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showInkAnnotation="0" codeName="ThisWorkbook" autoCompressPictures="0"/>
  <mc:AlternateContent xmlns:mc="http://schemas.openxmlformats.org/markup-compatibility/2006">
    <mc:Choice Requires="x15">
      <x15ac:absPath xmlns:x15ac="http://schemas.microsoft.com/office/spreadsheetml/2010/11/ac" url="/Users/juan-carlosm/Dropbox/Documents/Projects_papers/2018/Akresh_etal_2018/results/"/>
    </mc:Choice>
  </mc:AlternateContent>
  <xr:revisionPtr revIDLastSave="0" documentId="13_ncr:1_{672F57E8-D2CA-C748-BBA1-77C05804A564}" xr6:coauthVersionLast="36" xr6:coauthVersionMax="36" xr10:uidLastSave="{00000000-0000-0000-0000-000000000000}"/>
  <bookViews>
    <workbookView xWindow="-40" yWindow="460" windowWidth="33600" windowHeight="20540" tabRatio="967" activeTab="14" xr2:uid="{00000000-000D-0000-FFFF-FFFF00000000}"/>
  </bookViews>
  <sheets>
    <sheet name="Table 1" sheetId="1" r:id="rId1"/>
    <sheet name="Table 2" sheetId="61" r:id="rId2"/>
    <sheet name="Table 3" sheetId="86" r:id="rId3"/>
    <sheet name="Table 4" sheetId="87" r:id="rId4"/>
    <sheet name="Table 5" sheetId="88" r:id="rId5"/>
    <sheet name="Table 6" sheetId="89" r:id="rId6"/>
    <sheet name="Table 7" sheetId="90" r:id="rId7"/>
    <sheet name="Table 8" sheetId="91" r:id="rId8"/>
    <sheet name="Table 9" sheetId="93" r:id="rId9"/>
    <sheet name="Table 10" sheetId="92" r:id="rId10"/>
    <sheet name="Table 11" sheetId="94" r:id="rId11"/>
    <sheet name="Table 12" sheetId="95" r:id="rId12"/>
    <sheet name="Table 13" sheetId="96" r:id="rId13"/>
    <sheet name="Table 14" sheetId="97" r:id="rId14"/>
    <sheet name="Table 15" sheetId="98" r:id="rId15"/>
    <sheet name="Table 16" sheetId="99" r:id="rId16"/>
  </sheets>
  <calcPr calcId="162913"/>
</workbook>
</file>

<file path=xl/calcChain.xml><?xml version="1.0" encoding="utf-8"?>
<calcChain xmlns="http://schemas.openxmlformats.org/spreadsheetml/2006/main">
  <c r="B5" i="96" l="1"/>
  <c r="BA244" i="94"/>
  <c r="AZ244" i="94"/>
  <c r="AY244" i="94"/>
  <c r="AX244" i="94"/>
  <c r="AW244" i="94"/>
  <c r="AV244" i="94"/>
  <c r="AU244" i="94"/>
  <c r="AT244" i="94"/>
  <c r="AS244" i="94"/>
  <c r="AR244" i="94"/>
  <c r="AQ244" i="94"/>
  <c r="AP244" i="94"/>
  <c r="AO244" i="94"/>
  <c r="AN244" i="94"/>
  <c r="AM244" i="94"/>
  <c r="AL244" i="94"/>
  <c r="AK244" i="94"/>
  <c r="AJ244" i="94"/>
  <c r="AI244" i="94"/>
  <c r="AH244" i="94"/>
  <c r="AG244" i="94"/>
  <c r="AF244" i="94"/>
  <c r="AE244" i="94"/>
  <c r="AD244" i="94"/>
  <c r="AC244" i="94"/>
  <c r="AB244" i="94"/>
  <c r="AA244" i="94"/>
  <c r="Z244" i="94"/>
  <c r="Y244" i="94"/>
  <c r="X244" i="94"/>
  <c r="W244" i="94"/>
  <c r="V244" i="94"/>
  <c r="U244" i="94"/>
  <c r="T244" i="94"/>
  <c r="S244" i="94"/>
  <c r="R244" i="94"/>
  <c r="Q244" i="94"/>
  <c r="P244" i="94"/>
  <c r="O244" i="94"/>
  <c r="N244" i="94"/>
  <c r="M244" i="94"/>
  <c r="L244" i="94"/>
  <c r="K244" i="94"/>
  <c r="J244" i="94"/>
  <c r="I244" i="94"/>
  <c r="H244" i="94"/>
  <c r="G244" i="94"/>
  <c r="F244" i="94"/>
  <c r="E244" i="94"/>
  <c r="D244" i="94"/>
  <c r="C244" i="94"/>
  <c r="BA244" i="92"/>
  <c r="AZ244" i="92"/>
  <c r="AY244" i="92"/>
  <c r="AX244" i="92"/>
  <c r="AW244" i="92"/>
  <c r="AV244" i="92"/>
  <c r="AU244" i="92"/>
  <c r="AT244" i="92"/>
  <c r="AS244" i="92"/>
  <c r="AR244" i="92"/>
  <c r="AQ244" i="92"/>
  <c r="AP244" i="92"/>
  <c r="AO244" i="92"/>
  <c r="AN244" i="92"/>
  <c r="AM244" i="92"/>
  <c r="AL244" i="92"/>
  <c r="AK244" i="92"/>
  <c r="AJ244" i="92"/>
  <c r="AI244" i="92"/>
  <c r="AH244" i="92"/>
  <c r="AG244" i="92"/>
  <c r="AF244" i="92"/>
  <c r="AE244" i="92"/>
  <c r="AD244" i="92"/>
  <c r="AC244" i="92"/>
  <c r="AB244" i="92"/>
  <c r="AA244" i="92"/>
  <c r="Z244" i="92"/>
  <c r="Y244" i="92"/>
  <c r="X244" i="92"/>
  <c r="W244" i="92"/>
  <c r="V244" i="92"/>
  <c r="U244" i="92"/>
  <c r="T244" i="92"/>
  <c r="S244" i="92"/>
  <c r="R244" i="92"/>
  <c r="Q244" i="92"/>
  <c r="P244" i="92"/>
  <c r="O244" i="92"/>
  <c r="N244" i="92"/>
  <c r="M244" i="92"/>
  <c r="L244" i="92"/>
  <c r="K244" i="92"/>
  <c r="J244" i="92"/>
  <c r="I244" i="92"/>
  <c r="H244" i="92"/>
  <c r="G244" i="92"/>
  <c r="F244" i="92"/>
  <c r="E244" i="92"/>
  <c r="D244" i="92"/>
  <c r="C244" i="92"/>
  <c r="BA244" i="93"/>
  <c r="AZ244" i="93"/>
  <c r="AY244" i="93"/>
  <c r="AX244" i="93"/>
  <c r="AW244" i="93"/>
  <c r="AV244" i="93"/>
  <c r="AU244" i="93"/>
  <c r="AT244" i="93"/>
  <c r="AS244" i="93"/>
  <c r="AR244" i="93"/>
  <c r="AQ244" i="93"/>
  <c r="AP244" i="93"/>
  <c r="AO244" i="93"/>
  <c r="AN244" i="93"/>
  <c r="AM244" i="93"/>
  <c r="AL244" i="93"/>
  <c r="AK244" i="93"/>
  <c r="AJ244" i="93"/>
  <c r="AI244" i="93"/>
  <c r="AH244" i="93"/>
  <c r="AG244" i="93"/>
  <c r="AF244" i="93"/>
  <c r="AE244" i="93"/>
  <c r="AD244" i="93"/>
  <c r="AC244" i="93"/>
  <c r="AB244" i="93"/>
  <c r="AA244" i="93"/>
  <c r="Z244" i="93"/>
  <c r="Y244" i="93"/>
  <c r="X244" i="93"/>
  <c r="W244" i="93"/>
  <c r="V244" i="93"/>
  <c r="U244" i="93"/>
  <c r="T244" i="93"/>
  <c r="S244" i="93"/>
  <c r="R244" i="93"/>
  <c r="Q244" i="93"/>
  <c r="P244" i="93"/>
  <c r="O244" i="93"/>
  <c r="N244" i="93"/>
  <c r="M244" i="93"/>
  <c r="L244" i="93"/>
  <c r="K244" i="93"/>
  <c r="J244" i="93"/>
  <c r="I244" i="93"/>
  <c r="H244" i="93"/>
  <c r="G244" i="93"/>
  <c r="F244" i="93"/>
  <c r="E244" i="93"/>
  <c r="D244" i="93"/>
  <c r="C244" i="93"/>
  <c r="BA244" i="91"/>
  <c r="AZ244" i="91"/>
  <c r="AY244" i="91"/>
  <c r="AX244" i="91"/>
  <c r="AW244" i="91"/>
  <c r="AV244" i="91"/>
  <c r="AU244" i="91"/>
  <c r="AT244" i="91"/>
  <c r="AS244" i="91"/>
  <c r="AR244" i="91"/>
  <c r="AQ244" i="91"/>
  <c r="AP244" i="91"/>
  <c r="AO244" i="91"/>
  <c r="AN244" i="91"/>
  <c r="AM244" i="91"/>
  <c r="AL244" i="91"/>
  <c r="AK244" i="91"/>
  <c r="AJ244" i="91"/>
  <c r="AI244" i="91"/>
  <c r="AH244" i="91"/>
  <c r="AG244" i="91"/>
  <c r="AF244" i="91"/>
  <c r="AE244" i="91"/>
  <c r="AD244" i="91"/>
  <c r="AC244" i="91"/>
  <c r="AB244" i="91"/>
  <c r="AA244" i="91"/>
  <c r="Z244" i="91"/>
  <c r="Y244" i="91"/>
  <c r="X244" i="91"/>
  <c r="W244" i="91"/>
  <c r="V244" i="91"/>
  <c r="U244" i="91"/>
  <c r="T244" i="91"/>
  <c r="S244" i="91"/>
  <c r="R244" i="91"/>
  <c r="Q244" i="91"/>
  <c r="P244" i="91"/>
  <c r="O244" i="91"/>
  <c r="N244" i="91"/>
  <c r="M244" i="91"/>
  <c r="L244" i="91"/>
  <c r="K244" i="91"/>
  <c r="J244" i="91"/>
  <c r="I244" i="91"/>
  <c r="H244" i="91"/>
  <c r="G244" i="91"/>
  <c r="F244" i="91"/>
  <c r="E244" i="91"/>
  <c r="D244" i="91"/>
  <c r="C244" i="91"/>
  <c r="D244" i="90"/>
  <c r="E244" i="90"/>
  <c r="F244" i="90"/>
  <c r="G244" i="90"/>
  <c r="H244" i="90"/>
  <c r="I244" i="90"/>
  <c r="J244" i="90"/>
  <c r="K244" i="90"/>
  <c r="L244" i="90"/>
  <c r="M244" i="90"/>
  <c r="N244" i="90"/>
  <c r="O244" i="90"/>
  <c r="P244" i="90"/>
  <c r="Q244" i="90"/>
  <c r="R244" i="90"/>
  <c r="S244" i="90"/>
  <c r="T244" i="90"/>
  <c r="U244" i="90"/>
  <c r="V244" i="90"/>
  <c r="W244" i="90"/>
  <c r="X244" i="90"/>
  <c r="Y244" i="90"/>
  <c r="Z244" i="90"/>
  <c r="AA244" i="90"/>
  <c r="AB244" i="90"/>
  <c r="AC244" i="90"/>
  <c r="AD244" i="90"/>
  <c r="AE244" i="90"/>
  <c r="AF244" i="90"/>
  <c r="AG244" i="90"/>
  <c r="AH244" i="90"/>
  <c r="AI244" i="90"/>
  <c r="AJ244" i="90"/>
  <c r="AK244" i="90"/>
  <c r="AL244" i="90"/>
  <c r="AM244" i="90"/>
  <c r="AN244" i="90"/>
  <c r="AO244" i="90"/>
  <c r="AP244" i="90"/>
  <c r="AQ244" i="90"/>
  <c r="AR244" i="90"/>
  <c r="AS244" i="90"/>
  <c r="AT244" i="90"/>
  <c r="AU244" i="90"/>
  <c r="AV244" i="90"/>
  <c r="AW244" i="90"/>
  <c r="AX244" i="90"/>
  <c r="AY244" i="90"/>
  <c r="AZ244" i="90"/>
  <c r="BA244" i="90"/>
  <c r="C244" i="90"/>
  <c r="BA243" i="99"/>
  <c r="AZ243" i="99"/>
  <c r="AY243" i="99"/>
  <c r="AX243" i="99"/>
  <c r="AW243" i="99"/>
  <c r="AV243" i="99"/>
  <c r="AU243" i="99"/>
  <c r="AT243" i="99"/>
  <c r="AS243" i="99"/>
  <c r="AR243" i="99"/>
  <c r="AQ243" i="99"/>
  <c r="AP243" i="99"/>
  <c r="AO243" i="99"/>
  <c r="AN243" i="99"/>
  <c r="AM243" i="99"/>
  <c r="AL243" i="99"/>
  <c r="AK243" i="99"/>
  <c r="AJ243" i="99"/>
  <c r="AI243" i="99"/>
  <c r="AH243" i="99"/>
  <c r="AG243" i="99"/>
  <c r="AF243" i="99"/>
  <c r="AE243" i="99"/>
  <c r="AD243" i="99"/>
  <c r="AC243" i="99"/>
  <c r="AB243" i="99"/>
  <c r="AA243" i="99"/>
  <c r="Z243" i="99"/>
  <c r="Y243" i="99"/>
  <c r="X243" i="99"/>
  <c r="W243" i="99"/>
  <c r="V243" i="99"/>
  <c r="U243" i="99"/>
  <c r="T243" i="99"/>
  <c r="S243" i="99"/>
  <c r="R243" i="99"/>
  <c r="Q243" i="99"/>
  <c r="P243" i="99"/>
  <c r="O243" i="99"/>
  <c r="N243" i="99"/>
  <c r="M243" i="99"/>
  <c r="L243" i="99"/>
  <c r="K243" i="99"/>
  <c r="J243" i="99"/>
  <c r="I243" i="99"/>
  <c r="H243" i="99"/>
  <c r="G243" i="99"/>
  <c r="F243" i="99"/>
  <c r="E243" i="99"/>
  <c r="D243" i="99"/>
  <c r="C243" i="99"/>
  <c r="B243" i="99"/>
  <c r="BA242" i="99"/>
  <c r="AZ242" i="99"/>
  <c r="AY242" i="99"/>
  <c r="AX242" i="99"/>
  <c r="AW242" i="99"/>
  <c r="AV242" i="99"/>
  <c r="AU242" i="99"/>
  <c r="AT242" i="99"/>
  <c r="AS242" i="99"/>
  <c r="AR242" i="99"/>
  <c r="AQ242" i="99"/>
  <c r="AP242" i="99"/>
  <c r="AO242" i="99"/>
  <c r="AN242" i="99"/>
  <c r="AM242" i="99"/>
  <c r="AL242" i="99"/>
  <c r="AK242" i="99"/>
  <c r="AJ242" i="99"/>
  <c r="AI242" i="99"/>
  <c r="AH242" i="99"/>
  <c r="AG242" i="99"/>
  <c r="AF242" i="99"/>
  <c r="AE242" i="99"/>
  <c r="AD242" i="99"/>
  <c r="AC242" i="99"/>
  <c r="AB242" i="99"/>
  <c r="AA242" i="99"/>
  <c r="Z242" i="99"/>
  <c r="Y242" i="99"/>
  <c r="X242" i="99"/>
  <c r="W242" i="99"/>
  <c r="V242" i="99"/>
  <c r="U242" i="99"/>
  <c r="T242" i="99"/>
  <c r="S242" i="99"/>
  <c r="R242" i="99"/>
  <c r="Q242" i="99"/>
  <c r="P242" i="99"/>
  <c r="O242" i="99"/>
  <c r="N242" i="99"/>
  <c r="M242" i="99"/>
  <c r="L242" i="99"/>
  <c r="K242" i="99"/>
  <c r="J242" i="99"/>
  <c r="I242" i="99"/>
  <c r="H242" i="99"/>
  <c r="G242" i="99"/>
  <c r="F242" i="99"/>
  <c r="E242" i="99"/>
  <c r="D242" i="99"/>
  <c r="C242" i="99"/>
  <c r="B242" i="99"/>
  <c r="BA241" i="99"/>
  <c r="AZ241" i="99"/>
  <c r="AY241" i="99"/>
  <c r="AX241" i="99"/>
  <c r="AW241" i="99"/>
  <c r="AV241" i="99"/>
  <c r="AU241" i="99"/>
  <c r="AT241" i="99"/>
  <c r="AS241" i="99"/>
  <c r="AR241" i="99"/>
  <c r="AQ241" i="99"/>
  <c r="AP241" i="99"/>
  <c r="AO241" i="99"/>
  <c r="AN241" i="99"/>
  <c r="AM241" i="99"/>
  <c r="AL241" i="99"/>
  <c r="AK241" i="99"/>
  <c r="AJ241" i="99"/>
  <c r="AI241" i="99"/>
  <c r="AH241" i="99"/>
  <c r="AG241" i="99"/>
  <c r="AF241" i="99"/>
  <c r="AE241" i="99"/>
  <c r="AD241" i="99"/>
  <c r="AC241" i="99"/>
  <c r="AB241" i="99"/>
  <c r="AA241" i="99"/>
  <c r="Z241" i="99"/>
  <c r="Y241" i="99"/>
  <c r="X241" i="99"/>
  <c r="W241" i="99"/>
  <c r="V241" i="99"/>
  <c r="U241" i="99"/>
  <c r="T241" i="99"/>
  <c r="S241" i="99"/>
  <c r="R241" i="99"/>
  <c r="Q241" i="99"/>
  <c r="P241" i="99"/>
  <c r="O241" i="99"/>
  <c r="N241" i="99"/>
  <c r="M241" i="99"/>
  <c r="L241" i="99"/>
  <c r="K241" i="99"/>
  <c r="J241" i="99"/>
  <c r="I241" i="99"/>
  <c r="H241" i="99"/>
  <c r="G241" i="99"/>
  <c r="F241" i="99"/>
  <c r="E241" i="99"/>
  <c r="D241" i="99"/>
  <c r="C241" i="99"/>
  <c r="B241" i="99"/>
  <c r="BA240" i="99"/>
  <c r="AZ240" i="99"/>
  <c r="AY240" i="99"/>
  <c r="AX240" i="99"/>
  <c r="AW240" i="99"/>
  <c r="AV240" i="99"/>
  <c r="AU240" i="99"/>
  <c r="AT240" i="99"/>
  <c r="AS240" i="99"/>
  <c r="AR240" i="99"/>
  <c r="AQ240" i="99"/>
  <c r="AP240" i="99"/>
  <c r="AO240" i="99"/>
  <c r="AN240" i="99"/>
  <c r="AM240" i="99"/>
  <c r="AL240" i="99"/>
  <c r="AK240" i="99"/>
  <c r="AJ240" i="99"/>
  <c r="AI240" i="99"/>
  <c r="AH240" i="99"/>
  <c r="AG240" i="99"/>
  <c r="AF240" i="99"/>
  <c r="AE240" i="99"/>
  <c r="AD240" i="99"/>
  <c r="AC240" i="99"/>
  <c r="AB240" i="99"/>
  <c r="AA240" i="99"/>
  <c r="Z240" i="99"/>
  <c r="Y240" i="99"/>
  <c r="X240" i="99"/>
  <c r="W240" i="99"/>
  <c r="V240" i="99"/>
  <c r="U240" i="99"/>
  <c r="T240" i="99"/>
  <c r="S240" i="99"/>
  <c r="R240" i="99"/>
  <c r="Q240" i="99"/>
  <c r="P240" i="99"/>
  <c r="O240" i="99"/>
  <c r="N240" i="99"/>
  <c r="M240" i="99"/>
  <c r="L240" i="99"/>
  <c r="K240" i="99"/>
  <c r="J240" i="99"/>
  <c r="I240" i="99"/>
  <c r="H240" i="99"/>
  <c r="G240" i="99"/>
  <c r="F240" i="99"/>
  <c r="E240" i="99"/>
  <c r="D240" i="99"/>
  <c r="C240" i="99"/>
  <c r="B240" i="99"/>
  <c r="BA239" i="99"/>
  <c r="AZ239" i="99"/>
  <c r="AY239" i="99"/>
  <c r="AX239" i="99"/>
  <c r="AW239" i="99"/>
  <c r="AV239" i="99"/>
  <c r="AU239" i="99"/>
  <c r="AT239" i="99"/>
  <c r="AS239" i="99"/>
  <c r="AR239" i="99"/>
  <c r="AQ239" i="99"/>
  <c r="AP239" i="99"/>
  <c r="AO239" i="99"/>
  <c r="AN239" i="99"/>
  <c r="AM239" i="99"/>
  <c r="AL239" i="99"/>
  <c r="AK239" i="99"/>
  <c r="AJ239" i="99"/>
  <c r="AI239" i="99"/>
  <c r="AH239" i="99"/>
  <c r="AG239" i="99"/>
  <c r="AF239" i="99"/>
  <c r="AE239" i="99"/>
  <c r="AD239" i="99"/>
  <c r="AC239" i="99"/>
  <c r="AB239" i="99"/>
  <c r="AA239" i="99"/>
  <c r="Z239" i="99"/>
  <c r="Y239" i="99"/>
  <c r="X239" i="99"/>
  <c r="W239" i="99"/>
  <c r="V239" i="99"/>
  <c r="U239" i="99"/>
  <c r="T239" i="99"/>
  <c r="S239" i="99"/>
  <c r="R239" i="99"/>
  <c r="Q239" i="99"/>
  <c r="P239" i="99"/>
  <c r="O239" i="99"/>
  <c r="N239" i="99"/>
  <c r="M239" i="99"/>
  <c r="L239" i="99"/>
  <c r="K239" i="99"/>
  <c r="J239" i="99"/>
  <c r="I239" i="99"/>
  <c r="H239" i="99"/>
  <c r="G239" i="99"/>
  <c r="F239" i="99"/>
  <c r="E239" i="99"/>
  <c r="D239" i="99"/>
  <c r="C239" i="99"/>
  <c r="B239" i="99"/>
  <c r="BA238" i="99"/>
  <c r="AZ238" i="99"/>
  <c r="AY238" i="99"/>
  <c r="AX238" i="99"/>
  <c r="AW238" i="99"/>
  <c r="AV238" i="99"/>
  <c r="AU238" i="99"/>
  <c r="AT238" i="99"/>
  <c r="AS238" i="99"/>
  <c r="AR238" i="99"/>
  <c r="AQ238" i="99"/>
  <c r="AP238" i="99"/>
  <c r="AO238" i="99"/>
  <c r="AN238" i="99"/>
  <c r="AM238" i="99"/>
  <c r="AL238" i="99"/>
  <c r="AK238" i="99"/>
  <c r="AJ238" i="99"/>
  <c r="AI238" i="99"/>
  <c r="AH238" i="99"/>
  <c r="AG238" i="99"/>
  <c r="AF238" i="99"/>
  <c r="AE238" i="99"/>
  <c r="AD238" i="99"/>
  <c r="AC238" i="99"/>
  <c r="AB238" i="99"/>
  <c r="AA238" i="99"/>
  <c r="Z238" i="99"/>
  <c r="Y238" i="99"/>
  <c r="X238" i="99"/>
  <c r="W238" i="99"/>
  <c r="V238" i="99"/>
  <c r="U238" i="99"/>
  <c r="T238" i="99"/>
  <c r="S238" i="99"/>
  <c r="R238" i="99"/>
  <c r="Q238" i="99"/>
  <c r="P238" i="99"/>
  <c r="O238" i="99"/>
  <c r="N238" i="99"/>
  <c r="M238" i="99"/>
  <c r="L238" i="99"/>
  <c r="K238" i="99"/>
  <c r="J238" i="99"/>
  <c r="I238" i="99"/>
  <c r="H238" i="99"/>
  <c r="G238" i="99"/>
  <c r="F238" i="99"/>
  <c r="E238" i="99"/>
  <c r="D238" i="99"/>
  <c r="C238" i="99"/>
  <c r="B238" i="99"/>
  <c r="BA237" i="99"/>
  <c r="AZ237" i="99"/>
  <c r="AY237" i="99"/>
  <c r="AX237" i="99"/>
  <c r="AW237" i="99"/>
  <c r="AV237" i="99"/>
  <c r="AU237" i="99"/>
  <c r="AT237" i="99"/>
  <c r="AS237" i="99"/>
  <c r="AR237" i="99"/>
  <c r="AQ237" i="99"/>
  <c r="AP237" i="99"/>
  <c r="AO237" i="99"/>
  <c r="AN237" i="99"/>
  <c r="AM237" i="99"/>
  <c r="AL237" i="99"/>
  <c r="AK237" i="99"/>
  <c r="AJ237" i="99"/>
  <c r="AI237" i="99"/>
  <c r="AH237" i="99"/>
  <c r="AG237" i="99"/>
  <c r="AF237" i="99"/>
  <c r="AE237" i="99"/>
  <c r="AD237" i="99"/>
  <c r="AC237" i="99"/>
  <c r="AB237" i="99"/>
  <c r="AA237" i="99"/>
  <c r="Z237" i="99"/>
  <c r="Y237" i="99"/>
  <c r="X237" i="99"/>
  <c r="W237" i="99"/>
  <c r="V237" i="99"/>
  <c r="U237" i="99"/>
  <c r="T237" i="99"/>
  <c r="S237" i="99"/>
  <c r="R237" i="99"/>
  <c r="Q237" i="99"/>
  <c r="P237" i="99"/>
  <c r="O237" i="99"/>
  <c r="N237" i="99"/>
  <c r="M237" i="99"/>
  <c r="L237" i="99"/>
  <c r="K237" i="99"/>
  <c r="J237" i="99"/>
  <c r="I237" i="99"/>
  <c r="H237" i="99"/>
  <c r="G237" i="99"/>
  <c r="F237" i="99"/>
  <c r="E237" i="99"/>
  <c r="D237" i="99"/>
  <c r="C237" i="99"/>
  <c r="B237" i="99"/>
  <c r="BA236" i="99"/>
  <c r="AZ236" i="99"/>
  <c r="AY236" i="99"/>
  <c r="AX236" i="99"/>
  <c r="AW236" i="99"/>
  <c r="AV236" i="99"/>
  <c r="AU236" i="99"/>
  <c r="AT236" i="99"/>
  <c r="AS236" i="99"/>
  <c r="AR236" i="99"/>
  <c r="AQ236" i="99"/>
  <c r="AP236" i="99"/>
  <c r="AO236" i="99"/>
  <c r="AN236" i="99"/>
  <c r="AM236" i="99"/>
  <c r="AL236" i="99"/>
  <c r="AK236" i="99"/>
  <c r="AJ236" i="99"/>
  <c r="AI236" i="99"/>
  <c r="AH236" i="99"/>
  <c r="AG236" i="99"/>
  <c r="AF236" i="99"/>
  <c r="AE236" i="99"/>
  <c r="AD236" i="99"/>
  <c r="AC236" i="99"/>
  <c r="AB236" i="99"/>
  <c r="AA236" i="99"/>
  <c r="Z236" i="99"/>
  <c r="Y236" i="99"/>
  <c r="X236" i="99"/>
  <c r="W236" i="99"/>
  <c r="V236" i="99"/>
  <c r="U236" i="99"/>
  <c r="T236" i="99"/>
  <c r="S236" i="99"/>
  <c r="R236" i="99"/>
  <c r="Q236" i="99"/>
  <c r="P236" i="99"/>
  <c r="O236" i="99"/>
  <c r="N236" i="99"/>
  <c r="M236" i="99"/>
  <c r="L236" i="99"/>
  <c r="K236" i="99"/>
  <c r="J236" i="99"/>
  <c r="I236" i="99"/>
  <c r="H236" i="99"/>
  <c r="G236" i="99"/>
  <c r="F236" i="99"/>
  <c r="E236" i="99"/>
  <c r="D236" i="99"/>
  <c r="C236" i="99"/>
  <c r="B236" i="99"/>
  <c r="BA235" i="99"/>
  <c r="AZ235" i="99"/>
  <c r="AY235" i="99"/>
  <c r="AX235" i="99"/>
  <c r="AW235" i="99"/>
  <c r="AV235" i="99"/>
  <c r="AU235" i="99"/>
  <c r="AT235" i="99"/>
  <c r="AS235" i="99"/>
  <c r="AR235" i="99"/>
  <c r="AQ235" i="99"/>
  <c r="AP235" i="99"/>
  <c r="AO235" i="99"/>
  <c r="AN235" i="99"/>
  <c r="AM235" i="99"/>
  <c r="AL235" i="99"/>
  <c r="AK235" i="99"/>
  <c r="AJ235" i="99"/>
  <c r="AI235" i="99"/>
  <c r="AH235" i="99"/>
  <c r="AG235" i="99"/>
  <c r="AF235" i="99"/>
  <c r="AE235" i="99"/>
  <c r="AD235" i="99"/>
  <c r="AC235" i="99"/>
  <c r="AB235" i="99"/>
  <c r="AA235" i="99"/>
  <c r="Z235" i="99"/>
  <c r="Y235" i="99"/>
  <c r="X235" i="99"/>
  <c r="W235" i="99"/>
  <c r="V235" i="99"/>
  <c r="U235" i="99"/>
  <c r="T235" i="99"/>
  <c r="S235" i="99"/>
  <c r="R235" i="99"/>
  <c r="Q235" i="99"/>
  <c r="P235" i="99"/>
  <c r="O235" i="99"/>
  <c r="N235" i="99"/>
  <c r="M235" i="99"/>
  <c r="L235" i="99"/>
  <c r="K235" i="99"/>
  <c r="J235" i="99"/>
  <c r="I235" i="99"/>
  <c r="H235" i="99"/>
  <c r="G235" i="99"/>
  <c r="F235" i="99"/>
  <c r="E235" i="99"/>
  <c r="D235" i="99"/>
  <c r="C235" i="99"/>
  <c r="B235" i="99"/>
  <c r="BA234" i="99"/>
  <c r="AZ234" i="99"/>
  <c r="AY234" i="99"/>
  <c r="AX234" i="99"/>
  <c r="AW234" i="99"/>
  <c r="AV234" i="99"/>
  <c r="AU234" i="99"/>
  <c r="AT234" i="99"/>
  <c r="AS234" i="99"/>
  <c r="AR234" i="99"/>
  <c r="AQ234" i="99"/>
  <c r="AP234" i="99"/>
  <c r="AO234" i="99"/>
  <c r="AN234" i="99"/>
  <c r="AM234" i="99"/>
  <c r="AL234" i="99"/>
  <c r="AK234" i="99"/>
  <c r="AJ234" i="99"/>
  <c r="AI234" i="99"/>
  <c r="AH234" i="99"/>
  <c r="AG234" i="99"/>
  <c r="AF234" i="99"/>
  <c r="AE234" i="99"/>
  <c r="AD234" i="99"/>
  <c r="AC234" i="99"/>
  <c r="AB234" i="99"/>
  <c r="AA234" i="99"/>
  <c r="Z234" i="99"/>
  <c r="Y234" i="99"/>
  <c r="X234" i="99"/>
  <c r="W234" i="99"/>
  <c r="V234" i="99"/>
  <c r="U234" i="99"/>
  <c r="T234" i="99"/>
  <c r="S234" i="99"/>
  <c r="R234" i="99"/>
  <c r="Q234" i="99"/>
  <c r="P234" i="99"/>
  <c r="O234" i="99"/>
  <c r="N234" i="99"/>
  <c r="M234" i="99"/>
  <c r="L234" i="99"/>
  <c r="K234" i="99"/>
  <c r="J234" i="99"/>
  <c r="I234" i="99"/>
  <c r="H234" i="99"/>
  <c r="G234" i="99"/>
  <c r="F234" i="99"/>
  <c r="E234" i="99"/>
  <c r="D234" i="99"/>
  <c r="C234" i="99"/>
  <c r="B234" i="99"/>
  <c r="BA233" i="99"/>
  <c r="AZ233" i="99"/>
  <c r="AY233" i="99"/>
  <c r="AX233" i="99"/>
  <c r="AW233" i="99"/>
  <c r="AV233" i="99"/>
  <c r="AU233" i="99"/>
  <c r="AT233" i="99"/>
  <c r="AS233" i="99"/>
  <c r="AR233" i="99"/>
  <c r="AQ233" i="99"/>
  <c r="AP233" i="99"/>
  <c r="AO233" i="99"/>
  <c r="AN233" i="99"/>
  <c r="AM233" i="99"/>
  <c r="AL233" i="99"/>
  <c r="AK233" i="99"/>
  <c r="AJ233" i="99"/>
  <c r="AI233" i="99"/>
  <c r="AH233" i="99"/>
  <c r="AG233" i="99"/>
  <c r="AF233" i="99"/>
  <c r="AE233" i="99"/>
  <c r="AD233" i="99"/>
  <c r="AC233" i="99"/>
  <c r="AB233" i="99"/>
  <c r="AA233" i="99"/>
  <c r="Z233" i="99"/>
  <c r="Y233" i="99"/>
  <c r="X233" i="99"/>
  <c r="W233" i="99"/>
  <c r="V233" i="99"/>
  <c r="U233" i="99"/>
  <c r="T233" i="99"/>
  <c r="S233" i="99"/>
  <c r="R233" i="99"/>
  <c r="Q233" i="99"/>
  <c r="P233" i="99"/>
  <c r="O233" i="99"/>
  <c r="N233" i="99"/>
  <c r="M233" i="99"/>
  <c r="L233" i="99"/>
  <c r="K233" i="99"/>
  <c r="J233" i="99"/>
  <c r="I233" i="99"/>
  <c r="H233" i="99"/>
  <c r="G233" i="99"/>
  <c r="F233" i="99"/>
  <c r="E233" i="99"/>
  <c r="D233" i="99"/>
  <c r="C233" i="99"/>
  <c r="B233" i="99"/>
  <c r="BA232" i="99"/>
  <c r="AZ232" i="99"/>
  <c r="AY232" i="99"/>
  <c r="AX232" i="99"/>
  <c r="AW232" i="99"/>
  <c r="AV232" i="99"/>
  <c r="AU232" i="99"/>
  <c r="AT232" i="99"/>
  <c r="AS232" i="99"/>
  <c r="AR232" i="99"/>
  <c r="AQ232" i="99"/>
  <c r="AP232" i="99"/>
  <c r="AO232" i="99"/>
  <c r="AN232" i="99"/>
  <c r="AM232" i="99"/>
  <c r="AL232" i="99"/>
  <c r="AK232" i="99"/>
  <c r="AJ232" i="99"/>
  <c r="AI232" i="99"/>
  <c r="AH232" i="99"/>
  <c r="AG232" i="99"/>
  <c r="AF232" i="99"/>
  <c r="AE232" i="99"/>
  <c r="AD232" i="99"/>
  <c r="AC232" i="99"/>
  <c r="AB232" i="99"/>
  <c r="AA232" i="99"/>
  <c r="Z232" i="99"/>
  <c r="Y232" i="99"/>
  <c r="X232" i="99"/>
  <c r="W232" i="99"/>
  <c r="V232" i="99"/>
  <c r="U232" i="99"/>
  <c r="T232" i="99"/>
  <c r="S232" i="99"/>
  <c r="R232" i="99"/>
  <c r="Q232" i="99"/>
  <c r="P232" i="99"/>
  <c r="O232" i="99"/>
  <c r="N232" i="99"/>
  <c r="M232" i="99"/>
  <c r="L232" i="99"/>
  <c r="K232" i="99"/>
  <c r="J232" i="99"/>
  <c r="I232" i="99"/>
  <c r="H232" i="99"/>
  <c r="G232" i="99"/>
  <c r="F232" i="99"/>
  <c r="E232" i="99"/>
  <c r="D232" i="99"/>
  <c r="C232" i="99"/>
  <c r="B232" i="99"/>
  <c r="BA231" i="99"/>
  <c r="AZ231" i="99"/>
  <c r="AY231" i="99"/>
  <c r="AX231" i="99"/>
  <c r="AW231" i="99"/>
  <c r="AV231" i="99"/>
  <c r="AU231" i="99"/>
  <c r="AT231" i="99"/>
  <c r="AS231" i="99"/>
  <c r="AR231" i="99"/>
  <c r="AQ231" i="99"/>
  <c r="AP231" i="99"/>
  <c r="AO231" i="99"/>
  <c r="AN231" i="99"/>
  <c r="AM231" i="99"/>
  <c r="AL231" i="99"/>
  <c r="AK231" i="99"/>
  <c r="AJ231" i="99"/>
  <c r="AI231" i="99"/>
  <c r="AH231" i="99"/>
  <c r="AG231" i="99"/>
  <c r="AF231" i="99"/>
  <c r="AE231" i="99"/>
  <c r="AD231" i="99"/>
  <c r="AC231" i="99"/>
  <c r="AB231" i="99"/>
  <c r="AA231" i="99"/>
  <c r="Z231" i="99"/>
  <c r="Y231" i="99"/>
  <c r="X231" i="99"/>
  <c r="W231" i="99"/>
  <c r="V231" i="99"/>
  <c r="U231" i="99"/>
  <c r="T231" i="99"/>
  <c r="S231" i="99"/>
  <c r="R231" i="99"/>
  <c r="Q231" i="99"/>
  <c r="P231" i="99"/>
  <c r="O231" i="99"/>
  <c r="N231" i="99"/>
  <c r="M231" i="99"/>
  <c r="L231" i="99"/>
  <c r="K231" i="99"/>
  <c r="J231" i="99"/>
  <c r="I231" i="99"/>
  <c r="H231" i="99"/>
  <c r="G231" i="99"/>
  <c r="F231" i="99"/>
  <c r="E231" i="99"/>
  <c r="D231" i="99"/>
  <c r="C231" i="99"/>
  <c r="B231" i="99"/>
  <c r="BA230" i="99"/>
  <c r="AZ230" i="99"/>
  <c r="AY230" i="99"/>
  <c r="AX230" i="99"/>
  <c r="AW230" i="99"/>
  <c r="AV230" i="99"/>
  <c r="AU230" i="99"/>
  <c r="AT230" i="99"/>
  <c r="AS230" i="99"/>
  <c r="AR230" i="99"/>
  <c r="AQ230" i="99"/>
  <c r="AP230" i="99"/>
  <c r="AO230" i="99"/>
  <c r="AN230" i="99"/>
  <c r="AM230" i="99"/>
  <c r="AL230" i="99"/>
  <c r="AK230" i="99"/>
  <c r="AJ230" i="99"/>
  <c r="AI230" i="99"/>
  <c r="AH230" i="99"/>
  <c r="AG230" i="99"/>
  <c r="AF230" i="99"/>
  <c r="AE230" i="99"/>
  <c r="AD230" i="99"/>
  <c r="AC230" i="99"/>
  <c r="AB230" i="99"/>
  <c r="AA230" i="99"/>
  <c r="Z230" i="99"/>
  <c r="Y230" i="99"/>
  <c r="X230" i="99"/>
  <c r="W230" i="99"/>
  <c r="V230" i="99"/>
  <c r="U230" i="99"/>
  <c r="T230" i="99"/>
  <c r="S230" i="99"/>
  <c r="R230" i="99"/>
  <c r="Q230" i="99"/>
  <c r="P230" i="99"/>
  <c r="O230" i="99"/>
  <c r="N230" i="99"/>
  <c r="M230" i="99"/>
  <c r="L230" i="99"/>
  <c r="K230" i="99"/>
  <c r="J230" i="99"/>
  <c r="I230" i="99"/>
  <c r="H230" i="99"/>
  <c r="G230" i="99"/>
  <c r="F230" i="99"/>
  <c r="E230" i="99"/>
  <c r="D230" i="99"/>
  <c r="C230" i="99"/>
  <c r="B230" i="99"/>
  <c r="BA229" i="99"/>
  <c r="AZ229" i="99"/>
  <c r="AY229" i="99"/>
  <c r="AX229" i="99"/>
  <c r="AW229" i="99"/>
  <c r="AV229" i="99"/>
  <c r="AU229" i="99"/>
  <c r="AT229" i="99"/>
  <c r="AS229" i="99"/>
  <c r="AR229" i="99"/>
  <c r="AQ229" i="99"/>
  <c r="AP229" i="99"/>
  <c r="AO229" i="99"/>
  <c r="AN229" i="99"/>
  <c r="AM229" i="99"/>
  <c r="AL229" i="99"/>
  <c r="AK229" i="99"/>
  <c r="AJ229" i="99"/>
  <c r="AI229" i="99"/>
  <c r="AH229" i="99"/>
  <c r="AG229" i="99"/>
  <c r="AF229" i="99"/>
  <c r="AE229" i="99"/>
  <c r="AD229" i="99"/>
  <c r="AC229" i="99"/>
  <c r="AB229" i="99"/>
  <c r="AA229" i="99"/>
  <c r="Z229" i="99"/>
  <c r="Y229" i="99"/>
  <c r="X229" i="99"/>
  <c r="W229" i="99"/>
  <c r="V229" i="99"/>
  <c r="U229" i="99"/>
  <c r="T229" i="99"/>
  <c r="S229" i="99"/>
  <c r="R229" i="99"/>
  <c r="Q229" i="99"/>
  <c r="P229" i="99"/>
  <c r="O229" i="99"/>
  <c r="N229" i="99"/>
  <c r="M229" i="99"/>
  <c r="L229" i="99"/>
  <c r="K229" i="99"/>
  <c r="J229" i="99"/>
  <c r="I229" i="99"/>
  <c r="H229" i="99"/>
  <c r="G229" i="99"/>
  <c r="F229" i="99"/>
  <c r="E229" i="99"/>
  <c r="D229" i="99"/>
  <c r="C229" i="99"/>
  <c r="B229" i="99"/>
  <c r="BA228" i="99"/>
  <c r="AZ228" i="99"/>
  <c r="AY228" i="99"/>
  <c r="AX228" i="99"/>
  <c r="AW228" i="99"/>
  <c r="AV228" i="99"/>
  <c r="AU228" i="99"/>
  <c r="AT228" i="99"/>
  <c r="AS228" i="99"/>
  <c r="AR228" i="99"/>
  <c r="AQ228" i="99"/>
  <c r="AP228" i="99"/>
  <c r="AO228" i="99"/>
  <c r="AN228" i="99"/>
  <c r="AM228" i="99"/>
  <c r="AL228" i="99"/>
  <c r="AK228" i="99"/>
  <c r="AJ228" i="99"/>
  <c r="AI228" i="99"/>
  <c r="AH228" i="99"/>
  <c r="AG228" i="99"/>
  <c r="AF228" i="99"/>
  <c r="AE228" i="99"/>
  <c r="AD228" i="99"/>
  <c r="AC228" i="99"/>
  <c r="AB228" i="99"/>
  <c r="AA228" i="99"/>
  <c r="Z228" i="99"/>
  <c r="Y228" i="99"/>
  <c r="X228" i="99"/>
  <c r="W228" i="99"/>
  <c r="V228" i="99"/>
  <c r="U228" i="99"/>
  <c r="T228" i="99"/>
  <c r="S228" i="99"/>
  <c r="R228" i="99"/>
  <c r="Q228" i="99"/>
  <c r="P228" i="99"/>
  <c r="O228" i="99"/>
  <c r="N228" i="99"/>
  <c r="M228" i="99"/>
  <c r="L228" i="99"/>
  <c r="K228" i="99"/>
  <c r="J228" i="99"/>
  <c r="I228" i="99"/>
  <c r="H228" i="99"/>
  <c r="G228" i="99"/>
  <c r="F228" i="99"/>
  <c r="E228" i="99"/>
  <c r="D228" i="99"/>
  <c r="C228" i="99"/>
  <c r="B228" i="99"/>
  <c r="BA227" i="99"/>
  <c r="AZ227" i="99"/>
  <c r="AY227" i="99"/>
  <c r="AX227" i="99"/>
  <c r="AW227" i="99"/>
  <c r="AV227" i="99"/>
  <c r="AU227" i="99"/>
  <c r="AT227" i="99"/>
  <c r="AS227" i="99"/>
  <c r="AR227" i="99"/>
  <c r="AQ227" i="99"/>
  <c r="AP227" i="99"/>
  <c r="AO227" i="99"/>
  <c r="AN227" i="99"/>
  <c r="AM227" i="99"/>
  <c r="AL227" i="99"/>
  <c r="AK227" i="99"/>
  <c r="AJ227" i="99"/>
  <c r="AI227" i="99"/>
  <c r="AH227" i="99"/>
  <c r="AG227" i="99"/>
  <c r="AF227" i="99"/>
  <c r="AE227" i="99"/>
  <c r="AD227" i="99"/>
  <c r="AC227" i="99"/>
  <c r="AB227" i="99"/>
  <c r="AA227" i="99"/>
  <c r="Z227" i="99"/>
  <c r="Y227" i="99"/>
  <c r="X227" i="99"/>
  <c r="W227" i="99"/>
  <c r="V227" i="99"/>
  <c r="U227" i="99"/>
  <c r="T227" i="99"/>
  <c r="S227" i="99"/>
  <c r="R227" i="99"/>
  <c r="Q227" i="99"/>
  <c r="P227" i="99"/>
  <c r="O227" i="99"/>
  <c r="N227" i="99"/>
  <c r="M227" i="99"/>
  <c r="L227" i="99"/>
  <c r="K227" i="99"/>
  <c r="J227" i="99"/>
  <c r="I227" i="99"/>
  <c r="H227" i="99"/>
  <c r="G227" i="99"/>
  <c r="F227" i="99"/>
  <c r="E227" i="99"/>
  <c r="D227" i="99"/>
  <c r="C227" i="99"/>
  <c r="B227" i="99"/>
  <c r="BA226" i="99"/>
  <c r="AZ226" i="99"/>
  <c r="AY226" i="99"/>
  <c r="AX226" i="99"/>
  <c r="AW226" i="99"/>
  <c r="AV226" i="99"/>
  <c r="AU226" i="99"/>
  <c r="AT226" i="99"/>
  <c r="AS226" i="99"/>
  <c r="AR226" i="99"/>
  <c r="AQ226" i="99"/>
  <c r="AP226" i="99"/>
  <c r="AO226" i="99"/>
  <c r="AN226" i="99"/>
  <c r="AM226" i="99"/>
  <c r="AL226" i="99"/>
  <c r="AK226" i="99"/>
  <c r="AJ226" i="99"/>
  <c r="AI226" i="99"/>
  <c r="AH226" i="99"/>
  <c r="AG226" i="99"/>
  <c r="AF226" i="99"/>
  <c r="AE226" i="99"/>
  <c r="AD226" i="99"/>
  <c r="AC226" i="99"/>
  <c r="AB226" i="99"/>
  <c r="AA226" i="99"/>
  <c r="Z226" i="99"/>
  <c r="Y226" i="99"/>
  <c r="X226" i="99"/>
  <c r="W226" i="99"/>
  <c r="V226" i="99"/>
  <c r="U226" i="99"/>
  <c r="T226" i="99"/>
  <c r="S226" i="99"/>
  <c r="R226" i="99"/>
  <c r="Q226" i="99"/>
  <c r="P226" i="99"/>
  <c r="O226" i="99"/>
  <c r="N226" i="99"/>
  <c r="M226" i="99"/>
  <c r="L226" i="99"/>
  <c r="K226" i="99"/>
  <c r="J226" i="99"/>
  <c r="I226" i="99"/>
  <c r="H226" i="99"/>
  <c r="G226" i="99"/>
  <c r="F226" i="99"/>
  <c r="E226" i="99"/>
  <c r="D226" i="99"/>
  <c r="C226" i="99"/>
  <c r="B226" i="99"/>
  <c r="BA225" i="99"/>
  <c r="AZ225" i="99"/>
  <c r="AY225" i="99"/>
  <c r="AX225" i="99"/>
  <c r="AW225" i="99"/>
  <c r="AV225" i="99"/>
  <c r="AU225" i="99"/>
  <c r="AT225" i="99"/>
  <c r="AS225" i="99"/>
  <c r="AR225" i="99"/>
  <c r="AQ225" i="99"/>
  <c r="AP225" i="99"/>
  <c r="AO225" i="99"/>
  <c r="AN225" i="99"/>
  <c r="AM225" i="99"/>
  <c r="AL225" i="99"/>
  <c r="AK225" i="99"/>
  <c r="AJ225" i="99"/>
  <c r="AI225" i="99"/>
  <c r="AH225" i="99"/>
  <c r="AG225" i="99"/>
  <c r="AF225" i="99"/>
  <c r="AE225" i="99"/>
  <c r="AD225" i="99"/>
  <c r="AC225" i="99"/>
  <c r="AB225" i="99"/>
  <c r="AA225" i="99"/>
  <c r="Z225" i="99"/>
  <c r="Y225" i="99"/>
  <c r="X225" i="99"/>
  <c r="W225" i="99"/>
  <c r="V225" i="99"/>
  <c r="U225" i="99"/>
  <c r="T225" i="99"/>
  <c r="S225" i="99"/>
  <c r="R225" i="99"/>
  <c r="Q225" i="99"/>
  <c r="P225" i="99"/>
  <c r="O225" i="99"/>
  <c r="N225" i="99"/>
  <c r="M225" i="99"/>
  <c r="L225" i="99"/>
  <c r="K225" i="99"/>
  <c r="J225" i="99"/>
  <c r="I225" i="99"/>
  <c r="H225" i="99"/>
  <c r="G225" i="99"/>
  <c r="F225" i="99"/>
  <c r="E225" i="99"/>
  <c r="D225" i="99"/>
  <c r="C225" i="99"/>
  <c r="B225" i="99"/>
  <c r="BA224" i="99"/>
  <c r="AZ224" i="99"/>
  <c r="AY224" i="99"/>
  <c r="AX224" i="99"/>
  <c r="AW224" i="99"/>
  <c r="AV224" i="99"/>
  <c r="AU224" i="99"/>
  <c r="AT224" i="99"/>
  <c r="AS224" i="99"/>
  <c r="AR224" i="99"/>
  <c r="AQ224" i="99"/>
  <c r="AP224" i="99"/>
  <c r="AO224" i="99"/>
  <c r="AN224" i="99"/>
  <c r="AM224" i="99"/>
  <c r="AL224" i="99"/>
  <c r="AK224" i="99"/>
  <c r="AJ224" i="99"/>
  <c r="AI224" i="99"/>
  <c r="AH224" i="99"/>
  <c r="AG224" i="99"/>
  <c r="AF224" i="99"/>
  <c r="AE224" i="99"/>
  <c r="AD224" i="99"/>
  <c r="AC224" i="99"/>
  <c r="AB224" i="99"/>
  <c r="AA224" i="99"/>
  <c r="Z224" i="99"/>
  <c r="Y224" i="99"/>
  <c r="X224" i="99"/>
  <c r="W224" i="99"/>
  <c r="V224" i="99"/>
  <c r="U224" i="99"/>
  <c r="T224" i="99"/>
  <c r="S224" i="99"/>
  <c r="R224" i="99"/>
  <c r="Q224" i="99"/>
  <c r="P224" i="99"/>
  <c r="O224" i="99"/>
  <c r="N224" i="99"/>
  <c r="M224" i="99"/>
  <c r="L224" i="99"/>
  <c r="K224" i="99"/>
  <c r="J224" i="99"/>
  <c r="I224" i="99"/>
  <c r="H224" i="99"/>
  <c r="G224" i="99"/>
  <c r="F224" i="99"/>
  <c r="E224" i="99"/>
  <c r="D224" i="99"/>
  <c r="C224" i="99"/>
  <c r="B224" i="99"/>
  <c r="BA223" i="99"/>
  <c r="AZ223" i="99"/>
  <c r="AY223" i="99"/>
  <c r="AX223" i="99"/>
  <c r="AW223" i="99"/>
  <c r="AV223" i="99"/>
  <c r="AU223" i="99"/>
  <c r="AT223" i="99"/>
  <c r="AS223" i="99"/>
  <c r="AR223" i="99"/>
  <c r="AQ223" i="99"/>
  <c r="AP223" i="99"/>
  <c r="AO223" i="99"/>
  <c r="AN223" i="99"/>
  <c r="AM223" i="99"/>
  <c r="AL223" i="99"/>
  <c r="AK223" i="99"/>
  <c r="AJ223" i="99"/>
  <c r="AI223" i="99"/>
  <c r="AH223" i="99"/>
  <c r="AG223" i="99"/>
  <c r="AF223" i="99"/>
  <c r="AE223" i="99"/>
  <c r="AD223" i="99"/>
  <c r="AC223" i="99"/>
  <c r="AB223" i="99"/>
  <c r="AA223" i="99"/>
  <c r="Z223" i="99"/>
  <c r="Y223" i="99"/>
  <c r="X223" i="99"/>
  <c r="W223" i="99"/>
  <c r="V223" i="99"/>
  <c r="U223" i="99"/>
  <c r="T223" i="99"/>
  <c r="S223" i="99"/>
  <c r="R223" i="99"/>
  <c r="Q223" i="99"/>
  <c r="P223" i="99"/>
  <c r="O223" i="99"/>
  <c r="N223" i="99"/>
  <c r="M223" i="99"/>
  <c r="L223" i="99"/>
  <c r="K223" i="99"/>
  <c r="J223" i="99"/>
  <c r="I223" i="99"/>
  <c r="H223" i="99"/>
  <c r="G223" i="99"/>
  <c r="F223" i="99"/>
  <c r="E223" i="99"/>
  <c r="D223" i="99"/>
  <c r="C223" i="99"/>
  <c r="B223" i="99"/>
  <c r="BA222" i="99"/>
  <c r="AZ222" i="99"/>
  <c r="AY222" i="99"/>
  <c r="AX222" i="99"/>
  <c r="AW222" i="99"/>
  <c r="AV222" i="99"/>
  <c r="AU222" i="99"/>
  <c r="AT222" i="99"/>
  <c r="AS222" i="99"/>
  <c r="AR222" i="99"/>
  <c r="AQ222" i="99"/>
  <c r="AP222" i="99"/>
  <c r="AO222" i="99"/>
  <c r="AN222" i="99"/>
  <c r="AM222" i="99"/>
  <c r="AL222" i="99"/>
  <c r="AK222" i="99"/>
  <c r="AJ222" i="99"/>
  <c r="AI222" i="99"/>
  <c r="AH222" i="99"/>
  <c r="AG222" i="99"/>
  <c r="AF222" i="99"/>
  <c r="AE222" i="99"/>
  <c r="AD222" i="99"/>
  <c r="AC222" i="99"/>
  <c r="AB222" i="99"/>
  <c r="AA222" i="99"/>
  <c r="Z222" i="99"/>
  <c r="Y222" i="99"/>
  <c r="X222" i="99"/>
  <c r="W222" i="99"/>
  <c r="V222" i="99"/>
  <c r="U222" i="99"/>
  <c r="T222" i="99"/>
  <c r="S222" i="99"/>
  <c r="R222" i="99"/>
  <c r="Q222" i="99"/>
  <c r="P222" i="99"/>
  <c r="O222" i="99"/>
  <c r="N222" i="99"/>
  <c r="M222" i="99"/>
  <c r="L222" i="99"/>
  <c r="K222" i="99"/>
  <c r="J222" i="99"/>
  <c r="I222" i="99"/>
  <c r="H222" i="99"/>
  <c r="G222" i="99"/>
  <c r="F222" i="99"/>
  <c r="E222" i="99"/>
  <c r="D222" i="99"/>
  <c r="C222" i="99"/>
  <c r="B222" i="99"/>
  <c r="BA221" i="99"/>
  <c r="AZ221" i="99"/>
  <c r="AY221" i="99"/>
  <c r="AX221" i="99"/>
  <c r="AW221" i="99"/>
  <c r="AV221" i="99"/>
  <c r="AU221" i="99"/>
  <c r="AT221" i="99"/>
  <c r="AS221" i="99"/>
  <c r="AR221" i="99"/>
  <c r="AQ221" i="99"/>
  <c r="AP221" i="99"/>
  <c r="AO221" i="99"/>
  <c r="AN221" i="99"/>
  <c r="AM221" i="99"/>
  <c r="AL221" i="99"/>
  <c r="AK221" i="99"/>
  <c r="AJ221" i="99"/>
  <c r="AI221" i="99"/>
  <c r="AH221" i="99"/>
  <c r="AG221" i="99"/>
  <c r="AF221" i="99"/>
  <c r="AE221" i="99"/>
  <c r="AD221" i="99"/>
  <c r="AC221" i="99"/>
  <c r="AB221" i="99"/>
  <c r="AA221" i="99"/>
  <c r="Z221" i="99"/>
  <c r="Y221" i="99"/>
  <c r="X221" i="99"/>
  <c r="W221" i="99"/>
  <c r="V221" i="99"/>
  <c r="U221" i="99"/>
  <c r="T221" i="99"/>
  <c r="S221" i="99"/>
  <c r="R221" i="99"/>
  <c r="Q221" i="99"/>
  <c r="P221" i="99"/>
  <c r="O221" i="99"/>
  <c r="N221" i="99"/>
  <c r="M221" i="99"/>
  <c r="L221" i="99"/>
  <c r="K221" i="99"/>
  <c r="J221" i="99"/>
  <c r="I221" i="99"/>
  <c r="H221" i="99"/>
  <c r="G221" i="99"/>
  <c r="F221" i="99"/>
  <c r="E221" i="99"/>
  <c r="D221" i="99"/>
  <c r="C221" i="99"/>
  <c r="B221" i="99"/>
  <c r="BA220" i="99"/>
  <c r="AZ220" i="99"/>
  <c r="AY220" i="99"/>
  <c r="AX220" i="99"/>
  <c r="AW220" i="99"/>
  <c r="AV220" i="99"/>
  <c r="AU220" i="99"/>
  <c r="AT220" i="99"/>
  <c r="AS220" i="99"/>
  <c r="AR220" i="99"/>
  <c r="AQ220" i="99"/>
  <c r="AP220" i="99"/>
  <c r="AO220" i="99"/>
  <c r="AN220" i="99"/>
  <c r="AM220" i="99"/>
  <c r="AL220" i="99"/>
  <c r="AK220" i="99"/>
  <c r="AJ220" i="99"/>
  <c r="AI220" i="99"/>
  <c r="AH220" i="99"/>
  <c r="AG220" i="99"/>
  <c r="AF220" i="99"/>
  <c r="AE220" i="99"/>
  <c r="AD220" i="99"/>
  <c r="AC220" i="99"/>
  <c r="AB220" i="99"/>
  <c r="AA220" i="99"/>
  <c r="Z220" i="99"/>
  <c r="Y220" i="99"/>
  <c r="X220" i="99"/>
  <c r="W220" i="99"/>
  <c r="V220" i="99"/>
  <c r="U220" i="99"/>
  <c r="T220" i="99"/>
  <c r="S220" i="99"/>
  <c r="R220" i="99"/>
  <c r="Q220" i="99"/>
  <c r="P220" i="99"/>
  <c r="O220" i="99"/>
  <c r="N220" i="99"/>
  <c r="M220" i="99"/>
  <c r="L220" i="99"/>
  <c r="K220" i="99"/>
  <c r="J220" i="99"/>
  <c r="I220" i="99"/>
  <c r="H220" i="99"/>
  <c r="G220" i="99"/>
  <c r="F220" i="99"/>
  <c r="E220" i="99"/>
  <c r="D220" i="99"/>
  <c r="C220" i="99"/>
  <c r="B220" i="99"/>
  <c r="BA219" i="99"/>
  <c r="AZ219" i="99"/>
  <c r="AY219" i="99"/>
  <c r="AX219" i="99"/>
  <c r="AW219" i="99"/>
  <c r="AV219" i="99"/>
  <c r="AU219" i="99"/>
  <c r="AT219" i="99"/>
  <c r="AS219" i="99"/>
  <c r="AR219" i="99"/>
  <c r="AQ219" i="99"/>
  <c r="AP219" i="99"/>
  <c r="AO219" i="99"/>
  <c r="AN219" i="99"/>
  <c r="AM219" i="99"/>
  <c r="AL219" i="99"/>
  <c r="AK219" i="99"/>
  <c r="AJ219" i="99"/>
  <c r="AI219" i="99"/>
  <c r="AH219" i="99"/>
  <c r="AG219" i="99"/>
  <c r="AF219" i="99"/>
  <c r="AE219" i="99"/>
  <c r="AD219" i="99"/>
  <c r="AC219" i="99"/>
  <c r="AB219" i="99"/>
  <c r="AA219" i="99"/>
  <c r="Z219" i="99"/>
  <c r="Y219" i="99"/>
  <c r="X219" i="99"/>
  <c r="W219" i="99"/>
  <c r="V219" i="99"/>
  <c r="U219" i="99"/>
  <c r="T219" i="99"/>
  <c r="S219" i="99"/>
  <c r="R219" i="99"/>
  <c r="Q219" i="99"/>
  <c r="P219" i="99"/>
  <c r="O219" i="99"/>
  <c r="N219" i="99"/>
  <c r="M219" i="99"/>
  <c r="L219" i="99"/>
  <c r="K219" i="99"/>
  <c r="J219" i="99"/>
  <c r="I219" i="99"/>
  <c r="H219" i="99"/>
  <c r="G219" i="99"/>
  <c r="F219" i="99"/>
  <c r="E219" i="99"/>
  <c r="D219" i="99"/>
  <c r="C219" i="99"/>
  <c r="B219" i="99"/>
  <c r="BA218" i="99"/>
  <c r="AZ218" i="99"/>
  <c r="AY218" i="99"/>
  <c r="AX218" i="99"/>
  <c r="AW218" i="99"/>
  <c r="AV218" i="99"/>
  <c r="AU218" i="99"/>
  <c r="AT218" i="99"/>
  <c r="AS218" i="99"/>
  <c r="AR218" i="99"/>
  <c r="AQ218" i="99"/>
  <c r="AP218" i="99"/>
  <c r="AO218" i="99"/>
  <c r="AN218" i="99"/>
  <c r="AM218" i="99"/>
  <c r="AL218" i="99"/>
  <c r="AK218" i="99"/>
  <c r="AJ218" i="99"/>
  <c r="AI218" i="99"/>
  <c r="AH218" i="99"/>
  <c r="AG218" i="99"/>
  <c r="AF218" i="99"/>
  <c r="AE218" i="99"/>
  <c r="AD218" i="99"/>
  <c r="AC218" i="99"/>
  <c r="AB218" i="99"/>
  <c r="AA218" i="99"/>
  <c r="Z218" i="99"/>
  <c r="Y218" i="99"/>
  <c r="X218" i="99"/>
  <c r="W218" i="99"/>
  <c r="V218" i="99"/>
  <c r="U218" i="99"/>
  <c r="T218" i="99"/>
  <c r="S218" i="99"/>
  <c r="R218" i="99"/>
  <c r="Q218" i="99"/>
  <c r="P218" i="99"/>
  <c r="O218" i="99"/>
  <c r="N218" i="99"/>
  <c r="M218" i="99"/>
  <c r="L218" i="99"/>
  <c r="K218" i="99"/>
  <c r="J218" i="99"/>
  <c r="I218" i="99"/>
  <c r="H218" i="99"/>
  <c r="G218" i="99"/>
  <c r="F218" i="99"/>
  <c r="E218" i="99"/>
  <c r="D218" i="99"/>
  <c r="C218" i="99"/>
  <c r="B218" i="99"/>
  <c r="BA217" i="99"/>
  <c r="AZ217" i="99"/>
  <c r="AY217" i="99"/>
  <c r="AX217" i="99"/>
  <c r="AW217" i="99"/>
  <c r="AV217" i="99"/>
  <c r="AU217" i="99"/>
  <c r="AT217" i="99"/>
  <c r="AS217" i="99"/>
  <c r="AR217" i="99"/>
  <c r="AQ217" i="99"/>
  <c r="AP217" i="99"/>
  <c r="AO217" i="99"/>
  <c r="AN217" i="99"/>
  <c r="AM217" i="99"/>
  <c r="AL217" i="99"/>
  <c r="AK217" i="99"/>
  <c r="AJ217" i="99"/>
  <c r="AI217" i="99"/>
  <c r="AH217" i="99"/>
  <c r="AG217" i="99"/>
  <c r="AF217" i="99"/>
  <c r="AE217" i="99"/>
  <c r="AD217" i="99"/>
  <c r="AC217" i="99"/>
  <c r="AB217" i="99"/>
  <c r="AA217" i="99"/>
  <c r="Z217" i="99"/>
  <c r="Y217" i="99"/>
  <c r="X217" i="99"/>
  <c r="W217" i="99"/>
  <c r="V217" i="99"/>
  <c r="U217" i="99"/>
  <c r="T217" i="99"/>
  <c r="S217" i="99"/>
  <c r="R217" i="99"/>
  <c r="Q217" i="99"/>
  <c r="P217" i="99"/>
  <c r="O217" i="99"/>
  <c r="N217" i="99"/>
  <c r="M217" i="99"/>
  <c r="L217" i="99"/>
  <c r="K217" i="99"/>
  <c r="J217" i="99"/>
  <c r="I217" i="99"/>
  <c r="H217" i="99"/>
  <c r="G217" i="99"/>
  <c r="F217" i="99"/>
  <c r="E217" i="99"/>
  <c r="D217" i="99"/>
  <c r="C217" i="99"/>
  <c r="B217" i="99"/>
  <c r="BA216" i="99"/>
  <c r="AZ216" i="99"/>
  <c r="AY216" i="99"/>
  <c r="AX216" i="99"/>
  <c r="AW216" i="99"/>
  <c r="AV216" i="99"/>
  <c r="AU216" i="99"/>
  <c r="AT216" i="99"/>
  <c r="AS216" i="99"/>
  <c r="AR216" i="99"/>
  <c r="AQ216" i="99"/>
  <c r="AP216" i="99"/>
  <c r="AO216" i="99"/>
  <c r="AN216" i="99"/>
  <c r="AM216" i="99"/>
  <c r="AL216" i="99"/>
  <c r="AK216" i="99"/>
  <c r="AJ216" i="99"/>
  <c r="AI216" i="99"/>
  <c r="AH216" i="99"/>
  <c r="AG216" i="99"/>
  <c r="AF216" i="99"/>
  <c r="AE216" i="99"/>
  <c r="AD216" i="99"/>
  <c r="AC216" i="99"/>
  <c r="AB216" i="99"/>
  <c r="AA216" i="99"/>
  <c r="Z216" i="99"/>
  <c r="Y216" i="99"/>
  <c r="X216" i="99"/>
  <c r="W216" i="99"/>
  <c r="V216" i="99"/>
  <c r="U216" i="99"/>
  <c r="T216" i="99"/>
  <c r="S216" i="99"/>
  <c r="R216" i="99"/>
  <c r="Q216" i="99"/>
  <c r="P216" i="99"/>
  <c r="O216" i="99"/>
  <c r="N216" i="99"/>
  <c r="M216" i="99"/>
  <c r="L216" i="99"/>
  <c r="K216" i="99"/>
  <c r="J216" i="99"/>
  <c r="I216" i="99"/>
  <c r="H216" i="99"/>
  <c r="G216" i="99"/>
  <c r="F216" i="99"/>
  <c r="E216" i="99"/>
  <c r="D216" i="99"/>
  <c r="C216" i="99"/>
  <c r="B216" i="99"/>
  <c r="BA215" i="99"/>
  <c r="AZ215" i="99"/>
  <c r="AY215" i="99"/>
  <c r="AX215" i="99"/>
  <c r="AW215" i="99"/>
  <c r="AV215" i="99"/>
  <c r="AU215" i="99"/>
  <c r="AT215" i="99"/>
  <c r="AS215" i="99"/>
  <c r="AR215" i="99"/>
  <c r="AQ215" i="99"/>
  <c r="AP215" i="99"/>
  <c r="AO215" i="99"/>
  <c r="AN215" i="99"/>
  <c r="AM215" i="99"/>
  <c r="AL215" i="99"/>
  <c r="AK215" i="99"/>
  <c r="AJ215" i="99"/>
  <c r="AI215" i="99"/>
  <c r="AH215" i="99"/>
  <c r="AG215" i="99"/>
  <c r="AF215" i="99"/>
  <c r="AE215" i="99"/>
  <c r="AD215" i="99"/>
  <c r="AC215" i="99"/>
  <c r="AB215" i="99"/>
  <c r="AA215" i="99"/>
  <c r="Z215" i="99"/>
  <c r="Y215" i="99"/>
  <c r="X215" i="99"/>
  <c r="W215" i="99"/>
  <c r="V215" i="99"/>
  <c r="U215" i="99"/>
  <c r="T215" i="99"/>
  <c r="S215" i="99"/>
  <c r="R215" i="99"/>
  <c r="Q215" i="99"/>
  <c r="P215" i="99"/>
  <c r="O215" i="99"/>
  <c r="N215" i="99"/>
  <c r="M215" i="99"/>
  <c r="L215" i="99"/>
  <c r="K215" i="99"/>
  <c r="J215" i="99"/>
  <c r="I215" i="99"/>
  <c r="H215" i="99"/>
  <c r="G215" i="99"/>
  <c r="F215" i="99"/>
  <c r="E215" i="99"/>
  <c r="D215" i="99"/>
  <c r="C215" i="99"/>
  <c r="B215" i="99"/>
  <c r="BA214" i="99"/>
  <c r="AZ214" i="99"/>
  <c r="AY214" i="99"/>
  <c r="AX214" i="99"/>
  <c r="AW214" i="99"/>
  <c r="AV214" i="99"/>
  <c r="AU214" i="99"/>
  <c r="AT214" i="99"/>
  <c r="AS214" i="99"/>
  <c r="AR214" i="99"/>
  <c r="AQ214" i="99"/>
  <c r="AP214" i="99"/>
  <c r="AO214" i="99"/>
  <c r="AN214" i="99"/>
  <c r="AM214" i="99"/>
  <c r="AL214" i="99"/>
  <c r="AK214" i="99"/>
  <c r="AJ214" i="99"/>
  <c r="AI214" i="99"/>
  <c r="AH214" i="99"/>
  <c r="AG214" i="99"/>
  <c r="AF214" i="99"/>
  <c r="AE214" i="99"/>
  <c r="AD214" i="99"/>
  <c r="AC214" i="99"/>
  <c r="AB214" i="99"/>
  <c r="AA214" i="99"/>
  <c r="Z214" i="99"/>
  <c r="Y214" i="99"/>
  <c r="X214" i="99"/>
  <c r="W214" i="99"/>
  <c r="V214" i="99"/>
  <c r="U214" i="99"/>
  <c r="T214" i="99"/>
  <c r="S214" i="99"/>
  <c r="R214" i="99"/>
  <c r="Q214" i="99"/>
  <c r="P214" i="99"/>
  <c r="O214" i="99"/>
  <c r="N214" i="99"/>
  <c r="M214" i="99"/>
  <c r="L214" i="99"/>
  <c r="K214" i="99"/>
  <c r="J214" i="99"/>
  <c r="I214" i="99"/>
  <c r="H214" i="99"/>
  <c r="G214" i="99"/>
  <c r="F214" i="99"/>
  <c r="E214" i="99"/>
  <c r="D214" i="99"/>
  <c r="C214" i="99"/>
  <c r="B214" i="99"/>
  <c r="BA213" i="99"/>
  <c r="AZ213" i="99"/>
  <c r="AY213" i="99"/>
  <c r="AX213" i="99"/>
  <c r="AW213" i="99"/>
  <c r="AV213" i="99"/>
  <c r="AU213" i="99"/>
  <c r="AT213" i="99"/>
  <c r="AS213" i="99"/>
  <c r="AR213" i="99"/>
  <c r="AQ213" i="99"/>
  <c r="AP213" i="99"/>
  <c r="AO213" i="99"/>
  <c r="AN213" i="99"/>
  <c r="AM213" i="99"/>
  <c r="AL213" i="99"/>
  <c r="AK213" i="99"/>
  <c r="AJ213" i="99"/>
  <c r="AI213" i="99"/>
  <c r="AH213" i="99"/>
  <c r="AG213" i="99"/>
  <c r="AF213" i="99"/>
  <c r="AE213" i="99"/>
  <c r="AD213" i="99"/>
  <c r="AC213" i="99"/>
  <c r="AB213" i="99"/>
  <c r="AA213" i="99"/>
  <c r="Z213" i="99"/>
  <c r="Y213" i="99"/>
  <c r="X213" i="99"/>
  <c r="W213" i="99"/>
  <c r="V213" i="99"/>
  <c r="U213" i="99"/>
  <c r="T213" i="99"/>
  <c r="S213" i="99"/>
  <c r="R213" i="99"/>
  <c r="Q213" i="99"/>
  <c r="P213" i="99"/>
  <c r="O213" i="99"/>
  <c r="N213" i="99"/>
  <c r="M213" i="99"/>
  <c r="L213" i="99"/>
  <c r="K213" i="99"/>
  <c r="J213" i="99"/>
  <c r="I213" i="99"/>
  <c r="H213" i="99"/>
  <c r="G213" i="99"/>
  <c r="F213" i="99"/>
  <c r="E213" i="99"/>
  <c r="D213" i="99"/>
  <c r="C213" i="99"/>
  <c r="B213" i="99"/>
  <c r="BA212" i="99"/>
  <c r="AZ212" i="99"/>
  <c r="AY212" i="99"/>
  <c r="AX212" i="99"/>
  <c r="AW212" i="99"/>
  <c r="AV212" i="99"/>
  <c r="AU212" i="99"/>
  <c r="AT212" i="99"/>
  <c r="AS212" i="99"/>
  <c r="AR212" i="99"/>
  <c r="AQ212" i="99"/>
  <c r="AP212" i="99"/>
  <c r="AO212" i="99"/>
  <c r="AN212" i="99"/>
  <c r="AM212" i="99"/>
  <c r="AL212" i="99"/>
  <c r="AK212" i="99"/>
  <c r="AJ212" i="99"/>
  <c r="AI212" i="99"/>
  <c r="AH212" i="99"/>
  <c r="AG212" i="99"/>
  <c r="AF212" i="99"/>
  <c r="AE212" i="99"/>
  <c r="AD212" i="99"/>
  <c r="AC212" i="99"/>
  <c r="AB212" i="99"/>
  <c r="AA212" i="99"/>
  <c r="Z212" i="99"/>
  <c r="Y212" i="99"/>
  <c r="X212" i="99"/>
  <c r="W212" i="99"/>
  <c r="V212" i="99"/>
  <c r="U212" i="99"/>
  <c r="T212" i="99"/>
  <c r="S212" i="99"/>
  <c r="R212" i="99"/>
  <c r="Q212" i="99"/>
  <c r="P212" i="99"/>
  <c r="O212" i="99"/>
  <c r="N212" i="99"/>
  <c r="M212" i="99"/>
  <c r="L212" i="99"/>
  <c r="K212" i="99"/>
  <c r="J212" i="99"/>
  <c r="I212" i="99"/>
  <c r="H212" i="99"/>
  <c r="G212" i="99"/>
  <c r="F212" i="99"/>
  <c r="E212" i="99"/>
  <c r="D212" i="99"/>
  <c r="C212" i="99"/>
  <c r="B212" i="99"/>
  <c r="BA211" i="99"/>
  <c r="AZ211" i="99"/>
  <c r="AY211" i="99"/>
  <c r="AX211" i="99"/>
  <c r="AW211" i="99"/>
  <c r="AV211" i="99"/>
  <c r="AU211" i="99"/>
  <c r="AT211" i="99"/>
  <c r="AS211" i="99"/>
  <c r="AR211" i="99"/>
  <c r="AQ211" i="99"/>
  <c r="AP211" i="99"/>
  <c r="AO211" i="99"/>
  <c r="AN211" i="99"/>
  <c r="AM211" i="99"/>
  <c r="AL211" i="99"/>
  <c r="AK211" i="99"/>
  <c r="AJ211" i="99"/>
  <c r="AI211" i="99"/>
  <c r="AH211" i="99"/>
  <c r="AG211" i="99"/>
  <c r="AF211" i="99"/>
  <c r="AE211" i="99"/>
  <c r="AD211" i="99"/>
  <c r="AC211" i="99"/>
  <c r="AB211" i="99"/>
  <c r="AA211" i="99"/>
  <c r="Z211" i="99"/>
  <c r="Y211" i="99"/>
  <c r="X211" i="99"/>
  <c r="W211" i="99"/>
  <c r="V211" i="99"/>
  <c r="U211" i="99"/>
  <c r="T211" i="99"/>
  <c r="S211" i="99"/>
  <c r="R211" i="99"/>
  <c r="Q211" i="99"/>
  <c r="P211" i="99"/>
  <c r="O211" i="99"/>
  <c r="N211" i="99"/>
  <c r="M211" i="99"/>
  <c r="L211" i="99"/>
  <c r="K211" i="99"/>
  <c r="J211" i="99"/>
  <c r="I211" i="99"/>
  <c r="H211" i="99"/>
  <c r="G211" i="99"/>
  <c r="F211" i="99"/>
  <c r="E211" i="99"/>
  <c r="D211" i="99"/>
  <c r="C211" i="99"/>
  <c r="B211" i="99"/>
  <c r="BA210" i="99"/>
  <c r="AZ210" i="99"/>
  <c r="AY210" i="99"/>
  <c r="AX210" i="99"/>
  <c r="AW210" i="99"/>
  <c r="AV210" i="99"/>
  <c r="AU210" i="99"/>
  <c r="AT210" i="99"/>
  <c r="AS210" i="99"/>
  <c r="AR210" i="99"/>
  <c r="AQ210" i="99"/>
  <c r="AP210" i="99"/>
  <c r="AO210" i="99"/>
  <c r="AN210" i="99"/>
  <c r="AM210" i="99"/>
  <c r="AL210" i="99"/>
  <c r="AK210" i="99"/>
  <c r="AJ210" i="99"/>
  <c r="AI210" i="99"/>
  <c r="AH210" i="99"/>
  <c r="AG210" i="99"/>
  <c r="AF210" i="99"/>
  <c r="AE210" i="99"/>
  <c r="AD210" i="99"/>
  <c r="AC210" i="99"/>
  <c r="AB210" i="99"/>
  <c r="AA210" i="99"/>
  <c r="Z210" i="99"/>
  <c r="Y210" i="99"/>
  <c r="X210" i="99"/>
  <c r="W210" i="99"/>
  <c r="V210" i="99"/>
  <c r="U210" i="99"/>
  <c r="T210" i="99"/>
  <c r="S210" i="99"/>
  <c r="R210" i="99"/>
  <c r="Q210" i="99"/>
  <c r="P210" i="99"/>
  <c r="O210" i="99"/>
  <c r="N210" i="99"/>
  <c r="M210" i="99"/>
  <c r="L210" i="99"/>
  <c r="K210" i="99"/>
  <c r="J210" i="99"/>
  <c r="I210" i="99"/>
  <c r="H210" i="99"/>
  <c r="G210" i="99"/>
  <c r="F210" i="99"/>
  <c r="E210" i="99"/>
  <c r="D210" i="99"/>
  <c r="C210" i="99"/>
  <c r="B210" i="99"/>
  <c r="BA209" i="99"/>
  <c r="AZ209" i="99"/>
  <c r="AY209" i="99"/>
  <c r="AX209" i="99"/>
  <c r="AW209" i="99"/>
  <c r="AV209" i="99"/>
  <c r="AU209" i="99"/>
  <c r="AT209" i="99"/>
  <c r="AS209" i="99"/>
  <c r="AR209" i="99"/>
  <c r="AQ209" i="99"/>
  <c r="AP209" i="99"/>
  <c r="AO209" i="99"/>
  <c r="AN209" i="99"/>
  <c r="AM209" i="99"/>
  <c r="AL209" i="99"/>
  <c r="AK209" i="99"/>
  <c r="AJ209" i="99"/>
  <c r="AI209" i="99"/>
  <c r="AH209" i="99"/>
  <c r="AG209" i="99"/>
  <c r="AF209" i="99"/>
  <c r="AE209" i="99"/>
  <c r="AD209" i="99"/>
  <c r="AC209" i="99"/>
  <c r="AB209" i="99"/>
  <c r="AA209" i="99"/>
  <c r="Z209" i="99"/>
  <c r="Y209" i="99"/>
  <c r="X209" i="99"/>
  <c r="W209" i="99"/>
  <c r="V209" i="99"/>
  <c r="U209" i="99"/>
  <c r="T209" i="99"/>
  <c r="S209" i="99"/>
  <c r="R209" i="99"/>
  <c r="Q209" i="99"/>
  <c r="P209" i="99"/>
  <c r="O209" i="99"/>
  <c r="N209" i="99"/>
  <c r="M209" i="99"/>
  <c r="L209" i="99"/>
  <c r="K209" i="99"/>
  <c r="J209" i="99"/>
  <c r="I209" i="99"/>
  <c r="H209" i="99"/>
  <c r="G209" i="99"/>
  <c r="F209" i="99"/>
  <c r="E209" i="99"/>
  <c r="D209" i="99"/>
  <c r="C209" i="99"/>
  <c r="B209" i="99"/>
  <c r="BA208" i="99"/>
  <c r="AZ208" i="99"/>
  <c r="AY208" i="99"/>
  <c r="AX208" i="99"/>
  <c r="AW208" i="99"/>
  <c r="AV208" i="99"/>
  <c r="AU208" i="99"/>
  <c r="AT208" i="99"/>
  <c r="AS208" i="99"/>
  <c r="AR208" i="99"/>
  <c r="AQ208" i="99"/>
  <c r="AP208" i="99"/>
  <c r="AO208" i="99"/>
  <c r="AN208" i="99"/>
  <c r="AM208" i="99"/>
  <c r="AL208" i="99"/>
  <c r="AK208" i="99"/>
  <c r="AJ208" i="99"/>
  <c r="AI208" i="99"/>
  <c r="AH208" i="99"/>
  <c r="AG208" i="99"/>
  <c r="AF208" i="99"/>
  <c r="AE208" i="99"/>
  <c r="AD208" i="99"/>
  <c r="AC208" i="99"/>
  <c r="AB208" i="99"/>
  <c r="AA208" i="99"/>
  <c r="Z208" i="99"/>
  <c r="Y208" i="99"/>
  <c r="X208" i="99"/>
  <c r="W208" i="99"/>
  <c r="V208" i="99"/>
  <c r="U208" i="99"/>
  <c r="T208" i="99"/>
  <c r="S208" i="99"/>
  <c r="R208" i="99"/>
  <c r="Q208" i="99"/>
  <c r="P208" i="99"/>
  <c r="O208" i="99"/>
  <c r="N208" i="99"/>
  <c r="M208" i="99"/>
  <c r="L208" i="99"/>
  <c r="K208" i="99"/>
  <c r="J208" i="99"/>
  <c r="I208" i="99"/>
  <c r="H208" i="99"/>
  <c r="G208" i="99"/>
  <c r="F208" i="99"/>
  <c r="E208" i="99"/>
  <c r="D208" i="99"/>
  <c r="C208" i="99"/>
  <c r="B208" i="99"/>
  <c r="BA207" i="99"/>
  <c r="AZ207" i="99"/>
  <c r="AY207" i="99"/>
  <c r="AX207" i="99"/>
  <c r="AW207" i="99"/>
  <c r="AV207" i="99"/>
  <c r="AU207" i="99"/>
  <c r="AT207" i="99"/>
  <c r="AS207" i="99"/>
  <c r="AR207" i="99"/>
  <c r="AQ207" i="99"/>
  <c r="AP207" i="99"/>
  <c r="AO207" i="99"/>
  <c r="AN207" i="99"/>
  <c r="AM207" i="99"/>
  <c r="AL207" i="99"/>
  <c r="AK207" i="99"/>
  <c r="AJ207" i="99"/>
  <c r="AI207" i="99"/>
  <c r="AH207" i="99"/>
  <c r="AG207" i="99"/>
  <c r="AF207" i="99"/>
  <c r="AE207" i="99"/>
  <c r="AD207" i="99"/>
  <c r="AC207" i="99"/>
  <c r="AB207" i="99"/>
  <c r="AA207" i="99"/>
  <c r="Z207" i="99"/>
  <c r="Y207" i="99"/>
  <c r="X207" i="99"/>
  <c r="W207" i="99"/>
  <c r="V207" i="99"/>
  <c r="U207" i="99"/>
  <c r="T207" i="99"/>
  <c r="S207" i="99"/>
  <c r="R207" i="99"/>
  <c r="Q207" i="99"/>
  <c r="P207" i="99"/>
  <c r="O207" i="99"/>
  <c r="N207" i="99"/>
  <c r="M207" i="99"/>
  <c r="L207" i="99"/>
  <c r="K207" i="99"/>
  <c r="J207" i="99"/>
  <c r="I207" i="99"/>
  <c r="H207" i="99"/>
  <c r="G207" i="99"/>
  <c r="F207" i="99"/>
  <c r="E207" i="99"/>
  <c r="D207" i="99"/>
  <c r="C207" i="99"/>
  <c r="B207" i="99"/>
  <c r="BA206" i="99"/>
  <c r="AZ206" i="99"/>
  <c r="AY206" i="99"/>
  <c r="AX206" i="99"/>
  <c r="AW206" i="99"/>
  <c r="AV206" i="99"/>
  <c r="AU206" i="99"/>
  <c r="AT206" i="99"/>
  <c r="AS206" i="99"/>
  <c r="AR206" i="99"/>
  <c r="AQ206" i="99"/>
  <c r="AP206" i="99"/>
  <c r="AO206" i="99"/>
  <c r="AN206" i="99"/>
  <c r="AM206" i="99"/>
  <c r="AL206" i="99"/>
  <c r="AK206" i="99"/>
  <c r="AJ206" i="99"/>
  <c r="AI206" i="99"/>
  <c r="AH206" i="99"/>
  <c r="AG206" i="99"/>
  <c r="AF206" i="99"/>
  <c r="AE206" i="99"/>
  <c r="AD206" i="99"/>
  <c r="AC206" i="99"/>
  <c r="AB206" i="99"/>
  <c r="AA206" i="99"/>
  <c r="Z206" i="99"/>
  <c r="Y206" i="99"/>
  <c r="X206" i="99"/>
  <c r="W206" i="99"/>
  <c r="V206" i="99"/>
  <c r="U206" i="99"/>
  <c r="T206" i="99"/>
  <c r="S206" i="99"/>
  <c r="R206" i="99"/>
  <c r="Q206" i="99"/>
  <c r="P206" i="99"/>
  <c r="O206" i="99"/>
  <c r="N206" i="99"/>
  <c r="M206" i="99"/>
  <c r="L206" i="99"/>
  <c r="K206" i="99"/>
  <c r="J206" i="99"/>
  <c r="I206" i="99"/>
  <c r="H206" i="99"/>
  <c r="G206" i="99"/>
  <c r="F206" i="99"/>
  <c r="E206" i="99"/>
  <c r="D206" i="99"/>
  <c r="C206" i="99"/>
  <c r="B206" i="99"/>
  <c r="BA205" i="99"/>
  <c r="AZ205" i="99"/>
  <c r="AY205" i="99"/>
  <c r="AX205" i="99"/>
  <c r="AW205" i="99"/>
  <c r="AV205" i="99"/>
  <c r="AU205" i="99"/>
  <c r="AT205" i="99"/>
  <c r="AS205" i="99"/>
  <c r="AR205" i="99"/>
  <c r="AQ205" i="99"/>
  <c r="AP205" i="99"/>
  <c r="AO205" i="99"/>
  <c r="AN205" i="99"/>
  <c r="AM205" i="99"/>
  <c r="AL205" i="99"/>
  <c r="AK205" i="99"/>
  <c r="AJ205" i="99"/>
  <c r="AI205" i="99"/>
  <c r="AH205" i="99"/>
  <c r="AG205" i="99"/>
  <c r="AF205" i="99"/>
  <c r="AE205" i="99"/>
  <c r="AD205" i="99"/>
  <c r="AC205" i="99"/>
  <c r="AB205" i="99"/>
  <c r="AA205" i="99"/>
  <c r="Z205" i="99"/>
  <c r="Y205" i="99"/>
  <c r="X205" i="99"/>
  <c r="W205" i="99"/>
  <c r="V205" i="99"/>
  <c r="U205" i="99"/>
  <c r="T205" i="99"/>
  <c r="S205" i="99"/>
  <c r="R205" i="99"/>
  <c r="Q205" i="99"/>
  <c r="P205" i="99"/>
  <c r="O205" i="99"/>
  <c r="N205" i="99"/>
  <c r="M205" i="99"/>
  <c r="L205" i="99"/>
  <c r="K205" i="99"/>
  <c r="J205" i="99"/>
  <c r="I205" i="99"/>
  <c r="H205" i="99"/>
  <c r="G205" i="99"/>
  <c r="F205" i="99"/>
  <c r="E205" i="99"/>
  <c r="D205" i="99"/>
  <c r="C205" i="99"/>
  <c r="B205" i="99"/>
  <c r="BA204" i="99"/>
  <c r="AZ204" i="99"/>
  <c r="AY204" i="99"/>
  <c r="AX204" i="99"/>
  <c r="AW204" i="99"/>
  <c r="AV204" i="99"/>
  <c r="AU204" i="99"/>
  <c r="AT204" i="99"/>
  <c r="AS204" i="99"/>
  <c r="AR204" i="99"/>
  <c r="AQ204" i="99"/>
  <c r="AP204" i="99"/>
  <c r="AO204" i="99"/>
  <c r="AN204" i="99"/>
  <c r="AM204" i="99"/>
  <c r="AL204" i="99"/>
  <c r="AK204" i="99"/>
  <c r="AJ204" i="99"/>
  <c r="AI204" i="99"/>
  <c r="AH204" i="99"/>
  <c r="AG204" i="99"/>
  <c r="AF204" i="99"/>
  <c r="AE204" i="99"/>
  <c r="AD204" i="99"/>
  <c r="AC204" i="99"/>
  <c r="AB204" i="99"/>
  <c r="AA204" i="99"/>
  <c r="Z204" i="99"/>
  <c r="Y204" i="99"/>
  <c r="X204" i="99"/>
  <c r="W204" i="99"/>
  <c r="V204" i="99"/>
  <c r="U204" i="99"/>
  <c r="T204" i="99"/>
  <c r="S204" i="99"/>
  <c r="R204" i="99"/>
  <c r="Q204" i="99"/>
  <c r="P204" i="99"/>
  <c r="O204" i="99"/>
  <c r="N204" i="99"/>
  <c r="M204" i="99"/>
  <c r="L204" i="99"/>
  <c r="K204" i="99"/>
  <c r="J204" i="99"/>
  <c r="I204" i="99"/>
  <c r="H204" i="99"/>
  <c r="G204" i="99"/>
  <c r="F204" i="99"/>
  <c r="E204" i="99"/>
  <c r="D204" i="99"/>
  <c r="C204" i="99"/>
  <c r="B204" i="99"/>
  <c r="BA203" i="99"/>
  <c r="AZ203" i="99"/>
  <c r="AY203" i="99"/>
  <c r="AX203" i="99"/>
  <c r="AW203" i="99"/>
  <c r="AV203" i="99"/>
  <c r="AU203" i="99"/>
  <c r="AT203" i="99"/>
  <c r="AS203" i="99"/>
  <c r="AR203" i="99"/>
  <c r="AQ203" i="99"/>
  <c r="AP203" i="99"/>
  <c r="AO203" i="99"/>
  <c r="AN203" i="99"/>
  <c r="AM203" i="99"/>
  <c r="AL203" i="99"/>
  <c r="AK203" i="99"/>
  <c r="AJ203" i="99"/>
  <c r="AI203" i="99"/>
  <c r="AH203" i="99"/>
  <c r="AG203" i="99"/>
  <c r="AF203" i="99"/>
  <c r="AE203" i="99"/>
  <c r="AD203" i="99"/>
  <c r="AC203" i="99"/>
  <c r="AB203" i="99"/>
  <c r="AA203" i="99"/>
  <c r="Z203" i="99"/>
  <c r="Y203" i="99"/>
  <c r="X203" i="99"/>
  <c r="W203" i="99"/>
  <c r="V203" i="99"/>
  <c r="U203" i="99"/>
  <c r="T203" i="99"/>
  <c r="S203" i="99"/>
  <c r="R203" i="99"/>
  <c r="Q203" i="99"/>
  <c r="P203" i="99"/>
  <c r="O203" i="99"/>
  <c r="N203" i="99"/>
  <c r="M203" i="99"/>
  <c r="L203" i="99"/>
  <c r="K203" i="99"/>
  <c r="J203" i="99"/>
  <c r="I203" i="99"/>
  <c r="H203" i="99"/>
  <c r="G203" i="99"/>
  <c r="F203" i="99"/>
  <c r="E203" i="99"/>
  <c r="D203" i="99"/>
  <c r="C203" i="99"/>
  <c r="B203" i="99"/>
  <c r="BA202" i="99"/>
  <c r="AZ202" i="99"/>
  <c r="AY202" i="99"/>
  <c r="AX202" i="99"/>
  <c r="AW202" i="99"/>
  <c r="AV202" i="99"/>
  <c r="AU202" i="99"/>
  <c r="AT202" i="99"/>
  <c r="AS202" i="99"/>
  <c r="AR202" i="99"/>
  <c r="AQ202" i="99"/>
  <c r="AP202" i="99"/>
  <c r="AO202" i="99"/>
  <c r="AN202" i="99"/>
  <c r="AM202" i="99"/>
  <c r="AL202" i="99"/>
  <c r="AK202" i="99"/>
  <c r="AJ202" i="99"/>
  <c r="AI202" i="99"/>
  <c r="AH202" i="99"/>
  <c r="AG202" i="99"/>
  <c r="AF202" i="99"/>
  <c r="AE202" i="99"/>
  <c r="AD202" i="99"/>
  <c r="AC202" i="99"/>
  <c r="AB202" i="99"/>
  <c r="AA202" i="99"/>
  <c r="Z202" i="99"/>
  <c r="Y202" i="99"/>
  <c r="X202" i="99"/>
  <c r="W202" i="99"/>
  <c r="V202" i="99"/>
  <c r="U202" i="99"/>
  <c r="T202" i="99"/>
  <c r="S202" i="99"/>
  <c r="R202" i="99"/>
  <c r="Q202" i="99"/>
  <c r="P202" i="99"/>
  <c r="O202" i="99"/>
  <c r="N202" i="99"/>
  <c r="M202" i="99"/>
  <c r="L202" i="99"/>
  <c r="K202" i="99"/>
  <c r="J202" i="99"/>
  <c r="I202" i="99"/>
  <c r="H202" i="99"/>
  <c r="G202" i="99"/>
  <c r="F202" i="99"/>
  <c r="E202" i="99"/>
  <c r="D202" i="99"/>
  <c r="C202" i="99"/>
  <c r="B202" i="99"/>
  <c r="BA201" i="99"/>
  <c r="AZ201" i="99"/>
  <c r="AY201" i="99"/>
  <c r="AX201" i="99"/>
  <c r="AW201" i="99"/>
  <c r="AV201" i="99"/>
  <c r="AU201" i="99"/>
  <c r="AT201" i="99"/>
  <c r="AS201" i="99"/>
  <c r="AR201" i="99"/>
  <c r="AQ201" i="99"/>
  <c r="AP201" i="99"/>
  <c r="AO201" i="99"/>
  <c r="AN201" i="99"/>
  <c r="AM201" i="99"/>
  <c r="AL201" i="99"/>
  <c r="AK201" i="99"/>
  <c r="AJ201" i="99"/>
  <c r="AI201" i="99"/>
  <c r="AH201" i="99"/>
  <c r="AG201" i="99"/>
  <c r="AF201" i="99"/>
  <c r="AE201" i="99"/>
  <c r="AD201" i="99"/>
  <c r="AC201" i="99"/>
  <c r="AB201" i="99"/>
  <c r="AA201" i="99"/>
  <c r="Z201" i="99"/>
  <c r="Y201" i="99"/>
  <c r="X201" i="99"/>
  <c r="W201" i="99"/>
  <c r="V201" i="99"/>
  <c r="U201" i="99"/>
  <c r="T201" i="99"/>
  <c r="S201" i="99"/>
  <c r="R201" i="99"/>
  <c r="Q201" i="99"/>
  <c r="P201" i="99"/>
  <c r="O201" i="99"/>
  <c r="N201" i="99"/>
  <c r="M201" i="99"/>
  <c r="L201" i="99"/>
  <c r="K201" i="99"/>
  <c r="J201" i="99"/>
  <c r="I201" i="99"/>
  <c r="H201" i="99"/>
  <c r="G201" i="99"/>
  <c r="F201" i="99"/>
  <c r="E201" i="99"/>
  <c r="D201" i="99"/>
  <c r="C201" i="99"/>
  <c r="B201" i="99"/>
  <c r="BA200" i="99"/>
  <c r="AZ200" i="99"/>
  <c r="AY200" i="99"/>
  <c r="AX200" i="99"/>
  <c r="AW200" i="99"/>
  <c r="AV200" i="99"/>
  <c r="AU200" i="99"/>
  <c r="AT200" i="99"/>
  <c r="AS200" i="99"/>
  <c r="AR200" i="99"/>
  <c r="AQ200" i="99"/>
  <c r="AP200" i="99"/>
  <c r="AO200" i="99"/>
  <c r="AN200" i="99"/>
  <c r="AM200" i="99"/>
  <c r="AL200" i="99"/>
  <c r="AK200" i="99"/>
  <c r="AJ200" i="99"/>
  <c r="AI200" i="99"/>
  <c r="AH200" i="99"/>
  <c r="AG200" i="99"/>
  <c r="AF200" i="99"/>
  <c r="AE200" i="99"/>
  <c r="AD200" i="99"/>
  <c r="AC200" i="99"/>
  <c r="AB200" i="99"/>
  <c r="AA200" i="99"/>
  <c r="Z200" i="99"/>
  <c r="Y200" i="99"/>
  <c r="X200" i="99"/>
  <c r="W200" i="99"/>
  <c r="V200" i="99"/>
  <c r="U200" i="99"/>
  <c r="T200" i="99"/>
  <c r="S200" i="99"/>
  <c r="R200" i="99"/>
  <c r="Q200" i="99"/>
  <c r="P200" i="99"/>
  <c r="O200" i="99"/>
  <c r="N200" i="99"/>
  <c r="M200" i="99"/>
  <c r="L200" i="99"/>
  <c r="K200" i="99"/>
  <c r="J200" i="99"/>
  <c r="I200" i="99"/>
  <c r="H200" i="99"/>
  <c r="G200" i="99"/>
  <c r="F200" i="99"/>
  <c r="E200" i="99"/>
  <c r="D200" i="99"/>
  <c r="C200" i="99"/>
  <c r="B200" i="99"/>
  <c r="BA199" i="99"/>
  <c r="AZ199" i="99"/>
  <c r="AY199" i="99"/>
  <c r="AX199" i="99"/>
  <c r="AW199" i="99"/>
  <c r="AV199" i="99"/>
  <c r="AU199" i="99"/>
  <c r="AT199" i="99"/>
  <c r="AS199" i="99"/>
  <c r="AR199" i="99"/>
  <c r="AQ199" i="99"/>
  <c r="AP199" i="99"/>
  <c r="AO199" i="99"/>
  <c r="AN199" i="99"/>
  <c r="AM199" i="99"/>
  <c r="AL199" i="99"/>
  <c r="AK199" i="99"/>
  <c r="AJ199" i="99"/>
  <c r="AI199" i="99"/>
  <c r="AH199" i="99"/>
  <c r="AG199" i="99"/>
  <c r="AF199" i="99"/>
  <c r="AE199" i="99"/>
  <c r="AD199" i="99"/>
  <c r="AC199" i="99"/>
  <c r="AB199" i="99"/>
  <c r="AA199" i="99"/>
  <c r="Z199" i="99"/>
  <c r="Y199" i="99"/>
  <c r="X199" i="99"/>
  <c r="W199" i="99"/>
  <c r="V199" i="99"/>
  <c r="U199" i="99"/>
  <c r="T199" i="99"/>
  <c r="S199" i="99"/>
  <c r="R199" i="99"/>
  <c r="Q199" i="99"/>
  <c r="P199" i="99"/>
  <c r="O199" i="99"/>
  <c r="N199" i="99"/>
  <c r="M199" i="99"/>
  <c r="L199" i="99"/>
  <c r="K199" i="99"/>
  <c r="J199" i="99"/>
  <c r="I199" i="99"/>
  <c r="H199" i="99"/>
  <c r="G199" i="99"/>
  <c r="F199" i="99"/>
  <c r="E199" i="99"/>
  <c r="D199" i="99"/>
  <c r="C199" i="99"/>
  <c r="B199" i="99"/>
  <c r="BA198" i="99"/>
  <c r="AZ198" i="99"/>
  <c r="AY198" i="99"/>
  <c r="AX198" i="99"/>
  <c r="AW198" i="99"/>
  <c r="AV198" i="99"/>
  <c r="AU198" i="99"/>
  <c r="AT198" i="99"/>
  <c r="AS198" i="99"/>
  <c r="AR198" i="99"/>
  <c r="AQ198" i="99"/>
  <c r="AP198" i="99"/>
  <c r="AO198" i="99"/>
  <c r="AN198" i="99"/>
  <c r="AM198" i="99"/>
  <c r="AL198" i="99"/>
  <c r="AK198" i="99"/>
  <c r="AJ198" i="99"/>
  <c r="AI198" i="99"/>
  <c r="AH198" i="99"/>
  <c r="AG198" i="99"/>
  <c r="AF198" i="99"/>
  <c r="AE198" i="99"/>
  <c r="AD198" i="99"/>
  <c r="AC198" i="99"/>
  <c r="AB198" i="99"/>
  <c r="AA198" i="99"/>
  <c r="Z198" i="99"/>
  <c r="Y198" i="99"/>
  <c r="X198" i="99"/>
  <c r="W198" i="99"/>
  <c r="V198" i="99"/>
  <c r="U198" i="99"/>
  <c r="T198" i="99"/>
  <c r="S198" i="99"/>
  <c r="R198" i="99"/>
  <c r="Q198" i="99"/>
  <c r="P198" i="99"/>
  <c r="O198" i="99"/>
  <c r="N198" i="99"/>
  <c r="M198" i="99"/>
  <c r="L198" i="99"/>
  <c r="K198" i="99"/>
  <c r="J198" i="99"/>
  <c r="I198" i="99"/>
  <c r="H198" i="99"/>
  <c r="G198" i="99"/>
  <c r="F198" i="99"/>
  <c r="E198" i="99"/>
  <c r="D198" i="99"/>
  <c r="C198" i="99"/>
  <c r="B198" i="99"/>
  <c r="BA197" i="99"/>
  <c r="AZ197" i="99"/>
  <c r="AY197" i="99"/>
  <c r="AX197" i="99"/>
  <c r="AW197" i="99"/>
  <c r="AV197" i="99"/>
  <c r="AU197" i="99"/>
  <c r="AT197" i="99"/>
  <c r="AS197" i="99"/>
  <c r="AR197" i="99"/>
  <c r="AQ197" i="99"/>
  <c r="AP197" i="99"/>
  <c r="AO197" i="99"/>
  <c r="AN197" i="99"/>
  <c r="AM197" i="99"/>
  <c r="AL197" i="99"/>
  <c r="AK197" i="99"/>
  <c r="AJ197" i="99"/>
  <c r="AI197" i="99"/>
  <c r="AH197" i="99"/>
  <c r="AG197" i="99"/>
  <c r="AF197" i="99"/>
  <c r="AE197" i="99"/>
  <c r="AD197" i="99"/>
  <c r="AC197" i="99"/>
  <c r="AB197" i="99"/>
  <c r="AA197" i="99"/>
  <c r="Z197" i="99"/>
  <c r="Y197" i="99"/>
  <c r="X197" i="99"/>
  <c r="W197" i="99"/>
  <c r="V197" i="99"/>
  <c r="U197" i="99"/>
  <c r="T197" i="99"/>
  <c r="S197" i="99"/>
  <c r="R197" i="99"/>
  <c r="Q197" i="99"/>
  <c r="P197" i="99"/>
  <c r="O197" i="99"/>
  <c r="N197" i="99"/>
  <c r="M197" i="99"/>
  <c r="L197" i="99"/>
  <c r="K197" i="99"/>
  <c r="J197" i="99"/>
  <c r="I197" i="99"/>
  <c r="H197" i="99"/>
  <c r="G197" i="99"/>
  <c r="F197" i="99"/>
  <c r="E197" i="99"/>
  <c r="D197" i="99"/>
  <c r="C197" i="99"/>
  <c r="B197" i="99"/>
  <c r="BA196" i="99"/>
  <c r="AZ196" i="99"/>
  <c r="AY196" i="99"/>
  <c r="AX196" i="99"/>
  <c r="AW196" i="99"/>
  <c r="AV196" i="99"/>
  <c r="AU196" i="99"/>
  <c r="AT196" i="99"/>
  <c r="AS196" i="99"/>
  <c r="AR196" i="99"/>
  <c r="AQ196" i="99"/>
  <c r="AP196" i="99"/>
  <c r="AO196" i="99"/>
  <c r="AN196" i="99"/>
  <c r="AM196" i="99"/>
  <c r="AL196" i="99"/>
  <c r="AK196" i="99"/>
  <c r="AJ196" i="99"/>
  <c r="AI196" i="99"/>
  <c r="AH196" i="99"/>
  <c r="AG196" i="99"/>
  <c r="AF196" i="99"/>
  <c r="AE196" i="99"/>
  <c r="AD196" i="99"/>
  <c r="AC196" i="99"/>
  <c r="AB196" i="99"/>
  <c r="AA196" i="99"/>
  <c r="Z196" i="99"/>
  <c r="Y196" i="99"/>
  <c r="X196" i="99"/>
  <c r="W196" i="99"/>
  <c r="V196" i="99"/>
  <c r="U196" i="99"/>
  <c r="T196" i="99"/>
  <c r="S196" i="99"/>
  <c r="R196" i="99"/>
  <c r="Q196" i="99"/>
  <c r="P196" i="99"/>
  <c r="O196" i="99"/>
  <c r="N196" i="99"/>
  <c r="M196" i="99"/>
  <c r="L196" i="99"/>
  <c r="K196" i="99"/>
  <c r="J196" i="99"/>
  <c r="I196" i="99"/>
  <c r="H196" i="99"/>
  <c r="G196" i="99"/>
  <c r="F196" i="99"/>
  <c r="E196" i="99"/>
  <c r="D196" i="99"/>
  <c r="C196" i="99"/>
  <c r="B196" i="99"/>
  <c r="BA195" i="99"/>
  <c r="AZ195" i="99"/>
  <c r="AY195" i="99"/>
  <c r="AX195" i="99"/>
  <c r="AW195" i="99"/>
  <c r="AV195" i="99"/>
  <c r="AU195" i="99"/>
  <c r="AT195" i="99"/>
  <c r="AS195" i="99"/>
  <c r="AR195" i="99"/>
  <c r="AQ195" i="99"/>
  <c r="AP195" i="99"/>
  <c r="AO195" i="99"/>
  <c r="AN195" i="99"/>
  <c r="AM195" i="99"/>
  <c r="AL195" i="99"/>
  <c r="AK195" i="99"/>
  <c r="AJ195" i="99"/>
  <c r="AI195" i="99"/>
  <c r="AH195" i="99"/>
  <c r="AG195" i="99"/>
  <c r="AF195" i="99"/>
  <c r="AE195" i="99"/>
  <c r="AD195" i="99"/>
  <c r="AC195" i="99"/>
  <c r="AB195" i="99"/>
  <c r="AA195" i="99"/>
  <c r="Z195" i="99"/>
  <c r="Y195" i="99"/>
  <c r="X195" i="99"/>
  <c r="W195" i="99"/>
  <c r="V195" i="99"/>
  <c r="U195" i="99"/>
  <c r="T195" i="99"/>
  <c r="S195" i="99"/>
  <c r="R195" i="99"/>
  <c r="Q195" i="99"/>
  <c r="P195" i="99"/>
  <c r="O195" i="99"/>
  <c r="N195" i="99"/>
  <c r="M195" i="99"/>
  <c r="L195" i="99"/>
  <c r="K195" i="99"/>
  <c r="J195" i="99"/>
  <c r="I195" i="99"/>
  <c r="H195" i="99"/>
  <c r="G195" i="99"/>
  <c r="F195" i="99"/>
  <c r="E195" i="99"/>
  <c r="D195" i="99"/>
  <c r="C195" i="99"/>
  <c r="B195" i="99"/>
  <c r="BA194" i="99"/>
  <c r="AZ194" i="99"/>
  <c r="AY194" i="99"/>
  <c r="AX194" i="99"/>
  <c r="AW194" i="99"/>
  <c r="AV194" i="99"/>
  <c r="AU194" i="99"/>
  <c r="AT194" i="99"/>
  <c r="AS194" i="99"/>
  <c r="AR194" i="99"/>
  <c r="AQ194" i="99"/>
  <c r="AP194" i="99"/>
  <c r="AO194" i="99"/>
  <c r="AN194" i="99"/>
  <c r="AM194" i="99"/>
  <c r="AL194" i="99"/>
  <c r="AK194" i="99"/>
  <c r="AJ194" i="99"/>
  <c r="AI194" i="99"/>
  <c r="AH194" i="99"/>
  <c r="AG194" i="99"/>
  <c r="AF194" i="99"/>
  <c r="AE194" i="99"/>
  <c r="AD194" i="99"/>
  <c r="AC194" i="99"/>
  <c r="AB194" i="99"/>
  <c r="AA194" i="99"/>
  <c r="Z194" i="99"/>
  <c r="Y194" i="99"/>
  <c r="X194" i="99"/>
  <c r="W194" i="99"/>
  <c r="V194" i="99"/>
  <c r="U194" i="99"/>
  <c r="T194" i="99"/>
  <c r="S194" i="99"/>
  <c r="R194" i="99"/>
  <c r="Q194" i="99"/>
  <c r="P194" i="99"/>
  <c r="O194" i="99"/>
  <c r="N194" i="99"/>
  <c r="M194" i="99"/>
  <c r="L194" i="99"/>
  <c r="K194" i="99"/>
  <c r="J194" i="99"/>
  <c r="I194" i="99"/>
  <c r="H194" i="99"/>
  <c r="G194" i="99"/>
  <c r="F194" i="99"/>
  <c r="E194" i="99"/>
  <c r="D194" i="99"/>
  <c r="C194" i="99"/>
  <c r="B194" i="99"/>
  <c r="BA193" i="99"/>
  <c r="AZ193" i="99"/>
  <c r="AY193" i="99"/>
  <c r="AX193" i="99"/>
  <c r="AW193" i="99"/>
  <c r="AV193" i="99"/>
  <c r="AU193" i="99"/>
  <c r="AT193" i="99"/>
  <c r="AS193" i="99"/>
  <c r="AR193" i="99"/>
  <c r="AQ193" i="99"/>
  <c r="AP193" i="99"/>
  <c r="AO193" i="99"/>
  <c r="AN193" i="99"/>
  <c r="AM193" i="99"/>
  <c r="AL193" i="99"/>
  <c r="AK193" i="99"/>
  <c r="AJ193" i="99"/>
  <c r="AI193" i="99"/>
  <c r="AH193" i="99"/>
  <c r="AG193" i="99"/>
  <c r="AF193" i="99"/>
  <c r="AE193" i="99"/>
  <c r="AD193" i="99"/>
  <c r="AC193" i="99"/>
  <c r="AB193" i="99"/>
  <c r="AA193" i="99"/>
  <c r="Z193" i="99"/>
  <c r="Y193" i="99"/>
  <c r="X193" i="99"/>
  <c r="W193" i="99"/>
  <c r="V193" i="99"/>
  <c r="U193" i="99"/>
  <c r="T193" i="99"/>
  <c r="S193" i="99"/>
  <c r="R193" i="99"/>
  <c r="Q193" i="99"/>
  <c r="P193" i="99"/>
  <c r="O193" i="99"/>
  <c r="N193" i="99"/>
  <c r="M193" i="99"/>
  <c r="L193" i="99"/>
  <c r="K193" i="99"/>
  <c r="J193" i="99"/>
  <c r="I193" i="99"/>
  <c r="H193" i="99"/>
  <c r="G193" i="99"/>
  <c r="F193" i="99"/>
  <c r="E193" i="99"/>
  <c r="D193" i="99"/>
  <c r="C193" i="99"/>
  <c r="B193" i="99"/>
  <c r="BA192" i="99"/>
  <c r="AZ192" i="99"/>
  <c r="AY192" i="99"/>
  <c r="AX192" i="99"/>
  <c r="AW192" i="99"/>
  <c r="AV192" i="99"/>
  <c r="AU192" i="99"/>
  <c r="AT192" i="99"/>
  <c r="AS192" i="99"/>
  <c r="AR192" i="99"/>
  <c r="AQ192" i="99"/>
  <c r="AP192" i="99"/>
  <c r="AO192" i="99"/>
  <c r="AN192" i="99"/>
  <c r="AM192" i="99"/>
  <c r="AL192" i="99"/>
  <c r="AK192" i="99"/>
  <c r="AJ192" i="99"/>
  <c r="AI192" i="99"/>
  <c r="AH192" i="99"/>
  <c r="AG192" i="99"/>
  <c r="AF192" i="99"/>
  <c r="AE192" i="99"/>
  <c r="AD192" i="99"/>
  <c r="AC192" i="99"/>
  <c r="AB192" i="99"/>
  <c r="AA192" i="99"/>
  <c r="Z192" i="99"/>
  <c r="Y192" i="99"/>
  <c r="X192" i="99"/>
  <c r="W192" i="99"/>
  <c r="V192" i="99"/>
  <c r="U192" i="99"/>
  <c r="T192" i="99"/>
  <c r="S192" i="99"/>
  <c r="R192" i="99"/>
  <c r="Q192" i="99"/>
  <c r="P192" i="99"/>
  <c r="O192" i="99"/>
  <c r="N192" i="99"/>
  <c r="M192" i="99"/>
  <c r="L192" i="99"/>
  <c r="K192" i="99"/>
  <c r="J192" i="99"/>
  <c r="I192" i="99"/>
  <c r="H192" i="99"/>
  <c r="G192" i="99"/>
  <c r="F192" i="99"/>
  <c r="E192" i="99"/>
  <c r="D192" i="99"/>
  <c r="C192" i="99"/>
  <c r="B192" i="99"/>
  <c r="BA191" i="99"/>
  <c r="AZ191" i="99"/>
  <c r="AY191" i="99"/>
  <c r="AX191" i="99"/>
  <c r="AW191" i="99"/>
  <c r="AV191" i="99"/>
  <c r="AU191" i="99"/>
  <c r="AT191" i="99"/>
  <c r="AS191" i="99"/>
  <c r="AR191" i="99"/>
  <c r="AQ191" i="99"/>
  <c r="AP191" i="99"/>
  <c r="AO191" i="99"/>
  <c r="AN191" i="99"/>
  <c r="AM191" i="99"/>
  <c r="AL191" i="99"/>
  <c r="AK191" i="99"/>
  <c r="AJ191" i="99"/>
  <c r="AI191" i="99"/>
  <c r="AH191" i="99"/>
  <c r="AG191" i="99"/>
  <c r="AF191" i="99"/>
  <c r="AE191" i="99"/>
  <c r="AD191" i="99"/>
  <c r="AC191" i="99"/>
  <c r="AB191" i="99"/>
  <c r="AA191" i="99"/>
  <c r="Z191" i="99"/>
  <c r="Y191" i="99"/>
  <c r="X191" i="99"/>
  <c r="W191" i="99"/>
  <c r="V191" i="99"/>
  <c r="U191" i="99"/>
  <c r="T191" i="99"/>
  <c r="S191" i="99"/>
  <c r="R191" i="99"/>
  <c r="Q191" i="99"/>
  <c r="P191" i="99"/>
  <c r="O191" i="99"/>
  <c r="N191" i="99"/>
  <c r="M191" i="99"/>
  <c r="L191" i="99"/>
  <c r="K191" i="99"/>
  <c r="J191" i="99"/>
  <c r="I191" i="99"/>
  <c r="H191" i="99"/>
  <c r="G191" i="99"/>
  <c r="F191" i="99"/>
  <c r="E191" i="99"/>
  <c r="D191" i="99"/>
  <c r="C191" i="99"/>
  <c r="B191" i="99"/>
  <c r="BA190" i="99"/>
  <c r="AZ190" i="99"/>
  <c r="AY190" i="99"/>
  <c r="AX190" i="99"/>
  <c r="AW190" i="99"/>
  <c r="AV190" i="99"/>
  <c r="AU190" i="99"/>
  <c r="AT190" i="99"/>
  <c r="AS190" i="99"/>
  <c r="AR190" i="99"/>
  <c r="AQ190" i="99"/>
  <c r="AP190" i="99"/>
  <c r="AO190" i="99"/>
  <c r="AN190" i="99"/>
  <c r="AM190" i="99"/>
  <c r="AL190" i="99"/>
  <c r="AK190" i="99"/>
  <c r="AJ190" i="99"/>
  <c r="AI190" i="99"/>
  <c r="AH190" i="99"/>
  <c r="AG190" i="99"/>
  <c r="AF190" i="99"/>
  <c r="AE190" i="99"/>
  <c r="AD190" i="99"/>
  <c r="AC190" i="99"/>
  <c r="AB190" i="99"/>
  <c r="AA190" i="99"/>
  <c r="Z190" i="99"/>
  <c r="Y190" i="99"/>
  <c r="X190" i="99"/>
  <c r="W190" i="99"/>
  <c r="V190" i="99"/>
  <c r="U190" i="99"/>
  <c r="T190" i="99"/>
  <c r="S190" i="99"/>
  <c r="R190" i="99"/>
  <c r="Q190" i="99"/>
  <c r="P190" i="99"/>
  <c r="O190" i="99"/>
  <c r="N190" i="99"/>
  <c r="M190" i="99"/>
  <c r="L190" i="99"/>
  <c r="K190" i="99"/>
  <c r="J190" i="99"/>
  <c r="I190" i="99"/>
  <c r="H190" i="99"/>
  <c r="G190" i="99"/>
  <c r="F190" i="99"/>
  <c r="E190" i="99"/>
  <c r="D190" i="99"/>
  <c r="C190" i="99"/>
  <c r="B190" i="99"/>
  <c r="BA189" i="99"/>
  <c r="AZ189" i="99"/>
  <c r="AY189" i="99"/>
  <c r="AX189" i="99"/>
  <c r="AW189" i="99"/>
  <c r="AV189" i="99"/>
  <c r="AU189" i="99"/>
  <c r="AT189" i="99"/>
  <c r="AS189" i="99"/>
  <c r="AR189" i="99"/>
  <c r="AQ189" i="99"/>
  <c r="AP189" i="99"/>
  <c r="AO189" i="99"/>
  <c r="AN189" i="99"/>
  <c r="AM189" i="99"/>
  <c r="AL189" i="99"/>
  <c r="AK189" i="99"/>
  <c r="AJ189" i="99"/>
  <c r="AI189" i="99"/>
  <c r="AH189" i="99"/>
  <c r="AG189" i="99"/>
  <c r="AF189" i="99"/>
  <c r="AE189" i="99"/>
  <c r="AD189" i="99"/>
  <c r="AC189" i="99"/>
  <c r="AB189" i="99"/>
  <c r="AA189" i="99"/>
  <c r="Z189" i="99"/>
  <c r="Y189" i="99"/>
  <c r="X189" i="99"/>
  <c r="W189" i="99"/>
  <c r="V189" i="99"/>
  <c r="U189" i="99"/>
  <c r="T189" i="99"/>
  <c r="S189" i="99"/>
  <c r="R189" i="99"/>
  <c r="Q189" i="99"/>
  <c r="P189" i="99"/>
  <c r="O189" i="99"/>
  <c r="N189" i="99"/>
  <c r="M189" i="99"/>
  <c r="L189" i="99"/>
  <c r="K189" i="99"/>
  <c r="J189" i="99"/>
  <c r="I189" i="99"/>
  <c r="H189" i="99"/>
  <c r="G189" i="99"/>
  <c r="F189" i="99"/>
  <c r="E189" i="99"/>
  <c r="D189" i="99"/>
  <c r="C189" i="99"/>
  <c r="B189" i="99"/>
  <c r="BA188" i="99"/>
  <c r="AZ188" i="99"/>
  <c r="AY188" i="99"/>
  <c r="AX188" i="99"/>
  <c r="AW188" i="99"/>
  <c r="AV188" i="99"/>
  <c r="AU188" i="99"/>
  <c r="AT188" i="99"/>
  <c r="AS188" i="99"/>
  <c r="AR188" i="99"/>
  <c r="AQ188" i="99"/>
  <c r="AP188" i="99"/>
  <c r="AO188" i="99"/>
  <c r="AN188" i="99"/>
  <c r="AM188" i="99"/>
  <c r="AL188" i="99"/>
  <c r="AK188" i="99"/>
  <c r="AJ188" i="99"/>
  <c r="AI188" i="99"/>
  <c r="AH188" i="99"/>
  <c r="AG188" i="99"/>
  <c r="AF188" i="99"/>
  <c r="AE188" i="99"/>
  <c r="AD188" i="99"/>
  <c r="AC188" i="99"/>
  <c r="AB188" i="99"/>
  <c r="AA188" i="99"/>
  <c r="Z188" i="99"/>
  <c r="Y188" i="99"/>
  <c r="X188" i="99"/>
  <c r="W188" i="99"/>
  <c r="V188" i="99"/>
  <c r="U188" i="99"/>
  <c r="T188" i="99"/>
  <c r="S188" i="99"/>
  <c r="R188" i="99"/>
  <c r="Q188" i="99"/>
  <c r="P188" i="99"/>
  <c r="O188" i="99"/>
  <c r="N188" i="99"/>
  <c r="M188" i="99"/>
  <c r="L188" i="99"/>
  <c r="K188" i="99"/>
  <c r="J188" i="99"/>
  <c r="I188" i="99"/>
  <c r="H188" i="99"/>
  <c r="G188" i="99"/>
  <c r="F188" i="99"/>
  <c r="E188" i="99"/>
  <c r="D188" i="99"/>
  <c r="C188" i="99"/>
  <c r="B188" i="99"/>
  <c r="BA187" i="99"/>
  <c r="AZ187" i="99"/>
  <c r="AY187" i="99"/>
  <c r="AX187" i="99"/>
  <c r="AW187" i="99"/>
  <c r="AV187" i="99"/>
  <c r="AU187" i="99"/>
  <c r="AT187" i="99"/>
  <c r="AS187" i="99"/>
  <c r="AR187" i="99"/>
  <c r="AQ187" i="99"/>
  <c r="AP187" i="99"/>
  <c r="AO187" i="99"/>
  <c r="AN187" i="99"/>
  <c r="AM187" i="99"/>
  <c r="AL187" i="99"/>
  <c r="AK187" i="99"/>
  <c r="AJ187" i="99"/>
  <c r="AI187" i="99"/>
  <c r="AH187" i="99"/>
  <c r="AG187" i="99"/>
  <c r="AF187" i="99"/>
  <c r="AE187" i="99"/>
  <c r="AD187" i="99"/>
  <c r="AC187" i="99"/>
  <c r="AB187" i="99"/>
  <c r="AA187" i="99"/>
  <c r="Z187" i="99"/>
  <c r="Y187" i="99"/>
  <c r="X187" i="99"/>
  <c r="W187" i="99"/>
  <c r="V187" i="99"/>
  <c r="U187" i="99"/>
  <c r="T187" i="99"/>
  <c r="S187" i="99"/>
  <c r="R187" i="99"/>
  <c r="Q187" i="99"/>
  <c r="P187" i="99"/>
  <c r="O187" i="99"/>
  <c r="N187" i="99"/>
  <c r="M187" i="99"/>
  <c r="L187" i="99"/>
  <c r="K187" i="99"/>
  <c r="J187" i="99"/>
  <c r="I187" i="99"/>
  <c r="H187" i="99"/>
  <c r="G187" i="99"/>
  <c r="F187" i="99"/>
  <c r="E187" i="99"/>
  <c r="D187" i="99"/>
  <c r="C187" i="99"/>
  <c r="B187" i="99"/>
  <c r="BA186" i="99"/>
  <c r="AZ186" i="99"/>
  <c r="AY186" i="99"/>
  <c r="AX186" i="99"/>
  <c r="AW186" i="99"/>
  <c r="AV186" i="99"/>
  <c r="AU186" i="99"/>
  <c r="AT186" i="99"/>
  <c r="AS186" i="99"/>
  <c r="AR186" i="99"/>
  <c r="AQ186" i="99"/>
  <c r="AP186" i="99"/>
  <c r="AO186" i="99"/>
  <c r="AN186" i="99"/>
  <c r="AM186" i="99"/>
  <c r="AL186" i="99"/>
  <c r="AK186" i="99"/>
  <c r="AJ186" i="99"/>
  <c r="AI186" i="99"/>
  <c r="AH186" i="99"/>
  <c r="AG186" i="99"/>
  <c r="AF186" i="99"/>
  <c r="AE186" i="99"/>
  <c r="AD186" i="99"/>
  <c r="AC186" i="99"/>
  <c r="AB186" i="99"/>
  <c r="AA186" i="99"/>
  <c r="Z186" i="99"/>
  <c r="Y186" i="99"/>
  <c r="X186" i="99"/>
  <c r="W186" i="99"/>
  <c r="V186" i="99"/>
  <c r="U186" i="99"/>
  <c r="T186" i="99"/>
  <c r="S186" i="99"/>
  <c r="R186" i="99"/>
  <c r="Q186" i="99"/>
  <c r="P186" i="99"/>
  <c r="O186" i="99"/>
  <c r="N186" i="99"/>
  <c r="M186" i="99"/>
  <c r="L186" i="99"/>
  <c r="K186" i="99"/>
  <c r="J186" i="99"/>
  <c r="I186" i="99"/>
  <c r="H186" i="99"/>
  <c r="G186" i="99"/>
  <c r="F186" i="99"/>
  <c r="E186" i="99"/>
  <c r="D186" i="99"/>
  <c r="C186" i="99"/>
  <c r="B186" i="99"/>
  <c r="BA185" i="99"/>
  <c r="AZ185" i="99"/>
  <c r="AY185" i="99"/>
  <c r="AX185" i="99"/>
  <c r="AW185" i="99"/>
  <c r="AV185" i="99"/>
  <c r="AU185" i="99"/>
  <c r="AT185" i="99"/>
  <c r="AS185" i="99"/>
  <c r="AR185" i="99"/>
  <c r="AQ185" i="99"/>
  <c r="AP185" i="99"/>
  <c r="AO185" i="99"/>
  <c r="AN185" i="99"/>
  <c r="AM185" i="99"/>
  <c r="AL185" i="99"/>
  <c r="AK185" i="99"/>
  <c r="AJ185" i="99"/>
  <c r="AI185" i="99"/>
  <c r="AH185" i="99"/>
  <c r="AG185" i="99"/>
  <c r="AF185" i="99"/>
  <c r="AE185" i="99"/>
  <c r="AD185" i="99"/>
  <c r="AC185" i="99"/>
  <c r="AB185" i="99"/>
  <c r="AA185" i="99"/>
  <c r="Z185" i="99"/>
  <c r="Y185" i="99"/>
  <c r="X185" i="99"/>
  <c r="W185" i="99"/>
  <c r="V185" i="99"/>
  <c r="U185" i="99"/>
  <c r="T185" i="99"/>
  <c r="S185" i="99"/>
  <c r="R185" i="99"/>
  <c r="Q185" i="99"/>
  <c r="P185" i="99"/>
  <c r="O185" i="99"/>
  <c r="N185" i="99"/>
  <c r="M185" i="99"/>
  <c r="L185" i="99"/>
  <c r="K185" i="99"/>
  <c r="J185" i="99"/>
  <c r="I185" i="99"/>
  <c r="H185" i="99"/>
  <c r="G185" i="99"/>
  <c r="F185" i="99"/>
  <c r="E185" i="99"/>
  <c r="D185" i="99"/>
  <c r="C185" i="99"/>
  <c r="B185" i="99"/>
  <c r="BA184" i="99"/>
  <c r="AZ184" i="99"/>
  <c r="AY184" i="99"/>
  <c r="AX184" i="99"/>
  <c r="AW184" i="99"/>
  <c r="AV184" i="99"/>
  <c r="AU184" i="99"/>
  <c r="AT184" i="99"/>
  <c r="AS184" i="99"/>
  <c r="AR184" i="99"/>
  <c r="AQ184" i="99"/>
  <c r="AP184" i="99"/>
  <c r="AO184" i="99"/>
  <c r="AN184" i="99"/>
  <c r="AM184" i="99"/>
  <c r="AL184" i="99"/>
  <c r="AK184" i="99"/>
  <c r="AJ184" i="99"/>
  <c r="AI184" i="99"/>
  <c r="AH184" i="99"/>
  <c r="AG184" i="99"/>
  <c r="AF184" i="99"/>
  <c r="AE184" i="99"/>
  <c r="AD184" i="99"/>
  <c r="AC184" i="99"/>
  <c r="AB184" i="99"/>
  <c r="AA184" i="99"/>
  <c r="Z184" i="99"/>
  <c r="Y184" i="99"/>
  <c r="X184" i="99"/>
  <c r="W184" i="99"/>
  <c r="V184" i="99"/>
  <c r="U184" i="99"/>
  <c r="T184" i="99"/>
  <c r="S184" i="99"/>
  <c r="R184" i="99"/>
  <c r="Q184" i="99"/>
  <c r="P184" i="99"/>
  <c r="O184" i="99"/>
  <c r="N184" i="99"/>
  <c r="M184" i="99"/>
  <c r="L184" i="99"/>
  <c r="K184" i="99"/>
  <c r="J184" i="99"/>
  <c r="I184" i="99"/>
  <c r="H184" i="99"/>
  <c r="G184" i="99"/>
  <c r="F184" i="99"/>
  <c r="E184" i="99"/>
  <c r="D184" i="99"/>
  <c r="C184" i="99"/>
  <c r="B184" i="99"/>
  <c r="BA183" i="99"/>
  <c r="AZ183" i="99"/>
  <c r="AY183" i="99"/>
  <c r="AX183" i="99"/>
  <c r="AW183" i="99"/>
  <c r="AV183" i="99"/>
  <c r="AU183" i="99"/>
  <c r="AT183" i="99"/>
  <c r="AS183" i="99"/>
  <c r="AR183" i="99"/>
  <c r="AQ183" i="99"/>
  <c r="AP183" i="99"/>
  <c r="AO183" i="99"/>
  <c r="AN183" i="99"/>
  <c r="AM183" i="99"/>
  <c r="AL183" i="99"/>
  <c r="AK183" i="99"/>
  <c r="AJ183" i="99"/>
  <c r="AI183" i="99"/>
  <c r="AH183" i="99"/>
  <c r="AG183" i="99"/>
  <c r="AF183" i="99"/>
  <c r="AE183" i="99"/>
  <c r="AD183" i="99"/>
  <c r="AC183" i="99"/>
  <c r="AB183" i="99"/>
  <c r="AA183" i="99"/>
  <c r="Z183" i="99"/>
  <c r="Y183" i="99"/>
  <c r="X183" i="99"/>
  <c r="W183" i="99"/>
  <c r="V183" i="99"/>
  <c r="U183" i="99"/>
  <c r="T183" i="99"/>
  <c r="S183" i="99"/>
  <c r="R183" i="99"/>
  <c r="Q183" i="99"/>
  <c r="P183" i="99"/>
  <c r="O183" i="99"/>
  <c r="N183" i="99"/>
  <c r="M183" i="99"/>
  <c r="L183" i="99"/>
  <c r="K183" i="99"/>
  <c r="J183" i="99"/>
  <c r="I183" i="99"/>
  <c r="H183" i="99"/>
  <c r="G183" i="99"/>
  <c r="F183" i="99"/>
  <c r="E183" i="99"/>
  <c r="D183" i="99"/>
  <c r="C183" i="99"/>
  <c r="B183" i="99"/>
  <c r="BA182" i="99"/>
  <c r="AZ182" i="99"/>
  <c r="AY182" i="99"/>
  <c r="AX182" i="99"/>
  <c r="AW182" i="99"/>
  <c r="AV182" i="99"/>
  <c r="AU182" i="99"/>
  <c r="AT182" i="99"/>
  <c r="AS182" i="99"/>
  <c r="AR182" i="99"/>
  <c r="AQ182" i="99"/>
  <c r="AP182" i="99"/>
  <c r="AO182" i="99"/>
  <c r="AN182" i="99"/>
  <c r="AM182" i="99"/>
  <c r="AL182" i="99"/>
  <c r="AK182" i="99"/>
  <c r="AJ182" i="99"/>
  <c r="AI182" i="99"/>
  <c r="AH182" i="99"/>
  <c r="AG182" i="99"/>
  <c r="AF182" i="99"/>
  <c r="AE182" i="99"/>
  <c r="AD182" i="99"/>
  <c r="AC182" i="99"/>
  <c r="AB182" i="99"/>
  <c r="AA182" i="99"/>
  <c r="Z182" i="99"/>
  <c r="Y182" i="99"/>
  <c r="X182" i="99"/>
  <c r="W182" i="99"/>
  <c r="V182" i="99"/>
  <c r="U182" i="99"/>
  <c r="T182" i="99"/>
  <c r="S182" i="99"/>
  <c r="R182" i="99"/>
  <c r="Q182" i="99"/>
  <c r="P182" i="99"/>
  <c r="O182" i="99"/>
  <c r="N182" i="99"/>
  <c r="M182" i="99"/>
  <c r="L182" i="99"/>
  <c r="K182" i="99"/>
  <c r="J182" i="99"/>
  <c r="I182" i="99"/>
  <c r="H182" i="99"/>
  <c r="G182" i="99"/>
  <c r="F182" i="99"/>
  <c r="E182" i="99"/>
  <c r="D182" i="99"/>
  <c r="C182" i="99"/>
  <c r="B182" i="99"/>
  <c r="BA181" i="99"/>
  <c r="AZ181" i="99"/>
  <c r="AY181" i="99"/>
  <c r="AX181" i="99"/>
  <c r="AW181" i="99"/>
  <c r="AV181" i="99"/>
  <c r="AU181" i="99"/>
  <c r="AT181" i="99"/>
  <c r="AS181" i="99"/>
  <c r="AR181" i="99"/>
  <c r="AQ181" i="99"/>
  <c r="AP181" i="99"/>
  <c r="AO181" i="99"/>
  <c r="AN181" i="99"/>
  <c r="AM181" i="99"/>
  <c r="AL181" i="99"/>
  <c r="AK181" i="99"/>
  <c r="AJ181" i="99"/>
  <c r="AI181" i="99"/>
  <c r="AH181" i="99"/>
  <c r="AG181" i="99"/>
  <c r="AF181" i="99"/>
  <c r="AE181" i="99"/>
  <c r="AD181" i="99"/>
  <c r="AC181" i="99"/>
  <c r="AB181" i="99"/>
  <c r="AA181" i="99"/>
  <c r="Z181" i="99"/>
  <c r="Y181" i="99"/>
  <c r="X181" i="99"/>
  <c r="W181" i="99"/>
  <c r="V181" i="99"/>
  <c r="U181" i="99"/>
  <c r="T181" i="99"/>
  <c r="S181" i="99"/>
  <c r="R181" i="99"/>
  <c r="Q181" i="99"/>
  <c r="P181" i="99"/>
  <c r="O181" i="99"/>
  <c r="N181" i="99"/>
  <c r="M181" i="99"/>
  <c r="L181" i="99"/>
  <c r="K181" i="99"/>
  <c r="J181" i="99"/>
  <c r="I181" i="99"/>
  <c r="H181" i="99"/>
  <c r="G181" i="99"/>
  <c r="F181" i="99"/>
  <c r="E181" i="99"/>
  <c r="D181" i="99"/>
  <c r="C181" i="99"/>
  <c r="B181" i="99"/>
  <c r="BA180" i="99"/>
  <c r="AZ180" i="99"/>
  <c r="AY180" i="99"/>
  <c r="AX180" i="99"/>
  <c r="AW180" i="99"/>
  <c r="AV180" i="99"/>
  <c r="AU180" i="99"/>
  <c r="AT180" i="99"/>
  <c r="AS180" i="99"/>
  <c r="AR180" i="99"/>
  <c r="AQ180" i="99"/>
  <c r="AP180" i="99"/>
  <c r="AO180" i="99"/>
  <c r="AN180" i="99"/>
  <c r="AM180" i="99"/>
  <c r="AL180" i="99"/>
  <c r="AK180" i="99"/>
  <c r="AJ180" i="99"/>
  <c r="AI180" i="99"/>
  <c r="AH180" i="99"/>
  <c r="AG180" i="99"/>
  <c r="AF180" i="99"/>
  <c r="AE180" i="99"/>
  <c r="AD180" i="99"/>
  <c r="AC180" i="99"/>
  <c r="AB180" i="99"/>
  <c r="AA180" i="99"/>
  <c r="Z180" i="99"/>
  <c r="Y180" i="99"/>
  <c r="X180" i="99"/>
  <c r="W180" i="99"/>
  <c r="V180" i="99"/>
  <c r="U180" i="99"/>
  <c r="T180" i="99"/>
  <c r="S180" i="99"/>
  <c r="R180" i="99"/>
  <c r="Q180" i="99"/>
  <c r="P180" i="99"/>
  <c r="O180" i="99"/>
  <c r="N180" i="99"/>
  <c r="M180" i="99"/>
  <c r="L180" i="99"/>
  <c r="K180" i="99"/>
  <c r="J180" i="99"/>
  <c r="I180" i="99"/>
  <c r="H180" i="99"/>
  <c r="G180" i="99"/>
  <c r="F180" i="99"/>
  <c r="E180" i="99"/>
  <c r="D180" i="99"/>
  <c r="C180" i="99"/>
  <c r="B180" i="99"/>
  <c r="BA179" i="99"/>
  <c r="AZ179" i="99"/>
  <c r="AY179" i="99"/>
  <c r="AX179" i="99"/>
  <c r="AW179" i="99"/>
  <c r="AV179" i="99"/>
  <c r="AU179" i="99"/>
  <c r="AT179" i="99"/>
  <c r="AS179" i="99"/>
  <c r="AR179" i="99"/>
  <c r="AQ179" i="99"/>
  <c r="AP179" i="99"/>
  <c r="AO179" i="99"/>
  <c r="AN179" i="99"/>
  <c r="AM179" i="99"/>
  <c r="AL179" i="99"/>
  <c r="AK179" i="99"/>
  <c r="AJ179" i="99"/>
  <c r="AI179" i="99"/>
  <c r="AH179" i="99"/>
  <c r="AG179" i="99"/>
  <c r="AF179" i="99"/>
  <c r="AE179" i="99"/>
  <c r="AD179" i="99"/>
  <c r="AC179" i="99"/>
  <c r="AB179" i="99"/>
  <c r="AA179" i="99"/>
  <c r="Z179" i="99"/>
  <c r="Y179" i="99"/>
  <c r="X179" i="99"/>
  <c r="W179" i="99"/>
  <c r="V179" i="99"/>
  <c r="U179" i="99"/>
  <c r="T179" i="99"/>
  <c r="S179" i="99"/>
  <c r="R179" i="99"/>
  <c r="Q179" i="99"/>
  <c r="P179" i="99"/>
  <c r="O179" i="99"/>
  <c r="N179" i="99"/>
  <c r="M179" i="99"/>
  <c r="L179" i="99"/>
  <c r="K179" i="99"/>
  <c r="J179" i="99"/>
  <c r="I179" i="99"/>
  <c r="H179" i="99"/>
  <c r="G179" i="99"/>
  <c r="F179" i="99"/>
  <c r="E179" i="99"/>
  <c r="D179" i="99"/>
  <c r="C179" i="99"/>
  <c r="B179" i="99"/>
  <c r="BA178" i="99"/>
  <c r="AZ178" i="99"/>
  <c r="AY178" i="99"/>
  <c r="AX178" i="99"/>
  <c r="AW178" i="99"/>
  <c r="AV178" i="99"/>
  <c r="AU178" i="99"/>
  <c r="AT178" i="99"/>
  <c r="AS178" i="99"/>
  <c r="AR178" i="99"/>
  <c r="AQ178" i="99"/>
  <c r="AP178" i="99"/>
  <c r="AO178" i="99"/>
  <c r="AN178" i="99"/>
  <c r="AM178" i="99"/>
  <c r="AL178" i="99"/>
  <c r="AK178" i="99"/>
  <c r="AJ178" i="99"/>
  <c r="AI178" i="99"/>
  <c r="AH178" i="99"/>
  <c r="AG178" i="99"/>
  <c r="AF178" i="99"/>
  <c r="AE178" i="99"/>
  <c r="AD178" i="99"/>
  <c r="AC178" i="99"/>
  <c r="AB178" i="99"/>
  <c r="AA178" i="99"/>
  <c r="Z178" i="99"/>
  <c r="Y178" i="99"/>
  <c r="X178" i="99"/>
  <c r="W178" i="99"/>
  <c r="V178" i="99"/>
  <c r="U178" i="99"/>
  <c r="T178" i="99"/>
  <c r="S178" i="99"/>
  <c r="R178" i="99"/>
  <c r="Q178" i="99"/>
  <c r="P178" i="99"/>
  <c r="O178" i="99"/>
  <c r="N178" i="99"/>
  <c r="M178" i="99"/>
  <c r="L178" i="99"/>
  <c r="K178" i="99"/>
  <c r="J178" i="99"/>
  <c r="I178" i="99"/>
  <c r="H178" i="99"/>
  <c r="G178" i="99"/>
  <c r="F178" i="99"/>
  <c r="E178" i="99"/>
  <c r="D178" i="99"/>
  <c r="C178" i="99"/>
  <c r="B178" i="99"/>
  <c r="BA177" i="99"/>
  <c r="AZ177" i="99"/>
  <c r="AY177" i="99"/>
  <c r="AX177" i="99"/>
  <c r="AW177" i="99"/>
  <c r="AV177" i="99"/>
  <c r="AU177" i="99"/>
  <c r="AT177" i="99"/>
  <c r="AS177" i="99"/>
  <c r="AR177" i="99"/>
  <c r="AQ177" i="99"/>
  <c r="AP177" i="99"/>
  <c r="AO177" i="99"/>
  <c r="AN177" i="99"/>
  <c r="AM177" i="99"/>
  <c r="AL177" i="99"/>
  <c r="AK177" i="99"/>
  <c r="AJ177" i="99"/>
  <c r="AI177" i="99"/>
  <c r="AH177" i="99"/>
  <c r="AG177" i="99"/>
  <c r="AF177" i="99"/>
  <c r="AE177" i="99"/>
  <c r="AD177" i="99"/>
  <c r="AC177" i="99"/>
  <c r="AB177" i="99"/>
  <c r="AA177" i="99"/>
  <c r="Z177" i="99"/>
  <c r="Y177" i="99"/>
  <c r="X177" i="99"/>
  <c r="W177" i="99"/>
  <c r="V177" i="99"/>
  <c r="U177" i="99"/>
  <c r="T177" i="99"/>
  <c r="S177" i="99"/>
  <c r="R177" i="99"/>
  <c r="Q177" i="99"/>
  <c r="P177" i="99"/>
  <c r="O177" i="99"/>
  <c r="N177" i="99"/>
  <c r="M177" i="99"/>
  <c r="L177" i="99"/>
  <c r="K177" i="99"/>
  <c r="J177" i="99"/>
  <c r="I177" i="99"/>
  <c r="H177" i="99"/>
  <c r="G177" i="99"/>
  <c r="F177" i="99"/>
  <c r="E177" i="99"/>
  <c r="D177" i="99"/>
  <c r="C177" i="99"/>
  <c r="B177" i="99"/>
  <c r="BA176" i="99"/>
  <c r="AZ176" i="99"/>
  <c r="AY176" i="99"/>
  <c r="AX176" i="99"/>
  <c r="AW176" i="99"/>
  <c r="AV176" i="99"/>
  <c r="AU176" i="99"/>
  <c r="AT176" i="99"/>
  <c r="AS176" i="99"/>
  <c r="AR176" i="99"/>
  <c r="AQ176" i="99"/>
  <c r="AP176" i="99"/>
  <c r="AO176" i="99"/>
  <c r="AN176" i="99"/>
  <c r="AM176" i="99"/>
  <c r="AL176" i="99"/>
  <c r="AK176" i="99"/>
  <c r="AJ176" i="99"/>
  <c r="AI176" i="99"/>
  <c r="AH176" i="99"/>
  <c r="AG176" i="99"/>
  <c r="AF176" i="99"/>
  <c r="AE176" i="99"/>
  <c r="AD176" i="99"/>
  <c r="AC176" i="99"/>
  <c r="AB176" i="99"/>
  <c r="AA176" i="99"/>
  <c r="Z176" i="99"/>
  <c r="Y176" i="99"/>
  <c r="X176" i="99"/>
  <c r="W176" i="99"/>
  <c r="V176" i="99"/>
  <c r="U176" i="99"/>
  <c r="T176" i="99"/>
  <c r="S176" i="99"/>
  <c r="R176" i="99"/>
  <c r="Q176" i="99"/>
  <c r="P176" i="99"/>
  <c r="O176" i="99"/>
  <c r="N176" i="99"/>
  <c r="M176" i="99"/>
  <c r="L176" i="99"/>
  <c r="K176" i="99"/>
  <c r="J176" i="99"/>
  <c r="I176" i="99"/>
  <c r="H176" i="99"/>
  <c r="G176" i="99"/>
  <c r="F176" i="99"/>
  <c r="E176" i="99"/>
  <c r="D176" i="99"/>
  <c r="C176" i="99"/>
  <c r="B176" i="99"/>
  <c r="BA175" i="99"/>
  <c r="AZ175" i="99"/>
  <c r="AY175" i="99"/>
  <c r="AX175" i="99"/>
  <c r="AW175" i="99"/>
  <c r="AV175" i="99"/>
  <c r="AU175" i="99"/>
  <c r="AT175" i="99"/>
  <c r="AS175" i="99"/>
  <c r="AR175" i="99"/>
  <c r="AQ175" i="99"/>
  <c r="AP175" i="99"/>
  <c r="AO175" i="99"/>
  <c r="AN175" i="99"/>
  <c r="AM175" i="99"/>
  <c r="AL175" i="99"/>
  <c r="AK175" i="99"/>
  <c r="AJ175" i="99"/>
  <c r="AI175" i="99"/>
  <c r="AH175" i="99"/>
  <c r="AG175" i="99"/>
  <c r="AF175" i="99"/>
  <c r="AE175" i="99"/>
  <c r="AD175" i="99"/>
  <c r="AC175" i="99"/>
  <c r="AB175" i="99"/>
  <c r="AA175" i="99"/>
  <c r="Z175" i="99"/>
  <c r="Y175" i="99"/>
  <c r="X175" i="99"/>
  <c r="W175" i="99"/>
  <c r="V175" i="99"/>
  <c r="U175" i="99"/>
  <c r="T175" i="99"/>
  <c r="S175" i="99"/>
  <c r="R175" i="99"/>
  <c r="Q175" i="99"/>
  <c r="P175" i="99"/>
  <c r="O175" i="99"/>
  <c r="N175" i="99"/>
  <c r="M175" i="99"/>
  <c r="L175" i="99"/>
  <c r="K175" i="99"/>
  <c r="J175" i="99"/>
  <c r="I175" i="99"/>
  <c r="H175" i="99"/>
  <c r="G175" i="99"/>
  <c r="F175" i="99"/>
  <c r="E175" i="99"/>
  <c r="D175" i="99"/>
  <c r="C175" i="99"/>
  <c r="B175" i="99"/>
  <c r="BA174" i="99"/>
  <c r="AZ174" i="99"/>
  <c r="AY174" i="99"/>
  <c r="AX174" i="99"/>
  <c r="AW174" i="99"/>
  <c r="AV174" i="99"/>
  <c r="AU174" i="99"/>
  <c r="AT174" i="99"/>
  <c r="AS174" i="99"/>
  <c r="AR174" i="99"/>
  <c r="AQ174" i="99"/>
  <c r="AP174" i="99"/>
  <c r="AO174" i="99"/>
  <c r="AN174" i="99"/>
  <c r="AM174" i="99"/>
  <c r="AL174" i="99"/>
  <c r="AK174" i="99"/>
  <c r="AJ174" i="99"/>
  <c r="AI174" i="99"/>
  <c r="AH174" i="99"/>
  <c r="AG174" i="99"/>
  <c r="AF174" i="99"/>
  <c r="AE174" i="99"/>
  <c r="AD174" i="99"/>
  <c r="AC174" i="99"/>
  <c r="AB174" i="99"/>
  <c r="AA174" i="99"/>
  <c r="Z174" i="99"/>
  <c r="Y174" i="99"/>
  <c r="X174" i="99"/>
  <c r="W174" i="99"/>
  <c r="V174" i="99"/>
  <c r="U174" i="99"/>
  <c r="T174" i="99"/>
  <c r="S174" i="99"/>
  <c r="R174" i="99"/>
  <c r="Q174" i="99"/>
  <c r="P174" i="99"/>
  <c r="O174" i="99"/>
  <c r="N174" i="99"/>
  <c r="M174" i="99"/>
  <c r="L174" i="99"/>
  <c r="K174" i="99"/>
  <c r="J174" i="99"/>
  <c r="I174" i="99"/>
  <c r="H174" i="99"/>
  <c r="G174" i="99"/>
  <c r="F174" i="99"/>
  <c r="E174" i="99"/>
  <c r="D174" i="99"/>
  <c r="C174" i="99"/>
  <c r="B174" i="99"/>
  <c r="BA173" i="99"/>
  <c r="AZ173" i="99"/>
  <c r="AY173" i="99"/>
  <c r="AX173" i="99"/>
  <c r="AW173" i="99"/>
  <c r="AV173" i="99"/>
  <c r="AU173" i="99"/>
  <c r="AT173" i="99"/>
  <c r="AS173" i="99"/>
  <c r="AR173" i="99"/>
  <c r="AQ173" i="99"/>
  <c r="AP173" i="99"/>
  <c r="AO173" i="99"/>
  <c r="AN173" i="99"/>
  <c r="AM173" i="99"/>
  <c r="AL173" i="99"/>
  <c r="AK173" i="99"/>
  <c r="AJ173" i="99"/>
  <c r="AI173" i="99"/>
  <c r="AH173" i="99"/>
  <c r="AG173" i="99"/>
  <c r="AF173" i="99"/>
  <c r="AE173" i="99"/>
  <c r="AD173" i="99"/>
  <c r="AC173" i="99"/>
  <c r="AB173" i="99"/>
  <c r="AA173" i="99"/>
  <c r="Z173" i="99"/>
  <c r="Y173" i="99"/>
  <c r="X173" i="99"/>
  <c r="W173" i="99"/>
  <c r="V173" i="99"/>
  <c r="U173" i="99"/>
  <c r="T173" i="99"/>
  <c r="S173" i="99"/>
  <c r="R173" i="99"/>
  <c r="Q173" i="99"/>
  <c r="P173" i="99"/>
  <c r="O173" i="99"/>
  <c r="N173" i="99"/>
  <c r="M173" i="99"/>
  <c r="L173" i="99"/>
  <c r="K173" i="99"/>
  <c r="J173" i="99"/>
  <c r="I173" i="99"/>
  <c r="H173" i="99"/>
  <c r="G173" i="99"/>
  <c r="F173" i="99"/>
  <c r="E173" i="99"/>
  <c r="D173" i="99"/>
  <c r="C173" i="99"/>
  <c r="B173" i="99"/>
  <c r="BA172" i="99"/>
  <c r="AZ172" i="99"/>
  <c r="AY172" i="99"/>
  <c r="AX172" i="99"/>
  <c r="AW172" i="99"/>
  <c r="AV172" i="99"/>
  <c r="AU172" i="99"/>
  <c r="AT172" i="99"/>
  <c r="AS172" i="99"/>
  <c r="AR172" i="99"/>
  <c r="AQ172" i="99"/>
  <c r="AP172" i="99"/>
  <c r="AO172" i="99"/>
  <c r="AN172" i="99"/>
  <c r="AM172" i="99"/>
  <c r="AL172" i="99"/>
  <c r="AK172" i="99"/>
  <c r="AJ172" i="99"/>
  <c r="AI172" i="99"/>
  <c r="AH172" i="99"/>
  <c r="AG172" i="99"/>
  <c r="AF172" i="99"/>
  <c r="AE172" i="99"/>
  <c r="AD172" i="99"/>
  <c r="AC172" i="99"/>
  <c r="AB172" i="99"/>
  <c r="AA172" i="99"/>
  <c r="Z172" i="99"/>
  <c r="Y172" i="99"/>
  <c r="X172" i="99"/>
  <c r="W172" i="99"/>
  <c r="V172" i="99"/>
  <c r="U172" i="99"/>
  <c r="T172" i="99"/>
  <c r="S172" i="99"/>
  <c r="R172" i="99"/>
  <c r="Q172" i="99"/>
  <c r="P172" i="99"/>
  <c r="O172" i="99"/>
  <c r="N172" i="99"/>
  <c r="M172" i="99"/>
  <c r="L172" i="99"/>
  <c r="K172" i="99"/>
  <c r="J172" i="99"/>
  <c r="I172" i="99"/>
  <c r="H172" i="99"/>
  <c r="G172" i="99"/>
  <c r="F172" i="99"/>
  <c r="E172" i="99"/>
  <c r="D172" i="99"/>
  <c r="C172" i="99"/>
  <c r="B172" i="99"/>
  <c r="BA171" i="99"/>
  <c r="AZ171" i="99"/>
  <c r="AY171" i="99"/>
  <c r="AX171" i="99"/>
  <c r="AW171" i="99"/>
  <c r="AV171" i="99"/>
  <c r="AU171" i="99"/>
  <c r="AT171" i="99"/>
  <c r="AS171" i="99"/>
  <c r="AR171" i="99"/>
  <c r="AQ171" i="99"/>
  <c r="AP171" i="99"/>
  <c r="AO171" i="99"/>
  <c r="AN171" i="99"/>
  <c r="AM171" i="99"/>
  <c r="AL171" i="99"/>
  <c r="AK171" i="99"/>
  <c r="AJ171" i="99"/>
  <c r="AI171" i="99"/>
  <c r="AH171" i="99"/>
  <c r="AG171" i="99"/>
  <c r="AF171" i="99"/>
  <c r="AE171" i="99"/>
  <c r="AD171" i="99"/>
  <c r="AC171" i="99"/>
  <c r="AB171" i="99"/>
  <c r="AA171" i="99"/>
  <c r="Z171" i="99"/>
  <c r="Y171" i="99"/>
  <c r="X171" i="99"/>
  <c r="W171" i="99"/>
  <c r="V171" i="99"/>
  <c r="U171" i="99"/>
  <c r="T171" i="99"/>
  <c r="S171" i="99"/>
  <c r="R171" i="99"/>
  <c r="Q171" i="99"/>
  <c r="P171" i="99"/>
  <c r="O171" i="99"/>
  <c r="N171" i="99"/>
  <c r="M171" i="99"/>
  <c r="L171" i="99"/>
  <c r="K171" i="99"/>
  <c r="J171" i="99"/>
  <c r="I171" i="99"/>
  <c r="H171" i="99"/>
  <c r="G171" i="99"/>
  <c r="F171" i="99"/>
  <c r="E171" i="99"/>
  <c r="D171" i="99"/>
  <c r="C171" i="99"/>
  <c r="B171" i="99"/>
  <c r="BA170" i="99"/>
  <c r="AZ170" i="99"/>
  <c r="AY170" i="99"/>
  <c r="AX170" i="99"/>
  <c r="AW170" i="99"/>
  <c r="AV170" i="99"/>
  <c r="AU170" i="99"/>
  <c r="AT170" i="99"/>
  <c r="AS170" i="99"/>
  <c r="AR170" i="99"/>
  <c r="AQ170" i="99"/>
  <c r="AP170" i="99"/>
  <c r="AO170" i="99"/>
  <c r="AN170" i="99"/>
  <c r="AM170" i="99"/>
  <c r="AL170" i="99"/>
  <c r="AK170" i="99"/>
  <c r="AJ170" i="99"/>
  <c r="AI170" i="99"/>
  <c r="AH170" i="99"/>
  <c r="AG170" i="99"/>
  <c r="AF170" i="99"/>
  <c r="AE170" i="99"/>
  <c r="AD170" i="99"/>
  <c r="AC170" i="99"/>
  <c r="AB170" i="99"/>
  <c r="AA170" i="99"/>
  <c r="Z170" i="99"/>
  <c r="Y170" i="99"/>
  <c r="X170" i="99"/>
  <c r="W170" i="99"/>
  <c r="V170" i="99"/>
  <c r="U170" i="99"/>
  <c r="T170" i="99"/>
  <c r="S170" i="99"/>
  <c r="R170" i="99"/>
  <c r="Q170" i="99"/>
  <c r="P170" i="99"/>
  <c r="O170" i="99"/>
  <c r="N170" i="99"/>
  <c r="M170" i="99"/>
  <c r="L170" i="99"/>
  <c r="K170" i="99"/>
  <c r="J170" i="99"/>
  <c r="I170" i="99"/>
  <c r="H170" i="99"/>
  <c r="G170" i="99"/>
  <c r="F170" i="99"/>
  <c r="E170" i="99"/>
  <c r="D170" i="99"/>
  <c r="C170" i="99"/>
  <c r="B170" i="99"/>
  <c r="BA169" i="99"/>
  <c r="AZ169" i="99"/>
  <c r="AY169" i="99"/>
  <c r="AX169" i="99"/>
  <c r="AW169" i="99"/>
  <c r="AV169" i="99"/>
  <c r="AU169" i="99"/>
  <c r="AT169" i="99"/>
  <c r="AS169" i="99"/>
  <c r="AR169" i="99"/>
  <c r="AQ169" i="99"/>
  <c r="AP169" i="99"/>
  <c r="AO169" i="99"/>
  <c r="AN169" i="99"/>
  <c r="AM169" i="99"/>
  <c r="AL169" i="99"/>
  <c r="AK169" i="99"/>
  <c r="AJ169" i="99"/>
  <c r="AI169" i="99"/>
  <c r="AH169" i="99"/>
  <c r="AG169" i="99"/>
  <c r="AF169" i="99"/>
  <c r="AE169" i="99"/>
  <c r="AD169" i="99"/>
  <c r="AC169" i="99"/>
  <c r="AB169" i="99"/>
  <c r="AA169" i="99"/>
  <c r="Z169" i="99"/>
  <c r="Y169" i="99"/>
  <c r="X169" i="99"/>
  <c r="W169" i="99"/>
  <c r="V169" i="99"/>
  <c r="U169" i="99"/>
  <c r="T169" i="99"/>
  <c r="S169" i="99"/>
  <c r="R169" i="99"/>
  <c r="Q169" i="99"/>
  <c r="P169" i="99"/>
  <c r="O169" i="99"/>
  <c r="N169" i="99"/>
  <c r="M169" i="99"/>
  <c r="L169" i="99"/>
  <c r="K169" i="99"/>
  <c r="J169" i="99"/>
  <c r="I169" i="99"/>
  <c r="H169" i="99"/>
  <c r="G169" i="99"/>
  <c r="F169" i="99"/>
  <c r="E169" i="99"/>
  <c r="D169" i="99"/>
  <c r="C169" i="99"/>
  <c r="B169" i="99"/>
  <c r="BA168" i="99"/>
  <c r="AZ168" i="99"/>
  <c r="AY168" i="99"/>
  <c r="AX168" i="99"/>
  <c r="AW168" i="99"/>
  <c r="AV168" i="99"/>
  <c r="AU168" i="99"/>
  <c r="AT168" i="99"/>
  <c r="AS168" i="99"/>
  <c r="AR168" i="99"/>
  <c r="AQ168" i="99"/>
  <c r="AP168" i="99"/>
  <c r="AO168" i="99"/>
  <c r="AN168" i="99"/>
  <c r="AM168" i="99"/>
  <c r="AL168" i="99"/>
  <c r="AK168" i="99"/>
  <c r="AJ168" i="99"/>
  <c r="AI168" i="99"/>
  <c r="AH168" i="99"/>
  <c r="AG168" i="99"/>
  <c r="AF168" i="99"/>
  <c r="AE168" i="99"/>
  <c r="AD168" i="99"/>
  <c r="AC168" i="99"/>
  <c r="AB168" i="99"/>
  <c r="AA168" i="99"/>
  <c r="Z168" i="99"/>
  <c r="Y168" i="99"/>
  <c r="X168" i="99"/>
  <c r="W168" i="99"/>
  <c r="V168" i="99"/>
  <c r="U168" i="99"/>
  <c r="T168" i="99"/>
  <c r="S168" i="99"/>
  <c r="R168" i="99"/>
  <c r="Q168" i="99"/>
  <c r="P168" i="99"/>
  <c r="O168" i="99"/>
  <c r="N168" i="99"/>
  <c r="M168" i="99"/>
  <c r="L168" i="99"/>
  <c r="K168" i="99"/>
  <c r="J168" i="99"/>
  <c r="I168" i="99"/>
  <c r="H168" i="99"/>
  <c r="G168" i="99"/>
  <c r="F168" i="99"/>
  <c r="E168" i="99"/>
  <c r="D168" i="99"/>
  <c r="C168" i="99"/>
  <c r="B168" i="99"/>
  <c r="BA167" i="99"/>
  <c r="AZ167" i="99"/>
  <c r="AY167" i="99"/>
  <c r="AX167" i="99"/>
  <c r="AW167" i="99"/>
  <c r="AV167" i="99"/>
  <c r="AU167" i="99"/>
  <c r="AT167" i="99"/>
  <c r="AS167" i="99"/>
  <c r="AR167" i="99"/>
  <c r="AQ167" i="99"/>
  <c r="AP167" i="99"/>
  <c r="AO167" i="99"/>
  <c r="AN167" i="99"/>
  <c r="AM167" i="99"/>
  <c r="AL167" i="99"/>
  <c r="AK167" i="99"/>
  <c r="AJ167" i="99"/>
  <c r="AI167" i="99"/>
  <c r="AH167" i="99"/>
  <c r="AG167" i="99"/>
  <c r="AF167" i="99"/>
  <c r="AE167" i="99"/>
  <c r="AD167" i="99"/>
  <c r="AC167" i="99"/>
  <c r="AB167" i="99"/>
  <c r="AA167" i="99"/>
  <c r="Z167" i="99"/>
  <c r="Y167" i="99"/>
  <c r="X167" i="99"/>
  <c r="W167" i="99"/>
  <c r="V167" i="99"/>
  <c r="U167" i="99"/>
  <c r="T167" i="99"/>
  <c r="S167" i="99"/>
  <c r="R167" i="99"/>
  <c r="Q167" i="99"/>
  <c r="P167" i="99"/>
  <c r="O167" i="99"/>
  <c r="N167" i="99"/>
  <c r="M167" i="99"/>
  <c r="L167" i="99"/>
  <c r="K167" i="99"/>
  <c r="J167" i="99"/>
  <c r="I167" i="99"/>
  <c r="H167" i="99"/>
  <c r="G167" i="99"/>
  <c r="F167" i="99"/>
  <c r="E167" i="99"/>
  <c r="D167" i="99"/>
  <c r="C167" i="99"/>
  <c r="B167" i="99"/>
  <c r="BA166" i="99"/>
  <c r="AZ166" i="99"/>
  <c r="AY166" i="99"/>
  <c r="AX166" i="99"/>
  <c r="AW166" i="99"/>
  <c r="AV166" i="99"/>
  <c r="AU166" i="99"/>
  <c r="AT166" i="99"/>
  <c r="AS166" i="99"/>
  <c r="AR166" i="99"/>
  <c r="AQ166" i="99"/>
  <c r="AP166" i="99"/>
  <c r="AO166" i="99"/>
  <c r="AN166" i="99"/>
  <c r="AM166" i="99"/>
  <c r="AL166" i="99"/>
  <c r="AK166" i="99"/>
  <c r="AJ166" i="99"/>
  <c r="AI166" i="99"/>
  <c r="AH166" i="99"/>
  <c r="AG166" i="99"/>
  <c r="AF166" i="99"/>
  <c r="AE166" i="99"/>
  <c r="AD166" i="99"/>
  <c r="AC166" i="99"/>
  <c r="AB166" i="99"/>
  <c r="AA166" i="99"/>
  <c r="Z166" i="99"/>
  <c r="Y166" i="99"/>
  <c r="X166" i="99"/>
  <c r="W166" i="99"/>
  <c r="V166" i="99"/>
  <c r="U166" i="99"/>
  <c r="T166" i="99"/>
  <c r="S166" i="99"/>
  <c r="R166" i="99"/>
  <c r="Q166" i="99"/>
  <c r="P166" i="99"/>
  <c r="O166" i="99"/>
  <c r="N166" i="99"/>
  <c r="M166" i="99"/>
  <c r="L166" i="99"/>
  <c r="K166" i="99"/>
  <c r="J166" i="99"/>
  <c r="I166" i="99"/>
  <c r="H166" i="99"/>
  <c r="G166" i="99"/>
  <c r="F166" i="99"/>
  <c r="E166" i="99"/>
  <c r="D166" i="99"/>
  <c r="C166" i="99"/>
  <c r="B166" i="99"/>
  <c r="BA165" i="99"/>
  <c r="AZ165" i="99"/>
  <c r="AY165" i="99"/>
  <c r="AX165" i="99"/>
  <c r="AW165" i="99"/>
  <c r="AV165" i="99"/>
  <c r="AU165" i="99"/>
  <c r="AT165" i="99"/>
  <c r="AS165" i="99"/>
  <c r="AR165" i="99"/>
  <c r="AQ165" i="99"/>
  <c r="AP165" i="99"/>
  <c r="AO165" i="99"/>
  <c r="AN165" i="99"/>
  <c r="AM165" i="99"/>
  <c r="AL165" i="99"/>
  <c r="AK165" i="99"/>
  <c r="AJ165" i="99"/>
  <c r="AI165" i="99"/>
  <c r="AH165" i="99"/>
  <c r="AG165" i="99"/>
  <c r="AF165" i="99"/>
  <c r="AE165" i="99"/>
  <c r="AD165" i="99"/>
  <c r="AC165" i="99"/>
  <c r="AB165" i="99"/>
  <c r="AA165" i="99"/>
  <c r="Z165" i="99"/>
  <c r="Y165" i="99"/>
  <c r="X165" i="99"/>
  <c r="W165" i="99"/>
  <c r="V165" i="99"/>
  <c r="U165" i="99"/>
  <c r="T165" i="99"/>
  <c r="S165" i="99"/>
  <c r="R165" i="99"/>
  <c r="Q165" i="99"/>
  <c r="P165" i="99"/>
  <c r="O165" i="99"/>
  <c r="N165" i="99"/>
  <c r="M165" i="99"/>
  <c r="L165" i="99"/>
  <c r="K165" i="99"/>
  <c r="J165" i="99"/>
  <c r="I165" i="99"/>
  <c r="H165" i="99"/>
  <c r="G165" i="99"/>
  <c r="F165" i="99"/>
  <c r="E165" i="99"/>
  <c r="D165" i="99"/>
  <c r="C165" i="99"/>
  <c r="B165" i="99"/>
  <c r="BA164" i="99"/>
  <c r="AZ164" i="99"/>
  <c r="AY164" i="99"/>
  <c r="AX164" i="99"/>
  <c r="AW164" i="99"/>
  <c r="AV164" i="99"/>
  <c r="AU164" i="99"/>
  <c r="AT164" i="99"/>
  <c r="AS164" i="99"/>
  <c r="AR164" i="99"/>
  <c r="AQ164" i="99"/>
  <c r="AP164" i="99"/>
  <c r="AO164" i="99"/>
  <c r="AN164" i="99"/>
  <c r="AM164" i="99"/>
  <c r="AL164" i="99"/>
  <c r="AK164" i="99"/>
  <c r="AJ164" i="99"/>
  <c r="AI164" i="99"/>
  <c r="AH164" i="99"/>
  <c r="AG164" i="99"/>
  <c r="AF164" i="99"/>
  <c r="AE164" i="99"/>
  <c r="AD164" i="99"/>
  <c r="AC164" i="99"/>
  <c r="AB164" i="99"/>
  <c r="AA164" i="99"/>
  <c r="Z164" i="99"/>
  <c r="Y164" i="99"/>
  <c r="X164" i="99"/>
  <c r="W164" i="99"/>
  <c r="V164" i="99"/>
  <c r="U164" i="99"/>
  <c r="T164" i="99"/>
  <c r="S164" i="99"/>
  <c r="R164" i="99"/>
  <c r="Q164" i="99"/>
  <c r="P164" i="99"/>
  <c r="O164" i="99"/>
  <c r="N164" i="99"/>
  <c r="M164" i="99"/>
  <c r="L164" i="99"/>
  <c r="K164" i="99"/>
  <c r="J164" i="99"/>
  <c r="I164" i="99"/>
  <c r="H164" i="99"/>
  <c r="G164" i="99"/>
  <c r="F164" i="99"/>
  <c r="E164" i="99"/>
  <c r="D164" i="99"/>
  <c r="C164" i="99"/>
  <c r="B164" i="99"/>
  <c r="BA163" i="99"/>
  <c r="AZ163" i="99"/>
  <c r="AY163" i="99"/>
  <c r="AX163" i="99"/>
  <c r="AW163" i="99"/>
  <c r="AV163" i="99"/>
  <c r="AU163" i="99"/>
  <c r="AT163" i="99"/>
  <c r="AS163" i="99"/>
  <c r="AR163" i="99"/>
  <c r="AQ163" i="99"/>
  <c r="AP163" i="99"/>
  <c r="AO163" i="99"/>
  <c r="AN163" i="99"/>
  <c r="AM163" i="99"/>
  <c r="AL163" i="99"/>
  <c r="AK163" i="99"/>
  <c r="AJ163" i="99"/>
  <c r="AI163" i="99"/>
  <c r="AH163" i="99"/>
  <c r="AG163" i="99"/>
  <c r="AF163" i="99"/>
  <c r="AE163" i="99"/>
  <c r="AD163" i="99"/>
  <c r="AC163" i="99"/>
  <c r="AB163" i="99"/>
  <c r="AA163" i="99"/>
  <c r="Z163" i="99"/>
  <c r="Y163" i="99"/>
  <c r="X163" i="99"/>
  <c r="W163" i="99"/>
  <c r="V163" i="99"/>
  <c r="U163" i="99"/>
  <c r="T163" i="99"/>
  <c r="S163" i="99"/>
  <c r="R163" i="99"/>
  <c r="Q163" i="99"/>
  <c r="P163" i="99"/>
  <c r="O163" i="99"/>
  <c r="N163" i="99"/>
  <c r="M163" i="99"/>
  <c r="L163" i="99"/>
  <c r="K163" i="99"/>
  <c r="J163" i="99"/>
  <c r="I163" i="99"/>
  <c r="H163" i="99"/>
  <c r="G163" i="99"/>
  <c r="F163" i="99"/>
  <c r="E163" i="99"/>
  <c r="D163" i="99"/>
  <c r="C163" i="99"/>
  <c r="B163" i="99"/>
  <c r="BA162" i="99"/>
  <c r="AZ162" i="99"/>
  <c r="AY162" i="99"/>
  <c r="AX162" i="99"/>
  <c r="AW162" i="99"/>
  <c r="AV162" i="99"/>
  <c r="AU162" i="99"/>
  <c r="AT162" i="99"/>
  <c r="AS162" i="99"/>
  <c r="AR162" i="99"/>
  <c r="AQ162" i="99"/>
  <c r="AP162" i="99"/>
  <c r="AO162" i="99"/>
  <c r="AN162" i="99"/>
  <c r="AM162" i="99"/>
  <c r="AL162" i="99"/>
  <c r="AK162" i="99"/>
  <c r="AJ162" i="99"/>
  <c r="AI162" i="99"/>
  <c r="AH162" i="99"/>
  <c r="AG162" i="99"/>
  <c r="AF162" i="99"/>
  <c r="AE162" i="99"/>
  <c r="AD162" i="99"/>
  <c r="AC162" i="99"/>
  <c r="AB162" i="99"/>
  <c r="AA162" i="99"/>
  <c r="Z162" i="99"/>
  <c r="Y162" i="99"/>
  <c r="X162" i="99"/>
  <c r="W162" i="99"/>
  <c r="V162" i="99"/>
  <c r="U162" i="99"/>
  <c r="T162" i="99"/>
  <c r="S162" i="99"/>
  <c r="R162" i="99"/>
  <c r="Q162" i="99"/>
  <c r="P162" i="99"/>
  <c r="O162" i="99"/>
  <c r="N162" i="99"/>
  <c r="M162" i="99"/>
  <c r="L162" i="99"/>
  <c r="K162" i="99"/>
  <c r="J162" i="99"/>
  <c r="I162" i="99"/>
  <c r="H162" i="99"/>
  <c r="G162" i="99"/>
  <c r="F162" i="99"/>
  <c r="E162" i="99"/>
  <c r="D162" i="99"/>
  <c r="C162" i="99"/>
  <c r="B162" i="99"/>
  <c r="BA161" i="99"/>
  <c r="AZ161" i="99"/>
  <c r="AY161" i="99"/>
  <c r="AX161" i="99"/>
  <c r="AW161" i="99"/>
  <c r="AV161" i="99"/>
  <c r="AU161" i="99"/>
  <c r="AT161" i="99"/>
  <c r="AS161" i="99"/>
  <c r="AR161" i="99"/>
  <c r="AQ161" i="99"/>
  <c r="AP161" i="99"/>
  <c r="AO161" i="99"/>
  <c r="AN161" i="99"/>
  <c r="AM161" i="99"/>
  <c r="AL161" i="99"/>
  <c r="AK161" i="99"/>
  <c r="AJ161" i="99"/>
  <c r="AI161" i="99"/>
  <c r="AH161" i="99"/>
  <c r="AG161" i="99"/>
  <c r="AF161" i="99"/>
  <c r="AE161" i="99"/>
  <c r="AD161" i="99"/>
  <c r="AC161" i="99"/>
  <c r="AB161" i="99"/>
  <c r="AA161" i="99"/>
  <c r="Z161" i="99"/>
  <c r="Y161" i="99"/>
  <c r="X161" i="99"/>
  <c r="W161" i="99"/>
  <c r="V161" i="99"/>
  <c r="U161" i="99"/>
  <c r="T161" i="99"/>
  <c r="S161" i="99"/>
  <c r="R161" i="99"/>
  <c r="Q161" i="99"/>
  <c r="P161" i="99"/>
  <c r="O161" i="99"/>
  <c r="N161" i="99"/>
  <c r="M161" i="99"/>
  <c r="L161" i="99"/>
  <c r="K161" i="99"/>
  <c r="J161" i="99"/>
  <c r="I161" i="99"/>
  <c r="H161" i="99"/>
  <c r="G161" i="99"/>
  <c r="F161" i="99"/>
  <c r="E161" i="99"/>
  <c r="D161" i="99"/>
  <c r="C161" i="99"/>
  <c r="B161" i="99"/>
  <c r="BA160" i="99"/>
  <c r="AZ160" i="99"/>
  <c r="AY160" i="99"/>
  <c r="AX160" i="99"/>
  <c r="AW160" i="99"/>
  <c r="AV160" i="99"/>
  <c r="AU160" i="99"/>
  <c r="AT160" i="99"/>
  <c r="AS160" i="99"/>
  <c r="AR160" i="99"/>
  <c r="AQ160" i="99"/>
  <c r="AP160" i="99"/>
  <c r="AO160" i="99"/>
  <c r="AN160" i="99"/>
  <c r="AM160" i="99"/>
  <c r="AL160" i="99"/>
  <c r="AK160" i="99"/>
  <c r="AJ160" i="99"/>
  <c r="AI160" i="99"/>
  <c r="AH160" i="99"/>
  <c r="AG160" i="99"/>
  <c r="AF160" i="99"/>
  <c r="AE160" i="99"/>
  <c r="AD160" i="99"/>
  <c r="AC160" i="99"/>
  <c r="AB160" i="99"/>
  <c r="AA160" i="99"/>
  <c r="Z160" i="99"/>
  <c r="Y160" i="99"/>
  <c r="X160" i="99"/>
  <c r="W160" i="99"/>
  <c r="V160" i="99"/>
  <c r="U160" i="99"/>
  <c r="T160" i="99"/>
  <c r="S160" i="99"/>
  <c r="R160" i="99"/>
  <c r="Q160" i="99"/>
  <c r="P160" i="99"/>
  <c r="O160" i="99"/>
  <c r="N160" i="99"/>
  <c r="M160" i="99"/>
  <c r="L160" i="99"/>
  <c r="K160" i="99"/>
  <c r="J160" i="99"/>
  <c r="I160" i="99"/>
  <c r="H160" i="99"/>
  <c r="G160" i="99"/>
  <c r="F160" i="99"/>
  <c r="E160" i="99"/>
  <c r="D160" i="99"/>
  <c r="C160" i="99"/>
  <c r="B160" i="99"/>
  <c r="BA159" i="99"/>
  <c r="AZ159" i="99"/>
  <c r="AY159" i="99"/>
  <c r="AX159" i="99"/>
  <c r="AW159" i="99"/>
  <c r="AV159" i="99"/>
  <c r="AU159" i="99"/>
  <c r="AT159" i="99"/>
  <c r="AS159" i="99"/>
  <c r="AR159" i="99"/>
  <c r="AQ159" i="99"/>
  <c r="AP159" i="99"/>
  <c r="AO159" i="99"/>
  <c r="AN159" i="99"/>
  <c r="AM159" i="99"/>
  <c r="AL159" i="99"/>
  <c r="AK159" i="99"/>
  <c r="AJ159" i="99"/>
  <c r="AI159" i="99"/>
  <c r="AH159" i="99"/>
  <c r="AG159" i="99"/>
  <c r="AF159" i="99"/>
  <c r="AE159" i="99"/>
  <c r="AD159" i="99"/>
  <c r="AC159" i="99"/>
  <c r="AB159" i="99"/>
  <c r="AA159" i="99"/>
  <c r="Z159" i="99"/>
  <c r="Y159" i="99"/>
  <c r="X159" i="99"/>
  <c r="W159" i="99"/>
  <c r="V159" i="99"/>
  <c r="U159" i="99"/>
  <c r="T159" i="99"/>
  <c r="S159" i="99"/>
  <c r="R159" i="99"/>
  <c r="Q159" i="99"/>
  <c r="P159" i="99"/>
  <c r="O159" i="99"/>
  <c r="N159" i="99"/>
  <c r="M159" i="99"/>
  <c r="L159" i="99"/>
  <c r="K159" i="99"/>
  <c r="J159" i="99"/>
  <c r="I159" i="99"/>
  <c r="H159" i="99"/>
  <c r="G159" i="99"/>
  <c r="F159" i="99"/>
  <c r="E159" i="99"/>
  <c r="D159" i="99"/>
  <c r="C159" i="99"/>
  <c r="B159" i="99"/>
  <c r="BA158" i="99"/>
  <c r="AZ158" i="99"/>
  <c r="AY158" i="99"/>
  <c r="AX158" i="99"/>
  <c r="AW158" i="99"/>
  <c r="AV158" i="99"/>
  <c r="AU158" i="99"/>
  <c r="AT158" i="99"/>
  <c r="AS158" i="99"/>
  <c r="AR158" i="99"/>
  <c r="AQ158" i="99"/>
  <c r="AP158" i="99"/>
  <c r="AO158" i="99"/>
  <c r="AN158" i="99"/>
  <c r="AM158" i="99"/>
  <c r="AL158" i="99"/>
  <c r="AK158" i="99"/>
  <c r="AJ158" i="99"/>
  <c r="AI158" i="99"/>
  <c r="AH158" i="99"/>
  <c r="AG158" i="99"/>
  <c r="AF158" i="99"/>
  <c r="AE158" i="99"/>
  <c r="AD158" i="99"/>
  <c r="AC158" i="99"/>
  <c r="AB158" i="99"/>
  <c r="AA158" i="99"/>
  <c r="Z158" i="99"/>
  <c r="Y158" i="99"/>
  <c r="X158" i="99"/>
  <c r="W158" i="99"/>
  <c r="V158" i="99"/>
  <c r="U158" i="99"/>
  <c r="T158" i="99"/>
  <c r="S158" i="99"/>
  <c r="R158" i="99"/>
  <c r="Q158" i="99"/>
  <c r="P158" i="99"/>
  <c r="O158" i="99"/>
  <c r="N158" i="99"/>
  <c r="M158" i="99"/>
  <c r="L158" i="99"/>
  <c r="K158" i="99"/>
  <c r="J158" i="99"/>
  <c r="I158" i="99"/>
  <c r="H158" i="99"/>
  <c r="G158" i="99"/>
  <c r="F158" i="99"/>
  <c r="E158" i="99"/>
  <c r="D158" i="99"/>
  <c r="C158" i="99"/>
  <c r="B158" i="99"/>
  <c r="BA157" i="99"/>
  <c r="AZ157" i="99"/>
  <c r="AY157" i="99"/>
  <c r="AX157" i="99"/>
  <c r="AW157" i="99"/>
  <c r="AV157" i="99"/>
  <c r="AU157" i="99"/>
  <c r="AT157" i="99"/>
  <c r="AS157" i="99"/>
  <c r="AR157" i="99"/>
  <c r="AQ157" i="99"/>
  <c r="AP157" i="99"/>
  <c r="AO157" i="99"/>
  <c r="AN157" i="99"/>
  <c r="AM157" i="99"/>
  <c r="AL157" i="99"/>
  <c r="AK157" i="99"/>
  <c r="AJ157" i="99"/>
  <c r="AI157" i="99"/>
  <c r="AH157" i="99"/>
  <c r="AG157" i="99"/>
  <c r="AF157" i="99"/>
  <c r="AE157" i="99"/>
  <c r="AD157" i="99"/>
  <c r="AC157" i="99"/>
  <c r="AB157" i="99"/>
  <c r="AA157" i="99"/>
  <c r="Z157" i="99"/>
  <c r="Y157" i="99"/>
  <c r="X157" i="99"/>
  <c r="W157" i="99"/>
  <c r="V157" i="99"/>
  <c r="U157" i="99"/>
  <c r="T157" i="99"/>
  <c r="S157" i="99"/>
  <c r="R157" i="99"/>
  <c r="Q157" i="99"/>
  <c r="P157" i="99"/>
  <c r="O157" i="99"/>
  <c r="N157" i="99"/>
  <c r="M157" i="99"/>
  <c r="L157" i="99"/>
  <c r="K157" i="99"/>
  <c r="J157" i="99"/>
  <c r="I157" i="99"/>
  <c r="H157" i="99"/>
  <c r="G157" i="99"/>
  <c r="F157" i="99"/>
  <c r="E157" i="99"/>
  <c r="D157" i="99"/>
  <c r="C157" i="99"/>
  <c r="B157" i="99"/>
  <c r="BA156" i="99"/>
  <c r="AZ156" i="99"/>
  <c r="AY156" i="99"/>
  <c r="AX156" i="99"/>
  <c r="AW156" i="99"/>
  <c r="AV156" i="99"/>
  <c r="AU156" i="99"/>
  <c r="AT156" i="99"/>
  <c r="AS156" i="99"/>
  <c r="AR156" i="99"/>
  <c r="AQ156" i="99"/>
  <c r="AP156" i="99"/>
  <c r="AO156" i="99"/>
  <c r="AN156" i="99"/>
  <c r="AM156" i="99"/>
  <c r="AL156" i="99"/>
  <c r="AK156" i="99"/>
  <c r="AJ156" i="99"/>
  <c r="AI156" i="99"/>
  <c r="AH156" i="99"/>
  <c r="AG156" i="99"/>
  <c r="AF156" i="99"/>
  <c r="AE156" i="99"/>
  <c r="AD156" i="99"/>
  <c r="AC156" i="99"/>
  <c r="AB156" i="99"/>
  <c r="AA156" i="99"/>
  <c r="Z156" i="99"/>
  <c r="Y156" i="99"/>
  <c r="X156" i="99"/>
  <c r="W156" i="99"/>
  <c r="V156" i="99"/>
  <c r="U156" i="99"/>
  <c r="T156" i="99"/>
  <c r="S156" i="99"/>
  <c r="R156" i="99"/>
  <c r="Q156" i="99"/>
  <c r="P156" i="99"/>
  <c r="O156" i="99"/>
  <c r="N156" i="99"/>
  <c r="M156" i="99"/>
  <c r="L156" i="99"/>
  <c r="K156" i="99"/>
  <c r="J156" i="99"/>
  <c r="I156" i="99"/>
  <c r="H156" i="99"/>
  <c r="G156" i="99"/>
  <c r="F156" i="99"/>
  <c r="E156" i="99"/>
  <c r="D156" i="99"/>
  <c r="C156" i="99"/>
  <c r="B156" i="99"/>
  <c r="BA155" i="99"/>
  <c r="AZ155" i="99"/>
  <c r="AY155" i="99"/>
  <c r="AX155" i="99"/>
  <c r="AW155" i="99"/>
  <c r="AV155" i="99"/>
  <c r="AU155" i="99"/>
  <c r="AT155" i="99"/>
  <c r="AS155" i="99"/>
  <c r="AR155" i="99"/>
  <c r="AQ155" i="99"/>
  <c r="AP155" i="99"/>
  <c r="AO155" i="99"/>
  <c r="AN155" i="99"/>
  <c r="AM155" i="99"/>
  <c r="AL155" i="99"/>
  <c r="AK155" i="99"/>
  <c r="AJ155" i="99"/>
  <c r="AI155" i="99"/>
  <c r="AH155" i="99"/>
  <c r="AG155" i="99"/>
  <c r="AF155" i="99"/>
  <c r="AE155" i="99"/>
  <c r="AD155" i="99"/>
  <c r="AC155" i="99"/>
  <c r="AB155" i="99"/>
  <c r="AA155" i="99"/>
  <c r="Z155" i="99"/>
  <c r="Y155" i="99"/>
  <c r="X155" i="99"/>
  <c r="W155" i="99"/>
  <c r="V155" i="99"/>
  <c r="U155" i="99"/>
  <c r="T155" i="99"/>
  <c r="S155" i="99"/>
  <c r="R155" i="99"/>
  <c r="Q155" i="99"/>
  <c r="P155" i="99"/>
  <c r="O155" i="99"/>
  <c r="N155" i="99"/>
  <c r="M155" i="99"/>
  <c r="L155" i="99"/>
  <c r="K155" i="99"/>
  <c r="J155" i="99"/>
  <c r="I155" i="99"/>
  <c r="H155" i="99"/>
  <c r="G155" i="99"/>
  <c r="F155" i="99"/>
  <c r="E155" i="99"/>
  <c r="D155" i="99"/>
  <c r="C155" i="99"/>
  <c r="B155" i="99"/>
  <c r="BA154" i="99"/>
  <c r="AZ154" i="99"/>
  <c r="AY154" i="99"/>
  <c r="AX154" i="99"/>
  <c r="AW154" i="99"/>
  <c r="AV154" i="99"/>
  <c r="AU154" i="99"/>
  <c r="AT154" i="99"/>
  <c r="AS154" i="99"/>
  <c r="AR154" i="99"/>
  <c r="AQ154" i="99"/>
  <c r="AP154" i="99"/>
  <c r="AO154" i="99"/>
  <c r="AN154" i="99"/>
  <c r="AM154" i="99"/>
  <c r="AL154" i="99"/>
  <c r="AK154" i="99"/>
  <c r="AJ154" i="99"/>
  <c r="AI154" i="99"/>
  <c r="AH154" i="99"/>
  <c r="AG154" i="99"/>
  <c r="AF154" i="99"/>
  <c r="AE154" i="99"/>
  <c r="AD154" i="99"/>
  <c r="AC154" i="99"/>
  <c r="AB154" i="99"/>
  <c r="AA154" i="99"/>
  <c r="Z154" i="99"/>
  <c r="Y154" i="99"/>
  <c r="X154" i="99"/>
  <c r="W154" i="99"/>
  <c r="V154" i="99"/>
  <c r="U154" i="99"/>
  <c r="T154" i="99"/>
  <c r="S154" i="99"/>
  <c r="R154" i="99"/>
  <c r="Q154" i="99"/>
  <c r="P154" i="99"/>
  <c r="O154" i="99"/>
  <c r="N154" i="99"/>
  <c r="M154" i="99"/>
  <c r="L154" i="99"/>
  <c r="K154" i="99"/>
  <c r="J154" i="99"/>
  <c r="I154" i="99"/>
  <c r="H154" i="99"/>
  <c r="G154" i="99"/>
  <c r="F154" i="99"/>
  <c r="E154" i="99"/>
  <c r="D154" i="99"/>
  <c r="C154" i="99"/>
  <c r="B154" i="99"/>
  <c r="BA153" i="99"/>
  <c r="AZ153" i="99"/>
  <c r="AY153" i="99"/>
  <c r="AX153" i="99"/>
  <c r="AW153" i="99"/>
  <c r="AV153" i="99"/>
  <c r="AU153" i="99"/>
  <c r="AT153" i="99"/>
  <c r="AS153" i="99"/>
  <c r="AR153" i="99"/>
  <c r="AQ153" i="99"/>
  <c r="AP153" i="99"/>
  <c r="AO153" i="99"/>
  <c r="AN153" i="99"/>
  <c r="AM153" i="99"/>
  <c r="AL153" i="99"/>
  <c r="AK153" i="99"/>
  <c r="AJ153" i="99"/>
  <c r="AI153" i="99"/>
  <c r="AH153" i="99"/>
  <c r="AG153" i="99"/>
  <c r="AF153" i="99"/>
  <c r="AE153" i="99"/>
  <c r="AD153" i="99"/>
  <c r="AC153" i="99"/>
  <c r="AB153" i="99"/>
  <c r="AA153" i="99"/>
  <c r="Z153" i="99"/>
  <c r="Y153" i="99"/>
  <c r="X153" i="99"/>
  <c r="W153" i="99"/>
  <c r="V153" i="99"/>
  <c r="U153" i="99"/>
  <c r="T153" i="99"/>
  <c r="S153" i="99"/>
  <c r="R153" i="99"/>
  <c r="Q153" i="99"/>
  <c r="P153" i="99"/>
  <c r="O153" i="99"/>
  <c r="N153" i="99"/>
  <c r="M153" i="99"/>
  <c r="L153" i="99"/>
  <c r="K153" i="99"/>
  <c r="J153" i="99"/>
  <c r="I153" i="99"/>
  <c r="H153" i="99"/>
  <c r="G153" i="99"/>
  <c r="F153" i="99"/>
  <c r="E153" i="99"/>
  <c r="D153" i="99"/>
  <c r="C153" i="99"/>
  <c r="B153" i="99"/>
  <c r="BA152" i="99"/>
  <c r="AZ152" i="99"/>
  <c r="AY152" i="99"/>
  <c r="AX152" i="99"/>
  <c r="AW152" i="99"/>
  <c r="AV152" i="99"/>
  <c r="AU152" i="99"/>
  <c r="AT152" i="99"/>
  <c r="AS152" i="99"/>
  <c r="AR152" i="99"/>
  <c r="AQ152" i="99"/>
  <c r="AP152" i="99"/>
  <c r="AO152" i="99"/>
  <c r="AN152" i="99"/>
  <c r="AM152" i="99"/>
  <c r="AL152" i="99"/>
  <c r="AK152" i="99"/>
  <c r="AJ152" i="99"/>
  <c r="AI152" i="99"/>
  <c r="AH152" i="99"/>
  <c r="AG152" i="99"/>
  <c r="AF152" i="99"/>
  <c r="AE152" i="99"/>
  <c r="AD152" i="99"/>
  <c r="AC152" i="99"/>
  <c r="AB152" i="99"/>
  <c r="AA152" i="99"/>
  <c r="Z152" i="99"/>
  <c r="Y152" i="99"/>
  <c r="X152" i="99"/>
  <c r="W152" i="99"/>
  <c r="V152" i="99"/>
  <c r="U152" i="99"/>
  <c r="T152" i="99"/>
  <c r="S152" i="99"/>
  <c r="R152" i="99"/>
  <c r="Q152" i="99"/>
  <c r="P152" i="99"/>
  <c r="O152" i="99"/>
  <c r="N152" i="99"/>
  <c r="M152" i="99"/>
  <c r="L152" i="99"/>
  <c r="K152" i="99"/>
  <c r="J152" i="99"/>
  <c r="I152" i="99"/>
  <c r="H152" i="99"/>
  <c r="G152" i="99"/>
  <c r="F152" i="99"/>
  <c r="E152" i="99"/>
  <c r="D152" i="99"/>
  <c r="C152" i="99"/>
  <c r="B152" i="99"/>
  <c r="BA151" i="99"/>
  <c r="AZ151" i="99"/>
  <c r="AY151" i="99"/>
  <c r="AX151" i="99"/>
  <c r="AW151" i="99"/>
  <c r="AV151" i="99"/>
  <c r="AU151" i="99"/>
  <c r="AT151" i="99"/>
  <c r="AS151" i="99"/>
  <c r="AR151" i="99"/>
  <c r="AQ151" i="99"/>
  <c r="AP151" i="99"/>
  <c r="AO151" i="99"/>
  <c r="AN151" i="99"/>
  <c r="AM151" i="99"/>
  <c r="AL151" i="99"/>
  <c r="AK151" i="99"/>
  <c r="AJ151" i="99"/>
  <c r="AI151" i="99"/>
  <c r="AH151" i="99"/>
  <c r="AG151" i="99"/>
  <c r="AF151" i="99"/>
  <c r="AE151" i="99"/>
  <c r="AD151" i="99"/>
  <c r="AC151" i="99"/>
  <c r="AB151" i="99"/>
  <c r="AA151" i="99"/>
  <c r="Z151" i="99"/>
  <c r="Y151" i="99"/>
  <c r="X151" i="99"/>
  <c r="W151" i="99"/>
  <c r="V151" i="99"/>
  <c r="U151" i="99"/>
  <c r="T151" i="99"/>
  <c r="S151" i="99"/>
  <c r="R151" i="99"/>
  <c r="Q151" i="99"/>
  <c r="P151" i="99"/>
  <c r="O151" i="99"/>
  <c r="N151" i="99"/>
  <c r="M151" i="99"/>
  <c r="L151" i="99"/>
  <c r="K151" i="99"/>
  <c r="J151" i="99"/>
  <c r="I151" i="99"/>
  <c r="H151" i="99"/>
  <c r="G151" i="99"/>
  <c r="F151" i="99"/>
  <c r="E151" i="99"/>
  <c r="D151" i="99"/>
  <c r="C151" i="99"/>
  <c r="B151" i="99"/>
  <c r="BA150" i="99"/>
  <c r="AZ150" i="99"/>
  <c r="AY150" i="99"/>
  <c r="AX150" i="99"/>
  <c r="AW150" i="99"/>
  <c r="AV150" i="99"/>
  <c r="AU150" i="99"/>
  <c r="AT150" i="99"/>
  <c r="AS150" i="99"/>
  <c r="AR150" i="99"/>
  <c r="AQ150" i="99"/>
  <c r="AP150" i="99"/>
  <c r="AO150" i="99"/>
  <c r="AN150" i="99"/>
  <c r="AM150" i="99"/>
  <c r="AL150" i="99"/>
  <c r="AK150" i="99"/>
  <c r="AJ150" i="99"/>
  <c r="AI150" i="99"/>
  <c r="AH150" i="99"/>
  <c r="AG150" i="99"/>
  <c r="AF150" i="99"/>
  <c r="AE150" i="99"/>
  <c r="AD150" i="99"/>
  <c r="AC150" i="99"/>
  <c r="AB150" i="99"/>
  <c r="AA150" i="99"/>
  <c r="Z150" i="99"/>
  <c r="Y150" i="99"/>
  <c r="X150" i="99"/>
  <c r="W150" i="99"/>
  <c r="V150" i="99"/>
  <c r="U150" i="99"/>
  <c r="T150" i="99"/>
  <c r="S150" i="99"/>
  <c r="R150" i="99"/>
  <c r="Q150" i="99"/>
  <c r="P150" i="99"/>
  <c r="O150" i="99"/>
  <c r="N150" i="99"/>
  <c r="M150" i="99"/>
  <c r="L150" i="99"/>
  <c r="K150" i="99"/>
  <c r="J150" i="99"/>
  <c r="I150" i="99"/>
  <c r="H150" i="99"/>
  <c r="G150" i="99"/>
  <c r="F150" i="99"/>
  <c r="E150" i="99"/>
  <c r="D150" i="99"/>
  <c r="C150" i="99"/>
  <c r="B150" i="99"/>
  <c r="BA149" i="99"/>
  <c r="AZ149" i="99"/>
  <c r="AY149" i="99"/>
  <c r="AX149" i="99"/>
  <c r="AW149" i="99"/>
  <c r="AV149" i="99"/>
  <c r="AU149" i="99"/>
  <c r="AT149" i="99"/>
  <c r="AS149" i="99"/>
  <c r="AR149" i="99"/>
  <c r="AQ149" i="99"/>
  <c r="AP149" i="99"/>
  <c r="AO149" i="99"/>
  <c r="AN149" i="99"/>
  <c r="AM149" i="99"/>
  <c r="AL149" i="99"/>
  <c r="AK149" i="99"/>
  <c r="AJ149" i="99"/>
  <c r="AI149" i="99"/>
  <c r="AH149" i="99"/>
  <c r="AG149" i="99"/>
  <c r="AF149" i="99"/>
  <c r="AE149" i="99"/>
  <c r="AD149" i="99"/>
  <c r="AC149" i="99"/>
  <c r="AB149" i="99"/>
  <c r="AA149" i="99"/>
  <c r="Z149" i="99"/>
  <c r="Y149" i="99"/>
  <c r="X149" i="99"/>
  <c r="W149" i="99"/>
  <c r="V149" i="99"/>
  <c r="U149" i="99"/>
  <c r="T149" i="99"/>
  <c r="S149" i="99"/>
  <c r="R149" i="99"/>
  <c r="Q149" i="99"/>
  <c r="P149" i="99"/>
  <c r="O149" i="99"/>
  <c r="N149" i="99"/>
  <c r="M149" i="99"/>
  <c r="L149" i="99"/>
  <c r="K149" i="99"/>
  <c r="J149" i="99"/>
  <c r="I149" i="99"/>
  <c r="H149" i="99"/>
  <c r="G149" i="99"/>
  <c r="F149" i="99"/>
  <c r="E149" i="99"/>
  <c r="D149" i="99"/>
  <c r="C149" i="99"/>
  <c r="B149" i="99"/>
  <c r="BA148" i="99"/>
  <c r="AZ148" i="99"/>
  <c r="AY148" i="99"/>
  <c r="AX148" i="99"/>
  <c r="AW148" i="99"/>
  <c r="AV148" i="99"/>
  <c r="AU148" i="99"/>
  <c r="AT148" i="99"/>
  <c r="AS148" i="99"/>
  <c r="AR148" i="99"/>
  <c r="AQ148" i="99"/>
  <c r="AP148" i="99"/>
  <c r="AO148" i="99"/>
  <c r="AN148" i="99"/>
  <c r="AM148" i="99"/>
  <c r="AL148" i="99"/>
  <c r="AK148" i="99"/>
  <c r="AJ148" i="99"/>
  <c r="AI148" i="99"/>
  <c r="AH148" i="99"/>
  <c r="AG148" i="99"/>
  <c r="AF148" i="99"/>
  <c r="AE148" i="99"/>
  <c r="AD148" i="99"/>
  <c r="AC148" i="99"/>
  <c r="AB148" i="99"/>
  <c r="AA148" i="99"/>
  <c r="Z148" i="99"/>
  <c r="Y148" i="99"/>
  <c r="X148" i="99"/>
  <c r="W148" i="99"/>
  <c r="V148" i="99"/>
  <c r="U148" i="99"/>
  <c r="T148" i="99"/>
  <c r="S148" i="99"/>
  <c r="R148" i="99"/>
  <c r="Q148" i="99"/>
  <c r="P148" i="99"/>
  <c r="O148" i="99"/>
  <c r="N148" i="99"/>
  <c r="M148" i="99"/>
  <c r="L148" i="99"/>
  <c r="K148" i="99"/>
  <c r="J148" i="99"/>
  <c r="I148" i="99"/>
  <c r="H148" i="99"/>
  <c r="G148" i="99"/>
  <c r="F148" i="99"/>
  <c r="E148" i="99"/>
  <c r="D148" i="99"/>
  <c r="C148" i="99"/>
  <c r="B148" i="99"/>
  <c r="BA147" i="99"/>
  <c r="AZ147" i="99"/>
  <c r="AY147" i="99"/>
  <c r="AX147" i="99"/>
  <c r="AW147" i="99"/>
  <c r="AV147" i="99"/>
  <c r="AU147" i="99"/>
  <c r="AT147" i="99"/>
  <c r="AS147" i="99"/>
  <c r="AR147" i="99"/>
  <c r="AQ147" i="99"/>
  <c r="AP147" i="99"/>
  <c r="AO147" i="99"/>
  <c r="AN147" i="99"/>
  <c r="AM147" i="99"/>
  <c r="AL147" i="99"/>
  <c r="AK147" i="99"/>
  <c r="AJ147" i="99"/>
  <c r="AI147" i="99"/>
  <c r="AH147" i="99"/>
  <c r="AG147" i="99"/>
  <c r="AF147" i="99"/>
  <c r="AE147" i="99"/>
  <c r="AD147" i="99"/>
  <c r="AC147" i="99"/>
  <c r="AB147" i="99"/>
  <c r="AA147" i="99"/>
  <c r="Z147" i="99"/>
  <c r="Y147" i="99"/>
  <c r="X147" i="99"/>
  <c r="W147" i="99"/>
  <c r="V147" i="99"/>
  <c r="U147" i="99"/>
  <c r="T147" i="99"/>
  <c r="S147" i="99"/>
  <c r="R147" i="99"/>
  <c r="Q147" i="99"/>
  <c r="P147" i="99"/>
  <c r="O147" i="99"/>
  <c r="N147" i="99"/>
  <c r="M147" i="99"/>
  <c r="L147" i="99"/>
  <c r="K147" i="99"/>
  <c r="J147" i="99"/>
  <c r="I147" i="99"/>
  <c r="H147" i="99"/>
  <c r="G147" i="99"/>
  <c r="F147" i="99"/>
  <c r="E147" i="99"/>
  <c r="D147" i="99"/>
  <c r="C147" i="99"/>
  <c r="B147" i="99"/>
  <c r="BA146" i="99"/>
  <c r="AZ146" i="99"/>
  <c r="AY146" i="99"/>
  <c r="AX146" i="99"/>
  <c r="AW146" i="99"/>
  <c r="AV146" i="99"/>
  <c r="AU146" i="99"/>
  <c r="AT146" i="99"/>
  <c r="AS146" i="99"/>
  <c r="AR146" i="99"/>
  <c r="AQ146" i="99"/>
  <c r="AP146" i="99"/>
  <c r="AO146" i="99"/>
  <c r="AN146" i="99"/>
  <c r="AM146" i="99"/>
  <c r="AL146" i="99"/>
  <c r="AK146" i="99"/>
  <c r="AJ146" i="99"/>
  <c r="AI146" i="99"/>
  <c r="AH146" i="99"/>
  <c r="AG146" i="99"/>
  <c r="AF146" i="99"/>
  <c r="AE146" i="99"/>
  <c r="AD146" i="99"/>
  <c r="AC146" i="99"/>
  <c r="AB146" i="99"/>
  <c r="AA146" i="99"/>
  <c r="Z146" i="99"/>
  <c r="Y146" i="99"/>
  <c r="X146" i="99"/>
  <c r="W146" i="99"/>
  <c r="V146" i="99"/>
  <c r="U146" i="99"/>
  <c r="T146" i="99"/>
  <c r="S146" i="99"/>
  <c r="R146" i="99"/>
  <c r="Q146" i="99"/>
  <c r="P146" i="99"/>
  <c r="O146" i="99"/>
  <c r="N146" i="99"/>
  <c r="M146" i="99"/>
  <c r="L146" i="99"/>
  <c r="K146" i="99"/>
  <c r="J146" i="99"/>
  <c r="I146" i="99"/>
  <c r="H146" i="99"/>
  <c r="G146" i="99"/>
  <c r="F146" i="99"/>
  <c r="E146" i="99"/>
  <c r="D146" i="99"/>
  <c r="C146" i="99"/>
  <c r="B146" i="99"/>
  <c r="BA145" i="99"/>
  <c r="AZ145" i="99"/>
  <c r="AY145" i="99"/>
  <c r="AX145" i="99"/>
  <c r="AW145" i="99"/>
  <c r="AV145" i="99"/>
  <c r="AU145" i="99"/>
  <c r="AT145" i="99"/>
  <c r="AS145" i="99"/>
  <c r="AR145" i="99"/>
  <c r="AQ145" i="99"/>
  <c r="AP145" i="99"/>
  <c r="AO145" i="99"/>
  <c r="AN145" i="99"/>
  <c r="AM145" i="99"/>
  <c r="AL145" i="99"/>
  <c r="AK145" i="99"/>
  <c r="AJ145" i="99"/>
  <c r="AI145" i="99"/>
  <c r="AH145" i="99"/>
  <c r="AG145" i="99"/>
  <c r="AF145" i="99"/>
  <c r="AE145" i="99"/>
  <c r="AD145" i="99"/>
  <c r="AC145" i="99"/>
  <c r="AB145" i="99"/>
  <c r="AA145" i="99"/>
  <c r="Z145" i="99"/>
  <c r="Y145" i="99"/>
  <c r="X145" i="99"/>
  <c r="W145" i="99"/>
  <c r="V145" i="99"/>
  <c r="U145" i="99"/>
  <c r="T145" i="99"/>
  <c r="S145" i="99"/>
  <c r="R145" i="99"/>
  <c r="Q145" i="99"/>
  <c r="P145" i="99"/>
  <c r="O145" i="99"/>
  <c r="N145" i="99"/>
  <c r="M145" i="99"/>
  <c r="L145" i="99"/>
  <c r="K145" i="99"/>
  <c r="J145" i="99"/>
  <c r="I145" i="99"/>
  <c r="H145" i="99"/>
  <c r="G145" i="99"/>
  <c r="F145" i="99"/>
  <c r="E145" i="99"/>
  <c r="D145" i="99"/>
  <c r="C145" i="99"/>
  <c r="B145" i="99"/>
  <c r="BA144" i="99"/>
  <c r="AZ144" i="99"/>
  <c r="AY144" i="99"/>
  <c r="AX144" i="99"/>
  <c r="AW144" i="99"/>
  <c r="AV144" i="99"/>
  <c r="AU144" i="99"/>
  <c r="AT144" i="99"/>
  <c r="AS144" i="99"/>
  <c r="AR144" i="99"/>
  <c r="AQ144" i="99"/>
  <c r="AP144" i="99"/>
  <c r="AO144" i="99"/>
  <c r="AN144" i="99"/>
  <c r="AM144" i="99"/>
  <c r="AL144" i="99"/>
  <c r="AK144" i="99"/>
  <c r="AJ144" i="99"/>
  <c r="AI144" i="99"/>
  <c r="AH144" i="99"/>
  <c r="AG144" i="99"/>
  <c r="AF144" i="99"/>
  <c r="AE144" i="99"/>
  <c r="AD144" i="99"/>
  <c r="AC144" i="99"/>
  <c r="AB144" i="99"/>
  <c r="AA144" i="99"/>
  <c r="Z144" i="99"/>
  <c r="Y144" i="99"/>
  <c r="X144" i="99"/>
  <c r="W144" i="99"/>
  <c r="V144" i="99"/>
  <c r="U144" i="99"/>
  <c r="T144" i="99"/>
  <c r="S144" i="99"/>
  <c r="R144" i="99"/>
  <c r="Q144" i="99"/>
  <c r="P144" i="99"/>
  <c r="O144" i="99"/>
  <c r="N144" i="99"/>
  <c r="M144" i="99"/>
  <c r="L144" i="99"/>
  <c r="K144" i="99"/>
  <c r="J144" i="99"/>
  <c r="I144" i="99"/>
  <c r="H144" i="99"/>
  <c r="G144" i="99"/>
  <c r="F144" i="99"/>
  <c r="E144" i="99"/>
  <c r="D144" i="99"/>
  <c r="C144" i="99"/>
  <c r="B144" i="99"/>
  <c r="BA143" i="99"/>
  <c r="AZ143" i="99"/>
  <c r="AY143" i="99"/>
  <c r="AX143" i="99"/>
  <c r="AW143" i="99"/>
  <c r="AV143" i="99"/>
  <c r="AU143" i="99"/>
  <c r="AT143" i="99"/>
  <c r="AS143" i="99"/>
  <c r="AR143" i="99"/>
  <c r="AQ143" i="99"/>
  <c r="AP143" i="99"/>
  <c r="AO143" i="99"/>
  <c r="AN143" i="99"/>
  <c r="AM143" i="99"/>
  <c r="AL143" i="99"/>
  <c r="AK143" i="99"/>
  <c r="AJ143" i="99"/>
  <c r="AI143" i="99"/>
  <c r="AH143" i="99"/>
  <c r="AG143" i="99"/>
  <c r="AF143" i="99"/>
  <c r="AE143" i="99"/>
  <c r="AD143" i="99"/>
  <c r="AC143" i="99"/>
  <c r="AB143" i="99"/>
  <c r="AA143" i="99"/>
  <c r="Z143" i="99"/>
  <c r="Y143" i="99"/>
  <c r="X143" i="99"/>
  <c r="W143" i="99"/>
  <c r="V143" i="99"/>
  <c r="U143" i="99"/>
  <c r="T143" i="99"/>
  <c r="S143" i="99"/>
  <c r="R143" i="99"/>
  <c r="Q143" i="99"/>
  <c r="P143" i="99"/>
  <c r="O143" i="99"/>
  <c r="N143" i="99"/>
  <c r="M143" i="99"/>
  <c r="L143" i="99"/>
  <c r="K143" i="99"/>
  <c r="J143" i="99"/>
  <c r="I143" i="99"/>
  <c r="H143" i="99"/>
  <c r="G143" i="99"/>
  <c r="F143" i="99"/>
  <c r="E143" i="99"/>
  <c r="D143" i="99"/>
  <c r="C143" i="99"/>
  <c r="B143" i="99"/>
  <c r="BA142" i="99"/>
  <c r="AZ142" i="99"/>
  <c r="AY142" i="99"/>
  <c r="AX142" i="99"/>
  <c r="AW142" i="99"/>
  <c r="AV142" i="99"/>
  <c r="AU142" i="99"/>
  <c r="AT142" i="99"/>
  <c r="AS142" i="99"/>
  <c r="AR142" i="99"/>
  <c r="AQ142" i="99"/>
  <c r="AP142" i="99"/>
  <c r="AO142" i="99"/>
  <c r="AN142" i="99"/>
  <c r="AM142" i="99"/>
  <c r="AL142" i="99"/>
  <c r="AK142" i="99"/>
  <c r="AJ142" i="99"/>
  <c r="AI142" i="99"/>
  <c r="AH142" i="99"/>
  <c r="AG142" i="99"/>
  <c r="AF142" i="99"/>
  <c r="AE142" i="99"/>
  <c r="AD142" i="99"/>
  <c r="AC142" i="99"/>
  <c r="AB142" i="99"/>
  <c r="AA142" i="99"/>
  <c r="Z142" i="99"/>
  <c r="Y142" i="99"/>
  <c r="X142" i="99"/>
  <c r="W142" i="99"/>
  <c r="V142" i="99"/>
  <c r="U142" i="99"/>
  <c r="T142" i="99"/>
  <c r="S142" i="99"/>
  <c r="R142" i="99"/>
  <c r="Q142" i="99"/>
  <c r="P142" i="99"/>
  <c r="O142" i="99"/>
  <c r="N142" i="99"/>
  <c r="M142" i="99"/>
  <c r="L142" i="99"/>
  <c r="K142" i="99"/>
  <c r="J142" i="99"/>
  <c r="I142" i="99"/>
  <c r="H142" i="99"/>
  <c r="G142" i="99"/>
  <c r="F142" i="99"/>
  <c r="E142" i="99"/>
  <c r="D142" i="99"/>
  <c r="C142" i="99"/>
  <c r="B142" i="99"/>
  <c r="BA141" i="99"/>
  <c r="AZ141" i="99"/>
  <c r="AY141" i="99"/>
  <c r="AX141" i="99"/>
  <c r="AW141" i="99"/>
  <c r="AV141" i="99"/>
  <c r="AU141" i="99"/>
  <c r="AT141" i="99"/>
  <c r="AS141" i="99"/>
  <c r="AR141" i="99"/>
  <c r="AQ141" i="99"/>
  <c r="AP141" i="99"/>
  <c r="AO141" i="99"/>
  <c r="AN141" i="99"/>
  <c r="AM141" i="99"/>
  <c r="AL141" i="99"/>
  <c r="AK141" i="99"/>
  <c r="AJ141" i="99"/>
  <c r="AI141" i="99"/>
  <c r="AH141" i="99"/>
  <c r="AG141" i="99"/>
  <c r="AF141" i="99"/>
  <c r="AE141" i="99"/>
  <c r="AD141" i="99"/>
  <c r="AC141" i="99"/>
  <c r="AB141" i="99"/>
  <c r="AA141" i="99"/>
  <c r="Z141" i="99"/>
  <c r="Y141" i="99"/>
  <c r="X141" i="99"/>
  <c r="W141" i="99"/>
  <c r="V141" i="99"/>
  <c r="U141" i="99"/>
  <c r="T141" i="99"/>
  <c r="S141" i="99"/>
  <c r="R141" i="99"/>
  <c r="Q141" i="99"/>
  <c r="P141" i="99"/>
  <c r="O141" i="99"/>
  <c r="N141" i="99"/>
  <c r="M141" i="99"/>
  <c r="L141" i="99"/>
  <c r="K141" i="99"/>
  <c r="J141" i="99"/>
  <c r="I141" i="99"/>
  <c r="H141" i="99"/>
  <c r="G141" i="99"/>
  <c r="F141" i="99"/>
  <c r="E141" i="99"/>
  <c r="D141" i="99"/>
  <c r="C141" i="99"/>
  <c r="B141" i="99"/>
  <c r="BA140" i="99"/>
  <c r="AZ140" i="99"/>
  <c r="AY140" i="99"/>
  <c r="AX140" i="99"/>
  <c r="AW140" i="99"/>
  <c r="AV140" i="99"/>
  <c r="AU140" i="99"/>
  <c r="AT140" i="99"/>
  <c r="AS140" i="99"/>
  <c r="AR140" i="99"/>
  <c r="AQ140" i="99"/>
  <c r="AP140" i="99"/>
  <c r="AO140" i="99"/>
  <c r="AN140" i="99"/>
  <c r="AM140" i="99"/>
  <c r="AL140" i="99"/>
  <c r="AK140" i="99"/>
  <c r="AJ140" i="99"/>
  <c r="AI140" i="99"/>
  <c r="AH140" i="99"/>
  <c r="AG140" i="99"/>
  <c r="AF140" i="99"/>
  <c r="AE140" i="99"/>
  <c r="AD140" i="99"/>
  <c r="AC140" i="99"/>
  <c r="AB140" i="99"/>
  <c r="AA140" i="99"/>
  <c r="Z140" i="99"/>
  <c r="Y140" i="99"/>
  <c r="X140" i="99"/>
  <c r="W140" i="99"/>
  <c r="V140" i="99"/>
  <c r="U140" i="99"/>
  <c r="T140" i="99"/>
  <c r="S140" i="99"/>
  <c r="R140" i="99"/>
  <c r="Q140" i="99"/>
  <c r="P140" i="99"/>
  <c r="O140" i="99"/>
  <c r="N140" i="99"/>
  <c r="M140" i="99"/>
  <c r="L140" i="99"/>
  <c r="K140" i="99"/>
  <c r="J140" i="99"/>
  <c r="I140" i="99"/>
  <c r="H140" i="99"/>
  <c r="G140" i="99"/>
  <c r="F140" i="99"/>
  <c r="E140" i="99"/>
  <c r="D140" i="99"/>
  <c r="C140" i="99"/>
  <c r="B140" i="99"/>
  <c r="BA139" i="99"/>
  <c r="AZ139" i="99"/>
  <c r="AY139" i="99"/>
  <c r="AX139" i="99"/>
  <c r="AW139" i="99"/>
  <c r="AV139" i="99"/>
  <c r="AU139" i="99"/>
  <c r="AT139" i="99"/>
  <c r="AS139" i="99"/>
  <c r="AR139" i="99"/>
  <c r="AQ139" i="99"/>
  <c r="AP139" i="99"/>
  <c r="AO139" i="99"/>
  <c r="AN139" i="99"/>
  <c r="AM139" i="99"/>
  <c r="AL139" i="99"/>
  <c r="AK139" i="99"/>
  <c r="AJ139" i="99"/>
  <c r="AI139" i="99"/>
  <c r="AH139" i="99"/>
  <c r="AG139" i="99"/>
  <c r="AF139" i="99"/>
  <c r="AE139" i="99"/>
  <c r="AD139" i="99"/>
  <c r="AC139" i="99"/>
  <c r="AB139" i="99"/>
  <c r="AA139" i="99"/>
  <c r="Z139" i="99"/>
  <c r="Y139" i="99"/>
  <c r="X139" i="99"/>
  <c r="W139" i="99"/>
  <c r="V139" i="99"/>
  <c r="U139" i="99"/>
  <c r="T139" i="99"/>
  <c r="S139" i="99"/>
  <c r="R139" i="99"/>
  <c r="Q139" i="99"/>
  <c r="P139" i="99"/>
  <c r="O139" i="99"/>
  <c r="N139" i="99"/>
  <c r="M139" i="99"/>
  <c r="L139" i="99"/>
  <c r="K139" i="99"/>
  <c r="J139" i="99"/>
  <c r="I139" i="99"/>
  <c r="H139" i="99"/>
  <c r="G139" i="99"/>
  <c r="F139" i="99"/>
  <c r="E139" i="99"/>
  <c r="D139" i="99"/>
  <c r="C139" i="99"/>
  <c r="B139" i="99"/>
  <c r="BA138" i="99"/>
  <c r="AZ138" i="99"/>
  <c r="AY138" i="99"/>
  <c r="AX138" i="99"/>
  <c r="AW138" i="99"/>
  <c r="AV138" i="99"/>
  <c r="AU138" i="99"/>
  <c r="AT138" i="99"/>
  <c r="AS138" i="99"/>
  <c r="AR138" i="99"/>
  <c r="AQ138" i="99"/>
  <c r="AP138" i="99"/>
  <c r="AO138" i="99"/>
  <c r="AN138" i="99"/>
  <c r="AM138" i="99"/>
  <c r="AL138" i="99"/>
  <c r="AK138" i="99"/>
  <c r="AJ138" i="99"/>
  <c r="AI138" i="99"/>
  <c r="AH138" i="99"/>
  <c r="AG138" i="99"/>
  <c r="AF138" i="99"/>
  <c r="AE138" i="99"/>
  <c r="AD138" i="99"/>
  <c r="AC138" i="99"/>
  <c r="AB138" i="99"/>
  <c r="AA138" i="99"/>
  <c r="Z138" i="99"/>
  <c r="Y138" i="99"/>
  <c r="X138" i="99"/>
  <c r="W138" i="99"/>
  <c r="V138" i="99"/>
  <c r="U138" i="99"/>
  <c r="T138" i="99"/>
  <c r="S138" i="99"/>
  <c r="R138" i="99"/>
  <c r="Q138" i="99"/>
  <c r="P138" i="99"/>
  <c r="O138" i="99"/>
  <c r="N138" i="99"/>
  <c r="M138" i="99"/>
  <c r="L138" i="99"/>
  <c r="K138" i="99"/>
  <c r="J138" i="99"/>
  <c r="I138" i="99"/>
  <c r="H138" i="99"/>
  <c r="G138" i="99"/>
  <c r="F138" i="99"/>
  <c r="E138" i="99"/>
  <c r="D138" i="99"/>
  <c r="C138" i="99"/>
  <c r="B138" i="99"/>
  <c r="BA137" i="99"/>
  <c r="AZ137" i="99"/>
  <c r="AY137" i="99"/>
  <c r="AX137" i="99"/>
  <c r="AW137" i="99"/>
  <c r="AV137" i="99"/>
  <c r="AU137" i="99"/>
  <c r="AT137" i="99"/>
  <c r="AS137" i="99"/>
  <c r="AR137" i="99"/>
  <c r="AQ137" i="99"/>
  <c r="AP137" i="99"/>
  <c r="AO137" i="99"/>
  <c r="AN137" i="99"/>
  <c r="AM137" i="99"/>
  <c r="AL137" i="99"/>
  <c r="AK137" i="99"/>
  <c r="AJ137" i="99"/>
  <c r="AI137" i="99"/>
  <c r="AH137" i="99"/>
  <c r="AG137" i="99"/>
  <c r="AF137" i="99"/>
  <c r="AE137" i="99"/>
  <c r="AD137" i="99"/>
  <c r="AC137" i="99"/>
  <c r="AB137" i="99"/>
  <c r="AA137" i="99"/>
  <c r="Z137" i="99"/>
  <c r="Y137" i="99"/>
  <c r="X137" i="99"/>
  <c r="W137" i="99"/>
  <c r="V137" i="99"/>
  <c r="U137" i="99"/>
  <c r="T137" i="99"/>
  <c r="S137" i="99"/>
  <c r="R137" i="99"/>
  <c r="Q137" i="99"/>
  <c r="P137" i="99"/>
  <c r="O137" i="99"/>
  <c r="N137" i="99"/>
  <c r="M137" i="99"/>
  <c r="L137" i="99"/>
  <c r="K137" i="99"/>
  <c r="J137" i="99"/>
  <c r="I137" i="99"/>
  <c r="H137" i="99"/>
  <c r="G137" i="99"/>
  <c r="F137" i="99"/>
  <c r="E137" i="99"/>
  <c r="D137" i="99"/>
  <c r="C137" i="99"/>
  <c r="B137" i="99"/>
  <c r="BA136" i="99"/>
  <c r="AZ136" i="99"/>
  <c r="AY136" i="99"/>
  <c r="AX136" i="99"/>
  <c r="AW136" i="99"/>
  <c r="AV136" i="99"/>
  <c r="AU136" i="99"/>
  <c r="AT136" i="99"/>
  <c r="AS136" i="99"/>
  <c r="AR136" i="99"/>
  <c r="AQ136" i="99"/>
  <c r="AP136" i="99"/>
  <c r="AO136" i="99"/>
  <c r="AN136" i="99"/>
  <c r="AM136" i="99"/>
  <c r="AL136" i="99"/>
  <c r="AK136" i="99"/>
  <c r="AJ136" i="99"/>
  <c r="AI136" i="99"/>
  <c r="AH136" i="99"/>
  <c r="AG136" i="99"/>
  <c r="AF136" i="99"/>
  <c r="AE136" i="99"/>
  <c r="AD136" i="99"/>
  <c r="AC136" i="99"/>
  <c r="AB136" i="99"/>
  <c r="AA136" i="99"/>
  <c r="Z136" i="99"/>
  <c r="Y136" i="99"/>
  <c r="X136" i="99"/>
  <c r="W136" i="99"/>
  <c r="V136" i="99"/>
  <c r="U136" i="99"/>
  <c r="T136" i="99"/>
  <c r="S136" i="99"/>
  <c r="R136" i="99"/>
  <c r="Q136" i="99"/>
  <c r="P136" i="99"/>
  <c r="O136" i="99"/>
  <c r="N136" i="99"/>
  <c r="M136" i="99"/>
  <c r="L136" i="99"/>
  <c r="K136" i="99"/>
  <c r="J136" i="99"/>
  <c r="I136" i="99"/>
  <c r="H136" i="99"/>
  <c r="G136" i="99"/>
  <c r="F136" i="99"/>
  <c r="E136" i="99"/>
  <c r="D136" i="99"/>
  <c r="C136" i="99"/>
  <c r="B136" i="99"/>
  <c r="BA135" i="99"/>
  <c r="AZ135" i="99"/>
  <c r="AY135" i="99"/>
  <c r="AX135" i="99"/>
  <c r="AW135" i="99"/>
  <c r="AV135" i="99"/>
  <c r="AU135" i="99"/>
  <c r="AT135" i="99"/>
  <c r="AS135" i="99"/>
  <c r="AR135" i="99"/>
  <c r="AQ135" i="99"/>
  <c r="AP135" i="99"/>
  <c r="AO135" i="99"/>
  <c r="AN135" i="99"/>
  <c r="AM135" i="99"/>
  <c r="AL135" i="99"/>
  <c r="AK135" i="99"/>
  <c r="AJ135" i="99"/>
  <c r="AI135" i="99"/>
  <c r="AH135" i="99"/>
  <c r="AG135" i="99"/>
  <c r="AF135" i="99"/>
  <c r="AE135" i="99"/>
  <c r="AD135" i="99"/>
  <c r="AC135" i="99"/>
  <c r="AB135" i="99"/>
  <c r="AA135" i="99"/>
  <c r="Z135" i="99"/>
  <c r="Y135" i="99"/>
  <c r="X135" i="99"/>
  <c r="W135" i="99"/>
  <c r="V135" i="99"/>
  <c r="U135" i="99"/>
  <c r="T135" i="99"/>
  <c r="S135" i="99"/>
  <c r="R135" i="99"/>
  <c r="Q135" i="99"/>
  <c r="P135" i="99"/>
  <c r="O135" i="99"/>
  <c r="N135" i="99"/>
  <c r="M135" i="99"/>
  <c r="L135" i="99"/>
  <c r="K135" i="99"/>
  <c r="J135" i="99"/>
  <c r="I135" i="99"/>
  <c r="H135" i="99"/>
  <c r="G135" i="99"/>
  <c r="F135" i="99"/>
  <c r="E135" i="99"/>
  <c r="D135" i="99"/>
  <c r="C135" i="99"/>
  <c r="B135" i="99"/>
  <c r="BA134" i="99"/>
  <c r="AZ134" i="99"/>
  <c r="AY134" i="99"/>
  <c r="AX134" i="99"/>
  <c r="AW134" i="99"/>
  <c r="AV134" i="99"/>
  <c r="AU134" i="99"/>
  <c r="AT134" i="99"/>
  <c r="AS134" i="99"/>
  <c r="AR134" i="99"/>
  <c r="AQ134" i="99"/>
  <c r="AP134" i="99"/>
  <c r="AO134" i="99"/>
  <c r="AN134" i="99"/>
  <c r="AM134" i="99"/>
  <c r="AL134" i="99"/>
  <c r="AK134" i="99"/>
  <c r="AJ134" i="99"/>
  <c r="AI134" i="99"/>
  <c r="AH134" i="99"/>
  <c r="AG134" i="99"/>
  <c r="AF134" i="99"/>
  <c r="AE134" i="99"/>
  <c r="AD134" i="99"/>
  <c r="AC134" i="99"/>
  <c r="AB134" i="99"/>
  <c r="AA134" i="99"/>
  <c r="Z134" i="99"/>
  <c r="Y134" i="99"/>
  <c r="X134" i="99"/>
  <c r="W134" i="99"/>
  <c r="V134" i="99"/>
  <c r="U134" i="99"/>
  <c r="T134" i="99"/>
  <c r="S134" i="99"/>
  <c r="R134" i="99"/>
  <c r="Q134" i="99"/>
  <c r="P134" i="99"/>
  <c r="O134" i="99"/>
  <c r="N134" i="99"/>
  <c r="M134" i="99"/>
  <c r="L134" i="99"/>
  <c r="K134" i="99"/>
  <c r="J134" i="99"/>
  <c r="I134" i="99"/>
  <c r="H134" i="99"/>
  <c r="G134" i="99"/>
  <c r="F134" i="99"/>
  <c r="E134" i="99"/>
  <c r="D134" i="99"/>
  <c r="C134" i="99"/>
  <c r="B134" i="99"/>
  <c r="BA133" i="99"/>
  <c r="AZ133" i="99"/>
  <c r="AY133" i="99"/>
  <c r="AX133" i="99"/>
  <c r="AW133" i="99"/>
  <c r="AV133" i="99"/>
  <c r="AU133" i="99"/>
  <c r="AT133" i="99"/>
  <c r="AS133" i="99"/>
  <c r="AR133" i="99"/>
  <c r="AQ133" i="99"/>
  <c r="AP133" i="99"/>
  <c r="AO133" i="99"/>
  <c r="AN133" i="99"/>
  <c r="AM133" i="99"/>
  <c r="AL133" i="99"/>
  <c r="AK133" i="99"/>
  <c r="AJ133" i="99"/>
  <c r="AI133" i="99"/>
  <c r="AH133" i="99"/>
  <c r="AG133" i="99"/>
  <c r="AF133" i="99"/>
  <c r="AE133" i="99"/>
  <c r="AD133" i="99"/>
  <c r="AC133" i="99"/>
  <c r="AB133" i="99"/>
  <c r="AA133" i="99"/>
  <c r="Z133" i="99"/>
  <c r="Y133" i="99"/>
  <c r="X133" i="99"/>
  <c r="W133" i="99"/>
  <c r="V133" i="99"/>
  <c r="U133" i="99"/>
  <c r="T133" i="99"/>
  <c r="S133" i="99"/>
  <c r="R133" i="99"/>
  <c r="Q133" i="99"/>
  <c r="P133" i="99"/>
  <c r="O133" i="99"/>
  <c r="N133" i="99"/>
  <c r="M133" i="99"/>
  <c r="L133" i="99"/>
  <c r="K133" i="99"/>
  <c r="J133" i="99"/>
  <c r="I133" i="99"/>
  <c r="H133" i="99"/>
  <c r="G133" i="99"/>
  <c r="F133" i="99"/>
  <c r="E133" i="99"/>
  <c r="D133" i="99"/>
  <c r="C133" i="99"/>
  <c r="B133" i="99"/>
  <c r="BA132" i="99"/>
  <c r="AZ132" i="99"/>
  <c r="AY132" i="99"/>
  <c r="AX132" i="99"/>
  <c r="AW132" i="99"/>
  <c r="AV132" i="99"/>
  <c r="AU132" i="99"/>
  <c r="AT132" i="99"/>
  <c r="AS132" i="99"/>
  <c r="AR132" i="99"/>
  <c r="AQ132" i="99"/>
  <c r="AP132" i="99"/>
  <c r="AO132" i="99"/>
  <c r="AN132" i="99"/>
  <c r="AM132" i="99"/>
  <c r="AL132" i="99"/>
  <c r="AK132" i="99"/>
  <c r="AJ132" i="99"/>
  <c r="AI132" i="99"/>
  <c r="AH132" i="99"/>
  <c r="AG132" i="99"/>
  <c r="AF132" i="99"/>
  <c r="AE132" i="99"/>
  <c r="AD132" i="99"/>
  <c r="AC132" i="99"/>
  <c r="AB132" i="99"/>
  <c r="AA132" i="99"/>
  <c r="Z132" i="99"/>
  <c r="Y132" i="99"/>
  <c r="X132" i="99"/>
  <c r="W132" i="99"/>
  <c r="V132" i="99"/>
  <c r="U132" i="99"/>
  <c r="T132" i="99"/>
  <c r="S132" i="99"/>
  <c r="R132" i="99"/>
  <c r="Q132" i="99"/>
  <c r="P132" i="99"/>
  <c r="O132" i="99"/>
  <c r="N132" i="99"/>
  <c r="M132" i="99"/>
  <c r="L132" i="99"/>
  <c r="K132" i="99"/>
  <c r="J132" i="99"/>
  <c r="I132" i="99"/>
  <c r="H132" i="99"/>
  <c r="G132" i="99"/>
  <c r="F132" i="99"/>
  <c r="E132" i="99"/>
  <c r="D132" i="99"/>
  <c r="C132" i="99"/>
  <c r="B132" i="99"/>
  <c r="BA131" i="99"/>
  <c r="AZ131" i="99"/>
  <c r="AY131" i="99"/>
  <c r="AX131" i="99"/>
  <c r="AW131" i="99"/>
  <c r="AV131" i="99"/>
  <c r="AU131" i="99"/>
  <c r="AT131" i="99"/>
  <c r="AS131" i="99"/>
  <c r="AR131" i="99"/>
  <c r="AQ131" i="99"/>
  <c r="AP131" i="99"/>
  <c r="AO131" i="99"/>
  <c r="AN131" i="99"/>
  <c r="AM131" i="99"/>
  <c r="AL131" i="99"/>
  <c r="AK131" i="99"/>
  <c r="AJ131" i="99"/>
  <c r="AI131" i="99"/>
  <c r="AH131" i="99"/>
  <c r="AG131" i="99"/>
  <c r="AF131" i="99"/>
  <c r="AE131" i="99"/>
  <c r="AD131" i="99"/>
  <c r="AC131" i="99"/>
  <c r="AB131" i="99"/>
  <c r="AA131" i="99"/>
  <c r="Z131" i="99"/>
  <c r="Y131" i="99"/>
  <c r="X131" i="99"/>
  <c r="W131" i="99"/>
  <c r="V131" i="99"/>
  <c r="U131" i="99"/>
  <c r="T131" i="99"/>
  <c r="S131" i="99"/>
  <c r="R131" i="99"/>
  <c r="Q131" i="99"/>
  <c r="P131" i="99"/>
  <c r="O131" i="99"/>
  <c r="N131" i="99"/>
  <c r="M131" i="99"/>
  <c r="L131" i="99"/>
  <c r="K131" i="99"/>
  <c r="J131" i="99"/>
  <c r="I131" i="99"/>
  <c r="H131" i="99"/>
  <c r="G131" i="99"/>
  <c r="F131" i="99"/>
  <c r="E131" i="99"/>
  <c r="D131" i="99"/>
  <c r="C131" i="99"/>
  <c r="B131" i="99"/>
  <c r="BA130" i="99"/>
  <c r="AZ130" i="99"/>
  <c r="AY130" i="99"/>
  <c r="AX130" i="99"/>
  <c r="AW130" i="99"/>
  <c r="AV130" i="99"/>
  <c r="AU130" i="99"/>
  <c r="AT130" i="99"/>
  <c r="AS130" i="99"/>
  <c r="AR130" i="99"/>
  <c r="AQ130" i="99"/>
  <c r="AP130" i="99"/>
  <c r="AO130" i="99"/>
  <c r="AN130" i="99"/>
  <c r="AM130" i="99"/>
  <c r="AL130" i="99"/>
  <c r="AK130" i="99"/>
  <c r="AJ130" i="99"/>
  <c r="AI130" i="99"/>
  <c r="AH130" i="99"/>
  <c r="AG130" i="99"/>
  <c r="AF130" i="99"/>
  <c r="AE130" i="99"/>
  <c r="AD130" i="99"/>
  <c r="AC130" i="99"/>
  <c r="AB130" i="99"/>
  <c r="AA130" i="99"/>
  <c r="Z130" i="99"/>
  <c r="Y130" i="99"/>
  <c r="X130" i="99"/>
  <c r="W130" i="99"/>
  <c r="V130" i="99"/>
  <c r="U130" i="99"/>
  <c r="T130" i="99"/>
  <c r="S130" i="99"/>
  <c r="R130" i="99"/>
  <c r="Q130" i="99"/>
  <c r="P130" i="99"/>
  <c r="O130" i="99"/>
  <c r="N130" i="99"/>
  <c r="M130" i="99"/>
  <c r="L130" i="99"/>
  <c r="K130" i="99"/>
  <c r="J130" i="99"/>
  <c r="I130" i="99"/>
  <c r="H130" i="99"/>
  <c r="G130" i="99"/>
  <c r="F130" i="99"/>
  <c r="E130" i="99"/>
  <c r="D130" i="99"/>
  <c r="C130" i="99"/>
  <c r="B130" i="99"/>
  <c r="BA129" i="99"/>
  <c r="AZ129" i="99"/>
  <c r="AY129" i="99"/>
  <c r="AX129" i="99"/>
  <c r="AW129" i="99"/>
  <c r="AV129" i="99"/>
  <c r="AU129" i="99"/>
  <c r="AT129" i="99"/>
  <c r="AS129" i="99"/>
  <c r="AR129" i="99"/>
  <c r="AQ129" i="99"/>
  <c r="AP129" i="99"/>
  <c r="AO129" i="99"/>
  <c r="AN129" i="99"/>
  <c r="AM129" i="99"/>
  <c r="AL129" i="99"/>
  <c r="AK129" i="99"/>
  <c r="AJ129" i="99"/>
  <c r="AI129" i="99"/>
  <c r="AH129" i="99"/>
  <c r="AG129" i="99"/>
  <c r="AF129" i="99"/>
  <c r="AE129" i="99"/>
  <c r="AD129" i="99"/>
  <c r="AC129" i="99"/>
  <c r="AB129" i="99"/>
  <c r="AA129" i="99"/>
  <c r="Z129" i="99"/>
  <c r="Y129" i="99"/>
  <c r="X129" i="99"/>
  <c r="W129" i="99"/>
  <c r="V129" i="99"/>
  <c r="U129" i="99"/>
  <c r="T129" i="99"/>
  <c r="S129" i="99"/>
  <c r="R129" i="99"/>
  <c r="Q129" i="99"/>
  <c r="P129" i="99"/>
  <c r="O129" i="99"/>
  <c r="N129" i="99"/>
  <c r="M129" i="99"/>
  <c r="L129" i="99"/>
  <c r="K129" i="99"/>
  <c r="J129" i="99"/>
  <c r="I129" i="99"/>
  <c r="H129" i="99"/>
  <c r="G129" i="99"/>
  <c r="F129" i="99"/>
  <c r="E129" i="99"/>
  <c r="D129" i="99"/>
  <c r="C129" i="99"/>
  <c r="B129" i="99"/>
  <c r="BA128" i="99"/>
  <c r="AZ128" i="99"/>
  <c r="AY128" i="99"/>
  <c r="AX128" i="99"/>
  <c r="AW128" i="99"/>
  <c r="AV128" i="99"/>
  <c r="AU128" i="99"/>
  <c r="AT128" i="99"/>
  <c r="AS128" i="99"/>
  <c r="AR128" i="99"/>
  <c r="AQ128" i="99"/>
  <c r="AP128" i="99"/>
  <c r="AO128" i="99"/>
  <c r="AN128" i="99"/>
  <c r="AM128" i="99"/>
  <c r="AL128" i="99"/>
  <c r="AK128" i="99"/>
  <c r="AJ128" i="99"/>
  <c r="AI128" i="99"/>
  <c r="AH128" i="99"/>
  <c r="AG128" i="99"/>
  <c r="AF128" i="99"/>
  <c r="AE128" i="99"/>
  <c r="AD128" i="99"/>
  <c r="AC128" i="99"/>
  <c r="AB128" i="99"/>
  <c r="AA128" i="99"/>
  <c r="Z128" i="99"/>
  <c r="Y128" i="99"/>
  <c r="X128" i="99"/>
  <c r="W128" i="99"/>
  <c r="V128" i="99"/>
  <c r="U128" i="99"/>
  <c r="T128" i="99"/>
  <c r="S128" i="99"/>
  <c r="R128" i="99"/>
  <c r="Q128" i="99"/>
  <c r="P128" i="99"/>
  <c r="O128" i="99"/>
  <c r="N128" i="99"/>
  <c r="M128" i="99"/>
  <c r="L128" i="99"/>
  <c r="K128" i="99"/>
  <c r="J128" i="99"/>
  <c r="I128" i="99"/>
  <c r="H128" i="99"/>
  <c r="G128" i="99"/>
  <c r="F128" i="99"/>
  <c r="E128" i="99"/>
  <c r="D128" i="99"/>
  <c r="C128" i="99"/>
  <c r="B128" i="99"/>
  <c r="BA127" i="99"/>
  <c r="AZ127" i="99"/>
  <c r="AY127" i="99"/>
  <c r="AX127" i="99"/>
  <c r="AW127" i="99"/>
  <c r="AV127" i="99"/>
  <c r="AU127" i="99"/>
  <c r="AT127" i="99"/>
  <c r="AS127" i="99"/>
  <c r="AR127" i="99"/>
  <c r="AQ127" i="99"/>
  <c r="AP127" i="99"/>
  <c r="AO127" i="99"/>
  <c r="AN127" i="99"/>
  <c r="AM127" i="99"/>
  <c r="AL127" i="99"/>
  <c r="AK127" i="99"/>
  <c r="AJ127" i="99"/>
  <c r="AI127" i="99"/>
  <c r="AH127" i="99"/>
  <c r="AG127" i="99"/>
  <c r="AF127" i="99"/>
  <c r="AE127" i="99"/>
  <c r="AD127" i="99"/>
  <c r="AC127" i="99"/>
  <c r="AB127" i="99"/>
  <c r="AA127" i="99"/>
  <c r="Z127" i="99"/>
  <c r="Y127" i="99"/>
  <c r="X127" i="99"/>
  <c r="W127" i="99"/>
  <c r="V127" i="99"/>
  <c r="U127" i="99"/>
  <c r="T127" i="99"/>
  <c r="S127" i="99"/>
  <c r="R127" i="99"/>
  <c r="Q127" i="99"/>
  <c r="P127" i="99"/>
  <c r="O127" i="99"/>
  <c r="N127" i="99"/>
  <c r="M127" i="99"/>
  <c r="L127" i="99"/>
  <c r="K127" i="99"/>
  <c r="J127" i="99"/>
  <c r="I127" i="99"/>
  <c r="H127" i="99"/>
  <c r="G127" i="99"/>
  <c r="F127" i="99"/>
  <c r="E127" i="99"/>
  <c r="D127" i="99"/>
  <c r="C127" i="99"/>
  <c r="B127" i="99"/>
  <c r="BA126" i="99"/>
  <c r="AZ126" i="99"/>
  <c r="AY126" i="99"/>
  <c r="AX126" i="99"/>
  <c r="AW126" i="99"/>
  <c r="AV126" i="99"/>
  <c r="AU126" i="99"/>
  <c r="AT126" i="99"/>
  <c r="AS126" i="99"/>
  <c r="AR126" i="99"/>
  <c r="AQ126" i="99"/>
  <c r="AP126" i="99"/>
  <c r="AO126" i="99"/>
  <c r="AN126" i="99"/>
  <c r="AM126" i="99"/>
  <c r="AL126" i="99"/>
  <c r="AK126" i="99"/>
  <c r="AJ126" i="99"/>
  <c r="AI126" i="99"/>
  <c r="AH126" i="99"/>
  <c r="AG126" i="99"/>
  <c r="AF126" i="99"/>
  <c r="AE126" i="99"/>
  <c r="AD126" i="99"/>
  <c r="AC126" i="99"/>
  <c r="AB126" i="99"/>
  <c r="AA126" i="99"/>
  <c r="Z126" i="99"/>
  <c r="Y126" i="99"/>
  <c r="X126" i="99"/>
  <c r="W126" i="99"/>
  <c r="V126" i="99"/>
  <c r="U126" i="99"/>
  <c r="T126" i="99"/>
  <c r="S126" i="99"/>
  <c r="R126" i="99"/>
  <c r="Q126" i="99"/>
  <c r="P126" i="99"/>
  <c r="O126" i="99"/>
  <c r="N126" i="99"/>
  <c r="M126" i="99"/>
  <c r="L126" i="99"/>
  <c r="K126" i="99"/>
  <c r="J126" i="99"/>
  <c r="I126" i="99"/>
  <c r="H126" i="99"/>
  <c r="G126" i="99"/>
  <c r="F126" i="99"/>
  <c r="E126" i="99"/>
  <c r="D126" i="99"/>
  <c r="C126" i="99"/>
  <c r="B126" i="99"/>
  <c r="BA125" i="99"/>
  <c r="AZ125" i="99"/>
  <c r="AY125" i="99"/>
  <c r="AX125" i="99"/>
  <c r="AW125" i="99"/>
  <c r="AV125" i="99"/>
  <c r="AU125" i="99"/>
  <c r="AT125" i="99"/>
  <c r="AS125" i="99"/>
  <c r="AR125" i="99"/>
  <c r="AQ125" i="99"/>
  <c r="AP125" i="99"/>
  <c r="AO125" i="99"/>
  <c r="AN125" i="99"/>
  <c r="AM125" i="99"/>
  <c r="AL125" i="99"/>
  <c r="AK125" i="99"/>
  <c r="AJ125" i="99"/>
  <c r="AI125" i="99"/>
  <c r="AH125" i="99"/>
  <c r="AG125" i="99"/>
  <c r="AF125" i="99"/>
  <c r="AE125" i="99"/>
  <c r="AD125" i="99"/>
  <c r="AC125" i="99"/>
  <c r="AB125" i="99"/>
  <c r="AA125" i="99"/>
  <c r="Z125" i="99"/>
  <c r="Y125" i="99"/>
  <c r="X125" i="99"/>
  <c r="W125" i="99"/>
  <c r="V125" i="99"/>
  <c r="U125" i="99"/>
  <c r="T125" i="99"/>
  <c r="S125" i="99"/>
  <c r="R125" i="99"/>
  <c r="Q125" i="99"/>
  <c r="P125" i="99"/>
  <c r="O125" i="99"/>
  <c r="N125" i="99"/>
  <c r="M125" i="99"/>
  <c r="L125" i="99"/>
  <c r="K125" i="99"/>
  <c r="J125" i="99"/>
  <c r="I125" i="99"/>
  <c r="H125" i="99"/>
  <c r="G125" i="99"/>
  <c r="F125" i="99"/>
  <c r="E125" i="99"/>
  <c r="D125" i="99"/>
  <c r="C125" i="99"/>
  <c r="B125" i="99"/>
  <c r="BA124" i="99"/>
  <c r="AZ124" i="99"/>
  <c r="AY124" i="99"/>
  <c r="AX124" i="99"/>
  <c r="AW124" i="99"/>
  <c r="AV124" i="99"/>
  <c r="AU124" i="99"/>
  <c r="AT124" i="99"/>
  <c r="AS124" i="99"/>
  <c r="AR124" i="99"/>
  <c r="AQ124" i="99"/>
  <c r="AP124" i="99"/>
  <c r="AO124" i="99"/>
  <c r="AN124" i="99"/>
  <c r="AM124" i="99"/>
  <c r="AL124" i="99"/>
  <c r="AK124" i="99"/>
  <c r="AJ124" i="99"/>
  <c r="AI124" i="99"/>
  <c r="AH124" i="99"/>
  <c r="AG124" i="99"/>
  <c r="AF124" i="99"/>
  <c r="AE124" i="99"/>
  <c r="AD124" i="99"/>
  <c r="AC124" i="99"/>
  <c r="AB124" i="99"/>
  <c r="AA124" i="99"/>
  <c r="Z124" i="99"/>
  <c r="Y124" i="99"/>
  <c r="X124" i="99"/>
  <c r="W124" i="99"/>
  <c r="V124" i="99"/>
  <c r="U124" i="99"/>
  <c r="T124" i="99"/>
  <c r="S124" i="99"/>
  <c r="R124" i="99"/>
  <c r="Q124" i="99"/>
  <c r="P124" i="99"/>
  <c r="O124" i="99"/>
  <c r="N124" i="99"/>
  <c r="M124" i="99"/>
  <c r="L124" i="99"/>
  <c r="K124" i="99"/>
  <c r="J124" i="99"/>
  <c r="I124" i="99"/>
  <c r="H124" i="99"/>
  <c r="G124" i="99"/>
  <c r="F124" i="99"/>
  <c r="E124" i="99"/>
  <c r="D124" i="99"/>
  <c r="C124" i="99"/>
  <c r="B124" i="99"/>
  <c r="BA123" i="99"/>
  <c r="AZ123" i="99"/>
  <c r="AY123" i="99"/>
  <c r="AX123" i="99"/>
  <c r="AW123" i="99"/>
  <c r="AV123" i="99"/>
  <c r="AU123" i="99"/>
  <c r="AT123" i="99"/>
  <c r="AS123" i="99"/>
  <c r="AR123" i="99"/>
  <c r="AQ123" i="99"/>
  <c r="AP123" i="99"/>
  <c r="AO123" i="99"/>
  <c r="AN123" i="99"/>
  <c r="AM123" i="99"/>
  <c r="AL123" i="99"/>
  <c r="AK123" i="99"/>
  <c r="AJ123" i="99"/>
  <c r="AI123" i="99"/>
  <c r="AH123" i="99"/>
  <c r="AG123" i="99"/>
  <c r="AF123" i="99"/>
  <c r="AE123" i="99"/>
  <c r="AD123" i="99"/>
  <c r="AC123" i="99"/>
  <c r="AB123" i="99"/>
  <c r="AA123" i="99"/>
  <c r="Z123" i="99"/>
  <c r="Y123" i="99"/>
  <c r="X123" i="99"/>
  <c r="W123" i="99"/>
  <c r="V123" i="99"/>
  <c r="U123" i="99"/>
  <c r="T123" i="99"/>
  <c r="S123" i="99"/>
  <c r="R123" i="99"/>
  <c r="Q123" i="99"/>
  <c r="P123" i="99"/>
  <c r="O123" i="99"/>
  <c r="N123" i="99"/>
  <c r="M123" i="99"/>
  <c r="L123" i="99"/>
  <c r="K123" i="99"/>
  <c r="J123" i="99"/>
  <c r="I123" i="99"/>
  <c r="H123" i="99"/>
  <c r="G123" i="99"/>
  <c r="F123" i="99"/>
  <c r="E123" i="99"/>
  <c r="D123" i="99"/>
  <c r="C123" i="99"/>
  <c r="B123" i="99"/>
  <c r="BA122" i="99"/>
  <c r="AZ122" i="99"/>
  <c r="AY122" i="99"/>
  <c r="AX122" i="99"/>
  <c r="AW122" i="99"/>
  <c r="AV122" i="99"/>
  <c r="AU122" i="99"/>
  <c r="AT122" i="99"/>
  <c r="AS122" i="99"/>
  <c r="AR122" i="99"/>
  <c r="AQ122" i="99"/>
  <c r="AP122" i="99"/>
  <c r="AO122" i="99"/>
  <c r="AN122" i="99"/>
  <c r="AM122" i="99"/>
  <c r="AL122" i="99"/>
  <c r="AK122" i="99"/>
  <c r="AJ122" i="99"/>
  <c r="AI122" i="99"/>
  <c r="AH122" i="99"/>
  <c r="AG122" i="99"/>
  <c r="AF122" i="99"/>
  <c r="AE122" i="99"/>
  <c r="AD122" i="99"/>
  <c r="AC122" i="99"/>
  <c r="AB122" i="99"/>
  <c r="AA122" i="99"/>
  <c r="Z122" i="99"/>
  <c r="Y122" i="99"/>
  <c r="X122" i="99"/>
  <c r="W122" i="99"/>
  <c r="V122" i="99"/>
  <c r="U122" i="99"/>
  <c r="T122" i="99"/>
  <c r="S122" i="99"/>
  <c r="R122" i="99"/>
  <c r="Q122" i="99"/>
  <c r="P122" i="99"/>
  <c r="O122" i="99"/>
  <c r="N122" i="99"/>
  <c r="M122" i="99"/>
  <c r="L122" i="99"/>
  <c r="K122" i="99"/>
  <c r="J122" i="99"/>
  <c r="I122" i="99"/>
  <c r="H122" i="99"/>
  <c r="G122" i="99"/>
  <c r="F122" i="99"/>
  <c r="E122" i="99"/>
  <c r="D122" i="99"/>
  <c r="C122" i="99"/>
  <c r="B122" i="99"/>
  <c r="BA121" i="99"/>
  <c r="AZ121" i="99"/>
  <c r="AY121" i="99"/>
  <c r="AX121" i="99"/>
  <c r="AW121" i="99"/>
  <c r="AV121" i="99"/>
  <c r="AU121" i="99"/>
  <c r="AT121" i="99"/>
  <c r="AS121" i="99"/>
  <c r="AR121" i="99"/>
  <c r="AQ121" i="99"/>
  <c r="AP121" i="99"/>
  <c r="AO121" i="99"/>
  <c r="AN121" i="99"/>
  <c r="AM121" i="99"/>
  <c r="AL121" i="99"/>
  <c r="AK121" i="99"/>
  <c r="AJ121" i="99"/>
  <c r="AI121" i="99"/>
  <c r="AH121" i="99"/>
  <c r="AG121" i="99"/>
  <c r="AF121" i="99"/>
  <c r="AE121" i="99"/>
  <c r="AD121" i="99"/>
  <c r="AC121" i="99"/>
  <c r="AB121" i="99"/>
  <c r="AA121" i="99"/>
  <c r="Z121" i="99"/>
  <c r="Y121" i="99"/>
  <c r="X121" i="99"/>
  <c r="W121" i="99"/>
  <c r="V121" i="99"/>
  <c r="U121" i="99"/>
  <c r="T121" i="99"/>
  <c r="S121" i="99"/>
  <c r="R121" i="99"/>
  <c r="Q121" i="99"/>
  <c r="P121" i="99"/>
  <c r="O121" i="99"/>
  <c r="N121" i="99"/>
  <c r="M121" i="99"/>
  <c r="L121" i="99"/>
  <c r="K121" i="99"/>
  <c r="J121" i="99"/>
  <c r="I121" i="99"/>
  <c r="H121" i="99"/>
  <c r="G121" i="99"/>
  <c r="F121" i="99"/>
  <c r="E121" i="99"/>
  <c r="D121" i="99"/>
  <c r="C121" i="99"/>
  <c r="B121" i="99"/>
  <c r="BA120" i="99"/>
  <c r="AZ120" i="99"/>
  <c r="AY120" i="99"/>
  <c r="AX120" i="99"/>
  <c r="AW120" i="99"/>
  <c r="AV120" i="99"/>
  <c r="AU120" i="99"/>
  <c r="AT120" i="99"/>
  <c r="AS120" i="99"/>
  <c r="AR120" i="99"/>
  <c r="AQ120" i="99"/>
  <c r="AP120" i="99"/>
  <c r="AO120" i="99"/>
  <c r="AN120" i="99"/>
  <c r="AM120" i="99"/>
  <c r="AL120" i="99"/>
  <c r="AK120" i="99"/>
  <c r="AJ120" i="99"/>
  <c r="AI120" i="99"/>
  <c r="AH120" i="99"/>
  <c r="AG120" i="99"/>
  <c r="AF120" i="99"/>
  <c r="AE120" i="99"/>
  <c r="AD120" i="99"/>
  <c r="AC120" i="99"/>
  <c r="AB120" i="99"/>
  <c r="AA120" i="99"/>
  <c r="Z120" i="99"/>
  <c r="Y120" i="99"/>
  <c r="X120" i="99"/>
  <c r="W120" i="99"/>
  <c r="V120" i="99"/>
  <c r="U120" i="99"/>
  <c r="T120" i="99"/>
  <c r="S120" i="99"/>
  <c r="R120" i="99"/>
  <c r="Q120" i="99"/>
  <c r="P120" i="99"/>
  <c r="O120" i="99"/>
  <c r="N120" i="99"/>
  <c r="M120" i="99"/>
  <c r="L120" i="99"/>
  <c r="K120" i="99"/>
  <c r="J120" i="99"/>
  <c r="I120" i="99"/>
  <c r="H120" i="99"/>
  <c r="G120" i="99"/>
  <c r="F120" i="99"/>
  <c r="E120" i="99"/>
  <c r="D120" i="99"/>
  <c r="C120" i="99"/>
  <c r="B120" i="99"/>
  <c r="BA119" i="99"/>
  <c r="AZ119" i="99"/>
  <c r="AY119" i="99"/>
  <c r="AX119" i="99"/>
  <c r="AW119" i="99"/>
  <c r="AV119" i="99"/>
  <c r="AU119" i="99"/>
  <c r="AT119" i="99"/>
  <c r="AS119" i="99"/>
  <c r="AR119" i="99"/>
  <c r="AQ119" i="99"/>
  <c r="AP119" i="99"/>
  <c r="AO119" i="99"/>
  <c r="AN119" i="99"/>
  <c r="AM119" i="99"/>
  <c r="AL119" i="99"/>
  <c r="AK119" i="99"/>
  <c r="AJ119" i="99"/>
  <c r="AI119" i="99"/>
  <c r="AH119" i="99"/>
  <c r="AG119" i="99"/>
  <c r="AF119" i="99"/>
  <c r="AE119" i="99"/>
  <c r="AD119" i="99"/>
  <c r="AC119" i="99"/>
  <c r="AB119" i="99"/>
  <c r="AA119" i="99"/>
  <c r="Z119" i="99"/>
  <c r="Y119" i="99"/>
  <c r="X119" i="99"/>
  <c r="W119" i="99"/>
  <c r="V119" i="99"/>
  <c r="U119" i="99"/>
  <c r="T119" i="99"/>
  <c r="S119" i="99"/>
  <c r="R119" i="99"/>
  <c r="Q119" i="99"/>
  <c r="P119" i="99"/>
  <c r="O119" i="99"/>
  <c r="N119" i="99"/>
  <c r="M119" i="99"/>
  <c r="L119" i="99"/>
  <c r="K119" i="99"/>
  <c r="J119" i="99"/>
  <c r="I119" i="99"/>
  <c r="H119" i="99"/>
  <c r="G119" i="99"/>
  <c r="F119" i="99"/>
  <c r="E119" i="99"/>
  <c r="D119" i="99"/>
  <c r="C119" i="99"/>
  <c r="B119" i="99"/>
  <c r="BA118" i="99"/>
  <c r="AZ118" i="99"/>
  <c r="AY118" i="99"/>
  <c r="AX118" i="99"/>
  <c r="AW118" i="99"/>
  <c r="AV118" i="99"/>
  <c r="AU118" i="99"/>
  <c r="AT118" i="99"/>
  <c r="AS118" i="99"/>
  <c r="AR118" i="99"/>
  <c r="AQ118" i="99"/>
  <c r="AP118" i="99"/>
  <c r="AO118" i="99"/>
  <c r="AN118" i="99"/>
  <c r="AM118" i="99"/>
  <c r="AL118" i="99"/>
  <c r="AK118" i="99"/>
  <c r="AJ118" i="99"/>
  <c r="AI118" i="99"/>
  <c r="AH118" i="99"/>
  <c r="AG118" i="99"/>
  <c r="AF118" i="99"/>
  <c r="AE118" i="99"/>
  <c r="AD118" i="99"/>
  <c r="AC118" i="99"/>
  <c r="AB118" i="99"/>
  <c r="AA118" i="99"/>
  <c r="Z118" i="99"/>
  <c r="Y118" i="99"/>
  <c r="X118" i="99"/>
  <c r="W118" i="99"/>
  <c r="V118" i="99"/>
  <c r="U118" i="99"/>
  <c r="T118" i="99"/>
  <c r="S118" i="99"/>
  <c r="R118" i="99"/>
  <c r="Q118" i="99"/>
  <c r="P118" i="99"/>
  <c r="O118" i="99"/>
  <c r="N118" i="99"/>
  <c r="M118" i="99"/>
  <c r="L118" i="99"/>
  <c r="K118" i="99"/>
  <c r="J118" i="99"/>
  <c r="I118" i="99"/>
  <c r="H118" i="99"/>
  <c r="G118" i="99"/>
  <c r="F118" i="99"/>
  <c r="E118" i="99"/>
  <c r="D118" i="99"/>
  <c r="C118" i="99"/>
  <c r="B118" i="99"/>
  <c r="BA117" i="99"/>
  <c r="AZ117" i="99"/>
  <c r="AY117" i="99"/>
  <c r="AX117" i="99"/>
  <c r="AW117" i="99"/>
  <c r="AV117" i="99"/>
  <c r="AU117" i="99"/>
  <c r="AT117" i="99"/>
  <c r="AS117" i="99"/>
  <c r="AR117" i="99"/>
  <c r="AQ117" i="99"/>
  <c r="AP117" i="99"/>
  <c r="AO117" i="99"/>
  <c r="AN117" i="99"/>
  <c r="AM117" i="99"/>
  <c r="AL117" i="99"/>
  <c r="AK117" i="99"/>
  <c r="AJ117" i="99"/>
  <c r="AI117" i="99"/>
  <c r="AH117" i="99"/>
  <c r="AG117" i="99"/>
  <c r="AF117" i="99"/>
  <c r="AE117" i="99"/>
  <c r="AD117" i="99"/>
  <c r="AC117" i="99"/>
  <c r="AB117" i="99"/>
  <c r="AA117" i="99"/>
  <c r="Z117" i="99"/>
  <c r="Y117" i="99"/>
  <c r="X117" i="99"/>
  <c r="W117" i="99"/>
  <c r="V117" i="99"/>
  <c r="U117" i="99"/>
  <c r="T117" i="99"/>
  <c r="S117" i="99"/>
  <c r="R117" i="99"/>
  <c r="Q117" i="99"/>
  <c r="P117" i="99"/>
  <c r="O117" i="99"/>
  <c r="N117" i="99"/>
  <c r="M117" i="99"/>
  <c r="L117" i="99"/>
  <c r="K117" i="99"/>
  <c r="J117" i="99"/>
  <c r="I117" i="99"/>
  <c r="H117" i="99"/>
  <c r="G117" i="99"/>
  <c r="F117" i="99"/>
  <c r="E117" i="99"/>
  <c r="D117" i="99"/>
  <c r="C117" i="99"/>
  <c r="B117" i="99"/>
  <c r="BA116" i="99"/>
  <c r="AZ116" i="99"/>
  <c r="AY116" i="99"/>
  <c r="AX116" i="99"/>
  <c r="AW116" i="99"/>
  <c r="AV116" i="99"/>
  <c r="AU116" i="99"/>
  <c r="AT116" i="99"/>
  <c r="AS116" i="99"/>
  <c r="AR116" i="99"/>
  <c r="AQ116" i="99"/>
  <c r="AP116" i="99"/>
  <c r="AO116" i="99"/>
  <c r="AN116" i="99"/>
  <c r="AM116" i="99"/>
  <c r="AL116" i="99"/>
  <c r="AK116" i="99"/>
  <c r="AJ116" i="99"/>
  <c r="AI116" i="99"/>
  <c r="AH116" i="99"/>
  <c r="AG116" i="99"/>
  <c r="AF116" i="99"/>
  <c r="AE116" i="99"/>
  <c r="AD116" i="99"/>
  <c r="AC116" i="99"/>
  <c r="AB116" i="99"/>
  <c r="AA116" i="99"/>
  <c r="Z116" i="99"/>
  <c r="Y116" i="99"/>
  <c r="X116" i="99"/>
  <c r="W116" i="99"/>
  <c r="V116" i="99"/>
  <c r="U116" i="99"/>
  <c r="T116" i="99"/>
  <c r="S116" i="99"/>
  <c r="R116" i="99"/>
  <c r="Q116" i="99"/>
  <c r="P116" i="99"/>
  <c r="O116" i="99"/>
  <c r="N116" i="99"/>
  <c r="M116" i="99"/>
  <c r="L116" i="99"/>
  <c r="K116" i="99"/>
  <c r="J116" i="99"/>
  <c r="I116" i="99"/>
  <c r="H116" i="99"/>
  <c r="G116" i="99"/>
  <c r="F116" i="99"/>
  <c r="E116" i="99"/>
  <c r="D116" i="99"/>
  <c r="C116" i="99"/>
  <c r="B116" i="99"/>
  <c r="BA115" i="99"/>
  <c r="AZ115" i="99"/>
  <c r="AY115" i="99"/>
  <c r="AX115" i="99"/>
  <c r="AW115" i="99"/>
  <c r="AV115" i="99"/>
  <c r="AU115" i="99"/>
  <c r="AT115" i="99"/>
  <c r="AS115" i="99"/>
  <c r="AR115" i="99"/>
  <c r="AQ115" i="99"/>
  <c r="AP115" i="99"/>
  <c r="AO115" i="99"/>
  <c r="AN115" i="99"/>
  <c r="AM115" i="99"/>
  <c r="AL115" i="99"/>
  <c r="AK115" i="99"/>
  <c r="AJ115" i="99"/>
  <c r="AI115" i="99"/>
  <c r="AH115" i="99"/>
  <c r="AG115" i="99"/>
  <c r="AF115" i="99"/>
  <c r="AE115" i="99"/>
  <c r="AD115" i="99"/>
  <c r="AC115" i="99"/>
  <c r="AB115" i="99"/>
  <c r="AA115" i="99"/>
  <c r="Z115" i="99"/>
  <c r="Y115" i="99"/>
  <c r="X115" i="99"/>
  <c r="W115" i="99"/>
  <c r="V115" i="99"/>
  <c r="U115" i="99"/>
  <c r="T115" i="99"/>
  <c r="S115" i="99"/>
  <c r="R115" i="99"/>
  <c r="Q115" i="99"/>
  <c r="P115" i="99"/>
  <c r="O115" i="99"/>
  <c r="N115" i="99"/>
  <c r="M115" i="99"/>
  <c r="L115" i="99"/>
  <c r="K115" i="99"/>
  <c r="J115" i="99"/>
  <c r="I115" i="99"/>
  <c r="H115" i="99"/>
  <c r="G115" i="99"/>
  <c r="F115" i="99"/>
  <c r="E115" i="99"/>
  <c r="D115" i="99"/>
  <c r="C115" i="99"/>
  <c r="B115" i="99"/>
  <c r="BA114" i="99"/>
  <c r="AZ114" i="99"/>
  <c r="AY114" i="99"/>
  <c r="AX114" i="99"/>
  <c r="AW114" i="99"/>
  <c r="AV114" i="99"/>
  <c r="AU114" i="99"/>
  <c r="AT114" i="99"/>
  <c r="AS114" i="99"/>
  <c r="AR114" i="99"/>
  <c r="AQ114" i="99"/>
  <c r="AP114" i="99"/>
  <c r="AO114" i="99"/>
  <c r="AN114" i="99"/>
  <c r="AM114" i="99"/>
  <c r="AL114" i="99"/>
  <c r="AK114" i="99"/>
  <c r="AJ114" i="99"/>
  <c r="AI114" i="99"/>
  <c r="AH114" i="99"/>
  <c r="AG114" i="99"/>
  <c r="AF114" i="99"/>
  <c r="AE114" i="99"/>
  <c r="AD114" i="99"/>
  <c r="AC114" i="99"/>
  <c r="AB114" i="99"/>
  <c r="AA114" i="99"/>
  <c r="Z114" i="99"/>
  <c r="Y114" i="99"/>
  <c r="X114" i="99"/>
  <c r="W114" i="99"/>
  <c r="V114" i="99"/>
  <c r="U114" i="99"/>
  <c r="T114" i="99"/>
  <c r="S114" i="99"/>
  <c r="R114" i="99"/>
  <c r="Q114" i="99"/>
  <c r="P114" i="99"/>
  <c r="O114" i="99"/>
  <c r="N114" i="99"/>
  <c r="M114" i="99"/>
  <c r="L114" i="99"/>
  <c r="K114" i="99"/>
  <c r="J114" i="99"/>
  <c r="I114" i="99"/>
  <c r="H114" i="99"/>
  <c r="G114" i="99"/>
  <c r="F114" i="99"/>
  <c r="E114" i="99"/>
  <c r="D114" i="99"/>
  <c r="C114" i="99"/>
  <c r="B114" i="99"/>
  <c r="BA113" i="99"/>
  <c r="AZ113" i="99"/>
  <c r="AY113" i="99"/>
  <c r="AX113" i="99"/>
  <c r="AW113" i="99"/>
  <c r="AV113" i="99"/>
  <c r="AU113" i="99"/>
  <c r="AT113" i="99"/>
  <c r="AS113" i="99"/>
  <c r="AR113" i="99"/>
  <c r="AQ113" i="99"/>
  <c r="AP113" i="99"/>
  <c r="AO113" i="99"/>
  <c r="AN113" i="99"/>
  <c r="AM113" i="99"/>
  <c r="AL113" i="99"/>
  <c r="AK113" i="99"/>
  <c r="AJ113" i="99"/>
  <c r="AI113" i="99"/>
  <c r="AH113" i="99"/>
  <c r="AG113" i="99"/>
  <c r="AF113" i="99"/>
  <c r="AE113" i="99"/>
  <c r="AD113" i="99"/>
  <c r="AC113" i="99"/>
  <c r="AB113" i="99"/>
  <c r="AA113" i="99"/>
  <c r="Z113" i="99"/>
  <c r="Y113" i="99"/>
  <c r="X113" i="99"/>
  <c r="W113" i="99"/>
  <c r="V113" i="99"/>
  <c r="U113" i="99"/>
  <c r="T113" i="99"/>
  <c r="S113" i="99"/>
  <c r="R113" i="99"/>
  <c r="Q113" i="99"/>
  <c r="P113" i="99"/>
  <c r="O113" i="99"/>
  <c r="N113" i="99"/>
  <c r="M113" i="99"/>
  <c r="L113" i="99"/>
  <c r="K113" i="99"/>
  <c r="J113" i="99"/>
  <c r="I113" i="99"/>
  <c r="H113" i="99"/>
  <c r="G113" i="99"/>
  <c r="F113" i="99"/>
  <c r="E113" i="99"/>
  <c r="D113" i="99"/>
  <c r="C113" i="99"/>
  <c r="B113" i="99"/>
  <c r="BA112" i="99"/>
  <c r="AZ112" i="99"/>
  <c r="AY112" i="99"/>
  <c r="AX112" i="99"/>
  <c r="AW112" i="99"/>
  <c r="AV112" i="99"/>
  <c r="AU112" i="99"/>
  <c r="AT112" i="99"/>
  <c r="AS112" i="99"/>
  <c r="AR112" i="99"/>
  <c r="AQ112" i="99"/>
  <c r="AP112" i="99"/>
  <c r="AO112" i="99"/>
  <c r="AN112" i="99"/>
  <c r="AM112" i="99"/>
  <c r="AL112" i="99"/>
  <c r="AK112" i="99"/>
  <c r="AJ112" i="99"/>
  <c r="AI112" i="99"/>
  <c r="AH112" i="99"/>
  <c r="AG112" i="99"/>
  <c r="AF112" i="99"/>
  <c r="AE112" i="99"/>
  <c r="AD112" i="99"/>
  <c r="AC112" i="99"/>
  <c r="AB112" i="99"/>
  <c r="AA112" i="99"/>
  <c r="Z112" i="99"/>
  <c r="Y112" i="99"/>
  <c r="X112" i="99"/>
  <c r="W112" i="99"/>
  <c r="V112" i="99"/>
  <c r="U112" i="99"/>
  <c r="T112" i="99"/>
  <c r="S112" i="99"/>
  <c r="R112" i="99"/>
  <c r="Q112" i="99"/>
  <c r="P112" i="99"/>
  <c r="O112" i="99"/>
  <c r="N112" i="99"/>
  <c r="M112" i="99"/>
  <c r="L112" i="99"/>
  <c r="K112" i="99"/>
  <c r="J112" i="99"/>
  <c r="I112" i="99"/>
  <c r="H112" i="99"/>
  <c r="G112" i="99"/>
  <c r="F112" i="99"/>
  <c r="E112" i="99"/>
  <c r="D112" i="99"/>
  <c r="C112" i="99"/>
  <c r="B112" i="99"/>
  <c r="BA111" i="99"/>
  <c r="AZ111" i="99"/>
  <c r="AY111" i="99"/>
  <c r="AX111" i="99"/>
  <c r="AW111" i="99"/>
  <c r="AV111" i="99"/>
  <c r="AU111" i="99"/>
  <c r="AT111" i="99"/>
  <c r="AS111" i="99"/>
  <c r="AR111" i="99"/>
  <c r="AQ111" i="99"/>
  <c r="AP111" i="99"/>
  <c r="AO111" i="99"/>
  <c r="AN111" i="99"/>
  <c r="AM111" i="99"/>
  <c r="AL111" i="99"/>
  <c r="AK111" i="99"/>
  <c r="AJ111" i="99"/>
  <c r="AI111" i="99"/>
  <c r="AH111" i="99"/>
  <c r="AG111" i="99"/>
  <c r="AF111" i="99"/>
  <c r="AE111" i="99"/>
  <c r="AD111" i="99"/>
  <c r="AC111" i="99"/>
  <c r="AB111" i="99"/>
  <c r="AA111" i="99"/>
  <c r="Z111" i="99"/>
  <c r="Y111" i="99"/>
  <c r="X111" i="99"/>
  <c r="W111" i="99"/>
  <c r="V111" i="99"/>
  <c r="U111" i="99"/>
  <c r="T111" i="99"/>
  <c r="S111" i="99"/>
  <c r="R111" i="99"/>
  <c r="Q111" i="99"/>
  <c r="P111" i="99"/>
  <c r="O111" i="99"/>
  <c r="N111" i="99"/>
  <c r="M111" i="99"/>
  <c r="L111" i="99"/>
  <c r="K111" i="99"/>
  <c r="J111" i="99"/>
  <c r="I111" i="99"/>
  <c r="H111" i="99"/>
  <c r="G111" i="99"/>
  <c r="F111" i="99"/>
  <c r="E111" i="99"/>
  <c r="D111" i="99"/>
  <c r="C111" i="99"/>
  <c r="B111" i="99"/>
  <c r="BA110" i="99"/>
  <c r="AZ110" i="99"/>
  <c r="AY110" i="99"/>
  <c r="AX110" i="99"/>
  <c r="AW110" i="99"/>
  <c r="AV110" i="99"/>
  <c r="AU110" i="99"/>
  <c r="AT110" i="99"/>
  <c r="AS110" i="99"/>
  <c r="AR110" i="99"/>
  <c r="AQ110" i="99"/>
  <c r="AP110" i="99"/>
  <c r="AO110" i="99"/>
  <c r="AN110" i="99"/>
  <c r="AM110" i="99"/>
  <c r="AL110" i="99"/>
  <c r="AK110" i="99"/>
  <c r="AJ110" i="99"/>
  <c r="AI110" i="99"/>
  <c r="AH110" i="99"/>
  <c r="AG110" i="99"/>
  <c r="AF110" i="99"/>
  <c r="AE110" i="99"/>
  <c r="AD110" i="99"/>
  <c r="AC110" i="99"/>
  <c r="AB110" i="99"/>
  <c r="AA110" i="99"/>
  <c r="Z110" i="99"/>
  <c r="Y110" i="99"/>
  <c r="X110" i="99"/>
  <c r="W110" i="99"/>
  <c r="V110" i="99"/>
  <c r="U110" i="99"/>
  <c r="T110" i="99"/>
  <c r="S110" i="99"/>
  <c r="R110" i="99"/>
  <c r="Q110" i="99"/>
  <c r="P110" i="99"/>
  <c r="O110" i="99"/>
  <c r="N110" i="99"/>
  <c r="M110" i="99"/>
  <c r="L110" i="99"/>
  <c r="K110" i="99"/>
  <c r="J110" i="99"/>
  <c r="I110" i="99"/>
  <c r="H110" i="99"/>
  <c r="G110" i="99"/>
  <c r="F110" i="99"/>
  <c r="E110" i="99"/>
  <c r="D110" i="99"/>
  <c r="C110" i="99"/>
  <c r="B110" i="99"/>
  <c r="BA109" i="99"/>
  <c r="AZ109" i="99"/>
  <c r="AY109" i="99"/>
  <c r="AX109" i="99"/>
  <c r="AW109" i="99"/>
  <c r="AV109" i="99"/>
  <c r="AU109" i="99"/>
  <c r="AT109" i="99"/>
  <c r="AS109" i="99"/>
  <c r="AR109" i="99"/>
  <c r="AQ109" i="99"/>
  <c r="AP109" i="99"/>
  <c r="AO109" i="99"/>
  <c r="AN109" i="99"/>
  <c r="AM109" i="99"/>
  <c r="AL109" i="99"/>
  <c r="AK109" i="99"/>
  <c r="AJ109" i="99"/>
  <c r="AI109" i="99"/>
  <c r="AH109" i="99"/>
  <c r="AG109" i="99"/>
  <c r="AF109" i="99"/>
  <c r="AE109" i="99"/>
  <c r="AD109" i="99"/>
  <c r="AC109" i="99"/>
  <c r="AB109" i="99"/>
  <c r="AA109" i="99"/>
  <c r="Z109" i="99"/>
  <c r="Y109" i="99"/>
  <c r="X109" i="99"/>
  <c r="W109" i="99"/>
  <c r="V109" i="99"/>
  <c r="U109" i="99"/>
  <c r="T109" i="99"/>
  <c r="S109" i="99"/>
  <c r="R109" i="99"/>
  <c r="Q109" i="99"/>
  <c r="P109" i="99"/>
  <c r="O109" i="99"/>
  <c r="N109" i="99"/>
  <c r="M109" i="99"/>
  <c r="L109" i="99"/>
  <c r="K109" i="99"/>
  <c r="J109" i="99"/>
  <c r="I109" i="99"/>
  <c r="H109" i="99"/>
  <c r="G109" i="99"/>
  <c r="F109" i="99"/>
  <c r="E109" i="99"/>
  <c r="D109" i="99"/>
  <c r="C109" i="99"/>
  <c r="B109" i="99"/>
  <c r="BA108" i="99"/>
  <c r="AZ108" i="99"/>
  <c r="AY108" i="99"/>
  <c r="AX108" i="99"/>
  <c r="AW108" i="99"/>
  <c r="AV108" i="99"/>
  <c r="AU108" i="99"/>
  <c r="AT108" i="99"/>
  <c r="AS108" i="99"/>
  <c r="AR108" i="99"/>
  <c r="AQ108" i="99"/>
  <c r="AP108" i="99"/>
  <c r="AO108" i="99"/>
  <c r="AN108" i="99"/>
  <c r="AM108" i="99"/>
  <c r="AL108" i="99"/>
  <c r="AK108" i="99"/>
  <c r="AJ108" i="99"/>
  <c r="AI108" i="99"/>
  <c r="AH108" i="99"/>
  <c r="AG108" i="99"/>
  <c r="AF108" i="99"/>
  <c r="AE108" i="99"/>
  <c r="AD108" i="99"/>
  <c r="AC108" i="99"/>
  <c r="AB108" i="99"/>
  <c r="AA108" i="99"/>
  <c r="Z108" i="99"/>
  <c r="Y108" i="99"/>
  <c r="X108" i="99"/>
  <c r="W108" i="99"/>
  <c r="V108" i="99"/>
  <c r="U108" i="99"/>
  <c r="T108" i="99"/>
  <c r="S108" i="99"/>
  <c r="R108" i="99"/>
  <c r="Q108" i="99"/>
  <c r="P108" i="99"/>
  <c r="O108" i="99"/>
  <c r="N108" i="99"/>
  <c r="M108" i="99"/>
  <c r="L108" i="99"/>
  <c r="K108" i="99"/>
  <c r="J108" i="99"/>
  <c r="I108" i="99"/>
  <c r="H108" i="99"/>
  <c r="G108" i="99"/>
  <c r="F108" i="99"/>
  <c r="E108" i="99"/>
  <c r="D108" i="99"/>
  <c r="C108" i="99"/>
  <c r="B108" i="99"/>
  <c r="BA107" i="99"/>
  <c r="AZ107" i="99"/>
  <c r="AY107" i="99"/>
  <c r="AX107" i="99"/>
  <c r="AW107" i="99"/>
  <c r="AV107" i="99"/>
  <c r="AU107" i="99"/>
  <c r="AT107" i="99"/>
  <c r="AS107" i="99"/>
  <c r="AR107" i="99"/>
  <c r="AQ107" i="99"/>
  <c r="AP107" i="99"/>
  <c r="AO107" i="99"/>
  <c r="AN107" i="99"/>
  <c r="AM107" i="99"/>
  <c r="AL107" i="99"/>
  <c r="AK107" i="99"/>
  <c r="AJ107" i="99"/>
  <c r="AI107" i="99"/>
  <c r="AH107" i="99"/>
  <c r="AG107" i="99"/>
  <c r="AF107" i="99"/>
  <c r="AE107" i="99"/>
  <c r="AD107" i="99"/>
  <c r="AC107" i="99"/>
  <c r="AB107" i="99"/>
  <c r="AA107" i="99"/>
  <c r="Z107" i="99"/>
  <c r="Y107" i="99"/>
  <c r="X107" i="99"/>
  <c r="W107" i="99"/>
  <c r="V107" i="99"/>
  <c r="U107" i="99"/>
  <c r="T107" i="99"/>
  <c r="S107" i="99"/>
  <c r="R107" i="99"/>
  <c r="Q107" i="99"/>
  <c r="P107" i="99"/>
  <c r="O107" i="99"/>
  <c r="N107" i="99"/>
  <c r="M107" i="99"/>
  <c r="L107" i="99"/>
  <c r="K107" i="99"/>
  <c r="J107" i="99"/>
  <c r="I107" i="99"/>
  <c r="H107" i="99"/>
  <c r="G107" i="99"/>
  <c r="F107" i="99"/>
  <c r="E107" i="99"/>
  <c r="D107" i="99"/>
  <c r="C107" i="99"/>
  <c r="B107" i="99"/>
  <c r="BA106" i="99"/>
  <c r="AZ106" i="99"/>
  <c r="AY106" i="99"/>
  <c r="AX106" i="99"/>
  <c r="AW106" i="99"/>
  <c r="AV106" i="99"/>
  <c r="AU106" i="99"/>
  <c r="AT106" i="99"/>
  <c r="AS106" i="99"/>
  <c r="AR106" i="99"/>
  <c r="AQ106" i="99"/>
  <c r="AP106" i="99"/>
  <c r="AO106" i="99"/>
  <c r="AN106" i="99"/>
  <c r="AM106" i="99"/>
  <c r="AL106" i="99"/>
  <c r="AK106" i="99"/>
  <c r="AJ106" i="99"/>
  <c r="AI106" i="99"/>
  <c r="AH106" i="99"/>
  <c r="AG106" i="99"/>
  <c r="AF106" i="99"/>
  <c r="AE106" i="99"/>
  <c r="AD106" i="99"/>
  <c r="AC106" i="99"/>
  <c r="AB106" i="99"/>
  <c r="AA106" i="99"/>
  <c r="Z106" i="99"/>
  <c r="Y106" i="99"/>
  <c r="X106" i="99"/>
  <c r="W106" i="99"/>
  <c r="V106" i="99"/>
  <c r="U106" i="99"/>
  <c r="T106" i="99"/>
  <c r="S106" i="99"/>
  <c r="R106" i="99"/>
  <c r="Q106" i="99"/>
  <c r="P106" i="99"/>
  <c r="O106" i="99"/>
  <c r="N106" i="99"/>
  <c r="M106" i="99"/>
  <c r="L106" i="99"/>
  <c r="K106" i="99"/>
  <c r="J106" i="99"/>
  <c r="I106" i="99"/>
  <c r="H106" i="99"/>
  <c r="G106" i="99"/>
  <c r="F106" i="99"/>
  <c r="E106" i="99"/>
  <c r="D106" i="99"/>
  <c r="C106" i="99"/>
  <c r="B106" i="99"/>
  <c r="BA105" i="99"/>
  <c r="AZ105" i="99"/>
  <c r="AY105" i="99"/>
  <c r="AX105" i="99"/>
  <c r="AW105" i="99"/>
  <c r="AV105" i="99"/>
  <c r="AU105" i="99"/>
  <c r="AT105" i="99"/>
  <c r="AS105" i="99"/>
  <c r="AR105" i="99"/>
  <c r="AQ105" i="99"/>
  <c r="AP105" i="99"/>
  <c r="AO105" i="99"/>
  <c r="AN105" i="99"/>
  <c r="AM105" i="99"/>
  <c r="AL105" i="99"/>
  <c r="AK105" i="99"/>
  <c r="AJ105" i="99"/>
  <c r="AI105" i="99"/>
  <c r="AH105" i="99"/>
  <c r="AG105" i="99"/>
  <c r="AF105" i="99"/>
  <c r="AE105" i="99"/>
  <c r="AD105" i="99"/>
  <c r="AC105" i="99"/>
  <c r="AB105" i="99"/>
  <c r="AA105" i="99"/>
  <c r="Z105" i="99"/>
  <c r="Y105" i="99"/>
  <c r="X105" i="99"/>
  <c r="W105" i="99"/>
  <c r="V105" i="99"/>
  <c r="U105" i="99"/>
  <c r="T105" i="99"/>
  <c r="S105" i="99"/>
  <c r="R105" i="99"/>
  <c r="Q105" i="99"/>
  <c r="P105" i="99"/>
  <c r="O105" i="99"/>
  <c r="N105" i="99"/>
  <c r="M105" i="99"/>
  <c r="L105" i="99"/>
  <c r="K105" i="99"/>
  <c r="J105" i="99"/>
  <c r="I105" i="99"/>
  <c r="H105" i="99"/>
  <c r="G105" i="99"/>
  <c r="F105" i="99"/>
  <c r="E105" i="99"/>
  <c r="D105" i="99"/>
  <c r="C105" i="99"/>
  <c r="B105" i="99"/>
  <c r="BA104" i="99"/>
  <c r="AZ104" i="99"/>
  <c r="AY104" i="99"/>
  <c r="AX104" i="99"/>
  <c r="AW104" i="99"/>
  <c r="AV104" i="99"/>
  <c r="AU104" i="99"/>
  <c r="AT104" i="99"/>
  <c r="AS104" i="99"/>
  <c r="AR104" i="99"/>
  <c r="AQ104" i="99"/>
  <c r="AP104" i="99"/>
  <c r="AO104" i="99"/>
  <c r="AN104" i="99"/>
  <c r="AM104" i="99"/>
  <c r="AL104" i="99"/>
  <c r="AK104" i="99"/>
  <c r="AJ104" i="99"/>
  <c r="AI104" i="99"/>
  <c r="AH104" i="99"/>
  <c r="AG104" i="99"/>
  <c r="AF104" i="99"/>
  <c r="AE104" i="99"/>
  <c r="AD104" i="99"/>
  <c r="AC104" i="99"/>
  <c r="AB104" i="99"/>
  <c r="AA104" i="99"/>
  <c r="Z104" i="99"/>
  <c r="Y104" i="99"/>
  <c r="X104" i="99"/>
  <c r="W104" i="99"/>
  <c r="V104" i="99"/>
  <c r="U104" i="99"/>
  <c r="T104" i="99"/>
  <c r="S104" i="99"/>
  <c r="R104" i="99"/>
  <c r="Q104" i="99"/>
  <c r="P104" i="99"/>
  <c r="O104" i="99"/>
  <c r="N104" i="99"/>
  <c r="M104" i="99"/>
  <c r="L104" i="99"/>
  <c r="K104" i="99"/>
  <c r="J104" i="99"/>
  <c r="I104" i="99"/>
  <c r="H104" i="99"/>
  <c r="G104" i="99"/>
  <c r="F104" i="99"/>
  <c r="E104" i="99"/>
  <c r="D104" i="99"/>
  <c r="C104" i="99"/>
  <c r="B104" i="99"/>
  <c r="BA103" i="99"/>
  <c r="AZ103" i="99"/>
  <c r="AY103" i="99"/>
  <c r="AX103" i="99"/>
  <c r="AW103" i="99"/>
  <c r="AV103" i="99"/>
  <c r="AU103" i="99"/>
  <c r="AT103" i="99"/>
  <c r="AS103" i="99"/>
  <c r="AR103" i="99"/>
  <c r="AQ103" i="99"/>
  <c r="AP103" i="99"/>
  <c r="AO103" i="99"/>
  <c r="AN103" i="99"/>
  <c r="AM103" i="99"/>
  <c r="AL103" i="99"/>
  <c r="AK103" i="99"/>
  <c r="AJ103" i="99"/>
  <c r="AI103" i="99"/>
  <c r="AH103" i="99"/>
  <c r="AG103" i="99"/>
  <c r="AF103" i="99"/>
  <c r="AE103" i="99"/>
  <c r="AD103" i="99"/>
  <c r="AC103" i="99"/>
  <c r="AB103" i="99"/>
  <c r="AA103" i="99"/>
  <c r="Z103" i="99"/>
  <c r="Y103" i="99"/>
  <c r="X103" i="99"/>
  <c r="W103" i="99"/>
  <c r="V103" i="99"/>
  <c r="U103" i="99"/>
  <c r="T103" i="99"/>
  <c r="S103" i="99"/>
  <c r="R103" i="99"/>
  <c r="Q103" i="99"/>
  <c r="P103" i="99"/>
  <c r="O103" i="99"/>
  <c r="N103" i="99"/>
  <c r="M103" i="99"/>
  <c r="L103" i="99"/>
  <c r="K103" i="99"/>
  <c r="J103" i="99"/>
  <c r="I103" i="99"/>
  <c r="H103" i="99"/>
  <c r="G103" i="99"/>
  <c r="F103" i="99"/>
  <c r="E103" i="99"/>
  <c r="D103" i="99"/>
  <c r="C103" i="99"/>
  <c r="B103" i="99"/>
  <c r="BA102" i="99"/>
  <c r="AZ102" i="99"/>
  <c r="AY102" i="99"/>
  <c r="AX102" i="99"/>
  <c r="AW102" i="99"/>
  <c r="AV102" i="99"/>
  <c r="AU102" i="99"/>
  <c r="AT102" i="99"/>
  <c r="AS102" i="99"/>
  <c r="AR102" i="99"/>
  <c r="AQ102" i="99"/>
  <c r="AP102" i="99"/>
  <c r="AO102" i="99"/>
  <c r="AN102" i="99"/>
  <c r="AM102" i="99"/>
  <c r="AL102" i="99"/>
  <c r="AK102" i="99"/>
  <c r="AJ102" i="99"/>
  <c r="AI102" i="99"/>
  <c r="AH102" i="99"/>
  <c r="AG102" i="99"/>
  <c r="AF102" i="99"/>
  <c r="AE102" i="99"/>
  <c r="AD102" i="99"/>
  <c r="AC102" i="99"/>
  <c r="AB102" i="99"/>
  <c r="AA102" i="99"/>
  <c r="Z102" i="99"/>
  <c r="Y102" i="99"/>
  <c r="X102" i="99"/>
  <c r="W102" i="99"/>
  <c r="V102" i="99"/>
  <c r="U102" i="99"/>
  <c r="T102" i="99"/>
  <c r="S102" i="99"/>
  <c r="R102" i="99"/>
  <c r="Q102" i="99"/>
  <c r="P102" i="99"/>
  <c r="O102" i="99"/>
  <c r="N102" i="99"/>
  <c r="M102" i="99"/>
  <c r="L102" i="99"/>
  <c r="K102" i="99"/>
  <c r="J102" i="99"/>
  <c r="I102" i="99"/>
  <c r="H102" i="99"/>
  <c r="G102" i="99"/>
  <c r="F102" i="99"/>
  <c r="E102" i="99"/>
  <c r="D102" i="99"/>
  <c r="C102" i="99"/>
  <c r="B102" i="99"/>
  <c r="BA101" i="99"/>
  <c r="AZ101" i="99"/>
  <c r="AY101" i="99"/>
  <c r="AX101" i="99"/>
  <c r="AW101" i="99"/>
  <c r="AV101" i="99"/>
  <c r="AU101" i="99"/>
  <c r="AT101" i="99"/>
  <c r="AS101" i="99"/>
  <c r="AR101" i="99"/>
  <c r="AQ101" i="99"/>
  <c r="AP101" i="99"/>
  <c r="AO101" i="99"/>
  <c r="AN101" i="99"/>
  <c r="AM101" i="99"/>
  <c r="AL101" i="99"/>
  <c r="AK101" i="99"/>
  <c r="AJ101" i="99"/>
  <c r="AI101" i="99"/>
  <c r="AH101" i="99"/>
  <c r="AG101" i="99"/>
  <c r="AF101" i="99"/>
  <c r="AE101" i="99"/>
  <c r="AD101" i="99"/>
  <c r="AC101" i="99"/>
  <c r="AB101" i="99"/>
  <c r="AA101" i="99"/>
  <c r="Z101" i="99"/>
  <c r="Y101" i="99"/>
  <c r="X101" i="99"/>
  <c r="W101" i="99"/>
  <c r="V101" i="99"/>
  <c r="U101" i="99"/>
  <c r="T101" i="99"/>
  <c r="S101" i="99"/>
  <c r="R101" i="99"/>
  <c r="Q101" i="99"/>
  <c r="P101" i="99"/>
  <c r="O101" i="99"/>
  <c r="N101" i="99"/>
  <c r="M101" i="99"/>
  <c r="L101" i="99"/>
  <c r="K101" i="99"/>
  <c r="J101" i="99"/>
  <c r="I101" i="99"/>
  <c r="H101" i="99"/>
  <c r="G101" i="99"/>
  <c r="F101" i="99"/>
  <c r="E101" i="99"/>
  <c r="D101" i="99"/>
  <c r="C101" i="99"/>
  <c r="B101" i="99"/>
  <c r="BA100" i="99"/>
  <c r="AZ100" i="99"/>
  <c r="AY100" i="99"/>
  <c r="AX100" i="99"/>
  <c r="AW100" i="99"/>
  <c r="AV100" i="99"/>
  <c r="AU100" i="99"/>
  <c r="AT100" i="99"/>
  <c r="AS100" i="99"/>
  <c r="AR100" i="99"/>
  <c r="AQ100" i="99"/>
  <c r="AP100" i="99"/>
  <c r="AO100" i="99"/>
  <c r="AN100" i="99"/>
  <c r="AM100" i="99"/>
  <c r="AL100" i="99"/>
  <c r="AK100" i="99"/>
  <c r="AJ100" i="99"/>
  <c r="AI100" i="99"/>
  <c r="AH100" i="99"/>
  <c r="AG100" i="99"/>
  <c r="AF100" i="99"/>
  <c r="AE100" i="99"/>
  <c r="AD100" i="99"/>
  <c r="AC100" i="99"/>
  <c r="AB100" i="99"/>
  <c r="AA100" i="99"/>
  <c r="Z100" i="99"/>
  <c r="Y100" i="99"/>
  <c r="X100" i="99"/>
  <c r="W100" i="99"/>
  <c r="V100" i="99"/>
  <c r="U100" i="99"/>
  <c r="T100" i="99"/>
  <c r="S100" i="99"/>
  <c r="R100" i="99"/>
  <c r="Q100" i="99"/>
  <c r="P100" i="99"/>
  <c r="O100" i="99"/>
  <c r="N100" i="99"/>
  <c r="M100" i="99"/>
  <c r="L100" i="99"/>
  <c r="K100" i="99"/>
  <c r="J100" i="99"/>
  <c r="I100" i="99"/>
  <c r="H100" i="99"/>
  <c r="G100" i="99"/>
  <c r="F100" i="99"/>
  <c r="E100" i="99"/>
  <c r="D100" i="99"/>
  <c r="C100" i="99"/>
  <c r="B100" i="99"/>
  <c r="BA99" i="99"/>
  <c r="AZ99" i="99"/>
  <c r="AY99" i="99"/>
  <c r="AX99" i="99"/>
  <c r="AW99" i="99"/>
  <c r="AV99" i="99"/>
  <c r="AU99" i="99"/>
  <c r="AT99" i="99"/>
  <c r="AS99" i="99"/>
  <c r="AR99" i="99"/>
  <c r="AQ99" i="99"/>
  <c r="AP99" i="99"/>
  <c r="AO99" i="99"/>
  <c r="AN99" i="99"/>
  <c r="AM99" i="99"/>
  <c r="AL99" i="99"/>
  <c r="AK99" i="99"/>
  <c r="AJ99" i="99"/>
  <c r="AI99" i="99"/>
  <c r="AH99" i="99"/>
  <c r="AG99" i="99"/>
  <c r="AF99" i="99"/>
  <c r="AE99" i="99"/>
  <c r="AD99" i="99"/>
  <c r="AC99" i="99"/>
  <c r="AB99" i="99"/>
  <c r="AA99" i="99"/>
  <c r="Z99" i="99"/>
  <c r="Y99" i="99"/>
  <c r="X99" i="99"/>
  <c r="W99" i="99"/>
  <c r="V99" i="99"/>
  <c r="U99" i="99"/>
  <c r="T99" i="99"/>
  <c r="S99" i="99"/>
  <c r="R99" i="99"/>
  <c r="Q99" i="99"/>
  <c r="P99" i="99"/>
  <c r="O99" i="99"/>
  <c r="N99" i="99"/>
  <c r="M99" i="99"/>
  <c r="L99" i="99"/>
  <c r="K99" i="99"/>
  <c r="J99" i="99"/>
  <c r="I99" i="99"/>
  <c r="H99" i="99"/>
  <c r="G99" i="99"/>
  <c r="F99" i="99"/>
  <c r="E99" i="99"/>
  <c r="D99" i="99"/>
  <c r="C99" i="99"/>
  <c r="B99" i="99"/>
  <c r="BA98" i="99"/>
  <c r="AZ98" i="99"/>
  <c r="AY98" i="99"/>
  <c r="AX98" i="99"/>
  <c r="AW98" i="99"/>
  <c r="AV98" i="99"/>
  <c r="AU98" i="99"/>
  <c r="AT98" i="99"/>
  <c r="AS98" i="99"/>
  <c r="AR98" i="99"/>
  <c r="AQ98" i="99"/>
  <c r="AP98" i="99"/>
  <c r="AO98" i="99"/>
  <c r="AN98" i="99"/>
  <c r="AM98" i="99"/>
  <c r="AL98" i="99"/>
  <c r="AK98" i="99"/>
  <c r="AJ98" i="99"/>
  <c r="AI98" i="99"/>
  <c r="AH98" i="99"/>
  <c r="AG98" i="99"/>
  <c r="AF98" i="99"/>
  <c r="AE98" i="99"/>
  <c r="AD98" i="99"/>
  <c r="AC98" i="99"/>
  <c r="AB98" i="99"/>
  <c r="AA98" i="99"/>
  <c r="Z98" i="99"/>
  <c r="Y98" i="99"/>
  <c r="X98" i="99"/>
  <c r="W98" i="99"/>
  <c r="V98" i="99"/>
  <c r="U98" i="99"/>
  <c r="T98" i="99"/>
  <c r="S98" i="99"/>
  <c r="R98" i="99"/>
  <c r="Q98" i="99"/>
  <c r="P98" i="99"/>
  <c r="O98" i="99"/>
  <c r="N98" i="99"/>
  <c r="M98" i="99"/>
  <c r="L98" i="99"/>
  <c r="K98" i="99"/>
  <c r="J98" i="99"/>
  <c r="I98" i="99"/>
  <c r="H98" i="99"/>
  <c r="G98" i="99"/>
  <c r="F98" i="99"/>
  <c r="E98" i="99"/>
  <c r="D98" i="99"/>
  <c r="C98" i="99"/>
  <c r="B98" i="99"/>
  <c r="BA97" i="99"/>
  <c r="AZ97" i="99"/>
  <c r="AY97" i="99"/>
  <c r="AX97" i="99"/>
  <c r="AW97" i="99"/>
  <c r="AV97" i="99"/>
  <c r="AU97" i="99"/>
  <c r="AT97" i="99"/>
  <c r="AS97" i="99"/>
  <c r="AR97" i="99"/>
  <c r="AQ97" i="99"/>
  <c r="AP97" i="99"/>
  <c r="AO97" i="99"/>
  <c r="AN97" i="99"/>
  <c r="AM97" i="99"/>
  <c r="AL97" i="99"/>
  <c r="AK97" i="99"/>
  <c r="AJ97" i="99"/>
  <c r="AI97" i="99"/>
  <c r="AH97" i="99"/>
  <c r="AG97" i="99"/>
  <c r="AF97" i="99"/>
  <c r="AE97" i="99"/>
  <c r="AD97" i="99"/>
  <c r="AC97" i="99"/>
  <c r="AB97" i="99"/>
  <c r="AA97" i="99"/>
  <c r="Z97" i="99"/>
  <c r="Y97" i="99"/>
  <c r="X97" i="99"/>
  <c r="W97" i="99"/>
  <c r="V97" i="99"/>
  <c r="U97" i="99"/>
  <c r="T97" i="99"/>
  <c r="S97" i="99"/>
  <c r="R97" i="99"/>
  <c r="Q97" i="99"/>
  <c r="P97" i="99"/>
  <c r="O97" i="99"/>
  <c r="N97" i="99"/>
  <c r="M97" i="99"/>
  <c r="L97" i="99"/>
  <c r="K97" i="99"/>
  <c r="J97" i="99"/>
  <c r="I97" i="99"/>
  <c r="H97" i="99"/>
  <c r="G97" i="99"/>
  <c r="F97" i="99"/>
  <c r="E97" i="99"/>
  <c r="D97" i="99"/>
  <c r="C97" i="99"/>
  <c r="B97" i="99"/>
  <c r="BA96" i="99"/>
  <c r="AZ96" i="99"/>
  <c r="AY96" i="99"/>
  <c r="AX96" i="99"/>
  <c r="AW96" i="99"/>
  <c r="AV96" i="99"/>
  <c r="AU96" i="99"/>
  <c r="AT96" i="99"/>
  <c r="AS96" i="99"/>
  <c r="AR96" i="99"/>
  <c r="AQ96" i="99"/>
  <c r="AP96" i="99"/>
  <c r="AO96" i="99"/>
  <c r="AN96" i="99"/>
  <c r="AM96" i="99"/>
  <c r="AL96" i="99"/>
  <c r="AK96" i="99"/>
  <c r="AJ96" i="99"/>
  <c r="AI96" i="99"/>
  <c r="AH96" i="99"/>
  <c r="AG96" i="99"/>
  <c r="AF96" i="99"/>
  <c r="AE96" i="99"/>
  <c r="AD96" i="99"/>
  <c r="AC96" i="99"/>
  <c r="AB96" i="99"/>
  <c r="AA96" i="99"/>
  <c r="Z96" i="99"/>
  <c r="Y96" i="99"/>
  <c r="X96" i="99"/>
  <c r="W96" i="99"/>
  <c r="V96" i="99"/>
  <c r="U96" i="99"/>
  <c r="T96" i="99"/>
  <c r="S96" i="99"/>
  <c r="R96" i="99"/>
  <c r="Q96" i="99"/>
  <c r="P96" i="99"/>
  <c r="O96" i="99"/>
  <c r="N96" i="99"/>
  <c r="M96" i="99"/>
  <c r="L96" i="99"/>
  <c r="K96" i="99"/>
  <c r="J96" i="99"/>
  <c r="I96" i="99"/>
  <c r="H96" i="99"/>
  <c r="G96" i="99"/>
  <c r="F96" i="99"/>
  <c r="E96" i="99"/>
  <c r="D96" i="99"/>
  <c r="C96" i="99"/>
  <c r="B96" i="99"/>
  <c r="BA95" i="99"/>
  <c r="AZ95" i="99"/>
  <c r="AY95" i="99"/>
  <c r="AX95" i="99"/>
  <c r="AW95" i="99"/>
  <c r="AV95" i="99"/>
  <c r="AU95" i="99"/>
  <c r="AT95" i="99"/>
  <c r="AS95" i="99"/>
  <c r="AR95" i="99"/>
  <c r="AQ95" i="99"/>
  <c r="AP95" i="99"/>
  <c r="AO95" i="99"/>
  <c r="AN95" i="99"/>
  <c r="AM95" i="99"/>
  <c r="AL95" i="99"/>
  <c r="AK95" i="99"/>
  <c r="AJ95" i="99"/>
  <c r="AI95" i="99"/>
  <c r="AH95" i="99"/>
  <c r="AG95" i="99"/>
  <c r="AF95" i="99"/>
  <c r="AE95" i="99"/>
  <c r="AD95" i="99"/>
  <c r="AC95" i="99"/>
  <c r="AB95" i="99"/>
  <c r="AA95" i="99"/>
  <c r="Z95" i="99"/>
  <c r="Y95" i="99"/>
  <c r="X95" i="99"/>
  <c r="W95" i="99"/>
  <c r="V95" i="99"/>
  <c r="U95" i="99"/>
  <c r="T95" i="99"/>
  <c r="S95" i="99"/>
  <c r="R95" i="99"/>
  <c r="Q95" i="99"/>
  <c r="P95" i="99"/>
  <c r="O95" i="99"/>
  <c r="N95" i="99"/>
  <c r="M95" i="99"/>
  <c r="L95" i="99"/>
  <c r="K95" i="99"/>
  <c r="J95" i="99"/>
  <c r="I95" i="99"/>
  <c r="H95" i="99"/>
  <c r="G95" i="99"/>
  <c r="F95" i="99"/>
  <c r="E95" i="99"/>
  <c r="D95" i="99"/>
  <c r="C95" i="99"/>
  <c r="B95" i="99"/>
  <c r="BA94" i="99"/>
  <c r="AZ94" i="99"/>
  <c r="AY94" i="99"/>
  <c r="AX94" i="99"/>
  <c r="AW94" i="99"/>
  <c r="AV94" i="99"/>
  <c r="AU94" i="99"/>
  <c r="AT94" i="99"/>
  <c r="AS94" i="99"/>
  <c r="AR94" i="99"/>
  <c r="AQ94" i="99"/>
  <c r="AP94" i="99"/>
  <c r="AO94" i="99"/>
  <c r="AN94" i="99"/>
  <c r="AM94" i="99"/>
  <c r="AL94" i="99"/>
  <c r="AK94" i="99"/>
  <c r="AJ94" i="99"/>
  <c r="AI94" i="99"/>
  <c r="AH94" i="99"/>
  <c r="AG94" i="99"/>
  <c r="AF94" i="99"/>
  <c r="AE94" i="99"/>
  <c r="AD94" i="99"/>
  <c r="AC94" i="99"/>
  <c r="AB94" i="99"/>
  <c r="AA94" i="99"/>
  <c r="Z94" i="99"/>
  <c r="Y94" i="99"/>
  <c r="X94" i="99"/>
  <c r="W94" i="99"/>
  <c r="V94" i="99"/>
  <c r="U94" i="99"/>
  <c r="T94" i="99"/>
  <c r="S94" i="99"/>
  <c r="R94" i="99"/>
  <c r="Q94" i="99"/>
  <c r="P94" i="99"/>
  <c r="O94" i="99"/>
  <c r="N94" i="99"/>
  <c r="M94" i="99"/>
  <c r="L94" i="99"/>
  <c r="K94" i="99"/>
  <c r="J94" i="99"/>
  <c r="I94" i="99"/>
  <c r="H94" i="99"/>
  <c r="G94" i="99"/>
  <c r="F94" i="99"/>
  <c r="E94" i="99"/>
  <c r="D94" i="99"/>
  <c r="C94" i="99"/>
  <c r="B94" i="99"/>
  <c r="BA93" i="99"/>
  <c r="AZ93" i="99"/>
  <c r="AY93" i="99"/>
  <c r="AX93" i="99"/>
  <c r="AW93" i="99"/>
  <c r="AV93" i="99"/>
  <c r="AU93" i="99"/>
  <c r="AT93" i="99"/>
  <c r="AS93" i="99"/>
  <c r="AR93" i="99"/>
  <c r="AQ93" i="99"/>
  <c r="AP93" i="99"/>
  <c r="AO93" i="99"/>
  <c r="AN93" i="99"/>
  <c r="AM93" i="99"/>
  <c r="AL93" i="99"/>
  <c r="AK93" i="99"/>
  <c r="AJ93" i="99"/>
  <c r="AI93" i="99"/>
  <c r="AH93" i="99"/>
  <c r="AG93" i="99"/>
  <c r="AF93" i="99"/>
  <c r="AE93" i="99"/>
  <c r="AD93" i="99"/>
  <c r="AC93" i="99"/>
  <c r="AB93" i="99"/>
  <c r="AA93" i="99"/>
  <c r="Z93" i="99"/>
  <c r="Y93" i="99"/>
  <c r="X93" i="99"/>
  <c r="W93" i="99"/>
  <c r="V93" i="99"/>
  <c r="U93" i="99"/>
  <c r="T93" i="99"/>
  <c r="S93" i="99"/>
  <c r="R93" i="99"/>
  <c r="Q93" i="99"/>
  <c r="P93" i="99"/>
  <c r="O93" i="99"/>
  <c r="N93" i="99"/>
  <c r="M93" i="99"/>
  <c r="L93" i="99"/>
  <c r="K93" i="99"/>
  <c r="J93" i="99"/>
  <c r="I93" i="99"/>
  <c r="H93" i="99"/>
  <c r="G93" i="99"/>
  <c r="F93" i="99"/>
  <c r="E93" i="99"/>
  <c r="D93" i="99"/>
  <c r="C93" i="99"/>
  <c r="B93" i="99"/>
  <c r="BA92" i="99"/>
  <c r="AZ92" i="99"/>
  <c r="AY92" i="99"/>
  <c r="AX92" i="99"/>
  <c r="AW92" i="99"/>
  <c r="AV92" i="99"/>
  <c r="AU92" i="99"/>
  <c r="AT92" i="99"/>
  <c r="AS92" i="99"/>
  <c r="AR92" i="99"/>
  <c r="AQ92" i="99"/>
  <c r="AP92" i="99"/>
  <c r="AO92" i="99"/>
  <c r="AN92" i="99"/>
  <c r="AM92" i="99"/>
  <c r="AL92" i="99"/>
  <c r="AK92" i="99"/>
  <c r="AJ92" i="99"/>
  <c r="AI92" i="99"/>
  <c r="AH92" i="99"/>
  <c r="AG92" i="99"/>
  <c r="AF92" i="99"/>
  <c r="AE92" i="99"/>
  <c r="AD92" i="99"/>
  <c r="AC92" i="99"/>
  <c r="AB92" i="99"/>
  <c r="AA92" i="99"/>
  <c r="Z92" i="99"/>
  <c r="Y92" i="99"/>
  <c r="X92" i="99"/>
  <c r="W92" i="99"/>
  <c r="V92" i="99"/>
  <c r="U92" i="99"/>
  <c r="T92" i="99"/>
  <c r="S92" i="99"/>
  <c r="R92" i="99"/>
  <c r="Q92" i="99"/>
  <c r="P92" i="99"/>
  <c r="O92" i="99"/>
  <c r="N92" i="99"/>
  <c r="M92" i="99"/>
  <c r="L92" i="99"/>
  <c r="K92" i="99"/>
  <c r="J92" i="99"/>
  <c r="I92" i="99"/>
  <c r="H92" i="99"/>
  <c r="G92" i="99"/>
  <c r="F92" i="99"/>
  <c r="E92" i="99"/>
  <c r="D92" i="99"/>
  <c r="C92" i="99"/>
  <c r="B92" i="99"/>
  <c r="BA91" i="99"/>
  <c r="AZ91" i="99"/>
  <c r="AY91" i="99"/>
  <c r="AX91" i="99"/>
  <c r="AW91" i="99"/>
  <c r="AV91" i="99"/>
  <c r="AU91" i="99"/>
  <c r="AT91" i="99"/>
  <c r="AS91" i="99"/>
  <c r="AR91" i="99"/>
  <c r="AQ91" i="99"/>
  <c r="AP91" i="99"/>
  <c r="AO91" i="99"/>
  <c r="AN91" i="99"/>
  <c r="AM91" i="99"/>
  <c r="AL91" i="99"/>
  <c r="AK91" i="99"/>
  <c r="AJ91" i="99"/>
  <c r="AI91" i="99"/>
  <c r="AH91" i="99"/>
  <c r="AG91" i="99"/>
  <c r="AF91" i="99"/>
  <c r="AE91" i="99"/>
  <c r="AD91" i="99"/>
  <c r="AC91" i="99"/>
  <c r="AB91" i="99"/>
  <c r="AA91" i="99"/>
  <c r="Z91" i="99"/>
  <c r="Y91" i="99"/>
  <c r="X91" i="99"/>
  <c r="W91" i="99"/>
  <c r="V91" i="99"/>
  <c r="U91" i="99"/>
  <c r="T91" i="99"/>
  <c r="S91" i="99"/>
  <c r="R91" i="99"/>
  <c r="Q91" i="99"/>
  <c r="P91" i="99"/>
  <c r="O91" i="99"/>
  <c r="N91" i="99"/>
  <c r="M91" i="99"/>
  <c r="L91" i="99"/>
  <c r="K91" i="99"/>
  <c r="J91" i="99"/>
  <c r="I91" i="99"/>
  <c r="H91" i="99"/>
  <c r="G91" i="99"/>
  <c r="F91" i="99"/>
  <c r="E91" i="99"/>
  <c r="D91" i="99"/>
  <c r="C91" i="99"/>
  <c r="B91" i="99"/>
  <c r="BA90" i="99"/>
  <c r="AZ90" i="99"/>
  <c r="AY90" i="99"/>
  <c r="AX90" i="99"/>
  <c r="AW90" i="99"/>
  <c r="AV90" i="99"/>
  <c r="AU90" i="99"/>
  <c r="AT90" i="99"/>
  <c r="AS90" i="99"/>
  <c r="AR90" i="99"/>
  <c r="AQ90" i="99"/>
  <c r="AP90" i="99"/>
  <c r="AO90" i="99"/>
  <c r="AN90" i="99"/>
  <c r="AM90" i="99"/>
  <c r="AL90" i="99"/>
  <c r="AK90" i="99"/>
  <c r="AJ90" i="99"/>
  <c r="AI90" i="99"/>
  <c r="AH90" i="99"/>
  <c r="AG90" i="99"/>
  <c r="AF90" i="99"/>
  <c r="AE90" i="99"/>
  <c r="AD90" i="99"/>
  <c r="AC90" i="99"/>
  <c r="AB90" i="99"/>
  <c r="AA90" i="99"/>
  <c r="Z90" i="99"/>
  <c r="Y90" i="99"/>
  <c r="X90" i="99"/>
  <c r="W90" i="99"/>
  <c r="V90" i="99"/>
  <c r="U90" i="99"/>
  <c r="T90" i="99"/>
  <c r="S90" i="99"/>
  <c r="R90" i="99"/>
  <c r="Q90" i="99"/>
  <c r="P90" i="99"/>
  <c r="O90" i="99"/>
  <c r="N90" i="99"/>
  <c r="M90" i="99"/>
  <c r="L90" i="99"/>
  <c r="K90" i="99"/>
  <c r="J90" i="99"/>
  <c r="I90" i="99"/>
  <c r="H90" i="99"/>
  <c r="G90" i="99"/>
  <c r="F90" i="99"/>
  <c r="E90" i="99"/>
  <c r="D90" i="99"/>
  <c r="C90" i="99"/>
  <c r="B90" i="99"/>
  <c r="BA89" i="99"/>
  <c r="AZ89" i="99"/>
  <c r="AY89" i="99"/>
  <c r="AX89" i="99"/>
  <c r="AW89" i="99"/>
  <c r="AV89" i="99"/>
  <c r="AU89" i="99"/>
  <c r="AT89" i="99"/>
  <c r="AS89" i="99"/>
  <c r="AR89" i="99"/>
  <c r="AQ89" i="99"/>
  <c r="AP89" i="99"/>
  <c r="AO89" i="99"/>
  <c r="AN89" i="99"/>
  <c r="AM89" i="99"/>
  <c r="AL89" i="99"/>
  <c r="AK89" i="99"/>
  <c r="AJ89" i="99"/>
  <c r="AI89" i="99"/>
  <c r="AH89" i="99"/>
  <c r="AG89" i="99"/>
  <c r="AF89" i="99"/>
  <c r="AE89" i="99"/>
  <c r="AD89" i="99"/>
  <c r="AC89" i="99"/>
  <c r="AB89" i="99"/>
  <c r="AA89" i="99"/>
  <c r="Z89" i="99"/>
  <c r="Y89" i="99"/>
  <c r="X89" i="99"/>
  <c r="W89" i="99"/>
  <c r="V89" i="99"/>
  <c r="U89" i="99"/>
  <c r="T89" i="99"/>
  <c r="S89" i="99"/>
  <c r="R89" i="99"/>
  <c r="Q89" i="99"/>
  <c r="P89" i="99"/>
  <c r="O89" i="99"/>
  <c r="N89" i="99"/>
  <c r="M89" i="99"/>
  <c r="L89" i="99"/>
  <c r="K89" i="99"/>
  <c r="J89" i="99"/>
  <c r="I89" i="99"/>
  <c r="H89" i="99"/>
  <c r="G89" i="99"/>
  <c r="F89" i="99"/>
  <c r="E89" i="99"/>
  <c r="D89" i="99"/>
  <c r="C89" i="99"/>
  <c r="B89" i="99"/>
  <c r="BA88" i="99"/>
  <c r="AZ88" i="99"/>
  <c r="AY88" i="99"/>
  <c r="AX88" i="99"/>
  <c r="AW88" i="99"/>
  <c r="AV88" i="99"/>
  <c r="AU88" i="99"/>
  <c r="AT88" i="99"/>
  <c r="AS88" i="99"/>
  <c r="AR88" i="99"/>
  <c r="AQ88" i="99"/>
  <c r="AP88" i="99"/>
  <c r="AO88" i="99"/>
  <c r="AN88" i="99"/>
  <c r="AM88" i="99"/>
  <c r="AL88" i="99"/>
  <c r="AK88" i="99"/>
  <c r="AJ88" i="99"/>
  <c r="AI88" i="99"/>
  <c r="AH88" i="99"/>
  <c r="AG88" i="99"/>
  <c r="AF88" i="99"/>
  <c r="AE88" i="99"/>
  <c r="AD88" i="99"/>
  <c r="AC88" i="99"/>
  <c r="AB88" i="99"/>
  <c r="AA88" i="99"/>
  <c r="Z88" i="99"/>
  <c r="Y88" i="99"/>
  <c r="X88" i="99"/>
  <c r="W88" i="99"/>
  <c r="V88" i="99"/>
  <c r="U88" i="99"/>
  <c r="T88" i="99"/>
  <c r="S88" i="99"/>
  <c r="R88" i="99"/>
  <c r="Q88" i="99"/>
  <c r="P88" i="99"/>
  <c r="O88" i="99"/>
  <c r="N88" i="99"/>
  <c r="M88" i="99"/>
  <c r="L88" i="99"/>
  <c r="K88" i="99"/>
  <c r="J88" i="99"/>
  <c r="I88" i="99"/>
  <c r="H88" i="99"/>
  <c r="G88" i="99"/>
  <c r="F88" i="99"/>
  <c r="E88" i="99"/>
  <c r="D88" i="99"/>
  <c r="C88" i="99"/>
  <c r="B88" i="99"/>
  <c r="BA87" i="99"/>
  <c r="AZ87" i="99"/>
  <c r="AY87" i="99"/>
  <c r="AX87" i="99"/>
  <c r="AW87" i="99"/>
  <c r="AV87" i="99"/>
  <c r="AU87" i="99"/>
  <c r="AT87" i="99"/>
  <c r="AS87" i="99"/>
  <c r="AR87" i="99"/>
  <c r="AQ87" i="99"/>
  <c r="AP87" i="99"/>
  <c r="AO87" i="99"/>
  <c r="AN87" i="99"/>
  <c r="AM87" i="99"/>
  <c r="AL87" i="99"/>
  <c r="AK87" i="99"/>
  <c r="AJ87" i="99"/>
  <c r="AI87" i="99"/>
  <c r="AH87" i="99"/>
  <c r="AG87" i="99"/>
  <c r="AF87" i="99"/>
  <c r="AE87" i="99"/>
  <c r="AD87" i="99"/>
  <c r="AC87" i="99"/>
  <c r="AB87" i="99"/>
  <c r="AA87" i="99"/>
  <c r="Z87" i="99"/>
  <c r="Y87" i="99"/>
  <c r="X87" i="99"/>
  <c r="W87" i="99"/>
  <c r="V87" i="99"/>
  <c r="U87" i="99"/>
  <c r="T87" i="99"/>
  <c r="S87" i="99"/>
  <c r="R87" i="99"/>
  <c r="Q87" i="99"/>
  <c r="P87" i="99"/>
  <c r="O87" i="99"/>
  <c r="N87" i="99"/>
  <c r="M87" i="99"/>
  <c r="L87" i="99"/>
  <c r="K87" i="99"/>
  <c r="J87" i="99"/>
  <c r="I87" i="99"/>
  <c r="H87" i="99"/>
  <c r="G87" i="99"/>
  <c r="F87" i="99"/>
  <c r="E87" i="99"/>
  <c r="D87" i="99"/>
  <c r="C87" i="99"/>
  <c r="B87" i="99"/>
  <c r="BA86" i="99"/>
  <c r="AZ86" i="99"/>
  <c r="AY86" i="99"/>
  <c r="AX86" i="99"/>
  <c r="AW86" i="99"/>
  <c r="AV86" i="99"/>
  <c r="AU86" i="99"/>
  <c r="AT86" i="99"/>
  <c r="AS86" i="99"/>
  <c r="AR86" i="99"/>
  <c r="AQ86" i="99"/>
  <c r="AP86" i="99"/>
  <c r="AO86" i="99"/>
  <c r="AN86" i="99"/>
  <c r="AM86" i="99"/>
  <c r="AL86" i="99"/>
  <c r="AK86" i="99"/>
  <c r="AJ86" i="99"/>
  <c r="AI86" i="99"/>
  <c r="AH86" i="99"/>
  <c r="AG86" i="99"/>
  <c r="AF86" i="99"/>
  <c r="AE86" i="99"/>
  <c r="AD86" i="99"/>
  <c r="AC86" i="99"/>
  <c r="AB86" i="99"/>
  <c r="AA86" i="99"/>
  <c r="Z86" i="99"/>
  <c r="Y86" i="99"/>
  <c r="X86" i="99"/>
  <c r="W86" i="99"/>
  <c r="V86" i="99"/>
  <c r="U86" i="99"/>
  <c r="T86" i="99"/>
  <c r="S86" i="99"/>
  <c r="R86" i="99"/>
  <c r="Q86" i="99"/>
  <c r="P86" i="99"/>
  <c r="O86" i="99"/>
  <c r="N86" i="99"/>
  <c r="M86" i="99"/>
  <c r="L86" i="99"/>
  <c r="K86" i="99"/>
  <c r="J86" i="99"/>
  <c r="I86" i="99"/>
  <c r="H86" i="99"/>
  <c r="G86" i="99"/>
  <c r="F86" i="99"/>
  <c r="E86" i="99"/>
  <c r="D86" i="99"/>
  <c r="C86" i="99"/>
  <c r="B86" i="99"/>
  <c r="BA85" i="99"/>
  <c r="AZ85" i="99"/>
  <c r="AY85" i="99"/>
  <c r="AX85" i="99"/>
  <c r="AW85" i="99"/>
  <c r="AV85" i="99"/>
  <c r="AU85" i="99"/>
  <c r="AT85" i="99"/>
  <c r="AS85" i="99"/>
  <c r="AR85" i="99"/>
  <c r="AQ85" i="99"/>
  <c r="AP85" i="99"/>
  <c r="AO85" i="99"/>
  <c r="AN85" i="99"/>
  <c r="AM85" i="99"/>
  <c r="AL85" i="99"/>
  <c r="AK85" i="99"/>
  <c r="AJ85" i="99"/>
  <c r="AI85" i="99"/>
  <c r="AH85" i="99"/>
  <c r="AG85" i="99"/>
  <c r="AF85" i="99"/>
  <c r="AE85" i="99"/>
  <c r="AD85" i="99"/>
  <c r="AC85" i="99"/>
  <c r="AB85" i="99"/>
  <c r="AA85" i="99"/>
  <c r="Z85" i="99"/>
  <c r="Y85" i="99"/>
  <c r="X85" i="99"/>
  <c r="W85" i="99"/>
  <c r="V85" i="99"/>
  <c r="U85" i="99"/>
  <c r="T85" i="99"/>
  <c r="S85" i="99"/>
  <c r="R85" i="99"/>
  <c r="Q85" i="99"/>
  <c r="P85" i="99"/>
  <c r="O85" i="99"/>
  <c r="N85" i="99"/>
  <c r="M85" i="99"/>
  <c r="L85" i="99"/>
  <c r="K85" i="99"/>
  <c r="J85" i="99"/>
  <c r="I85" i="99"/>
  <c r="H85" i="99"/>
  <c r="G85" i="99"/>
  <c r="F85" i="99"/>
  <c r="E85" i="99"/>
  <c r="D85" i="99"/>
  <c r="C85" i="99"/>
  <c r="B85" i="99"/>
  <c r="BA84" i="99"/>
  <c r="AZ84" i="99"/>
  <c r="AY84" i="99"/>
  <c r="AX84" i="99"/>
  <c r="AW84" i="99"/>
  <c r="AV84" i="99"/>
  <c r="AU84" i="99"/>
  <c r="AT84" i="99"/>
  <c r="AS84" i="99"/>
  <c r="AR84" i="99"/>
  <c r="AQ84" i="99"/>
  <c r="AP84" i="99"/>
  <c r="AO84" i="99"/>
  <c r="AN84" i="99"/>
  <c r="AM84" i="99"/>
  <c r="AL84" i="99"/>
  <c r="AK84" i="99"/>
  <c r="AJ84" i="99"/>
  <c r="AI84" i="99"/>
  <c r="AH84" i="99"/>
  <c r="AG84" i="99"/>
  <c r="AF84" i="99"/>
  <c r="AE84" i="99"/>
  <c r="AD84" i="99"/>
  <c r="AC84" i="99"/>
  <c r="AB84" i="99"/>
  <c r="AA84" i="99"/>
  <c r="Z84" i="99"/>
  <c r="Y84" i="99"/>
  <c r="X84" i="99"/>
  <c r="W84" i="99"/>
  <c r="V84" i="99"/>
  <c r="U84" i="99"/>
  <c r="T84" i="99"/>
  <c r="S84" i="99"/>
  <c r="R84" i="99"/>
  <c r="Q84" i="99"/>
  <c r="P84" i="99"/>
  <c r="O84" i="99"/>
  <c r="N84" i="99"/>
  <c r="M84" i="99"/>
  <c r="L84" i="99"/>
  <c r="K84" i="99"/>
  <c r="J84" i="99"/>
  <c r="I84" i="99"/>
  <c r="H84" i="99"/>
  <c r="G84" i="99"/>
  <c r="F84" i="99"/>
  <c r="E84" i="99"/>
  <c r="D84" i="99"/>
  <c r="C84" i="99"/>
  <c r="B84" i="99"/>
  <c r="BA83" i="99"/>
  <c r="AZ83" i="99"/>
  <c r="AY83" i="99"/>
  <c r="AX83" i="99"/>
  <c r="AW83" i="99"/>
  <c r="AV83" i="99"/>
  <c r="AU83" i="99"/>
  <c r="AT83" i="99"/>
  <c r="AS83" i="99"/>
  <c r="AR83" i="99"/>
  <c r="AQ83" i="99"/>
  <c r="AP83" i="99"/>
  <c r="AO83" i="99"/>
  <c r="AN83" i="99"/>
  <c r="AM83" i="99"/>
  <c r="AL83" i="99"/>
  <c r="AK83" i="99"/>
  <c r="AJ83" i="99"/>
  <c r="AI83" i="99"/>
  <c r="AH83" i="99"/>
  <c r="AG83" i="99"/>
  <c r="AF83" i="99"/>
  <c r="AE83" i="99"/>
  <c r="AD83" i="99"/>
  <c r="AC83" i="99"/>
  <c r="AB83" i="99"/>
  <c r="AA83" i="99"/>
  <c r="Z83" i="99"/>
  <c r="Y83" i="99"/>
  <c r="X83" i="99"/>
  <c r="W83" i="99"/>
  <c r="V83" i="99"/>
  <c r="U83" i="99"/>
  <c r="T83" i="99"/>
  <c r="S83" i="99"/>
  <c r="R83" i="99"/>
  <c r="Q83" i="99"/>
  <c r="P83" i="99"/>
  <c r="O83" i="99"/>
  <c r="N83" i="99"/>
  <c r="M83" i="99"/>
  <c r="L83" i="99"/>
  <c r="K83" i="99"/>
  <c r="J83" i="99"/>
  <c r="I83" i="99"/>
  <c r="H83" i="99"/>
  <c r="G83" i="99"/>
  <c r="F83" i="99"/>
  <c r="E83" i="99"/>
  <c r="D83" i="99"/>
  <c r="C83" i="99"/>
  <c r="B83" i="99"/>
  <c r="BA82" i="99"/>
  <c r="AZ82" i="99"/>
  <c r="AY82" i="99"/>
  <c r="AX82" i="99"/>
  <c r="AW82" i="99"/>
  <c r="AV82" i="99"/>
  <c r="AU82" i="99"/>
  <c r="AT82" i="99"/>
  <c r="AS82" i="99"/>
  <c r="AR82" i="99"/>
  <c r="AQ82" i="99"/>
  <c r="AP82" i="99"/>
  <c r="AO82" i="99"/>
  <c r="AN82" i="99"/>
  <c r="AM82" i="99"/>
  <c r="AL82" i="99"/>
  <c r="AK82" i="99"/>
  <c r="AJ82" i="99"/>
  <c r="AI82" i="99"/>
  <c r="AH82" i="99"/>
  <c r="AG82" i="99"/>
  <c r="AF82" i="99"/>
  <c r="AE82" i="99"/>
  <c r="AD82" i="99"/>
  <c r="AC82" i="99"/>
  <c r="AB82" i="99"/>
  <c r="AA82" i="99"/>
  <c r="Z82" i="99"/>
  <c r="Y82" i="99"/>
  <c r="X82" i="99"/>
  <c r="W82" i="99"/>
  <c r="V82" i="99"/>
  <c r="U82" i="99"/>
  <c r="T82" i="99"/>
  <c r="S82" i="99"/>
  <c r="R82" i="99"/>
  <c r="Q82" i="99"/>
  <c r="P82" i="99"/>
  <c r="O82" i="99"/>
  <c r="N82" i="99"/>
  <c r="M82" i="99"/>
  <c r="L82" i="99"/>
  <c r="K82" i="99"/>
  <c r="J82" i="99"/>
  <c r="I82" i="99"/>
  <c r="H82" i="99"/>
  <c r="G82" i="99"/>
  <c r="F82" i="99"/>
  <c r="E82" i="99"/>
  <c r="D82" i="99"/>
  <c r="C82" i="99"/>
  <c r="B82" i="99"/>
  <c r="BA81" i="99"/>
  <c r="AZ81" i="99"/>
  <c r="AY81" i="99"/>
  <c r="AX81" i="99"/>
  <c r="AW81" i="99"/>
  <c r="AV81" i="99"/>
  <c r="AU81" i="99"/>
  <c r="AT81" i="99"/>
  <c r="AS81" i="99"/>
  <c r="AR81" i="99"/>
  <c r="AQ81" i="99"/>
  <c r="AP81" i="99"/>
  <c r="AO81" i="99"/>
  <c r="AN81" i="99"/>
  <c r="AM81" i="99"/>
  <c r="AL81" i="99"/>
  <c r="AK81" i="99"/>
  <c r="AJ81" i="99"/>
  <c r="AI81" i="99"/>
  <c r="AH81" i="99"/>
  <c r="AG81" i="99"/>
  <c r="AF81" i="99"/>
  <c r="AE81" i="99"/>
  <c r="AD81" i="99"/>
  <c r="AC81" i="99"/>
  <c r="AB81" i="99"/>
  <c r="AA81" i="99"/>
  <c r="Z81" i="99"/>
  <c r="Y81" i="99"/>
  <c r="X81" i="99"/>
  <c r="W81" i="99"/>
  <c r="V81" i="99"/>
  <c r="U81" i="99"/>
  <c r="T81" i="99"/>
  <c r="S81" i="99"/>
  <c r="R81" i="99"/>
  <c r="Q81" i="99"/>
  <c r="P81" i="99"/>
  <c r="O81" i="99"/>
  <c r="N81" i="99"/>
  <c r="M81" i="99"/>
  <c r="L81" i="99"/>
  <c r="K81" i="99"/>
  <c r="J81" i="99"/>
  <c r="I81" i="99"/>
  <c r="H81" i="99"/>
  <c r="G81" i="99"/>
  <c r="F81" i="99"/>
  <c r="E81" i="99"/>
  <c r="D81" i="99"/>
  <c r="C81" i="99"/>
  <c r="B81" i="99"/>
  <c r="BA80" i="99"/>
  <c r="AZ80" i="99"/>
  <c r="AY80" i="99"/>
  <c r="AX80" i="99"/>
  <c r="AW80" i="99"/>
  <c r="AV80" i="99"/>
  <c r="AU80" i="99"/>
  <c r="AT80" i="99"/>
  <c r="AS80" i="99"/>
  <c r="AR80" i="99"/>
  <c r="AQ80" i="99"/>
  <c r="AP80" i="99"/>
  <c r="AO80" i="99"/>
  <c r="AN80" i="99"/>
  <c r="AM80" i="99"/>
  <c r="AL80" i="99"/>
  <c r="AK80" i="99"/>
  <c r="AJ80" i="99"/>
  <c r="AI80" i="99"/>
  <c r="AH80" i="99"/>
  <c r="AG80" i="99"/>
  <c r="AF80" i="99"/>
  <c r="AE80" i="99"/>
  <c r="AD80" i="99"/>
  <c r="AC80" i="99"/>
  <c r="AB80" i="99"/>
  <c r="AA80" i="99"/>
  <c r="Z80" i="99"/>
  <c r="Y80" i="99"/>
  <c r="X80" i="99"/>
  <c r="W80" i="99"/>
  <c r="V80" i="99"/>
  <c r="U80" i="99"/>
  <c r="T80" i="99"/>
  <c r="S80" i="99"/>
  <c r="R80" i="99"/>
  <c r="Q80" i="99"/>
  <c r="P80" i="99"/>
  <c r="O80" i="99"/>
  <c r="N80" i="99"/>
  <c r="M80" i="99"/>
  <c r="L80" i="99"/>
  <c r="K80" i="99"/>
  <c r="J80" i="99"/>
  <c r="I80" i="99"/>
  <c r="H80" i="99"/>
  <c r="G80" i="99"/>
  <c r="F80" i="99"/>
  <c r="E80" i="99"/>
  <c r="D80" i="99"/>
  <c r="C80" i="99"/>
  <c r="B80" i="99"/>
  <c r="BA79" i="99"/>
  <c r="AZ79" i="99"/>
  <c r="AY79" i="99"/>
  <c r="AX79" i="99"/>
  <c r="AW79" i="99"/>
  <c r="AV79" i="99"/>
  <c r="AU79" i="99"/>
  <c r="AT79" i="99"/>
  <c r="AS79" i="99"/>
  <c r="AR79" i="99"/>
  <c r="AQ79" i="99"/>
  <c r="AP79" i="99"/>
  <c r="AO79" i="99"/>
  <c r="AN79" i="99"/>
  <c r="AM79" i="99"/>
  <c r="AL79" i="99"/>
  <c r="AK79" i="99"/>
  <c r="AJ79" i="99"/>
  <c r="AI79" i="99"/>
  <c r="AH79" i="99"/>
  <c r="AG79" i="99"/>
  <c r="AF79" i="99"/>
  <c r="AE79" i="99"/>
  <c r="AD79" i="99"/>
  <c r="AC79" i="99"/>
  <c r="AB79" i="99"/>
  <c r="AA79" i="99"/>
  <c r="Z79" i="99"/>
  <c r="Y79" i="99"/>
  <c r="X79" i="99"/>
  <c r="W79" i="99"/>
  <c r="V79" i="99"/>
  <c r="U79" i="99"/>
  <c r="T79" i="99"/>
  <c r="S79" i="99"/>
  <c r="R79" i="99"/>
  <c r="Q79" i="99"/>
  <c r="P79" i="99"/>
  <c r="O79" i="99"/>
  <c r="N79" i="99"/>
  <c r="M79" i="99"/>
  <c r="L79" i="99"/>
  <c r="K79" i="99"/>
  <c r="J79" i="99"/>
  <c r="I79" i="99"/>
  <c r="H79" i="99"/>
  <c r="G79" i="99"/>
  <c r="F79" i="99"/>
  <c r="E79" i="99"/>
  <c r="D79" i="99"/>
  <c r="C79" i="99"/>
  <c r="B79" i="99"/>
  <c r="BA78" i="99"/>
  <c r="AZ78" i="99"/>
  <c r="AY78" i="99"/>
  <c r="AX78" i="99"/>
  <c r="AW78" i="99"/>
  <c r="AV78" i="99"/>
  <c r="AU78" i="99"/>
  <c r="AT78" i="99"/>
  <c r="AS78" i="99"/>
  <c r="AR78" i="99"/>
  <c r="AQ78" i="99"/>
  <c r="AP78" i="99"/>
  <c r="AO78" i="99"/>
  <c r="AN78" i="99"/>
  <c r="AM78" i="99"/>
  <c r="AL78" i="99"/>
  <c r="AK78" i="99"/>
  <c r="AJ78" i="99"/>
  <c r="AI78" i="99"/>
  <c r="AH78" i="99"/>
  <c r="AG78" i="99"/>
  <c r="AF78" i="99"/>
  <c r="AE78" i="99"/>
  <c r="AD78" i="99"/>
  <c r="AC78" i="99"/>
  <c r="AB78" i="99"/>
  <c r="AA78" i="99"/>
  <c r="Z78" i="99"/>
  <c r="Y78" i="99"/>
  <c r="X78" i="99"/>
  <c r="W78" i="99"/>
  <c r="V78" i="99"/>
  <c r="U78" i="99"/>
  <c r="T78" i="99"/>
  <c r="S78" i="99"/>
  <c r="R78" i="99"/>
  <c r="Q78" i="99"/>
  <c r="P78" i="99"/>
  <c r="O78" i="99"/>
  <c r="N78" i="99"/>
  <c r="M78" i="99"/>
  <c r="L78" i="99"/>
  <c r="K78" i="99"/>
  <c r="J78" i="99"/>
  <c r="I78" i="99"/>
  <c r="H78" i="99"/>
  <c r="G78" i="99"/>
  <c r="F78" i="99"/>
  <c r="E78" i="99"/>
  <c r="D78" i="99"/>
  <c r="C78" i="99"/>
  <c r="B78" i="99"/>
  <c r="BA77" i="99"/>
  <c r="AZ77" i="99"/>
  <c r="AY77" i="99"/>
  <c r="AX77" i="99"/>
  <c r="AW77" i="99"/>
  <c r="AV77" i="99"/>
  <c r="AU77" i="99"/>
  <c r="AT77" i="99"/>
  <c r="AS77" i="99"/>
  <c r="AR77" i="99"/>
  <c r="AQ77" i="99"/>
  <c r="AP77" i="99"/>
  <c r="AO77" i="99"/>
  <c r="AN77" i="99"/>
  <c r="AM77" i="99"/>
  <c r="AL77" i="99"/>
  <c r="AK77" i="99"/>
  <c r="AJ77" i="99"/>
  <c r="AI77" i="99"/>
  <c r="AH77" i="99"/>
  <c r="AG77" i="99"/>
  <c r="AF77" i="99"/>
  <c r="AE77" i="99"/>
  <c r="AD77" i="99"/>
  <c r="AC77" i="99"/>
  <c r="AB77" i="99"/>
  <c r="AA77" i="99"/>
  <c r="Z77" i="99"/>
  <c r="Y77" i="99"/>
  <c r="X77" i="99"/>
  <c r="W77" i="99"/>
  <c r="V77" i="99"/>
  <c r="U77" i="99"/>
  <c r="T77" i="99"/>
  <c r="S77" i="99"/>
  <c r="R77" i="99"/>
  <c r="Q77" i="99"/>
  <c r="P77" i="99"/>
  <c r="O77" i="99"/>
  <c r="N77" i="99"/>
  <c r="M77" i="99"/>
  <c r="L77" i="99"/>
  <c r="K77" i="99"/>
  <c r="J77" i="99"/>
  <c r="I77" i="99"/>
  <c r="H77" i="99"/>
  <c r="G77" i="99"/>
  <c r="F77" i="99"/>
  <c r="E77" i="99"/>
  <c r="D77" i="99"/>
  <c r="C77" i="99"/>
  <c r="B77" i="99"/>
  <c r="BA76" i="99"/>
  <c r="AZ76" i="99"/>
  <c r="AY76" i="99"/>
  <c r="AX76" i="99"/>
  <c r="AW76" i="99"/>
  <c r="AV76" i="99"/>
  <c r="AU76" i="99"/>
  <c r="AT76" i="99"/>
  <c r="AS76" i="99"/>
  <c r="AR76" i="99"/>
  <c r="AQ76" i="99"/>
  <c r="AP76" i="99"/>
  <c r="AO76" i="99"/>
  <c r="AN76" i="99"/>
  <c r="AM76" i="99"/>
  <c r="AL76" i="99"/>
  <c r="AK76" i="99"/>
  <c r="AJ76" i="99"/>
  <c r="AI76" i="99"/>
  <c r="AH76" i="99"/>
  <c r="AG76" i="99"/>
  <c r="AF76" i="99"/>
  <c r="AE76" i="99"/>
  <c r="AD76" i="99"/>
  <c r="AC76" i="99"/>
  <c r="AB76" i="99"/>
  <c r="AA76" i="99"/>
  <c r="Z76" i="99"/>
  <c r="Y76" i="99"/>
  <c r="X76" i="99"/>
  <c r="W76" i="99"/>
  <c r="V76" i="99"/>
  <c r="U76" i="99"/>
  <c r="T76" i="99"/>
  <c r="S76" i="99"/>
  <c r="R76" i="99"/>
  <c r="Q76" i="99"/>
  <c r="P76" i="99"/>
  <c r="O76" i="99"/>
  <c r="N76" i="99"/>
  <c r="M76" i="99"/>
  <c r="L76" i="99"/>
  <c r="K76" i="99"/>
  <c r="J76" i="99"/>
  <c r="I76" i="99"/>
  <c r="H76" i="99"/>
  <c r="G76" i="99"/>
  <c r="F76" i="99"/>
  <c r="E76" i="99"/>
  <c r="D76" i="99"/>
  <c r="C76" i="99"/>
  <c r="B76" i="99"/>
  <c r="BA75" i="99"/>
  <c r="AZ75" i="99"/>
  <c r="AY75" i="99"/>
  <c r="AX75" i="99"/>
  <c r="AW75" i="99"/>
  <c r="AV75" i="99"/>
  <c r="AU75" i="99"/>
  <c r="AT75" i="99"/>
  <c r="AS75" i="99"/>
  <c r="AR75" i="99"/>
  <c r="AQ75" i="99"/>
  <c r="AP75" i="99"/>
  <c r="AO75" i="99"/>
  <c r="AN75" i="99"/>
  <c r="AM75" i="99"/>
  <c r="AL75" i="99"/>
  <c r="AK75" i="99"/>
  <c r="AJ75" i="99"/>
  <c r="AI75" i="99"/>
  <c r="AH75" i="99"/>
  <c r="AG75" i="99"/>
  <c r="AF75" i="99"/>
  <c r="AE75" i="99"/>
  <c r="AD75" i="99"/>
  <c r="AC75" i="99"/>
  <c r="AB75" i="99"/>
  <c r="AA75" i="99"/>
  <c r="Z75" i="99"/>
  <c r="Y75" i="99"/>
  <c r="X75" i="99"/>
  <c r="W75" i="99"/>
  <c r="V75" i="99"/>
  <c r="U75" i="99"/>
  <c r="T75" i="99"/>
  <c r="S75" i="99"/>
  <c r="R75" i="99"/>
  <c r="Q75" i="99"/>
  <c r="P75" i="99"/>
  <c r="O75" i="99"/>
  <c r="N75" i="99"/>
  <c r="M75" i="99"/>
  <c r="L75" i="99"/>
  <c r="K75" i="99"/>
  <c r="J75" i="99"/>
  <c r="I75" i="99"/>
  <c r="H75" i="99"/>
  <c r="G75" i="99"/>
  <c r="F75" i="99"/>
  <c r="E75" i="99"/>
  <c r="D75" i="99"/>
  <c r="C75" i="99"/>
  <c r="B75" i="99"/>
  <c r="BA74" i="99"/>
  <c r="AZ74" i="99"/>
  <c r="AY74" i="99"/>
  <c r="AX74" i="99"/>
  <c r="AW74" i="99"/>
  <c r="AV74" i="99"/>
  <c r="AU74" i="99"/>
  <c r="AT74" i="99"/>
  <c r="AS74" i="99"/>
  <c r="AR74" i="99"/>
  <c r="AQ74" i="99"/>
  <c r="AP74" i="99"/>
  <c r="AO74" i="99"/>
  <c r="AN74" i="99"/>
  <c r="AM74" i="99"/>
  <c r="AL74" i="99"/>
  <c r="AK74" i="99"/>
  <c r="AJ74" i="99"/>
  <c r="AI74" i="99"/>
  <c r="AH74" i="99"/>
  <c r="AG74" i="99"/>
  <c r="AF74" i="99"/>
  <c r="AE74" i="99"/>
  <c r="AD74" i="99"/>
  <c r="AC74" i="99"/>
  <c r="AB74" i="99"/>
  <c r="AA74" i="99"/>
  <c r="Z74" i="99"/>
  <c r="Y74" i="99"/>
  <c r="X74" i="99"/>
  <c r="W74" i="99"/>
  <c r="V74" i="99"/>
  <c r="U74" i="99"/>
  <c r="T74" i="99"/>
  <c r="S74" i="99"/>
  <c r="R74" i="99"/>
  <c r="Q74" i="99"/>
  <c r="P74" i="99"/>
  <c r="O74" i="99"/>
  <c r="N74" i="99"/>
  <c r="M74" i="99"/>
  <c r="L74" i="99"/>
  <c r="K74" i="99"/>
  <c r="J74" i="99"/>
  <c r="I74" i="99"/>
  <c r="H74" i="99"/>
  <c r="G74" i="99"/>
  <c r="F74" i="99"/>
  <c r="E74" i="99"/>
  <c r="D74" i="99"/>
  <c r="C74" i="99"/>
  <c r="B74" i="99"/>
  <c r="BA73" i="99"/>
  <c r="AZ73" i="99"/>
  <c r="AY73" i="99"/>
  <c r="AX73" i="99"/>
  <c r="AW73" i="99"/>
  <c r="AV73" i="99"/>
  <c r="AU73" i="99"/>
  <c r="AT73" i="99"/>
  <c r="AS73" i="99"/>
  <c r="AR73" i="99"/>
  <c r="AQ73" i="99"/>
  <c r="AP73" i="99"/>
  <c r="AO73" i="99"/>
  <c r="AN73" i="99"/>
  <c r="AM73" i="99"/>
  <c r="AL73" i="99"/>
  <c r="AK73" i="99"/>
  <c r="AJ73" i="99"/>
  <c r="AI73" i="99"/>
  <c r="AH73" i="99"/>
  <c r="AG73" i="99"/>
  <c r="AF73" i="99"/>
  <c r="AE73" i="99"/>
  <c r="AD73" i="99"/>
  <c r="AC73" i="99"/>
  <c r="AB73" i="99"/>
  <c r="AA73" i="99"/>
  <c r="Z73" i="99"/>
  <c r="Y73" i="99"/>
  <c r="X73" i="99"/>
  <c r="W73" i="99"/>
  <c r="V73" i="99"/>
  <c r="U73" i="99"/>
  <c r="T73" i="99"/>
  <c r="S73" i="99"/>
  <c r="R73" i="99"/>
  <c r="Q73" i="99"/>
  <c r="P73" i="99"/>
  <c r="O73" i="99"/>
  <c r="N73" i="99"/>
  <c r="M73" i="99"/>
  <c r="L73" i="99"/>
  <c r="K73" i="99"/>
  <c r="J73" i="99"/>
  <c r="I73" i="99"/>
  <c r="H73" i="99"/>
  <c r="G73" i="99"/>
  <c r="F73" i="99"/>
  <c r="E73" i="99"/>
  <c r="D73" i="99"/>
  <c r="C73" i="99"/>
  <c r="B73" i="99"/>
  <c r="BA72" i="99"/>
  <c r="AZ72" i="99"/>
  <c r="AY72" i="99"/>
  <c r="AX72" i="99"/>
  <c r="AW72" i="99"/>
  <c r="AV72" i="99"/>
  <c r="AU72" i="99"/>
  <c r="AT72" i="99"/>
  <c r="AS72" i="99"/>
  <c r="AR72" i="99"/>
  <c r="AQ72" i="99"/>
  <c r="AP72" i="99"/>
  <c r="AO72" i="99"/>
  <c r="AN72" i="99"/>
  <c r="AM72" i="99"/>
  <c r="AL72" i="99"/>
  <c r="AK72" i="99"/>
  <c r="AJ72" i="99"/>
  <c r="AI72" i="99"/>
  <c r="AH72" i="99"/>
  <c r="AG72" i="99"/>
  <c r="AF72" i="99"/>
  <c r="AE72" i="99"/>
  <c r="AD72" i="99"/>
  <c r="AC72" i="99"/>
  <c r="AB72" i="99"/>
  <c r="AA72" i="99"/>
  <c r="Z72" i="99"/>
  <c r="Y72" i="99"/>
  <c r="X72" i="99"/>
  <c r="W72" i="99"/>
  <c r="V72" i="99"/>
  <c r="U72" i="99"/>
  <c r="T72" i="99"/>
  <c r="S72" i="99"/>
  <c r="R72" i="99"/>
  <c r="Q72" i="99"/>
  <c r="P72" i="99"/>
  <c r="O72" i="99"/>
  <c r="N72" i="99"/>
  <c r="M72" i="99"/>
  <c r="L72" i="99"/>
  <c r="K72" i="99"/>
  <c r="J72" i="99"/>
  <c r="I72" i="99"/>
  <c r="H72" i="99"/>
  <c r="G72" i="99"/>
  <c r="F72" i="99"/>
  <c r="E72" i="99"/>
  <c r="D72" i="99"/>
  <c r="C72" i="99"/>
  <c r="B72" i="99"/>
  <c r="BA71" i="99"/>
  <c r="AZ71" i="99"/>
  <c r="AY71" i="99"/>
  <c r="AX71" i="99"/>
  <c r="AW71" i="99"/>
  <c r="AV71" i="99"/>
  <c r="AU71" i="99"/>
  <c r="AT71" i="99"/>
  <c r="AS71" i="99"/>
  <c r="AR71" i="99"/>
  <c r="AQ71" i="99"/>
  <c r="AP71" i="99"/>
  <c r="AO71" i="99"/>
  <c r="AN71" i="99"/>
  <c r="AM71" i="99"/>
  <c r="AL71" i="99"/>
  <c r="AK71" i="99"/>
  <c r="AJ71" i="99"/>
  <c r="AI71" i="99"/>
  <c r="AH71" i="99"/>
  <c r="AG71" i="99"/>
  <c r="AF71" i="99"/>
  <c r="AE71" i="99"/>
  <c r="AD71" i="99"/>
  <c r="AC71" i="99"/>
  <c r="AB71" i="99"/>
  <c r="AA71" i="99"/>
  <c r="Z71" i="99"/>
  <c r="Y71" i="99"/>
  <c r="X71" i="99"/>
  <c r="W71" i="99"/>
  <c r="V71" i="99"/>
  <c r="U71" i="99"/>
  <c r="T71" i="99"/>
  <c r="S71" i="99"/>
  <c r="R71" i="99"/>
  <c r="Q71" i="99"/>
  <c r="P71" i="99"/>
  <c r="O71" i="99"/>
  <c r="N71" i="99"/>
  <c r="M71" i="99"/>
  <c r="L71" i="99"/>
  <c r="K71" i="99"/>
  <c r="J71" i="99"/>
  <c r="I71" i="99"/>
  <c r="H71" i="99"/>
  <c r="G71" i="99"/>
  <c r="F71" i="99"/>
  <c r="E71" i="99"/>
  <c r="D71" i="99"/>
  <c r="C71" i="99"/>
  <c r="B71" i="99"/>
  <c r="BA70" i="99"/>
  <c r="AZ70" i="99"/>
  <c r="AY70" i="99"/>
  <c r="AX70" i="99"/>
  <c r="AW70" i="99"/>
  <c r="AV70" i="99"/>
  <c r="AU70" i="99"/>
  <c r="AT70" i="99"/>
  <c r="AS70" i="99"/>
  <c r="AR70" i="99"/>
  <c r="AQ70" i="99"/>
  <c r="AP70" i="99"/>
  <c r="AO70" i="99"/>
  <c r="AN70" i="99"/>
  <c r="AM70" i="99"/>
  <c r="AL70" i="99"/>
  <c r="AK70" i="99"/>
  <c r="AJ70" i="99"/>
  <c r="AI70" i="99"/>
  <c r="AH70" i="99"/>
  <c r="AG70" i="99"/>
  <c r="AF70" i="99"/>
  <c r="AE70" i="99"/>
  <c r="AD70" i="99"/>
  <c r="AC70" i="99"/>
  <c r="AB70" i="99"/>
  <c r="AA70" i="99"/>
  <c r="Z70" i="99"/>
  <c r="Y70" i="99"/>
  <c r="X70" i="99"/>
  <c r="W70" i="99"/>
  <c r="V70" i="99"/>
  <c r="U70" i="99"/>
  <c r="T70" i="99"/>
  <c r="S70" i="99"/>
  <c r="R70" i="99"/>
  <c r="Q70" i="99"/>
  <c r="P70" i="99"/>
  <c r="O70" i="99"/>
  <c r="N70" i="99"/>
  <c r="M70" i="99"/>
  <c r="L70" i="99"/>
  <c r="K70" i="99"/>
  <c r="J70" i="99"/>
  <c r="I70" i="99"/>
  <c r="H70" i="99"/>
  <c r="G70" i="99"/>
  <c r="F70" i="99"/>
  <c r="E70" i="99"/>
  <c r="D70" i="99"/>
  <c r="C70" i="99"/>
  <c r="B70" i="99"/>
  <c r="BA69" i="99"/>
  <c r="AZ69" i="99"/>
  <c r="AY69" i="99"/>
  <c r="AX69" i="99"/>
  <c r="AW69" i="99"/>
  <c r="AV69" i="99"/>
  <c r="AU69" i="99"/>
  <c r="AT69" i="99"/>
  <c r="AS69" i="99"/>
  <c r="AR69" i="99"/>
  <c r="AQ69" i="99"/>
  <c r="AP69" i="99"/>
  <c r="AO69" i="99"/>
  <c r="AN69" i="99"/>
  <c r="AM69" i="99"/>
  <c r="AL69" i="99"/>
  <c r="AK69" i="99"/>
  <c r="AJ69" i="99"/>
  <c r="AI69" i="99"/>
  <c r="AH69" i="99"/>
  <c r="AG69" i="99"/>
  <c r="AF69" i="99"/>
  <c r="AE69" i="99"/>
  <c r="AD69" i="99"/>
  <c r="AC69" i="99"/>
  <c r="AB69" i="99"/>
  <c r="AA69" i="99"/>
  <c r="Z69" i="99"/>
  <c r="Y69" i="99"/>
  <c r="X69" i="99"/>
  <c r="W69" i="99"/>
  <c r="V69" i="99"/>
  <c r="U69" i="99"/>
  <c r="T69" i="99"/>
  <c r="S69" i="99"/>
  <c r="R69" i="99"/>
  <c r="Q69" i="99"/>
  <c r="P69" i="99"/>
  <c r="O69" i="99"/>
  <c r="N69" i="99"/>
  <c r="M69" i="99"/>
  <c r="L69" i="99"/>
  <c r="K69" i="99"/>
  <c r="J69" i="99"/>
  <c r="I69" i="99"/>
  <c r="H69" i="99"/>
  <c r="G69" i="99"/>
  <c r="F69" i="99"/>
  <c r="E69" i="99"/>
  <c r="D69" i="99"/>
  <c r="C69" i="99"/>
  <c r="B69" i="99"/>
  <c r="BA68" i="99"/>
  <c r="AZ68" i="99"/>
  <c r="AY68" i="99"/>
  <c r="AX68" i="99"/>
  <c r="AW68" i="99"/>
  <c r="AV68" i="99"/>
  <c r="AU68" i="99"/>
  <c r="AT68" i="99"/>
  <c r="AS68" i="99"/>
  <c r="AR68" i="99"/>
  <c r="AQ68" i="99"/>
  <c r="AP68" i="99"/>
  <c r="AO68" i="99"/>
  <c r="AN68" i="99"/>
  <c r="AM68" i="99"/>
  <c r="AL68" i="99"/>
  <c r="AK68" i="99"/>
  <c r="AJ68" i="99"/>
  <c r="AI68" i="99"/>
  <c r="AH68" i="99"/>
  <c r="AG68" i="99"/>
  <c r="AF68" i="99"/>
  <c r="AE68" i="99"/>
  <c r="AD68" i="99"/>
  <c r="AC68" i="99"/>
  <c r="AB68" i="99"/>
  <c r="AA68" i="99"/>
  <c r="Z68" i="99"/>
  <c r="Y68" i="99"/>
  <c r="X68" i="99"/>
  <c r="W68" i="99"/>
  <c r="V68" i="99"/>
  <c r="U68" i="99"/>
  <c r="T68" i="99"/>
  <c r="S68" i="99"/>
  <c r="R68" i="99"/>
  <c r="Q68" i="99"/>
  <c r="P68" i="99"/>
  <c r="O68" i="99"/>
  <c r="N68" i="99"/>
  <c r="M68" i="99"/>
  <c r="L68" i="99"/>
  <c r="K68" i="99"/>
  <c r="J68" i="99"/>
  <c r="I68" i="99"/>
  <c r="H68" i="99"/>
  <c r="G68" i="99"/>
  <c r="F68" i="99"/>
  <c r="E68" i="99"/>
  <c r="D68" i="99"/>
  <c r="C68" i="99"/>
  <c r="B68" i="99"/>
  <c r="BA67" i="99"/>
  <c r="AZ67" i="99"/>
  <c r="AY67" i="99"/>
  <c r="AX67" i="99"/>
  <c r="AW67" i="99"/>
  <c r="AV67" i="99"/>
  <c r="AU67" i="99"/>
  <c r="AT67" i="99"/>
  <c r="AS67" i="99"/>
  <c r="AR67" i="99"/>
  <c r="AQ67" i="99"/>
  <c r="AP67" i="99"/>
  <c r="AO67" i="99"/>
  <c r="AN67" i="99"/>
  <c r="AM67" i="99"/>
  <c r="AL67" i="99"/>
  <c r="AK67" i="99"/>
  <c r="AJ67" i="99"/>
  <c r="AI67" i="99"/>
  <c r="AH67" i="99"/>
  <c r="AG67" i="99"/>
  <c r="AF67" i="99"/>
  <c r="AE67" i="99"/>
  <c r="AD67" i="99"/>
  <c r="AC67" i="99"/>
  <c r="AB67" i="99"/>
  <c r="AA67" i="99"/>
  <c r="Z67" i="99"/>
  <c r="Y67" i="99"/>
  <c r="X67" i="99"/>
  <c r="W67" i="99"/>
  <c r="V67" i="99"/>
  <c r="U67" i="99"/>
  <c r="T67" i="99"/>
  <c r="S67" i="99"/>
  <c r="R67" i="99"/>
  <c r="Q67" i="99"/>
  <c r="P67" i="99"/>
  <c r="O67" i="99"/>
  <c r="N67" i="99"/>
  <c r="M67" i="99"/>
  <c r="L67" i="99"/>
  <c r="K67" i="99"/>
  <c r="J67" i="99"/>
  <c r="I67" i="99"/>
  <c r="H67" i="99"/>
  <c r="G67" i="99"/>
  <c r="F67" i="99"/>
  <c r="E67" i="99"/>
  <c r="D67" i="99"/>
  <c r="C67" i="99"/>
  <c r="B67" i="99"/>
  <c r="BA66" i="99"/>
  <c r="AZ66" i="99"/>
  <c r="AY66" i="99"/>
  <c r="AX66" i="99"/>
  <c r="AW66" i="99"/>
  <c r="AV66" i="99"/>
  <c r="AU66" i="99"/>
  <c r="AT66" i="99"/>
  <c r="AS66" i="99"/>
  <c r="AR66" i="99"/>
  <c r="AQ66" i="99"/>
  <c r="AP66" i="99"/>
  <c r="AO66" i="99"/>
  <c r="AN66" i="99"/>
  <c r="AM66" i="99"/>
  <c r="AL66" i="99"/>
  <c r="AK66" i="99"/>
  <c r="AJ66" i="99"/>
  <c r="AI66" i="99"/>
  <c r="AH66" i="99"/>
  <c r="AG66" i="99"/>
  <c r="AF66" i="99"/>
  <c r="AE66" i="99"/>
  <c r="AD66" i="99"/>
  <c r="AC66" i="99"/>
  <c r="AB66" i="99"/>
  <c r="AA66" i="99"/>
  <c r="Z66" i="99"/>
  <c r="Y66" i="99"/>
  <c r="X66" i="99"/>
  <c r="W66" i="99"/>
  <c r="V66" i="99"/>
  <c r="U66" i="99"/>
  <c r="T66" i="99"/>
  <c r="S66" i="99"/>
  <c r="R66" i="99"/>
  <c r="Q66" i="99"/>
  <c r="P66" i="99"/>
  <c r="O66" i="99"/>
  <c r="N66" i="99"/>
  <c r="M66" i="99"/>
  <c r="L66" i="99"/>
  <c r="K66" i="99"/>
  <c r="J66" i="99"/>
  <c r="I66" i="99"/>
  <c r="H66" i="99"/>
  <c r="G66" i="99"/>
  <c r="F66" i="99"/>
  <c r="E66" i="99"/>
  <c r="D66" i="99"/>
  <c r="C66" i="99"/>
  <c r="B66" i="99"/>
  <c r="BA65" i="99"/>
  <c r="AZ65" i="99"/>
  <c r="AY65" i="99"/>
  <c r="AX65" i="99"/>
  <c r="AW65" i="99"/>
  <c r="AV65" i="99"/>
  <c r="AU65" i="99"/>
  <c r="AT65" i="99"/>
  <c r="AS65" i="99"/>
  <c r="AR65" i="99"/>
  <c r="AQ65" i="99"/>
  <c r="AP65" i="99"/>
  <c r="AO65" i="99"/>
  <c r="AN65" i="99"/>
  <c r="AM65" i="99"/>
  <c r="AL65" i="99"/>
  <c r="AK65" i="99"/>
  <c r="AJ65" i="99"/>
  <c r="AI65" i="99"/>
  <c r="AH65" i="99"/>
  <c r="AG65" i="99"/>
  <c r="AF65" i="99"/>
  <c r="AE65" i="99"/>
  <c r="AD65" i="99"/>
  <c r="AC65" i="99"/>
  <c r="AB65" i="99"/>
  <c r="AA65" i="99"/>
  <c r="Z65" i="99"/>
  <c r="Y65" i="99"/>
  <c r="X65" i="99"/>
  <c r="W65" i="99"/>
  <c r="V65" i="99"/>
  <c r="U65" i="99"/>
  <c r="T65" i="99"/>
  <c r="S65" i="99"/>
  <c r="R65" i="99"/>
  <c r="Q65" i="99"/>
  <c r="P65" i="99"/>
  <c r="O65" i="99"/>
  <c r="N65" i="99"/>
  <c r="M65" i="99"/>
  <c r="L65" i="99"/>
  <c r="K65" i="99"/>
  <c r="J65" i="99"/>
  <c r="I65" i="99"/>
  <c r="H65" i="99"/>
  <c r="G65" i="99"/>
  <c r="F65" i="99"/>
  <c r="E65" i="99"/>
  <c r="D65" i="99"/>
  <c r="C65" i="99"/>
  <c r="B65" i="99"/>
  <c r="BA64" i="99"/>
  <c r="AZ64" i="99"/>
  <c r="AY64" i="99"/>
  <c r="AX64" i="99"/>
  <c r="AW64" i="99"/>
  <c r="AV64" i="99"/>
  <c r="AU64" i="99"/>
  <c r="AT64" i="99"/>
  <c r="AS64" i="99"/>
  <c r="AR64" i="99"/>
  <c r="AQ64" i="99"/>
  <c r="AP64" i="99"/>
  <c r="AO64" i="99"/>
  <c r="AN64" i="99"/>
  <c r="AM64" i="99"/>
  <c r="AL64" i="99"/>
  <c r="AK64" i="99"/>
  <c r="AJ64" i="99"/>
  <c r="AI64" i="99"/>
  <c r="AH64" i="99"/>
  <c r="AG64" i="99"/>
  <c r="AF64" i="99"/>
  <c r="AE64" i="99"/>
  <c r="AD64" i="99"/>
  <c r="AC64" i="99"/>
  <c r="AB64" i="99"/>
  <c r="AA64" i="99"/>
  <c r="Z64" i="99"/>
  <c r="Y64" i="99"/>
  <c r="X64" i="99"/>
  <c r="W64" i="99"/>
  <c r="V64" i="99"/>
  <c r="U64" i="99"/>
  <c r="T64" i="99"/>
  <c r="S64" i="99"/>
  <c r="R64" i="99"/>
  <c r="Q64" i="99"/>
  <c r="P64" i="99"/>
  <c r="O64" i="99"/>
  <c r="N64" i="99"/>
  <c r="M64" i="99"/>
  <c r="L64" i="99"/>
  <c r="K64" i="99"/>
  <c r="J64" i="99"/>
  <c r="I64" i="99"/>
  <c r="H64" i="99"/>
  <c r="G64" i="99"/>
  <c r="F64" i="99"/>
  <c r="E64" i="99"/>
  <c r="D64" i="99"/>
  <c r="C64" i="99"/>
  <c r="B64" i="99"/>
  <c r="BA63" i="99"/>
  <c r="AZ63" i="99"/>
  <c r="AY63" i="99"/>
  <c r="AX63" i="99"/>
  <c r="AW63" i="99"/>
  <c r="AV63" i="99"/>
  <c r="AU63" i="99"/>
  <c r="AT63" i="99"/>
  <c r="AS63" i="99"/>
  <c r="AR63" i="99"/>
  <c r="AQ63" i="99"/>
  <c r="AP63" i="99"/>
  <c r="AO63" i="99"/>
  <c r="AN63" i="99"/>
  <c r="AM63" i="99"/>
  <c r="AL63" i="99"/>
  <c r="AK63" i="99"/>
  <c r="AJ63" i="99"/>
  <c r="AI63" i="99"/>
  <c r="AH63" i="99"/>
  <c r="AG63" i="99"/>
  <c r="AF63" i="99"/>
  <c r="AE63" i="99"/>
  <c r="AD63" i="99"/>
  <c r="AC63" i="99"/>
  <c r="AB63" i="99"/>
  <c r="AA63" i="99"/>
  <c r="Z63" i="99"/>
  <c r="Y63" i="99"/>
  <c r="X63" i="99"/>
  <c r="W63" i="99"/>
  <c r="V63" i="99"/>
  <c r="U63" i="99"/>
  <c r="T63" i="99"/>
  <c r="S63" i="99"/>
  <c r="R63" i="99"/>
  <c r="Q63" i="99"/>
  <c r="P63" i="99"/>
  <c r="O63" i="99"/>
  <c r="N63" i="99"/>
  <c r="M63" i="99"/>
  <c r="L63" i="99"/>
  <c r="K63" i="99"/>
  <c r="J63" i="99"/>
  <c r="I63" i="99"/>
  <c r="H63" i="99"/>
  <c r="G63" i="99"/>
  <c r="F63" i="99"/>
  <c r="E63" i="99"/>
  <c r="D63" i="99"/>
  <c r="C63" i="99"/>
  <c r="B63" i="99"/>
  <c r="BA62" i="99"/>
  <c r="AZ62" i="99"/>
  <c r="AY62" i="99"/>
  <c r="AX62" i="99"/>
  <c r="AW62" i="99"/>
  <c r="AV62" i="99"/>
  <c r="AU62" i="99"/>
  <c r="AT62" i="99"/>
  <c r="AS62" i="99"/>
  <c r="AR62" i="99"/>
  <c r="AQ62" i="99"/>
  <c r="AP62" i="99"/>
  <c r="AO62" i="99"/>
  <c r="AN62" i="99"/>
  <c r="AM62" i="99"/>
  <c r="AL62" i="99"/>
  <c r="AK62" i="99"/>
  <c r="AJ62" i="99"/>
  <c r="AI62" i="99"/>
  <c r="AH62" i="99"/>
  <c r="AG62" i="99"/>
  <c r="AF62" i="99"/>
  <c r="AE62" i="99"/>
  <c r="AD62" i="99"/>
  <c r="AC62" i="99"/>
  <c r="AB62" i="99"/>
  <c r="AA62" i="99"/>
  <c r="Z62" i="99"/>
  <c r="Y62" i="99"/>
  <c r="X62" i="99"/>
  <c r="W62" i="99"/>
  <c r="V62" i="99"/>
  <c r="U62" i="99"/>
  <c r="T62" i="99"/>
  <c r="S62" i="99"/>
  <c r="R62" i="99"/>
  <c r="Q62" i="99"/>
  <c r="P62" i="99"/>
  <c r="O62" i="99"/>
  <c r="N62" i="99"/>
  <c r="M62" i="99"/>
  <c r="L62" i="99"/>
  <c r="K62" i="99"/>
  <c r="J62" i="99"/>
  <c r="I62" i="99"/>
  <c r="H62" i="99"/>
  <c r="G62" i="99"/>
  <c r="F62" i="99"/>
  <c r="E62" i="99"/>
  <c r="D62" i="99"/>
  <c r="C62" i="99"/>
  <c r="B62" i="99"/>
  <c r="BA61" i="99"/>
  <c r="AZ61" i="99"/>
  <c r="AY61" i="99"/>
  <c r="AX61" i="99"/>
  <c r="AW61" i="99"/>
  <c r="AV61" i="99"/>
  <c r="AU61" i="99"/>
  <c r="AT61" i="99"/>
  <c r="AS61" i="99"/>
  <c r="AR61" i="99"/>
  <c r="AQ61" i="99"/>
  <c r="AP61" i="99"/>
  <c r="AO61" i="99"/>
  <c r="AN61" i="99"/>
  <c r="AM61" i="99"/>
  <c r="AL61" i="99"/>
  <c r="AK61" i="99"/>
  <c r="AJ61" i="99"/>
  <c r="AI61" i="99"/>
  <c r="AH61" i="99"/>
  <c r="AG61" i="99"/>
  <c r="AF61" i="99"/>
  <c r="AE61" i="99"/>
  <c r="AD61" i="99"/>
  <c r="AC61" i="99"/>
  <c r="AB61" i="99"/>
  <c r="AA61" i="99"/>
  <c r="Z61" i="99"/>
  <c r="Y61" i="99"/>
  <c r="X61" i="99"/>
  <c r="W61" i="99"/>
  <c r="V61" i="99"/>
  <c r="U61" i="99"/>
  <c r="T61" i="99"/>
  <c r="S61" i="99"/>
  <c r="R61" i="99"/>
  <c r="Q61" i="99"/>
  <c r="P61" i="99"/>
  <c r="O61" i="99"/>
  <c r="N61" i="99"/>
  <c r="M61" i="99"/>
  <c r="L61" i="99"/>
  <c r="K61" i="99"/>
  <c r="J61" i="99"/>
  <c r="I61" i="99"/>
  <c r="H61" i="99"/>
  <c r="G61" i="99"/>
  <c r="F61" i="99"/>
  <c r="E61" i="99"/>
  <c r="D61" i="99"/>
  <c r="C61" i="99"/>
  <c r="B61" i="99"/>
  <c r="BA60" i="99"/>
  <c r="AZ60" i="99"/>
  <c r="AY60" i="99"/>
  <c r="AX60" i="99"/>
  <c r="AW60" i="99"/>
  <c r="AV60" i="99"/>
  <c r="AU60" i="99"/>
  <c r="AT60" i="99"/>
  <c r="AS60" i="99"/>
  <c r="AR60" i="99"/>
  <c r="AQ60" i="99"/>
  <c r="AP60" i="99"/>
  <c r="AO60" i="99"/>
  <c r="AN60" i="99"/>
  <c r="AM60" i="99"/>
  <c r="AL60" i="99"/>
  <c r="AK60" i="99"/>
  <c r="AJ60" i="99"/>
  <c r="AI60" i="99"/>
  <c r="AH60" i="99"/>
  <c r="AG60" i="99"/>
  <c r="AF60" i="99"/>
  <c r="AE60" i="99"/>
  <c r="AD60" i="99"/>
  <c r="AC60" i="99"/>
  <c r="AB60" i="99"/>
  <c r="AA60" i="99"/>
  <c r="Z60" i="99"/>
  <c r="Y60" i="99"/>
  <c r="X60" i="99"/>
  <c r="W60" i="99"/>
  <c r="V60" i="99"/>
  <c r="U60" i="99"/>
  <c r="T60" i="99"/>
  <c r="S60" i="99"/>
  <c r="R60" i="99"/>
  <c r="Q60" i="99"/>
  <c r="P60" i="99"/>
  <c r="O60" i="99"/>
  <c r="N60" i="99"/>
  <c r="M60" i="99"/>
  <c r="L60" i="99"/>
  <c r="K60" i="99"/>
  <c r="J60" i="99"/>
  <c r="I60" i="99"/>
  <c r="H60" i="99"/>
  <c r="G60" i="99"/>
  <c r="F60" i="99"/>
  <c r="E60" i="99"/>
  <c r="D60" i="99"/>
  <c r="C60" i="99"/>
  <c r="B60" i="99"/>
  <c r="BA59" i="99"/>
  <c r="AZ59" i="99"/>
  <c r="AY59" i="99"/>
  <c r="AX59" i="99"/>
  <c r="AW59" i="99"/>
  <c r="AV59" i="99"/>
  <c r="AU59" i="99"/>
  <c r="AT59" i="99"/>
  <c r="AS59" i="99"/>
  <c r="AR59" i="99"/>
  <c r="AQ59" i="99"/>
  <c r="AP59" i="99"/>
  <c r="AO59" i="99"/>
  <c r="AN59" i="99"/>
  <c r="AM59" i="99"/>
  <c r="AL59" i="99"/>
  <c r="AK59" i="99"/>
  <c r="AJ59" i="99"/>
  <c r="AI59" i="99"/>
  <c r="AH59" i="99"/>
  <c r="AG59" i="99"/>
  <c r="AF59" i="99"/>
  <c r="AE59" i="99"/>
  <c r="AD59" i="99"/>
  <c r="AC59" i="99"/>
  <c r="AB59" i="99"/>
  <c r="AA59" i="99"/>
  <c r="Z59" i="99"/>
  <c r="Y59" i="99"/>
  <c r="X59" i="99"/>
  <c r="W59" i="99"/>
  <c r="V59" i="99"/>
  <c r="U59" i="99"/>
  <c r="T59" i="99"/>
  <c r="S59" i="99"/>
  <c r="R59" i="99"/>
  <c r="Q59" i="99"/>
  <c r="P59" i="99"/>
  <c r="O59" i="99"/>
  <c r="N59" i="99"/>
  <c r="M59" i="99"/>
  <c r="L59" i="99"/>
  <c r="K59" i="99"/>
  <c r="J59" i="99"/>
  <c r="I59" i="99"/>
  <c r="H59" i="99"/>
  <c r="G59" i="99"/>
  <c r="F59" i="99"/>
  <c r="E59" i="99"/>
  <c r="D59" i="99"/>
  <c r="C59" i="99"/>
  <c r="B59" i="99"/>
  <c r="BA58" i="99"/>
  <c r="AZ58" i="99"/>
  <c r="AY58" i="99"/>
  <c r="AX58" i="99"/>
  <c r="AW58" i="99"/>
  <c r="AV58" i="99"/>
  <c r="AU58" i="99"/>
  <c r="AT58" i="99"/>
  <c r="AS58" i="99"/>
  <c r="AR58" i="99"/>
  <c r="AQ58" i="99"/>
  <c r="AP58" i="99"/>
  <c r="AO58" i="99"/>
  <c r="AN58" i="99"/>
  <c r="AM58" i="99"/>
  <c r="AL58" i="99"/>
  <c r="AK58" i="99"/>
  <c r="AJ58" i="99"/>
  <c r="AI58" i="99"/>
  <c r="AH58" i="99"/>
  <c r="AG58" i="99"/>
  <c r="AF58" i="99"/>
  <c r="AE58" i="99"/>
  <c r="AD58" i="99"/>
  <c r="AC58" i="99"/>
  <c r="AB58" i="99"/>
  <c r="AA58" i="99"/>
  <c r="Z58" i="99"/>
  <c r="Y58" i="99"/>
  <c r="X58" i="99"/>
  <c r="W58" i="99"/>
  <c r="V58" i="99"/>
  <c r="U58" i="99"/>
  <c r="T58" i="99"/>
  <c r="S58" i="99"/>
  <c r="R58" i="99"/>
  <c r="Q58" i="99"/>
  <c r="P58" i="99"/>
  <c r="O58" i="99"/>
  <c r="N58" i="99"/>
  <c r="M58" i="99"/>
  <c r="L58" i="99"/>
  <c r="K58" i="99"/>
  <c r="J58" i="99"/>
  <c r="I58" i="99"/>
  <c r="H58" i="99"/>
  <c r="G58" i="99"/>
  <c r="F58" i="99"/>
  <c r="E58" i="99"/>
  <c r="D58" i="99"/>
  <c r="C58" i="99"/>
  <c r="B58" i="99"/>
  <c r="BA57" i="99"/>
  <c r="AZ57" i="99"/>
  <c r="AY57" i="99"/>
  <c r="AX57" i="99"/>
  <c r="AW57" i="99"/>
  <c r="AV57" i="99"/>
  <c r="AU57" i="99"/>
  <c r="AT57" i="99"/>
  <c r="AS57" i="99"/>
  <c r="AR57" i="99"/>
  <c r="AQ57" i="99"/>
  <c r="AP57" i="99"/>
  <c r="AO57" i="99"/>
  <c r="AN57" i="99"/>
  <c r="AM57" i="99"/>
  <c r="AL57" i="99"/>
  <c r="AK57" i="99"/>
  <c r="AJ57" i="99"/>
  <c r="AI57" i="99"/>
  <c r="AH57" i="99"/>
  <c r="AG57" i="99"/>
  <c r="AF57" i="99"/>
  <c r="AE57" i="99"/>
  <c r="AD57" i="99"/>
  <c r="AC57" i="99"/>
  <c r="AB57" i="99"/>
  <c r="AA57" i="99"/>
  <c r="Z57" i="99"/>
  <c r="Y57" i="99"/>
  <c r="X57" i="99"/>
  <c r="W57" i="99"/>
  <c r="V57" i="99"/>
  <c r="U57" i="99"/>
  <c r="T57" i="99"/>
  <c r="S57" i="99"/>
  <c r="R57" i="99"/>
  <c r="Q57" i="99"/>
  <c r="P57" i="99"/>
  <c r="O57" i="99"/>
  <c r="N57" i="99"/>
  <c r="M57" i="99"/>
  <c r="L57" i="99"/>
  <c r="K57" i="99"/>
  <c r="J57" i="99"/>
  <c r="I57" i="99"/>
  <c r="H57" i="99"/>
  <c r="G57" i="99"/>
  <c r="F57" i="99"/>
  <c r="E57" i="99"/>
  <c r="D57" i="99"/>
  <c r="C57" i="99"/>
  <c r="B57" i="99"/>
  <c r="BA56" i="99"/>
  <c r="AZ56" i="99"/>
  <c r="AY56" i="99"/>
  <c r="AX56" i="99"/>
  <c r="AW56" i="99"/>
  <c r="AV56" i="99"/>
  <c r="AU56" i="99"/>
  <c r="AT56" i="99"/>
  <c r="AS56" i="99"/>
  <c r="AR56" i="99"/>
  <c r="AQ56" i="99"/>
  <c r="AP56" i="99"/>
  <c r="AO56" i="99"/>
  <c r="AN56" i="99"/>
  <c r="AM56" i="99"/>
  <c r="AL56" i="99"/>
  <c r="AK56" i="99"/>
  <c r="AJ56" i="99"/>
  <c r="AI56" i="99"/>
  <c r="AH56" i="99"/>
  <c r="AG56" i="99"/>
  <c r="AF56" i="99"/>
  <c r="AE56" i="99"/>
  <c r="AD56" i="99"/>
  <c r="AC56" i="99"/>
  <c r="AB56" i="99"/>
  <c r="AA56" i="99"/>
  <c r="Z56" i="99"/>
  <c r="Y56" i="99"/>
  <c r="X56" i="99"/>
  <c r="W56" i="99"/>
  <c r="V56" i="99"/>
  <c r="U56" i="99"/>
  <c r="T56" i="99"/>
  <c r="S56" i="99"/>
  <c r="R56" i="99"/>
  <c r="Q56" i="99"/>
  <c r="P56" i="99"/>
  <c r="O56" i="99"/>
  <c r="N56" i="99"/>
  <c r="M56" i="99"/>
  <c r="L56" i="99"/>
  <c r="K56" i="99"/>
  <c r="J56" i="99"/>
  <c r="I56" i="99"/>
  <c r="H56" i="99"/>
  <c r="G56" i="99"/>
  <c r="F56" i="99"/>
  <c r="E56" i="99"/>
  <c r="D56" i="99"/>
  <c r="C56" i="99"/>
  <c r="B56" i="99"/>
  <c r="BA55" i="99"/>
  <c r="AZ55" i="99"/>
  <c r="AY55" i="99"/>
  <c r="AX55" i="99"/>
  <c r="AW55" i="99"/>
  <c r="AV55" i="99"/>
  <c r="AU55" i="99"/>
  <c r="AT55" i="99"/>
  <c r="AS55" i="99"/>
  <c r="AR55" i="99"/>
  <c r="AQ55" i="99"/>
  <c r="AP55" i="99"/>
  <c r="AO55" i="99"/>
  <c r="AN55" i="99"/>
  <c r="AM55" i="99"/>
  <c r="AL55" i="99"/>
  <c r="AK55" i="99"/>
  <c r="AJ55" i="99"/>
  <c r="AI55" i="99"/>
  <c r="AH55" i="99"/>
  <c r="AG55" i="99"/>
  <c r="AF55" i="99"/>
  <c r="AE55" i="99"/>
  <c r="AD55" i="99"/>
  <c r="AC55" i="99"/>
  <c r="AB55" i="99"/>
  <c r="AA55" i="99"/>
  <c r="Z55" i="99"/>
  <c r="Y55" i="99"/>
  <c r="X55" i="99"/>
  <c r="W55" i="99"/>
  <c r="V55" i="99"/>
  <c r="U55" i="99"/>
  <c r="T55" i="99"/>
  <c r="S55" i="99"/>
  <c r="R55" i="99"/>
  <c r="Q55" i="99"/>
  <c r="P55" i="99"/>
  <c r="O55" i="99"/>
  <c r="N55" i="99"/>
  <c r="M55" i="99"/>
  <c r="L55" i="99"/>
  <c r="K55" i="99"/>
  <c r="J55" i="99"/>
  <c r="I55" i="99"/>
  <c r="H55" i="99"/>
  <c r="G55" i="99"/>
  <c r="F55" i="99"/>
  <c r="E55" i="99"/>
  <c r="D55" i="99"/>
  <c r="C55" i="99"/>
  <c r="B55" i="99"/>
  <c r="BA54" i="99"/>
  <c r="AZ54" i="99"/>
  <c r="AY54" i="99"/>
  <c r="AX54" i="99"/>
  <c r="AW54" i="99"/>
  <c r="AV54" i="99"/>
  <c r="AU54" i="99"/>
  <c r="AT54" i="99"/>
  <c r="AS54" i="99"/>
  <c r="AR54" i="99"/>
  <c r="AQ54" i="99"/>
  <c r="AP54" i="99"/>
  <c r="AO54" i="99"/>
  <c r="AN54" i="99"/>
  <c r="AM54" i="99"/>
  <c r="AL54" i="99"/>
  <c r="AK54" i="99"/>
  <c r="AJ54" i="99"/>
  <c r="AI54" i="99"/>
  <c r="AH54" i="99"/>
  <c r="AG54" i="99"/>
  <c r="AF54" i="99"/>
  <c r="AE54" i="99"/>
  <c r="AD54" i="99"/>
  <c r="AC54" i="99"/>
  <c r="AB54" i="99"/>
  <c r="AA54" i="99"/>
  <c r="Z54" i="99"/>
  <c r="Y54" i="99"/>
  <c r="X54" i="99"/>
  <c r="W54" i="99"/>
  <c r="V54" i="99"/>
  <c r="U54" i="99"/>
  <c r="T54" i="99"/>
  <c r="S54" i="99"/>
  <c r="R54" i="99"/>
  <c r="Q54" i="99"/>
  <c r="P54" i="99"/>
  <c r="O54" i="99"/>
  <c r="N54" i="99"/>
  <c r="M54" i="99"/>
  <c r="L54" i="99"/>
  <c r="K54" i="99"/>
  <c r="J54" i="99"/>
  <c r="I54" i="99"/>
  <c r="H54" i="99"/>
  <c r="G54" i="99"/>
  <c r="F54" i="99"/>
  <c r="E54" i="99"/>
  <c r="D54" i="99"/>
  <c r="C54" i="99"/>
  <c r="B54" i="99"/>
  <c r="BA53" i="99"/>
  <c r="AZ53" i="99"/>
  <c r="AY53" i="99"/>
  <c r="AX53" i="99"/>
  <c r="AW53" i="99"/>
  <c r="AV53" i="99"/>
  <c r="AU53" i="99"/>
  <c r="AT53" i="99"/>
  <c r="AS53" i="99"/>
  <c r="AR53" i="99"/>
  <c r="AQ53" i="99"/>
  <c r="AP53" i="99"/>
  <c r="AO53" i="99"/>
  <c r="AN53" i="99"/>
  <c r="AM53" i="99"/>
  <c r="AL53" i="99"/>
  <c r="AK53" i="99"/>
  <c r="AJ53" i="99"/>
  <c r="AI53" i="99"/>
  <c r="AH53" i="99"/>
  <c r="AG53" i="99"/>
  <c r="AF53" i="99"/>
  <c r="AE53" i="99"/>
  <c r="AD53" i="99"/>
  <c r="AC53" i="99"/>
  <c r="AB53" i="99"/>
  <c r="AA53" i="99"/>
  <c r="Z53" i="99"/>
  <c r="Y53" i="99"/>
  <c r="X53" i="99"/>
  <c r="W53" i="99"/>
  <c r="V53" i="99"/>
  <c r="U53" i="99"/>
  <c r="T53" i="99"/>
  <c r="S53" i="99"/>
  <c r="R53" i="99"/>
  <c r="Q53" i="99"/>
  <c r="P53" i="99"/>
  <c r="O53" i="99"/>
  <c r="N53" i="99"/>
  <c r="M53" i="99"/>
  <c r="L53" i="99"/>
  <c r="K53" i="99"/>
  <c r="J53" i="99"/>
  <c r="I53" i="99"/>
  <c r="H53" i="99"/>
  <c r="G53" i="99"/>
  <c r="F53" i="99"/>
  <c r="E53" i="99"/>
  <c r="D53" i="99"/>
  <c r="C53" i="99"/>
  <c r="B53" i="99"/>
  <c r="BA52" i="99"/>
  <c r="AZ52" i="99"/>
  <c r="AY52" i="99"/>
  <c r="AX52" i="99"/>
  <c r="AW52" i="99"/>
  <c r="AV52" i="99"/>
  <c r="AU52" i="99"/>
  <c r="AT52" i="99"/>
  <c r="AS52" i="99"/>
  <c r="AR52" i="99"/>
  <c r="AQ52" i="99"/>
  <c r="AP52" i="99"/>
  <c r="AO52" i="99"/>
  <c r="AN52" i="99"/>
  <c r="AM52" i="99"/>
  <c r="AL52" i="99"/>
  <c r="AK52" i="99"/>
  <c r="AJ52" i="99"/>
  <c r="AI52" i="99"/>
  <c r="AH52" i="99"/>
  <c r="AG52" i="99"/>
  <c r="AF52" i="99"/>
  <c r="AE52" i="99"/>
  <c r="AD52" i="99"/>
  <c r="AC52" i="99"/>
  <c r="AB52" i="99"/>
  <c r="AA52" i="99"/>
  <c r="Z52" i="99"/>
  <c r="Y52" i="99"/>
  <c r="X52" i="99"/>
  <c r="W52" i="99"/>
  <c r="V52" i="99"/>
  <c r="U52" i="99"/>
  <c r="T52" i="99"/>
  <c r="S52" i="99"/>
  <c r="R52" i="99"/>
  <c r="Q52" i="99"/>
  <c r="P52" i="99"/>
  <c r="O52" i="99"/>
  <c r="N52" i="99"/>
  <c r="M52" i="99"/>
  <c r="L52" i="99"/>
  <c r="K52" i="99"/>
  <c r="J52" i="99"/>
  <c r="I52" i="99"/>
  <c r="H52" i="99"/>
  <c r="G52" i="99"/>
  <c r="F52" i="99"/>
  <c r="E52" i="99"/>
  <c r="D52" i="99"/>
  <c r="C52" i="99"/>
  <c r="B52" i="99"/>
  <c r="BA51" i="99"/>
  <c r="AZ51" i="99"/>
  <c r="AY51" i="99"/>
  <c r="AX51" i="99"/>
  <c r="AW51" i="99"/>
  <c r="AV51" i="99"/>
  <c r="AU51" i="99"/>
  <c r="AT51" i="99"/>
  <c r="AS51" i="99"/>
  <c r="AR51" i="99"/>
  <c r="AQ51" i="99"/>
  <c r="AP51" i="99"/>
  <c r="AO51" i="99"/>
  <c r="AN51" i="99"/>
  <c r="AM51" i="99"/>
  <c r="AL51" i="99"/>
  <c r="AK51" i="99"/>
  <c r="AJ51" i="99"/>
  <c r="AI51" i="99"/>
  <c r="AH51" i="99"/>
  <c r="AG51" i="99"/>
  <c r="AF51" i="99"/>
  <c r="AE51" i="99"/>
  <c r="AD51" i="99"/>
  <c r="AC51" i="99"/>
  <c r="AB51" i="99"/>
  <c r="AA51" i="99"/>
  <c r="Z51" i="99"/>
  <c r="Y51" i="99"/>
  <c r="X51" i="99"/>
  <c r="W51" i="99"/>
  <c r="V51" i="99"/>
  <c r="U51" i="99"/>
  <c r="T51" i="99"/>
  <c r="S51" i="99"/>
  <c r="R51" i="99"/>
  <c r="Q51" i="99"/>
  <c r="P51" i="99"/>
  <c r="O51" i="99"/>
  <c r="N51" i="99"/>
  <c r="M51" i="99"/>
  <c r="L51" i="99"/>
  <c r="K51" i="99"/>
  <c r="J51" i="99"/>
  <c r="I51" i="99"/>
  <c r="H51" i="99"/>
  <c r="G51" i="99"/>
  <c r="F51" i="99"/>
  <c r="E51" i="99"/>
  <c r="D51" i="99"/>
  <c r="C51" i="99"/>
  <c r="B51" i="99"/>
  <c r="BA50" i="99"/>
  <c r="AZ50" i="99"/>
  <c r="AY50" i="99"/>
  <c r="AX50" i="99"/>
  <c r="AW50" i="99"/>
  <c r="AV50" i="99"/>
  <c r="AU50" i="99"/>
  <c r="AT50" i="99"/>
  <c r="AS50" i="99"/>
  <c r="AR50" i="99"/>
  <c r="AQ50" i="99"/>
  <c r="AP50" i="99"/>
  <c r="AO50" i="99"/>
  <c r="AN50" i="99"/>
  <c r="AM50" i="99"/>
  <c r="AL50" i="99"/>
  <c r="AK50" i="99"/>
  <c r="AJ50" i="99"/>
  <c r="AI50" i="99"/>
  <c r="AH50" i="99"/>
  <c r="AG50" i="99"/>
  <c r="AF50" i="99"/>
  <c r="AE50" i="99"/>
  <c r="AD50" i="99"/>
  <c r="AC50" i="99"/>
  <c r="AB50" i="99"/>
  <c r="AA50" i="99"/>
  <c r="Z50" i="99"/>
  <c r="Y50" i="99"/>
  <c r="X50" i="99"/>
  <c r="W50" i="99"/>
  <c r="V50" i="99"/>
  <c r="U50" i="99"/>
  <c r="T50" i="99"/>
  <c r="S50" i="99"/>
  <c r="R50" i="99"/>
  <c r="Q50" i="99"/>
  <c r="P50" i="99"/>
  <c r="O50" i="99"/>
  <c r="N50" i="99"/>
  <c r="M50" i="99"/>
  <c r="L50" i="99"/>
  <c r="K50" i="99"/>
  <c r="J50" i="99"/>
  <c r="I50" i="99"/>
  <c r="H50" i="99"/>
  <c r="G50" i="99"/>
  <c r="F50" i="99"/>
  <c r="E50" i="99"/>
  <c r="D50" i="99"/>
  <c r="C50" i="99"/>
  <c r="B50" i="99"/>
  <c r="BA49" i="99"/>
  <c r="AZ49" i="99"/>
  <c r="AY49" i="99"/>
  <c r="AX49" i="99"/>
  <c r="AW49" i="99"/>
  <c r="AV49" i="99"/>
  <c r="AU49" i="99"/>
  <c r="AT49" i="99"/>
  <c r="AS49" i="99"/>
  <c r="AR49" i="99"/>
  <c r="AQ49" i="99"/>
  <c r="AP49" i="99"/>
  <c r="AO49" i="99"/>
  <c r="AN49" i="99"/>
  <c r="AM49" i="99"/>
  <c r="AL49" i="99"/>
  <c r="AK49" i="99"/>
  <c r="AJ49" i="99"/>
  <c r="AI49" i="99"/>
  <c r="AH49" i="99"/>
  <c r="AG49" i="99"/>
  <c r="AF49" i="99"/>
  <c r="AE49" i="99"/>
  <c r="AD49" i="99"/>
  <c r="AC49" i="99"/>
  <c r="AB49" i="99"/>
  <c r="AA49" i="99"/>
  <c r="Z49" i="99"/>
  <c r="Y49" i="99"/>
  <c r="X49" i="99"/>
  <c r="W49" i="99"/>
  <c r="V49" i="99"/>
  <c r="U49" i="99"/>
  <c r="T49" i="99"/>
  <c r="S49" i="99"/>
  <c r="R49" i="99"/>
  <c r="Q49" i="99"/>
  <c r="P49" i="99"/>
  <c r="O49" i="99"/>
  <c r="N49" i="99"/>
  <c r="M49" i="99"/>
  <c r="L49" i="99"/>
  <c r="K49" i="99"/>
  <c r="J49" i="99"/>
  <c r="I49" i="99"/>
  <c r="H49" i="99"/>
  <c r="G49" i="99"/>
  <c r="F49" i="99"/>
  <c r="E49" i="99"/>
  <c r="D49" i="99"/>
  <c r="C49" i="99"/>
  <c r="B49" i="99"/>
  <c r="BA48" i="99"/>
  <c r="AZ48" i="99"/>
  <c r="AY48" i="99"/>
  <c r="AX48" i="99"/>
  <c r="AW48" i="99"/>
  <c r="AV48" i="99"/>
  <c r="AU48" i="99"/>
  <c r="AT48" i="99"/>
  <c r="AS48" i="99"/>
  <c r="AR48" i="99"/>
  <c r="AQ48" i="99"/>
  <c r="AP48" i="99"/>
  <c r="AO48" i="99"/>
  <c r="AN48" i="99"/>
  <c r="AM48" i="99"/>
  <c r="AL48" i="99"/>
  <c r="AK48" i="99"/>
  <c r="AJ48" i="99"/>
  <c r="AI48" i="99"/>
  <c r="AH48" i="99"/>
  <c r="AG48" i="99"/>
  <c r="AF48" i="99"/>
  <c r="AE48" i="99"/>
  <c r="AD48" i="99"/>
  <c r="AC48" i="99"/>
  <c r="AB48" i="99"/>
  <c r="AA48" i="99"/>
  <c r="Z48" i="99"/>
  <c r="Y48" i="99"/>
  <c r="X48" i="99"/>
  <c r="W48" i="99"/>
  <c r="V48" i="99"/>
  <c r="U48" i="99"/>
  <c r="T48" i="99"/>
  <c r="S48" i="99"/>
  <c r="R48" i="99"/>
  <c r="Q48" i="99"/>
  <c r="P48" i="99"/>
  <c r="O48" i="99"/>
  <c r="N48" i="99"/>
  <c r="M48" i="99"/>
  <c r="L48" i="99"/>
  <c r="K48" i="99"/>
  <c r="J48" i="99"/>
  <c r="I48" i="99"/>
  <c r="H48" i="99"/>
  <c r="G48" i="99"/>
  <c r="F48" i="99"/>
  <c r="E48" i="99"/>
  <c r="D48" i="99"/>
  <c r="C48" i="99"/>
  <c r="B48" i="99"/>
  <c r="BA47" i="99"/>
  <c r="AZ47" i="99"/>
  <c r="AY47" i="99"/>
  <c r="AX47" i="99"/>
  <c r="AW47" i="99"/>
  <c r="AV47" i="99"/>
  <c r="AU47" i="99"/>
  <c r="AT47" i="99"/>
  <c r="AS47" i="99"/>
  <c r="AR47" i="99"/>
  <c r="AQ47" i="99"/>
  <c r="AP47" i="99"/>
  <c r="AO47" i="99"/>
  <c r="AN47" i="99"/>
  <c r="AM47" i="99"/>
  <c r="AL47" i="99"/>
  <c r="AK47" i="99"/>
  <c r="AJ47" i="99"/>
  <c r="AI47" i="99"/>
  <c r="AH47" i="99"/>
  <c r="AG47" i="99"/>
  <c r="AF47" i="99"/>
  <c r="AE47" i="99"/>
  <c r="AD47" i="99"/>
  <c r="AC47" i="99"/>
  <c r="AB47" i="99"/>
  <c r="AA47" i="99"/>
  <c r="Z47" i="99"/>
  <c r="Y47" i="99"/>
  <c r="X47" i="99"/>
  <c r="W47" i="99"/>
  <c r="V47" i="99"/>
  <c r="U47" i="99"/>
  <c r="T47" i="99"/>
  <c r="S47" i="99"/>
  <c r="R47" i="99"/>
  <c r="Q47" i="99"/>
  <c r="P47" i="99"/>
  <c r="O47" i="99"/>
  <c r="N47" i="99"/>
  <c r="M47" i="99"/>
  <c r="L47" i="99"/>
  <c r="K47" i="99"/>
  <c r="J47" i="99"/>
  <c r="I47" i="99"/>
  <c r="H47" i="99"/>
  <c r="G47" i="99"/>
  <c r="F47" i="99"/>
  <c r="E47" i="99"/>
  <c r="D47" i="99"/>
  <c r="C47" i="99"/>
  <c r="B47" i="99"/>
  <c r="BA46" i="99"/>
  <c r="AZ46" i="99"/>
  <c r="AY46" i="99"/>
  <c r="AX46" i="99"/>
  <c r="AW46" i="99"/>
  <c r="AV46" i="99"/>
  <c r="AU46" i="99"/>
  <c r="AT46" i="99"/>
  <c r="AS46" i="99"/>
  <c r="AR46" i="99"/>
  <c r="AQ46" i="99"/>
  <c r="AP46" i="99"/>
  <c r="AO46" i="99"/>
  <c r="AN46" i="99"/>
  <c r="AM46" i="99"/>
  <c r="AL46" i="99"/>
  <c r="AK46" i="99"/>
  <c r="AJ46" i="99"/>
  <c r="AI46" i="99"/>
  <c r="AH46" i="99"/>
  <c r="AG46" i="99"/>
  <c r="AF46" i="99"/>
  <c r="AE46" i="99"/>
  <c r="AD46" i="99"/>
  <c r="AC46" i="99"/>
  <c r="AB46" i="99"/>
  <c r="AA46" i="99"/>
  <c r="Z46" i="99"/>
  <c r="Y46" i="99"/>
  <c r="X46" i="99"/>
  <c r="W46" i="99"/>
  <c r="V46" i="99"/>
  <c r="U46" i="99"/>
  <c r="T46" i="99"/>
  <c r="S46" i="99"/>
  <c r="R46" i="99"/>
  <c r="Q46" i="99"/>
  <c r="P46" i="99"/>
  <c r="O46" i="99"/>
  <c r="N46" i="99"/>
  <c r="M46" i="99"/>
  <c r="L46" i="99"/>
  <c r="K46" i="99"/>
  <c r="J46" i="99"/>
  <c r="I46" i="99"/>
  <c r="H46" i="99"/>
  <c r="G46" i="99"/>
  <c r="F46" i="99"/>
  <c r="E46" i="99"/>
  <c r="D46" i="99"/>
  <c r="C46" i="99"/>
  <c r="B46" i="99"/>
  <c r="BA45" i="99"/>
  <c r="AZ45" i="99"/>
  <c r="AY45" i="99"/>
  <c r="AX45" i="99"/>
  <c r="AW45" i="99"/>
  <c r="AV45" i="99"/>
  <c r="AU45" i="99"/>
  <c r="AT45" i="99"/>
  <c r="AS45" i="99"/>
  <c r="AR45" i="99"/>
  <c r="AQ45" i="99"/>
  <c r="AP45" i="99"/>
  <c r="AO45" i="99"/>
  <c r="AN45" i="99"/>
  <c r="AM45" i="99"/>
  <c r="AL45" i="99"/>
  <c r="AK45" i="99"/>
  <c r="AJ45" i="99"/>
  <c r="AI45" i="99"/>
  <c r="AH45" i="99"/>
  <c r="AG45" i="99"/>
  <c r="AF45" i="99"/>
  <c r="AE45" i="99"/>
  <c r="AD45" i="99"/>
  <c r="AC45" i="99"/>
  <c r="AB45" i="99"/>
  <c r="AA45" i="99"/>
  <c r="Z45" i="99"/>
  <c r="Y45" i="99"/>
  <c r="X45" i="99"/>
  <c r="W45" i="99"/>
  <c r="V45" i="99"/>
  <c r="U45" i="99"/>
  <c r="T45" i="99"/>
  <c r="S45" i="99"/>
  <c r="R45" i="99"/>
  <c r="Q45" i="99"/>
  <c r="P45" i="99"/>
  <c r="O45" i="99"/>
  <c r="N45" i="99"/>
  <c r="M45" i="99"/>
  <c r="L45" i="99"/>
  <c r="K45" i="99"/>
  <c r="J45" i="99"/>
  <c r="I45" i="99"/>
  <c r="H45" i="99"/>
  <c r="G45" i="99"/>
  <c r="F45" i="99"/>
  <c r="E45" i="99"/>
  <c r="D45" i="99"/>
  <c r="C45" i="99"/>
  <c r="B45" i="99"/>
  <c r="BA44" i="99"/>
  <c r="AZ44" i="99"/>
  <c r="AY44" i="99"/>
  <c r="AX44" i="99"/>
  <c r="AW44" i="99"/>
  <c r="AV44" i="99"/>
  <c r="AU44" i="99"/>
  <c r="AT44" i="99"/>
  <c r="AS44" i="99"/>
  <c r="AR44" i="99"/>
  <c r="AQ44" i="99"/>
  <c r="AP44" i="99"/>
  <c r="AO44" i="99"/>
  <c r="AN44" i="99"/>
  <c r="AM44" i="99"/>
  <c r="AL44" i="99"/>
  <c r="AK44" i="99"/>
  <c r="AJ44" i="99"/>
  <c r="AI44" i="99"/>
  <c r="AH44" i="99"/>
  <c r="AG44" i="99"/>
  <c r="AF44" i="99"/>
  <c r="AE44" i="99"/>
  <c r="AD44" i="99"/>
  <c r="AC44" i="99"/>
  <c r="AB44" i="99"/>
  <c r="AA44" i="99"/>
  <c r="Z44" i="99"/>
  <c r="Y44" i="99"/>
  <c r="X44" i="99"/>
  <c r="W44" i="99"/>
  <c r="V44" i="99"/>
  <c r="U44" i="99"/>
  <c r="T44" i="99"/>
  <c r="S44" i="99"/>
  <c r="R44" i="99"/>
  <c r="Q44" i="99"/>
  <c r="P44" i="99"/>
  <c r="O44" i="99"/>
  <c r="N44" i="99"/>
  <c r="M44" i="99"/>
  <c r="L44" i="99"/>
  <c r="K44" i="99"/>
  <c r="J44" i="99"/>
  <c r="I44" i="99"/>
  <c r="H44" i="99"/>
  <c r="G44" i="99"/>
  <c r="F44" i="99"/>
  <c r="E44" i="99"/>
  <c r="D44" i="99"/>
  <c r="C44" i="99"/>
  <c r="B44" i="99"/>
  <c r="BA43" i="99"/>
  <c r="AZ43" i="99"/>
  <c r="AY43" i="99"/>
  <c r="AX43" i="99"/>
  <c r="AW43" i="99"/>
  <c r="AV43" i="99"/>
  <c r="AU43" i="99"/>
  <c r="AT43" i="99"/>
  <c r="AS43" i="99"/>
  <c r="AR43" i="99"/>
  <c r="AQ43" i="99"/>
  <c r="AP43" i="99"/>
  <c r="AO43" i="99"/>
  <c r="AN43" i="99"/>
  <c r="AM43" i="99"/>
  <c r="AL43" i="99"/>
  <c r="AK43" i="99"/>
  <c r="AJ43" i="99"/>
  <c r="AI43" i="99"/>
  <c r="AH43" i="99"/>
  <c r="AG43" i="99"/>
  <c r="AF43" i="99"/>
  <c r="AE43" i="99"/>
  <c r="AD43" i="99"/>
  <c r="AC43" i="99"/>
  <c r="AB43" i="99"/>
  <c r="AA43" i="99"/>
  <c r="Z43" i="99"/>
  <c r="Y43" i="99"/>
  <c r="X43" i="99"/>
  <c r="W43" i="99"/>
  <c r="V43" i="99"/>
  <c r="U43" i="99"/>
  <c r="T43" i="99"/>
  <c r="S43" i="99"/>
  <c r="R43" i="99"/>
  <c r="Q43" i="99"/>
  <c r="P43" i="99"/>
  <c r="O43" i="99"/>
  <c r="N43" i="99"/>
  <c r="M43" i="99"/>
  <c r="L43" i="99"/>
  <c r="K43" i="99"/>
  <c r="J43" i="99"/>
  <c r="I43" i="99"/>
  <c r="H43" i="99"/>
  <c r="G43" i="99"/>
  <c r="F43" i="99"/>
  <c r="E43" i="99"/>
  <c r="D43" i="99"/>
  <c r="C43" i="99"/>
  <c r="B43" i="99"/>
  <c r="BA42" i="99"/>
  <c r="AZ42" i="99"/>
  <c r="AY42" i="99"/>
  <c r="AX42" i="99"/>
  <c r="AW42" i="99"/>
  <c r="AV42" i="99"/>
  <c r="AU42" i="99"/>
  <c r="AT42" i="99"/>
  <c r="AS42" i="99"/>
  <c r="AR42" i="99"/>
  <c r="AQ42" i="99"/>
  <c r="AP42" i="99"/>
  <c r="AO42" i="99"/>
  <c r="AN42" i="99"/>
  <c r="AM42" i="99"/>
  <c r="AL42" i="99"/>
  <c r="AK42" i="99"/>
  <c r="AJ42" i="99"/>
  <c r="AI42" i="99"/>
  <c r="AH42" i="99"/>
  <c r="AG42" i="99"/>
  <c r="AF42" i="99"/>
  <c r="AE42" i="99"/>
  <c r="AD42" i="99"/>
  <c r="AC42" i="99"/>
  <c r="AB42" i="99"/>
  <c r="AA42" i="99"/>
  <c r="Z42" i="99"/>
  <c r="Y42" i="99"/>
  <c r="X42" i="99"/>
  <c r="W42" i="99"/>
  <c r="V42" i="99"/>
  <c r="U42" i="99"/>
  <c r="T42" i="99"/>
  <c r="S42" i="99"/>
  <c r="R42" i="99"/>
  <c r="Q42" i="99"/>
  <c r="P42" i="99"/>
  <c r="O42" i="99"/>
  <c r="N42" i="99"/>
  <c r="M42" i="99"/>
  <c r="L42" i="99"/>
  <c r="K42" i="99"/>
  <c r="J42" i="99"/>
  <c r="I42" i="99"/>
  <c r="H42" i="99"/>
  <c r="G42" i="99"/>
  <c r="F42" i="99"/>
  <c r="E42" i="99"/>
  <c r="D42" i="99"/>
  <c r="C42" i="99"/>
  <c r="B42" i="99"/>
  <c r="BA41" i="99"/>
  <c r="AZ41" i="99"/>
  <c r="AY41" i="99"/>
  <c r="AX41" i="99"/>
  <c r="AW41" i="99"/>
  <c r="AV41" i="99"/>
  <c r="AU41" i="99"/>
  <c r="AT41" i="99"/>
  <c r="AS41" i="99"/>
  <c r="AR41" i="99"/>
  <c r="AQ41" i="99"/>
  <c r="AP41" i="99"/>
  <c r="AO41" i="99"/>
  <c r="AN41" i="99"/>
  <c r="AM41" i="99"/>
  <c r="AL41" i="99"/>
  <c r="AK41" i="99"/>
  <c r="AJ41" i="99"/>
  <c r="AI41" i="99"/>
  <c r="AH41" i="99"/>
  <c r="AG41" i="99"/>
  <c r="AF41" i="99"/>
  <c r="AE41" i="99"/>
  <c r="AD41" i="99"/>
  <c r="AC41" i="99"/>
  <c r="AB41" i="99"/>
  <c r="AA41" i="99"/>
  <c r="Z41" i="99"/>
  <c r="Y41" i="99"/>
  <c r="X41" i="99"/>
  <c r="W41" i="99"/>
  <c r="V41" i="99"/>
  <c r="U41" i="99"/>
  <c r="T41" i="99"/>
  <c r="S41" i="99"/>
  <c r="R41" i="99"/>
  <c r="Q41" i="99"/>
  <c r="P41" i="99"/>
  <c r="O41" i="99"/>
  <c r="N41" i="99"/>
  <c r="M41" i="99"/>
  <c r="L41" i="99"/>
  <c r="K41" i="99"/>
  <c r="J41" i="99"/>
  <c r="I41" i="99"/>
  <c r="H41" i="99"/>
  <c r="G41" i="99"/>
  <c r="F41" i="99"/>
  <c r="E41" i="99"/>
  <c r="D41" i="99"/>
  <c r="C41" i="99"/>
  <c r="B41" i="99"/>
  <c r="BA40" i="99"/>
  <c r="AZ40" i="99"/>
  <c r="AY40" i="99"/>
  <c r="AX40" i="99"/>
  <c r="AW40" i="99"/>
  <c r="AV40" i="99"/>
  <c r="AU40" i="99"/>
  <c r="AT40" i="99"/>
  <c r="AS40" i="99"/>
  <c r="AR40" i="99"/>
  <c r="AQ40" i="99"/>
  <c r="AP40" i="99"/>
  <c r="AO40" i="99"/>
  <c r="AN40" i="99"/>
  <c r="AM40" i="99"/>
  <c r="AL40" i="99"/>
  <c r="AK40" i="99"/>
  <c r="AJ40" i="99"/>
  <c r="AI40" i="99"/>
  <c r="AH40" i="99"/>
  <c r="AG40" i="99"/>
  <c r="AF40" i="99"/>
  <c r="AE40" i="99"/>
  <c r="AD40" i="99"/>
  <c r="AC40" i="99"/>
  <c r="AB40" i="99"/>
  <c r="AA40" i="99"/>
  <c r="Z40" i="99"/>
  <c r="Y40" i="99"/>
  <c r="X40" i="99"/>
  <c r="W40" i="99"/>
  <c r="V40" i="99"/>
  <c r="U40" i="99"/>
  <c r="T40" i="99"/>
  <c r="S40" i="99"/>
  <c r="R40" i="99"/>
  <c r="Q40" i="99"/>
  <c r="P40" i="99"/>
  <c r="O40" i="99"/>
  <c r="N40" i="99"/>
  <c r="M40" i="99"/>
  <c r="L40" i="99"/>
  <c r="K40" i="99"/>
  <c r="J40" i="99"/>
  <c r="I40" i="99"/>
  <c r="H40" i="99"/>
  <c r="G40" i="99"/>
  <c r="F40" i="99"/>
  <c r="E40" i="99"/>
  <c r="D40" i="99"/>
  <c r="C40" i="99"/>
  <c r="B40" i="99"/>
  <c r="BA39" i="99"/>
  <c r="AZ39" i="99"/>
  <c r="AY39" i="99"/>
  <c r="AX39" i="99"/>
  <c r="AW39" i="99"/>
  <c r="AV39" i="99"/>
  <c r="AU39" i="99"/>
  <c r="AT39" i="99"/>
  <c r="AS39" i="99"/>
  <c r="AR39" i="99"/>
  <c r="AQ39" i="99"/>
  <c r="AP39" i="99"/>
  <c r="AO39" i="99"/>
  <c r="AN39" i="99"/>
  <c r="AM39" i="99"/>
  <c r="AL39" i="99"/>
  <c r="AK39" i="99"/>
  <c r="AJ39" i="99"/>
  <c r="AI39" i="99"/>
  <c r="AH39" i="99"/>
  <c r="AG39" i="99"/>
  <c r="AF39" i="99"/>
  <c r="AE39" i="99"/>
  <c r="AD39" i="99"/>
  <c r="AC39" i="99"/>
  <c r="AB39" i="99"/>
  <c r="AA39" i="99"/>
  <c r="Z39" i="99"/>
  <c r="Y39" i="99"/>
  <c r="X39" i="99"/>
  <c r="W39" i="99"/>
  <c r="V39" i="99"/>
  <c r="U39" i="99"/>
  <c r="T39" i="99"/>
  <c r="S39" i="99"/>
  <c r="R39" i="99"/>
  <c r="Q39" i="99"/>
  <c r="P39" i="99"/>
  <c r="O39" i="99"/>
  <c r="N39" i="99"/>
  <c r="M39" i="99"/>
  <c r="L39" i="99"/>
  <c r="K39" i="99"/>
  <c r="J39" i="99"/>
  <c r="I39" i="99"/>
  <c r="H39" i="99"/>
  <c r="G39" i="99"/>
  <c r="F39" i="99"/>
  <c r="E39" i="99"/>
  <c r="D39" i="99"/>
  <c r="C39" i="99"/>
  <c r="B39" i="99"/>
  <c r="BA38" i="99"/>
  <c r="AZ38" i="99"/>
  <c r="AY38" i="99"/>
  <c r="AX38" i="99"/>
  <c r="AW38" i="99"/>
  <c r="AV38" i="99"/>
  <c r="AU38" i="99"/>
  <c r="AT38" i="99"/>
  <c r="AS38" i="99"/>
  <c r="AR38" i="99"/>
  <c r="AQ38" i="99"/>
  <c r="AP38" i="99"/>
  <c r="AO38" i="99"/>
  <c r="AN38" i="99"/>
  <c r="AM38" i="99"/>
  <c r="AL38" i="99"/>
  <c r="AK38" i="99"/>
  <c r="AJ38" i="99"/>
  <c r="AI38" i="99"/>
  <c r="AH38" i="99"/>
  <c r="AG38" i="99"/>
  <c r="AF38" i="99"/>
  <c r="AE38" i="99"/>
  <c r="AD38" i="99"/>
  <c r="AC38" i="99"/>
  <c r="AB38" i="99"/>
  <c r="AA38" i="99"/>
  <c r="Z38" i="99"/>
  <c r="Y38" i="99"/>
  <c r="X38" i="99"/>
  <c r="W38" i="99"/>
  <c r="V38" i="99"/>
  <c r="U38" i="99"/>
  <c r="T38" i="99"/>
  <c r="S38" i="99"/>
  <c r="R38" i="99"/>
  <c r="Q38" i="99"/>
  <c r="P38" i="99"/>
  <c r="O38" i="99"/>
  <c r="N38" i="99"/>
  <c r="M38" i="99"/>
  <c r="L38" i="99"/>
  <c r="K38" i="99"/>
  <c r="J38" i="99"/>
  <c r="I38" i="99"/>
  <c r="H38" i="99"/>
  <c r="G38" i="99"/>
  <c r="F38" i="99"/>
  <c r="E38" i="99"/>
  <c r="D38" i="99"/>
  <c r="C38" i="99"/>
  <c r="B38" i="99"/>
  <c r="BA37" i="99"/>
  <c r="AZ37" i="99"/>
  <c r="AY37" i="99"/>
  <c r="AX37" i="99"/>
  <c r="AW37" i="99"/>
  <c r="AV37" i="99"/>
  <c r="AU37" i="99"/>
  <c r="AT37" i="99"/>
  <c r="AS37" i="99"/>
  <c r="AR37" i="99"/>
  <c r="AQ37" i="99"/>
  <c r="AP37" i="99"/>
  <c r="AO37" i="99"/>
  <c r="AN37" i="99"/>
  <c r="AM37" i="99"/>
  <c r="AL37" i="99"/>
  <c r="AK37" i="99"/>
  <c r="AJ37" i="99"/>
  <c r="AI37" i="99"/>
  <c r="AH37" i="99"/>
  <c r="AG37" i="99"/>
  <c r="AF37" i="99"/>
  <c r="AE37" i="99"/>
  <c r="AD37" i="99"/>
  <c r="AC37" i="99"/>
  <c r="AB37" i="99"/>
  <c r="AA37" i="99"/>
  <c r="Z37" i="99"/>
  <c r="Y37" i="99"/>
  <c r="X37" i="99"/>
  <c r="W37" i="99"/>
  <c r="V37" i="99"/>
  <c r="U37" i="99"/>
  <c r="T37" i="99"/>
  <c r="S37" i="99"/>
  <c r="R37" i="99"/>
  <c r="Q37" i="99"/>
  <c r="P37" i="99"/>
  <c r="O37" i="99"/>
  <c r="N37" i="99"/>
  <c r="M37" i="99"/>
  <c r="L37" i="99"/>
  <c r="K37" i="99"/>
  <c r="J37" i="99"/>
  <c r="I37" i="99"/>
  <c r="H37" i="99"/>
  <c r="G37" i="99"/>
  <c r="F37" i="99"/>
  <c r="E37" i="99"/>
  <c r="D37" i="99"/>
  <c r="C37" i="99"/>
  <c r="B37" i="99"/>
  <c r="BA36" i="99"/>
  <c r="AZ36" i="99"/>
  <c r="AY36" i="99"/>
  <c r="AX36" i="99"/>
  <c r="AW36" i="99"/>
  <c r="AV36" i="99"/>
  <c r="AU36" i="99"/>
  <c r="AT36" i="99"/>
  <c r="AS36" i="99"/>
  <c r="AR36" i="99"/>
  <c r="AQ36" i="99"/>
  <c r="AP36" i="99"/>
  <c r="AO36" i="99"/>
  <c r="AN36" i="99"/>
  <c r="AM36" i="99"/>
  <c r="AL36" i="99"/>
  <c r="AK36" i="99"/>
  <c r="AJ36" i="99"/>
  <c r="AI36" i="99"/>
  <c r="AH36" i="99"/>
  <c r="AG36" i="99"/>
  <c r="AF36" i="99"/>
  <c r="AE36" i="99"/>
  <c r="AD36" i="99"/>
  <c r="AC36" i="99"/>
  <c r="AB36" i="99"/>
  <c r="AA36" i="99"/>
  <c r="Z36" i="99"/>
  <c r="Y36" i="99"/>
  <c r="X36" i="99"/>
  <c r="W36" i="99"/>
  <c r="V36" i="99"/>
  <c r="U36" i="99"/>
  <c r="T36" i="99"/>
  <c r="S36" i="99"/>
  <c r="R36" i="99"/>
  <c r="Q36" i="99"/>
  <c r="P36" i="99"/>
  <c r="O36" i="99"/>
  <c r="N36" i="99"/>
  <c r="M36" i="99"/>
  <c r="L36" i="99"/>
  <c r="K36" i="99"/>
  <c r="J36" i="99"/>
  <c r="I36" i="99"/>
  <c r="H36" i="99"/>
  <c r="G36" i="99"/>
  <c r="F36" i="99"/>
  <c r="E36" i="99"/>
  <c r="D36" i="99"/>
  <c r="C36" i="99"/>
  <c r="B36" i="99"/>
  <c r="BA35" i="99"/>
  <c r="AZ35" i="99"/>
  <c r="AY35" i="99"/>
  <c r="AX35" i="99"/>
  <c r="AW35" i="99"/>
  <c r="AV35" i="99"/>
  <c r="AU35" i="99"/>
  <c r="AT35" i="99"/>
  <c r="AS35" i="99"/>
  <c r="AR35" i="99"/>
  <c r="AQ35" i="99"/>
  <c r="AP35" i="99"/>
  <c r="AO35" i="99"/>
  <c r="AN35" i="99"/>
  <c r="AM35" i="99"/>
  <c r="AL35" i="99"/>
  <c r="AK35" i="99"/>
  <c r="AJ35" i="99"/>
  <c r="AI35" i="99"/>
  <c r="AH35" i="99"/>
  <c r="AG35" i="99"/>
  <c r="AF35" i="99"/>
  <c r="AE35" i="99"/>
  <c r="AD35" i="99"/>
  <c r="AC35" i="99"/>
  <c r="AB35" i="99"/>
  <c r="AA35" i="99"/>
  <c r="Z35" i="99"/>
  <c r="Y35" i="99"/>
  <c r="X35" i="99"/>
  <c r="W35" i="99"/>
  <c r="V35" i="99"/>
  <c r="U35" i="99"/>
  <c r="T35" i="99"/>
  <c r="S35" i="99"/>
  <c r="R35" i="99"/>
  <c r="Q35" i="99"/>
  <c r="P35" i="99"/>
  <c r="O35" i="99"/>
  <c r="N35" i="99"/>
  <c r="M35" i="99"/>
  <c r="L35" i="99"/>
  <c r="K35" i="99"/>
  <c r="J35" i="99"/>
  <c r="I35" i="99"/>
  <c r="H35" i="99"/>
  <c r="G35" i="99"/>
  <c r="F35" i="99"/>
  <c r="E35" i="99"/>
  <c r="D35" i="99"/>
  <c r="C35" i="99"/>
  <c r="B35" i="99"/>
  <c r="BA34" i="99"/>
  <c r="AZ34" i="99"/>
  <c r="AY34" i="99"/>
  <c r="AX34" i="99"/>
  <c r="AW34" i="99"/>
  <c r="AV34" i="99"/>
  <c r="AU34" i="99"/>
  <c r="AT34" i="99"/>
  <c r="AS34" i="99"/>
  <c r="AR34" i="99"/>
  <c r="AQ34" i="99"/>
  <c r="AP34" i="99"/>
  <c r="AO34" i="99"/>
  <c r="AN34" i="99"/>
  <c r="AM34" i="99"/>
  <c r="AL34" i="99"/>
  <c r="AK34" i="99"/>
  <c r="AJ34" i="99"/>
  <c r="AI34" i="99"/>
  <c r="AH34" i="99"/>
  <c r="AG34" i="99"/>
  <c r="AF34" i="99"/>
  <c r="AE34" i="99"/>
  <c r="AD34" i="99"/>
  <c r="AC34" i="99"/>
  <c r="AB34" i="99"/>
  <c r="AA34" i="99"/>
  <c r="Z34" i="99"/>
  <c r="Y34" i="99"/>
  <c r="X34" i="99"/>
  <c r="W34" i="99"/>
  <c r="V34" i="99"/>
  <c r="U34" i="99"/>
  <c r="T34" i="99"/>
  <c r="S34" i="99"/>
  <c r="R34" i="99"/>
  <c r="Q34" i="99"/>
  <c r="P34" i="99"/>
  <c r="O34" i="99"/>
  <c r="N34" i="99"/>
  <c r="M34" i="99"/>
  <c r="L34" i="99"/>
  <c r="K34" i="99"/>
  <c r="J34" i="99"/>
  <c r="I34" i="99"/>
  <c r="H34" i="99"/>
  <c r="G34" i="99"/>
  <c r="F34" i="99"/>
  <c r="E34" i="99"/>
  <c r="D34" i="99"/>
  <c r="C34" i="99"/>
  <c r="B34" i="99"/>
  <c r="BA33" i="99"/>
  <c r="AZ33" i="99"/>
  <c r="AY33" i="99"/>
  <c r="AX33" i="99"/>
  <c r="AW33" i="99"/>
  <c r="AV33" i="99"/>
  <c r="AU33" i="99"/>
  <c r="AT33" i="99"/>
  <c r="AS33" i="99"/>
  <c r="AR33" i="99"/>
  <c r="AQ33" i="99"/>
  <c r="AP33" i="99"/>
  <c r="AO33" i="99"/>
  <c r="AN33" i="99"/>
  <c r="AM33" i="99"/>
  <c r="AL33" i="99"/>
  <c r="AK33" i="99"/>
  <c r="AJ33" i="99"/>
  <c r="AI33" i="99"/>
  <c r="AH33" i="99"/>
  <c r="AG33" i="99"/>
  <c r="AF33" i="99"/>
  <c r="AE33" i="99"/>
  <c r="AD33" i="99"/>
  <c r="AC33" i="99"/>
  <c r="AB33" i="99"/>
  <c r="AA33" i="99"/>
  <c r="Z33" i="99"/>
  <c r="Y33" i="99"/>
  <c r="X33" i="99"/>
  <c r="W33" i="99"/>
  <c r="V33" i="99"/>
  <c r="U33" i="99"/>
  <c r="T33" i="99"/>
  <c r="S33" i="99"/>
  <c r="R33" i="99"/>
  <c r="Q33" i="99"/>
  <c r="P33" i="99"/>
  <c r="O33" i="99"/>
  <c r="N33" i="99"/>
  <c r="M33" i="99"/>
  <c r="L33" i="99"/>
  <c r="K33" i="99"/>
  <c r="J33" i="99"/>
  <c r="I33" i="99"/>
  <c r="H33" i="99"/>
  <c r="G33" i="99"/>
  <c r="F33" i="99"/>
  <c r="E33" i="99"/>
  <c r="D33" i="99"/>
  <c r="C33" i="99"/>
  <c r="B33" i="99"/>
  <c r="BA32" i="99"/>
  <c r="AZ32" i="99"/>
  <c r="AY32" i="99"/>
  <c r="AX32" i="99"/>
  <c r="AW32" i="99"/>
  <c r="AV32" i="99"/>
  <c r="AU32" i="99"/>
  <c r="AT32" i="99"/>
  <c r="AS32" i="99"/>
  <c r="AR32" i="99"/>
  <c r="AQ32" i="99"/>
  <c r="AP32" i="99"/>
  <c r="AO32" i="99"/>
  <c r="AN32" i="99"/>
  <c r="AM32" i="99"/>
  <c r="AL32" i="99"/>
  <c r="AK32" i="99"/>
  <c r="AJ32" i="99"/>
  <c r="AI32" i="99"/>
  <c r="AH32" i="99"/>
  <c r="AG32" i="99"/>
  <c r="AF32" i="99"/>
  <c r="AE32" i="99"/>
  <c r="AD32" i="99"/>
  <c r="AC32" i="99"/>
  <c r="AB32" i="99"/>
  <c r="AA32" i="99"/>
  <c r="Z32" i="99"/>
  <c r="Y32" i="99"/>
  <c r="X32" i="99"/>
  <c r="W32" i="99"/>
  <c r="V32" i="99"/>
  <c r="U32" i="99"/>
  <c r="T32" i="99"/>
  <c r="S32" i="99"/>
  <c r="R32" i="99"/>
  <c r="Q32" i="99"/>
  <c r="P32" i="99"/>
  <c r="O32" i="99"/>
  <c r="N32" i="99"/>
  <c r="M32" i="99"/>
  <c r="L32" i="99"/>
  <c r="K32" i="99"/>
  <c r="J32" i="99"/>
  <c r="I32" i="99"/>
  <c r="H32" i="99"/>
  <c r="G32" i="99"/>
  <c r="F32" i="99"/>
  <c r="E32" i="99"/>
  <c r="D32" i="99"/>
  <c r="C32" i="99"/>
  <c r="B32" i="99"/>
  <c r="BA31" i="99"/>
  <c r="AZ31" i="99"/>
  <c r="AY31" i="99"/>
  <c r="AX31" i="99"/>
  <c r="AW31" i="99"/>
  <c r="AV31" i="99"/>
  <c r="AU31" i="99"/>
  <c r="AT31" i="99"/>
  <c r="AS31" i="99"/>
  <c r="AR31" i="99"/>
  <c r="AQ31" i="99"/>
  <c r="AP31" i="99"/>
  <c r="AO31" i="99"/>
  <c r="AN31" i="99"/>
  <c r="AM31" i="99"/>
  <c r="AL31" i="99"/>
  <c r="AK31" i="99"/>
  <c r="AJ31" i="99"/>
  <c r="AI31" i="99"/>
  <c r="AH31" i="99"/>
  <c r="AG31" i="99"/>
  <c r="AF31" i="99"/>
  <c r="AE31" i="99"/>
  <c r="AD31" i="99"/>
  <c r="AC31" i="99"/>
  <c r="AB31" i="99"/>
  <c r="AA31" i="99"/>
  <c r="Z31" i="99"/>
  <c r="Y31" i="99"/>
  <c r="X31" i="99"/>
  <c r="W31" i="99"/>
  <c r="V31" i="99"/>
  <c r="U31" i="99"/>
  <c r="T31" i="99"/>
  <c r="S31" i="99"/>
  <c r="R31" i="99"/>
  <c r="Q31" i="99"/>
  <c r="P31" i="99"/>
  <c r="O31" i="99"/>
  <c r="N31" i="99"/>
  <c r="M31" i="99"/>
  <c r="L31" i="99"/>
  <c r="K31" i="99"/>
  <c r="J31" i="99"/>
  <c r="I31" i="99"/>
  <c r="H31" i="99"/>
  <c r="G31" i="99"/>
  <c r="F31" i="99"/>
  <c r="E31" i="99"/>
  <c r="D31" i="99"/>
  <c r="C31" i="99"/>
  <c r="B31" i="99"/>
  <c r="BA30" i="99"/>
  <c r="AZ30" i="99"/>
  <c r="AY30" i="99"/>
  <c r="AX30" i="99"/>
  <c r="AW30" i="99"/>
  <c r="AV30" i="99"/>
  <c r="AU30" i="99"/>
  <c r="AT30" i="99"/>
  <c r="AS30" i="99"/>
  <c r="AR30" i="99"/>
  <c r="AQ30" i="99"/>
  <c r="AP30" i="99"/>
  <c r="AO30" i="99"/>
  <c r="AN30" i="99"/>
  <c r="AM30" i="99"/>
  <c r="AL30" i="99"/>
  <c r="AK30" i="99"/>
  <c r="AJ30" i="99"/>
  <c r="AI30" i="99"/>
  <c r="AH30" i="99"/>
  <c r="AG30" i="99"/>
  <c r="AF30" i="99"/>
  <c r="AE30" i="99"/>
  <c r="AD30" i="99"/>
  <c r="AC30" i="99"/>
  <c r="AB30" i="99"/>
  <c r="AA30" i="99"/>
  <c r="Z30" i="99"/>
  <c r="Y30" i="99"/>
  <c r="X30" i="99"/>
  <c r="W30" i="99"/>
  <c r="V30" i="99"/>
  <c r="U30" i="99"/>
  <c r="T30" i="99"/>
  <c r="S30" i="99"/>
  <c r="R30" i="99"/>
  <c r="Q30" i="99"/>
  <c r="P30" i="99"/>
  <c r="O30" i="99"/>
  <c r="N30" i="99"/>
  <c r="M30" i="99"/>
  <c r="L30" i="99"/>
  <c r="K30" i="99"/>
  <c r="J30" i="99"/>
  <c r="I30" i="99"/>
  <c r="H30" i="99"/>
  <c r="G30" i="99"/>
  <c r="F30" i="99"/>
  <c r="E30" i="99"/>
  <c r="D30" i="99"/>
  <c r="C30" i="99"/>
  <c r="B30" i="99"/>
  <c r="BA29" i="99"/>
  <c r="AZ29" i="99"/>
  <c r="AY29" i="99"/>
  <c r="AX29" i="99"/>
  <c r="AW29" i="99"/>
  <c r="AV29" i="99"/>
  <c r="AU29" i="99"/>
  <c r="AT29" i="99"/>
  <c r="AS29" i="99"/>
  <c r="AR29" i="99"/>
  <c r="AQ29" i="99"/>
  <c r="AP29" i="99"/>
  <c r="AO29" i="99"/>
  <c r="AN29" i="99"/>
  <c r="AM29" i="99"/>
  <c r="AL29" i="99"/>
  <c r="AK29" i="99"/>
  <c r="AJ29" i="99"/>
  <c r="AI29" i="99"/>
  <c r="AH29" i="99"/>
  <c r="AG29" i="99"/>
  <c r="AF29" i="99"/>
  <c r="AE29" i="99"/>
  <c r="AD29" i="99"/>
  <c r="AC29" i="99"/>
  <c r="AB29" i="99"/>
  <c r="AA29" i="99"/>
  <c r="Z29" i="99"/>
  <c r="Y29" i="99"/>
  <c r="X29" i="99"/>
  <c r="W29" i="99"/>
  <c r="V29" i="99"/>
  <c r="U29" i="99"/>
  <c r="T29" i="99"/>
  <c r="S29" i="99"/>
  <c r="R29" i="99"/>
  <c r="Q29" i="99"/>
  <c r="P29" i="99"/>
  <c r="O29" i="99"/>
  <c r="N29" i="99"/>
  <c r="M29" i="99"/>
  <c r="L29" i="99"/>
  <c r="K29" i="99"/>
  <c r="J29" i="99"/>
  <c r="I29" i="99"/>
  <c r="H29" i="99"/>
  <c r="G29" i="99"/>
  <c r="F29" i="99"/>
  <c r="E29" i="99"/>
  <c r="D29" i="99"/>
  <c r="C29" i="99"/>
  <c r="B29" i="99"/>
  <c r="BA28" i="99"/>
  <c r="AZ28" i="99"/>
  <c r="AY28" i="99"/>
  <c r="AX28" i="99"/>
  <c r="AW28" i="99"/>
  <c r="AV28" i="99"/>
  <c r="AU28" i="99"/>
  <c r="AT28" i="99"/>
  <c r="AS28" i="99"/>
  <c r="AR28" i="99"/>
  <c r="AQ28" i="99"/>
  <c r="AP28" i="99"/>
  <c r="AO28" i="99"/>
  <c r="AN28" i="99"/>
  <c r="AM28" i="99"/>
  <c r="AL28" i="99"/>
  <c r="AK28" i="99"/>
  <c r="AJ28" i="99"/>
  <c r="AI28" i="99"/>
  <c r="AH28" i="99"/>
  <c r="AG28" i="99"/>
  <c r="AF28" i="99"/>
  <c r="AE28" i="99"/>
  <c r="AD28" i="99"/>
  <c r="AC28" i="99"/>
  <c r="AB28" i="99"/>
  <c r="AA28" i="99"/>
  <c r="Z28" i="99"/>
  <c r="Y28" i="99"/>
  <c r="X28" i="99"/>
  <c r="W28" i="99"/>
  <c r="V28" i="99"/>
  <c r="U28" i="99"/>
  <c r="T28" i="99"/>
  <c r="S28" i="99"/>
  <c r="R28" i="99"/>
  <c r="Q28" i="99"/>
  <c r="P28" i="99"/>
  <c r="O28" i="99"/>
  <c r="N28" i="99"/>
  <c r="M28" i="99"/>
  <c r="L28" i="99"/>
  <c r="K28" i="99"/>
  <c r="J28" i="99"/>
  <c r="I28" i="99"/>
  <c r="H28" i="99"/>
  <c r="G28" i="99"/>
  <c r="F28" i="99"/>
  <c r="E28" i="99"/>
  <c r="D28" i="99"/>
  <c r="C28" i="99"/>
  <c r="B28" i="99"/>
  <c r="BA27" i="99"/>
  <c r="AZ27" i="99"/>
  <c r="AY27" i="99"/>
  <c r="AX27" i="99"/>
  <c r="AW27" i="99"/>
  <c r="AV27" i="99"/>
  <c r="AU27" i="99"/>
  <c r="AT27" i="99"/>
  <c r="AS27" i="99"/>
  <c r="AR27" i="99"/>
  <c r="AQ27" i="99"/>
  <c r="AP27" i="99"/>
  <c r="AO27" i="99"/>
  <c r="AN27" i="99"/>
  <c r="AM27" i="99"/>
  <c r="AL27" i="99"/>
  <c r="AK27" i="99"/>
  <c r="AJ27" i="99"/>
  <c r="AI27" i="99"/>
  <c r="AH27" i="99"/>
  <c r="AG27" i="99"/>
  <c r="AF27" i="99"/>
  <c r="AE27" i="99"/>
  <c r="AD27" i="99"/>
  <c r="AC27" i="99"/>
  <c r="AB27" i="99"/>
  <c r="AA27" i="99"/>
  <c r="Z27" i="99"/>
  <c r="Y27" i="99"/>
  <c r="X27" i="99"/>
  <c r="W27" i="99"/>
  <c r="V27" i="99"/>
  <c r="U27" i="99"/>
  <c r="T27" i="99"/>
  <c r="S27" i="99"/>
  <c r="R27" i="99"/>
  <c r="Q27" i="99"/>
  <c r="P27" i="99"/>
  <c r="O27" i="99"/>
  <c r="N27" i="99"/>
  <c r="M27" i="99"/>
  <c r="L27" i="99"/>
  <c r="K27" i="99"/>
  <c r="J27" i="99"/>
  <c r="I27" i="99"/>
  <c r="H27" i="99"/>
  <c r="G27" i="99"/>
  <c r="F27" i="99"/>
  <c r="E27" i="99"/>
  <c r="D27" i="99"/>
  <c r="C27" i="99"/>
  <c r="B27" i="99"/>
  <c r="BA26" i="99"/>
  <c r="AZ26" i="99"/>
  <c r="AY26" i="99"/>
  <c r="AX26" i="99"/>
  <c r="AW26" i="99"/>
  <c r="AV26" i="99"/>
  <c r="AU26" i="99"/>
  <c r="AT26" i="99"/>
  <c r="AS26" i="99"/>
  <c r="AR26" i="99"/>
  <c r="AQ26" i="99"/>
  <c r="AP26" i="99"/>
  <c r="AO26" i="99"/>
  <c r="AN26" i="99"/>
  <c r="AM26" i="99"/>
  <c r="AL26" i="99"/>
  <c r="AK26" i="99"/>
  <c r="AJ26" i="99"/>
  <c r="AI26" i="99"/>
  <c r="AH26" i="99"/>
  <c r="AG26" i="99"/>
  <c r="AF26" i="99"/>
  <c r="AE26" i="99"/>
  <c r="AD26" i="99"/>
  <c r="AC26" i="99"/>
  <c r="AB26" i="99"/>
  <c r="AA26" i="99"/>
  <c r="Z26" i="99"/>
  <c r="Y26" i="99"/>
  <c r="X26" i="99"/>
  <c r="W26" i="99"/>
  <c r="V26" i="99"/>
  <c r="U26" i="99"/>
  <c r="T26" i="99"/>
  <c r="S26" i="99"/>
  <c r="R26" i="99"/>
  <c r="Q26" i="99"/>
  <c r="P26" i="99"/>
  <c r="O26" i="99"/>
  <c r="N26" i="99"/>
  <c r="M26" i="99"/>
  <c r="L26" i="99"/>
  <c r="K26" i="99"/>
  <c r="J26" i="99"/>
  <c r="I26" i="99"/>
  <c r="H26" i="99"/>
  <c r="G26" i="99"/>
  <c r="F26" i="99"/>
  <c r="E26" i="99"/>
  <c r="D26" i="99"/>
  <c r="C26" i="99"/>
  <c r="B26" i="99"/>
  <c r="BA25" i="99"/>
  <c r="AZ25" i="99"/>
  <c r="AY25" i="99"/>
  <c r="AX25" i="99"/>
  <c r="AW25" i="99"/>
  <c r="AV25" i="99"/>
  <c r="AU25" i="99"/>
  <c r="AT25" i="99"/>
  <c r="AS25" i="99"/>
  <c r="AR25" i="99"/>
  <c r="AQ25" i="99"/>
  <c r="AP25" i="99"/>
  <c r="AO25" i="99"/>
  <c r="AN25" i="99"/>
  <c r="AM25" i="99"/>
  <c r="AL25" i="99"/>
  <c r="AK25" i="99"/>
  <c r="AJ25" i="99"/>
  <c r="AI25" i="99"/>
  <c r="AH25" i="99"/>
  <c r="AG25" i="99"/>
  <c r="AF25" i="99"/>
  <c r="AE25" i="99"/>
  <c r="AD25" i="99"/>
  <c r="AC25" i="99"/>
  <c r="AB25" i="99"/>
  <c r="AA25" i="99"/>
  <c r="Z25" i="99"/>
  <c r="Y25" i="99"/>
  <c r="X25" i="99"/>
  <c r="W25" i="99"/>
  <c r="V25" i="99"/>
  <c r="U25" i="99"/>
  <c r="T25" i="99"/>
  <c r="S25" i="99"/>
  <c r="R25" i="99"/>
  <c r="Q25" i="99"/>
  <c r="P25" i="99"/>
  <c r="O25" i="99"/>
  <c r="N25" i="99"/>
  <c r="M25" i="99"/>
  <c r="L25" i="99"/>
  <c r="K25" i="99"/>
  <c r="J25" i="99"/>
  <c r="I25" i="99"/>
  <c r="H25" i="99"/>
  <c r="G25" i="99"/>
  <c r="F25" i="99"/>
  <c r="E25" i="99"/>
  <c r="D25" i="99"/>
  <c r="C25" i="99"/>
  <c r="B25" i="99"/>
  <c r="BA24" i="99"/>
  <c r="AZ24" i="99"/>
  <c r="AY24" i="99"/>
  <c r="AX24" i="99"/>
  <c r="AW24" i="99"/>
  <c r="AV24" i="99"/>
  <c r="AU24" i="99"/>
  <c r="AT24" i="99"/>
  <c r="AS24" i="99"/>
  <c r="AR24" i="99"/>
  <c r="AQ24" i="99"/>
  <c r="AP24" i="99"/>
  <c r="AO24" i="99"/>
  <c r="AN24" i="99"/>
  <c r="AM24" i="99"/>
  <c r="AL24" i="99"/>
  <c r="AK24" i="99"/>
  <c r="AJ24" i="99"/>
  <c r="AI24" i="99"/>
  <c r="AH24" i="99"/>
  <c r="AG24" i="99"/>
  <c r="AF24" i="99"/>
  <c r="AE24" i="99"/>
  <c r="AD24" i="99"/>
  <c r="AC24" i="99"/>
  <c r="AB24" i="99"/>
  <c r="AA24" i="99"/>
  <c r="Z24" i="99"/>
  <c r="Y24" i="99"/>
  <c r="X24" i="99"/>
  <c r="W24" i="99"/>
  <c r="V24" i="99"/>
  <c r="U24" i="99"/>
  <c r="T24" i="99"/>
  <c r="S24" i="99"/>
  <c r="R24" i="99"/>
  <c r="Q24" i="99"/>
  <c r="P24" i="99"/>
  <c r="O24" i="99"/>
  <c r="N24" i="99"/>
  <c r="M24" i="99"/>
  <c r="L24" i="99"/>
  <c r="K24" i="99"/>
  <c r="J24" i="99"/>
  <c r="I24" i="99"/>
  <c r="H24" i="99"/>
  <c r="G24" i="99"/>
  <c r="F24" i="99"/>
  <c r="E24" i="99"/>
  <c r="D24" i="99"/>
  <c r="C24" i="99"/>
  <c r="B24" i="99"/>
  <c r="BA23" i="99"/>
  <c r="AZ23" i="99"/>
  <c r="AY23" i="99"/>
  <c r="AX23" i="99"/>
  <c r="AW23" i="99"/>
  <c r="AV23" i="99"/>
  <c r="AU23" i="99"/>
  <c r="AT23" i="99"/>
  <c r="AS23" i="99"/>
  <c r="AR23" i="99"/>
  <c r="AQ23" i="99"/>
  <c r="AP23" i="99"/>
  <c r="AO23" i="99"/>
  <c r="AN23" i="99"/>
  <c r="AM23" i="99"/>
  <c r="AL23" i="99"/>
  <c r="AK23" i="99"/>
  <c r="AJ23" i="99"/>
  <c r="AI23" i="99"/>
  <c r="AH23" i="99"/>
  <c r="AG23" i="99"/>
  <c r="AF23" i="99"/>
  <c r="AE23" i="99"/>
  <c r="AD23" i="99"/>
  <c r="AC23" i="99"/>
  <c r="AB23" i="99"/>
  <c r="AA23" i="99"/>
  <c r="Z23" i="99"/>
  <c r="Y23" i="99"/>
  <c r="X23" i="99"/>
  <c r="W23" i="99"/>
  <c r="V23" i="99"/>
  <c r="U23" i="99"/>
  <c r="T23" i="99"/>
  <c r="S23" i="99"/>
  <c r="R23" i="99"/>
  <c r="Q23" i="99"/>
  <c r="P23" i="99"/>
  <c r="O23" i="99"/>
  <c r="N23" i="99"/>
  <c r="M23" i="99"/>
  <c r="L23" i="99"/>
  <c r="K23" i="99"/>
  <c r="J23" i="99"/>
  <c r="I23" i="99"/>
  <c r="H23" i="99"/>
  <c r="G23" i="99"/>
  <c r="F23" i="99"/>
  <c r="E23" i="99"/>
  <c r="D23" i="99"/>
  <c r="C23" i="99"/>
  <c r="B23" i="99"/>
  <c r="BA22" i="99"/>
  <c r="AZ22" i="99"/>
  <c r="AY22" i="99"/>
  <c r="AX22" i="99"/>
  <c r="AW22" i="99"/>
  <c r="AV22" i="99"/>
  <c r="AU22" i="99"/>
  <c r="AT22" i="99"/>
  <c r="AS22" i="99"/>
  <c r="AR22" i="99"/>
  <c r="AQ22" i="99"/>
  <c r="AP22" i="99"/>
  <c r="AO22" i="99"/>
  <c r="AN22" i="99"/>
  <c r="AM22" i="99"/>
  <c r="AL22" i="99"/>
  <c r="AK22" i="99"/>
  <c r="AJ22" i="99"/>
  <c r="AI22" i="99"/>
  <c r="AH22" i="99"/>
  <c r="AG22" i="99"/>
  <c r="AF22" i="99"/>
  <c r="AE22" i="99"/>
  <c r="AD22" i="99"/>
  <c r="AC22" i="99"/>
  <c r="AB22" i="99"/>
  <c r="AA22" i="99"/>
  <c r="Z22" i="99"/>
  <c r="Y22" i="99"/>
  <c r="X22" i="99"/>
  <c r="W22" i="99"/>
  <c r="V22" i="99"/>
  <c r="U22" i="99"/>
  <c r="T22" i="99"/>
  <c r="S22" i="99"/>
  <c r="R22" i="99"/>
  <c r="Q22" i="99"/>
  <c r="P22" i="99"/>
  <c r="O22" i="99"/>
  <c r="N22" i="99"/>
  <c r="M22" i="99"/>
  <c r="L22" i="99"/>
  <c r="K22" i="99"/>
  <c r="J22" i="99"/>
  <c r="I22" i="99"/>
  <c r="H22" i="99"/>
  <c r="G22" i="99"/>
  <c r="F22" i="99"/>
  <c r="E22" i="99"/>
  <c r="D22" i="99"/>
  <c r="C22" i="99"/>
  <c r="B22" i="99"/>
  <c r="BA21" i="99"/>
  <c r="AZ21" i="99"/>
  <c r="AY21" i="99"/>
  <c r="AX21" i="99"/>
  <c r="AW21" i="99"/>
  <c r="AV21" i="99"/>
  <c r="AU21" i="99"/>
  <c r="AT21" i="99"/>
  <c r="AS21" i="99"/>
  <c r="AR21" i="99"/>
  <c r="AQ21" i="99"/>
  <c r="AP21" i="99"/>
  <c r="AO21" i="99"/>
  <c r="AN21" i="99"/>
  <c r="AM21" i="99"/>
  <c r="AL21" i="99"/>
  <c r="AK21" i="99"/>
  <c r="AJ21" i="99"/>
  <c r="AI21" i="99"/>
  <c r="AH21" i="99"/>
  <c r="AG21" i="99"/>
  <c r="AF21" i="99"/>
  <c r="AE21" i="99"/>
  <c r="AD21" i="99"/>
  <c r="AC21" i="99"/>
  <c r="AB21" i="99"/>
  <c r="AA21" i="99"/>
  <c r="Z21" i="99"/>
  <c r="Y21" i="99"/>
  <c r="X21" i="99"/>
  <c r="W21" i="99"/>
  <c r="V21" i="99"/>
  <c r="U21" i="99"/>
  <c r="T21" i="99"/>
  <c r="S21" i="99"/>
  <c r="R21" i="99"/>
  <c r="Q21" i="99"/>
  <c r="P21" i="99"/>
  <c r="O21" i="99"/>
  <c r="N21" i="99"/>
  <c r="M21" i="99"/>
  <c r="L21" i="99"/>
  <c r="K21" i="99"/>
  <c r="J21" i="99"/>
  <c r="I21" i="99"/>
  <c r="H21" i="99"/>
  <c r="G21" i="99"/>
  <c r="F21" i="99"/>
  <c r="E21" i="99"/>
  <c r="D21" i="99"/>
  <c r="C21" i="99"/>
  <c r="B21" i="99"/>
  <c r="BA20" i="99"/>
  <c r="AZ20" i="99"/>
  <c r="AY20" i="99"/>
  <c r="AX20" i="99"/>
  <c r="AW20" i="99"/>
  <c r="AV20" i="99"/>
  <c r="AU20" i="99"/>
  <c r="AT20" i="99"/>
  <c r="AS20" i="99"/>
  <c r="AR20" i="99"/>
  <c r="AQ20" i="99"/>
  <c r="AP20" i="99"/>
  <c r="AO20" i="99"/>
  <c r="AN20" i="99"/>
  <c r="AM20" i="99"/>
  <c r="AL20" i="99"/>
  <c r="AK20" i="99"/>
  <c r="AJ20" i="99"/>
  <c r="AI20" i="99"/>
  <c r="AH20" i="99"/>
  <c r="AG20" i="99"/>
  <c r="AF20" i="99"/>
  <c r="AE20" i="99"/>
  <c r="AD20" i="99"/>
  <c r="AC20" i="99"/>
  <c r="AB20" i="99"/>
  <c r="AA20" i="99"/>
  <c r="Z20" i="99"/>
  <c r="Y20" i="99"/>
  <c r="X20" i="99"/>
  <c r="W20" i="99"/>
  <c r="V20" i="99"/>
  <c r="U20" i="99"/>
  <c r="T20" i="99"/>
  <c r="S20" i="99"/>
  <c r="R20" i="99"/>
  <c r="Q20" i="99"/>
  <c r="P20" i="99"/>
  <c r="O20" i="99"/>
  <c r="N20" i="99"/>
  <c r="M20" i="99"/>
  <c r="L20" i="99"/>
  <c r="K20" i="99"/>
  <c r="J20" i="99"/>
  <c r="I20" i="99"/>
  <c r="H20" i="99"/>
  <c r="G20" i="99"/>
  <c r="F20" i="99"/>
  <c r="E20" i="99"/>
  <c r="D20" i="99"/>
  <c r="C20" i="99"/>
  <c r="B20" i="99"/>
  <c r="BA19" i="99"/>
  <c r="AZ19" i="99"/>
  <c r="AY19" i="99"/>
  <c r="AX19" i="99"/>
  <c r="AW19" i="99"/>
  <c r="AV19" i="99"/>
  <c r="AU19" i="99"/>
  <c r="AT19" i="99"/>
  <c r="AS19" i="99"/>
  <c r="AR19" i="99"/>
  <c r="AQ19" i="99"/>
  <c r="AP19" i="99"/>
  <c r="AO19" i="99"/>
  <c r="AN19" i="99"/>
  <c r="AM19" i="99"/>
  <c r="AL19" i="99"/>
  <c r="AK19" i="99"/>
  <c r="AJ19" i="99"/>
  <c r="AI19" i="99"/>
  <c r="AH19" i="99"/>
  <c r="AG19" i="99"/>
  <c r="AF19" i="99"/>
  <c r="AE19" i="99"/>
  <c r="AD19" i="99"/>
  <c r="AC19" i="99"/>
  <c r="AB19" i="99"/>
  <c r="AA19" i="99"/>
  <c r="Z19" i="99"/>
  <c r="Y19" i="99"/>
  <c r="X19" i="99"/>
  <c r="W19" i="99"/>
  <c r="V19" i="99"/>
  <c r="U19" i="99"/>
  <c r="T19" i="99"/>
  <c r="S19" i="99"/>
  <c r="R19" i="99"/>
  <c r="Q19" i="99"/>
  <c r="P19" i="99"/>
  <c r="O19" i="99"/>
  <c r="N19" i="99"/>
  <c r="M19" i="99"/>
  <c r="L19" i="99"/>
  <c r="K19" i="99"/>
  <c r="J19" i="99"/>
  <c r="I19" i="99"/>
  <c r="H19" i="99"/>
  <c r="G19" i="99"/>
  <c r="F19" i="99"/>
  <c r="E19" i="99"/>
  <c r="D19" i="99"/>
  <c r="C19" i="99"/>
  <c r="B19" i="99"/>
  <c r="BA18" i="99"/>
  <c r="AZ18" i="99"/>
  <c r="AY18" i="99"/>
  <c r="AX18" i="99"/>
  <c r="AW18" i="99"/>
  <c r="AV18" i="99"/>
  <c r="AU18" i="99"/>
  <c r="AT18" i="99"/>
  <c r="AS18" i="99"/>
  <c r="AR18" i="99"/>
  <c r="AQ18" i="99"/>
  <c r="AP18" i="99"/>
  <c r="AO18" i="99"/>
  <c r="AN18" i="99"/>
  <c r="AM18" i="99"/>
  <c r="AL18" i="99"/>
  <c r="AK18" i="99"/>
  <c r="AJ18" i="99"/>
  <c r="AI18" i="99"/>
  <c r="AH18" i="99"/>
  <c r="AG18" i="99"/>
  <c r="AF18" i="99"/>
  <c r="AE18" i="99"/>
  <c r="AD18" i="99"/>
  <c r="AC18" i="99"/>
  <c r="AB18" i="99"/>
  <c r="AA18" i="99"/>
  <c r="Z18" i="99"/>
  <c r="Y18" i="99"/>
  <c r="X18" i="99"/>
  <c r="W18" i="99"/>
  <c r="V18" i="99"/>
  <c r="U18" i="99"/>
  <c r="T18" i="99"/>
  <c r="S18" i="99"/>
  <c r="R18" i="99"/>
  <c r="Q18" i="99"/>
  <c r="P18" i="99"/>
  <c r="O18" i="99"/>
  <c r="N18" i="99"/>
  <c r="M18" i="99"/>
  <c r="L18" i="99"/>
  <c r="K18" i="99"/>
  <c r="J18" i="99"/>
  <c r="I18" i="99"/>
  <c r="H18" i="99"/>
  <c r="G18" i="99"/>
  <c r="F18" i="99"/>
  <c r="E18" i="99"/>
  <c r="D18" i="99"/>
  <c r="C18" i="99"/>
  <c r="B18" i="99"/>
  <c r="BA17" i="99"/>
  <c r="AZ17" i="99"/>
  <c r="AY17" i="99"/>
  <c r="AX17" i="99"/>
  <c r="AW17" i="99"/>
  <c r="AV17" i="99"/>
  <c r="AU17" i="99"/>
  <c r="AT17" i="99"/>
  <c r="AS17" i="99"/>
  <c r="AR17" i="99"/>
  <c r="AQ17" i="99"/>
  <c r="AP17" i="99"/>
  <c r="AO17" i="99"/>
  <c r="AN17" i="99"/>
  <c r="AM17" i="99"/>
  <c r="AL17" i="99"/>
  <c r="AK17" i="99"/>
  <c r="AJ17" i="99"/>
  <c r="AI17" i="99"/>
  <c r="AH17" i="99"/>
  <c r="AG17" i="99"/>
  <c r="AF17" i="99"/>
  <c r="AE17" i="99"/>
  <c r="AD17" i="99"/>
  <c r="AC17" i="99"/>
  <c r="AB17" i="99"/>
  <c r="AA17" i="99"/>
  <c r="Z17" i="99"/>
  <c r="Y17" i="99"/>
  <c r="X17" i="99"/>
  <c r="W17" i="99"/>
  <c r="V17" i="99"/>
  <c r="U17" i="99"/>
  <c r="T17" i="99"/>
  <c r="S17" i="99"/>
  <c r="R17" i="99"/>
  <c r="Q17" i="99"/>
  <c r="P17" i="99"/>
  <c r="O17" i="99"/>
  <c r="N17" i="99"/>
  <c r="M17" i="99"/>
  <c r="L17" i="99"/>
  <c r="K17" i="99"/>
  <c r="J17" i="99"/>
  <c r="I17" i="99"/>
  <c r="H17" i="99"/>
  <c r="G17" i="99"/>
  <c r="F17" i="99"/>
  <c r="E17" i="99"/>
  <c r="D17" i="99"/>
  <c r="C17" i="99"/>
  <c r="B17" i="99"/>
  <c r="BA16" i="99"/>
  <c r="AZ16" i="99"/>
  <c r="AY16" i="99"/>
  <c r="AX16" i="99"/>
  <c r="AW16" i="99"/>
  <c r="AV16" i="99"/>
  <c r="AU16" i="99"/>
  <c r="AT16" i="99"/>
  <c r="AS16" i="99"/>
  <c r="AR16" i="99"/>
  <c r="AQ16" i="99"/>
  <c r="AP16" i="99"/>
  <c r="AO16" i="99"/>
  <c r="AN16" i="99"/>
  <c r="AM16" i="99"/>
  <c r="AL16" i="99"/>
  <c r="AK16" i="99"/>
  <c r="AJ16" i="99"/>
  <c r="AI16" i="99"/>
  <c r="AH16" i="99"/>
  <c r="AG16" i="99"/>
  <c r="AF16" i="99"/>
  <c r="AE16" i="99"/>
  <c r="AD16" i="99"/>
  <c r="AC16" i="99"/>
  <c r="AB16" i="99"/>
  <c r="AA16" i="99"/>
  <c r="Z16" i="99"/>
  <c r="Y16" i="99"/>
  <c r="X16" i="99"/>
  <c r="W16" i="99"/>
  <c r="V16" i="99"/>
  <c r="U16" i="99"/>
  <c r="T16" i="99"/>
  <c r="S16" i="99"/>
  <c r="R16" i="99"/>
  <c r="Q16" i="99"/>
  <c r="P16" i="99"/>
  <c r="O16" i="99"/>
  <c r="N16" i="99"/>
  <c r="M16" i="99"/>
  <c r="L16" i="99"/>
  <c r="K16" i="99"/>
  <c r="J16" i="99"/>
  <c r="I16" i="99"/>
  <c r="H16" i="99"/>
  <c r="G16" i="99"/>
  <c r="F16" i="99"/>
  <c r="E16" i="99"/>
  <c r="D16" i="99"/>
  <c r="C16" i="99"/>
  <c r="B16" i="99"/>
  <c r="BA15" i="99"/>
  <c r="AZ15" i="99"/>
  <c r="AY15" i="99"/>
  <c r="AX15" i="99"/>
  <c r="AW15" i="99"/>
  <c r="AV15" i="99"/>
  <c r="AU15" i="99"/>
  <c r="AT15" i="99"/>
  <c r="AS15" i="99"/>
  <c r="AR15" i="99"/>
  <c r="AQ15" i="99"/>
  <c r="AP15" i="99"/>
  <c r="AO15" i="99"/>
  <c r="AN15" i="99"/>
  <c r="AM15" i="99"/>
  <c r="AL15" i="99"/>
  <c r="AK15" i="99"/>
  <c r="AJ15" i="99"/>
  <c r="AI15" i="99"/>
  <c r="AH15" i="99"/>
  <c r="AG15" i="99"/>
  <c r="AF15" i="99"/>
  <c r="AE15" i="99"/>
  <c r="AD15" i="99"/>
  <c r="AC15" i="99"/>
  <c r="AB15" i="99"/>
  <c r="AA15" i="99"/>
  <c r="Z15" i="99"/>
  <c r="Y15" i="99"/>
  <c r="X15" i="99"/>
  <c r="W15" i="99"/>
  <c r="V15" i="99"/>
  <c r="U15" i="99"/>
  <c r="T15" i="99"/>
  <c r="S15" i="99"/>
  <c r="R15" i="99"/>
  <c r="Q15" i="99"/>
  <c r="P15" i="99"/>
  <c r="O15" i="99"/>
  <c r="N15" i="99"/>
  <c r="M15" i="99"/>
  <c r="L15" i="99"/>
  <c r="K15" i="99"/>
  <c r="J15" i="99"/>
  <c r="I15" i="99"/>
  <c r="H15" i="99"/>
  <c r="G15" i="99"/>
  <c r="F15" i="99"/>
  <c r="E15" i="99"/>
  <c r="D15" i="99"/>
  <c r="C15" i="99"/>
  <c r="B15" i="99"/>
  <c r="BA14" i="99"/>
  <c r="AZ14" i="99"/>
  <c r="AY14" i="99"/>
  <c r="AX14" i="99"/>
  <c r="AW14" i="99"/>
  <c r="AV14" i="99"/>
  <c r="AU14" i="99"/>
  <c r="AT14" i="99"/>
  <c r="AS14" i="99"/>
  <c r="AR14" i="99"/>
  <c r="AQ14" i="99"/>
  <c r="AP14" i="99"/>
  <c r="AO14" i="99"/>
  <c r="AN14" i="99"/>
  <c r="AM14" i="99"/>
  <c r="AL14" i="99"/>
  <c r="AK14" i="99"/>
  <c r="AJ14" i="99"/>
  <c r="AI14" i="99"/>
  <c r="AH14" i="99"/>
  <c r="AG14" i="99"/>
  <c r="AF14" i="99"/>
  <c r="AE14" i="99"/>
  <c r="AD14" i="99"/>
  <c r="AC14" i="99"/>
  <c r="AB14" i="99"/>
  <c r="AA14" i="99"/>
  <c r="Z14" i="99"/>
  <c r="Y14" i="99"/>
  <c r="X14" i="99"/>
  <c r="W14" i="99"/>
  <c r="V14" i="99"/>
  <c r="U14" i="99"/>
  <c r="T14" i="99"/>
  <c r="S14" i="99"/>
  <c r="R14" i="99"/>
  <c r="Q14" i="99"/>
  <c r="P14" i="99"/>
  <c r="O14" i="99"/>
  <c r="N14" i="99"/>
  <c r="M14" i="99"/>
  <c r="L14" i="99"/>
  <c r="K14" i="99"/>
  <c r="J14" i="99"/>
  <c r="I14" i="99"/>
  <c r="H14" i="99"/>
  <c r="G14" i="99"/>
  <c r="F14" i="99"/>
  <c r="E14" i="99"/>
  <c r="D14" i="99"/>
  <c r="C14" i="99"/>
  <c r="B14" i="99"/>
  <c r="BA13" i="99"/>
  <c r="AZ13" i="99"/>
  <c r="AY13" i="99"/>
  <c r="AX13" i="99"/>
  <c r="AW13" i="99"/>
  <c r="AV13" i="99"/>
  <c r="AU13" i="99"/>
  <c r="AT13" i="99"/>
  <c r="AS13" i="99"/>
  <c r="AR13" i="99"/>
  <c r="AQ13" i="99"/>
  <c r="AP13" i="99"/>
  <c r="AO13" i="99"/>
  <c r="AN13" i="99"/>
  <c r="AM13" i="99"/>
  <c r="AL13" i="99"/>
  <c r="AK13" i="99"/>
  <c r="AJ13" i="99"/>
  <c r="AI13" i="99"/>
  <c r="AH13" i="99"/>
  <c r="AG13" i="99"/>
  <c r="AF13" i="99"/>
  <c r="AE13" i="99"/>
  <c r="AD13" i="99"/>
  <c r="AC13" i="99"/>
  <c r="AB13" i="99"/>
  <c r="AA13" i="99"/>
  <c r="Z13" i="99"/>
  <c r="Y13" i="99"/>
  <c r="X13" i="99"/>
  <c r="W13" i="99"/>
  <c r="V13" i="99"/>
  <c r="U13" i="99"/>
  <c r="T13" i="99"/>
  <c r="S13" i="99"/>
  <c r="R13" i="99"/>
  <c r="Q13" i="99"/>
  <c r="P13" i="99"/>
  <c r="O13" i="99"/>
  <c r="N13" i="99"/>
  <c r="M13" i="99"/>
  <c r="L13" i="99"/>
  <c r="K13" i="99"/>
  <c r="J13" i="99"/>
  <c r="I13" i="99"/>
  <c r="H13" i="99"/>
  <c r="G13" i="99"/>
  <c r="F13" i="99"/>
  <c r="E13" i="99"/>
  <c r="D13" i="99"/>
  <c r="C13" i="99"/>
  <c r="B13" i="99"/>
  <c r="BA12" i="99"/>
  <c r="AZ12" i="99"/>
  <c r="AY12" i="99"/>
  <c r="AX12" i="99"/>
  <c r="AW12" i="99"/>
  <c r="AV12" i="99"/>
  <c r="AU12" i="99"/>
  <c r="AT12" i="99"/>
  <c r="AS12" i="99"/>
  <c r="AR12" i="99"/>
  <c r="AQ12" i="99"/>
  <c r="AP12" i="99"/>
  <c r="AO12" i="99"/>
  <c r="AN12" i="99"/>
  <c r="AM12" i="99"/>
  <c r="AL12" i="99"/>
  <c r="AK12" i="99"/>
  <c r="AJ12" i="99"/>
  <c r="AI12" i="99"/>
  <c r="AH12" i="99"/>
  <c r="AG12" i="99"/>
  <c r="AF12" i="99"/>
  <c r="AE12" i="99"/>
  <c r="AD12" i="99"/>
  <c r="AC12" i="99"/>
  <c r="AB12" i="99"/>
  <c r="AA12" i="99"/>
  <c r="Z12" i="99"/>
  <c r="Y12" i="99"/>
  <c r="X12" i="99"/>
  <c r="W12" i="99"/>
  <c r="V12" i="99"/>
  <c r="U12" i="99"/>
  <c r="T12" i="99"/>
  <c r="S12" i="99"/>
  <c r="R12" i="99"/>
  <c r="Q12" i="99"/>
  <c r="P12" i="99"/>
  <c r="O12" i="99"/>
  <c r="N12" i="99"/>
  <c r="M12" i="99"/>
  <c r="L12" i="99"/>
  <c r="K12" i="99"/>
  <c r="J12" i="99"/>
  <c r="I12" i="99"/>
  <c r="H12" i="99"/>
  <c r="G12" i="99"/>
  <c r="F12" i="99"/>
  <c r="E12" i="99"/>
  <c r="D12" i="99"/>
  <c r="C12" i="99"/>
  <c r="B12" i="99"/>
  <c r="BA11" i="99"/>
  <c r="AZ11" i="99"/>
  <c r="AY11" i="99"/>
  <c r="AX11" i="99"/>
  <c r="AW11" i="99"/>
  <c r="AV11" i="99"/>
  <c r="AU11" i="99"/>
  <c r="AT11" i="99"/>
  <c r="AS11" i="99"/>
  <c r="AR11" i="99"/>
  <c r="AQ11" i="99"/>
  <c r="AP11" i="99"/>
  <c r="AO11" i="99"/>
  <c r="AN11" i="99"/>
  <c r="AM11" i="99"/>
  <c r="AL11" i="99"/>
  <c r="AK11" i="99"/>
  <c r="AJ11" i="99"/>
  <c r="AI11" i="99"/>
  <c r="AH11" i="99"/>
  <c r="AG11" i="99"/>
  <c r="AF11" i="99"/>
  <c r="AE11" i="99"/>
  <c r="AD11" i="99"/>
  <c r="AC11" i="99"/>
  <c r="AB11" i="99"/>
  <c r="AA11" i="99"/>
  <c r="Z11" i="99"/>
  <c r="Y11" i="99"/>
  <c r="X11" i="99"/>
  <c r="W11" i="99"/>
  <c r="V11" i="99"/>
  <c r="U11" i="99"/>
  <c r="T11" i="99"/>
  <c r="S11" i="99"/>
  <c r="R11" i="99"/>
  <c r="Q11" i="99"/>
  <c r="P11" i="99"/>
  <c r="O11" i="99"/>
  <c r="N11" i="99"/>
  <c r="M11" i="99"/>
  <c r="L11" i="99"/>
  <c r="K11" i="99"/>
  <c r="J11" i="99"/>
  <c r="I11" i="99"/>
  <c r="H11" i="99"/>
  <c r="G11" i="99"/>
  <c r="F11" i="99"/>
  <c r="E11" i="99"/>
  <c r="D11" i="99"/>
  <c r="C11" i="99"/>
  <c r="B11" i="99"/>
  <c r="BA10" i="99"/>
  <c r="AZ10" i="99"/>
  <c r="AY10" i="99"/>
  <c r="AX10" i="99"/>
  <c r="AW10" i="99"/>
  <c r="AV10" i="99"/>
  <c r="AU10" i="99"/>
  <c r="AT10" i="99"/>
  <c r="AS10" i="99"/>
  <c r="AR10" i="99"/>
  <c r="AQ10" i="99"/>
  <c r="AP10" i="99"/>
  <c r="AO10" i="99"/>
  <c r="AN10" i="99"/>
  <c r="AM10" i="99"/>
  <c r="AL10" i="99"/>
  <c r="AK10" i="99"/>
  <c r="AJ10" i="99"/>
  <c r="AI10" i="99"/>
  <c r="AH10" i="99"/>
  <c r="AG10" i="99"/>
  <c r="AF10" i="99"/>
  <c r="AE10" i="99"/>
  <c r="AD10" i="99"/>
  <c r="AC10" i="99"/>
  <c r="AB10" i="99"/>
  <c r="AA10" i="99"/>
  <c r="Z10" i="99"/>
  <c r="Y10" i="99"/>
  <c r="X10" i="99"/>
  <c r="W10" i="99"/>
  <c r="V10" i="99"/>
  <c r="U10" i="99"/>
  <c r="T10" i="99"/>
  <c r="S10" i="99"/>
  <c r="R10" i="99"/>
  <c r="Q10" i="99"/>
  <c r="P10" i="99"/>
  <c r="O10" i="99"/>
  <c r="N10" i="99"/>
  <c r="M10" i="99"/>
  <c r="L10" i="99"/>
  <c r="K10" i="99"/>
  <c r="J10" i="99"/>
  <c r="I10" i="99"/>
  <c r="H10" i="99"/>
  <c r="G10" i="99"/>
  <c r="F10" i="99"/>
  <c r="E10" i="99"/>
  <c r="D10" i="99"/>
  <c r="C10" i="99"/>
  <c r="B10" i="99"/>
  <c r="BA9" i="99"/>
  <c r="AZ9" i="99"/>
  <c r="AY9" i="99"/>
  <c r="AX9" i="99"/>
  <c r="AW9" i="99"/>
  <c r="AV9" i="99"/>
  <c r="AU9" i="99"/>
  <c r="AT9" i="99"/>
  <c r="AS9" i="99"/>
  <c r="AR9" i="99"/>
  <c r="AQ9" i="99"/>
  <c r="AP9" i="99"/>
  <c r="AO9" i="99"/>
  <c r="AN9" i="99"/>
  <c r="AM9" i="99"/>
  <c r="AL9" i="99"/>
  <c r="AK9" i="99"/>
  <c r="AJ9" i="99"/>
  <c r="AI9" i="99"/>
  <c r="AH9" i="99"/>
  <c r="AG9" i="99"/>
  <c r="AF9" i="99"/>
  <c r="AE9" i="99"/>
  <c r="AD9" i="99"/>
  <c r="AC9" i="99"/>
  <c r="AB9" i="99"/>
  <c r="AA9" i="99"/>
  <c r="Z9" i="99"/>
  <c r="Y9" i="99"/>
  <c r="X9" i="99"/>
  <c r="W9" i="99"/>
  <c r="V9" i="99"/>
  <c r="U9" i="99"/>
  <c r="T9" i="99"/>
  <c r="S9" i="99"/>
  <c r="R9" i="99"/>
  <c r="Q9" i="99"/>
  <c r="P9" i="99"/>
  <c r="O9" i="99"/>
  <c r="N9" i="99"/>
  <c r="M9" i="99"/>
  <c r="L9" i="99"/>
  <c r="K9" i="99"/>
  <c r="J9" i="99"/>
  <c r="I9" i="99"/>
  <c r="H9" i="99"/>
  <c r="G9" i="99"/>
  <c r="F9" i="99"/>
  <c r="E9" i="99"/>
  <c r="D9" i="99"/>
  <c r="C9" i="99"/>
  <c r="B9" i="99"/>
  <c r="BA8" i="99"/>
  <c r="AZ8" i="99"/>
  <c r="AY8" i="99"/>
  <c r="AX8" i="99"/>
  <c r="AW8" i="99"/>
  <c r="AV8" i="99"/>
  <c r="AU8" i="99"/>
  <c r="AT8" i="99"/>
  <c r="AS8" i="99"/>
  <c r="AR8" i="99"/>
  <c r="AQ8" i="99"/>
  <c r="AP8" i="99"/>
  <c r="AO8" i="99"/>
  <c r="AN8" i="99"/>
  <c r="AM8" i="99"/>
  <c r="AL8" i="99"/>
  <c r="AK8" i="99"/>
  <c r="AJ8" i="99"/>
  <c r="AI8" i="99"/>
  <c r="AH8" i="99"/>
  <c r="AG8" i="99"/>
  <c r="AF8" i="99"/>
  <c r="AE8" i="99"/>
  <c r="AD8" i="99"/>
  <c r="AC8" i="99"/>
  <c r="AB8" i="99"/>
  <c r="AA8" i="99"/>
  <c r="Z8" i="99"/>
  <c r="Y8" i="99"/>
  <c r="X8" i="99"/>
  <c r="W8" i="99"/>
  <c r="V8" i="99"/>
  <c r="U8" i="99"/>
  <c r="T8" i="99"/>
  <c r="S8" i="99"/>
  <c r="R8" i="99"/>
  <c r="Q8" i="99"/>
  <c r="P8" i="99"/>
  <c r="O8" i="99"/>
  <c r="N8" i="99"/>
  <c r="M8" i="99"/>
  <c r="L8" i="99"/>
  <c r="K8" i="99"/>
  <c r="J8" i="99"/>
  <c r="I8" i="99"/>
  <c r="H8" i="99"/>
  <c r="G8" i="99"/>
  <c r="F8" i="99"/>
  <c r="E8" i="99"/>
  <c r="D8" i="99"/>
  <c r="C8" i="99"/>
  <c r="B8" i="99"/>
  <c r="BA7" i="99"/>
  <c r="AZ7" i="99"/>
  <c r="AY7" i="99"/>
  <c r="AX7" i="99"/>
  <c r="AW7" i="99"/>
  <c r="AV7" i="99"/>
  <c r="AU7" i="99"/>
  <c r="AT7" i="99"/>
  <c r="AS7" i="99"/>
  <c r="AR7" i="99"/>
  <c r="AQ7" i="99"/>
  <c r="AP7" i="99"/>
  <c r="AO7" i="99"/>
  <c r="AN7" i="99"/>
  <c r="AM7" i="99"/>
  <c r="AL7" i="99"/>
  <c r="AK7" i="99"/>
  <c r="AJ7" i="99"/>
  <c r="AI7" i="99"/>
  <c r="AH7" i="99"/>
  <c r="AG7" i="99"/>
  <c r="AF7" i="99"/>
  <c r="AE7" i="99"/>
  <c r="AD7" i="99"/>
  <c r="AC7" i="99"/>
  <c r="AB7" i="99"/>
  <c r="AA7" i="99"/>
  <c r="Z7" i="99"/>
  <c r="Y7" i="99"/>
  <c r="X7" i="99"/>
  <c r="W7" i="99"/>
  <c r="V7" i="99"/>
  <c r="U7" i="99"/>
  <c r="T7" i="99"/>
  <c r="S7" i="99"/>
  <c r="R7" i="99"/>
  <c r="Q7" i="99"/>
  <c r="P7" i="99"/>
  <c r="O7" i="99"/>
  <c r="N7" i="99"/>
  <c r="M7" i="99"/>
  <c r="L7" i="99"/>
  <c r="K7" i="99"/>
  <c r="J7" i="99"/>
  <c r="I7" i="99"/>
  <c r="H7" i="99"/>
  <c r="G7" i="99"/>
  <c r="F7" i="99"/>
  <c r="E7" i="99"/>
  <c r="D7" i="99"/>
  <c r="C7" i="99"/>
  <c r="B7" i="99"/>
  <c r="BA6" i="99"/>
  <c r="AZ6" i="99"/>
  <c r="AY6" i="99"/>
  <c r="AX6" i="99"/>
  <c r="AW6" i="99"/>
  <c r="AV6" i="99"/>
  <c r="AU6" i="99"/>
  <c r="AT6" i="99"/>
  <c r="AS6" i="99"/>
  <c r="AR6" i="99"/>
  <c r="AQ6" i="99"/>
  <c r="AP6" i="99"/>
  <c r="AO6" i="99"/>
  <c r="AN6" i="99"/>
  <c r="AM6" i="99"/>
  <c r="AL6" i="99"/>
  <c r="AK6" i="99"/>
  <c r="AJ6" i="99"/>
  <c r="AI6" i="99"/>
  <c r="AH6" i="99"/>
  <c r="AG6" i="99"/>
  <c r="AF6" i="99"/>
  <c r="AE6" i="99"/>
  <c r="AD6" i="99"/>
  <c r="AC6" i="99"/>
  <c r="AB6" i="99"/>
  <c r="AA6" i="99"/>
  <c r="Z6" i="99"/>
  <c r="Y6" i="99"/>
  <c r="X6" i="99"/>
  <c r="W6" i="99"/>
  <c r="V6" i="99"/>
  <c r="U6" i="99"/>
  <c r="T6" i="99"/>
  <c r="S6" i="99"/>
  <c r="R6" i="99"/>
  <c r="Q6" i="99"/>
  <c r="P6" i="99"/>
  <c r="O6" i="99"/>
  <c r="N6" i="99"/>
  <c r="M6" i="99"/>
  <c r="L6" i="99"/>
  <c r="K6" i="99"/>
  <c r="J6" i="99"/>
  <c r="I6" i="99"/>
  <c r="H6" i="99"/>
  <c r="G6" i="99"/>
  <c r="F6" i="99"/>
  <c r="E6" i="99"/>
  <c r="D6" i="99"/>
  <c r="C6" i="99"/>
  <c r="B6" i="99"/>
  <c r="BA5" i="99"/>
  <c r="AZ5" i="99"/>
  <c r="AY5" i="99"/>
  <c r="AX5" i="99"/>
  <c r="AW5" i="99"/>
  <c r="AV5" i="99"/>
  <c r="AU5" i="99"/>
  <c r="AT5" i="99"/>
  <c r="AS5" i="99"/>
  <c r="AR5" i="99"/>
  <c r="AQ5" i="99"/>
  <c r="AP5" i="99"/>
  <c r="AO5" i="99"/>
  <c r="AN5" i="99"/>
  <c r="AM5" i="99"/>
  <c r="AL5" i="99"/>
  <c r="AK5" i="99"/>
  <c r="AJ5" i="99"/>
  <c r="AI5" i="99"/>
  <c r="AH5" i="99"/>
  <c r="AG5" i="99"/>
  <c r="AF5" i="99"/>
  <c r="AE5" i="99"/>
  <c r="AD5" i="99"/>
  <c r="AC5" i="99"/>
  <c r="AB5" i="99"/>
  <c r="AA5" i="99"/>
  <c r="Z5" i="99"/>
  <c r="Y5" i="99"/>
  <c r="X5" i="99"/>
  <c r="W5" i="99"/>
  <c r="V5" i="99"/>
  <c r="U5" i="99"/>
  <c r="T5" i="99"/>
  <c r="S5" i="99"/>
  <c r="R5" i="99"/>
  <c r="Q5" i="99"/>
  <c r="P5" i="99"/>
  <c r="O5" i="99"/>
  <c r="N5" i="99"/>
  <c r="M5" i="99"/>
  <c r="L5" i="99"/>
  <c r="K5" i="99"/>
  <c r="J5" i="99"/>
  <c r="I5" i="99"/>
  <c r="H5" i="99"/>
  <c r="G5" i="99"/>
  <c r="F5" i="99"/>
  <c r="E5" i="99"/>
  <c r="D5" i="99"/>
  <c r="C5" i="99"/>
  <c r="B5" i="99"/>
  <c r="BA243" i="98"/>
  <c r="AZ243" i="98"/>
  <c r="AY243" i="98"/>
  <c r="AX243" i="98"/>
  <c r="AW243" i="98"/>
  <c r="AV243" i="98"/>
  <c r="AU243" i="98"/>
  <c r="AT243" i="98"/>
  <c r="AS243" i="98"/>
  <c r="AR243" i="98"/>
  <c r="AQ243" i="98"/>
  <c r="AP243" i="98"/>
  <c r="AO243" i="98"/>
  <c r="AN243" i="98"/>
  <c r="AM243" i="98"/>
  <c r="AL243" i="98"/>
  <c r="AK243" i="98"/>
  <c r="AJ243" i="98"/>
  <c r="AI243" i="98"/>
  <c r="AH243" i="98"/>
  <c r="AG243" i="98"/>
  <c r="AF243" i="98"/>
  <c r="AE243" i="98"/>
  <c r="AD243" i="98"/>
  <c r="AC243" i="98"/>
  <c r="AB243" i="98"/>
  <c r="AA243" i="98"/>
  <c r="Z243" i="98"/>
  <c r="Y243" i="98"/>
  <c r="X243" i="98"/>
  <c r="W243" i="98"/>
  <c r="V243" i="98"/>
  <c r="U243" i="98"/>
  <c r="T243" i="98"/>
  <c r="S243" i="98"/>
  <c r="R243" i="98"/>
  <c r="Q243" i="98"/>
  <c r="P243" i="98"/>
  <c r="O243" i="98"/>
  <c r="N243" i="98"/>
  <c r="M243" i="98"/>
  <c r="L243" i="98"/>
  <c r="K243" i="98"/>
  <c r="J243" i="98"/>
  <c r="I243" i="98"/>
  <c r="H243" i="98"/>
  <c r="G243" i="98"/>
  <c r="F243" i="98"/>
  <c r="E243" i="98"/>
  <c r="D243" i="98"/>
  <c r="C243" i="98"/>
  <c r="B243" i="98"/>
  <c r="BA242" i="98"/>
  <c r="AZ242" i="98"/>
  <c r="AY242" i="98"/>
  <c r="AX242" i="98"/>
  <c r="AW242" i="98"/>
  <c r="AV242" i="98"/>
  <c r="AU242" i="98"/>
  <c r="AT242" i="98"/>
  <c r="AS242" i="98"/>
  <c r="AR242" i="98"/>
  <c r="AQ242" i="98"/>
  <c r="AP242" i="98"/>
  <c r="AO242" i="98"/>
  <c r="AN242" i="98"/>
  <c r="AM242" i="98"/>
  <c r="AL242" i="98"/>
  <c r="AK242" i="98"/>
  <c r="AJ242" i="98"/>
  <c r="AI242" i="98"/>
  <c r="AH242" i="98"/>
  <c r="AG242" i="98"/>
  <c r="AF242" i="98"/>
  <c r="AE242" i="98"/>
  <c r="AD242" i="98"/>
  <c r="AC242" i="98"/>
  <c r="AB242" i="98"/>
  <c r="AA242" i="98"/>
  <c r="Z242" i="98"/>
  <c r="Y242" i="98"/>
  <c r="X242" i="98"/>
  <c r="W242" i="98"/>
  <c r="V242" i="98"/>
  <c r="U242" i="98"/>
  <c r="T242" i="98"/>
  <c r="S242" i="98"/>
  <c r="R242" i="98"/>
  <c r="Q242" i="98"/>
  <c r="P242" i="98"/>
  <c r="O242" i="98"/>
  <c r="N242" i="98"/>
  <c r="M242" i="98"/>
  <c r="L242" i="98"/>
  <c r="K242" i="98"/>
  <c r="J242" i="98"/>
  <c r="I242" i="98"/>
  <c r="H242" i="98"/>
  <c r="G242" i="98"/>
  <c r="F242" i="98"/>
  <c r="E242" i="98"/>
  <c r="D242" i="98"/>
  <c r="C242" i="98"/>
  <c r="B242" i="98"/>
  <c r="BA241" i="98"/>
  <c r="AZ241" i="98"/>
  <c r="AY241" i="98"/>
  <c r="AX241" i="98"/>
  <c r="AW241" i="98"/>
  <c r="AV241" i="98"/>
  <c r="AU241" i="98"/>
  <c r="AT241" i="98"/>
  <c r="AS241" i="98"/>
  <c r="AR241" i="98"/>
  <c r="AQ241" i="98"/>
  <c r="AP241" i="98"/>
  <c r="AO241" i="98"/>
  <c r="AN241" i="98"/>
  <c r="AM241" i="98"/>
  <c r="AL241" i="98"/>
  <c r="AK241" i="98"/>
  <c r="AJ241" i="98"/>
  <c r="AI241" i="98"/>
  <c r="AH241" i="98"/>
  <c r="AG241" i="98"/>
  <c r="AF241" i="98"/>
  <c r="AE241" i="98"/>
  <c r="AD241" i="98"/>
  <c r="AC241" i="98"/>
  <c r="AB241" i="98"/>
  <c r="AA241" i="98"/>
  <c r="Z241" i="98"/>
  <c r="Y241" i="98"/>
  <c r="X241" i="98"/>
  <c r="W241" i="98"/>
  <c r="V241" i="98"/>
  <c r="U241" i="98"/>
  <c r="T241" i="98"/>
  <c r="S241" i="98"/>
  <c r="R241" i="98"/>
  <c r="Q241" i="98"/>
  <c r="P241" i="98"/>
  <c r="O241" i="98"/>
  <c r="N241" i="98"/>
  <c r="M241" i="98"/>
  <c r="L241" i="98"/>
  <c r="K241" i="98"/>
  <c r="J241" i="98"/>
  <c r="I241" i="98"/>
  <c r="H241" i="98"/>
  <c r="G241" i="98"/>
  <c r="F241" i="98"/>
  <c r="E241" i="98"/>
  <c r="D241" i="98"/>
  <c r="C241" i="98"/>
  <c r="B241" i="98"/>
  <c r="BA240" i="98"/>
  <c r="AZ240" i="98"/>
  <c r="AY240" i="98"/>
  <c r="AX240" i="98"/>
  <c r="AW240" i="98"/>
  <c r="AV240" i="98"/>
  <c r="AU240" i="98"/>
  <c r="AT240" i="98"/>
  <c r="AS240" i="98"/>
  <c r="AR240" i="98"/>
  <c r="AQ240" i="98"/>
  <c r="AP240" i="98"/>
  <c r="AO240" i="98"/>
  <c r="AN240" i="98"/>
  <c r="AM240" i="98"/>
  <c r="AL240" i="98"/>
  <c r="AK240" i="98"/>
  <c r="AJ240" i="98"/>
  <c r="AI240" i="98"/>
  <c r="AH240" i="98"/>
  <c r="AG240" i="98"/>
  <c r="AF240" i="98"/>
  <c r="AE240" i="98"/>
  <c r="AD240" i="98"/>
  <c r="AC240" i="98"/>
  <c r="AB240" i="98"/>
  <c r="AA240" i="98"/>
  <c r="Z240" i="98"/>
  <c r="Y240" i="98"/>
  <c r="X240" i="98"/>
  <c r="W240" i="98"/>
  <c r="V240" i="98"/>
  <c r="U240" i="98"/>
  <c r="T240" i="98"/>
  <c r="S240" i="98"/>
  <c r="R240" i="98"/>
  <c r="Q240" i="98"/>
  <c r="P240" i="98"/>
  <c r="O240" i="98"/>
  <c r="N240" i="98"/>
  <c r="M240" i="98"/>
  <c r="L240" i="98"/>
  <c r="K240" i="98"/>
  <c r="J240" i="98"/>
  <c r="I240" i="98"/>
  <c r="H240" i="98"/>
  <c r="G240" i="98"/>
  <c r="F240" i="98"/>
  <c r="E240" i="98"/>
  <c r="D240" i="98"/>
  <c r="C240" i="98"/>
  <c r="B240" i="98"/>
  <c r="BA239" i="98"/>
  <c r="AZ239" i="98"/>
  <c r="AY239" i="98"/>
  <c r="AX239" i="98"/>
  <c r="AW239" i="98"/>
  <c r="AV239" i="98"/>
  <c r="AU239" i="98"/>
  <c r="AT239" i="98"/>
  <c r="AS239" i="98"/>
  <c r="AR239" i="98"/>
  <c r="AQ239" i="98"/>
  <c r="AP239" i="98"/>
  <c r="AO239" i="98"/>
  <c r="AN239" i="98"/>
  <c r="AM239" i="98"/>
  <c r="AL239" i="98"/>
  <c r="AK239" i="98"/>
  <c r="AJ239" i="98"/>
  <c r="AI239" i="98"/>
  <c r="AH239" i="98"/>
  <c r="AG239" i="98"/>
  <c r="AF239" i="98"/>
  <c r="AE239" i="98"/>
  <c r="AD239" i="98"/>
  <c r="AC239" i="98"/>
  <c r="AB239" i="98"/>
  <c r="AA239" i="98"/>
  <c r="Z239" i="98"/>
  <c r="Y239" i="98"/>
  <c r="X239" i="98"/>
  <c r="W239" i="98"/>
  <c r="V239" i="98"/>
  <c r="U239" i="98"/>
  <c r="T239" i="98"/>
  <c r="S239" i="98"/>
  <c r="R239" i="98"/>
  <c r="Q239" i="98"/>
  <c r="P239" i="98"/>
  <c r="O239" i="98"/>
  <c r="N239" i="98"/>
  <c r="M239" i="98"/>
  <c r="L239" i="98"/>
  <c r="K239" i="98"/>
  <c r="J239" i="98"/>
  <c r="I239" i="98"/>
  <c r="H239" i="98"/>
  <c r="G239" i="98"/>
  <c r="F239" i="98"/>
  <c r="E239" i="98"/>
  <c r="D239" i="98"/>
  <c r="C239" i="98"/>
  <c r="B239" i="98"/>
  <c r="BA238" i="98"/>
  <c r="AZ238" i="98"/>
  <c r="AY238" i="98"/>
  <c r="AX238" i="98"/>
  <c r="AW238" i="98"/>
  <c r="AV238" i="98"/>
  <c r="AU238" i="98"/>
  <c r="AT238" i="98"/>
  <c r="AS238" i="98"/>
  <c r="AR238" i="98"/>
  <c r="AQ238" i="98"/>
  <c r="AP238" i="98"/>
  <c r="AO238" i="98"/>
  <c r="AN238" i="98"/>
  <c r="AM238" i="98"/>
  <c r="AL238" i="98"/>
  <c r="AK238" i="98"/>
  <c r="AJ238" i="98"/>
  <c r="AI238" i="98"/>
  <c r="AH238" i="98"/>
  <c r="AG238" i="98"/>
  <c r="AF238" i="98"/>
  <c r="AE238" i="98"/>
  <c r="AD238" i="98"/>
  <c r="AC238" i="98"/>
  <c r="AB238" i="98"/>
  <c r="AA238" i="98"/>
  <c r="Z238" i="98"/>
  <c r="Y238" i="98"/>
  <c r="X238" i="98"/>
  <c r="W238" i="98"/>
  <c r="V238" i="98"/>
  <c r="U238" i="98"/>
  <c r="T238" i="98"/>
  <c r="S238" i="98"/>
  <c r="R238" i="98"/>
  <c r="Q238" i="98"/>
  <c r="P238" i="98"/>
  <c r="O238" i="98"/>
  <c r="N238" i="98"/>
  <c r="M238" i="98"/>
  <c r="L238" i="98"/>
  <c r="K238" i="98"/>
  <c r="J238" i="98"/>
  <c r="I238" i="98"/>
  <c r="H238" i="98"/>
  <c r="G238" i="98"/>
  <c r="F238" i="98"/>
  <c r="E238" i="98"/>
  <c r="D238" i="98"/>
  <c r="C238" i="98"/>
  <c r="B238" i="98"/>
  <c r="BA237" i="98"/>
  <c r="AZ237" i="98"/>
  <c r="AY237" i="98"/>
  <c r="AX237" i="98"/>
  <c r="AW237" i="98"/>
  <c r="AV237" i="98"/>
  <c r="AU237" i="98"/>
  <c r="AT237" i="98"/>
  <c r="AS237" i="98"/>
  <c r="AR237" i="98"/>
  <c r="AQ237" i="98"/>
  <c r="AP237" i="98"/>
  <c r="AO237" i="98"/>
  <c r="AN237" i="98"/>
  <c r="AM237" i="98"/>
  <c r="AL237" i="98"/>
  <c r="AK237" i="98"/>
  <c r="AJ237" i="98"/>
  <c r="AI237" i="98"/>
  <c r="AH237" i="98"/>
  <c r="AG237" i="98"/>
  <c r="AF237" i="98"/>
  <c r="AE237" i="98"/>
  <c r="AD237" i="98"/>
  <c r="AC237" i="98"/>
  <c r="AB237" i="98"/>
  <c r="AA237" i="98"/>
  <c r="Z237" i="98"/>
  <c r="Y237" i="98"/>
  <c r="X237" i="98"/>
  <c r="W237" i="98"/>
  <c r="V237" i="98"/>
  <c r="U237" i="98"/>
  <c r="T237" i="98"/>
  <c r="S237" i="98"/>
  <c r="R237" i="98"/>
  <c r="Q237" i="98"/>
  <c r="P237" i="98"/>
  <c r="O237" i="98"/>
  <c r="N237" i="98"/>
  <c r="M237" i="98"/>
  <c r="L237" i="98"/>
  <c r="K237" i="98"/>
  <c r="J237" i="98"/>
  <c r="I237" i="98"/>
  <c r="H237" i="98"/>
  <c r="G237" i="98"/>
  <c r="F237" i="98"/>
  <c r="E237" i="98"/>
  <c r="D237" i="98"/>
  <c r="C237" i="98"/>
  <c r="B237" i="98"/>
  <c r="BA236" i="98"/>
  <c r="AZ236" i="98"/>
  <c r="AY236" i="98"/>
  <c r="AX236" i="98"/>
  <c r="AW236" i="98"/>
  <c r="AV236" i="98"/>
  <c r="AU236" i="98"/>
  <c r="AT236" i="98"/>
  <c r="AS236" i="98"/>
  <c r="AR236" i="98"/>
  <c r="AQ236" i="98"/>
  <c r="AP236" i="98"/>
  <c r="AO236" i="98"/>
  <c r="AN236" i="98"/>
  <c r="AM236" i="98"/>
  <c r="AL236" i="98"/>
  <c r="AK236" i="98"/>
  <c r="AJ236" i="98"/>
  <c r="AI236" i="98"/>
  <c r="AH236" i="98"/>
  <c r="AG236" i="98"/>
  <c r="AF236" i="98"/>
  <c r="AE236" i="98"/>
  <c r="AD236" i="98"/>
  <c r="AC236" i="98"/>
  <c r="AB236" i="98"/>
  <c r="AA236" i="98"/>
  <c r="Z236" i="98"/>
  <c r="Y236" i="98"/>
  <c r="X236" i="98"/>
  <c r="W236" i="98"/>
  <c r="V236" i="98"/>
  <c r="U236" i="98"/>
  <c r="T236" i="98"/>
  <c r="S236" i="98"/>
  <c r="R236" i="98"/>
  <c r="Q236" i="98"/>
  <c r="P236" i="98"/>
  <c r="O236" i="98"/>
  <c r="N236" i="98"/>
  <c r="M236" i="98"/>
  <c r="L236" i="98"/>
  <c r="K236" i="98"/>
  <c r="J236" i="98"/>
  <c r="I236" i="98"/>
  <c r="H236" i="98"/>
  <c r="G236" i="98"/>
  <c r="F236" i="98"/>
  <c r="E236" i="98"/>
  <c r="D236" i="98"/>
  <c r="C236" i="98"/>
  <c r="B236" i="98"/>
  <c r="BA235" i="98"/>
  <c r="AZ235" i="98"/>
  <c r="AY235" i="98"/>
  <c r="AX235" i="98"/>
  <c r="AW235" i="98"/>
  <c r="AV235" i="98"/>
  <c r="AU235" i="98"/>
  <c r="AT235" i="98"/>
  <c r="AS235" i="98"/>
  <c r="AR235" i="98"/>
  <c r="AQ235" i="98"/>
  <c r="AP235" i="98"/>
  <c r="AO235" i="98"/>
  <c r="AN235" i="98"/>
  <c r="AM235" i="98"/>
  <c r="AL235" i="98"/>
  <c r="AK235" i="98"/>
  <c r="AJ235" i="98"/>
  <c r="AI235" i="98"/>
  <c r="AH235" i="98"/>
  <c r="AG235" i="98"/>
  <c r="AF235" i="98"/>
  <c r="AE235" i="98"/>
  <c r="AD235" i="98"/>
  <c r="AC235" i="98"/>
  <c r="AB235" i="98"/>
  <c r="AA235" i="98"/>
  <c r="Z235" i="98"/>
  <c r="Y235" i="98"/>
  <c r="X235" i="98"/>
  <c r="W235" i="98"/>
  <c r="V235" i="98"/>
  <c r="U235" i="98"/>
  <c r="T235" i="98"/>
  <c r="S235" i="98"/>
  <c r="R235" i="98"/>
  <c r="Q235" i="98"/>
  <c r="P235" i="98"/>
  <c r="O235" i="98"/>
  <c r="N235" i="98"/>
  <c r="M235" i="98"/>
  <c r="L235" i="98"/>
  <c r="K235" i="98"/>
  <c r="J235" i="98"/>
  <c r="I235" i="98"/>
  <c r="H235" i="98"/>
  <c r="G235" i="98"/>
  <c r="F235" i="98"/>
  <c r="E235" i="98"/>
  <c r="D235" i="98"/>
  <c r="C235" i="98"/>
  <c r="B235" i="98"/>
  <c r="BA234" i="98"/>
  <c r="AZ234" i="98"/>
  <c r="AY234" i="98"/>
  <c r="AX234" i="98"/>
  <c r="AW234" i="98"/>
  <c r="AV234" i="98"/>
  <c r="AU234" i="98"/>
  <c r="AT234" i="98"/>
  <c r="AS234" i="98"/>
  <c r="AR234" i="98"/>
  <c r="AQ234" i="98"/>
  <c r="AP234" i="98"/>
  <c r="AO234" i="98"/>
  <c r="AN234" i="98"/>
  <c r="AM234" i="98"/>
  <c r="AL234" i="98"/>
  <c r="AK234" i="98"/>
  <c r="AJ234" i="98"/>
  <c r="AI234" i="98"/>
  <c r="AH234" i="98"/>
  <c r="AG234" i="98"/>
  <c r="AF234" i="98"/>
  <c r="AE234" i="98"/>
  <c r="AD234" i="98"/>
  <c r="AC234" i="98"/>
  <c r="AB234" i="98"/>
  <c r="AA234" i="98"/>
  <c r="Z234" i="98"/>
  <c r="Y234" i="98"/>
  <c r="X234" i="98"/>
  <c r="W234" i="98"/>
  <c r="V234" i="98"/>
  <c r="U234" i="98"/>
  <c r="T234" i="98"/>
  <c r="S234" i="98"/>
  <c r="R234" i="98"/>
  <c r="Q234" i="98"/>
  <c r="P234" i="98"/>
  <c r="O234" i="98"/>
  <c r="N234" i="98"/>
  <c r="M234" i="98"/>
  <c r="L234" i="98"/>
  <c r="K234" i="98"/>
  <c r="J234" i="98"/>
  <c r="I234" i="98"/>
  <c r="H234" i="98"/>
  <c r="G234" i="98"/>
  <c r="F234" i="98"/>
  <c r="E234" i="98"/>
  <c r="D234" i="98"/>
  <c r="C234" i="98"/>
  <c r="B234" i="98"/>
  <c r="BA233" i="98"/>
  <c r="AZ233" i="98"/>
  <c r="AY233" i="98"/>
  <c r="AX233" i="98"/>
  <c r="AW233" i="98"/>
  <c r="AV233" i="98"/>
  <c r="AU233" i="98"/>
  <c r="AT233" i="98"/>
  <c r="AS233" i="98"/>
  <c r="AR233" i="98"/>
  <c r="AQ233" i="98"/>
  <c r="AP233" i="98"/>
  <c r="AO233" i="98"/>
  <c r="AN233" i="98"/>
  <c r="AM233" i="98"/>
  <c r="AL233" i="98"/>
  <c r="AK233" i="98"/>
  <c r="AJ233" i="98"/>
  <c r="AI233" i="98"/>
  <c r="AH233" i="98"/>
  <c r="AG233" i="98"/>
  <c r="AF233" i="98"/>
  <c r="AE233" i="98"/>
  <c r="AD233" i="98"/>
  <c r="AC233" i="98"/>
  <c r="AB233" i="98"/>
  <c r="AA233" i="98"/>
  <c r="Z233" i="98"/>
  <c r="Y233" i="98"/>
  <c r="X233" i="98"/>
  <c r="W233" i="98"/>
  <c r="V233" i="98"/>
  <c r="U233" i="98"/>
  <c r="T233" i="98"/>
  <c r="S233" i="98"/>
  <c r="R233" i="98"/>
  <c r="Q233" i="98"/>
  <c r="P233" i="98"/>
  <c r="O233" i="98"/>
  <c r="N233" i="98"/>
  <c r="M233" i="98"/>
  <c r="L233" i="98"/>
  <c r="K233" i="98"/>
  <c r="J233" i="98"/>
  <c r="I233" i="98"/>
  <c r="H233" i="98"/>
  <c r="G233" i="98"/>
  <c r="F233" i="98"/>
  <c r="E233" i="98"/>
  <c r="D233" i="98"/>
  <c r="C233" i="98"/>
  <c r="B233" i="98"/>
  <c r="BA232" i="98"/>
  <c r="AZ232" i="98"/>
  <c r="AY232" i="98"/>
  <c r="AX232" i="98"/>
  <c r="AW232" i="98"/>
  <c r="AV232" i="98"/>
  <c r="AU232" i="98"/>
  <c r="AT232" i="98"/>
  <c r="AS232" i="98"/>
  <c r="AR232" i="98"/>
  <c r="AQ232" i="98"/>
  <c r="AP232" i="98"/>
  <c r="AO232" i="98"/>
  <c r="AN232" i="98"/>
  <c r="AM232" i="98"/>
  <c r="AL232" i="98"/>
  <c r="AK232" i="98"/>
  <c r="AJ232" i="98"/>
  <c r="AI232" i="98"/>
  <c r="AH232" i="98"/>
  <c r="AG232" i="98"/>
  <c r="AF232" i="98"/>
  <c r="AE232" i="98"/>
  <c r="AD232" i="98"/>
  <c r="AC232" i="98"/>
  <c r="AB232" i="98"/>
  <c r="AA232" i="98"/>
  <c r="Z232" i="98"/>
  <c r="Y232" i="98"/>
  <c r="X232" i="98"/>
  <c r="W232" i="98"/>
  <c r="V232" i="98"/>
  <c r="U232" i="98"/>
  <c r="T232" i="98"/>
  <c r="S232" i="98"/>
  <c r="R232" i="98"/>
  <c r="Q232" i="98"/>
  <c r="P232" i="98"/>
  <c r="O232" i="98"/>
  <c r="N232" i="98"/>
  <c r="M232" i="98"/>
  <c r="L232" i="98"/>
  <c r="K232" i="98"/>
  <c r="J232" i="98"/>
  <c r="I232" i="98"/>
  <c r="H232" i="98"/>
  <c r="G232" i="98"/>
  <c r="F232" i="98"/>
  <c r="E232" i="98"/>
  <c r="D232" i="98"/>
  <c r="C232" i="98"/>
  <c r="B232" i="98"/>
  <c r="BA231" i="98"/>
  <c r="AZ231" i="98"/>
  <c r="AY231" i="98"/>
  <c r="AX231" i="98"/>
  <c r="AW231" i="98"/>
  <c r="AV231" i="98"/>
  <c r="AU231" i="98"/>
  <c r="AT231" i="98"/>
  <c r="AS231" i="98"/>
  <c r="AR231" i="98"/>
  <c r="AQ231" i="98"/>
  <c r="AP231" i="98"/>
  <c r="AO231" i="98"/>
  <c r="AN231" i="98"/>
  <c r="AM231" i="98"/>
  <c r="AL231" i="98"/>
  <c r="AK231" i="98"/>
  <c r="AJ231" i="98"/>
  <c r="AI231" i="98"/>
  <c r="AH231" i="98"/>
  <c r="AG231" i="98"/>
  <c r="AF231" i="98"/>
  <c r="AE231" i="98"/>
  <c r="AD231" i="98"/>
  <c r="AC231" i="98"/>
  <c r="AB231" i="98"/>
  <c r="AA231" i="98"/>
  <c r="Z231" i="98"/>
  <c r="Y231" i="98"/>
  <c r="X231" i="98"/>
  <c r="W231" i="98"/>
  <c r="V231" i="98"/>
  <c r="U231" i="98"/>
  <c r="T231" i="98"/>
  <c r="S231" i="98"/>
  <c r="R231" i="98"/>
  <c r="Q231" i="98"/>
  <c r="P231" i="98"/>
  <c r="O231" i="98"/>
  <c r="N231" i="98"/>
  <c r="M231" i="98"/>
  <c r="L231" i="98"/>
  <c r="K231" i="98"/>
  <c r="J231" i="98"/>
  <c r="I231" i="98"/>
  <c r="H231" i="98"/>
  <c r="G231" i="98"/>
  <c r="F231" i="98"/>
  <c r="E231" i="98"/>
  <c r="D231" i="98"/>
  <c r="C231" i="98"/>
  <c r="B231" i="98"/>
  <c r="BA230" i="98"/>
  <c r="AZ230" i="98"/>
  <c r="AY230" i="98"/>
  <c r="AX230" i="98"/>
  <c r="AW230" i="98"/>
  <c r="AV230" i="98"/>
  <c r="AU230" i="98"/>
  <c r="AT230" i="98"/>
  <c r="AS230" i="98"/>
  <c r="AR230" i="98"/>
  <c r="AQ230" i="98"/>
  <c r="AP230" i="98"/>
  <c r="AO230" i="98"/>
  <c r="AN230" i="98"/>
  <c r="AM230" i="98"/>
  <c r="AL230" i="98"/>
  <c r="AK230" i="98"/>
  <c r="AJ230" i="98"/>
  <c r="AI230" i="98"/>
  <c r="AH230" i="98"/>
  <c r="AG230" i="98"/>
  <c r="AF230" i="98"/>
  <c r="AE230" i="98"/>
  <c r="AD230" i="98"/>
  <c r="AC230" i="98"/>
  <c r="AB230" i="98"/>
  <c r="AA230" i="98"/>
  <c r="Z230" i="98"/>
  <c r="Y230" i="98"/>
  <c r="X230" i="98"/>
  <c r="W230" i="98"/>
  <c r="V230" i="98"/>
  <c r="U230" i="98"/>
  <c r="T230" i="98"/>
  <c r="S230" i="98"/>
  <c r="R230" i="98"/>
  <c r="Q230" i="98"/>
  <c r="P230" i="98"/>
  <c r="O230" i="98"/>
  <c r="N230" i="98"/>
  <c r="M230" i="98"/>
  <c r="L230" i="98"/>
  <c r="K230" i="98"/>
  <c r="J230" i="98"/>
  <c r="I230" i="98"/>
  <c r="H230" i="98"/>
  <c r="G230" i="98"/>
  <c r="F230" i="98"/>
  <c r="E230" i="98"/>
  <c r="D230" i="98"/>
  <c r="C230" i="98"/>
  <c r="B230" i="98"/>
  <c r="BA229" i="98"/>
  <c r="AZ229" i="98"/>
  <c r="AY229" i="98"/>
  <c r="AX229" i="98"/>
  <c r="AW229" i="98"/>
  <c r="AV229" i="98"/>
  <c r="AU229" i="98"/>
  <c r="AT229" i="98"/>
  <c r="AS229" i="98"/>
  <c r="AR229" i="98"/>
  <c r="AQ229" i="98"/>
  <c r="AP229" i="98"/>
  <c r="AO229" i="98"/>
  <c r="AN229" i="98"/>
  <c r="AM229" i="98"/>
  <c r="AL229" i="98"/>
  <c r="AK229" i="98"/>
  <c r="AJ229" i="98"/>
  <c r="AI229" i="98"/>
  <c r="AH229" i="98"/>
  <c r="AG229" i="98"/>
  <c r="AF229" i="98"/>
  <c r="AE229" i="98"/>
  <c r="AD229" i="98"/>
  <c r="AC229" i="98"/>
  <c r="AB229" i="98"/>
  <c r="AA229" i="98"/>
  <c r="Z229" i="98"/>
  <c r="Y229" i="98"/>
  <c r="X229" i="98"/>
  <c r="W229" i="98"/>
  <c r="V229" i="98"/>
  <c r="U229" i="98"/>
  <c r="T229" i="98"/>
  <c r="S229" i="98"/>
  <c r="R229" i="98"/>
  <c r="Q229" i="98"/>
  <c r="P229" i="98"/>
  <c r="O229" i="98"/>
  <c r="N229" i="98"/>
  <c r="M229" i="98"/>
  <c r="L229" i="98"/>
  <c r="K229" i="98"/>
  <c r="J229" i="98"/>
  <c r="I229" i="98"/>
  <c r="H229" i="98"/>
  <c r="G229" i="98"/>
  <c r="F229" i="98"/>
  <c r="E229" i="98"/>
  <c r="D229" i="98"/>
  <c r="C229" i="98"/>
  <c r="B229" i="98"/>
  <c r="BA228" i="98"/>
  <c r="AZ228" i="98"/>
  <c r="AY228" i="98"/>
  <c r="AX228" i="98"/>
  <c r="AW228" i="98"/>
  <c r="AV228" i="98"/>
  <c r="AU228" i="98"/>
  <c r="AT228" i="98"/>
  <c r="AS228" i="98"/>
  <c r="AR228" i="98"/>
  <c r="AQ228" i="98"/>
  <c r="AP228" i="98"/>
  <c r="AO228" i="98"/>
  <c r="AN228" i="98"/>
  <c r="AM228" i="98"/>
  <c r="AL228" i="98"/>
  <c r="AK228" i="98"/>
  <c r="AJ228" i="98"/>
  <c r="AI228" i="98"/>
  <c r="AH228" i="98"/>
  <c r="AG228" i="98"/>
  <c r="AF228" i="98"/>
  <c r="AE228" i="98"/>
  <c r="AD228" i="98"/>
  <c r="AC228" i="98"/>
  <c r="AB228" i="98"/>
  <c r="AA228" i="98"/>
  <c r="Z228" i="98"/>
  <c r="Y228" i="98"/>
  <c r="X228" i="98"/>
  <c r="W228" i="98"/>
  <c r="V228" i="98"/>
  <c r="U228" i="98"/>
  <c r="T228" i="98"/>
  <c r="S228" i="98"/>
  <c r="R228" i="98"/>
  <c r="Q228" i="98"/>
  <c r="P228" i="98"/>
  <c r="O228" i="98"/>
  <c r="N228" i="98"/>
  <c r="M228" i="98"/>
  <c r="L228" i="98"/>
  <c r="K228" i="98"/>
  <c r="J228" i="98"/>
  <c r="I228" i="98"/>
  <c r="H228" i="98"/>
  <c r="G228" i="98"/>
  <c r="F228" i="98"/>
  <c r="E228" i="98"/>
  <c r="D228" i="98"/>
  <c r="C228" i="98"/>
  <c r="B228" i="98"/>
  <c r="BA227" i="98"/>
  <c r="AZ227" i="98"/>
  <c r="AY227" i="98"/>
  <c r="AX227" i="98"/>
  <c r="AW227" i="98"/>
  <c r="AV227" i="98"/>
  <c r="AU227" i="98"/>
  <c r="AT227" i="98"/>
  <c r="AS227" i="98"/>
  <c r="AR227" i="98"/>
  <c r="AQ227" i="98"/>
  <c r="AP227" i="98"/>
  <c r="AO227" i="98"/>
  <c r="AN227" i="98"/>
  <c r="AM227" i="98"/>
  <c r="AL227" i="98"/>
  <c r="AK227" i="98"/>
  <c r="AJ227" i="98"/>
  <c r="AI227" i="98"/>
  <c r="AH227" i="98"/>
  <c r="AG227" i="98"/>
  <c r="AF227" i="98"/>
  <c r="AE227" i="98"/>
  <c r="AD227" i="98"/>
  <c r="AC227" i="98"/>
  <c r="AB227" i="98"/>
  <c r="AA227" i="98"/>
  <c r="Z227" i="98"/>
  <c r="Y227" i="98"/>
  <c r="X227" i="98"/>
  <c r="W227" i="98"/>
  <c r="V227" i="98"/>
  <c r="U227" i="98"/>
  <c r="T227" i="98"/>
  <c r="S227" i="98"/>
  <c r="R227" i="98"/>
  <c r="Q227" i="98"/>
  <c r="P227" i="98"/>
  <c r="O227" i="98"/>
  <c r="N227" i="98"/>
  <c r="M227" i="98"/>
  <c r="L227" i="98"/>
  <c r="K227" i="98"/>
  <c r="J227" i="98"/>
  <c r="I227" i="98"/>
  <c r="H227" i="98"/>
  <c r="G227" i="98"/>
  <c r="F227" i="98"/>
  <c r="E227" i="98"/>
  <c r="D227" i="98"/>
  <c r="C227" i="98"/>
  <c r="B227" i="98"/>
  <c r="BA226" i="98"/>
  <c r="AZ226" i="98"/>
  <c r="AY226" i="98"/>
  <c r="AX226" i="98"/>
  <c r="AW226" i="98"/>
  <c r="AV226" i="98"/>
  <c r="AU226" i="98"/>
  <c r="AT226" i="98"/>
  <c r="AS226" i="98"/>
  <c r="AR226" i="98"/>
  <c r="AQ226" i="98"/>
  <c r="AP226" i="98"/>
  <c r="AO226" i="98"/>
  <c r="AN226" i="98"/>
  <c r="AM226" i="98"/>
  <c r="AL226" i="98"/>
  <c r="AK226" i="98"/>
  <c r="AJ226" i="98"/>
  <c r="AI226" i="98"/>
  <c r="AH226" i="98"/>
  <c r="AG226" i="98"/>
  <c r="AF226" i="98"/>
  <c r="AE226" i="98"/>
  <c r="AD226" i="98"/>
  <c r="AC226" i="98"/>
  <c r="AB226" i="98"/>
  <c r="AA226" i="98"/>
  <c r="Z226" i="98"/>
  <c r="Y226" i="98"/>
  <c r="X226" i="98"/>
  <c r="W226" i="98"/>
  <c r="V226" i="98"/>
  <c r="U226" i="98"/>
  <c r="T226" i="98"/>
  <c r="S226" i="98"/>
  <c r="R226" i="98"/>
  <c r="Q226" i="98"/>
  <c r="P226" i="98"/>
  <c r="O226" i="98"/>
  <c r="N226" i="98"/>
  <c r="M226" i="98"/>
  <c r="L226" i="98"/>
  <c r="K226" i="98"/>
  <c r="J226" i="98"/>
  <c r="I226" i="98"/>
  <c r="H226" i="98"/>
  <c r="G226" i="98"/>
  <c r="F226" i="98"/>
  <c r="E226" i="98"/>
  <c r="D226" i="98"/>
  <c r="C226" i="98"/>
  <c r="B226" i="98"/>
  <c r="BA225" i="98"/>
  <c r="AZ225" i="98"/>
  <c r="AY225" i="98"/>
  <c r="AX225" i="98"/>
  <c r="AW225" i="98"/>
  <c r="AV225" i="98"/>
  <c r="AU225" i="98"/>
  <c r="AT225" i="98"/>
  <c r="AS225" i="98"/>
  <c r="AR225" i="98"/>
  <c r="AQ225" i="98"/>
  <c r="AP225" i="98"/>
  <c r="AO225" i="98"/>
  <c r="AN225" i="98"/>
  <c r="AM225" i="98"/>
  <c r="AL225" i="98"/>
  <c r="AK225" i="98"/>
  <c r="AJ225" i="98"/>
  <c r="AI225" i="98"/>
  <c r="AH225" i="98"/>
  <c r="AG225" i="98"/>
  <c r="AF225" i="98"/>
  <c r="AE225" i="98"/>
  <c r="AD225" i="98"/>
  <c r="AC225" i="98"/>
  <c r="AB225" i="98"/>
  <c r="AA225" i="98"/>
  <c r="Z225" i="98"/>
  <c r="Y225" i="98"/>
  <c r="X225" i="98"/>
  <c r="W225" i="98"/>
  <c r="V225" i="98"/>
  <c r="U225" i="98"/>
  <c r="T225" i="98"/>
  <c r="S225" i="98"/>
  <c r="R225" i="98"/>
  <c r="Q225" i="98"/>
  <c r="P225" i="98"/>
  <c r="O225" i="98"/>
  <c r="N225" i="98"/>
  <c r="M225" i="98"/>
  <c r="L225" i="98"/>
  <c r="K225" i="98"/>
  <c r="J225" i="98"/>
  <c r="I225" i="98"/>
  <c r="H225" i="98"/>
  <c r="G225" i="98"/>
  <c r="F225" i="98"/>
  <c r="E225" i="98"/>
  <c r="D225" i="98"/>
  <c r="C225" i="98"/>
  <c r="B225" i="98"/>
  <c r="BA224" i="98"/>
  <c r="AZ224" i="98"/>
  <c r="AY224" i="98"/>
  <c r="AX224" i="98"/>
  <c r="AW224" i="98"/>
  <c r="AV224" i="98"/>
  <c r="AU224" i="98"/>
  <c r="AT224" i="98"/>
  <c r="AS224" i="98"/>
  <c r="AR224" i="98"/>
  <c r="AQ224" i="98"/>
  <c r="AP224" i="98"/>
  <c r="AO224" i="98"/>
  <c r="AN224" i="98"/>
  <c r="AM224" i="98"/>
  <c r="AL224" i="98"/>
  <c r="AK224" i="98"/>
  <c r="AJ224" i="98"/>
  <c r="AI224" i="98"/>
  <c r="AH224" i="98"/>
  <c r="AG224" i="98"/>
  <c r="AF224" i="98"/>
  <c r="AE224" i="98"/>
  <c r="AD224" i="98"/>
  <c r="AC224" i="98"/>
  <c r="AB224" i="98"/>
  <c r="AA224" i="98"/>
  <c r="Z224" i="98"/>
  <c r="Y224" i="98"/>
  <c r="X224" i="98"/>
  <c r="W224" i="98"/>
  <c r="V224" i="98"/>
  <c r="U224" i="98"/>
  <c r="T224" i="98"/>
  <c r="S224" i="98"/>
  <c r="R224" i="98"/>
  <c r="Q224" i="98"/>
  <c r="P224" i="98"/>
  <c r="O224" i="98"/>
  <c r="N224" i="98"/>
  <c r="M224" i="98"/>
  <c r="L224" i="98"/>
  <c r="K224" i="98"/>
  <c r="J224" i="98"/>
  <c r="I224" i="98"/>
  <c r="H224" i="98"/>
  <c r="G224" i="98"/>
  <c r="F224" i="98"/>
  <c r="E224" i="98"/>
  <c r="D224" i="98"/>
  <c r="C224" i="98"/>
  <c r="B224" i="98"/>
  <c r="BA223" i="98"/>
  <c r="AZ223" i="98"/>
  <c r="AY223" i="98"/>
  <c r="AX223" i="98"/>
  <c r="AW223" i="98"/>
  <c r="AV223" i="98"/>
  <c r="AU223" i="98"/>
  <c r="AT223" i="98"/>
  <c r="AS223" i="98"/>
  <c r="AR223" i="98"/>
  <c r="AQ223" i="98"/>
  <c r="AP223" i="98"/>
  <c r="AO223" i="98"/>
  <c r="AN223" i="98"/>
  <c r="AM223" i="98"/>
  <c r="AL223" i="98"/>
  <c r="AK223" i="98"/>
  <c r="AJ223" i="98"/>
  <c r="AI223" i="98"/>
  <c r="AH223" i="98"/>
  <c r="AG223" i="98"/>
  <c r="AF223" i="98"/>
  <c r="AE223" i="98"/>
  <c r="AD223" i="98"/>
  <c r="AC223" i="98"/>
  <c r="AB223" i="98"/>
  <c r="AA223" i="98"/>
  <c r="Z223" i="98"/>
  <c r="Y223" i="98"/>
  <c r="X223" i="98"/>
  <c r="W223" i="98"/>
  <c r="V223" i="98"/>
  <c r="U223" i="98"/>
  <c r="T223" i="98"/>
  <c r="S223" i="98"/>
  <c r="R223" i="98"/>
  <c r="Q223" i="98"/>
  <c r="P223" i="98"/>
  <c r="O223" i="98"/>
  <c r="N223" i="98"/>
  <c r="M223" i="98"/>
  <c r="L223" i="98"/>
  <c r="K223" i="98"/>
  <c r="J223" i="98"/>
  <c r="I223" i="98"/>
  <c r="H223" i="98"/>
  <c r="G223" i="98"/>
  <c r="F223" i="98"/>
  <c r="E223" i="98"/>
  <c r="D223" i="98"/>
  <c r="C223" i="98"/>
  <c r="B223" i="98"/>
  <c r="BA222" i="98"/>
  <c r="AZ222" i="98"/>
  <c r="AY222" i="98"/>
  <c r="AX222" i="98"/>
  <c r="AW222" i="98"/>
  <c r="AV222" i="98"/>
  <c r="AU222" i="98"/>
  <c r="AT222" i="98"/>
  <c r="AS222" i="98"/>
  <c r="AR222" i="98"/>
  <c r="AQ222" i="98"/>
  <c r="AP222" i="98"/>
  <c r="AO222" i="98"/>
  <c r="AN222" i="98"/>
  <c r="AM222" i="98"/>
  <c r="AL222" i="98"/>
  <c r="AK222" i="98"/>
  <c r="AJ222" i="98"/>
  <c r="AI222" i="98"/>
  <c r="AH222" i="98"/>
  <c r="AG222" i="98"/>
  <c r="AF222" i="98"/>
  <c r="AE222" i="98"/>
  <c r="AD222" i="98"/>
  <c r="AC222" i="98"/>
  <c r="AB222" i="98"/>
  <c r="AA222" i="98"/>
  <c r="Z222" i="98"/>
  <c r="Y222" i="98"/>
  <c r="X222" i="98"/>
  <c r="W222" i="98"/>
  <c r="V222" i="98"/>
  <c r="U222" i="98"/>
  <c r="T222" i="98"/>
  <c r="S222" i="98"/>
  <c r="R222" i="98"/>
  <c r="Q222" i="98"/>
  <c r="P222" i="98"/>
  <c r="O222" i="98"/>
  <c r="N222" i="98"/>
  <c r="M222" i="98"/>
  <c r="L222" i="98"/>
  <c r="K222" i="98"/>
  <c r="J222" i="98"/>
  <c r="I222" i="98"/>
  <c r="H222" i="98"/>
  <c r="G222" i="98"/>
  <c r="F222" i="98"/>
  <c r="E222" i="98"/>
  <c r="D222" i="98"/>
  <c r="C222" i="98"/>
  <c r="B222" i="98"/>
  <c r="BA221" i="98"/>
  <c r="AZ221" i="98"/>
  <c r="AY221" i="98"/>
  <c r="AX221" i="98"/>
  <c r="AW221" i="98"/>
  <c r="AV221" i="98"/>
  <c r="AU221" i="98"/>
  <c r="AT221" i="98"/>
  <c r="AS221" i="98"/>
  <c r="AR221" i="98"/>
  <c r="AQ221" i="98"/>
  <c r="AP221" i="98"/>
  <c r="AO221" i="98"/>
  <c r="AN221" i="98"/>
  <c r="AM221" i="98"/>
  <c r="AL221" i="98"/>
  <c r="AK221" i="98"/>
  <c r="AJ221" i="98"/>
  <c r="AI221" i="98"/>
  <c r="AH221" i="98"/>
  <c r="AG221" i="98"/>
  <c r="AF221" i="98"/>
  <c r="AE221" i="98"/>
  <c r="AD221" i="98"/>
  <c r="AC221" i="98"/>
  <c r="AB221" i="98"/>
  <c r="AA221" i="98"/>
  <c r="Z221" i="98"/>
  <c r="Y221" i="98"/>
  <c r="X221" i="98"/>
  <c r="W221" i="98"/>
  <c r="V221" i="98"/>
  <c r="U221" i="98"/>
  <c r="T221" i="98"/>
  <c r="S221" i="98"/>
  <c r="R221" i="98"/>
  <c r="Q221" i="98"/>
  <c r="P221" i="98"/>
  <c r="O221" i="98"/>
  <c r="N221" i="98"/>
  <c r="M221" i="98"/>
  <c r="L221" i="98"/>
  <c r="K221" i="98"/>
  <c r="J221" i="98"/>
  <c r="I221" i="98"/>
  <c r="H221" i="98"/>
  <c r="G221" i="98"/>
  <c r="F221" i="98"/>
  <c r="E221" i="98"/>
  <c r="D221" i="98"/>
  <c r="C221" i="98"/>
  <c r="B221" i="98"/>
  <c r="BA220" i="98"/>
  <c r="AZ220" i="98"/>
  <c r="AY220" i="98"/>
  <c r="AX220" i="98"/>
  <c r="AW220" i="98"/>
  <c r="AV220" i="98"/>
  <c r="AU220" i="98"/>
  <c r="AT220" i="98"/>
  <c r="AS220" i="98"/>
  <c r="AR220" i="98"/>
  <c r="AQ220" i="98"/>
  <c r="AP220" i="98"/>
  <c r="AO220" i="98"/>
  <c r="AN220" i="98"/>
  <c r="AM220" i="98"/>
  <c r="AL220" i="98"/>
  <c r="AK220" i="98"/>
  <c r="AJ220" i="98"/>
  <c r="AI220" i="98"/>
  <c r="AH220" i="98"/>
  <c r="AG220" i="98"/>
  <c r="AF220" i="98"/>
  <c r="AE220" i="98"/>
  <c r="AD220" i="98"/>
  <c r="AC220" i="98"/>
  <c r="AB220" i="98"/>
  <c r="AA220" i="98"/>
  <c r="Z220" i="98"/>
  <c r="Y220" i="98"/>
  <c r="X220" i="98"/>
  <c r="W220" i="98"/>
  <c r="V220" i="98"/>
  <c r="U220" i="98"/>
  <c r="T220" i="98"/>
  <c r="S220" i="98"/>
  <c r="R220" i="98"/>
  <c r="Q220" i="98"/>
  <c r="P220" i="98"/>
  <c r="O220" i="98"/>
  <c r="N220" i="98"/>
  <c r="M220" i="98"/>
  <c r="L220" i="98"/>
  <c r="K220" i="98"/>
  <c r="J220" i="98"/>
  <c r="I220" i="98"/>
  <c r="H220" i="98"/>
  <c r="G220" i="98"/>
  <c r="F220" i="98"/>
  <c r="E220" i="98"/>
  <c r="D220" i="98"/>
  <c r="C220" i="98"/>
  <c r="B220" i="98"/>
  <c r="BA219" i="98"/>
  <c r="AZ219" i="98"/>
  <c r="AY219" i="98"/>
  <c r="AX219" i="98"/>
  <c r="AW219" i="98"/>
  <c r="AV219" i="98"/>
  <c r="AU219" i="98"/>
  <c r="AT219" i="98"/>
  <c r="AS219" i="98"/>
  <c r="AR219" i="98"/>
  <c r="AQ219" i="98"/>
  <c r="AP219" i="98"/>
  <c r="AO219" i="98"/>
  <c r="AN219" i="98"/>
  <c r="AM219" i="98"/>
  <c r="AL219" i="98"/>
  <c r="AK219" i="98"/>
  <c r="AJ219" i="98"/>
  <c r="AI219" i="98"/>
  <c r="AH219" i="98"/>
  <c r="AG219" i="98"/>
  <c r="AF219" i="98"/>
  <c r="AE219" i="98"/>
  <c r="AD219" i="98"/>
  <c r="AC219" i="98"/>
  <c r="AB219" i="98"/>
  <c r="AA219" i="98"/>
  <c r="Z219" i="98"/>
  <c r="Y219" i="98"/>
  <c r="X219" i="98"/>
  <c r="W219" i="98"/>
  <c r="V219" i="98"/>
  <c r="U219" i="98"/>
  <c r="T219" i="98"/>
  <c r="S219" i="98"/>
  <c r="R219" i="98"/>
  <c r="Q219" i="98"/>
  <c r="P219" i="98"/>
  <c r="O219" i="98"/>
  <c r="N219" i="98"/>
  <c r="M219" i="98"/>
  <c r="L219" i="98"/>
  <c r="K219" i="98"/>
  <c r="J219" i="98"/>
  <c r="I219" i="98"/>
  <c r="H219" i="98"/>
  <c r="G219" i="98"/>
  <c r="F219" i="98"/>
  <c r="E219" i="98"/>
  <c r="D219" i="98"/>
  <c r="C219" i="98"/>
  <c r="B219" i="98"/>
  <c r="BA218" i="98"/>
  <c r="AZ218" i="98"/>
  <c r="AY218" i="98"/>
  <c r="AX218" i="98"/>
  <c r="AW218" i="98"/>
  <c r="AV218" i="98"/>
  <c r="AU218" i="98"/>
  <c r="AT218" i="98"/>
  <c r="AS218" i="98"/>
  <c r="AR218" i="98"/>
  <c r="AQ218" i="98"/>
  <c r="AP218" i="98"/>
  <c r="AO218" i="98"/>
  <c r="AN218" i="98"/>
  <c r="AM218" i="98"/>
  <c r="AL218" i="98"/>
  <c r="AK218" i="98"/>
  <c r="AJ218" i="98"/>
  <c r="AI218" i="98"/>
  <c r="AH218" i="98"/>
  <c r="AG218" i="98"/>
  <c r="AF218" i="98"/>
  <c r="AE218" i="98"/>
  <c r="AD218" i="98"/>
  <c r="AC218" i="98"/>
  <c r="AB218" i="98"/>
  <c r="AA218" i="98"/>
  <c r="Z218" i="98"/>
  <c r="Y218" i="98"/>
  <c r="X218" i="98"/>
  <c r="W218" i="98"/>
  <c r="V218" i="98"/>
  <c r="U218" i="98"/>
  <c r="T218" i="98"/>
  <c r="S218" i="98"/>
  <c r="R218" i="98"/>
  <c r="Q218" i="98"/>
  <c r="P218" i="98"/>
  <c r="O218" i="98"/>
  <c r="N218" i="98"/>
  <c r="M218" i="98"/>
  <c r="L218" i="98"/>
  <c r="K218" i="98"/>
  <c r="J218" i="98"/>
  <c r="I218" i="98"/>
  <c r="H218" i="98"/>
  <c r="G218" i="98"/>
  <c r="F218" i="98"/>
  <c r="E218" i="98"/>
  <c r="D218" i="98"/>
  <c r="C218" i="98"/>
  <c r="B218" i="98"/>
  <c r="BA217" i="98"/>
  <c r="AZ217" i="98"/>
  <c r="AY217" i="98"/>
  <c r="AX217" i="98"/>
  <c r="AW217" i="98"/>
  <c r="AV217" i="98"/>
  <c r="AU217" i="98"/>
  <c r="AT217" i="98"/>
  <c r="AS217" i="98"/>
  <c r="AR217" i="98"/>
  <c r="AQ217" i="98"/>
  <c r="AP217" i="98"/>
  <c r="AO217" i="98"/>
  <c r="AN217" i="98"/>
  <c r="AM217" i="98"/>
  <c r="AL217" i="98"/>
  <c r="AK217" i="98"/>
  <c r="AJ217" i="98"/>
  <c r="AI217" i="98"/>
  <c r="AH217" i="98"/>
  <c r="AG217" i="98"/>
  <c r="AF217" i="98"/>
  <c r="AE217" i="98"/>
  <c r="AD217" i="98"/>
  <c r="AC217" i="98"/>
  <c r="AB217" i="98"/>
  <c r="AA217" i="98"/>
  <c r="Z217" i="98"/>
  <c r="Y217" i="98"/>
  <c r="X217" i="98"/>
  <c r="W217" i="98"/>
  <c r="V217" i="98"/>
  <c r="U217" i="98"/>
  <c r="T217" i="98"/>
  <c r="S217" i="98"/>
  <c r="R217" i="98"/>
  <c r="Q217" i="98"/>
  <c r="P217" i="98"/>
  <c r="O217" i="98"/>
  <c r="N217" i="98"/>
  <c r="M217" i="98"/>
  <c r="L217" i="98"/>
  <c r="K217" i="98"/>
  <c r="J217" i="98"/>
  <c r="I217" i="98"/>
  <c r="H217" i="98"/>
  <c r="G217" i="98"/>
  <c r="F217" i="98"/>
  <c r="E217" i="98"/>
  <c r="D217" i="98"/>
  <c r="C217" i="98"/>
  <c r="B217" i="98"/>
  <c r="BA216" i="98"/>
  <c r="AZ216" i="98"/>
  <c r="AY216" i="98"/>
  <c r="AX216" i="98"/>
  <c r="AW216" i="98"/>
  <c r="AV216" i="98"/>
  <c r="AU216" i="98"/>
  <c r="AT216" i="98"/>
  <c r="AS216" i="98"/>
  <c r="AR216" i="98"/>
  <c r="AQ216" i="98"/>
  <c r="AP216" i="98"/>
  <c r="AO216" i="98"/>
  <c r="AN216" i="98"/>
  <c r="AM216" i="98"/>
  <c r="AL216" i="98"/>
  <c r="AK216" i="98"/>
  <c r="AJ216" i="98"/>
  <c r="AI216" i="98"/>
  <c r="AH216" i="98"/>
  <c r="AG216" i="98"/>
  <c r="AF216" i="98"/>
  <c r="AE216" i="98"/>
  <c r="AD216" i="98"/>
  <c r="AC216" i="98"/>
  <c r="AB216" i="98"/>
  <c r="AA216" i="98"/>
  <c r="Z216" i="98"/>
  <c r="Y216" i="98"/>
  <c r="X216" i="98"/>
  <c r="W216" i="98"/>
  <c r="V216" i="98"/>
  <c r="U216" i="98"/>
  <c r="T216" i="98"/>
  <c r="S216" i="98"/>
  <c r="R216" i="98"/>
  <c r="Q216" i="98"/>
  <c r="P216" i="98"/>
  <c r="O216" i="98"/>
  <c r="N216" i="98"/>
  <c r="M216" i="98"/>
  <c r="L216" i="98"/>
  <c r="K216" i="98"/>
  <c r="J216" i="98"/>
  <c r="I216" i="98"/>
  <c r="H216" i="98"/>
  <c r="G216" i="98"/>
  <c r="F216" i="98"/>
  <c r="E216" i="98"/>
  <c r="D216" i="98"/>
  <c r="C216" i="98"/>
  <c r="B216" i="98"/>
  <c r="BA215" i="98"/>
  <c r="AZ215" i="98"/>
  <c r="AY215" i="98"/>
  <c r="AX215" i="98"/>
  <c r="AW215" i="98"/>
  <c r="AV215" i="98"/>
  <c r="AU215" i="98"/>
  <c r="AT215" i="98"/>
  <c r="AS215" i="98"/>
  <c r="AR215" i="98"/>
  <c r="AQ215" i="98"/>
  <c r="AP215" i="98"/>
  <c r="AO215" i="98"/>
  <c r="AN215" i="98"/>
  <c r="AM215" i="98"/>
  <c r="AL215" i="98"/>
  <c r="AK215" i="98"/>
  <c r="AJ215" i="98"/>
  <c r="AI215" i="98"/>
  <c r="AH215" i="98"/>
  <c r="AG215" i="98"/>
  <c r="AF215" i="98"/>
  <c r="AE215" i="98"/>
  <c r="AD215" i="98"/>
  <c r="AC215" i="98"/>
  <c r="AB215" i="98"/>
  <c r="AA215" i="98"/>
  <c r="Z215" i="98"/>
  <c r="Y215" i="98"/>
  <c r="X215" i="98"/>
  <c r="W215" i="98"/>
  <c r="V215" i="98"/>
  <c r="U215" i="98"/>
  <c r="T215" i="98"/>
  <c r="S215" i="98"/>
  <c r="R215" i="98"/>
  <c r="Q215" i="98"/>
  <c r="P215" i="98"/>
  <c r="O215" i="98"/>
  <c r="N215" i="98"/>
  <c r="M215" i="98"/>
  <c r="L215" i="98"/>
  <c r="K215" i="98"/>
  <c r="J215" i="98"/>
  <c r="I215" i="98"/>
  <c r="H215" i="98"/>
  <c r="G215" i="98"/>
  <c r="F215" i="98"/>
  <c r="E215" i="98"/>
  <c r="D215" i="98"/>
  <c r="C215" i="98"/>
  <c r="B215" i="98"/>
  <c r="BA214" i="98"/>
  <c r="AZ214" i="98"/>
  <c r="AY214" i="98"/>
  <c r="AX214" i="98"/>
  <c r="AW214" i="98"/>
  <c r="AV214" i="98"/>
  <c r="AU214" i="98"/>
  <c r="AT214" i="98"/>
  <c r="AS214" i="98"/>
  <c r="AR214" i="98"/>
  <c r="AQ214" i="98"/>
  <c r="AP214" i="98"/>
  <c r="AO214" i="98"/>
  <c r="AN214" i="98"/>
  <c r="AM214" i="98"/>
  <c r="AL214" i="98"/>
  <c r="AK214" i="98"/>
  <c r="AJ214" i="98"/>
  <c r="AI214" i="98"/>
  <c r="AH214" i="98"/>
  <c r="AG214" i="98"/>
  <c r="AF214" i="98"/>
  <c r="AE214" i="98"/>
  <c r="AD214" i="98"/>
  <c r="AC214" i="98"/>
  <c r="AB214" i="98"/>
  <c r="AA214" i="98"/>
  <c r="Z214" i="98"/>
  <c r="Y214" i="98"/>
  <c r="X214" i="98"/>
  <c r="W214" i="98"/>
  <c r="V214" i="98"/>
  <c r="U214" i="98"/>
  <c r="T214" i="98"/>
  <c r="S214" i="98"/>
  <c r="R214" i="98"/>
  <c r="Q214" i="98"/>
  <c r="P214" i="98"/>
  <c r="O214" i="98"/>
  <c r="N214" i="98"/>
  <c r="M214" i="98"/>
  <c r="L214" i="98"/>
  <c r="K214" i="98"/>
  <c r="J214" i="98"/>
  <c r="I214" i="98"/>
  <c r="H214" i="98"/>
  <c r="G214" i="98"/>
  <c r="F214" i="98"/>
  <c r="E214" i="98"/>
  <c r="D214" i="98"/>
  <c r="C214" i="98"/>
  <c r="B214" i="98"/>
  <c r="BA213" i="98"/>
  <c r="AZ213" i="98"/>
  <c r="AY213" i="98"/>
  <c r="AX213" i="98"/>
  <c r="AW213" i="98"/>
  <c r="AV213" i="98"/>
  <c r="AU213" i="98"/>
  <c r="AT213" i="98"/>
  <c r="AS213" i="98"/>
  <c r="AR213" i="98"/>
  <c r="AQ213" i="98"/>
  <c r="AP213" i="98"/>
  <c r="AO213" i="98"/>
  <c r="AN213" i="98"/>
  <c r="AM213" i="98"/>
  <c r="AL213" i="98"/>
  <c r="AK213" i="98"/>
  <c r="AJ213" i="98"/>
  <c r="AI213" i="98"/>
  <c r="AH213" i="98"/>
  <c r="AG213" i="98"/>
  <c r="AF213" i="98"/>
  <c r="AE213" i="98"/>
  <c r="AD213" i="98"/>
  <c r="AC213" i="98"/>
  <c r="AB213" i="98"/>
  <c r="AA213" i="98"/>
  <c r="Z213" i="98"/>
  <c r="Y213" i="98"/>
  <c r="X213" i="98"/>
  <c r="W213" i="98"/>
  <c r="V213" i="98"/>
  <c r="U213" i="98"/>
  <c r="T213" i="98"/>
  <c r="S213" i="98"/>
  <c r="R213" i="98"/>
  <c r="Q213" i="98"/>
  <c r="P213" i="98"/>
  <c r="O213" i="98"/>
  <c r="N213" i="98"/>
  <c r="M213" i="98"/>
  <c r="L213" i="98"/>
  <c r="K213" i="98"/>
  <c r="J213" i="98"/>
  <c r="I213" i="98"/>
  <c r="H213" i="98"/>
  <c r="G213" i="98"/>
  <c r="F213" i="98"/>
  <c r="E213" i="98"/>
  <c r="D213" i="98"/>
  <c r="C213" i="98"/>
  <c r="B213" i="98"/>
  <c r="BA212" i="98"/>
  <c r="AZ212" i="98"/>
  <c r="AY212" i="98"/>
  <c r="AX212" i="98"/>
  <c r="AW212" i="98"/>
  <c r="AV212" i="98"/>
  <c r="AU212" i="98"/>
  <c r="AT212" i="98"/>
  <c r="AS212" i="98"/>
  <c r="AR212" i="98"/>
  <c r="AQ212" i="98"/>
  <c r="AP212" i="98"/>
  <c r="AO212" i="98"/>
  <c r="AN212" i="98"/>
  <c r="AM212" i="98"/>
  <c r="AL212" i="98"/>
  <c r="AK212" i="98"/>
  <c r="AJ212" i="98"/>
  <c r="AI212" i="98"/>
  <c r="AH212" i="98"/>
  <c r="AG212" i="98"/>
  <c r="AF212" i="98"/>
  <c r="AE212" i="98"/>
  <c r="AD212" i="98"/>
  <c r="AC212" i="98"/>
  <c r="AB212" i="98"/>
  <c r="AA212" i="98"/>
  <c r="Z212" i="98"/>
  <c r="Y212" i="98"/>
  <c r="X212" i="98"/>
  <c r="W212" i="98"/>
  <c r="V212" i="98"/>
  <c r="U212" i="98"/>
  <c r="T212" i="98"/>
  <c r="S212" i="98"/>
  <c r="R212" i="98"/>
  <c r="Q212" i="98"/>
  <c r="P212" i="98"/>
  <c r="O212" i="98"/>
  <c r="N212" i="98"/>
  <c r="M212" i="98"/>
  <c r="L212" i="98"/>
  <c r="K212" i="98"/>
  <c r="J212" i="98"/>
  <c r="I212" i="98"/>
  <c r="H212" i="98"/>
  <c r="G212" i="98"/>
  <c r="F212" i="98"/>
  <c r="E212" i="98"/>
  <c r="D212" i="98"/>
  <c r="C212" i="98"/>
  <c r="B212" i="98"/>
  <c r="BA211" i="98"/>
  <c r="AZ211" i="98"/>
  <c r="AY211" i="98"/>
  <c r="AX211" i="98"/>
  <c r="AW211" i="98"/>
  <c r="AV211" i="98"/>
  <c r="AU211" i="98"/>
  <c r="AT211" i="98"/>
  <c r="AS211" i="98"/>
  <c r="AR211" i="98"/>
  <c r="AQ211" i="98"/>
  <c r="AP211" i="98"/>
  <c r="AO211" i="98"/>
  <c r="AN211" i="98"/>
  <c r="AM211" i="98"/>
  <c r="AL211" i="98"/>
  <c r="AK211" i="98"/>
  <c r="AJ211" i="98"/>
  <c r="AI211" i="98"/>
  <c r="AH211" i="98"/>
  <c r="AG211" i="98"/>
  <c r="AF211" i="98"/>
  <c r="AE211" i="98"/>
  <c r="AD211" i="98"/>
  <c r="AC211" i="98"/>
  <c r="AB211" i="98"/>
  <c r="AA211" i="98"/>
  <c r="Z211" i="98"/>
  <c r="Y211" i="98"/>
  <c r="X211" i="98"/>
  <c r="W211" i="98"/>
  <c r="V211" i="98"/>
  <c r="U211" i="98"/>
  <c r="T211" i="98"/>
  <c r="S211" i="98"/>
  <c r="R211" i="98"/>
  <c r="Q211" i="98"/>
  <c r="P211" i="98"/>
  <c r="O211" i="98"/>
  <c r="N211" i="98"/>
  <c r="M211" i="98"/>
  <c r="L211" i="98"/>
  <c r="K211" i="98"/>
  <c r="J211" i="98"/>
  <c r="I211" i="98"/>
  <c r="H211" i="98"/>
  <c r="G211" i="98"/>
  <c r="F211" i="98"/>
  <c r="E211" i="98"/>
  <c r="D211" i="98"/>
  <c r="C211" i="98"/>
  <c r="B211" i="98"/>
  <c r="BA210" i="98"/>
  <c r="AZ210" i="98"/>
  <c r="AY210" i="98"/>
  <c r="AX210" i="98"/>
  <c r="AW210" i="98"/>
  <c r="AV210" i="98"/>
  <c r="AU210" i="98"/>
  <c r="AT210" i="98"/>
  <c r="AS210" i="98"/>
  <c r="AR210" i="98"/>
  <c r="AQ210" i="98"/>
  <c r="AP210" i="98"/>
  <c r="AO210" i="98"/>
  <c r="AN210" i="98"/>
  <c r="AM210" i="98"/>
  <c r="AL210" i="98"/>
  <c r="AK210" i="98"/>
  <c r="AJ210" i="98"/>
  <c r="AI210" i="98"/>
  <c r="AH210" i="98"/>
  <c r="AG210" i="98"/>
  <c r="AF210" i="98"/>
  <c r="AE210" i="98"/>
  <c r="AD210" i="98"/>
  <c r="AC210" i="98"/>
  <c r="AB210" i="98"/>
  <c r="AA210" i="98"/>
  <c r="Z210" i="98"/>
  <c r="Y210" i="98"/>
  <c r="X210" i="98"/>
  <c r="W210" i="98"/>
  <c r="V210" i="98"/>
  <c r="U210" i="98"/>
  <c r="T210" i="98"/>
  <c r="S210" i="98"/>
  <c r="R210" i="98"/>
  <c r="Q210" i="98"/>
  <c r="P210" i="98"/>
  <c r="O210" i="98"/>
  <c r="N210" i="98"/>
  <c r="M210" i="98"/>
  <c r="L210" i="98"/>
  <c r="K210" i="98"/>
  <c r="J210" i="98"/>
  <c r="I210" i="98"/>
  <c r="H210" i="98"/>
  <c r="G210" i="98"/>
  <c r="F210" i="98"/>
  <c r="E210" i="98"/>
  <c r="D210" i="98"/>
  <c r="C210" i="98"/>
  <c r="B210" i="98"/>
  <c r="BA209" i="98"/>
  <c r="AZ209" i="98"/>
  <c r="AY209" i="98"/>
  <c r="AX209" i="98"/>
  <c r="AW209" i="98"/>
  <c r="AV209" i="98"/>
  <c r="AU209" i="98"/>
  <c r="AT209" i="98"/>
  <c r="AS209" i="98"/>
  <c r="AR209" i="98"/>
  <c r="AQ209" i="98"/>
  <c r="AP209" i="98"/>
  <c r="AO209" i="98"/>
  <c r="AN209" i="98"/>
  <c r="AM209" i="98"/>
  <c r="AL209" i="98"/>
  <c r="AK209" i="98"/>
  <c r="AJ209" i="98"/>
  <c r="AI209" i="98"/>
  <c r="AH209" i="98"/>
  <c r="AG209" i="98"/>
  <c r="AF209" i="98"/>
  <c r="AE209" i="98"/>
  <c r="AD209" i="98"/>
  <c r="AC209" i="98"/>
  <c r="AB209" i="98"/>
  <c r="AA209" i="98"/>
  <c r="Z209" i="98"/>
  <c r="Y209" i="98"/>
  <c r="X209" i="98"/>
  <c r="W209" i="98"/>
  <c r="V209" i="98"/>
  <c r="U209" i="98"/>
  <c r="T209" i="98"/>
  <c r="S209" i="98"/>
  <c r="R209" i="98"/>
  <c r="Q209" i="98"/>
  <c r="P209" i="98"/>
  <c r="O209" i="98"/>
  <c r="N209" i="98"/>
  <c r="M209" i="98"/>
  <c r="L209" i="98"/>
  <c r="K209" i="98"/>
  <c r="J209" i="98"/>
  <c r="I209" i="98"/>
  <c r="H209" i="98"/>
  <c r="G209" i="98"/>
  <c r="F209" i="98"/>
  <c r="E209" i="98"/>
  <c r="D209" i="98"/>
  <c r="C209" i="98"/>
  <c r="B209" i="98"/>
  <c r="BA208" i="98"/>
  <c r="AZ208" i="98"/>
  <c r="AY208" i="98"/>
  <c r="AX208" i="98"/>
  <c r="AW208" i="98"/>
  <c r="AV208" i="98"/>
  <c r="AU208" i="98"/>
  <c r="AT208" i="98"/>
  <c r="AS208" i="98"/>
  <c r="AR208" i="98"/>
  <c r="AQ208" i="98"/>
  <c r="AP208" i="98"/>
  <c r="AO208" i="98"/>
  <c r="AN208" i="98"/>
  <c r="AM208" i="98"/>
  <c r="AL208" i="98"/>
  <c r="AK208" i="98"/>
  <c r="AJ208" i="98"/>
  <c r="AI208" i="98"/>
  <c r="AH208" i="98"/>
  <c r="AG208" i="98"/>
  <c r="AF208" i="98"/>
  <c r="AE208" i="98"/>
  <c r="AD208" i="98"/>
  <c r="AC208" i="98"/>
  <c r="AB208" i="98"/>
  <c r="AA208" i="98"/>
  <c r="Z208" i="98"/>
  <c r="Y208" i="98"/>
  <c r="X208" i="98"/>
  <c r="W208" i="98"/>
  <c r="V208" i="98"/>
  <c r="U208" i="98"/>
  <c r="T208" i="98"/>
  <c r="S208" i="98"/>
  <c r="R208" i="98"/>
  <c r="Q208" i="98"/>
  <c r="P208" i="98"/>
  <c r="O208" i="98"/>
  <c r="N208" i="98"/>
  <c r="M208" i="98"/>
  <c r="L208" i="98"/>
  <c r="K208" i="98"/>
  <c r="J208" i="98"/>
  <c r="I208" i="98"/>
  <c r="H208" i="98"/>
  <c r="G208" i="98"/>
  <c r="F208" i="98"/>
  <c r="E208" i="98"/>
  <c r="D208" i="98"/>
  <c r="C208" i="98"/>
  <c r="B208" i="98"/>
  <c r="BA207" i="98"/>
  <c r="AZ207" i="98"/>
  <c r="AY207" i="98"/>
  <c r="AX207" i="98"/>
  <c r="AW207" i="98"/>
  <c r="AV207" i="98"/>
  <c r="AU207" i="98"/>
  <c r="AT207" i="98"/>
  <c r="AS207" i="98"/>
  <c r="AR207" i="98"/>
  <c r="AQ207" i="98"/>
  <c r="AP207" i="98"/>
  <c r="AO207" i="98"/>
  <c r="AN207" i="98"/>
  <c r="AM207" i="98"/>
  <c r="AL207" i="98"/>
  <c r="AK207" i="98"/>
  <c r="AJ207" i="98"/>
  <c r="AI207" i="98"/>
  <c r="AH207" i="98"/>
  <c r="AG207" i="98"/>
  <c r="AF207" i="98"/>
  <c r="AE207" i="98"/>
  <c r="AD207" i="98"/>
  <c r="AC207" i="98"/>
  <c r="AB207" i="98"/>
  <c r="AA207" i="98"/>
  <c r="Z207" i="98"/>
  <c r="Y207" i="98"/>
  <c r="X207" i="98"/>
  <c r="W207" i="98"/>
  <c r="V207" i="98"/>
  <c r="U207" i="98"/>
  <c r="T207" i="98"/>
  <c r="S207" i="98"/>
  <c r="R207" i="98"/>
  <c r="Q207" i="98"/>
  <c r="P207" i="98"/>
  <c r="O207" i="98"/>
  <c r="N207" i="98"/>
  <c r="M207" i="98"/>
  <c r="L207" i="98"/>
  <c r="K207" i="98"/>
  <c r="J207" i="98"/>
  <c r="I207" i="98"/>
  <c r="H207" i="98"/>
  <c r="G207" i="98"/>
  <c r="F207" i="98"/>
  <c r="E207" i="98"/>
  <c r="D207" i="98"/>
  <c r="C207" i="98"/>
  <c r="B207" i="98"/>
  <c r="BA206" i="98"/>
  <c r="AZ206" i="98"/>
  <c r="AY206" i="98"/>
  <c r="AX206" i="98"/>
  <c r="AW206" i="98"/>
  <c r="AV206" i="98"/>
  <c r="AU206" i="98"/>
  <c r="AT206" i="98"/>
  <c r="AS206" i="98"/>
  <c r="AR206" i="98"/>
  <c r="AQ206" i="98"/>
  <c r="AP206" i="98"/>
  <c r="AO206" i="98"/>
  <c r="AN206" i="98"/>
  <c r="AM206" i="98"/>
  <c r="AL206" i="98"/>
  <c r="AK206" i="98"/>
  <c r="AJ206" i="98"/>
  <c r="AI206" i="98"/>
  <c r="AH206" i="98"/>
  <c r="AG206" i="98"/>
  <c r="AF206" i="98"/>
  <c r="AE206" i="98"/>
  <c r="AD206" i="98"/>
  <c r="AC206" i="98"/>
  <c r="AB206" i="98"/>
  <c r="AA206" i="98"/>
  <c r="Z206" i="98"/>
  <c r="Y206" i="98"/>
  <c r="X206" i="98"/>
  <c r="W206" i="98"/>
  <c r="V206" i="98"/>
  <c r="U206" i="98"/>
  <c r="T206" i="98"/>
  <c r="S206" i="98"/>
  <c r="R206" i="98"/>
  <c r="Q206" i="98"/>
  <c r="P206" i="98"/>
  <c r="O206" i="98"/>
  <c r="N206" i="98"/>
  <c r="M206" i="98"/>
  <c r="L206" i="98"/>
  <c r="K206" i="98"/>
  <c r="J206" i="98"/>
  <c r="I206" i="98"/>
  <c r="H206" i="98"/>
  <c r="G206" i="98"/>
  <c r="F206" i="98"/>
  <c r="E206" i="98"/>
  <c r="D206" i="98"/>
  <c r="C206" i="98"/>
  <c r="B206" i="98"/>
  <c r="BA205" i="98"/>
  <c r="AZ205" i="98"/>
  <c r="AY205" i="98"/>
  <c r="AX205" i="98"/>
  <c r="AW205" i="98"/>
  <c r="AV205" i="98"/>
  <c r="AU205" i="98"/>
  <c r="AT205" i="98"/>
  <c r="AS205" i="98"/>
  <c r="AR205" i="98"/>
  <c r="AQ205" i="98"/>
  <c r="AP205" i="98"/>
  <c r="AO205" i="98"/>
  <c r="AN205" i="98"/>
  <c r="AM205" i="98"/>
  <c r="AL205" i="98"/>
  <c r="AK205" i="98"/>
  <c r="AJ205" i="98"/>
  <c r="AI205" i="98"/>
  <c r="AH205" i="98"/>
  <c r="AG205" i="98"/>
  <c r="AF205" i="98"/>
  <c r="AE205" i="98"/>
  <c r="AD205" i="98"/>
  <c r="AC205" i="98"/>
  <c r="AB205" i="98"/>
  <c r="AA205" i="98"/>
  <c r="Z205" i="98"/>
  <c r="Y205" i="98"/>
  <c r="X205" i="98"/>
  <c r="W205" i="98"/>
  <c r="V205" i="98"/>
  <c r="U205" i="98"/>
  <c r="T205" i="98"/>
  <c r="S205" i="98"/>
  <c r="R205" i="98"/>
  <c r="Q205" i="98"/>
  <c r="P205" i="98"/>
  <c r="O205" i="98"/>
  <c r="N205" i="98"/>
  <c r="M205" i="98"/>
  <c r="L205" i="98"/>
  <c r="K205" i="98"/>
  <c r="J205" i="98"/>
  <c r="I205" i="98"/>
  <c r="H205" i="98"/>
  <c r="G205" i="98"/>
  <c r="F205" i="98"/>
  <c r="E205" i="98"/>
  <c r="D205" i="98"/>
  <c r="C205" i="98"/>
  <c r="B205" i="98"/>
  <c r="BA204" i="98"/>
  <c r="AZ204" i="98"/>
  <c r="AY204" i="98"/>
  <c r="AX204" i="98"/>
  <c r="AW204" i="98"/>
  <c r="AV204" i="98"/>
  <c r="AU204" i="98"/>
  <c r="AT204" i="98"/>
  <c r="AS204" i="98"/>
  <c r="AR204" i="98"/>
  <c r="AQ204" i="98"/>
  <c r="AP204" i="98"/>
  <c r="AO204" i="98"/>
  <c r="AN204" i="98"/>
  <c r="AM204" i="98"/>
  <c r="AL204" i="98"/>
  <c r="AK204" i="98"/>
  <c r="AJ204" i="98"/>
  <c r="AI204" i="98"/>
  <c r="AH204" i="98"/>
  <c r="AG204" i="98"/>
  <c r="AF204" i="98"/>
  <c r="AE204" i="98"/>
  <c r="AD204" i="98"/>
  <c r="AC204" i="98"/>
  <c r="AB204" i="98"/>
  <c r="AA204" i="98"/>
  <c r="Z204" i="98"/>
  <c r="Y204" i="98"/>
  <c r="X204" i="98"/>
  <c r="W204" i="98"/>
  <c r="V204" i="98"/>
  <c r="U204" i="98"/>
  <c r="T204" i="98"/>
  <c r="S204" i="98"/>
  <c r="R204" i="98"/>
  <c r="Q204" i="98"/>
  <c r="P204" i="98"/>
  <c r="O204" i="98"/>
  <c r="N204" i="98"/>
  <c r="M204" i="98"/>
  <c r="L204" i="98"/>
  <c r="K204" i="98"/>
  <c r="J204" i="98"/>
  <c r="I204" i="98"/>
  <c r="H204" i="98"/>
  <c r="G204" i="98"/>
  <c r="F204" i="98"/>
  <c r="E204" i="98"/>
  <c r="D204" i="98"/>
  <c r="C204" i="98"/>
  <c r="B204" i="98"/>
  <c r="BA203" i="98"/>
  <c r="AZ203" i="98"/>
  <c r="AY203" i="98"/>
  <c r="AX203" i="98"/>
  <c r="AW203" i="98"/>
  <c r="AV203" i="98"/>
  <c r="AU203" i="98"/>
  <c r="AT203" i="98"/>
  <c r="AS203" i="98"/>
  <c r="AR203" i="98"/>
  <c r="AQ203" i="98"/>
  <c r="AP203" i="98"/>
  <c r="AO203" i="98"/>
  <c r="AN203" i="98"/>
  <c r="AM203" i="98"/>
  <c r="AL203" i="98"/>
  <c r="AK203" i="98"/>
  <c r="AJ203" i="98"/>
  <c r="AI203" i="98"/>
  <c r="AH203" i="98"/>
  <c r="AG203" i="98"/>
  <c r="AF203" i="98"/>
  <c r="AE203" i="98"/>
  <c r="AD203" i="98"/>
  <c r="AC203" i="98"/>
  <c r="AB203" i="98"/>
  <c r="AA203" i="98"/>
  <c r="Z203" i="98"/>
  <c r="Y203" i="98"/>
  <c r="X203" i="98"/>
  <c r="W203" i="98"/>
  <c r="V203" i="98"/>
  <c r="U203" i="98"/>
  <c r="T203" i="98"/>
  <c r="S203" i="98"/>
  <c r="R203" i="98"/>
  <c r="Q203" i="98"/>
  <c r="P203" i="98"/>
  <c r="O203" i="98"/>
  <c r="N203" i="98"/>
  <c r="M203" i="98"/>
  <c r="L203" i="98"/>
  <c r="K203" i="98"/>
  <c r="J203" i="98"/>
  <c r="I203" i="98"/>
  <c r="H203" i="98"/>
  <c r="G203" i="98"/>
  <c r="F203" i="98"/>
  <c r="E203" i="98"/>
  <c r="D203" i="98"/>
  <c r="C203" i="98"/>
  <c r="B203" i="98"/>
  <c r="BA202" i="98"/>
  <c r="AZ202" i="98"/>
  <c r="AY202" i="98"/>
  <c r="AX202" i="98"/>
  <c r="AW202" i="98"/>
  <c r="AV202" i="98"/>
  <c r="AU202" i="98"/>
  <c r="AT202" i="98"/>
  <c r="AS202" i="98"/>
  <c r="AR202" i="98"/>
  <c r="AQ202" i="98"/>
  <c r="AP202" i="98"/>
  <c r="AO202" i="98"/>
  <c r="AN202" i="98"/>
  <c r="AM202" i="98"/>
  <c r="AL202" i="98"/>
  <c r="AK202" i="98"/>
  <c r="AJ202" i="98"/>
  <c r="AI202" i="98"/>
  <c r="AH202" i="98"/>
  <c r="AG202" i="98"/>
  <c r="AF202" i="98"/>
  <c r="AE202" i="98"/>
  <c r="AD202" i="98"/>
  <c r="AC202" i="98"/>
  <c r="AB202" i="98"/>
  <c r="AA202" i="98"/>
  <c r="Z202" i="98"/>
  <c r="Y202" i="98"/>
  <c r="X202" i="98"/>
  <c r="W202" i="98"/>
  <c r="V202" i="98"/>
  <c r="U202" i="98"/>
  <c r="T202" i="98"/>
  <c r="S202" i="98"/>
  <c r="R202" i="98"/>
  <c r="Q202" i="98"/>
  <c r="P202" i="98"/>
  <c r="O202" i="98"/>
  <c r="N202" i="98"/>
  <c r="M202" i="98"/>
  <c r="L202" i="98"/>
  <c r="K202" i="98"/>
  <c r="J202" i="98"/>
  <c r="I202" i="98"/>
  <c r="H202" i="98"/>
  <c r="G202" i="98"/>
  <c r="F202" i="98"/>
  <c r="E202" i="98"/>
  <c r="D202" i="98"/>
  <c r="C202" i="98"/>
  <c r="B202" i="98"/>
  <c r="BA201" i="98"/>
  <c r="AZ201" i="98"/>
  <c r="AY201" i="98"/>
  <c r="AX201" i="98"/>
  <c r="AW201" i="98"/>
  <c r="AV201" i="98"/>
  <c r="AU201" i="98"/>
  <c r="AT201" i="98"/>
  <c r="AS201" i="98"/>
  <c r="AR201" i="98"/>
  <c r="AQ201" i="98"/>
  <c r="AP201" i="98"/>
  <c r="AO201" i="98"/>
  <c r="AN201" i="98"/>
  <c r="AM201" i="98"/>
  <c r="AL201" i="98"/>
  <c r="AK201" i="98"/>
  <c r="AJ201" i="98"/>
  <c r="AI201" i="98"/>
  <c r="AH201" i="98"/>
  <c r="AG201" i="98"/>
  <c r="AF201" i="98"/>
  <c r="AE201" i="98"/>
  <c r="AD201" i="98"/>
  <c r="AC201" i="98"/>
  <c r="AB201" i="98"/>
  <c r="AA201" i="98"/>
  <c r="Z201" i="98"/>
  <c r="Y201" i="98"/>
  <c r="X201" i="98"/>
  <c r="W201" i="98"/>
  <c r="V201" i="98"/>
  <c r="U201" i="98"/>
  <c r="T201" i="98"/>
  <c r="S201" i="98"/>
  <c r="R201" i="98"/>
  <c r="Q201" i="98"/>
  <c r="P201" i="98"/>
  <c r="O201" i="98"/>
  <c r="N201" i="98"/>
  <c r="M201" i="98"/>
  <c r="L201" i="98"/>
  <c r="K201" i="98"/>
  <c r="J201" i="98"/>
  <c r="I201" i="98"/>
  <c r="H201" i="98"/>
  <c r="G201" i="98"/>
  <c r="F201" i="98"/>
  <c r="E201" i="98"/>
  <c r="D201" i="98"/>
  <c r="C201" i="98"/>
  <c r="B201" i="98"/>
  <c r="BA200" i="98"/>
  <c r="AZ200" i="98"/>
  <c r="AY200" i="98"/>
  <c r="AX200" i="98"/>
  <c r="AW200" i="98"/>
  <c r="AV200" i="98"/>
  <c r="AU200" i="98"/>
  <c r="AT200" i="98"/>
  <c r="AS200" i="98"/>
  <c r="AR200" i="98"/>
  <c r="AQ200" i="98"/>
  <c r="AP200" i="98"/>
  <c r="AO200" i="98"/>
  <c r="AN200" i="98"/>
  <c r="AM200" i="98"/>
  <c r="AL200" i="98"/>
  <c r="AK200" i="98"/>
  <c r="AJ200" i="98"/>
  <c r="AI200" i="98"/>
  <c r="AH200" i="98"/>
  <c r="AG200" i="98"/>
  <c r="AF200" i="98"/>
  <c r="AE200" i="98"/>
  <c r="AD200" i="98"/>
  <c r="AC200" i="98"/>
  <c r="AB200" i="98"/>
  <c r="AA200" i="98"/>
  <c r="Z200" i="98"/>
  <c r="Y200" i="98"/>
  <c r="X200" i="98"/>
  <c r="W200" i="98"/>
  <c r="V200" i="98"/>
  <c r="U200" i="98"/>
  <c r="T200" i="98"/>
  <c r="S200" i="98"/>
  <c r="R200" i="98"/>
  <c r="Q200" i="98"/>
  <c r="P200" i="98"/>
  <c r="O200" i="98"/>
  <c r="N200" i="98"/>
  <c r="M200" i="98"/>
  <c r="L200" i="98"/>
  <c r="K200" i="98"/>
  <c r="J200" i="98"/>
  <c r="I200" i="98"/>
  <c r="H200" i="98"/>
  <c r="G200" i="98"/>
  <c r="F200" i="98"/>
  <c r="E200" i="98"/>
  <c r="D200" i="98"/>
  <c r="C200" i="98"/>
  <c r="B200" i="98"/>
  <c r="BA199" i="98"/>
  <c r="AZ199" i="98"/>
  <c r="AY199" i="98"/>
  <c r="AX199" i="98"/>
  <c r="AW199" i="98"/>
  <c r="AV199" i="98"/>
  <c r="AU199" i="98"/>
  <c r="AT199" i="98"/>
  <c r="AS199" i="98"/>
  <c r="AR199" i="98"/>
  <c r="AQ199" i="98"/>
  <c r="AP199" i="98"/>
  <c r="AO199" i="98"/>
  <c r="AN199" i="98"/>
  <c r="AM199" i="98"/>
  <c r="AL199" i="98"/>
  <c r="AK199" i="98"/>
  <c r="AJ199" i="98"/>
  <c r="AI199" i="98"/>
  <c r="AH199" i="98"/>
  <c r="AG199" i="98"/>
  <c r="AF199" i="98"/>
  <c r="AE199" i="98"/>
  <c r="AD199" i="98"/>
  <c r="AC199" i="98"/>
  <c r="AB199" i="98"/>
  <c r="AA199" i="98"/>
  <c r="Z199" i="98"/>
  <c r="Y199" i="98"/>
  <c r="X199" i="98"/>
  <c r="W199" i="98"/>
  <c r="V199" i="98"/>
  <c r="U199" i="98"/>
  <c r="T199" i="98"/>
  <c r="S199" i="98"/>
  <c r="R199" i="98"/>
  <c r="Q199" i="98"/>
  <c r="P199" i="98"/>
  <c r="O199" i="98"/>
  <c r="N199" i="98"/>
  <c r="M199" i="98"/>
  <c r="L199" i="98"/>
  <c r="K199" i="98"/>
  <c r="J199" i="98"/>
  <c r="I199" i="98"/>
  <c r="H199" i="98"/>
  <c r="G199" i="98"/>
  <c r="F199" i="98"/>
  <c r="E199" i="98"/>
  <c r="D199" i="98"/>
  <c r="C199" i="98"/>
  <c r="B199" i="98"/>
  <c r="BA198" i="98"/>
  <c r="AZ198" i="98"/>
  <c r="AY198" i="98"/>
  <c r="AX198" i="98"/>
  <c r="AW198" i="98"/>
  <c r="AV198" i="98"/>
  <c r="AU198" i="98"/>
  <c r="AT198" i="98"/>
  <c r="AS198" i="98"/>
  <c r="AR198" i="98"/>
  <c r="AQ198" i="98"/>
  <c r="AP198" i="98"/>
  <c r="AO198" i="98"/>
  <c r="AN198" i="98"/>
  <c r="AM198" i="98"/>
  <c r="AL198" i="98"/>
  <c r="AK198" i="98"/>
  <c r="AJ198" i="98"/>
  <c r="AI198" i="98"/>
  <c r="AH198" i="98"/>
  <c r="AG198" i="98"/>
  <c r="AF198" i="98"/>
  <c r="AE198" i="98"/>
  <c r="AD198" i="98"/>
  <c r="AC198" i="98"/>
  <c r="AB198" i="98"/>
  <c r="AA198" i="98"/>
  <c r="Z198" i="98"/>
  <c r="Y198" i="98"/>
  <c r="X198" i="98"/>
  <c r="W198" i="98"/>
  <c r="V198" i="98"/>
  <c r="U198" i="98"/>
  <c r="T198" i="98"/>
  <c r="S198" i="98"/>
  <c r="R198" i="98"/>
  <c r="Q198" i="98"/>
  <c r="P198" i="98"/>
  <c r="O198" i="98"/>
  <c r="N198" i="98"/>
  <c r="M198" i="98"/>
  <c r="L198" i="98"/>
  <c r="K198" i="98"/>
  <c r="J198" i="98"/>
  <c r="I198" i="98"/>
  <c r="H198" i="98"/>
  <c r="G198" i="98"/>
  <c r="F198" i="98"/>
  <c r="E198" i="98"/>
  <c r="D198" i="98"/>
  <c r="C198" i="98"/>
  <c r="B198" i="98"/>
  <c r="BA197" i="98"/>
  <c r="AZ197" i="98"/>
  <c r="AY197" i="98"/>
  <c r="AX197" i="98"/>
  <c r="AW197" i="98"/>
  <c r="AV197" i="98"/>
  <c r="AU197" i="98"/>
  <c r="AT197" i="98"/>
  <c r="AS197" i="98"/>
  <c r="AR197" i="98"/>
  <c r="AQ197" i="98"/>
  <c r="AP197" i="98"/>
  <c r="AO197" i="98"/>
  <c r="AN197" i="98"/>
  <c r="AM197" i="98"/>
  <c r="AL197" i="98"/>
  <c r="AK197" i="98"/>
  <c r="AJ197" i="98"/>
  <c r="AI197" i="98"/>
  <c r="AH197" i="98"/>
  <c r="AG197" i="98"/>
  <c r="AF197" i="98"/>
  <c r="AE197" i="98"/>
  <c r="AD197" i="98"/>
  <c r="AC197" i="98"/>
  <c r="AB197" i="98"/>
  <c r="AA197" i="98"/>
  <c r="Z197" i="98"/>
  <c r="Y197" i="98"/>
  <c r="X197" i="98"/>
  <c r="W197" i="98"/>
  <c r="V197" i="98"/>
  <c r="U197" i="98"/>
  <c r="T197" i="98"/>
  <c r="S197" i="98"/>
  <c r="R197" i="98"/>
  <c r="Q197" i="98"/>
  <c r="P197" i="98"/>
  <c r="O197" i="98"/>
  <c r="N197" i="98"/>
  <c r="M197" i="98"/>
  <c r="L197" i="98"/>
  <c r="K197" i="98"/>
  <c r="J197" i="98"/>
  <c r="I197" i="98"/>
  <c r="H197" i="98"/>
  <c r="G197" i="98"/>
  <c r="F197" i="98"/>
  <c r="E197" i="98"/>
  <c r="D197" i="98"/>
  <c r="C197" i="98"/>
  <c r="B197" i="98"/>
  <c r="BA196" i="98"/>
  <c r="AZ196" i="98"/>
  <c r="AY196" i="98"/>
  <c r="AX196" i="98"/>
  <c r="AW196" i="98"/>
  <c r="AV196" i="98"/>
  <c r="AU196" i="98"/>
  <c r="AT196" i="98"/>
  <c r="AS196" i="98"/>
  <c r="AR196" i="98"/>
  <c r="AQ196" i="98"/>
  <c r="AP196" i="98"/>
  <c r="AO196" i="98"/>
  <c r="AN196" i="98"/>
  <c r="AM196" i="98"/>
  <c r="AL196" i="98"/>
  <c r="AK196" i="98"/>
  <c r="AJ196" i="98"/>
  <c r="AI196" i="98"/>
  <c r="AH196" i="98"/>
  <c r="AG196" i="98"/>
  <c r="AF196" i="98"/>
  <c r="AE196" i="98"/>
  <c r="AD196" i="98"/>
  <c r="AC196" i="98"/>
  <c r="AB196" i="98"/>
  <c r="AA196" i="98"/>
  <c r="Z196" i="98"/>
  <c r="Y196" i="98"/>
  <c r="X196" i="98"/>
  <c r="W196" i="98"/>
  <c r="V196" i="98"/>
  <c r="U196" i="98"/>
  <c r="T196" i="98"/>
  <c r="S196" i="98"/>
  <c r="R196" i="98"/>
  <c r="Q196" i="98"/>
  <c r="P196" i="98"/>
  <c r="O196" i="98"/>
  <c r="N196" i="98"/>
  <c r="M196" i="98"/>
  <c r="L196" i="98"/>
  <c r="K196" i="98"/>
  <c r="J196" i="98"/>
  <c r="I196" i="98"/>
  <c r="H196" i="98"/>
  <c r="G196" i="98"/>
  <c r="F196" i="98"/>
  <c r="E196" i="98"/>
  <c r="D196" i="98"/>
  <c r="C196" i="98"/>
  <c r="B196" i="98"/>
  <c r="BA195" i="98"/>
  <c r="AZ195" i="98"/>
  <c r="AY195" i="98"/>
  <c r="AX195" i="98"/>
  <c r="AW195" i="98"/>
  <c r="AV195" i="98"/>
  <c r="AU195" i="98"/>
  <c r="AT195" i="98"/>
  <c r="AS195" i="98"/>
  <c r="AR195" i="98"/>
  <c r="AQ195" i="98"/>
  <c r="AP195" i="98"/>
  <c r="AO195" i="98"/>
  <c r="AN195" i="98"/>
  <c r="AM195" i="98"/>
  <c r="AL195" i="98"/>
  <c r="AK195" i="98"/>
  <c r="AJ195" i="98"/>
  <c r="AI195" i="98"/>
  <c r="AH195" i="98"/>
  <c r="AG195" i="98"/>
  <c r="AF195" i="98"/>
  <c r="AE195" i="98"/>
  <c r="AD195" i="98"/>
  <c r="AC195" i="98"/>
  <c r="AB195" i="98"/>
  <c r="AA195" i="98"/>
  <c r="Z195" i="98"/>
  <c r="Y195" i="98"/>
  <c r="X195" i="98"/>
  <c r="W195" i="98"/>
  <c r="V195" i="98"/>
  <c r="U195" i="98"/>
  <c r="T195" i="98"/>
  <c r="S195" i="98"/>
  <c r="R195" i="98"/>
  <c r="Q195" i="98"/>
  <c r="P195" i="98"/>
  <c r="O195" i="98"/>
  <c r="N195" i="98"/>
  <c r="M195" i="98"/>
  <c r="L195" i="98"/>
  <c r="K195" i="98"/>
  <c r="J195" i="98"/>
  <c r="I195" i="98"/>
  <c r="H195" i="98"/>
  <c r="G195" i="98"/>
  <c r="F195" i="98"/>
  <c r="E195" i="98"/>
  <c r="D195" i="98"/>
  <c r="C195" i="98"/>
  <c r="B195" i="98"/>
  <c r="BA194" i="98"/>
  <c r="AZ194" i="98"/>
  <c r="AY194" i="98"/>
  <c r="AX194" i="98"/>
  <c r="AW194" i="98"/>
  <c r="AV194" i="98"/>
  <c r="AU194" i="98"/>
  <c r="AT194" i="98"/>
  <c r="AS194" i="98"/>
  <c r="AR194" i="98"/>
  <c r="AQ194" i="98"/>
  <c r="AP194" i="98"/>
  <c r="AO194" i="98"/>
  <c r="AN194" i="98"/>
  <c r="AM194" i="98"/>
  <c r="AL194" i="98"/>
  <c r="AK194" i="98"/>
  <c r="AJ194" i="98"/>
  <c r="AI194" i="98"/>
  <c r="AH194" i="98"/>
  <c r="AG194" i="98"/>
  <c r="AF194" i="98"/>
  <c r="AE194" i="98"/>
  <c r="AD194" i="98"/>
  <c r="AC194" i="98"/>
  <c r="AB194" i="98"/>
  <c r="AA194" i="98"/>
  <c r="Z194" i="98"/>
  <c r="Y194" i="98"/>
  <c r="X194" i="98"/>
  <c r="W194" i="98"/>
  <c r="V194" i="98"/>
  <c r="U194" i="98"/>
  <c r="T194" i="98"/>
  <c r="S194" i="98"/>
  <c r="R194" i="98"/>
  <c r="Q194" i="98"/>
  <c r="P194" i="98"/>
  <c r="O194" i="98"/>
  <c r="N194" i="98"/>
  <c r="M194" i="98"/>
  <c r="L194" i="98"/>
  <c r="K194" i="98"/>
  <c r="J194" i="98"/>
  <c r="I194" i="98"/>
  <c r="H194" i="98"/>
  <c r="G194" i="98"/>
  <c r="F194" i="98"/>
  <c r="E194" i="98"/>
  <c r="D194" i="98"/>
  <c r="C194" i="98"/>
  <c r="B194" i="98"/>
  <c r="BA193" i="98"/>
  <c r="AZ193" i="98"/>
  <c r="AY193" i="98"/>
  <c r="AX193" i="98"/>
  <c r="AW193" i="98"/>
  <c r="AV193" i="98"/>
  <c r="AU193" i="98"/>
  <c r="AT193" i="98"/>
  <c r="AS193" i="98"/>
  <c r="AR193" i="98"/>
  <c r="AQ193" i="98"/>
  <c r="AP193" i="98"/>
  <c r="AO193" i="98"/>
  <c r="AN193" i="98"/>
  <c r="AM193" i="98"/>
  <c r="AL193" i="98"/>
  <c r="AK193" i="98"/>
  <c r="AJ193" i="98"/>
  <c r="AI193" i="98"/>
  <c r="AH193" i="98"/>
  <c r="AG193" i="98"/>
  <c r="AF193" i="98"/>
  <c r="AE193" i="98"/>
  <c r="AD193" i="98"/>
  <c r="AC193" i="98"/>
  <c r="AB193" i="98"/>
  <c r="AA193" i="98"/>
  <c r="Z193" i="98"/>
  <c r="Y193" i="98"/>
  <c r="X193" i="98"/>
  <c r="W193" i="98"/>
  <c r="V193" i="98"/>
  <c r="U193" i="98"/>
  <c r="T193" i="98"/>
  <c r="S193" i="98"/>
  <c r="R193" i="98"/>
  <c r="Q193" i="98"/>
  <c r="P193" i="98"/>
  <c r="O193" i="98"/>
  <c r="N193" i="98"/>
  <c r="M193" i="98"/>
  <c r="L193" i="98"/>
  <c r="K193" i="98"/>
  <c r="J193" i="98"/>
  <c r="I193" i="98"/>
  <c r="H193" i="98"/>
  <c r="G193" i="98"/>
  <c r="F193" i="98"/>
  <c r="E193" i="98"/>
  <c r="D193" i="98"/>
  <c r="C193" i="98"/>
  <c r="B193" i="98"/>
  <c r="BA192" i="98"/>
  <c r="AZ192" i="98"/>
  <c r="AY192" i="98"/>
  <c r="AX192" i="98"/>
  <c r="AW192" i="98"/>
  <c r="AV192" i="98"/>
  <c r="AU192" i="98"/>
  <c r="AT192" i="98"/>
  <c r="AS192" i="98"/>
  <c r="AR192" i="98"/>
  <c r="AQ192" i="98"/>
  <c r="AP192" i="98"/>
  <c r="AO192" i="98"/>
  <c r="AN192" i="98"/>
  <c r="AM192" i="98"/>
  <c r="AL192" i="98"/>
  <c r="AK192" i="98"/>
  <c r="AJ192" i="98"/>
  <c r="AI192" i="98"/>
  <c r="AH192" i="98"/>
  <c r="AG192" i="98"/>
  <c r="AF192" i="98"/>
  <c r="AE192" i="98"/>
  <c r="AD192" i="98"/>
  <c r="AC192" i="98"/>
  <c r="AB192" i="98"/>
  <c r="AA192" i="98"/>
  <c r="Z192" i="98"/>
  <c r="Y192" i="98"/>
  <c r="X192" i="98"/>
  <c r="W192" i="98"/>
  <c r="V192" i="98"/>
  <c r="U192" i="98"/>
  <c r="T192" i="98"/>
  <c r="S192" i="98"/>
  <c r="R192" i="98"/>
  <c r="Q192" i="98"/>
  <c r="P192" i="98"/>
  <c r="O192" i="98"/>
  <c r="N192" i="98"/>
  <c r="M192" i="98"/>
  <c r="L192" i="98"/>
  <c r="K192" i="98"/>
  <c r="J192" i="98"/>
  <c r="I192" i="98"/>
  <c r="H192" i="98"/>
  <c r="G192" i="98"/>
  <c r="F192" i="98"/>
  <c r="E192" i="98"/>
  <c r="D192" i="98"/>
  <c r="C192" i="98"/>
  <c r="B192" i="98"/>
  <c r="BA191" i="98"/>
  <c r="AZ191" i="98"/>
  <c r="AY191" i="98"/>
  <c r="AX191" i="98"/>
  <c r="AW191" i="98"/>
  <c r="AV191" i="98"/>
  <c r="AU191" i="98"/>
  <c r="AT191" i="98"/>
  <c r="AS191" i="98"/>
  <c r="AR191" i="98"/>
  <c r="AQ191" i="98"/>
  <c r="AP191" i="98"/>
  <c r="AO191" i="98"/>
  <c r="AN191" i="98"/>
  <c r="AM191" i="98"/>
  <c r="AL191" i="98"/>
  <c r="AK191" i="98"/>
  <c r="AJ191" i="98"/>
  <c r="AI191" i="98"/>
  <c r="AH191" i="98"/>
  <c r="AG191" i="98"/>
  <c r="AF191" i="98"/>
  <c r="AE191" i="98"/>
  <c r="AD191" i="98"/>
  <c r="AC191" i="98"/>
  <c r="AB191" i="98"/>
  <c r="AA191" i="98"/>
  <c r="Z191" i="98"/>
  <c r="Y191" i="98"/>
  <c r="X191" i="98"/>
  <c r="W191" i="98"/>
  <c r="V191" i="98"/>
  <c r="U191" i="98"/>
  <c r="T191" i="98"/>
  <c r="S191" i="98"/>
  <c r="R191" i="98"/>
  <c r="Q191" i="98"/>
  <c r="P191" i="98"/>
  <c r="O191" i="98"/>
  <c r="N191" i="98"/>
  <c r="M191" i="98"/>
  <c r="L191" i="98"/>
  <c r="K191" i="98"/>
  <c r="J191" i="98"/>
  <c r="I191" i="98"/>
  <c r="H191" i="98"/>
  <c r="G191" i="98"/>
  <c r="F191" i="98"/>
  <c r="E191" i="98"/>
  <c r="D191" i="98"/>
  <c r="C191" i="98"/>
  <c r="B191" i="98"/>
  <c r="BA190" i="98"/>
  <c r="AZ190" i="98"/>
  <c r="AY190" i="98"/>
  <c r="AX190" i="98"/>
  <c r="AW190" i="98"/>
  <c r="AV190" i="98"/>
  <c r="AU190" i="98"/>
  <c r="AT190" i="98"/>
  <c r="AS190" i="98"/>
  <c r="AR190" i="98"/>
  <c r="AQ190" i="98"/>
  <c r="AP190" i="98"/>
  <c r="AO190" i="98"/>
  <c r="AN190" i="98"/>
  <c r="AM190" i="98"/>
  <c r="AL190" i="98"/>
  <c r="AK190" i="98"/>
  <c r="AJ190" i="98"/>
  <c r="AI190" i="98"/>
  <c r="AH190" i="98"/>
  <c r="AG190" i="98"/>
  <c r="AF190" i="98"/>
  <c r="AE190" i="98"/>
  <c r="AD190" i="98"/>
  <c r="AC190" i="98"/>
  <c r="AB190" i="98"/>
  <c r="AA190" i="98"/>
  <c r="Z190" i="98"/>
  <c r="Y190" i="98"/>
  <c r="X190" i="98"/>
  <c r="W190" i="98"/>
  <c r="V190" i="98"/>
  <c r="U190" i="98"/>
  <c r="T190" i="98"/>
  <c r="S190" i="98"/>
  <c r="R190" i="98"/>
  <c r="Q190" i="98"/>
  <c r="P190" i="98"/>
  <c r="O190" i="98"/>
  <c r="N190" i="98"/>
  <c r="M190" i="98"/>
  <c r="L190" i="98"/>
  <c r="K190" i="98"/>
  <c r="J190" i="98"/>
  <c r="I190" i="98"/>
  <c r="H190" i="98"/>
  <c r="G190" i="98"/>
  <c r="F190" i="98"/>
  <c r="E190" i="98"/>
  <c r="D190" i="98"/>
  <c r="C190" i="98"/>
  <c r="B190" i="98"/>
  <c r="BA189" i="98"/>
  <c r="AZ189" i="98"/>
  <c r="AY189" i="98"/>
  <c r="AX189" i="98"/>
  <c r="AW189" i="98"/>
  <c r="AV189" i="98"/>
  <c r="AU189" i="98"/>
  <c r="AT189" i="98"/>
  <c r="AS189" i="98"/>
  <c r="AR189" i="98"/>
  <c r="AQ189" i="98"/>
  <c r="AP189" i="98"/>
  <c r="AO189" i="98"/>
  <c r="AN189" i="98"/>
  <c r="AM189" i="98"/>
  <c r="AL189" i="98"/>
  <c r="AK189" i="98"/>
  <c r="AJ189" i="98"/>
  <c r="AI189" i="98"/>
  <c r="AH189" i="98"/>
  <c r="AG189" i="98"/>
  <c r="AF189" i="98"/>
  <c r="AE189" i="98"/>
  <c r="AD189" i="98"/>
  <c r="AC189" i="98"/>
  <c r="AB189" i="98"/>
  <c r="AA189" i="98"/>
  <c r="Z189" i="98"/>
  <c r="Y189" i="98"/>
  <c r="X189" i="98"/>
  <c r="W189" i="98"/>
  <c r="V189" i="98"/>
  <c r="U189" i="98"/>
  <c r="T189" i="98"/>
  <c r="S189" i="98"/>
  <c r="R189" i="98"/>
  <c r="Q189" i="98"/>
  <c r="P189" i="98"/>
  <c r="O189" i="98"/>
  <c r="N189" i="98"/>
  <c r="M189" i="98"/>
  <c r="L189" i="98"/>
  <c r="K189" i="98"/>
  <c r="J189" i="98"/>
  <c r="I189" i="98"/>
  <c r="H189" i="98"/>
  <c r="G189" i="98"/>
  <c r="F189" i="98"/>
  <c r="E189" i="98"/>
  <c r="D189" i="98"/>
  <c r="C189" i="98"/>
  <c r="B189" i="98"/>
  <c r="BA188" i="98"/>
  <c r="AZ188" i="98"/>
  <c r="AY188" i="98"/>
  <c r="AX188" i="98"/>
  <c r="AW188" i="98"/>
  <c r="AV188" i="98"/>
  <c r="AU188" i="98"/>
  <c r="AT188" i="98"/>
  <c r="AS188" i="98"/>
  <c r="AR188" i="98"/>
  <c r="AQ188" i="98"/>
  <c r="AP188" i="98"/>
  <c r="AO188" i="98"/>
  <c r="AN188" i="98"/>
  <c r="AM188" i="98"/>
  <c r="AL188" i="98"/>
  <c r="AK188" i="98"/>
  <c r="AJ188" i="98"/>
  <c r="AI188" i="98"/>
  <c r="AH188" i="98"/>
  <c r="AG188" i="98"/>
  <c r="AF188" i="98"/>
  <c r="AE188" i="98"/>
  <c r="AD188" i="98"/>
  <c r="AC188" i="98"/>
  <c r="AB188" i="98"/>
  <c r="AA188" i="98"/>
  <c r="Z188" i="98"/>
  <c r="Y188" i="98"/>
  <c r="X188" i="98"/>
  <c r="W188" i="98"/>
  <c r="V188" i="98"/>
  <c r="U188" i="98"/>
  <c r="T188" i="98"/>
  <c r="S188" i="98"/>
  <c r="R188" i="98"/>
  <c r="Q188" i="98"/>
  <c r="P188" i="98"/>
  <c r="O188" i="98"/>
  <c r="N188" i="98"/>
  <c r="M188" i="98"/>
  <c r="L188" i="98"/>
  <c r="K188" i="98"/>
  <c r="J188" i="98"/>
  <c r="I188" i="98"/>
  <c r="H188" i="98"/>
  <c r="G188" i="98"/>
  <c r="F188" i="98"/>
  <c r="E188" i="98"/>
  <c r="D188" i="98"/>
  <c r="C188" i="98"/>
  <c r="B188" i="98"/>
  <c r="BA187" i="98"/>
  <c r="AZ187" i="98"/>
  <c r="AY187" i="98"/>
  <c r="AX187" i="98"/>
  <c r="AW187" i="98"/>
  <c r="AV187" i="98"/>
  <c r="AU187" i="98"/>
  <c r="AT187" i="98"/>
  <c r="AS187" i="98"/>
  <c r="AR187" i="98"/>
  <c r="AQ187" i="98"/>
  <c r="AP187" i="98"/>
  <c r="AO187" i="98"/>
  <c r="AN187" i="98"/>
  <c r="AM187" i="98"/>
  <c r="AL187" i="98"/>
  <c r="AK187" i="98"/>
  <c r="AJ187" i="98"/>
  <c r="AI187" i="98"/>
  <c r="AH187" i="98"/>
  <c r="AG187" i="98"/>
  <c r="AF187" i="98"/>
  <c r="AE187" i="98"/>
  <c r="AD187" i="98"/>
  <c r="AC187" i="98"/>
  <c r="AB187" i="98"/>
  <c r="AA187" i="98"/>
  <c r="Z187" i="98"/>
  <c r="Y187" i="98"/>
  <c r="X187" i="98"/>
  <c r="W187" i="98"/>
  <c r="V187" i="98"/>
  <c r="U187" i="98"/>
  <c r="T187" i="98"/>
  <c r="S187" i="98"/>
  <c r="R187" i="98"/>
  <c r="Q187" i="98"/>
  <c r="P187" i="98"/>
  <c r="O187" i="98"/>
  <c r="N187" i="98"/>
  <c r="M187" i="98"/>
  <c r="L187" i="98"/>
  <c r="K187" i="98"/>
  <c r="J187" i="98"/>
  <c r="I187" i="98"/>
  <c r="H187" i="98"/>
  <c r="G187" i="98"/>
  <c r="F187" i="98"/>
  <c r="E187" i="98"/>
  <c r="D187" i="98"/>
  <c r="C187" i="98"/>
  <c r="B187" i="98"/>
  <c r="BA186" i="98"/>
  <c r="AZ186" i="98"/>
  <c r="AY186" i="98"/>
  <c r="AX186" i="98"/>
  <c r="AW186" i="98"/>
  <c r="AV186" i="98"/>
  <c r="AU186" i="98"/>
  <c r="AT186" i="98"/>
  <c r="AS186" i="98"/>
  <c r="AR186" i="98"/>
  <c r="AQ186" i="98"/>
  <c r="AP186" i="98"/>
  <c r="AO186" i="98"/>
  <c r="AN186" i="98"/>
  <c r="AM186" i="98"/>
  <c r="AL186" i="98"/>
  <c r="AK186" i="98"/>
  <c r="AJ186" i="98"/>
  <c r="AI186" i="98"/>
  <c r="AH186" i="98"/>
  <c r="AG186" i="98"/>
  <c r="AF186" i="98"/>
  <c r="AE186" i="98"/>
  <c r="AD186" i="98"/>
  <c r="AC186" i="98"/>
  <c r="AB186" i="98"/>
  <c r="AA186" i="98"/>
  <c r="Z186" i="98"/>
  <c r="Y186" i="98"/>
  <c r="X186" i="98"/>
  <c r="W186" i="98"/>
  <c r="V186" i="98"/>
  <c r="U186" i="98"/>
  <c r="T186" i="98"/>
  <c r="S186" i="98"/>
  <c r="R186" i="98"/>
  <c r="Q186" i="98"/>
  <c r="P186" i="98"/>
  <c r="O186" i="98"/>
  <c r="N186" i="98"/>
  <c r="M186" i="98"/>
  <c r="L186" i="98"/>
  <c r="K186" i="98"/>
  <c r="J186" i="98"/>
  <c r="I186" i="98"/>
  <c r="H186" i="98"/>
  <c r="G186" i="98"/>
  <c r="F186" i="98"/>
  <c r="E186" i="98"/>
  <c r="D186" i="98"/>
  <c r="C186" i="98"/>
  <c r="B186" i="98"/>
  <c r="BA185" i="98"/>
  <c r="AZ185" i="98"/>
  <c r="AY185" i="98"/>
  <c r="AX185" i="98"/>
  <c r="AW185" i="98"/>
  <c r="AV185" i="98"/>
  <c r="AU185" i="98"/>
  <c r="AT185" i="98"/>
  <c r="AS185" i="98"/>
  <c r="AR185" i="98"/>
  <c r="AQ185" i="98"/>
  <c r="AP185" i="98"/>
  <c r="AO185" i="98"/>
  <c r="AN185" i="98"/>
  <c r="AM185" i="98"/>
  <c r="AL185" i="98"/>
  <c r="AK185" i="98"/>
  <c r="AJ185" i="98"/>
  <c r="AI185" i="98"/>
  <c r="AH185" i="98"/>
  <c r="AG185" i="98"/>
  <c r="AF185" i="98"/>
  <c r="AE185" i="98"/>
  <c r="AD185" i="98"/>
  <c r="AC185" i="98"/>
  <c r="AB185" i="98"/>
  <c r="AA185" i="98"/>
  <c r="Z185" i="98"/>
  <c r="Y185" i="98"/>
  <c r="X185" i="98"/>
  <c r="W185" i="98"/>
  <c r="V185" i="98"/>
  <c r="U185" i="98"/>
  <c r="T185" i="98"/>
  <c r="S185" i="98"/>
  <c r="R185" i="98"/>
  <c r="Q185" i="98"/>
  <c r="P185" i="98"/>
  <c r="O185" i="98"/>
  <c r="N185" i="98"/>
  <c r="M185" i="98"/>
  <c r="L185" i="98"/>
  <c r="K185" i="98"/>
  <c r="J185" i="98"/>
  <c r="I185" i="98"/>
  <c r="H185" i="98"/>
  <c r="G185" i="98"/>
  <c r="F185" i="98"/>
  <c r="E185" i="98"/>
  <c r="D185" i="98"/>
  <c r="C185" i="98"/>
  <c r="B185" i="98"/>
  <c r="BA184" i="98"/>
  <c r="AZ184" i="98"/>
  <c r="AY184" i="98"/>
  <c r="AX184" i="98"/>
  <c r="AW184" i="98"/>
  <c r="AV184" i="98"/>
  <c r="AU184" i="98"/>
  <c r="AT184" i="98"/>
  <c r="AS184" i="98"/>
  <c r="AR184" i="98"/>
  <c r="AQ184" i="98"/>
  <c r="AP184" i="98"/>
  <c r="AO184" i="98"/>
  <c r="AN184" i="98"/>
  <c r="AM184" i="98"/>
  <c r="AL184" i="98"/>
  <c r="AK184" i="98"/>
  <c r="AJ184" i="98"/>
  <c r="AI184" i="98"/>
  <c r="AH184" i="98"/>
  <c r="AG184" i="98"/>
  <c r="AF184" i="98"/>
  <c r="AE184" i="98"/>
  <c r="AD184" i="98"/>
  <c r="AC184" i="98"/>
  <c r="AB184" i="98"/>
  <c r="AA184" i="98"/>
  <c r="Z184" i="98"/>
  <c r="Y184" i="98"/>
  <c r="X184" i="98"/>
  <c r="W184" i="98"/>
  <c r="V184" i="98"/>
  <c r="U184" i="98"/>
  <c r="T184" i="98"/>
  <c r="S184" i="98"/>
  <c r="R184" i="98"/>
  <c r="Q184" i="98"/>
  <c r="P184" i="98"/>
  <c r="O184" i="98"/>
  <c r="N184" i="98"/>
  <c r="M184" i="98"/>
  <c r="L184" i="98"/>
  <c r="K184" i="98"/>
  <c r="J184" i="98"/>
  <c r="I184" i="98"/>
  <c r="H184" i="98"/>
  <c r="G184" i="98"/>
  <c r="F184" i="98"/>
  <c r="E184" i="98"/>
  <c r="D184" i="98"/>
  <c r="C184" i="98"/>
  <c r="B184" i="98"/>
  <c r="BA183" i="98"/>
  <c r="AZ183" i="98"/>
  <c r="AY183" i="98"/>
  <c r="AX183" i="98"/>
  <c r="AW183" i="98"/>
  <c r="AV183" i="98"/>
  <c r="AU183" i="98"/>
  <c r="AT183" i="98"/>
  <c r="AS183" i="98"/>
  <c r="AR183" i="98"/>
  <c r="AQ183" i="98"/>
  <c r="AP183" i="98"/>
  <c r="AO183" i="98"/>
  <c r="AN183" i="98"/>
  <c r="AM183" i="98"/>
  <c r="AL183" i="98"/>
  <c r="AK183" i="98"/>
  <c r="AJ183" i="98"/>
  <c r="AI183" i="98"/>
  <c r="AH183" i="98"/>
  <c r="AG183" i="98"/>
  <c r="AF183" i="98"/>
  <c r="AE183" i="98"/>
  <c r="AD183" i="98"/>
  <c r="AC183" i="98"/>
  <c r="AB183" i="98"/>
  <c r="AA183" i="98"/>
  <c r="Z183" i="98"/>
  <c r="Y183" i="98"/>
  <c r="X183" i="98"/>
  <c r="W183" i="98"/>
  <c r="V183" i="98"/>
  <c r="U183" i="98"/>
  <c r="T183" i="98"/>
  <c r="S183" i="98"/>
  <c r="R183" i="98"/>
  <c r="Q183" i="98"/>
  <c r="P183" i="98"/>
  <c r="O183" i="98"/>
  <c r="N183" i="98"/>
  <c r="M183" i="98"/>
  <c r="L183" i="98"/>
  <c r="K183" i="98"/>
  <c r="J183" i="98"/>
  <c r="I183" i="98"/>
  <c r="H183" i="98"/>
  <c r="G183" i="98"/>
  <c r="F183" i="98"/>
  <c r="E183" i="98"/>
  <c r="D183" i="98"/>
  <c r="C183" i="98"/>
  <c r="B183" i="98"/>
  <c r="BA182" i="98"/>
  <c r="AZ182" i="98"/>
  <c r="AY182" i="98"/>
  <c r="AX182" i="98"/>
  <c r="AW182" i="98"/>
  <c r="AV182" i="98"/>
  <c r="AU182" i="98"/>
  <c r="AT182" i="98"/>
  <c r="AS182" i="98"/>
  <c r="AR182" i="98"/>
  <c r="AQ182" i="98"/>
  <c r="AP182" i="98"/>
  <c r="AO182" i="98"/>
  <c r="AN182" i="98"/>
  <c r="AM182" i="98"/>
  <c r="AL182" i="98"/>
  <c r="AK182" i="98"/>
  <c r="AJ182" i="98"/>
  <c r="AI182" i="98"/>
  <c r="AH182" i="98"/>
  <c r="AG182" i="98"/>
  <c r="AF182" i="98"/>
  <c r="AE182" i="98"/>
  <c r="AD182" i="98"/>
  <c r="AC182" i="98"/>
  <c r="AB182" i="98"/>
  <c r="AA182" i="98"/>
  <c r="Z182" i="98"/>
  <c r="Y182" i="98"/>
  <c r="X182" i="98"/>
  <c r="W182" i="98"/>
  <c r="V182" i="98"/>
  <c r="U182" i="98"/>
  <c r="T182" i="98"/>
  <c r="S182" i="98"/>
  <c r="R182" i="98"/>
  <c r="Q182" i="98"/>
  <c r="P182" i="98"/>
  <c r="O182" i="98"/>
  <c r="N182" i="98"/>
  <c r="M182" i="98"/>
  <c r="L182" i="98"/>
  <c r="K182" i="98"/>
  <c r="J182" i="98"/>
  <c r="I182" i="98"/>
  <c r="H182" i="98"/>
  <c r="G182" i="98"/>
  <c r="F182" i="98"/>
  <c r="E182" i="98"/>
  <c r="D182" i="98"/>
  <c r="C182" i="98"/>
  <c r="B182" i="98"/>
  <c r="BA181" i="98"/>
  <c r="AZ181" i="98"/>
  <c r="AY181" i="98"/>
  <c r="AX181" i="98"/>
  <c r="AW181" i="98"/>
  <c r="AV181" i="98"/>
  <c r="AU181" i="98"/>
  <c r="AT181" i="98"/>
  <c r="AS181" i="98"/>
  <c r="AR181" i="98"/>
  <c r="AQ181" i="98"/>
  <c r="AP181" i="98"/>
  <c r="AO181" i="98"/>
  <c r="AN181" i="98"/>
  <c r="AM181" i="98"/>
  <c r="AL181" i="98"/>
  <c r="AK181" i="98"/>
  <c r="AJ181" i="98"/>
  <c r="AI181" i="98"/>
  <c r="AH181" i="98"/>
  <c r="AG181" i="98"/>
  <c r="AF181" i="98"/>
  <c r="AE181" i="98"/>
  <c r="AD181" i="98"/>
  <c r="AC181" i="98"/>
  <c r="AB181" i="98"/>
  <c r="AA181" i="98"/>
  <c r="Z181" i="98"/>
  <c r="Y181" i="98"/>
  <c r="X181" i="98"/>
  <c r="W181" i="98"/>
  <c r="V181" i="98"/>
  <c r="U181" i="98"/>
  <c r="T181" i="98"/>
  <c r="S181" i="98"/>
  <c r="R181" i="98"/>
  <c r="Q181" i="98"/>
  <c r="P181" i="98"/>
  <c r="O181" i="98"/>
  <c r="N181" i="98"/>
  <c r="M181" i="98"/>
  <c r="L181" i="98"/>
  <c r="K181" i="98"/>
  <c r="J181" i="98"/>
  <c r="I181" i="98"/>
  <c r="H181" i="98"/>
  <c r="G181" i="98"/>
  <c r="F181" i="98"/>
  <c r="E181" i="98"/>
  <c r="D181" i="98"/>
  <c r="C181" i="98"/>
  <c r="B181" i="98"/>
  <c r="BA180" i="98"/>
  <c r="AZ180" i="98"/>
  <c r="AY180" i="98"/>
  <c r="AX180" i="98"/>
  <c r="AW180" i="98"/>
  <c r="AV180" i="98"/>
  <c r="AU180" i="98"/>
  <c r="AT180" i="98"/>
  <c r="AS180" i="98"/>
  <c r="AR180" i="98"/>
  <c r="AQ180" i="98"/>
  <c r="AP180" i="98"/>
  <c r="AO180" i="98"/>
  <c r="AN180" i="98"/>
  <c r="AM180" i="98"/>
  <c r="AL180" i="98"/>
  <c r="AK180" i="98"/>
  <c r="AJ180" i="98"/>
  <c r="AI180" i="98"/>
  <c r="AH180" i="98"/>
  <c r="AG180" i="98"/>
  <c r="AF180" i="98"/>
  <c r="AE180" i="98"/>
  <c r="AD180" i="98"/>
  <c r="AC180" i="98"/>
  <c r="AB180" i="98"/>
  <c r="AA180" i="98"/>
  <c r="Z180" i="98"/>
  <c r="Y180" i="98"/>
  <c r="X180" i="98"/>
  <c r="W180" i="98"/>
  <c r="V180" i="98"/>
  <c r="U180" i="98"/>
  <c r="T180" i="98"/>
  <c r="S180" i="98"/>
  <c r="R180" i="98"/>
  <c r="Q180" i="98"/>
  <c r="P180" i="98"/>
  <c r="O180" i="98"/>
  <c r="N180" i="98"/>
  <c r="M180" i="98"/>
  <c r="L180" i="98"/>
  <c r="K180" i="98"/>
  <c r="J180" i="98"/>
  <c r="I180" i="98"/>
  <c r="H180" i="98"/>
  <c r="G180" i="98"/>
  <c r="F180" i="98"/>
  <c r="E180" i="98"/>
  <c r="D180" i="98"/>
  <c r="C180" i="98"/>
  <c r="B180" i="98"/>
  <c r="BA179" i="98"/>
  <c r="AZ179" i="98"/>
  <c r="AY179" i="98"/>
  <c r="AX179" i="98"/>
  <c r="AW179" i="98"/>
  <c r="AV179" i="98"/>
  <c r="AU179" i="98"/>
  <c r="AT179" i="98"/>
  <c r="AS179" i="98"/>
  <c r="AR179" i="98"/>
  <c r="AQ179" i="98"/>
  <c r="AP179" i="98"/>
  <c r="AO179" i="98"/>
  <c r="AN179" i="98"/>
  <c r="AM179" i="98"/>
  <c r="AL179" i="98"/>
  <c r="AK179" i="98"/>
  <c r="AJ179" i="98"/>
  <c r="AI179" i="98"/>
  <c r="AH179" i="98"/>
  <c r="AG179" i="98"/>
  <c r="AF179" i="98"/>
  <c r="AE179" i="98"/>
  <c r="AD179" i="98"/>
  <c r="AC179" i="98"/>
  <c r="AB179" i="98"/>
  <c r="AA179" i="98"/>
  <c r="Z179" i="98"/>
  <c r="Y179" i="98"/>
  <c r="X179" i="98"/>
  <c r="W179" i="98"/>
  <c r="V179" i="98"/>
  <c r="U179" i="98"/>
  <c r="T179" i="98"/>
  <c r="S179" i="98"/>
  <c r="R179" i="98"/>
  <c r="Q179" i="98"/>
  <c r="P179" i="98"/>
  <c r="O179" i="98"/>
  <c r="N179" i="98"/>
  <c r="M179" i="98"/>
  <c r="L179" i="98"/>
  <c r="K179" i="98"/>
  <c r="J179" i="98"/>
  <c r="I179" i="98"/>
  <c r="H179" i="98"/>
  <c r="G179" i="98"/>
  <c r="F179" i="98"/>
  <c r="E179" i="98"/>
  <c r="D179" i="98"/>
  <c r="C179" i="98"/>
  <c r="B179" i="98"/>
  <c r="BA178" i="98"/>
  <c r="AZ178" i="98"/>
  <c r="AY178" i="98"/>
  <c r="AX178" i="98"/>
  <c r="AW178" i="98"/>
  <c r="AV178" i="98"/>
  <c r="AU178" i="98"/>
  <c r="AT178" i="98"/>
  <c r="AS178" i="98"/>
  <c r="AR178" i="98"/>
  <c r="AQ178" i="98"/>
  <c r="AP178" i="98"/>
  <c r="AO178" i="98"/>
  <c r="AN178" i="98"/>
  <c r="AM178" i="98"/>
  <c r="AL178" i="98"/>
  <c r="AK178" i="98"/>
  <c r="AJ178" i="98"/>
  <c r="AI178" i="98"/>
  <c r="AH178" i="98"/>
  <c r="AG178" i="98"/>
  <c r="AF178" i="98"/>
  <c r="AE178" i="98"/>
  <c r="AD178" i="98"/>
  <c r="AC178" i="98"/>
  <c r="AB178" i="98"/>
  <c r="AA178" i="98"/>
  <c r="Z178" i="98"/>
  <c r="Y178" i="98"/>
  <c r="X178" i="98"/>
  <c r="W178" i="98"/>
  <c r="V178" i="98"/>
  <c r="U178" i="98"/>
  <c r="T178" i="98"/>
  <c r="S178" i="98"/>
  <c r="R178" i="98"/>
  <c r="Q178" i="98"/>
  <c r="P178" i="98"/>
  <c r="O178" i="98"/>
  <c r="N178" i="98"/>
  <c r="M178" i="98"/>
  <c r="L178" i="98"/>
  <c r="K178" i="98"/>
  <c r="J178" i="98"/>
  <c r="I178" i="98"/>
  <c r="H178" i="98"/>
  <c r="G178" i="98"/>
  <c r="F178" i="98"/>
  <c r="E178" i="98"/>
  <c r="D178" i="98"/>
  <c r="C178" i="98"/>
  <c r="B178" i="98"/>
  <c r="BA177" i="98"/>
  <c r="AZ177" i="98"/>
  <c r="AY177" i="98"/>
  <c r="AX177" i="98"/>
  <c r="AW177" i="98"/>
  <c r="AV177" i="98"/>
  <c r="AU177" i="98"/>
  <c r="AT177" i="98"/>
  <c r="AS177" i="98"/>
  <c r="AR177" i="98"/>
  <c r="AQ177" i="98"/>
  <c r="AP177" i="98"/>
  <c r="AO177" i="98"/>
  <c r="AN177" i="98"/>
  <c r="AM177" i="98"/>
  <c r="AL177" i="98"/>
  <c r="AK177" i="98"/>
  <c r="AJ177" i="98"/>
  <c r="AI177" i="98"/>
  <c r="AH177" i="98"/>
  <c r="AG177" i="98"/>
  <c r="AF177" i="98"/>
  <c r="AE177" i="98"/>
  <c r="AD177" i="98"/>
  <c r="AC177" i="98"/>
  <c r="AB177" i="98"/>
  <c r="AA177" i="98"/>
  <c r="Z177" i="98"/>
  <c r="Y177" i="98"/>
  <c r="X177" i="98"/>
  <c r="W177" i="98"/>
  <c r="V177" i="98"/>
  <c r="U177" i="98"/>
  <c r="T177" i="98"/>
  <c r="S177" i="98"/>
  <c r="R177" i="98"/>
  <c r="Q177" i="98"/>
  <c r="P177" i="98"/>
  <c r="O177" i="98"/>
  <c r="N177" i="98"/>
  <c r="M177" i="98"/>
  <c r="L177" i="98"/>
  <c r="K177" i="98"/>
  <c r="J177" i="98"/>
  <c r="I177" i="98"/>
  <c r="H177" i="98"/>
  <c r="G177" i="98"/>
  <c r="F177" i="98"/>
  <c r="E177" i="98"/>
  <c r="D177" i="98"/>
  <c r="C177" i="98"/>
  <c r="B177" i="98"/>
  <c r="BA176" i="98"/>
  <c r="AZ176" i="98"/>
  <c r="AY176" i="98"/>
  <c r="AX176" i="98"/>
  <c r="AW176" i="98"/>
  <c r="AV176" i="98"/>
  <c r="AU176" i="98"/>
  <c r="AT176" i="98"/>
  <c r="AS176" i="98"/>
  <c r="AR176" i="98"/>
  <c r="AQ176" i="98"/>
  <c r="AP176" i="98"/>
  <c r="AO176" i="98"/>
  <c r="AN176" i="98"/>
  <c r="AM176" i="98"/>
  <c r="AL176" i="98"/>
  <c r="AK176" i="98"/>
  <c r="AJ176" i="98"/>
  <c r="AI176" i="98"/>
  <c r="AH176" i="98"/>
  <c r="AG176" i="98"/>
  <c r="AF176" i="98"/>
  <c r="AE176" i="98"/>
  <c r="AD176" i="98"/>
  <c r="AC176" i="98"/>
  <c r="AB176" i="98"/>
  <c r="AA176" i="98"/>
  <c r="Z176" i="98"/>
  <c r="Y176" i="98"/>
  <c r="X176" i="98"/>
  <c r="W176" i="98"/>
  <c r="V176" i="98"/>
  <c r="U176" i="98"/>
  <c r="T176" i="98"/>
  <c r="S176" i="98"/>
  <c r="R176" i="98"/>
  <c r="Q176" i="98"/>
  <c r="P176" i="98"/>
  <c r="O176" i="98"/>
  <c r="N176" i="98"/>
  <c r="M176" i="98"/>
  <c r="L176" i="98"/>
  <c r="K176" i="98"/>
  <c r="J176" i="98"/>
  <c r="I176" i="98"/>
  <c r="H176" i="98"/>
  <c r="G176" i="98"/>
  <c r="F176" i="98"/>
  <c r="E176" i="98"/>
  <c r="D176" i="98"/>
  <c r="C176" i="98"/>
  <c r="B176" i="98"/>
  <c r="BA175" i="98"/>
  <c r="AZ175" i="98"/>
  <c r="AY175" i="98"/>
  <c r="AX175" i="98"/>
  <c r="AW175" i="98"/>
  <c r="AV175" i="98"/>
  <c r="AU175" i="98"/>
  <c r="AT175" i="98"/>
  <c r="AS175" i="98"/>
  <c r="AR175" i="98"/>
  <c r="AQ175" i="98"/>
  <c r="AP175" i="98"/>
  <c r="AO175" i="98"/>
  <c r="AN175" i="98"/>
  <c r="AM175" i="98"/>
  <c r="AL175" i="98"/>
  <c r="AK175" i="98"/>
  <c r="AJ175" i="98"/>
  <c r="AI175" i="98"/>
  <c r="AH175" i="98"/>
  <c r="AG175" i="98"/>
  <c r="AF175" i="98"/>
  <c r="AE175" i="98"/>
  <c r="AD175" i="98"/>
  <c r="AC175" i="98"/>
  <c r="AB175" i="98"/>
  <c r="AA175" i="98"/>
  <c r="Z175" i="98"/>
  <c r="Y175" i="98"/>
  <c r="X175" i="98"/>
  <c r="W175" i="98"/>
  <c r="V175" i="98"/>
  <c r="U175" i="98"/>
  <c r="T175" i="98"/>
  <c r="S175" i="98"/>
  <c r="R175" i="98"/>
  <c r="Q175" i="98"/>
  <c r="P175" i="98"/>
  <c r="O175" i="98"/>
  <c r="N175" i="98"/>
  <c r="M175" i="98"/>
  <c r="L175" i="98"/>
  <c r="K175" i="98"/>
  <c r="J175" i="98"/>
  <c r="I175" i="98"/>
  <c r="H175" i="98"/>
  <c r="G175" i="98"/>
  <c r="F175" i="98"/>
  <c r="E175" i="98"/>
  <c r="D175" i="98"/>
  <c r="C175" i="98"/>
  <c r="B175" i="98"/>
  <c r="BA174" i="98"/>
  <c r="AZ174" i="98"/>
  <c r="AY174" i="98"/>
  <c r="AX174" i="98"/>
  <c r="AW174" i="98"/>
  <c r="AV174" i="98"/>
  <c r="AU174" i="98"/>
  <c r="AT174" i="98"/>
  <c r="AS174" i="98"/>
  <c r="AR174" i="98"/>
  <c r="AQ174" i="98"/>
  <c r="AP174" i="98"/>
  <c r="AO174" i="98"/>
  <c r="AN174" i="98"/>
  <c r="AM174" i="98"/>
  <c r="AL174" i="98"/>
  <c r="AK174" i="98"/>
  <c r="AJ174" i="98"/>
  <c r="AI174" i="98"/>
  <c r="AH174" i="98"/>
  <c r="AG174" i="98"/>
  <c r="AF174" i="98"/>
  <c r="AE174" i="98"/>
  <c r="AD174" i="98"/>
  <c r="AC174" i="98"/>
  <c r="AB174" i="98"/>
  <c r="AA174" i="98"/>
  <c r="Z174" i="98"/>
  <c r="Y174" i="98"/>
  <c r="X174" i="98"/>
  <c r="W174" i="98"/>
  <c r="V174" i="98"/>
  <c r="U174" i="98"/>
  <c r="T174" i="98"/>
  <c r="S174" i="98"/>
  <c r="R174" i="98"/>
  <c r="Q174" i="98"/>
  <c r="P174" i="98"/>
  <c r="O174" i="98"/>
  <c r="N174" i="98"/>
  <c r="M174" i="98"/>
  <c r="L174" i="98"/>
  <c r="K174" i="98"/>
  <c r="J174" i="98"/>
  <c r="I174" i="98"/>
  <c r="H174" i="98"/>
  <c r="G174" i="98"/>
  <c r="F174" i="98"/>
  <c r="E174" i="98"/>
  <c r="D174" i="98"/>
  <c r="C174" i="98"/>
  <c r="B174" i="98"/>
  <c r="BA173" i="98"/>
  <c r="AZ173" i="98"/>
  <c r="AY173" i="98"/>
  <c r="AX173" i="98"/>
  <c r="AW173" i="98"/>
  <c r="AV173" i="98"/>
  <c r="AU173" i="98"/>
  <c r="AT173" i="98"/>
  <c r="AS173" i="98"/>
  <c r="AR173" i="98"/>
  <c r="AQ173" i="98"/>
  <c r="AP173" i="98"/>
  <c r="AO173" i="98"/>
  <c r="AN173" i="98"/>
  <c r="AM173" i="98"/>
  <c r="AL173" i="98"/>
  <c r="AK173" i="98"/>
  <c r="AJ173" i="98"/>
  <c r="AI173" i="98"/>
  <c r="AH173" i="98"/>
  <c r="AG173" i="98"/>
  <c r="AF173" i="98"/>
  <c r="AE173" i="98"/>
  <c r="AD173" i="98"/>
  <c r="AC173" i="98"/>
  <c r="AB173" i="98"/>
  <c r="AA173" i="98"/>
  <c r="Z173" i="98"/>
  <c r="Y173" i="98"/>
  <c r="X173" i="98"/>
  <c r="W173" i="98"/>
  <c r="V173" i="98"/>
  <c r="U173" i="98"/>
  <c r="T173" i="98"/>
  <c r="S173" i="98"/>
  <c r="R173" i="98"/>
  <c r="Q173" i="98"/>
  <c r="P173" i="98"/>
  <c r="O173" i="98"/>
  <c r="N173" i="98"/>
  <c r="M173" i="98"/>
  <c r="L173" i="98"/>
  <c r="K173" i="98"/>
  <c r="J173" i="98"/>
  <c r="I173" i="98"/>
  <c r="H173" i="98"/>
  <c r="G173" i="98"/>
  <c r="F173" i="98"/>
  <c r="E173" i="98"/>
  <c r="D173" i="98"/>
  <c r="C173" i="98"/>
  <c r="B173" i="98"/>
  <c r="BA172" i="98"/>
  <c r="AZ172" i="98"/>
  <c r="AY172" i="98"/>
  <c r="AX172" i="98"/>
  <c r="AW172" i="98"/>
  <c r="AV172" i="98"/>
  <c r="AU172" i="98"/>
  <c r="AT172" i="98"/>
  <c r="AS172" i="98"/>
  <c r="AR172" i="98"/>
  <c r="AQ172" i="98"/>
  <c r="AP172" i="98"/>
  <c r="AO172" i="98"/>
  <c r="AN172" i="98"/>
  <c r="AM172" i="98"/>
  <c r="AL172" i="98"/>
  <c r="AK172" i="98"/>
  <c r="AJ172" i="98"/>
  <c r="AI172" i="98"/>
  <c r="AH172" i="98"/>
  <c r="AG172" i="98"/>
  <c r="AF172" i="98"/>
  <c r="AE172" i="98"/>
  <c r="AD172" i="98"/>
  <c r="AC172" i="98"/>
  <c r="AB172" i="98"/>
  <c r="AA172" i="98"/>
  <c r="Z172" i="98"/>
  <c r="Y172" i="98"/>
  <c r="X172" i="98"/>
  <c r="W172" i="98"/>
  <c r="V172" i="98"/>
  <c r="U172" i="98"/>
  <c r="T172" i="98"/>
  <c r="S172" i="98"/>
  <c r="R172" i="98"/>
  <c r="Q172" i="98"/>
  <c r="P172" i="98"/>
  <c r="O172" i="98"/>
  <c r="N172" i="98"/>
  <c r="M172" i="98"/>
  <c r="L172" i="98"/>
  <c r="K172" i="98"/>
  <c r="J172" i="98"/>
  <c r="I172" i="98"/>
  <c r="H172" i="98"/>
  <c r="G172" i="98"/>
  <c r="F172" i="98"/>
  <c r="E172" i="98"/>
  <c r="D172" i="98"/>
  <c r="C172" i="98"/>
  <c r="B172" i="98"/>
  <c r="BA171" i="98"/>
  <c r="AZ171" i="98"/>
  <c r="AY171" i="98"/>
  <c r="AX171" i="98"/>
  <c r="AW171" i="98"/>
  <c r="AV171" i="98"/>
  <c r="AU171" i="98"/>
  <c r="AT171" i="98"/>
  <c r="AS171" i="98"/>
  <c r="AR171" i="98"/>
  <c r="AQ171" i="98"/>
  <c r="AP171" i="98"/>
  <c r="AO171" i="98"/>
  <c r="AN171" i="98"/>
  <c r="AM171" i="98"/>
  <c r="AL171" i="98"/>
  <c r="AK171" i="98"/>
  <c r="AJ171" i="98"/>
  <c r="AI171" i="98"/>
  <c r="AH171" i="98"/>
  <c r="AG171" i="98"/>
  <c r="AF171" i="98"/>
  <c r="AE171" i="98"/>
  <c r="AD171" i="98"/>
  <c r="AC171" i="98"/>
  <c r="AB171" i="98"/>
  <c r="AA171" i="98"/>
  <c r="Z171" i="98"/>
  <c r="Y171" i="98"/>
  <c r="X171" i="98"/>
  <c r="W171" i="98"/>
  <c r="V171" i="98"/>
  <c r="U171" i="98"/>
  <c r="T171" i="98"/>
  <c r="S171" i="98"/>
  <c r="R171" i="98"/>
  <c r="Q171" i="98"/>
  <c r="P171" i="98"/>
  <c r="O171" i="98"/>
  <c r="N171" i="98"/>
  <c r="M171" i="98"/>
  <c r="L171" i="98"/>
  <c r="K171" i="98"/>
  <c r="J171" i="98"/>
  <c r="I171" i="98"/>
  <c r="H171" i="98"/>
  <c r="G171" i="98"/>
  <c r="F171" i="98"/>
  <c r="E171" i="98"/>
  <c r="D171" i="98"/>
  <c r="C171" i="98"/>
  <c r="B171" i="98"/>
  <c r="BA170" i="98"/>
  <c r="AZ170" i="98"/>
  <c r="AY170" i="98"/>
  <c r="AX170" i="98"/>
  <c r="AW170" i="98"/>
  <c r="AV170" i="98"/>
  <c r="AU170" i="98"/>
  <c r="AT170" i="98"/>
  <c r="AS170" i="98"/>
  <c r="AR170" i="98"/>
  <c r="AQ170" i="98"/>
  <c r="AP170" i="98"/>
  <c r="AO170" i="98"/>
  <c r="AN170" i="98"/>
  <c r="AM170" i="98"/>
  <c r="AL170" i="98"/>
  <c r="AK170" i="98"/>
  <c r="AJ170" i="98"/>
  <c r="AI170" i="98"/>
  <c r="AH170" i="98"/>
  <c r="AG170" i="98"/>
  <c r="AF170" i="98"/>
  <c r="AE170" i="98"/>
  <c r="AD170" i="98"/>
  <c r="AC170" i="98"/>
  <c r="AB170" i="98"/>
  <c r="AA170" i="98"/>
  <c r="Z170" i="98"/>
  <c r="Y170" i="98"/>
  <c r="X170" i="98"/>
  <c r="W170" i="98"/>
  <c r="V170" i="98"/>
  <c r="U170" i="98"/>
  <c r="T170" i="98"/>
  <c r="S170" i="98"/>
  <c r="R170" i="98"/>
  <c r="Q170" i="98"/>
  <c r="P170" i="98"/>
  <c r="O170" i="98"/>
  <c r="N170" i="98"/>
  <c r="M170" i="98"/>
  <c r="L170" i="98"/>
  <c r="K170" i="98"/>
  <c r="J170" i="98"/>
  <c r="I170" i="98"/>
  <c r="H170" i="98"/>
  <c r="G170" i="98"/>
  <c r="F170" i="98"/>
  <c r="E170" i="98"/>
  <c r="D170" i="98"/>
  <c r="C170" i="98"/>
  <c r="B170" i="98"/>
  <c r="BA169" i="98"/>
  <c r="AZ169" i="98"/>
  <c r="AY169" i="98"/>
  <c r="AX169" i="98"/>
  <c r="AW169" i="98"/>
  <c r="AV169" i="98"/>
  <c r="AU169" i="98"/>
  <c r="AT169" i="98"/>
  <c r="AS169" i="98"/>
  <c r="AR169" i="98"/>
  <c r="AQ169" i="98"/>
  <c r="AP169" i="98"/>
  <c r="AO169" i="98"/>
  <c r="AN169" i="98"/>
  <c r="AM169" i="98"/>
  <c r="AL169" i="98"/>
  <c r="AK169" i="98"/>
  <c r="AJ169" i="98"/>
  <c r="AI169" i="98"/>
  <c r="AH169" i="98"/>
  <c r="AG169" i="98"/>
  <c r="AF169" i="98"/>
  <c r="AE169" i="98"/>
  <c r="AD169" i="98"/>
  <c r="AC169" i="98"/>
  <c r="AB169" i="98"/>
  <c r="AA169" i="98"/>
  <c r="Z169" i="98"/>
  <c r="Y169" i="98"/>
  <c r="X169" i="98"/>
  <c r="W169" i="98"/>
  <c r="V169" i="98"/>
  <c r="U169" i="98"/>
  <c r="T169" i="98"/>
  <c r="S169" i="98"/>
  <c r="R169" i="98"/>
  <c r="Q169" i="98"/>
  <c r="P169" i="98"/>
  <c r="O169" i="98"/>
  <c r="N169" i="98"/>
  <c r="M169" i="98"/>
  <c r="L169" i="98"/>
  <c r="K169" i="98"/>
  <c r="J169" i="98"/>
  <c r="I169" i="98"/>
  <c r="H169" i="98"/>
  <c r="G169" i="98"/>
  <c r="F169" i="98"/>
  <c r="E169" i="98"/>
  <c r="D169" i="98"/>
  <c r="C169" i="98"/>
  <c r="B169" i="98"/>
  <c r="BA168" i="98"/>
  <c r="AZ168" i="98"/>
  <c r="AY168" i="98"/>
  <c r="AX168" i="98"/>
  <c r="AW168" i="98"/>
  <c r="AV168" i="98"/>
  <c r="AU168" i="98"/>
  <c r="AT168" i="98"/>
  <c r="AS168" i="98"/>
  <c r="AR168" i="98"/>
  <c r="AQ168" i="98"/>
  <c r="AP168" i="98"/>
  <c r="AO168" i="98"/>
  <c r="AN168" i="98"/>
  <c r="AM168" i="98"/>
  <c r="AL168" i="98"/>
  <c r="AK168" i="98"/>
  <c r="AJ168" i="98"/>
  <c r="AI168" i="98"/>
  <c r="AH168" i="98"/>
  <c r="AG168" i="98"/>
  <c r="AF168" i="98"/>
  <c r="AE168" i="98"/>
  <c r="AD168" i="98"/>
  <c r="AC168" i="98"/>
  <c r="AB168" i="98"/>
  <c r="AA168" i="98"/>
  <c r="Z168" i="98"/>
  <c r="Y168" i="98"/>
  <c r="X168" i="98"/>
  <c r="W168" i="98"/>
  <c r="V168" i="98"/>
  <c r="U168" i="98"/>
  <c r="T168" i="98"/>
  <c r="S168" i="98"/>
  <c r="R168" i="98"/>
  <c r="Q168" i="98"/>
  <c r="P168" i="98"/>
  <c r="O168" i="98"/>
  <c r="N168" i="98"/>
  <c r="M168" i="98"/>
  <c r="L168" i="98"/>
  <c r="K168" i="98"/>
  <c r="J168" i="98"/>
  <c r="I168" i="98"/>
  <c r="H168" i="98"/>
  <c r="G168" i="98"/>
  <c r="F168" i="98"/>
  <c r="E168" i="98"/>
  <c r="D168" i="98"/>
  <c r="C168" i="98"/>
  <c r="B168" i="98"/>
  <c r="BA167" i="98"/>
  <c r="AZ167" i="98"/>
  <c r="AY167" i="98"/>
  <c r="AX167" i="98"/>
  <c r="AW167" i="98"/>
  <c r="AV167" i="98"/>
  <c r="AU167" i="98"/>
  <c r="AT167" i="98"/>
  <c r="AS167" i="98"/>
  <c r="AR167" i="98"/>
  <c r="AQ167" i="98"/>
  <c r="AP167" i="98"/>
  <c r="AO167" i="98"/>
  <c r="AN167" i="98"/>
  <c r="AM167" i="98"/>
  <c r="AL167" i="98"/>
  <c r="AK167" i="98"/>
  <c r="AJ167" i="98"/>
  <c r="AI167" i="98"/>
  <c r="AH167" i="98"/>
  <c r="AG167" i="98"/>
  <c r="AF167" i="98"/>
  <c r="AE167" i="98"/>
  <c r="AD167" i="98"/>
  <c r="AC167" i="98"/>
  <c r="AB167" i="98"/>
  <c r="AA167" i="98"/>
  <c r="Z167" i="98"/>
  <c r="Y167" i="98"/>
  <c r="X167" i="98"/>
  <c r="W167" i="98"/>
  <c r="V167" i="98"/>
  <c r="U167" i="98"/>
  <c r="T167" i="98"/>
  <c r="S167" i="98"/>
  <c r="R167" i="98"/>
  <c r="Q167" i="98"/>
  <c r="P167" i="98"/>
  <c r="O167" i="98"/>
  <c r="N167" i="98"/>
  <c r="M167" i="98"/>
  <c r="L167" i="98"/>
  <c r="K167" i="98"/>
  <c r="J167" i="98"/>
  <c r="I167" i="98"/>
  <c r="H167" i="98"/>
  <c r="G167" i="98"/>
  <c r="F167" i="98"/>
  <c r="E167" i="98"/>
  <c r="D167" i="98"/>
  <c r="C167" i="98"/>
  <c r="B167" i="98"/>
  <c r="BA166" i="98"/>
  <c r="AZ166" i="98"/>
  <c r="AY166" i="98"/>
  <c r="AX166" i="98"/>
  <c r="AW166" i="98"/>
  <c r="AV166" i="98"/>
  <c r="AU166" i="98"/>
  <c r="AT166" i="98"/>
  <c r="AS166" i="98"/>
  <c r="AR166" i="98"/>
  <c r="AQ166" i="98"/>
  <c r="AP166" i="98"/>
  <c r="AO166" i="98"/>
  <c r="AN166" i="98"/>
  <c r="AM166" i="98"/>
  <c r="AL166" i="98"/>
  <c r="AK166" i="98"/>
  <c r="AJ166" i="98"/>
  <c r="AI166" i="98"/>
  <c r="AH166" i="98"/>
  <c r="AG166" i="98"/>
  <c r="AF166" i="98"/>
  <c r="AE166" i="98"/>
  <c r="AD166" i="98"/>
  <c r="AC166" i="98"/>
  <c r="AB166" i="98"/>
  <c r="AA166" i="98"/>
  <c r="Z166" i="98"/>
  <c r="Y166" i="98"/>
  <c r="X166" i="98"/>
  <c r="W166" i="98"/>
  <c r="V166" i="98"/>
  <c r="U166" i="98"/>
  <c r="T166" i="98"/>
  <c r="S166" i="98"/>
  <c r="R166" i="98"/>
  <c r="Q166" i="98"/>
  <c r="P166" i="98"/>
  <c r="O166" i="98"/>
  <c r="N166" i="98"/>
  <c r="M166" i="98"/>
  <c r="L166" i="98"/>
  <c r="K166" i="98"/>
  <c r="J166" i="98"/>
  <c r="I166" i="98"/>
  <c r="H166" i="98"/>
  <c r="G166" i="98"/>
  <c r="F166" i="98"/>
  <c r="E166" i="98"/>
  <c r="D166" i="98"/>
  <c r="C166" i="98"/>
  <c r="B166" i="98"/>
  <c r="BA165" i="98"/>
  <c r="AZ165" i="98"/>
  <c r="AY165" i="98"/>
  <c r="AX165" i="98"/>
  <c r="AW165" i="98"/>
  <c r="AV165" i="98"/>
  <c r="AU165" i="98"/>
  <c r="AT165" i="98"/>
  <c r="AS165" i="98"/>
  <c r="AR165" i="98"/>
  <c r="AQ165" i="98"/>
  <c r="AP165" i="98"/>
  <c r="AO165" i="98"/>
  <c r="AN165" i="98"/>
  <c r="AM165" i="98"/>
  <c r="AL165" i="98"/>
  <c r="AK165" i="98"/>
  <c r="AJ165" i="98"/>
  <c r="AI165" i="98"/>
  <c r="AH165" i="98"/>
  <c r="AG165" i="98"/>
  <c r="AF165" i="98"/>
  <c r="AE165" i="98"/>
  <c r="AD165" i="98"/>
  <c r="AC165" i="98"/>
  <c r="AB165" i="98"/>
  <c r="AA165" i="98"/>
  <c r="Z165" i="98"/>
  <c r="Y165" i="98"/>
  <c r="X165" i="98"/>
  <c r="W165" i="98"/>
  <c r="V165" i="98"/>
  <c r="U165" i="98"/>
  <c r="T165" i="98"/>
  <c r="S165" i="98"/>
  <c r="R165" i="98"/>
  <c r="Q165" i="98"/>
  <c r="P165" i="98"/>
  <c r="O165" i="98"/>
  <c r="N165" i="98"/>
  <c r="M165" i="98"/>
  <c r="L165" i="98"/>
  <c r="K165" i="98"/>
  <c r="J165" i="98"/>
  <c r="I165" i="98"/>
  <c r="H165" i="98"/>
  <c r="G165" i="98"/>
  <c r="F165" i="98"/>
  <c r="E165" i="98"/>
  <c r="D165" i="98"/>
  <c r="C165" i="98"/>
  <c r="B165" i="98"/>
  <c r="BA164" i="98"/>
  <c r="AZ164" i="98"/>
  <c r="AY164" i="98"/>
  <c r="AX164" i="98"/>
  <c r="AW164" i="98"/>
  <c r="AV164" i="98"/>
  <c r="AU164" i="98"/>
  <c r="AT164" i="98"/>
  <c r="AS164" i="98"/>
  <c r="AR164" i="98"/>
  <c r="AQ164" i="98"/>
  <c r="AP164" i="98"/>
  <c r="AO164" i="98"/>
  <c r="AN164" i="98"/>
  <c r="AM164" i="98"/>
  <c r="AL164" i="98"/>
  <c r="AK164" i="98"/>
  <c r="AJ164" i="98"/>
  <c r="AI164" i="98"/>
  <c r="AH164" i="98"/>
  <c r="AG164" i="98"/>
  <c r="AF164" i="98"/>
  <c r="AE164" i="98"/>
  <c r="AD164" i="98"/>
  <c r="AC164" i="98"/>
  <c r="AB164" i="98"/>
  <c r="AA164" i="98"/>
  <c r="Z164" i="98"/>
  <c r="Y164" i="98"/>
  <c r="X164" i="98"/>
  <c r="W164" i="98"/>
  <c r="V164" i="98"/>
  <c r="U164" i="98"/>
  <c r="T164" i="98"/>
  <c r="S164" i="98"/>
  <c r="R164" i="98"/>
  <c r="Q164" i="98"/>
  <c r="P164" i="98"/>
  <c r="O164" i="98"/>
  <c r="N164" i="98"/>
  <c r="M164" i="98"/>
  <c r="L164" i="98"/>
  <c r="K164" i="98"/>
  <c r="J164" i="98"/>
  <c r="I164" i="98"/>
  <c r="H164" i="98"/>
  <c r="G164" i="98"/>
  <c r="F164" i="98"/>
  <c r="E164" i="98"/>
  <c r="D164" i="98"/>
  <c r="C164" i="98"/>
  <c r="B164" i="98"/>
  <c r="BA163" i="98"/>
  <c r="AZ163" i="98"/>
  <c r="AY163" i="98"/>
  <c r="AX163" i="98"/>
  <c r="AW163" i="98"/>
  <c r="AV163" i="98"/>
  <c r="AU163" i="98"/>
  <c r="AT163" i="98"/>
  <c r="AS163" i="98"/>
  <c r="AR163" i="98"/>
  <c r="AQ163" i="98"/>
  <c r="AP163" i="98"/>
  <c r="AO163" i="98"/>
  <c r="AN163" i="98"/>
  <c r="AM163" i="98"/>
  <c r="AL163" i="98"/>
  <c r="AK163" i="98"/>
  <c r="AJ163" i="98"/>
  <c r="AI163" i="98"/>
  <c r="AH163" i="98"/>
  <c r="AG163" i="98"/>
  <c r="AF163" i="98"/>
  <c r="AE163" i="98"/>
  <c r="AD163" i="98"/>
  <c r="AC163" i="98"/>
  <c r="AB163" i="98"/>
  <c r="AA163" i="98"/>
  <c r="Z163" i="98"/>
  <c r="Y163" i="98"/>
  <c r="X163" i="98"/>
  <c r="W163" i="98"/>
  <c r="V163" i="98"/>
  <c r="U163" i="98"/>
  <c r="T163" i="98"/>
  <c r="S163" i="98"/>
  <c r="R163" i="98"/>
  <c r="Q163" i="98"/>
  <c r="P163" i="98"/>
  <c r="O163" i="98"/>
  <c r="N163" i="98"/>
  <c r="M163" i="98"/>
  <c r="L163" i="98"/>
  <c r="K163" i="98"/>
  <c r="J163" i="98"/>
  <c r="I163" i="98"/>
  <c r="H163" i="98"/>
  <c r="G163" i="98"/>
  <c r="F163" i="98"/>
  <c r="E163" i="98"/>
  <c r="D163" i="98"/>
  <c r="C163" i="98"/>
  <c r="B163" i="98"/>
  <c r="BA162" i="98"/>
  <c r="AZ162" i="98"/>
  <c r="AY162" i="98"/>
  <c r="AX162" i="98"/>
  <c r="AW162" i="98"/>
  <c r="AV162" i="98"/>
  <c r="AU162" i="98"/>
  <c r="AT162" i="98"/>
  <c r="AS162" i="98"/>
  <c r="AR162" i="98"/>
  <c r="AQ162" i="98"/>
  <c r="AP162" i="98"/>
  <c r="AO162" i="98"/>
  <c r="AN162" i="98"/>
  <c r="AM162" i="98"/>
  <c r="AL162" i="98"/>
  <c r="AK162" i="98"/>
  <c r="AJ162" i="98"/>
  <c r="AI162" i="98"/>
  <c r="AH162" i="98"/>
  <c r="AG162" i="98"/>
  <c r="AF162" i="98"/>
  <c r="AE162" i="98"/>
  <c r="AD162" i="98"/>
  <c r="AC162" i="98"/>
  <c r="AB162" i="98"/>
  <c r="AA162" i="98"/>
  <c r="Z162" i="98"/>
  <c r="Y162" i="98"/>
  <c r="X162" i="98"/>
  <c r="W162" i="98"/>
  <c r="V162" i="98"/>
  <c r="U162" i="98"/>
  <c r="T162" i="98"/>
  <c r="S162" i="98"/>
  <c r="R162" i="98"/>
  <c r="Q162" i="98"/>
  <c r="P162" i="98"/>
  <c r="O162" i="98"/>
  <c r="N162" i="98"/>
  <c r="M162" i="98"/>
  <c r="L162" i="98"/>
  <c r="K162" i="98"/>
  <c r="J162" i="98"/>
  <c r="I162" i="98"/>
  <c r="H162" i="98"/>
  <c r="G162" i="98"/>
  <c r="F162" i="98"/>
  <c r="E162" i="98"/>
  <c r="D162" i="98"/>
  <c r="C162" i="98"/>
  <c r="B162" i="98"/>
  <c r="BA161" i="98"/>
  <c r="AZ161" i="98"/>
  <c r="AY161" i="98"/>
  <c r="AX161" i="98"/>
  <c r="AW161" i="98"/>
  <c r="AV161" i="98"/>
  <c r="AU161" i="98"/>
  <c r="AT161" i="98"/>
  <c r="AS161" i="98"/>
  <c r="AR161" i="98"/>
  <c r="AQ161" i="98"/>
  <c r="AP161" i="98"/>
  <c r="AO161" i="98"/>
  <c r="AN161" i="98"/>
  <c r="AM161" i="98"/>
  <c r="AL161" i="98"/>
  <c r="AK161" i="98"/>
  <c r="AJ161" i="98"/>
  <c r="AI161" i="98"/>
  <c r="AH161" i="98"/>
  <c r="AG161" i="98"/>
  <c r="AF161" i="98"/>
  <c r="AE161" i="98"/>
  <c r="AD161" i="98"/>
  <c r="AC161" i="98"/>
  <c r="AB161" i="98"/>
  <c r="AA161" i="98"/>
  <c r="Z161" i="98"/>
  <c r="Y161" i="98"/>
  <c r="X161" i="98"/>
  <c r="W161" i="98"/>
  <c r="V161" i="98"/>
  <c r="U161" i="98"/>
  <c r="T161" i="98"/>
  <c r="S161" i="98"/>
  <c r="R161" i="98"/>
  <c r="Q161" i="98"/>
  <c r="P161" i="98"/>
  <c r="O161" i="98"/>
  <c r="N161" i="98"/>
  <c r="M161" i="98"/>
  <c r="L161" i="98"/>
  <c r="K161" i="98"/>
  <c r="J161" i="98"/>
  <c r="I161" i="98"/>
  <c r="H161" i="98"/>
  <c r="G161" i="98"/>
  <c r="F161" i="98"/>
  <c r="E161" i="98"/>
  <c r="D161" i="98"/>
  <c r="C161" i="98"/>
  <c r="B161" i="98"/>
  <c r="BA160" i="98"/>
  <c r="AZ160" i="98"/>
  <c r="AY160" i="98"/>
  <c r="AX160" i="98"/>
  <c r="AW160" i="98"/>
  <c r="AV160" i="98"/>
  <c r="AU160" i="98"/>
  <c r="AT160" i="98"/>
  <c r="AS160" i="98"/>
  <c r="AR160" i="98"/>
  <c r="AQ160" i="98"/>
  <c r="AP160" i="98"/>
  <c r="AO160" i="98"/>
  <c r="AN160" i="98"/>
  <c r="AM160" i="98"/>
  <c r="AL160" i="98"/>
  <c r="AK160" i="98"/>
  <c r="AJ160" i="98"/>
  <c r="AI160" i="98"/>
  <c r="AH160" i="98"/>
  <c r="AG160" i="98"/>
  <c r="AF160" i="98"/>
  <c r="AE160" i="98"/>
  <c r="AD160" i="98"/>
  <c r="AC160" i="98"/>
  <c r="AB160" i="98"/>
  <c r="AA160" i="98"/>
  <c r="Z160" i="98"/>
  <c r="Y160" i="98"/>
  <c r="X160" i="98"/>
  <c r="W160" i="98"/>
  <c r="V160" i="98"/>
  <c r="U160" i="98"/>
  <c r="T160" i="98"/>
  <c r="S160" i="98"/>
  <c r="R160" i="98"/>
  <c r="Q160" i="98"/>
  <c r="P160" i="98"/>
  <c r="O160" i="98"/>
  <c r="N160" i="98"/>
  <c r="M160" i="98"/>
  <c r="L160" i="98"/>
  <c r="K160" i="98"/>
  <c r="J160" i="98"/>
  <c r="I160" i="98"/>
  <c r="H160" i="98"/>
  <c r="G160" i="98"/>
  <c r="F160" i="98"/>
  <c r="E160" i="98"/>
  <c r="D160" i="98"/>
  <c r="C160" i="98"/>
  <c r="B160" i="98"/>
  <c r="BA159" i="98"/>
  <c r="AZ159" i="98"/>
  <c r="AY159" i="98"/>
  <c r="AX159" i="98"/>
  <c r="AW159" i="98"/>
  <c r="AV159" i="98"/>
  <c r="AU159" i="98"/>
  <c r="AT159" i="98"/>
  <c r="AS159" i="98"/>
  <c r="AR159" i="98"/>
  <c r="AQ159" i="98"/>
  <c r="AP159" i="98"/>
  <c r="AO159" i="98"/>
  <c r="AN159" i="98"/>
  <c r="AM159" i="98"/>
  <c r="AL159" i="98"/>
  <c r="AK159" i="98"/>
  <c r="AJ159" i="98"/>
  <c r="AI159" i="98"/>
  <c r="AH159" i="98"/>
  <c r="AG159" i="98"/>
  <c r="AF159" i="98"/>
  <c r="AE159" i="98"/>
  <c r="AD159" i="98"/>
  <c r="AC159" i="98"/>
  <c r="AB159" i="98"/>
  <c r="AA159" i="98"/>
  <c r="Z159" i="98"/>
  <c r="Y159" i="98"/>
  <c r="X159" i="98"/>
  <c r="W159" i="98"/>
  <c r="V159" i="98"/>
  <c r="U159" i="98"/>
  <c r="T159" i="98"/>
  <c r="S159" i="98"/>
  <c r="R159" i="98"/>
  <c r="Q159" i="98"/>
  <c r="P159" i="98"/>
  <c r="O159" i="98"/>
  <c r="N159" i="98"/>
  <c r="M159" i="98"/>
  <c r="L159" i="98"/>
  <c r="K159" i="98"/>
  <c r="J159" i="98"/>
  <c r="I159" i="98"/>
  <c r="H159" i="98"/>
  <c r="G159" i="98"/>
  <c r="F159" i="98"/>
  <c r="E159" i="98"/>
  <c r="D159" i="98"/>
  <c r="C159" i="98"/>
  <c r="B159" i="98"/>
  <c r="BA158" i="98"/>
  <c r="AZ158" i="98"/>
  <c r="AY158" i="98"/>
  <c r="AX158" i="98"/>
  <c r="AW158" i="98"/>
  <c r="AV158" i="98"/>
  <c r="AU158" i="98"/>
  <c r="AT158" i="98"/>
  <c r="AS158" i="98"/>
  <c r="AR158" i="98"/>
  <c r="AQ158" i="98"/>
  <c r="AP158" i="98"/>
  <c r="AO158" i="98"/>
  <c r="AN158" i="98"/>
  <c r="AM158" i="98"/>
  <c r="AL158" i="98"/>
  <c r="AK158" i="98"/>
  <c r="AJ158" i="98"/>
  <c r="AI158" i="98"/>
  <c r="AH158" i="98"/>
  <c r="AG158" i="98"/>
  <c r="AF158" i="98"/>
  <c r="AE158" i="98"/>
  <c r="AD158" i="98"/>
  <c r="AC158" i="98"/>
  <c r="AB158" i="98"/>
  <c r="AA158" i="98"/>
  <c r="Z158" i="98"/>
  <c r="Y158" i="98"/>
  <c r="X158" i="98"/>
  <c r="W158" i="98"/>
  <c r="V158" i="98"/>
  <c r="U158" i="98"/>
  <c r="T158" i="98"/>
  <c r="S158" i="98"/>
  <c r="R158" i="98"/>
  <c r="Q158" i="98"/>
  <c r="P158" i="98"/>
  <c r="O158" i="98"/>
  <c r="N158" i="98"/>
  <c r="M158" i="98"/>
  <c r="L158" i="98"/>
  <c r="K158" i="98"/>
  <c r="J158" i="98"/>
  <c r="I158" i="98"/>
  <c r="H158" i="98"/>
  <c r="G158" i="98"/>
  <c r="F158" i="98"/>
  <c r="E158" i="98"/>
  <c r="D158" i="98"/>
  <c r="C158" i="98"/>
  <c r="B158" i="98"/>
  <c r="BA157" i="98"/>
  <c r="AZ157" i="98"/>
  <c r="AY157" i="98"/>
  <c r="AX157" i="98"/>
  <c r="AW157" i="98"/>
  <c r="AV157" i="98"/>
  <c r="AU157" i="98"/>
  <c r="AT157" i="98"/>
  <c r="AS157" i="98"/>
  <c r="AR157" i="98"/>
  <c r="AQ157" i="98"/>
  <c r="AP157" i="98"/>
  <c r="AO157" i="98"/>
  <c r="AN157" i="98"/>
  <c r="AM157" i="98"/>
  <c r="AL157" i="98"/>
  <c r="AK157" i="98"/>
  <c r="AJ157" i="98"/>
  <c r="AI157" i="98"/>
  <c r="AH157" i="98"/>
  <c r="AG157" i="98"/>
  <c r="AF157" i="98"/>
  <c r="AE157" i="98"/>
  <c r="AD157" i="98"/>
  <c r="AC157" i="98"/>
  <c r="AB157" i="98"/>
  <c r="AA157" i="98"/>
  <c r="Z157" i="98"/>
  <c r="Y157" i="98"/>
  <c r="X157" i="98"/>
  <c r="W157" i="98"/>
  <c r="V157" i="98"/>
  <c r="U157" i="98"/>
  <c r="T157" i="98"/>
  <c r="S157" i="98"/>
  <c r="R157" i="98"/>
  <c r="Q157" i="98"/>
  <c r="P157" i="98"/>
  <c r="O157" i="98"/>
  <c r="N157" i="98"/>
  <c r="M157" i="98"/>
  <c r="L157" i="98"/>
  <c r="K157" i="98"/>
  <c r="J157" i="98"/>
  <c r="I157" i="98"/>
  <c r="H157" i="98"/>
  <c r="G157" i="98"/>
  <c r="F157" i="98"/>
  <c r="E157" i="98"/>
  <c r="D157" i="98"/>
  <c r="C157" i="98"/>
  <c r="B157" i="98"/>
  <c r="BA156" i="98"/>
  <c r="AZ156" i="98"/>
  <c r="AY156" i="98"/>
  <c r="AX156" i="98"/>
  <c r="AW156" i="98"/>
  <c r="AV156" i="98"/>
  <c r="AU156" i="98"/>
  <c r="AT156" i="98"/>
  <c r="AS156" i="98"/>
  <c r="AR156" i="98"/>
  <c r="AQ156" i="98"/>
  <c r="AP156" i="98"/>
  <c r="AO156" i="98"/>
  <c r="AN156" i="98"/>
  <c r="AM156" i="98"/>
  <c r="AL156" i="98"/>
  <c r="AK156" i="98"/>
  <c r="AJ156" i="98"/>
  <c r="AI156" i="98"/>
  <c r="AH156" i="98"/>
  <c r="AG156" i="98"/>
  <c r="AF156" i="98"/>
  <c r="AE156" i="98"/>
  <c r="AD156" i="98"/>
  <c r="AC156" i="98"/>
  <c r="AB156" i="98"/>
  <c r="AA156" i="98"/>
  <c r="Z156" i="98"/>
  <c r="Y156" i="98"/>
  <c r="X156" i="98"/>
  <c r="W156" i="98"/>
  <c r="V156" i="98"/>
  <c r="U156" i="98"/>
  <c r="T156" i="98"/>
  <c r="S156" i="98"/>
  <c r="R156" i="98"/>
  <c r="Q156" i="98"/>
  <c r="P156" i="98"/>
  <c r="O156" i="98"/>
  <c r="N156" i="98"/>
  <c r="M156" i="98"/>
  <c r="L156" i="98"/>
  <c r="K156" i="98"/>
  <c r="J156" i="98"/>
  <c r="I156" i="98"/>
  <c r="H156" i="98"/>
  <c r="G156" i="98"/>
  <c r="F156" i="98"/>
  <c r="E156" i="98"/>
  <c r="D156" i="98"/>
  <c r="C156" i="98"/>
  <c r="B156" i="98"/>
  <c r="BA155" i="98"/>
  <c r="AZ155" i="98"/>
  <c r="AY155" i="98"/>
  <c r="AX155" i="98"/>
  <c r="AW155" i="98"/>
  <c r="AV155" i="98"/>
  <c r="AU155" i="98"/>
  <c r="AT155" i="98"/>
  <c r="AS155" i="98"/>
  <c r="AR155" i="98"/>
  <c r="AQ155" i="98"/>
  <c r="AP155" i="98"/>
  <c r="AO155" i="98"/>
  <c r="AN155" i="98"/>
  <c r="AM155" i="98"/>
  <c r="AL155" i="98"/>
  <c r="AK155" i="98"/>
  <c r="AJ155" i="98"/>
  <c r="AI155" i="98"/>
  <c r="AH155" i="98"/>
  <c r="AG155" i="98"/>
  <c r="AF155" i="98"/>
  <c r="AE155" i="98"/>
  <c r="AD155" i="98"/>
  <c r="AC155" i="98"/>
  <c r="AB155" i="98"/>
  <c r="AA155" i="98"/>
  <c r="Z155" i="98"/>
  <c r="Y155" i="98"/>
  <c r="X155" i="98"/>
  <c r="W155" i="98"/>
  <c r="V155" i="98"/>
  <c r="U155" i="98"/>
  <c r="T155" i="98"/>
  <c r="S155" i="98"/>
  <c r="R155" i="98"/>
  <c r="Q155" i="98"/>
  <c r="P155" i="98"/>
  <c r="O155" i="98"/>
  <c r="N155" i="98"/>
  <c r="M155" i="98"/>
  <c r="L155" i="98"/>
  <c r="K155" i="98"/>
  <c r="J155" i="98"/>
  <c r="I155" i="98"/>
  <c r="H155" i="98"/>
  <c r="G155" i="98"/>
  <c r="F155" i="98"/>
  <c r="E155" i="98"/>
  <c r="D155" i="98"/>
  <c r="C155" i="98"/>
  <c r="B155" i="98"/>
  <c r="BA154" i="98"/>
  <c r="AZ154" i="98"/>
  <c r="AY154" i="98"/>
  <c r="AX154" i="98"/>
  <c r="AW154" i="98"/>
  <c r="AV154" i="98"/>
  <c r="AU154" i="98"/>
  <c r="AT154" i="98"/>
  <c r="AS154" i="98"/>
  <c r="AR154" i="98"/>
  <c r="AQ154" i="98"/>
  <c r="AP154" i="98"/>
  <c r="AO154" i="98"/>
  <c r="AN154" i="98"/>
  <c r="AM154" i="98"/>
  <c r="AL154" i="98"/>
  <c r="AK154" i="98"/>
  <c r="AJ154" i="98"/>
  <c r="AI154" i="98"/>
  <c r="AH154" i="98"/>
  <c r="AG154" i="98"/>
  <c r="AF154" i="98"/>
  <c r="AE154" i="98"/>
  <c r="AD154" i="98"/>
  <c r="AC154" i="98"/>
  <c r="AB154" i="98"/>
  <c r="AA154" i="98"/>
  <c r="Z154" i="98"/>
  <c r="Y154" i="98"/>
  <c r="X154" i="98"/>
  <c r="W154" i="98"/>
  <c r="V154" i="98"/>
  <c r="U154" i="98"/>
  <c r="T154" i="98"/>
  <c r="S154" i="98"/>
  <c r="R154" i="98"/>
  <c r="Q154" i="98"/>
  <c r="P154" i="98"/>
  <c r="O154" i="98"/>
  <c r="N154" i="98"/>
  <c r="M154" i="98"/>
  <c r="L154" i="98"/>
  <c r="K154" i="98"/>
  <c r="J154" i="98"/>
  <c r="I154" i="98"/>
  <c r="H154" i="98"/>
  <c r="G154" i="98"/>
  <c r="F154" i="98"/>
  <c r="E154" i="98"/>
  <c r="D154" i="98"/>
  <c r="C154" i="98"/>
  <c r="B154" i="98"/>
  <c r="BA153" i="98"/>
  <c r="AZ153" i="98"/>
  <c r="AY153" i="98"/>
  <c r="AX153" i="98"/>
  <c r="AW153" i="98"/>
  <c r="AV153" i="98"/>
  <c r="AU153" i="98"/>
  <c r="AT153" i="98"/>
  <c r="AS153" i="98"/>
  <c r="AR153" i="98"/>
  <c r="AQ153" i="98"/>
  <c r="AP153" i="98"/>
  <c r="AO153" i="98"/>
  <c r="AN153" i="98"/>
  <c r="AM153" i="98"/>
  <c r="AL153" i="98"/>
  <c r="AK153" i="98"/>
  <c r="AJ153" i="98"/>
  <c r="AI153" i="98"/>
  <c r="AH153" i="98"/>
  <c r="AG153" i="98"/>
  <c r="AF153" i="98"/>
  <c r="AE153" i="98"/>
  <c r="AD153" i="98"/>
  <c r="AC153" i="98"/>
  <c r="AB153" i="98"/>
  <c r="AA153" i="98"/>
  <c r="Z153" i="98"/>
  <c r="Y153" i="98"/>
  <c r="X153" i="98"/>
  <c r="W153" i="98"/>
  <c r="V153" i="98"/>
  <c r="U153" i="98"/>
  <c r="T153" i="98"/>
  <c r="S153" i="98"/>
  <c r="R153" i="98"/>
  <c r="Q153" i="98"/>
  <c r="P153" i="98"/>
  <c r="O153" i="98"/>
  <c r="N153" i="98"/>
  <c r="M153" i="98"/>
  <c r="L153" i="98"/>
  <c r="K153" i="98"/>
  <c r="J153" i="98"/>
  <c r="I153" i="98"/>
  <c r="H153" i="98"/>
  <c r="G153" i="98"/>
  <c r="F153" i="98"/>
  <c r="E153" i="98"/>
  <c r="D153" i="98"/>
  <c r="C153" i="98"/>
  <c r="B153" i="98"/>
  <c r="BA152" i="98"/>
  <c r="AZ152" i="98"/>
  <c r="AY152" i="98"/>
  <c r="AX152" i="98"/>
  <c r="AW152" i="98"/>
  <c r="AV152" i="98"/>
  <c r="AU152" i="98"/>
  <c r="AT152" i="98"/>
  <c r="AS152" i="98"/>
  <c r="AR152" i="98"/>
  <c r="AQ152" i="98"/>
  <c r="AP152" i="98"/>
  <c r="AO152" i="98"/>
  <c r="AN152" i="98"/>
  <c r="AM152" i="98"/>
  <c r="AL152" i="98"/>
  <c r="AK152" i="98"/>
  <c r="AJ152" i="98"/>
  <c r="AI152" i="98"/>
  <c r="AH152" i="98"/>
  <c r="AG152" i="98"/>
  <c r="AF152" i="98"/>
  <c r="AE152" i="98"/>
  <c r="AD152" i="98"/>
  <c r="AC152" i="98"/>
  <c r="AB152" i="98"/>
  <c r="AA152" i="98"/>
  <c r="Z152" i="98"/>
  <c r="Y152" i="98"/>
  <c r="X152" i="98"/>
  <c r="W152" i="98"/>
  <c r="V152" i="98"/>
  <c r="U152" i="98"/>
  <c r="T152" i="98"/>
  <c r="S152" i="98"/>
  <c r="R152" i="98"/>
  <c r="Q152" i="98"/>
  <c r="P152" i="98"/>
  <c r="O152" i="98"/>
  <c r="N152" i="98"/>
  <c r="M152" i="98"/>
  <c r="L152" i="98"/>
  <c r="K152" i="98"/>
  <c r="J152" i="98"/>
  <c r="I152" i="98"/>
  <c r="H152" i="98"/>
  <c r="G152" i="98"/>
  <c r="F152" i="98"/>
  <c r="E152" i="98"/>
  <c r="D152" i="98"/>
  <c r="C152" i="98"/>
  <c r="B152" i="98"/>
  <c r="BA151" i="98"/>
  <c r="AZ151" i="98"/>
  <c r="AY151" i="98"/>
  <c r="AX151" i="98"/>
  <c r="AW151" i="98"/>
  <c r="AV151" i="98"/>
  <c r="AU151" i="98"/>
  <c r="AT151" i="98"/>
  <c r="AS151" i="98"/>
  <c r="AR151" i="98"/>
  <c r="AQ151" i="98"/>
  <c r="AP151" i="98"/>
  <c r="AO151" i="98"/>
  <c r="AN151" i="98"/>
  <c r="AM151" i="98"/>
  <c r="AL151" i="98"/>
  <c r="AK151" i="98"/>
  <c r="AJ151" i="98"/>
  <c r="AI151" i="98"/>
  <c r="AH151" i="98"/>
  <c r="AG151" i="98"/>
  <c r="AF151" i="98"/>
  <c r="AE151" i="98"/>
  <c r="AD151" i="98"/>
  <c r="AC151" i="98"/>
  <c r="AB151" i="98"/>
  <c r="AA151" i="98"/>
  <c r="Z151" i="98"/>
  <c r="Y151" i="98"/>
  <c r="X151" i="98"/>
  <c r="W151" i="98"/>
  <c r="V151" i="98"/>
  <c r="U151" i="98"/>
  <c r="T151" i="98"/>
  <c r="S151" i="98"/>
  <c r="R151" i="98"/>
  <c r="Q151" i="98"/>
  <c r="P151" i="98"/>
  <c r="O151" i="98"/>
  <c r="N151" i="98"/>
  <c r="M151" i="98"/>
  <c r="L151" i="98"/>
  <c r="K151" i="98"/>
  <c r="J151" i="98"/>
  <c r="I151" i="98"/>
  <c r="H151" i="98"/>
  <c r="G151" i="98"/>
  <c r="F151" i="98"/>
  <c r="E151" i="98"/>
  <c r="D151" i="98"/>
  <c r="C151" i="98"/>
  <c r="B151" i="98"/>
  <c r="BA150" i="98"/>
  <c r="AZ150" i="98"/>
  <c r="AY150" i="98"/>
  <c r="AX150" i="98"/>
  <c r="AW150" i="98"/>
  <c r="AV150" i="98"/>
  <c r="AU150" i="98"/>
  <c r="AT150" i="98"/>
  <c r="AS150" i="98"/>
  <c r="AR150" i="98"/>
  <c r="AQ150" i="98"/>
  <c r="AP150" i="98"/>
  <c r="AO150" i="98"/>
  <c r="AN150" i="98"/>
  <c r="AM150" i="98"/>
  <c r="AL150" i="98"/>
  <c r="AK150" i="98"/>
  <c r="AJ150" i="98"/>
  <c r="AI150" i="98"/>
  <c r="AH150" i="98"/>
  <c r="AG150" i="98"/>
  <c r="AF150" i="98"/>
  <c r="AE150" i="98"/>
  <c r="AD150" i="98"/>
  <c r="AC150" i="98"/>
  <c r="AB150" i="98"/>
  <c r="AA150" i="98"/>
  <c r="Z150" i="98"/>
  <c r="Y150" i="98"/>
  <c r="X150" i="98"/>
  <c r="W150" i="98"/>
  <c r="V150" i="98"/>
  <c r="U150" i="98"/>
  <c r="T150" i="98"/>
  <c r="S150" i="98"/>
  <c r="R150" i="98"/>
  <c r="Q150" i="98"/>
  <c r="P150" i="98"/>
  <c r="O150" i="98"/>
  <c r="N150" i="98"/>
  <c r="M150" i="98"/>
  <c r="L150" i="98"/>
  <c r="K150" i="98"/>
  <c r="J150" i="98"/>
  <c r="I150" i="98"/>
  <c r="H150" i="98"/>
  <c r="G150" i="98"/>
  <c r="F150" i="98"/>
  <c r="E150" i="98"/>
  <c r="D150" i="98"/>
  <c r="C150" i="98"/>
  <c r="B150" i="98"/>
  <c r="BA149" i="98"/>
  <c r="AZ149" i="98"/>
  <c r="AY149" i="98"/>
  <c r="AX149" i="98"/>
  <c r="AW149" i="98"/>
  <c r="AV149" i="98"/>
  <c r="AU149" i="98"/>
  <c r="AT149" i="98"/>
  <c r="AS149" i="98"/>
  <c r="AR149" i="98"/>
  <c r="AQ149" i="98"/>
  <c r="AP149" i="98"/>
  <c r="AO149" i="98"/>
  <c r="AN149" i="98"/>
  <c r="AM149" i="98"/>
  <c r="AL149" i="98"/>
  <c r="AK149" i="98"/>
  <c r="AJ149" i="98"/>
  <c r="AI149" i="98"/>
  <c r="AH149" i="98"/>
  <c r="AG149" i="98"/>
  <c r="AF149" i="98"/>
  <c r="AE149" i="98"/>
  <c r="AD149" i="98"/>
  <c r="AC149" i="98"/>
  <c r="AB149" i="98"/>
  <c r="AA149" i="98"/>
  <c r="Z149" i="98"/>
  <c r="Y149" i="98"/>
  <c r="X149" i="98"/>
  <c r="W149" i="98"/>
  <c r="V149" i="98"/>
  <c r="U149" i="98"/>
  <c r="T149" i="98"/>
  <c r="S149" i="98"/>
  <c r="R149" i="98"/>
  <c r="Q149" i="98"/>
  <c r="P149" i="98"/>
  <c r="O149" i="98"/>
  <c r="N149" i="98"/>
  <c r="M149" i="98"/>
  <c r="L149" i="98"/>
  <c r="K149" i="98"/>
  <c r="J149" i="98"/>
  <c r="I149" i="98"/>
  <c r="H149" i="98"/>
  <c r="G149" i="98"/>
  <c r="F149" i="98"/>
  <c r="E149" i="98"/>
  <c r="D149" i="98"/>
  <c r="C149" i="98"/>
  <c r="B149" i="98"/>
  <c r="BA148" i="98"/>
  <c r="AZ148" i="98"/>
  <c r="AY148" i="98"/>
  <c r="AX148" i="98"/>
  <c r="AW148" i="98"/>
  <c r="AV148" i="98"/>
  <c r="AU148" i="98"/>
  <c r="AT148" i="98"/>
  <c r="AS148" i="98"/>
  <c r="AR148" i="98"/>
  <c r="AQ148" i="98"/>
  <c r="AP148" i="98"/>
  <c r="AO148" i="98"/>
  <c r="AN148" i="98"/>
  <c r="AM148" i="98"/>
  <c r="AL148" i="98"/>
  <c r="AK148" i="98"/>
  <c r="AJ148" i="98"/>
  <c r="AI148" i="98"/>
  <c r="AH148" i="98"/>
  <c r="AG148" i="98"/>
  <c r="AF148" i="98"/>
  <c r="AE148" i="98"/>
  <c r="AD148" i="98"/>
  <c r="AC148" i="98"/>
  <c r="AB148" i="98"/>
  <c r="AA148" i="98"/>
  <c r="Z148" i="98"/>
  <c r="Y148" i="98"/>
  <c r="X148" i="98"/>
  <c r="W148" i="98"/>
  <c r="V148" i="98"/>
  <c r="U148" i="98"/>
  <c r="T148" i="98"/>
  <c r="S148" i="98"/>
  <c r="R148" i="98"/>
  <c r="Q148" i="98"/>
  <c r="P148" i="98"/>
  <c r="O148" i="98"/>
  <c r="N148" i="98"/>
  <c r="M148" i="98"/>
  <c r="L148" i="98"/>
  <c r="K148" i="98"/>
  <c r="J148" i="98"/>
  <c r="I148" i="98"/>
  <c r="H148" i="98"/>
  <c r="G148" i="98"/>
  <c r="F148" i="98"/>
  <c r="E148" i="98"/>
  <c r="D148" i="98"/>
  <c r="C148" i="98"/>
  <c r="B148" i="98"/>
  <c r="BA147" i="98"/>
  <c r="AZ147" i="98"/>
  <c r="AY147" i="98"/>
  <c r="AX147" i="98"/>
  <c r="AW147" i="98"/>
  <c r="AV147" i="98"/>
  <c r="AU147" i="98"/>
  <c r="AT147" i="98"/>
  <c r="AS147" i="98"/>
  <c r="AR147" i="98"/>
  <c r="AQ147" i="98"/>
  <c r="AP147" i="98"/>
  <c r="AO147" i="98"/>
  <c r="AN147" i="98"/>
  <c r="AM147" i="98"/>
  <c r="AL147" i="98"/>
  <c r="AK147" i="98"/>
  <c r="AJ147" i="98"/>
  <c r="AI147" i="98"/>
  <c r="AH147" i="98"/>
  <c r="AG147" i="98"/>
  <c r="AF147" i="98"/>
  <c r="AE147" i="98"/>
  <c r="AD147" i="98"/>
  <c r="AC147" i="98"/>
  <c r="AB147" i="98"/>
  <c r="AA147" i="98"/>
  <c r="Z147" i="98"/>
  <c r="Y147" i="98"/>
  <c r="X147" i="98"/>
  <c r="W147" i="98"/>
  <c r="V147" i="98"/>
  <c r="U147" i="98"/>
  <c r="T147" i="98"/>
  <c r="S147" i="98"/>
  <c r="R147" i="98"/>
  <c r="Q147" i="98"/>
  <c r="P147" i="98"/>
  <c r="O147" i="98"/>
  <c r="N147" i="98"/>
  <c r="M147" i="98"/>
  <c r="L147" i="98"/>
  <c r="K147" i="98"/>
  <c r="J147" i="98"/>
  <c r="I147" i="98"/>
  <c r="H147" i="98"/>
  <c r="G147" i="98"/>
  <c r="F147" i="98"/>
  <c r="E147" i="98"/>
  <c r="D147" i="98"/>
  <c r="C147" i="98"/>
  <c r="B147" i="98"/>
  <c r="BA146" i="98"/>
  <c r="AZ146" i="98"/>
  <c r="AY146" i="98"/>
  <c r="AX146" i="98"/>
  <c r="AW146" i="98"/>
  <c r="AV146" i="98"/>
  <c r="AU146" i="98"/>
  <c r="AT146" i="98"/>
  <c r="AS146" i="98"/>
  <c r="AR146" i="98"/>
  <c r="AQ146" i="98"/>
  <c r="AP146" i="98"/>
  <c r="AO146" i="98"/>
  <c r="AN146" i="98"/>
  <c r="AM146" i="98"/>
  <c r="AL146" i="98"/>
  <c r="AK146" i="98"/>
  <c r="AJ146" i="98"/>
  <c r="AI146" i="98"/>
  <c r="AH146" i="98"/>
  <c r="AG146" i="98"/>
  <c r="AF146" i="98"/>
  <c r="AE146" i="98"/>
  <c r="AD146" i="98"/>
  <c r="AC146" i="98"/>
  <c r="AB146" i="98"/>
  <c r="AA146" i="98"/>
  <c r="Z146" i="98"/>
  <c r="Y146" i="98"/>
  <c r="X146" i="98"/>
  <c r="W146" i="98"/>
  <c r="V146" i="98"/>
  <c r="U146" i="98"/>
  <c r="T146" i="98"/>
  <c r="S146" i="98"/>
  <c r="R146" i="98"/>
  <c r="Q146" i="98"/>
  <c r="P146" i="98"/>
  <c r="O146" i="98"/>
  <c r="N146" i="98"/>
  <c r="M146" i="98"/>
  <c r="L146" i="98"/>
  <c r="K146" i="98"/>
  <c r="J146" i="98"/>
  <c r="I146" i="98"/>
  <c r="H146" i="98"/>
  <c r="G146" i="98"/>
  <c r="F146" i="98"/>
  <c r="E146" i="98"/>
  <c r="D146" i="98"/>
  <c r="C146" i="98"/>
  <c r="B146" i="98"/>
  <c r="BA145" i="98"/>
  <c r="AZ145" i="98"/>
  <c r="AY145" i="98"/>
  <c r="AX145" i="98"/>
  <c r="AW145" i="98"/>
  <c r="AV145" i="98"/>
  <c r="AU145" i="98"/>
  <c r="AT145" i="98"/>
  <c r="AS145" i="98"/>
  <c r="AR145" i="98"/>
  <c r="AQ145" i="98"/>
  <c r="AP145" i="98"/>
  <c r="AO145" i="98"/>
  <c r="AN145" i="98"/>
  <c r="AM145" i="98"/>
  <c r="AL145" i="98"/>
  <c r="AK145" i="98"/>
  <c r="AJ145" i="98"/>
  <c r="AI145" i="98"/>
  <c r="AH145" i="98"/>
  <c r="AG145" i="98"/>
  <c r="AF145" i="98"/>
  <c r="AE145" i="98"/>
  <c r="AD145" i="98"/>
  <c r="AC145" i="98"/>
  <c r="AB145" i="98"/>
  <c r="AA145" i="98"/>
  <c r="Z145" i="98"/>
  <c r="Y145" i="98"/>
  <c r="X145" i="98"/>
  <c r="W145" i="98"/>
  <c r="V145" i="98"/>
  <c r="U145" i="98"/>
  <c r="T145" i="98"/>
  <c r="S145" i="98"/>
  <c r="R145" i="98"/>
  <c r="Q145" i="98"/>
  <c r="P145" i="98"/>
  <c r="O145" i="98"/>
  <c r="N145" i="98"/>
  <c r="M145" i="98"/>
  <c r="L145" i="98"/>
  <c r="K145" i="98"/>
  <c r="J145" i="98"/>
  <c r="I145" i="98"/>
  <c r="H145" i="98"/>
  <c r="G145" i="98"/>
  <c r="F145" i="98"/>
  <c r="E145" i="98"/>
  <c r="D145" i="98"/>
  <c r="C145" i="98"/>
  <c r="B145" i="98"/>
  <c r="BA144" i="98"/>
  <c r="AZ144" i="98"/>
  <c r="AY144" i="98"/>
  <c r="AX144" i="98"/>
  <c r="AW144" i="98"/>
  <c r="AV144" i="98"/>
  <c r="AU144" i="98"/>
  <c r="AT144" i="98"/>
  <c r="AS144" i="98"/>
  <c r="AR144" i="98"/>
  <c r="AQ144" i="98"/>
  <c r="AP144" i="98"/>
  <c r="AO144" i="98"/>
  <c r="AN144" i="98"/>
  <c r="AM144" i="98"/>
  <c r="AL144" i="98"/>
  <c r="AK144" i="98"/>
  <c r="AJ144" i="98"/>
  <c r="AI144" i="98"/>
  <c r="AH144" i="98"/>
  <c r="AG144" i="98"/>
  <c r="AF144" i="98"/>
  <c r="AE144" i="98"/>
  <c r="AD144" i="98"/>
  <c r="AC144" i="98"/>
  <c r="AB144" i="98"/>
  <c r="AA144" i="98"/>
  <c r="Z144" i="98"/>
  <c r="Y144" i="98"/>
  <c r="X144" i="98"/>
  <c r="W144" i="98"/>
  <c r="V144" i="98"/>
  <c r="U144" i="98"/>
  <c r="T144" i="98"/>
  <c r="S144" i="98"/>
  <c r="R144" i="98"/>
  <c r="Q144" i="98"/>
  <c r="P144" i="98"/>
  <c r="O144" i="98"/>
  <c r="N144" i="98"/>
  <c r="M144" i="98"/>
  <c r="L144" i="98"/>
  <c r="K144" i="98"/>
  <c r="J144" i="98"/>
  <c r="I144" i="98"/>
  <c r="H144" i="98"/>
  <c r="G144" i="98"/>
  <c r="F144" i="98"/>
  <c r="E144" i="98"/>
  <c r="D144" i="98"/>
  <c r="C144" i="98"/>
  <c r="B144" i="98"/>
  <c r="BA143" i="98"/>
  <c r="AZ143" i="98"/>
  <c r="AY143" i="98"/>
  <c r="AX143" i="98"/>
  <c r="AW143" i="98"/>
  <c r="AV143" i="98"/>
  <c r="AU143" i="98"/>
  <c r="AT143" i="98"/>
  <c r="AS143" i="98"/>
  <c r="AR143" i="98"/>
  <c r="AQ143" i="98"/>
  <c r="AP143" i="98"/>
  <c r="AO143" i="98"/>
  <c r="AN143" i="98"/>
  <c r="AM143" i="98"/>
  <c r="AL143" i="98"/>
  <c r="AK143" i="98"/>
  <c r="AJ143" i="98"/>
  <c r="AI143" i="98"/>
  <c r="AH143" i="98"/>
  <c r="AG143" i="98"/>
  <c r="AF143" i="98"/>
  <c r="AE143" i="98"/>
  <c r="AD143" i="98"/>
  <c r="AC143" i="98"/>
  <c r="AB143" i="98"/>
  <c r="AA143" i="98"/>
  <c r="Z143" i="98"/>
  <c r="Y143" i="98"/>
  <c r="X143" i="98"/>
  <c r="W143" i="98"/>
  <c r="V143" i="98"/>
  <c r="U143" i="98"/>
  <c r="T143" i="98"/>
  <c r="S143" i="98"/>
  <c r="R143" i="98"/>
  <c r="Q143" i="98"/>
  <c r="P143" i="98"/>
  <c r="O143" i="98"/>
  <c r="N143" i="98"/>
  <c r="M143" i="98"/>
  <c r="L143" i="98"/>
  <c r="K143" i="98"/>
  <c r="J143" i="98"/>
  <c r="I143" i="98"/>
  <c r="H143" i="98"/>
  <c r="G143" i="98"/>
  <c r="F143" i="98"/>
  <c r="E143" i="98"/>
  <c r="D143" i="98"/>
  <c r="C143" i="98"/>
  <c r="B143" i="98"/>
  <c r="BA142" i="98"/>
  <c r="AZ142" i="98"/>
  <c r="AY142" i="98"/>
  <c r="AX142" i="98"/>
  <c r="AW142" i="98"/>
  <c r="AV142" i="98"/>
  <c r="AU142" i="98"/>
  <c r="AT142" i="98"/>
  <c r="AS142" i="98"/>
  <c r="AR142" i="98"/>
  <c r="AQ142" i="98"/>
  <c r="AP142" i="98"/>
  <c r="AO142" i="98"/>
  <c r="AN142" i="98"/>
  <c r="AM142" i="98"/>
  <c r="AL142" i="98"/>
  <c r="AK142" i="98"/>
  <c r="AJ142" i="98"/>
  <c r="AI142" i="98"/>
  <c r="AH142" i="98"/>
  <c r="AG142" i="98"/>
  <c r="AF142" i="98"/>
  <c r="AE142" i="98"/>
  <c r="AD142" i="98"/>
  <c r="AC142" i="98"/>
  <c r="AB142" i="98"/>
  <c r="AA142" i="98"/>
  <c r="Z142" i="98"/>
  <c r="Y142" i="98"/>
  <c r="X142" i="98"/>
  <c r="W142" i="98"/>
  <c r="V142" i="98"/>
  <c r="U142" i="98"/>
  <c r="T142" i="98"/>
  <c r="S142" i="98"/>
  <c r="R142" i="98"/>
  <c r="Q142" i="98"/>
  <c r="P142" i="98"/>
  <c r="O142" i="98"/>
  <c r="N142" i="98"/>
  <c r="M142" i="98"/>
  <c r="L142" i="98"/>
  <c r="K142" i="98"/>
  <c r="J142" i="98"/>
  <c r="I142" i="98"/>
  <c r="H142" i="98"/>
  <c r="G142" i="98"/>
  <c r="F142" i="98"/>
  <c r="E142" i="98"/>
  <c r="D142" i="98"/>
  <c r="C142" i="98"/>
  <c r="B142" i="98"/>
  <c r="BA141" i="98"/>
  <c r="AZ141" i="98"/>
  <c r="AY141" i="98"/>
  <c r="AX141" i="98"/>
  <c r="AW141" i="98"/>
  <c r="AV141" i="98"/>
  <c r="AU141" i="98"/>
  <c r="AT141" i="98"/>
  <c r="AS141" i="98"/>
  <c r="AR141" i="98"/>
  <c r="AQ141" i="98"/>
  <c r="AP141" i="98"/>
  <c r="AO141" i="98"/>
  <c r="AN141" i="98"/>
  <c r="AM141" i="98"/>
  <c r="AL141" i="98"/>
  <c r="AK141" i="98"/>
  <c r="AJ141" i="98"/>
  <c r="AI141" i="98"/>
  <c r="AH141" i="98"/>
  <c r="AG141" i="98"/>
  <c r="AF141" i="98"/>
  <c r="AE141" i="98"/>
  <c r="AD141" i="98"/>
  <c r="AC141" i="98"/>
  <c r="AB141" i="98"/>
  <c r="AA141" i="98"/>
  <c r="Z141" i="98"/>
  <c r="Y141" i="98"/>
  <c r="X141" i="98"/>
  <c r="W141" i="98"/>
  <c r="V141" i="98"/>
  <c r="U141" i="98"/>
  <c r="T141" i="98"/>
  <c r="S141" i="98"/>
  <c r="R141" i="98"/>
  <c r="Q141" i="98"/>
  <c r="P141" i="98"/>
  <c r="O141" i="98"/>
  <c r="N141" i="98"/>
  <c r="M141" i="98"/>
  <c r="L141" i="98"/>
  <c r="K141" i="98"/>
  <c r="J141" i="98"/>
  <c r="I141" i="98"/>
  <c r="H141" i="98"/>
  <c r="G141" i="98"/>
  <c r="F141" i="98"/>
  <c r="E141" i="98"/>
  <c r="D141" i="98"/>
  <c r="C141" i="98"/>
  <c r="B141" i="98"/>
  <c r="BA140" i="98"/>
  <c r="AZ140" i="98"/>
  <c r="AY140" i="98"/>
  <c r="AX140" i="98"/>
  <c r="AW140" i="98"/>
  <c r="AV140" i="98"/>
  <c r="AU140" i="98"/>
  <c r="AT140" i="98"/>
  <c r="AS140" i="98"/>
  <c r="AR140" i="98"/>
  <c r="AQ140" i="98"/>
  <c r="AP140" i="98"/>
  <c r="AO140" i="98"/>
  <c r="AN140" i="98"/>
  <c r="AM140" i="98"/>
  <c r="AL140" i="98"/>
  <c r="AK140" i="98"/>
  <c r="AJ140" i="98"/>
  <c r="AI140" i="98"/>
  <c r="AH140" i="98"/>
  <c r="AG140" i="98"/>
  <c r="AF140" i="98"/>
  <c r="AE140" i="98"/>
  <c r="AD140" i="98"/>
  <c r="AC140" i="98"/>
  <c r="AB140" i="98"/>
  <c r="AA140" i="98"/>
  <c r="Z140" i="98"/>
  <c r="Y140" i="98"/>
  <c r="X140" i="98"/>
  <c r="W140" i="98"/>
  <c r="V140" i="98"/>
  <c r="U140" i="98"/>
  <c r="T140" i="98"/>
  <c r="S140" i="98"/>
  <c r="R140" i="98"/>
  <c r="Q140" i="98"/>
  <c r="P140" i="98"/>
  <c r="O140" i="98"/>
  <c r="N140" i="98"/>
  <c r="M140" i="98"/>
  <c r="L140" i="98"/>
  <c r="K140" i="98"/>
  <c r="J140" i="98"/>
  <c r="I140" i="98"/>
  <c r="H140" i="98"/>
  <c r="G140" i="98"/>
  <c r="F140" i="98"/>
  <c r="E140" i="98"/>
  <c r="D140" i="98"/>
  <c r="C140" i="98"/>
  <c r="B140" i="98"/>
  <c r="BA139" i="98"/>
  <c r="AZ139" i="98"/>
  <c r="AY139" i="98"/>
  <c r="AX139" i="98"/>
  <c r="AW139" i="98"/>
  <c r="AV139" i="98"/>
  <c r="AU139" i="98"/>
  <c r="AT139" i="98"/>
  <c r="AS139" i="98"/>
  <c r="AR139" i="98"/>
  <c r="AQ139" i="98"/>
  <c r="AP139" i="98"/>
  <c r="AO139" i="98"/>
  <c r="AN139" i="98"/>
  <c r="AM139" i="98"/>
  <c r="AL139" i="98"/>
  <c r="AK139" i="98"/>
  <c r="AJ139" i="98"/>
  <c r="AI139" i="98"/>
  <c r="AH139" i="98"/>
  <c r="AG139" i="98"/>
  <c r="AF139" i="98"/>
  <c r="AE139" i="98"/>
  <c r="AD139" i="98"/>
  <c r="AC139" i="98"/>
  <c r="AB139" i="98"/>
  <c r="AA139" i="98"/>
  <c r="Z139" i="98"/>
  <c r="Y139" i="98"/>
  <c r="X139" i="98"/>
  <c r="W139" i="98"/>
  <c r="V139" i="98"/>
  <c r="U139" i="98"/>
  <c r="T139" i="98"/>
  <c r="S139" i="98"/>
  <c r="R139" i="98"/>
  <c r="Q139" i="98"/>
  <c r="P139" i="98"/>
  <c r="O139" i="98"/>
  <c r="N139" i="98"/>
  <c r="M139" i="98"/>
  <c r="L139" i="98"/>
  <c r="K139" i="98"/>
  <c r="J139" i="98"/>
  <c r="I139" i="98"/>
  <c r="H139" i="98"/>
  <c r="G139" i="98"/>
  <c r="F139" i="98"/>
  <c r="E139" i="98"/>
  <c r="D139" i="98"/>
  <c r="C139" i="98"/>
  <c r="B139" i="98"/>
  <c r="BA138" i="98"/>
  <c r="AZ138" i="98"/>
  <c r="AY138" i="98"/>
  <c r="AX138" i="98"/>
  <c r="AW138" i="98"/>
  <c r="AV138" i="98"/>
  <c r="AU138" i="98"/>
  <c r="AT138" i="98"/>
  <c r="AS138" i="98"/>
  <c r="AR138" i="98"/>
  <c r="AQ138" i="98"/>
  <c r="AP138" i="98"/>
  <c r="AO138" i="98"/>
  <c r="AN138" i="98"/>
  <c r="AM138" i="98"/>
  <c r="AL138" i="98"/>
  <c r="AK138" i="98"/>
  <c r="AJ138" i="98"/>
  <c r="AI138" i="98"/>
  <c r="AH138" i="98"/>
  <c r="AG138" i="98"/>
  <c r="AF138" i="98"/>
  <c r="AE138" i="98"/>
  <c r="AD138" i="98"/>
  <c r="AC138" i="98"/>
  <c r="AB138" i="98"/>
  <c r="AA138" i="98"/>
  <c r="Z138" i="98"/>
  <c r="Y138" i="98"/>
  <c r="X138" i="98"/>
  <c r="W138" i="98"/>
  <c r="V138" i="98"/>
  <c r="U138" i="98"/>
  <c r="T138" i="98"/>
  <c r="S138" i="98"/>
  <c r="R138" i="98"/>
  <c r="Q138" i="98"/>
  <c r="P138" i="98"/>
  <c r="O138" i="98"/>
  <c r="N138" i="98"/>
  <c r="M138" i="98"/>
  <c r="L138" i="98"/>
  <c r="K138" i="98"/>
  <c r="J138" i="98"/>
  <c r="I138" i="98"/>
  <c r="H138" i="98"/>
  <c r="G138" i="98"/>
  <c r="F138" i="98"/>
  <c r="E138" i="98"/>
  <c r="D138" i="98"/>
  <c r="C138" i="98"/>
  <c r="B138" i="98"/>
  <c r="BA137" i="98"/>
  <c r="AZ137" i="98"/>
  <c r="AY137" i="98"/>
  <c r="AX137" i="98"/>
  <c r="AW137" i="98"/>
  <c r="AV137" i="98"/>
  <c r="AU137" i="98"/>
  <c r="AT137" i="98"/>
  <c r="AS137" i="98"/>
  <c r="AR137" i="98"/>
  <c r="AQ137" i="98"/>
  <c r="AP137" i="98"/>
  <c r="AO137" i="98"/>
  <c r="AN137" i="98"/>
  <c r="AM137" i="98"/>
  <c r="AL137" i="98"/>
  <c r="AK137" i="98"/>
  <c r="AJ137" i="98"/>
  <c r="AI137" i="98"/>
  <c r="AH137" i="98"/>
  <c r="AG137" i="98"/>
  <c r="AF137" i="98"/>
  <c r="AE137" i="98"/>
  <c r="AD137" i="98"/>
  <c r="AC137" i="98"/>
  <c r="AB137" i="98"/>
  <c r="AA137" i="98"/>
  <c r="Z137" i="98"/>
  <c r="Y137" i="98"/>
  <c r="X137" i="98"/>
  <c r="W137" i="98"/>
  <c r="V137" i="98"/>
  <c r="U137" i="98"/>
  <c r="T137" i="98"/>
  <c r="S137" i="98"/>
  <c r="R137" i="98"/>
  <c r="Q137" i="98"/>
  <c r="P137" i="98"/>
  <c r="O137" i="98"/>
  <c r="N137" i="98"/>
  <c r="M137" i="98"/>
  <c r="L137" i="98"/>
  <c r="K137" i="98"/>
  <c r="J137" i="98"/>
  <c r="I137" i="98"/>
  <c r="H137" i="98"/>
  <c r="G137" i="98"/>
  <c r="F137" i="98"/>
  <c r="E137" i="98"/>
  <c r="D137" i="98"/>
  <c r="C137" i="98"/>
  <c r="B137" i="98"/>
  <c r="BA136" i="98"/>
  <c r="AZ136" i="98"/>
  <c r="AY136" i="98"/>
  <c r="AX136" i="98"/>
  <c r="AW136" i="98"/>
  <c r="AV136" i="98"/>
  <c r="AU136" i="98"/>
  <c r="AT136" i="98"/>
  <c r="AS136" i="98"/>
  <c r="AR136" i="98"/>
  <c r="AQ136" i="98"/>
  <c r="AP136" i="98"/>
  <c r="AO136" i="98"/>
  <c r="AN136" i="98"/>
  <c r="AM136" i="98"/>
  <c r="AL136" i="98"/>
  <c r="AK136" i="98"/>
  <c r="AJ136" i="98"/>
  <c r="AI136" i="98"/>
  <c r="AH136" i="98"/>
  <c r="AG136" i="98"/>
  <c r="AF136" i="98"/>
  <c r="AE136" i="98"/>
  <c r="AD136" i="98"/>
  <c r="AC136" i="98"/>
  <c r="AB136" i="98"/>
  <c r="AA136" i="98"/>
  <c r="Z136" i="98"/>
  <c r="Y136" i="98"/>
  <c r="X136" i="98"/>
  <c r="W136" i="98"/>
  <c r="V136" i="98"/>
  <c r="U136" i="98"/>
  <c r="T136" i="98"/>
  <c r="S136" i="98"/>
  <c r="R136" i="98"/>
  <c r="Q136" i="98"/>
  <c r="P136" i="98"/>
  <c r="O136" i="98"/>
  <c r="N136" i="98"/>
  <c r="M136" i="98"/>
  <c r="L136" i="98"/>
  <c r="K136" i="98"/>
  <c r="J136" i="98"/>
  <c r="I136" i="98"/>
  <c r="H136" i="98"/>
  <c r="G136" i="98"/>
  <c r="F136" i="98"/>
  <c r="E136" i="98"/>
  <c r="D136" i="98"/>
  <c r="C136" i="98"/>
  <c r="B136" i="98"/>
  <c r="BA135" i="98"/>
  <c r="AZ135" i="98"/>
  <c r="AY135" i="98"/>
  <c r="AX135" i="98"/>
  <c r="AW135" i="98"/>
  <c r="AV135" i="98"/>
  <c r="AU135" i="98"/>
  <c r="AT135" i="98"/>
  <c r="AS135" i="98"/>
  <c r="AR135" i="98"/>
  <c r="AQ135" i="98"/>
  <c r="AP135" i="98"/>
  <c r="AO135" i="98"/>
  <c r="AN135" i="98"/>
  <c r="AM135" i="98"/>
  <c r="AL135" i="98"/>
  <c r="AK135" i="98"/>
  <c r="AJ135" i="98"/>
  <c r="AI135" i="98"/>
  <c r="AH135" i="98"/>
  <c r="AG135" i="98"/>
  <c r="AF135" i="98"/>
  <c r="AE135" i="98"/>
  <c r="AD135" i="98"/>
  <c r="AC135" i="98"/>
  <c r="AB135" i="98"/>
  <c r="AA135" i="98"/>
  <c r="Z135" i="98"/>
  <c r="Y135" i="98"/>
  <c r="X135" i="98"/>
  <c r="W135" i="98"/>
  <c r="V135" i="98"/>
  <c r="U135" i="98"/>
  <c r="T135" i="98"/>
  <c r="S135" i="98"/>
  <c r="R135" i="98"/>
  <c r="Q135" i="98"/>
  <c r="P135" i="98"/>
  <c r="O135" i="98"/>
  <c r="N135" i="98"/>
  <c r="M135" i="98"/>
  <c r="L135" i="98"/>
  <c r="K135" i="98"/>
  <c r="J135" i="98"/>
  <c r="I135" i="98"/>
  <c r="H135" i="98"/>
  <c r="G135" i="98"/>
  <c r="F135" i="98"/>
  <c r="E135" i="98"/>
  <c r="D135" i="98"/>
  <c r="C135" i="98"/>
  <c r="B135" i="98"/>
  <c r="BA134" i="98"/>
  <c r="AZ134" i="98"/>
  <c r="AY134" i="98"/>
  <c r="AX134" i="98"/>
  <c r="AW134" i="98"/>
  <c r="AV134" i="98"/>
  <c r="AU134" i="98"/>
  <c r="AT134" i="98"/>
  <c r="AS134" i="98"/>
  <c r="AR134" i="98"/>
  <c r="AQ134" i="98"/>
  <c r="AP134" i="98"/>
  <c r="AO134" i="98"/>
  <c r="AN134" i="98"/>
  <c r="AM134" i="98"/>
  <c r="AL134" i="98"/>
  <c r="AK134" i="98"/>
  <c r="AJ134" i="98"/>
  <c r="AI134" i="98"/>
  <c r="AH134" i="98"/>
  <c r="AG134" i="98"/>
  <c r="AF134" i="98"/>
  <c r="AE134" i="98"/>
  <c r="AD134" i="98"/>
  <c r="AC134" i="98"/>
  <c r="AB134" i="98"/>
  <c r="AA134" i="98"/>
  <c r="Z134" i="98"/>
  <c r="Y134" i="98"/>
  <c r="X134" i="98"/>
  <c r="W134" i="98"/>
  <c r="V134" i="98"/>
  <c r="U134" i="98"/>
  <c r="T134" i="98"/>
  <c r="S134" i="98"/>
  <c r="R134" i="98"/>
  <c r="Q134" i="98"/>
  <c r="P134" i="98"/>
  <c r="O134" i="98"/>
  <c r="N134" i="98"/>
  <c r="M134" i="98"/>
  <c r="L134" i="98"/>
  <c r="K134" i="98"/>
  <c r="J134" i="98"/>
  <c r="I134" i="98"/>
  <c r="H134" i="98"/>
  <c r="G134" i="98"/>
  <c r="F134" i="98"/>
  <c r="E134" i="98"/>
  <c r="D134" i="98"/>
  <c r="C134" i="98"/>
  <c r="B134" i="98"/>
  <c r="BA133" i="98"/>
  <c r="AZ133" i="98"/>
  <c r="AY133" i="98"/>
  <c r="AX133" i="98"/>
  <c r="AW133" i="98"/>
  <c r="AV133" i="98"/>
  <c r="AU133" i="98"/>
  <c r="AT133" i="98"/>
  <c r="AS133" i="98"/>
  <c r="AR133" i="98"/>
  <c r="AQ133" i="98"/>
  <c r="AP133" i="98"/>
  <c r="AO133" i="98"/>
  <c r="AN133" i="98"/>
  <c r="AM133" i="98"/>
  <c r="AL133" i="98"/>
  <c r="AK133" i="98"/>
  <c r="AJ133" i="98"/>
  <c r="AI133" i="98"/>
  <c r="AH133" i="98"/>
  <c r="AG133" i="98"/>
  <c r="AF133" i="98"/>
  <c r="AE133" i="98"/>
  <c r="AD133" i="98"/>
  <c r="AC133" i="98"/>
  <c r="AB133" i="98"/>
  <c r="AA133" i="98"/>
  <c r="Z133" i="98"/>
  <c r="Y133" i="98"/>
  <c r="X133" i="98"/>
  <c r="W133" i="98"/>
  <c r="V133" i="98"/>
  <c r="U133" i="98"/>
  <c r="T133" i="98"/>
  <c r="S133" i="98"/>
  <c r="R133" i="98"/>
  <c r="Q133" i="98"/>
  <c r="P133" i="98"/>
  <c r="O133" i="98"/>
  <c r="N133" i="98"/>
  <c r="M133" i="98"/>
  <c r="L133" i="98"/>
  <c r="K133" i="98"/>
  <c r="J133" i="98"/>
  <c r="I133" i="98"/>
  <c r="H133" i="98"/>
  <c r="G133" i="98"/>
  <c r="F133" i="98"/>
  <c r="E133" i="98"/>
  <c r="D133" i="98"/>
  <c r="C133" i="98"/>
  <c r="B133" i="98"/>
  <c r="BA132" i="98"/>
  <c r="AZ132" i="98"/>
  <c r="AY132" i="98"/>
  <c r="AX132" i="98"/>
  <c r="AW132" i="98"/>
  <c r="AV132" i="98"/>
  <c r="AU132" i="98"/>
  <c r="AT132" i="98"/>
  <c r="AS132" i="98"/>
  <c r="AR132" i="98"/>
  <c r="AQ132" i="98"/>
  <c r="AP132" i="98"/>
  <c r="AO132" i="98"/>
  <c r="AN132" i="98"/>
  <c r="AM132" i="98"/>
  <c r="AL132" i="98"/>
  <c r="AK132" i="98"/>
  <c r="AJ132" i="98"/>
  <c r="AI132" i="98"/>
  <c r="AH132" i="98"/>
  <c r="AG132" i="98"/>
  <c r="AF132" i="98"/>
  <c r="AE132" i="98"/>
  <c r="AD132" i="98"/>
  <c r="AC132" i="98"/>
  <c r="AB132" i="98"/>
  <c r="AA132" i="98"/>
  <c r="Z132" i="98"/>
  <c r="Y132" i="98"/>
  <c r="X132" i="98"/>
  <c r="W132" i="98"/>
  <c r="V132" i="98"/>
  <c r="U132" i="98"/>
  <c r="T132" i="98"/>
  <c r="S132" i="98"/>
  <c r="R132" i="98"/>
  <c r="Q132" i="98"/>
  <c r="P132" i="98"/>
  <c r="O132" i="98"/>
  <c r="N132" i="98"/>
  <c r="M132" i="98"/>
  <c r="L132" i="98"/>
  <c r="K132" i="98"/>
  <c r="J132" i="98"/>
  <c r="I132" i="98"/>
  <c r="H132" i="98"/>
  <c r="G132" i="98"/>
  <c r="F132" i="98"/>
  <c r="E132" i="98"/>
  <c r="D132" i="98"/>
  <c r="C132" i="98"/>
  <c r="B132" i="98"/>
  <c r="BA131" i="98"/>
  <c r="AZ131" i="98"/>
  <c r="AY131" i="98"/>
  <c r="AX131" i="98"/>
  <c r="AW131" i="98"/>
  <c r="AV131" i="98"/>
  <c r="AU131" i="98"/>
  <c r="AT131" i="98"/>
  <c r="AS131" i="98"/>
  <c r="AR131" i="98"/>
  <c r="AQ131" i="98"/>
  <c r="AP131" i="98"/>
  <c r="AO131" i="98"/>
  <c r="AN131" i="98"/>
  <c r="AM131" i="98"/>
  <c r="AL131" i="98"/>
  <c r="AK131" i="98"/>
  <c r="AJ131" i="98"/>
  <c r="AI131" i="98"/>
  <c r="AH131" i="98"/>
  <c r="AG131" i="98"/>
  <c r="AF131" i="98"/>
  <c r="AE131" i="98"/>
  <c r="AD131" i="98"/>
  <c r="AC131" i="98"/>
  <c r="AB131" i="98"/>
  <c r="AA131" i="98"/>
  <c r="Z131" i="98"/>
  <c r="Y131" i="98"/>
  <c r="X131" i="98"/>
  <c r="W131" i="98"/>
  <c r="V131" i="98"/>
  <c r="U131" i="98"/>
  <c r="T131" i="98"/>
  <c r="S131" i="98"/>
  <c r="R131" i="98"/>
  <c r="Q131" i="98"/>
  <c r="P131" i="98"/>
  <c r="O131" i="98"/>
  <c r="N131" i="98"/>
  <c r="M131" i="98"/>
  <c r="L131" i="98"/>
  <c r="K131" i="98"/>
  <c r="J131" i="98"/>
  <c r="I131" i="98"/>
  <c r="H131" i="98"/>
  <c r="G131" i="98"/>
  <c r="F131" i="98"/>
  <c r="E131" i="98"/>
  <c r="D131" i="98"/>
  <c r="C131" i="98"/>
  <c r="B131" i="98"/>
  <c r="BA130" i="98"/>
  <c r="AZ130" i="98"/>
  <c r="AY130" i="98"/>
  <c r="AX130" i="98"/>
  <c r="AW130" i="98"/>
  <c r="AV130" i="98"/>
  <c r="AU130" i="98"/>
  <c r="AT130" i="98"/>
  <c r="AS130" i="98"/>
  <c r="AR130" i="98"/>
  <c r="AQ130" i="98"/>
  <c r="AP130" i="98"/>
  <c r="AO130" i="98"/>
  <c r="AN130" i="98"/>
  <c r="AM130" i="98"/>
  <c r="AL130" i="98"/>
  <c r="AK130" i="98"/>
  <c r="AJ130" i="98"/>
  <c r="AI130" i="98"/>
  <c r="AH130" i="98"/>
  <c r="AG130" i="98"/>
  <c r="AF130" i="98"/>
  <c r="AE130" i="98"/>
  <c r="AD130" i="98"/>
  <c r="AC130" i="98"/>
  <c r="AB130" i="98"/>
  <c r="AA130" i="98"/>
  <c r="Z130" i="98"/>
  <c r="Y130" i="98"/>
  <c r="X130" i="98"/>
  <c r="W130" i="98"/>
  <c r="V130" i="98"/>
  <c r="U130" i="98"/>
  <c r="T130" i="98"/>
  <c r="S130" i="98"/>
  <c r="R130" i="98"/>
  <c r="Q130" i="98"/>
  <c r="P130" i="98"/>
  <c r="O130" i="98"/>
  <c r="N130" i="98"/>
  <c r="M130" i="98"/>
  <c r="L130" i="98"/>
  <c r="K130" i="98"/>
  <c r="J130" i="98"/>
  <c r="I130" i="98"/>
  <c r="H130" i="98"/>
  <c r="G130" i="98"/>
  <c r="F130" i="98"/>
  <c r="E130" i="98"/>
  <c r="D130" i="98"/>
  <c r="C130" i="98"/>
  <c r="B130" i="98"/>
  <c r="BA129" i="98"/>
  <c r="AZ129" i="98"/>
  <c r="AY129" i="98"/>
  <c r="AX129" i="98"/>
  <c r="AW129" i="98"/>
  <c r="AV129" i="98"/>
  <c r="AU129" i="98"/>
  <c r="AT129" i="98"/>
  <c r="AS129" i="98"/>
  <c r="AR129" i="98"/>
  <c r="AQ129" i="98"/>
  <c r="AP129" i="98"/>
  <c r="AO129" i="98"/>
  <c r="AN129" i="98"/>
  <c r="AM129" i="98"/>
  <c r="AL129" i="98"/>
  <c r="AK129" i="98"/>
  <c r="AJ129" i="98"/>
  <c r="AI129" i="98"/>
  <c r="AH129" i="98"/>
  <c r="AG129" i="98"/>
  <c r="AF129" i="98"/>
  <c r="AE129" i="98"/>
  <c r="AD129" i="98"/>
  <c r="AC129" i="98"/>
  <c r="AB129" i="98"/>
  <c r="AA129" i="98"/>
  <c r="Z129" i="98"/>
  <c r="Y129" i="98"/>
  <c r="X129" i="98"/>
  <c r="W129" i="98"/>
  <c r="V129" i="98"/>
  <c r="U129" i="98"/>
  <c r="T129" i="98"/>
  <c r="S129" i="98"/>
  <c r="R129" i="98"/>
  <c r="Q129" i="98"/>
  <c r="P129" i="98"/>
  <c r="O129" i="98"/>
  <c r="N129" i="98"/>
  <c r="M129" i="98"/>
  <c r="L129" i="98"/>
  <c r="K129" i="98"/>
  <c r="J129" i="98"/>
  <c r="I129" i="98"/>
  <c r="H129" i="98"/>
  <c r="G129" i="98"/>
  <c r="F129" i="98"/>
  <c r="E129" i="98"/>
  <c r="D129" i="98"/>
  <c r="C129" i="98"/>
  <c r="B129" i="98"/>
  <c r="BA128" i="98"/>
  <c r="AZ128" i="98"/>
  <c r="AY128" i="98"/>
  <c r="AX128" i="98"/>
  <c r="AW128" i="98"/>
  <c r="AV128" i="98"/>
  <c r="AU128" i="98"/>
  <c r="AT128" i="98"/>
  <c r="AS128" i="98"/>
  <c r="AR128" i="98"/>
  <c r="AQ128" i="98"/>
  <c r="AP128" i="98"/>
  <c r="AO128" i="98"/>
  <c r="AN128" i="98"/>
  <c r="AM128" i="98"/>
  <c r="AL128" i="98"/>
  <c r="AK128" i="98"/>
  <c r="AJ128" i="98"/>
  <c r="AI128" i="98"/>
  <c r="AH128" i="98"/>
  <c r="AG128" i="98"/>
  <c r="AF128" i="98"/>
  <c r="AE128" i="98"/>
  <c r="AD128" i="98"/>
  <c r="AC128" i="98"/>
  <c r="AB128" i="98"/>
  <c r="AA128" i="98"/>
  <c r="Z128" i="98"/>
  <c r="Y128" i="98"/>
  <c r="X128" i="98"/>
  <c r="W128" i="98"/>
  <c r="V128" i="98"/>
  <c r="U128" i="98"/>
  <c r="T128" i="98"/>
  <c r="S128" i="98"/>
  <c r="R128" i="98"/>
  <c r="Q128" i="98"/>
  <c r="P128" i="98"/>
  <c r="O128" i="98"/>
  <c r="N128" i="98"/>
  <c r="M128" i="98"/>
  <c r="L128" i="98"/>
  <c r="K128" i="98"/>
  <c r="J128" i="98"/>
  <c r="I128" i="98"/>
  <c r="H128" i="98"/>
  <c r="G128" i="98"/>
  <c r="F128" i="98"/>
  <c r="E128" i="98"/>
  <c r="D128" i="98"/>
  <c r="C128" i="98"/>
  <c r="B128" i="98"/>
  <c r="BA127" i="98"/>
  <c r="AZ127" i="98"/>
  <c r="AY127" i="98"/>
  <c r="AX127" i="98"/>
  <c r="AW127" i="98"/>
  <c r="AV127" i="98"/>
  <c r="AU127" i="98"/>
  <c r="AT127" i="98"/>
  <c r="AS127" i="98"/>
  <c r="AR127" i="98"/>
  <c r="AQ127" i="98"/>
  <c r="AP127" i="98"/>
  <c r="AO127" i="98"/>
  <c r="AN127" i="98"/>
  <c r="AM127" i="98"/>
  <c r="AL127" i="98"/>
  <c r="AK127" i="98"/>
  <c r="AJ127" i="98"/>
  <c r="AI127" i="98"/>
  <c r="AH127" i="98"/>
  <c r="AG127" i="98"/>
  <c r="AF127" i="98"/>
  <c r="AE127" i="98"/>
  <c r="AD127" i="98"/>
  <c r="AC127" i="98"/>
  <c r="AB127" i="98"/>
  <c r="AA127" i="98"/>
  <c r="Z127" i="98"/>
  <c r="Y127" i="98"/>
  <c r="X127" i="98"/>
  <c r="W127" i="98"/>
  <c r="V127" i="98"/>
  <c r="U127" i="98"/>
  <c r="T127" i="98"/>
  <c r="S127" i="98"/>
  <c r="R127" i="98"/>
  <c r="Q127" i="98"/>
  <c r="P127" i="98"/>
  <c r="O127" i="98"/>
  <c r="N127" i="98"/>
  <c r="M127" i="98"/>
  <c r="L127" i="98"/>
  <c r="K127" i="98"/>
  <c r="J127" i="98"/>
  <c r="I127" i="98"/>
  <c r="H127" i="98"/>
  <c r="G127" i="98"/>
  <c r="F127" i="98"/>
  <c r="E127" i="98"/>
  <c r="D127" i="98"/>
  <c r="C127" i="98"/>
  <c r="B127" i="98"/>
  <c r="BA126" i="98"/>
  <c r="AZ126" i="98"/>
  <c r="AY126" i="98"/>
  <c r="AX126" i="98"/>
  <c r="AW126" i="98"/>
  <c r="AV126" i="98"/>
  <c r="AU126" i="98"/>
  <c r="AT126" i="98"/>
  <c r="AS126" i="98"/>
  <c r="AR126" i="98"/>
  <c r="AQ126" i="98"/>
  <c r="AP126" i="98"/>
  <c r="AO126" i="98"/>
  <c r="AN126" i="98"/>
  <c r="AM126" i="98"/>
  <c r="AL126" i="98"/>
  <c r="AK126" i="98"/>
  <c r="AJ126" i="98"/>
  <c r="AI126" i="98"/>
  <c r="AH126" i="98"/>
  <c r="AG126" i="98"/>
  <c r="AF126" i="98"/>
  <c r="AE126" i="98"/>
  <c r="AD126" i="98"/>
  <c r="AC126" i="98"/>
  <c r="AB126" i="98"/>
  <c r="AA126" i="98"/>
  <c r="Z126" i="98"/>
  <c r="Y126" i="98"/>
  <c r="X126" i="98"/>
  <c r="W126" i="98"/>
  <c r="V126" i="98"/>
  <c r="U126" i="98"/>
  <c r="T126" i="98"/>
  <c r="S126" i="98"/>
  <c r="R126" i="98"/>
  <c r="Q126" i="98"/>
  <c r="P126" i="98"/>
  <c r="O126" i="98"/>
  <c r="N126" i="98"/>
  <c r="M126" i="98"/>
  <c r="L126" i="98"/>
  <c r="K126" i="98"/>
  <c r="J126" i="98"/>
  <c r="I126" i="98"/>
  <c r="H126" i="98"/>
  <c r="G126" i="98"/>
  <c r="F126" i="98"/>
  <c r="E126" i="98"/>
  <c r="D126" i="98"/>
  <c r="C126" i="98"/>
  <c r="B126" i="98"/>
  <c r="BA125" i="98"/>
  <c r="AZ125" i="98"/>
  <c r="AY125" i="98"/>
  <c r="AX125" i="98"/>
  <c r="AW125" i="98"/>
  <c r="AV125" i="98"/>
  <c r="AU125" i="98"/>
  <c r="AT125" i="98"/>
  <c r="AS125" i="98"/>
  <c r="AR125" i="98"/>
  <c r="AQ125" i="98"/>
  <c r="AP125" i="98"/>
  <c r="AO125" i="98"/>
  <c r="AN125" i="98"/>
  <c r="AM125" i="98"/>
  <c r="AL125" i="98"/>
  <c r="AK125" i="98"/>
  <c r="AJ125" i="98"/>
  <c r="AI125" i="98"/>
  <c r="AH125" i="98"/>
  <c r="AG125" i="98"/>
  <c r="AF125" i="98"/>
  <c r="AE125" i="98"/>
  <c r="AD125" i="98"/>
  <c r="AC125" i="98"/>
  <c r="AB125" i="98"/>
  <c r="AA125" i="98"/>
  <c r="Z125" i="98"/>
  <c r="Y125" i="98"/>
  <c r="X125" i="98"/>
  <c r="W125" i="98"/>
  <c r="V125" i="98"/>
  <c r="U125" i="98"/>
  <c r="T125" i="98"/>
  <c r="S125" i="98"/>
  <c r="R125" i="98"/>
  <c r="Q125" i="98"/>
  <c r="P125" i="98"/>
  <c r="O125" i="98"/>
  <c r="N125" i="98"/>
  <c r="M125" i="98"/>
  <c r="L125" i="98"/>
  <c r="K125" i="98"/>
  <c r="J125" i="98"/>
  <c r="I125" i="98"/>
  <c r="H125" i="98"/>
  <c r="G125" i="98"/>
  <c r="F125" i="98"/>
  <c r="E125" i="98"/>
  <c r="D125" i="98"/>
  <c r="C125" i="98"/>
  <c r="B125" i="98"/>
  <c r="BA124" i="98"/>
  <c r="AZ124" i="98"/>
  <c r="AY124" i="98"/>
  <c r="AX124" i="98"/>
  <c r="AW124" i="98"/>
  <c r="AV124" i="98"/>
  <c r="AU124" i="98"/>
  <c r="AT124" i="98"/>
  <c r="AS124" i="98"/>
  <c r="AR124" i="98"/>
  <c r="AQ124" i="98"/>
  <c r="AP124" i="98"/>
  <c r="AO124" i="98"/>
  <c r="AN124" i="98"/>
  <c r="AM124" i="98"/>
  <c r="AL124" i="98"/>
  <c r="AK124" i="98"/>
  <c r="AJ124" i="98"/>
  <c r="AI124" i="98"/>
  <c r="AH124" i="98"/>
  <c r="AG124" i="98"/>
  <c r="AF124" i="98"/>
  <c r="AE124" i="98"/>
  <c r="AD124" i="98"/>
  <c r="AC124" i="98"/>
  <c r="AB124" i="98"/>
  <c r="AA124" i="98"/>
  <c r="Z124" i="98"/>
  <c r="Y124" i="98"/>
  <c r="X124" i="98"/>
  <c r="W124" i="98"/>
  <c r="V124" i="98"/>
  <c r="U124" i="98"/>
  <c r="T124" i="98"/>
  <c r="S124" i="98"/>
  <c r="R124" i="98"/>
  <c r="Q124" i="98"/>
  <c r="P124" i="98"/>
  <c r="O124" i="98"/>
  <c r="N124" i="98"/>
  <c r="M124" i="98"/>
  <c r="L124" i="98"/>
  <c r="K124" i="98"/>
  <c r="J124" i="98"/>
  <c r="I124" i="98"/>
  <c r="H124" i="98"/>
  <c r="G124" i="98"/>
  <c r="F124" i="98"/>
  <c r="E124" i="98"/>
  <c r="D124" i="98"/>
  <c r="C124" i="98"/>
  <c r="B124" i="98"/>
  <c r="BA123" i="98"/>
  <c r="AZ123" i="98"/>
  <c r="AY123" i="98"/>
  <c r="AX123" i="98"/>
  <c r="AW123" i="98"/>
  <c r="AV123" i="98"/>
  <c r="AU123" i="98"/>
  <c r="AT123" i="98"/>
  <c r="AS123" i="98"/>
  <c r="AR123" i="98"/>
  <c r="AQ123" i="98"/>
  <c r="AP123" i="98"/>
  <c r="AO123" i="98"/>
  <c r="AN123" i="98"/>
  <c r="AM123" i="98"/>
  <c r="AL123" i="98"/>
  <c r="AK123" i="98"/>
  <c r="AJ123" i="98"/>
  <c r="AI123" i="98"/>
  <c r="AH123" i="98"/>
  <c r="AG123" i="98"/>
  <c r="AF123" i="98"/>
  <c r="AE123" i="98"/>
  <c r="AD123" i="98"/>
  <c r="AC123" i="98"/>
  <c r="AB123" i="98"/>
  <c r="AA123" i="98"/>
  <c r="Z123" i="98"/>
  <c r="Y123" i="98"/>
  <c r="X123" i="98"/>
  <c r="W123" i="98"/>
  <c r="V123" i="98"/>
  <c r="U123" i="98"/>
  <c r="T123" i="98"/>
  <c r="S123" i="98"/>
  <c r="R123" i="98"/>
  <c r="Q123" i="98"/>
  <c r="P123" i="98"/>
  <c r="O123" i="98"/>
  <c r="N123" i="98"/>
  <c r="M123" i="98"/>
  <c r="L123" i="98"/>
  <c r="K123" i="98"/>
  <c r="J123" i="98"/>
  <c r="I123" i="98"/>
  <c r="H123" i="98"/>
  <c r="G123" i="98"/>
  <c r="F123" i="98"/>
  <c r="E123" i="98"/>
  <c r="D123" i="98"/>
  <c r="C123" i="98"/>
  <c r="B123" i="98"/>
  <c r="BA122" i="98"/>
  <c r="AZ122" i="98"/>
  <c r="AY122" i="98"/>
  <c r="AX122" i="98"/>
  <c r="AW122" i="98"/>
  <c r="AV122" i="98"/>
  <c r="AU122" i="98"/>
  <c r="AT122" i="98"/>
  <c r="AS122" i="98"/>
  <c r="AR122" i="98"/>
  <c r="AQ122" i="98"/>
  <c r="AP122" i="98"/>
  <c r="AO122" i="98"/>
  <c r="AN122" i="98"/>
  <c r="AM122" i="98"/>
  <c r="AL122" i="98"/>
  <c r="AK122" i="98"/>
  <c r="AJ122" i="98"/>
  <c r="AI122" i="98"/>
  <c r="AH122" i="98"/>
  <c r="AG122" i="98"/>
  <c r="AF122" i="98"/>
  <c r="AE122" i="98"/>
  <c r="AD122" i="98"/>
  <c r="AC122" i="98"/>
  <c r="AB122" i="98"/>
  <c r="AA122" i="98"/>
  <c r="Z122" i="98"/>
  <c r="Y122" i="98"/>
  <c r="X122" i="98"/>
  <c r="W122" i="98"/>
  <c r="V122" i="98"/>
  <c r="U122" i="98"/>
  <c r="T122" i="98"/>
  <c r="S122" i="98"/>
  <c r="R122" i="98"/>
  <c r="Q122" i="98"/>
  <c r="P122" i="98"/>
  <c r="O122" i="98"/>
  <c r="N122" i="98"/>
  <c r="M122" i="98"/>
  <c r="L122" i="98"/>
  <c r="K122" i="98"/>
  <c r="J122" i="98"/>
  <c r="I122" i="98"/>
  <c r="H122" i="98"/>
  <c r="G122" i="98"/>
  <c r="F122" i="98"/>
  <c r="E122" i="98"/>
  <c r="D122" i="98"/>
  <c r="C122" i="98"/>
  <c r="B122" i="98"/>
  <c r="BA121" i="98"/>
  <c r="AZ121" i="98"/>
  <c r="AY121" i="98"/>
  <c r="AX121" i="98"/>
  <c r="AW121" i="98"/>
  <c r="AV121" i="98"/>
  <c r="AU121" i="98"/>
  <c r="AT121" i="98"/>
  <c r="AS121" i="98"/>
  <c r="AR121" i="98"/>
  <c r="AQ121" i="98"/>
  <c r="AP121" i="98"/>
  <c r="AO121" i="98"/>
  <c r="AN121" i="98"/>
  <c r="AM121" i="98"/>
  <c r="AL121" i="98"/>
  <c r="AK121" i="98"/>
  <c r="AJ121" i="98"/>
  <c r="AI121" i="98"/>
  <c r="AH121" i="98"/>
  <c r="AG121" i="98"/>
  <c r="AF121" i="98"/>
  <c r="AE121" i="98"/>
  <c r="AD121" i="98"/>
  <c r="AC121" i="98"/>
  <c r="AB121" i="98"/>
  <c r="AA121" i="98"/>
  <c r="Z121" i="98"/>
  <c r="Y121" i="98"/>
  <c r="X121" i="98"/>
  <c r="W121" i="98"/>
  <c r="V121" i="98"/>
  <c r="U121" i="98"/>
  <c r="T121" i="98"/>
  <c r="S121" i="98"/>
  <c r="R121" i="98"/>
  <c r="Q121" i="98"/>
  <c r="P121" i="98"/>
  <c r="O121" i="98"/>
  <c r="N121" i="98"/>
  <c r="M121" i="98"/>
  <c r="L121" i="98"/>
  <c r="K121" i="98"/>
  <c r="J121" i="98"/>
  <c r="I121" i="98"/>
  <c r="H121" i="98"/>
  <c r="G121" i="98"/>
  <c r="F121" i="98"/>
  <c r="E121" i="98"/>
  <c r="D121" i="98"/>
  <c r="C121" i="98"/>
  <c r="B121" i="98"/>
  <c r="BA120" i="98"/>
  <c r="AZ120" i="98"/>
  <c r="AY120" i="98"/>
  <c r="AX120" i="98"/>
  <c r="AW120" i="98"/>
  <c r="AV120" i="98"/>
  <c r="AU120" i="98"/>
  <c r="AT120" i="98"/>
  <c r="AS120" i="98"/>
  <c r="AR120" i="98"/>
  <c r="AQ120" i="98"/>
  <c r="AP120" i="98"/>
  <c r="AO120" i="98"/>
  <c r="AN120" i="98"/>
  <c r="AM120" i="98"/>
  <c r="AL120" i="98"/>
  <c r="AK120" i="98"/>
  <c r="AJ120" i="98"/>
  <c r="AI120" i="98"/>
  <c r="AH120" i="98"/>
  <c r="AG120" i="98"/>
  <c r="AF120" i="98"/>
  <c r="AE120" i="98"/>
  <c r="AD120" i="98"/>
  <c r="AC120" i="98"/>
  <c r="AB120" i="98"/>
  <c r="AA120" i="98"/>
  <c r="Z120" i="98"/>
  <c r="Y120" i="98"/>
  <c r="X120" i="98"/>
  <c r="W120" i="98"/>
  <c r="V120" i="98"/>
  <c r="U120" i="98"/>
  <c r="T120" i="98"/>
  <c r="S120" i="98"/>
  <c r="R120" i="98"/>
  <c r="Q120" i="98"/>
  <c r="P120" i="98"/>
  <c r="O120" i="98"/>
  <c r="N120" i="98"/>
  <c r="M120" i="98"/>
  <c r="L120" i="98"/>
  <c r="K120" i="98"/>
  <c r="J120" i="98"/>
  <c r="I120" i="98"/>
  <c r="H120" i="98"/>
  <c r="G120" i="98"/>
  <c r="F120" i="98"/>
  <c r="E120" i="98"/>
  <c r="D120" i="98"/>
  <c r="C120" i="98"/>
  <c r="B120" i="98"/>
  <c r="BA119" i="98"/>
  <c r="AZ119" i="98"/>
  <c r="AY119" i="98"/>
  <c r="AX119" i="98"/>
  <c r="AW119" i="98"/>
  <c r="AV119" i="98"/>
  <c r="AU119" i="98"/>
  <c r="AT119" i="98"/>
  <c r="AS119" i="98"/>
  <c r="AR119" i="98"/>
  <c r="AQ119" i="98"/>
  <c r="AP119" i="98"/>
  <c r="AO119" i="98"/>
  <c r="AN119" i="98"/>
  <c r="AM119" i="98"/>
  <c r="AL119" i="98"/>
  <c r="AK119" i="98"/>
  <c r="AJ119" i="98"/>
  <c r="AI119" i="98"/>
  <c r="AH119" i="98"/>
  <c r="AG119" i="98"/>
  <c r="AF119" i="98"/>
  <c r="AE119" i="98"/>
  <c r="AD119" i="98"/>
  <c r="AC119" i="98"/>
  <c r="AB119" i="98"/>
  <c r="AA119" i="98"/>
  <c r="Z119" i="98"/>
  <c r="Y119" i="98"/>
  <c r="X119" i="98"/>
  <c r="W119" i="98"/>
  <c r="V119" i="98"/>
  <c r="U119" i="98"/>
  <c r="T119" i="98"/>
  <c r="S119" i="98"/>
  <c r="R119" i="98"/>
  <c r="Q119" i="98"/>
  <c r="P119" i="98"/>
  <c r="O119" i="98"/>
  <c r="N119" i="98"/>
  <c r="M119" i="98"/>
  <c r="L119" i="98"/>
  <c r="K119" i="98"/>
  <c r="J119" i="98"/>
  <c r="I119" i="98"/>
  <c r="H119" i="98"/>
  <c r="G119" i="98"/>
  <c r="F119" i="98"/>
  <c r="E119" i="98"/>
  <c r="D119" i="98"/>
  <c r="C119" i="98"/>
  <c r="B119" i="98"/>
  <c r="BA118" i="98"/>
  <c r="AZ118" i="98"/>
  <c r="AY118" i="98"/>
  <c r="AX118" i="98"/>
  <c r="AW118" i="98"/>
  <c r="AV118" i="98"/>
  <c r="AU118" i="98"/>
  <c r="AT118" i="98"/>
  <c r="AS118" i="98"/>
  <c r="AR118" i="98"/>
  <c r="AQ118" i="98"/>
  <c r="AP118" i="98"/>
  <c r="AO118" i="98"/>
  <c r="AN118" i="98"/>
  <c r="AM118" i="98"/>
  <c r="AL118" i="98"/>
  <c r="AK118" i="98"/>
  <c r="AJ118" i="98"/>
  <c r="AI118" i="98"/>
  <c r="AH118" i="98"/>
  <c r="AG118" i="98"/>
  <c r="AF118" i="98"/>
  <c r="AE118" i="98"/>
  <c r="AD118" i="98"/>
  <c r="AC118" i="98"/>
  <c r="AB118" i="98"/>
  <c r="AA118" i="98"/>
  <c r="Z118" i="98"/>
  <c r="Y118" i="98"/>
  <c r="X118" i="98"/>
  <c r="W118" i="98"/>
  <c r="V118" i="98"/>
  <c r="U118" i="98"/>
  <c r="T118" i="98"/>
  <c r="S118" i="98"/>
  <c r="R118" i="98"/>
  <c r="Q118" i="98"/>
  <c r="P118" i="98"/>
  <c r="O118" i="98"/>
  <c r="N118" i="98"/>
  <c r="M118" i="98"/>
  <c r="L118" i="98"/>
  <c r="K118" i="98"/>
  <c r="J118" i="98"/>
  <c r="I118" i="98"/>
  <c r="H118" i="98"/>
  <c r="G118" i="98"/>
  <c r="F118" i="98"/>
  <c r="E118" i="98"/>
  <c r="D118" i="98"/>
  <c r="C118" i="98"/>
  <c r="B118" i="98"/>
  <c r="BA117" i="98"/>
  <c r="AZ117" i="98"/>
  <c r="AY117" i="98"/>
  <c r="AX117" i="98"/>
  <c r="AW117" i="98"/>
  <c r="AV117" i="98"/>
  <c r="AU117" i="98"/>
  <c r="AT117" i="98"/>
  <c r="AS117" i="98"/>
  <c r="AR117" i="98"/>
  <c r="AQ117" i="98"/>
  <c r="AP117" i="98"/>
  <c r="AO117" i="98"/>
  <c r="AN117" i="98"/>
  <c r="AM117" i="98"/>
  <c r="AL117" i="98"/>
  <c r="AK117" i="98"/>
  <c r="AJ117" i="98"/>
  <c r="AI117" i="98"/>
  <c r="AH117" i="98"/>
  <c r="AG117" i="98"/>
  <c r="AF117" i="98"/>
  <c r="AE117" i="98"/>
  <c r="AD117" i="98"/>
  <c r="AC117" i="98"/>
  <c r="AB117" i="98"/>
  <c r="AA117" i="98"/>
  <c r="Z117" i="98"/>
  <c r="Y117" i="98"/>
  <c r="X117" i="98"/>
  <c r="W117" i="98"/>
  <c r="V117" i="98"/>
  <c r="U117" i="98"/>
  <c r="T117" i="98"/>
  <c r="S117" i="98"/>
  <c r="R117" i="98"/>
  <c r="Q117" i="98"/>
  <c r="P117" i="98"/>
  <c r="O117" i="98"/>
  <c r="N117" i="98"/>
  <c r="M117" i="98"/>
  <c r="L117" i="98"/>
  <c r="K117" i="98"/>
  <c r="J117" i="98"/>
  <c r="I117" i="98"/>
  <c r="H117" i="98"/>
  <c r="G117" i="98"/>
  <c r="F117" i="98"/>
  <c r="E117" i="98"/>
  <c r="D117" i="98"/>
  <c r="C117" i="98"/>
  <c r="B117" i="98"/>
  <c r="BA116" i="98"/>
  <c r="AZ116" i="98"/>
  <c r="AY116" i="98"/>
  <c r="AX116" i="98"/>
  <c r="AW116" i="98"/>
  <c r="AV116" i="98"/>
  <c r="AU116" i="98"/>
  <c r="AT116" i="98"/>
  <c r="AS116" i="98"/>
  <c r="AR116" i="98"/>
  <c r="AQ116" i="98"/>
  <c r="AP116" i="98"/>
  <c r="AO116" i="98"/>
  <c r="AN116" i="98"/>
  <c r="AM116" i="98"/>
  <c r="AL116" i="98"/>
  <c r="AK116" i="98"/>
  <c r="AJ116" i="98"/>
  <c r="AI116" i="98"/>
  <c r="AH116" i="98"/>
  <c r="AG116" i="98"/>
  <c r="AF116" i="98"/>
  <c r="AE116" i="98"/>
  <c r="AD116" i="98"/>
  <c r="AC116" i="98"/>
  <c r="AB116" i="98"/>
  <c r="AA116" i="98"/>
  <c r="Z116" i="98"/>
  <c r="Y116" i="98"/>
  <c r="X116" i="98"/>
  <c r="W116" i="98"/>
  <c r="V116" i="98"/>
  <c r="U116" i="98"/>
  <c r="T116" i="98"/>
  <c r="S116" i="98"/>
  <c r="R116" i="98"/>
  <c r="Q116" i="98"/>
  <c r="P116" i="98"/>
  <c r="O116" i="98"/>
  <c r="N116" i="98"/>
  <c r="M116" i="98"/>
  <c r="L116" i="98"/>
  <c r="K116" i="98"/>
  <c r="J116" i="98"/>
  <c r="I116" i="98"/>
  <c r="H116" i="98"/>
  <c r="G116" i="98"/>
  <c r="F116" i="98"/>
  <c r="E116" i="98"/>
  <c r="D116" i="98"/>
  <c r="C116" i="98"/>
  <c r="B116" i="98"/>
  <c r="BA115" i="98"/>
  <c r="AZ115" i="98"/>
  <c r="AY115" i="98"/>
  <c r="AX115" i="98"/>
  <c r="AW115" i="98"/>
  <c r="AV115" i="98"/>
  <c r="AU115" i="98"/>
  <c r="AT115" i="98"/>
  <c r="AS115" i="98"/>
  <c r="AR115" i="98"/>
  <c r="AQ115" i="98"/>
  <c r="AP115" i="98"/>
  <c r="AO115" i="98"/>
  <c r="AN115" i="98"/>
  <c r="AM115" i="98"/>
  <c r="AL115" i="98"/>
  <c r="AK115" i="98"/>
  <c r="AJ115" i="98"/>
  <c r="AI115" i="98"/>
  <c r="AH115" i="98"/>
  <c r="AG115" i="98"/>
  <c r="AF115" i="98"/>
  <c r="AE115" i="98"/>
  <c r="AD115" i="98"/>
  <c r="AC115" i="98"/>
  <c r="AB115" i="98"/>
  <c r="AA115" i="98"/>
  <c r="Z115" i="98"/>
  <c r="Y115" i="98"/>
  <c r="X115" i="98"/>
  <c r="W115" i="98"/>
  <c r="V115" i="98"/>
  <c r="U115" i="98"/>
  <c r="T115" i="98"/>
  <c r="S115" i="98"/>
  <c r="R115" i="98"/>
  <c r="Q115" i="98"/>
  <c r="P115" i="98"/>
  <c r="O115" i="98"/>
  <c r="N115" i="98"/>
  <c r="M115" i="98"/>
  <c r="L115" i="98"/>
  <c r="K115" i="98"/>
  <c r="J115" i="98"/>
  <c r="I115" i="98"/>
  <c r="H115" i="98"/>
  <c r="G115" i="98"/>
  <c r="F115" i="98"/>
  <c r="E115" i="98"/>
  <c r="D115" i="98"/>
  <c r="C115" i="98"/>
  <c r="B115" i="98"/>
  <c r="BA114" i="98"/>
  <c r="AZ114" i="98"/>
  <c r="AY114" i="98"/>
  <c r="AX114" i="98"/>
  <c r="AW114" i="98"/>
  <c r="AV114" i="98"/>
  <c r="AU114" i="98"/>
  <c r="AT114" i="98"/>
  <c r="AS114" i="98"/>
  <c r="AR114" i="98"/>
  <c r="AQ114" i="98"/>
  <c r="AP114" i="98"/>
  <c r="AO114" i="98"/>
  <c r="AN114" i="98"/>
  <c r="AM114" i="98"/>
  <c r="AL114" i="98"/>
  <c r="AK114" i="98"/>
  <c r="AJ114" i="98"/>
  <c r="AI114" i="98"/>
  <c r="AH114" i="98"/>
  <c r="AG114" i="98"/>
  <c r="AF114" i="98"/>
  <c r="AE114" i="98"/>
  <c r="AD114" i="98"/>
  <c r="AC114" i="98"/>
  <c r="AB114" i="98"/>
  <c r="AA114" i="98"/>
  <c r="Z114" i="98"/>
  <c r="Y114" i="98"/>
  <c r="X114" i="98"/>
  <c r="W114" i="98"/>
  <c r="V114" i="98"/>
  <c r="U114" i="98"/>
  <c r="T114" i="98"/>
  <c r="S114" i="98"/>
  <c r="R114" i="98"/>
  <c r="Q114" i="98"/>
  <c r="P114" i="98"/>
  <c r="O114" i="98"/>
  <c r="N114" i="98"/>
  <c r="M114" i="98"/>
  <c r="L114" i="98"/>
  <c r="K114" i="98"/>
  <c r="J114" i="98"/>
  <c r="I114" i="98"/>
  <c r="H114" i="98"/>
  <c r="G114" i="98"/>
  <c r="F114" i="98"/>
  <c r="E114" i="98"/>
  <c r="D114" i="98"/>
  <c r="C114" i="98"/>
  <c r="B114" i="98"/>
  <c r="BA113" i="98"/>
  <c r="AZ113" i="98"/>
  <c r="AY113" i="98"/>
  <c r="AX113" i="98"/>
  <c r="AW113" i="98"/>
  <c r="AV113" i="98"/>
  <c r="AU113" i="98"/>
  <c r="AT113" i="98"/>
  <c r="AS113" i="98"/>
  <c r="AR113" i="98"/>
  <c r="AQ113" i="98"/>
  <c r="AP113" i="98"/>
  <c r="AO113" i="98"/>
  <c r="AN113" i="98"/>
  <c r="AM113" i="98"/>
  <c r="AL113" i="98"/>
  <c r="AK113" i="98"/>
  <c r="AJ113" i="98"/>
  <c r="AI113" i="98"/>
  <c r="AH113" i="98"/>
  <c r="AG113" i="98"/>
  <c r="AF113" i="98"/>
  <c r="AE113" i="98"/>
  <c r="AD113" i="98"/>
  <c r="AC113" i="98"/>
  <c r="AB113" i="98"/>
  <c r="AA113" i="98"/>
  <c r="Z113" i="98"/>
  <c r="Y113" i="98"/>
  <c r="X113" i="98"/>
  <c r="W113" i="98"/>
  <c r="V113" i="98"/>
  <c r="U113" i="98"/>
  <c r="T113" i="98"/>
  <c r="S113" i="98"/>
  <c r="R113" i="98"/>
  <c r="Q113" i="98"/>
  <c r="P113" i="98"/>
  <c r="O113" i="98"/>
  <c r="N113" i="98"/>
  <c r="M113" i="98"/>
  <c r="L113" i="98"/>
  <c r="K113" i="98"/>
  <c r="J113" i="98"/>
  <c r="I113" i="98"/>
  <c r="H113" i="98"/>
  <c r="G113" i="98"/>
  <c r="F113" i="98"/>
  <c r="E113" i="98"/>
  <c r="D113" i="98"/>
  <c r="C113" i="98"/>
  <c r="B113" i="98"/>
  <c r="BA112" i="98"/>
  <c r="AZ112" i="98"/>
  <c r="AY112" i="98"/>
  <c r="AX112" i="98"/>
  <c r="AW112" i="98"/>
  <c r="AV112" i="98"/>
  <c r="AU112" i="98"/>
  <c r="AT112" i="98"/>
  <c r="AS112" i="98"/>
  <c r="AR112" i="98"/>
  <c r="AQ112" i="98"/>
  <c r="AP112" i="98"/>
  <c r="AO112" i="98"/>
  <c r="AN112" i="98"/>
  <c r="AM112" i="98"/>
  <c r="AL112" i="98"/>
  <c r="AK112" i="98"/>
  <c r="AJ112" i="98"/>
  <c r="AI112" i="98"/>
  <c r="AH112" i="98"/>
  <c r="AG112" i="98"/>
  <c r="AF112" i="98"/>
  <c r="AE112" i="98"/>
  <c r="AD112" i="98"/>
  <c r="AC112" i="98"/>
  <c r="AB112" i="98"/>
  <c r="AA112" i="98"/>
  <c r="Z112" i="98"/>
  <c r="Y112" i="98"/>
  <c r="X112" i="98"/>
  <c r="W112" i="98"/>
  <c r="V112" i="98"/>
  <c r="U112" i="98"/>
  <c r="T112" i="98"/>
  <c r="S112" i="98"/>
  <c r="R112" i="98"/>
  <c r="Q112" i="98"/>
  <c r="P112" i="98"/>
  <c r="O112" i="98"/>
  <c r="N112" i="98"/>
  <c r="M112" i="98"/>
  <c r="L112" i="98"/>
  <c r="K112" i="98"/>
  <c r="J112" i="98"/>
  <c r="I112" i="98"/>
  <c r="H112" i="98"/>
  <c r="G112" i="98"/>
  <c r="F112" i="98"/>
  <c r="E112" i="98"/>
  <c r="D112" i="98"/>
  <c r="C112" i="98"/>
  <c r="B112" i="98"/>
  <c r="BA111" i="98"/>
  <c r="AZ111" i="98"/>
  <c r="AY111" i="98"/>
  <c r="AX111" i="98"/>
  <c r="AW111" i="98"/>
  <c r="AV111" i="98"/>
  <c r="AU111" i="98"/>
  <c r="AT111" i="98"/>
  <c r="AS111" i="98"/>
  <c r="AR111" i="98"/>
  <c r="AQ111" i="98"/>
  <c r="AP111" i="98"/>
  <c r="AO111" i="98"/>
  <c r="AN111" i="98"/>
  <c r="AM111" i="98"/>
  <c r="AL111" i="98"/>
  <c r="AK111" i="98"/>
  <c r="AJ111" i="98"/>
  <c r="AI111" i="98"/>
  <c r="AH111" i="98"/>
  <c r="AG111" i="98"/>
  <c r="AF111" i="98"/>
  <c r="AE111" i="98"/>
  <c r="AD111" i="98"/>
  <c r="AC111" i="98"/>
  <c r="AB111" i="98"/>
  <c r="AA111" i="98"/>
  <c r="Z111" i="98"/>
  <c r="Y111" i="98"/>
  <c r="X111" i="98"/>
  <c r="W111" i="98"/>
  <c r="V111" i="98"/>
  <c r="U111" i="98"/>
  <c r="T111" i="98"/>
  <c r="S111" i="98"/>
  <c r="R111" i="98"/>
  <c r="Q111" i="98"/>
  <c r="P111" i="98"/>
  <c r="O111" i="98"/>
  <c r="N111" i="98"/>
  <c r="M111" i="98"/>
  <c r="L111" i="98"/>
  <c r="K111" i="98"/>
  <c r="J111" i="98"/>
  <c r="I111" i="98"/>
  <c r="H111" i="98"/>
  <c r="G111" i="98"/>
  <c r="F111" i="98"/>
  <c r="E111" i="98"/>
  <c r="D111" i="98"/>
  <c r="C111" i="98"/>
  <c r="B111" i="98"/>
  <c r="BA110" i="98"/>
  <c r="AZ110" i="98"/>
  <c r="AY110" i="98"/>
  <c r="AX110" i="98"/>
  <c r="AW110" i="98"/>
  <c r="AV110" i="98"/>
  <c r="AU110" i="98"/>
  <c r="AT110" i="98"/>
  <c r="AS110" i="98"/>
  <c r="AR110" i="98"/>
  <c r="AQ110" i="98"/>
  <c r="AP110" i="98"/>
  <c r="AO110" i="98"/>
  <c r="AN110" i="98"/>
  <c r="AM110" i="98"/>
  <c r="AL110" i="98"/>
  <c r="AK110" i="98"/>
  <c r="AJ110" i="98"/>
  <c r="AI110" i="98"/>
  <c r="AH110" i="98"/>
  <c r="AG110" i="98"/>
  <c r="AF110" i="98"/>
  <c r="AE110" i="98"/>
  <c r="AD110" i="98"/>
  <c r="AC110" i="98"/>
  <c r="AB110" i="98"/>
  <c r="AA110" i="98"/>
  <c r="Z110" i="98"/>
  <c r="Y110" i="98"/>
  <c r="X110" i="98"/>
  <c r="W110" i="98"/>
  <c r="V110" i="98"/>
  <c r="U110" i="98"/>
  <c r="T110" i="98"/>
  <c r="S110" i="98"/>
  <c r="R110" i="98"/>
  <c r="Q110" i="98"/>
  <c r="P110" i="98"/>
  <c r="O110" i="98"/>
  <c r="N110" i="98"/>
  <c r="M110" i="98"/>
  <c r="L110" i="98"/>
  <c r="K110" i="98"/>
  <c r="J110" i="98"/>
  <c r="I110" i="98"/>
  <c r="H110" i="98"/>
  <c r="G110" i="98"/>
  <c r="F110" i="98"/>
  <c r="E110" i="98"/>
  <c r="D110" i="98"/>
  <c r="C110" i="98"/>
  <c r="B110" i="98"/>
  <c r="BA109" i="98"/>
  <c r="AZ109" i="98"/>
  <c r="AY109" i="98"/>
  <c r="AX109" i="98"/>
  <c r="AW109" i="98"/>
  <c r="AV109" i="98"/>
  <c r="AU109" i="98"/>
  <c r="AT109" i="98"/>
  <c r="AS109" i="98"/>
  <c r="AR109" i="98"/>
  <c r="AQ109" i="98"/>
  <c r="AP109" i="98"/>
  <c r="AO109" i="98"/>
  <c r="AN109" i="98"/>
  <c r="AM109" i="98"/>
  <c r="AL109" i="98"/>
  <c r="AK109" i="98"/>
  <c r="AJ109" i="98"/>
  <c r="AI109" i="98"/>
  <c r="AH109" i="98"/>
  <c r="AG109" i="98"/>
  <c r="AF109" i="98"/>
  <c r="AE109" i="98"/>
  <c r="AD109" i="98"/>
  <c r="AC109" i="98"/>
  <c r="AB109" i="98"/>
  <c r="AA109" i="98"/>
  <c r="Z109" i="98"/>
  <c r="Y109" i="98"/>
  <c r="X109" i="98"/>
  <c r="W109" i="98"/>
  <c r="V109" i="98"/>
  <c r="U109" i="98"/>
  <c r="T109" i="98"/>
  <c r="S109" i="98"/>
  <c r="R109" i="98"/>
  <c r="Q109" i="98"/>
  <c r="P109" i="98"/>
  <c r="O109" i="98"/>
  <c r="N109" i="98"/>
  <c r="M109" i="98"/>
  <c r="L109" i="98"/>
  <c r="K109" i="98"/>
  <c r="J109" i="98"/>
  <c r="I109" i="98"/>
  <c r="H109" i="98"/>
  <c r="G109" i="98"/>
  <c r="F109" i="98"/>
  <c r="E109" i="98"/>
  <c r="D109" i="98"/>
  <c r="C109" i="98"/>
  <c r="B109" i="98"/>
  <c r="BA108" i="98"/>
  <c r="AZ108" i="98"/>
  <c r="AY108" i="98"/>
  <c r="AX108" i="98"/>
  <c r="AW108" i="98"/>
  <c r="AV108" i="98"/>
  <c r="AU108" i="98"/>
  <c r="AT108" i="98"/>
  <c r="AS108" i="98"/>
  <c r="AR108" i="98"/>
  <c r="AQ108" i="98"/>
  <c r="AP108" i="98"/>
  <c r="AO108" i="98"/>
  <c r="AN108" i="98"/>
  <c r="AM108" i="98"/>
  <c r="AL108" i="98"/>
  <c r="AK108" i="98"/>
  <c r="AJ108" i="98"/>
  <c r="AI108" i="98"/>
  <c r="AH108" i="98"/>
  <c r="AG108" i="98"/>
  <c r="AF108" i="98"/>
  <c r="AE108" i="98"/>
  <c r="AD108" i="98"/>
  <c r="AC108" i="98"/>
  <c r="AB108" i="98"/>
  <c r="AA108" i="98"/>
  <c r="Z108" i="98"/>
  <c r="Y108" i="98"/>
  <c r="X108" i="98"/>
  <c r="W108" i="98"/>
  <c r="V108" i="98"/>
  <c r="U108" i="98"/>
  <c r="T108" i="98"/>
  <c r="S108" i="98"/>
  <c r="R108" i="98"/>
  <c r="Q108" i="98"/>
  <c r="P108" i="98"/>
  <c r="O108" i="98"/>
  <c r="N108" i="98"/>
  <c r="M108" i="98"/>
  <c r="L108" i="98"/>
  <c r="K108" i="98"/>
  <c r="J108" i="98"/>
  <c r="I108" i="98"/>
  <c r="H108" i="98"/>
  <c r="G108" i="98"/>
  <c r="F108" i="98"/>
  <c r="E108" i="98"/>
  <c r="D108" i="98"/>
  <c r="C108" i="98"/>
  <c r="B108" i="98"/>
  <c r="BA107" i="98"/>
  <c r="AZ107" i="98"/>
  <c r="AY107" i="98"/>
  <c r="AX107" i="98"/>
  <c r="AW107" i="98"/>
  <c r="AV107" i="98"/>
  <c r="AU107" i="98"/>
  <c r="AT107" i="98"/>
  <c r="AS107" i="98"/>
  <c r="AR107" i="98"/>
  <c r="AQ107" i="98"/>
  <c r="AP107" i="98"/>
  <c r="AO107" i="98"/>
  <c r="AN107" i="98"/>
  <c r="AM107" i="98"/>
  <c r="AL107" i="98"/>
  <c r="AK107" i="98"/>
  <c r="AJ107" i="98"/>
  <c r="AI107" i="98"/>
  <c r="AH107" i="98"/>
  <c r="AG107" i="98"/>
  <c r="AF107" i="98"/>
  <c r="AE107" i="98"/>
  <c r="AD107" i="98"/>
  <c r="AC107" i="98"/>
  <c r="AB107" i="98"/>
  <c r="AA107" i="98"/>
  <c r="Z107" i="98"/>
  <c r="Y107" i="98"/>
  <c r="X107" i="98"/>
  <c r="W107" i="98"/>
  <c r="V107" i="98"/>
  <c r="U107" i="98"/>
  <c r="T107" i="98"/>
  <c r="S107" i="98"/>
  <c r="R107" i="98"/>
  <c r="Q107" i="98"/>
  <c r="P107" i="98"/>
  <c r="O107" i="98"/>
  <c r="N107" i="98"/>
  <c r="M107" i="98"/>
  <c r="L107" i="98"/>
  <c r="K107" i="98"/>
  <c r="J107" i="98"/>
  <c r="I107" i="98"/>
  <c r="H107" i="98"/>
  <c r="G107" i="98"/>
  <c r="F107" i="98"/>
  <c r="E107" i="98"/>
  <c r="D107" i="98"/>
  <c r="C107" i="98"/>
  <c r="B107" i="98"/>
  <c r="BA106" i="98"/>
  <c r="AZ106" i="98"/>
  <c r="AY106" i="98"/>
  <c r="AX106" i="98"/>
  <c r="AW106" i="98"/>
  <c r="AV106" i="98"/>
  <c r="AU106" i="98"/>
  <c r="AT106" i="98"/>
  <c r="AS106" i="98"/>
  <c r="AR106" i="98"/>
  <c r="AQ106" i="98"/>
  <c r="AP106" i="98"/>
  <c r="AO106" i="98"/>
  <c r="AN106" i="98"/>
  <c r="AM106" i="98"/>
  <c r="AL106" i="98"/>
  <c r="AK106" i="98"/>
  <c r="AJ106" i="98"/>
  <c r="AI106" i="98"/>
  <c r="AH106" i="98"/>
  <c r="AG106" i="98"/>
  <c r="AF106" i="98"/>
  <c r="AE106" i="98"/>
  <c r="AD106" i="98"/>
  <c r="AC106" i="98"/>
  <c r="AB106" i="98"/>
  <c r="AA106" i="98"/>
  <c r="Z106" i="98"/>
  <c r="Y106" i="98"/>
  <c r="X106" i="98"/>
  <c r="W106" i="98"/>
  <c r="V106" i="98"/>
  <c r="U106" i="98"/>
  <c r="T106" i="98"/>
  <c r="S106" i="98"/>
  <c r="R106" i="98"/>
  <c r="Q106" i="98"/>
  <c r="P106" i="98"/>
  <c r="O106" i="98"/>
  <c r="N106" i="98"/>
  <c r="M106" i="98"/>
  <c r="L106" i="98"/>
  <c r="K106" i="98"/>
  <c r="J106" i="98"/>
  <c r="I106" i="98"/>
  <c r="H106" i="98"/>
  <c r="G106" i="98"/>
  <c r="F106" i="98"/>
  <c r="E106" i="98"/>
  <c r="D106" i="98"/>
  <c r="C106" i="98"/>
  <c r="B106" i="98"/>
  <c r="BA105" i="98"/>
  <c r="AZ105" i="98"/>
  <c r="AY105" i="98"/>
  <c r="AX105" i="98"/>
  <c r="AW105" i="98"/>
  <c r="AV105" i="98"/>
  <c r="AU105" i="98"/>
  <c r="AT105" i="98"/>
  <c r="AS105" i="98"/>
  <c r="AR105" i="98"/>
  <c r="AQ105" i="98"/>
  <c r="AP105" i="98"/>
  <c r="AO105" i="98"/>
  <c r="AN105" i="98"/>
  <c r="AM105" i="98"/>
  <c r="AL105" i="98"/>
  <c r="AK105" i="98"/>
  <c r="AJ105" i="98"/>
  <c r="AI105" i="98"/>
  <c r="AH105" i="98"/>
  <c r="AG105" i="98"/>
  <c r="AF105" i="98"/>
  <c r="AE105" i="98"/>
  <c r="AD105" i="98"/>
  <c r="AC105" i="98"/>
  <c r="AB105" i="98"/>
  <c r="AA105" i="98"/>
  <c r="Z105" i="98"/>
  <c r="Y105" i="98"/>
  <c r="X105" i="98"/>
  <c r="W105" i="98"/>
  <c r="V105" i="98"/>
  <c r="U105" i="98"/>
  <c r="T105" i="98"/>
  <c r="S105" i="98"/>
  <c r="R105" i="98"/>
  <c r="Q105" i="98"/>
  <c r="P105" i="98"/>
  <c r="O105" i="98"/>
  <c r="N105" i="98"/>
  <c r="M105" i="98"/>
  <c r="L105" i="98"/>
  <c r="K105" i="98"/>
  <c r="J105" i="98"/>
  <c r="I105" i="98"/>
  <c r="H105" i="98"/>
  <c r="G105" i="98"/>
  <c r="F105" i="98"/>
  <c r="E105" i="98"/>
  <c r="D105" i="98"/>
  <c r="C105" i="98"/>
  <c r="B105" i="98"/>
  <c r="BA104" i="98"/>
  <c r="AZ104" i="98"/>
  <c r="AY104" i="98"/>
  <c r="AX104" i="98"/>
  <c r="AW104" i="98"/>
  <c r="AV104" i="98"/>
  <c r="AU104" i="98"/>
  <c r="AT104" i="98"/>
  <c r="AS104" i="98"/>
  <c r="AR104" i="98"/>
  <c r="AQ104" i="98"/>
  <c r="AP104" i="98"/>
  <c r="AO104" i="98"/>
  <c r="AN104" i="98"/>
  <c r="AM104" i="98"/>
  <c r="AL104" i="98"/>
  <c r="AK104" i="98"/>
  <c r="AJ104" i="98"/>
  <c r="AI104" i="98"/>
  <c r="AH104" i="98"/>
  <c r="AG104" i="98"/>
  <c r="AF104" i="98"/>
  <c r="AE104" i="98"/>
  <c r="AD104" i="98"/>
  <c r="AC104" i="98"/>
  <c r="AB104" i="98"/>
  <c r="AA104" i="98"/>
  <c r="Z104" i="98"/>
  <c r="Y104" i="98"/>
  <c r="X104" i="98"/>
  <c r="W104" i="98"/>
  <c r="V104" i="98"/>
  <c r="U104" i="98"/>
  <c r="T104" i="98"/>
  <c r="S104" i="98"/>
  <c r="R104" i="98"/>
  <c r="Q104" i="98"/>
  <c r="P104" i="98"/>
  <c r="O104" i="98"/>
  <c r="N104" i="98"/>
  <c r="M104" i="98"/>
  <c r="L104" i="98"/>
  <c r="K104" i="98"/>
  <c r="J104" i="98"/>
  <c r="I104" i="98"/>
  <c r="H104" i="98"/>
  <c r="G104" i="98"/>
  <c r="F104" i="98"/>
  <c r="E104" i="98"/>
  <c r="D104" i="98"/>
  <c r="C104" i="98"/>
  <c r="B104" i="98"/>
  <c r="BA103" i="98"/>
  <c r="AZ103" i="98"/>
  <c r="AY103" i="98"/>
  <c r="AX103" i="98"/>
  <c r="AW103" i="98"/>
  <c r="AV103" i="98"/>
  <c r="AU103" i="98"/>
  <c r="AT103" i="98"/>
  <c r="AS103" i="98"/>
  <c r="AR103" i="98"/>
  <c r="AQ103" i="98"/>
  <c r="AP103" i="98"/>
  <c r="AO103" i="98"/>
  <c r="AN103" i="98"/>
  <c r="AM103" i="98"/>
  <c r="AL103" i="98"/>
  <c r="AK103" i="98"/>
  <c r="AJ103" i="98"/>
  <c r="AI103" i="98"/>
  <c r="AH103" i="98"/>
  <c r="AG103" i="98"/>
  <c r="AF103" i="98"/>
  <c r="AE103" i="98"/>
  <c r="AD103" i="98"/>
  <c r="AC103" i="98"/>
  <c r="AB103" i="98"/>
  <c r="AA103" i="98"/>
  <c r="Z103" i="98"/>
  <c r="Y103" i="98"/>
  <c r="X103" i="98"/>
  <c r="W103" i="98"/>
  <c r="V103" i="98"/>
  <c r="U103" i="98"/>
  <c r="T103" i="98"/>
  <c r="S103" i="98"/>
  <c r="R103" i="98"/>
  <c r="Q103" i="98"/>
  <c r="P103" i="98"/>
  <c r="O103" i="98"/>
  <c r="N103" i="98"/>
  <c r="M103" i="98"/>
  <c r="L103" i="98"/>
  <c r="K103" i="98"/>
  <c r="J103" i="98"/>
  <c r="I103" i="98"/>
  <c r="H103" i="98"/>
  <c r="G103" i="98"/>
  <c r="F103" i="98"/>
  <c r="E103" i="98"/>
  <c r="D103" i="98"/>
  <c r="C103" i="98"/>
  <c r="B103" i="98"/>
  <c r="BA102" i="98"/>
  <c r="AZ102" i="98"/>
  <c r="AY102" i="98"/>
  <c r="AX102" i="98"/>
  <c r="AW102" i="98"/>
  <c r="AV102" i="98"/>
  <c r="AU102" i="98"/>
  <c r="AT102" i="98"/>
  <c r="AS102" i="98"/>
  <c r="AR102" i="98"/>
  <c r="AQ102" i="98"/>
  <c r="AP102" i="98"/>
  <c r="AO102" i="98"/>
  <c r="AN102" i="98"/>
  <c r="AM102" i="98"/>
  <c r="AL102" i="98"/>
  <c r="AK102" i="98"/>
  <c r="AJ102" i="98"/>
  <c r="AI102" i="98"/>
  <c r="AH102" i="98"/>
  <c r="AG102" i="98"/>
  <c r="AF102" i="98"/>
  <c r="AE102" i="98"/>
  <c r="AD102" i="98"/>
  <c r="AC102" i="98"/>
  <c r="AB102" i="98"/>
  <c r="AA102" i="98"/>
  <c r="Z102" i="98"/>
  <c r="Y102" i="98"/>
  <c r="X102" i="98"/>
  <c r="W102" i="98"/>
  <c r="V102" i="98"/>
  <c r="U102" i="98"/>
  <c r="T102" i="98"/>
  <c r="S102" i="98"/>
  <c r="R102" i="98"/>
  <c r="Q102" i="98"/>
  <c r="P102" i="98"/>
  <c r="O102" i="98"/>
  <c r="N102" i="98"/>
  <c r="M102" i="98"/>
  <c r="L102" i="98"/>
  <c r="K102" i="98"/>
  <c r="J102" i="98"/>
  <c r="I102" i="98"/>
  <c r="H102" i="98"/>
  <c r="G102" i="98"/>
  <c r="F102" i="98"/>
  <c r="E102" i="98"/>
  <c r="D102" i="98"/>
  <c r="C102" i="98"/>
  <c r="B102" i="98"/>
  <c r="BA101" i="98"/>
  <c r="AZ101" i="98"/>
  <c r="AY101" i="98"/>
  <c r="AX101" i="98"/>
  <c r="AW101" i="98"/>
  <c r="AV101" i="98"/>
  <c r="AU101" i="98"/>
  <c r="AT101" i="98"/>
  <c r="AS101" i="98"/>
  <c r="AR101" i="98"/>
  <c r="AQ101" i="98"/>
  <c r="AP101" i="98"/>
  <c r="AO101" i="98"/>
  <c r="AN101" i="98"/>
  <c r="AM101" i="98"/>
  <c r="AL101" i="98"/>
  <c r="AK101" i="98"/>
  <c r="AJ101" i="98"/>
  <c r="AI101" i="98"/>
  <c r="AH101" i="98"/>
  <c r="AG101" i="98"/>
  <c r="AF101" i="98"/>
  <c r="AE101" i="98"/>
  <c r="AD101" i="98"/>
  <c r="AC101" i="98"/>
  <c r="AB101" i="98"/>
  <c r="AA101" i="98"/>
  <c r="Z101" i="98"/>
  <c r="Y101" i="98"/>
  <c r="X101" i="98"/>
  <c r="W101" i="98"/>
  <c r="V101" i="98"/>
  <c r="U101" i="98"/>
  <c r="T101" i="98"/>
  <c r="S101" i="98"/>
  <c r="R101" i="98"/>
  <c r="Q101" i="98"/>
  <c r="P101" i="98"/>
  <c r="O101" i="98"/>
  <c r="N101" i="98"/>
  <c r="M101" i="98"/>
  <c r="L101" i="98"/>
  <c r="K101" i="98"/>
  <c r="J101" i="98"/>
  <c r="I101" i="98"/>
  <c r="H101" i="98"/>
  <c r="G101" i="98"/>
  <c r="F101" i="98"/>
  <c r="E101" i="98"/>
  <c r="D101" i="98"/>
  <c r="C101" i="98"/>
  <c r="B101" i="98"/>
  <c r="BA100" i="98"/>
  <c r="AZ100" i="98"/>
  <c r="AY100" i="98"/>
  <c r="AX100" i="98"/>
  <c r="AW100" i="98"/>
  <c r="AV100" i="98"/>
  <c r="AU100" i="98"/>
  <c r="AT100" i="98"/>
  <c r="AS100" i="98"/>
  <c r="AR100" i="98"/>
  <c r="AQ100" i="98"/>
  <c r="AP100" i="98"/>
  <c r="AO100" i="98"/>
  <c r="AN100" i="98"/>
  <c r="AM100" i="98"/>
  <c r="AL100" i="98"/>
  <c r="AK100" i="98"/>
  <c r="AJ100" i="98"/>
  <c r="AI100" i="98"/>
  <c r="AH100" i="98"/>
  <c r="AG100" i="98"/>
  <c r="AF100" i="98"/>
  <c r="AE100" i="98"/>
  <c r="AD100" i="98"/>
  <c r="AC100" i="98"/>
  <c r="AB100" i="98"/>
  <c r="AA100" i="98"/>
  <c r="Z100" i="98"/>
  <c r="Y100" i="98"/>
  <c r="X100" i="98"/>
  <c r="W100" i="98"/>
  <c r="V100" i="98"/>
  <c r="U100" i="98"/>
  <c r="T100" i="98"/>
  <c r="S100" i="98"/>
  <c r="R100" i="98"/>
  <c r="Q100" i="98"/>
  <c r="P100" i="98"/>
  <c r="O100" i="98"/>
  <c r="N100" i="98"/>
  <c r="M100" i="98"/>
  <c r="L100" i="98"/>
  <c r="K100" i="98"/>
  <c r="J100" i="98"/>
  <c r="I100" i="98"/>
  <c r="H100" i="98"/>
  <c r="G100" i="98"/>
  <c r="F100" i="98"/>
  <c r="E100" i="98"/>
  <c r="D100" i="98"/>
  <c r="C100" i="98"/>
  <c r="B100" i="98"/>
  <c r="BA99" i="98"/>
  <c r="AZ99" i="98"/>
  <c r="AY99" i="98"/>
  <c r="AX99" i="98"/>
  <c r="AW99" i="98"/>
  <c r="AV99" i="98"/>
  <c r="AU99" i="98"/>
  <c r="AT99" i="98"/>
  <c r="AS99" i="98"/>
  <c r="AR99" i="98"/>
  <c r="AQ99" i="98"/>
  <c r="AP99" i="98"/>
  <c r="AO99" i="98"/>
  <c r="AN99" i="98"/>
  <c r="AM99" i="98"/>
  <c r="AL99" i="98"/>
  <c r="AK99" i="98"/>
  <c r="AJ99" i="98"/>
  <c r="AI99" i="98"/>
  <c r="AH99" i="98"/>
  <c r="AG99" i="98"/>
  <c r="AF99" i="98"/>
  <c r="AE99" i="98"/>
  <c r="AD99" i="98"/>
  <c r="AC99" i="98"/>
  <c r="AB99" i="98"/>
  <c r="AA99" i="98"/>
  <c r="Z99" i="98"/>
  <c r="Y99" i="98"/>
  <c r="X99" i="98"/>
  <c r="W99" i="98"/>
  <c r="V99" i="98"/>
  <c r="U99" i="98"/>
  <c r="T99" i="98"/>
  <c r="S99" i="98"/>
  <c r="R99" i="98"/>
  <c r="Q99" i="98"/>
  <c r="P99" i="98"/>
  <c r="O99" i="98"/>
  <c r="N99" i="98"/>
  <c r="M99" i="98"/>
  <c r="L99" i="98"/>
  <c r="K99" i="98"/>
  <c r="J99" i="98"/>
  <c r="I99" i="98"/>
  <c r="H99" i="98"/>
  <c r="G99" i="98"/>
  <c r="F99" i="98"/>
  <c r="E99" i="98"/>
  <c r="D99" i="98"/>
  <c r="C99" i="98"/>
  <c r="B99" i="98"/>
  <c r="BA98" i="98"/>
  <c r="AZ98" i="98"/>
  <c r="AY98" i="98"/>
  <c r="AX98" i="98"/>
  <c r="AW98" i="98"/>
  <c r="AV98" i="98"/>
  <c r="AU98" i="98"/>
  <c r="AT98" i="98"/>
  <c r="AS98" i="98"/>
  <c r="AR98" i="98"/>
  <c r="AQ98" i="98"/>
  <c r="AP98" i="98"/>
  <c r="AO98" i="98"/>
  <c r="AN98" i="98"/>
  <c r="AM98" i="98"/>
  <c r="AL98" i="98"/>
  <c r="AK98" i="98"/>
  <c r="AJ98" i="98"/>
  <c r="AI98" i="98"/>
  <c r="AH98" i="98"/>
  <c r="AG98" i="98"/>
  <c r="AF98" i="98"/>
  <c r="AE98" i="98"/>
  <c r="AD98" i="98"/>
  <c r="AC98" i="98"/>
  <c r="AB98" i="98"/>
  <c r="AA98" i="98"/>
  <c r="Z98" i="98"/>
  <c r="Y98" i="98"/>
  <c r="X98" i="98"/>
  <c r="W98" i="98"/>
  <c r="V98" i="98"/>
  <c r="U98" i="98"/>
  <c r="T98" i="98"/>
  <c r="S98" i="98"/>
  <c r="R98" i="98"/>
  <c r="Q98" i="98"/>
  <c r="P98" i="98"/>
  <c r="O98" i="98"/>
  <c r="N98" i="98"/>
  <c r="M98" i="98"/>
  <c r="L98" i="98"/>
  <c r="K98" i="98"/>
  <c r="J98" i="98"/>
  <c r="I98" i="98"/>
  <c r="H98" i="98"/>
  <c r="G98" i="98"/>
  <c r="F98" i="98"/>
  <c r="E98" i="98"/>
  <c r="D98" i="98"/>
  <c r="C98" i="98"/>
  <c r="B98" i="98"/>
  <c r="BA97" i="98"/>
  <c r="AZ97" i="98"/>
  <c r="AY97" i="98"/>
  <c r="AX97" i="98"/>
  <c r="AW97" i="98"/>
  <c r="AV97" i="98"/>
  <c r="AU97" i="98"/>
  <c r="AT97" i="98"/>
  <c r="AS97" i="98"/>
  <c r="AR97" i="98"/>
  <c r="AQ97" i="98"/>
  <c r="AP97" i="98"/>
  <c r="AO97" i="98"/>
  <c r="AN97" i="98"/>
  <c r="AM97" i="98"/>
  <c r="AL97" i="98"/>
  <c r="AK97" i="98"/>
  <c r="AJ97" i="98"/>
  <c r="AI97" i="98"/>
  <c r="AH97" i="98"/>
  <c r="AG97" i="98"/>
  <c r="AF97" i="98"/>
  <c r="AE97" i="98"/>
  <c r="AD97" i="98"/>
  <c r="AC97" i="98"/>
  <c r="AB97" i="98"/>
  <c r="AA97" i="98"/>
  <c r="Z97" i="98"/>
  <c r="Y97" i="98"/>
  <c r="X97" i="98"/>
  <c r="W97" i="98"/>
  <c r="V97" i="98"/>
  <c r="U97" i="98"/>
  <c r="T97" i="98"/>
  <c r="S97" i="98"/>
  <c r="R97" i="98"/>
  <c r="Q97" i="98"/>
  <c r="P97" i="98"/>
  <c r="O97" i="98"/>
  <c r="N97" i="98"/>
  <c r="M97" i="98"/>
  <c r="L97" i="98"/>
  <c r="K97" i="98"/>
  <c r="J97" i="98"/>
  <c r="I97" i="98"/>
  <c r="H97" i="98"/>
  <c r="G97" i="98"/>
  <c r="F97" i="98"/>
  <c r="E97" i="98"/>
  <c r="D97" i="98"/>
  <c r="C97" i="98"/>
  <c r="B97" i="98"/>
  <c r="BA96" i="98"/>
  <c r="AZ96" i="98"/>
  <c r="AY96" i="98"/>
  <c r="AX96" i="98"/>
  <c r="AW96" i="98"/>
  <c r="AV96" i="98"/>
  <c r="AU96" i="98"/>
  <c r="AT96" i="98"/>
  <c r="AS96" i="98"/>
  <c r="AR96" i="98"/>
  <c r="AQ96" i="98"/>
  <c r="AP96" i="98"/>
  <c r="AO96" i="98"/>
  <c r="AN96" i="98"/>
  <c r="AM96" i="98"/>
  <c r="AL96" i="98"/>
  <c r="AK96" i="98"/>
  <c r="AJ96" i="98"/>
  <c r="AI96" i="98"/>
  <c r="AH96" i="98"/>
  <c r="AG96" i="98"/>
  <c r="AF96" i="98"/>
  <c r="AE96" i="98"/>
  <c r="AD96" i="98"/>
  <c r="AC96" i="98"/>
  <c r="AB96" i="98"/>
  <c r="AA96" i="98"/>
  <c r="Z96" i="98"/>
  <c r="Y96" i="98"/>
  <c r="X96" i="98"/>
  <c r="W96" i="98"/>
  <c r="V96" i="98"/>
  <c r="U96" i="98"/>
  <c r="T96" i="98"/>
  <c r="S96" i="98"/>
  <c r="R96" i="98"/>
  <c r="Q96" i="98"/>
  <c r="P96" i="98"/>
  <c r="O96" i="98"/>
  <c r="N96" i="98"/>
  <c r="M96" i="98"/>
  <c r="L96" i="98"/>
  <c r="K96" i="98"/>
  <c r="J96" i="98"/>
  <c r="I96" i="98"/>
  <c r="H96" i="98"/>
  <c r="G96" i="98"/>
  <c r="F96" i="98"/>
  <c r="E96" i="98"/>
  <c r="D96" i="98"/>
  <c r="C96" i="98"/>
  <c r="B96" i="98"/>
  <c r="BA95" i="98"/>
  <c r="AZ95" i="98"/>
  <c r="AY95" i="98"/>
  <c r="AX95" i="98"/>
  <c r="AW95" i="98"/>
  <c r="AV95" i="98"/>
  <c r="AU95" i="98"/>
  <c r="AT95" i="98"/>
  <c r="AS95" i="98"/>
  <c r="AR95" i="98"/>
  <c r="AQ95" i="98"/>
  <c r="AP95" i="98"/>
  <c r="AO95" i="98"/>
  <c r="AN95" i="98"/>
  <c r="AM95" i="98"/>
  <c r="AL95" i="98"/>
  <c r="AK95" i="98"/>
  <c r="AJ95" i="98"/>
  <c r="AI95" i="98"/>
  <c r="AH95" i="98"/>
  <c r="AG95" i="98"/>
  <c r="AF95" i="98"/>
  <c r="AE95" i="98"/>
  <c r="AD95" i="98"/>
  <c r="AC95" i="98"/>
  <c r="AB95" i="98"/>
  <c r="AA95" i="98"/>
  <c r="Z95" i="98"/>
  <c r="Y95" i="98"/>
  <c r="X95" i="98"/>
  <c r="W95" i="98"/>
  <c r="V95" i="98"/>
  <c r="U95" i="98"/>
  <c r="T95" i="98"/>
  <c r="S95" i="98"/>
  <c r="R95" i="98"/>
  <c r="Q95" i="98"/>
  <c r="P95" i="98"/>
  <c r="O95" i="98"/>
  <c r="N95" i="98"/>
  <c r="M95" i="98"/>
  <c r="L95" i="98"/>
  <c r="K95" i="98"/>
  <c r="J95" i="98"/>
  <c r="I95" i="98"/>
  <c r="H95" i="98"/>
  <c r="G95" i="98"/>
  <c r="F95" i="98"/>
  <c r="E95" i="98"/>
  <c r="D95" i="98"/>
  <c r="C95" i="98"/>
  <c r="B95" i="98"/>
  <c r="BA94" i="98"/>
  <c r="AZ94" i="98"/>
  <c r="AY94" i="98"/>
  <c r="AX94" i="98"/>
  <c r="AW94" i="98"/>
  <c r="AV94" i="98"/>
  <c r="AU94" i="98"/>
  <c r="AT94" i="98"/>
  <c r="AS94" i="98"/>
  <c r="AR94" i="98"/>
  <c r="AQ94" i="98"/>
  <c r="AP94" i="98"/>
  <c r="AO94" i="98"/>
  <c r="AN94" i="98"/>
  <c r="AM94" i="98"/>
  <c r="AL94" i="98"/>
  <c r="AK94" i="98"/>
  <c r="AJ94" i="98"/>
  <c r="AI94" i="98"/>
  <c r="AH94" i="98"/>
  <c r="AG94" i="98"/>
  <c r="AF94" i="98"/>
  <c r="AE94" i="98"/>
  <c r="AD94" i="98"/>
  <c r="AC94" i="98"/>
  <c r="AB94" i="98"/>
  <c r="AA94" i="98"/>
  <c r="Z94" i="98"/>
  <c r="Y94" i="98"/>
  <c r="X94" i="98"/>
  <c r="W94" i="98"/>
  <c r="V94" i="98"/>
  <c r="U94" i="98"/>
  <c r="T94" i="98"/>
  <c r="S94" i="98"/>
  <c r="R94" i="98"/>
  <c r="Q94" i="98"/>
  <c r="P94" i="98"/>
  <c r="O94" i="98"/>
  <c r="N94" i="98"/>
  <c r="M94" i="98"/>
  <c r="L94" i="98"/>
  <c r="K94" i="98"/>
  <c r="J94" i="98"/>
  <c r="I94" i="98"/>
  <c r="H94" i="98"/>
  <c r="G94" i="98"/>
  <c r="F94" i="98"/>
  <c r="E94" i="98"/>
  <c r="D94" i="98"/>
  <c r="C94" i="98"/>
  <c r="B94" i="98"/>
  <c r="BA93" i="98"/>
  <c r="AZ93" i="98"/>
  <c r="AY93" i="98"/>
  <c r="AX93" i="98"/>
  <c r="AW93" i="98"/>
  <c r="AV93" i="98"/>
  <c r="AU93" i="98"/>
  <c r="AT93" i="98"/>
  <c r="AS93" i="98"/>
  <c r="AR93" i="98"/>
  <c r="AQ93" i="98"/>
  <c r="AP93" i="98"/>
  <c r="AO93" i="98"/>
  <c r="AN93" i="98"/>
  <c r="AM93" i="98"/>
  <c r="AL93" i="98"/>
  <c r="AK93" i="98"/>
  <c r="AJ93" i="98"/>
  <c r="AI93" i="98"/>
  <c r="AH93" i="98"/>
  <c r="AG93" i="98"/>
  <c r="AF93" i="98"/>
  <c r="AE93" i="98"/>
  <c r="AD93" i="98"/>
  <c r="AC93" i="98"/>
  <c r="AB93" i="98"/>
  <c r="AA93" i="98"/>
  <c r="Z93" i="98"/>
  <c r="Y93" i="98"/>
  <c r="X93" i="98"/>
  <c r="W93" i="98"/>
  <c r="V93" i="98"/>
  <c r="U93" i="98"/>
  <c r="T93" i="98"/>
  <c r="S93" i="98"/>
  <c r="R93" i="98"/>
  <c r="Q93" i="98"/>
  <c r="P93" i="98"/>
  <c r="O93" i="98"/>
  <c r="N93" i="98"/>
  <c r="M93" i="98"/>
  <c r="L93" i="98"/>
  <c r="K93" i="98"/>
  <c r="J93" i="98"/>
  <c r="I93" i="98"/>
  <c r="H93" i="98"/>
  <c r="G93" i="98"/>
  <c r="F93" i="98"/>
  <c r="E93" i="98"/>
  <c r="D93" i="98"/>
  <c r="C93" i="98"/>
  <c r="B93" i="98"/>
  <c r="BA92" i="98"/>
  <c r="AZ92" i="98"/>
  <c r="AY92" i="98"/>
  <c r="AX92" i="98"/>
  <c r="AW92" i="98"/>
  <c r="AV92" i="98"/>
  <c r="AU92" i="98"/>
  <c r="AT92" i="98"/>
  <c r="AS92" i="98"/>
  <c r="AR92" i="98"/>
  <c r="AQ92" i="98"/>
  <c r="AP92" i="98"/>
  <c r="AO92" i="98"/>
  <c r="AN92" i="98"/>
  <c r="AM92" i="98"/>
  <c r="AL92" i="98"/>
  <c r="AK92" i="98"/>
  <c r="AJ92" i="98"/>
  <c r="AI92" i="98"/>
  <c r="AH92" i="98"/>
  <c r="AG92" i="98"/>
  <c r="AF92" i="98"/>
  <c r="AE92" i="98"/>
  <c r="AD92" i="98"/>
  <c r="AC92" i="98"/>
  <c r="AB92" i="98"/>
  <c r="AA92" i="98"/>
  <c r="Z92" i="98"/>
  <c r="Y92" i="98"/>
  <c r="X92" i="98"/>
  <c r="W92" i="98"/>
  <c r="V92" i="98"/>
  <c r="U92" i="98"/>
  <c r="T92" i="98"/>
  <c r="S92" i="98"/>
  <c r="R92" i="98"/>
  <c r="Q92" i="98"/>
  <c r="P92" i="98"/>
  <c r="O92" i="98"/>
  <c r="N92" i="98"/>
  <c r="M92" i="98"/>
  <c r="L92" i="98"/>
  <c r="K92" i="98"/>
  <c r="J92" i="98"/>
  <c r="I92" i="98"/>
  <c r="H92" i="98"/>
  <c r="G92" i="98"/>
  <c r="F92" i="98"/>
  <c r="E92" i="98"/>
  <c r="D92" i="98"/>
  <c r="C92" i="98"/>
  <c r="B92" i="98"/>
  <c r="BA91" i="98"/>
  <c r="AZ91" i="98"/>
  <c r="AY91" i="98"/>
  <c r="AX91" i="98"/>
  <c r="AW91" i="98"/>
  <c r="AV91" i="98"/>
  <c r="AU91" i="98"/>
  <c r="AT91" i="98"/>
  <c r="AS91" i="98"/>
  <c r="AR91" i="98"/>
  <c r="AQ91" i="98"/>
  <c r="AP91" i="98"/>
  <c r="AO91" i="98"/>
  <c r="AN91" i="98"/>
  <c r="AM91" i="98"/>
  <c r="AL91" i="98"/>
  <c r="AK91" i="98"/>
  <c r="AJ91" i="98"/>
  <c r="AI91" i="98"/>
  <c r="AH91" i="98"/>
  <c r="AG91" i="98"/>
  <c r="AF91" i="98"/>
  <c r="AE91" i="98"/>
  <c r="AD91" i="98"/>
  <c r="AC91" i="98"/>
  <c r="AB91" i="98"/>
  <c r="AA91" i="98"/>
  <c r="Z91" i="98"/>
  <c r="Y91" i="98"/>
  <c r="X91" i="98"/>
  <c r="W91" i="98"/>
  <c r="V91" i="98"/>
  <c r="U91" i="98"/>
  <c r="T91" i="98"/>
  <c r="S91" i="98"/>
  <c r="R91" i="98"/>
  <c r="Q91" i="98"/>
  <c r="P91" i="98"/>
  <c r="O91" i="98"/>
  <c r="N91" i="98"/>
  <c r="M91" i="98"/>
  <c r="L91" i="98"/>
  <c r="K91" i="98"/>
  <c r="J91" i="98"/>
  <c r="I91" i="98"/>
  <c r="H91" i="98"/>
  <c r="G91" i="98"/>
  <c r="F91" i="98"/>
  <c r="E91" i="98"/>
  <c r="D91" i="98"/>
  <c r="C91" i="98"/>
  <c r="B91" i="98"/>
  <c r="BA90" i="98"/>
  <c r="AZ90" i="98"/>
  <c r="AY90" i="98"/>
  <c r="AX90" i="98"/>
  <c r="AW90" i="98"/>
  <c r="AV90" i="98"/>
  <c r="AU90" i="98"/>
  <c r="AT90" i="98"/>
  <c r="AS90" i="98"/>
  <c r="AR90" i="98"/>
  <c r="AQ90" i="98"/>
  <c r="AP90" i="98"/>
  <c r="AO90" i="98"/>
  <c r="AN90" i="98"/>
  <c r="AM90" i="98"/>
  <c r="AL90" i="98"/>
  <c r="AK90" i="98"/>
  <c r="AJ90" i="98"/>
  <c r="AI90" i="98"/>
  <c r="AH90" i="98"/>
  <c r="AG90" i="98"/>
  <c r="AF90" i="98"/>
  <c r="AE90" i="98"/>
  <c r="AD90" i="98"/>
  <c r="AC90" i="98"/>
  <c r="AB90" i="98"/>
  <c r="AA90" i="98"/>
  <c r="Z90" i="98"/>
  <c r="Y90" i="98"/>
  <c r="X90" i="98"/>
  <c r="W90" i="98"/>
  <c r="V90" i="98"/>
  <c r="U90" i="98"/>
  <c r="T90" i="98"/>
  <c r="S90" i="98"/>
  <c r="R90" i="98"/>
  <c r="Q90" i="98"/>
  <c r="P90" i="98"/>
  <c r="O90" i="98"/>
  <c r="N90" i="98"/>
  <c r="M90" i="98"/>
  <c r="L90" i="98"/>
  <c r="K90" i="98"/>
  <c r="J90" i="98"/>
  <c r="I90" i="98"/>
  <c r="H90" i="98"/>
  <c r="G90" i="98"/>
  <c r="F90" i="98"/>
  <c r="E90" i="98"/>
  <c r="D90" i="98"/>
  <c r="C90" i="98"/>
  <c r="B90" i="98"/>
  <c r="BA89" i="98"/>
  <c r="AZ89" i="98"/>
  <c r="AY89" i="98"/>
  <c r="AX89" i="98"/>
  <c r="AW89" i="98"/>
  <c r="AV89" i="98"/>
  <c r="AU89" i="98"/>
  <c r="AT89" i="98"/>
  <c r="AS89" i="98"/>
  <c r="AR89" i="98"/>
  <c r="AQ89" i="98"/>
  <c r="AP89" i="98"/>
  <c r="AO89" i="98"/>
  <c r="AN89" i="98"/>
  <c r="AM89" i="98"/>
  <c r="AL89" i="98"/>
  <c r="AK89" i="98"/>
  <c r="AJ89" i="98"/>
  <c r="AI89" i="98"/>
  <c r="AH89" i="98"/>
  <c r="AG89" i="98"/>
  <c r="AF89" i="98"/>
  <c r="AE89" i="98"/>
  <c r="AD89" i="98"/>
  <c r="AC89" i="98"/>
  <c r="AB89" i="98"/>
  <c r="AA89" i="98"/>
  <c r="Z89" i="98"/>
  <c r="Y89" i="98"/>
  <c r="X89" i="98"/>
  <c r="W89" i="98"/>
  <c r="V89" i="98"/>
  <c r="U89" i="98"/>
  <c r="T89" i="98"/>
  <c r="S89" i="98"/>
  <c r="R89" i="98"/>
  <c r="Q89" i="98"/>
  <c r="P89" i="98"/>
  <c r="O89" i="98"/>
  <c r="N89" i="98"/>
  <c r="M89" i="98"/>
  <c r="L89" i="98"/>
  <c r="K89" i="98"/>
  <c r="J89" i="98"/>
  <c r="I89" i="98"/>
  <c r="H89" i="98"/>
  <c r="G89" i="98"/>
  <c r="F89" i="98"/>
  <c r="E89" i="98"/>
  <c r="D89" i="98"/>
  <c r="C89" i="98"/>
  <c r="B89" i="98"/>
  <c r="BA88" i="98"/>
  <c r="AZ88" i="98"/>
  <c r="AY88" i="98"/>
  <c r="AX88" i="98"/>
  <c r="AW88" i="98"/>
  <c r="AV88" i="98"/>
  <c r="AU88" i="98"/>
  <c r="AT88" i="98"/>
  <c r="AS88" i="98"/>
  <c r="AR88" i="98"/>
  <c r="AQ88" i="98"/>
  <c r="AP88" i="98"/>
  <c r="AO88" i="98"/>
  <c r="AN88" i="98"/>
  <c r="AM88" i="98"/>
  <c r="AL88" i="98"/>
  <c r="AK88" i="98"/>
  <c r="AJ88" i="98"/>
  <c r="AI88" i="98"/>
  <c r="AH88" i="98"/>
  <c r="AG88" i="98"/>
  <c r="AF88" i="98"/>
  <c r="AE88" i="98"/>
  <c r="AD88" i="98"/>
  <c r="AC88" i="98"/>
  <c r="AB88" i="98"/>
  <c r="AA88" i="98"/>
  <c r="Z88" i="98"/>
  <c r="Y88" i="98"/>
  <c r="X88" i="98"/>
  <c r="W88" i="98"/>
  <c r="V88" i="98"/>
  <c r="U88" i="98"/>
  <c r="T88" i="98"/>
  <c r="S88" i="98"/>
  <c r="R88" i="98"/>
  <c r="Q88" i="98"/>
  <c r="P88" i="98"/>
  <c r="O88" i="98"/>
  <c r="N88" i="98"/>
  <c r="M88" i="98"/>
  <c r="L88" i="98"/>
  <c r="K88" i="98"/>
  <c r="J88" i="98"/>
  <c r="I88" i="98"/>
  <c r="H88" i="98"/>
  <c r="G88" i="98"/>
  <c r="F88" i="98"/>
  <c r="E88" i="98"/>
  <c r="D88" i="98"/>
  <c r="C88" i="98"/>
  <c r="B88" i="98"/>
  <c r="BA87" i="98"/>
  <c r="AZ87" i="98"/>
  <c r="AY87" i="98"/>
  <c r="AX87" i="98"/>
  <c r="AW87" i="98"/>
  <c r="AV87" i="98"/>
  <c r="AU87" i="98"/>
  <c r="AT87" i="98"/>
  <c r="AS87" i="98"/>
  <c r="AR87" i="98"/>
  <c r="AQ87" i="98"/>
  <c r="AP87" i="98"/>
  <c r="AO87" i="98"/>
  <c r="AN87" i="98"/>
  <c r="AM87" i="98"/>
  <c r="AL87" i="98"/>
  <c r="AK87" i="98"/>
  <c r="AJ87" i="98"/>
  <c r="AI87" i="98"/>
  <c r="AH87" i="98"/>
  <c r="AG87" i="98"/>
  <c r="AF87" i="98"/>
  <c r="AE87" i="98"/>
  <c r="AD87" i="98"/>
  <c r="AC87" i="98"/>
  <c r="AB87" i="98"/>
  <c r="AA87" i="98"/>
  <c r="Z87" i="98"/>
  <c r="Y87" i="98"/>
  <c r="X87" i="98"/>
  <c r="W87" i="98"/>
  <c r="V87" i="98"/>
  <c r="U87" i="98"/>
  <c r="T87" i="98"/>
  <c r="S87" i="98"/>
  <c r="R87" i="98"/>
  <c r="Q87" i="98"/>
  <c r="P87" i="98"/>
  <c r="O87" i="98"/>
  <c r="N87" i="98"/>
  <c r="M87" i="98"/>
  <c r="L87" i="98"/>
  <c r="K87" i="98"/>
  <c r="J87" i="98"/>
  <c r="I87" i="98"/>
  <c r="H87" i="98"/>
  <c r="G87" i="98"/>
  <c r="F87" i="98"/>
  <c r="E87" i="98"/>
  <c r="D87" i="98"/>
  <c r="C87" i="98"/>
  <c r="B87" i="98"/>
  <c r="BA86" i="98"/>
  <c r="AZ86" i="98"/>
  <c r="AY86" i="98"/>
  <c r="AX86" i="98"/>
  <c r="AW86" i="98"/>
  <c r="AV86" i="98"/>
  <c r="AU86" i="98"/>
  <c r="AT86" i="98"/>
  <c r="AS86" i="98"/>
  <c r="AR86" i="98"/>
  <c r="AQ86" i="98"/>
  <c r="AP86" i="98"/>
  <c r="AO86" i="98"/>
  <c r="AN86" i="98"/>
  <c r="AM86" i="98"/>
  <c r="AL86" i="98"/>
  <c r="AK86" i="98"/>
  <c r="AJ86" i="98"/>
  <c r="AI86" i="98"/>
  <c r="AH86" i="98"/>
  <c r="AG86" i="98"/>
  <c r="AF86" i="98"/>
  <c r="AE86" i="98"/>
  <c r="AD86" i="98"/>
  <c r="AC86" i="98"/>
  <c r="AB86" i="98"/>
  <c r="AA86" i="98"/>
  <c r="Z86" i="98"/>
  <c r="Y86" i="98"/>
  <c r="X86" i="98"/>
  <c r="W86" i="98"/>
  <c r="V86" i="98"/>
  <c r="U86" i="98"/>
  <c r="T86" i="98"/>
  <c r="S86" i="98"/>
  <c r="R86" i="98"/>
  <c r="Q86" i="98"/>
  <c r="P86" i="98"/>
  <c r="O86" i="98"/>
  <c r="N86" i="98"/>
  <c r="M86" i="98"/>
  <c r="L86" i="98"/>
  <c r="K86" i="98"/>
  <c r="J86" i="98"/>
  <c r="I86" i="98"/>
  <c r="H86" i="98"/>
  <c r="G86" i="98"/>
  <c r="F86" i="98"/>
  <c r="E86" i="98"/>
  <c r="D86" i="98"/>
  <c r="C86" i="98"/>
  <c r="B86" i="98"/>
  <c r="BA85" i="98"/>
  <c r="AZ85" i="98"/>
  <c r="AY85" i="98"/>
  <c r="AX85" i="98"/>
  <c r="AW85" i="98"/>
  <c r="AV85" i="98"/>
  <c r="AU85" i="98"/>
  <c r="AT85" i="98"/>
  <c r="AS85" i="98"/>
  <c r="AR85" i="98"/>
  <c r="AQ85" i="98"/>
  <c r="AP85" i="98"/>
  <c r="AO85" i="98"/>
  <c r="AN85" i="98"/>
  <c r="AM85" i="98"/>
  <c r="AL85" i="98"/>
  <c r="AK85" i="98"/>
  <c r="AJ85" i="98"/>
  <c r="AI85" i="98"/>
  <c r="AH85" i="98"/>
  <c r="AG85" i="98"/>
  <c r="AF85" i="98"/>
  <c r="AE85" i="98"/>
  <c r="AD85" i="98"/>
  <c r="AC85" i="98"/>
  <c r="AB85" i="98"/>
  <c r="AA85" i="98"/>
  <c r="Z85" i="98"/>
  <c r="Y85" i="98"/>
  <c r="X85" i="98"/>
  <c r="W85" i="98"/>
  <c r="V85" i="98"/>
  <c r="U85" i="98"/>
  <c r="T85" i="98"/>
  <c r="S85" i="98"/>
  <c r="R85" i="98"/>
  <c r="Q85" i="98"/>
  <c r="P85" i="98"/>
  <c r="O85" i="98"/>
  <c r="N85" i="98"/>
  <c r="M85" i="98"/>
  <c r="L85" i="98"/>
  <c r="K85" i="98"/>
  <c r="J85" i="98"/>
  <c r="I85" i="98"/>
  <c r="H85" i="98"/>
  <c r="G85" i="98"/>
  <c r="F85" i="98"/>
  <c r="E85" i="98"/>
  <c r="D85" i="98"/>
  <c r="C85" i="98"/>
  <c r="B85" i="98"/>
  <c r="BA84" i="98"/>
  <c r="AZ84" i="98"/>
  <c r="AY84" i="98"/>
  <c r="AX84" i="98"/>
  <c r="AW84" i="98"/>
  <c r="AV84" i="98"/>
  <c r="AU84" i="98"/>
  <c r="AT84" i="98"/>
  <c r="AS84" i="98"/>
  <c r="AR84" i="98"/>
  <c r="AQ84" i="98"/>
  <c r="AP84" i="98"/>
  <c r="AO84" i="98"/>
  <c r="AN84" i="98"/>
  <c r="AM84" i="98"/>
  <c r="AL84" i="98"/>
  <c r="AK84" i="98"/>
  <c r="AJ84" i="98"/>
  <c r="AI84" i="98"/>
  <c r="AH84" i="98"/>
  <c r="AG84" i="98"/>
  <c r="AF84" i="98"/>
  <c r="AE84" i="98"/>
  <c r="AD84" i="98"/>
  <c r="AC84" i="98"/>
  <c r="AB84" i="98"/>
  <c r="AA84" i="98"/>
  <c r="Z84" i="98"/>
  <c r="Y84" i="98"/>
  <c r="X84" i="98"/>
  <c r="W84" i="98"/>
  <c r="V84" i="98"/>
  <c r="U84" i="98"/>
  <c r="T84" i="98"/>
  <c r="S84" i="98"/>
  <c r="R84" i="98"/>
  <c r="Q84" i="98"/>
  <c r="P84" i="98"/>
  <c r="O84" i="98"/>
  <c r="N84" i="98"/>
  <c r="M84" i="98"/>
  <c r="L84" i="98"/>
  <c r="K84" i="98"/>
  <c r="J84" i="98"/>
  <c r="I84" i="98"/>
  <c r="H84" i="98"/>
  <c r="G84" i="98"/>
  <c r="F84" i="98"/>
  <c r="E84" i="98"/>
  <c r="D84" i="98"/>
  <c r="C84" i="98"/>
  <c r="B84" i="98"/>
  <c r="BA83" i="98"/>
  <c r="AZ83" i="98"/>
  <c r="AY83" i="98"/>
  <c r="AX83" i="98"/>
  <c r="AW83" i="98"/>
  <c r="AV83" i="98"/>
  <c r="AU83" i="98"/>
  <c r="AT83" i="98"/>
  <c r="AS83" i="98"/>
  <c r="AR83" i="98"/>
  <c r="AQ83" i="98"/>
  <c r="AP83" i="98"/>
  <c r="AO83" i="98"/>
  <c r="AN83" i="98"/>
  <c r="AM83" i="98"/>
  <c r="AL83" i="98"/>
  <c r="AK83" i="98"/>
  <c r="AJ83" i="98"/>
  <c r="AI83" i="98"/>
  <c r="AH83" i="98"/>
  <c r="AG83" i="98"/>
  <c r="AF83" i="98"/>
  <c r="AE83" i="98"/>
  <c r="AD83" i="98"/>
  <c r="AC83" i="98"/>
  <c r="AB83" i="98"/>
  <c r="AA83" i="98"/>
  <c r="Z83" i="98"/>
  <c r="Y83" i="98"/>
  <c r="X83" i="98"/>
  <c r="W83" i="98"/>
  <c r="V83" i="98"/>
  <c r="U83" i="98"/>
  <c r="T83" i="98"/>
  <c r="S83" i="98"/>
  <c r="R83" i="98"/>
  <c r="Q83" i="98"/>
  <c r="P83" i="98"/>
  <c r="O83" i="98"/>
  <c r="N83" i="98"/>
  <c r="M83" i="98"/>
  <c r="L83" i="98"/>
  <c r="K83" i="98"/>
  <c r="J83" i="98"/>
  <c r="I83" i="98"/>
  <c r="H83" i="98"/>
  <c r="G83" i="98"/>
  <c r="F83" i="98"/>
  <c r="E83" i="98"/>
  <c r="D83" i="98"/>
  <c r="C83" i="98"/>
  <c r="B83" i="98"/>
  <c r="BA82" i="98"/>
  <c r="AZ82" i="98"/>
  <c r="AY82" i="98"/>
  <c r="AX82" i="98"/>
  <c r="AW82" i="98"/>
  <c r="AV82" i="98"/>
  <c r="AU82" i="98"/>
  <c r="AT82" i="98"/>
  <c r="AS82" i="98"/>
  <c r="AR82" i="98"/>
  <c r="AQ82" i="98"/>
  <c r="AP82" i="98"/>
  <c r="AO82" i="98"/>
  <c r="AN82" i="98"/>
  <c r="AM82" i="98"/>
  <c r="AL82" i="98"/>
  <c r="AK82" i="98"/>
  <c r="AJ82" i="98"/>
  <c r="AI82" i="98"/>
  <c r="AH82" i="98"/>
  <c r="AG82" i="98"/>
  <c r="AF82" i="98"/>
  <c r="AE82" i="98"/>
  <c r="AD82" i="98"/>
  <c r="AC82" i="98"/>
  <c r="AB82" i="98"/>
  <c r="AA82" i="98"/>
  <c r="Z82" i="98"/>
  <c r="Y82" i="98"/>
  <c r="X82" i="98"/>
  <c r="W82" i="98"/>
  <c r="V82" i="98"/>
  <c r="U82" i="98"/>
  <c r="T82" i="98"/>
  <c r="S82" i="98"/>
  <c r="R82" i="98"/>
  <c r="Q82" i="98"/>
  <c r="P82" i="98"/>
  <c r="O82" i="98"/>
  <c r="N82" i="98"/>
  <c r="M82" i="98"/>
  <c r="L82" i="98"/>
  <c r="K82" i="98"/>
  <c r="J82" i="98"/>
  <c r="I82" i="98"/>
  <c r="H82" i="98"/>
  <c r="G82" i="98"/>
  <c r="F82" i="98"/>
  <c r="E82" i="98"/>
  <c r="D82" i="98"/>
  <c r="C82" i="98"/>
  <c r="B82" i="98"/>
  <c r="BA81" i="98"/>
  <c r="AZ81" i="98"/>
  <c r="AY81" i="98"/>
  <c r="AX81" i="98"/>
  <c r="AW81" i="98"/>
  <c r="AV81" i="98"/>
  <c r="AU81" i="98"/>
  <c r="AT81" i="98"/>
  <c r="AS81" i="98"/>
  <c r="AR81" i="98"/>
  <c r="AQ81" i="98"/>
  <c r="AP81" i="98"/>
  <c r="AO81" i="98"/>
  <c r="AN81" i="98"/>
  <c r="AM81" i="98"/>
  <c r="AL81" i="98"/>
  <c r="AK81" i="98"/>
  <c r="AJ81" i="98"/>
  <c r="AI81" i="98"/>
  <c r="AH81" i="98"/>
  <c r="AG81" i="98"/>
  <c r="AF81" i="98"/>
  <c r="AE81" i="98"/>
  <c r="AD81" i="98"/>
  <c r="AC81" i="98"/>
  <c r="AB81" i="98"/>
  <c r="AA81" i="98"/>
  <c r="Z81" i="98"/>
  <c r="Y81" i="98"/>
  <c r="X81" i="98"/>
  <c r="W81" i="98"/>
  <c r="V81" i="98"/>
  <c r="U81" i="98"/>
  <c r="T81" i="98"/>
  <c r="S81" i="98"/>
  <c r="R81" i="98"/>
  <c r="Q81" i="98"/>
  <c r="P81" i="98"/>
  <c r="O81" i="98"/>
  <c r="N81" i="98"/>
  <c r="M81" i="98"/>
  <c r="L81" i="98"/>
  <c r="K81" i="98"/>
  <c r="J81" i="98"/>
  <c r="I81" i="98"/>
  <c r="H81" i="98"/>
  <c r="G81" i="98"/>
  <c r="F81" i="98"/>
  <c r="E81" i="98"/>
  <c r="D81" i="98"/>
  <c r="C81" i="98"/>
  <c r="B81" i="98"/>
  <c r="BA80" i="98"/>
  <c r="AZ80" i="98"/>
  <c r="AY80" i="98"/>
  <c r="AX80" i="98"/>
  <c r="AW80" i="98"/>
  <c r="AV80" i="98"/>
  <c r="AU80" i="98"/>
  <c r="AT80" i="98"/>
  <c r="AS80" i="98"/>
  <c r="AR80" i="98"/>
  <c r="AQ80" i="98"/>
  <c r="AP80" i="98"/>
  <c r="AO80" i="98"/>
  <c r="AN80" i="98"/>
  <c r="AM80" i="98"/>
  <c r="AL80" i="98"/>
  <c r="AK80" i="98"/>
  <c r="AJ80" i="98"/>
  <c r="AI80" i="98"/>
  <c r="AH80" i="98"/>
  <c r="AG80" i="98"/>
  <c r="AF80" i="98"/>
  <c r="AE80" i="98"/>
  <c r="AD80" i="98"/>
  <c r="AC80" i="98"/>
  <c r="AB80" i="98"/>
  <c r="AA80" i="98"/>
  <c r="Z80" i="98"/>
  <c r="Y80" i="98"/>
  <c r="X80" i="98"/>
  <c r="W80" i="98"/>
  <c r="V80" i="98"/>
  <c r="U80" i="98"/>
  <c r="T80" i="98"/>
  <c r="S80" i="98"/>
  <c r="R80" i="98"/>
  <c r="Q80" i="98"/>
  <c r="P80" i="98"/>
  <c r="O80" i="98"/>
  <c r="N80" i="98"/>
  <c r="M80" i="98"/>
  <c r="L80" i="98"/>
  <c r="K80" i="98"/>
  <c r="J80" i="98"/>
  <c r="I80" i="98"/>
  <c r="H80" i="98"/>
  <c r="G80" i="98"/>
  <c r="F80" i="98"/>
  <c r="E80" i="98"/>
  <c r="D80" i="98"/>
  <c r="C80" i="98"/>
  <c r="B80" i="98"/>
  <c r="BA79" i="98"/>
  <c r="AZ79" i="98"/>
  <c r="AY79" i="98"/>
  <c r="AX79" i="98"/>
  <c r="AW79" i="98"/>
  <c r="AV79" i="98"/>
  <c r="AU79" i="98"/>
  <c r="AT79" i="98"/>
  <c r="AS79" i="98"/>
  <c r="AR79" i="98"/>
  <c r="AQ79" i="98"/>
  <c r="AP79" i="98"/>
  <c r="AO79" i="98"/>
  <c r="AN79" i="98"/>
  <c r="AM79" i="98"/>
  <c r="AL79" i="98"/>
  <c r="AK79" i="98"/>
  <c r="AJ79" i="98"/>
  <c r="AI79" i="98"/>
  <c r="AH79" i="98"/>
  <c r="AG79" i="98"/>
  <c r="AF79" i="98"/>
  <c r="AE79" i="98"/>
  <c r="AD79" i="98"/>
  <c r="AC79" i="98"/>
  <c r="AB79" i="98"/>
  <c r="AA79" i="98"/>
  <c r="Z79" i="98"/>
  <c r="Y79" i="98"/>
  <c r="X79" i="98"/>
  <c r="W79" i="98"/>
  <c r="V79" i="98"/>
  <c r="U79" i="98"/>
  <c r="T79" i="98"/>
  <c r="S79" i="98"/>
  <c r="R79" i="98"/>
  <c r="Q79" i="98"/>
  <c r="P79" i="98"/>
  <c r="O79" i="98"/>
  <c r="N79" i="98"/>
  <c r="M79" i="98"/>
  <c r="L79" i="98"/>
  <c r="K79" i="98"/>
  <c r="J79" i="98"/>
  <c r="I79" i="98"/>
  <c r="H79" i="98"/>
  <c r="G79" i="98"/>
  <c r="F79" i="98"/>
  <c r="E79" i="98"/>
  <c r="D79" i="98"/>
  <c r="C79" i="98"/>
  <c r="B79" i="98"/>
  <c r="BA78" i="98"/>
  <c r="AZ78" i="98"/>
  <c r="AY78" i="98"/>
  <c r="AX78" i="98"/>
  <c r="AW78" i="98"/>
  <c r="AV78" i="98"/>
  <c r="AU78" i="98"/>
  <c r="AT78" i="98"/>
  <c r="AS78" i="98"/>
  <c r="AR78" i="98"/>
  <c r="AQ78" i="98"/>
  <c r="AP78" i="98"/>
  <c r="AO78" i="98"/>
  <c r="AN78" i="98"/>
  <c r="AM78" i="98"/>
  <c r="AL78" i="98"/>
  <c r="AK78" i="98"/>
  <c r="AJ78" i="98"/>
  <c r="AI78" i="98"/>
  <c r="AH78" i="98"/>
  <c r="AG78" i="98"/>
  <c r="AF78" i="98"/>
  <c r="AE78" i="98"/>
  <c r="AD78" i="98"/>
  <c r="AC78" i="98"/>
  <c r="AB78" i="98"/>
  <c r="AA78" i="98"/>
  <c r="Z78" i="98"/>
  <c r="Y78" i="98"/>
  <c r="X78" i="98"/>
  <c r="W78" i="98"/>
  <c r="V78" i="98"/>
  <c r="U78" i="98"/>
  <c r="T78" i="98"/>
  <c r="S78" i="98"/>
  <c r="R78" i="98"/>
  <c r="Q78" i="98"/>
  <c r="P78" i="98"/>
  <c r="O78" i="98"/>
  <c r="N78" i="98"/>
  <c r="M78" i="98"/>
  <c r="L78" i="98"/>
  <c r="K78" i="98"/>
  <c r="J78" i="98"/>
  <c r="I78" i="98"/>
  <c r="H78" i="98"/>
  <c r="G78" i="98"/>
  <c r="F78" i="98"/>
  <c r="E78" i="98"/>
  <c r="D78" i="98"/>
  <c r="C78" i="98"/>
  <c r="B78" i="98"/>
  <c r="BA77" i="98"/>
  <c r="AZ77" i="98"/>
  <c r="AY77" i="98"/>
  <c r="AX77" i="98"/>
  <c r="AW77" i="98"/>
  <c r="AV77" i="98"/>
  <c r="AU77" i="98"/>
  <c r="AT77" i="98"/>
  <c r="AS77" i="98"/>
  <c r="AR77" i="98"/>
  <c r="AQ77" i="98"/>
  <c r="AP77" i="98"/>
  <c r="AO77" i="98"/>
  <c r="AN77" i="98"/>
  <c r="AM77" i="98"/>
  <c r="AL77" i="98"/>
  <c r="AK77" i="98"/>
  <c r="AJ77" i="98"/>
  <c r="AI77" i="98"/>
  <c r="AH77" i="98"/>
  <c r="AG77" i="98"/>
  <c r="AF77" i="98"/>
  <c r="AE77" i="98"/>
  <c r="AD77" i="98"/>
  <c r="AC77" i="98"/>
  <c r="AB77" i="98"/>
  <c r="AA77" i="98"/>
  <c r="Z77" i="98"/>
  <c r="Y77" i="98"/>
  <c r="X77" i="98"/>
  <c r="W77" i="98"/>
  <c r="V77" i="98"/>
  <c r="U77" i="98"/>
  <c r="T77" i="98"/>
  <c r="S77" i="98"/>
  <c r="R77" i="98"/>
  <c r="Q77" i="98"/>
  <c r="P77" i="98"/>
  <c r="O77" i="98"/>
  <c r="N77" i="98"/>
  <c r="M77" i="98"/>
  <c r="L77" i="98"/>
  <c r="K77" i="98"/>
  <c r="J77" i="98"/>
  <c r="I77" i="98"/>
  <c r="H77" i="98"/>
  <c r="G77" i="98"/>
  <c r="F77" i="98"/>
  <c r="E77" i="98"/>
  <c r="D77" i="98"/>
  <c r="C77" i="98"/>
  <c r="B77" i="98"/>
  <c r="BA76" i="98"/>
  <c r="AZ76" i="98"/>
  <c r="AY76" i="98"/>
  <c r="AX76" i="98"/>
  <c r="AW76" i="98"/>
  <c r="AV76" i="98"/>
  <c r="AU76" i="98"/>
  <c r="AT76" i="98"/>
  <c r="AS76" i="98"/>
  <c r="AR76" i="98"/>
  <c r="AQ76" i="98"/>
  <c r="AP76" i="98"/>
  <c r="AO76" i="98"/>
  <c r="AN76" i="98"/>
  <c r="AM76" i="98"/>
  <c r="AL76" i="98"/>
  <c r="AK76" i="98"/>
  <c r="AJ76" i="98"/>
  <c r="AI76" i="98"/>
  <c r="AH76" i="98"/>
  <c r="AG76" i="98"/>
  <c r="AF76" i="98"/>
  <c r="AE76" i="98"/>
  <c r="AD76" i="98"/>
  <c r="AC76" i="98"/>
  <c r="AB76" i="98"/>
  <c r="AA76" i="98"/>
  <c r="Z76" i="98"/>
  <c r="Y76" i="98"/>
  <c r="X76" i="98"/>
  <c r="W76" i="98"/>
  <c r="V76" i="98"/>
  <c r="U76" i="98"/>
  <c r="T76" i="98"/>
  <c r="S76" i="98"/>
  <c r="R76" i="98"/>
  <c r="Q76" i="98"/>
  <c r="P76" i="98"/>
  <c r="O76" i="98"/>
  <c r="N76" i="98"/>
  <c r="M76" i="98"/>
  <c r="L76" i="98"/>
  <c r="K76" i="98"/>
  <c r="J76" i="98"/>
  <c r="I76" i="98"/>
  <c r="H76" i="98"/>
  <c r="G76" i="98"/>
  <c r="F76" i="98"/>
  <c r="E76" i="98"/>
  <c r="D76" i="98"/>
  <c r="C76" i="98"/>
  <c r="B76" i="98"/>
  <c r="BA75" i="98"/>
  <c r="AZ75" i="98"/>
  <c r="AY75" i="98"/>
  <c r="AX75" i="98"/>
  <c r="AW75" i="98"/>
  <c r="AV75" i="98"/>
  <c r="AU75" i="98"/>
  <c r="AT75" i="98"/>
  <c r="AS75" i="98"/>
  <c r="AR75" i="98"/>
  <c r="AQ75" i="98"/>
  <c r="AP75" i="98"/>
  <c r="AO75" i="98"/>
  <c r="AN75" i="98"/>
  <c r="AM75" i="98"/>
  <c r="AL75" i="98"/>
  <c r="AK75" i="98"/>
  <c r="AJ75" i="98"/>
  <c r="AI75" i="98"/>
  <c r="AH75" i="98"/>
  <c r="AG75" i="98"/>
  <c r="AF75" i="98"/>
  <c r="AE75" i="98"/>
  <c r="AD75" i="98"/>
  <c r="AC75" i="98"/>
  <c r="AB75" i="98"/>
  <c r="AA75" i="98"/>
  <c r="Z75" i="98"/>
  <c r="Y75" i="98"/>
  <c r="X75" i="98"/>
  <c r="W75" i="98"/>
  <c r="V75" i="98"/>
  <c r="U75" i="98"/>
  <c r="T75" i="98"/>
  <c r="S75" i="98"/>
  <c r="R75" i="98"/>
  <c r="Q75" i="98"/>
  <c r="P75" i="98"/>
  <c r="O75" i="98"/>
  <c r="N75" i="98"/>
  <c r="M75" i="98"/>
  <c r="L75" i="98"/>
  <c r="K75" i="98"/>
  <c r="J75" i="98"/>
  <c r="I75" i="98"/>
  <c r="H75" i="98"/>
  <c r="G75" i="98"/>
  <c r="F75" i="98"/>
  <c r="E75" i="98"/>
  <c r="D75" i="98"/>
  <c r="C75" i="98"/>
  <c r="B75" i="98"/>
  <c r="BA74" i="98"/>
  <c r="AZ74" i="98"/>
  <c r="AY74" i="98"/>
  <c r="AX74" i="98"/>
  <c r="AW74" i="98"/>
  <c r="AV74" i="98"/>
  <c r="AU74" i="98"/>
  <c r="AT74" i="98"/>
  <c r="AS74" i="98"/>
  <c r="AR74" i="98"/>
  <c r="AQ74" i="98"/>
  <c r="AP74" i="98"/>
  <c r="AO74" i="98"/>
  <c r="AN74" i="98"/>
  <c r="AM74" i="98"/>
  <c r="AL74" i="98"/>
  <c r="AK74" i="98"/>
  <c r="AJ74" i="98"/>
  <c r="AI74" i="98"/>
  <c r="AH74" i="98"/>
  <c r="AG74" i="98"/>
  <c r="AF74" i="98"/>
  <c r="AE74" i="98"/>
  <c r="AD74" i="98"/>
  <c r="AC74" i="98"/>
  <c r="AB74" i="98"/>
  <c r="AA74" i="98"/>
  <c r="Z74" i="98"/>
  <c r="Y74" i="98"/>
  <c r="X74" i="98"/>
  <c r="W74" i="98"/>
  <c r="V74" i="98"/>
  <c r="U74" i="98"/>
  <c r="T74" i="98"/>
  <c r="S74" i="98"/>
  <c r="R74" i="98"/>
  <c r="Q74" i="98"/>
  <c r="P74" i="98"/>
  <c r="O74" i="98"/>
  <c r="N74" i="98"/>
  <c r="M74" i="98"/>
  <c r="L74" i="98"/>
  <c r="K74" i="98"/>
  <c r="J74" i="98"/>
  <c r="I74" i="98"/>
  <c r="H74" i="98"/>
  <c r="G74" i="98"/>
  <c r="F74" i="98"/>
  <c r="E74" i="98"/>
  <c r="D74" i="98"/>
  <c r="C74" i="98"/>
  <c r="B74" i="98"/>
  <c r="BA73" i="98"/>
  <c r="AZ73" i="98"/>
  <c r="AY73" i="98"/>
  <c r="AX73" i="98"/>
  <c r="AW73" i="98"/>
  <c r="AV73" i="98"/>
  <c r="AU73" i="98"/>
  <c r="AT73" i="98"/>
  <c r="AS73" i="98"/>
  <c r="AR73" i="98"/>
  <c r="AQ73" i="98"/>
  <c r="AP73" i="98"/>
  <c r="AO73" i="98"/>
  <c r="AN73" i="98"/>
  <c r="AM73" i="98"/>
  <c r="AL73" i="98"/>
  <c r="AK73" i="98"/>
  <c r="AJ73" i="98"/>
  <c r="AI73" i="98"/>
  <c r="AH73" i="98"/>
  <c r="AG73" i="98"/>
  <c r="AF73" i="98"/>
  <c r="AE73" i="98"/>
  <c r="AD73" i="98"/>
  <c r="AC73" i="98"/>
  <c r="AB73" i="98"/>
  <c r="AA73" i="98"/>
  <c r="Z73" i="98"/>
  <c r="Y73" i="98"/>
  <c r="X73" i="98"/>
  <c r="W73" i="98"/>
  <c r="V73" i="98"/>
  <c r="U73" i="98"/>
  <c r="T73" i="98"/>
  <c r="S73" i="98"/>
  <c r="R73" i="98"/>
  <c r="Q73" i="98"/>
  <c r="P73" i="98"/>
  <c r="O73" i="98"/>
  <c r="N73" i="98"/>
  <c r="M73" i="98"/>
  <c r="L73" i="98"/>
  <c r="K73" i="98"/>
  <c r="J73" i="98"/>
  <c r="I73" i="98"/>
  <c r="H73" i="98"/>
  <c r="G73" i="98"/>
  <c r="F73" i="98"/>
  <c r="E73" i="98"/>
  <c r="D73" i="98"/>
  <c r="C73" i="98"/>
  <c r="B73" i="98"/>
  <c r="BA72" i="98"/>
  <c r="AZ72" i="98"/>
  <c r="AY72" i="98"/>
  <c r="AX72" i="98"/>
  <c r="AW72" i="98"/>
  <c r="AV72" i="98"/>
  <c r="AU72" i="98"/>
  <c r="AT72" i="98"/>
  <c r="AS72" i="98"/>
  <c r="AR72" i="98"/>
  <c r="AQ72" i="98"/>
  <c r="AP72" i="98"/>
  <c r="AO72" i="98"/>
  <c r="AN72" i="98"/>
  <c r="AM72" i="98"/>
  <c r="AL72" i="98"/>
  <c r="AK72" i="98"/>
  <c r="AJ72" i="98"/>
  <c r="AI72" i="98"/>
  <c r="AH72" i="98"/>
  <c r="AG72" i="98"/>
  <c r="AF72" i="98"/>
  <c r="AE72" i="98"/>
  <c r="AD72" i="98"/>
  <c r="AC72" i="98"/>
  <c r="AB72" i="98"/>
  <c r="AA72" i="98"/>
  <c r="Z72" i="98"/>
  <c r="Y72" i="98"/>
  <c r="X72" i="98"/>
  <c r="W72" i="98"/>
  <c r="V72" i="98"/>
  <c r="U72" i="98"/>
  <c r="T72" i="98"/>
  <c r="S72" i="98"/>
  <c r="R72" i="98"/>
  <c r="Q72" i="98"/>
  <c r="P72" i="98"/>
  <c r="O72" i="98"/>
  <c r="N72" i="98"/>
  <c r="M72" i="98"/>
  <c r="L72" i="98"/>
  <c r="K72" i="98"/>
  <c r="J72" i="98"/>
  <c r="I72" i="98"/>
  <c r="H72" i="98"/>
  <c r="G72" i="98"/>
  <c r="F72" i="98"/>
  <c r="E72" i="98"/>
  <c r="D72" i="98"/>
  <c r="C72" i="98"/>
  <c r="B72" i="98"/>
  <c r="BA71" i="98"/>
  <c r="AZ71" i="98"/>
  <c r="AY71" i="98"/>
  <c r="AX71" i="98"/>
  <c r="AW71" i="98"/>
  <c r="AV71" i="98"/>
  <c r="AU71" i="98"/>
  <c r="AT71" i="98"/>
  <c r="AS71" i="98"/>
  <c r="AR71" i="98"/>
  <c r="AQ71" i="98"/>
  <c r="AP71" i="98"/>
  <c r="AO71" i="98"/>
  <c r="AN71" i="98"/>
  <c r="AM71" i="98"/>
  <c r="AL71" i="98"/>
  <c r="AK71" i="98"/>
  <c r="AJ71" i="98"/>
  <c r="AI71" i="98"/>
  <c r="AH71" i="98"/>
  <c r="AG71" i="98"/>
  <c r="AF71" i="98"/>
  <c r="AE71" i="98"/>
  <c r="AD71" i="98"/>
  <c r="AC71" i="98"/>
  <c r="AB71" i="98"/>
  <c r="AA71" i="98"/>
  <c r="Z71" i="98"/>
  <c r="Y71" i="98"/>
  <c r="X71" i="98"/>
  <c r="W71" i="98"/>
  <c r="V71" i="98"/>
  <c r="U71" i="98"/>
  <c r="T71" i="98"/>
  <c r="S71" i="98"/>
  <c r="R71" i="98"/>
  <c r="Q71" i="98"/>
  <c r="P71" i="98"/>
  <c r="O71" i="98"/>
  <c r="N71" i="98"/>
  <c r="M71" i="98"/>
  <c r="L71" i="98"/>
  <c r="K71" i="98"/>
  <c r="J71" i="98"/>
  <c r="I71" i="98"/>
  <c r="H71" i="98"/>
  <c r="G71" i="98"/>
  <c r="F71" i="98"/>
  <c r="E71" i="98"/>
  <c r="D71" i="98"/>
  <c r="C71" i="98"/>
  <c r="B71" i="98"/>
  <c r="BA70" i="98"/>
  <c r="AZ70" i="98"/>
  <c r="AY70" i="98"/>
  <c r="AX70" i="98"/>
  <c r="AW70" i="98"/>
  <c r="AV70" i="98"/>
  <c r="AU70" i="98"/>
  <c r="AT70" i="98"/>
  <c r="AS70" i="98"/>
  <c r="AR70" i="98"/>
  <c r="AQ70" i="98"/>
  <c r="AP70" i="98"/>
  <c r="AO70" i="98"/>
  <c r="AN70" i="98"/>
  <c r="AM70" i="98"/>
  <c r="AL70" i="98"/>
  <c r="AK70" i="98"/>
  <c r="AJ70" i="98"/>
  <c r="AI70" i="98"/>
  <c r="AH70" i="98"/>
  <c r="AG70" i="98"/>
  <c r="AF70" i="98"/>
  <c r="AE70" i="98"/>
  <c r="AD70" i="98"/>
  <c r="AC70" i="98"/>
  <c r="AB70" i="98"/>
  <c r="AA70" i="98"/>
  <c r="Z70" i="98"/>
  <c r="Y70" i="98"/>
  <c r="X70" i="98"/>
  <c r="W70" i="98"/>
  <c r="V70" i="98"/>
  <c r="U70" i="98"/>
  <c r="T70" i="98"/>
  <c r="S70" i="98"/>
  <c r="R70" i="98"/>
  <c r="Q70" i="98"/>
  <c r="P70" i="98"/>
  <c r="O70" i="98"/>
  <c r="N70" i="98"/>
  <c r="M70" i="98"/>
  <c r="L70" i="98"/>
  <c r="K70" i="98"/>
  <c r="J70" i="98"/>
  <c r="I70" i="98"/>
  <c r="H70" i="98"/>
  <c r="G70" i="98"/>
  <c r="F70" i="98"/>
  <c r="E70" i="98"/>
  <c r="D70" i="98"/>
  <c r="C70" i="98"/>
  <c r="B70" i="98"/>
  <c r="BA69" i="98"/>
  <c r="AZ69" i="98"/>
  <c r="AY69" i="98"/>
  <c r="AX69" i="98"/>
  <c r="AW69" i="98"/>
  <c r="AV69" i="98"/>
  <c r="AU69" i="98"/>
  <c r="AT69" i="98"/>
  <c r="AS69" i="98"/>
  <c r="AR69" i="98"/>
  <c r="AQ69" i="98"/>
  <c r="AP69" i="98"/>
  <c r="AO69" i="98"/>
  <c r="AN69" i="98"/>
  <c r="AM69" i="98"/>
  <c r="AL69" i="98"/>
  <c r="AK69" i="98"/>
  <c r="AJ69" i="98"/>
  <c r="AI69" i="98"/>
  <c r="AH69" i="98"/>
  <c r="AG69" i="98"/>
  <c r="AF69" i="98"/>
  <c r="AE69" i="98"/>
  <c r="AD69" i="98"/>
  <c r="AC69" i="98"/>
  <c r="AB69" i="98"/>
  <c r="AA69" i="98"/>
  <c r="Z69" i="98"/>
  <c r="Y69" i="98"/>
  <c r="X69" i="98"/>
  <c r="W69" i="98"/>
  <c r="V69" i="98"/>
  <c r="U69" i="98"/>
  <c r="T69" i="98"/>
  <c r="S69" i="98"/>
  <c r="R69" i="98"/>
  <c r="Q69" i="98"/>
  <c r="P69" i="98"/>
  <c r="O69" i="98"/>
  <c r="N69" i="98"/>
  <c r="M69" i="98"/>
  <c r="L69" i="98"/>
  <c r="K69" i="98"/>
  <c r="J69" i="98"/>
  <c r="I69" i="98"/>
  <c r="H69" i="98"/>
  <c r="G69" i="98"/>
  <c r="F69" i="98"/>
  <c r="E69" i="98"/>
  <c r="D69" i="98"/>
  <c r="C69" i="98"/>
  <c r="B69" i="98"/>
  <c r="BA68" i="98"/>
  <c r="AZ68" i="98"/>
  <c r="AY68" i="98"/>
  <c r="AX68" i="98"/>
  <c r="AW68" i="98"/>
  <c r="AV68" i="98"/>
  <c r="AU68" i="98"/>
  <c r="AT68" i="98"/>
  <c r="AS68" i="98"/>
  <c r="AR68" i="98"/>
  <c r="AQ68" i="98"/>
  <c r="AP68" i="98"/>
  <c r="AO68" i="98"/>
  <c r="AN68" i="98"/>
  <c r="AM68" i="98"/>
  <c r="AL68" i="98"/>
  <c r="AK68" i="98"/>
  <c r="AJ68" i="98"/>
  <c r="AI68" i="98"/>
  <c r="AH68" i="98"/>
  <c r="AG68" i="98"/>
  <c r="AF68" i="98"/>
  <c r="AE68" i="98"/>
  <c r="AD68" i="98"/>
  <c r="AC68" i="98"/>
  <c r="AB68" i="98"/>
  <c r="AA68" i="98"/>
  <c r="Z68" i="98"/>
  <c r="Y68" i="98"/>
  <c r="X68" i="98"/>
  <c r="W68" i="98"/>
  <c r="V68" i="98"/>
  <c r="U68" i="98"/>
  <c r="T68" i="98"/>
  <c r="S68" i="98"/>
  <c r="R68" i="98"/>
  <c r="Q68" i="98"/>
  <c r="P68" i="98"/>
  <c r="O68" i="98"/>
  <c r="N68" i="98"/>
  <c r="M68" i="98"/>
  <c r="L68" i="98"/>
  <c r="K68" i="98"/>
  <c r="J68" i="98"/>
  <c r="I68" i="98"/>
  <c r="H68" i="98"/>
  <c r="G68" i="98"/>
  <c r="F68" i="98"/>
  <c r="E68" i="98"/>
  <c r="D68" i="98"/>
  <c r="C68" i="98"/>
  <c r="B68" i="98"/>
  <c r="BA67" i="98"/>
  <c r="AZ67" i="98"/>
  <c r="AY67" i="98"/>
  <c r="AX67" i="98"/>
  <c r="AW67" i="98"/>
  <c r="AV67" i="98"/>
  <c r="AU67" i="98"/>
  <c r="AT67" i="98"/>
  <c r="AS67" i="98"/>
  <c r="AR67" i="98"/>
  <c r="AQ67" i="98"/>
  <c r="AP67" i="98"/>
  <c r="AO67" i="98"/>
  <c r="AN67" i="98"/>
  <c r="AM67" i="98"/>
  <c r="AL67" i="98"/>
  <c r="AK67" i="98"/>
  <c r="AJ67" i="98"/>
  <c r="AI67" i="98"/>
  <c r="AH67" i="98"/>
  <c r="AG67" i="98"/>
  <c r="AF67" i="98"/>
  <c r="AE67" i="98"/>
  <c r="AD67" i="98"/>
  <c r="AC67" i="98"/>
  <c r="AB67" i="98"/>
  <c r="AA67" i="98"/>
  <c r="Z67" i="98"/>
  <c r="Y67" i="98"/>
  <c r="X67" i="98"/>
  <c r="W67" i="98"/>
  <c r="V67" i="98"/>
  <c r="U67" i="98"/>
  <c r="T67" i="98"/>
  <c r="S67" i="98"/>
  <c r="R67" i="98"/>
  <c r="Q67" i="98"/>
  <c r="P67" i="98"/>
  <c r="O67" i="98"/>
  <c r="N67" i="98"/>
  <c r="M67" i="98"/>
  <c r="L67" i="98"/>
  <c r="K67" i="98"/>
  <c r="J67" i="98"/>
  <c r="I67" i="98"/>
  <c r="H67" i="98"/>
  <c r="G67" i="98"/>
  <c r="F67" i="98"/>
  <c r="E67" i="98"/>
  <c r="D67" i="98"/>
  <c r="C67" i="98"/>
  <c r="B67" i="98"/>
  <c r="BA66" i="98"/>
  <c r="AZ66" i="98"/>
  <c r="AY66" i="98"/>
  <c r="AX66" i="98"/>
  <c r="AW66" i="98"/>
  <c r="AV66" i="98"/>
  <c r="AU66" i="98"/>
  <c r="AT66" i="98"/>
  <c r="AS66" i="98"/>
  <c r="AR66" i="98"/>
  <c r="AQ66" i="98"/>
  <c r="AP66" i="98"/>
  <c r="AO66" i="98"/>
  <c r="AN66" i="98"/>
  <c r="AM66" i="98"/>
  <c r="AL66" i="98"/>
  <c r="AK66" i="98"/>
  <c r="AJ66" i="98"/>
  <c r="AI66" i="98"/>
  <c r="AH66" i="98"/>
  <c r="AG66" i="98"/>
  <c r="AF66" i="98"/>
  <c r="AE66" i="98"/>
  <c r="AD66" i="98"/>
  <c r="AC66" i="98"/>
  <c r="AB66" i="98"/>
  <c r="AA66" i="98"/>
  <c r="Z66" i="98"/>
  <c r="Y66" i="98"/>
  <c r="X66" i="98"/>
  <c r="W66" i="98"/>
  <c r="V66" i="98"/>
  <c r="U66" i="98"/>
  <c r="T66" i="98"/>
  <c r="S66" i="98"/>
  <c r="R66" i="98"/>
  <c r="Q66" i="98"/>
  <c r="P66" i="98"/>
  <c r="O66" i="98"/>
  <c r="N66" i="98"/>
  <c r="M66" i="98"/>
  <c r="L66" i="98"/>
  <c r="K66" i="98"/>
  <c r="J66" i="98"/>
  <c r="I66" i="98"/>
  <c r="H66" i="98"/>
  <c r="G66" i="98"/>
  <c r="F66" i="98"/>
  <c r="E66" i="98"/>
  <c r="D66" i="98"/>
  <c r="C66" i="98"/>
  <c r="B66" i="98"/>
  <c r="BA65" i="98"/>
  <c r="AZ65" i="98"/>
  <c r="AY65" i="98"/>
  <c r="AX65" i="98"/>
  <c r="AW65" i="98"/>
  <c r="AV65" i="98"/>
  <c r="AU65" i="98"/>
  <c r="AT65" i="98"/>
  <c r="AS65" i="98"/>
  <c r="AR65" i="98"/>
  <c r="AQ65" i="98"/>
  <c r="AP65" i="98"/>
  <c r="AO65" i="98"/>
  <c r="AN65" i="98"/>
  <c r="AM65" i="98"/>
  <c r="AL65" i="98"/>
  <c r="AK65" i="98"/>
  <c r="AJ65" i="98"/>
  <c r="AI65" i="98"/>
  <c r="AH65" i="98"/>
  <c r="AG65" i="98"/>
  <c r="AF65" i="98"/>
  <c r="AE65" i="98"/>
  <c r="AD65" i="98"/>
  <c r="AC65" i="98"/>
  <c r="AB65" i="98"/>
  <c r="AA65" i="98"/>
  <c r="Z65" i="98"/>
  <c r="Y65" i="98"/>
  <c r="X65" i="98"/>
  <c r="W65" i="98"/>
  <c r="V65" i="98"/>
  <c r="U65" i="98"/>
  <c r="T65" i="98"/>
  <c r="S65" i="98"/>
  <c r="R65" i="98"/>
  <c r="Q65" i="98"/>
  <c r="P65" i="98"/>
  <c r="O65" i="98"/>
  <c r="N65" i="98"/>
  <c r="M65" i="98"/>
  <c r="L65" i="98"/>
  <c r="K65" i="98"/>
  <c r="J65" i="98"/>
  <c r="I65" i="98"/>
  <c r="H65" i="98"/>
  <c r="G65" i="98"/>
  <c r="F65" i="98"/>
  <c r="E65" i="98"/>
  <c r="D65" i="98"/>
  <c r="C65" i="98"/>
  <c r="B65" i="98"/>
  <c r="BA64" i="98"/>
  <c r="AZ64" i="98"/>
  <c r="AY64" i="98"/>
  <c r="AX64" i="98"/>
  <c r="AW64" i="98"/>
  <c r="AV64" i="98"/>
  <c r="AU64" i="98"/>
  <c r="AT64" i="98"/>
  <c r="AS64" i="98"/>
  <c r="AR64" i="98"/>
  <c r="AQ64" i="98"/>
  <c r="AP64" i="98"/>
  <c r="AO64" i="98"/>
  <c r="AN64" i="98"/>
  <c r="AM64" i="98"/>
  <c r="AL64" i="98"/>
  <c r="AK64" i="98"/>
  <c r="AJ64" i="98"/>
  <c r="AI64" i="98"/>
  <c r="AH64" i="98"/>
  <c r="AG64" i="98"/>
  <c r="AF64" i="98"/>
  <c r="AE64" i="98"/>
  <c r="AD64" i="98"/>
  <c r="AC64" i="98"/>
  <c r="AB64" i="98"/>
  <c r="AA64" i="98"/>
  <c r="Z64" i="98"/>
  <c r="Y64" i="98"/>
  <c r="X64" i="98"/>
  <c r="W64" i="98"/>
  <c r="V64" i="98"/>
  <c r="U64" i="98"/>
  <c r="T64" i="98"/>
  <c r="S64" i="98"/>
  <c r="R64" i="98"/>
  <c r="Q64" i="98"/>
  <c r="P64" i="98"/>
  <c r="O64" i="98"/>
  <c r="N64" i="98"/>
  <c r="M64" i="98"/>
  <c r="L64" i="98"/>
  <c r="K64" i="98"/>
  <c r="J64" i="98"/>
  <c r="I64" i="98"/>
  <c r="H64" i="98"/>
  <c r="G64" i="98"/>
  <c r="F64" i="98"/>
  <c r="E64" i="98"/>
  <c r="D64" i="98"/>
  <c r="C64" i="98"/>
  <c r="B64" i="98"/>
  <c r="BA63" i="98"/>
  <c r="AZ63" i="98"/>
  <c r="AY63" i="98"/>
  <c r="AX63" i="98"/>
  <c r="AW63" i="98"/>
  <c r="AV63" i="98"/>
  <c r="AU63" i="98"/>
  <c r="AT63" i="98"/>
  <c r="AS63" i="98"/>
  <c r="AR63" i="98"/>
  <c r="AQ63" i="98"/>
  <c r="AP63" i="98"/>
  <c r="AO63" i="98"/>
  <c r="AN63" i="98"/>
  <c r="AM63" i="98"/>
  <c r="AL63" i="98"/>
  <c r="AK63" i="98"/>
  <c r="AJ63" i="98"/>
  <c r="AI63" i="98"/>
  <c r="AH63" i="98"/>
  <c r="AG63" i="98"/>
  <c r="AF63" i="98"/>
  <c r="AE63" i="98"/>
  <c r="AD63" i="98"/>
  <c r="AC63" i="98"/>
  <c r="AB63" i="98"/>
  <c r="AA63" i="98"/>
  <c r="Z63" i="98"/>
  <c r="Y63" i="98"/>
  <c r="X63" i="98"/>
  <c r="W63" i="98"/>
  <c r="V63" i="98"/>
  <c r="U63" i="98"/>
  <c r="T63" i="98"/>
  <c r="S63" i="98"/>
  <c r="R63" i="98"/>
  <c r="Q63" i="98"/>
  <c r="P63" i="98"/>
  <c r="O63" i="98"/>
  <c r="N63" i="98"/>
  <c r="M63" i="98"/>
  <c r="L63" i="98"/>
  <c r="K63" i="98"/>
  <c r="J63" i="98"/>
  <c r="I63" i="98"/>
  <c r="H63" i="98"/>
  <c r="G63" i="98"/>
  <c r="F63" i="98"/>
  <c r="E63" i="98"/>
  <c r="D63" i="98"/>
  <c r="C63" i="98"/>
  <c r="B63" i="98"/>
  <c r="BA62" i="98"/>
  <c r="AZ62" i="98"/>
  <c r="AY62" i="98"/>
  <c r="AX62" i="98"/>
  <c r="AW62" i="98"/>
  <c r="AV62" i="98"/>
  <c r="AU62" i="98"/>
  <c r="AT62" i="98"/>
  <c r="AS62" i="98"/>
  <c r="AR62" i="98"/>
  <c r="AQ62" i="98"/>
  <c r="AP62" i="98"/>
  <c r="AO62" i="98"/>
  <c r="AN62" i="98"/>
  <c r="AM62" i="98"/>
  <c r="AL62" i="98"/>
  <c r="AK62" i="98"/>
  <c r="AJ62" i="98"/>
  <c r="AI62" i="98"/>
  <c r="AH62" i="98"/>
  <c r="AG62" i="98"/>
  <c r="AF62" i="98"/>
  <c r="AE62" i="98"/>
  <c r="AD62" i="98"/>
  <c r="AC62" i="98"/>
  <c r="AB62" i="98"/>
  <c r="AA62" i="98"/>
  <c r="Z62" i="98"/>
  <c r="Y62" i="98"/>
  <c r="X62" i="98"/>
  <c r="W62" i="98"/>
  <c r="V62" i="98"/>
  <c r="U62" i="98"/>
  <c r="T62" i="98"/>
  <c r="S62" i="98"/>
  <c r="R62" i="98"/>
  <c r="Q62" i="98"/>
  <c r="P62" i="98"/>
  <c r="O62" i="98"/>
  <c r="N62" i="98"/>
  <c r="M62" i="98"/>
  <c r="L62" i="98"/>
  <c r="K62" i="98"/>
  <c r="J62" i="98"/>
  <c r="I62" i="98"/>
  <c r="H62" i="98"/>
  <c r="G62" i="98"/>
  <c r="F62" i="98"/>
  <c r="E62" i="98"/>
  <c r="D62" i="98"/>
  <c r="C62" i="98"/>
  <c r="B62" i="98"/>
  <c r="BA61" i="98"/>
  <c r="AZ61" i="98"/>
  <c r="AY61" i="98"/>
  <c r="AX61" i="98"/>
  <c r="AW61" i="98"/>
  <c r="AV61" i="98"/>
  <c r="AU61" i="98"/>
  <c r="AT61" i="98"/>
  <c r="AS61" i="98"/>
  <c r="AR61" i="98"/>
  <c r="AQ61" i="98"/>
  <c r="AP61" i="98"/>
  <c r="AO61" i="98"/>
  <c r="AN61" i="98"/>
  <c r="AM61" i="98"/>
  <c r="AL61" i="98"/>
  <c r="AK61" i="98"/>
  <c r="AJ61" i="98"/>
  <c r="AI61" i="98"/>
  <c r="AH61" i="98"/>
  <c r="AG61" i="98"/>
  <c r="AF61" i="98"/>
  <c r="AE61" i="98"/>
  <c r="AD61" i="98"/>
  <c r="AC61" i="98"/>
  <c r="AB61" i="98"/>
  <c r="AA61" i="98"/>
  <c r="Z61" i="98"/>
  <c r="Y61" i="98"/>
  <c r="X61" i="98"/>
  <c r="W61" i="98"/>
  <c r="V61" i="98"/>
  <c r="U61" i="98"/>
  <c r="T61" i="98"/>
  <c r="S61" i="98"/>
  <c r="R61" i="98"/>
  <c r="Q61" i="98"/>
  <c r="P61" i="98"/>
  <c r="O61" i="98"/>
  <c r="N61" i="98"/>
  <c r="M61" i="98"/>
  <c r="L61" i="98"/>
  <c r="K61" i="98"/>
  <c r="J61" i="98"/>
  <c r="I61" i="98"/>
  <c r="H61" i="98"/>
  <c r="G61" i="98"/>
  <c r="F61" i="98"/>
  <c r="E61" i="98"/>
  <c r="D61" i="98"/>
  <c r="C61" i="98"/>
  <c r="B61" i="98"/>
  <c r="BA60" i="98"/>
  <c r="AZ60" i="98"/>
  <c r="AY60" i="98"/>
  <c r="AX60" i="98"/>
  <c r="AW60" i="98"/>
  <c r="AV60" i="98"/>
  <c r="AU60" i="98"/>
  <c r="AT60" i="98"/>
  <c r="AS60" i="98"/>
  <c r="AR60" i="98"/>
  <c r="AQ60" i="98"/>
  <c r="AP60" i="98"/>
  <c r="AO60" i="98"/>
  <c r="AN60" i="98"/>
  <c r="AM60" i="98"/>
  <c r="AL60" i="98"/>
  <c r="AK60" i="98"/>
  <c r="AJ60" i="98"/>
  <c r="AI60" i="98"/>
  <c r="AH60" i="98"/>
  <c r="AG60" i="98"/>
  <c r="AF60" i="98"/>
  <c r="AE60" i="98"/>
  <c r="AD60" i="98"/>
  <c r="AC60" i="98"/>
  <c r="AB60" i="98"/>
  <c r="AA60" i="98"/>
  <c r="Z60" i="98"/>
  <c r="Y60" i="98"/>
  <c r="X60" i="98"/>
  <c r="W60" i="98"/>
  <c r="V60" i="98"/>
  <c r="U60" i="98"/>
  <c r="T60" i="98"/>
  <c r="S60" i="98"/>
  <c r="R60" i="98"/>
  <c r="Q60" i="98"/>
  <c r="P60" i="98"/>
  <c r="O60" i="98"/>
  <c r="N60" i="98"/>
  <c r="M60" i="98"/>
  <c r="L60" i="98"/>
  <c r="K60" i="98"/>
  <c r="J60" i="98"/>
  <c r="I60" i="98"/>
  <c r="H60" i="98"/>
  <c r="G60" i="98"/>
  <c r="F60" i="98"/>
  <c r="E60" i="98"/>
  <c r="D60" i="98"/>
  <c r="C60" i="98"/>
  <c r="B60" i="98"/>
  <c r="BA59" i="98"/>
  <c r="AZ59" i="98"/>
  <c r="AY59" i="98"/>
  <c r="AX59" i="98"/>
  <c r="AW59" i="98"/>
  <c r="AV59" i="98"/>
  <c r="AU59" i="98"/>
  <c r="AT59" i="98"/>
  <c r="AS59" i="98"/>
  <c r="AR59" i="98"/>
  <c r="AQ59" i="98"/>
  <c r="AP59" i="98"/>
  <c r="AO59" i="98"/>
  <c r="AN59" i="98"/>
  <c r="AM59" i="98"/>
  <c r="AL59" i="98"/>
  <c r="AK59" i="98"/>
  <c r="AJ59" i="98"/>
  <c r="AI59" i="98"/>
  <c r="AH59" i="98"/>
  <c r="AG59" i="98"/>
  <c r="AF59" i="98"/>
  <c r="AE59" i="98"/>
  <c r="AD59" i="98"/>
  <c r="AC59" i="98"/>
  <c r="AB59" i="98"/>
  <c r="AA59" i="98"/>
  <c r="Z59" i="98"/>
  <c r="Y59" i="98"/>
  <c r="X59" i="98"/>
  <c r="W59" i="98"/>
  <c r="V59" i="98"/>
  <c r="U59" i="98"/>
  <c r="T59" i="98"/>
  <c r="S59" i="98"/>
  <c r="R59" i="98"/>
  <c r="Q59" i="98"/>
  <c r="P59" i="98"/>
  <c r="O59" i="98"/>
  <c r="N59" i="98"/>
  <c r="M59" i="98"/>
  <c r="L59" i="98"/>
  <c r="K59" i="98"/>
  <c r="J59" i="98"/>
  <c r="I59" i="98"/>
  <c r="H59" i="98"/>
  <c r="G59" i="98"/>
  <c r="F59" i="98"/>
  <c r="E59" i="98"/>
  <c r="D59" i="98"/>
  <c r="C59" i="98"/>
  <c r="B59" i="98"/>
  <c r="BA58" i="98"/>
  <c r="AZ58" i="98"/>
  <c r="AY58" i="98"/>
  <c r="AX58" i="98"/>
  <c r="AW58" i="98"/>
  <c r="AV58" i="98"/>
  <c r="AU58" i="98"/>
  <c r="AT58" i="98"/>
  <c r="AS58" i="98"/>
  <c r="AR58" i="98"/>
  <c r="AQ58" i="98"/>
  <c r="AP58" i="98"/>
  <c r="AO58" i="98"/>
  <c r="AN58" i="98"/>
  <c r="AM58" i="98"/>
  <c r="AL58" i="98"/>
  <c r="AK58" i="98"/>
  <c r="AJ58" i="98"/>
  <c r="AI58" i="98"/>
  <c r="AH58" i="98"/>
  <c r="AG58" i="98"/>
  <c r="AF58" i="98"/>
  <c r="AE58" i="98"/>
  <c r="AD58" i="98"/>
  <c r="AC58" i="98"/>
  <c r="AB58" i="98"/>
  <c r="AA58" i="98"/>
  <c r="Z58" i="98"/>
  <c r="Y58" i="98"/>
  <c r="X58" i="98"/>
  <c r="W58" i="98"/>
  <c r="V58" i="98"/>
  <c r="U58" i="98"/>
  <c r="T58" i="98"/>
  <c r="S58" i="98"/>
  <c r="R58" i="98"/>
  <c r="Q58" i="98"/>
  <c r="P58" i="98"/>
  <c r="O58" i="98"/>
  <c r="N58" i="98"/>
  <c r="M58" i="98"/>
  <c r="L58" i="98"/>
  <c r="K58" i="98"/>
  <c r="J58" i="98"/>
  <c r="I58" i="98"/>
  <c r="H58" i="98"/>
  <c r="G58" i="98"/>
  <c r="F58" i="98"/>
  <c r="E58" i="98"/>
  <c r="D58" i="98"/>
  <c r="C58" i="98"/>
  <c r="B58" i="98"/>
  <c r="BA57" i="98"/>
  <c r="AZ57" i="98"/>
  <c r="AY57" i="98"/>
  <c r="AX57" i="98"/>
  <c r="AW57" i="98"/>
  <c r="AV57" i="98"/>
  <c r="AU57" i="98"/>
  <c r="AT57" i="98"/>
  <c r="AS57" i="98"/>
  <c r="AR57" i="98"/>
  <c r="AQ57" i="98"/>
  <c r="AP57" i="98"/>
  <c r="AO57" i="98"/>
  <c r="AN57" i="98"/>
  <c r="AM57" i="98"/>
  <c r="AL57" i="98"/>
  <c r="AK57" i="98"/>
  <c r="AJ57" i="98"/>
  <c r="AI57" i="98"/>
  <c r="AH57" i="98"/>
  <c r="AG57" i="98"/>
  <c r="AF57" i="98"/>
  <c r="AE57" i="98"/>
  <c r="AD57" i="98"/>
  <c r="AC57" i="98"/>
  <c r="AB57" i="98"/>
  <c r="AA57" i="98"/>
  <c r="Z57" i="98"/>
  <c r="Y57" i="98"/>
  <c r="X57" i="98"/>
  <c r="W57" i="98"/>
  <c r="V57" i="98"/>
  <c r="U57" i="98"/>
  <c r="T57" i="98"/>
  <c r="S57" i="98"/>
  <c r="R57" i="98"/>
  <c r="Q57" i="98"/>
  <c r="P57" i="98"/>
  <c r="O57" i="98"/>
  <c r="N57" i="98"/>
  <c r="M57" i="98"/>
  <c r="L57" i="98"/>
  <c r="K57" i="98"/>
  <c r="J57" i="98"/>
  <c r="I57" i="98"/>
  <c r="H57" i="98"/>
  <c r="G57" i="98"/>
  <c r="F57" i="98"/>
  <c r="E57" i="98"/>
  <c r="D57" i="98"/>
  <c r="C57" i="98"/>
  <c r="B57" i="98"/>
  <c r="BA56" i="98"/>
  <c r="AZ56" i="98"/>
  <c r="AY56" i="98"/>
  <c r="AX56" i="98"/>
  <c r="AW56" i="98"/>
  <c r="AV56" i="98"/>
  <c r="AU56" i="98"/>
  <c r="AT56" i="98"/>
  <c r="AS56" i="98"/>
  <c r="AR56" i="98"/>
  <c r="AQ56" i="98"/>
  <c r="AP56" i="98"/>
  <c r="AO56" i="98"/>
  <c r="AN56" i="98"/>
  <c r="AM56" i="98"/>
  <c r="AL56" i="98"/>
  <c r="AK56" i="98"/>
  <c r="AJ56" i="98"/>
  <c r="AI56" i="98"/>
  <c r="AH56" i="98"/>
  <c r="AG56" i="98"/>
  <c r="AF56" i="98"/>
  <c r="AE56" i="98"/>
  <c r="AD56" i="98"/>
  <c r="AC56" i="98"/>
  <c r="AB56" i="98"/>
  <c r="AA56" i="98"/>
  <c r="Z56" i="98"/>
  <c r="Y56" i="98"/>
  <c r="X56" i="98"/>
  <c r="W56" i="98"/>
  <c r="V56" i="98"/>
  <c r="U56" i="98"/>
  <c r="T56" i="98"/>
  <c r="S56" i="98"/>
  <c r="R56" i="98"/>
  <c r="Q56" i="98"/>
  <c r="P56" i="98"/>
  <c r="O56" i="98"/>
  <c r="N56" i="98"/>
  <c r="M56" i="98"/>
  <c r="L56" i="98"/>
  <c r="K56" i="98"/>
  <c r="J56" i="98"/>
  <c r="I56" i="98"/>
  <c r="H56" i="98"/>
  <c r="G56" i="98"/>
  <c r="F56" i="98"/>
  <c r="E56" i="98"/>
  <c r="D56" i="98"/>
  <c r="C56" i="98"/>
  <c r="B56" i="98"/>
  <c r="BA55" i="98"/>
  <c r="AZ55" i="98"/>
  <c r="AY55" i="98"/>
  <c r="AX55" i="98"/>
  <c r="AW55" i="98"/>
  <c r="AV55" i="98"/>
  <c r="AU55" i="98"/>
  <c r="AT55" i="98"/>
  <c r="AS55" i="98"/>
  <c r="AR55" i="98"/>
  <c r="AQ55" i="98"/>
  <c r="AP55" i="98"/>
  <c r="AO55" i="98"/>
  <c r="AN55" i="98"/>
  <c r="AM55" i="98"/>
  <c r="AL55" i="98"/>
  <c r="AK55" i="98"/>
  <c r="AJ55" i="98"/>
  <c r="AI55" i="98"/>
  <c r="AH55" i="98"/>
  <c r="AG55" i="98"/>
  <c r="AF55" i="98"/>
  <c r="AE55" i="98"/>
  <c r="AD55" i="98"/>
  <c r="AC55" i="98"/>
  <c r="AB55" i="98"/>
  <c r="AA55" i="98"/>
  <c r="Z55" i="98"/>
  <c r="Y55" i="98"/>
  <c r="X55" i="98"/>
  <c r="W55" i="98"/>
  <c r="V55" i="98"/>
  <c r="U55" i="98"/>
  <c r="T55" i="98"/>
  <c r="S55" i="98"/>
  <c r="R55" i="98"/>
  <c r="Q55" i="98"/>
  <c r="P55" i="98"/>
  <c r="O55" i="98"/>
  <c r="N55" i="98"/>
  <c r="M55" i="98"/>
  <c r="L55" i="98"/>
  <c r="K55" i="98"/>
  <c r="J55" i="98"/>
  <c r="I55" i="98"/>
  <c r="H55" i="98"/>
  <c r="G55" i="98"/>
  <c r="F55" i="98"/>
  <c r="E55" i="98"/>
  <c r="D55" i="98"/>
  <c r="C55" i="98"/>
  <c r="B55" i="98"/>
  <c r="BA54" i="98"/>
  <c r="AZ54" i="98"/>
  <c r="AY54" i="98"/>
  <c r="AX54" i="98"/>
  <c r="AW54" i="98"/>
  <c r="AV54" i="98"/>
  <c r="AU54" i="98"/>
  <c r="AT54" i="98"/>
  <c r="AS54" i="98"/>
  <c r="AR54" i="98"/>
  <c r="AQ54" i="98"/>
  <c r="AP54" i="98"/>
  <c r="AO54" i="98"/>
  <c r="AN54" i="98"/>
  <c r="AM54" i="98"/>
  <c r="AL54" i="98"/>
  <c r="AK54" i="98"/>
  <c r="AJ54" i="98"/>
  <c r="AI54" i="98"/>
  <c r="AH54" i="98"/>
  <c r="AG54" i="98"/>
  <c r="AF54" i="98"/>
  <c r="AE54" i="98"/>
  <c r="AD54" i="98"/>
  <c r="AC54" i="98"/>
  <c r="AB54" i="98"/>
  <c r="AA54" i="98"/>
  <c r="Z54" i="98"/>
  <c r="Y54" i="98"/>
  <c r="X54" i="98"/>
  <c r="W54" i="98"/>
  <c r="V54" i="98"/>
  <c r="U54" i="98"/>
  <c r="T54" i="98"/>
  <c r="S54" i="98"/>
  <c r="R54" i="98"/>
  <c r="Q54" i="98"/>
  <c r="P54" i="98"/>
  <c r="O54" i="98"/>
  <c r="N54" i="98"/>
  <c r="M54" i="98"/>
  <c r="L54" i="98"/>
  <c r="K54" i="98"/>
  <c r="J54" i="98"/>
  <c r="I54" i="98"/>
  <c r="H54" i="98"/>
  <c r="G54" i="98"/>
  <c r="F54" i="98"/>
  <c r="E54" i="98"/>
  <c r="D54" i="98"/>
  <c r="C54" i="98"/>
  <c r="B54" i="98"/>
  <c r="BA53" i="98"/>
  <c r="AZ53" i="98"/>
  <c r="AY53" i="98"/>
  <c r="AX53" i="98"/>
  <c r="AW53" i="98"/>
  <c r="AV53" i="98"/>
  <c r="AU53" i="98"/>
  <c r="AT53" i="98"/>
  <c r="AS53" i="98"/>
  <c r="AR53" i="98"/>
  <c r="AQ53" i="98"/>
  <c r="AP53" i="98"/>
  <c r="AO53" i="98"/>
  <c r="AN53" i="98"/>
  <c r="AM53" i="98"/>
  <c r="AL53" i="98"/>
  <c r="AK53" i="98"/>
  <c r="AJ53" i="98"/>
  <c r="AI53" i="98"/>
  <c r="AH53" i="98"/>
  <c r="AG53" i="98"/>
  <c r="AF53" i="98"/>
  <c r="AE53" i="98"/>
  <c r="AD53" i="98"/>
  <c r="AC53" i="98"/>
  <c r="AB53" i="98"/>
  <c r="AA53" i="98"/>
  <c r="Z53" i="98"/>
  <c r="Y53" i="98"/>
  <c r="X53" i="98"/>
  <c r="W53" i="98"/>
  <c r="V53" i="98"/>
  <c r="U53" i="98"/>
  <c r="T53" i="98"/>
  <c r="S53" i="98"/>
  <c r="R53" i="98"/>
  <c r="Q53" i="98"/>
  <c r="P53" i="98"/>
  <c r="O53" i="98"/>
  <c r="N53" i="98"/>
  <c r="M53" i="98"/>
  <c r="L53" i="98"/>
  <c r="K53" i="98"/>
  <c r="J53" i="98"/>
  <c r="I53" i="98"/>
  <c r="H53" i="98"/>
  <c r="G53" i="98"/>
  <c r="F53" i="98"/>
  <c r="E53" i="98"/>
  <c r="D53" i="98"/>
  <c r="C53" i="98"/>
  <c r="B53" i="98"/>
  <c r="BA52" i="98"/>
  <c r="AZ52" i="98"/>
  <c r="AY52" i="98"/>
  <c r="AX52" i="98"/>
  <c r="AW52" i="98"/>
  <c r="AV52" i="98"/>
  <c r="AU52" i="98"/>
  <c r="AT52" i="98"/>
  <c r="AS52" i="98"/>
  <c r="AR52" i="98"/>
  <c r="AQ52" i="98"/>
  <c r="AP52" i="98"/>
  <c r="AO52" i="98"/>
  <c r="AN52" i="98"/>
  <c r="AM52" i="98"/>
  <c r="AL52" i="98"/>
  <c r="AK52" i="98"/>
  <c r="AJ52" i="98"/>
  <c r="AI52" i="98"/>
  <c r="AH52" i="98"/>
  <c r="AG52" i="98"/>
  <c r="AF52" i="98"/>
  <c r="AE52" i="98"/>
  <c r="AD52" i="98"/>
  <c r="AC52" i="98"/>
  <c r="AB52" i="98"/>
  <c r="AA52" i="98"/>
  <c r="Z52" i="98"/>
  <c r="Y52" i="98"/>
  <c r="X52" i="98"/>
  <c r="W52" i="98"/>
  <c r="V52" i="98"/>
  <c r="U52" i="98"/>
  <c r="T52" i="98"/>
  <c r="S52" i="98"/>
  <c r="R52" i="98"/>
  <c r="Q52" i="98"/>
  <c r="P52" i="98"/>
  <c r="O52" i="98"/>
  <c r="N52" i="98"/>
  <c r="M52" i="98"/>
  <c r="L52" i="98"/>
  <c r="K52" i="98"/>
  <c r="J52" i="98"/>
  <c r="I52" i="98"/>
  <c r="H52" i="98"/>
  <c r="G52" i="98"/>
  <c r="F52" i="98"/>
  <c r="E52" i="98"/>
  <c r="D52" i="98"/>
  <c r="C52" i="98"/>
  <c r="B52" i="98"/>
  <c r="BA51" i="98"/>
  <c r="AZ51" i="98"/>
  <c r="AY51" i="98"/>
  <c r="AX51" i="98"/>
  <c r="AW51" i="98"/>
  <c r="AV51" i="98"/>
  <c r="AU51" i="98"/>
  <c r="AT51" i="98"/>
  <c r="AS51" i="98"/>
  <c r="AR51" i="98"/>
  <c r="AQ51" i="98"/>
  <c r="AP51" i="98"/>
  <c r="AO51" i="98"/>
  <c r="AN51" i="98"/>
  <c r="AM51" i="98"/>
  <c r="AL51" i="98"/>
  <c r="AK51" i="98"/>
  <c r="AJ51" i="98"/>
  <c r="AI51" i="98"/>
  <c r="AH51" i="98"/>
  <c r="AG51" i="98"/>
  <c r="AF51" i="98"/>
  <c r="AE51" i="98"/>
  <c r="AD51" i="98"/>
  <c r="AC51" i="98"/>
  <c r="AB51" i="98"/>
  <c r="AA51" i="98"/>
  <c r="Z51" i="98"/>
  <c r="Y51" i="98"/>
  <c r="X51" i="98"/>
  <c r="W51" i="98"/>
  <c r="V51" i="98"/>
  <c r="U51" i="98"/>
  <c r="T51" i="98"/>
  <c r="S51" i="98"/>
  <c r="R51" i="98"/>
  <c r="Q51" i="98"/>
  <c r="P51" i="98"/>
  <c r="O51" i="98"/>
  <c r="N51" i="98"/>
  <c r="M51" i="98"/>
  <c r="L51" i="98"/>
  <c r="K51" i="98"/>
  <c r="J51" i="98"/>
  <c r="I51" i="98"/>
  <c r="H51" i="98"/>
  <c r="G51" i="98"/>
  <c r="F51" i="98"/>
  <c r="E51" i="98"/>
  <c r="D51" i="98"/>
  <c r="C51" i="98"/>
  <c r="B51" i="98"/>
  <c r="BA50" i="98"/>
  <c r="AZ50" i="98"/>
  <c r="AY50" i="98"/>
  <c r="AX50" i="98"/>
  <c r="AW50" i="98"/>
  <c r="AV50" i="98"/>
  <c r="AU50" i="98"/>
  <c r="AT50" i="98"/>
  <c r="AS50" i="98"/>
  <c r="AR50" i="98"/>
  <c r="AQ50" i="98"/>
  <c r="AP50" i="98"/>
  <c r="AO50" i="98"/>
  <c r="AN50" i="98"/>
  <c r="AM50" i="98"/>
  <c r="AL50" i="98"/>
  <c r="AK50" i="98"/>
  <c r="AJ50" i="98"/>
  <c r="AI50" i="98"/>
  <c r="AH50" i="98"/>
  <c r="AG50" i="98"/>
  <c r="AF50" i="98"/>
  <c r="AE50" i="98"/>
  <c r="AD50" i="98"/>
  <c r="AC50" i="98"/>
  <c r="AB50" i="98"/>
  <c r="AA50" i="98"/>
  <c r="Z50" i="98"/>
  <c r="Y50" i="98"/>
  <c r="X50" i="98"/>
  <c r="W50" i="98"/>
  <c r="V50" i="98"/>
  <c r="U50" i="98"/>
  <c r="T50" i="98"/>
  <c r="S50" i="98"/>
  <c r="R50" i="98"/>
  <c r="Q50" i="98"/>
  <c r="P50" i="98"/>
  <c r="O50" i="98"/>
  <c r="N50" i="98"/>
  <c r="M50" i="98"/>
  <c r="L50" i="98"/>
  <c r="K50" i="98"/>
  <c r="J50" i="98"/>
  <c r="I50" i="98"/>
  <c r="H50" i="98"/>
  <c r="G50" i="98"/>
  <c r="F50" i="98"/>
  <c r="E50" i="98"/>
  <c r="D50" i="98"/>
  <c r="C50" i="98"/>
  <c r="B50" i="98"/>
  <c r="BA49" i="98"/>
  <c r="AZ49" i="98"/>
  <c r="AY49" i="98"/>
  <c r="AX49" i="98"/>
  <c r="AW49" i="98"/>
  <c r="AV49" i="98"/>
  <c r="AU49" i="98"/>
  <c r="AT49" i="98"/>
  <c r="AS49" i="98"/>
  <c r="AR49" i="98"/>
  <c r="AQ49" i="98"/>
  <c r="AP49" i="98"/>
  <c r="AO49" i="98"/>
  <c r="AN49" i="98"/>
  <c r="AM49" i="98"/>
  <c r="AL49" i="98"/>
  <c r="AK49" i="98"/>
  <c r="AJ49" i="98"/>
  <c r="AI49" i="98"/>
  <c r="AH49" i="98"/>
  <c r="AG49" i="98"/>
  <c r="AF49" i="98"/>
  <c r="AE49" i="98"/>
  <c r="AD49" i="98"/>
  <c r="AC49" i="98"/>
  <c r="AB49" i="98"/>
  <c r="AA49" i="98"/>
  <c r="Z49" i="98"/>
  <c r="Y49" i="98"/>
  <c r="X49" i="98"/>
  <c r="W49" i="98"/>
  <c r="V49" i="98"/>
  <c r="U49" i="98"/>
  <c r="T49" i="98"/>
  <c r="S49" i="98"/>
  <c r="R49" i="98"/>
  <c r="Q49" i="98"/>
  <c r="P49" i="98"/>
  <c r="O49" i="98"/>
  <c r="N49" i="98"/>
  <c r="M49" i="98"/>
  <c r="L49" i="98"/>
  <c r="K49" i="98"/>
  <c r="J49" i="98"/>
  <c r="I49" i="98"/>
  <c r="H49" i="98"/>
  <c r="G49" i="98"/>
  <c r="F49" i="98"/>
  <c r="E49" i="98"/>
  <c r="D49" i="98"/>
  <c r="C49" i="98"/>
  <c r="B49" i="98"/>
  <c r="BA48" i="98"/>
  <c r="AZ48" i="98"/>
  <c r="AY48" i="98"/>
  <c r="AX48" i="98"/>
  <c r="AW48" i="98"/>
  <c r="AV48" i="98"/>
  <c r="AU48" i="98"/>
  <c r="AT48" i="98"/>
  <c r="AS48" i="98"/>
  <c r="AR48" i="98"/>
  <c r="AQ48" i="98"/>
  <c r="AP48" i="98"/>
  <c r="AO48" i="98"/>
  <c r="AN48" i="98"/>
  <c r="AM48" i="98"/>
  <c r="AL48" i="98"/>
  <c r="AK48" i="98"/>
  <c r="AJ48" i="98"/>
  <c r="AI48" i="98"/>
  <c r="AH48" i="98"/>
  <c r="AG48" i="98"/>
  <c r="AF48" i="98"/>
  <c r="AE48" i="98"/>
  <c r="AD48" i="98"/>
  <c r="AC48" i="98"/>
  <c r="AB48" i="98"/>
  <c r="AA48" i="98"/>
  <c r="Z48" i="98"/>
  <c r="Y48" i="98"/>
  <c r="X48" i="98"/>
  <c r="W48" i="98"/>
  <c r="V48" i="98"/>
  <c r="U48" i="98"/>
  <c r="T48" i="98"/>
  <c r="S48" i="98"/>
  <c r="R48" i="98"/>
  <c r="Q48" i="98"/>
  <c r="P48" i="98"/>
  <c r="O48" i="98"/>
  <c r="N48" i="98"/>
  <c r="M48" i="98"/>
  <c r="L48" i="98"/>
  <c r="K48" i="98"/>
  <c r="J48" i="98"/>
  <c r="I48" i="98"/>
  <c r="H48" i="98"/>
  <c r="G48" i="98"/>
  <c r="F48" i="98"/>
  <c r="E48" i="98"/>
  <c r="D48" i="98"/>
  <c r="C48" i="98"/>
  <c r="B48" i="98"/>
  <c r="BA47" i="98"/>
  <c r="AZ47" i="98"/>
  <c r="AY47" i="98"/>
  <c r="AX47" i="98"/>
  <c r="AW47" i="98"/>
  <c r="AV47" i="98"/>
  <c r="AU47" i="98"/>
  <c r="AT47" i="98"/>
  <c r="AS47" i="98"/>
  <c r="AR47" i="98"/>
  <c r="AQ47" i="98"/>
  <c r="AP47" i="98"/>
  <c r="AO47" i="98"/>
  <c r="AN47" i="98"/>
  <c r="AM47" i="98"/>
  <c r="AL47" i="98"/>
  <c r="AK47" i="98"/>
  <c r="AJ47" i="98"/>
  <c r="AI47" i="98"/>
  <c r="AH47" i="98"/>
  <c r="AG47" i="98"/>
  <c r="AF47" i="98"/>
  <c r="AE47" i="98"/>
  <c r="AD47" i="98"/>
  <c r="AC47" i="98"/>
  <c r="AB47" i="98"/>
  <c r="AA47" i="98"/>
  <c r="Z47" i="98"/>
  <c r="Y47" i="98"/>
  <c r="X47" i="98"/>
  <c r="W47" i="98"/>
  <c r="V47" i="98"/>
  <c r="U47" i="98"/>
  <c r="T47" i="98"/>
  <c r="S47" i="98"/>
  <c r="R47" i="98"/>
  <c r="Q47" i="98"/>
  <c r="P47" i="98"/>
  <c r="O47" i="98"/>
  <c r="N47" i="98"/>
  <c r="M47" i="98"/>
  <c r="L47" i="98"/>
  <c r="K47" i="98"/>
  <c r="J47" i="98"/>
  <c r="I47" i="98"/>
  <c r="H47" i="98"/>
  <c r="G47" i="98"/>
  <c r="F47" i="98"/>
  <c r="E47" i="98"/>
  <c r="D47" i="98"/>
  <c r="C47" i="98"/>
  <c r="B47" i="98"/>
  <c r="BA46" i="98"/>
  <c r="AZ46" i="98"/>
  <c r="AY46" i="98"/>
  <c r="AX46" i="98"/>
  <c r="AW46" i="98"/>
  <c r="AV46" i="98"/>
  <c r="AU46" i="98"/>
  <c r="AT46" i="98"/>
  <c r="AS46" i="98"/>
  <c r="AR46" i="98"/>
  <c r="AQ46" i="98"/>
  <c r="AP46" i="98"/>
  <c r="AO46" i="98"/>
  <c r="AN46" i="98"/>
  <c r="AM46" i="98"/>
  <c r="AL46" i="98"/>
  <c r="AK46" i="98"/>
  <c r="AJ46" i="98"/>
  <c r="AI46" i="98"/>
  <c r="AH46" i="98"/>
  <c r="AG46" i="98"/>
  <c r="AF46" i="98"/>
  <c r="AE46" i="98"/>
  <c r="AD46" i="98"/>
  <c r="AC46" i="98"/>
  <c r="AB46" i="98"/>
  <c r="AA46" i="98"/>
  <c r="Z46" i="98"/>
  <c r="Y46" i="98"/>
  <c r="X46" i="98"/>
  <c r="W46" i="98"/>
  <c r="V46" i="98"/>
  <c r="U46" i="98"/>
  <c r="T46" i="98"/>
  <c r="S46" i="98"/>
  <c r="R46" i="98"/>
  <c r="Q46" i="98"/>
  <c r="P46" i="98"/>
  <c r="O46" i="98"/>
  <c r="N46" i="98"/>
  <c r="M46" i="98"/>
  <c r="L46" i="98"/>
  <c r="K46" i="98"/>
  <c r="J46" i="98"/>
  <c r="I46" i="98"/>
  <c r="H46" i="98"/>
  <c r="G46" i="98"/>
  <c r="F46" i="98"/>
  <c r="E46" i="98"/>
  <c r="D46" i="98"/>
  <c r="C46" i="98"/>
  <c r="B46" i="98"/>
  <c r="BA45" i="98"/>
  <c r="AZ45" i="98"/>
  <c r="AY45" i="98"/>
  <c r="AX45" i="98"/>
  <c r="AW45" i="98"/>
  <c r="AV45" i="98"/>
  <c r="AU45" i="98"/>
  <c r="AT45" i="98"/>
  <c r="AS45" i="98"/>
  <c r="AR45" i="98"/>
  <c r="AQ45" i="98"/>
  <c r="AP45" i="98"/>
  <c r="AO45" i="98"/>
  <c r="AN45" i="98"/>
  <c r="AM45" i="98"/>
  <c r="AL45" i="98"/>
  <c r="AK45" i="98"/>
  <c r="AJ45" i="98"/>
  <c r="AI45" i="98"/>
  <c r="AH45" i="98"/>
  <c r="AG45" i="98"/>
  <c r="AF45" i="98"/>
  <c r="AE45" i="98"/>
  <c r="AD45" i="98"/>
  <c r="AC45" i="98"/>
  <c r="AB45" i="98"/>
  <c r="AA45" i="98"/>
  <c r="Z45" i="98"/>
  <c r="Y45" i="98"/>
  <c r="X45" i="98"/>
  <c r="W45" i="98"/>
  <c r="V45" i="98"/>
  <c r="U45" i="98"/>
  <c r="T45" i="98"/>
  <c r="S45" i="98"/>
  <c r="R45" i="98"/>
  <c r="Q45" i="98"/>
  <c r="P45" i="98"/>
  <c r="O45" i="98"/>
  <c r="N45" i="98"/>
  <c r="M45" i="98"/>
  <c r="L45" i="98"/>
  <c r="K45" i="98"/>
  <c r="J45" i="98"/>
  <c r="I45" i="98"/>
  <c r="H45" i="98"/>
  <c r="G45" i="98"/>
  <c r="F45" i="98"/>
  <c r="E45" i="98"/>
  <c r="D45" i="98"/>
  <c r="C45" i="98"/>
  <c r="B45" i="98"/>
  <c r="BA44" i="98"/>
  <c r="AZ44" i="98"/>
  <c r="AY44" i="98"/>
  <c r="AX44" i="98"/>
  <c r="AW44" i="98"/>
  <c r="AV44" i="98"/>
  <c r="AU44" i="98"/>
  <c r="AT44" i="98"/>
  <c r="AS44" i="98"/>
  <c r="AR44" i="98"/>
  <c r="AQ44" i="98"/>
  <c r="AP44" i="98"/>
  <c r="AO44" i="98"/>
  <c r="AN44" i="98"/>
  <c r="AM44" i="98"/>
  <c r="AL44" i="98"/>
  <c r="AK44" i="98"/>
  <c r="AJ44" i="98"/>
  <c r="AI44" i="98"/>
  <c r="AH44" i="98"/>
  <c r="AG44" i="98"/>
  <c r="AF44" i="98"/>
  <c r="AE44" i="98"/>
  <c r="AD44" i="98"/>
  <c r="AC44" i="98"/>
  <c r="AB44" i="98"/>
  <c r="AA44" i="98"/>
  <c r="Z44" i="98"/>
  <c r="Y44" i="98"/>
  <c r="X44" i="98"/>
  <c r="W44" i="98"/>
  <c r="V44" i="98"/>
  <c r="U44" i="98"/>
  <c r="T44" i="98"/>
  <c r="S44" i="98"/>
  <c r="R44" i="98"/>
  <c r="Q44" i="98"/>
  <c r="P44" i="98"/>
  <c r="O44" i="98"/>
  <c r="N44" i="98"/>
  <c r="M44" i="98"/>
  <c r="L44" i="98"/>
  <c r="K44" i="98"/>
  <c r="J44" i="98"/>
  <c r="I44" i="98"/>
  <c r="H44" i="98"/>
  <c r="G44" i="98"/>
  <c r="F44" i="98"/>
  <c r="E44" i="98"/>
  <c r="D44" i="98"/>
  <c r="C44" i="98"/>
  <c r="B44" i="98"/>
  <c r="BA43" i="98"/>
  <c r="AZ43" i="98"/>
  <c r="AY43" i="98"/>
  <c r="AX43" i="98"/>
  <c r="AW43" i="98"/>
  <c r="AV43" i="98"/>
  <c r="AU43" i="98"/>
  <c r="AT43" i="98"/>
  <c r="AS43" i="98"/>
  <c r="AR43" i="98"/>
  <c r="AQ43" i="98"/>
  <c r="AP43" i="98"/>
  <c r="AO43" i="98"/>
  <c r="AN43" i="98"/>
  <c r="AM43" i="98"/>
  <c r="AL43" i="98"/>
  <c r="AK43" i="98"/>
  <c r="AJ43" i="98"/>
  <c r="AI43" i="98"/>
  <c r="AH43" i="98"/>
  <c r="AG43" i="98"/>
  <c r="AF43" i="98"/>
  <c r="AE43" i="98"/>
  <c r="AD43" i="98"/>
  <c r="AC43" i="98"/>
  <c r="AB43" i="98"/>
  <c r="AA43" i="98"/>
  <c r="Z43" i="98"/>
  <c r="Y43" i="98"/>
  <c r="X43" i="98"/>
  <c r="W43" i="98"/>
  <c r="V43" i="98"/>
  <c r="U43" i="98"/>
  <c r="T43" i="98"/>
  <c r="S43" i="98"/>
  <c r="R43" i="98"/>
  <c r="Q43" i="98"/>
  <c r="P43" i="98"/>
  <c r="O43" i="98"/>
  <c r="N43" i="98"/>
  <c r="M43" i="98"/>
  <c r="L43" i="98"/>
  <c r="K43" i="98"/>
  <c r="J43" i="98"/>
  <c r="I43" i="98"/>
  <c r="H43" i="98"/>
  <c r="G43" i="98"/>
  <c r="F43" i="98"/>
  <c r="E43" i="98"/>
  <c r="D43" i="98"/>
  <c r="C43" i="98"/>
  <c r="B43" i="98"/>
  <c r="BA42" i="98"/>
  <c r="AZ42" i="98"/>
  <c r="AY42" i="98"/>
  <c r="AX42" i="98"/>
  <c r="AW42" i="98"/>
  <c r="AV42" i="98"/>
  <c r="AU42" i="98"/>
  <c r="AT42" i="98"/>
  <c r="AS42" i="98"/>
  <c r="AR42" i="98"/>
  <c r="AQ42" i="98"/>
  <c r="AP42" i="98"/>
  <c r="AO42" i="98"/>
  <c r="AN42" i="98"/>
  <c r="AM42" i="98"/>
  <c r="AL42" i="98"/>
  <c r="AK42" i="98"/>
  <c r="AJ42" i="98"/>
  <c r="AI42" i="98"/>
  <c r="AH42" i="98"/>
  <c r="AG42" i="98"/>
  <c r="AF42" i="98"/>
  <c r="AE42" i="98"/>
  <c r="AD42" i="98"/>
  <c r="AC42" i="98"/>
  <c r="AB42" i="98"/>
  <c r="AA42" i="98"/>
  <c r="Z42" i="98"/>
  <c r="Y42" i="98"/>
  <c r="X42" i="98"/>
  <c r="W42" i="98"/>
  <c r="V42" i="98"/>
  <c r="U42" i="98"/>
  <c r="T42" i="98"/>
  <c r="S42" i="98"/>
  <c r="R42" i="98"/>
  <c r="Q42" i="98"/>
  <c r="P42" i="98"/>
  <c r="O42" i="98"/>
  <c r="N42" i="98"/>
  <c r="M42" i="98"/>
  <c r="L42" i="98"/>
  <c r="K42" i="98"/>
  <c r="J42" i="98"/>
  <c r="I42" i="98"/>
  <c r="H42" i="98"/>
  <c r="G42" i="98"/>
  <c r="F42" i="98"/>
  <c r="E42" i="98"/>
  <c r="D42" i="98"/>
  <c r="C42" i="98"/>
  <c r="B42" i="98"/>
  <c r="BA41" i="98"/>
  <c r="AZ41" i="98"/>
  <c r="AY41" i="98"/>
  <c r="AX41" i="98"/>
  <c r="AW41" i="98"/>
  <c r="AV41" i="98"/>
  <c r="AU41" i="98"/>
  <c r="AT41" i="98"/>
  <c r="AS41" i="98"/>
  <c r="AR41" i="98"/>
  <c r="AQ41" i="98"/>
  <c r="AP41" i="98"/>
  <c r="AO41" i="98"/>
  <c r="AN41" i="98"/>
  <c r="AM41" i="98"/>
  <c r="AL41" i="98"/>
  <c r="AK41" i="98"/>
  <c r="AJ41" i="98"/>
  <c r="AI41" i="98"/>
  <c r="AH41" i="98"/>
  <c r="AG41" i="98"/>
  <c r="AF41" i="98"/>
  <c r="AE41" i="98"/>
  <c r="AD41" i="98"/>
  <c r="AC41" i="98"/>
  <c r="AB41" i="98"/>
  <c r="AA41" i="98"/>
  <c r="Z41" i="98"/>
  <c r="Y41" i="98"/>
  <c r="X41" i="98"/>
  <c r="W41" i="98"/>
  <c r="V41" i="98"/>
  <c r="U41" i="98"/>
  <c r="T41" i="98"/>
  <c r="S41" i="98"/>
  <c r="R41" i="98"/>
  <c r="Q41" i="98"/>
  <c r="P41" i="98"/>
  <c r="O41" i="98"/>
  <c r="N41" i="98"/>
  <c r="M41" i="98"/>
  <c r="L41" i="98"/>
  <c r="K41" i="98"/>
  <c r="J41" i="98"/>
  <c r="I41" i="98"/>
  <c r="H41" i="98"/>
  <c r="G41" i="98"/>
  <c r="F41" i="98"/>
  <c r="E41" i="98"/>
  <c r="D41" i="98"/>
  <c r="C41" i="98"/>
  <c r="B41" i="98"/>
  <c r="BA40" i="98"/>
  <c r="AZ40" i="98"/>
  <c r="AY40" i="98"/>
  <c r="AX40" i="98"/>
  <c r="AW40" i="98"/>
  <c r="AV40" i="98"/>
  <c r="AU40" i="98"/>
  <c r="AT40" i="98"/>
  <c r="AS40" i="98"/>
  <c r="AR40" i="98"/>
  <c r="AQ40" i="98"/>
  <c r="AP40" i="98"/>
  <c r="AO40" i="98"/>
  <c r="AN40" i="98"/>
  <c r="AM40" i="98"/>
  <c r="AL40" i="98"/>
  <c r="AK40" i="98"/>
  <c r="AJ40" i="98"/>
  <c r="AI40" i="98"/>
  <c r="AH40" i="98"/>
  <c r="AG40" i="98"/>
  <c r="AF40" i="98"/>
  <c r="AE40" i="98"/>
  <c r="AD40" i="98"/>
  <c r="AC40" i="98"/>
  <c r="AB40" i="98"/>
  <c r="AA40" i="98"/>
  <c r="Z40" i="98"/>
  <c r="Y40" i="98"/>
  <c r="X40" i="98"/>
  <c r="W40" i="98"/>
  <c r="V40" i="98"/>
  <c r="U40" i="98"/>
  <c r="T40" i="98"/>
  <c r="S40" i="98"/>
  <c r="R40" i="98"/>
  <c r="Q40" i="98"/>
  <c r="P40" i="98"/>
  <c r="O40" i="98"/>
  <c r="N40" i="98"/>
  <c r="M40" i="98"/>
  <c r="L40" i="98"/>
  <c r="K40" i="98"/>
  <c r="J40" i="98"/>
  <c r="I40" i="98"/>
  <c r="H40" i="98"/>
  <c r="G40" i="98"/>
  <c r="F40" i="98"/>
  <c r="E40" i="98"/>
  <c r="D40" i="98"/>
  <c r="C40" i="98"/>
  <c r="B40" i="98"/>
  <c r="BA39" i="98"/>
  <c r="AZ39" i="98"/>
  <c r="AY39" i="98"/>
  <c r="AX39" i="98"/>
  <c r="AW39" i="98"/>
  <c r="AV39" i="98"/>
  <c r="AU39" i="98"/>
  <c r="AT39" i="98"/>
  <c r="AS39" i="98"/>
  <c r="AR39" i="98"/>
  <c r="AQ39" i="98"/>
  <c r="AP39" i="98"/>
  <c r="AO39" i="98"/>
  <c r="AN39" i="98"/>
  <c r="AM39" i="98"/>
  <c r="AL39" i="98"/>
  <c r="AK39" i="98"/>
  <c r="AJ39" i="98"/>
  <c r="AI39" i="98"/>
  <c r="AH39" i="98"/>
  <c r="AG39" i="98"/>
  <c r="AF39" i="98"/>
  <c r="AE39" i="98"/>
  <c r="AD39" i="98"/>
  <c r="AC39" i="98"/>
  <c r="AB39" i="98"/>
  <c r="AA39" i="98"/>
  <c r="Z39" i="98"/>
  <c r="Y39" i="98"/>
  <c r="X39" i="98"/>
  <c r="W39" i="98"/>
  <c r="V39" i="98"/>
  <c r="U39" i="98"/>
  <c r="T39" i="98"/>
  <c r="S39" i="98"/>
  <c r="R39" i="98"/>
  <c r="Q39" i="98"/>
  <c r="P39" i="98"/>
  <c r="O39" i="98"/>
  <c r="N39" i="98"/>
  <c r="M39" i="98"/>
  <c r="L39" i="98"/>
  <c r="K39" i="98"/>
  <c r="J39" i="98"/>
  <c r="I39" i="98"/>
  <c r="H39" i="98"/>
  <c r="G39" i="98"/>
  <c r="F39" i="98"/>
  <c r="E39" i="98"/>
  <c r="D39" i="98"/>
  <c r="C39" i="98"/>
  <c r="B39" i="98"/>
  <c r="BA38" i="98"/>
  <c r="AZ38" i="98"/>
  <c r="AY38" i="98"/>
  <c r="AX38" i="98"/>
  <c r="AW38" i="98"/>
  <c r="AV38" i="98"/>
  <c r="AU38" i="98"/>
  <c r="AT38" i="98"/>
  <c r="AS38" i="98"/>
  <c r="AR38" i="98"/>
  <c r="AQ38" i="98"/>
  <c r="AP38" i="98"/>
  <c r="AO38" i="98"/>
  <c r="AN38" i="98"/>
  <c r="AM38" i="98"/>
  <c r="AL38" i="98"/>
  <c r="AK38" i="98"/>
  <c r="AJ38" i="98"/>
  <c r="AI38" i="98"/>
  <c r="AH38" i="98"/>
  <c r="AG38" i="98"/>
  <c r="AF38" i="98"/>
  <c r="AE38" i="98"/>
  <c r="AD38" i="98"/>
  <c r="AC38" i="98"/>
  <c r="AB38" i="98"/>
  <c r="AA38" i="98"/>
  <c r="Z38" i="98"/>
  <c r="Y38" i="98"/>
  <c r="X38" i="98"/>
  <c r="W38" i="98"/>
  <c r="V38" i="98"/>
  <c r="U38" i="98"/>
  <c r="T38" i="98"/>
  <c r="S38" i="98"/>
  <c r="R38" i="98"/>
  <c r="Q38" i="98"/>
  <c r="P38" i="98"/>
  <c r="O38" i="98"/>
  <c r="N38" i="98"/>
  <c r="M38" i="98"/>
  <c r="L38" i="98"/>
  <c r="K38" i="98"/>
  <c r="J38" i="98"/>
  <c r="I38" i="98"/>
  <c r="H38" i="98"/>
  <c r="G38" i="98"/>
  <c r="F38" i="98"/>
  <c r="E38" i="98"/>
  <c r="D38" i="98"/>
  <c r="C38" i="98"/>
  <c r="B38" i="98"/>
  <c r="BA37" i="98"/>
  <c r="AZ37" i="98"/>
  <c r="AY37" i="98"/>
  <c r="AX37" i="98"/>
  <c r="AW37" i="98"/>
  <c r="AV37" i="98"/>
  <c r="AU37" i="98"/>
  <c r="AT37" i="98"/>
  <c r="AS37" i="98"/>
  <c r="AR37" i="98"/>
  <c r="AQ37" i="98"/>
  <c r="AP37" i="98"/>
  <c r="AO37" i="98"/>
  <c r="AN37" i="98"/>
  <c r="AM37" i="98"/>
  <c r="AL37" i="98"/>
  <c r="AK37" i="98"/>
  <c r="AJ37" i="98"/>
  <c r="AI37" i="98"/>
  <c r="AH37" i="98"/>
  <c r="AG37" i="98"/>
  <c r="AF37" i="98"/>
  <c r="AE37" i="98"/>
  <c r="AD37" i="98"/>
  <c r="AC37" i="98"/>
  <c r="AB37" i="98"/>
  <c r="AA37" i="98"/>
  <c r="Z37" i="98"/>
  <c r="Y37" i="98"/>
  <c r="X37" i="98"/>
  <c r="W37" i="98"/>
  <c r="V37" i="98"/>
  <c r="U37" i="98"/>
  <c r="T37" i="98"/>
  <c r="S37" i="98"/>
  <c r="R37" i="98"/>
  <c r="Q37" i="98"/>
  <c r="P37" i="98"/>
  <c r="O37" i="98"/>
  <c r="N37" i="98"/>
  <c r="M37" i="98"/>
  <c r="L37" i="98"/>
  <c r="K37" i="98"/>
  <c r="J37" i="98"/>
  <c r="I37" i="98"/>
  <c r="H37" i="98"/>
  <c r="G37" i="98"/>
  <c r="F37" i="98"/>
  <c r="E37" i="98"/>
  <c r="D37" i="98"/>
  <c r="C37" i="98"/>
  <c r="B37" i="98"/>
  <c r="BA36" i="98"/>
  <c r="AZ36" i="98"/>
  <c r="AY36" i="98"/>
  <c r="AX36" i="98"/>
  <c r="AW36" i="98"/>
  <c r="AV36" i="98"/>
  <c r="AU36" i="98"/>
  <c r="AT36" i="98"/>
  <c r="AS36" i="98"/>
  <c r="AR36" i="98"/>
  <c r="AQ36" i="98"/>
  <c r="AP36" i="98"/>
  <c r="AO36" i="98"/>
  <c r="AN36" i="98"/>
  <c r="AM36" i="98"/>
  <c r="AL36" i="98"/>
  <c r="AK36" i="98"/>
  <c r="AJ36" i="98"/>
  <c r="AI36" i="98"/>
  <c r="AH36" i="98"/>
  <c r="AG36" i="98"/>
  <c r="AF36" i="98"/>
  <c r="AE36" i="98"/>
  <c r="AD36" i="98"/>
  <c r="AC36" i="98"/>
  <c r="AB36" i="98"/>
  <c r="AA36" i="98"/>
  <c r="Z36" i="98"/>
  <c r="Y36" i="98"/>
  <c r="X36" i="98"/>
  <c r="W36" i="98"/>
  <c r="V36" i="98"/>
  <c r="U36" i="98"/>
  <c r="T36" i="98"/>
  <c r="S36" i="98"/>
  <c r="R36" i="98"/>
  <c r="Q36" i="98"/>
  <c r="P36" i="98"/>
  <c r="O36" i="98"/>
  <c r="N36" i="98"/>
  <c r="M36" i="98"/>
  <c r="L36" i="98"/>
  <c r="K36" i="98"/>
  <c r="J36" i="98"/>
  <c r="I36" i="98"/>
  <c r="H36" i="98"/>
  <c r="G36" i="98"/>
  <c r="F36" i="98"/>
  <c r="E36" i="98"/>
  <c r="D36" i="98"/>
  <c r="C36" i="98"/>
  <c r="B36" i="98"/>
  <c r="BA35" i="98"/>
  <c r="AZ35" i="98"/>
  <c r="AY35" i="98"/>
  <c r="AX35" i="98"/>
  <c r="AW35" i="98"/>
  <c r="AV35" i="98"/>
  <c r="AU35" i="98"/>
  <c r="AT35" i="98"/>
  <c r="AS35" i="98"/>
  <c r="AR35" i="98"/>
  <c r="AQ35" i="98"/>
  <c r="AP35" i="98"/>
  <c r="AO35" i="98"/>
  <c r="AN35" i="98"/>
  <c r="AM35" i="98"/>
  <c r="AL35" i="98"/>
  <c r="AK35" i="98"/>
  <c r="AJ35" i="98"/>
  <c r="AI35" i="98"/>
  <c r="AH35" i="98"/>
  <c r="AG35" i="98"/>
  <c r="AF35" i="98"/>
  <c r="AE35" i="98"/>
  <c r="AD35" i="98"/>
  <c r="AC35" i="98"/>
  <c r="AB35" i="98"/>
  <c r="AA35" i="98"/>
  <c r="Z35" i="98"/>
  <c r="Y35" i="98"/>
  <c r="X35" i="98"/>
  <c r="W35" i="98"/>
  <c r="V35" i="98"/>
  <c r="U35" i="98"/>
  <c r="T35" i="98"/>
  <c r="S35" i="98"/>
  <c r="R35" i="98"/>
  <c r="Q35" i="98"/>
  <c r="P35" i="98"/>
  <c r="O35" i="98"/>
  <c r="N35" i="98"/>
  <c r="M35" i="98"/>
  <c r="L35" i="98"/>
  <c r="K35" i="98"/>
  <c r="J35" i="98"/>
  <c r="I35" i="98"/>
  <c r="H35" i="98"/>
  <c r="G35" i="98"/>
  <c r="F35" i="98"/>
  <c r="E35" i="98"/>
  <c r="D35" i="98"/>
  <c r="C35" i="98"/>
  <c r="B35" i="98"/>
  <c r="BA34" i="98"/>
  <c r="AZ34" i="98"/>
  <c r="AY34" i="98"/>
  <c r="AX34" i="98"/>
  <c r="AW34" i="98"/>
  <c r="AV34" i="98"/>
  <c r="AU34" i="98"/>
  <c r="AT34" i="98"/>
  <c r="AS34" i="98"/>
  <c r="AR34" i="98"/>
  <c r="AQ34" i="98"/>
  <c r="AP34" i="98"/>
  <c r="AO34" i="98"/>
  <c r="AN34" i="98"/>
  <c r="AM34" i="98"/>
  <c r="AL34" i="98"/>
  <c r="AK34" i="98"/>
  <c r="AJ34" i="98"/>
  <c r="AI34" i="98"/>
  <c r="AH34" i="98"/>
  <c r="AG34" i="98"/>
  <c r="AF34" i="98"/>
  <c r="AE34" i="98"/>
  <c r="AD34" i="98"/>
  <c r="AC34" i="98"/>
  <c r="AB34" i="98"/>
  <c r="AA34" i="98"/>
  <c r="Z34" i="98"/>
  <c r="Y34" i="98"/>
  <c r="X34" i="98"/>
  <c r="W34" i="98"/>
  <c r="V34" i="98"/>
  <c r="U34" i="98"/>
  <c r="T34" i="98"/>
  <c r="S34" i="98"/>
  <c r="R34" i="98"/>
  <c r="Q34" i="98"/>
  <c r="P34" i="98"/>
  <c r="O34" i="98"/>
  <c r="N34" i="98"/>
  <c r="M34" i="98"/>
  <c r="L34" i="98"/>
  <c r="K34" i="98"/>
  <c r="J34" i="98"/>
  <c r="I34" i="98"/>
  <c r="H34" i="98"/>
  <c r="G34" i="98"/>
  <c r="F34" i="98"/>
  <c r="E34" i="98"/>
  <c r="D34" i="98"/>
  <c r="C34" i="98"/>
  <c r="B34" i="98"/>
  <c r="BA33" i="98"/>
  <c r="AZ33" i="98"/>
  <c r="AY33" i="98"/>
  <c r="AX33" i="98"/>
  <c r="AW33" i="98"/>
  <c r="AV33" i="98"/>
  <c r="AU33" i="98"/>
  <c r="AT33" i="98"/>
  <c r="AS33" i="98"/>
  <c r="AR33" i="98"/>
  <c r="AQ33" i="98"/>
  <c r="AP33" i="98"/>
  <c r="AO33" i="98"/>
  <c r="AN33" i="98"/>
  <c r="AM33" i="98"/>
  <c r="AL33" i="98"/>
  <c r="AK33" i="98"/>
  <c r="AJ33" i="98"/>
  <c r="AI33" i="98"/>
  <c r="AH33" i="98"/>
  <c r="AG33" i="98"/>
  <c r="AF33" i="98"/>
  <c r="AE33" i="98"/>
  <c r="AD33" i="98"/>
  <c r="AC33" i="98"/>
  <c r="AB33" i="98"/>
  <c r="AA33" i="98"/>
  <c r="Z33" i="98"/>
  <c r="Y33" i="98"/>
  <c r="X33" i="98"/>
  <c r="W33" i="98"/>
  <c r="V33" i="98"/>
  <c r="U33" i="98"/>
  <c r="T33" i="98"/>
  <c r="S33" i="98"/>
  <c r="R33" i="98"/>
  <c r="Q33" i="98"/>
  <c r="P33" i="98"/>
  <c r="O33" i="98"/>
  <c r="N33" i="98"/>
  <c r="M33" i="98"/>
  <c r="L33" i="98"/>
  <c r="K33" i="98"/>
  <c r="J33" i="98"/>
  <c r="I33" i="98"/>
  <c r="H33" i="98"/>
  <c r="G33" i="98"/>
  <c r="F33" i="98"/>
  <c r="E33" i="98"/>
  <c r="D33" i="98"/>
  <c r="C33" i="98"/>
  <c r="B33" i="98"/>
  <c r="BA32" i="98"/>
  <c r="AZ32" i="98"/>
  <c r="AY32" i="98"/>
  <c r="AX32" i="98"/>
  <c r="AW32" i="98"/>
  <c r="AV32" i="98"/>
  <c r="AU32" i="98"/>
  <c r="AT32" i="98"/>
  <c r="AS32" i="98"/>
  <c r="AR32" i="98"/>
  <c r="AQ32" i="98"/>
  <c r="AP32" i="98"/>
  <c r="AO32" i="98"/>
  <c r="AN32" i="98"/>
  <c r="AM32" i="98"/>
  <c r="AL32" i="98"/>
  <c r="AK32" i="98"/>
  <c r="AJ32" i="98"/>
  <c r="AI32" i="98"/>
  <c r="AH32" i="98"/>
  <c r="AG32" i="98"/>
  <c r="AF32" i="98"/>
  <c r="AE32" i="98"/>
  <c r="AD32" i="98"/>
  <c r="AC32" i="98"/>
  <c r="AB32" i="98"/>
  <c r="AA32" i="98"/>
  <c r="Z32" i="98"/>
  <c r="Y32" i="98"/>
  <c r="X32" i="98"/>
  <c r="W32" i="98"/>
  <c r="V32" i="98"/>
  <c r="U32" i="98"/>
  <c r="T32" i="98"/>
  <c r="S32" i="98"/>
  <c r="R32" i="98"/>
  <c r="Q32" i="98"/>
  <c r="P32" i="98"/>
  <c r="O32" i="98"/>
  <c r="N32" i="98"/>
  <c r="M32" i="98"/>
  <c r="L32" i="98"/>
  <c r="K32" i="98"/>
  <c r="J32" i="98"/>
  <c r="I32" i="98"/>
  <c r="H32" i="98"/>
  <c r="G32" i="98"/>
  <c r="F32" i="98"/>
  <c r="E32" i="98"/>
  <c r="D32" i="98"/>
  <c r="C32" i="98"/>
  <c r="B32" i="98"/>
  <c r="BA31" i="98"/>
  <c r="AZ31" i="98"/>
  <c r="AY31" i="98"/>
  <c r="AX31" i="98"/>
  <c r="AW31" i="98"/>
  <c r="AV31" i="98"/>
  <c r="AU31" i="98"/>
  <c r="AT31" i="98"/>
  <c r="AS31" i="98"/>
  <c r="AR31" i="98"/>
  <c r="AQ31" i="98"/>
  <c r="AP31" i="98"/>
  <c r="AO31" i="98"/>
  <c r="AN31" i="98"/>
  <c r="AM31" i="98"/>
  <c r="AL31" i="98"/>
  <c r="AK31" i="98"/>
  <c r="AJ31" i="98"/>
  <c r="AI31" i="98"/>
  <c r="AH31" i="98"/>
  <c r="AG31" i="98"/>
  <c r="AF31" i="98"/>
  <c r="AE31" i="98"/>
  <c r="AD31" i="98"/>
  <c r="AC31" i="98"/>
  <c r="AB31" i="98"/>
  <c r="AA31" i="98"/>
  <c r="Z31" i="98"/>
  <c r="Y31" i="98"/>
  <c r="X31" i="98"/>
  <c r="W31" i="98"/>
  <c r="V31" i="98"/>
  <c r="U31" i="98"/>
  <c r="T31" i="98"/>
  <c r="S31" i="98"/>
  <c r="R31" i="98"/>
  <c r="Q31" i="98"/>
  <c r="P31" i="98"/>
  <c r="O31" i="98"/>
  <c r="N31" i="98"/>
  <c r="M31" i="98"/>
  <c r="L31" i="98"/>
  <c r="K31" i="98"/>
  <c r="J31" i="98"/>
  <c r="I31" i="98"/>
  <c r="H31" i="98"/>
  <c r="G31" i="98"/>
  <c r="F31" i="98"/>
  <c r="E31" i="98"/>
  <c r="D31" i="98"/>
  <c r="C31" i="98"/>
  <c r="B31" i="98"/>
  <c r="BA30" i="98"/>
  <c r="AZ30" i="98"/>
  <c r="AY30" i="98"/>
  <c r="AX30" i="98"/>
  <c r="AW30" i="98"/>
  <c r="AV30" i="98"/>
  <c r="AU30" i="98"/>
  <c r="AT30" i="98"/>
  <c r="AS30" i="98"/>
  <c r="AR30" i="98"/>
  <c r="AQ30" i="98"/>
  <c r="AP30" i="98"/>
  <c r="AO30" i="98"/>
  <c r="AN30" i="98"/>
  <c r="AM30" i="98"/>
  <c r="AL30" i="98"/>
  <c r="AK30" i="98"/>
  <c r="AJ30" i="98"/>
  <c r="AI30" i="98"/>
  <c r="AH30" i="98"/>
  <c r="AG30" i="98"/>
  <c r="AF30" i="98"/>
  <c r="AE30" i="98"/>
  <c r="AD30" i="98"/>
  <c r="AC30" i="98"/>
  <c r="AB30" i="98"/>
  <c r="AA30" i="98"/>
  <c r="Z30" i="98"/>
  <c r="Y30" i="98"/>
  <c r="X30" i="98"/>
  <c r="W30" i="98"/>
  <c r="V30" i="98"/>
  <c r="U30" i="98"/>
  <c r="T30" i="98"/>
  <c r="S30" i="98"/>
  <c r="R30" i="98"/>
  <c r="Q30" i="98"/>
  <c r="P30" i="98"/>
  <c r="O30" i="98"/>
  <c r="N30" i="98"/>
  <c r="M30" i="98"/>
  <c r="L30" i="98"/>
  <c r="K30" i="98"/>
  <c r="J30" i="98"/>
  <c r="I30" i="98"/>
  <c r="H30" i="98"/>
  <c r="G30" i="98"/>
  <c r="F30" i="98"/>
  <c r="E30" i="98"/>
  <c r="D30" i="98"/>
  <c r="C30" i="98"/>
  <c r="B30" i="98"/>
  <c r="BA29" i="98"/>
  <c r="AZ29" i="98"/>
  <c r="AY29" i="98"/>
  <c r="AX29" i="98"/>
  <c r="AW29" i="98"/>
  <c r="AV29" i="98"/>
  <c r="AU29" i="98"/>
  <c r="AT29" i="98"/>
  <c r="AS29" i="98"/>
  <c r="AR29" i="98"/>
  <c r="AQ29" i="98"/>
  <c r="AP29" i="98"/>
  <c r="AO29" i="98"/>
  <c r="AN29" i="98"/>
  <c r="AM29" i="98"/>
  <c r="AL29" i="98"/>
  <c r="AK29" i="98"/>
  <c r="AJ29" i="98"/>
  <c r="AI29" i="98"/>
  <c r="AH29" i="98"/>
  <c r="AG29" i="98"/>
  <c r="AF29" i="98"/>
  <c r="AE29" i="98"/>
  <c r="AD29" i="98"/>
  <c r="AC29" i="98"/>
  <c r="AB29" i="98"/>
  <c r="AA29" i="98"/>
  <c r="Z29" i="98"/>
  <c r="Y29" i="98"/>
  <c r="X29" i="98"/>
  <c r="W29" i="98"/>
  <c r="V29" i="98"/>
  <c r="U29" i="98"/>
  <c r="T29" i="98"/>
  <c r="S29" i="98"/>
  <c r="R29" i="98"/>
  <c r="Q29" i="98"/>
  <c r="P29" i="98"/>
  <c r="O29" i="98"/>
  <c r="N29" i="98"/>
  <c r="M29" i="98"/>
  <c r="L29" i="98"/>
  <c r="K29" i="98"/>
  <c r="J29" i="98"/>
  <c r="I29" i="98"/>
  <c r="H29" i="98"/>
  <c r="G29" i="98"/>
  <c r="F29" i="98"/>
  <c r="E29" i="98"/>
  <c r="D29" i="98"/>
  <c r="C29" i="98"/>
  <c r="B29" i="98"/>
  <c r="BA28" i="98"/>
  <c r="AZ28" i="98"/>
  <c r="AY28" i="98"/>
  <c r="AX28" i="98"/>
  <c r="AW28" i="98"/>
  <c r="AV28" i="98"/>
  <c r="AU28" i="98"/>
  <c r="AT28" i="98"/>
  <c r="AS28" i="98"/>
  <c r="AR28" i="98"/>
  <c r="AQ28" i="98"/>
  <c r="AP28" i="98"/>
  <c r="AO28" i="98"/>
  <c r="AN28" i="98"/>
  <c r="AM28" i="98"/>
  <c r="AL28" i="98"/>
  <c r="AK28" i="98"/>
  <c r="AJ28" i="98"/>
  <c r="AI28" i="98"/>
  <c r="AH28" i="98"/>
  <c r="AG28" i="98"/>
  <c r="AF28" i="98"/>
  <c r="AE28" i="98"/>
  <c r="AD28" i="98"/>
  <c r="AC28" i="98"/>
  <c r="AB28" i="98"/>
  <c r="AA28" i="98"/>
  <c r="Z28" i="98"/>
  <c r="Y28" i="98"/>
  <c r="X28" i="98"/>
  <c r="W28" i="98"/>
  <c r="V28" i="98"/>
  <c r="U28" i="98"/>
  <c r="T28" i="98"/>
  <c r="S28" i="98"/>
  <c r="R28" i="98"/>
  <c r="Q28" i="98"/>
  <c r="P28" i="98"/>
  <c r="O28" i="98"/>
  <c r="N28" i="98"/>
  <c r="M28" i="98"/>
  <c r="L28" i="98"/>
  <c r="K28" i="98"/>
  <c r="J28" i="98"/>
  <c r="I28" i="98"/>
  <c r="H28" i="98"/>
  <c r="G28" i="98"/>
  <c r="F28" i="98"/>
  <c r="E28" i="98"/>
  <c r="D28" i="98"/>
  <c r="C28" i="98"/>
  <c r="B28" i="98"/>
  <c r="BA27" i="98"/>
  <c r="AZ27" i="98"/>
  <c r="AY27" i="98"/>
  <c r="AX27" i="98"/>
  <c r="AW27" i="98"/>
  <c r="AV27" i="98"/>
  <c r="AU27" i="98"/>
  <c r="AT27" i="98"/>
  <c r="AS27" i="98"/>
  <c r="AR27" i="98"/>
  <c r="AQ27" i="98"/>
  <c r="AP27" i="98"/>
  <c r="AO27" i="98"/>
  <c r="AN27" i="98"/>
  <c r="AM27" i="98"/>
  <c r="AL27" i="98"/>
  <c r="AK27" i="98"/>
  <c r="AJ27" i="98"/>
  <c r="AI27" i="98"/>
  <c r="AH27" i="98"/>
  <c r="AG27" i="98"/>
  <c r="AF27" i="98"/>
  <c r="AE27" i="98"/>
  <c r="AD27" i="98"/>
  <c r="AC27" i="98"/>
  <c r="AB27" i="98"/>
  <c r="AA27" i="98"/>
  <c r="Z27" i="98"/>
  <c r="Y27" i="98"/>
  <c r="X27" i="98"/>
  <c r="W27" i="98"/>
  <c r="V27" i="98"/>
  <c r="U27" i="98"/>
  <c r="T27" i="98"/>
  <c r="S27" i="98"/>
  <c r="R27" i="98"/>
  <c r="Q27" i="98"/>
  <c r="P27" i="98"/>
  <c r="O27" i="98"/>
  <c r="N27" i="98"/>
  <c r="M27" i="98"/>
  <c r="L27" i="98"/>
  <c r="K27" i="98"/>
  <c r="J27" i="98"/>
  <c r="I27" i="98"/>
  <c r="H27" i="98"/>
  <c r="G27" i="98"/>
  <c r="F27" i="98"/>
  <c r="E27" i="98"/>
  <c r="D27" i="98"/>
  <c r="C27" i="98"/>
  <c r="B27" i="98"/>
  <c r="BA26" i="98"/>
  <c r="AZ26" i="98"/>
  <c r="AY26" i="98"/>
  <c r="AX26" i="98"/>
  <c r="AW26" i="98"/>
  <c r="AV26" i="98"/>
  <c r="AU26" i="98"/>
  <c r="AT26" i="98"/>
  <c r="AS26" i="98"/>
  <c r="AR26" i="98"/>
  <c r="AQ26" i="98"/>
  <c r="AP26" i="98"/>
  <c r="AO26" i="98"/>
  <c r="AN26" i="98"/>
  <c r="AM26" i="98"/>
  <c r="AL26" i="98"/>
  <c r="AK26" i="98"/>
  <c r="AJ26" i="98"/>
  <c r="AI26" i="98"/>
  <c r="AH26" i="98"/>
  <c r="AG26" i="98"/>
  <c r="AF26" i="98"/>
  <c r="AE26" i="98"/>
  <c r="AD26" i="98"/>
  <c r="AC26" i="98"/>
  <c r="AB26" i="98"/>
  <c r="AA26" i="98"/>
  <c r="Z26" i="98"/>
  <c r="Y26" i="98"/>
  <c r="X26" i="98"/>
  <c r="W26" i="98"/>
  <c r="V26" i="98"/>
  <c r="U26" i="98"/>
  <c r="T26" i="98"/>
  <c r="S26" i="98"/>
  <c r="R26" i="98"/>
  <c r="Q26" i="98"/>
  <c r="P26" i="98"/>
  <c r="O26" i="98"/>
  <c r="N26" i="98"/>
  <c r="M26" i="98"/>
  <c r="L26" i="98"/>
  <c r="K26" i="98"/>
  <c r="J26" i="98"/>
  <c r="I26" i="98"/>
  <c r="H26" i="98"/>
  <c r="G26" i="98"/>
  <c r="F26" i="98"/>
  <c r="E26" i="98"/>
  <c r="D26" i="98"/>
  <c r="C26" i="98"/>
  <c r="B26" i="98"/>
  <c r="BA25" i="98"/>
  <c r="AZ25" i="98"/>
  <c r="AY25" i="98"/>
  <c r="AX25" i="98"/>
  <c r="AW25" i="98"/>
  <c r="AV25" i="98"/>
  <c r="AU25" i="98"/>
  <c r="AT25" i="98"/>
  <c r="AS25" i="98"/>
  <c r="AR25" i="98"/>
  <c r="AQ25" i="98"/>
  <c r="AP25" i="98"/>
  <c r="AO25" i="98"/>
  <c r="AN25" i="98"/>
  <c r="AM25" i="98"/>
  <c r="AL25" i="98"/>
  <c r="AK25" i="98"/>
  <c r="AJ25" i="98"/>
  <c r="AI25" i="98"/>
  <c r="AH25" i="98"/>
  <c r="AG25" i="98"/>
  <c r="AF25" i="98"/>
  <c r="AE25" i="98"/>
  <c r="AD25" i="98"/>
  <c r="AC25" i="98"/>
  <c r="AB25" i="98"/>
  <c r="AA25" i="98"/>
  <c r="Z25" i="98"/>
  <c r="Y25" i="98"/>
  <c r="X25" i="98"/>
  <c r="W25" i="98"/>
  <c r="V25" i="98"/>
  <c r="U25" i="98"/>
  <c r="T25" i="98"/>
  <c r="S25" i="98"/>
  <c r="R25" i="98"/>
  <c r="Q25" i="98"/>
  <c r="P25" i="98"/>
  <c r="O25" i="98"/>
  <c r="N25" i="98"/>
  <c r="M25" i="98"/>
  <c r="L25" i="98"/>
  <c r="K25" i="98"/>
  <c r="J25" i="98"/>
  <c r="I25" i="98"/>
  <c r="H25" i="98"/>
  <c r="G25" i="98"/>
  <c r="F25" i="98"/>
  <c r="E25" i="98"/>
  <c r="D25" i="98"/>
  <c r="C25" i="98"/>
  <c r="B25" i="98"/>
  <c r="BA24" i="98"/>
  <c r="AZ24" i="98"/>
  <c r="AY24" i="98"/>
  <c r="AX24" i="98"/>
  <c r="AW24" i="98"/>
  <c r="AV24" i="98"/>
  <c r="AU24" i="98"/>
  <c r="AT24" i="98"/>
  <c r="AS24" i="98"/>
  <c r="AR24" i="98"/>
  <c r="AQ24" i="98"/>
  <c r="AP24" i="98"/>
  <c r="AO24" i="98"/>
  <c r="AN24" i="98"/>
  <c r="AM24" i="98"/>
  <c r="AL24" i="98"/>
  <c r="AK24" i="98"/>
  <c r="AJ24" i="98"/>
  <c r="AI24" i="98"/>
  <c r="AH24" i="98"/>
  <c r="AG24" i="98"/>
  <c r="AF24" i="98"/>
  <c r="AE24" i="98"/>
  <c r="AD24" i="98"/>
  <c r="AC24" i="98"/>
  <c r="AB24" i="98"/>
  <c r="AA24" i="98"/>
  <c r="Z24" i="98"/>
  <c r="Y24" i="98"/>
  <c r="X24" i="98"/>
  <c r="W24" i="98"/>
  <c r="V24" i="98"/>
  <c r="U24" i="98"/>
  <c r="T24" i="98"/>
  <c r="S24" i="98"/>
  <c r="R24" i="98"/>
  <c r="Q24" i="98"/>
  <c r="P24" i="98"/>
  <c r="O24" i="98"/>
  <c r="N24" i="98"/>
  <c r="M24" i="98"/>
  <c r="L24" i="98"/>
  <c r="K24" i="98"/>
  <c r="J24" i="98"/>
  <c r="I24" i="98"/>
  <c r="H24" i="98"/>
  <c r="G24" i="98"/>
  <c r="F24" i="98"/>
  <c r="E24" i="98"/>
  <c r="D24" i="98"/>
  <c r="C24" i="98"/>
  <c r="B24" i="98"/>
  <c r="BA23" i="98"/>
  <c r="AZ23" i="98"/>
  <c r="AY23" i="98"/>
  <c r="AX23" i="98"/>
  <c r="AW23" i="98"/>
  <c r="AV23" i="98"/>
  <c r="AU23" i="98"/>
  <c r="AT23" i="98"/>
  <c r="AS23" i="98"/>
  <c r="AR23" i="98"/>
  <c r="AQ23" i="98"/>
  <c r="AP23" i="98"/>
  <c r="AO23" i="98"/>
  <c r="AN23" i="98"/>
  <c r="AM23" i="98"/>
  <c r="AL23" i="98"/>
  <c r="AK23" i="98"/>
  <c r="AJ23" i="98"/>
  <c r="AI23" i="98"/>
  <c r="AH23" i="98"/>
  <c r="AG23" i="98"/>
  <c r="AF23" i="98"/>
  <c r="AE23" i="98"/>
  <c r="AD23" i="98"/>
  <c r="AC23" i="98"/>
  <c r="AB23" i="98"/>
  <c r="AA23" i="98"/>
  <c r="Z23" i="98"/>
  <c r="Y23" i="98"/>
  <c r="X23" i="98"/>
  <c r="W23" i="98"/>
  <c r="V23" i="98"/>
  <c r="U23" i="98"/>
  <c r="T23" i="98"/>
  <c r="S23" i="98"/>
  <c r="R23" i="98"/>
  <c r="Q23" i="98"/>
  <c r="P23" i="98"/>
  <c r="O23" i="98"/>
  <c r="N23" i="98"/>
  <c r="M23" i="98"/>
  <c r="L23" i="98"/>
  <c r="K23" i="98"/>
  <c r="J23" i="98"/>
  <c r="I23" i="98"/>
  <c r="H23" i="98"/>
  <c r="G23" i="98"/>
  <c r="F23" i="98"/>
  <c r="E23" i="98"/>
  <c r="D23" i="98"/>
  <c r="C23" i="98"/>
  <c r="B23" i="98"/>
  <c r="BA22" i="98"/>
  <c r="AZ22" i="98"/>
  <c r="AY22" i="98"/>
  <c r="AX22" i="98"/>
  <c r="AW22" i="98"/>
  <c r="AV22" i="98"/>
  <c r="AU22" i="98"/>
  <c r="AT22" i="98"/>
  <c r="AS22" i="98"/>
  <c r="AR22" i="98"/>
  <c r="AQ22" i="98"/>
  <c r="AP22" i="98"/>
  <c r="AO22" i="98"/>
  <c r="AN22" i="98"/>
  <c r="AM22" i="98"/>
  <c r="AL22" i="98"/>
  <c r="AK22" i="98"/>
  <c r="AJ22" i="98"/>
  <c r="AI22" i="98"/>
  <c r="AH22" i="98"/>
  <c r="AG22" i="98"/>
  <c r="AF22" i="98"/>
  <c r="AE22" i="98"/>
  <c r="AD22" i="98"/>
  <c r="AC22" i="98"/>
  <c r="AB22" i="98"/>
  <c r="AA22" i="98"/>
  <c r="Z22" i="98"/>
  <c r="Y22" i="98"/>
  <c r="X22" i="98"/>
  <c r="W22" i="98"/>
  <c r="V22" i="98"/>
  <c r="U22" i="98"/>
  <c r="T22" i="98"/>
  <c r="S22" i="98"/>
  <c r="R22" i="98"/>
  <c r="Q22" i="98"/>
  <c r="P22" i="98"/>
  <c r="O22" i="98"/>
  <c r="N22" i="98"/>
  <c r="M22" i="98"/>
  <c r="L22" i="98"/>
  <c r="K22" i="98"/>
  <c r="J22" i="98"/>
  <c r="I22" i="98"/>
  <c r="H22" i="98"/>
  <c r="G22" i="98"/>
  <c r="F22" i="98"/>
  <c r="E22" i="98"/>
  <c r="D22" i="98"/>
  <c r="C22" i="98"/>
  <c r="B22" i="98"/>
  <c r="BA21" i="98"/>
  <c r="AZ21" i="98"/>
  <c r="AY21" i="98"/>
  <c r="AX21" i="98"/>
  <c r="AW21" i="98"/>
  <c r="AV21" i="98"/>
  <c r="AU21" i="98"/>
  <c r="AT21" i="98"/>
  <c r="AS21" i="98"/>
  <c r="AR21" i="98"/>
  <c r="AQ21" i="98"/>
  <c r="AP21" i="98"/>
  <c r="AO21" i="98"/>
  <c r="AN21" i="98"/>
  <c r="AM21" i="98"/>
  <c r="AL21" i="98"/>
  <c r="AK21" i="98"/>
  <c r="AJ21" i="98"/>
  <c r="AI21" i="98"/>
  <c r="AH21" i="98"/>
  <c r="AG21" i="98"/>
  <c r="AF21" i="98"/>
  <c r="AE21" i="98"/>
  <c r="AD21" i="98"/>
  <c r="AC21" i="98"/>
  <c r="AB21" i="98"/>
  <c r="AA21" i="98"/>
  <c r="Z21" i="98"/>
  <c r="Y21" i="98"/>
  <c r="X21" i="98"/>
  <c r="W21" i="98"/>
  <c r="V21" i="98"/>
  <c r="U21" i="98"/>
  <c r="T21" i="98"/>
  <c r="S21" i="98"/>
  <c r="R21" i="98"/>
  <c r="Q21" i="98"/>
  <c r="P21" i="98"/>
  <c r="O21" i="98"/>
  <c r="N21" i="98"/>
  <c r="M21" i="98"/>
  <c r="L21" i="98"/>
  <c r="K21" i="98"/>
  <c r="J21" i="98"/>
  <c r="I21" i="98"/>
  <c r="H21" i="98"/>
  <c r="G21" i="98"/>
  <c r="F21" i="98"/>
  <c r="E21" i="98"/>
  <c r="D21" i="98"/>
  <c r="C21" i="98"/>
  <c r="B21" i="98"/>
  <c r="BA20" i="98"/>
  <c r="AZ20" i="98"/>
  <c r="AY20" i="98"/>
  <c r="AX20" i="98"/>
  <c r="AW20" i="98"/>
  <c r="AV20" i="98"/>
  <c r="AU20" i="98"/>
  <c r="AT20" i="98"/>
  <c r="AS20" i="98"/>
  <c r="AR20" i="98"/>
  <c r="AQ20" i="98"/>
  <c r="AP20" i="98"/>
  <c r="AO20" i="98"/>
  <c r="AN20" i="98"/>
  <c r="AM20" i="98"/>
  <c r="AL20" i="98"/>
  <c r="AK20" i="98"/>
  <c r="AJ20" i="98"/>
  <c r="AI20" i="98"/>
  <c r="AH20" i="98"/>
  <c r="AG20" i="98"/>
  <c r="AF20" i="98"/>
  <c r="AE20" i="98"/>
  <c r="AD20" i="98"/>
  <c r="AC20" i="98"/>
  <c r="AB20" i="98"/>
  <c r="AA20" i="98"/>
  <c r="Z20" i="98"/>
  <c r="Y20" i="98"/>
  <c r="X20" i="98"/>
  <c r="W20" i="98"/>
  <c r="V20" i="98"/>
  <c r="U20" i="98"/>
  <c r="T20" i="98"/>
  <c r="S20" i="98"/>
  <c r="R20" i="98"/>
  <c r="Q20" i="98"/>
  <c r="P20" i="98"/>
  <c r="O20" i="98"/>
  <c r="N20" i="98"/>
  <c r="M20" i="98"/>
  <c r="L20" i="98"/>
  <c r="K20" i="98"/>
  <c r="J20" i="98"/>
  <c r="I20" i="98"/>
  <c r="H20" i="98"/>
  <c r="G20" i="98"/>
  <c r="F20" i="98"/>
  <c r="E20" i="98"/>
  <c r="D20" i="98"/>
  <c r="C20" i="98"/>
  <c r="B20" i="98"/>
  <c r="BA19" i="98"/>
  <c r="AZ19" i="98"/>
  <c r="AY19" i="98"/>
  <c r="AX19" i="98"/>
  <c r="AW19" i="98"/>
  <c r="AV19" i="98"/>
  <c r="AU19" i="98"/>
  <c r="AT19" i="98"/>
  <c r="AS19" i="98"/>
  <c r="AR19" i="98"/>
  <c r="AQ19" i="98"/>
  <c r="AP19" i="98"/>
  <c r="AO19" i="98"/>
  <c r="AN19" i="98"/>
  <c r="AM19" i="98"/>
  <c r="AL19" i="98"/>
  <c r="AK19" i="98"/>
  <c r="AJ19" i="98"/>
  <c r="AI19" i="98"/>
  <c r="AH19" i="98"/>
  <c r="AG19" i="98"/>
  <c r="AF19" i="98"/>
  <c r="AE19" i="98"/>
  <c r="AD19" i="98"/>
  <c r="AC19" i="98"/>
  <c r="AB19" i="98"/>
  <c r="AA19" i="98"/>
  <c r="Z19" i="98"/>
  <c r="Y19" i="98"/>
  <c r="X19" i="98"/>
  <c r="W19" i="98"/>
  <c r="V19" i="98"/>
  <c r="U19" i="98"/>
  <c r="T19" i="98"/>
  <c r="S19" i="98"/>
  <c r="R19" i="98"/>
  <c r="Q19" i="98"/>
  <c r="P19" i="98"/>
  <c r="O19" i="98"/>
  <c r="N19" i="98"/>
  <c r="M19" i="98"/>
  <c r="L19" i="98"/>
  <c r="K19" i="98"/>
  <c r="J19" i="98"/>
  <c r="I19" i="98"/>
  <c r="H19" i="98"/>
  <c r="G19" i="98"/>
  <c r="F19" i="98"/>
  <c r="E19" i="98"/>
  <c r="D19" i="98"/>
  <c r="C19" i="98"/>
  <c r="B19" i="98"/>
  <c r="BA18" i="98"/>
  <c r="AZ18" i="98"/>
  <c r="AY18" i="98"/>
  <c r="AX18" i="98"/>
  <c r="AW18" i="98"/>
  <c r="AV18" i="98"/>
  <c r="AU18" i="98"/>
  <c r="AT18" i="98"/>
  <c r="AS18" i="98"/>
  <c r="AR18" i="98"/>
  <c r="AQ18" i="98"/>
  <c r="AP18" i="98"/>
  <c r="AO18" i="98"/>
  <c r="AN18" i="98"/>
  <c r="AM18" i="98"/>
  <c r="AL18" i="98"/>
  <c r="AK18" i="98"/>
  <c r="AJ18" i="98"/>
  <c r="AI18" i="98"/>
  <c r="AH18" i="98"/>
  <c r="AG18" i="98"/>
  <c r="AF18" i="98"/>
  <c r="AE18" i="98"/>
  <c r="AD18" i="98"/>
  <c r="AC18" i="98"/>
  <c r="AB18" i="98"/>
  <c r="AA18" i="98"/>
  <c r="Z18" i="98"/>
  <c r="Y18" i="98"/>
  <c r="X18" i="98"/>
  <c r="W18" i="98"/>
  <c r="V18" i="98"/>
  <c r="U18" i="98"/>
  <c r="T18" i="98"/>
  <c r="S18" i="98"/>
  <c r="R18" i="98"/>
  <c r="Q18" i="98"/>
  <c r="P18" i="98"/>
  <c r="O18" i="98"/>
  <c r="N18" i="98"/>
  <c r="M18" i="98"/>
  <c r="L18" i="98"/>
  <c r="K18" i="98"/>
  <c r="J18" i="98"/>
  <c r="I18" i="98"/>
  <c r="H18" i="98"/>
  <c r="G18" i="98"/>
  <c r="F18" i="98"/>
  <c r="E18" i="98"/>
  <c r="D18" i="98"/>
  <c r="C18" i="98"/>
  <c r="B18" i="98"/>
  <c r="BA17" i="98"/>
  <c r="AZ17" i="98"/>
  <c r="AY17" i="98"/>
  <c r="AX17" i="98"/>
  <c r="AW17" i="98"/>
  <c r="AV17" i="98"/>
  <c r="AU17" i="98"/>
  <c r="AT17" i="98"/>
  <c r="AS17" i="98"/>
  <c r="AR17" i="98"/>
  <c r="AQ17" i="98"/>
  <c r="AP17" i="98"/>
  <c r="AO17" i="98"/>
  <c r="AN17" i="98"/>
  <c r="AM17" i="98"/>
  <c r="AL17" i="98"/>
  <c r="AK17" i="98"/>
  <c r="AJ17" i="98"/>
  <c r="AI17" i="98"/>
  <c r="AH17" i="98"/>
  <c r="AG17" i="98"/>
  <c r="AF17" i="98"/>
  <c r="AE17" i="98"/>
  <c r="AD17" i="98"/>
  <c r="AC17" i="98"/>
  <c r="AB17" i="98"/>
  <c r="AA17" i="98"/>
  <c r="Z17" i="98"/>
  <c r="Y17" i="98"/>
  <c r="X17" i="98"/>
  <c r="W17" i="98"/>
  <c r="V17" i="98"/>
  <c r="U17" i="98"/>
  <c r="T17" i="98"/>
  <c r="S17" i="98"/>
  <c r="R17" i="98"/>
  <c r="Q17" i="98"/>
  <c r="P17" i="98"/>
  <c r="O17" i="98"/>
  <c r="N17" i="98"/>
  <c r="M17" i="98"/>
  <c r="L17" i="98"/>
  <c r="K17" i="98"/>
  <c r="J17" i="98"/>
  <c r="I17" i="98"/>
  <c r="H17" i="98"/>
  <c r="G17" i="98"/>
  <c r="F17" i="98"/>
  <c r="E17" i="98"/>
  <c r="D17" i="98"/>
  <c r="C17" i="98"/>
  <c r="B17" i="98"/>
  <c r="BA16" i="98"/>
  <c r="AZ16" i="98"/>
  <c r="AY16" i="98"/>
  <c r="AX16" i="98"/>
  <c r="AW16" i="98"/>
  <c r="AV16" i="98"/>
  <c r="AU16" i="98"/>
  <c r="AT16" i="98"/>
  <c r="AS16" i="98"/>
  <c r="AR16" i="98"/>
  <c r="AQ16" i="98"/>
  <c r="AP16" i="98"/>
  <c r="AO16" i="98"/>
  <c r="AN16" i="98"/>
  <c r="AM16" i="98"/>
  <c r="AL16" i="98"/>
  <c r="AK16" i="98"/>
  <c r="AJ16" i="98"/>
  <c r="AI16" i="98"/>
  <c r="AH16" i="98"/>
  <c r="AG16" i="98"/>
  <c r="AF16" i="98"/>
  <c r="AE16" i="98"/>
  <c r="AD16" i="98"/>
  <c r="AC16" i="98"/>
  <c r="AB16" i="98"/>
  <c r="AA16" i="98"/>
  <c r="Z16" i="98"/>
  <c r="Y16" i="98"/>
  <c r="X16" i="98"/>
  <c r="W16" i="98"/>
  <c r="V16" i="98"/>
  <c r="U16" i="98"/>
  <c r="T16" i="98"/>
  <c r="S16" i="98"/>
  <c r="R16" i="98"/>
  <c r="Q16" i="98"/>
  <c r="P16" i="98"/>
  <c r="O16" i="98"/>
  <c r="N16" i="98"/>
  <c r="M16" i="98"/>
  <c r="L16" i="98"/>
  <c r="K16" i="98"/>
  <c r="J16" i="98"/>
  <c r="I16" i="98"/>
  <c r="H16" i="98"/>
  <c r="G16" i="98"/>
  <c r="F16" i="98"/>
  <c r="E16" i="98"/>
  <c r="D16" i="98"/>
  <c r="C16" i="98"/>
  <c r="B16" i="98"/>
  <c r="BA15" i="98"/>
  <c r="AZ15" i="98"/>
  <c r="AY15" i="98"/>
  <c r="AX15" i="98"/>
  <c r="AW15" i="98"/>
  <c r="AV15" i="98"/>
  <c r="AU15" i="98"/>
  <c r="AT15" i="98"/>
  <c r="AS15" i="98"/>
  <c r="AR15" i="98"/>
  <c r="AQ15" i="98"/>
  <c r="AP15" i="98"/>
  <c r="AO15" i="98"/>
  <c r="AN15" i="98"/>
  <c r="AM15" i="98"/>
  <c r="AL15" i="98"/>
  <c r="AK15" i="98"/>
  <c r="AJ15" i="98"/>
  <c r="AI15" i="98"/>
  <c r="AH15" i="98"/>
  <c r="AG15" i="98"/>
  <c r="AF15" i="98"/>
  <c r="AE15" i="98"/>
  <c r="AD15" i="98"/>
  <c r="AC15" i="98"/>
  <c r="AB15" i="98"/>
  <c r="AA15" i="98"/>
  <c r="Z15" i="98"/>
  <c r="Y15" i="98"/>
  <c r="X15" i="98"/>
  <c r="W15" i="98"/>
  <c r="V15" i="98"/>
  <c r="U15" i="98"/>
  <c r="T15" i="98"/>
  <c r="S15" i="98"/>
  <c r="R15" i="98"/>
  <c r="Q15" i="98"/>
  <c r="P15" i="98"/>
  <c r="O15" i="98"/>
  <c r="N15" i="98"/>
  <c r="M15" i="98"/>
  <c r="L15" i="98"/>
  <c r="K15" i="98"/>
  <c r="J15" i="98"/>
  <c r="I15" i="98"/>
  <c r="H15" i="98"/>
  <c r="G15" i="98"/>
  <c r="F15" i="98"/>
  <c r="E15" i="98"/>
  <c r="D15" i="98"/>
  <c r="C15" i="98"/>
  <c r="B15" i="98"/>
  <c r="BA14" i="98"/>
  <c r="AZ14" i="98"/>
  <c r="AY14" i="98"/>
  <c r="AX14" i="98"/>
  <c r="AW14" i="98"/>
  <c r="AV14" i="98"/>
  <c r="AU14" i="98"/>
  <c r="AT14" i="98"/>
  <c r="AS14" i="98"/>
  <c r="AR14" i="98"/>
  <c r="AQ14" i="98"/>
  <c r="AP14" i="98"/>
  <c r="AO14" i="98"/>
  <c r="AN14" i="98"/>
  <c r="AM14" i="98"/>
  <c r="AL14" i="98"/>
  <c r="AK14" i="98"/>
  <c r="AJ14" i="98"/>
  <c r="AI14" i="98"/>
  <c r="AH14" i="98"/>
  <c r="AG14" i="98"/>
  <c r="AF14" i="98"/>
  <c r="AE14" i="98"/>
  <c r="AD14" i="98"/>
  <c r="AC14" i="98"/>
  <c r="AB14" i="98"/>
  <c r="AA14" i="98"/>
  <c r="Z14" i="98"/>
  <c r="Y14" i="98"/>
  <c r="X14" i="98"/>
  <c r="W14" i="98"/>
  <c r="V14" i="98"/>
  <c r="U14" i="98"/>
  <c r="T14" i="98"/>
  <c r="S14" i="98"/>
  <c r="R14" i="98"/>
  <c r="Q14" i="98"/>
  <c r="P14" i="98"/>
  <c r="O14" i="98"/>
  <c r="N14" i="98"/>
  <c r="M14" i="98"/>
  <c r="L14" i="98"/>
  <c r="K14" i="98"/>
  <c r="J14" i="98"/>
  <c r="I14" i="98"/>
  <c r="H14" i="98"/>
  <c r="G14" i="98"/>
  <c r="F14" i="98"/>
  <c r="E14" i="98"/>
  <c r="D14" i="98"/>
  <c r="C14" i="98"/>
  <c r="B14" i="98"/>
  <c r="BA13" i="98"/>
  <c r="AZ13" i="98"/>
  <c r="AY13" i="98"/>
  <c r="AX13" i="98"/>
  <c r="AW13" i="98"/>
  <c r="AV13" i="98"/>
  <c r="AU13" i="98"/>
  <c r="AT13" i="98"/>
  <c r="AS13" i="98"/>
  <c r="AR13" i="98"/>
  <c r="AQ13" i="98"/>
  <c r="AP13" i="98"/>
  <c r="AO13" i="98"/>
  <c r="AN13" i="98"/>
  <c r="AM13" i="98"/>
  <c r="AL13" i="98"/>
  <c r="AK13" i="98"/>
  <c r="AJ13" i="98"/>
  <c r="AI13" i="98"/>
  <c r="AH13" i="98"/>
  <c r="AG13" i="98"/>
  <c r="AF13" i="98"/>
  <c r="AE13" i="98"/>
  <c r="AD13" i="98"/>
  <c r="AC13" i="98"/>
  <c r="AB13" i="98"/>
  <c r="AA13" i="98"/>
  <c r="Z13" i="98"/>
  <c r="Y13" i="98"/>
  <c r="X13" i="98"/>
  <c r="W13" i="98"/>
  <c r="V13" i="98"/>
  <c r="U13" i="98"/>
  <c r="T13" i="98"/>
  <c r="S13" i="98"/>
  <c r="R13" i="98"/>
  <c r="Q13" i="98"/>
  <c r="P13" i="98"/>
  <c r="O13" i="98"/>
  <c r="N13" i="98"/>
  <c r="M13" i="98"/>
  <c r="L13" i="98"/>
  <c r="K13" i="98"/>
  <c r="J13" i="98"/>
  <c r="I13" i="98"/>
  <c r="H13" i="98"/>
  <c r="G13" i="98"/>
  <c r="F13" i="98"/>
  <c r="E13" i="98"/>
  <c r="D13" i="98"/>
  <c r="C13" i="98"/>
  <c r="B13" i="98"/>
  <c r="BA12" i="98"/>
  <c r="AZ12" i="98"/>
  <c r="AY12" i="98"/>
  <c r="AX12" i="98"/>
  <c r="AW12" i="98"/>
  <c r="AV12" i="98"/>
  <c r="AU12" i="98"/>
  <c r="AT12" i="98"/>
  <c r="AS12" i="98"/>
  <c r="AR12" i="98"/>
  <c r="AQ12" i="98"/>
  <c r="AP12" i="98"/>
  <c r="AO12" i="98"/>
  <c r="AN12" i="98"/>
  <c r="AM12" i="98"/>
  <c r="AL12" i="98"/>
  <c r="AK12" i="98"/>
  <c r="AJ12" i="98"/>
  <c r="AI12" i="98"/>
  <c r="AH12" i="98"/>
  <c r="AG12" i="98"/>
  <c r="AF12" i="98"/>
  <c r="AE12" i="98"/>
  <c r="AD12" i="98"/>
  <c r="AC12" i="98"/>
  <c r="AB12" i="98"/>
  <c r="AA12" i="98"/>
  <c r="Z12" i="98"/>
  <c r="Y12" i="98"/>
  <c r="X12" i="98"/>
  <c r="W12" i="98"/>
  <c r="V12" i="98"/>
  <c r="U12" i="98"/>
  <c r="T12" i="98"/>
  <c r="S12" i="98"/>
  <c r="R12" i="98"/>
  <c r="Q12" i="98"/>
  <c r="P12" i="98"/>
  <c r="O12" i="98"/>
  <c r="N12" i="98"/>
  <c r="M12" i="98"/>
  <c r="L12" i="98"/>
  <c r="K12" i="98"/>
  <c r="J12" i="98"/>
  <c r="I12" i="98"/>
  <c r="H12" i="98"/>
  <c r="G12" i="98"/>
  <c r="F12" i="98"/>
  <c r="E12" i="98"/>
  <c r="D12" i="98"/>
  <c r="C12" i="98"/>
  <c r="B12" i="98"/>
  <c r="BA11" i="98"/>
  <c r="AZ11" i="98"/>
  <c r="AY11" i="98"/>
  <c r="AX11" i="98"/>
  <c r="AW11" i="98"/>
  <c r="AV11" i="98"/>
  <c r="AU11" i="98"/>
  <c r="AT11" i="98"/>
  <c r="AS11" i="98"/>
  <c r="AR11" i="98"/>
  <c r="AQ11" i="98"/>
  <c r="AP11" i="98"/>
  <c r="AO11" i="98"/>
  <c r="AN11" i="98"/>
  <c r="AM11" i="98"/>
  <c r="AL11" i="98"/>
  <c r="AK11" i="98"/>
  <c r="AJ11" i="98"/>
  <c r="AI11" i="98"/>
  <c r="AH11" i="98"/>
  <c r="AG11" i="98"/>
  <c r="AF11" i="98"/>
  <c r="AE11" i="98"/>
  <c r="AD11" i="98"/>
  <c r="AC11" i="98"/>
  <c r="AB11" i="98"/>
  <c r="AA11" i="98"/>
  <c r="Z11" i="98"/>
  <c r="Y11" i="98"/>
  <c r="X11" i="98"/>
  <c r="W11" i="98"/>
  <c r="V11" i="98"/>
  <c r="U11" i="98"/>
  <c r="T11" i="98"/>
  <c r="S11" i="98"/>
  <c r="R11" i="98"/>
  <c r="Q11" i="98"/>
  <c r="P11" i="98"/>
  <c r="O11" i="98"/>
  <c r="N11" i="98"/>
  <c r="M11" i="98"/>
  <c r="L11" i="98"/>
  <c r="K11" i="98"/>
  <c r="J11" i="98"/>
  <c r="I11" i="98"/>
  <c r="H11" i="98"/>
  <c r="G11" i="98"/>
  <c r="F11" i="98"/>
  <c r="E11" i="98"/>
  <c r="D11" i="98"/>
  <c r="C11" i="98"/>
  <c r="B11" i="98"/>
  <c r="BA10" i="98"/>
  <c r="AZ10" i="98"/>
  <c r="AY10" i="98"/>
  <c r="AX10" i="98"/>
  <c r="AW10" i="98"/>
  <c r="AV10" i="98"/>
  <c r="AU10" i="98"/>
  <c r="AT10" i="98"/>
  <c r="AS10" i="98"/>
  <c r="AR10" i="98"/>
  <c r="AQ10" i="98"/>
  <c r="AP10" i="98"/>
  <c r="AO10" i="98"/>
  <c r="AN10" i="98"/>
  <c r="AM10" i="98"/>
  <c r="AL10" i="98"/>
  <c r="AK10" i="98"/>
  <c r="AJ10" i="98"/>
  <c r="AI10" i="98"/>
  <c r="AH10" i="98"/>
  <c r="AG10" i="98"/>
  <c r="AF10" i="98"/>
  <c r="AE10" i="98"/>
  <c r="AD10" i="98"/>
  <c r="AC10" i="98"/>
  <c r="AB10" i="98"/>
  <c r="AA10" i="98"/>
  <c r="Z10" i="98"/>
  <c r="Y10" i="98"/>
  <c r="X10" i="98"/>
  <c r="W10" i="98"/>
  <c r="V10" i="98"/>
  <c r="U10" i="98"/>
  <c r="T10" i="98"/>
  <c r="S10" i="98"/>
  <c r="R10" i="98"/>
  <c r="Q10" i="98"/>
  <c r="P10" i="98"/>
  <c r="O10" i="98"/>
  <c r="N10" i="98"/>
  <c r="M10" i="98"/>
  <c r="L10" i="98"/>
  <c r="K10" i="98"/>
  <c r="J10" i="98"/>
  <c r="I10" i="98"/>
  <c r="H10" i="98"/>
  <c r="G10" i="98"/>
  <c r="F10" i="98"/>
  <c r="E10" i="98"/>
  <c r="D10" i="98"/>
  <c r="C10" i="98"/>
  <c r="B10" i="98"/>
  <c r="BA9" i="98"/>
  <c r="AZ9" i="98"/>
  <c r="AY9" i="98"/>
  <c r="AX9" i="98"/>
  <c r="AW9" i="98"/>
  <c r="AV9" i="98"/>
  <c r="AU9" i="98"/>
  <c r="AT9" i="98"/>
  <c r="AS9" i="98"/>
  <c r="AR9" i="98"/>
  <c r="AQ9" i="98"/>
  <c r="AP9" i="98"/>
  <c r="AO9" i="98"/>
  <c r="AN9" i="98"/>
  <c r="AM9" i="98"/>
  <c r="AL9" i="98"/>
  <c r="AK9" i="98"/>
  <c r="AJ9" i="98"/>
  <c r="AI9" i="98"/>
  <c r="AH9" i="98"/>
  <c r="AG9" i="98"/>
  <c r="AF9" i="98"/>
  <c r="AE9" i="98"/>
  <c r="AD9" i="98"/>
  <c r="AC9" i="98"/>
  <c r="AB9" i="98"/>
  <c r="AA9" i="98"/>
  <c r="Z9" i="98"/>
  <c r="Y9" i="98"/>
  <c r="X9" i="98"/>
  <c r="W9" i="98"/>
  <c r="V9" i="98"/>
  <c r="U9" i="98"/>
  <c r="T9" i="98"/>
  <c r="S9" i="98"/>
  <c r="R9" i="98"/>
  <c r="Q9" i="98"/>
  <c r="P9" i="98"/>
  <c r="O9" i="98"/>
  <c r="N9" i="98"/>
  <c r="M9" i="98"/>
  <c r="L9" i="98"/>
  <c r="K9" i="98"/>
  <c r="J9" i="98"/>
  <c r="I9" i="98"/>
  <c r="H9" i="98"/>
  <c r="G9" i="98"/>
  <c r="F9" i="98"/>
  <c r="E9" i="98"/>
  <c r="D9" i="98"/>
  <c r="C9" i="98"/>
  <c r="B9" i="98"/>
  <c r="BA8" i="98"/>
  <c r="AZ8" i="98"/>
  <c r="AY8" i="98"/>
  <c r="AX8" i="98"/>
  <c r="AW8" i="98"/>
  <c r="AV8" i="98"/>
  <c r="AU8" i="98"/>
  <c r="AT8" i="98"/>
  <c r="AS8" i="98"/>
  <c r="AR8" i="98"/>
  <c r="AQ8" i="98"/>
  <c r="AP8" i="98"/>
  <c r="AO8" i="98"/>
  <c r="AN8" i="98"/>
  <c r="AM8" i="98"/>
  <c r="AL8" i="98"/>
  <c r="AK8" i="98"/>
  <c r="AJ8" i="98"/>
  <c r="AI8" i="98"/>
  <c r="AH8" i="98"/>
  <c r="AG8" i="98"/>
  <c r="AF8" i="98"/>
  <c r="AE8" i="98"/>
  <c r="AD8" i="98"/>
  <c r="AC8" i="98"/>
  <c r="AB8" i="98"/>
  <c r="AA8" i="98"/>
  <c r="Z8" i="98"/>
  <c r="Y8" i="98"/>
  <c r="X8" i="98"/>
  <c r="W8" i="98"/>
  <c r="V8" i="98"/>
  <c r="U8" i="98"/>
  <c r="T8" i="98"/>
  <c r="S8" i="98"/>
  <c r="R8" i="98"/>
  <c r="Q8" i="98"/>
  <c r="P8" i="98"/>
  <c r="O8" i="98"/>
  <c r="N8" i="98"/>
  <c r="M8" i="98"/>
  <c r="L8" i="98"/>
  <c r="K8" i="98"/>
  <c r="J8" i="98"/>
  <c r="I8" i="98"/>
  <c r="H8" i="98"/>
  <c r="G8" i="98"/>
  <c r="F8" i="98"/>
  <c r="E8" i="98"/>
  <c r="D8" i="98"/>
  <c r="C8" i="98"/>
  <c r="B8" i="98"/>
  <c r="BA7" i="98"/>
  <c r="AZ7" i="98"/>
  <c r="AY7" i="98"/>
  <c r="AX7" i="98"/>
  <c r="AW7" i="98"/>
  <c r="AV7" i="98"/>
  <c r="AU7" i="98"/>
  <c r="AT7" i="98"/>
  <c r="AS7" i="98"/>
  <c r="AR7" i="98"/>
  <c r="AQ7" i="98"/>
  <c r="AP7" i="98"/>
  <c r="AO7" i="98"/>
  <c r="AN7" i="98"/>
  <c r="AM7" i="98"/>
  <c r="AL7" i="98"/>
  <c r="AK7" i="98"/>
  <c r="AJ7" i="98"/>
  <c r="AI7" i="98"/>
  <c r="AH7" i="98"/>
  <c r="AG7" i="98"/>
  <c r="AF7" i="98"/>
  <c r="AE7" i="98"/>
  <c r="AD7" i="98"/>
  <c r="AC7" i="98"/>
  <c r="AB7" i="98"/>
  <c r="AA7" i="98"/>
  <c r="Z7" i="98"/>
  <c r="Y7" i="98"/>
  <c r="X7" i="98"/>
  <c r="W7" i="98"/>
  <c r="V7" i="98"/>
  <c r="U7" i="98"/>
  <c r="T7" i="98"/>
  <c r="S7" i="98"/>
  <c r="R7" i="98"/>
  <c r="Q7" i="98"/>
  <c r="P7" i="98"/>
  <c r="O7" i="98"/>
  <c r="N7" i="98"/>
  <c r="M7" i="98"/>
  <c r="L7" i="98"/>
  <c r="K7" i="98"/>
  <c r="J7" i="98"/>
  <c r="I7" i="98"/>
  <c r="H7" i="98"/>
  <c r="G7" i="98"/>
  <c r="F7" i="98"/>
  <c r="E7" i="98"/>
  <c r="D7" i="98"/>
  <c r="C7" i="98"/>
  <c r="B7" i="98"/>
  <c r="BA6" i="98"/>
  <c r="AZ6" i="98"/>
  <c r="AY6" i="98"/>
  <c r="AX6" i="98"/>
  <c r="AW6" i="98"/>
  <c r="AV6" i="98"/>
  <c r="AU6" i="98"/>
  <c r="AT6" i="98"/>
  <c r="AS6" i="98"/>
  <c r="AR6" i="98"/>
  <c r="AQ6" i="98"/>
  <c r="AP6" i="98"/>
  <c r="AO6" i="98"/>
  <c r="AN6" i="98"/>
  <c r="AM6" i="98"/>
  <c r="AL6" i="98"/>
  <c r="AK6" i="98"/>
  <c r="AJ6" i="98"/>
  <c r="AI6" i="98"/>
  <c r="AH6" i="98"/>
  <c r="AG6" i="98"/>
  <c r="AF6" i="98"/>
  <c r="AE6" i="98"/>
  <c r="AD6" i="98"/>
  <c r="AC6" i="98"/>
  <c r="AB6" i="98"/>
  <c r="AA6" i="98"/>
  <c r="Z6" i="98"/>
  <c r="Y6" i="98"/>
  <c r="X6" i="98"/>
  <c r="W6" i="98"/>
  <c r="V6" i="98"/>
  <c r="U6" i="98"/>
  <c r="T6" i="98"/>
  <c r="S6" i="98"/>
  <c r="R6" i="98"/>
  <c r="Q6" i="98"/>
  <c r="P6" i="98"/>
  <c r="O6" i="98"/>
  <c r="N6" i="98"/>
  <c r="M6" i="98"/>
  <c r="L6" i="98"/>
  <c r="K6" i="98"/>
  <c r="J6" i="98"/>
  <c r="I6" i="98"/>
  <c r="H6" i="98"/>
  <c r="G6" i="98"/>
  <c r="F6" i="98"/>
  <c r="E6" i="98"/>
  <c r="D6" i="98"/>
  <c r="C6" i="98"/>
  <c r="B6" i="98"/>
  <c r="BA5" i="98"/>
  <c r="AZ5" i="98"/>
  <c r="AY5" i="98"/>
  <c r="AX5" i="98"/>
  <c r="AW5" i="98"/>
  <c r="AV5" i="98"/>
  <c r="AU5" i="98"/>
  <c r="AT5" i="98"/>
  <c r="AS5" i="98"/>
  <c r="AR5" i="98"/>
  <c r="AQ5" i="98"/>
  <c r="AP5" i="98"/>
  <c r="AO5" i="98"/>
  <c r="AN5" i="98"/>
  <c r="AM5" i="98"/>
  <c r="AL5" i="98"/>
  <c r="AK5" i="98"/>
  <c r="AJ5" i="98"/>
  <c r="AI5" i="98"/>
  <c r="AH5" i="98"/>
  <c r="AG5" i="98"/>
  <c r="AF5" i="98"/>
  <c r="AE5" i="98"/>
  <c r="AD5" i="98"/>
  <c r="AC5" i="98"/>
  <c r="AB5" i="98"/>
  <c r="AA5" i="98"/>
  <c r="Z5" i="98"/>
  <c r="Y5" i="98"/>
  <c r="X5" i="98"/>
  <c r="W5" i="98"/>
  <c r="V5" i="98"/>
  <c r="U5" i="98"/>
  <c r="T5" i="98"/>
  <c r="S5" i="98"/>
  <c r="R5" i="98"/>
  <c r="Q5" i="98"/>
  <c r="P5" i="98"/>
  <c r="O5" i="98"/>
  <c r="N5" i="98"/>
  <c r="M5" i="98"/>
  <c r="L5" i="98"/>
  <c r="K5" i="98"/>
  <c r="J5" i="98"/>
  <c r="I5" i="98"/>
  <c r="H5" i="98"/>
  <c r="G5" i="98"/>
  <c r="F5" i="98"/>
  <c r="E5" i="98"/>
  <c r="D5" i="98"/>
  <c r="C5" i="98"/>
  <c r="B5" i="98"/>
  <c r="BA243" i="97"/>
  <c r="AZ243" i="97"/>
  <c r="AY243" i="97"/>
  <c r="AX243" i="97"/>
  <c r="AW243" i="97"/>
  <c r="AV243" i="97"/>
  <c r="AU243" i="97"/>
  <c r="AT243" i="97"/>
  <c r="AS243" i="97"/>
  <c r="AR243" i="97"/>
  <c r="AQ243" i="97"/>
  <c r="AP243" i="97"/>
  <c r="AO243" i="97"/>
  <c r="AN243" i="97"/>
  <c r="AM243" i="97"/>
  <c r="AL243" i="97"/>
  <c r="AK243" i="97"/>
  <c r="AJ243" i="97"/>
  <c r="AI243" i="97"/>
  <c r="AH243" i="97"/>
  <c r="AG243" i="97"/>
  <c r="AF243" i="97"/>
  <c r="AE243" i="97"/>
  <c r="AD243" i="97"/>
  <c r="AC243" i="97"/>
  <c r="AB243" i="97"/>
  <c r="AA243" i="97"/>
  <c r="Z243" i="97"/>
  <c r="Y243" i="97"/>
  <c r="X243" i="97"/>
  <c r="W243" i="97"/>
  <c r="V243" i="97"/>
  <c r="U243" i="97"/>
  <c r="T243" i="97"/>
  <c r="S243" i="97"/>
  <c r="R243" i="97"/>
  <c r="Q243" i="97"/>
  <c r="P243" i="97"/>
  <c r="O243" i="97"/>
  <c r="N243" i="97"/>
  <c r="M243" i="97"/>
  <c r="L243" i="97"/>
  <c r="K243" i="97"/>
  <c r="J243" i="97"/>
  <c r="I243" i="97"/>
  <c r="H243" i="97"/>
  <c r="G243" i="97"/>
  <c r="F243" i="97"/>
  <c r="E243" i="97"/>
  <c r="D243" i="97"/>
  <c r="C243" i="97"/>
  <c r="B243" i="97"/>
  <c r="BA242" i="97"/>
  <c r="AZ242" i="97"/>
  <c r="AY242" i="97"/>
  <c r="AX242" i="97"/>
  <c r="AW242" i="97"/>
  <c r="AV242" i="97"/>
  <c r="AU242" i="97"/>
  <c r="AT242" i="97"/>
  <c r="AS242" i="97"/>
  <c r="AR242" i="97"/>
  <c r="AQ242" i="97"/>
  <c r="AP242" i="97"/>
  <c r="AO242" i="97"/>
  <c r="AN242" i="97"/>
  <c r="AM242" i="97"/>
  <c r="AL242" i="97"/>
  <c r="AK242" i="97"/>
  <c r="AJ242" i="97"/>
  <c r="AI242" i="97"/>
  <c r="AH242" i="97"/>
  <c r="AG242" i="97"/>
  <c r="AF242" i="97"/>
  <c r="AE242" i="97"/>
  <c r="AD242" i="97"/>
  <c r="AC242" i="97"/>
  <c r="AB242" i="97"/>
  <c r="AA242" i="97"/>
  <c r="Z242" i="97"/>
  <c r="Y242" i="97"/>
  <c r="X242" i="97"/>
  <c r="W242" i="97"/>
  <c r="V242" i="97"/>
  <c r="U242" i="97"/>
  <c r="T242" i="97"/>
  <c r="S242" i="97"/>
  <c r="R242" i="97"/>
  <c r="Q242" i="97"/>
  <c r="P242" i="97"/>
  <c r="O242" i="97"/>
  <c r="N242" i="97"/>
  <c r="M242" i="97"/>
  <c r="L242" i="97"/>
  <c r="K242" i="97"/>
  <c r="J242" i="97"/>
  <c r="I242" i="97"/>
  <c r="H242" i="97"/>
  <c r="G242" i="97"/>
  <c r="F242" i="97"/>
  <c r="E242" i="97"/>
  <c r="D242" i="97"/>
  <c r="C242" i="97"/>
  <c r="B242" i="97"/>
  <c r="BA241" i="97"/>
  <c r="AZ241" i="97"/>
  <c r="AY241" i="97"/>
  <c r="AX241" i="97"/>
  <c r="AW241" i="97"/>
  <c r="AV241" i="97"/>
  <c r="AU241" i="97"/>
  <c r="AT241" i="97"/>
  <c r="AS241" i="97"/>
  <c r="AR241" i="97"/>
  <c r="AQ241" i="97"/>
  <c r="AP241" i="97"/>
  <c r="AO241" i="97"/>
  <c r="AN241" i="97"/>
  <c r="AM241" i="97"/>
  <c r="AL241" i="97"/>
  <c r="AK241" i="97"/>
  <c r="AJ241" i="97"/>
  <c r="AI241" i="97"/>
  <c r="AH241" i="97"/>
  <c r="AG241" i="97"/>
  <c r="AF241" i="97"/>
  <c r="AE241" i="97"/>
  <c r="AD241" i="97"/>
  <c r="AC241" i="97"/>
  <c r="AB241" i="97"/>
  <c r="AA241" i="97"/>
  <c r="Z241" i="97"/>
  <c r="Y241" i="97"/>
  <c r="X241" i="97"/>
  <c r="W241" i="97"/>
  <c r="V241" i="97"/>
  <c r="U241" i="97"/>
  <c r="T241" i="97"/>
  <c r="S241" i="97"/>
  <c r="R241" i="97"/>
  <c r="Q241" i="97"/>
  <c r="P241" i="97"/>
  <c r="O241" i="97"/>
  <c r="N241" i="97"/>
  <c r="M241" i="97"/>
  <c r="L241" i="97"/>
  <c r="K241" i="97"/>
  <c r="J241" i="97"/>
  <c r="I241" i="97"/>
  <c r="H241" i="97"/>
  <c r="G241" i="97"/>
  <c r="F241" i="97"/>
  <c r="E241" i="97"/>
  <c r="D241" i="97"/>
  <c r="C241" i="97"/>
  <c r="B241" i="97"/>
  <c r="BA240" i="97"/>
  <c r="AZ240" i="97"/>
  <c r="AY240" i="97"/>
  <c r="AX240" i="97"/>
  <c r="AW240" i="97"/>
  <c r="AV240" i="97"/>
  <c r="AU240" i="97"/>
  <c r="AT240" i="97"/>
  <c r="AS240" i="97"/>
  <c r="AR240" i="97"/>
  <c r="AQ240" i="97"/>
  <c r="AP240" i="97"/>
  <c r="AO240" i="97"/>
  <c r="AN240" i="97"/>
  <c r="AM240" i="97"/>
  <c r="AL240" i="97"/>
  <c r="AK240" i="97"/>
  <c r="AJ240" i="97"/>
  <c r="AI240" i="97"/>
  <c r="AH240" i="97"/>
  <c r="AG240" i="97"/>
  <c r="AF240" i="97"/>
  <c r="AE240" i="97"/>
  <c r="AD240" i="97"/>
  <c r="AC240" i="97"/>
  <c r="AB240" i="97"/>
  <c r="AA240" i="97"/>
  <c r="Z240" i="97"/>
  <c r="Y240" i="97"/>
  <c r="X240" i="97"/>
  <c r="W240" i="97"/>
  <c r="V240" i="97"/>
  <c r="U240" i="97"/>
  <c r="T240" i="97"/>
  <c r="S240" i="97"/>
  <c r="R240" i="97"/>
  <c r="Q240" i="97"/>
  <c r="P240" i="97"/>
  <c r="O240" i="97"/>
  <c r="N240" i="97"/>
  <c r="M240" i="97"/>
  <c r="L240" i="97"/>
  <c r="K240" i="97"/>
  <c r="J240" i="97"/>
  <c r="I240" i="97"/>
  <c r="H240" i="97"/>
  <c r="G240" i="97"/>
  <c r="F240" i="97"/>
  <c r="E240" i="97"/>
  <c r="D240" i="97"/>
  <c r="C240" i="97"/>
  <c r="B240" i="97"/>
  <c r="BA239" i="97"/>
  <c r="AZ239" i="97"/>
  <c r="AY239" i="97"/>
  <c r="AX239" i="97"/>
  <c r="AW239" i="97"/>
  <c r="AV239" i="97"/>
  <c r="AU239" i="97"/>
  <c r="AT239" i="97"/>
  <c r="AS239" i="97"/>
  <c r="AR239" i="97"/>
  <c r="AQ239" i="97"/>
  <c r="AP239" i="97"/>
  <c r="AO239" i="97"/>
  <c r="AN239" i="97"/>
  <c r="AM239" i="97"/>
  <c r="AL239" i="97"/>
  <c r="AK239" i="97"/>
  <c r="AJ239" i="97"/>
  <c r="AI239" i="97"/>
  <c r="AH239" i="97"/>
  <c r="AG239" i="97"/>
  <c r="AF239" i="97"/>
  <c r="AE239" i="97"/>
  <c r="AD239" i="97"/>
  <c r="AC239" i="97"/>
  <c r="AB239" i="97"/>
  <c r="AA239" i="97"/>
  <c r="Z239" i="97"/>
  <c r="Y239" i="97"/>
  <c r="X239" i="97"/>
  <c r="W239" i="97"/>
  <c r="V239" i="97"/>
  <c r="U239" i="97"/>
  <c r="T239" i="97"/>
  <c r="S239" i="97"/>
  <c r="R239" i="97"/>
  <c r="Q239" i="97"/>
  <c r="P239" i="97"/>
  <c r="O239" i="97"/>
  <c r="N239" i="97"/>
  <c r="M239" i="97"/>
  <c r="L239" i="97"/>
  <c r="K239" i="97"/>
  <c r="J239" i="97"/>
  <c r="I239" i="97"/>
  <c r="H239" i="97"/>
  <c r="G239" i="97"/>
  <c r="F239" i="97"/>
  <c r="E239" i="97"/>
  <c r="D239" i="97"/>
  <c r="C239" i="97"/>
  <c r="B239" i="97"/>
  <c r="BA238" i="97"/>
  <c r="AZ238" i="97"/>
  <c r="AY238" i="97"/>
  <c r="AX238" i="97"/>
  <c r="AW238" i="97"/>
  <c r="AV238" i="97"/>
  <c r="AU238" i="97"/>
  <c r="AT238" i="97"/>
  <c r="AS238" i="97"/>
  <c r="AR238" i="97"/>
  <c r="AQ238" i="97"/>
  <c r="AP238" i="97"/>
  <c r="AO238" i="97"/>
  <c r="AN238" i="97"/>
  <c r="AM238" i="97"/>
  <c r="AL238" i="97"/>
  <c r="AK238" i="97"/>
  <c r="AJ238" i="97"/>
  <c r="AI238" i="97"/>
  <c r="AH238" i="97"/>
  <c r="AG238" i="97"/>
  <c r="AF238" i="97"/>
  <c r="AE238" i="97"/>
  <c r="AD238" i="97"/>
  <c r="AC238" i="97"/>
  <c r="AB238" i="97"/>
  <c r="AA238" i="97"/>
  <c r="Z238" i="97"/>
  <c r="Y238" i="97"/>
  <c r="X238" i="97"/>
  <c r="W238" i="97"/>
  <c r="V238" i="97"/>
  <c r="U238" i="97"/>
  <c r="T238" i="97"/>
  <c r="S238" i="97"/>
  <c r="R238" i="97"/>
  <c r="Q238" i="97"/>
  <c r="P238" i="97"/>
  <c r="O238" i="97"/>
  <c r="N238" i="97"/>
  <c r="M238" i="97"/>
  <c r="L238" i="97"/>
  <c r="K238" i="97"/>
  <c r="J238" i="97"/>
  <c r="I238" i="97"/>
  <c r="H238" i="97"/>
  <c r="G238" i="97"/>
  <c r="F238" i="97"/>
  <c r="E238" i="97"/>
  <c r="D238" i="97"/>
  <c r="C238" i="97"/>
  <c r="B238" i="97"/>
  <c r="BA237" i="97"/>
  <c r="AZ237" i="97"/>
  <c r="AY237" i="97"/>
  <c r="AX237" i="97"/>
  <c r="AW237" i="97"/>
  <c r="AV237" i="97"/>
  <c r="AU237" i="97"/>
  <c r="AT237" i="97"/>
  <c r="AS237" i="97"/>
  <c r="AR237" i="97"/>
  <c r="AQ237" i="97"/>
  <c r="AP237" i="97"/>
  <c r="AO237" i="97"/>
  <c r="AN237" i="97"/>
  <c r="AM237" i="97"/>
  <c r="AL237" i="97"/>
  <c r="AK237" i="97"/>
  <c r="AJ237" i="97"/>
  <c r="AI237" i="97"/>
  <c r="AH237" i="97"/>
  <c r="AG237" i="97"/>
  <c r="AF237" i="97"/>
  <c r="AE237" i="97"/>
  <c r="AD237" i="97"/>
  <c r="AC237" i="97"/>
  <c r="AB237" i="97"/>
  <c r="AA237" i="97"/>
  <c r="Z237" i="97"/>
  <c r="Y237" i="97"/>
  <c r="X237" i="97"/>
  <c r="W237" i="97"/>
  <c r="V237" i="97"/>
  <c r="U237" i="97"/>
  <c r="T237" i="97"/>
  <c r="S237" i="97"/>
  <c r="R237" i="97"/>
  <c r="Q237" i="97"/>
  <c r="P237" i="97"/>
  <c r="O237" i="97"/>
  <c r="N237" i="97"/>
  <c r="M237" i="97"/>
  <c r="L237" i="97"/>
  <c r="K237" i="97"/>
  <c r="J237" i="97"/>
  <c r="I237" i="97"/>
  <c r="H237" i="97"/>
  <c r="G237" i="97"/>
  <c r="F237" i="97"/>
  <c r="E237" i="97"/>
  <c r="D237" i="97"/>
  <c r="C237" i="97"/>
  <c r="B237" i="97"/>
  <c r="BA236" i="97"/>
  <c r="AZ236" i="97"/>
  <c r="AY236" i="97"/>
  <c r="AX236" i="97"/>
  <c r="AW236" i="97"/>
  <c r="AV236" i="97"/>
  <c r="AU236" i="97"/>
  <c r="AT236" i="97"/>
  <c r="AS236" i="97"/>
  <c r="AR236" i="97"/>
  <c r="AQ236" i="97"/>
  <c r="AP236" i="97"/>
  <c r="AO236" i="97"/>
  <c r="AN236" i="97"/>
  <c r="AM236" i="97"/>
  <c r="AL236" i="97"/>
  <c r="AK236" i="97"/>
  <c r="AJ236" i="97"/>
  <c r="AI236" i="97"/>
  <c r="AH236" i="97"/>
  <c r="AG236" i="97"/>
  <c r="AF236" i="97"/>
  <c r="AE236" i="97"/>
  <c r="AD236" i="97"/>
  <c r="AC236" i="97"/>
  <c r="AB236" i="97"/>
  <c r="AA236" i="97"/>
  <c r="Z236" i="97"/>
  <c r="Y236" i="97"/>
  <c r="X236" i="97"/>
  <c r="W236" i="97"/>
  <c r="V236" i="97"/>
  <c r="U236" i="97"/>
  <c r="T236" i="97"/>
  <c r="S236" i="97"/>
  <c r="R236" i="97"/>
  <c r="Q236" i="97"/>
  <c r="P236" i="97"/>
  <c r="O236" i="97"/>
  <c r="N236" i="97"/>
  <c r="M236" i="97"/>
  <c r="L236" i="97"/>
  <c r="K236" i="97"/>
  <c r="J236" i="97"/>
  <c r="I236" i="97"/>
  <c r="H236" i="97"/>
  <c r="G236" i="97"/>
  <c r="F236" i="97"/>
  <c r="E236" i="97"/>
  <c r="D236" i="97"/>
  <c r="C236" i="97"/>
  <c r="B236" i="97"/>
  <c r="BA235" i="97"/>
  <c r="AZ235" i="97"/>
  <c r="AY235" i="97"/>
  <c r="AX235" i="97"/>
  <c r="AW235" i="97"/>
  <c r="AV235" i="97"/>
  <c r="AU235" i="97"/>
  <c r="AT235" i="97"/>
  <c r="AS235" i="97"/>
  <c r="AR235" i="97"/>
  <c r="AQ235" i="97"/>
  <c r="AP235" i="97"/>
  <c r="AO235" i="97"/>
  <c r="AN235" i="97"/>
  <c r="AM235" i="97"/>
  <c r="AL235" i="97"/>
  <c r="AK235" i="97"/>
  <c r="AJ235" i="97"/>
  <c r="AI235" i="97"/>
  <c r="AH235" i="97"/>
  <c r="AG235" i="97"/>
  <c r="AF235" i="97"/>
  <c r="AE235" i="97"/>
  <c r="AD235" i="97"/>
  <c r="AC235" i="97"/>
  <c r="AB235" i="97"/>
  <c r="AA235" i="97"/>
  <c r="Z235" i="97"/>
  <c r="Y235" i="97"/>
  <c r="X235" i="97"/>
  <c r="W235" i="97"/>
  <c r="V235" i="97"/>
  <c r="U235" i="97"/>
  <c r="T235" i="97"/>
  <c r="S235" i="97"/>
  <c r="R235" i="97"/>
  <c r="Q235" i="97"/>
  <c r="P235" i="97"/>
  <c r="O235" i="97"/>
  <c r="N235" i="97"/>
  <c r="M235" i="97"/>
  <c r="L235" i="97"/>
  <c r="K235" i="97"/>
  <c r="J235" i="97"/>
  <c r="I235" i="97"/>
  <c r="H235" i="97"/>
  <c r="G235" i="97"/>
  <c r="F235" i="97"/>
  <c r="E235" i="97"/>
  <c r="D235" i="97"/>
  <c r="C235" i="97"/>
  <c r="B235" i="97"/>
  <c r="BA234" i="97"/>
  <c r="AZ234" i="97"/>
  <c r="AY234" i="97"/>
  <c r="AX234" i="97"/>
  <c r="AW234" i="97"/>
  <c r="AV234" i="97"/>
  <c r="AU234" i="97"/>
  <c r="AT234" i="97"/>
  <c r="AS234" i="97"/>
  <c r="AR234" i="97"/>
  <c r="AQ234" i="97"/>
  <c r="AP234" i="97"/>
  <c r="AO234" i="97"/>
  <c r="AN234" i="97"/>
  <c r="AM234" i="97"/>
  <c r="AL234" i="97"/>
  <c r="AK234" i="97"/>
  <c r="AJ234" i="97"/>
  <c r="AI234" i="97"/>
  <c r="AH234" i="97"/>
  <c r="AG234" i="97"/>
  <c r="AF234" i="97"/>
  <c r="AE234" i="97"/>
  <c r="AD234" i="97"/>
  <c r="AC234" i="97"/>
  <c r="AB234" i="97"/>
  <c r="AA234" i="97"/>
  <c r="Z234" i="97"/>
  <c r="Y234" i="97"/>
  <c r="X234" i="97"/>
  <c r="W234" i="97"/>
  <c r="V234" i="97"/>
  <c r="U234" i="97"/>
  <c r="T234" i="97"/>
  <c r="S234" i="97"/>
  <c r="R234" i="97"/>
  <c r="Q234" i="97"/>
  <c r="P234" i="97"/>
  <c r="O234" i="97"/>
  <c r="N234" i="97"/>
  <c r="M234" i="97"/>
  <c r="L234" i="97"/>
  <c r="K234" i="97"/>
  <c r="J234" i="97"/>
  <c r="I234" i="97"/>
  <c r="H234" i="97"/>
  <c r="G234" i="97"/>
  <c r="F234" i="97"/>
  <c r="E234" i="97"/>
  <c r="D234" i="97"/>
  <c r="C234" i="97"/>
  <c r="B234" i="97"/>
  <c r="BA233" i="97"/>
  <c r="AZ233" i="97"/>
  <c r="AY233" i="97"/>
  <c r="AX233" i="97"/>
  <c r="AW233" i="97"/>
  <c r="AV233" i="97"/>
  <c r="AU233" i="97"/>
  <c r="AT233" i="97"/>
  <c r="AS233" i="97"/>
  <c r="AR233" i="97"/>
  <c r="AQ233" i="97"/>
  <c r="AP233" i="97"/>
  <c r="AO233" i="97"/>
  <c r="AN233" i="97"/>
  <c r="AM233" i="97"/>
  <c r="AL233" i="97"/>
  <c r="AK233" i="97"/>
  <c r="AJ233" i="97"/>
  <c r="AI233" i="97"/>
  <c r="AH233" i="97"/>
  <c r="AG233" i="97"/>
  <c r="AF233" i="97"/>
  <c r="AE233" i="97"/>
  <c r="AD233" i="97"/>
  <c r="AC233" i="97"/>
  <c r="AB233" i="97"/>
  <c r="AA233" i="97"/>
  <c r="Z233" i="97"/>
  <c r="Y233" i="97"/>
  <c r="X233" i="97"/>
  <c r="W233" i="97"/>
  <c r="V233" i="97"/>
  <c r="U233" i="97"/>
  <c r="T233" i="97"/>
  <c r="S233" i="97"/>
  <c r="R233" i="97"/>
  <c r="Q233" i="97"/>
  <c r="P233" i="97"/>
  <c r="O233" i="97"/>
  <c r="N233" i="97"/>
  <c r="M233" i="97"/>
  <c r="L233" i="97"/>
  <c r="K233" i="97"/>
  <c r="J233" i="97"/>
  <c r="I233" i="97"/>
  <c r="H233" i="97"/>
  <c r="G233" i="97"/>
  <c r="F233" i="97"/>
  <c r="E233" i="97"/>
  <c r="D233" i="97"/>
  <c r="C233" i="97"/>
  <c r="B233" i="97"/>
  <c r="BA232" i="97"/>
  <c r="AZ232" i="97"/>
  <c r="AY232" i="97"/>
  <c r="AX232" i="97"/>
  <c r="AW232" i="97"/>
  <c r="AV232" i="97"/>
  <c r="AU232" i="97"/>
  <c r="AT232" i="97"/>
  <c r="AS232" i="97"/>
  <c r="AR232" i="97"/>
  <c r="AQ232" i="97"/>
  <c r="AP232" i="97"/>
  <c r="AO232" i="97"/>
  <c r="AN232" i="97"/>
  <c r="AM232" i="97"/>
  <c r="AL232" i="97"/>
  <c r="AK232" i="97"/>
  <c r="AJ232" i="97"/>
  <c r="AI232" i="97"/>
  <c r="AH232" i="97"/>
  <c r="AG232" i="97"/>
  <c r="AF232" i="97"/>
  <c r="AE232" i="97"/>
  <c r="AD232" i="97"/>
  <c r="AC232" i="97"/>
  <c r="AB232" i="97"/>
  <c r="AA232" i="97"/>
  <c r="Z232" i="97"/>
  <c r="Y232" i="97"/>
  <c r="X232" i="97"/>
  <c r="W232" i="97"/>
  <c r="V232" i="97"/>
  <c r="U232" i="97"/>
  <c r="T232" i="97"/>
  <c r="S232" i="97"/>
  <c r="R232" i="97"/>
  <c r="Q232" i="97"/>
  <c r="P232" i="97"/>
  <c r="O232" i="97"/>
  <c r="N232" i="97"/>
  <c r="M232" i="97"/>
  <c r="L232" i="97"/>
  <c r="K232" i="97"/>
  <c r="J232" i="97"/>
  <c r="I232" i="97"/>
  <c r="H232" i="97"/>
  <c r="G232" i="97"/>
  <c r="F232" i="97"/>
  <c r="E232" i="97"/>
  <c r="D232" i="97"/>
  <c r="C232" i="97"/>
  <c r="B232" i="97"/>
  <c r="BA231" i="97"/>
  <c r="AZ231" i="97"/>
  <c r="AY231" i="97"/>
  <c r="AX231" i="97"/>
  <c r="AW231" i="97"/>
  <c r="AV231" i="97"/>
  <c r="AU231" i="97"/>
  <c r="AT231" i="97"/>
  <c r="AS231" i="97"/>
  <c r="AR231" i="97"/>
  <c r="AQ231" i="97"/>
  <c r="AP231" i="97"/>
  <c r="AO231" i="97"/>
  <c r="AN231" i="97"/>
  <c r="AM231" i="97"/>
  <c r="AL231" i="97"/>
  <c r="AK231" i="97"/>
  <c r="AJ231" i="97"/>
  <c r="AI231" i="97"/>
  <c r="AH231" i="97"/>
  <c r="AG231" i="97"/>
  <c r="AF231" i="97"/>
  <c r="AE231" i="97"/>
  <c r="AD231" i="97"/>
  <c r="AC231" i="97"/>
  <c r="AB231" i="97"/>
  <c r="AA231" i="97"/>
  <c r="Z231" i="97"/>
  <c r="Y231" i="97"/>
  <c r="X231" i="97"/>
  <c r="W231" i="97"/>
  <c r="V231" i="97"/>
  <c r="U231" i="97"/>
  <c r="T231" i="97"/>
  <c r="S231" i="97"/>
  <c r="R231" i="97"/>
  <c r="Q231" i="97"/>
  <c r="P231" i="97"/>
  <c r="O231" i="97"/>
  <c r="N231" i="97"/>
  <c r="M231" i="97"/>
  <c r="L231" i="97"/>
  <c r="K231" i="97"/>
  <c r="J231" i="97"/>
  <c r="I231" i="97"/>
  <c r="H231" i="97"/>
  <c r="G231" i="97"/>
  <c r="F231" i="97"/>
  <c r="E231" i="97"/>
  <c r="D231" i="97"/>
  <c r="C231" i="97"/>
  <c r="B231" i="97"/>
  <c r="BA230" i="97"/>
  <c r="AZ230" i="97"/>
  <c r="AY230" i="97"/>
  <c r="AX230" i="97"/>
  <c r="AW230" i="97"/>
  <c r="AV230" i="97"/>
  <c r="AU230" i="97"/>
  <c r="AT230" i="97"/>
  <c r="AS230" i="97"/>
  <c r="AR230" i="97"/>
  <c r="AQ230" i="97"/>
  <c r="AP230" i="97"/>
  <c r="AO230" i="97"/>
  <c r="AN230" i="97"/>
  <c r="AM230" i="97"/>
  <c r="AL230" i="97"/>
  <c r="AK230" i="97"/>
  <c r="AJ230" i="97"/>
  <c r="AI230" i="97"/>
  <c r="AH230" i="97"/>
  <c r="AG230" i="97"/>
  <c r="AF230" i="97"/>
  <c r="AE230" i="97"/>
  <c r="AD230" i="97"/>
  <c r="AC230" i="97"/>
  <c r="AB230" i="97"/>
  <c r="AA230" i="97"/>
  <c r="Z230" i="97"/>
  <c r="Y230" i="97"/>
  <c r="X230" i="97"/>
  <c r="W230" i="97"/>
  <c r="V230" i="97"/>
  <c r="U230" i="97"/>
  <c r="T230" i="97"/>
  <c r="S230" i="97"/>
  <c r="R230" i="97"/>
  <c r="Q230" i="97"/>
  <c r="P230" i="97"/>
  <c r="O230" i="97"/>
  <c r="N230" i="97"/>
  <c r="M230" i="97"/>
  <c r="L230" i="97"/>
  <c r="K230" i="97"/>
  <c r="J230" i="97"/>
  <c r="I230" i="97"/>
  <c r="H230" i="97"/>
  <c r="G230" i="97"/>
  <c r="F230" i="97"/>
  <c r="E230" i="97"/>
  <c r="D230" i="97"/>
  <c r="C230" i="97"/>
  <c r="B230" i="97"/>
  <c r="BA229" i="97"/>
  <c r="AZ229" i="97"/>
  <c r="AY229" i="97"/>
  <c r="AX229" i="97"/>
  <c r="AW229" i="97"/>
  <c r="AV229" i="97"/>
  <c r="AU229" i="97"/>
  <c r="AT229" i="97"/>
  <c r="AS229" i="97"/>
  <c r="AR229" i="97"/>
  <c r="AQ229" i="97"/>
  <c r="AP229" i="97"/>
  <c r="AO229" i="97"/>
  <c r="AN229" i="97"/>
  <c r="AM229" i="97"/>
  <c r="AL229" i="97"/>
  <c r="AK229" i="97"/>
  <c r="AJ229" i="97"/>
  <c r="AI229" i="97"/>
  <c r="AH229" i="97"/>
  <c r="AG229" i="97"/>
  <c r="AF229" i="97"/>
  <c r="AE229" i="97"/>
  <c r="AD229" i="97"/>
  <c r="AC229" i="97"/>
  <c r="AB229" i="97"/>
  <c r="AA229" i="97"/>
  <c r="Z229" i="97"/>
  <c r="Y229" i="97"/>
  <c r="X229" i="97"/>
  <c r="W229" i="97"/>
  <c r="V229" i="97"/>
  <c r="U229" i="97"/>
  <c r="T229" i="97"/>
  <c r="S229" i="97"/>
  <c r="R229" i="97"/>
  <c r="Q229" i="97"/>
  <c r="P229" i="97"/>
  <c r="O229" i="97"/>
  <c r="N229" i="97"/>
  <c r="M229" i="97"/>
  <c r="L229" i="97"/>
  <c r="K229" i="97"/>
  <c r="J229" i="97"/>
  <c r="I229" i="97"/>
  <c r="H229" i="97"/>
  <c r="G229" i="97"/>
  <c r="F229" i="97"/>
  <c r="E229" i="97"/>
  <c r="D229" i="97"/>
  <c r="C229" i="97"/>
  <c r="B229" i="97"/>
  <c r="BA228" i="97"/>
  <c r="AZ228" i="97"/>
  <c r="AY228" i="97"/>
  <c r="AX228" i="97"/>
  <c r="AW228" i="97"/>
  <c r="AV228" i="97"/>
  <c r="AU228" i="97"/>
  <c r="AT228" i="97"/>
  <c r="AS228" i="97"/>
  <c r="AR228" i="97"/>
  <c r="AQ228" i="97"/>
  <c r="AP228" i="97"/>
  <c r="AO228" i="97"/>
  <c r="AN228" i="97"/>
  <c r="AM228" i="97"/>
  <c r="AL228" i="97"/>
  <c r="AK228" i="97"/>
  <c r="AJ228" i="97"/>
  <c r="AI228" i="97"/>
  <c r="AH228" i="97"/>
  <c r="AG228" i="97"/>
  <c r="AF228" i="97"/>
  <c r="AE228" i="97"/>
  <c r="AD228" i="97"/>
  <c r="AC228" i="97"/>
  <c r="AB228" i="97"/>
  <c r="AA228" i="97"/>
  <c r="Z228" i="97"/>
  <c r="Y228" i="97"/>
  <c r="X228" i="97"/>
  <c r="W228" i="97"/>
  <c r="V228" i="97"/>
  <c r="U228" i="97"/>
  <c r="T228" i="97"/>
  <c r="S228" i="97"/>
  <c r="R228" i="97"/>
  <c r="Q228" i="97"/>
  <c r="P228" i="97"/>
  <c r="O228" i="97"/>
  <c r="N228" i="97"/>
  <c r="M228" i="97"/>
  <c r="L228" i="97"/>
  <c r="K228" i="97"/>
  <c r="J228" i="97"/>
  <c r="I228" i="97"/>
  <c r="H228" i="97"/>
  <c r="G228" i="97"/>
  <c r="F228" i="97"/>
  <c r="E228" i="97"/>
  <c r="D228" i="97"/>
  <c r="C228" i="97"/>
  <c r="B228" i="97"/>
  <c r="BA227" i="97"/>
  <c r="AZ227" i="97"/>
  <c r="AY227" i="97"/>
  <c r="AX227" i="97"/>
  <c r="AW227" i="97"/>
  <c r="AV227" i="97"/>
  <c r="AU227" i="97"/>
  <c r="AT227" i="97"/>
  <c r="AS227" i="97"/>
  <c r="AR227" i="97"/>
  <c r="AQ227" i="97"/>
  <c r="AP227" i="97"/>
  <c r="AO227" i="97"/>
  <c r="AN227" i="97"/>
  <c r="AM227" i="97"/>
  <c r="AL227" i="97"/>
  <c r="AK227" i="97"/>
  <c r="AJ227" i="97"/>
  <c r="AI227" i="97"/>
  <c r="AH227" i="97"/>
  <c r="AG227" i="97"/>
  <c r="AF227" i="97"/>
  <c r="AE227" i="97"/>
  <c r="AD227" i="97"/>
  <c r="AC227" i="97"/>
  <c r="AB227" i="97"/>
  <c r="AA227" i="97"/>
  <c r="Z227" i="97"/>
  <c r="Y227" i="97"/>
  <c r="X227" i="97"/>
  <c r="W227" i="97"/>
  <c r="V227" i="97"/>
  <c r="U227" i="97"/>
  <c r="T227" i="97"/>
  <c r="S227" i="97"/>
  <c r="R227" i="97"/>
  <c r="Q227" i="97"/>
  <c r="P227" i="97"/>
  <c r="O227" i="97"/>
  <c r="N227" i="97"/>
  <c r="M227" i="97"/>
  <c r="L227" i="97"/>
  <c r="K227" i="97"/>
  <c r="J227" i="97"/>
  <c r="I227" i="97"/>
  <c r="H227" i="97"/>
  <c r="G227" i="97"/>
  <c r="F227" i="97"/>
  <c r="E227" i="97"/>
  <c r="D227" i="97"/>
  <c r="C227" i="97"/>
  <c r="B227" i="97"/>
  <c r="BA226" i="97"/>
  <c r="AZ226" i="97"/>
  <c r="AY226" i="97"/>
  <c r="AX226" i="97"/>
  <c r="AW226" i="97"/>
  <c r="AV226" i="97"/>
  <c r="AU226" i="97"/>
  <c r="AT226" i="97"/>
  <c r="AS226" i="97"/>
  <c r="AR226" i="97"/>
  <c r="AQ226" i="97"/>
  <c r="AP226" i="97"/>
  <c r="AO226" i="97"/>
  <c r="AN226" i="97"/>
  <c r="AM226" i="97"/>
  <c r="AL226" i="97"/>
  <c r="AK226" i="97"/>
  <c r="AJ226" i="97"/>
  <c r="AI226" i="97"/>
  <c r="AH226" i="97"/>
  <c r="AG226" i="97"/>
  <c r="AF226" i="97"/>
  <c r="AE226" i="97"/>
  <c r="AD226" i="97"/>
  <c r="AC226" i="97"/>
  <c r="AB226" i="97"/>
  <c r="AA226" i="97"/>
  <c r="Z226" i="97"/>
  <c r="Y226" i="97"/>
  <c r="X226" i="97"/>
  <c r="W226" i="97"/>
  <c r="V226" i="97"/>
  <c r="U226" i="97"/>
  <c r="T226" i="97"/>
  <c r="S226" i="97"/>
  <c r="R226" i="97"/>
  <c r="Q226" i="97"/>
  <c r="P226" i="97"/>
  <c r="O226" i="97"/>
  <c r="N226" i="97"/>
  <c r="M226" i="97"/>
  <c r="L226" i="97"/>
  <c r="K226" i="97"/>
  <c r="J226" i="97"/>
  <c r="I226" i="97"/>
  <c r="H226" i="97"/>
  <c r="G226" i="97"/>
  <c r="F226" i="97"/>
  <c r="E226" i="97"/>
  <c r="D226" i="97"/>
  <c r="C226" i="97"/>
  <c r="B226" i="97"/>
  <c r="BA225" i="97"/>
  <c r="AZ225" i="97"/>
  <c r="AY225" i="97"/>
  <c r="AX225" i="97"/>
  <c r="AW225" i="97"/>
  <c r="AV225" i="97"/>
  <c r="AU225" i="97"/>
  <c r="AT225" i="97"/>
  <c r="AS225" i="97"/>
  <c r="AR225" i="97"/>
  <c r="AQ225" i="97"/>
  <c r="AP225" i="97"/>
  <c r="AO225" i="97"/>
  <c r="AN225" i="97"/>
  <c r="AM225" i="97"/>
  <c r="AL225" i="97"/>
  <c r="AK225" i="97"/>
  <c r="AJ225" i="97"/>
  <c r="AI225" i="97"/>
  <c r="AH225" i="97"/>
  <c r="AG225" i="97"/>
  <c r="AF225" i="97"/>
  <c r="AE225" i="97"/>
  <c r="AD225" i="97"/>
  <c r="AC225" i="97"/>
  <c r="AB225" i="97"/>
  <c r="AA225" i="97"/>
  <c r="Z225" i="97"/>
  <c r="Y225" i="97"/>
  <c r="X225" i="97"/>
  <c r="W225" i="97"/>
  <c r="V225" i="97"/>
  <c r="U225" i="97"/>
  <c r="T225" i="97"/>
  <c r="S225" i="97"/>
  <c r="R225" i="97"/>
  <c r="Q225" i="97"/>
  <c r="P225" i="97"/>
  <c r="O225" i="97"/>
  <c r="N225" i="97"/>
  <c r="M225" i="97"/>
  <c r="L225" i="97"/>
  <c r="K225" i="97"/>
  <c r="J225" i="97"/>
  <c r="I225" i="97"/>
  <c r="H225" i="97"/>
  <c r="G225" i="97"/>
  <c r="F225" i="97"/>
  <c r="E225" i="97"/>
  <c r="D225" i="97"/>
  <c r="C225" i="97"/>
  <c r="B225" i="97"/>
  <c r="BA224" i="97"/>
  <c r="AZ224" i="97"/>
  <c r="AY224" i="97"/>
  <c r="AX224" i="97"/>
  <c r="AW224" i="97"/>
  <c r="AV224" i="97"/>
  <c r="AU224" i="97"/>
  <c r="AT224" i="97"/>
  <c r="AS224" i="97"/>
  <c r="AR224" i="97"/>
  <c r="AQ224" i="97"/>
  <c r="AP224" i="97"/>
  <c r="AO224" i="97"/>
  <c r="AN224" i="97"/>
  <c r="AM224" i="97"/>
  <c r="AL224" i="97"/>
  <c r="AK224" i="97"/>
  <c r="AJ224" i="97"/>
  <c r="AI224" i="97"/>
  <c r="AH224" i="97"/>
  <c r="AG224" i="97"/>
  <c r="AF224" i="97"/>
  <c r="AE224" i="97"/>
  <c r="AD224" i="97"/>
  <c r="AC224" i="97"/>
  <c r="AB224" i="97"/>
  <c r="AA224" i="97"/>
  <c r="Z224" i="97"/>
  <c r="Y224" i="97"/>
  <c r="X224" i="97"/>
  <c r="W224" i="97"/>
  <c r="V224" i="97"/>
  <c r="U224" i="97"/>
  <c r="T224" i="97"/>
  <c r="S224" i="97"/>
  <c r="R224" i="97"/>
  <c r="Q224" i="97"/>
  <c r="P224" i="97"/>
  <c r="O224" i="97"/>
  <c r="N224" i="97"/>
  <c r="M224" i="97"/>
  <c r="L224" i="97"/>
  <c r="K224" i="97"/>
  <c r="J224" i="97"/>
  <c r="I224" i="97"/>
  <c r="H224" i="97"/>
  <c r="G224" i="97"/>
  <c r="F224" i="97"/>
  <c r="E224" i="97"/>
  <c r="D224" i="97"/>
  <c r="C224" i="97"/>
  <c r="B224" i="97"/>
  <c r="BA223" i="97"/>
  <c r="AZ223" i="97"/>
  <c r="AY223" i="97"/>
  <c r="AX223" i="97"/>
  <c r="AW223" i="97"/>
  <c r="AV223" i="97"/>
  <c r="AU223" i="97"/>
  <c r="AT223" i="97"/>
  <c r="AS223" i="97"/>
  <c r="AR223" i="97"/>
  <c r="AQ223" i="97"/>
  <c r="AP223" i="97"/>
  <c r="AO223" i="97"/>
  <c r="AN223" i="97"/>
  <c r="AM223" i="97"/>
  <c r="AL223" i="97"/>
  <c r="AK223" i="97"/>
  <c r="AJ223" i="97"/>
  <c r="AI223" i="97"/>
  <c r="AH223" i="97"/>
  <c r="AG223" i="97"/>
  <c r="AF223" i="97"/>
  <c r="AE223" i="97"/>
  <c r="AD223" i="97"/>
  <c r="AC223" i="97"/>
  <c r="AB223" i="97"/>
  <c r="AA223" i="97"/>
  <c r="Z223" i="97"/>
  <c r="Y223" i="97"/>
  <c r="X223" i="97"/>
  <c r="W223" i="97"/>
  <c r="V223" i="97"/>
  <c r="U223" i="97"/>
  <c r="T223" i="97"/>
  <c r="S223" i="97"/>
  <c r="R223" i="97"/>
  <c r="Q223" i="97"/>
  <c r="P223" i="97"/>
  <c r="O223" i="97"/>
  <c r="N223" i="97"/>
  <c r="M223" i="97"/>
  <c r="L223" i="97"/>
  <c r="K223" i="97"/>
  <c r="J223" i="97"/>
  <c r="I223" i="97"/>
  <c r="H223" i="97"/>
  <c r="G223" i="97"/>
  <c r="F223" i="97"/>
  <c r="E223" i="97"/>
  <c r="D223" i="97"/>
  <c r="C223" i="97"/>
  <c r="B223" i="97"/>
  <c r="BA222" i="97"/>
  <c r="AZ222" i="97"/>
  <c r="AY222" i="97"/>
  <c r="AX222" i="97"/>
  <c r="AW222" i="97"/>
  <c r="AV222" i="97"/>
  <c r="AU222" i="97"/>
  <c r="AT222" i="97"/>
  <c r="AS222" i="97"/>
  <c r="AR222" i="97"/>
  <c r="AQ222" i="97"/>
  <c r="AP222" i="97"/>
  <c r="AO222" i="97"/>
  <c r="AN222" i="97"/>
  <c r="AM222" i="97"/>
  <c r="AL222" i="97"/>
  <c r="AK222" i="97"/>
  <c r="AJ222" i="97"/>
  <c r="AI222" i="97"/>
  <c r="AH222" i="97"/>
  <c r="AG222" i="97"/>
  <c r="AF222" i="97"/>
  <c r="AE222" i="97"/>
  <c r="AD222" i="97"/>
  <c r="AC222" i="97"/>
  <c r="AB222" i="97"/>
  <c r="AA222" i="97"/>
  <c r="Z222" i="97"/>
  <c r="Y222" i="97"/>
  <c r="X222" i="97"/>
  <c r="W222" i="97"/>
  <c r="V222" i="97"/>
  <c r="U222" i="97"/>
  <c r="T222" i="97"/>
  <c r="S222" i="97"/>
  <c r="R222" i="97"/>
  <c r="Q222" i="97"/>
  <c r="P222" i="97"/>
  <c r="O222" i="97"/>
  <c r="N222" i="97"/>
  <c r="M222" i="97"/>
  <c r="L222" i="97"/>
  <c r="K222" i="97"/>
  <c r="J222" i="97"/>
  <c r="I222" i="97"/>
  <c r="H222" i="97"/>
  <c r="G222" i="97"/>
  <c r="F222" i="97"/>
  <c r="E222" i="97"/>
  <c r="D222" i="97"/>
  <c r="C222" i="97"/>
  <c r="B222" i="97"/>
  <c r="BA221" i="97"/>
  <c r="AZ221" i="97"/>
  <c r="AY221" i="97"/>
  <c r="AX221" i="97"/>
  <c r="AW221" i="97"/>
  <c r="AV221" i="97"/>
  <c r="AU221" i="97"/>
  <c r="AT221" i="97"/>
  <c r="AS221" i="97"/>
  <c r="AR221" i="97"/>
  <c r="AQ221" i="97"/>
  <c r="AP221" i="97"/>
  <c r="AO221" i="97"/>
  <c r="AN221" i="97"/>
  <c r="AM221" i="97"/>
  <c r="AL221" i="97"/>
  <c r="AK221" i="97"/>
  <c r="AJ221" i="97"/>
  <c r="AI221" i="97"/>
  <c r="AH221" i="97"/>
  <c r="AG221" i="97"/>
  <c r="AF221" i="97"/>
  <c r="AE221" i="97"/>
  <c r="AD221" i="97"/>
  <c r="AC221" i="97"/>
  <c r="AB221" i="97"/>
  <c r="AA221" i="97"/>
  <c r="Z221" i="97"/>
  <c r="Y221" i="97"/>
  <c r="X221" i="97"/>
  <c r="W221" i="97"/>
  <c r="V221" i="97"/>
  <c r="U221" i="97"/>
  <c r="T221" i="97"/>
  <c r="S221" i="97"/>
  <c r="R221" i="97"/>
  <c r="Q221" i="97"/>
  <c r="P221" i="97"/>
  <c r="O221" i="97"/>
  <c r="N221" i="97"/>
  <c r="M221" i="97"/>
  <c r="L221" i="97"/>
  <c r="K221" i="97"/>
  <c r="J221" i="97"/>
  <c r="I221" i="97"/>
  <c r="H221" i="97"/>
  <c r="G221" i="97"/>
  <c r="F221" i="97"/>
  <c r="E221" i="97"/>
  <c r="D221" i="97"/>
  <c r="C221" i="97"/>
  <c r="B221" i="97"/>
  <c r="BA220" i="97"/>
  <c r="AZ220" i="97"/>
  <c r="AY220" i="97"/>
  <c r="AX220" i="97"/>
  <c r="AW220" i="97"/>
  <c r="AV220" i="97"/>
  <c r="AU220" i="97"/>
  <c r="AT220" i="97"/>
  <c r="AS220" i="97"/>
  <c r="AR220" i="97"/>
  <c r="AQ220" i="97"/>
  <c r="AP220" i="97"/>
  <c r="AO220" i="97"/>
  <c r="AN220" i="97"/>
  <c r="AM220" i="97"/>
  <c r="AL220" i="97"/>
  <c r="AK220" i="97"/>
  <c r="AJ220" i="97"/>
  <c r="AI220" i="97"/>
  <c r="AH220" i="97"/>
  <c r="AG220" i="97"/>
  <c r="AF220" i="97"/>
  <c r="AE220" i="97"/>
  <c r="AD220" i="97"/>
  <c r="AC220" i="97"/>
  <c r="AB220" i="97"/>
  <c r="AA220" i="97"/>
  <c r="Z220" i="97"/>
  <c r="Y220" i="97"/>
  <c r="X220" i="97"/>
  <c r="W220" i="97"/>
  <c r="V220" i="97"/>
  <c r="U220" i="97"/>
  <c r="T220" i="97"/>
  <c r="S220" i="97"/>
  <c r="R220" i="97"/>
  <c r="Q220" i="97"/>
  <c r="P220" i="97"/>
  <c r="O220" i="97"/>
  <c r="N220" i="97"/>
  <c r="M220" i="97"/>
  <c r="L220" i="97"/>
  <c r="K220" i="97"/>
  <c r="J220" i="97"/>
  <c r="I220" i="97"/>
  <c r="H220" i="97"/>
  <c r="G220" i="97"/>
  <c r="F220" i="97"/>
  <c r="E220" i="97"/>
  <c r="D220" i="97"/>
  <c r="C220" i="97"/>
  <c r="B220" i="97"/>
  <c r="BA219" i="97"/>
  <c r="AZ219" i="97"/>
  <c r="AY219" i="97"/>
  <c r="AX219" i="97"/>
  <c r="AW219" i="97"/>
  <c r="AV219" i="97"/>
  <c r="AU219" i="97"/>
  <c r="AT219" i="97"/>
  <c r="AS219" i="97"/>
  <c r="AR219" i="97"/>
  <c r="AQ219" i="97"/>
  <c r="AP219" i="97"/>
  <c r="AO219" i="97"/>
  <c r="AN219" i="97"/>
  <c r="AM219" i="97"/>
  <c r="AL219" i="97"/>
  <c r="AK219" i="97"/>
  <c r="AJ219" i="97"/>
  <c r="AI219" i="97"/>
  <c r="AH219" i="97"/>
  <c r="AG219" i="97"/>
  <c r="AF219" i="97"/>
  <c r="AE219" i="97"/>
  <c r="AD219" i="97"/>
  <c r="AC219" i="97"/>
  <c r="AB219" i="97"/>
  <c r="AA219" i="97"/>
  <c r="Z219" i="97"/>
  <c r="Y219" i="97"/>
  <c r="X219" i="97"/>
  <c r="W219" i="97"/>
  <c r="V219" i="97"/>
  <c r="U219" i="97"/>
  <c r="T219" i="97"/>
  <c r="S219" i="97"/>
  <c r="R219" i="97"/>
  <c r="Q219" i="97"/>
  <c r="P219" i="97"/>
  <c r="O219" i="97"/>
  <c r="N219" i="97"/>
  <c r="M219" i="97"/>
  <c r="L219" i="97"/>
  <c r="K219" i="97"/>
  <c r="J219" i="97"/>
  <c r="I219" i="97"/>
  <c r="H219" i="97"/>
  <c r="G219" i="97"/>
  <c r="F219" i="97"/>
  <c r="E219" i="97"/>
  <c r="D219" i="97"/>
  <c r="C219" i="97"/>
  <c r="B219" i="97"/>
  <c r="BA218" i="97"/>
  <c r="AZ218" i="97"/>
  <c r="AY218" i="97"/>
  <c r="AX218" i="97"/>
  <c r="AW218" i="97"/>
  <c r="AV218" i="97"/>
  <c r="AU218" i="97"/>
  <c r="AT218" i="97"/>
  <c r="AS218" i="97"/>
  <c r="AR218" i="97"/>
  <c r="AQ218" i="97"/>
  <c r="AP218" i="97"/>
  <c r="AO218" i="97"/>
  <c r="AN218" i="97"/>
  <c r="AM218" i="97"/>
  <c r="AL218" i="97"/>
  <c r="AK218" i="97"/>
  <c r="AJ218" i="97"/>
  <c r="AI218" i="97"/>
  <c r="AH218" i="97"/>
  <c r="AG218" i="97"/>
  <c r="AF218" i="97"/>
  <c r="AE218" i="97"/>
  <c r="AD218" i="97"/>
  <c r="AC218" i="97"/>
  <c r="AB218" i="97"/>
  <c r="AA218" i="97"/>
  <c r="Z218" i="97"/>
  <c r="Y218" i="97"/>
  <c r="X218" i="97"/>
  <c r="W218" i="97"/>
  <c r="V218" i="97"/>
  <c r="U218" i="97"/>
  <c r="T218" i="97"/>
  <c r="S218" i="97"/>
  <c r="R218" i="97"/>
  <c r="Q218" i="97"/>
  <c r="P218" i="97"/>
  <c r="O218" i="97"/>
  <c r="N218" i="97"/>
  <c r="M218" i="97"/>
  <c r="L218" i="97"/>
  <c r="K218" i="97"/>
  <c r="J218" i="97"/>
  <c r="I218" i="97"/>
  <c r="H218" i="97"/>
  <c r="G218" i="97"/>
  <c r="F218" i="97"/>
  <c r="E218" i="97"/>
  <c r="D218" i="97"/>
  <c r="C218" i="97"/>
  <c r="B218" i="97"/>
  <c r="BA217" i="97"/>
  <c r="AZ217" i="97"/>
  <c r="AY217" i="97"/>
  <c r="AX217" i="97"/>
  <c r="AW217" i="97"/>
  <c r="AV217" i="97"/>
  <c r="AU217" i="97"/>
  <c r="AT217" i="97"/>
  <c r="AS217" i="97"/>
  <c r="AR217" i="97"/>
  <c r="AQ217" i="97"/>
  <c r="AP217" i="97"/>
  <c r="AO217" i="97"/>
  <c r="AN217" i="97"/>
  <c r="AM217" i="97"/>
  <c r="AL217" i="97"/>
  <c r="AK217" i="97"/>
  <c r="AJ217" i="97"/>
  <c r="AI217" i="97"/>
  <c r="AH217" i="97"/>
  <c r="AG217" i="97"/>
  <c r="AF217" i="97"/>
  <c r="AE217" i="97"/>
  <c r="AD217" i="97"/>
  <c r="AC217" i="97"/>
  <c r="AB217" i="97"/>
  <c r="AA217" i="97"/>
  <c r="Z217" i="97"/>
  <c r="Y217" i="97"/>
  <c r="X217" i="97"/>
  <c r="W217" i="97"/>
  <c r="V217" i="97"/>
  <c r="U217" i="97"/>
  <c r="T217" i="97"/>
  <c r="S217" i="97"/>
  <c r="R217" i="97"/>
  <c r="Q217" i="97"/>
  <c r="P217" i="97"/>
  <c r="O217" i="97"/>
  <c r="N217" i="97"/>
  <c r="M217" i="97"/>
  <c r="L217" i="97"/>
  <c r="K217" i="97"/>
  <c r="J217" i="97"/>
  <c r="I217" i="97"/>
  <c r="H217" i="97"/>
  <c r="G217" i="97"/>
  <c r="F217" i="97"/>
  <c r="E217" i="97"/>
  <c r="D217" i="97"/>
  <c r="C217" i="97"/>
  <c r="B217" i="97"/>
  <c r="BA216" i="97"/>
  <c r="AZ216" i="97"/>
  <c r="AY216" i="97"/>
  <c r="AX216" i="97"/>
  <c r="AW216" i="97"/>
  <c r="AV216" i="97"/>
  <c r="AU216" i="97"/>
  <c r="AT216" i="97"/>
  <c r="AS216" i="97"/>
  <c r="AR216" i="97"/>
  <c r="AQ216" i="97"/>
  <c r="AP216" i="97"/>
  <c r="AO216" i="97"/>
  <c r="AN216" i="97"/>
  <c r="AM216" i="97"/>
  <c r="AL216" i="97"/>
  <c r="AK216" i="97"/>
  <c r="AJ216" i="97"/>
  <c r="AI216" i="97"/>
  <c r="AH216" i="97"/>
  <c r="AG216" i="97"/>
  <c r="AF216" i="97"/>
  <c r="AE216" i="97"/>
  <c r="AD216" i="97"/>
  <c r="AC216" i="97"/>
  <c r="AB216" i="97"/>
  <c r="AA216" i="97"/>
  <c r="Z216" i="97"/>
  <c r="Y216" i="97"/>
  <c r="X216" i="97"/>
  <c r="W216" i="97"/>
  <c r="V216" i="97"/>
  <c r="U216" i="97"/>
  <c r="T216" i="97"/>
  <c r="S216" i="97"/>
  <c r="R216" i="97"/>
  <c r="Q216" i="97"/>
  <c r="P216" i="97"/>
  <c r="O216" i="97"/>
  <c r="N216" i="97"/>
  <c r="M216" i="97"/>
  <c r="L216" i="97"/>
  <c r="K216" i="97"/>
  <c r="J216" i="97"/>
  <c r="I216" i="97"/>
  <c r="H216" i="97"/>
  <c r="G216" i="97"/>
  <c r="F216" i="97"/>
  <c r="E216" i="97"/>
  <c r="D216" i="97"/>
  <c r="C216" i="97"/>
  <c r="B216" i="97"/>
  <c r="BA215" i="97"/>
  <c r="AZ215" i="97"/>
  <c r="AY215" i="97"/>
  <c r="AX215" i="97"/>
  <c r="AW215" i="97"/>
  <c r="AV215" i="97"/>
  <c r="AU215" i="97"/>
  <c r="AT215" i="97"/>
  <c r="AS215" i="97"/>
  <c r="AR215" i="97"/>
  <c r="AQ215" i="97"/>
  <c r="AP215" i="97"/>
  <c r="AO215" i="97"/>
  <c r="AN215" i="97"/>
  <c r="AM215" i="97"/>
  <c r="AL215" i="97"/>
  <c r="AK215" i="97"/>
  <c r="AJ215" i="97"/>
  <c r="AI215" i="97"/>
  <c r="AH215" i="97"/>
  <c r="AG215" i="97"/>
  <c r="AF215" i="97"/>
  <c r="AE215" i="97"/>
  <c r="AD215" i="97"/>
  <c r="AC215" i="97"/>
  <c r="AB215" i="97"/>
  <c r="AA215" i="97"/>
  <c r="Z215" i="97"/>
  <c r="Y215" i="97"/>
  <c r="X215" i="97"/>
  <c r="W215" i="97"/>
  <c r="V215" i="97"/>
  <c r="U215" i="97"/>
  <c r="T215" i="97"/>
  <c r="S215" i="97"/>
  <c r="R215" i="97"/>
  <c r="Q215" i="97"/>
  <c r="P215" i="97"/>
  <c r="O215" i="97"/>
  <c r="N215" i="97"/>
  <c r="M215" i="97"/>
  <c r="L215" i="97"/>
  <c r="K215" i="97"/>
  <c r="J215" i="97"/>
  <c r="I215" i="97"/>
  <c r="H215" i="97"/>
  <c r="G215" i="97"/>
  <c r="F215" i="97"/>
  <c r="E215" i="97"/>
  <c r="D215" i="97"/>
  <c r="C215" i="97"/>
  <c r="B215" i="97"/>
  <c r="BA214" i="97"/>
  <c r="AZ214" i="97"/>
  <c r="AY214" i="97"/>
  <c r="AX214" i="97"/>
  <c r="AW214" i="97"/>
  <c r="AV214" i="97"/>
  <c r="AU214" i="97"/>
  <c r="AT214" i="97"/>
  <c r="AS214" i="97"/>
  <c r="AR214" i="97"/>
  <c r="AQ214" i="97"/>
  <c r="AP214" i="97"/>
  <c r="AO214" i="97"/>
  <c r="AN214" i="97"/>
  <c r="AM214" i="97"/>
  <c r="AL214" i="97"/>
  <c r="AK214" i="97"/>
  <c r="AJ214" i="97"/>
  <c r="AI214" i="97"/>
  <c r="AH214" i="97"/>
  <c r="AG214" i="97"/>
  <c r="AF214" i="97"/>
  <c r="AE214" i="97"/>
  <c r="AD214" i="97"/>
  <c r="AC214" i="97"/>
  <c r="AB214" i="97"/>
  <c r="AA214" i="97"/>
  <c r="Z214" i="97"/>
  <c r="Y214" i="97"/>
  <c r="X214" i="97"/>
  <c r="W214" i="97"/>
  <c r="V214" i="97"/>
  <c r="U214" i="97"/>
  <c r="T214" i="97"/>
  <c r="S214" i="97"/>
  <c r="R214" i="97"/>
  <c r="Q214" i="97"/>
  <c r="P214" i="97"/>
  <c r="O214" i="97"/>
  <c r="N214" i="97"/>
  <c r="M214" i="97"/>
  <c r="L214" i="97"/>
  <c r="K214" i="97"/>
  <c r="J214" i="97"/>
  <c r="I214" i="97"/>
  <c r="H214" i="97"/>
  <c r="G214" i="97"/>
  <c r="F214" i="97"/>
  <c r="E214" i="97"/>
  <c r="D214" i="97"/>
  <c r="C214" i="97"/>
  <c r="B214" i="97"/>
  <c r="BA213" i="97"/>
  <c r="AZ213" i="97"/>
  <c r="AY213" i="97"/>
  <c r="AX213" i="97"/>
  <c r="AW213" i="97"/>
  <c r="AV213" i="97"/>
  <c r="AU213" i="97"/>
  <c r="AT213" i="97"/>
  <c r="AS213" i="97"/>
  <c r="AR213" i="97"/>
  <c r="AQ213" i="97"/>
  <c r="AP213" i="97"/>
  <c r="AO213" i="97"/>
  <c r="AN213" i="97"/>
  <c r="AM213" i="97"/>
  <c r="AL213" i="97"/>
  <c r="AK213" i="97"/>
  <c r="AJ213" i="97"/>
  <c r="AI213" i="97"/>
  <c r="AH213" i="97"/>
  <c r="AG213" i="97"/>
  <c r="AF213" i="97"/>
  <c r="AE213" i="97"/>
  <c r="AD213" i="97"/>
  <c r="AC213" i="97"/>
  <c r="AB213" i="97"/>
  <c r="AA213" i="97"/>
  <c r="Z213" i="97"/>
  <c r="Y213" i="97"/>
  <c r="X213" i="97"/>
  <c r="W213" i="97"/>
  <c r="V213" i="97"/>
  <c r="U213" i="97"/>
  <c r="T213" i="97"/>
  <c r="S213" i="97"/>
  <c r="R213" i="97"/>
  <c r="Q213" i="97"/>
  <c r="P213" i="97"/>
  <c r="O213" i="97"/>
  <c r="N213" i="97"/>
  <c r="M213" i="97"/>
  <c r="L213" i="97"/>
  <c r="K213" i="97"/>
  <c r="J213" i="97"/>
  <c r="I213" i="97"/>
  <c r="H213" i="97"/>
  <c r="G213" i="97"/>
  <c r="F213" i="97"/>
  <c r="E213" i="97"/>
  <c r="D213" i="97"/>
  <c r="C213" i="97"/>
  <c r="B213" i="97"/>
  <c r="BA212" i="97"/>
  <c r="AZ212" i="97"/>
  <c r="AY212" i="97"/>
  <c r="AX212" i="97"/>
  <c r="AW212" i="97"/>
  <c r="AV212" i="97"/>
  <c r="AU212" i="97"/>
  <c r="AT212" i="97"/>
  <c r="AS212" i="97"/>
  <c r="AR212" i="97"/>
  <c r="AQ212" i="97"/>
  <c r="AP212" i="97"/>
  <c r="AO212" i="97"/>
  <c r="AN212" i="97"/>
  <c r="AM212" i="97"/>
  <c r="AL212" i="97"/>
  <c r="AK212" i="97"/>
  <c r="AJ212" i="97"/>
  <c r="AI212" i="97"/>
  <c r="AH212" i="97"/>
  <c r="AG212" i="97"/>
  <c r="AF212" i="97"/>
  <c r="AE212" i="97"/>
  <c r="AD212" i="97"/>
  <c r="AC212" i="97"/>
  <c r="AB212" i="97"/>
  <c r="AA212" i="97"/>
  <c r="Z212" i="97"/>
  <c r="Y212" i="97"/>
  <c r="X212" i="97"/>
  <c r="W212" i="97"/>
  <c r="V212" i="97"/>
  <c r="U212" i="97"/>
  <c r="T212" i="97"/>
  <c r="S212" i="97"/>
  <c r="R212" i="97"/>
  <c r="Q212" i="97"/>
  <c r="P212" i="97"/>
  <c r="O212" i="97"/>
  <c r="N212" i="97"/>
  <c r="M212" i="97"/>
  <c r="L212" i="97"/>
  <c r="K212" i="97"/>
  <c r="J212" i="97"/>
  <c r="I212" i="97"/>
  <c r="H212" i="97"/>
  <c r="G212" i="97"/>
  <c r="F212" i="97"/>
  <c r="E212" i="97"/>
  <c r="D212" i="97"/>
  <c r="C212" i="97"/>
  <c r="B212" i="97"/>
  <c r="BA211" i="97"/>
  <c r="AZ211" i="97"/>
  <c r="AY211" i="97"/>
  <c r="AX211" i="97"/>
  <c r="AW211" i="97"/>
  <c r="AV211" i="97"/>
  <c r="AU211" i="97"/>
  <c r="AT211" i="97"/>
  <c r="AS211" i="97"/>
  <c r="AR211" i="97"/>
  <c r="AQ211" i="97"/>
  <c r="AP211" i="97"/>
  <c r="AO211" i="97"/>
  <c r="AN211" i="97"/>
  <c r="AM211" i="97"/>
  <c r="AL211" i="97"/>
  <c r="AK211" i="97"/>
  <c r="AJ211" i="97"/>
  <c r="AI211" i="97"/>
  <c r="AH211" i="97"/>
  <c r="AG211" i="97"/>
  <c r="AF211" i="97"/>
  <c r="AE211" i="97"/>
  <c r="AD211" i="97"/>
  <c r="AC211" i="97"/>
  <c r="AB211" i="97"/>
  <c r="AA211" i="97"/>
  <c r="Z211" i="97"/>
  <c r="Y211" i="97"/>
  <c r="X211" i="97"/>
  <c r="W211" i="97"/>
  <c r="V211" i="97"/>
  <c r="U211" i="97"/>
  <c r="T211" i="97"/>
  <c r="S211" i="97"/>
  <c r="R211" i="97"/>
  <c r="Q211" i="97"/>
  <c r="P211" i="97"/>
  <c r="O211" i="97"/>
  <c r="N211" i="97"/>
  <c r="M211" i="97"/>
  <c r="L211" i="97"/>
  <c r="K211" i="97"/>
  <c r="J211" i="97"/>
  <c r="I211" i="97"/>
  <c r="H211" i="97"/>
  <c r="G211" i="97"/>
  <c r="F211" i="97"/>
  <c r="E211" i="97"/>
  <c r="D211" i="97"/>
  <c r="C211" i="97"/>
  <c r="B211" i="97"/>
  <c r="BA210" i="97"/>
  <c r="AZ210" i="97"/>
  <c r="AY210" i="97"/>
  <c r="AX210" i="97"/>
  <c r="AW210" i="97"/>
  <c r="AV210" i="97"/>
  <c r="AU210" i="97"/>
  <c r="AT210" i="97"/>
  <c r="AS210" i="97"/>
  <c r="AR210" i="97"/>
  <c r="AQ210" i="97"/>
  <c r="AP210" i="97"/>
  <c r="AO210" i="97"/>
  <c r="AN210" i="97"/>
  <c r="AM210" i="97"/>
  <c r="AL210" i="97"/>
  <c r="AK210" i="97"/>
  <c r="AJ210" i="97"/>
  <c r="AI210" i="97"/>
  <c r="AH210" i="97"/>
  <c r="AG210" i="97"/>
  <c r="AF210" i="97"/>
  <c r="AE210" i="97"/>
  <c r="AD210" i="97"/>
  <c r="AC210" i="97"/>
  <c r="AB210" i="97"/>
  <c r="AA210" i="97"/>
  <c r="Z210" i="97"/>
  <c r="Y210" i="97"/>
  <c r="X210" i="97"/>
  <c r="W210" i="97"/>
  <c r="V210" i="97"/>
  <c r="U210" i="97"/>
  <c r="T210" i="97"/>
  <c r="S210" i="97"/>
  <c r="R210" i="97"/>
  <c r="Q210" i="97"/>
  <c r="P210" i="97"/>
  <c r="O210" i="97"/>
  <c r="N210" i="97"/>
  <c r="M210" i="97"/>
  <c r="L210" i="97"/>
  <c r="K210" i="97"/>
  <c r="J210" i="97"/>
  <c r="I210" i="97"/>
  <c r="H210" i="97"/>
  <c r="G210" i="97"/>
  <c r="F210" i="97"/>
  <c r="E210" i="97"/>
  <c r="D210" i="97"/>
  <c r="C210" i="97"/>
  <c r="B210" i="97"/>
  <c r="BA209" i="97"/>
  <c r="AZ209" i="97"/>
  <c r="AY209" i="97"/>
  <c r="AX209" i="97"/>
  <c r="AW209" i="97"/>
  <c r="AV209" i="97"/>
  <c r="AU209" i="97"/>
  <c r="AT209" i="97"/>
  <c r="AS209" i="97"/>
  <c r="AR209" i="97"/>
  <c r="AQ209" i="97"/>
  <c r="AP209" i="97"/>
  <c r="AO209" i="97"/>
  <c r="AN209" i="97"/>
  <c r="AM209" i="97"/>
  <c r="AL209" i="97"/>
  <c r="AK209" i="97"/>
  <c r="AJ209" i="97"/>
  <c r="AI209" i="97"/>
  <c r="AH209" i="97"/>
  <c r="AG209" i="97"/>
  <c r="AF209" i="97"/>
  <c r="AE209" i="97"/>
  <c r="AD209" i="97"/>
  <c r="AC209" i="97"/>
  <c r="AB209" i="97"/>
  <c r="AA209" i="97"/>
  <c r="Z209" i="97"/>
  <c r="Y209" i="97"/>
  <c r="X209" i="97"/>
  <c r="W209" i="97"/>
  <c r="V209" i="97"/>
  <c r="U209" i="97"/>
  <c r="T209" i="97"/>
  <c r="S209" i="97"/>
  <c r="R209" i="97"/>
  <c r="Q209" i="97"/>
  <c r="P209" i="97"/>
  <c r="O209" i="97"/>
  <c r="N209" i="97"/>
  <c r="M209" i="97"/>
  <c r="L209" i="97"/>
  <c r="K209" i="97"/>
  <c r="J209" i="97"/>
  <c r="I209" i="97"/>
  <c r="H209" i="97"/>
  <c r="G209" i="97"/>
  <c r="F209" i="97"/>
  <c r="E209" i="97"/>
  <c r="D209" i="97"/>
  <c r="C209" i="97"/>
  <c r="B209" i="97"/>
  <c r="BA208" i="97"/>
  <c r="AZ208" i="97"/>
  <c r="AY208" i="97"/>
  <c r="AX208" i="97"/>
  <c r="AW208" i="97"/>
  <c r="AV208" i="97"/>
  <c r="AU208" i="97"/>
  <c r="AT208" i="97"/>
  <c r="AS208" i="97"/>
  <c r="AR208" i="97"/>
  <c r="AQ208" i="97"/>
  <c r="AP208" i="97"/>
  <c r="AO208" i="97"/>
  <c r="AN208" i="97"/>
  <c r="AM208" i="97"/>
  <c r="AL208" i="97"/>
  <c r="AK208" i="97"/>
  <c r="AJ208" i="97"/>
  <c r="AI208" i="97"/>
  <c r="AH208" i="97"/>
  <c r="AG208" i="97"/>
  <c r="AF208" i="97"/>
  <c r="AE208" i="97"/>
  <c r="AD208" i="97"/>
  <c r="AC208" i="97"/>
  <c r="AB208" i="97"/>
  <c r="AA208" i="97"/>
  <c r="Z208" i="97"/>
  <c r="Y208" i="97"/>
  <c r="X208" i="97"/>
  <c r="W208" i="97"/>
  <c r="V208" i="97"/>
  <c r="U208" i="97"/>
  <c r="T208" i="97"/>
  <c r="S208" i="97"/>
  <c r="R208" i="97"/>
  <c r="Q208" i="97"/>
  <c r="P208" i="97"/>
  <c r="O208" i="97"/>
  <c r="N208" i="97"/>
  <c r="M208" i="97"/>
  <c r="L208" i="97"/>
  <c r="K208" i="97"/>
  <c r="J208" i="97"/>
  <c r="I208" i="97"/>
  <c r="H208" i="97"/>
  <c r="G208" i="97"/>
  <c r="F208" i="97"/>
  <c r="E208" i="97"/>
  <c r="D208" i="97"/>
  <c r="C208" i="97"/>
  <c r="B208" i="97"/>
  <c r="BA207" i="97"/>
  <c r="AZ207" i="97"/>
  <c r="AY207" i="97"/>
  <c r="AX207" i="97"/>
  <c r="AW207" i="97"/>
  <c r="AV207" i="97"/>
  <c r="AU207" i="97"/>
  <c r="AT207" i="97"/>
  <c r="AS207" i="97"/>
  <c r="AR207" i="97"/>
  <c r="AQ207" i="97"/>
  <c r="AP207" i="97"/>
  <c r="AO207" i="97"/>
  <c r="AN207" i="97"/>
  <c r="AM207" i="97"/>
  <c r="AL207" i="97"/>
  <c r="AK207" i="97"/>
  <c r="AJ207" i="97"/>
  <c r="AI207" i="97"/>
  <c r="AH207" i="97"/>
  <c r="AG207" i="97"/>
  <c r="AF207" i="97"/>
  <c r="AE207" i="97"/>
  <c r="AD207" i="97"/>
  <c r="AC207" i="97"/>
  <c r="AB207" i="97"/>
  <c r="AA207" i="97"/>
  <c r="Z207" i="97"/>
  <c r="Y207" i="97"/>
  <c r="X207" i="97"/>
  <c r="W207" i="97"/>
  <c r="V207" i="97"/>
  <c r="U207" i="97"/>
  <c r="T207" i="97"/>
  <c r="S207" i="97"/>
  <c r="R207" i="97"/>
  <c r="Q207" i="97"/>
  <c r="P207" i="97"/>
  <c r="O207" i="97"/>
  <c r="N207" i="97"/>
  <c r="M207" i="97"/>
  <c r="L207" i="97"/>
  <c r="K207" i="97"/>
  <c r="J207" i="97"/>
  <c r="I207" i="97"/>
  <c r="H207" i="97"/>
  <c r="G207" i="97"/>
  <c r="F207" i="97"/>
  <c r="E207" i="97"/>
  <c r="D207" i="97"/>
  <c r="C207" i="97"/>
  <c r="B207" i="97"/>
  <c r="BA206" i="97"/>
  <c r="AZ206" i="97"/>
  <c r="AY206" i="97"/>
  <c r="AX206" i="97"/>
  <c r="AW206" i="97"/>
  <c r="AV206" i="97"/>
  <c r="AU206" i="97"/>
  <c r="AT206" i="97"/>
  <c r="AS206" i="97"/>
  <c r="AR206" i="97"/>
  <c r="AQ206" i="97"/>
  <c r="AP206" i="97"/>
  <c r="AO206" i="97"/>
  <c r="AN206" i="97"/>
  <c r="AM206" i="97"/>
  <c r="AL206" i="97"/>
  <c r="AK206" i="97"/>
  <c r="AJ206" i="97"/>
  <c r="AI206" i="97"/>
  <c r="AH206" i="97"/>
  <c r="AG206" i="97"/>
  <c r="AF206" i="97"/>
  <c r="AE206" i="97"/>
  <c r="AD206" i="97"/>
  <c r="AC206" i="97"/>
  <c r="AB206" i="97"/>
  <c r="AA206" i="97"/>
  <c r="Z206" i="97"/>
  <c r="Y206" i="97"/>
  <c r="X206" i="97"/>
  <c r="W206" i="97"/>
  <c r="V206" i="97"/>
  <c r="U206" i="97"/>
  <c r="T206" i="97"/>
  <c r="S206" i="97"/>
  <c r="R206" i="97"/>
  <c r="Q206" i="97"/>
  <c r="P206" i="97"/>
  <c r="O206" i="97"/>
  <c r="N206" i="97"/>
  <c r="M206" i="97"/>
  <c r="L206" i="97"/>
  <c r="K206" i="97"/>
  <c r="J206" i="97"/>
  <c r="I206" i="97"/>
  <c r="H206" i="97"/>
  <c r="G206" i="97"/>
  <c r="F206" i="97"/>
  <c r="E206" i="97"/>
  <c r="D206" i="97"/>
  <c r="C206" i="97"/>
  <c r="B206" i="97"/>
  <c r="BA205" i="97"/>
  <c r="AZ205" i="97"/>
  <c r="AY205" i="97"/>
  <c r="AX205" i="97"/>
  <c r="AW205" i="97"/>
  <c r="AV205" i="97"/>
  <c r="AU205" i="97"/>
  <c r="AT205" i="97"/>
  <c r="AS205" i="97"/>
  <c r="AR205" i="97"/>
  <c r="AQ205" i="97"/>
  <c r="AP205" i="97"/>
  <c r="AO205" i="97"/>
  <c r="AN205" i="97"/>
  <c r="AM205" i="97"/>
  <c r="AL205" i="97"/>
  <c r="AK205" i="97"/>
  <c r="AJ205" i="97"/>
  <c r="AI205" i="97"/>
  <c r="AH205" i="97"/>
  <c r="AG205" i="97"/>
  <c r="AF205" i="97"/>
  <c r="AE205" i="97"/>
  <c r="AD205" i="97"/>
  <c r="AC205" i="97"/>
  <c r="AB205" i="97"/>
  <c r="AA205" i="97"/>
  <c r="Z205" i="97"/>
  <c r="Y205" i="97"/>
  <c r="X205" i="97"/>
  <c r="W205" i="97"/>
  <c r="V205" i="97"/>
  <c r="U205" i="97"/>
  <c r="T205" i="97"/>
  <c r="S205" i="97"/>
  <c r="R205" i="97"/>
  <c r="Q205" i="97"/>
  <c r="P205" i="97"/>
  <c r="O205" i="97"/>
  <c r="N205" i="97"/>
  <c r="M205" i="97"/>
  <c r="L205" i="97"/>
  <c r="K205" i="97"/>
  <c r="J205" i="97"/>
  <c r="I205" i="97"/>
  <c r="H205" i="97"/>
  <c r="G205" i="97"/>
  <c r="F205" i="97"/>
  <c r="E205" i="97"/>
  <c r="D205" i="97"/>
  <c r="C205" i="97"/>
  <c r="B205" i="97"/>
  <c r="BA204" i="97"/>
  <c r="AZ204" i="97"/>
  <c r="AY204" i="97"/>
  <c r="AX204" i="97"/>
  <c r="AW204" i="97"/>
  <c r="AV204" i="97"/>
  <c r="AU204" i="97"/>
  <c r="AT204" i="97"/>
  <c r="AS204" i="97"/>
  <c r="AR204" i="97"/>
  <c r="AQ204" i="97"/>
  <c r="AP204" i="97"/>
  <c r="AO204" i="97"/>
  <c r="AN204" i="97"/>
  <c r="AM204" i="97"/>
  <c r="AL204" i="97"/>
  <c r="AK204" i="97"/>
  <c r="AJ204" i="97"/>
  <c r="AI204" i="97"/>
  <c r="AH204" i="97"/>
  <c r="AG204" i="97"/>
  <c r="AF204" i="97"/>
  <c r="AE204" i="97"/>
  <c r="AD204" i="97"/>
  <c r="AC204" i="97"/>
  <c r="AB204" i="97"/>
  <c r="AA204" i="97"/>
  <c r="Z204" i="97"/>
  <c r="Y204" i="97"/>
  <c r="X204" i="97"/>
  <c r="W204" i="97"/>
  <c r="V204" i="97"/>
  <c r="U204" i="97"/>
  <c r="T204" i="97"/>
  <c r="S204" i="97"/>
  <c r="R204" i="97"/>
  <c r="Q204" i="97"/>
  <c r="P204" i="97"/>
  <c r="O204" i="97"/>
  <c r="N204" i="97"/>
  <c r="M204" i="97"/>
  <c r="L204" i="97"/>
  <c r="K204" i="97"/>
  <c r="J204" i="97"/>
  <c r="I204" i="97"/>
  <c r="H204" i="97"/>
  <c r="G204" i="97"/>
  <c r="F204" i="97"/>
  <c r="E204" i="97"/>
  <c r="D204" i="97"/>
  <c r="C204" i="97"/>
  <c r="B204" i="97"/>
  <c r="BA203" i="97"/>
  <c r="AZ203" i="97"/>
  <c r="AY203" i="97"/>
  <c r="AX203" i="97"/>
  <c r="AW203" i="97"/>
  <c r="AV203" i="97"/>
  <c r="AU203" i="97"/>
  <c r="AT203" i="97"/>
  <c r="AS203" i="97"/>
  <c r="AR203" i="97"/>
  <c r="AQ203" i="97"/>
  <c r="AP203" i="97"/>
  <c r="AO203" i="97"/>
  <c r="AN203" i="97"/>
  <c r="AM203" i="97"/>
  <c r="AL203" i="97"/>
  <c r="AK203" i="97"/>
  <c r="AJ203" i="97"/>
  <c r="AI203" i="97"/>
  <c r="AH203" i="97"/>
  <c r="AG203" i="97"/>
  <c r="AF203" i="97"/>
  <c r="AE203" i="97"/>
  <c r="AD203" i="97"/>
  <c r="AC203" i="97"/>
  <c r="AB203" i="97"/>
  <c r="AA203" i="97"/>
  <c r="Z203" i="97"/>
  <c r="Y203" i="97"/>
  <c r="X203" i="97"/>
  <c r="W203" i="97"/>
  <c r="V203" i="97"/>
  <c r="U203" i="97"/>
  <c r="T203" i="97"/>
  <c r="S203" i="97"/>
  <c r="R203" i="97"/>
  <c r="Q203" i="97"/>
  <c r="P203" i="97"/>
  <c r="O203" i="97"/>
  <c r="N203" i="97"/>
  <c r="M203" i="97"/>
  <c r="L203" i="97"/>
  <c r="K203" i="97"/>
  <c r="J203" i="97"/>
  <c r="I203" i="97"/>
  <c r="H203" i="97"/>
  <c r="G203" i="97"/>
  <c r="F203" i="97"/>
  <c r="E203" i="97"/>
  <c r="D203" i="97"/>
  <c r="C203" i="97"/>
  <c r="B203" i="97"/>
  <c r="BA202" i="97"/>
  <c r="AZ202" i="97"/>
  <c r="AY202" i="97"/>
  <c r="AX202" i="97"/>
  <c r="AW202" i="97"/>
  <c r="AV202" i="97"/>
  <c r="AU202" i="97"/>
  <c r="AT202" i="97"/>
  <c r="AS202" i="97"/>
  <c r="AR202" i="97"/>
  <c r="AQ202" i="97"/>
  <c r="AP202" i="97"/>
  <c r="AO202" i="97"/>
  <c r="AN202" i="97"/>
  <c r="AM202" i="97"/>
  <c r="AL202" i="97"/>
  <c r="AK202" i="97"/>
  <c r="AJ202" i="97"/>
  <c r="AI202" i="97"/>
  <c r="AH202" i="97"/>
  <c r="AG202" i="97"/>
  <c r="AF202" i="97"/>
  <c r="AE202" i="97"/>
  <c r="AD202" i="97"/>
  <c r="AC202" i="97"/>
  <c r="AB202" i="97"/>
  <c r="AA202" i="97"/>
  <c r="Z202" i="97"/>
  <c r="Y202" i="97"/>
  <c r="X202" i="97"/>
  <c r="W202" i="97"/>
  <c r="V202" i="97"/>
  <c r="U202" i="97"/>
  <c r="T202" i="97"/>
  <c r="S202" i="97"/>
  <c r="R202" i="97"/>
  <c r="Q202" i="97"/>
  <c r="P202" i="97"/>
  <c r="O202" i="97"/>
  <c r="N202" i="97"/>
  <c r="M202" i="97"/>
  <c r="L202" i="97"/>
  <c r="K202" i="97"/>
  <c r="J202" i="97"/>
  <c r="I202" i="97"/>
  <c r="H202" i="97"/>
  <c r="G202" i="97"/>
  <c r="F202" i="97"/>
  <c r="E202" i="97"/>
  <c r="D202" i="97"/>
  <c r="C202" i="97"/>
  <c r="B202" i="97"/>
  <c r="BA201" i="97"/>
  <c r="AZ201" i="97"/>
  <c r="AY201" i="97"/>
  <c r="AX201" i="97"/>
  <c r="AW201" i="97"/>
  <c r="AV201" i="97"/>
  <c r="AU201" i="97"/>
  <c r="AT201" i="97"/>
  <c r="AS201" i="97"/>
  <c r="AR201" i="97"/>
  <c r="AQ201" i="97"/>
  <c r="AP201" i="97"/>
  <c r="AO201" i="97"/>
  <c r="AN201" i="97"/>
  <c r="AM201" i="97"/>
  <c r="AL201" i="97"/>
  <c r="AK201" i="97"/>
  <c r="AJ201" i="97"/>
  <c r="AI201" i="97"/>
  <c r="AH201" i="97"/>
  <c r="AG201" i="97"/>
  <c r="AF201" i="97"/>
  <c r="AE201" i="97"/>
  <c r="AD201" i="97"/>
  <c r="AC201" i="97"/>
  <c r="AB201" i="97"/>
  <c r="AA201" i="97"/>
  <c r="Z201" i="97"/>
  <c r="Y201" i="97"/>
  <c r="X201" i="97"/>
  <c r="W201" i="97"/>
  <c r="V201" i="97"/>
  <c r="U201" i="97"/>
  <c r="T201" i="97"/>
  <c r="S201" i="97"/>
  <c r="R201" i="97"/>
  <c r="Q201" i="97"/>
  <c r="P201" i="97"/>
  <c r="O201" i="97"/>
  <c r="N201" i="97"/>
  <c r="M201" i="97"/>
  <c r="L201" i="97"/>
  <c r="K201" i="97"/>
  <c r="J201" i="97"/>
  <c r="I201" i="97"/>
  <c r="H201" i="97"/>
  <c r="G201" i="97"/>
  <c r="F201" i="97"/>
  <c r="E201" i="97"/>
  <c r="D201" i="97"/>
  <c r="C201" i="97"/>
  <c r="B201" i="97"/>
  <c r="BA200" i="97"/>
  <c r="AZ200" i="97"/>
  <c r="AY200" i="97"/>
  <c r="AX200" i="97"/>
  <c r="AW200" i="97"/>
  <c r="AV200" i="97"/>
  <c r="AU200" i="97"/>
  <c r="AT200" i="97"/>
  <c r="AS200" i="97"/>
  <c r="AR200" i="97"/>
  <c r="AQ200" i="97"/>
  <c r="AP200" i="97"/>
  <c r="AO200" i="97"/>
  <c r="AN200" i="97"/>
  <c r="AM200" i="97"/>
  <c r="AL200" i="97"/>
  <c r="AK200" i="97"/>
  <c r="AJ200" i="97"/>
  <c r="AI200" i="97"/>
  <c r="AH200" i="97"/>
  <c r="AG200" i="97"/>
  <c r="AF200" i="97"/>
  <c r="AE200" i="97"/>
  <c r="AD200" i="97"/>
  <c r="AC200" i="97"/>
  <c r="AB200" i="97"/>
  <c r="AA200" i="97"/>
  <c r="Z200" i="97"/>
  <c r="Y200" i="97"/>
  <c r="X200" i="97"/>
  <c r="W200" i="97"/>
  <c r="V200" i="97"/>
  <c r="U200" i="97"/>
  <c r="T200" i="97"/>
  <c r="S200" i="97"/>
  <c r="R200" i="97"/>
  <c r="Q200" i="97"/>
  <c r="P200" i="97"/>
  <c r="O200" i="97"/>
  <c r="N200" i="97"/>
  <c r="M200" i="97"/>
  <c r="L200" i="97"/>
  <c r="K200" i="97"/>
  <c r="J200" i="97"/>
  <c r="I200" i="97"/>
  <c r="H200" i="97"/>
  <c r="G200" i="97"/>
  <c r="F200" i="97"/>
  <c r="E200" i="97"/>
  <c r="D200" i="97"/>
  <c r="C200" i="97"/>
  <c r="B200" i="97"/>
  <c r="BA199" i="97"/>
  <c r="AZ199" i="97"/>
  <c r="AY199" i="97"/>
  <c r="AX199" i="97"/>
  <c r="AW199" i="97"/>
  <c r="AV199" i="97"/>
  <c r="AU199" i="97"/>
  <c r="AT199" i="97"/>
  <c r="AS199" i="97"/>
  <c r="AR199" i="97"/>
  <c r="AQ199" i="97"/>
  <c r="AP199" i="97"/>
  <c r="AO199" i="97"/>
  <c r="AN199" i="97"/>
  <c r="AM199" i="97"/>
  <c r="AL199" i="97"/>
  <c r="AK199" i="97"/>
  <c r="AJ199" i="97"/>
  <c r="AI199" i="97"/>
  <c r="AH199" i="97"/>
  <c r="AG199" i="97"/>
  <c r="AF199" i="97"/>
  <c r="AE199" i="97"/>
  <c r="AD199" i="97"/>
  <c r="AC199" i="97"/>
  <c r="AB199" i="97"/>
  <c r="AA199" i="97"/>
  <c r="Z199" i="97"/>
  <c r="Y199" i="97"/>
  <c r="X199" i="97"/>
  <c r="W199" i="97"/>
  <c r="V199" i="97"/>
  <c r="U199" i="97"/>
  <c r="T199" i="97"/>
  <c r="S199" i="97"/>
  <c r="R199" i="97"/>
  <c r="Q199" i="97"/>
  <c r="P199" i="97"/>
  <c r="O199" i="97"/>
  <c r="N199" i="97"/>
  <c r="M199" i="97"/>
  <c r="L199" i="97"/>
  <c r="K199" i="97"/>
  <c r="J199" i="97"/>
  <c r="I199" i="97"/>
  <c r="H199" i="97"/>
  <c r="G199" i="97"/>
  <c r="F199" i="97"/>
  <c r="E199" i="97"/>
  <c r="D199" i="97"/>
  <c r="C199" i="97"/>
  <c r="B199" i="97"/>
  <c r="BA198" i="97"/>
  <c r="AZ198" i="97"/>
  <c r="AY198" i="97"/>
  <c r="AX198" i="97"/>
  <c r="AW198" i="97"/>
  <c r="AV198" i="97"/>
  <c r="AU198" i="97"/>
  <c r="AT198" i="97"/>
  <c r="AS198" i="97"/>
  <c r="AR198" i="97"/>
  <c r="AQ198" i="97"/>
  <c r="AP198" i="97"/>
  <c r="AO198" i="97"/>
  <c r="AN198" i="97"/>
  <c r="AM198" i="97"/>
  <c r="AL198" i="97"/>
  <c r="AK198" i="97"/>
  <c r="AJ198" i="97"/>
  <c r="AI198" i="97"/>
  <c r="AH198" i="97"/>
  <c r="AG198" i="97"/>
  <c r="AF198" i="97"/>
  <c r="AE198" i="97"/>
  <c r="AD198" i="97"/>
  <c r="AC198" i="97"/>
  <c r="AB198" i="97"/>
  <c r="AA198" i="97"/>
  <c r="Z198" i="97"/>
  <c r="Y198" i="97"/>
  <c r="X198" i="97"/>
  <c r="W198" i="97"/>
  <c r="V198" i="97"/>
  <c r="U198" i="97"/>
  <c r="T198" i="97"/>
  <c r="S198" i="97"/>
  <c r="R198" i="97"/>
  <c r="Q198" i="97"/>
  <c r="P198" i="97"/>
  <c r="O198" i="97"/>
  <c r="N198" i="97"/>
  <c r="M198" i="97"/>
  <c r="L198" i="97"/>
  <c r="K198" i="97"/>
  <c r="J198" i="97"/>
  <c r="I198" i="97"/>
  <c r="H198" i="97"/>
  <c r="G198" i="97"/>
  <c r="F198" i="97"/>
  <c r="E198" i="97"/>
  <c r="D198" i="97"/>
  <c r="C198" i="97"/>
  <c r="B198" i="97"/>
  <c r="BA197" i="97"/>
  <c r="AZ197" i="97"/>
  <c r="AY197" i="97"/>
  <c r="AX197" i="97"/>
  <c r="AW197" i="97"/>
  <c r="AV197" i="97"/>
  <c r="AU197" i="97"/>
  <c r="AT197" i="97"/>
  <c r="AS197" i="97"/>
  <c r="AR197" i="97"/>
  <c r="AQ197" i="97"/>
  <c r="AP197" i="97"/>
  <c r="AO197" i="97"/>
  <c r="AN197" i="97"/>
  <c r="AM197" i="97"/>
  <c r="AL197" i="97"/>
  <c r="AK197" i="97"/>
  <c r="AJ197" i="97"/>
  <c r="AI197" i="97"/>
  <c r="AH197" i="97"/>
  <c r="AG197" i="97"/>
  <c r="AF197" i="97"/>
  <c r="AE197" i="97"/>
  <c r="AD197" i="97"/>
  <c r="AC197" i="97"/>
  <c r="AB197" i="97"/>
  <c r="AA197" i="97"/>
  <c r="Z197" i="97"/>
  <c r="Y197" i="97"/>
  <c r="X197" i="97"/>
  <c r="W197" i="97"/>
  <c r="V197" i="97"/>
  <c r="U197" i="97"/>
  <c r="T197" i="97"/>
  <c r="S197" i="97"/>
  <c r="R197" i="97"/>
  <c r="Q197" i="97"/>
  <c r="P197" i="97"/>
  <c r="O197" i="97"/>
  <c r="N197" i="97"/>
  <c r="M197" i="97"/>
  <c r="L197" i="97"/>
  <c r="K197" i="97"/>
  <c r="J197" i="97"/>
  <c r="I197" i="97"/>
  <c r="H197" i="97"/>
  <c r="G197" i="97"/>
  <c r="F197" i="97"/>
  <c r="E197" i="97"/>
  <c r="D197" i="97"/>
  <c r="C197" i="97"/>
  <c r="B197" i="97"/>
  <c r="BA196" i="97"/>
  <c r="AZ196" i="97"/>
  <c r="AY196" i="97"/>
  <c r="AX196" i="97"/>
  <c r="AW196" i="97"/>
  <c r="AV196" i="97"/>
  <c r="AU196" i="97"/>
  <c r="AT196" i="97"/>
  <c r="AS196" i="97"/>
  <c r="AR196" i="97"/>
  <c r="AQ196" i="97"/>
  <c r="AP196" i="97"/>
  <c r="AO196" i="97"/>
  <c r="AN196" i="97"/>
  <c r="AM196" i="97"/>
  <c r="AL196" i="97"/>
  <c r="AK196" i="97"/>
  <c r="AJ196" i="97"/>
  <c r="AI196" i="97"/>
  <c r="AH196" i="97"/>
  <c r="AG196" i="97"/>
  <c r="AF196" i="97"/>
  <c r="AE196" i="97"/>
  <c r="AD196" i="97"/>
  <c r="AC196" i="97"/>
  <c r="AB196" i="97"/>
  <c r="AA196" i="97"/>
  <c r="Z196" i="97"/>
  <c r="Y196" i="97"/>
  <c r="X196" i="97"/>
  <c r="W196" i="97"/>
  <c r="V196" i="97"/>
  <c r="U196" i="97"/>
  <c r="T196" i="97"/>
  <c r="S196" i="97"/>
  <c r="R196" i="97"/>
  <c r="Q196" i="97"/>
  <c r="P196" i="97"/>
  <c r="O196" i="97"/>
  <c r="N196" i="97"/>
  <c r="M196" i="97"/>
  <c r="L196" i="97"/>
  <c r="K196" i="97"/>
  <c r="J196" i="97"/>
  <c r="I196" i="97"/>
  <c r="H196" i="97"/>
  <c r="G196" i="97"/>
  <c r="F196" i="97"/>
  <c r="E196" i="97"/>
  <c r="D196" i="97"/>
  <c r="C196" i="97"/>
  <c r="B196" i="97"/>
  <c r="BA195" i="97"/>
  <c r="AZ195" i="97"/>
  <c r="AY195" i="97"/>
  <c r="AX195" i="97"/>
  <c r="AW195" i="97"/>
  <c r="AV195" i="97"/>
  <c r="AU195" i="97"/>
  <c r="AT195" i="97"/>
  <c r="AS195" i="97"/>
  <c r="AR195" i="97"/>
  <c r="AQ195" i="97"/>
  <c r="AP195" i="97"/>
  <c r="AO195" i="97"/>
  <c r="AN195" i="97"/>
  <c r="AM195" i="97"/>
  <c r="AL195" i="97"/>
  <c r="AK195" i="97"/>
  <c r="AJ195" i="97"/>
  <c r="AI195" i="97"/>
  <c r="AH195" i="97"/>
  <c r="AG195" i="97"/>
  <c r="AF195" i="97"/>
  <c r="AE195" i="97"/>
  <c r="AD195" i="97"/>
  <c r="AC195" i="97"/>
  <c r="AB195" i="97"/>
  <c r="AA195" i="97"/>
  <c r="Z195" i="97"/>
  <c r="Y195" i="97"/>
  <c r="X195" i="97"/>
  <c r="W195" i="97"/>
  <c r="V195" i="97"/>
  <c r="U195" i="97"/>
  <c r="T195" i="97"/>
  <c r="S195" i="97"/>
  <c r="R195" i="97"/>
  <c r="Q195" i="97"/>
  <c r="P195" i="97"/>
  <c r="O195" i="97"/>
  <c r="N195" i="97"/>
  <c r="M195" i="97"/>
  <c r="L195" i="97"/>
  <c r="K195" i="97"/>
  <c r="J195" i="97"/>
  <c r="I195" i="97"/>
  <c r="H195" i="97"/>
  <c r="G195" i="97"/>
  <c r="F195" i="97"/>
  <c r="E195" i="97"/>
  <c r="D195" i="97"/>
  <c r="C195" i="97"/>
  <c r="B195" i="97"/>
  <c r="BA194" i="97"/>
  <c r="AZ194" i="97"/>
  <c r="AY194" i="97"/>
  <c r="AX194" i="97"/>
  <c r="AW194" i="97"/>
  <c r="AV194" i="97"/>
  <c r="AU194" i="97"/>
  <c r="AT194" i="97"/>
  <c r="AS194" i="97"/>
  <c r="AR194" i="97"/>
  <c r="AQ194" i="97"/>
  <c r="AP194" i="97"/>
  <c r="AO194" i="97"/>
  <c r="AN194" i="97"/>
  <c r="AM194" i="97"/>
  <c r="AL194" i="97"/>
  <c r="AK194" i="97"/>
  <c r="AJ194" i="97"/>
  <c r="AI194" i="97"/>
  <c r="AH194" i="97"/>
  <c r="AG194" i="97"/>
  <c r="AF194" i="97"/>
  <c r="AE194" i="97"/>
  <c r="AD194" i="97"/>
  <c r="AC194" i="97"/>
  <c r="AB194" i="97"/>
  <c r="AA194" i="97"/>
  <c r="Z194" i="97"/>
  <c r="Y194" i="97"/>
  <c r="X194" i="97"/>
  <c r="W194" i="97"/>
  <c r="V194" i="97"/>
  <c r="U194" i="97"/>
  <c r="T194" i="97"/>
  <c r="S194" i="97"/>
  <c r="R194" i="97"/>
  <c r="Q194" i="97"/>
  <c r="P194" i="97"/>
  <c r="O194" i="97"/>
  <c r="N194" i="97"/>
  <c r="M194" i="97"/>
  <c r="L194" i="97"/>
  <c r="K194" i="97"/>
  <c r="J194" i="97"/>
  <c r="I194" i="97"/>
  <c r="H194" i="97"/>
  <c r="G194" i="97"/>
  <c r="F194" i="97"/>
  <c r="E194" i="97"/>
  <c r="D194" i="97"/>
  <c r="C194" i="97"/>
  <c r="B194" i="97"/>
  <c r="BA193" i="97"/>
  <c r="AZ193" i="97"/>
  <c r="AY193" i="97"/>
  <c r="AX193" i="97"/>
  <c r="AW193" i="97"/>
  <c r="AV193" i="97"/>
  <c r="AU193" i="97"/>
  <c r="AT193" i="97"/>
  <c r="AS193" i="97"/>
  <c r="AR193" i="97"/>
  <c r="AQ193" i="97"/>
  <c r="AP193" i="97"/>
  <c r="AO193" i="97"/>
  <c r="AN193" i="97"/>
  <c r="AM193" i="97"/>
  <c r="AL193" i="97"/>
  <c r="AK193" i="97"/>
  <c r="AJ193" i="97"/>
  <c r="AI193" i="97"/>
  <c r="AH193" i="97"/>
  <c r="AG193" i="97"/>
  <c r="AF193" i="97"/>
  <c r="AE193" i="97"/>
  <c r="AD193" i="97"/>
  <c r="AC193" i="97"/>
  <c r="AB193" i="97"/>
  <c r="AA193" i="97"/>
  <c r="Z193" i="97"/>
  <c r="Y193" i="97"/>
  <c r="X193" i="97"/>
  <c r="W193" i="97"/>
  <c r="V193" i="97"/>
  <c r="U193" i="97"/>
  <c r="T193" i="97"/>
  <c r="S193" i="97"/>
  <c r="R193" i="97"/>
  <c r="Q193" i="97"/>
  <c r="P193" i="97"/>
  <c r="O193" i="97"/>
  <c r="N193" i="97"/>
  <c r="M193" i="97"/>
  <c r="L193" i="97"/>
  <c r="K193" i="97"/>
  <c r="J193" i="97"/>
  <c r="I193" i="97"/>
  <c r="H193" i="97"/>
  <c r="G193" i="97"/>
  <c r="F193" i="97"/>
  <c r="E193" i="97"/>
  <c r="D193" i="97"/>
  <c r="C193" i="97"/>
  <c r="B193" i="97"/>
  <c r="BA192" i="97"/>
  <c r="AZ192" i="97"/>
  <c r="AY192" i="97"/>
  <c r="AX192" i="97"/>
  <c r="AW192" i="97"/>
  <c r="AV192" i="97"/>
  <c r="AU192" i="97"/>
  <c r="AT192" i="97"/>
  <c r="AS192" i="97"/>
  <c r="AR192" i="97"/>
  <c r="AQ192" i="97"/>
  <c r="AP192" i="97"/>
  <c r="AO192" i="97"/>
  <c r="AN192" i="97"/>
  <c r="AM192" i="97"/>
  <c r="AL192" i="97"/>
  <c r="AK192" i="97"/>
  <c r="AJ192" i="97"/>
  <c r="AI192" i="97"/>
  <c r="AH192" i="97"/>
  <c r="AG192" i="97"/>
  <c r="AF192" i="97"/>
  <c r="AE192" i="97"/>
  <c r="AD192" i="97"/>
  <c r="AC192" i="97"/>
  <c r="AB192" i="97"/>
  <c r="AA192" i="97"/>
  <c r="Z192" i="97"/>
  <c r="Y192" i="97"/>
  <c r="X192" i="97"/>
  <c r="W192" i="97"/>
  <c r="V192" i="97"/>
  <c r="U192" i="97"/>
  <c r="T192" i="97"/>
  <c r="S192" i="97"/>
  <c r="R192" i="97"/>
  <c r="Q192" i="97"/>
  <c r="P192" i="97"/>
  <c r="O192" i="97"/>
  <c r="N192" i="97"/>
  <c r="M192" i="97"/>
  <c r="L192" i="97"/>
  <c r="K192" i="97"/>
  <c r="J192" i="97"/>
  <c r="I192" i="97"/>
  <c r="H192" i="97"/>
  <c r="G192" i="97"/>
  <c r="F192" i="97"/>
  <c r="E192" i="97"/>
  <c r="D192" i="97"/>
  <c r="C192" i="97"/>
  <c r="B192" i="97"/>
  <c r="BA191" i="97"/>
  <c r="AZ191" i="97"/>
  <c r="AY191" i="97"/>
  <c r="AX191" i="97"/>
  <c r="AW191" i="97"/>
  <c r="AV191" i="97"/>
  <c r="AU191" i="97"/>
  <c r="AT191" i="97"/>
  <c r="AS191" i="97"/>
  <c r="AR191" i="97"/>
  <c r="AQ191" i="97"/>
  <c r="AP191" i="97"/>
  <c r="AO191" i="97"/>
  <c r="AN191" i="97"/>
  <c r="AM191" i="97"/>
  <c r="AL191" i="97"/>
  <c r="AK191" i="97"/>
  <c r="AJ191" i="97"/>
  <c r="AI191" i="97"/>
  <c r="AH191" i="97"/>
  <c r="AG191" i="97"/>
  <c r="AF191" i="97"/>
  <c r="AE191" i="97"/>
  <c r="AD191" i="97"/>
  <c r="AC191" i="97"/>
  <c r="AB191" i="97"/>
  <c r="AA191" i="97"/>
  <c r="Z191" i="97"/>
  <c r="Y191" i="97"/>
  <c r="X191" i="97"/>
  <c r="W191" i="97"/>
  <c r="V191" i="97"/>
  <c r="U191" i="97"/>
  <c r="T191" i="97"/>
  <c r="S191" i="97"/>
  <c r="R191" i="97"/>
  <c r="Q191" i="97"/>
  <c r="P191" i="97"/>
  <c r="O191" i="97"/>
  <c r="N191" i="97"/>
  <c r="M191" i="97"/>
  <c r="L191" i="97"/>
  <c r="K191" i="97"/>
  <c r="J191" i="97"/>
  <c r="I191" i="97"/>
  <c r="H191" i="97"/>
  <c r="G191" i="97"/>
  <c r="F191" i="97"/>
  <c r="E191" i="97"/>
  <c r="D191" i="97"/>
  <c r="C191" i="97"/>
  <c r="B191" i="97"/>
  <c r="BA190" i="97"/>
  <c r="AZ190" i="97"/>
  <c r="AY190" i="97"/>
  <c r="AX190" i="97"/>
  <c r="AW190" i="97"/>
  <c r="AV190" i="97"/>
  <c r="AU190" i="97"/>
  <c r="AT190" i="97"/>
  <c r="AS190" i="97"/>
  <c r="AR190" i="97"/>
  <c r="AQ190" i="97"/>
  <c r="AP190" i="97"/>
  <c r="AO190" i="97"/>
  <c r="AN190" i="97"/>
  <c r="AM190" i="97"/>
  <c r="AL190" i="97"/>
  <c r="AK190" i="97"/>
  <c r="AJ190" i="97"/>
  <c r="AI190" i="97"/>
  <c r="AH190" i="97"/>
  <c r="AG190" i="97"/>
  <c r="AF190" i="97"/>
  <c r="AE190" i="97"/>
  <c r="AD190" i="97"/>
  <c r="AC190" i="97"/>
  <c r="AB190" i="97"/>
  <c r="AA190" i="97"/>
  <c r="Z190" i="97"/>
  <c r="Y190" i="97"/>
  <c r="X190" i="97"/>
  <c r="W190" i="97"/>
  <c r="V190" i="97"/>
  <c r="U190" i="97"/>
  <c r="T190" i="97"/>
  <c r="S190" i="97"/>
  <c r="R190" i="97"/>
  <c r="Q190" i="97"/>
  <c r="P190" i="97"/>
  <c r="O190" i="97"/>
  <c r="N190" i="97"/>
  <c r="M190" i="97"/>
  <c r="L190" i="97"/>
  <c r="K190" i="97"/>
  <c r="J190" i="97"/>
  <c r="I190" i="97"/>
  <c r="H190" i="97"/>
  <c r="G190" i="97"/>
  <c r="F190" i="97"/>
  <c r="E190" i="97"/>
  <c r="D190" i="97"/>
  <c r="C190" i="97"/>
  <c r="B190" i="97"/>
  <c r="BA189" i="97"/>
  <c r="AZ189" i="97"/>
  <c r="AY189" i="97"/>
  <c r="AX189" i="97"/>
  <c r="AW189" i="97"/>
  <c r="AV189" i="97"/>
  <c r="AU189" i="97"/>
  <c r="AT189" i="97"/>
  <c r="AS189" i="97"/>
  <c r="AR189" i="97"/>
  <c r="AQ189" i="97"/>
  <c r="AP189" i="97"/>
  <c r="AO189" i="97"/>
  <c r="AN189" i="97"/>
  <c r="AM189" i="97"/>
  <c r="AL189" i="97"/>
  <c r="AK189" i="97"/>
  <c r="AJ189" i="97"/>
  <c r="AI189" i="97"/>
  <c r="AH189" i="97"/>
  <c r="AG189" i="97"/>
  <c r="AF189" i="97"/>
  <c r="AE189" i="97"/>
  <c r="AD189" i="97"/>
  <c r="AC189" i="97"/>
  <c r="AB189" i="97"/>
  <c r="AA189" i="97"/>
  <c r="Z189" i="97"/>
  <c r="Y189" i="97"/>
  <c r="X189" i="97"/>
  <c r="W189" i="97"/>
  <c r="V189" i="97"/>
  <c r="U189" i="97"/>
  <c r="T189" i="97"/>
  <c r="S189" i="97"/>
  <c r="R189" i="97"/>
  <c r="Q189" i="97"/>
  <c r="P189" i="97"/>
  <c r="O189" i="97"/>
  <c r="N189" i="97"/>
  <c r="M189" i="97"/>
  <c r="L189" i="97"/>
  <c r="K189" i="97"/>
  <c r="J189" i="97"/>
  <c r="I189" i="97"/>
  <c r="H189" i="97"/>
  <c r="G189" i="97"/>
  <c r="F189" i="97"/>
  <c r="E189" i="97"/>
  <c r="D189" i="97"/>
  <c r="C189" i="97"/>
  <c r="B189" i="97"/>
  <c r="BA188" i="97"/>
  <c r="AZ188" i="97"/>
  <c r="AY188" i="97"/>
  <c r="AX188" i="97"/>
  <c r="AW188" i="97"/>
  <c r="AV188" i="97"/>
  <c r="AU188" i="97"/>
  <c r="AT188" i="97"/>
  <c r="AS188" i="97"/>
  <c r="AR188" i="97"/>
  <c r="AQ188" i="97"/>
  <c r="AP188" i="97"/>
  <c r="AO188" i="97"/>
  <c r="AN188" i="97"/>
  <c r="AM188" i="97"/>
  <c r="AL188" i="97"/>
  <c r="AK188" i="97"/>
  <c r="AJ188" i="97"/>
  <c r="AI188" i="97"/>
  <c r="AH188" i="97"/>
  <c r="AG188" i="97"/>
  <c r="AF188" i="97"/>
  <c r="AE188" i="97"/>
  <c r="AD188" i="97"/>
  <c r="AC188" i="97"/>
  <c r="AB188" i="97"/>
  <c r="AA188" i="97"/>
  <c r="Z188" i="97"/>
  <c r="Y188" i="97"/>
  <c r="X188" i="97"/>
  <c r="W188" i="97"/>
  <c r="V188" i="97"/>
  <c r="U188" i="97"/>
  <c r="T188" i="97"/>
  <c r="S188" i="97"/>
  <c r="R188" i="97"/>
  <c r="Q188" i="97"/>
  <c r="P188" i="97"/>
  <c r="O188" i="97"/>
  <c r="N188" i="97"/>
  <c r="M188" i="97"/>
  <c r="L188" i="97"/>
  <c r="K188" i="97"/>
  <c r="J188" i="97"/>
  <c r="I188" i="97"/>
  <c r="H188" i="97"/>
  <c r="G188" i="97"/>
  <c r="F188" i="97"/>
  <c r="E188" i="97"/>
  <c r="D188" i="97"/>
  <c r="C188" i="97"/>
  <c r="B188" i="97"/>
  <c r="BA187" i="97"/>
  <c r="AZ187" i="97"/>
  <c r="AY187" i="97"/>
  <c r="AX187" i="97"/>
  <c r="AW187" i="97"/>
  <c r="AV187" i="97"/>
  <c r="AU187" i="97"/>
  <c r="AT187" i="97"/>
  <c r="AS187" i="97"/>
  <c r="AR187" i="97"/>
  <c r="AQ187" i="97"/>
  <c r="AP187" i="97"/>
  <c r="AO187" i="97"/>
  <c r="AN187" i="97"/>
  <c r="AM187" i="97"/>
  <c r="AL187" i="97"/>
  <c r="AK187" i="97"/>
  <c r="AJ187" i="97"/>
  <c r="AI187" i="97"/>
  <c r="AH187" i="97"/>
  <c r="AG187" i="97"/>
  <c r="AF187" i="97"/>
  <c r="AE187" i="97"/>
  <c r="AD187" i="97"/>
  <c r="AC187" i="97"/>
  <c r="AB187" i="97"/>
  <c r="AA187" i="97"/>
  <c r="Z187" i="97"/>
  <c r="Y187" i="97"/>
  <c r="X187" i="97"/>
  <c r="W187" i="97"/>
  <c r="V187" i="97"/>
  <c r="U187" i="97"/>
  <c r="T187" i="97"/>
  <c r="S187" i="97"/>
  <c r="R187" i="97"/>
  <c r="Q187" i="97"/>
  <c r="P187" i="97"/>
  <c r="O187" i="97"/>
  <c r="N187" i="97"/>
  <c r="M187" i="97"/>
  <c r="L187" i="97"/>
  <c r="K187" i="97"/>
  <c r="J187" i="97"/>
  <c r="I187" i="97"/>
  <c r="H187" i="97"/>
  <c r="G187" i="97"/>
  <c r="F187" i="97"/>
  <c r="E187" i="97"/>
  <c r="D187" i="97"/>
  <c r="C187" i="97"/>
  <c r="B187" i="97"/>
  <c r="BA186" i="97"/>
  <c r="AZ186" i="97"/>
  <c r="AY186" i="97"/>
  <c r="AX186" i="97"/>
  <c r="AW186" i="97"/>
  <c r="AV186" i="97"/>
  <c r="AU186" i="97"/>
  <c r="AT186" i="97"/>
  <c r="AS186" i="97"/>
  <c r="AR186" i="97"/>
  <c r="AQ186" i="97"/>
  <c r="AP186" i="97"/>
  <c r="AO186" i="97"/>
  <c r="AN186" i="97"/>
  <c r="AM186" i="97"/>
  <c r="AL186" i="97"/>
  <c r="AK186" i="97"/>
  <c r="AJ186" i="97"/>
  <c r="AI186" i="97"/>
  <c r="AH186" i="97"/>
  <c r="AG186" i="97"/>
  <c r="AF186" i="97"/>
  <c r="AE186" i="97"/>
  <c r="AD186" i="97"/>
  <c r="AC186" i="97"/>
  <c r="AB186" i="97"/>
  <c r="AA186" i="97"/>
  <c r="Z186" i="97"/>
  <c r="Y186" i="97"/>
  <c r="X186" i="97"/>
  <c r="W186" i="97"/>
  <c r="V186" i="97"/>
  <c r="U186" i="97"/>
  <c r="T186" i="97"/>
  <c r="S186" i="97"/>
  <c r="R186" i="97"/>
  <c r="Q186" i="97"/>
  <c r="P186" i="97"/>
  <c r="O186" i="97"/>
  <c r="N186" i="97"/>
  <c r="M186" i="97"/>
  <c r="L186" i="97"/>
  <c r="K186" i="97"/>
  <c r="J186" i="97"/>
  <c r="I186" i="97"/>
  <c r="H186" i="97"/>
  <c r="G186" i="97"/>
  <c r="F186" i="97"/>
  <c r="E186" i="97"/>
  <c r="D186" i="97"/>
  <c r="C186" i="97"/>
  <c r="B186" i="97"/>
  <c r="BA185" i="97"/>
  <c r="AZ185" i="97"/>
  <c r="AY185" i="97"/>
  <c r="AX185" i="97"/>
  <c r="AW185" i="97"/>
  <c r="AV185" i="97"/>
  <c r="AU185" i="97"/>
  <c r="AT185" i="97"/>
  <c r="AS185" i="97"/>
  <c r="AR185" i="97"/>
  <c r="AQ185" i="97"/>
  <c r="AP185" i="97"/>
  <c r="AO185" i="97"/>
  <c r="AN185" i="97"/>
  <c r="AM185" i="97"/>
  <c r="AL185" i="97"/>
  <c r="AK185" i="97"/>
  <c r="AJ185" i="97"/>
  <c r="AI185" i="97"/>
  <c r="AH185" i="97"/>
  <c r="AG185" i="97"/>
  <c r="AF185" i="97"/>
  <c r="AE185" i="97"/>
  <c r="AD185" i="97"/>
  <c r="AC185" i="97"/>
  <c r="AB185" i="97"/>
  <c r="AA185" i="97"/>
  <c r="Z185" i="97"/>
  <c r="Y185" i="97"/>
  <c r="X185" i="97"/>
  <c r="W185" i="97"/>
  <c r="V185" i="97"/>
  <c r="U185" i="97"/>
  <c r="T185" i="97"/>
  <c r="S185" i="97"/>
  <c r="R185" i="97"/>
  <c r="Q185" i="97"/>
  <c r="P185" i="97"/>
  <c r="O185" i="97"/>
  <c r="N185" i="97"/>
  <c r="M185" i="97"/>
  <c r="L185" i="97"/>
  <c r="K185" i="97"/>
  <c r="J185" i="97"/>
  <c r="I185" i="97"/>
  <c r="H185" i="97"/>
  <c r="G185" i="97"/>
  <c r="F185" i="97"/>
  <c r="E185" i="97"/>
  <c r="D185" i="97"/>
  <c r="C185" i="97"/>
  <c r="B185" i="97"/>
  <c r="BA184" i="97"/>
  <c r="AZ184" i="97"/>
  <c r="AY184" i="97"/>
  <c r="AX184" i="97"/>
  <c r="AW184" i="97"/>
  <c r="AV184" i="97"/>
  <c r="AU184" i="97"/>
  <c r="AT184" i="97"/>
  <c r="AS184" i="97"/>
  <c r="AR184" i="97"/>
  <c r="AQ184" i="97"/>
  <c r="AP184" i="97"/>
  <c r="AO184" i="97"/>
  <c r="AN184" i="97"/>
  <c r="AM184" i="97"/>
  <c r="AL184" i="97"/>
  <c r="AK184" i="97"/>
  <c r="AJ184" i="97"/>
  <c r="AI184" i="97"/>
  <c r="AH184" i="97"/>
  <c r="AG184" i="97"/>
  <c r="AF184" i="97"/>
  <c r="AE184" i="97"/>
  <c r="AD184" i="97"/>
  <c r="AC184" i="97"/>
  <c r="AB184" i="97"/>
  <c r="AA184" i="97"/>
  <c r="Z184" i="97"/>
  <c r="Y184" i="97"/>
  <c r="X184" i="97"/>
  <c r="W184" i="97"/>
  <c r="V184" i="97"/>
  <c r="U184" i="97"/>
  <c r="T184" i="97"/>
  <c r="S184" i="97"/>
  <c r="R184" i="97"/>
  <c r="Q184" i="97"/>
  <c r="P184" i="97"/>
  <c r="O184" i="97"/>
  <c r="N184" i="97"/>
  <c r="M184" i="97"/>
  <c r="L184" i="97"/>
  <c r="K184" i="97"/>
  <c r="J184" i="97"/>
  <c r="I184" i="97"/>
  <c r="H184" i="97"/>
  <c r="G184" i="97"/>
  <c r="F184" i="97"/>
  <c r="E184" i="97"/>
  <c r="D184" i="97"/>
  <c r="C184" i="97"/>
  <c r="B184" i="97"/>
  <c r="BA183" i="97"/>
  <c r="AZ183" i="97"/>
  <c r="AY183" i="97"/>
  <c r="AX183" i="97"/>
  <c r="AW183" i="97"/>
  <c r="AV183" i="97"/>
  <c r="AU183" i="97"/>
  <c r="AT183" i="97"/>
  <c r="AS183" i="97"/>
  <c r="AR183" i="97"/>
  <c r="AQ183" i="97"/>
  <c r="AP183" i="97"/>
  <c r="AO183" i="97"/>
  <c r="AN183" i="97"/>
  <c r="AM183" i="97"/>
  <c r="AL183" i="97"/>
  <c r="AK183" i="97"/>
  <c r="AJ183" i="97"/>
  <c r="AI183" i="97"/>
  <c r="AH183" i="97"/>
  <c r="AG183" i="97"/>
  <c r="AF183" i="97"/>
  <c r="AE183" i="97"/>
  <c r="AD183" i="97"/>
  <c r="AC183" i="97"/>
  <c r="AB183" i="97"/>
  <c r="AA183" i="97"/>
  <c r="Z183" i="97"/>
  <c r="Y183" i="97"/>
  <c r="X183" i="97"/>
  <c r="W183" i="97"/>
  <c r="V183" i="97"/>
  <c r="U183" i="97"/>
  <c r="T183" i="97"/>
  <c r="S183" i="97"/>
  <c r="R183" i="97"/>
  <c r="Q183" i="97"/>
  <c r="P183" i="97"/>
  <c r="O183" i="97"/>
  <c r="N183" i="97"/>
  <c r="M183" i="97"/>
  <c r="L183" i="97"/>
  <c r="K183" i="97"/>
  <c r="J183" i="97"/>
  <c r="I183" i="97"/>
  <c r="H183" i="97"/>
  <c r="G183" i="97"/>
  <c r="F183" i="97"/>
  <c r="E183" i="97"/>
  <c r="D183" i="97"/>
  <c r="C183" i="97"/>
  <c r="B183" i="97"/>
  <c r="BA182" i="97"/>
  <c r="AZ182" i="97"/>
  <c r="AY182" i="97"/>
  <c r="AX182" i="97"/>
  <c r="AW182" i="97"/>
  <c r="AV182" i="97"/>
  <c r="AU182" i="97"/>
  <c r="AT182" i="97"/>
  <c r="AS182" i="97"/>
  <c r="AR182" i="97"/>
  <c r="AQ182" i="97"/>
  <c r="AP182" i="97"/>
  <c r="AO182" i="97"/>
  <c r="AN182" i="97"/>
  <c r="AM182" i="97"/>
  <c r="AL182" i="97"/>
  <c r="AK182" i="97"/>
  <c r="AJ182" i="97"/>
  <c r="AI182" i="97"/>
  <c r="AH182" i="97"/>
  <c r="AG182" i="97"/>
  <c r="AF182" i="97"/>
  <c r="AE182" i="97"/>
  <c r="AD182" i="97"/>
  <c r="AC182" i="97"/>
  <c r="AB182" i="97"/>
  <c r="AA182" i="97"/>
  <c r="Z182" i="97"/>
  <c r="Y182" i="97"/>
  <c r="X182" i="97"/>
  <c r="W182" i="97"/>
  <c r="V182" i="97"/>
  <c r="U182" i="97"/>
  <c r="T182" i="97"/>
  <c r="S182" i="97"/>
  <c r="R182" i="97"/>
  <c r="Q182" i="97"/>
  <c r="P182" i="97"/>
  <c r="O182" i="97"/>
  <c r="N182" i="97"/>
  <c r="M182" i="97"/>
  <c r="L182" i="97"/>
  <c r="K182" i="97"/>
  <c r="J182" i="97"/>
  <c r="I182" i="97"/>
  <c r="H182" i="97"/>
  <c r="G182" i="97"/>
  <c r="F182" i="97"/>
  <c r="E182" i="97"/>
  <c r="D182" i="97"/>
  <c r="C182" i="97"/>
  <c r="B182" i="97"/>
  <c r="BA181" i="97"/>
  <c r="AZ181" i="97"/>
  <c r="AY181" i="97"/>
  <c r="AX181" i="97"/>
  <c r="AW181" i="97"/>
  <c r="AV181" i="97"/>
  <c r="AU181" i="97"/>
  <c r="AT181" i="97"/>
  <c r="AS181" i="97"/>
  <c r="AR181" i="97"/>
  <c r="AQ181" i="97"/>
  <c r="AP181" i="97"/>
  <c r="AO181" i="97"/>
  <c r="AN181" i="97"/>
  <c r="AM181" i="97"/>
  <c r="AL181" i="97"/>
  <c r="AK181" i="97"/>
  <c r="AJ181" i="97"/>
  <c r="AI181" i="97"/>
  <c r="AH181" i="97"/>
  <c r="AG181" i="97"/>
  <c r="AF181" i="97"/>
  <c r="AE181" i="97"/>
  <c r="AD181" i="97"/>
  <c r="AC181" i="97"/>
  <c r="AB181" i="97"/>
  <c r="AA181" i="97"/>
  <c r="Z181" i="97"/>
  <c r="Y181" i="97"/>
  <c r="X181" i="97"/>
  <c r="W181" i="97"/>
  <c r="V181" i="97"/>
  <c r="U181" i="97"/>
  <c r="T181" i="97"/>
  <c r="S181" i="97"/>
  <c r="R181" i="97"/>
  <c r="Q181" i="97"/>
  <c r="P181" i="97"/>
  <c r="O181" i="97"/>
  <c r="N181" i="97"/>
  <c r="M181" i="97"/>
  <c r="L181" i="97"/>
  <c r="K181" i="97"/>
  <c r="J181" i="97"/>
  <c r="I181" i="97"/>
  <c r="H181" i="97"/>
  <c r="G181" i="97"/>
  <c r="F181" i="97"/>
  <c r="E181" i="97"/>
  <c r="D181" i="97"/>
  <c r="C181" i="97"/>
  <c r="B181" i="97"/>
  <c r="BA180" i="97"/>
  <c r="AZ180" i="97"/>
  <c r="AY180" i="97"/>
  <c r="AX180" i="97"/>
  <c r="AW180" i="97"/>
  <c r="AV180" i="97"/>
  <c r="AU180" i="97"/>
  <c r="AT180" i="97"/>
  <c r="AS180" i="97"/>
  <c r="AR180" i="97"/>
  <c r="AQ180" i="97"/>
  <c r="AP180" i="97"/>
  <c r="AO180" i="97"/>
  <c r="AN180" i="97"/>
  <c r="AM180" i="97"/>
  <c r="AL180" i="97"/>
  <c r="AK180" i="97"/>
  <c r="AJ180" i="97"/>
  <c r="AI180" i="97"/>
  <c r="AH180" i="97"/>
  <c r="AG180" i="97"/>
  <c r="AF180" i="97"/>
  <c r="AE180" i="97"/>
  <c r="AD180" i="97"/>
  <c r="AC180" i="97"/>
  <c r="AB180" i="97"/>
  <c r="AA180" i="97"/>
  <c r="Z180" i="97"/>
  <c r="Y180" i="97"/>
  <c r="X180" i="97"/>
  <c r="W180" i="97"/>
  <c r="V180" i="97"/>
  <c r="U180" i="97"/>
  <c r="T180" i="97"/>
  <c r="S180" i="97"/>
  <c r="R180" i="97"/>
  <c r="Q180" i="97"/>
  <c r="P180" i="97"/>
  <c r="O180" i="97"/>
  <c r="N180" i="97"/>
  <c r="M180" i="97"/>
  <c r="L180" i="97"/>
  <c r="K180" i="97"/>
  <c r="J180" i="97"/>
  <c r="I180" i="97"/>
  <c r="H180" i="97"/>
  <c r="G180" i="97"/>
  <c r="F180" i="97"/>
  <c r="E180" i="97"/>
  <c r="D180" i="97"/>
  <c r="C180" i="97"/>
  <c r="B180" i="97"/>
  <c r="BA179" i="97"/>
  <c r="AZ179" i="97"/>
  <c r="AY179" i="97"/>
  <c r="AX179" i="97"/>
  <c r="AW179" i="97"/>
  <c r="AV179" i="97"/>
  <c r="AU179" i="97"/>
  <c r="AT179" i="97"/>
  <c r="AS179" i="97"/>
  <c r="AR179" i="97"/>
  <c r="AQ179" i="97"/>
  <c r="AP179" i="97"/>
  <c r="AO179" i="97"/>
  <c r="AN179" i="97"/>
  <c r="AM179" i="97"/>
  <c r="AL179" i="97"/>
  <c r="AK179" i="97"/>
  <c r="AJ179" i="97"/>
  <c r="AI179" i="97"/>
  <c r="AH179" i="97"/>
  <c r="AG179" i="97"/>
  <c r="AF179" i="97"/>
  <c r="AE179" i="97"/>
  <c r="AD179" i="97"/>
  <c r="AC179" i="97"/>
  <c r="AB179" i="97"/>
  <c r="AA179" i="97"/>
  <c r="Z179" i="97"/>
  <c r="Y179" i="97"/>
  <c r="X179" i="97"/>
  <c r="W179" i="97"/>
  <c r="V179" i="97"/>
  <c r="U179" i="97"/>
  <c r="T179" i="97"/>
  <c r="S179" i="97"/>
  <c r="R179" i="97"/>
  <c r="Q179" i="97"/>
  <c r="P179" i="97"/>
  <c r="O179" i="97"/>
  <c r="N179" i="97"/>
  <c r="M179" i="97"/>
  <c r="L179" i="97"/>
  <c r="K179" i="97"/>
  <c r="J179" i="97"/>
  <c r="I179" i="97"/>
  <c r="H179" i="97"/>
  <c r="G179" i="97"/>
  <c r="F179" i="97"/>
  <c r="E179" i="97"/>
  <c r="D179" i="97"/>
  <c r="C179" i="97"/>
  <c r="B179" i="97"/>
  <c r="BA178" i="97"/>
  <c r="AZ178" i="97"/>
  <c r="AY178" i="97"/>
  <c r="AX178" i="97"/>
  <c r="AW178" i="97"/>
  <c r="AV178" i="97"/>
  <c r="AU178" i="97"/>
  <c r="AT178" i="97"/>
  <c r="AS178" i="97"/>
  <c r="AR178" i="97"/>
  <c r="AQ178" i="97"/>
  <c r="AP178" i="97"/>
  <c r="AO178" i="97"/>
  <c r="AN178" i="97"/>
  <c r="AM178" i="97"/>
  <c r="AL178" i="97"/>
  <c r="AK178" i="97"/>
  <c r="AJ178" i="97"/>
  <c r="AI178" i="97"/>
  <c r="AH178" i="97"/>
  <c r="AG178" i="97"/>
  <c r="AF178" i="97"/>
  <c r="AE178" i="97"/>
  <c r="AD178" i="97"/>
  <c r="AC178" i="97"/>
  <c r="AB178" i="97"/>
  <c r="AA178" i="97"/>
  <c r="Z178" i="97"/>
  <c r="Y178" i="97"/>
  <c r="X178" i="97"/>
  <c r="W178" i="97"/>
  <c r="V178" i="97"/>
  <c r="U178" i="97"/>
  <c r="T178" i="97"/>
  <c r="S178" i="97"/>
  <c r="R178" i="97"/>
  <c r="Q178" i="97"/>
  <c r="P178" i="97"/>
  <c r="O178" i="97"/>
  <c r="N178" i="97"/>
  <c r="M178" i="97"/>
  <c r="L178" i="97"/>
  <c r="K178" i="97"/>
  <c r="J178" i="97"/>
  <c r="I178" i="97"/>
  <c r="H178" i="97"/>
  <c r="G178" i="97"/>
  <c r="F178" i="97"/>
  <c r="E178" i="97"/>
  <c r="D178" i="97"/>
  <c r="C178" i="97"/>
  <c r="B178" i="97"/>
  <c r="BA177" i="97"/>
  <c r="AZ177" i="97"/>
  <c r="AY177" i="97"/>
  <c r="AX177" i="97"/>
  <c r="AW177" i="97"/>
  <c r="AV177" i="97"/>
  <c r="AU177" i="97"/>
  <c r="AT177" i="97"/>
  <c r="AS177" i="97"/>
  <c r="AR177" i="97"/>
  <c r="AQ177" i="97"/>
  <c r="AP177" i="97"/>
  <c r="AO177" i="97"/>
  <c r="AN177" i="97"/>
  <c r="AM177" i="97"/>
  <c r="AL177" i="97"/>
  <c r="AK177" i="97"/>
  <c r="AJ177" i="97"/>
  <c r="AI177" i="97"/>
  <c r="AH177" i="97"/>
  <c r="AG177" i="97"/>
  <c r="AF177" i="97"/>
  <c r="AE177" i="97"/>
  <c r="AD177" i="97"/>
  <c r="AC177" i="97"/>
  <c r="AB177" i="97"/>
  <c r="AA177" i="97"/>
  <c r="Z177" i="97"/>
  <c r="Y177" i="97"/>
  <c r="X177" i="97"/>
  <c r="W177" i="97"/>
  <c r="V177" i="97"/>
  <c r="U177" i="97"/>
  <c r="T177" i="97"/>
  <c r="S177" i="97"/>
  <c r="R177" i="97"/>
  <c r="Q177" i="97"/>
  <c r="P177" i="97"/>
  <c r="O177" i="97"/>
  <c r="N177" i="97"/>
  <c r="M177" i="97"/>
  <c r="L177" i="97"/>
  <c r="K177" i="97"/>
  <c r="J177" i="97"/>
  <c r="I177" i="97"/>
  <c r="H177" i="97"/>
  <c r="G177" i="97"/>
  <c r="F177" i="97"/>
  <c r="E177" i="97"/>
  <c r="D177" i="97"/>
  <c r="C177" i="97"/>
  <c r="B177" i="97"/>
  <c r="BA176" i="97"/>
  <c r="AZ176" i="97"/>
  <c r="AY176" i="97"/>
  <c r="AX176" i="97"/>
  <c r="AW176" i="97"/>
  <c r="AV176" i="97"/>
  <c r="AU176" i="97"/>
  <c r="AT176" i="97"/>
  <c r="AS176" i="97"/>
  <c r="AR176" i="97"/>
  <c r="AQ176" i="97"/>
  <c r="AP176" i="97"/>
  <c r="AO176" i="97"/>
  <c r="AN176" i="97"/>
  <c r="AM176" i="97"/>
  <c r="AL176" i="97"/>
  <c r="AK176" i="97"/>
  <c r="AJ176" i="97"/>
  <c r="AI176" i="97"/>
  <c r="AH176" i="97"/>
  <c r="AG176" i="97"/>
  <c r="AF176" i="97"/>
  <c r="AE176" i="97"/>
  <c r="AD176" i="97"/>
  <c r="AC176" i="97"/>
  <c r="AB176" i="97"/>
  <c r="AA176" i="97"/>
  <c r="Z176" i="97"/>
  <c r="Y176" i="97"/>
  <c r="X176" i="97"/>
  <c r="W176" i="97"/>
  <c r="V176" i="97"/>
  <c r="U176" i="97"/>
  <c r="T176" i="97"/>
  <c r="S176" i="97"/>
  <c r="R176" i="97"/>
  <c r="Q176" i="97"/>
  <c r="P176" i="97"/>
  <c r="O176" i="97"/>
  <c r="N176" i="97"/>
  <c r="M176" i="97"/>
  <c r="L176" i="97"/>
  <c r="K176" i="97"/>
  <c r="J176" i="97"/>
  <c r="I176" i="97"/>
  <c r="H176" i="97"/>
  <c r="G176" i="97"/>
  <c r="F176" i="97"/>
  <c r="E176" i="97"/>
  <c r="D176" i="97"/>
  <c r="C176" i="97"/>
  <c r="B176" i="97"/>
  <c r="BA175" i="97"/>
  <c r="AZ175" i="97"/>
  <c r="AY175" i="97"/>
  <c r="AX175" i="97"/>
  <c r="AW175" i="97"/>
  <c r="AV175" i="97"/>
  <c r="AU175" i="97"/>
  <c r="AT175" i="97"/>
  <c r="AS175" i="97"/>
  <c r="AR175" i="97"/>
  <c r="AQ175" i="97"/>
  <c r="AP175" i="97"/>
  <c r="AO175" i="97"/>
  <c r="AN175" i="97"/>
  <c r="AM175" i="97"/>
  <c r="AL175" i="97"/>
  <c r="AK175" i="97"/>
  <c r="AJ175" i="97"/>
  <c r="AI175" i="97"/>
  <c r="AH175" i="97"/>
  <c r="AG175" i="97"/>
  <c r="AF175" i="97"/>
  <c r="AE175" i="97"/>
  <c r="AD175" i="97"/>
  <c r="AC175" i="97"/>
  <c r="AB175" i="97"/>
  <c r="AA175" i="97"/>
  <c r="Z175" i="97"/>
  <c r="Y175" i="97"/>
  <c r="X175" i="97"/>
  <c r="W175" i="97"/>
  <c r="V175" i="97"/>
  <c r="U175" i="97"/>
  <c r="T175" i="97"/>
  <c r="S175" i="97"/>
  <c r="R175" i="97"/>
  <c r="Q175" i="97"/>
  <c r="P175" i="97"/>
  <c r="O175" i="97"/>
  <c r="N175" i="97"/>
  <c r="M175" i="97"/>
  <c r="L175" i="97"/>
  <c r="K175" i="97"/>
  <c r="J175" i="97"/>
  <c r="I175" i="97"/>
  <c r="H175" i="97"/>
  <c r="G175" i="97"/>
  <c r="F175" i="97"/>
  <c r="E175" i="97"/>
  <c r="D175" i="97"/>
  <c r="C175" i="97"/>
  <c r="B175" i="97"/>
  <c r="BA174" i="97"/>
  <c r="AZ174" i="97"/>
  <c r="AY174" i="97"/>
  <c r="AX174" i="97"/>
  <c r="AW174" i="97"/>
  <c r="AV174" i="97"/>
  <c r="AU174" i="97"/>
  <c r="AT174" i="97"/>
  <c r="AS174" i="97"/>
  <c r="AR174" i="97"/>
  <c r="AQ174" i="97"/>
  <c r="AP174" i="97"/>
  <c r="AO174" i="97"/>
  <c r="AN174" i="97"/>
  <c r="AM174" i="97"/>
  <c r="AL174" i="97"/>
  <c r="AK174" i="97"/>
  <c r="AJ174" i="97"/>
  <c r="AI174" i="97"/>
  <c r="AH174" i="97"/>
  <c r="AG174" i="97"/>
  <c r="AF174" i="97"/>
  <c r="AE174" i="97"/>
  <c r="AD174" i="97"/>
  <c r="AC174" i="97"/>
  <c r="AB174" i="97"/>
  <c r="AA174" i="97"/>
  <c r="Z174" i="97"/>
  <c r="Y174" i="97"/>
  <c r="X174" i="97"/>
  <c r="W174" i="97"/>
  <c r="V174" i="97"/>
  <c r="U174" i="97"/>
  <c r="T174" i="97"/>
  <c r="S174" i="97"/>
  <c r="R174" i="97"/>
  <c r="Q174" i="97"/>
  <c r="P174" i="97"/>
  <c r="O174" i="97"/>
  <c r="N174" i="97"/>
  <c r="M174" i="97"/>
  <c r="L174" i="97"/>
  <c r="K174" i="97"/>
  <c r="J174" i="97"/>
  <c r="I174" i="97"/>
  <c r="H174" i="97"/>
  <c r="G174" i="97"/>
  <c r="F174" i="97"/>
  <c r="E174" i="97"/>
  <c r="D174" i="97"/>
  <c r="C174" i="97"/>
  <c r="B174" i="97"/>
  <c r="BA173" i="97"/>
  <c r="AZ173" i="97"/>
  <c r="AY173" i="97"/>
  <c r="AX173" i="97"/>
  <c r="AW173" i="97"/>
  <c r="AV173" i="97"/>
  <c r="AU173" i="97"/>
  <c r="AT173" i="97"/>
  <c r="AS173" i="97"/>
  <c r="AR173" i="97"/>
  <c r="AQ173" i="97"/>
  <c r="AP173" i="97"/>
  <c r="AO173" i="97"/>
  <c r="AN173" i="97"/>
  <c r="AM173" i="97"/>
  <c r="AL173" i="97"/>
  <c r="AK173" i="97"/>
  <c r="AJ173" i="97"/>
  <c r="AI173" i="97"/>
  <c r="AH173" i="97"/>
  <c r="AG173" i="97"/>
  <c r="AF173" i="97"/>
  <c r="AE173" i="97"/>
  <c r="AD173" i="97"/>
  <c r="AC173" i="97"/>
  <c r="AB173" i="97"/>
  <c r="AA173" i="97"/>
  <c r="Z173" i="97"/>
  <c r="Y173" i="97"/>
  <c r="X173" i="97"/>
  <c r="W173" i="97"/>
  <c r="V173" i="97"/>
  <c r="U173" i="97"/>
  <c r="T173" i="97"/>
  <c r="S173" i="97"/>
  <c r="R173" i="97"/>
  <c r="Q173" i="97"/>
  <c r="P173" i="97"/>
  <c r="O173" i="97"/>
  <c r="N173" i="97"/>
  <c r="M173" i="97"/>
  <c r="L173" i="97"/>
  <c r="K173" i="97"/>
  <c r="J173" i="97"/>
  <c r="I173" i="97"/>
  <c r="H173" i="97"/>
  <c r="G173" i="97"/>
  <c r="F173" i="97"/>
  <c r="E173" i="97"/>
  <c r="D173" i="97"/>
  <c r="C173" i="97"/>
  <c r="B173" i="97"/>
  <c r="BA172" i="97"/>
  <c r="AZ172" i="97"/>
  <c r="AY172" i="97"/>
  <c r="AX172" i="97"/>
  <c r="AW172" i="97"/>
  <c r="AV172" i="97"/>
  <c r="AU172" i="97"/>
  <c r="AT172" i="97"/>
  <c r="AS172" i="97"/>
  <c r="AR172" i="97"/>
  <c r="AQ172" i="97"/>
  <c r="AP172" i="97"/>
  <c r="AO172" i="97"/>
  <c r="AN172" i="97"/>
  <c r="AM172" i="97"/>
  <c r="AL172" i="97"/>
  <c r="AK172" i="97"/>
  <c r="AJ172" i="97"/>
  <c r="AI172" i="97"/>
  <c r="AH172" i="97"/>
  <c r="AG172" i="97"/>
  <c r="AF172" i="97"/>
  <c r="AE172" i="97"/>
  <c r="AD172" i="97"/>
  <c r="AC172" i="97"/>
  <c r="AB172" i="97"/>
  <c r="AA172" i="97"/>
  <c r="Z172" i="97"/>
  <c r="Y172" i="97"/>
  <c r="X172" i="97"/>
  <c r="W172" i="97"/>
  <c r="V172" i="97"/>
  <c r="U172" i="97"/>
  <c r="T172" i="97"/>
  <c r="S172" i="97"/>
  <c r="R172" i="97"/>
  <c r="Q172" i="97"/>
  <c r="P172" i="97"/>
  <c r="O172" i="97"/>
  <c r="N172" i="97"/>
  <c r="M172" i="97"/>
  <c r="L172" i="97"/>
  <c r="K172" i="97"/>
  <c r="J172" i="97"/>
  <c r="I172" i="97"/>
  <c r="H172" i="97"/>
  <c r="G172" i="97"/>
  <c r="F172" i="97"/>
  <c r="E172" i="97"/>
  <c r="D172" i="97"/>
  <c r="C172" i="97"/>
  <c r="B172" i="97"/>
  <c r="BA171" i="97"/>
  <c r="AZ171" i="97"/>
  <c r="AY171" i="97"/>
  <c r="AX171" i="97"/>
  <c r="AW171" i="97"/>
  <c r="AV171" i="97"/>
  <c r="AU171" i="97"/>
  <c r="AT171" i="97"/>
  <c r="AS171" i="97"/>
  <c r="AR171" i="97"/>
  <c r="AQ171" i="97"/>
  <c r="AP171" i="97"/>
  <c r="AO171" i="97"/>
  <c r="AN171" i="97"/>
  <c r="AM171" i="97"/>
  <c r="AL171" i="97"/>
  <c r="AK171" i="97"/>
  <c r="AJ171" i="97"/>
  <c r="AI171" i="97"/>
  <c r="AH171" i="97"/>
  <c r="AG171" i="97"/>
  <c r="AF171" i="97"/>
  <c r="AE171" i="97"/>
  <c r="AD171" i="97"/>
  <c r="AC171" i="97"/>
  <c r="AB171" i="97"/>
  <c r="AA171" i="97"/>
  <c r="Z171" i="97"/>
  <c r="Y171" i="97"/>
  <c r="X171" i="97"/>
  <c r="W171" i="97"/>
  <c r="V171" i="97"/>
  <c r="U171" i="97"/>
  <c r="T171" i="97"/>
  <c r="S171" i="97"/>
  <c r="R171" i="97"/>
  <c r="Q171" i="97"/>
  <c r="P171" i="97"/>
  <c r="O171" i="97"/>
  <c r="N171" i="97"/>
  <c r="M171" i="97"/>
  <c r="L171" i="97"/>
  <c r="K171" i="97"/>
  <c r="J171" i="97"/>
  <c r="I171" i="97"/>
  <c r="H171" i="97"/>
  <c r="G171" i="97"/>
  <c r="F171" i="97"/>
  <c r="E171" i="97"/>
  <c r="D171" i="97"/>
  <c r="C171" i="97"/>
  <c r="B171" i="97"/>
  <c r="BA170" i="97"/>
  <c r="AZ170" i="97"/>
  <c r="AY170" i="97"/>
  <c r="AX170" i="97"/>
  <c r="AW170" i="97"/>
  <c r="AV170" i="97"/>
  <c r="AU170" i="97"/>
  <c r="AT170" i="97"/>
  <c r="AS170" i="97"/>
  <c r="AR170" i="97"/>
  <c r="AQ170" i="97"/>
  <c r="AP170" i="97"/>
  <c r="AO170" i="97"/>
  <c r="AN170" i="97"/>
  <c r="AM170" i="97"/>
  <c r="AL170" i="97"/>
  <c r="AK170" i="97"/>
  <c r="AJ170" i="97"/>
  <c r="AI170" i="97"/>
  <c r="AH170" i="97"/>
  <c r="AG170" i="97"/>
  <c r="AF170" i="97"/>
  <c r="AE170" i="97"/>
  <c r="AD170" i="97"/>
  <c r="AC170" i="97"/>
  <c r="AB170" i="97"/>
  <c r="AA170" i="97"/>
  <c r="Z170" i="97"/>
  <c r="Y170" i="97"/>
  <c r="X170" i="97"/>
  <c r="W170" i="97"/>
  <c r="V170" i="97"/>
  <c r="U170" i="97"/>
  <c r="T170" i="97"/>
  <c r="S170" i="97"/>
  <c r="R170" i="97"/>
  <c r="Q170" i="97"/>
  <c r="P170" i="97"/>
  <c r="O170" i="97"/>
  <c r="N170" i="97"/>
  <c r="M170" i="97"/>
  <c r="L170" i="97"/>
  <c r="K170" i="97"/>
  <c r="J170" i="97"/>
  <c r="I170" i="97"/>
  <c r="H170" i="97"/>
  <c r="G170" i="97"/>
  <c r="F170" i="97"/>
  <c r="E170" i="97"/>
  <c r="D170" i="97"/>
  <c r="C170" i="97"/>
  <c r="B170" i="97"/>
  <c r="BA169" i="97"/>
  <c r="AZ169" i="97"/>
  <c r="AY169" i="97"/>
  <c r="AX169" i="97"/>
  <c r="AW169" i="97"/>
  <c r="AV169" i="97"/>
  <c r="AU169" i="97"/>
  <c r="AT169" i="97"/>
  <c r="AS169" i="97"/>
  <c r="AR169" i="97"/>
  <c r="AQ169" i="97"/>
  <c r="AP169" i="97"/>
  <c r="AO169" i="97"/>
  <c r="AN169" i="97"/>
  <c r="AM169" i="97"/>
  <c r="AL169" i="97"/>
  <c r="AK169" i="97"/>
  <c r="AJ169" i="97"/>
  <c r="AI169" i="97"/>
  <c r="AH169" i="97"/>
  <c r="AG169" i="97"/>
  <c r="AF169" i="97"/>
  <c r="AE169" i="97"/>
  <c r="AD169" i="97"/>
  <c r="AC169" i="97"/>
  <c r="AB169" i="97"/>
  <c r="AA169" i="97"/>
  <c r="Z169" i="97"/>
  <c r="Y169" i="97"/>
  <c r="X169" i="97"/>
  <c r="W169" i="97"/>
  <c r="V169" i="97"/>
  <c r="U169" i="97"/>
  <c r="T169" i="97"/>
  <c r="S169" i="97"/>
  <c r="R169" i="97"/>
  <c r="Q169" i="97"/>
  <c r="P169" i="97"/>
  <c r="O169" i="97"/>
  <c r="N169" i="97"/>
  <c r="M169" i="97"/>
  <c r="L169" i="97"/>
  <c r="K169" i="97"/>
  <c r="J169" i="97"/>
  <c r="I169" i="97"/>
  <c r="H169" i="97"/>
  <c r="G169" i="97"/>
  <c r="F169" i="97"/>
  <c r="E169" i="97"/>
  <c r="D169" i="97"/>
  <c r="C169" i="97"/>
  <c r="B169" i="97"/>
  <c r="BA168" i="97"/>
  <c r="AZ168" i="97"/>
  <c r="AY168" i="97"/>
  <c r="AX168" i="97"/>
  <c r="AW168" i="97"/>
  <c r="AV168" i="97"/>
  <c r="AU168" i="97"/>
  <c r="AT168" i="97"/>
  <c r="AS168" i="97"/>
  <c r="AR168" i="97"/>
  <c r="AQ168" i="97"/>
  <c r="AP168" i="97"/>
  <c r="AO168" i="97"/>
  <c r="AN168" i="97"/>
  <c r="AM168" i="97"/>
  <c r="AL168" i="97"/>
  <c r="AK168" i="97"/>
  <c r="AJ168" i="97"/>
  <c r="AI168" i="97"/>
  <c r="AH168" i="97"/>
  <c r="AG168" i="97"/>
  <c r="AF168" i="97"/>
  <c r="AE168" i="97"/>
  <c r="AD168" i="97"/>
  <c r="AC168" i="97"/>
  <c r="AB168" i="97"/>
  <c r="AA168" i="97"/>
  <c r="Z168" i="97"/>
  <c r="Y168" i="97"/>
  <c r="X168" i="97"/>
  <c r="W168" i="97"/>
  <c r="V168" i="97"/>
  <c r="U168" i="97"/>
  <c r="T168" i="97"/>
  <c r="S168" i="97"/>
  <c r="R168" i="97"/>
  <c r="Q168" i="97"/>
  <c r="P168" i="97"/>
  <c r="O168" i="97"/>
  <c r="N168" i="97"/>
  <c r="M168" i="97"/>
  <c r="L168" i="97"/>
  <c r="K168" i="97"/>
  <c r="J168" i="97"/>
  <c r="I168" i="97"/>
  <c r="H168" i="97"/>
  <c r="G168" i="97"/>
  <c r="F168" i="97"/>
  <c r="E168" i="97"/>
  <c r="D168" i="97"/>
  <c r="C168" i="97"/>
  <c r="B168" i="97"/>
  <c r="BA167" i="97"/>
  <c r="AZ167" i="97"/>
  <c r="AY167" i="97"/>
  <c r="AX167" i="97"/>
  <c r="AW167" i="97"/>
  <c r="AV167" i="97"/>
  <c r="AU167" i="97"/>
  <c r="AT167" i="97"/>
  <c r="AS167" i="97"/>
  <c r="AR167" i="97"/>
  <c r="AQ167" i="97"/>
  <c r="AP167" i="97"/>
  <c r="AO167" i="97"/>
  <c r="AN167" i="97"/>
  <c r="AM167" i="97"/>
  <c r="AL167" i="97"/>
  <c r="AK167" i="97"/>
  <c r="AJ167" i="97"/>
  <c r="AI167" i="97"/>
  <c r="AH167" i="97"/>
  <c r="AG167" i="97"/>
  <c r="AF167" i="97"/>
  <c r="AE167" i="97"/>
  <c r="AD167" i="97"/>
  <c r="AC167" i="97"/>
  <c r="AB167" i="97"/>
  <c r="AA167" i="97"/>
  <c r="Z167" i="97"/>
  <c r="Y167" i="97"/>
  <c r="X167" i="97"/>
  <c r="W167" i="97"/>
  <c r="V167" i="97"/>
  <c r="U167" i="97"/>
  <c r="T167" i="97"/>
  <c r="S167" i="97"/>
  <c r="R167" i="97"/>
  <c r="Q167" i="97"/>
  <c r="P167" i="97"/>
  <c r="O167" i="97"/>
  <c r="N167" i="97"/>
  <c r="M167" i="97"/>
  <c r="L167" i="97"/>
  <c r="K167" i="97"/>
  <c r="J167" i="97"/>
  <c r="I167" i="97"/>
  <c r="H167" i="97"/>
  <c r="G167" i="97"/>
  <c r="F167" i="97"/>
  <c r="E167" i="97"/>
  <c r="D167" i="97"/>
  <c r="C167" i="97"/>
  <c r="B167" i="97"/>
  <c r="BA166" i="97"/>
  <c r="AZ166" i="97"/>
  <c r="AY166" i="97"/>
  <c r="AX166" i="97"/>
  <c r="AW166" i="97"/>
  <c r="AV166" i="97"/>
  <c r="AU166" i="97"/>
  <c r="AT166" i="97"/>
  <c r="AS166" i="97"/>
  <c r="AR166" i="97"/>
  <c r="AQ166" i="97"/>
  <c r="AP166" i="97"/>
  <c r="AO166" i="97"/>
  <c r="AN166" i="97"/>
  <c r="AM166" i="97"/>
  <c r="AL166" i="97"/>
  <c r="AK166" i="97"/>
  <c r="AJ166" i="97"/>
  <c r="AI166" i="97"/>
  <c r="AH166" i="97"/>
  <c r="AG166" i="97"/>
  <c r="AF166" i="97"/>
  <c r="AE166" i="97"/>
  <c r="AD166" i="97"/>
  <c r="AC166" i="97"/>
  <c r="AB166" i="97"/>
  <c r="AA166" i="97"/>
  <c r="Z166" i="97"/>
  <c r="Y166" i="97"/>
  <c r="X166" i="97"/>
  <c r="W166" i="97"/>
  <c r="V166" i="97"/>
  <c r="U166" i="97"/>
  <c r="T166" i="97"/>
  <c r="S166" i="97"/>
  <c r="R166" i="97"/>
  <c r="Q166" i="97"/>
  <c r="P166" i="97"/>
  <c r="O166" i="97"/>
  <c r="N166" i="97"/>
  <c r="M166" i="97"/>
  <c r="L166" i="97"/>
  <c r="K166" i="97"/>
  <c r="J166" i="97"/>
  <c r="I166" i="97"/>
  <c r="H166" i="97"/>
  <c r="G166" i="97"/>
  <c r="F166" i="97"/>
  <c r="E166" i="97"/>
  <c r="D166" i="97"/>
  <c r="C166" i="97"/>
  <c r="B166" i="97"/>
  <c r="BA165" i="97"/>
  <c r="AZ165" i="97"/>
  <c r="AY165" i="97"/>
  <c r="AX165" i="97"/>
  <c r="AW165" i="97"/>
  <c r="AV165" i="97"/>
  <c r="AU165" i="97"/>
  <c r="AT165" i="97"/>
  <c r="AS165" i="97"/>
  <c r="AR165" i="97"/>
  <c r="AQ165" i="97"/>
  <c r="AP165" i="97"/>
  <c r="AO165" i="97"/>
  <c r="AN165" i="97"/>
  <c r="AM165" i="97"/>
  <c r="AL165" i="97"/>
  <c r="AK165" i="97"/>
  <c r="AJ165" i="97"/>
  <c r="AI165" i="97"/>
  <c r="AH165" i="97"/>
  <c r="AG165" i="97"/>
  <c r="AF165" i="97"/>
  <c r="AE165" i="97"/>
  <c r="AD165" i="97"/>
  <c r="AC165" i="97"/>
  <c r="AB165" i="97"/>
  <c r="AA165" i="97"/>
  <c r="Z165" i="97"/>
  <c r="Y165" i="97"/>
  <c r="X165" i="97"/>
  <c r="W165" i="97"/>
  <c r="V165" i="97"/>
  <c r="U165" i="97"/>
  <c r="T165" i="97"/>
  <c r="S165" i="97"/>
  <c r="R165" i="97"/>
  <c r="Q165" i="97"/>
  <c r="P165" i="97"/>
  <c r="O165" i="97"/>
  <c r="N165" i="97"/>
  <c r="M165" i="97"/>
  <c r="L165" i="97"/>
  <c r="K165" i="97"/>
  <c r="J165" i="97"/>
  <c r="I165" i="97"/>
  <c r="H165" i="97"/>
  <c r="G165" i="97"/>
  <c r="F165" i="97"/>
  <c r="E165" i="97"/>
  <c r="D165" i="97"/>
  <c r="C165" i="97"/>
  <c r="B165" i="97"/>
  <c r="BA164" i="97"/>
  <c r="AZ164" i="97"/>
  <c r="AY164" i="97"/>
  <c r="AX164" i="97"/>
  <c r="AW164" i="97"/>
  <c r="AV164" i="97"/>
  <c r="AU164" i="97"/>
  <c r="AT164" i="97"/>
  <c r="AS164" i="97"/>
  <c r="AR164" i="97"/>
  <c r="AQ164" i="97"/>
  <c r="AP164" i="97"/>
  <c r="AO164" i="97"/>
  <c r="AN164" i="97"/>
  <c r="AM164" i="97"/>
  <c r="AL164" i="97"/>
  <c r="AK164" i="97"/>
  <c r="AJ164" i="97"/>
  <c r="AI164" i="97"/>
  <c r="AH164" i="97"/>
  <c r="AG164" i="97"/>
  <c r="AF164" i="97"/>
  <c r="AE164" i="97"/>
  <c r="AD164" i="97"/>
  <c r="AC164" i="97"/>
  <c r="AB164" i="97"/>
  <c r="AA164" i="97"/>
  <c r="Z164" i="97"/>
  <c r="Y164" i="97"/>
  <c r="X164" i="97"/>
  <c r="W164" i="97"/>
  <c r="V164" i="97"/>
  <c r="U164" i="97"/>
  <c r="T164" i="97"/>
  <c r="S164" i="97"/>
  <c r="R164" i="97"/>
  <c r="Q164" i="97"/>
  <c r="P164" i="97"/>
  <c r="O164" i="97"/>
  <c r="N164" i="97"/>
  <c r="M164" i="97"/>
  <c r="L164" i="97"/>
  <c r="K164" i="97"/>
  <c r="J164" i="97"/>
  <c r="I164" i="97"/>
  <c r="H164" i="97"/>
  <c r="G164" i="97"/>
  <c r="F164" i="97"/>
  <c r="E164" i="97"/>
  <c r="D164" i="97"/>
  <c r="C164" i="97"/>
  <c r="B164" i="97"/>
  <c r="BA163" i="97"/>
  <c r="AZ163" i="97"/>
  <c r="AY163" i="97"/>
  <c r="AX163" i="97"/>
  <c r="AW163" i="97"/>
  <c r="AV163" i="97"/>
  <c r="AU163" i="97"/>
  <c r="AT163" i="97"/>
  <c r="AS163" i="97"/>
  <c r="AR163" i="97"/>
  <c r="AQ163" i="97"/>
  <c r="AP163" i="97"/>
  <c r="AO163" i="97"/>
  <c r="AN163" i="97"/>
  <c r="AM163" i="97"/>
  <c r="AL163" i="97"/>
  <c r="AK163" i="97"/>
  <c r="AJ163" i="97"/>
  <c r="AI163" i="97"/>
  <c r="AH163" i="97"/>
  <c r="AG163" i="97"/>
  <c r="AF163" i="97"/>
  <c r="AE163" i="97"/>
  <c r="AD163" i="97"/>
  <c r="AC163" i="97"/>
  <c r="AB163" i="97"/>
  <c r="AA163" i="97"/>
  <c r="Z163" i="97"/>
  <c r="Y163" i="97"/>
  <c r="X163" i="97"/>
  <c r="W163" i="97"/>
  <c r="V163" i="97"/>
  <c r="U163" i="97"/>
  <c r="T163" i="97"/>
  <c r="S163" i="97"/>
  <c r="R163" i="97"/>
  <c r="Q163" i="97"/>
  <c r="P163" i="97"/>
  <c r="O163" i="97"/>
  <c r="N163" i="97"/>
  <c r="M163" i="97"/>
  <c r="L163" i="97"/>
  <c r="K163" i="97"/>
  <c r="J163" i="97"/>
  <c r="I163" i="97"/>
  <c r="H163" i="97"/>
  <c r="G163" i="97"/>
  <c r="F163" i="97"/>
  <c r="E163" i="97"/>
  <c r="D163" i="97"/>
  <c r="C163" i="97"/>
  <c r="B163" i="97"/>
  <c r="BA162" i="97"/>
  <c r="AZ162" i="97"/>
  <c r="AY162" i="97"/>
  <c r="AX162" i="97"/>
  <c r="AW162" i="97"/>
  <c r="AV162" i="97"/>
  <c r="AU162" i="97"/>
  <c r="AT162" i="97"/>
  <c r="AS162" i="97"/>
  <c r="AR162" i="97"/>
  <c r="AQ162" i="97"/>
  <c r="AP162" i="97"/>
  <c r="AO162" i="97"/>
  <c r="AN162" i="97"/>
  <c r="AM162" i="97"/>
  <c r="AL162" i="97"/>
  <c r="AK162" i="97"/>
  <c r="AJ162" i="97"/>
  <c r="AI162" i="97"/>
  <c r="AH162" i="97"/>
  <c r="AG162" i="97"/>
  <c r="AF162" i="97"/>
  <c r="AE162" i="97"/>
  <c r="AD162" i="97"/>
  <c r="AC162" i="97"/>
  <c r="AB162" i="97"/>
  <c r="AA162" i="97"/>
  <c r="Z162" i="97"/>
  <c r="Y162" i="97"/>
  <c r="X162" i="97"/>
  <c r="W162" i="97"/>
  <c r="V162" i="97"/>
  <c r="U162" i="97"/>
  <c r="T162" i="97"/>
  <c r="S162" i="97"/>
  <c r="R162" i="97"/>
  <c r="Q162" i="97"/>
  <c r="P162" i="97"/>
  <c r="O162" i="97"/>
  <c r="N162" i="97"/>
  <c r="M162" i="97"/>
  <c r="L162" i="97"/>
  <c r="K162" i="97"/>
  <c r="J162" i="97"/>
  <c r="I162" i="97"/>
  <c r="H162" i="97"/>
  <c r="G162" i="97"/>
  <c r="F162" i="97"/>
  <c r="E162" i="97"/>
  <c r="D162" i="97"/>
  <c r="C162" i="97"/>
  <c r="B162" i="97"/>
  <c r="BA161" i="97"/>
  <c r="AZ161" i="97"/>
  <c r="AY161" i="97"/>
  <c r="AX161" i="97"/>
  <c r="AW161" i="97"/>
  <c r="AV161" i="97"/>
  <c r="AU161" i="97"/>
  <c r="AT161" i="97"/>
  <c r="AS161" i="97"/>
  <c r="AR161" i="97"/>
  <c r="AQ161" i="97"/>
  <c r="AP161" i="97"/>
  <c r="AO161" i="97"/>
  <c r="AN161" i="97"/>
  <c r="AM161" i="97"/>
  <c r="AL161" i="97"/>
  <c r="AK161" i="97"/>
  <c r="AJ161" i="97"/>
  <c r="AI161" i="97"/>
  <c r="AH161" i="97"/>
  <c r="AG161" i="97"/>
  <c r="AF161" i="97"/>
  <c r="AE161" i="97"/>
  <c r="AD161" i="97"/>
  <c r="AC161" i="97"/>
  <c r="AB161" i="97"/>
  <c r="AA161" i="97"/>
  <c r="Z161" i="97"/>
  <c r="Y161" i="97"/>
  <c r="X161" i="97"/>
  <c r="W161" i="97"/>
  <c r="V161" i="97"/>
  <c r="U161" i="97"/>
  <c r="T161" i="97"/>
  <c r="S161" i="97"/>
  <c r="R161" i="97"/>
  <c r="Q161" i="97"/>
  <c r="P161" i="97"/>
  <c r="O161" i="97"/>
  <c r="N161" i="97"/>
  <c r="M161" i="97"/>
  <c r="L161" i="97"/>
  <c r="K161" i="97"/>
  <c r="J161" i="97"/>
  <c r="I161" i="97"/>
  <c r="H161" i="97"/>
  <c r="G161" i="97"/>
  <c r="F161" i="97"/>
  <c r="E161" i="97"/>
  <c r="D161" i="97"/>
  <c r="C161" i="97"/>
  <c r="B161" i="97"/>
  <c r="BA160" i="97"/>
  <c r="AZ160" i="97"/>
  <c r="AY160" i="97"/>
  <c r="AX160" i="97"/>
  <c r="AW160" i="97"/>
  <c r="AV160" i="97"/>
  <c r="AU160" i="97"/>
  <c r="AT160" i="97"/>
  <c r="AS160" i="97"/>
  <c r="AR160" i="97"/>
  <c r="AQ160" i="97"/>
  <c r="AP160" i="97"/>
  <c r="AO160" i="97"/>
  <c r="AN160" i="97"/>
  <c r="AM160" i="97"/>
  <c r="AL160" i="97"/>
  <c r="AK160" i="97"/>
  <c r="AJ160" i="97"/>
  <c r="AI160" i="97"/>
  <c r="AH160" i="97"/>
  <c r="AG160" i="97"/>
  <c r="AF160" i="97"/>
  <c r="AE160" i="97"/>
  <c r="AD160" i="97"/>
  <c r="AC160" i="97"/>
  <c r="AB160" i="97"/>
  <c r="AA160" i="97"/>
  <c r="Z160" i="97"/>
  <c r="Y160" i="97"/>
  <c r="X160" i="97"/>
  <c r="W160" i="97"/>
  <c r="V160" i="97"/>
  <c r="U160" i="97"/>
  <c r="T160" i="97"/>
  <c r="S160" i="97"/>
  <c r="R160" i="97"/>
  <c r="Q160" i="97"/>
  <c r="P160" i="97"/>
  <c r="O160" i="97"/>
  <c r="N160" i="97"/>
  <c r="M160" i="97"/>
  <c r="L160" i="97"/>
  <c r="K160" i="97"/>
  <c r="J160" i="97"/>
  <c r="I160" i="97"/>
  <c r="H160" i="97"/>
  <c r="G160" i="97"/>
  <c r="F160" i="97"/>
  <c r="E160" i="97"/>
  <c r="D160" i="97"/>
  <c r="C160" i="97"/>
  <c r="B160" i="97"/>
  <c r="BA159" i="97"/>
  <c r="AZ159" i="97"/>
  <c r="AY159" i="97"/>
  <c r="AX159" i="97"/>
  <c r="AW159" i="97"/>
  <c r="AV159" i="97"/>
  <c r="AU159" i="97"/>
  <c r="AT159" i="97"/>
  <c r="AS159" i="97"/>
  <c r="AR159" i="97"/>
  <c r="AQ159" i="97"/>
  <c r="AP159" i="97"/>
  <c r="AO159" i="97"/>
  <c r="AN159" i="97"/>
  <c r="AM159" i="97"/>
  <c r="AL159" i="97"/>
  <c r="AK159" i="97"/>
  <c r="AJ159" i="97"/>
  <c r="AI159" i="97"/>
  <c r="AH159" i="97"/>
  <c r="AG159" i="97"/>
  <c r="AF159" i="97"/>
  <c r="AE159" i="97"/>
  <c r="AD159" i="97"/>
  <c r="AC159" i="97"/>
  <c r="AB159" i="97"/>
  <c r="AA159" i="97"/>
  <c r="Z159" i="97"/>
  <c r="Y159" i="97"/>
  <c r="X159" i="97"/>
  <c r="W159" i="97"/>
  <c r="V159" i="97"/>
  <c r="U159" i="97"/>
  <c r="T159" i="97"/>
  <c r="S159" i="97"/>
  <c r="R159" i="97"/>
  <c r="Q159" i="97"/>
  <c r="P159" i="97"/>
  <c r="O159" i="97"/>
  <c r="N159" i="97"/>
  <c r="M159" i="97"/>
  <c r="L159" i="97"/>
  <c r="K159" i="97"/>
  <c r="J159" i="97"/>
  <c r="I159" i="97"/>
  <c r="H159" i="97"/>
  <c r="G159" i="97"/>
  <c r="F159" i="97"/>
  <c r="E159" i="97"/>
  <c r="D159" i="97"/>
  <c r="C159" i="97"/>
  <c r="B159" i="97"/>
  <c r="BA158" i="97"/>
  <c r="AZ158" i="97"/>
  <c r="AY158" i="97"/>
  <c r="AX158" i="97"/>
  <c r="AW158" i="97"/>
  <c r="AV158" i="97"/>
  <c r="AU158" i="97"/>
  <c r="AT158" i="97"/>
  <c r="AS158" i="97"/>
  <c r="AR158" i="97"/>
  <c r="AQ158" i="97"/>
  <c r="AP158" i="97"/>
  <c r="AO158" i="97"/>
  <c r="AN158" i="97"/>
  <c r="AM158" i="97"/>
  <c r="AL158" i="97"/>
  <c r="AK158" i="97"/>
  <c r="AJ158" i="97"/>
  <c r="AI158" i="97"/>
  <c r="AH158" i="97"/>
  <c r="AG158" i="97"/>
  <c r="AF158" i="97"/>
  <c r="AE158" i="97"/>
  <c r="AD158" i="97"/>
  <c r="AC158" i="97"/>
  <c r="AB158" i="97"/>
  <c r="AA158" i="97"/>
  <c r="Z158" i="97"/>
  <c r="Y158" i="97"/>
  <c r="X158" i="97"/>
  <c r="W158" i="97"/>
  <c r="V158" i="97"/>
  <c r="U158" i="97"/>
  <c r="T158" i="97"/>
  <c r="S158" i="97"/>
  <c r="R158" i="97"/>
  <c r="Q158" i="97"/>
  <c r="P158" i="97"/>
  <c r="O158" i="97"/>
  <c r="N158" i="97"/>
  <c r="M158" i="97"/>
  <c r="L158" i="97"/>
  <c r="K158" i="97"/>
  <c r="J158" i="97"/>
  <c r="I158" i="97"/>
  <c r="H158" i="97"/>
  <c r="G158" i="97"/>
  <c r="F158" i="97"/>
  <c r="E158" i="97"/>
  <c r="D158" i="97"/>
  <c r="C158" i="97"/>
  <c r="B158" i="97"/>
  <c r="BA157" i="97"/>
  <c r="AZ157" i="97"/>
  <c r="AY157" i="97"/>
  <c r="AX157" i="97"/>
  <c r="AW157" i="97"/>
  <c r="AV157" i="97"/>
  <c r="AU157" i="97"/>
  <c r="AT157" i="97"/>
  <c r="AS157" i="97"/>
  <c r="AR157" i="97"/>
  <c r="AQ157" i="97"/>
  <c r="AP157" i="97"/>
  <c r="AO157" i="97"/>
  <c r="AN157" i="97"/>
  <c r="AM157" i="97"/>
  <c r="AL157" i="97"/>
  <c r="AK157" i="97"/>
  <c r="AJ157" i="97"/>
  <c r="AI157" i="97"/>
  <c r="AH157" i="97"/>
  <c r="AG157" i="97"/>
  <c r="AF157" i="97"/>
  <c r="AE157" i="97"/>
  <c r="AD157" i="97"/>
  <c r="AC157" i="97"/>
  <c r="AB157" i="97"/>
  <c r="AA157" i="97"/>
  <c r="Z157" i="97"/>
  <c r="Y157" i="97"/>
  <c r="X157" i="97"/>
  <c r="W157" i="97"/>
  <c r="V157" i="97"/>
  <c r="U157" i="97"/>
  <c r="T157" i="97"/>
  <c r="S157" i="97"/>
  <c r="R157" i="97"/>
  <c r="Q157" i="97"/>
  <c r="P157" i="97"/>
  <c r="O157" i="97"/>
  <c r="N157" i="97"/>
  <c r="M157" i="97"/>
  <c r="L157" i="97"/>
  <c r="K157" i="97"/>
  <c r="J157" i="97"/>
  <c r="I157" i="97"/>
  <c r="H157" i="97"/>
  <c r="G157" i="97"/>
  <c r="F157" i="97"/>
  <c r="E157" i="97"/>
  <c r="D157" i="97"/>
  <c r="C157" i="97"/>
  <c r="B157" i="97"/>
  <c r="BA156" i="97"/>
  <c r="AZ156" i="97"/>
  <c r="AY156" i="97"/>
  <c r="AX156" i="97"/>
  <c r="AW156" i="97"/>
  <c r="AV156" i="97"/>
  <c r="AU156" i="97"/>
  <c r="AT156" i="97"/>
  <c r="AS156" i="97"/>
  <c r="AR156" i="97"/>
  <c r="AQ156" i="97"/>
  <c r="AP156" i="97"/>
  <c r="AO156" i="97"/>
  <c r="AN156" i="97"/>
  <c r="AM156" i="97"/>
  <c r="AL156" i="97"/>
  <c r="AK156" i="97"/>
  <c r="AJ156" i="97"/>
  <c r="AI156" i="97"/>
  <c r="AH156" i="97"/>
  <c r="AG156" i="97"/>
  <c r="AF156" i="97"/>
  <c r="AE156" i="97"/>
  <c r="AD156" i="97"/>
  <c r="AC156" i="97"/>
  <c r="AB156" i="97"/>
  <c r="AA156" i="97"/>
  <c r="Z156" i="97"/>
  <c r="Y156" i="97"/>
  <c r="X156" i="97"/>
  <c r="W156" i="97"/>
  <c r="V156" i="97"/>
  <c r="U156" i="97"/>
  <c r="T156" i="97"/>
  <c r="S156" i="97"/>
  <c r="R156" i="97"/>
  <c r="Q156" i="97"/>
  <c r="P156" i="97"/>
  <c r="O156" i="97"/>
  <c r="N156" i="97"/>
  <c r="M156" i="97"/>
  <c r="L156" i="97"/>
  <c r="K156" i="97"/>
  <c r="J156" i="97"/>
  <c r="I156" i="97"/>
  <c r="H156" i="97"/>
  <c r="G156" i="97"/>
  <c r="F156" i="97"/>
  <c r="E156" i="97"/>
  <c r="D156" i="97"/>
  <c r="C156" i="97"/>
  <c r="B156" i="97"/>
  <c r="BA155" i="97"/>
  <c r="AZ155" i="97"/>
  <c r="AY155" i="97"/>
  <c r="AX155" i="97"/>
  <c r="AW155" i="97"/>
  <c r="AV155" i="97"/>
  <c r="AU155" i="97"/>
  <c r="AT155" i="97"/>
  <c r="AS155" i="97"/>
  <c r="AR155" i="97"/>
  <c r="AQ155" i="97"/>
  <c r="AP155" i="97"/>
  <c r="AO155" i="97"/>
  <c r="AN155" i="97"/>
  <c r="AM155" i="97"/>
  <c r="AL155" i="97"/>
  <c r="AK155" i="97"/>
  <c r="AJ155" i="97"/>
  <c r="AI155" i="97"/>
  <c r="AH155" i="97"/>
  <c r="AG155" i="97"/>
  <c r="AF155" i="97"/>
  <c r="AE155" i="97"/>
  <c r="AD155" i="97"/>
  <c r="AC155" i="97"/>
  <c r="AB155" i="97"/>
  <c r="AA155" i="97"/>
  <c r="Z155" i="97"/>
  <c r="Y155" i="97"/>
  <c r="X155" i="97"/>
  <c r="W155" i="97"/>
  <c r="V155" i="97"/>
  <c r="U155" i="97"/>
  <c r="T155" i="97"/>
  <c r="S155" i="97"/>
  <c r="R155" i="97"/>
  <c r="Q155" i="97"/>
  <c r="P155" i="97"/>
  <c r="O155" i="97"/>
  <c r="N155" i="97"/>
  <c r="M155" i="97"/>
  <c r="L155" i="97"/>
  <c r="K155" i="97"/>
  <c r="J155" i="97"/>
  <c r="I155" i="97"/>
  <c r="H155" i="97"/>
  <c r="G155" i="97"/>
  <c r="F155" i="97"/>
  <c r="E155" i="97"/>
  <c r="D155" i="97"/>
  <c r="C155" i="97"/>
  <c r="B155" i="97"/>
  <c r="BA154" i="97"/>
  <c r="AZ154" i="97"/>
  <c r="AY154" i="97"/>
  <c r="AX154" i="97"/>
  <c r="AW154" i="97"/>
  <c r="AV154" i="97"/>
  <c r="AU154" i="97"/>
  <c r="AT154" i="97"/>
  <c r="AS154" i="97"/>
  <c r="AR154" i="97"/>
  <c r="AQ154" i="97"/>
  <c r="AP154" i="97"/>
  <c r="AO154" i="97"/>
  <c r="AN154" i="97"/>
  <c r="AM154" i="97"/>
  <c r="AL154" i="97"/>
  <c r="AK154" i="97"/>
  <c r="AJ154" i="97"/>
  <c r="AI154" i="97"/>
  <c r="AH154" i="97"/>
  <c r="AG154" i="97"/>
  <c r="AF154" i="97"/>
  <c r="AE154" i="97"/>
  <c r="AD154" i="97"/>
  <c r="AC154" i="97"/>
  <c r="AB154" i="97"/>
  <c r="AA154" i="97"/>
  <c r="Z154" i="97"/>
  <c r="Y154" i="97"/>
  <c r="X154" i="97"/>
  <c r="W154" i="97"/>
  <c r="V154" i="97"/>
  <c r="U154" i="97"/>
  <c r="T154" i="97"/>
  <c r="S154" i="97"/>
  <c r="R154" i="97"/>
  <c r="Q154" i="97"/>
  <c r="P154" i="97"/>
  <c r="O154" i="97"/>
  <c r="N154" i="97"/>
  <c r="M154" i="97"/>
  <c r="L154" i="97"/>
  <c r="K154" i="97"/>
  <c r="J154" i="97"/>
  <c r="I154" i="97"/>
  <c r="H154" i="97"/>
  <c r="G154" i="97"/>
  <c r="F154" i="97"/>
  <c r="E154" i="97"/>
  <c r="D154" i="97"/>
  <c r="C154" i="97"/>
  <c r="B154" i="97"/>
  <c r="BA153" i="97"/>
  <c r="AZ153" i="97"/>
  <c r="AY153" i="97"/>
  <c r="AX153" i="97"/>
  <c r="AW153" i="97"/>
  <c r="AV153" i="97"/>
  <c r="AU153" i="97"/>
  <c r="AT153" i="97"/>
  <c r="AS153" i="97"/>
  <c r="AR153" i="97"/>
  <c r="AQ153" i="97"/>
  <c r="AP153" i="97"/>
  <c r="AO153" i="97"/>
  <c r="AN153" i="97"/>
  <c r="AM153" i="97"/>
  <c r="AL153" i="97"/>
  <c r="AK153" i="97"/>
  <c r="AJ153" i="97"/>
  <c r="AI153" i="97"/>
  <c r="AH153" i="97"/>
  <c r="AG153" i="97"/>
  <c r="AF153" i="97"/>
  <c r="AE153" i="97"/>
  <c r="AD153" i="97"/>
  <c r="AC153" i="97"/>
  <c r="AB153" i="97"/>
  <c r="AA153" i="97"/>
  <c r="Z153" i="97"/>
  <c r="Y153" i="97"/>
  <c r="X153" i="97"/>
  <c r="W153" i="97"/>
  <c r="V153" i="97"/>
  <c r="U153" i="97"/>
  <c r="T153" i="97"/>
  <c r="S153" i="97"/>
  <c r="R153" i="97"/>
  <c r="Q153" i="97"/>
  <c r="P153" i="97"/>
  <c r="O153" i="97"/>
  <c r="N153" i="97"/>
  <c r="M153" i="97"/>
  <c r="L153" i="97"/>
  <c r="K153" i="97"/>
  <c r="J153" i="97"/>
  <c r="I153" i="97"/>
  <c r="H153" i="97"/>
  <c r="G153" i="97"/>
  <c r="F153" i="97"/>
  <c r="E153" i="97"/>
  <c r="D153" i="97"/>
  <c r="C153" i="97"/>
  <c r="B153" i="97"/>
  <c r="BA152" i="97"/>
  <c r="AZ152" i="97"/>
  <c r="AY152" i="97"/>
  <c r="AX152" i="97"/>
  <c r="AW152" i="97"/>
  <c r="AV152" i="97"/>
  <c r="AU152" i="97"/>
  <c r="AT152" i="97"/>
  <c r="AS152" i="97"/>
  <c r="AR152" i="97"/>
  <c r="AQ152" i="97"/>
  <c r="AP152" i="97"/>
  <c r="AO152" i="97"/>
  <c r="AN152" i="97"/>
  <c r="AM152" i="97"/>
  <c r="AL152" i="97"/>
  <c r="AK152" i="97"/>
  <c r="AJ152" i="97"/>
  <c r="AI152" i="97"/>
  <c r="AH152" i="97"/>
  <c r="AG152" i="97"/>
  <c r="AF152" i="97"/>
  <c r="AE152" i="97"/>
  <c r="AD152" i="97"/>
  <c r="AC152" i="97"/>
  <c r="AB152" i="97"/>
  <c r="AA152" i="97"/>
  <c r="Z152" i="97"/>
  <c r="Y152" i="97"/>
  <c r="X152" i="97"/>
  <c r="W152" i="97"/>
  <c r="V152" i="97"/>
  <c r="U152" i="97"/>
  <c r="T152" i="97"/>
  <c r="S152" i="97"/>
  <c r="R152" i="97"/>
  <c r="Q152" i="97"/>
  <c r="P152" i="97"/>
  <c r="O152" i="97"/>
  <c r="N152" i="97"/>
  <c r="M152" i="97"/>
  <c r="L152" i="97"/>
  <c r="K152" i="97"/>
  <c r="J152" i="97"/>
  <c r="I152" i="97"/>
  <c r="H152" i="97"/>
  <c r="G152" i="97"/>
  <c r="F152" i="97"/>
  <c r="E152" i="97"/>
  <c r="D152" i="97"/>
  <c r="C152" i="97"/>
  <c r="B152" i="97"/>
  <c r="BA151" i="97"/>
  <c r="AZ151" i="97"/>
  <c r="AY151" i="97"/>
  <c r="AX151" i="97"/>
  <c r="AW151" i="97"/>
  <c r="AV151" i="97"/>
  <c r="AU151" i="97"/>
  <c r="AT151" i="97"/>
  <c r="AS151" i="97"/>
  <c r="AR151" i="97"/>
  <c r="AQ151" i="97"/>
  <c r="AP151" i="97"/>
  <c r="AO151" i="97"/>
  <c r="AN151" i="97"/>
  <c r="AM151" i="97"/>
  <c r="AL151" i="97"/>
  <c r="AK151" i="97"/>
  <c r="AJ151" i="97"/>
  <c r="AI151" i="97"/>
  <c r="AH151" i="97"/>
  <c r="AG151" i="97"/>
  <c r="AF151" i="97"/>
  <c r="AE151" i="97"/>
  <c r="AD151" i="97"/>
  <c r="AC151" i="97"/>
  <c r="AB151" i="97"/>
  <c r="AA151" i="97"/>
  <c r="Z151" i="97"/>
  <c r="Y151" i="97"/>
  <c r="X151" i="97"/>
  <c r="W151" i="97"/>
  <c r="V151" i="97"/>
  <c r="U151" i="97"/>
  <c r="T151" i="97"/>
  <c r="S151" i="97"/>
  <c r="R151" i="97"/>
  <c r="Q151" i="97"/>
  <c r="P151" i="97"/>
  <c r="O151" i="97"/>
  <c r="N151" i="97"/>
  <c r="M151" i="97"/>
  <c r="L151" i="97"/>
  <c r="K151" i="97"/>
  <c r="J151" i="97"/>
  <c r="I151" i="97"/>
  <c r="H151" i="97"/>
  <c r="G151" i="97"/>
  <c r="F151" i="97"/>
  <c r="E151" i="97"/>
  <c r="D151" i="97"/>
  <c r="C151" i="97"/>
  <c r="B151" i="97"/>
  <c r="BA150" i="97"/>
  <c r="AZ150" i="97"/>
  <c r="AY150" i="97"/>
  <c r="AX150" i="97"/>
  <c r="AW150" i="97"/>
  <c r="AV150" i="97"/>
  <c r="AU150" i="97"/>
  <c r="AT150" i="97"/>
  <c r="AS150" i="97"/>
  <c r="AR150" i="97"/>
  <c r="AQ150" i="97"/>
  <c r="AP150" i="97"/>
  <c r="AO150" i="97"/>
  <c r="AN150" i="97"/>
  <c r="AM150" i="97"/>
  <c r="AL150" i="97"/>
  <c r="AK150" i="97"/>
  <c r="AJ150" i="97"/>
  <c r="AI150" i="97"/>
  <c r="AH150" i="97"/>
  <c r="AG150" i="97"/>
  <c r="AF150" i="97"/>
  <c r="AE150" i="97"/>
  <c r="AD150" i="97"/>
  <c r="AC150" i="97"/>
  <c r="AB150" i="97"/>
  <c r="AA150" i="97"/>
  <c r="Z150" i="97"/>
  <c r="Y150" i="97"/>
  <c r="X150" i="97"/>
  <c r="W150" i="97"/>
  <c r="V150" i="97"/>
  <c r="U150" i="97"/>
  <c r="T150" i="97"/>
  <c r="S150" i="97"/>
  <c r="R150" i="97"/>
  <c r="Q150" i="97"/>
  <c r="P150" i="97"/>
  <c r="O150" i="97"/>
  <c r="N150" i="97"/>
  <c r="M150" i="97"/>
  <c r="L150" i="97"/>
  <c r="K150" i="97"/>
  <c r="J150" i="97"/>
  <c r="I150" i="97"/>
  <c r="H150" i="97"/>
  <c r="G150" i="97"/>
  <c r="F150" i="97"/>
  <c r="E150" i="97"/>
  <c r="D150" i="97"/>
  <c r="C150" i="97"/>
  <c r="B150" i="97"/>
  <c r="BA149" i="97"/>
  <c r="AZ149" i="97"/>
  <c r="AY149" i="97"/>
  <c r="AX149" i="97"/>
  <c r="AW149" i="97"/>
  <c r="AV149" i="97"/>
  <c r="AU149" i="97"/>
  <c r="AT149" i="97"/>
  <c r="AS149" i="97"/>
  <c r="AR149" i="97"/>
  <c r="AQ149" i="97"/>
  <c r="AP149" i="97"/>
  <c r="AO149" i="97"/>
  <c r="AN149" i="97"/>
  <c r="AM149" i="97"/>
  <c r="AL149" i="97"/>
  <c r="AK149" i="97"/>
  <c r="AJ149" i="97"/>
  <c r="AI149" i="97"/>
  <c r="AH149" i="97"/>
  <c r="AG149" i="97"/>
  <c r="AF149" i="97"/>
  <c r="AE149" i="97"/>
  <c r="AD149" i="97"/>
  <c r="AC149" i="97"/>
  <c r="AB149" i="97"/>
  <c r="AA149" i="97"/>
  <c r="Z149" i="97"/>
  <c r="Y149" i="97"/>
  <c r="X149" i="97"/>
  <c r="W149" i="97"/>
  <c r="V149" i="97"/>
  <c r="U149" i="97"/>
  <c r="T149" i="97"/>
  <c r="S149" i="97"/>
  <c r="R149" i="97"/>
  <c r="Q149" i="97"/>
  <c r="P149" i="97"/>
  <c r="O149" i="97"/>
  <c r="N149" i="97"/>
  <c r="M149" i="97"/>
  <c r="L149" i="97"/>
  <c r="K149" i="97"/>
  <c r="J149" i="97"/>
  <c r="I149" i="97"/>
  <c r="H149" i="97"/>
  <c r="G149" i="97"/>
  <c r="F149" i="97"/>
  <c r="E149" i="97"/>
  <c r="D149" i="97"/>
  <c r="C149" i="97"/>
  <c r="B149" i="97"/>
  <c r="BA148" i="97"/>
  <c r="AZ148" i="97"/>
  <c r="AY148" i="97"/>
  <c r="AX148" i="97"/>
  <c r="AW148" i="97"/>
  <c r="AV148" i="97"/>
  <c r="AU148" i="97"/>
  <c r="AT148" i="97"/>
  <c r="AS148" i="97"/>
  <c r="AR148" i="97"/>
  <c r="AQ148" i="97"/>
  <c r="AP148" i="97"/>
  <c r="AO148" i="97"/>
  <c r="AN148" i="97"/>
  <c r="AM148" i="97"/>
  <c r="AL148" i="97"/>
  <c r="AK148" i="97"/>
  <c r="AJ148" i="97"/>
  <c r="AI148" i="97"/>
  <c r="AH148" i="97"/>
  <c r="AG148" i="97"/>
  <c r="AF148" i="97"/>
  <c r="AE148" i="97"/>
  <c r="AD148" i="97"/>
  <c r="AC148" i="97"/>
  <c r="AB148" i="97"/>
  <c r="AA148" i="97"/>
  <c r="Z148" i="97"/>
  <c r="Y148" i="97"/>
  <c r="X148" i="97"/>
  <c r="W148" i="97"/>
  <c r="V148" i="97"/>
  <c r="U148" i="97"/>
  <c r="T148" i="97"/>
  <c r="S148" i="97"/>
  <c r="R148" i="97"/>
  <c r="Q148" i="97"/>
  <c r="P148" i="97"/>
  <c r="O148" i="97"/>
  <c r="N148" i="97"/>
  <c r="M148" i="97"/>
  <c r="L148" i="97"/>
  <c r="K148" i="97"/>
  <c r="J148" i="97"/>
  <c r="I148" i="97"/>
  <c r="H148" i="97"/>
  <c r="G148" i="97"/>
  <c r="F148" i="97"/>
  <c r="E148" i="97"/>
  <c r="D148" i="97"/>
  <c r="C148" i="97"/>
  <c r="B148" i="97"/>
  <c r="BA147" i="97"/>
  <c r="AZ147" i="97"/>
  <c r="AY147" i="97"/>
  <c r="AX147" i="97"/>
  <c r="AW147" i="97"/>
  <c r="AV147" i="97"/>
  <c r="AU147" i="97"/>
  <c r="AT147" i="97"/>
  <c r="AS147" i="97"/>
  <c r="AR147" i="97"/>
  <c r="AQ147" i="97"/>
  <c r="AP147" i="97"/>
  <c r="AO147" i="97"/>
  <c r="AN147" i="97"/>
  <c r="AM147" i="97"/>
  <c r="AL147" i="97"/>
  <c r="AK147" i="97"/>
  <c r="AJ147" i="97"/>
  <c r="AI147" i="97"/>
  <c r="AH147" i="97"/>
  <c r="AG147" i="97"/>
  <c r="AF147" i="97"/>
  <c r="AE147" i="97"/>
  <c r="AD147" i="97"/>
  <c r="AC147" i="97"/>
  <c r="AB147" i="97"/>
  <c r="AA147" i="97"/>
  <c r="Z147" i="97"/>
  <c r="Y147" i="97"/>
  <c r="X147" i="97"/>
  <c r="W147" i="97"/>
  <c r="V147" i="97"/>
  <c r="U147" i="97"/>
  <c r="T147" i="97"/>
  <c r="S147" i="97"/>
  <c r="R147" i="97"/>
  <c r="Q147" i="97"/>
  <c r="P147" i="97"/>
  <c r="O147" i="97"/>
  <c r="N147" i="97"/>
  <c r="M147" i="97"/>
  <c r="L147" i="97"/>
  <c r="K147" i="97"/>
  <c r="J147" i="97"/>
  <c r="I147" i="97"/>
  <c r="H147" i="97"/>
  <c r="G147" i="97"/>
  <c r="F147" i="97"/>
  <c r="E147" i="97"/>
  <c r="D147" i="97"/>
  <c r="C147" i="97"/>
  <c r="B147" i="97"/>
  <c r="BA146" i="97"/>
  <c r="AZ146" i="97"/>
  <c r="AY146" i="97"/>
  <c r="AX146" i="97"/>
  <c r="AW146" i="97"/>
  <c r="AV146" i="97"/>
  <c r="AU146" i="97"/>
  <c r="AT146" i="97"/>
  <c r="AS146" i="97"/>
  <c r="AR146" i="97"/>
  <c r="AQ146" i="97"/>
  <c r="AP146" i="97"/>
  <c r="AO146" i="97"/>
  <c r="AN146" i="97"/>
  <c r="AM146" i="97"/>
  <c r="AL146" i="97"/>
  <c r="AK146" i="97"/>
  <c r="AJ146" i="97"/>
  <c r="AI146" i="97"/>
  <c r="AH146" i="97"/>
  <c r="AG146" i="97"/>
  <c r="AF146" i="97"/>
  <c r="AE146" i="97"/>
  <c r="AD146" i="97"/>
  <c r="AC146" i="97"/>
  <c r="AB146" i="97"/>
  <c r="AA146" i="97"/>
  <c r="Z146" i="97"/>
  <c r="Y146" i="97"/>
  <c r="X146" i="97"/>
  <c r="W146" i="97"/>
  <c r="V146" i="97"/>
  <c r="U146" i="97"/>
  <c r="T146" i="97"/>
  <c r="S146" i="97"/>
  <c r="R146" i="97"/>
  <c r="Q146" i="97"/>
  <c r="P146" i="97"/>
  <c r="O146" i="97"/>
  <c r="N146" i="97"/>
  <c r="M146" i="97"/>
  <c r="L146" i="97"/>
  <c r="K146" i="97"/>
  <c r="J146" i="97"/>
  <c r="I146" i="97"/>
  <c r="H146" i="97"/>
  <c r="G146" i="97"/>
  <c r="F146" i="97"/>
  <c r="E146" i="97"/>
  <c r="D146" i="97"/>
  <c r="C146" i="97"/>
  <c r="B146" i="97"/>
  <c r="BA145" i="97"/>
  <c r="AZ145" i="97"/>
  <c r="AY145" i="97"/>
  <c r="AX145" i="97"/>
  <c r="AW145" i="97"/>
  <c r="AV145" i="97"/>
  <c r="AU145" i="97"/>
  <c r="AT145" i="97"/>
  <c r="AS145" i="97"/>
  <c r="AR145" i="97"/>
  <c r="AQ145" i="97"/>
  <c r="AP145" i="97"/>
  <c r="AO145" i="97"/>
  <c r="AN145" i="97"/>
  <c r="AM145" i="97"/>
  <c r="AL145" i="97"/>
  <c r="AK145" i="97"/>
  <c r="AJ145" i="97"/>
  <c r="AI145" i="97"/>
  <c r="AH145" i="97"/>
  <c r="AG145" i="97"/>
  <c r="AF145" i="97"/>
  <c r="AE145" i="97"/>
  <c r="AD145" i="97"/>
  <c r="AC145" i="97"/>
  <c r="AB145" i="97"/>
  <c r="AA145" i="97"/>
  <c r="Z145" i="97"/>
  <c r="Y145" i="97"/>
  <c r="X145" i="97"/>
  <c r="W145" i="97"/>
  <c r="V145" i="97"/>
  <c r="U145" i="97"/>
  <c r="T145" i="97"/>
  <c r="S145" i="97"/>
  <c r="R145" i="97"/>
  <c r="Q145" i="97"/>
  <c r="P145" i="97"/>
  <c r="O145" i="97"/>
  <c r="N145" i="97"/>
  <c r="M145" i="97"/>
  <c r="L145" i="97"/>
  <c r="K145" i="97"/>
  <c r="J145" i="97"/>
  <c r="I145" i="97"/>
  <c r="H145" i="97"/>
  <c r="G145" i="97"/>
  <c r="F145" i="97"/>
  <c r="E145" i="97"/>
  <c r="D145" i="97"/>
  <c r="C145" i="97"/>
  <c r="B145" i="97"/>
  <c r="BA144" i="97"/>
  <c r="AZ144" i="97"/>
  <c r="AY144" i="97"/>
  <c r="AX144" i="97"/>
  <c r="AW144" i="97"/>
  <c r="AV144" i="97"/>
  <c r="AU144" i="97"/>
  <c r="AT144" i="97"/>
  <c r="AS144" i="97"/>
  <c r="AR144" i="97"/>
  <c r="AQ144" i="97"/>
  <c r="AP144" i="97"/>
  <c r="AO144" i="97"/>
  <c r="AN144" i="97"/>
  <c r="AM144" i="97"/>
  <c r="AL144" i="97"/>
  <c r="AK144" i="97"/>
  <c r="AJ144" i="97"/>
  <c r="AI144" i="97"/>
  <c r="AH144" i="97"/>
  <c r="AG144" i="97"/>
  <c r="AF144" i="97"/>
  <c r="AE144" i="97"/>
  <c r="AD144" i="97"/>
  <c r="AC144" i="97"/>
  <c r="AB144" i="97"/>
  <c r="AA144" i="97"/>
  <c r="Z144" i="97"/>
  <c r="Y144" i="97"/>
  <c r="X144" i="97"/>
  <c r="W144" i="97"/>
  <c r="V144" i="97"/>
  <c r="U144" i="97"/>
  <c r="T144" i="97"/>
  <c r="S144" i="97"/>
  <c r="R144" i="97"/>
  <c r="Q144" i="97"/>
  <c r="P144" i="97"/>
  <c r="O144" i="97"/>
  <c r="N144" i="97"/>
  <c r="M144" i="97"/>
  <c r="L144" i="97"/>
  <c r="K144" i="97"/>
  <c r="J144" i="97"/>
  <c r="I144" i="97"/>
  <c r="H144" i="97"/>
  <c r="G144" i="97"/>
  <c r="F144" i="97"/>
  <c r="E144" i="97"/>
  <c r="D144" i="97"/>
  <c r="C144" i="97"/>
  <c r="B144" i="97"/>
  <c r="BA143" i="97"/>
  <c r="AZ143" i="97"/>
  <c r="AY143" i="97"/>
  <c r="AX143" i="97"/>
  <c r="AW143" i="97"/>
  <c r="AV143" i="97"/>
  <c r="AU143" i="97"/>
  <c r="AT143" i="97"/>
  <c r="AS143" i="97"/>
  <c r="AR143" i="97"/>
  <c r="AQ143" i="97"/>
  <c r="AP143" i="97"/>
  <c r="AO143" i="97"/>
  <c r="AN143" i="97"/>
  <c r="AM143" i="97"/>
  <c r="AL143" i="97"/>
  <c r="AK143" i="97"/>
  <c r="AJ143" i="97"/>
  <c r="AI143" i="97"/>
  <c r="AH143" i="97"/>
  <c r="AG143" i="97"/>
  <c r="AF143" i="97"/>
  <c r="AE143" i="97"/>
  <c r="AD143" i="97"/>
  <c r="AC143" i="97"/>
  <c r="AB143" i="97"/>
  <c r="AA143" i="97"/>
  <c r="Z143" i="97"/>
  <c r="Y143" i="97"/>
  <c r="X143" i="97"/>
  <c r="W143" i="97"/>
  <c r="V143" i="97"/>
  <c r="U143" i="97"/>
  <c r="T143" i="97"/>
  <c r="S143" i="97"/>
  <c r="R143" i="97"/>
  <c r="Q143" i="97"/>
  <c r="P143" i="97"/>
  <c r="O143" i="97"/>
  <c r="N143" i="97"/>
  <c r="M143" i="97"/>
  <c r="L143" i="97"/>
  <c r="K143" i="97"/>
  <c r="J143" i="97"/>
  <c r="I143" i="97"/>
  <c r="H143" i="97"/>
  <c r="G143" i="97"/>
  <c r="F143" i="97"/>
  <c r="E143" i="97"/>
  <c r="D143" i="97"/>
  <c r="C143" i="97"/>
  <c r="B143" i="97"/>
  <c r="BA142" i="97"/>
  <c r="AZ142" i="97"/>
  <c r="AY142" i="97"/>
  <c r="AX142" i="97"/>
  <c r="AW142" i="97"/>
  <c r="AV142" i="97"/>
  <c r="AU142" i="97"/>
  <c r="AT142" i="97"/>
  <c r="AS142" i="97"/>
  <c r="AR142" i="97"/>
  <c r="AQ142" i="97"/>
  <c r="AP142" i="97"/>
  <c r="AO142" i="97"/>
  <c r="AN142" i="97"/>
  <c r="AM142" i="97"/>
  <c r="AL142" i="97"/>
  <c r="AK142" i="97"/>
  <c r="AJ142" i="97"/>
  <c r="AI142" i="97"/>
  <c r="AH142" i="97"/>
  <c r="AG142" i="97"/>
  <c r="AF142" i="97"/>
  <c r="AE142" i="97"/>
  <c r="AD142" i="97"/>
  <c r="AC142" i="97"/>
  <c r="AB142" i="97"/>
  <c r="AA142" i="97"/>
  <c r="Z142" i="97"/>
  <c r="Y142" i="97"/>
  <c r="X142" i="97"/>
  <c r="W142" i="97"/>
  <c r="V142" i="97"/>
  <c r="U142" i="97"/>
  <c r="T142" i="97"/>
  <c r="S142" i="97"/>
  <c r="R142" i="97"/>
  <c r="Q142" i="97"/>
  <c r="P142" i="97"/>
  <c r="O142" i="97"/>
  <c r="N142" i="97"/>
  <c r="M142" i="97"/>
  <c r="L142" i="97"/>
  <c r="K142" i="97"/>
  <c r="J142" i="97"/>
  <c r="I142" i="97"/>
  <c r="H142" i="97"/>
  <c r="G142" i="97"/>
  <c r="F142" i="97"/>
  <c r="E142" i="97"/>
  <c r="D142" i="97"/>
  <c r="C142" i="97"/>
  <c r="B142" i="97"/>
  <c r="BA141" i="97"/>
  <c r="AZ141" i="97"/>
  <c r="AY141" i="97"/>
  <c r="AX141" i="97"/>
  <c r="AW141" i="97"/>
  <c r="AV141" i="97"/>
  <c r="AU141" i="97"/>
  <c r="AT141" i="97"/>
  <c r="AS141" i="97"/>
  <c r="AR141" i="97"/>
  <c r="AQ141" i="97"/>
  <c r="AP141" i="97"/>
  <c r="AO141" i="97"/>
  <c r="AN141" i="97"/>
  <c r="AM141" i="97"/>
  <c r="AL141" i="97"/>
  <c r="AK141" i="97"/>
  <c r="AJ141" i="97"/>
  <c r="AI141" i="97"/>
  <c r="AH141" i="97"/>
  <c r="AG141" i="97"/>
  <c r="AF141" i="97"/>
  <c r="AE141" i="97"/>
  <c r="AD141" i="97"/>
  <c r="AC141" i="97"/>
  <c r="AB141" i="97"/>
  <c r="AA141" i="97"/>
  <c r="Z141" i="97"/>
  <c r="Y141" i="97"/>
  <c r="X141" i="97"/>
  <c r="W141" i="97"/>
  <c r="V141" i="97"/>
  <c r="U141" i="97"/>
  <c r="T141" i="97"/>
  <c r="S141" i="97"/>
  <c r="R141" i="97"/>
  <c r="Q141" i="97"/>
  <c r="P141" i="97"/>
  <c r="O141" i="97"/>
  <c r="N141" i="97"/>
  <c r="M141" i="97"/>
  <c r="L141" i="97"/>
  <c r="K141" i="97"/>
  <c r="J141" i="97"/>
  <c r="I141" i="97"/>
  <c r="H141" i="97"/>
  <c r="G141" i="97"/>
  <c r="F141" i="97"/>
  <c r="E141" i="97"/>
  <c r="D141" i="97"/>
  <c r="C141" i="97"/>
  <c r="B141" i="97"/>
  <c r="BA140" i="97"/>
  <c r="AZ140" i="97"/>
  <c r="AY140" i="97"/>
  <c r="AX140" i="97"/>
  <c r="AW140" i="97"/>
  <c r="AV140" i="97"/>
  <c r="AU140" i="97"/>
  <c r="AT140" i="97"/>
  <c r="AS140" i="97"/>
  <c r="AR140" i="97"/>
  <c r="AQ140" i="97"/>
  <c r="AP140" i="97"/>
  <c r="AO140" i="97"/>
  <c r="AN140" i="97"/>
  <c r="AM140" i="97"/>
  <c r="AL140" i="97"/>
  <c r="AK140" i="97"/>
  <c r="AJ140" i="97"/>
  <c r="AI140" i="97"/>
  <c r="AH140" i="97"/>
  <c r="AG140" i="97"/>
  <c r="AF140" i="97"/>
  <c r="AE140" i="97"/>
  <c r="AD140" i="97"/>
  <c r="AC140" i="97"/>
  <c r="AB140" i="97"/>
  <c r="AA140" i="97"/>
  <c r="Z140" i="97"/>
  <c r="Y140" i="97"/>
  <c r="X140" i="97"/>
  <c r="W140" i="97"/>
  <c r="V140" i="97"/>
  <c r="U140" i="97"/>
  <c r="T140" i="97"/>
  <c r="S140" i="97"/>
  <c r="R140" i="97"/>
  <c r="Q140" i="97"/>
  <c r="P140" i="97"/>
  <c r="O140" i="97"/>
  <c r="N140" i="97"/>
  <c r="M140" i="97"/>
  <c r="L140" i="97"/>
  <c r="K140" i="97"/>
  <c r="J140" i="97"/>
  <c r="I140" i="97"/>
  <c r="H140" i="97"/>
  <c r="G140" i="97"/>
  <c r="F140" i="97"/>
  <c r="E140" i="97"/>
  <c r="D140" i="97"/>
  <c r="C140" i="97"/>
  <c r="B140" i="97"/>
  <c r="BA139" i="97"/>
  <c r="AZ139" i="97"/>
  <c r="AY139" i="97"/>
  <c r="AX139" i="97"/>
  <c r="AW139" i="97"/>
  <c r="AV139" i="97"/>
  <c r="AU139" i="97"/>
  <c r="AT139" i="97"/>
  <c r="AS139" i="97"/>
  <c r="AR139" i="97"/>
  <c r="AQ139" i="97"/>
  <c r="AP139" i="97"/>
  <c r="AO139" i="97"/>
  <c r="AN139" i="97"/>
  <c r="AM139" i="97"/>
  <c r="AL139" i="97"/>
  <c r="AK139" i="97"/>
  <c r="AJ139" i="97"/>
  <c r="AI139" i="97"/>
  <c r="AH139" i="97"/>
  <c r="AG139" i="97"/>
  <c r="AF139" i="97"/>
  <c r="AE139" i="97"/>
  <c r="AD139" i="97"/>
  <c r="AC139" i="97"/>
  <c r="AB139" i="97"/>
  <c r="AA139" i="97"/>
  <c r="Z139" i="97"/>
  <c r="Y139" i="97"/>
  <c r="X139" i="97"/>
  <c r="W139" i="97"/>
  <c r="V139" i="97"/>
  <c r="U139" i="97"/>
  <c r="T139" i="97"/>
  <c r="S139" i="97"/>
  <c r="R139" i="97"/>
  <c r="Q139" i="97"/>
  <c r="P139" i="97"/>
  <c r="O139" i="97"/>
  <c r="N139" i="97"/>
  <c r="M139" i="97"/>
  <c r="L139" i="97"/>
  <c r="K139" i="97"/>
  <c r="J139" i="97"/>
  <c r="I139" i="97"/>
  <c r="H139" i="97"/>
  <c r="G139" i="97"/>
  <c r="F139" i="97"/>
  <c r="E139" i="97"/>
  <c r="D139" i="97"/>
  <c r="C139" i="97"/>
  <c r="B139" i="97"/>
  <c r="BA138" i="97"/>
  <c r="AZ138" i="97"/>
  <c r="AY138" i="97"/>
  <c r="AX138" i="97"/>
  <c r="AW138" i="97"/>
  <c r="AV138" i="97"/>
  <c r="AU138" i="97"/>
  <c r="AT138" i="97"/>
  <c r="AS138" i="97"/>
  <c r="AR138" i="97"/>
  <c r="AQ138" i="97"/>
  <c r="AP138" i="97"/>
  <c r="AO138" i="97"/>
  <c r="AN138" i="97"/>
  <c r="AM138" i="97"/>
  <c r="AL138" i="97"/>
  <c r="AK138" i="97"/>
  <c r="AJ138" i="97"/>
  <c r="AI138" i="97"/>
  <c r="AH138" i="97"/>
  <c r="AG138" i="97"/>
  <c r="AF138" i="97"/>
  <c r="AE138" i="97"/>
  <c r="AD138" i="97"/>
  <c r="AC138" i="97"/>
  <c r="AB138" i="97"/>
  <c r="AA138" i="97"/>
  <c r="Z138" i="97"/>
  <c r="Y138" i="97"/>
  <c r="X138" i="97"/>
  <c r="W138" i="97"/>
  <c r="V138" i="97"/>
  <c r="U138" i="97"/>
  <c r="T138" i="97"/>
  <c r="S138" i="97"/>
  <c r="R138" i="97"/>
  <c r="Q138" i="97"/>
  <c r="P138" i="97"/>
  <c r="O138" i="97"/>
  <c r="N138" i="97"/>
  <c r="M138" i="97"/>
  <c r="L138" i="97"/>
  <c r="K138" i="97"/>
  <c r="J138" i="97"/>
  <c r="I138" i="97"/>
  <c r="H138" i="97"/>
  <c r="G138" i="97"/>
  <c r="F138" i="97"/>
  <c r="E138" i="97"/>
  <c r="D138" i="97"/>
  <c r="C138" i="97"/>
  <c r="B138" i="97"/>
  <c r="BA137" i="97"/>
  <c r="AZ137" i="97"/>
  <c r="AY137" i="97"/>
  <c r="AX137" i="97"/>
  <c r="AW137" i="97"/>
  <c r="AV137" i="97"/>
  <c r="AU137" i="97"/>
  <c r="AT137" i="97"/>
  <c r="AS137" i="97"/>
  <c r="AR137" i="97"/>
  <c r="AQ137" i="97"/>
  <c r="AP137" i="97"/>
  <c r="AO137" i="97"/>
  <c r="AN137" i="97"/>
  <c r="AM137" i="97"/>
  <c r="AL137" i="97"/>
  <c r="AK137" i="97"/>
  <c r="AJ137" i="97"/>
  <c r="AI137" i="97"/>
  <c r="AH137" i="97"/>
  <c r="AG137" i="97"/>
  <c r="AF137" i="97"/>
  <c r="AE137" i="97"/>
  <c r="AD137" i="97"/>
  <c r="AC137" i="97"/>
  <c r="AB137" i="97"/>
  <c r="AA137" i="97"/>
  <c r="Z137" i="97"/>
  <c r="Y137" i="97"/>
  <c r="X137" i="97"/>
  <c r="W137" i="97"/>
  <c r="V137" i="97"/>
  <c r="U137" i="97"/>
  <c r="T137" i="97"/>
  <c r="S137" i="97"/>
  <c r="R137" i="97"/>
  <c r="Q137" i="97"/>
  <c r="P137" i="97"/>
  <c r="O137" i="97"/>
  <c r="N137" i="97"/>
  <c r="M137" i="97"/>
  <c r="L137" i="97"/>
  <c r="K137" i="97"/>
  <c r="J137" i="97"/>
  <c r="I137" i="97"/>
  <c r="H137" i="97"/>
  <c r="G137" i="97"/>
  <c r="F137" i="97"/>
  <c r="E137" i="97"/>
  <c r="D137" i="97"/>
  <c r="C137" i="97"/>
  <c r="B137" i="97"/>
  <c r="BA136" i="97"/>
  <c r="AZ136" i="97"/>
  <c r="AY136" i="97"/>
  <c r="AX136" i="97"/>
  <c r="AW136" i="97"/>
  <c r="AV136" i="97"/>
  <c r="AU136" i="97"/>
  <c r="AT136" i="97"/>
  <c r="AS136" i="97"/>
  <c r="AR136" i="97"/>
  <c r="AQ136" i="97"/>
  <c r="AP136" i="97"/>
  <c r="AO136" i="97"/>
  <c r="AN136" i="97"/>
  <c r="AM136" i="97"/>
  <c r="AL136" i="97"/>
  <c r="AK136" i="97"/>
  <c r="AJ136" i="97"/>
  <c r="AI136" i="97"/>
  <c r="AH136" i="97"/>
  <c r="AG136" i="97"/>
  <c r="AF136" i="97"/>
  <c r="AE136" i="97"/>
  <c r="AD136" i="97"/>
  <c r="AC136" i="97"/>
  <c r="AB136" i="97"/>
  <c r="AA136" i="97"/>
  <c r="Z136" i="97"/>
  <c r="Y136" i="97"/>
  <c r="X136" i="97"/>
  <c r="W136" i="97"/>
  <c r="V136" i="97"/>
  <c r="U136" i="97"/>
  <c r="T136" i="97"/>
  <c r="S136" i="97"/>
  <c r="R136" i="97"/>
  <c r="Q136" i="97"/>
  <c r="P136" i="97"/>
  <c r="O136" i="97"/>
  <c r="N136" i="97"/>
  <c r="M136" i="97"/>
  <c r="L136" i="97"/>
  <c r="K136" i="97"/>
  <c r="J136" i="97"/>
  <c r="I136" i="97"/>
  <c r="H136" i="97"/>
  <c r="G136" i="97"/>
  <c r="F136" i="97"/>
  <c r="E136" i="97"/>
  <c r="D136" i="97"/>
  <c r="C136" i="97"/>
  <c r="B136" i="97"/>
  <c r="BA135" i="97"/>
  <c r="AZ135" i="97"/>
  <c r="AY135" i="97"/>
  <c r="AX135" i="97"/>
  <c r="AW135" i="97"/>
  <c r="AV135" i="97"/>
  <c r="AU135" i="97"/>
  <c r="AT135" i="97"/>
  <c r="AS135" i="97"/>
  <c r="AR135" i="97"/>
  <c r="AQ135" i="97"/>
  <c r="AP135" i="97"/>
  <c r="AO135" i="97"/>
  <c r="AN135" i="97"/>
  <c r="AM135" i="97"/>
  <c r="AL135" i="97"/>
  <c r="AK135" i="97"/>
  <c r="AJ135" i="97"/>
  <c r="AI135" i="97"/>
  <c r="AH135" i="97"/>
  <c r="AG135" i="97"/>
  <c r="AF135" i="97"/>
  <c r="AE135" i="97"/>
  <c r="AD135" i="97"/>
  <c r="AC135" i="97"/>
  <c r="AB135" i="97"/>
  <c r="AA135" i="97"/>
  <c r="Z135" i="97"/>
  <c r="Y135" i="97"/>
  <c r="X135" i="97"/>
  <c r="W135" i="97"/>
  <c r="V135" i="97"/>
  <c r="U135" i="97"/>
  <c r="T135" i="97"/>
  <c r="S135" i="97"/>
  <c r="R135" i="97"/>
  <c r="Q135" i="97"/>
  <c r="P135" i="97"/>
  <c r="O135" i="97"/>
  <c r="N135" i="97"/>
  <c r="M135" i="97"/>
  <c r="L135" i="97"/>
  <c r="K135" i="97"/>
  <c r="J135" i="97"/>
  <c r="I135" i="97"/>
  <c r="H135" i="97"/>
  <c r="G135" i="97"/>
  <c r="F135" i="97"/>
  <c r="E135" i="97"/>
  <c r="D135" i="97"/>
  <c r="C135" i="97"/>
  <c r="B135" i="97"/>
  <c r="BA134" i="97"/>
  <c r="AZ134" i="97"/>
  <c r="AY134" i="97"/>
  <c r="AX134" i="97"/>
  <c r="AW134" i="97"/>
  <c r="AV134" i="97"/>
  <c r="AU134" i="97"/>
  <c r="AT134" i="97"/>
  <c r="AS134" i="97"/>
  <c r="AR134" i="97"/>
  <c r="AQ134" i="97"/>
  <c r="AP134" i="97"/>
  <c r="AO134" i="97"/>
  <c r="AN134" i="97"/>
  <c r="AM134" i="97"/>
  <c r="AL134" i="97"/>
  <c r="AK134" i="97"/>
  <c r="AJ134" i="97"/>
  <c r="AI134" i="97"/>
  <c r="AH134" i="97"/>
  <c r="AG134" i="97"/>
  <c r="AF134" i="97"/>
  <c r="AE134" i="97"/>
  <c r="AD134" i="97"/>
  <c r="AC134" i="97"/>
  <c r="AB134" i="97"/>
  <c r="AA134" i="97"/>
  <c r="Z134" i="97"/>
  <c r="Y134" i="97"/>
  <c r="X134" i="97"/>
  <c r="W134" i="97"/>
  <c r="V134" i="97"/>
  <c r="U134" i="97"/>
  <c r="T134" i="97"/>
  <c r="S134" i="97"/>
  <c r="R134" i="97"/>
  <c r="Q134" i="97"/>
  <c r="P134" i="97"/>
  <c r="O134" i="97"/>
  <c r="N134" i="97"/>
  <c r="M134" i="97"/>
  <c r="L134" i="97"/>
  <c r="K134" i="97"/>
  <c r="J134" i="97"/>
  <c r="I134" i="97"/>
  <c r="H134" i="97"/>
  <c r="G134" i="97"/>
  <c r="F134" i="97"/>
  <c r="E134" i="97"/>
  <c r="D134" i="97"/>
  <c r="C134" i="97"/>
  <c r="B134" i="97"/>
  <c r="BA133" i="97"/>
  <c r="AZ133" i="97"/>
  <c r="AY133" i="97"/>
  <c r="AX133" i="97"/>
  <c r="AW133" i="97"/>
  <c r="AV133" i="97"/>
  <c r="AU133" i="97"/>
  <c r="AT133" i="97"/>
  <c r="AS133" i="97"/>
  <c r="AR133" i="97"/>
  <c r="AQ133" i="97"/>
  <c r="AP133" i="97"/>
  <c r="AO133" i="97"/>
  <c r="AN133" i="97"/>
  <c r="AM133" i="97"/>
  <c r="AL133" i="97"/>
  <c r="AK133" i="97"/>
  <c r="AJ133" i="97"/>
  <c r="AI133" i="97"/>
  <c r="AH133" i="97"/>
  <c r="AG133" i="97"/>
  <c r="AF133" i="97"/>
  <c r="AE133" i="97"/>
  <c r="AD133" i="97"/>
  <c r="AC133" i="97"/>
  <c r="AB133" i="97"/>
  <c r="AA133" i="97"/>
  <c r="Z133" i="97"/>
  <c r="Y133" i="97"/>
  <c r="X133" i="97"/>
  <c r="W133" i="97"/>
  <c r="V133" i="97"/>
  <c r="U133" i="97"/>
  <c r="T133" i="97"/>
  <c r="S133" i="97"/>
  <c r="R133" i="97"/>
  <c r="Q133" i="97"/>
  <c r="P133" i="97"/>
  <c r="O133" i="97"/>
  <c r="N133" i="97"/>
  <c r="M133" i="97"/>
  <c r="L133" i="97"/>
  <c r="K133" i="97"/>
  <c r="J133" i="97"/>
  <c r="I133" i="97"/>
  <c r="H133" i="97"/>
  <c r="G133" i="97"/>
  <c r="F133" i="97"/>
  <c r="E133" i="97"/>
  <c r="D133" i="97"/>
  <c r="C133" i="97"/>
  <c r="B133" i="97"/>
  <c r="BA132" i="97"/>
  <c r="AZ132" i="97"/>
  <c r="AY132" i="97"/>
  <c r="AX132" i="97"/>
  <c r="AW132" i="97"/>
  <c r="AV132" i="97"/>
  <c r="AU132" i="97"/>
  <c r="AT132" i="97"/>
  <c r="AS132" i="97"/>
  <c r="AR132" i="97"/>
  <c r="AQ132" i="97"/>
  <c r="AP132" i="97"/>
  <c r="AO132" i="97"/>
  <c r="AN132" i="97"/>
  <c r="AM132" i="97"/>
  <c r="AL132" i="97"/>
  <c r="AK132" i="97"/>
  <c r="AJ132" i="97"/>
  <c r="AI132" i="97"/>
  <c r="AH132" i="97"/>
  <c r="AG132" i="97"/>
  <c r="AF132" i="97"/>
  <c r="AE132" i="97"/>
  <c r="AD132" i="97"/>
  <c r="AC132" i="97"/>
  <c r="AB132" i="97"/>
  <c r="AA132" i="97"/>
  <c r="Z132" i="97"/>
  <c r="Y132" i="97"/>
  <c r="X132" i="97"/>
  <c r="W132" i="97"/>
  <c r="V132" i="97"/>
  <c r="U132" i="97"/>
  <c r="T132" i="97"/>
  <c r="S132" i="97"/>
  <c r="R132" i="97"/>
  <c r="Q132" i="97"/>
  <c r="P132" i="97"/>
  <c r="O132" i="97"/>
  <c r="N132" i="97"/>
  <c r="M132" i="97"/>
  <c r="L132" i="97"/>
  <c r="K132" i="97"/>
  <c r="J132" i="97"/>
  <c r="I132" i="97"/>
  <c r="H132" i="97"/>
  <c r="G132" i="97"/>
  <c r="F132" i="97"/>
  <c r="E132" i="97"/>
  <c r="D132" i="97"/>
  <c r="C132" i="97"/>
  <c r="B132" i="97"/>
  <c r="BA131" i="97"/>
  <c r="AZ131" i="97"/>
  <c r="AY131" i="97"/>
  <c r="AX131" i="97"/>
  <c r="AW131" i="97"/>
  <c r="AV131" i="97"/>
  <c r="AU131" i="97"/>
  <c r="AT131" i="97"/>
  <c r="AS131" i="97"/>
  <c r="AR131" i="97"/>
  <c r="AQ131" i="97"/>
  <c r="AP131" i="97"/>
  <c r="AO131" i="97"/>
  <c r="AN131" i="97"/>
  <c r="AM131" i="97"/>
  <c r="AL131" i="97"/>
  <c r="AK131" i="97"/>
  <c r="AJ131" i="97"/>
  <c r="AI131" i="97"/>
  <c r="AH131" i="97"/>
  <c r="AG131" i="97"/>
  <c r="AF131" i="97"/>
  <c r="AE131" i="97"/>
  <c r="AD131" i="97"/>
  <c r="AC131" i="97"/>
  <c r="AB131" i="97"/>
  <c r="AA131" i="97"/>
  <c r="Z131" i="97"/>
  <c r="Y131" i="97"/>
  <c r="X131" i="97"/>
  <c r="W131" i="97"/>
  <c r="V131" i="97"/>
  <c r="U131" i="97"/>
  <c r="T131" i="97"/>
  <c r="S131" i="97"/>
  <c r="R131" i="97"/>
  <c r="Q131" i="97"/>
  <c r="P131" i="97"/>
  <c r="O131" i="97"/>
  <c r="N131" i="97"/>
  <c r="M131" i="97"/>
  <c r="L131" i="97"/>
  <c r="K131" i="97"/>
  <c r="J131" i="97"/>
  <c r="I131" i="97"/>
  <c r="H131" i="97"/>
  <c r="G131" i="97"/>
  <c r="F131" i="97"/>
  <c r="E131" i="97"/>
  <c r="D131" i="97"/>
  <c r="C131" i="97"/>
  <c r="B131" i="97"/>
  <c r="BA130" i="97"/>
  <c r="AZ130" i="97"/>
  <c r="AY130" i="97"/>
  <c r="AX130" i="97"/>
  <c r="AW130" i="97"/>
  <c r="AV130" i="97"/>
  <c r="AU130" i="97"/>
  <c r="AT130" i="97"/>
  <c r="AS130" i="97"/>
  <c r="AR130" i="97"/>
  <c r="AQ130" i="97"/>
  <c r="AP130" i="97"/>
  <c r="AO130" i="97"/>
  <c r="AN130" i="97"/>
  <c r="AM130" i="97"/>
  <c r="AL130" i="97"/>
  <c r="AK130" i="97"/>
  <c r="AJ130" i="97"/>
  <c r="AI130" i="97"/>
  <c r="AH130" i="97"/>
  <c r="AG130" i="97"/>
  <c r="AF130" i="97"/>
  <c r="AE130" i="97"/>
  <c r="AD130" i="97"/>
  <c r="AC130" i="97"/>
  <c r="AB130" i="97"/>
  <c r="AA130" i="97"/>
  <c r="Z130" i="97"/>
  <c r="Y130" i="97"/>
  <c r="X130" i="97"/>
  <c r="W130" i="97"/>
  <c r="V130" i="97"/>
  <c r="U130" i="97"/>
  <c r="T130" i="97"/>
  <c r="S130" i="97"/>
  <c r="R130" i="97"/>
  <c r="Q130" i="97"/>
  <c r="P130" i="97"/>
  <c r="O130" i="97"/>
  <c r="N130" i="97"/>
  <c r="M130" i="97"/>
  <c r="L130" i="97"/>
  <c r="K130" i="97"/>
  <c r="J130" i="97"/>
  <c r="I130" i="97"/>
  <c r="H130" i="97"/>
  <c r="G130" i="97"/>
  <c r="F130" i="97"/>
  <c r="E130" i="97"/>
  <c r="D130" i="97"/>
  <c r="C130" i="97"/>
  <c r="B130" i="97"/>
  <c r="BA129" i="97"/>
  <c r="AZ129" i="97"/>
  <c r="AY129" i="97"/>
  <c r="AX129" i="97"/>
  <c r="AW129" i="97"/>
  <c r="AV129" i="97"/>
  <c r="AU129" i="97"/>
  <c r="AT129" i="97"/>
  <c r="AS129" i="97"/>
  <c r="AR129" i="97"/>
  <c r="AQ129" i="97"/>
  <c r="AP129" i="97"/>
  <c r="AO129" i="97"/>
  <c r="AN129" i="97"/>
  <c r="AM129" i="97"/>
  <c r="AL129" i="97"/>
  <c r="AK129" i="97"/>
  <c r="AJ129" i="97"/>
  <c r="AI129" i="97"/>
  <c r="AH129" i="97"/>
  <c r="AG129" i="97"/>
  <c r="AF129" i="97"/>
  <c r="AE129" i="97"/>
  <c r="AD129" i="97"/>
  <c r="AC129" i="97"/>
  <c r="AB129" i="97"/>
  <c r="AA129" i="97"/>
  <c r="Z129" i="97"/>
  <c r="Y129" i="97"/>
  <c r="X129" i="97"/>
  <c r="W129" i="97"/>
  <c r="V129" i="97"/>
  <c r="U129" i="97"/>
  <c r="T129" i="97"/>
  <c r="S129" i="97"/>
  <c r="R129" i="97"/>
  <c r="Q129" i="97"/>
  <c r="P129" i="97"/>
  <c r="O129" i="97"/>
  <c r="N129" i="97"/>
  <c r="M129" i="97"/>
  <c r="L129" i="97"/>
  <c r="K129" i="97"/>
  <c r="J129" i="97"/>
  <c r="I129" i="97"/>
  <c r="H129" i="97"/>
  <c r="G129" i="97"/>
  <c r="F129" i="97"/>
  <c r="E129" i="97"/>
  <c r="D129" i="97"/>
  <c r="C129" i="97"/>
  <c r="B129" i="97"/>
  <c r="BA128" i="97"/>
  <c r="AZ128" i="97"/>
  <c r="AY128" i="97"/>
  <c r="AX128" i="97"/>
  <c r="AW128" i="97"/>
  <c r="AV128" i="97"/>
  <c r="AU128" i="97"/>
  <c r="AT128" i="97"/>
  <c r="AS128" i="97"/>
  <c r="AR128" i="97"/>
  <c r="AQ128" i="97"/>
  <c r="AP128" i="97"/>
  <c r="AO128" i="97"/>
  <c r="AN128" i="97"/>
  <c r="AM128" i="97"/>
  <c r="AL128" i="97"/>
  <c r="AK128" i="97"/>
  <c r="AJ128" i="97"/>
  <c r="AI128" i="97"/>
  <c r="AH128" i="97"/>
  <c r="AG128" i="97"/>
  <c r="AF128" i="97"/>
  <c r="AE128" i="97"/>
  <c r="AD128" i="97"/>
  <c r="AC128" i="97"/>
  <c r="AB128" i="97"/>
  <c r="AA128" i="97"/>
  <c r="Z128" i="97"/>
  <c r="Y128" i="97"/>
  <c r="X128" i="97"/>
  <c r="W128" i="97"/>
  <c r="V128" i="97"/>
  <c r="U128" i="97"/>
  <c r="T128" i="97"/>
  <c r="S128" i="97"/>
  <c r="R128" i="97"/>
  <c r="Q128" i="97"/>
  <c r="P128" i="97"/>
  <c r="O128" i="97"/>
  <c r="N128" i="97"/>
  <c r="M128" i="97"/>
  <c r="L128" i="97"/>
  <c r="K128" i="97"/>
  <c r="J128" i="97"/>
  <c r="I128" i="97"/>
  <c r="H128" i="97"/>
  <c r="G128" i="97"/>
  <c r="F128" i="97"/>
  <c r="E128" i="97"/>
  <c r="D128" i="97"/>
  <c r="C128" i="97"/>
  <c r="B128" i="97"/>
  <c r="BA127" i="97"/>
  <c r="AZ127" i="97"/>
  <c r="AY127" i="97"/>
  <c r="AX127" i="97"/>
  <c r="AW127" i="97"/>
  <c r="AV127" i="97"/>
  <c r="AU127" i="97"/>
  <c r="AT127" i="97"/>
  <c r="AS127" i="97"/>
  <c r="AR127" i="97"/>
  <c r="AQ127" i="97"/>
  <c r="AP127" i="97"/>
  <c r="AO127" i="97"/>
  <c r="AN127" i="97"/>
  <c r="AM127" i="97"/>
  <c r="AL127" i="97"/>
  <c r="AK127" i="97"/>
  <c r="AJ127" i="97"/>
  <c r="AI127" i="97"/>
  <c r="AH127" i="97"/>
  <c r="AG127" i="97"/>
  <c r="AF127" i="97"/>
  <c r="AE127" i="97"/>
  <c r="AD127" i="97"/>
  <c r="AC127" i="97"/>
  <c r="AB127" i="97"/>
  <c r="AA127" i="97"/>
  <c r="Z127" i="97"/>
  <c r="Y127" i="97"/>
  <c r="X127" i="97"/>
  <c r="W127" i="97"/>
  <c r="V127" i="97"/>
  <c r="U127" i="97"/>
  <c r="T127" i="97"/>
  <c r="S127" i="97"/>
  <c r="R127" i="97"/>
  <c r="Q127" i="97"/>
  <c r="P127" i="97"/>
  <c r="O127" i="97"/>
  <c r="N127" i="97"/>
  <c r="M127" i="97"/>
  <c r="L127" i="97"/>
  <c r="K127" i="97"/>
  <c r="J127" i="97"/>
  <c r="I127" i="97"/>
  <c r="H127" i="97"/>
  <c r="G127" i="97"/>
  <c r="F127" i="97"/>
  <c r="E127" i="97"/>
  <c r="D127" i="97"/>
  <c r="C127" i="97"/>
  <c r="B127" i="97"/>
  <c r="BA126" i="97"/>
  <c r="AZ126" i="97"/>
  <c r="AY126" i="97"/>
  <c r="AX126" i="97"/>
  <c r="AW126" i="97"/>
  <c r="AV126" i="97"/>
  <c r="AU126" i="97"/>
  <c r="AT126" i="97"/>
  <c r="AS126" i="97"/>
  <c r="AR126" i="97"/>
  <c r="AQ126" i="97"/>
  <c r="AP126" i="97"/>
  <c r="AO126" i="97"/>
  <c r="AN126" i="97"/>
  <c r="AM126" i="97"/>
  <c r="AL126" i="97"/>
  <c r="AK126" i="97"/>
  <c r="AJ126" i="97"/>
  <c r="AI126" i="97"/>
  <c r="AH126" i="97"/>
  <c r="AG126" i="97"/>
  <c r="AF126" i="97"/>
  <c r="AE126" i="97"/>
  <c r="AD126" i="97"/>
  <c r="AC126" i="97"/>
  <c r="AB126" i="97"/>
  <c r="AA126" i="97"/>
  <c r="Z126" i="97"/>
  <c r="Y126" i="97"/>
  <c r="X126" i="97"/>
  <c r="W126" i="97"/>
  <c r="V126" i="97"/>
  <c r="U126" i="97"/>
  <c r="T126" i="97"/>
  <c r="S126" i="97"/>
  <c r="R126" i="97"/>
  <c r="Q126" i="97"/>
  <c r="P126" i="97"/>
  <c r="O126" i="97"/>
  <c r="N126" i="97"/>
  <c r="M126" i="97"/>
  <c r="L126" i="97"/>
  <c r="K126" i="97"/>
  <c r="J126" i="97"/>
  <c r="I126" i="97"/>
  <c r="H126" i="97"/>
  <c r="G126" i="97"/>
  <c r="F126" i="97"/>
  <c r="E126" i="97"/>
  <c r="D126" i="97"/>
  <c r="C126" i="97"/>
  <c r="B126" i="97"/>
  <c r="BA125" i="97"/>
  <c r="AZ125" i="97"/>
  <c r="AY125" i="97"/>
  <c r="AX125" i="97"/>
  <c r="AW125" i="97"/>
  <c r="AV125" i="97"/>
  <c r="AU125" i="97"/>
  <c r="AT125" i="97"/>
  <c r="AS125" i="97"/>
  <c r="AR125" i="97"/>
  <c r="AQ125" i="97"/>
  <c r="AP125" i="97"/>
  <c r="AO125" i="97"/>
  <c r="AN125" i="97"/>
  <c r="AM125" i="97"/>
  <c r="AL125" i="97"/>
  <c r="AK125" i="97"/>
  <c r="AJ125" i="97"/>
  <c r="AI125" i="97"/>
  <c r="AH125" i="97"/>
  <c r="AG125" i="97"/>
  <c r="AF125" i="97"/>
  <c r="AE125" i="97"/>
  <c r="AD125" i="97"/>
  <c r="AC125" i="97"/>
  <c r="AB125" i="97"/>
  <c r="AA125" i="97"/>
  <c r="Z125" i="97"/>
  <c r="Y125" i="97"/>
  <c r="X125" i="97"/>
  <c r="W125" i="97"/>
  <c r="V125" i="97"/>
  <c r="U125" i="97"/>
  <c r="T125" i="97"/>
  <c r="S125" i="97"/>
  <c r="R125" i="97"/>
  <c r="Q125" i="97"/>
  <c r="P125" i="97"/>
  <c r="O125" i="97"/>
  <c r="N125" i="97"/>
  <c r="M125" i="97"/>
  <c r="L125" i="97"/>
  <c r="K125" i="97"/>
  <c r="J125" i="97"/>
  <c r="I125" i="97"/>
  <c r="H125" i="97"/>
  <c r="G125" i="97"/>
  <c r="F125" i="97"/>
  <c r="E125" i="97"/>
  <c r="D125" i="97"/>
  <c r="C125" i="97"/>
  <c r="B125" i="97"/>
  <c r="BA124" i="97"/>
  <c r="AZ124" i="97"/>
  <c r="AY124" i="97"/>
  <c r="AX124" i="97"/>
  <c r="AW124" i="97"/>
  <c r="AV124" i="97"/>
  <c r="AU124" i="97"/>
  <c r="AT124" i="97"/>
  <c r="AS124" i="97"/>
  <c r="AR124" i="97"/>
  <c r="AQ124" i="97"/>
  <c r="AP124" i="97"/>
  <c r="AO124" i="97"/>
  <c r="AN124" i="97"/>
  <c r="AM124" i="97"/>
  <c r="AL124" i="97"/>
  <c r="AK124" i="97"/>
  <c r="AJ124" i="97"/>
  <c r="AI124" i="97"/>
  <c r="AH124" i="97"/>
  <c r="AG124" i="97"/>
  <c r="AF124" i="97"/>
  <c r="AE124" i="97"/>
  <c r="AD124" i="97"/>
  <c r="AC124" i="97"/>
  <c r="AB124" i="97"/>
  <c r="AA124" i="97"/>
  <c r="Z124" i="97"/>
  <c r="Y124" i="97"/>
  <c r="X124" i="97"/>
  <c r="W124" i="97"/>
  <c r="V124" i="97"/>
  <c r="U124" i="97"/>
  <c r="T124" i="97"/>
  <c r="S124" i="97"/>
  <c r="R124" i="97"/>
  <c r="Q124" i="97"/>
  <c r="P124" i="97"/>
  <c r="O124" i="97"/>
  <c r="N124" i="97"/>
  <c r="M124" i="97"/>
  <c r="L124" i="97"/>
  <c r="K124" i="97"/>
  <c r="J124" i="97"/>
  <c r="I124" i="97"/>
  <c r="H124" i="97"/>
  <c r="G124" i="97"/>
  <c r="F124" i="97"/>
  <c r="E124" i="97"/>
  <c r="D124" i="97"/>
  <c r="C124" i="97"/>
  <c r="B124" i="97"/>
  <c r="BA123" i="97"/>
  <c r="AZ123" i="97"/>
  <c r="AY123" i="97"/>
  <c r="AX123" i="97"/>
  <c r="AW123" i="97"/>
  <c r="AV123" i="97"/>
  <c r="AU123" i="97"/>
  <c r="AT123" i="97"/>
  <c r="AS123" i="97"/>
  <c r="AR123" i="97"/>
  <c r="AQ123" i="97"/>
  <c r="AP123" i="97"/>
  <c r="AO123" i="97"/>
  <c r="AN123" i="97"/>
  <c r="AM123" i="97"/>
  <c r="AL123" i="97"/>
  <c r="AK123" i="97"/>
  <c r="AJ123" i="97"/>
  <c r="AI123" i="97"/>
  <c r="AH123" i="97"/>
  <c r="AG123" i="97"/>
  <c r="AF123" i="97"/>
  <c r="AE123" i="97"/>
  <c r="AD123" i="97"/>
  <c r="AC123" i="97"/>
  <c r="AB123" i="97"/>
  <c r="AA123" i="97"/>
  <c r="Z123" i="97"/>
  <c r="Y123" i="97"/>
  <c r="X123" i="97"/>
  <c r="W123" i="97"/>
  <c r="V123" i="97"/>
  <c r="U123" i="97"/>
  <c r="T123" i="97"/>
  <c r="S123" i="97"/>
  <c r="R123" i="97"/>
  <c r="Q123" i="97"/>
  <c r="P123" i="97"/>
  <c r="O123" i="97"/>
  <c r="N123" i="97"/>
  <c r="M123" i="97"/>
  <c r="L123" i="97"/>
  <c r="K123" i="97"/>
  <c r="J123" i="97"/>
  <c r="I123" i="97"/>
  <c r="H123" i="97"/>
  <c r="G123" i="97"/>
  <c r="F123" i="97"/>
  <c r="E123" i="97"/>
  <c r="D123" i="97"/>
  <c r="C123" i="97"/>
  <c r="B123" i="97"/>
  <c r="BA122" i="97"/>
  <c r="AZ122" i="97"/>
  <c r="AY122" i="97"/>
  <c r="AX122" i="97"/>
  <c r="AW122" i="97"/>
  <c r="AV122" i="97"/>
  <c r="AU122" i="97"/>
  <c r="AT122" i="97"/>
  <c r="AS122" i="97"/>
  <c r="AR122" i="97"/>
  <c r="AQ122" i="97"/>
  <c r="AP122" i="97"/>
  <c r="AO122" i="97"/>
  <c r="AN122" i="97"/>
  <c r="AM122" i="97"/>
  <c r="AL122" i="97"/>
  <c r="AK122" i="97"/>
  <c r="AJ122" i="97"/>
  <c r="AI122" i="97"/>
  <c r="AH122" i="97"/>
  <c r="AG122" i="97"/>
  <c r="AF122" i="97"/>
  <c r="AE122" i="97"/>
  <c r="AD122" i="97"/>
  <c r="AC122" i="97"/>
  <c r="AB122" i="97"/>
  <c r="AA122" i="97"/>
  <c r="Z122" i="97"/>
  <c r="Y122" i="97"/>
  <c r="X122" i="97"/>
  <c r="W122" i="97"/>
  <c r="V122" i="97"/>
  <c r="U122" i="97"/>
  <c r="T122" i="97"/>
  <c r="S122" i="97"/>
  <c r="R122" i="97"/>
  <c r="Q122" i="97"/>
  <c r="P122" i="97"/>
  <c r="O122" i="97"/>
  <c r="N122" i="97"/>
  <c r="M122" i="97"/>
  <c r="L122" i="97"/>
  <c r="K122" i="97"/>
  <c r="J122" i="97"/>
  <c r="I122" i="97"/>
  <c r="H122" i="97"/>
  <c r="G122" i="97"/>
  <c r="F122" i="97"/>
  <c r="E122" i="97"/>
  <c r="D122" i="97"/>
  <c r="C122" i="97"/>
  <c r="B122" i="97"/>
  <c r="BA121" i="97"/>
  <c r="AZ121" i="97"/>
  <c r="AY121" i="97"/>
  <c r="AX121" i="97"/>
  <c r="AW121" i="97"/>
  <c r="AV121" i="97"/>
  <c r="AU121" i="97"/>
  <c r="AT121" i="97"/>
  <c r="AS121" i="97"/>
  <c r="AR121" i="97"/>
  <c r="AQ121" i="97"/>
  <c r="AP121" i="97"/>
  <c r="AO121" i="97"/>
  <c r="AN121" i="97"/>
  <c r="AM121" i="97"/>
  <c r="AL121" i="97"/>
  <c r="AK121" i="97"/>
  <c r="AJ121" i="97"/>
  <c r="AI121" i="97"/>
  <c r="AH121" i="97"/>
  <c r="AG121" i="97"/>
  <c r="AF121" i="97"/>
  <c r="AE121" i="97"/>
  <c r="AD121" i="97"/>
  <c r="AC121" i="97"/>
  <c r="AB121" i="97"/>
  <c r="AA121" i="97"/>
  <c r="Z121" i="97"/>
  <c r="Y121" i="97"/>
  <c r="X121" i="97"/>
  <c r="W121" i="97"/>
  <c r="V121" i="97"/>
  <c r="U121" i="97"/>
  <c r="T121" i="97"/>
  <c r="S121" i="97"/>
  <c r="R121" i="97"/>
  <c r="Q121" i="97"/>
  <c r="P121" i="97"/>
  <c r="O121" i="97"/>
  <c r="N121" i="97"/>
  <c r="M121" i="97"/>
  <c r="L121" i="97"/>
  <c r="K121" i="97"/>
  <c r="J121" i="97"/>
  <c r="I121" i="97"/>
  <c r="H121" i="97"/>
  <c r="G121" i="97"/>
  <c r="F121" i="97"/>
  <c r="E121" i="97"/>
  <c r="D121" i="97"/>
  <c r="C121" i="97"/>
  <c r="B121" i="97"/>
  <c r="BA120" i="97"/>
  <c r="AZ120" i="97"/>
  <c r="AY120" i="97"/>
  <c r="AX120" i="97"/>
  <c r="AW120" i="97"/>
  <c r="AV120" i="97"/>
  <c r="AU120" i="97"/>
  <c r="AT120" i="97"/>
  <c r="AS120" i="97"/>
  <c r="AR120" i="97"/>
  <c r="AQ120" i="97"/>
  <c r="AP120" i="97"/>
  <c r="AO120" i="97"/>
  <c r="AN120" i="97"/>
  <c r="AM120" i="97"/>
  <c r="AL120" i="97"/>
  <c r="AK120" i="97"/>
  <c r="AJ120" i="97"/>
  <c r="AI120" i="97"/>
  <c r="AH120" i="97"/>
  <c r="AG120" i="97"/>
  <c r="AF120" i="97"/>
  <c r="AE120" i="97"/>
  <c r="AD120" i="97"/>
  <c r="AC120" i="97"/>
  <c r="AB120" i="97"/>
  <c r="AA120" i="97"/>
  <c r="Z120" i="97"/>
  <c r="Y120" i="97"/>
  <c r="X120" i="97"/>
  <c r="W120" i="97"/>
  <c r="V120" i="97"/>
  <c r="U120" i="97"/>
  <c r="T120" i="97"/>
  <c r="S120" i="97"/>
  <c r="R120" i="97"/>
  <c r="Q120" i="97"/>
  <c r="P120" i="97"/>
  <c r="O120" i="97"/>
  <c r="N120" i="97"/>
  <c r="M120" i="97"/>
  <c r="L120" i="97"/>
  <c r="K120" i="97"/>
  <c r="J120" i="97"/>
  <c r="I120" i="97"/>
  <c r="H120" i="97"/>
  <c r="G120" i="97"/>
  <c r="F120" i="97"/>
  <c r="E120" i="97"/>
  <c r="D120" i="97"/>
  <c r="C120" i="97"/>
  <c r="B120" i="97"/>
  <c r="BA119" i="97"/>
  <c r="AZ119" i="97"/>
  <c r="AY119" i="97"/>
  <c r="AX119" i="97"/>
  <c r="AW119" i="97"/>
  <c r="AV119" i="97"/>
  <c r="AU119" i="97"/>
  <c r="AT119" i="97"/>
  <c r="AS119" i="97"/>
  <c r="AR119" i="97"/>
  <c r="AQ119" i="97"/>
  <c r="AP119" i="97"/>
  <c r="AO119" i="97"/>
  <c r="AN119" i="97"/>
  <c r="AM119" i="97"/>
  <c r="AL119" i="97"/>
  <c r="AK119" i="97"/>
  <c r="AJ119" i="97"/>
  <c r="AI119" i="97"/>
  <c r="AH119" i="97"/>
  <c r="AG119" i="97"/>
  <c r="AF119" i="97"/>
  <c r="AE119" i="97"/>
  <c r="AD119" i="97"/>
  <c r="AC119" i="97"/>
  <c r="AB119" i="97"/>
  <c r="AA119" i="97"/>
  <c r="Z119" i="97"/>
  <c r="Y119" i="97"/>
  <c r="X119" i="97"/>
  <c r="W119" i="97"/>
  <c r="V119" i="97"/>
  <c r="U119" i="97"/>
  <c r="T119" i="97"/>
  <c r="S119" i="97"/>
  <c r="R119" i="97"/>
  <c r="Q119" i="97"/>
  <c r="P119" i="97"/>
  <c r="O119" i="97"/>
  <c r="N119" i="97"/>
  <c r="M119" i="97"/>
  <c r="L119" i="97"/>
  <c r="K119" i="97"/>
  <c r="J119" i="97"/>
  <c r="I119" i="97"/>
  <c r="H119" i="97"/>
  <c r="G119" i="97"/>
  <c r="F119" i="97"/>
  <c r="E119" i="97"/>
  <c r="D119" i="97"/>
  <c r="C119" i="97"/>
  <c r="B119" i="97"/>
  <c r="BA118" i="97"/>
  <c r="AZ118" i="97"/>
  <c r="AY118" i="97"/>
  <c r="AX118" i="97"/>
  <c r="AW118" i="97"/>
  <c r="AV118" i="97"/>
  <c r="AU118" i="97"/>
  <c r="AT118" i="97"/>
  <c r="AS118" i="97"/>
  <c r="AR118" i="97"/>
  <c r="AQ118" i="97"/>
  <c r="AP118" i="97"/>
  <c r="AO118" i="97"/>
  <c r="AN118" i="97"/>
  <c r="AM118" i="97"/>
  <c r="AL118" i="97"/>
  <c r="AK118" i="97"/>
  <c r="AJ118" i="97"/>
  <c r="AI118" i="97"/>
  <c r="AH118" i="97"/>
  <c r="AG118" i="97"/>
  <c r="AF118" i="97"/>
  <c r="AE118" i="97"/>
  <c r="AD118" i="97"/>
  <c r="AC118" i="97"/>
  <c r="AB118" i="97"/>
  <c r="AA118" i="97"/>
  <c r="Z118" i="97"/>
  <c r="Y118" i="97"/>
  <c r="X118" i="97"/>
  <c r="W118" i="97"/>
  <c r="V118" i="97"/>
  <c r="U118" i="97"/>
  <c r="T118" i="97"/>
  <c r="S118" i="97"/>
  <c r="R118" i="97"/>
  <c r="Q118" i="97"/>
  <c r="P118" i="97"/>
  <c r="O118" i="97"/>
  <c r="N118" i="97"/>
  <c r="M118" i="97"/>
  <c r="L118" i="97"/>
  <c r="K118" i="97"/>
  <c r="J118" i="97"/>
  <c r="I118" i="97"/>
  <c r="H118" i="97"/>
  <c r="G118" i="97"/>
  <c r="F118" i="97"/>
  <c r="E118" i="97"/>
  <c r="D118" i="97"/>
  <c r="C118" i="97"/>
  <c r="B118" i="97"/>
  <c r="BA117" i="97"/>
  <c r="AZ117" i="97"/>
  <c r="AY117" i="97"/>
  <c r="AX117" i="97"/>
  <c r="AW117" i="97"/>
  <c r="AV117" i="97"/>
  <c r="AU117" i="97"/>
  <c r="AT117" i="97"/>
  <c r="AS117" i="97"/>
  <c r="AR117" i="97"/>
  <c r="AQ117" i="97"/>
  <c r="AP117" i="97"/>
  <c r="AO117" i="97"/>
  <c r="AN117" i="97"/>
  <c r="AM117" i="97"/>
  <c r="AL117" i="97"/>
  <c r="AK117" i="97"/>
  <c r="AJ117" i="97"/>
  <c r="AI117" i="97"/>
  <c r="AH117" i="97"/>
  <c r="AG117" i="97"/>
  <c r="AF117" i="97"/>
  <c r="AE117" i="97"/>
  <c r="AD117" i="97"/>
  <c r="AC117" i="97"/>
  <c r="AB117" i="97"/>
  <c r="AA117" i="97"/>
  <c r="Z117" i="97"/>
  <c r="Y117" i="97"/>
  <c r="X117" i="97"/>
  <c r="W117" i="97"/>
  <c r="V117" i="97"/>
  <c r="U117" i="97"/>
  <c r="T117" i="97"/>
  <c r="S117" i="97"/>
  <c r="R117" i="97"/>
  <c r="Q117" i="97"/>
  <c r="P117" i="97"/>
  <c r="O117" i="97"/>
  <c r="N117" i="97"/>
  <c r="M117" i="97"/>
  <c r="L117" i="97"/>
  <c r="K117" i="97"/>
  <c r="J117" i="97"/>
  <c r="I117" i="97"/>
  <c r="H117" i="97"/>
  <c r="G117" i="97"/>
  <c r="F117" i="97"/>
  <c r="E117" i="97"/>
  <c r="D117" i="97"/>
  <c r="C117" i="97"/>
  <c r="B117" i="97"/>
  <c r="BA116" i="97"/>
  <c r="AZ116" i="97"/>
  <c r="AY116" i="97"/>
  <c r="AX116" i="97"/>
  <c r="AW116" i="97"/>
  <c r="AV116" i="97"/>
  <c r="AU116" i="97"/>
  <c r="AT116" i="97"/>
  <c r="AS116" i="97"/>
  <c r="AR116" i="97"/>
  <c r="AQ116" i="97"/>
  <c r="AP116" i="97"/>
  <c r="AO116" i="97"/>
  <c r="AN116" i="97"/>
  <c r="AM116" i="97"/>
  <c r="AL116" i="97"/>
  <c r="AK116" i="97"/>
  <c r="AJ116" i="97"/>
  <c r="AI116" i="97"/>
  <c r="AH116" i="97"/>
  <c r="AG116" i="97"/>
  <c r="AF116" i="97"/>
  <c r="AE116" i="97"/>
  <c r="AD116" i="97"/>
  <c r="AC116" i="97"/>
  <c r="AB116" i="97"/>
  <c r="AA116" i="97"/>
  <c r="Z116" i="97"/>
  <c r="Y116" i="97"/>
  <c r="X116" i="97"/>
  <c r="W116" i="97"/>
  <c r="V116" i="97"/>
  <c r="U116" i="97"/>
  <c r="T116" i="97"/>
  <c r="S116" i="97"/>
  <c r="R116" i="97"/>
  <c r="Q116" i="97"/>
  <c r="P116" i="97"/>
  <c r="O116" i="97"/>
  <c r="N116" i="97"/>
  <c r="M116" i="97"/>
  <c r="L116" i="97"/>
  <c r="K116" i="97"/>
  <c r="J116" i="97"/>
  <c r="I116" i="97"/>
  <c r="H116" i="97"/>
  <c r="G116" i="97"/>
  <c r="F116" i="97"/>
  <c r="E116" i="97"/>
  <c r="D116" i="97"/>
  <c r="C116" i="97"/>
  <c r="B116" i="97"/>
  <c r="BA115" i="97"/>
  <c r="AZ115" i="97"/>
  <c r="AY115" i="97"/>
  <c r="AX115" i="97"/>
  <c r="AW115" i="97"/>
  <c r="AV115" i="97"/>
  <c r="AU115" i="97"/>
  <c r="AT115" i="97"/>
  <c r="AS115" i="97"/>
  <c r="AR115" i="97"/>
  <c r="AQ115" i="97"/>
  <c r="AP115" i="97"/>
  <c r="AO115" i="97"/>
  <c r="AN115" i="97"/>
  <c r="AM115" i="97"/>
  <c r="AL115" i="97"/>
  <c r="AK115" i="97"/>
  <c r="AJ115" i="97"/>
  <c r="AI115" i="97"/>
  <c r="AH115" i="97"/>
  <c r="AG115" i="97"/>
  <c r="AF115" i="97"/>
  <c r="AE115" i="97"/>
  <c r="AD115" i="97"/>
  <c r="AC115" i="97"/>
  <c r="AB115" i="97"/>
  <c r="AA115" i="97"/>
  <c r="Z115" i="97"/>
  <c r="Y115" i="97"/>
  <c r="X115" i="97"/>
  <c r="W115" i="97"/>
  <c r="V115" i="97"/>
  <c r="U115" i="97"/>
  <c r="T115" i="97"/>
  <c r="S115" i="97"/>
  <c r="R115" i="97"/>
  <c r="Q115" i="97"/>
  <c r="P115" i="97"/>
  <c r="O115" i="97"/>
  <c r="N115" i="97"/>
  <c r="M115" i="97"/>
  <c r="L115" i="97"/>
  <c r="K115" i="97"/>
  <c r="J115" i="97"/>
  <c r="I115" i="97"/>
  <c r="H115" i="97"/>
  <c r="G115" i="97"/>
  <c r="F115" i="97"/>
  <c r="E115" i="97"/>
  <c r="D115" i="97"/>
  <c r="C115" i="97"/>
  <c r="B115" i="97"/>
  <c r="BA114" i="97"/>
  <c r="AZ114" i="97"/>
  <c r="AY114" i="97"/>
  <c r="AX114" i="97"/>
  <c r="AW114" i="97"/>
  <c r="AV114" i="97"/>
  <c r="AU114" i="97"/>
  <c r="AT114" i="97"/>
  <c r="AS114" i="97"/>
  <c r="AR114" i="97"/>
  <c r="AQ114" i="97"/>
  <c r="AP114" i="97"/>
  <c r="AO114" i="97"/>
  <c r="AN114" i="97"/>
  <c r="AM114" i="97"/>
  <c r="AL114" i="97"/>
  <c r="AK114" i="97"/>
  <c r="AJ114" i="97"/>
  <c r="AI114" i="97"/>
  <c r="AH114" i="97"/>
  <c r="AG114" i="97"/>
  <c r="AF114" i="97"/>
  <c r="AE114" i="97"/>
  <c r="AD114" i="97"/>
  <c r="AC114" i="97"/>
  <c r="AB114" i="97"/>
  <c r="AA114" i="97"/>
  <c r="Z114" i="97"/>
  <c r="Y114" i="97"/>
  <c r="X114" i="97"/>
  <c r="W114" i="97"/>
  <c r="V114" i="97"/>
  <c r="U114" i="97"/>
  <c r="T114" i="97"/>
  <c r="S114" i="97"/>
  <c r="R114" i="97"/>
  <c r="Q114" i="97"/>
  <c r="P114" i="97"/>
  <c r="O114" i="97"/>
  <c r="N114" i="97"/>
  <c r="M114" i="97"/>
  <c r="L114" i="97"/>
  <c r="K114" i="97"/>
  <c r="J114" i="97"/>
  <c r="I114" i="97"/>
  <c r="H114" i="97"/>
  <c r="G114" i="97"/>
  <c r="F114" i="97"/>
  <c r="E114" i="97"/>
  <c r="D114" i="97"/>
  <c r="C114" i="97"/>
  <c r="B114" i="97"/>
  <c r="BA113" i="97"/>
  <c r="AZ113" i="97"/>
  <c r="AY113" i="97"/>
  <c r="AX113" i="97"/>
  <c r="AW113" i="97"/>
  <c r="AV113" i="97"/>
  <c r="AU113" i="97"/>
  <c r="AT113" i="97"/>
  <c r="AS113" i="97"/>
  <c r="AR113" i="97"/>
  <c r="AQ113" i="97"/>
  <c r="AP113" i="97"/>
  <c r="AO113" i="97"/>
  <c r="AN113" i="97"/>
  <c r="AM113" i="97"/>
  <c r="AL113" i="97"/>
  <c r="AK113" i="97"/>
  <c r="AJ113" i="97"/>
  <c r="AI113" i="97"/>
  <c r="AH113" i="97"/>
  <c r="AG113" i="97"/>
  <c r="AF113" i="97"/>
  <c r="AE113" i="97"/>
  <c r="AD113" i="97"/>
  <c r="AC113" i="97"/>
  <c r="AB113" i="97"/>
  <c r="AA113" i="97"/>
  <c r="Z113" i="97"/>
  <c r="Y113" i="97"/>
  <c r="X113" i="97"/>
  <c r="W113" i="97"/>
  <c r="V113" i="97"/>
  <c r="U113" i="97"/>
  <c r="T113" i="97"/>
  <c r="S113" i="97"/>
  <c r="R113" i="97"/>
  <c r="Q113" i="97"/>
  <c r="P113" i="97"/>
  <c r="O113" i="97"/>
  <c r="N113" i="97"/>
  <c r="M113" i="97"/>
  <c r="L113" i="97"/>
  <c r="K113" i="97"/>
  <c r="J113" i="97"/>
  <c r="I113" i="97"/>
  <c r="H113" i="97"/>
  <c r="G113" i="97"/>
  <c r="F113" i="97"/>
  <c r="E113" i="97"/>
  <c r="D113" i="97"/>
  <c r="C113" i="97"/>
  <c r="B113" i="97"/>
  <c r="BA112" i="97"/>
  <c r="AZ112" i="97"/>
  <c r="AY112" i="97"/>
  <c r="AX112" i="97"/>
  <c r="AW112" i="97"/>
  <c r="AV112" i="97"/>
  <c r="AU112" i="97"/>
  <c r="AT112" i="97"/>
  <c r="AS112" i="97"/>
  <c r="AR112" i="97"/>
  <c r="AQ112" i="97"/>
  <c r="AP112" i="97"/>
  <c r="AO112" i="97"/>
  <c r="AN112" i="97"/>
  <c r="AM112" i="97"/>
  <c r="AL112" i="97"/>
  <c r="AK112" i="97"/>
  <c r="AJ112" i="97"/>
  <c r="AI112" i="97"/>
  <c r="AH112" i="97"/>
  <c r="AG112" i="97"/>
  <c r="AF112" i="97"/>
  <c r="AE112" i="97"/>
  <c r="AD112" i="97"/>
  <c r="AC112" i="97"/>
  <c r="AB112" i="97"/>
  <c r="AA112" i="97"/>
  <c r="Z112" i="97"/>
  <c r="Y112" i="97"/>
  <c r="X112" i="97"/>
  <c r="W112" i="97"/>
  <c r="V112" i="97"/>
  <c r="U112" i="97"/>
  <c r="T112" i="97"/>
  <c r="S112" i="97"/>
  <c r="R112" i="97"/>
  <c r="Q112" i="97"/>
  <c r="P112" i="97"/>
  <c r="O112" i="97"/>
  <c r="N112" i="97"/>
  <c r="M112" i="97"/>
  <c r="L112" i="97"/>
  <c r="K112" i="97"/>
  <c r="J112" i="97"/>
  <c r="I112" i="97"/>
  <c r="H112" i="97"/>
  <c r="G112" i="97"/>
  <c r="F112" i="97"/>
  <c r="E112" i="97"/>
  <c r="D112" i="97"/>
  <c r="C112" i="97"/>
  <c r="B112" i="97"/>
  <c r="BA111" i="97"/>
  <c r="AZ111" i="97"/>
  <c r="AY111" i="97"/>
  <c r="AX111" i="97"/>
  <c r="AW111" i="97"/>
  <c r="AV111" i="97"/>
  <c r="AU111" i="97"/>
  <c r="AT111" i="97"/>
  <c r="AS111" i="97"/>
  <c r="AR111" i="97"/>
  <c r="AQ111" i="97"/>
  <c r="AP111" i="97"/>
  <c r="AO111" i="97"/>
  <c r="AN111" i="97"/>
  <c r="AM111" i="97"/>
  <c r="AL111" i="97"/>
  <c r="AK111" i="97"/>
  <c r="AJ111" i="97"/>
  <c r="AI111" i="97"/>
  <c r="AH111" i="97"/>
  <c r="AG111" i="97"/>
  <c r="AF111" i="97"/>
  <c r="AE111" i="97"/>
  <c r="AD111" i="97"/>
  <c r="AC111" i="97"/>
  <c r="AB111" i="97"/>
  <c r="AA111" i="97"/>
  <c r="Z111" i="97"/>
  <c r="Y111" i="97"/>
  <c r="X111" i="97"/>
  <c r="W111" i="97"/>
  <c r="V111" i="97"/>
  <c r="U111" i="97"/>
  <c r="T111" i="97"/>
  <c r="S111" i="97"/>
  <c r="R111" i="97"/>
  <c r="Q111" i="97"/>
  <c r="P111" i="97"/>
  <c r="O111" i="97"/>
  <c r="N111" i="97"/>
  <c r="M111" i="97"/>
  <c r="L111" i="97"/>
  <c r="K111" i="97"/>
  <c r="J111" i="97"/>
  <c r="I111" i="97"/>
  <c r="H111" i="97"/>
  <c r="G111" i="97"/>
  <c r="F111" i="97"/>
  <c r="E111" i="97"/>
  <c r="D111" i="97"/>
  <c r="C111" i="97"/>
  <c r="B111" i="97"/>
  <c r="BA110" i="97"/>
  <c r="AZ110" i="97"/>
  <c r="AY110" i="97"/>
  <c r="AX110" i="97"/>
  <c r="AW110" i="97"/>
  <c r="AV110" i="97"/>
  <c r="AU110" i="97"/>
  <c r="AT110" i="97"/>
  <c r="AS110" i="97"/>
  <c r="AR110" i="97"/>
  <c r="AQ110" i="97"/>
  <c r="AP110" i="97"/>
  <c r="AO110" i="97"/>
  <c r="AN110" i="97"/>
  <c r="AM110" i="97"/>
  <c r="AL110" i="97"/>
  <c r="AK110" i="97"/>
  <c r="AJ110" i="97"/>
  <c r="AI110" i="97"/>
  <c r="AH110" i="97"/>
  <c r="AG110" i="97"/>
  <c r="AF110" i="97"/>
  <c r="AE110" i="97"/>
  <c r="AD110" i="97"/>
  <c r="AC110" i="97"/>
  <c r="AB110" i="97"/>
  <c r="AA110" i="97"/>
  <c r="Z110" i="97"/>
  <c r="Y110" i="97"/>
  <c r="X110" i="97"/>
  <c r="W110" i="97"/>
  <c r="V110" i="97"/>
  <c r="U110" i="97"/>
  <c r="T110" i="97"/>
  <c r="S110" i="97"/>
  <c r="R110" i="97"/>
  <c r="Q110" i="97"/>
  <c r="P110" i="97"/>
  <c r="O110" i="97"/>
  <c r="N110" i="97"/>
  <c r="M110" i="97"/>
  <c r="L110" i="97"/>
  <c r="K110" i="97"/>
  <c r="J110" i="97"/>
  <c r="I110" i="97"/>
  <c r="H110" i="97"/>
  <c r="G110" i="97"/>
  <c r="F110" i="97"/>
  <c r="E110" i="97"/>
  <c r="D110" i="97"/>
  <c r="C110" i="97"/>
  <c r="B110" i="97"/>
  <c r="BA109" i="97"/>
  <c r="AZ109" i="97"/>
  <c r="AY109" i="97"/>
  <c r="AX109" i="97"/>
  <c r="AW109" i="97"/>
  <c r="AV109" i="97"/>
  <c r="AU109" i="97"/>
  <c r="AT109" i="97"/>
  <c r="AS109" i="97"/>
  <c r="AR109" i="97"/>
  <c r="AQ109" i="97"/>
  <c r="AP109" i="97"/>
  <c r="AO109" i="97"/>
  <c r="AN109" i="97"/>
  <c r="AM109" i="97"/>
  <c r="AL109" i="97"/>
  <c r="AK109" i="97"/>
  <c r="AJ109" i="97"/>
  <c r="AI109" i="97"/>
  <c r="AH109" i="97"/>
  <c r="AG109" i="97"/>
  <c r="AF109" i="97"/>
  <c r="AE109" i="97"/>
  <c r="AD109" i="97"/>
  <c r="AC109" i="97"/>
  <c r="AB109" i="97"/>
  <c r="AA109" i="97"/>
  <c r="Z109" i="97"/>
  <c r="Y109" i="97"/>
  <c r="X109" i="97"/>
  <c r="W109" i="97"/>
  <c r="V109" i="97"/>
  <c r="U109" i="97"/>
  <c r="T109" i="97"/>
  <c r="S109" i="97"/>
  <c r="R109" i="97"/>
  <c r="Q109" i="97"/>
  <c r="P109" i="97"/>
  <c r="O109" i="97"/>
  <c r="N109" i="97"/>
  <c r="M109" i="97"/>
  <c r="L109" i="97"/>
  <c r="K109" i="97"/>
  <c r="J109" i="97"/>
  <c r="I109" i="97"/>
  <c r="H109" i="97"/>
  <c r="G109" i="97"/>
  <c r="F109" i="97"/>
  <c r="E109" i="97"/>
  <c r="D109" i="97"/>
  <c r="C109" i="97"/>
  <c r="B109" i="97"/>
  <c r="BA108" i="97"/>
  <c r="AZ108" i="97"/>
  <c r="AY108" i="97"/>
  <c r="AX108" i="97"/>
  <c r="AW108" i="97"/>
  <c r="AV108" i="97"/>
  <c r="AU108" i="97"/>
  <c r="AT108" i="97"/>
  <c r="AS108" i="97"/>
  <c r="AR108" i="97"/>
  <c r="AQ108" i="97"/>
  <c r="AP108" i="97"/>
  <c r="AO108" i="97"/>
  <c r="AN108" i="97"/>
  <c r="AM108" i="97"/>
  <c r="AL108" i="97"/>
  <c r="AK108" i="97"/>
  <c r="AJ108" i="97"/>
  <c r="AI108" i="97"/>
  <c r="AH108" i="97"/>
  <c r="AG108" i="97"/>
  <c r="AF108" i="97"/>
  <c r="AE108" i="97"/>
  <c r="AD108" i="97"/>
  <c r="AC108" i="97"/>
  <c r="AB108" i="97"/>
  <c r="AA108" i="97"/>
  <c r="Z108" i="97"/>
  <c r="Y108" i="97"/>
  <c r="X108" i="97"/>
  <c r="W108" i="97"/>
  <c r="V108" i="97"/>
  <c r="U108" i="97"/>
  <c r="T108" i="97"/>
  <c r="S108" i="97"/>
  <c r="R108" i="97"/>
  <c r="Q108" i="97"/>
  <c r="P108" i="97"/>
  <c r="O108" i="97"/>
  <c r="N108" i="97"/>
  <c r="M108" i="97"/>
  <c r="L108" i="97"/>
  <c r="K108" i="97"/>
  <c r="J108" i="97"/>
  <c r="I108" i="97"/>
  <c r="H108" i="97"/>
  <c r="G108" i="97"/>
  <c r="F108" i="97"/>
  <c r="E108" i="97"/>
  <c r="D108" i="97"/>
  <c r="C108" i="97"/>
  <c r="B108" i="97"/>
  <c r="BA107" i="97"/>
  <c r="AZ107" i="97"/>
  <c r="AY107" i="97"/>
  <c r="AX107" i="97"/>
  <c r="AW107" i="97"/>
  <c r="AV107" i="97"/>
  <c r="AU107" i="97"/>
  <c r="AT107" i="97"/>
  <c r="AS107" i="97"/>
  <c r="AR107" i="97"/>
  <c r="AQ107" i="97"/>
  <c r="AP107" i="97"/>
  <c r="AO107" i="97"/>
  <c r="AN107" i="97"/>
  <c r="AM107" i="97"/>
  <c r="AL107" i="97"/>
  <c r="AK107" i="97"/>
  <c r="AJ107" i="97"/>
  <c r="AI107" i="97"/>
  <c r="AH107" i="97"/>
  <c r="AG107" i="97"/>
  <c r="AF107" i="97"/>
  <c r="AE107" i="97"/>
  <c r="AD107" i="97"/>
  <c r="AC107" i="97"/>
  <c r="AB107" i="97"/>
  <c r="AA107" i="97"/>
  <c r="Z107" i="97"/>
  <c r="Y107" i="97"/>
  <c r="X107" i="97"/>
  <c r="W107" i="97"/>
  <c r="V107" i="97"/>
  <c r="U107" i="97"/>
  <c r="T107" i="97"/>
  <c r="S107" i="97"/>
  <c r="R107" i="97"/>
  <c r="Q107" i="97"/>
  <c r="P107" i="97"/>
  <c r="O107" i="97"/>
  <c r="N107" i="97"/>
  <c r="M107" i="97"/>
  <c r="L107" i="97"/>
  <c r="K107" i="97"/>
  <c r="J107" i="97"/>
  <c r="I107" i="97"/>
  <c r="H107" i="97"/>
  <c r="G107" i="97"/>
  <c r="F107" i="97"/>
  <c r="E107" i="97"/>
  <c r="D107" i="97"/>
  <c r="C107" i="97"/>
  <c r="B107" i="97"/>
  <c r="BA106" i="97"/>
  <c r="AZ106" i="97"/>
  <c r="AY106" i="97"/>
  <c r="AX106" i="97"/>
  <c r="AW106" i="97"/>
  <c r="AV106" i="97"/>
  <c r="AU106" i="97"/>
  <c r="AT106" i="97"/>
  <c r="AS106" i="97"/>
  <c r="AR106" i="97"/>
  <c r="AQ106" i="97"/>
  <c r="AP106" i="97"/>
  <c r="AO106" i="97"/>
  <c r="AN106" i="97"/>
  <c r="AM106" i="97"/>
  <c r="AL106" i="97"/>
  <c r="AK106" i="97"/>
  <c r="AJ106" i="97"/>
  <c r="AI106" i="97"/>
  <c r="AH106" i="97"/>
  <c r="AG106" i="97"/>
  <c r="AF106" i="97"/>
  <c r="AE106" i="97"/>
  <c r="AD106" i="97"/>
  <c r="AC106" i="97"/>
  <c r="AB106" i="97"/>
  <c r="AA106" i="97"/>
  <c r="Z106" i="97"/>
  <c r="Y106" i="97"/>
  <c r="X106" i="97"/>
  <c r="W106" i="97"/>
  <c r="V106" i="97"/>
  <c r="U106" i="97"/>
  <c r="T106" i="97"/>
  <c r="S106" i="97"/>
  <c r="R106" i="97"/>
  <c r="Q106" i="97"/>
  <c r="P106" i="97"/>
  <c r="O106" i="97"/>
  <c r="N106" i="97"/>
  <c r="M106" i="97"/>
  <c r="L106" i="97"/>
  <c r="K106" i="97"/>
  <c r="J106" i="97"/>
  <c r="I106" i="97"/>
  <c r="H106" i="97"/>
  <c r="G106" i="97"/>
  <c r="F106" i="97"/>
  <c r="E106" i="97"/>
  <c r="D106" i="97"/>
  <c r="C106" i="97"/>
  <c r="B106" i="97"/>
  <c r="BA105" i="97"/>
  <c r="AZ105" i="97"/>
  <c r="AY105" i="97"/>
  <c r="AX105" i="97"/>
  <c r="AW105" i="97"/>
  <c r="AV105" i="97"/>
  <c r="AU105" i="97"/>
  <c r="AT105" i="97"/>
  <c r="AS105" i="97"/>
  <c r="AR105" i="97"/>
  <c r="AQ105" i="97"/>
  <c r="AP105" i="97"/>
  <c r="AO105" i="97"/>
  <c r="AN105" i="97"/>
  <c r="AM105" i="97"/>
  <c r="AL105" i="97"/>
  <c r="AK105" i="97"/>
  <c r="AJ105" i="97"/>
  <c r="AI105" i="97"/>
  <c r="AH105" i="97"/>
  <c r="AG105" i="97"/>
  <c r="AF105" i="97"/>
  <c r="AE105" i="97"/>
  <c r="AD105" i="97"/>
  <c r="AC105" i="97"/>
  <c r="AB105" i="97"/>
  <c r="AA105" i="97"/>
  <c r="Z105" i="97"/>
  <c r="Y105" i="97"/>
  <c r="X105" i="97"/>
  <c r="W105" i="97"/>
  <c r="V105" i="97"/>
  <c r="U105" i="97"/>
  <c r="T105" i="97"/>
  <c r="S105" i="97"/>
  <c r="R105" i="97"/>
  <c r="Q105" i="97"/>
  <c r="P105" i="97"/>
  <c r="O105" i="97"/>
  <c r="N105" i="97"/>
  <c r="M105" i="97"/>
  <c r="L105" i="97"/>
  <c r="K105" i="97"/>
  <c r="J105" i="97"/>
  <c r="I105" i="97"/>
  <c r="H105" i="97"/>
  <c r="G105" i="97"/>
  <c r="F105" i="97"/>
  <c r="E105" i="97"/>
  <c r="D105" i="97"/>
  <c r="C105" i="97"/>
  <c r="B105" i="97"/>
  <c r="BA104" i="97"/>
  <c r="AZ104" i="97"/>
  <c r="AY104" i="97"/>
  <c r="AX104" i="97"/>
  <c r="AW104" i="97"/>
  <c r="AV104" i="97"/>
  <c r="AU104" i="97"/>
  <c r="AT104" i="97"/>
  <c r="AS104" i="97"/>
  <c r="AR104" i="97"/>
  <c r="AQ104" i="97"/>
  <c r="AP104" i="97"/>
  <c r="AO104" i="97"/>
  <c r="AN104" i="97"/>
  <c r="AM104" i="97"/>
  <c r="AL104" i="97"/>
  <c r="AK104" i="97"/>
  <c r="AJ104" i="97"/>
  <c r="AI104" i="97"/>
  <c r="AH104" i="97"/>
  <c r="AG104" i="97"/>
  <c r="AF104" i="97"/>
  <c r="AE104" i="97"/>
  <c r="AD104" i="97"/>
  <c r="AC104" i="97"/>
  <c r="AB104" i="97"/>
  <c r="AA104" i="97"/>
  <c r="Z104" i="97"/>
  <c r="Y104" i="97"/>
  <c r="X104" i="97"/>
  <c r="W104" i="97"/>
  <c r="V104" i="97"/>
  <c r="U104" i="97"/>
  <c r="T104" i="97"/>
  <c r="S104" i="97"/>
  <c r="R104" i="97"/>
  <c r="Q104" i="97"/>
  <c r="P104" i="97"/>
  <c r="O104" i="97"/>
  <c r="N104" i="97"/>
  <c r="M104" i="97"/>
  <c r="L104" i="97"/>
  <c r="K104" i="97"/>
  <c r="J104" i="97"/>
  <c r="I104" i="97"/>
  <c r="H104" i="97"/>
  <c r="G104" i="97"/>
  <c r="F104" i="97"/>
  <c r="E104" i="97"/>
  <c r="D104" i="97"/>
  <c r="C104" i="97"/>
  <c r="B104" i="97"/>
  <c r="BA103" i="97"/>
  <c r="AZ103" i="97"/>
  <c r="AY103" i="97"/>
  <c r="AX103" i="97"/>
  <c r="AW103" i="97"/>
  <c r="AV103" i="97"/>
  <c r="AU103" i="97"/>
  <c r="AT103" i="97"/>
  <c r="AS103" i="97"/>
  <c r="AR103" i="97"/>
  <c r="AQ103" i="97"/>
  <c r="AP103" i="97"/>
  <c r="AO103" i="97"/>
  <c r="AN103" i="97"/>
  <c r="AM103" i="97"/>
  <c r="AL103" i="97"/>
  <c r="AK103" i="97"/>
  <c r="AJ103" i="97"/>
  <c r="AI103" i="97"/>
  <c r="AH103" i="97"/>
  <c r="AG103" i="97"/>
  <c r="AF103" i="97"/>
  <c r="AE103" i="97"/>
  <c r="AD103" i="97"/>
  <c r="AC103" i="97"/>
  <c r="AB103" i="97"/>
  <c r="AA103" i="97"/>
  <c r="Z103" i="97"/>
  <c r="Y103" i="97"/>
  <c r="X103" i="97"/>
  <c r="W103" i="97"/>
  <c r="V103" i="97"/>
  <c r="U103" i="97"/>
  <c r="T103" i="97"/>
  <c r="S103" i="97"/>
  <c r="R103" i="97"/>
  <c r="Q103" i="97"/>
  <c r="P103" i="97"/>
  <c r="O103" i="97"/>
  <c r="N103" i="97"/>
  <c r="M103" i="97"/>
  <c r="L103" i="97"/>
  <c r="K103" i="97"/>
  <c r="J103" i="97"/>
  <c r="I103" i="97"/>
  <c r="H103" i="97"/>
  <c r="G103" i="97"/>
  <c r="F103" i="97"/>
  <c r="E103" i="97"/>
  <c r="D103" i="97"/>
  <c r="C103" i="97"/>
  <c r="B103" i="97"/>
  <c r="BA102" i="97"/>
  <c r="AZ102" i="97"/>
  <c r="AY102" i="97"/>
  <c r="AX102" i="97"/>
  <c r="AW102" i="97"/>
  <c r="AV102" i="97"/>
  <c r="AU102" i="97"/>
  <c r="AT102" i="97"/>
  <c r="AS102" i="97"/>
  <c r="AR102" i="97"/>
  <c r="AQ102" i="97"/>
  <c r="AP102" i="97"/>
  <c r="AO102" i="97"/>
  <c r="AN102" i="97"/>
  <c r="AM102" i="97"/>
  <c r="AL102" i="97"/>
  <c r="AK102" i="97"/>
  <c r="AJ102" i="97"/>
  <c r="AI102" i="97"/>
  <c r="AH102" i="97"/>
  <c r="AG102" i="97"/>
  <c r="AF102" i="97"/>
  <c r="AE102" i="97"/>
  <c r="AD102" i="97"/>
  <c r="AC102" i="97"/>
  <c r="AB102" i="97"/>
  <c r="AA102" i="97"/>
  <c r="Z102" i="97"/>
  <c r="Y102" i="97"/>
  <c r="X102" i="97"/>
  <c r="W102" i="97"/>
  <c r="V102" i="97"/>
  <c r="U102" i="97"/>
  <c r="T102" i="97"/>
  <c r="S102" i="97"/>
  <c r="R102" i="97"/>
  <c r="Q102" i="97"/>
  <c r="P102" i="97"/>
  <c r="O102" i="97"/>
  <c r="N102" i="97"/>
  <c r="M102" i="97"/>
  <c r="L102" i="97"/>
  <c r="K102" i="97"/>
  <c r="J102" i="97"/>
  <c r="I102" i="97"/>
  <c r="H102" i="97"/>
  <c r="G102" i="97"/>
  <c r="F102" i="97"/>
  <c r="E102" i="97"/>
  <c r="D102" i="97"/>
  <c r="C102" i="97"/>
  <c r="B102" i="97"/>
  <c r="BA101" i="97"/>
  <c r="AZ101" i="97"/>
  <c r="AY101" i="97"/>
  <c r="AX101" i="97"/>
  <c r="AW101" i="97"/>
  <c r="AV101" i="97"/>
  <c r="AU101" i="97"/>
  <c r="AT101" i="97"/>
  <c r="AS101" i="97"/>
  <c r="AR101" i="97"/>
  <c r="AQ101" i="97"/>
  <c r="AP101" i="97"/>
  <c r="AO101" i="97"/>
  <c r="AN101" i="97"/>
  <c r="AM101" i="97"/>
  <c r="AL101" i="97"/>
  <c r="AK101" i="97"/>
  <c r="AJ101" i="97"/>
  <c r="AI101" i="97"/>
  <c r="AH101" i="97"/>
  <c r="AG101" i="97"/>
  <c r="AF101" i="97"/>
  <c r="AE101" i="97"/>
  <c r="AD101" i="97"/>
  <c r="AC101" i="97"/>
  <c r="AB101" i="97"/>
  <c r="AA101" i="97"/>
  <c r="Z101" i="97"/>
  <c r="Y101" i="97"/>
  <c r="X101" i="97"/>
  <c r="W101" i="97"/>
  <c r="V101" i="97"/>
  <c r="U101" i="97"/>
  <c r="T101" i="97"/>
  <c r="S101" i="97"/>
  <c r="R101" i="97"/>
  <c r="Q101" i="97"/>
  <c r="P101" i="97"/>
  <c r="O101" i="97"/>
  <c r="N101" i="97"/>
  <c r="M101" i="97"/>
  <c r="L101" i="97"/>
  <c r="K101" i="97"/>
  <c r="J101" i="97"/>
  <c r="I101" i="97"/>
  <c r="H101" i="97"/>
  <c r="G101" i="97"/>
  <c r="F101" i="97"/>
  <c r="E101" i="97"/>
  <c r="D101" i="97"/>
  <c r="C101" i="97"/>
  <c r="B101" i="97"/>
  <c r="BA100" i="97"/>
  <c r="AZ100" i="97"/>
  <c r="AY100" i="97"/>
  <c r="AX100" i="97"/>
  <c r="AW100" i="97"/>
  <c r="AV100" i="97"/>
  <c r="AU100" i="97"/>
  <c r="AT100" i="97"/>
  <c r="AS100" i="97"/>
  <c r="AR100" i="97"/>
  <c r="AQ100" i="97"/>
  <c r="AP100" i="97"/>
  <c r="AO100" i="97"/>
  <c r="AN100" i="97"/>
  <c r="AM100" i="97"/>
  <c r="AL100" i="97"/>
  <c r="AK100" i="97"/>
  <c r="AJ100" i="97"/>
  <c r="AI100" i="97"/>
  <c r="AH100" i="97"/>
  <c r="AG100" i="97"/>
  <c r="AF100" i="97"/>
  <c r="AE100" i="97"/>
  <c r="AD100" i="97"/>
  <c r="AC100" i="97"/>
  <c r="AB100" i="97"/>
  <c r="AA100" i="97"/>
  <c r="Z100" i="97"/>
  <c r="Y100" i="97"/>
  <c r="X100" i="97"/>
  <c r="W100" i="97"/>
  <c r="V100" i="97"/>
  <c r="U100" i="97"/>
  <c r="T100" i="97"/>
  <c r="S100" i="97"/>
  <c r="R100" i="97"/>
  <c r="Q100" i="97"/>
  <c r="P100" i="97"/>
  <c r="O100" i="97"/>
  <c r="N100" i="97"/>
  <c r="M100" i="97"/>
  <c r="L100" i="97"/>
  <c r="K100" i="97"/>
  <c r="J100" i="97"/>
  <c r="I100" i="97"/>
  <c r="H100" i="97"/>
  <c r="G100" i="97"/>
  <c r="F100" i="97"/>
  <c r="E100" i="97"/>
  <c r="D100" i="97"/>
  <c r="C100" i="97"/>
  <c r="B100" i="97"/>
  <c r="BA99" i="97"/>
  <c r="AZ99" i="97"/>
  <c r="AY99" i="97"/>
  <c r="AX99" i="97"/>
  <c r="AW99" i="97"/>
  <c r="AV99" i="97"/>
  <c r="AU99" i="97"/>
  <c r="AT99" i="97"/>
  <c r="AS99" i="97"/>
  <c r="AR99" i="97"/>
  <c r="AQ99" i="97"/>
  <c r="AP99" i="97"/>
  <c r="AO99" i="97"/>
  <c r="AN99" i="97"/>
  <c r="AM99" i="97"/>
  <c r="AL99" i="97"/>
  <c r="AK99" i="97"/>
  <c r="AJ99" i="97"/>
  <c r="AI99" i="97"/>
  <c r="AH99" i="97"/>
  <c r="AG99" i="97"/>
  <c r="AF99" i="97"/>
  <c r="AE99" i="97"/>
  <c r="AD99" i="97"/>
  <c r="AC99" i="97"/>
  <c r="AB99" i="97"/>
  <c r="AA99" i="97"/>
  <c r="Z99" i="97"/>
  <c r="Y99" i="97"/>
  <c r="X99" i="97"/>
  <c r="W99" i="97"/>
  <c r="V99" i="97"/>
  <c r="U99" i="97"/>
  <c r="T99" i="97"/>
  <c r="S99" i="97"/>
  <c r="R99" i="97"/>
  <c r="Q99" i="97"/>
  <c r="P99" i="97"/>
  <c r="O99" i="97"/>
  <c r="N99" i="97"/>
  <c r="M99" i="97"/>
  <c r="L99" i="97"/>
  <c r="K99" i="97"/>
  <c r="J99" i="97"/>
  <c r="I99" i="97"/>
  <c r="H99" i="97"/>
  <c r="G99" i="97"/>
  <c r="F99" i="97"/>
  <c r="E99" i="97"/>
  <c r="D99" i="97"/>
  <c r="C99" i="97"/>
  <c r="B99" i="97"/>
  <c r="BA98" i="97"/>
  <c r="AZ98" i="97"/>
  <c r="AY98" i="97"/>
  <c r="AX98" i="97"/>
  <c r="AW98" i="97"/>
  <c r="AV98" i="97"/>
  <c r="AU98" i="97"/>
  <c r="AT98" i="97"/>
  <c r="AS98" i="97"/>
  <c r="AR98" i="97"/>
  <c r="AQ98" i="97"/>
  <c r="AP98" i="97"/>
  <c r="AO98" i="97"/>
  <c r="AN98" i="97"/>
  <c r="AM98" i="97"/>
  <c r="AL98" i="97"/>
  <c r="AK98" i="97"/>
  <c r="AJ98" i="97"/>
  <c r="AI98" i="97"/>
  <c r="AH98" i="97"/>
  <c r="AG98" i="97"/>
  <c r="AF98" i="97"/>
  <c r="AE98" i="97"/>
  <c r="AD98" i="97"/>
  <c r="AC98" i="97"/>
  <c r="AB98" i="97"/>
  <c r="AA98" i="97"/>
  <c r="Z98" i="97"/>
  <c r="Y98" i="97"/>
  <c r="X98" i="97"/>
  <c r="W98" i="97"/>
  <c r="V98" i="97"/>
  <c r="U98" i="97"/>
  <c r="T98" i="97"/>
  <c r="S98" i="97"/>
  <c r="R98" i="97"/>
  <c r="Q98" i="97"/>
  <c r="P98" i="97"/>
  <c r="O98" i="97"/>
  <c r="N98" i="97"/>
  <c r="M98" i="97"/>
  <c r="L98" i="97"/>
  <c r="K98" i="97"/>
  <c r="J98" i="97"/>
  <c r="I98" i="97"/>
  <c r="H98" i="97"/>
  <c r="G98" i="97"/>
  <c r="F98" i="97"/>
  <c r="E98" i="97"/>
  <c r="D98" i="97"/>
  <c r="C98" i="97"/>
  <c r="B98" i="97"/>
  <c r="BA97" i="97"/>
  <c r="AZ97" i="97"/>
  <c r="AY97" i="97"/>
  <c r="AX97" i="97"/>
  <c r="AW97" i="97"/>
  <c r="AV97" i="97"/>
  <c r="AU97" i="97"/>
  <c r="AT97" i="97"/>
  <c r="AS97" i="97"/>
  <c r="AR97" i="97"/>
  <c r="AQ97" i="97"/>
  <c r="AP97" i="97"/>
  <c r="AO97" i="97"/>
  <c r="AN97" i="97"/>
  <c r="AM97" i="97"/>
  <c r="AL97" i="97"/>
  <c r="AK97" i="97"/>
  <c r="AJ97" i="97"/>
  <c r="AI97" i="97"/>
  <c r="AH97" i="97"/>
  <c r="AG97" i="97"/>
  <c r="AF97" i="97"/>
  <c r="AE97" i="97"/>
  <c r="AD97" i="97"/>
  <c r="AC97" i="97"/>
  <c r="AB97" i="97"/>
  <c r="AA97" i="97"/>
  <c r="Z97" i="97"/>
  <c r="Y97" i="97"/>
  <c r="X97" i="97"/>
  <c r="W97" i="97"/>
  <c r="V97" i="97"/>
  <c r="U97" i="97"/>
  <c r="T97" i="97"/>
  <c r="S97" i="97"/>
  <c r="R97" i="97"/>
  <c r="Q97" i="97"/>
  <c r="P97" i="97"/>
  <c r="O97" i="97"/>
  <c r="N97" i="97"/>
  <c r="M97" i="97"/>
  <c r="L97" i="97"/>
  <c r="K97" i="97"/>
  <c r="J97" i="97"/>
  <c r="I97" i="97"/>
  <c r="H97" i="97"/>
  <c r="G97" i="97"/>
  <c r="F97" i="97"/>
  <c r="E97" i="97"/>
  <c r="D97" i="97"/>
  <c r="C97" i="97"/>
  <c r="B97" i="97"/>
  <c r="BA96" i="97"/>
  <c r="AZ96" i="97"/>
  <c r="AY96" i="97"/>
  <c r="AX96" i="97"/>
  <c r="AW96" i="97"/>
  <c r="AV96" i="97"/>
  <c r="AU96" i="97"/>
  <c r="AT96" i="97"/>
  <c r="AS96" i="97"/>
  <c r="AR96" i="97"/>
  <c r="AQ96" i="97"/>
  <c r="AP96" i="97"/>
  <c r="AO96" i="97"/>
  <c r="AN96" i="97"/>
  <c r="AM96" i="97"/>
  <c r="AL96" i="97"/>
  <c r="AK96" i="97"/>
  <c r="AJ96" i="97"/>
  <c r="AI96" i="97"/>
  <c r="AH96" i="97"/>
  <c r="AG96" i="97"/>
  <c r="AF96" i="97"/>
  <c r="AE96" i="97"/>
  <c r="AD96" i="97"/>
  <c r="AC96" i="97"/>
  <c r="AB96" i="97"/>
  <c r="AA96" i="97"/>
  <c r="Z96" i="97"/>
  <c r="Y96" i="97"/>
  <c r="X96" i="97"/>
  <c r="W96" i="97"/>
  <c r="V96" i="97"/>
  <c r="U96" i="97"/>
  <c r="T96" i="97"/>
  <c r="S96" i="97"/>
  <c r="R96" i="97"/>
  <c r="Q96" i="97"/>
  <c r="P96" i="97"/>
  <c r="O96" i="97"/>
  <c r="N96" i="97"/>
  <c r="M96" i="97"/>
  <c r="L96" i="97"/>
  <c r="K96" i="97"/>
  <c r="J96" i="97"/>
  <c r="I96" i="97"/>
  <c r="H96" i="97"/>
  <c r="G96" i="97"/>
  <c r="F96" i="97"/>
  <c r="E96" i="97"/>
  <c r="D96" i="97"/>
  <c r="C96" i="97"/>
  <c r="B96" i="97"/>
  <c r="BA95" i="97"/>
  <c r="AZ95" i="97"/>
  <c r="AY95" i="97"/>
  <c r="AX95" i="97"/>
  <c r="AW95" i="97"/>
  <c r="AV95" i="97"/>
  <c r="AU95" i="97"/>
  <c r="AT95" i="97"/>
  <c r="AS95" i="97"/>
  <c r="AR95" i="97"/>
  <c r="AQ95" i="97"/>
  <c r="AP95" i="97"/>
  <c r="AO95" i="97"/>
  <c r="AN95" i="97"/>
  <c r="AM95" i="97"/>
  <c r="AL95" i="97"/>
  <c r="AK95" i="97"/>
  <c r="AJ95" i="97"/>
  <c r="AI95" i="97"/>
  <c r="AH95" i="97"/>
  <c r="AG95" i="97"/>
  <c r="AF95" i="97"/>
  <c r="AE95" i="97"/>
  <c r="AD95" i="97"/>
  <c r="AC95" i="97"/>
  <c r="AB95" i="97"/>
  <c r="AA95" i="97"/>
  <c r="Z95" i="97"/>
  <c r="Y95" i="97"/>
  <c r="X95" i="97"/>
  <c r="W95" i="97"/>
  <c r="V95" i="97"/>
  <c r="U95" i="97"/>
  <c r="T95" i="97"/>
  <c r="S95" i="97"/>
  <c r="R95" i="97"/>
  <c r="Q95" i="97"/>
  <c r="P95" i="97"/>
  <c r="O95" i="97"/>
  <c r="N95" i="97"/>
  <c r="M95" i="97"/>
  <c r="L95" i="97"/>
  <c r="K95" i="97"/>
  <c r="J95" i="97"/>
  <c r="I95" i="97"/>
  <c r="H95" i="97"/>
  <c r="G95" i="97"/>
  <c r="F95" i="97"/>
  <c r="E95" i="97"/>
  <c r="D95" i="97"/>
  <c r="C95" i="97"/>
  <c r="B95" i="97"/>
  <c r="BA94" i="97"/>
  <c r="AZ94" i="97"/>
  <c r="AY94" i="97"/>
  <c r="AX94" i="97"/>
  <c r="AW94" i="97"/>
  <c r="AV94" i="97"/>
  <c r="AU94" i="97"/>
  <c r="AT94" i="97"/>
  <c r="AS94" i="97"/>
  <c r="AR94" i="97"/>
  <c r="AQ94" i="97"/>
  <c r="AP94" i="97"/>
  <c r="AO94" i="97"/>
  <c r="AN94" i="97"/>
  <c r="AM94" i="97"/>
  <c r="AL94" i="97"/>
  <c r="AK94" i="97"/>
  <c r="AJ94" i="97"/>
  <c r="AI94" i="97"/>
  <c r="AH94" i="97"/>
  <c r="AG94" i="97"/>
  <c r="AF94" i="97"/>
  <c r="AE94" i="97"/>
  <c r="AD94" i="97"/>
  <c r="AC94" i="97"/>
  <c r="AB94" i="97"/>
  <c r="AA94" i="97"/>
  <c r="Z94" i="97"/>
  <c r="Y94" i="97"/>
  <c r="X94" i="97"/>
  <c r="W94" i="97"/>
  <c r="V94" i="97"/>
  <c r="U94" i="97"/>
  <c r="T94" i="97"/>
  <c r="S94" i="97"/>
  <c r="R94" i="97"/>
  <c r="Q94" i="97"/>
  <c r="P94" i="97"/>
  <c r="O94" i="97"/>
  <c r="N94" i="97"/>
  <c r="M94" i="97"/>
  <c r="L94" i="97"/>
  <c r="K94" i="97"/>
  <c r="J94" i="97"/>
  <c r="I94" i="97"/>
  <c r="H94" i="97"/>
  <c r="G94" i="97"/>
  <c r="F94" i="97"/>
  <c r="E94" i="97"/>
  <c r="D94" i="97"/>
  <c r="C94" i="97"/>
  <c r="B94" i="97"/>
  <c r="BA93" i="97"/>
  <c r="AZ93" i="97"/>
  <c r="AY93" i="97"/>
  <c r="AX93" i="97"/>
  <c r="AW93" i="97"/>
  <c r="AV93" i="97"/>
  <c r="AU93" i="97"/>
  <c r="AT93" i="97"/>
  <c r="AS93" i="97"/>
  <c r="AR93" i="97"/>
  <c r="AQ93" i="97"/>
  <c r="AP93" i="97"/>
  <c r="AO93" i="97"/>
  <c r="AN93" i="97"/>
  <c r="AM93" i="97"/>
  <c r="AL93" i="97"/>
  <c r="AK93" i="97"/>
  <c r="AJ93" i="97"/>
  <c r="AI93" i="97"/>
  <c r="AH93" i="97"/>
  <c r="AG93" i="97"/>
  <c r="AF93" i="97"/>
  <c r="AE93" i="97"/>
  <c r="AD93" i="97"/>
  <c r="AC93" i="97"/>
  <c r="AB93" i="97"/>
  <c r="AA93" i="97"/>
  <c r="Z93" i="97"/>
  <c r="Y93" i="97"/>
  <c r="X93" i="97"/>
  <c r="W93" i="97"/>
  <c r="V93" i="97"/>
  <c r="U93" i="97"/>
  <c r="T93" i="97"/>
  <c r="S93" i="97"/>
  <c r="R93" i="97"/>
  <c r="Q93" i="97"/>
  <c r="P93" i="97"/>
  <c r="O93" i="97"/>
  <c r="N93" i="97"/>
  <c r="M93" i="97"/>
  <c r="L93" i="97"/>
  <c r="K93" i="97"/>
  <c r="J93" i="97"/>
  <c r="I93" i="97"/>
  <c r="H93" i="97"/>
  <c r="G93" i="97"/>
  <c r="F93" i="97"/>
  <c r="E93" i="97"/>
  <c r="D93" i="97"/>
  <c r="C93" i="97"/>
  <c r="B93" i="97"/>
  <c r="BA92" i="97"/>
  <c r="AZ92" i="97"/>
  <c r="AY92" i="97"/>
  <c r="AX92" i="97"/>
  <c r="AW92" i="97"/>
  <c r="AV92" i="97"/>
  <c r="AU92" i="97"/>
  <c r="AT92" i="97"/>
  <c r="AS92" i="97"/>
  <c r="AR92" i="97"/>
  <c r="AQ92" i="97"/>
  <c r="AP92" i="97"/>
  <c r="AO92" i="97"/>
  <c r="AN92" i="97"/>
  <c r="AM92" i="97"/>
  <c r="AL92" i="97"/>
  <c r="AK92" i="97"/>
  <c r="AJ92" i="97"/>
  <c r="AI92" i="97"/>
  <c r="AH92" i="97"/>
  <c r="AG92" i="97"/>
  <c r="AF92" i="97"/>
  <c r="AE92" i="97"/>
  <c r="AD92" i="97"/>
  <c r="AC92" i="97"/>
  <c r="AB92" i="97"/>
  <c r="AA92" i="97"/>
  <c r="Z92" i="97"/>
  <c r="Y92" i="97"/>
  <c r="X92" i="97"/>
  <c r="W92" i="97"/>
  <c r="V92" i="97"/>
  <c r="U92" i="97"/>
  <c r="T92" i="97"/>
  <c r="S92" i="97"/>
  <c r="R92" i="97"/>
  <c r="Q92" i="97"/>
  <c r="P92" i="97"/>
  <c r="O92" i="97"/>
  <c r="N92" i="97"/>
  <c r="M92" i="97"/>
  <c r="L92" i="97"/>
  <c r="K92" i="97"/>
  <c r="J92" i="97"/>
  <c r="I92" i="97"/>
  <c r="H92" i="97"/>
  <c r="G92" i="97"/>
  <c r="F92" i="97"/>
  <c r="E92" i="97"/>
  <c r="D92" i="97"/>
  <c r="C92" i="97"/>
  <c r="B92" i="97"/>
  <c r="BA91" i="97"/>
  <c r="AZ91" i="97"/>
  <c r="AY91" i="97"/>
  <c r="AX91" i="97"/>
  <c r="AW91" i="97"/>
  <c r="AV91" i="97"/>
  <c r="AU91" i="97"/>
  <c r="AT91" i="97"/>
  <c r="AS91" i="97"/>
  <c r="AR91" i="97"/>
  <c r="AQ91" i="97"/>
  <c r="AP91" i="97"/>
  <c r="AO91" i="97"/>
  <c r="AN91" i="97"/>
  <c r="AM91" i="97"/>
  <c r="AL91" i="97"/>
  <c r="AK91" i="97"/>
  <c r="AJ91" i="97"/>
  <c r="AI91" i="97"/>
  <c r="AH91" i="97"/>
  <c r="AG91" i="97"/>
  <c r="AF91" i="97"/>
  <c r="AE91" i="97"/>
  <c r="AD91" i="97"/>
  <c r="AC91" i="97"/>
  <c r="AB91" i="97"/>
  <c r="AA91" i="97"/>
  <c r="Z91" i="97"/>
  <c r="Y91" i="97"/>
  <c r="X91" i="97"/>
  <c r="W91" i="97"/>
  <c r="V91" i="97"/>
  <c r="U91" i="97"/>
  <c r="T91" i="97"/>
  <c r="S91" i="97"/>
  <c r="R91" i="97"/>
  <c r="Q91" i="97"/>
  <c r="P91" i="97"/>
  <c r="O91" i="97"/>
  <c r="N91" i="97"/>
  <c r="M91" i="97"/>
  <c r="L91" i="97"/>
  <c r="K91" i="97"/>
  <c r="J91" i="97"/>
  <c r="I91" i="97"/>
  <c r="H91" i="97"/>
  <c r="G91" i="97"/>
  <c r="F91" i="97"/>
  <c r="E91" i="97"/>
  <c r="D91" i="97"/>
  <c r="C91" i="97"/>
  <c r="B91" i="97"/>
  <c r="BA90" i="97"/>
  <c r="AZ90" i="97"/>
  <c r="AY90" i="97"/>
  <c r="AX90" i="97"/>
  <c r="AW90" i="97"/>
  <c r="AV90" i="97"/>
  <c r="AU90" i="97"/>
  <c r="AT90" i="97"/>
  <c r="AS90" i="97"/>
  <c r="AR90" i="97"/>
  <c r="AQ90" i="97"/>
  <c r="AP90" i="97"/>
  <c r="AO90" i="97"/>
  <c r="AN90" i="97"/>
  <c r="AM90" i="97"/>
  <c r="AL90" i="97"/>
  <c r="AK90" i="97"/>
  <c r="AJ90" i="97"/>
  <c r="AI90" i="97"/>
  <c r="AH90" i="97"/>
  <c r="AG90" i="97"/>
  <c r="AF90" i="97"/>
  <c r="AE90" i="97"/>
  <c r="AD90" i="97"/>
  <c r="AC90" i="97"/>
  <c r="AB90" i="97"/>
  <c r="AA90" i="97"/>
  <c r="Z90" i="97"/>
  <c r="Y90" i="97"/>
  <c r="X90" i="97"/>
  <c r="W90" i="97"/>
  <c r="V90" i="97"/>
  <c r="U90" i="97"/>
  <c r="T90" i="97"/>
  <c r="S90" i="97"/>
  <c r="R90" i="97"/>
  <c r="Q90" i="97"/>
  <c r="P90" i="97"/>
  <c r="O90" i="97"/>
  <c r="N90" i="97"/>
  <c r="M90" i="97"/>
  <c r="L90" i="97"/>
  <c r="K90" i="97"/>
  <c r="J90" i="97"/>
  <c r="I90" i="97"/>
  <c r="H90" i="97"/>
  <c r="G90" i="97"/>
  <c r="F90" i="97"/>
  <c r="E90" i="97"/>
  <c r="D90" i="97"/>
  <c r="C90" i="97"/>
  <c r="B90" i="97"/>
  <c r="BA89" i="97"/>
  <c r="AZ89" i="97"/>
  <c r="AY89" i="97"/>
  <c r="AX89" i="97"/>
  <c r="AW89" i="97"/>
  <c r="AV89" i="97"/>
  <c r="AU89" i="97"/>
  <c r="AT89" i="97"/>
  <c r="AS89" i="97"/>
  <c r="AR89" i="97"/>
  <c r="AQ89" i="97"/>
  <c r="AP89" i="97"/>
  <c r="AO89" i="97"/>
  <c r="AN89" i="97"/>
  <c r="AM89" i="97"/>
  <c r="AL89" i="97"/>
  <c r="AK89" i="97"/>
  <c r="AJ89" i="97"/>
  <c r="AI89" i="97"/>
  <c r="AH89" i="97"/>
  <c r="AG89" i="97"/>
  <c r="AF89" i="97"/>
  <c r="AE89" i="97"/>
  <c r="AD89" i="97"/>
  <c r="AC89" i="97"/>
  <c r="AB89" i="97"/>
  <c r="AA89" i="97"/>
  <c r="Z89" i="97"/>
  <c r="Y89" i="97"/>
  <c r="X89" i="97"/>
  <c r="W89" i="97"/>
  <c r="V89" i="97"/>
  <c r="U89" i="97"/>
  <c r="T89" i="97"/>
  <c r="S89" i="97"/>
  <c r="R89" i="97"/>
  <c r="Q89" i="97"/>
  <c r="P89" i="97"/>
  <c r="O89" i="97"/>
  <c r="N89" i="97"/>
  <c r="M89" i="97"/>
  <c r="L89" i="97"/>
  <c r="K89" i="97"/>
  <c r="J89" i="97"/>
  <c r="I89" i="97"/>
  <c r="H89" i="97"/>
  <c r="G89" i="97"/>
  <c r="F89" i="97"/>
  <c r="E89" i="97"/>
  <c r="D89" i="97"/>
  <c r="C89" i="97"/>
  <c r="B89" i="97"/>
  <c r="BA88" i="97"/>
  <c r="AZ88" i="97"/>
  <c r="AY88" i="97"/>
  <c r="AX88" i="97"/>
  <c r="AW88" i="97"/>
  <c r="AV88" i="97"/>
  <c r="AU88" i="97"/>
  <c r="AT88" i="97"/>
  <c r="AS88" i="97"/>
  <c r="AR88" i="97"/>
  <c r="AQ88" i="97"/>
  <c r="AP88" i="97"/>
  <c r="AO88" i="97"/>
  <c r="AN88" i="97"/>
  <c r="AM88" i="97"/>
  <c r="AL88" i="97"/>
  <c r="AK88" i="97"/>
  <c r="AJ88" i="97"/>
  <c r="AI88" i="97"/>
  <c r="AH88" i="97"/>
  <c r="AG88" i="97"/>
  <c r="AF88" i="97"/>
  <c r="AE88" i="97"/>
  <c r="AD88" i="97"/>
  <c r="AC88" i="97"/>
  <c r="AB88" i="97"/>
  <c r="AA88" i="97"/>
  <c r="Z88" i="97"/>
  <c r="Y88" i="97"/>
  <c r="X88" i="97"/>
  <c r="W88" i="97"/>
  <c r="V88" i="97"/>
  <c r="U88" i="97"/>
  <c r="T88" i="97"/>
  <c r="S88" i="97"/>
  <c r="R88" i="97"/>
  <c r="Q88" i="97"/>
  <c r="P88" i="97"/>
  <c r="O88" i="97"/>
  <c r="N88" i="97"/>
  <c r="M88" i="97"/>
  <c r="L88" i="97"/>
  <c r="K88" i="97"/>
  <c r="J88" i="97"/>
  <c r="I88" i="97"/>
  <c r="H88" i="97"/>
  <c r="G88" i="97"/>
  <c r="F88" i="97"/>
  <c r="E88" i="97"/>
  <c r="D88" i="97"/>
  <c r="C88" i="97"/>
  <c r="B88" i="97"/>
  <c r="BA87" i="97"/>
  <c r="AZ87" i="97"/>
  <c r="AY87" i="97"/>
  <c r="AX87" i="97"/>
  <c r="AW87" i="97"/>
  <c r="AV87" i="97"/>
  <c r="AU87" i="97"/>
  <c r="AT87" i="97"/>
  <c r="AS87" i="97"/>
  <c r="AR87" i="97"/>
  <c r="AQ87" i="97"/>
  <c r="AP87" i="97"/>
  <c r="AO87" i="97"/>
  <c r="AN87" i="97"/>
  <c r="AM87" i="97"/>
  <c r="AL87" i="97"/>
  <c r="AK87" i="97"/>
  <c r="AJ87" i="97"/>
  <c r="AI87" i="97"/>
  <c r="AH87" i="97"/>
  <c r="AG87" i="97"/>
  <c r="AF87" i="97"/>
  <c r="AE87" i="97"/>
  <c r="AD87" i="97"/>
  <c r="AC87" i="97"/>
  <c r="AB87" i="97"/>
  <c r="AA87" i="97"/>
  <c r="Z87" i="97"/>
  <c r="Y87" i="97"/>
  <c r="X87" i="97"/>
  <c r="W87" i="97"/>
  <c r="V87" i="97"/>
  <c r="U87" i="97"/>
  <c r="T87" i="97"/>
  <c r="S87" i="97"/>
  <c r="R87" i="97"/>
  <c r="Q87" i="97"/>
  <c r="P87" i="97"/>
  <c r="O87" i="97"/>
  <c r="N87" i="97"/>
  <c r="M87" i="97"/>
  <c r="L87" i="97"/>
  <c r="K87" i="97"/>
  <c r="J87" i="97"/>
  <c r="I87" i="97"/>
  <c r="H87" i="97"/>
  <c r="G87" i="97"/>
  <c r="F87" i="97"/>
  <c r="E87" i="97"/>
  <c r="D87" i="97"/>
  <c r="C87" i="97"/>
  <c r="B87" i="97"/>
  <c r="BA86" i="97"/>
  <c r="AZ86" i="97"/>
  <c r="AY86" i="97"/>
  <c r="AX86" i="97"/>
  <c r="AW86" i="97"/>
  <c r="AV86" i="97"/>
  <c r="AU86" i="97"/>
  <c r="AT86" i="97"/>
  <c r="AS86" i="97"/>
  <c r="AR86" i="97"/>
  <c r="AQ86" i="97"/>
  <c r="AP86" i="97"/>
  <c r="AO86" i="97"/>
  <c r="AN86" i="97"/>
  <c r="AM86" i="97"/>
  <c r="AL86" i="97"/>
  <c r="AK86" i="97"/>
  <c r="AJ86" i="97"/>
  <c r="AI86" i="97"/>
  <c r="AH86" i="97"/>
  <c r="AG86" i="97"/>
  <c r="AF86" i="97"/>
  <c r="AE86" i="97"/>
  <c r="AD86" i="97"/>
  <c r="AC86" i="97"/>
  <c r="AB86" i="97"/>
  <c r="AA86" i="97"/>
  <c r="Z86" i="97"/>
  <c r="Y86" i="97"/>
  <c r="X86" i="97"/>
  <c r="W86" i="97"/>
  <c r="V86" i="97"/>
  <c r="U86" i="97"/>
  <c r="T86" i="97"/>
  <c r="S86" i="97"/>
  <c r="R86" i="97"/>
  <c r="Q86" i="97"/>
  <c r="P86" i="97"/>
  <c r="O86" i="97"/>
  <c r="N86" i="97"/>
  <c r="M86" i="97"/>
  <c r="L86" i="97"/>
  <c r="K86" i="97"/>
  <c r="J86" i="97"/>
  <c r="I86" i="97"/>
  <c r="H86" i="97"/>
  <c r="G86" i="97"/>
  <c r="F86" i="97"/>
  <c r="E86" i="97"/>
  <c r="D86" i="97"/>
  <c r="C86" i="97"/>
  <c r="B86" i="97"/>
  <c r="BA85" i="97"/>
  <c r="AZ85" i="97"/>
  <c r="AY85" i="97"/>
  <c r="AX85" i="97"/>
  <c r="AW85" i="97"/>
  <c r="AV85" i="97"/>
  <c r="AU85" i="97"/>
  <c r="AT85" i="97"/>
  <c r="AS85" i="97"/>
  <c r="AR85" i="97"/>
  <c r="AQ85" i="97"/>
  <c r="AP85" i="97"/>
  <c r="AO85" i="97"/>
  <c r="AN85" i="97"/>
  <c r="AM85" i="97"/>
  <c r="AL85" i="97"/>
  <c r="AK85" i="97"/>
  <c r="AJ85" i="97"/>
  <c r="AI85" i="97"/>
  <c r="AH85" i="97"/>
  <c r="AG85" i="97"/>
  <c r="AF85" i="97"/>
  <c r="AE85" i="97"/>
  <c r="AD85" i="97"/>
  <c r="AC85" i="97"/>
  <c r="AB85" i="97"/>
  <c r="AA85" i="97"/>
  <c r="Z85" i="97"/>
  <c r="Y85" i="97"/>
  <c r="X85" i="97"/>
  <c r="W85" i="97"/>
  <c r="V85" i="97"/>
  <c r="U85" i="97"/>
  <c r="T85" i="97"/>
  <c r="S85" i="97"/>
  <c r="R85" i="97"/>
  <c r="Q85" i="97"/>
  <c r="P85" i="97"/>
  <c r="O85" i="97"/>
  <c r="N85" i="97"/>
  <c r="M85" i="97"/>
  <c r="L85" i="97"/>
  <c r="K85" i="97"/>
  <c r="J85" i="97"/>
  <c r="I85" i="97"/>
  <c r="H85" i="97"/>
  <c r="G85" i="97"/>
  <c r="F85" i="97"/>
  <c r="E85" i="97"/>
  <c r="D85" i="97"/>
  <c r="C85" i="97"/>
  <c r="B85" i="97"/>
  <c r="BA84" i="97"/>
  <c r="AZ84" i="97"/>
  <c r="AY84" i="97"/>
  <c r="AX84" i="97"/>
  <c r="AW84" i="97"/>
  <c r="AV84" i="97"/>
  <c r="AU84" i="97"/>
  <c r="AT84" i="97"/>
  <c r="AS84" i="97"/>
  <c r="AR84" i="97"/>
  <c r="AQ84" i="97"/>
  <c r="AP84" i="97"/>
  <c r="AO84" i="97"/>
  <c r="AN84" i="97"/>
  <c r="AM84" i="97"/>
  <c r="AL84" i="97"/>
  <c r="AK84" i="97"/>
  <c r="AJ84" i="97"/>
  <c r="AI84" i="97"/>
  <c r="AH84" i="97"/>
  <c r="AG84" i="97"/>
  <c r="AF84" i="97"/>
  <c r="AE84" i="97"/>
  <c r="AD84" i="97"/>
  <c r="AC84" i="97"/>
  <c r="AB84" i="97"/>
  <c r="AA84" i="97"/>
  <c r="Z84" i="97"/>
  <c r="Y84" i="97"/>
  <c r="X84" i="97"/>
  <c r="W84" i="97"/>
  <c r="V84" i="97"/>
  <c r="U84" i="97"/>
  <c r="T84" i="97"/>
  <c r="S84" i="97"/>
  <c r="R84" i="97"/>
  <c r="Q84" i="97"/>
  <c r="P84" i="97"/>
  <c r="O84" i="97"/>
  <c r="N84" i="97"/>
  <c r="M84" i="97"/>
  <c r="L84" i="97"/>
  <c r="K84" i="97"/>
  <c r="J84" i="97"/>
  <c r="I84" i="97"/>
  <c r="H84" i="97"/>
  <c r="G84" i="97"/>
  <c r="F84" i="97"/>
  <c r="E84" i="97"/>
  <c r="D84" i="97"/>
  <c r="C84" i="97"/>
  <c r="B84" i="97"/>
  <c r="BA83" i="97"/>
  <c r="AZ83" i="97"/>
  <c r="AY83" i="97"/>
  <c r="AX83" i="97"/>
  <c r="AW83" i="97"/>
  <c r="AV83" i="97"/>
  <c r="AU83" i="97"/>
  <c r="AT83" i="97"/>
  <c r="AS83" i="97"/>
  <c r="AR83" i="97"/>
  <c r="AQ83" i="97"/>
  <c r="AP83" i="97"/>
  <c r="AO83" i="97"/>
  <c r="AN83" i="97"/>
  <c r="AM83" i="97"/>
  <c r="AL83" i="97"/>
  <c r="AK83" i="97"/>
  <c r="AJ83" i="97"/>
  <c r="AI83" i="97"/>
  <c r="AH83" i="97"/>
  <c r="AG83" i="97"/>
  <c r="AF83" i="97"/>
  <c r="AE83" i="97"/>
  <c r="AD83" i="97"/>
  <c r="AC83" i="97"/>
  <c r="AB83" i="97"/>
  <c r="AA83" i="97"/>
  <c r="Z83" i="97"/>
  <c r="Y83" i="97"/>
  <c r="X83" i="97"/>
  <c r="W83" i="97"/>
  <c r="V83" i="97"/>
  <c r="U83" i="97"/>
  <c r="T83" i="97"/>
  <c r="S83" i="97"/>
  <c r="R83" i="97"/>
  <c r="Q83" i="97"/>
  <c r="P83" i="97"/>
  <c r="O83" i="97"/>
  <c r="N83" i="97"/>
  <c r="M83" i="97"/>
  <c r="L83" i="97"/>
  <c r="K83" i="97"/>
  <c r="J83" i="97"/>
  <c r="I83" i="97"/>
  <c r="H83" i="97"/>
  <c r="G83" i="97"/>
  <c r="F83" i="97"/>
  <c r="E83" i="97"/>
  <c r="D83" i="97"/>
  <c r="C83" i="97"/>
  <c r="B83" i="97"/>
  <c r="BA82" i="97"/>
  <c r="AZ82" i="97"/>
  <c r="AY82" i="97"/>
  <c r="AX82" i="97"/>
  <c r="AW82" i="97"/>
  <c r="AV82" i="97"/>
  <c r="AU82" i="97"/>
  <c r="AT82" i="97"/>
  <c r="AS82" i="97"/>
  <c r="AR82" i="97"/>
  <c r="AQ82" i="97"/>
  <c r="AP82" i="97"/>
  <c r="AO82" i="97"/>
  <c r="AN82" i="97"/>
  <c r="AM82" i="97"/>
  <c r="AL82" i="97"/>
  <c r="AK82" i="97"/>
  <c r="AJ82" i="97"/>
  <c r="AI82" i="97"/>
  <c r="AH82" i="97"/>
  <c r="AG82" i="97"/>
  <c r="AF82" i="97"/>
  <c r="AE82" i="97"/>
  <c r="AD82" i="97"/>
  <c r="AC82" i="97"/>
  <c r="AB82" i="97"/>
  <c r="AA82" i="97"/>
  <c r="Z82" i="97"/>
  <c r="Y82" i="97"/>
  <c r="X82" i="97"/>
  <c r="W82" i="97"/>
  <c r="V82" i="97"/>
  <c r="U82" i="97"/>
  <c r="T82" i="97"/>
  <c r="S82" i="97"/>
  <c r="R82" i="97"/>
  <c r="Q82" i="97"/>
  <c r="P82" i="97"/>
  <c r="O82" i="97"/>
  <c r="N82" i="97"/>
  <c r="M82" i="97"/>
  <c r="L82" i="97"/>
  <c r="K82" i="97"/>
  <c r="J82" i="97"/>
  <c r="I82" i="97"/>
  <c r="H82" i="97"/>
  <c r="G82" i="97"/>
  <c r="F82" i="97"/>
  <c r="E82" i="97"/>
  <c r="D82" i="97"/>
  <c r="C82" i="97"/>
  <c r="B82" i="97"/>
  <c r="BA81" i="97"/>
  <c r="AZ81" i="97"/>
  <c r="AY81" i="97"/>
  <c r="AX81" i="97"/>
  <c r="AW81" i="97"/>
  <c r="AV81" i="97"/>
  <c r="AU81" i="97"/>
  <c r="AT81" i="97"/>
  <c r="AS81" i="97"/>
  <c r="AR81" i="97"/>
  <c r="AQ81" i="97"/>
  <c r="AP81" i="97"/>
  <c r="AO81" i="97"/>
  <c r="AN81" i="97"/>
  <c r="AM81" i="97"/>
  <c r="AL81" i="97"/>
  <c r="AK81" i="97"/>
  <c r="AJ81" i="97"/>
  <c r="AI81" i="97"/>
  <c r="AH81" i="97"/>
  <c r="AG81" i="97"/>
  <c r="AF81" i="97"/>
  <c r="AE81" i="97"/>
  <c r="AD81" i="97"/>
  <c r="AC81" i="97"/>
  <c r="AB81" i="97"/>
  <c r="AA81" i="97"/>
  <c r="Z81" i="97"/>
  <c r="Y81" i="97"/>
  <c r="X81" i="97"/>
  <c r="W81" i="97"/>
  <c r="V81" i="97"/>
  <c r="U81" i="97"/>
  <c r="T81" i="97"/>
  <c r="S81" i="97"/>
  <c r="R81" i="97"/>
  <c r="Q81" i="97"/>
  <c r="P81" i="97"/>
  <c r="O81" i="97"/>
  <c r="N81" i="97"/>
  <c r="M81" i="97"/>
  <c r="L81" i="97"/>
  <c r="K81" i="97"/>
  <c r="J81" i="97"/>
  <c r="I81" i="97"/>
  <c r="H81" i="97"/>
  <c r="G81" i="97"/>
  <c r="F81" i="97"/>
  <c r="E81" i="97"/>
  <c r="D81" i="97"/>
  <c r="C81" i="97"/>
  <c r="B81" i="97"/>
  <c r="BA80" i="97"/>
  <c r="AZ80" i="97"/>
  <c r="AY80" i="97"/>
  <c r="AX80" i="97"/>
  <c r="AW80" i="97"/>
  <c r="AV80" i="97"/>
  <c r="AU80" i="97"/>
  <c r="AT80" i="97"/>
  <c r="AS80" i="97"/>
  <c r="AR80" i="97"/>
  <c r="AQ80" i="97"/>
  <c r="AP80" i="97"/>
  <c r="AO80" i="97"/>
  <c r="AN80" i="97"/>
  <c r="AM80" i="97"/>
  <c r="AL80" i="97"/>
  <c r="AK80" i="97"/>
  <c r="AJ80" i="97"/>
  <c r="AI80" i="97"/>
  <c r="AH80" i="97"/>
  <c r="AG80" i="97"/>
  <c r="AF80" i="97"/>
  <c r="AE80" i="97"/>
  <c r="AD80" i="97"/>
  <c r="AC80" i="97"/>
  <c r="AB80" i="97"/>
  <c r="AA80" i="97"/>
  <c r="Z80" i="97"/>
  <c r="Y80" i="97"/>
  <c r="X80" i="97"/>
  <c r="W80" i="97"/>
  <c r="V80" i="97"/>
  <c r="U80" i="97"/>
  <c r="T80" i="97"/>
  <c r="S80" i="97"/>
  <c r="R80" i="97"/>
  <c r="Q80" i="97"/>
  <c r="P80" i="97"/>
  <c r="O80" i="97"/>
  <c r="N80" i="97"/>
  <c r="M80" i="97"/>
  <c r="L80" i="97"/>
  <c r="K80" i="97"/>
  <c r="J80" i="97"/>
  <c r="I80" i="97"/>
  <c r="H80" i="97"/>
  <c r="G80" i="97"/>
  <c r="F80" i="97"/>
  <c r="E80" i="97"/>
  <c r="D80" i="97"/>
  <c r="C80" i="97"/>
  <c r="B80" i="97"/>
  <c r="BA79" i="97"/>
  <c r="AZ79" i="97"/>
  <c r="AY79" i="97"/>
  <c r="AX79" i="97"/>
  <c r="AW79" i="97"/>
  <c r="AV79" i="97"/>
  <c r="AU79" i="97"/>
  <c r="AT79" i="97"/>
  <c r="AS79" i="97"/>
  <c r="AR79" i="97"/>
  <c r="AQ79" i="97"/>
  <c r="AP79" i="97"/>
  <c r="AO79" i="97"/>
  <c r="AN79" i="97"/>
  <c r="AM79" i="97"/>
  <c r="AL79" i="97"/>
  <c r="AK79" i="97"/>
  <c r="AJ79" i="97"/>
  <c r="AI79" i="97"/>
  <c r="AH79" i="97"/>
  <c r="AG79" i="97"/>
  <c r="AF79" i="97"/>
  <c r="AE79" i="97"/>
  <c r="AD79" i="97"/>
  <c r="AC79" i="97"/>
  <c r="AB79" i="97"/>
  <c r="AA79" i="97"/>
  <c r="Z79" i="97"/>
  <c r="Y79" i="97"/>
  <c r="X79" i="97"/>
  <c r="W79" i="97"/>
  <c r="V79" i="97"/>
  <c r="U79" i="97"/>
  <c r="T79" i="97"/>
  <c r="S79" i="97"/>
  <c r="R79" i="97"/>
  <c r="Q79" i="97"/>
  <c r="P79" i="97"/>
  <c r="O79" i="97"/>
  <c r="N79" i="97"/>
  <c r="M79" i="97"/>
  <c r="L79" i="97"/>
  <c r="K79" i="97"/>
  <c r="J79" i="97"/>
  <c r="I79" i="97"/>
  <c r="H79" i="97"/>
  <c r="G79" i="97"/>
  <c r="F79" i="97"/>
  <c r="E79" i="97"/>
  <c r="D79" i="97"/>
  <c r="C79" i="97"/>
  <c r="B79" i="97"/>
  <c r="BA78" i="97"/>
  <c r="AZ78" i="97"/>
  <c r="AY78" i="97"/>
  <c r="AX78" i="97"/>
  <c r="AW78" i="97"/>
  <c r="AV78" i="97"/>
  <c r="AU78" i="97"/>
  <c r="AT78" i="97"/>
  <c r="AS78" i="97"/>
  <c r="AR78" i="97"/>
  <c r="AQ78" i="97"/>
  <c r="AP78" i="97"/>
  <c r="AO78" i="97"/>
  <c r="AN78" i="97"/>
  <c r="AM78" i="97"/>
  <c r="AL78" i="97"/>
  <c r="AK78" i="97"/>
  <c r="AJ78" i="97"/>
  <c r="AI78" i="97"/>
  <c r="AH78" i="97"/>
  <c r="AG78" i="97"/>
  <c r="AF78" i="97"/>
  <c r="AE78" i="97"/>
  <c r="AD78" i="97"/>
  <c r="AC78" i="97"/>
  <c r="AB78" i="97"/>
  <c r="AA78" i="97"/>
  <c r="Z78" i="97"/>
  <c r="Y78" i="97"/>
  <c r="X78" i="97"/>
  <c r="W78" i="97"/>
  <c r="V78" i="97"/>
  <c r="U78" i="97"/>
  <c r="T78" i="97"/>
  <c r="S78" i="97"/>
  <c r="R78" i="97"/>
  <c r="Q78" i="97"/>
  <c r="P78" i="97"/>
  <c r="O78" i="97"/>
  <c r="N78" i="97"/>
  <c r="M78" i="97"/>
  <c r="L78" i="97"/>
  <c r="K78" i="97"/>
  <c r="J78" i="97"/>
  <c r="I78" i="97"/>
  <c r="H78" i="97"/>
  <c r="G78" i="97"/>
  <c r="F78" i="97"/>
  <c r="E78" i="97"/>
  <c r="D78" i="97"/>
  <c r="C78" i="97"/>
  <c r="B78" i="97"/>
  <c r="BA77" i="97"/>
  <c r="AZ77" i="97"/>
  <c r="AY77" i="97"/>
  <c r="AX77" i="97"/>
  <c r="AW77" i="97"/>
  <c r="AV77" i="97"/>
  <c r="AU77" i="97"/>
  <c r="AT77" i="97"/>
  <c r="AS77" i="97"/>
  <c r="AR77" i="97"/>
  <c r="AQ77" i="97"/>
  <c r="AP77" i="97"/>
  <c r="AO77" i="97"/>
  <c r="AN77" i="97"/>
  <c r="AM77" i="97"/>
  <c r="AL77" i="97"/>
  <c r="AK77" i="97"/>
  <c r="AJ77" i="97"/>
  <c r="AI77" i="97"/>
  <c r="AH77" i="97"/>
  <c r="AG77" i="97"/>
  <c r="AF77" i="97"/>
  <c r="AE77" i="97"/>
  <c r="AD77" i="97"/>
  <c r="AC77" i="97"/>
  <c r="AB77" i="97"/>
  <c r="AA77" i="97"/>
  <c r="Z77" i="97"/>
  <c r="Y77" i="97"/>
  <c r="X77" i="97"/>
  <c r="W77" i="97"/>
  <c r="V77" i="97"/>
  <c r="U77" i="97"/>
  <c r="T77" i="97"/>
  <c r="S77" i="97"/>
  <c r="R77" i="97"/>
  <c r="Q77" i="97"/>
  <c r="P77" i="97"/>
  <c r="O77" i="97"/>
  <c r="N77" i="97"/>
  <c r="M77" i="97"/>
  <c r="L77" i="97"/>
  <c r="K77" i="97"/>
  <c r="J77" i="97"/>
  <c r="I77" i="97"/>
  <c r="H77" i="97"/>
  <c r="G77" i="97"/>
  <c r="F77" i="97"/>
  <c r="E77" i="97"/>
  <c r="D77" i="97"/>
  <c r="C77" i="97"/>
  <c r="B77" i="97"/>
  <c r="BA76" i="97"/>
  <c r="AZ76" i="97"/>
  <c r="AY76" i="97"/>
  <c r="AX76" i="97"/>
  <c r="AW76" i="97"/>
  <c r="AV76" i="97"/>
  <c r="AU76" i="97"/>
  <c r="AT76" i="97"/>
  <c r="AS76" i="97"/>
  <c r="AR76" i="97"/>
  <c r="AQ76" i="97"/>
  <c r="AP76" i="97"/>
  <c r="AO76" i="97"/>
  <c r="AN76" i="97"/>
  <c r="AM76" i="97"/>
  <c r="AL76" i="97"/>
  <c r="AK76" i="97"/>
  <c r="AJ76" i="97"/>
  <c r="AI76" i="97"/>
  <c r="AH76" i="97"/>
  <c r="AG76" i="97"/>
  <c r="AF76" i="97"/>
  <c r="AE76" i="97"/>
  <c r="AD76" i="97"/>
  <c r="AC76" i="97"/>
  <c r="AB76" i="97"/>
  <c r="AA76" i="97"/>
  <c r="Z76" i="97"/>
  <c r="Y76" i="97"/>
  <c r="X76" i="97"/>
  <c r="W76" i="97"/>
  <c r="V76" i="97"/>
  <c r="U76" i="97"/>
  <c r="T76" i="97"/>
  <c r="S76" i="97"/>
  <c r="R76" i="97"/>
  <c r="Q76" i="97"/>
  <c r="P76" i="97"/>
  <c r="O76" i="97"/>
  <c r="N76" i="97"/>
  <c r="M76" i="97"/>
  <c r="L76" i="97"/>
  <c r="K76" i="97"/>
  <c r="J76" i="97"/>
  <c r="I76" i="97"/>
  <c r="H76" i="97"/>
  <c r="G76" i="97"/>
  <c r="F76" i="97"/>
  <c r="E76" i="97"/>
  <c r="D76" i="97"/>
  <c r="C76" i="97"/>
  <c r="B76" i="97"/>
  <c r="BA75" i="97"/>
  <c r="AZ75" i="97"/>
  <c r="AY75" i="97"/>
  <c r="AX75" i="97"/>
  <c r="AW75" i="97"/>
  <c r="AV75" i="97"/>
  <c r="AU75" i="97"/>
  <c r="AT75" i="97"/>
  <c r="AS75" i="97"/>
  <c r="AR75" i="97"/>
  <c r="AQ75" i="97"/>
  <c r="AP75" i="97"/>
  <c r="AO75" i="97"/>
  <c r="AN75" i="97"/>
  <c r="AM75" i="97"/>
  <c r="AL75" i="97"/>
  <c r="AK75" i="97"/>
  <c r="AJ75" i="97"/>
  <c r="AI75" i="97"/>
  <c r="AH75" i="97"/>
  <c r="AG75" i="97"/>
  <c r="AF75" i="97"/>
  <c r="AE75" i="97"/>
  <c r="AD75" i="97"/>
  <c r="AC75" i="97"/>
  <c r="AB75" i="97"/>
  <c r="AA75" i="97"/>
  <c r="Z75" i="97"/>
  <c r="Y75" i="97"/>
  <c r="X75" i="97"/>
  <c r="W75" i="97"/>
  <c r="V75" i="97"/>
  <c r="U75" i="97"/>
  <c r="T75" i="97"/>
  <c r="S75" i="97"/>
  <c r="R75" i="97"/>
  <c r="Q75" i="97"/>
  <c r="P75" i="97"/>
  <c r="O75" i="97"/>
  <c r="N75" i="97"/>
  <c r="M75" i="97"/>
  <c r="L75" i="97"/>
  <c r="K75" i="97"/>
  <c r="J75" i="97"/>
  <c r="I75" i="97"/>
  <c r="H75" i="97"/>
  <c r="G75" i="97"/>
  <c r="F75" i="97"/>
  <c r="E75" i="97"/>
  <c r="D75" i="97"/>
  <c r="C75" i="97"/>
  <c r="B75" i="97"/>
  <c r="BA74" i="97"/>
  <c r="AZ74" i="97"/>
  <c r="AY74" i="97"/>
  <c r="AX74" i="97"/>
  <c r="AW74" i="97"/>
  <c r="AV74" i="97"/>
  <c r="AU74" i="97"/>
  <c r="AT74" i="97"/>
  <c r="AS74" i="97"/>
  <c r="AR74" i="97"/>
  <c r="AQ74" i="97"/>
  <c r="AP74" i="97"/>
  <c r="AO74" i="97"/>
  <c r="AN74" i="97"/>
  <c r="AM74" i="97"/>
  <c r="AL74" i="97"/>
  <c r="AK74" i="97"/>
  <c r="AJ74" i="97"/>
  <c r="AI74" i="97"/>
  <c r="AH74" i="97"/>
  <c r="AG74" i="97"/>
  <c r="AF74" i="97"/>
  <c r="AE74" i="97"/>
  <c r="AD74" i="97"/>
  <c r="AC74" i="97"/>
  <c r="AB74" i="97"/>
  <c r="AA74" i="97"/>
  <c r="Z74" i="97"/>
  <c r="Y74" i="97"/>
  <c r="X74" i="97"/>
  <c r="W74" i="97"/>
  <c r="V74" i="97"/>
  <c r="U74" i="97"/>
  <c r="T74" i="97"/>
  <c r="S74" i="97"/>
  <c r="R74" i="97"/>
  <c r="Q74" i="97"/>
  <c r="P74" i="97"/>
  <c r="O74" i="97"/>
  <c r="N74" i="97"/>
  <c r="M74" i="97"/>
  <c r="L74" i="97"/>
  <c r="K74" i="97"/>
  <c r="J74" i="97"/>
  <c r="I74" i="97"/>
  <c r="H74" i="97"/>
  <c r="G74" i="97"/>
  <c r="F74" i="97"/>
  <c r="E74" i="97"/>
  <c r="D74" i="97"/>
  <c r="C74" i="97"/>
  <c r="B74" i="97"/>
  <c r="BA73" i="97"/>
  <c r="AZ73" i="97"/>
  <c r="AY73" i="97"/>
  <c r="AX73" i="97"/>
  <c r="AW73" i="97"/>
  <c r="AV73" i="97"/>
  <c r="AU73" i="97"/>
  <c r="AT73" i="97"/>
  <c r="AS73" i="97"/>
  <c r="AR73" i="97"/>
  <c r="AQ73" i="97"/>
  <c r="AP73" i="97"/>
  <c r="AO73" i="97"/>
  <c r="AN73" i="97"/>
  <c r="AM73" i="97"/>
  <c r="AL73" i="97"/>
  <c r="AK73" i="97"/>
  <c r="AJ73" i="97"/>
  <c r="AI73" i="97"/>
  <c r="AH73" i="97"/>
  <c r="AG73" i="97"/>
  <c r="AF73" i="97"/>
  <c r="AE73" i="97"/>
  <c r="AD73" i="97"/>
  <c r="AC73" i="97"/>
  <c r="AB73" i="97"/>
  <c r="AA73" i="97"/>
  <c r="Z73" i="97"/>
  <c r="Y73" i="97"/>
  <c r="X73" i="97"/>
  <c r="W73" i="97"/>
  <c r="V73" i="97"/>
  <c r="U73" i="97"/>
  <c r="T73" i="97"/>
  <c r="S73" i="97"/>
  <c r="R73" i="97"/>
  <c r="Q73" i="97"/>
  <c r="P73" i="97"/>
  <c r="O73" i="97"/>
  <c r="N73" i="97"/>
  <c r="M73" i="97"/>
  <c r="L73" i="97"/>
  <c r="K73" i="97"/>
  <c r="J73" i="97"/>
  <c r="I73" i="97"/>
  <c r="H73" i="97"/>
  <c r="G73" i="97"/>
  <c r="F73" i="97"/>
  <c r="E73" i="97"/>
  <c r="D73" i="97"/>
  <c r="C73" i="97"/>
  <c r="B73" i="97"/>
  <c r="BA72" i="97"/>
  <c r="AZ72" i="97"/>
  <c r="AY72" i="97"/>
  <c r="AX72" i="97"/>
  <c r="AW72" i="97"/>
  <c r="AV72" i="97"/>
  <c r="AU72" i="97"/>
  <c r="AT72" i="97"/>
  <c r="AS72" i="97"/>
  <c r="AR72" i="97"/>
  <c r="AQ72" i="97"/>
  <c r="AP72" i="97"/>
  <c r="AO72" i="97"/>
  <c r="AN72" i="97"/>
  <c r="AM72" i="97"/>
  <c r="AL72" i="97"/>
  <c r="AK72" i="97"/>
  <c r="AJ72" i="97"/>
  <c r="AI72" i="97"/>
  <c r="AH72" i="97"/>
  <c r="AG72" i="97"/>
  <c r="AF72" i="97"/>
  <c r="AE72" i="97"/>
  <c r="AD72" i="97"/>
  <c r="AC72" i="97"/>
  <c r="AB72" i="97"/>
  <c r="AA72" i="97"/>
  <c r="Z72" i="97"/>
  <c r="Y72" i="97"/>
  <c r="X72" i="97"/>
  <c r="W72" i="97"/>
  <c r="V72" i="97"/>
  <c r="U72" i="97"/>
  <c r="T72" i="97"/>
  <c r="S72" i="97"/>
  <c r="R72" i="97"/>
  <c r="Q72" i="97"/>
  <c r="P72" i="97"/>
  <c r="O72" i="97"/>
  <c r="N72" i="97"/>
  <c r="M72" i="97"/>
  <c r="L72" i="97"/>
  <c r="K72" i="97"/>
  <c r="J72" i="97"/>
  <c r="I72" i="97"/>
  <c r="H72" i="97"/>
  <c r="G72" i="97"/>
  <c r="F72" i="97"/>
  <c r="E72" i="97"/>
  <c r="D72" i="97"/>
  <c r="C72" i="97"/>
  <c r="B72" i="97"/>
  <c r="BA71" i="97"/>
  <c r="AZ71" i="97"/>
  <c r="AY71" i="97"/>
  <c r="AX71" i="97"/>
  <c r="AW71" i="97"/>
  <c r="AV71" i="97"/>
  <c r="AU71" i="97"/>
  <c r="AT71" i="97"/>
  <c r="AS71" i="97"/>
  <c r="AR71" i="97"/>
  <c r="AQ71" i="97"/>
  <c r="AP71" i="97"/>
  <c r="AO71" i="97"/>
  <c r="AN71" i="97"/>
  <c r="AM71" i="97"/>
  <c r="AL71" i="97"/>
  <c r="AK71" i="97"/>
  <c r="AJ71" i="97"/>
  <c r="AI71" i="97"/>
  <c r="AH71" i="97"/>
  <c r="AG71" i="97"/>
  <c r="AF71" i="97"/>
  <c r="AE71" i="97"/>
  <c r="AD71" i="97"/>
  <c r="AC71" i="97"/>
  <c r="AB71" i="97"/>
  <c r="AA71" i="97"/>
  <c r="Z71" i="97"/>
  <c r="Y71" i="97"/>
  <c r="X71" i="97"/>
  <c r="W71" i="97"/>
  <c r="V71" i="97"/>
  <c r="U71" i="97"/>
  <c r="T71" i="97"/>
  <c r="S71" i="97"/>
  <c r="R71" i="97"/>
  <c r="Q71" i="97"/>
  <c r="P71" i="97"/>
  <c r="O71" i="97"/>
  <c r="N71" i="97"/>
  <c r="M71" i="97"/>
  <c r="L71" i="97"/>
  <c r="K71" i="97"/>
  <c r="J71" i="97"/>
  <c r="I71" i="97"/>
  <c r="H71" i="97"/>
  <c r="G71" i="97"/>
  <c r="F71" i="97"/>
  <c r="E71" i="97"/>
  <c r="D71" i="97"/>
  <c r="C71" i="97"/>
  <c r="B71" i="97"/>
  <c r="BA70" i="97"/>
  <c r="AZ70" i="97"/>
  <c r="AY70" i="97"/>
  <c r="AX70" i="97"/>
  <c r="AW70" i="97"/>
  <c r="AV70" i="97"/>
  <c r="AU70" i="97"/>
  <c r="AT70" i="97"/>
  <c r="AS70" i="97"/>
  <c r="AR70" i="97"/>
  <c r="AQ70" i="97"/>
  <c r="AP70" i="97"/>
  <c r="AO70" i="97"/>
  <c r="AN70" i="97"/>
  <c r="AM70" i="97"/>
  <c r="AL70" i="97"/>
  <c r="AK70" i="97"/>
  <c r="AJ70" i="97"/>
  <c r="AI70" i="97"/>
  <c r="AH70" i="97"/>
  <c r="AG70" i="97"/>
  <c r="AF70" i="97"/>
  <c r="AE70" i="97"/>
  <c r="AD70" i="97"/>
  <c r="AC70" i="97"/>
  <c r="AB70" i="97"/>
  <c r="AA70" i="97"/>
  <c r="Z70" i="97"/>
  <c r="Y70" i="97"/>
  <c r="X70" i="97"/>
  <c r="W70" i="97"/>
  <c r="V70" i="97"/>
  <c r="U70" i="97"/>
  <c r="T70" i="97"/>
  <c r="S70" i="97"/>
  <c r="R70" i="97"/>
  <c r="Q70" i="97"/>
  <c r="P70" i="97"/>
  <c r="O70" i="97"/>
  <c r="N70" i="97"/>
  <c r="M70" i="97"/>
  <c r="L70" i="97"/>
  <c r="K70" i="97"/>
  <c r="J70" i="97"/>
  <c r="I70" i="97"/>
  <c r="H70" i="97"/>
  <c r="G70" i="97"/>
  <c r="F70" i="97"/>
  <c r="E70" i="97"/>
  <c r="D70" i="97"/>
  <c r="C70" i="97"/>
  <c r="B70" i="97"/>
  <c r="BA69" i="97"/>
  <c r="AZ69" i="97"/>
  <c r="AY69" i="97"/>
  <c r="AX69" i="97"/>
  <c r="AW69" i="97"/>
  <c r="AV69" i="97"/>
  <c r="AU69" i="97"/>
  <c r="AT69" i="97"/>
  <c r="AS69" i="97"/>
  <c r="AR69" i="97"/>
  <c r="AQ69" i="97"/>
  <c r="AP69" i="97"/>
  <c r="AO69" i="97"/>
  <c r="AN69" i="97"/>
  <c r="AM69" i="97"/>
  <c r="AL69" i="97"/>
  <c r="AK69" i="97"/>
  <c r="AJ69" i="97"/>
  <c r="AI69" i="97"/>
  <c r="AH69" i="97"/>
  <c r="AG69" i="97"/>
  <c r="AF69" i="97"/>
  <c r="AE69" i="97"/>
  <c r="AD69" i="97"/>
  <c r="AC69" i="97"/>
  <c r="AB69" i="97"/>
  <c r="AA69" i="97"/>
  <c r="Z69" i="97"/>
  <c r="Y69" i="97"/>
  <c r="X69" i="97"/>
  <c r="W69" i="97"/>
  <c r="V69" i="97"/>
  <c r="U69" i="97"/>
  <c r="T69" i="97"/>
  <c r="S69" i="97"/>
  <c r="R69" i="97"/>
  <c r="Q69" i="97"/>
  <c r="P69" i="97"/>
  <c r="O69" i="97"/>
  <c r="N69" i="97"/>
  <c r="M69" i="97"/>
  <c r="L69" i="97"/>
  <c r="K69" i="97"/>
  <c r="J69" i="97"/>
  <c r="I69" i="97"/>
  <c r="H69" i="97"/>
  <c r="G69" i="97"/>
  <c r="F69" i="97"/>
  <c r="E69" i="97"/>
  <c r="D69" i="97"/>
  <c r="C69" i="97"/>
  <c r="B69" i="97"/>
  <c r="BA68" i="97"/>
  <c r="AZ68" i="97"/>
  <c r="AY68" i="97"/>
  <c r="AX68" i="97"/>
  <c r="AW68" i="97"/>
  <c r="AV68" i="97"/>
  <c r="AU68" i="97"/>
  <c r="AT68" i="97"/>
  <c r="AS68" i="97"/>
  <c r="AR68" i="97"/>
  <c r="AQ68" i="97"/>
  <c r="AP68" i="97"/>
  <c r="AO68" i="97"/>
  <c r="AN68" i="97"/>
  <c r="AM68" i="97"/>
  <c r="AL68" i="97"/>
  <c r="AK68" i="97"/>
  <c r="AJ68" i="97"/>
  <c r="AI68" i="97"/>
  <c r="AH68" i="97"/>
  <c r="AG68" i="97"/>
  <c r="AF68" i="97"/>
  <c r="AE68" i="97"/>
  <c r="AD68" i="97"/>
  <c r="AC68" i="97"/>
  <c r="AB68" i="97"/>
  <c r="AA68" i="97"/>
  <c r="Z68" i="97"/>
  <c r="Y68" i="97"/>
  <c r="X68" i="97"/>
  <c r="W68" i="97"/>
  <c r="V68" i="97"/>
  <c r="U68" i="97"/>
  <c r="T68" i="97"/>
  <c r="S68" i="97"/>
  <c r="R68" i="97"/>
  <c r="Q68" i="97"/>
  <c r="P68" i="97"/>
  <c r="O68" i="97"/>
  <c r="N68" i="97"/>
  <c r="M68" i="97"/>
  <c r="L68" i="97"/>
  <c r="K68" i="97"/>
  <c r="J68" i="97"/>
  <c r="I68" i="97"/>
  <c r="H68" i="97"/>
  <c r="G68" i="97"/>
  <c r="F68" i="97"/>
  <c r="E68" i="97"/>
  <c r="D68" i="97"/>
  <c r="C68" i="97"/>
  <c r="B68" i="97"/>
  <c r="BA67" i="97"/>
  <c r="AZ67" i="97"/>
  <c r="AY67" i="97"/>
  <c r="AX67" i="97"/>
  <c r="AW67" i="97"/>
  <c r="AV67" i="97"/>
  <c r="AU67" i="97"/>
  <c r="AT67" i="97"/>
  <c r="AS67" i="97"/>
  <c r="AR67" i="97"/>
  <c r="AQ67" i="97"/>
  <c r="AP67" i="97"/>
  <c r="AO67" i="97"/>
  <c r="AN67" i="97"/>
  <c r="AM67" i="97"/>
  <c r="AL67" i="97"/>
  <c r="AK67" i="97"/>
  <c r="AJ67" i="97"/>
  <c r="AI67" i="97"/>
  <c r="AH67" i="97"/>
  <c r="AG67" i="97"/>
  <c r="AF67" i="97"/>
  <c r="AE67" i="97"/>
  <c r="AD67" i="97"/>
  <c r="AC67" i="97"/>
  <c r="AB67" i="97"/>
  <c r="AA67" i="97"/>
  <c r="Z67" i="97"/>
  <c r="Y67" i="97"/>
  <c r="X67" i="97"/>
  <c r="W67" i="97"/>
  <c r="V67" i="97"/>
  <c r="U67" i="97"/>
  <c r="T67" i="97"/>
  <c r="S67" i="97"/>
  <c r="R67" i="97"/>
  <c r="Q67" i="97"/>
  <c r="P67" i="97"/>
  <c r="O67" i="97"/>
  <c r="N67" i="97"/>
  <c r="M67" i="97"/>
  <c r="L67" i="97"/>
  <c r="K67" i="97"/>
  <c r="J67" i="97"/>
  <c r="I67" i="97"/>
  <c r="H67" i="97"/>
  <c r="G67" i="97"/>
  <c r="F67" i="97"/>
  <c r="E67" i="97"/>
  <c r="D67" i="97"/>
  <c r="C67" i="97"/>
  <c r="B67" i="97"/>
  <c r="BA66" i="97"/>
  <c r="AZ66" i="97"/>
  <c r="AY66" i="97"/>
  <c r="AX66" i="97"/>
  <c r="AW66" i="97"/>
  <c r="AV66" i="97"/>
  <c r="AU66" i="97"/>
  <c r="AT66" i="97"/>
  <c r="AS66" i="97"/>
  <c r="AR66" i="97"/>
  <c r="AQ66" i="97"/>
  <c r="AP66" i="97"/>
  <c r="AO66" i="97"/>
  <c r="AN66" i="97"/>
  <c r="AM66" i="97"/>
  <c r="AL66" i="97"/>
  <c r="AK66" i="97"/>
  <c r="AJ66" i="97"/>
  <c r="AI66" i="97"/>
  <c r="AH66" i="97"/>
  <c r="AG66" i="97"/>
  <c r="AF66" i="97"/>
  <c r="AE66" i="97"/>
  <c r="AD66" i="97"/>
  <c r="AC66" i="97"/>
  <c r="AB66" i="97"/>
  <c r="AA66" i="97"/>
  <c r="Z66" i="97"/>
  <c r="Y66" i="97"/>
  <c r="X66" i="97"/>
  <c r="W66" i="97"/>
  <c r="V66" i="97"/>
  <c r="U66" i="97"/>
  <c r="T66" i="97"/>
  <c r="S66" i="97"/>
  <c r="R66" i="97"/>
  <c r="Q66" i="97"/>
  <c r="P66" i="97"/>
  <c r="O66" i="97"/>
  <c r="N66" i="97"/>
  <c r="M66" i="97"/>
  <c r="L66" i="97"/>
  <c r="K66" i="97"/>
  <c r="J66" i="97"/>
  <c r="I66" i="97"/>
  <c r="H66" i="97"/>
  <c r="G66" i="97"/>
  <c r="F66" i="97"/>
  <c r="E66" i="97"/>
  <c r="D66" i="97"/>
  <c r="C66" i="97"/>
  <c r="B66" i="97"/>
  <c r="BA65" i="97"/>
  <c r="AZ65" i="97"/>
  <c r="AY65" i="97"/>
  <c r="AX65" i="97"/>
  <c r="AW65" i="97"/>
  <c r="AV65" i="97"/>
  <c r="AU65" i="97"/>
  <c r="AT65" i="97"/>
  <c r="AS65" i="97"/>
  <c r="AR65" i="97"/>
  <c r="AQ65" i="97"/>
  <c r="AP65" i="97"/>
  <c r="AO65" i="97"/>
  <c r="AN65" i="97"/>
  <c r="AM65" i="97"/>
  <c r="AL65" i="97"/>
  <c r="AK65" i="97"/>
  <c r="AJ65" i="97"/>
  <c r="AI65" i="97"/>
  <c r="AH65" i="97"/>
  <c r="AG65" i="97"/>
  <c r="AF65" i="97"/>
  <c r="AE65" i="97"/>
  <c r="AD65" i="97"/>
  <c r="AC65" i="97"/>
  <c r="AB65" i="97"/>
  <c r="AA65" i="97"/>
  <c r="Z65" i="97"/>
  <c r="Y65" i="97"/>
  <c r="X65" i="97"/>
  <c r="W65" i="97"/>
  <c r="V65" i="97"/>
  <c r="U65" i="97"/>
  <c r="T65" i="97"/>
  <c r="S65" i="97"/>
  <c r="R65" i="97"/>
  <c r="Q65" i="97"/>
  <c r="P65" i="97"/>
  <c r="O65" i="97"/>
  <c r="N65" i="97"/>
  <c r="M65" i="97"/>
  <c r="L65" i="97"/>
  <c r="K65" i="97"/>
  <c r="J65" i="97"/>
  <c r="I65" i="97"/>
  <c r="H65" i="97"/>
  <c r="G65" i="97"/>
  <c r="F65" i="97"/>
  <c r="E65" i="97"/>
  <c r="D65" i="97"/>
  <c r="C65" i="97"/>
  <c r="B65" i="97"/>
  <c r="BA64" i="97"/>
  <c r="AZ64" i="97"/>
  <c r="AY64" i="97"/>
  <c r="AX64" i="97"/>
  <c r="AW64" i="97"/>
  <c r="AV64" i="97"/>
  <c r="AU64" i="97"/>
  <c r="AT64" i="97"/>
  <c r="AS64" i="97"/>
  <c r="AR64" i="97"/>
  <c r="AQ64" i="97"/>
  <c r="AP64" i="97"/>
  <c r="AO64" i="97"/>
  <c r="AN64" i="97"/>
  <c r="AM64" i="97"/>
  <c r="AL64" i="97"/>
  <c r="AK64" i="97"/>
  <c r="AJ64" i="97"/>
  <c r="AI64" i="97"/>
  <c r="AH64" i="97"/>
  <c r="AG64" i="97"/>
  <c r="AF64" i="97"/>
  <c r="AE64" i="97"/>
  <c r="AD64" i="97"/>
  <c r="AC64" i="97"/>
  <c r="AB64" i="97"/>
  <c r="AA64" i="97"/>
  <c r="Z64" i="97"/>
  <c r="Y64" i="97"/>
  <c r="X64" i="97"/>
  <c r="W64" i="97"/>
  <c r="V64" i="97"/>
  <c r="U64" i="97"/>
  <c r="T64" i="97"/>
  <c r="S64" i="97"/>
  <c r="R64" i="97"/>
  <c r="Q64" i="97"/>
  <c r="P64" i="97"/>
  <c r="O64" i="97"/>
  <c r="N64" i="97"/>
  <c r="M64" i="97"/>
  <c r="L64" i="97"/>
  <c r="K64" i="97"/>
  <c r="J64" i="97"/>
  <c r="I64" i="97"/>
  <c r="H64" i="97"/>
  <c r="G64" i="97"/>
  <c r="F64" i="97"/>
  <c r="E64" i="97"/>
  <c r="D64" i="97"/>
  <c r="C64" i="97"/>
  <c r="B64" i="97"/>
  <c r="BA63" i="97"/>
  <c r="AZ63" i="97"/>
  <c r="AY63" i="97"/>
  <c r="AX63" i="97"/>
  <c r="AW63" i="97"/>
  <c r="AV63" i="97"/>
  <c r="AU63" i="97"/>
  <c r="AT63" i="97"/>
  <c r="AS63" i="97"/>
  <c r="AR63" i="97"/>
  <c r="AQ63" i="97"/>
  <c r="AP63" i="97"/>
  <c r="AO63" i="97"/>
  <c r="AN63" i="97"/>
  <c r="AM63" i="97"/>
  <c r="AL63" i="97"/>
  <c r="AK63" i="97"/>
  <c r="AJ63" i="97"/>
  <c r="AI63" i="97"/>
  <c r="AH63" i="97"/>
  <c r="AG63" i="97"/>
  <c r="AF63" i="97"/>
  <c r="AE63" i="97"/>
  <c r="AD63" i="97"/>
  <c r="AC63" i="97"/>
  <c r="AB63" i="97"/>
  <c r="AA63" i="97"/>
  <c r="Z63" i="97"/>
  <c r="Y63" i="97"/>
  <c r="X63" i="97"/>
  <c r="W63" i="97"/>
  <c r="V63" i="97"/>
  <c r="U63" i="97"/>
  <c r="T63" i="97"/>
  <c r="S63" i="97"/>
  <c r="R63" i="97"/>
  <c r="Q63" i="97"/>
  <c r="P63" i="97"/>
  <c r="O63" i="97"/>
  <c r="N63" i="97"/>
  <c r="M63" i="97"/>
  <c r="L63" i="97"/>
  <c r="K63" i="97"/>
  <c r="J63" i="97"/>
  <c r="I63" i="97"/>
  <c r="H63" i="97"/>
  <c r="G63" i="97"/>
  <c r="F63" i="97"/>
  <c r="E63" i="97"/>
  <c r="D63" i="97"/>
  <c r="C63" i="97"/>
  <c r="B63" i="97"/>
  <c r="BA62" i="97"/>
  <c r="AZ62" i="97"/>
  <c r="AY62" i="97"/>
  <c r="AX62" i="97"/>
  <c r="AW62" i="97"/>
  <c r="AV62" i="97"/>
  <c r="AU62" i="97"/>
  <c r="AT62" i="97"/>
  <c r="AS62" i="97"/>
  <c r="AR62" i="97"/>
  <c r="AQ62" i="97"/>
  <c r="AP62" i="97"/>
  <c r="AO62" i="97"/>
  <c r="AN62" i="97"/>
  <c r="AM62" i="97"/>
  <c r="AL62" i="97"/>
  <c r="AK62" i="97"/>
  <c r="AJ62" i="97"/>
  <c r="AI62" i="97"/>
  <c r="AH62" i="97"/>
  <c r="AG62" i="97"/>
  <c r="AF62" i="97"/>
  <c r="AE62" i="97"/>
  <c r="AD62" i="97"/>
  <c r="AC62" i="97"/>
  <c r="AB62" i="97"/>
  <c r="AA62" i="97"/>
  <c r="Z62" i="97"/>
  <c r="Y62" i="97"/>
  <c r="X62" i="97"/>
  <c r="W62" i="97"/>
  <c r="V62" i="97"/>
  <c r="U62" i="97"/>
  <c r="T62" i="97"/>
  <c r="S62" i="97"/>
  <c r="R62" i="97"/>
  <c r="Q62" i="97"/>
  <c r="P62" i="97"/>
  <c r="O62" i="97"/>
  <c r="N62" i="97"/>
  <c r="M62" i="97"/>
  <c r="L62" i="97"/>
  <c r="K62" i="97"/>
  <c r="J62" i="97"/>
  <c r="I62" i="97"/>
  <c r="H62" i="97"/>
  <c r="G62" i="97"/>
  <c r="F62" i="97"/>
  <c r="E62" i="97"/>
  <c r="D62" i="97"/>
  <c r="C62" i="97"/>
  <c r="B62" i="97"/>
  <c r="BA61" i="97"/>
  <c r="AZ61" i="97"/>
  <c r="AY61" i="97"/>
  <c r="AX61" i="97"/>
  <c r="AW61" i="97"/>
  <c r="AV61" i="97"/>
  <c r="AU61" i="97"/>
  <c r="AT61" i="97"/>
  <c r="AS61" i="97"/>
  <c r="AR61" i="97"/>
  <c r="AQ61" i="97"/>
  <c r="AP61" i="97"/>
  <c r="AO61" i="97"/>
  <c r="AN61" i="97"/>
  <c r="AM61" i="97"/>
  <c r="AL61" i="97"/>
  <c r="AK61" i="97"/>
  <c r="AJ61" i="97"/>
  <c r="AI61" i="97"/>
  <c r="AH61" i="97"/>
  <c r="AG61" i="97"/>
  <c r="AF61" i="97"/>
  <c r="AE61" i="97"/>
  <c r="AD61" i="97"/>
  <c r="AC61" i="97"/>
  <c r="AB61" i="97"/>
  <c r="AA61" i="97"/>
  <c r="Z61" i="97"/>
  <c r="Y61" i="97"/>
  <c r="X61" i="97"/>
  <c r="W61" i="97"/>
  <c r="V61" i="97"/>
  <c r="U61" i="97"/>
  <c r="T61" i="97"/>
  <c r="S61" i="97"/>
  <c r="R61" i="97"/>
  <c r="Q61" i="97"/>
  <c r="P61" i="97"/>
  <c r="O61" i="97"/>
  <c r="N61" i="97"/>
  <c r="M61" i="97"/>
  <c r="L61" i="97"/>
  <c r="K61" i="97"/>
  <c r="J61" i="97"/>
  <c r="I61" i="97"/>
  <c r="H61" i="97"/>
  <c r="G61" i="97"/>
  <c r="F61" i="97"/>
  <c r="E61" i="97"/>
  <c r="D61" i="97"/>
  <c r="C61" i="97"/>
  <c r="B61" i="97"/>
  <c r="BA60" i="97"/>
  <c r="AZ60" i="97"/>
  <c r="AY60" i="97"/>
  <c r="AX60" i="97"/>
  <c r="AW60" i="97"/>
  <c r="AV60" i="97"/>
  <c r="AU60" i="97"/>
  <c r="AT60" i="97"/>
  <c r="AS60" i="97"/>
  <c r="AR60" i="97"/>
  <c r="AQ60" i="97"/>
  <c r="AP60" i="97"/>
  <c r="AO60" i="97"/>
  <c r="AN60" i="97"/>
  <c r="AM60" i="97"/>
  <c r="AL60" i="97"/>
  <c r="AK60" i="97"/>
  <c r="AJ60" i="97"/>
  <c r="AI60" i="97"/>
  <c r="AH60" i="97"/>
  <c r="AG60" i="97"/>
  <c r="AF60" i="97"/>
  <c r="AE60" i="97"/>
  <c r="AD60" i="97"/>
  <c r="AC60" i="97"/>
  <c r="AB60" i="97"/>
  <c r="AA60" i="97"/>
  <c r="Z60" i="97"/>
  <c r="Y60" i="97"/>
  <c r="X60" i="97"/>
  <c r="W60" i="97"/>
  <c r="V60" i="97"/>
  <c r="U60" i="97"/>
  <c r="T60" i="97"/>
  <c r="S60" i="97"/>
  <c r="R60" i="97"/>
  <c r="Q60" i="97"/>
  <c r="P60" i="97"/>
  <c r="O60" i="97"/>
  <c r="N60" i="97"/>
  <c r="M60" i="97"/>
  <c r="L60" i="97"/>
  <c r="K60" i="97"/>
  <c r="J60" i="97"/>
  <c r="I60" i="97"/>
  <c r="H60" i="97"/>
  <c r="G60" i="97"/>
  <c r="F60" i="97"/>
  <c r="E60" i="97"/>
  <c r="D60" i="97"/>
  <c r="C60" i="97"/>
  <c r="B60" i="97"/>
  <c r="BA59" i="97"/>
  <c r="AZ59" i="97"/>
  <c r="AY59" i="97"/>
  <c r="AX59" i="97"/>
  <c r="AW59" i="97"/>
  <c r="AV59" i="97"/>
  <c r="AU59" i="97"/>
  <c r="AT59" i="97"/>
  <c r="AS59" i="97"/>
  <c r="AR59" i="97"/>
  <c r="AQ59" i="97"/>
  <c r="AP59" i="97"/>
  <c r="AO59" i="97"/>
  <c r="AN59" i="97"/>
  <c r="AM59" i="97"/>
  <c r="AL59" i="97"/>
  <c r="AK59" i="97"/>
  <c r="AJ59" i="97"/>
  <c r="AI59" i="97"/>
  <c r="AH59" i="97"/>
  <c r="AG59" i="97"/>
  <c r="AF59" i="97"/>
  <c r="AE59" i="97"/>
  <c r="AD59" i="97"/>
  <c r="AC59" i="97"/>
  <c r="AB59" i="97"/>
  <c r="AA59" i="97"/>
  <c r="Z59" i="97"/>
  <c r="Y59" i="97"/>
  <c r="X59" i="97"/>
  <c r="W59" i="97"/>
  <c r="V59" i="97"/>
  <c r="U59" i="97"/>
  <c r="T59" i="97"/>
  <c r="S59" i="97"/>
  <c r="R59" i="97"/>
  <c r="Q59" i="97"/>
  <c r="P59" i="97"/>
  <c r="O59" i="97"/>
  <c r="N59" i="97"/>
  <c r="M59" i="97"/>
  <c r="L59" i="97"/>
  <c r="K59" i="97"/>
  <c r="J59" i="97"/>
  <c r="I59" i="97"/>
  <c r="H59" i="97"/>
  <c r="G59" i="97"/>
  <c r="F59" i="97"/>
  <c r="E59" i="97"/>
  <c r="D59" i="97"/>
  <c r="C59" i="97"/>
  <c r="B59" i="97"/>
  <c r="BA58" i="97"/>
  <c r="AZ58" i="97"/>
  <c r="AY58" i="97"/>
  <c r="AX58" i="97"/>
  <c r="AW58" i="97"/>
  <c r="AV58" i="97"/>
  <c r="AU58" i="97"/>
  <c r="AT58" i="97"/>
  <c r="AS58" i="97"/>
  <c r="AR58" i="97"/>
  <c r="AQ58" i="97"/>
  <c r="AP58" i="97"/>
  <c r="AO58" i="97"/>
  <c r="AN58" i="97"/>
  <c r="AM58" i="97"/>
  <c r="AL58" i="97"/>
  <c r="AK58" i="97"/>
  <c r="AJ58" i="97"/>
  <c r="AI58" i="97"/>
  <c r="AH58" i="97"/>
  <c r="AG58" i="97"/>
  <c r="AF58" i="97"/>
  <c r="AE58" i="97"/>
  <c r="AD58" i="97"/>
  <c r="AC58" i="97"/>
  <c r="AB58" i="97"/>
  <c r="AA58" i="97"/>
  <c r="Z58" i="97"/>
  <c r="Y58" i="97"/>
  <c r="X58" i="97"/>
  <c r="W58" i="97"/>
  <c r="V58" i="97"/>
  <c r="U58" i="97"/>
  <c r="T58" i="97"/>
  <c r="S58" i="97"/>
  <c r="R58" i="97"/>
  <c r="Q58" i="97"/>
  <c r="P58" i="97"/>
  <c r="O58" i="97"/>
  <c r="N58" i="97"/>
  <c r="M58" i="97"/>
  <c r="L58" i="97"/>
  <c r="K58" i="97"/>
  <c r="J58" i="97"/>
  <c r="I58" i="97"/>
  <c r="H58" i="97"/>
  <c r="G58" i="97"/>
  <c r="F58" i="97"/>
  <c r="E58" i="97"/>
  <c r="D58" i="97"/>
  <c r="C58" i="97"/>
  <c r="B58" i="97"/>
  <c r="BA57" i="97"/>
  <c r="AZ57" i="97"/>
  <c r="AY57" i="97"/>
  <c r="AX57" i="97"/>
  <c r="AW57" i="97"/>
  <c r="AV57" i="97"/>
  <c r="AU57" i="97"/>
  <c r="AT57" i="97"/>
  <c r="AS57" i="97"/>
  <c r="AR57" i="97"/>
  <c r="AQ57" i="97"/>
  <c r="AP57" i="97"/>
  <c r="AO57" i="97"/>
  <c r="AN57" i="97"/>
  <c r="AM57" i="97"/>
  <c r="AL57" i="97"/>
  <c r="AK57" i="97"/>
  <c r="AJ57" i="97"/>
  <c r="AI57" i="97"/>
  <c r="AH57" i="97"/>
  <c r="AG57" i="97"/>
  <c r="AF57" i="97"/>
  <c r="AE57" i="97"/>
  <c r="AD57" i="97"/>
  <c r="AC57" i="97"/>
  <c r="AB57" i="97"/>
  <c r="AA57" i="97"/>
  <c r="Z57" i="97"/>
  <c r="Y57" i="97"/>
  <c r="X57" i="97"/>
  <c r="W57" i="97"/>
  <c r="V57" i="97"/>
  <c r="U57" i="97"/>
  <c r="T57" i="97"/>
  <c r="S57" i="97"/>
  <c r="R57" i="97"/>
  <c r="Q57" i="97"/>
  <c r="P57" i="97"/>
  <c r="O57" i="97"/>
  <c r="N57" i="97"/>
  <c r="M57" i="97"/>
  <c r="L57" i="97"/>
  <c r="K57" i="97"/>
  <c r="J57" i="97"/>
  <c r="I57" i="97"/>
  <c r="H57" i="97"/>
  <c r="G57" i="97"/>
  <c r="F57" i="97"/>
  <c r="E57" i="97"/>
  <c r="D57" i="97"/>
  <c r="C57" i="97"/>
  <c r="B57" i="97"/>
  <c r="BA56" i="97"/>
  <c r="AZ56" i="97"/>
  <c r="AY56" i="97"/>
  <c r="AX56" i="97"/>
  <c r="AW56" i="97"/>
  <c r="AV56" i="97"/>
  <c r="AU56" i="97"/>
  <c r="AT56" i="97"/>
  <c r="AS56" i="97"/>
  <c r="AR56" i="97"/>
  <c r="AQ56" i="97"/>
  <c r="AP56" i="97"/>
  <c r="AO56" i="97"/>
  <c r="AN56" i="97"/>
  <c r="AM56" i="97"/>
  <c r="AL56" i="97"/>
  <c r="AK56" i="97"/>
  <c r="AJ56" i="97"/>
  <c r="AI56" i="97"/>
  <c r="AH56" i="97"/>
  <c r="AG56" i="97"/>
  <c r="AF56" i="97"/>
  <c r="AE56" i="97"/>
  <c r="AD56" i="97"/>
  <c r="AC56" i="97"/>
  <c r="AB56" i="97"/>
  <c r="AA56" i="97"/>
  <c r="Z56" i="97"/>
  <c r="Y56" i="97"/>
  <c r="X56" i="97"/>
  <c r="W56" i="97"/>
  <c r="V56" i="97"/>
  <c r="U56" i="97"/>
  <c r="T56" i="97"/>
  <c r="S56" i="97"/>
  <c r="R56" i="97"/>
  <c r="Q56" i="97"/>
  <c r="P56" i="97"/>
  <c r="O56" i="97"/>
  <c r="N56" i="97"/>
  <c r="M56" i="97"/>
  <c r="L56" i="97"/>
  <c r="K56" i="97"/>
  <c r="J56" i="97"/>
  <c r="I56" i="97"/>
  <c r="H56" i="97"/>
  <c r="G56" i="97"/>
  <c r="F56" i="97"/>
  <c r="E56" i="97"/>
  <c r="D56" i="97"/>
  <c r="C56" i="97"/>
  <c r="B56" i="97"/>
  <c r="BA55" i="97"/>
  <c r="AZ55" i="97"/>
  <c r="AY55" i="97"/>
  <c r="AX55" i="97"/>
  <c r="AW55" i="97"/>
  <c r="AV55" i="97"/>
  <c r="AU55" i="97"/>
  <c r="AT55" i="97"/>
  <c r="AS55" i="97"/>
  <c r="AR55" i="97"/>
  <c r="AQ55" i="97"/>
  <c r="AP55" i="97"/>
  <c r="AO55" i="97"/>
  <c r="AN55" i="97"/>
  <c r="AM55" i="97"/>
  <c r="AL55" i="97"/>
  <c r="AK55" i="97"/>
  <c r="AJ55" i="97"/>
  <c r="AI55" i="97"/>
  <c r="AH55" i="97"/>
  <c r="AG55" i="97"/>
  <c r="AF55" i="97"/>
  <c r="AE55" i="97"/>
  <c r="AD55" i="97"/>
  <c r="AC55" i="97"/>
  <c r="AB55" i="97"/>
  <c r="AA55" i="97"/>
  <c r="Z55" i="97"/>
  <c r="Y55" i="97"/>
  <c r="X55" i="97"/>
  <c r="W55" i="97"/>
  <c r="V55" i="97"/>
  <c r="U55" i="97"/>
  <c r="T55" i="97"/>
  <c r="S55" i="97"/>
  <c r="R55" i="97"/>
  <c r="Q55" i="97"/>
  <c r="P55" i="97"/>
  <c r="O55" i="97"/>
  <c r="N55" i="97"/>
  <c r="M55" i="97"/>
  <c r="L55" i="97"/>
  <c r="K55" i="97"/>
  <c r="J55" i="97"/>
  <c r="I55" i="97"/>
  <c r="H55" i="97"/>
  <c r="G55" i="97"/>
  <c r="F55" i="97"/>
  <c r="E55" i="97"/>
  <c r="D55" i="97"/>
  <c r="C55" i="97"/>
  <c r="B55" i="97"/>
  <c r="BA54" i="97"/>
  <c r="AZ54" i="97"/>
  <c r="AY54" i="97"/>
  <c r="AX54" i="97"/>
  <c r="AW54" i="97"/>
  <c r="AV54" i="97"/>
  <c r="AU54" i="97"/>
  <c r="AT54" i="97"/>
  <c r="AS54" i="97"/>
  <c r="AR54" i="97"/>
  <c r="AQ54" i="97"/>
  <c r="AP54" i="97"/>
  <c r="AO54" i="97"/>
  <c r="AN54" i="97"/>
  <c r="AM54" i="97"/>
  <c r="AL54" i="97"/>
  <c r="AK54" i="97"/>
  <c r="AJ54" i="97"/>
  <c r="AI54" i="97"/>
  <c r="AH54" i="97"/>
  <c r="AG54" i="97"/>
  <c r="AF54" i="97"/>
  <c r="AE54" i="97"/>
  <c r="AD54" i="97"/>
  <c r="AC54" i="97"/>
  <c r="AB54" i="97"/>
  <c r="AA54" i="97"/>
  <c r="Z54" i="97"/>
  <c r="Y54" i="97"/>
  <c r="X54" i="97"/>
  <c r="W54" i="97"/>
  <c r="V54" i="97"/>
  <c r="U54" i="97"/>
  <c r="T54" i="97"/>
  <c r="S54" i="97"/>
  <c r="R54" i="97"/>
  <c r="Q54" i="97"/>
  <c r="P54" i="97"/>
  <c r="O54" i="97"/>
  <c r="N54" i="97"/>
  <c r="M54" i="97"/>
  <c r="L54" i="97"/>
  <c r="K54" i="97"/>
  <c r="J54" i="97"/>
  <c r="I54" i="97"/>
  <c r="H54" i="97"/>
  <c r="G54" i="97"/>
  <c r="F54" i="97"/>
  <c r="E54" i="97"/>
  <c r="D54" i="97"/>
  <c r="C54" i="97"/>
  <c r="B54" i="97"/>
  <c r="BA53" i="97"/>
  <c r="AZ53" i="97"/>
  <c r="AY53" i="97"/>
  <c r="AX53" i="97"/>
  <c r="AW53" i="97"/>
  <c r="AV53" i="97"/>
  <c r="AU53" i="97"/>
  <c r="AT53" i="97"/>
  <c r="AS53" i="97"/>
  <c r="AR53" i="97"/>
  <c r="AQ53" i="97"/>
  <c r="AP53" i="97"/>
  <c r="AO53" i="97"/>
  <c r="AN53" i="97"/>
  <c r="AM53" i="97"/>
  <c r="AL53" i="97"/>
  <c r="AK53" i="97"/>
  <c r="AJ53" i="97"/>
  <c r="AI53" i="97"/>
  <c r="AH53" i="97"/>
  <c r="AG53" i="97"/>
  <c r="AF53" i="97"/>
  <c r="AE53" i="97"/>
  <c r="AD53" i="97"/>
  <c r="AC53" i="97"/>
  <c r="AB53" i="97"/>
  <c r="AA53" i="97"/>
  <c r="Z53" i="97"/>
  <c r="Y53" i="97"/>
  <c r="X53" i="97"/>
  <c r="W53" i="97"/>
  <c r="V53" i="97"/>
  <c r="U53" i="97"/>
  <c r="T53" i="97"/>
  <c r="S53" i="97"/>
  <c r="R53" i="97"/>
  <c r="Q53" i="97"/>
  <c r="P53" i="97"/>
  <c r="O53" i="97"/>
  <c r="N53" i="97"/>
  <c r="M53" i="97"/>
  <c r="L53" i="97"/>
  <c r="K53" i="97"/>
  <c r="J53" i="97"/>
  <c r="I53" i="97"/>
  <c r="H53" i="97"/>
  <c r="G53" i="97"/>
  <c r="F53" i="97"/>
  <c r="E53" i="97"/>
  <c r="D53" i="97"/>
  <c r="C53" i="97"/>
  <c r="B53" i="97"/>
  <c r="BA52" i="97"/>
  <c r="AZ52" i="97"/>
  <c r="AY52" i="97"/>
  <c r="AX52" i="97"/>
  <c r="AW52" i="97"/>
  <c r="AV52" i="97"/>
  <c r="AU52" i="97"/>
  <c r="AT52" i="97"/>
  <c r="AS52" i="97"/>
  <c r="AR52" i="97"/>
  <c r="AQ52" i="97"/>
  <c r="AP52" i="97"/>
  <c r="AO52" i="97"/>
  <c r="AN52" i="97"/>
  <c r="AM52" i="97"/>
  <c r="AL52" i="97"/>
  <c r="AK52" i="97"/>
  <c r="AJ52" i="97"/>
  <c r="AI52" i="97"/>
  <c r="AH52" i="97"/>
  <c r="AG52" i="97"/>
  <c r="AF52" i="97"/>
  <c r="AE52" i="97"/>
  <c r="AD52" i="97"/>
  <c r="AC52" i="97"/>
  <c r="AB52" i="97"/>
  <c r="AA52" i="97"/>
  <c r="Z52" i="97"/>
  <c r="Y52" i="97"/>
  <c r="X52" i="97"/>
  <c r="W52" i="97"/>
  <c r="V52" i="97"/>
  <c r="U52" i="97"/>
  <c r="T52" i="97"/>
  <c r="S52" i="97"/>
  <c r="R52" i="97"/>
  <c r="Q52" i="97"/>
  <c r="P52" i="97"/>
  <c r="O52" i="97"/>
  <c r="N52" i="97"/>
  <c r="M52" i="97"/>
  <c r="L52" i="97"/>
  <c r="K52" i="97"/>
  <c r="J52" i="97"/>
  <c r="I52" i="97"/>
  <c r="H52" i="97"/>
  <c r="G52" i="97"/>
  <c r="F52" i="97"/>
  <c r="E52" i="97"/>
  <c r="D52" i="97"/>
  <c r="C52" i="97"/>
  <c r="B52" i="97"/>
  <c r="BA51" i="97"/>
  <c r="AZ51" i="97"/>
  <c r="AY51" i="97"/>
  <c r="AX51" i="97"/>
  <c r="AW51" i="97"/>
  <c r="AV51" i="97"/>
  <c r="AU51" i="97"/>
  <c r="AT51" i="97"/>
  <c r="AS51" i="97"/>
  <c r="AR51" i="97"/>
  <c r="AQ51" i="97"/>
  <c r="AP51" i="97"/>
  <c r="AO51" i="97"/>
  <c r="AN51" i="97"/>
  <c r="AM51" i="97"/>
  <c r="AL51" i="97"/>
  <c r="AK51" i="97"/>
  <c r="AJ51" i="97"/>
  <c r="AI51" i="97"/>
  <c r="AH51" i="97"/>
  <c r="AG51" i="97"/>
  <c r="AF51" i="97"/>
  <c r="AE51" i="97"/>
  <c r="AD51" i="97"/>
  <c r="AC51" i="97"/>
  <c r="AB51" i="97"/>
  <c r="AA51" i="97"/>
  <c r="Z51" i="97"/>
  <c r="Y51" i="97"/>
  <c r="X51" i="97"/>
  <c r="W51" i="97"/>
  <c r="V51" i="97"/>
  <c r="U51" i="97"/>
  <c r="T51" i="97"/>
  <c r="S51" i="97"/>
  <c r="R51" i="97"/>
  <c r="Q51" i="97"/>
  <c r="P51" i="97"/>
  <c r="O51" i="97"/>
  <c r="N51" i="97"/>
  <c r="M51" i="97"/>
  <c r="L51" i="97"/>
  <c r="K51" i="97"/>
  <c r="J51" i="97"/>
  <c r="I51" i="97"/>
  <c r="H51" i="97"/>
  <c r="G51" i="97"/>
  <c r="F51" i="97"/>
  <c r="E51" i="97"/>
  <c r="D51" i="97"/>
  <c r="C51" i="97"/>
  <c r="B51" i="97"/>
  <c r="BA50" i="97"/>
  <c r="AZ50" i="97"/>
  <c r="AY50" i="97"/>
  <c r="AX50" i="97"/>
  <c r="AW50" i="97"/>
  <c r="AV50" i="97"/>
  <c r="AU50" i="97"/>
  <c r="AT50" i="97"/>
  <c r="AS50" i="97"/>
  <c r="AR50" i="97"/>
  <c r="AQ50" i="97"/>
  <c r="AP50" i="97"/>
  <c r="AO50" i="97"/>
  <c r="AN50" i="97"/>
  <c r="AM50" i="97"/>
  <c r="AL50" i="97"/>
  <c r="AK50" i="97"/>
  <c r="AJ50" i="97"/>
  <c r="AI50" i="97"/>
  <c r="AH50" i="97"/>
  <c r="AG50" i="97"/>
  <c r="AF50" i="97"/>
  <c r="AE50" i="97"/>
  <c r="AD50" i="97"/>
  <c r="AC50" i="97"/>
  <c r="AB50" i="97"/>
  <c r="AA50" i="97"/>
  <c r="Z50" i="97"/>
  <c r="Y50" i="97"/>
  <c r="X50" i="97"/>
  <c r="W50" i="97"/>
  <c r="V50" i="97"/>
  <c r="U50" i="97"/>
  <c r="T50" i="97"/>
  <c r="S50" i="97"/>
  <c r="R50" i="97"/>
  <c r="Q50" i="97"/>
  <c r="P50" i="97"/>
  <c r="O50" i="97"/>
  <c r="N50" i="97"/>
  <c r="M50" i="97"/>
  <c r="L50" i="97"/>
  <c r="K50" i="97"/>
  <c r="J50" i="97"/>
  <c r="I50" i="97"/>
  <c r="H50" i="97"/>
  <c r="G50" i="97"/>
  <c r="F50" i="97"/>
  <c r="E50" i="97"/>
  <c r="D50" i="97"/>
  <c r="C50" i="97"/>
  <c r="B50" i="97"/>
  <c r="BA49" i="97"/>
  <c r="AZ49" i="97"/>
  <c r="AY49" i="97"/>
  <c r="AX49" i="97"/>
  <c r="AW49" i="97"/>
  <c r="AV49" i="97"/>
  <c r="AU49" i="97"/>
  <c r="AT49" i="97"/>
  <c r="AS49" i="97"/>
  <c r="AR49" i="97"/>
  <c r="AQ49" i="97"/>
  <c r="AP49" i="97"/>
  <c r="AO49" i="97"/>
  <c r="AN49" i="97"/>
  <c r="AM49" i="97"/>
  <c r="AL49" i="97"/>
  <c r="AK49" i="97"/>
  <c r="AJ49" i="97"/>
  <c r="AI49" i="97"/>
  <c r="AH49" i="97"/>
  <c r="AG49" i="97"/>
  <c r="AF49" i="97"/>
  <c r="AE49" i="97"/>
  <c r="AD49" i="97"/>
  <c r="AC49" i="97"/>
  <c r="AB49" i="97"/>
  <c r="AA49" i="97"/>
  <c r="Z49" i="97"/>
  <c r="Y49" i="97"/>
  <c r="X49" i="97"/>
  <c r="W49" i="97"/>
  <c r="V49" i="97"/>
  <c r="U49" i="97"/>
  <c r="T49" i="97"/>
  <c r="S49" i="97"/>
  <c r="R49" i="97"/>
  <c r="Q49" i="97"/>
  <c r="P49" i="97"/>
  <c r="O49" i="97"/>
  <c r="N49" i="97"/>
  <c r="M49" i="97"/>
  <c r="L49" i="97"/>
  <c r="K49" i="97"/>
  <c r="J49" i="97"/>
  <c r="I49" i="97"/>
  <c r="H49" i="97"/>
  <c r="G49" i="97"/>
  <c r="F49" i="97"/>
  <c r="E49" i="97"/>
  <c r="D49" i="97"/>
  <c r="C49" i="97"/>
  <c r="B49" i="97"/>
  <c r="BA48" i="97"/>
  <c r="AZ48" i="97"/>
  <c r="AY48" i="97"/>
  <c r="AX48" i="97"/>
  <c r="AW48" i="97"/>
  <c r="AV48" i="97"/>
  <c r="AU48" i="97"/>
  <c r="AT48" i="97"/>
  <c r="AS48" i="97"/>
  <c r="AR48" i="97"/>
  <c r="AQ48" i="97"/>
  <c r="AP48" i="97"/>
  <c r="AO48" i="97"/>
  <c r="AN48" i="97"/>
  <c r="AM48" i="97"/>
  <c r="AL48" i="97"/>
  <c r="AK48" i="97"/>
  <c r="AJ48" i="97"/>
  <c r="AI48" i="97"/>
  <c r="AH48" i="97"/>
  <c r="AG48" i="97"/>
  <c r="AF48" i="97"/>
  <c r="AE48" i="97"/>
  <c r="AD48" i="97"/>
  <c r="AC48" i="97"/>
  <c r="AB48" i="97"/>
  <c r="AA48" i="97"/>
  <c r="Z48" i="97"/>
  <c r="Y48" i="97"/>
  <c r="X48" i="97"/>
  <c r="W48" i="97"/>
  <c r="V48" i="97"/>
  <c r="U48" i="97"/>
  <c r="T48" i="97"/>
  <c r="S48" i="97"/>
  <c r="R48" i="97"/>
  <c r="Q48" i="97"/>
  <c r="P48" i="97"/>
  <c r="O48" i="97"/>
  <c r="N48" i="97"/>
  <c r="M48" i="97"/>
  <c r="L48" i="97"/>
  <c r="K48" i="97"/>
  <c r="J48" i="97"/>
  <c r="I48" i="97"/>
  <c r="H48" i="97"/>
  <c r="G48" i="97"/>
  <c r="F48" i="97"/>
  <c r="E48" i="97"/>
  <c r="D48" i="97"/>
  <c r="C48" i="97"/>
  <c r="B48" i="97"/>
  <c r="BA47" i="97"/>
  <c r="AZ47" i="97"/>
  <c r="AY47" i="97"/>
  <c r="AX47" i="97"/>
  <c r="AW47" i="97"/>
  <c r="AV47" i="97"/>
  <c r="AU47" i="97"/>
  <c r="AT47" i="97"/>
  <c r="AS47" i="97"/>
  <c r="AR47" i="97"/>
  <c r="AQ47" i="97"/>
  <c r="AP47" i="97"/>
  <c r="AO47" i="97"/>
  <c r="AN47" i="97"/>
  <c r="AM47" i="97"/>
  <c r="AL47" i="97"/>
  <c r="AK47" i="97"/>
  <c r="AJ47" i="97"/>
  <c r="AI47" i="97"/>
  <c r="AH47" i="97"/>
  <c r="AG47" i="97"/>
  <c r="AF47" i="97"/>
  <c r="AE47" i="97"/>
  <c r="AD47" i="97"/>
  <c r="AC47" i="97"/>
  <c r="AB47" i="97"/>
  <c r="AA47" i="97"/>
  <c r="Z47" i="97"/>
  <c r="Y47" i="97"/>
  <c r="X47" i="97"/>
  <c r="W47" i="97"/>
  <c r="V47" i="97"/>
  <c r="U47" i="97"/>
  <c r="T47" i="97"/>
  <c r="S47" i="97"/>
  <c r="R47" i="97"/>
  <c r="Q47" i="97"/>
  <c r="P47" i="97"/>
  <c r="O47" i="97"/>
  <c r="N47" i="97"/>
  <c r="M47" i="97"/>
  <c r="L47" i="97"/>
  <c r="K47" i="97"/>
  <c r="J47" i="97"/>
  <c r="I47" i="97"/>
  <c r="H47" i="97"/>
  <c r="G47" i="97"/>
  <c r="F47" i="97"/>
  <c r="E47" i="97"/>
  <c r="D47" i="97"/>
  <c r="C47" i="97"/>
  <c r="B47" i="97"/>
  <c r="BA46" i="97"/>
  <c r="AZ46" i="97"/>
  <c r="AY46" i="97"/>
  <c r="AX46" i="97"/>
  <c r="AW46" i="97"/>
  <c r="AV46" i="97"/>
  <c r="AU46" i="97"/>
  <c r="AT46" i="97"/>
  <c r="AS46" i="97"/>
  <c r="AR46" i="97"/>
  <c r="AQ46" i="97"/>
  <c r="AP46" i="97"/>
  <c r="AO46" i="97"/>
  <c r="AN46" i="97"/>
  <c r="AM46" i="97"/>
  <c r="AL46" i="97"/>
  <c r="AK46" i="97"/>
  <c r="AJ46" i="97"/>
  <c r="AI46" i="97"/>
  <c r="AH46" i="97"/>
  <c r="AG46" i="97"/>
  <c r="AF46" i="97"/>
  <c r="AE46" i="97"/>
  <c r="AD46" i="97"/>
  <c r="AC46" i="97"/>
  <c r="AB46" i="97"/>
  <c r="AA46" i="97"/>
  <c r="Z46" i="97"/>
  <c r="Y46" i="97"/>
  <c r="X46" i="97"/>
  <c r="W46" i="97"/>
  <c r="V46" i="97"/>
  <c r="U46" i="97"/>
  <c r="T46" i="97"/>
  <c r="S46" i="97"/>
  <c r="R46" i="97"/>
  <c r="Q46" i="97"/>
  <c r="P46" i="97"/>
  <c r="O46" i="97"/>
  <c r="N46" i="97"/>
  <c r="M46" i="97"/>
  <c r="L46" i="97"/>
  <c r="K46" i="97"/>
  <c r="J46" i="97"/>
  <c r="I46" i="97"/>
  <c r="H46" i="97"/>
  <c r="G46" i="97"/>
  <c r="F46" i="97"/>
  <c r="E46" i="97"/>
  <c r="D46" i="97"/>
  <c r="C46" i="97"/>
  <c r="B46" i="97"/>
  <c r="BA45" i="97"/>
  <c r="AZ45" i="97"/>
  <c r="AY45" i="97"/>
  <c r="AX45" i="97"/>
  <c r="AW45" i="97"/>
  <c r="AV45" i="97"/>
  <c r="AU45" i="97"/>
  <c r="AT45" i="97"/>
  <c r="AS45" i="97"/>
  <c r="AR45" i="97"/>
  <c r="AQ45" i="97"/>
  <c r="AP45" i="97"/>
  <c r="AO45" i="97"/>
  <c r="AN45" i="97"/>
  <c r="AM45" i="97"/>
  <c r="AL45" i="97"/>
  <c r="AK45" i="97"/>
  <c r="AJ45" i="97"/>
  <c r="AI45" i="97"/>
  <c r="AH45" i="97"/>
  <c r="AG45" i="97"/>
  <c r="AF45" i="97"/>
  <c r="AE45" i="97"/>
  <c r="AD45" i="97"/>
  <c r="AC45" i="97"/>
  <c r="AB45" i="97"/>
  <c r="AA45" i="97"/>
  <c r="Z45" i="97"/>
  <c r="Y45" i="97"/>
  <c r="X45" i="97"/>
  <c r="W45" i="97"/>
  <c r="V45" i="97"/>
  <c r="U45" i="97"/>
  <c r="T45" i="97"/>
  <c r="S45" i="97"/>
  <c r="R45" i="97"/>
  <c r="Q45" i="97"/>
  <c r="P45" i="97"/>
  <c r="O45" i="97"/>
  <c r="N45" i="97"/>
  <c r="M45" i="97"/>
  <c r="L45" i="97"/>
  <c r="K45" i="97"/>
  <c r="J45" i="97"/>
  <c r="I45" i="97"/>
  <c r="H45" i="97"/>
  <c r="G45" i="97"/>
  <c r="F45" i="97"/>
  <c r="E45" i="97"/>
  <c r="D45" i="97"/>
  <c r="C45" i="97"/>
  <c r="B45" i="97"/>
  <c r="BA44" i="97"/>
  <c r="AZ44" i="97"/>
  <c r="AY44" i="97"/>
  <c r="AX44" i="97"/>
  <c r="AW44" i="97"/>
  <c r="AV44" i="97"/>
  <c r="AU44" i="97"/>
  <c r="AT44" i="97"/>
  <c r="AS44" i="97"/>
  <c r="AR44" i="97"/>
  <c r="AQ44" i="97"/>
  <c r="AP44" i="97"/>
  <c r="AO44" i="97"/>
  <c r="AN44" i="97"/>
  <c r="AM44" i="97"/>
  <c r="AL44" i="97"/>
  <c r="AK44" i="97"/>
  <c r="AJ44" i="97"/>
  <c r="AI44" i="97"/>
  <c r="AH44" i="97"/>
  <c r="AG44" i="97"/>
  <c r="AF44" i="97"/>
  <c r="AE44" i="97"/>
  <c r="AD44" i="97"/>
  <c r="AC44" i="97"/>
  <c r="AB44" i="97"/>
  <c r="AA44" i="97"/>
  <c r="Z44" i="97"/>
  <c r="Y44" i="97"/>
  <c r="X44" i="97"/>
  <c r="W44" i="97"/>
  <c r="V44" i="97"/>
  <c r="U44" i="97"/>
  <c r="T44" i="97"/>
  <c r="S44" i="97"/>
  <c r="R44" i="97"/>
  <c r="Q44" i="97"/>
  <c r="P44" i="97"/>
  <c r="O44" i="97"/>
  <c r="N44" i="97"/>
  <c r="M44" i="97"/>
  <c r="L44" i="97"/>
  <c r="K44" i="97"/>
  <c r="J44" i="97"/>
  <c r="I44" i="97"/>
  <c r="H44" i="97"/>
  <c r="G44" i="97"/>
  <c r="F44" i="97"/>
  <c r="E44" i="97"/>
  <c r="D44" i="97"/>
  <c r="C44" i="97"/>
  <c r="B44" i="97"/>
  <c r="BA43" i="97"/>
  <c r="AZ43" i="97"/>
  <c r="AY43" i="97"/>
  <c r="AX43" i="97"/>
  <c r="AW43" i="97"/>
  <c r="AV43" i="97"/>
  <c r="AU43" i="97"/>
  <c r="AT43" i="97"/>
  <c r="AS43" i="97"/>
  <c r="AR43" i="97"/>
  <c r="AQ43" i="97"/>
  <c r="AP43" i="97"/>
  <c r="AO43" i="97"/>
  <c r="AN43" i="97"/>
  <c r="AM43" i="97"/>
  <c r="AL43" i="97"/>
  <c r="AK43" i="97"/>
  <c r="AJ43" i="97"/>
  <c r="AI43" i="97"/>
  <c r="AH43" i="97"/>
  <c r="AG43" i="97"/>
  <c r="AF43" i="97"/>
  <c r="AE43" i="97"/>
  <c r="AD43" i="97"/>
  <c r="AC43" i="97"/>
  <c r="AB43" i="97"/>
  <c r="AA43" i="97"/>
  <c r="Z43" i="97"/>
  <c r="Y43" i="97"/>
  <c r="X43" i="97"/>
  <c r="W43" i="97"/>
  <c r="V43" i="97"/>
  <c r="U43" i="97"/>
  <c r="T43" i="97"/>
  <c r="S43" i="97"/>
  <c r="R43" i="97"/>
  <c r="Q43" i="97"/>
  <c r="P43" i="97"/>
  <c r="O43" i="97"/>
  <c r="N43" i="97"/>
  <c r="M43" i="97"/>
  <c r="L43" i="97"/>
  <c r="K43" i="97"/>
  <c r="J43" i="97"/>
  <c r="I43" i="97"/>
  <c r="H43" i="97"/>
  <c r="G43" i="97"/>
  <c r="F43" i="97"/>
  <c r="E43" i="97"/>
  <c r="D43" i="97"/>
  <c r="C43" i="97"/>
  <c r="B43" i="97"/>
  <c r="BA42" i="97"/>
  <c r="AZ42" i="97"/>
  <c r="AY42" i="97"/>
  <c r="AX42" i="97"/>
  <c r="AW42" i="97"/>
  <c r="AV42" i="97"/>
  <c r="AU42" i="97"/>
  <c r="AT42" i="97"/>
  <c r="AS42" i="97"/>
  <c r="AR42" i="97"/>
  <c r="AQ42" i="97"/>
  <c r="AP42" i="97"/>
  <c r="AO42" i="97"/>
  <c r="AN42" i="97"/>
  <c r="AM42" i="97"/>
  <c r="AL42" i="97"/>
  <c r="AK42" i="97"/>
  <c r="AJ42" i="97"/>
  <c r="AI42" i="97"/>
  <c r="AH42" i="97"/>
  <c r="AG42" i="97"/>
  <c r="AF42" i="97"/>
  <c r="AE42" i="97"/>
  <c r="AD42" i="97"/>
  <c r="AC42" i="97"/>
  <c r="AB42" i="97"/>
  <c r="AA42" i="97"/>
  <c r="Z42" i="97"/>
  <c r="Y42" i="97"/>
  <c r="X42" i="97"/>
  <c r="W42" i="97"/>
  <c r="V42" i="97"/>
  <c r="U42" i="97"/>
  <c r="T42" i="97"/>
  <c r="S42" i="97"/>
  <c r="R42" i="97"/>
  <c r="Q42" i="97"/>
  <c r="P42" i="97"/>
  <c r="O42" i="97"/>
  <c r="N42" i="97"/>
  <c r="M42" i="97"/>
  <c r="L42" i="97"/>
  <c r="K42" i="97"/>
  <c r="J42" i="97"/>
  <c r="I42" i="97"/>
  <c r="H42" i="97"/>
  <c r="G42" i="97"/>
  <c r="F42" i="97"/>
  <c r="E42" i="97"/>
  <c r="D42" i="97"/>
  <c r="C42" i="97"/>
  <c r="B42" i="97"/>
  <c r="BA41" i="97"/>
  <c r="AZ41" i="97"/>
  <c r="AY41" i="97"/>
  <c r="AX41" i="97"/>
  <c r="AW41" i="97"/>
  <c r="AV41" i="97"/>
  <c r="AU41" i="97"/>
  <c r="AT41" i="97"/>
  <c r="AS41" i="97"/>
  <c r="AR41" i="97"/>
  <c r="AQ41" i="97"/>
  <c r="AP41" i="97"/>
  <c r="AO41" i="97"/>
  <c r="AN41" i="97"/>
  <c r="AM41" i="97"/>
  <c r="AL41" i="97"/>
  <c r="AK41" i="97"/>
  <c r="AJ41" i="97"/>
  <c r="AI41" i="97"/>
  <c r="AH41" i="97"/>
  <c r="AG41" i="97"/>
  <c r="AF41" i="97"/>
  <c r="AE41" i="97"/>
  <c r="AD41" i="97"/>
  <c r="AC41" i="97"/>
  <c r="AB41" i="97"/>
  <c r="AA41" i="97"/>
  <c r="Z41" i="97"/>
  <c r="Y41" i="97"/>
  <c r="X41" i="97"/>
  <c r="W41" i="97"/>
  <c r="V41" i="97"/>
  <c r="U41" i="97"/>
  <c r="T41" i="97"/>
  <c r="S41" i="97"/>
  <c r="R41" i="97"/>
  <c r="Q41" i="97"/>
  <c r="P41" i="97"/>
  <c r="O41" i="97"/>
  <c r="N41" i="97"/>
  <c r="M41" i="97"/>
  <c r="L41" i="97"/>
  <c r="K41" i="97"/>
  <c r="J41" i="97"/>
  <c r="I41" i="97"/>
  <c r="H41" i="97"/>
  <c r="G41" i="97"/>
  <c r="F41" i="97"/>
  <c r="E41" i="97"/>
  <c r="D41" i="97"/>
  <c r="C41" i="97"/>
  <c r="B41" i="97"/>
  <c r="BA40" i="97"/>
  <c r="AZ40" i="97"/>
  <c r="AY40" i="97"/>
  <c r="AX40" i="97"/>
  <c r="AW40" i="97"/>
  <c r="AV40" i="97"/>
  <c r="AU40" i="97"/>
  <c r="AT40" i="97"/>
  <c r="AS40" i="97"/>
  <c r="AR40" i="97"/>
  <c r="AQ40" i="97"/>
  <c r="AP40" i="97"/>
  <c r="AO40" i="97"/>
  <c r="AN40" i="97"/>
  <c r="AM40" i="97"/>
  <c r="AL40" i="97"/>
  <c r="AK40" i="97"/>
  <c r="AJ40" i="97"/>
  <c r="AI40" i="97"/>
  <c r="AH40" i="97"/>
  <c r="AG40" i="97"/>
  <c r="AF40" i="97"/>
  <c r="AE40" i="97"/>
  <c r="AD40" i="97"/>
  <c r="AC40" i="97"/>
  <c r="AB40" i="97"/>
  <c r="AA40" i="97"/>
  <c r="Z40" i="97"/>
  <c r="Y40" i="97"/>
  <c r="X40" i="97"/>
  <c r="W40" i="97"/>
  <c r="V40" i="97"/>
  <c r="U40" i="97"/>
  <c r="T40" i="97"/>
  <c r="S40" i="97"/>
  <c r="R40" i="97"/>
  <c r="Q40" i="97"/>
  <c r="P40" i="97"/>
  <c r="O40" i="97"/>
  <c r="N40" i="97"/>
  <c r="M40" i="97"/>
  <c r="L40" i="97"/>
  <c r="K40" i="97"/>
  <c r="J40" i="97"/>
  <c r="I40" i="97"/>
  <c r="H40" i="97"/>
  <c r="G40" i="97"/>
  <c r="F40" i="97"/>
  <c r="E40" i="97"/>
  <c r="D40" i="97"/>
  <c r="C40" i="97"/>
  <c r="B40" i="97"/>
  <c r="BA39" i="97"/>
  <c r="AZ39" i="97"/>
  <c r="AY39" i="97"/>
  <c r="AX39" i="97"/>
  <c r="AW39" i="97"/>
  <c r="AV39" i="97"/>
  <c r="AU39" i="97"/>
  <c r="AT39" i="97"/>
  <c r="AS39" i="97"/>
  <c r="AR39" i="97"/>
  <c r="AQ39" i="97"/>
  <c r="AP39" i="97"/>
  <c r="AO39" i="97"/>
  <c r="AN39" i="97"/>
  <c r="AM39" i="97"/>
  <c r="AL39" i="97"/>
  <c r="AK39" i="97"/>
  <c r="AJ39" i="97"/>
  <c r="AI39" i="97"/>
  <c r="AH39" i="97"/>
  <c r="AG39" i="97"/>
  <c r="AF39" i="97"/>
  <c r="AE39" i="97"/>
  <c r="AD39" i="97"/>
  <c r="AC39" i="97"/>
  <c r="AB39" i="97"/>
  <c r="AA39" i="97"/>
  <c r="Z39" i="97"/>
  <c r="Y39" i="97"/>
  <c r="X39" i="97"/>
  <c r="W39" i="97"/>
  <c r="V39" i="97"/>
  <c r="U39" i="97"/>
  <c r="T39" i="97"/>
  <c r="S39" i="97"/>
  <c r="R39" i="97"/>
  <c r="Q39" i="97"/>
  <c r="P39" i="97"/>
  <c r="O39" i="97"/>
  <c r="N39" i="97"/>
  <c r="M39" i="97"/>
  <c r="L39" i="97"/>
  <c r="K39" i="97"/>
  <c r="J39" i="97"/>
  <c r="I39" i="97"/>
  <c r="H39" i="97"/>
  <c r="G39" i="97"/>
  <c r="F39" i="97"/>
  <c r="E39" i="97"/>
  <c r="D39" i="97"/>
  <c r="C39" i="97"/>
  <c r="B39" i="97"/>
  <c r="BA38" i="97"/>
  <c r="AZ38" i="97"/>
  <c r="AY38" i="97"/>
  <c r="AX38" i="97"/>
  <c r="AW38" i="97"/>
  <c r="AV38" i="97"/>
  <c r="AU38" i="97"/>
  <c r="AT38" i="97"/>
  <c r="AS38" i="97"/>
  <c r="AR38" i="97"/>
  <c r="AQ38" i="97"/>
  <c r="AP38" i="97"/>
  <c r="AO38" i="97"/>
  <c r="AN38" i="97"/>
  <c r="AM38" i="97"/>
  <c r="AL38" i="97"/>
  <c r="AK38" i="97"/>
  <c r="AJ38" i="97"/>
  <c r="AI38" i="97"/>
  <c r="AH38" i="97"/>
  <c r="AG38" i="97"/>
  <c r="AF38" i="97"/>
  <c r="AE38" i="97"/>
  <c r="AD38" i="97"/>
  <c r="AC38" i="97"/>
  <c r="AB38" i="97"/>
  <c r="AA38" i="97"/>
  <c r="Z38" i="97"/>
  <c r="Y38" i="97"/>
  <c r="X38" i="97"/>
  <c r="W38" i="97"/>
  <c r="V38" i="97"/>
  <c r="U38" i="97"/>
  <c r="T38" i="97"/>
  <c r="S38" i="97"/>
  <c r="R38" i="97"/>
  <c r="Q38" i="97"/>
  <c r="P38" i="97"/>
  <c r="O38" i="97"/>
  <c r="N38" i="97"/>
  <c r="M38" i="97"/>
  <c r="L38" i="97"/>
  <c r="K38" i="97"/>
  <c r="J38" i="97"/>
  <c r="I38" i="97"/>
  <c r="H38" i="97"/>
  <c r="G38" i="97"/>
  <c r="F38" i="97"/>
  <c r="E38" i="97"/>
  <c r="D38" i="97"/>
  <c r="C38" i="97"/>
  <c r="B38" i="97"/>
  <c r="BA37" i="97"/>
  <c r="AZ37" i="97"/>
  <c r="AY37" i="97"/>
  <c r="AX37" i="97"/>
  <c r="AW37" i="97"/>
  <c r="AV37" i="97"/>
  <c r="AU37" i="97"/>
  <c r="AT37" i="97"/>
  <c r="AS37" i="97"/>
  <c r="AR37" i="97"/>
  <c r="AQ37" i="97"/>
  <c r="AP37" i="97"/>
  <c r="AO37" i="97"/>
  <c r="AN37" i="97"/>
  <c r="AM37" i="97"/>
  <c r="AL37" i="97"/>
  <c r="AK37" i="97"/>
  <c r="AJ37" i="97"/>
  <c r="AI37" i="97"/>
  <c r="AH37" i="97"/>
  <c r="AG37" i="97"/>
  <c r="AF37" i="97"/>
  <c r="AE37" i="97"/>
  <c r="AD37" i="97"/>
  <c r="AC37" i="97"/>
  <c r="AB37" i="97"/>
  <c r="AA37" i="97"/>
  <c r="Z37" i="97"/>
  <c r="Y37" i="97"/>
  <c r="X37" i="97"/>
  <c r="W37" i="97"/>
  <c r="V37" i="97"/>
  <c r="U37" i="97"/>
  <c r="T37" i="97"/>
  <c r="S37" i="97"/>
  <c r="R37" i="97"/>
  <c r="Q37" i="97"/>
  <c r="P37" i="97"/>
  <c r="O37" i="97"/>
  <c r="N37" i="97"/>
  <c r="M37" i="97"/>
  <c r="L37" i="97"/>
  <c r="K37" i="97"/>
  <c r="J37" i="97"/>
  <c r="I37" i="97"/>
  <c r="H37" i="97"/>
  <c r="G37" i="97"/>
  <c r="F37" i="97"/>
  <c r="E37" i="97"/>
  <c r="D37" i="97"/>
  <c r="C37" i="97"/>
  <c r="B37" i="97"/>
  <c r="BA36" i="97"/>
  <c r="AZ36" i="97"/>
  <c r="AY36" i="97"/>
  <c r="AX36" i="97"/>
  <c r="AW36" i="97"/>
  <c r="AV36" i="97"/>
  <c r="AU36" i="97"/>
  <c r="AT36" i="97"/>
  <c r="AS36" i="97"/>
  <c r="AR36" i="97"/>
  <c r="AQ36" i="97"/>
  <c r="AP36" i="97"/>
  <c r="AO36" i="97"/>
  <c r="AN36" i="97"/>
  <c r="AM36" i="97"/>
  <c r="AL36" i="97"/>
  <c r="AK36" i="97"/>
  <c r="AJ36" i="97"/>
  <c r="AI36" i="97"/>
  <c r="AH36" i="97"/>
  <c r="AG36" i="97"/>
  <c r="AF36" i="97"/>
  <c r="AE36" i="97"/>
  <c r="AD36" i="97"/>
  <c r="AC36" i="97"/>
  <c r="AB36" i="97"/>
  <c r="AA36" i="97"/>
  <c r="Z36" i="97"/>
  <c r="Y36" i="97"/>
  <c r="X36" i="97"/>
  <c r="W36" i="97"/>
  <c r="V36" i="97"/>
  <c r="U36" i="97"/>
  <c r="T36" i="97"/>
  <c r="S36" i="97"/>
  <c r="R36" i="97"/>
  <c r="Q36" i="97"/>
  <c r="P36" i="97"/>
  <c r="O36" i="97"/>
  <c r="N36" i="97"/>
  <c r="M36" i="97"/>
  <c r="L36" i="97"/>
  <c r="K36" i="97"/>
  <c r="J36" i="97"/>
  <c r="I36" i="97"/>
  <c r="H36" i="97"/>
  <c r="G36" i="97"/>
  <c r="F36" i="97"/>
  <c r="E36" i="97"/>
  <c r="D36" i="97"/>
  <c r="C36" i="97"/>
  <c r="B36" i="97"/>
  <c r="BA35" i="97"/>
  <c r="AZ35" i="97"/>
  <c r="AY35" i="97"/>
  <c r="AX35" i="97"/>
  <c r="AW35" i="97"/>
  <c r="AV35" i="97"/>
  <c r="AU35" i="97"/>
  <c r="AT35" i="97"/>
  <c r="AS35" i="97"/>
  <c r="AR35" i="97"/>
  <c r="AQ35" i="97"/>
  <c r="AP35" i="97"/>
  <c r="AO35" i="97"/>
  <c r="AN35" i="97"/>
  <c r="AM35" i="97"/>
  <c r="AL35" i="97"/>
  <c r="AK35" i="97"/>
  <c r="AJ35" i="97"/>
  <c r="AI35" i="97"/>
  <c r="AH35" i="97"/>
  <c r="AG35" i="97"/>
  <c r="AF35" i="97"/>
  <c r="AE35" i="97"/>
  <c r="AD35" i="97"/>
  <c r="AC35" i="97"/>
  <c r="AB35" i="97"/>
  <c r="AA35" i="97"/>
  <c r="Z35" i="97"/>
  <c r="Y35" i="97"/>
  <c r="X35" i="97"/>
  <c r="W35" i="97"/>
  <c r="V35" i="97"/>
  <c r="U35" i="97"/>
  <c r="T35" i="97"/>
  <c r="S35" i="97"/>
  <c r="R35" i="97"/>
  <c r="Q35" i="97"/>
  <c r="P35" i="97"/>
  <c r="O35" i="97"/>
  <c r="N35" i="97"/>
  <c r="M35" i="97"/>
  <c r="L35" i="97"/>
  <c r="K35" i="97"/>
  <c r="J35" i="97"/>
  <c r="I35" i="97"/>
  <c r="H35" i="97"/>
  <c r="G35" i="97"/>
  <c r="F35" i="97"/>
  <c r="E35" i="97"/>
  <c r="D35" i="97"/>
  <c r="C35" i="97"/>
  <c r="B35" i="97"/>
  <c r="BA34" i="97"/>
  <c r="AZ34" i="97"/>
  <c r="AY34" i="97"/>
  <c r="AX34" i="97"/>
  <c r="AW34" i="97"/>
  <c r="AV34" i="97"/>
  <c r="AU34" i="97"/>
  <c r="AT34" i="97"/>
  <c r="AS34" i="97"/>
  <c r="AR34" i="97"/>
  <c r="AQ34" i="97"/>
  <c r="AP34" i="97"/>
  <c r="AO34" i="97"/>
  <c r="AN34" i="97"/>
  <c r="AM34" i="97"/>
  <c r="AL34" i="97"/>
  <c r="AK34" i="97"/>
  <c r="AJ34" i="97"/>
  <c r="AI34" i="97"/>
  <c r="AH34" i="97"/>
  <c r="AG34" i="97"/>
  <c r="AF34" i="97"/>
  <c r="AE34" i="97"/>
  <c r="AD34" i="97"/>
  <c r="AC34" i="97"/>
  <c r="AB34" i="97"/>
  <c r="AA34" i="97"/>
  <c r="Z34" i="97"/>
  <c r="Y34" i="97"/>
  <c r="X34" i="97"/>
  <c r="W34" i="97"/>
  <c r="V34" i="97"/>
  <c r="U34" i="97"/>
  <c r="T34" i="97"/>
  <c r="S34" i="97"/>
  <c r="R34" i="97"/>
  <c r="Q34" i="97"/>
  <c r="P34" i="97"/>
  <c r="O34" i="97"/>
  <c r="N34" i="97"/>
  <c r="M34" i="97"/>
  <c r="L34" i="97"/>
  <c r="K34" i="97"/>
  <c r="J34" i="97"/>
  <c r="I34" i="97"/>
  <c r="H34" i="97"/>
  <c r="G34" i="97"/>
  <c r="F34" i="97"/>
  <c r="E34" i="97"/>
  <c r="D34" i="97"/>
  <c r="C34" i="97"/>
  <c r="B34" i="97"/>
  <c r="BA33" i="97"/>
  <c r="AZ33" i="97"/>
  <c r="AY33" i="97"/>
  <c r="AX33" i="97"/>
  <c r="AW33" i="97"/>
  <c r="AV33" i="97"/>
  <c r="AU33" i="97"/>
  <c r="AT33" i="97"/>
  <c r="AS33" i="97"/>
  <c r="AR33" i="97"/>
  <c r="AQ33" i="97"/>
  <c r="AP33" i="97"/>
  <c r="AO33" i="97"/>
  <c r="AN33" i="97"/>
  <c r="AM33" i="97"/>
  <c r="AL33" i="97"/>
  <c r="AK33" i="97"/>
  <c r="AJ33" i="97"/>
  <c r="AI33" i="97"/>
  <c r="AH33" i="97"/>
  <c r="AG33" i="97"/>
  <c r="AF33" i="97"/>
  <c r="AE33" i="97"/>
  <c r="AD33" i="97"/>
  <c r="AC33" i="97"/>
  <c r="AB33" i="97"/>
  <c r="AA33" i="97"/>
  <c r="Z33" i="97"/>
  <c r="Y33" i="97"/>
  <c r="X33" i="97"/>
  <c r="W33" i="97"/>
  <c r="V33" i="97"/>
  <c r="U33" i="97"/>
  <c r="T33" i="97"/>
  <c r="S33" i="97"/>
  <c r="R33" i="97"/>
  <c r="Q33" i="97"/>
  <c r="P33" i="97"/>
  <c r="O33" i="97"/>
  <c r="N33" i="97"/>
  <c r="M33" i="97"/>
  <c r="L33" i="97"/>
  <c r="K33" i="97"/>
  <c r="J33" i="97"/>
  <c r="I33" i="97"/>
  <c r="H33" i="97"/>
  <c r="G33" i="97"/>
  <c r="F33" i="97"/>
  <c r="E33" i="97"/>
  <c r="D33" i="97"/>
  <c r="C33" i="97"/>
  <c r="B33" i="97"/>
  <c r="BA32" i="97"/>
  <c r="AZ32" i="97"/>
  <c r="AY32" i="97"/>
  <c r="AX32" i="97"/>
  <c r="AW32" i="97"/>
  <c r="AV32" i="97"/>
  <c r="AU32" i="97"/>
  <c r="AT32" i="97"/>
  <c r="AS32" i="97"/>
  <c r="AR32" i="97"/>
  <c r="AQ32" i="97"/>
  <c r="AP32" i="97"/>
  <c r="AO32" i="97"/>
  <c r="AN32" i="97"/>
  <c r="AM32" i="97"/>
  <c r="AL32" i="97"/>
  <c r="AK32" i="97"/>
  <c r="AJ32" i="97"/>
  <c r="AI32" i="97"/>
  <c r="AH32" i="97"/>
  <c r="AG32" i="97"/>
  <c r="AF32" i="97"/>
  <c r="AE32" i="97"/>
  <c r="AD32" i="97"/>
  <c r="AC32" i="97"/>
  <c r="AB32" i="97"/>
  <c r="AA32" i="97"/>
  <c r="Z32" i="97"/>
  <c r="Y32" i="97"/>
  <c r="X32" i="97"/>
  <c r="W32" i="97"/>
  <c r="V32" i="97"/>
  <c r="U32" i="97"/>
  <c r="T32" i="97"/>
  <c r="S32" i="97"/>
  <c r="R32" i="97"/>
  <c r="Q32" i="97"/>
  <c r="P32" i="97"/>
  <c r="O32" i="97"/>
  <c r="N32" i="97"/>
  <c r="M32" i="97"/>
  <c r="L32" i="97"/>
  <c r="K32" i="97"/>
  <c r="J32" i="97"/>
  <c r="I32" i="97"/>
  <c r="H32" i="97"/>
  <c r="G32" i="97"/>
  <c r="F32" i="97"/>
  <c r="E32" i="97"/>
  <c r="D32" i="97"/>
  <c r="C32" i="97"/>
  <c r="B32" i="97"/>
  <c r="BA31" i="97"/>
  <c r="AZ31" i="97"/>
  <c r="AY31" i="97"/>
  <c r="AX31" i="97"/>
  <c r="AW31" i="97"/>
  <c r="AV31" i="97"/>
  <c r="AU31" i="97"/>
  <c r="AT31" i="97"/>
  <c r="AS31" i="97"/>
  <c r="AR31" i="97"/>
  <c r="AQ31" i="97"/>
  <c r="AP31" i="97"/>
  <c r="AO31" i="97"/>
  <c r="AN31" i="97"/>
  <c r="AM31" i="97"/>
  <c r="AL31" i="97"/>
  <c r="AK31" i="97"/>
  <c r="AJ31" i="97"/>
  <c r="AI31" i="97"/>
  <c r="AH31" i="97"/>
  <c r="AG31" i="97"/>
  <c r="AF31" i="97"/>
  <c r="AE31" i="97"/>
  <c r="AD31" i="97"/>
  <c r="AC31" i="97"/>
  <c r="AB31" i="97"/>
  <c r="AA31" i="97"/>
  <c r="Z31" i="97"/>
  <c r="Y31" i="97"/>
  <c r="X31" i="97"/>
  <c r="W31" i="97"/>
  <c r="V31" i="97"/>
  <c r="U31" i="97"/>
  <c r="T31" i="97"/>
  <c r="S31" i="97"/>
  <c r="R31" i="97"/>
  <c r="Q31" i="97"/>
  <c r="P31" i="97"/>
  <c r="O31" i="97"/>
  <c r="N31" i="97"/>
  <c r="M31" i="97"/>
  <c r="L31" i="97"/>
  <c r="K31" i="97"/>
  <c r="J31" i="97"/>
  <c r="I31" i="97"/>
  <c r="H31" i="97"/>
  <c r="G31" i="97"/>
  <c r="F31" i="97"/>
  <c r="E31" i="97"/>
  <c r="D31" i="97"/>
  <c r="C31" i="97"/>
  <c r="B31" i="97"/>
  <c r="BA30" i="97"/>
  <c r="AZ30" i="97"/>
  <c r="AY30" i="97"/>
  <c r="AX30" i="97"/>
  <c r="AW30" i="97"/>
  <c r="AV30" i="97"/>
  <c r="AU30" i="97"/>
  <c r="AT30" i="97"/>
  <c r="AS30" i="97"/>
  <c r="AR30" i="97"/>
  <c r="AQ30" i="97"/>
  <c r="AP30" i="97"/>
  <c r="AO30" i="97"/>
  <c r="AN30" i="97"/>
  <c r="AM30" i="97"/>
  <c r="AL30" i="97"/>
  <c r="AK30" i="97"/>
  <c r="AJ30" i="97"/>
  <c r="AI30" i="97"/>
  <c r="AH30" i="97"/>
  <c r="AG30" i="97"/>
  <c r="AF30" i="97"/>
  <c r="AE30" i="97"/>
  <c r="AD30" i="97"/>
  <c r="AC30" i="97"/>
  <c r="AB30" i="97"/>
  <c r="AA30" i="97"/>
  <c r="Z30" i="97"/>
  <c r="Y30" i="97"/>
  <c r="X30" i="97"/>
  <c r="W30" i="97"/>
  <c r="V30" i="97"/>
  <c r="U30" i="97"/>
  <c r="T30" i="97"/>
  <c r="S30" i="97"/>
  <c r="R30" i="97"/>
  <c r="Q30" i="97"/>
  <c r="P30" i="97"/>
  <c r="O30" i="97"/>
  <c r="N30" i="97"/>
  <c r="M30" i="97"/>
  <c r="L30" i="97"/>
  <c r="K30" i="97"/>
  <c r="J30" i="97"/>
  <c r="I30" i="97"/>
  <c r="H30" i="97"/>
  <c r="G30" i="97"/>
  <c r="F30" i="97"/>
  <c r="E30" i="97"/>
  <c r="D30" i="97"/>
  <c r="C30" i="97"/>
  <c r="B30" i="97"/>
  <c r="BA29" i="97"/>
  <c r="AZ29" i="97"/>
  <c r="AY29" i="97"/>
  <c r="AX29" i="97"/>
  <c r="AW29" i="97"/>
  <c r="AV29" i="97"/>
  <c r="AU29" i="97"/>
  <c r="AT29" i="97"/>
  <c r="AS29" i="97"/>
  <c r="AR29" i="97"/>
  <c r="AQ29" i="97"/>
  <c r="AP29" i="97"/>
  <c r="AO29" i="97"/>
  <c r="AN29" i="97"/>
  <c r="AM29" i="97"/>
  <c r="AL29" i="97"/>
  <c r="AK29" i="97"/>
  <c r="AJ29" i="97"/>
  <c r="AI29" i="97"/>
  <c r="AH29" i="97"/>
  <c r="AG29" i="97"/>
  <c r="AF29" i="97"/>
  <c r="AE29" i="97"/>
  <c r="AD29" i="97"/>
  <c r="AC29" i="97"/>
  <c r="AB29" i="97"/>
  <c r="AA29" i="97"/>
  <c r="Z29" i="97"/>
  <c r="Y29" i="97"/>
  <c r="X29" i="97"/>
  <c r="W29" i="97"/>
  <c r="V29" i="97"/>
  <c r="U29" i="97"/>
  <c r="T29" i="97"/>
  <c r="S29" i="97"/>
  <c r="R29" i="97"/>
  <c r="Q29" i="97"/>
  <c r="P29" i="97"/>
  <c r="O29" i="97"/>
  <c r="N29" i="97"/>
  <c r="M29" i="97"/>
  <c r="L29" i="97"/>
  <c r="K29" i="97"/>
  <c r="J29" i="97"/>
  <c r="I29" i="97"/>
  <c r="H29" i="97"/>
  <c r="G29" i="97"/>
  <c r="F29" i="97"/>
  <c r="E29" i="97"/>
  <c r="D29" i="97"/>
  <c r="C29" i="97"/>
  <c r="B29" i="97"/>
  <c r="BA28" i="97"/>
  <c r="AZ28" i="97"/>
  <c r="AY28" i="97"/>
  <c r="AX28" i="97"/>
  <c r="AW28" i="97"/>
  <c r="AV28" i="97"/>
  <c r="AU28" i="97"/>
  <c r="AT28" i="97"/>
  <c r="AS28" i="97"/>
  <c r="AR28" i="97"/>
  <c r="AQ28" i="97"/>
  <c r="AP28" i="97"/>
  <c r="AO28" i="97"/>
  <c r="AN28" i="97"/>
  <c r="AM28" i="97"/>
  <c r="AL28" i="97"/>
  <c r="AK28" i="97"/>
  <c r="AJ28" i="97"/>
  <c r="AI28" i="97"/>
  <c r="AH28" i="97"/>
  <c r="AG28" i="97"/>
  <c r="AF28" i="97"/>
  <c r="AE28" i="97"/>
  <c r="AD28" i="97"/>
  <c r="AC28" i="97"/>
  <c r="AB28" i="97"/>
  <c r="AA28" i="97"/>
  <c r="Z28" i="97"/>
  <c r="Y28" i="97"/>
  <c r="X28" i="97"/>
  <c r="W28" i="97"/>
  <c r="V28" i="97"/>
  <c r="U28" i="97"/>
  <c r="T28" i="97"/>
  <c r="S28" i="97"/>
  <c r="R28" i="97"/>
  <c r="Q28" i="97"/>
  <c r="P28" i="97"/>
  <c r="O28" i="97"/>
  <c r="N28" i="97"/>
  <c r="M28" i="97"/>
  <c r="L28" i="97"/>
  <c r="K28" i="97"/>
  <c r="J28" i="97"/>
  <c r="I28" i="97"/>
  <c r="H28" i="97"/>
  <c r="G28" i="97"/>
  <c r="F28" i="97"/>
  <c r="E28" i="97"/>
  <c r="D28" i="97"/>
  <c r="C28" i="97"/>
  <c r="B28" i="97"/>
  <c r="BA27" i="97"/>
  <c r="AZ27" i="97"/>
  <c r="AY27" i="97"/>
  <c r="AX27" i="97"/>
  <c r="AW27" i="97"/>
  <c r="AV27" i="97"/>
  <c r="AU27" i="97"/>
  <c r="AT27" i="97"/>
  <c r="AS27" i="97"/>
  <c r="AR27" i="97"/>
  <c r="AQ27" i="97"/>
  <c r="AP27" i="97"/>
  <c r="AO27" i="97"/>
  <c r="AN27" i="97"/>
  <c r="AM27" i="97"/>
  <c r="AL27" i="97"/>
  <c r="AK27" i="97"/>
  <c r="AJ27" i="97"/>
  <c r="AI27" i="97"/>
  <c r="AH27" i="97"/>
  <c r="AG27" i="97"/>
  <c r="AF27" i="97"/>
  <c r="AE27" i="97"/>
  <c r="AD27" i="97"/>
  <c r="AC27" i="97"/>
  <c r="AB27" i="97"/>
  <c r="AA27" i="97"/>
  <c r="Z27" i="97"/>
  <c r="Y27" i="97"/>
  <c r="X27" i="97"/>
  <c r="W27" i="97"/>
  <c r="V27" i="97"/>
  <c r="U27" i="97"/>
  <c r="T27" i="97"/>
  <c r="S27" i="97"/>
  <c r="R27" i="97"/>
  <c r="Q27" i="97"/>
  <c r="P27" i="97"/>
  <c r="O27" i="97"/>
  <c r="N27" i="97"/>
  <c r="M27" i="97"/>
  <c r="L27" i="97"/>
  <c r="K27" i="97"/>
  <c r="J27" i="97"/>
  <c r="I27" i="97"/>
  <c r="H27" i="97"/>
  <c r="G27" i="97"/>
  <c r="F27" i="97"/>
  <c r="E27" i="97"/>
  <c r="D27" i="97"/>
  <c r="C27" i="97"/>
  <c r="B27" i="97"/>
  <c r="BA26" i="97"/>
  <c r="AZ26" i="97"/>
  <c r="AY26" i="97"/>
  <c r="AX26" i="97"/>
  <c r="AW26" i="97"/>
  <c r="AV26" i="97"/>
  <c r="AU26" i="97"/>
  <c r="AT26" i="97"/>
  <c r="AS26" i="97"/>
  <c r="AR26" i="97"/>
  <c r="AQ26" i="97"/>
  <c r="AP26" i="97"/>
  <c r="AO26" i="97"/>
  <c r="AN26" i="97"/>
  <c r="AM26" i="97"/>
  <c r="AL26" i="97"/>
  <c r="AK26" i="97"/>
  <c r="AJ26" i="97"/>
  <c r="AI26" i="97"/>
  <c r="AH26" i="97"/>
  <c r="AG26" i="97"/>
  <c r="AF26" i="97"/>
  <c r="AE26" i="97"/>
  <c r="AD26" i="97"/>
  <c r="AC26" i="97"/>
  <c r="AB26" i="97"/>
  <c r="AA26" i="97"/>
  <c r="Z26" i="97"/>
  <c r="Y26" i="97"/>
  <c r="X26" i="97"/>
  <c r="W26" i="97"/>
  <c r="V26" i="97"/>
  <c r="U26" i="97"/>
  <c r="T26" i="97"/>
  <c r="S26" i="97"/>
  <c r="R26" i="97"/>
  <c r="Q26" i="97"/>
  <c r="P26" i="97"/>
  <c r="O26" i="97"/>
  <c r="N26" i="97"/>
  <c r="M26" i="97"/>
  <c r="L26" i="97"/>
  <c r="K26" i="97"/>
  <c r="J26" i="97"/>
  <c r="I26" i="97"/>
  <c r="H26" i="97"/>
  <c r="G26" i="97"/>
  <c r="F26" i="97"/>
  <c r="E26" i="97"/>
  <c r="D26" i="97"/>
  <c r="C26" i="97"/>
  <c r="B26" i="97"/>
  <c r="BA25" i="97"/>
  <c r="AZ25" i="97"/>
  <c r="AY25" i="97"/>
  <c r="AX25" i="97"/>
  <c r="AW25" i="97"/>
  <c r="AV25" i="97"/>
  <c r="AU25" i="97"/>
  <c r="AT25" i="97"/>
  <c r="AS25" i="97"/>
  <c r="AR25" i="97"/>
  <c r="AQ25" i="97"/>
  <c r="AP25" i="97"/>
  <c r="AO25" i="97"/>
  <c r="AN25" i="97"/>
  <c r="AM25" i="97"/>
  <c r="AL25" i="97"/>
  <c r="AK25" i="97"/>
  <c r="AJ25" i="97"/>
  <c r="AI25" i="97"/>
  <c r="AH25" i="97"/>
  <c r="AG25" i="97"/>
  <c r="AF25" i="97"/>
  <c r="AE25" i="97"/>
  <c r="AD25" i="97"/>
  <c r="AC25" i="97"/>
  <c r="AB25" i="97"/>
  <c r="AA25" i="97"/>
  <c r="Z25" i="97"/>
  <c r="Y25" i="97"/>
  <c r="X25" i="97"/>
  <c r="W25" i="97"/>
  <c r="V25" i="97"/>
  <c r="U25" i="97"/>
  <c r="T25" i="97"/>
  <c r="S25" i="97"/>
  <c r="R25" i="97"/>
  <c r="Q25" i="97"/>
  <c r="P25" i="97"/>
  <c r="O25" i="97"/>
  <c r="N25" i="97"/>
  <c r="M25" i="97"/>
  <c r="L25" i="97"/>
  <c r="K25" i="97"/>
  <c r="J25" i="97"/>
  <c r="I25" i="97"/>
  <c r="H25" i="97"/>
  <c r="G25" i="97"/>
  <c r="F25" i="97"/>
  <c r="E25" i="97"/>
  <c r="D25" i="97"/>
  <c r="C25" i="97"/>
  <c r="B25" i="97"/>
  <c r="BA24" i="97"/>
  <c r="AZ24" i="97"/>
  <c r="AY24" i="97"/>
  <c r="AX24" i="97"/>
  <c r="AW24" i="97"/>
  <c r="AV24" i="97"/>
  <c r="AU24" i="97"/>
  <c r="AT24" i="97"/>
  <c r="AS24" i="97"/>
  <c r="AR24" i="97"/>
  <c r="AQ24" i="97"/>
  <c r="AP24" i="97"/>
  <c r="AO24" i="97"/>
  <c r="AN24" i="97"/>
  <c r="AM24" i="97"/>
  <c r="AL24" i="97"/>
  <c r="AK24" i="97"/>
  <c r="AJ24" i="97"/>
  <c r="AI24" i="97"/>
  <c r="AH24" i="97"/>
  <c r="AG24" i="97"/>
  <c r="AF24" i="97"/>
  <c r="AE24" i="97"/>
  <c r="AD24" i="97"/>
  <c r="AC24" i="97"/>
  <c r="AB24" i="97"/>
  <c r="AA24" i="97"/>
  <c r="Z24" i="97"/>
  <c r="Y24" i="97"/>
  <c r="X24" i="97"/>
  <c r="W24" i="97"/>
  <c r="V24" i="97"/>
  <c r="U24" i="97"/>
  <c r="T24" i="97"/>
  <c r="S24" i="97"/>
  <c r="R24" i="97"/>
  <c r="Q24" i="97"/>
  <c r="P24" i="97"/>
  <c r="O24" i="97"/>
  <c r="N24" i="97"/>
  <c r="M24" i="97"/>
  <c r="L24" i="97"/>
  <c r="K24" i="97"/>
  <c r="J24" i="97"/>
  <c r="I24" i="97"/>
  <c r="H24" i="97"/>
  <c r="G24" i="97"/>
  <c r="F24" i="97"/>
  <c r="E24" i="97"/>
  <c r="D24" i="97"/>
  <c r="C24" i="97"/>
  <c r="B24" i="97"/>
  <c r="BA23" i="97"/>
  <c r="AZ23" i="97"/>
  <c r="AY23" i="97"/>
  <c r="AX23" i="97"/>
  <c r="AW23" i="97"/>
  <c r="AV23" i="97"/>
  <c r="AU23" i="97"/>
  <c r="AT23" i="97"/>
  <c r="AS23" i="97"/>
  <c r="AR23" i="97"/>
  <c r="AQ23" i="97"/>
  <c r="AP23" i="97"/>
  <c r="AO23" i="97"/>
  <c r="AN23" i="97"/>
  <c r="AM23" i="97"/>
  <c r="AL23" i="97"/>
  <c r="AK23" i="97"/>
  <c r="AJ23" i="97"/>
  <c r="AI23" i="97"/>
  <c r="AH23" i="97"/>
  <c r="AG23" i="97"/>
  <c r="AF23" i="97"/>
  <c r="AE23" i="97"/>
  <c r="AD23" i="97"/>
  <c r="AC23" i="97"/>
  <c r="AB23" i="97"/>
  <c r="AA23" i="97"/>
  <c r="Z23" i="97"/>
  <c r="Y23" i="97"/>
  <c r="X23" i="97"/>
  <c r="W23" i="97"/>
  <c r="V23" i="97"/>
  <c r="U23" i="97"/>
  <c r="T23" i="97"/>
  <c r="S23" i="97"/>
  <c r="R23" i="97"/>
  <c r="Q23" i="97"/>
  <c r="P23" i="97"/>
  <c r="O23" i="97"/>
  <c r="N23" i="97"/>
  <c r="M23" i="97"/>
  <c r="L23" i="97"/>
  <c r="K23" i="97"/>
  <c r="J23" i="97"/>
  <c r="I23" i="97"/>
  <c r="H23" i="97"/>
  <c r="G23" i="97"/>
  <c r="F23" i="97"/>
  <c r="E23" i="97"/>
  <c r="D23" i="97"/>
  <c r="C23" i="97"/>
  <c r="B23" i="97"/>
  <c r="BA22" i="97"/>
  <c r="AZ22" i="97"/>
  <c r="AY22" i="97"/>
  <c r="AX22" i="97"/>
  <c r="AW22" i="97"/>
  <c r="AV22" i="97"/>
  <c r="AU22" i="97"/>
  <c r="AT22" i="97"/>
  <c r="AS22" i="97"/>
  <c r="AR22" i="97"/>
  <c r="AQ22" i="97"/>
  <c r="AP22" i="97"/>
  <c r="AO22" i="97"/>
  <c r="AN22" i="97"/>
  <c r="AM22" i="97"/>
  <c r="AL22" i="97"/>
  <c r="AK22" i="97"/>
  <c r="AJ22" i="97"/>
  <c r="AI22" i="97"/>
  <c r="AH22" i="97"/>
  <c r="AG22" i="97"/>
  <c r="AF22" i="97"/>
  <c r="AE22" i="97"/>
  <c r="AD22" i="97"/>
  <c r="AC22" i="97"/>
  <c r="AB22" i="97"/>
  <c r="AA22" i="97"/>
  <c r="Z22" i="97"/>
  <c r="Y22" i="97"/>
  <c r="X22" i="97"/>
  <c r="W22" i="97"/>
  <c r="V22" i="97"/>
  <c r="U22" i="97"/>
  <c r="T22" i="97"/>
  <c r="S22" i="97"/>
  <c r="R22" i="97"/>
  <c r="Q22" i="97"/>
  <c r="P22" i="97"/>
  <c r="O22" i="97"/>
  <c r="N22" i="97"/>
  <c r="M22" i="97"/>
  <c r="L22" i="97"/>
  <c r="K22" i="97"/>
  <c r="J22" i="97"/>
  <c r="I22" i="97"/>
  <c r="H22" i="97"/>
  <c r="G22" i="97"/>
  <c r="F22" i="97"/>
  <c r="E22" i="97"/>
  <c r="D22" i="97"/>
  <c r="C22" i="97"/>
  <c r="B22" i="97"/>
  <c r="BA21" i="97"/>
  <c r="AZ21" i="97"/>
  <c r="AY21" i="97"/>
  <c r="AX21" i="97"/>
  <c r="AW21" i="97"/>
  <c r="AV21" i="97"/>
  <c r="AU21" i="97"/>
  <c r="AT21" i="97"/>
  <c r="AS21" i="97"/>
  <c r="AR21" i="97"/>
  <c r="AQ21" i="97"/>
  <c r="AP21" i="97"/>
  <c r="AO21" i="97"/>
  <c r="AN21" i="97"/>
  <c r="AM21" i="97"/>
  <c r="AL21" i="97"/>
  <c r="AK21" i="97"/>
  <c r="AJ21" i="97"/>
  <c r="AI21" i="97"/>
  <c r="AH21" i="97"/>
  <c r="AG21" i="97"/>
  <c r="AF21" i="97"/>
  <c r="AE21" i="97"/>
  <c r="AD21" i="97"/>
  <c r="AC21" i="97"/>
  <c r="AB21" i="97"/>
  <c r="AA21" i="97"/>
  <c r="Z21" i="97"/>
  <c r="Y21" i="97"/>
  <c r="X21" i="97"/>
  <c r="W21" i="97"/>
  <c r="V21" i="97"/>
  <c r="U21" i="97"/>
  <c r="T21" i="97"/>
  <c r="S21" i="97"/>
  <c r="R21" i="97"/>
  <c r="Q21" i="97"/>
  <c r="P21" i="97"/>
  <c r="O21" i="97"/>
  <c r="N21" i="97"/>
  <c r="M21" i="97"/>
  <c r="L21" i="97"/>
  <c r="K21" i="97"/>
  <c r="J21" i="97"/>
  <c r="I21" i="97"/>
  <c r="H21" i="97"/>
  <c r="G21" i="97"/>
  <c r="F21" i="97"/>
  <c r="E21" i="97"/>
  <c r="D21" i="97"/>
  <c r="C21" i="97"/>
  <c r="B21" i="97"/>
  <c r="BA20" i="97"/>
  <c r="AZ20" i="97"/>
  <c r="AY20" i="97"/>
  <c r="AX20" i="97"/>
  <c r="AW20" i="97"/>
  <c r="AV20" i="97"/>
  <c r="AU20" i="97"/>
  <c r="AT20" i="97"/>
  <c r="AS20" i="97"/>
  <c r="AR20" i="97"/>
  <c r="AQ20" i="97"/>
  <c r="AP20" i="97"/>
  <c r="AO20" i="97"/>
  <c r="AN20" i="97"/>
  <c r="AM20" i="97"/>
  <c r="AL20" i="97"/>
  <c r="AK20" i="97"/>
  <c r="AJ20" i="97"/>
  <c r="AI20" i="97"/>
  <c r="AH20" i="97"/>
  <c r="AG20" i="97"/>
  <c r="AF20" i="97"/>
  <c r="AE20" i="97"/>
  <c r="AD20" i="97"/>
  <c r="AC20" i="97"/>
  <c r="AB20" i="97"/>
  <c r="AA20" i="97"/>
  <c r="Z20" i="97"/>
  <c r="Y20" i="97"/>
  <c r="X20" i="97"/>
  <c r="W20" i="97"/>
  <c r="V20" i="97"/>
  <c r="U20" i="97"/>
  <c r="T20" i="97"/>
  <c r="S20" i="97"/>
  <c r="R20" i="97"/>
  <c r="Q20" i="97"/>
  <c r="P20" i="97"/>
  <c r="O20" i="97"/>
  <c r="N20" i="97"/>
  <c r="M20" i="97"/>
  <c r="L20" i="97"/>
  <c r="K20" i="97"/>
  <c r="J20" i="97"/>
  <c r="I20" i="97"/>
  <c r="H20" i="97"/>
  <c r="G20" i="97"/>
  <c r="F20" i="97"/>
  <c r="E20" i="97"/>
  <c r="D20" i="97"/>
  <c r="C20" i="97"/>
  <c r="B20" i="97"/>
  <c r="BA19" i="97"/>
  <c r="AZ19" i="97"/>
  <c r="AY19" i="97"/>
  <c r="AX19" i="97"/>
  <c r="AW19" i="97"/>
  <c r="AV19" i="97"/>
  <c r="AU19" i="97"/>
  <c r="AT19" i="97"/>
  <c r="AS19" i="97"/>
  <c r="AR19" i="97"/>
  <c r="AQ19" i="97"/>
  <c r="AP19" i="97"/>
  <c r="AO19" i="97"/>
  <c r="AN19" i="97"/>
  <c r="AM19" i="97"/>
  <c r="AL19" i="97"/>
  <c r="AK19" i="97"/>
  <c r="AJ19" i="97"/>
  <c r="AI19" i="97"/>
  <c r="AH19" i="97"/>
  <c r="AG19" i="97"/>
  <c r="AF19" i="97"/>
  <c r="AE19" i="97"/>
  <c r="AD19" i="97"/>
  <c r="AC19" i="97"/>
  <c r="AB19" i="97"/>
  <c r="AA19" i="97"/>
  <c r="Z19" i="97"/>
  <c r="Y19" i="97"/>
  <c r="X19" i="97"/>
  <c r="W19" i="97"/>
  <c r="V19" i="97"/>
  <c r="U19" i="97"/>
  <c r="T19" i="97"/>
  <c r="S19" i="97"/>
  <c r="R19" i="97"/>
  <c r="Q19" i="97"/>
  <c r="P19" i="97"/>
  <c r="O19" i="97"/>
  <c r="N19" i="97"/>
  <c r="M19" i="97"/>
  <c r="L19" i="97"/>
  <c r="K19" i="97"/>
  <c r="J19" i="97"/>
  <c r="I19" i="97"/>
  <c r="H19" i="97"/>
  <c r="G19" i="97"/>
  <c r="F19" i="97"/>
  <c r="E19" i="97"/>
  <c r="D19" i="97"/>
  <c r="C19" i="97"/>
  <c r="B19" i="97"/>
  <c r="BA18" i="97"/>
  <c r="AZ18" i="97"/>
  <c r="AY18" i="97"/>
  <c r="AX18" i="97"/>
  <c r="AW18" i="97"/>
  <c r="AV18" i="97"/>
  <c r="AU18" i="97"/>
  <c r="AT18" i="97"/>
  <c r="AS18" i="97"/>
  <c r="AR18" i="97"/>
  <c r="AQ18" i="97"/>
  <c r="AP18" i="97"/>
  <c r="AO18" i="97"/>
  <c r="AN18" i="97"/>
  <c r="AM18" i="97"/>
  <c r="AL18" i="97"/>
  <c r="AK18" i="97"/>
  <c r="AJ18" i="97"/>
  <c r="AI18" i="97"/>
  <c r="AH18" i="97"/>
  <c r="AG18" i="97"/>
  <c r="AF18" i="97"/>
  <c r="AE18" i="97"/>
  <c r="AD18" i="97"/>
  <c r="AC18" i="97"/>
  <c r="AB18" i="97"/>
  <c r="AA18" i="97"/>
  <c r="Z18" i="97"/>
  <c r="Y18" i="97"/>
  <c r="X18" i="97"/>
  <c r="W18" i="97"/>
  <c r="V18" i="97"/>
  <c r="U18" i="97"/>
  <c r="T18" i="97"/>
  <c r="S18" i="97"/>
  <c r="R18" i="97"/>
  <c r="Q18" i="97"/>
  <c r="P18" i="97"/>
  <c r="O18" i="97"/>
  <c r="N18" i="97"/>
  <c r="M18" i="97"/>
  <c r="L18" i="97"/>
  <c r="K18" i="97"/>
  <c r="J18" i="97"/>
  <c r="I18" i="97"/>
  <c r="H18" i="97"/>
  <c r="G18" i="97"/>
  <c r="F18" i="97"/>
  <c r="E18" i="97"/>
  <c r="D18" i="97"/>
  <c r="C18" i="97"/>
  <c r="B18" i="97"/>
  <c r="BA17" i="97"/>
  <c r="AZ17" i="97"/>
  <c r="AY17" i="97"/>
  <c r="AX17" i="97"/>
  <c r="AW17" i="97"/>
  <c r="AV17" i="97"/>
  <c r="AU17" i="97"/>
  <c r="AT17" i="97"/>
  <c r="AS17" i="97"/>
  <c r="AR17" i="97"/>
  <c r="AQ17" i="97"/>
  <c r="AP17" i="97"/>
  <c r="AO17" i="97"/>
  <c r="AN17" i="97"/>
  <c r="AM17" i="97"/>
  <c r="AL17" i="97"/>
  <c r="AK17" i="97"/>
  <c r="AJ17" i="97"/>
  <c r="AI17" i="97"/>
  <c r="AH17" i="97"/>
  <c r="AG17" i="97"/>
  <c r="AF17" i="97"/>
  <c r="AE17" i="97"/>
  <c r="AD17" i="97"/>
  <c r="AC17" i="97"/>
  <c r="AB17" i="97"/>
  <c r="AA17" i="97"/>
  <c r="Z17" i="97"/>
  <c r="Y17" i="97"/>
  <c r="X17" i="97"/>
  <c r="W17" i="97"/>
  <c r="V17" i="97"/>
  <c r="U17" i="97"/>
  <c r="T17" i="97"/>
  <c r="S17" i="97"/>
  <c r="R17" i="97"/>
  <c r="Q17" i="97"/>
  <c r="P17" i="97"/>
  <c r="O17" i="97"/>
  <c r="N17" i="97"/>
  <c r="M17" i="97"/>
  <c r="L17" i="97"/>
  <c r="K17" i="97"/>
  <c r="J17" i="97"/>
  <c r="I17" i="97"/>
  <c r="H17" i="97"/>
  <c r="G17" i="97"/>
  <c r="F17" i="97"/>
  <c r="E17" i="97"/>
  <c r="D17" i="97"/>
  <c r="C17" i="97"/>
  <c r="B17" i="97"/>
  <c r="BA16" i="97"/>
  <c r="AZ16" i="97"/>
  <c r="AY16" i="97"/>
  <c r="AX16" i="97"/>
  <c r="AW16" i="97"/>
  <c r="AV16" i="97"/>
  <c r="AU16" i="97"/>
  <c r="AT16" i="97"/>
  <c r="AS16" i="97"/>
  <c r="AR16" i="97"/>
  <c r="AQ16" i="97"/>
  <c r="AP16" i="97"/>
  <c r="AO16" i="97"/>
  <c r="AN16" i="97"/>
  <c r="AM16" i="97"/>
  <c r="AL16" i="97"/>
  <c r="AK16" i="97"/>
  <c r="AJ16" i="97"/>
  <c r="AI16" i="97"/>
  <c r="AH16" i="97"/>
  <c r="AG16" i="97"/>
  <c r="AF16" i="97"/>
  <c r="AE16" i="97"/>
  <c r="AD16" i="97"/>
  <c r="AC16" i="97"/>
  <c r="AB16" i="97"/>
  <c r="AA16" i="97"/>
  <c r="Z16" i="97"/>
  <c r="Y16" i="97"/>
  <c r="X16" i="97"/>
  <c r="W16" i="97"/>
  <c r="V16" i="97"/>
  <c r="U16" i="97"/>
  <c r="T16" i="97"/>
  <c r="S16" i="97"/>
  <c r="R16" i="97"/>
  <c r="Q16" i="97"/>
  <c r="P16" i="97"/>
  <c r="O16" i="97"/>
  <c r="N16" i="97"/>
  <c r="M16" i="97"/>
  <c r="L16" i="97"/>
  <c r="K16" i="97"/>
  <c r="J16" i="97"/>
  <c r="I16" i="97"/>
  <c r="H16" i="97"/>
  <c r="G16" i="97"/>
  <c r="F16" i="97"/>
  <c r="E16" i="97"/>
  <c r="D16" i="97"/>
  <c r="C16" i="97"/>
  <c r="B16" i="97"/>
  <c r="BA15" i="97"/>
  <c r="AZ15" i="97"/>
  <c r="AY15" i="97"/>
  <c r="AX15" i="97"/>
  <c r="AW15" i="97"/>
  <c r="AV15" i="97"/>
  <c r="AU15" i="97"/>
  <c r="AT15" i="97"/>
  <c r="AS15" i="97"/>
  <c r="AR15" i="97"/>
  <c r="AQ15" i="97"/>
  <c r="AP15" i="97"/>
  <c r="AO15" i="97"/>
  <c r="AN15" i="97"/>
  <c r="AM15" i="97"/>
  <c r="AL15" i="97"/>
  <c r="AK15" i="97"/>
  <c r="AJ15" i="97"/>
  <c r="AI15" i="97"/>
  <c r="AH15" i="97"/>
  <c r="AG15" i="97"/>
  <c r="AF15" i="97"/>
  <c r="AE15" i="97"/>
  <c r="AD15" i="97"/>
  <c r="AC15" i="97"/>
  <c r="AB15" i="97"/>
  <c r="AA15" i="97"/>
  <c r="Z15" i="97"/>
  <c r="Y15" i="97"/>
  <c r="X15" i="97"/>
  <c r="W15" i="97"/>
  <c r="V15" i="97"/>
  <c r="U15" i="97"/>
  <c r="T15" i="97"/>
  <c r="S15" i="97"/>
  <c r="R15" i="97"/>
  <c r="Q15" i="97"/>
  <c r="P15" i="97"/>
  <c r="O15" i="97"/>
  <c r="N15" i="97"/>
  <c r="M15" i="97"/>
  <c r="L15" i="97"/>
  <c r="K15" i="97"/>
  <c r="J15" i="97"/>
  <c r="I15" i="97"/>
  <c r="H15" i="97"/>
  <c r="G15" i="97"/>
  <c r="F15" i="97"/>
  <c r="E15" i="97"/>
  <c r="D15" i="97"/>
  <c r="C15" i="97"/>
  <c r="B15" i="97"/>
  <c r="BA14" i="97"/>
  <c r="AZ14" i="97"/>
  <c r="AY14" i="97"/>
  <c r="AX14" i="97"/>
  <c r="AW14" i="97"/>
  <c r="AV14" i="97"/>
  <c r="AU14" i="97"/>
  <c r="AT14" i="97"/>
  <c r="AS14" i="97"/>
  <c r="AR14" i="97"/>
  <c r="AQ14" i="97"/>
  <c r="AP14" i="97"/>
  <c r="AO14" i="97"/>
  <c r="AN14" i="97"/>
  <c r="AM14" i="97"/>
  <c r="AL14" i="97"/>
  <c r="AK14" i="97"/>
  <c r="AJ14" i="97"/>
  <c r="AI14" i="97"/>
  <c r="AH14" i="97"/>
  <c r="AG14" i="97"/>
  <c r="AF14" i="97"/>
  <c r="AE14" i="97"/>
  <c r="AD14" i="97"/>
  <c r="AC14" i="97"/>
  <c r="AB14" i="97"/>
  <c r="AA14" i="97"/>
  <c r="Z14" i="97"/>
  <c r="Y14" i="97"/>
  <c r="X14" i="97"/>
  <c r="W14" i="97"/>
  <c r="V14" i="97"/>
  <c r="U14" i="97"/>
  <c r="T14" i="97"/>
  <c r="S14" i="97"/>
  <c r="R14" i="97"/>
  <c r="Q14" i="97"/>
  <c r="P14" i="97"/>
  <c r="O14" i="97"/>
  <c r="N14" i="97"/>
  <c r="M14" i="97"/>
  <c r="L14" i="97"/>
  <c r="K14" i="97"/>
  <c r="J14" i="97"/>
  <c r="I14" i="97"/>
  <c r="H14" i="97"/>
  <c r="G14" i="97"/>
  <c r="F14" i="97"/>
  <c r="E14" i="97"/>
  <c r="D14" i="97"/>
  <c r="C14" i="97"/>
  <c r="B14" i="97"/>
  <c r="BA13" i="97"/>
  <c r="AZ13" i="97"/>
  <c r="AY13" i="97"/>
  <c r="AX13" i="97"/>
  <c r="AW13" i="97"/>
  <c r="AV13" i="97"/>
  <c r="AU13" i="97"/>
  <c r="AT13" i="97"/>
  <c r="AS13" i="97"/>
  <c r="AR13" i="97"/>
  <c r="AQ13" i="97"/>
  <c r="AP13" i="97"/>
  <c r="AO13" i="97"/>
  <c r="AN13" i="97"/>
  <c r="AM13" i="97"/>
  <c r="AL13" i="97"/>
  <c r="AK13" i="97"/>
  <c r="AJ13" i="97"/>
  <c r="AI13" i="97"/>
  <c r="AH13" i="97"/>
  <c r="AG13" i="97"/>
  <c r="AF13" i="97"/>
  <c r="AE13" i="97"/>
  <c r="AD13" i="97"/>
  <c r="AC13" i="97"/>
  <c r="AB13" i="97"/>
  <c r="AA13" i="97"/>
  <c r="Z13" i="97"/>
  <c r="Y13" i="97"/>
  <c r="X13" i="97"/>
  <c r="W13" i="97"/>
  <c r="V13" i="97"/>
  <c r="U13" i="97"/>
  <c r="T13" i="97"/>
  <c r="S13" i="97"/>
  <c r="R13" i="97"/>
  <c r="Q13" i="97"/>
  <c r="P13" i="97"/>
  <c r="O13" i="97"/>
  <c r="N13" i="97"/>
  <c r="M13" i="97"/>
  <c r="L13" i="97"/>
  <c r="K13" i="97"/>
  <c r="J13" i="97"/>
  <c r="I13" i="97"/>
  <c r="H13" i="97"/>
  <c r="G13" i="97"/>
  <c r="F13" i="97"/>
  <c r="E13" i="97"/>
  <c r="D13" i="97"/>
  <c r="C13" i="97"/>
  <c r="B13" i="97"/>
  <c r="BA12" i="97"/>
  <c r="AZ12" i="97"/>
  <c r="AY12" i="97"/>
  <c r="AX12" i="97"/>
  <c r="AW12" i="97"/>
  <c r="AV12" i="97"/>
  <c r="AU12" i="97"/>
  <c r="AT12" i="97"/>
  <c r="AS12" i="97"/>
  <c r="AR12" i="97"/>
  <c r="AQ12" i="97"/>
  <c r="AP12" i="97"/>
  <c r="AO12" i="97"/>
  <c r="AN12" i="97"/>
  <c r="AM12" i="97"/>
  <c r="AL12" i="97"/>
  <c r="AK12" i="97"/>
  <c r="AJ12" i="97"/>
  <c r="AI12" i="97"/>
  <c r="AH12" i="97"/>
  <c r="AG12" i="97"/>
  <c r="AF12" i="97"/>
  <c r="AE12" i="97"/>
  <c r="AD12" i="97"/>
  <c r="AC12" i="97"/>
  <c r="AB12" i="97"/>
  <c r="AA12" i="97"/>
  <c r="Z12" i="97"/>
  <c r="Y12" i="97"/>
  <c r="X12" i="97"/>
  <c r="W12" i="97"/>
  <c r="V12" i="97"/>
  <c r="U12" i="97"/>
  <c r="T12" i="97"/>
  <c r="S12" i="97"/>
  <c r="R12" i="97"/>
  <c r="Q12" i="97"/>
  <c r="P12" i="97"/>
  <c r="O12" i="97"/>
  <c r="N12" i="97"/>
  <c r="M12" i="97"/>
  <c r="L12" i="97"/>
  <c r="K12" i="97"/>
  <c r="J12" i="97"/>
  <c r="I12" i="97"/>
  <c r="H12" i="97"/>
  <c r="G12" i="97"/>
  <c r="F12" i="97"/>
  <c r="E12" i="97"/>
  <c r="D12" i="97"/>
  <c r="C12" i="97"/>
  <c r="B12" i="97"/>
  <c r="BA11" i="97"/>
  <c r="AZ11" i="97"/>
  <c r="AY11" i="97"/>
  <c r="AX11" i="97"/>
  <c r="AW11" i="97"/>
  <c r="AV11" i="97"/>
  <c r="AU11" i="97"/>
  <c r="AT11" i="97"/>
  <c r="AS11" i="97"/>
  <c r="AR11" i="97"/>
  <c r="AQ11" i="97"/>
  <c r="AP11" i="97"/>
  <c r="AO11" i="97"/>
  <c r="AN11" i="97"/>
  <c r="AM11" i="97"/>
  <c r="AL11" i="97"/>
  <c r="AK11" i="97"/>
  <c r="AJ11" i="97"/>
  <c r="AI11" i="97"/>
  <c r="AH11" i="97"/>
  <c r="AG11" i="97"/>
  <c r="AF11" i="97"/>
  <c r="AE11" i="97"/>
  <c r="AD11" i="97"/>
  <c r="AC11" i="97"/>
  <c r="AB11" i="97"/>
  <c r="AA11" i="97"/>
  <c r="Z11" i="97"/>
  <c r="Y11" i="97"/>
  <c r="X11" i="97"/>
  <c r="W11" i="97"/>
  <c r="V11" i="97"/>
  <c r="U11" i="97"/>
  <c r="T11" i="97"/>
  <c r="S11" i="97"/>
  <c r="R11" i="97"/>
  <c r="Q11" i="97"/>
  <c r="P11" i="97"/>
  <c r="O11" i="97"/>
  <c r="N11" i="97"/>
  <c r="M11" i="97"/>
  <c r="L11" i="97"/>
  <c r="K11" i="97"/>
  <c r="J11" i="97"/>
  <c r="I11" i="97"/>
  <c r="H11" i="97"/>
  <c r="G11" i="97"/>
  <c r="F11" i="97"/>
  <c r="E11" i="97"/>
  <c r="D11" i="97"/>
  <c r="C11" i="97"/>
  <c r="B11" i="97"/>
  <c r="BA10" i="97"/>
  <c r="AZ10" i="97"/>
  <c r="AY10" i="97"/>
  <c r="AX10" i="97"/>
  <c r="AW10" i="97"/>
  <c r="AV10" i="97"/>
  <c r="AU10" i="97"/>
  <c r="AT10" i="97"/>
  <c r="AS10" i="97"/>
  <c r="AR10" i="97"/>
  <c r="AQ10" i="97"/>
  <c r="AP10" i="97"/>
  <c r="AO10" i="97"/>
  <c r="AN10" i="97"/>
  <c r="AM10" i="97"/>
  <c r="AL10" i="97"/>
  <c r="AK10" i="97"/>
  <c r="AJ10" i="97"/>
  <c r="AI10" i="97"/>
  <c r="AH10" i="97"/>
  <c r="AG10" i="97"/>
  <c r="AF10" i="97"/>
  <c r="AE10" i="97"/>
  <c r="AD10" i="97"/>
  <c r="AC10" i="97"/>
  <c r="AB10" i="97"/>
  <c r="AA10" i="97"/>
  <c r="Z10" i="97"/>
  <c r="Y10" i="97"/>
  <c r="X10" i="97"/>
  <c r="W10" i="97"/>
  <c r="V10" i="97"/>
  <c r="U10" i="97"/>
  <c r="T10" i="97"/>
  <c r="S10" i="97"/>
  <c r="R10" i="97"/>
  <c r="Q10" i="97"/>
  <c r="P10" i="97"/>
  <c r="O10" i="97"/>
  <c r="N10" i="97"/>
  <c r="M10" i="97"/>
  <c r="L10" i="97"/>
  <c r="K10" i="97"/>
  <c r="J10" i="97"/>
  <c r="I10" i="97"/>
  <c r="H10" i="97"/>
  <c r="G10" i="97"/>
  <c r="F10" i="97"/>
  <c r="E10" i="97"/>
  <c r="D10" i="97"/>
  <c r="C10" i="97"/>
  <c r="B10" i="97"/>
  <c r="BA9" i="97"/>
  <c r="AZ9" i="97"/>
  <c r="AY9" i="97"/>
  <c r="AX9" i="97"/>
  <c r="AW9" i="97"/>
  <c r="AV9" i="97"/>
  <c r="AU9" i="97"/>
  <c r="AT9" i="97"/>
  <c r="AS9" i="97"/>
  <c r="AR9" i="97"/>
  <c r="AQ9" i="97"/>
  <c r="AP9" i="97"/>
  <c r="AO9" i="97"/>
  <c r="AN9" i="97"/>
  <c r="AM9" i="97"/>
  <c r="AL9" i="97"/>
  <c r="AK9" i="97"/>
  <c r="AJ9" i="97"/>
  <c r="AI9" i="97"/>
  <c r="AH9" i="97"/>
  <c r="AG9" i="97"/>
  <c r="AF9" i="97"/>
  <c r="AE9" i="97"/>
  <c r="AD9" i="97"/>
  <c r="AC9" i="97"/>
  <c r="AB9" i="97"/>
  <c r="AA9" i="97"/>
  <c r="Z9" i="97"/>
  <c r="Y9" i="97"/>
  <c r="X9" i="97"/>
  <c r="W9" i="97"/>
  <c r="V9" i="97"/>
  <c r="U9" i="97"/>
  <c r="T9" i="97"/>
  <c r="S9" i="97"/>
  <c r="R9" i="97"/>
  <c r="Q9" i="97"/>
  <c r="P9" i="97"/>
  <c r="O9" i="97"/>
  <c r="N9" i="97"/>
  <c r="M9" i="97"/>
  <c r="L9" i="97"/>
  <c r="K9" i="97"/>
  <c r="J9" i="97"/>
  <c r="I9" i="97"/>
  <c r="H9" i="97"/>
  <c r="G9" i="97"/>
  <c r="F9" i="97"/>
  <c r="E9" i="97"/>
  <c r="D9" i="97"/>
  <c r="C9" i="97"/>
  <c r="B9" i="97"/>
  <c r="BA8" i="97"/>
  <c r="AZ8" i="97"/>
  <c r="AY8" i="97"/>
  <c r="AX8" i="97"/>
  <c r="AW8" i="97"/>
  <c r="AV8" i="97"/>
  <c r="AU8" i="97"/>
  <c r="AT8" i="97"/>
  <c r="AS8" i="97"/>
  <c r="AR8" i="97"/>
  <c r="AQ8" i="97"/>
  <c r="AP8" i="97"/>
  <c r="AO8" i="97"/>
  <c r="AN8" i="97"/>
  <c r="AM8" i="97"/>
  <c r="AL8" i="97"/>
  <c r="AK8" i="97"/>
  <c r="AJ8" i="97"/>
  <c r="AI8" i="97"/>
  <c r="AH8" i="97"/>
  <c r="AG8" i="97"/>
  <c r="AF8" i="97"/>
  <c r="AE8" i="97"/>
  <c r="AD8" i="97"/>
  <c r="AC8" i="97"/>
  <c r="AB8" i="97"/>
  <c r="AA8" i="97"/>
  <c r="Z8" i="97"/>
  <c r="Y8" i="97"/>
  <c r="X8" i="97"/>
  <c r="W8" i="97"/>
  <c r="V8" i="97"/>
  <c r="U8" i="97"/>
  <c r="T8" i="97"/>
  <c r="S8" i="97"/>
  <c r="R8" i="97"/>
  <c r="Q8" i="97"/>
  <c r="P8" i="97"/>
  <c r="O8" i="97"/>
  <c r="N8" i="97"/>
  <c r="M8" i="97"/>
  <c r="L8" i="97"/>
  <c r="K8" i="97"/>
  <c r="J8" i="97"/>
  <c r="I8" i="97"/>
  <c r="H8" i="97"/>
  <c r="G8" i="97"/>
  <c r="F8" i="97"/>
  <c r="E8" i="97"/>
  <c r="D8" i="97"/>
  <c r="C8" i="97"/>
  <c r="B8" i="97"/>
  <c r="BA7" i="97"/>
  <c r="AZ7" i="97"/>
  <c r="AY7" i="97"/>
  <c r="AX7" i="97"/>
  <c r="AW7" i="97"/>
  <c r="AV7" i="97"/>
  <c r="AU7" i="97"/>
  <c r="AT7" i="97"/>
  <c r="AS7" i="97"/>
  <c r="AR7" i="97"/>
  <c r="AQ7" i="97"/>
  <c r="AP7" i="97"/>
  <c r="AO7" i="97"/>
  <c r="AN7" i="97"/>
  <c r="AM7" i="97"/>
  <c r="AL7" i="97"/>
  <c r="AK7" i="97"/>
  <c r="AJ7" i="97"/>
  <c r="AI7" i="97"/>
  <c r="AH7" i="97"/>
  <c r="AG7" i="97"/>
  <c r="AF7" i="97"/>
  <c r="AE7" i="97"/>
  <c r="AD7" i="97"/>
  <c r="AC7" i="97"/>
  <c r="AB7" i="97"/>
  <c r="AA7" i="97"/>
  <c r="Z7" i="97"/>
  <c r="Y7" i="97"/>
  <c r="X7" i="97"/>
  <c r="W7" i="97"/>
  <c r="V7" i="97"/>
  <c r="U7" i="97"/>
  <c r="T7" i="97"/>
  <c r="S7" i="97"/>
  <c r="R7" i="97"/>
  <c r="Q7" i="97"/>
  <c r="P7" i="97"/>
  <c r="O7" i="97"/>
  <c r="N7" i="97"/>
  <c r="M7" i="97"/>
  <c r="L7" i="97"/>
  <c r="K7" i="97"/>
  <c r="J7" i="97"/>
  <c r="I7" i="97"/>
  <c r="H7" i="97"/>
  <c r="G7" i="97"/>
  <c r="F7" i="97"/>
  <c r="E7" i="97"/>
  <c r="D7" i="97"/>
  <c r="C7" i="97"/>
  <c r="B7" i="97"/>
  <c r="BA6" i="97"/>
  <c r="AZ6" i="97"/>
  <c r="AY6" i="97"/>
  <c r="AX6" i="97"/>
  <c r="AW6" i="97"/>
  <c r="AV6" i="97"/>
  <c r="AU6" i="97"/>
  <c r="AT6" i="97"/>
  <c r="AS6" i="97"/>
  <c r="AR6" i="97"/>
  <c r="AQ6" i="97"/>
  <c r="AP6" i="97"/>
  <c r="AO6" i="97"/>
  <c r="AN6" i="97"/>
  <c r="AM6" i="97"/>
  <c r="AL6" i="97"/>
  <c r="AK6" i="97"/>
  <c r="AJ6" i="97"/>
  <c r="AI6" i="97"/>
  <c r="AH6" i="97"/>
  <c r="AG6" i="97"/>
  <c r="AF6" i="97"/>
  <c r="AE6" i="97"/>
  <c r="AD6" i="97"/>
  <c r="AC6" i="97"/>
  <c r="AB6" i="97"/>
  <c r="AA6" i="97"/>
  <c r="Z6" i="97"/>
  <c r="Y6" i="97"/>
  <c r="X6" i="97"/>
  <c r="W6" i="97"/>
  <c r="V6" i="97"/>
  <c r="U6" i="97"/>
  <c r="T6" i="97"/>
  <c r="S6" i="97"/>
  <c r="R6" i="97"/>
  <c r="Q6" i="97"/>
  <c r="P6" i="97"/>
  <c r="O6" i="97"/>
  <c r="N6" i="97"/>
  <c r="M6" i="97"/>
  <c r="L6" i="97"/>
  <c r="K6" i="97"/>
  <c r="J6" i="97"/>
  <c r="I6" i="97"/>
  <c r="H6" i="97"/>
  <c r="G6" i="97"/>
  <c r="F6" i="97"/>
  <c r="E6" i="97"/>
  <c r="D6" i="97"/>
  <c r="C6" i="97"/>
  <c r="B6" i="97"/>
  <c r="BA5" i="97"/>
  <c r="AZ5" i="97"/>
  <c r="AY5" i="97"/>
  <c r="AX5" i="97"/>
  <c r="AW5" i="97"/>
  <c r="AV5" i="97"/>
  <c r="AU5" i="97"/>
  <c r="AT5" i="97"/>
  <c r="AS5" i="97"/>
  <c r="AR5" i="97"/>
  <c r="AQ5" i="97"/>
  <c r="AP5" i="97"/>
  <c r="AO5" i="97"/>
  <c r="AN5" i="97"/>
  <c r="AM5" i="97"/>
  <c r="AL5" i="97"/>
  <c r="AK5" i="97"/>
  <c r="AJ5" i="97"/>
  <c r="AI5" i="97"/>
  <c r="AH5" i="97"/>
  <c r="AG5" i="97"/>
  <c r="AF5" i="97"/>
  <c r="AE5" i="97"/>
  <c r="AD5" i="97"/>
  <c r="AC5" i="97"/>
  <c r="AB5" i="97"/>
  <c r="AA5" i="97"/>
  <c r="Z5" i="97"/>
  <c r="Y5" i="97"/>
  <c r="X5" i="97"/>
  <c r="W5" i="97"/>
  <c r="V5" i="97"/>
  <c r="U5" i="97"/>
  <c r="T5" i="97"/>
  <c r="S5" i="97"/>
  <c r="R5" i="97"/>
  <c r="Q5" i="97"/>
  <c r="P5" i="97"/>
  <c r="O5" i="97"/>
  <c r="N5" i="97"/>
  <c r="M5" i="97"/>
  <c r="L5" i="97"/>
  <c r="K5" i="97"/>
  <c r="J5" i="97"/>
  <c r="I5" i="97"/>
  <c r="H5" i="97"/>
  <c r="G5" i="97"/>
  <c r="F5" i="97"/>
  <c r="E5" i="97"/>
  <c r="D5" i="97"/>
  <c r="C5" i="97"/>
  <c r="B5" i="97"/>
  <c r="BA243" i="96"/>
  <c r="AZ243" i="96"/>
  <c r="AY243" i="96"/>
  <c r="AX243" i="96"/>
  <c r="AW243" i="96"/>
  <c r="AV243" i="96"/>
  <c r="AU243" i="96"/>
  <c r="AT243" i="96"/>
  <c r="AS243" i="96"/>
  <c r="AR243" i="96"/>
  <c r="AQ243" i="96"/>
  <c r="AP243" i="96"/>
  <c r="AO243" i="96"/>
  <c r="AN243" i="96"/>
  <c r="AM243" i="96"/>
  <c r="AL243" i="96"/>
  <c r="AK243" i="96"/>
  <c r="AJ243" i="96"/>
  <c r="AI243" i="96"/>
  <c r="AH243" i="96"/>
  <c r="AG243" i="96"/>
  <c r="AF243" i="96"/>
  <c r="AE243" i="96"/>
  <c r="AD243" i="96"/>
  <c r="AC243" i="96"/>
  <c r="AB243" i="96"/>
  <c r="AA243" i="96"/>
  <c r="Z243" i="96"/>
  <c r="Y243" i="96"/>
  <c r="X243" i="96"/>
  <c r="W243" i="96"/>
  <c r="V243" i="96"/>
  <c r="U243" i="96"/>
  <c r="T243" i="96"/>
  <c r="S243" i="96"/>
  <c r="R243" i="96"/>
  <c r="Q243" i="96"/>
  <c r="P243" i="96"/>
  <c r="O243" i="96"/>
  <c r="N243" i="96"/>
  <c r="M243" i="96"/>
  <c r="L243" i="96"/>
  <c r="K243" i="96"/>
  <c r="J243" i="96"/>
  <c r="I243" i="96"/>
  <c r="H243" i="96"/>
  <c r="G243" i="96"/>
  <c r="F243" i="96"/>
  <c r="E243" i="96"/>
  <c r="D243" i="96"/>
  <c r="C243" i="96"/>
  <c r="B243" i="96"/>
  <c r="BA242" i="96"/>
  <c r="AZ242" i="96"/>
  <c r="AY242" i="96"/>
  <c r="AX242" i="96"/>
  <c r="AW242" i="96"/>
  <c r="AV242" i="96"/>
  <c r="AU242" i="96"/>
  <c r="AT242" i="96"/>
  <c r="AS242" i="96"/>
  <c r="AR242" i="96"/>
  <c r="AQ242" i="96"/>
  <c r="AP242" i="96"/>
  <c r="AO242" i="96"/>
  <c r="AN242" i="96"/>
  <c r="AM242" i="96"/>
  <c r="AL242" i="96"/>
  <c r="AK242" i="96"/>
  <c r="AJ242" i="96"/>
  <c r="AI242" i="96"/>
  <c r="AH242" i="96"/>
  <c r="AG242" i="96"/>
  <c r="AF242" i="96"/>
  <c r="AE242" i="96"/>
  <c r="AD242" i="96"/>
  <c r="AC242" i="96"/>
  <c r="AB242" i="96"/>
  <c r="AA242" i="96"/>
  <c r="Z242" i="96"/>
  <c r="Y242" i="96"/>
  <c r="X242" i="96"/>
  <c r="W242" i="96"/>
  <c r="V242" i="96"/>
  <c r="U242" i="96"/>
  <c r="T242" i="96"/>
  <c r="S242" i="96"/>
  <c r="R242" i="96"/>
  <c r="Q242" i="96"/>
  <c r="P242" i="96"/>
  <c r="O242" i="96"/>
  <c r="N242" i="96"/>
  <c r="M242" i="96"/>
  <c r="L242" i="96"/>
  <c r="K242" i="96"/>
  <c r="J242" i="96"/>
  <c r="I242" i="96"/>
  <c r="H242" i="96"/>
  <c r="G242" i="96"/>
  <c r="F242" i="96"/>
  <c r="E242" i="96"/>
  <c r="D242" i="96"/>
  <c r="C242" i="96"/>
  <c r="B242" i="96"/>
  <c r="BA241" i="96"/>
  <c r="AZ241" i="96"/>
  <c r="AY241" i="96"/>
  <c r="AX241" i="96"/>
  <c r="AW241" i="96"/>
  <c r="AV241" i="96"/>
  <c r="AU241" i="96"/>
  <c r="AT241" i="96"/>
  <c r="AS241" i="96"/>
  <c r="AR241" i="96"/>
  <c r="AQ241" i="96"/>
  <c r="AP241" i="96"/>
  <c r="AO241" i="96"/>
  <c r="AN241" i="96"/>
  <c r="AM241" i="96"/>
  <c r="AL241" i="96"/>
  <c r="AK241" i="96"/>
  <c r="AJ241" i="96"/>
  <c r="AI241" i="96"/>
  <c r="AH241" i="96"/>
  <c r="AG241" i="96"/>
  <c r="AF241" i="96"/>
  <c r="AE241" i="96"/>
  <c r="AD241" i="96"/>
  <c r="AC241" i="96"/>
  <c r="AB241" i="96"/>
  <c r="AA241" i="96"/>
  <c r="Z241" i="96"/>
  <c r="Y241" i="96"/>
  <c r="X241" i="96"/>
  <c r="W241" i="96"/>
  <c r="V241" i="96"/>
  <c r="U241" i="96"/>
  <c r="T241" i="96"/>
  <c r="S241" i="96"/>
  <c r="R241" i="96"/>
  <c r="Q241" i="96"/>
  <c r="P241" i="96"/>
  <c r="O241" i="96"/>
  <c r="N241" i="96"/>
  <c r="M241" i="96"/>
  <c r="L241" i="96"/>
  <c r="K241" i="96"/>
  <c r="J241" i="96"/>
  <c r="I241" i="96"/>
  <c r="H241" i="96"/>
  <c r="G241" i="96"/>
  <c r="F241" i="96"/>
  <c r="E241" i="96"/>
  <c r="D241" i="96"/>
  <c r="C241" i="96"/>
  <c r="B241" i="96"/>
  <c r="BA240" i="96"/>
  <c r="AZ240" i="96"/>
  <c r="AY240" i="96"/>
  <c r="AX240" i="96"/>
  <c r="AW240" i="96"/>
  <c r="AV240" i="96"/>
  <c r="AU240" i="96"/>
  <c r="AT240" i="96"/>
  <c r="AS240" i="96"/>
  <c r="AR240" i="96"/>
  <c r="AQ240" i="96"/>
  <c r="AP240" i="96"/>
  <c r="AO240" i="96"/>
  <c r="AN240" i="96"/>
  <c r="AM240" i="96"/>
  <c r="AL240" i="96"/>
  <c r="AK240" i="96"/>
  <c r="AJ240" i="96"/>
  <c r="AI240" i="96"/>
  <c r="AH240" i="96"/>
  <c r="AG240" i="96"/>
  <c r="AF240" i="96"/>
  <c r="AE240" i="96"/>
  <c r="AD240" i="96"/>
  <c r="AC240" i="96"/>
  <c r="AB240" i="96"/>
  <c r="AA240" i="96"/>
  <c r="Z240" i="96"/>
  <c r="Y240" i="96"/>
  <c r="X240" i="96"/>
  <c r="W240" i="96"/>
  <c r="V240" i="96"/>
  <c r="U240" i="96"/>
  <c r="T240" i="96"/>
  <c r="S240" i="96"/>
  <c r="R240" i="96"/>
  <c r="Q240" i="96"/>
  <c r="P240" i="96"/>
  <c r="O240" i="96"/>
  <c r="N240" i="96"/>
  <c r="M240" i="96"/>
  <c r="L240" i="96"/>
  <c r="K240" i="96"/>
  <c r="J240" i="96"/>
  <c r="I240" i="96"/>
  <c r="H240" i="96"/>
  <c r="G240" i="96"/>
  <c r="F240" i="96"/>
  <c r="E240" i="96"/>
  <c r="D240" i="96"/>
  <c r="C240" i="96"/>
  <c r="B240" i="96"/>
  <c r="BA239" i="96"/>
  <c r="AZ239" i="96"/>
  <c r="AY239" i="96"/>
  <c r="AX239" i="96"/>
  <c r="AW239" i="96"/>
  <c r="AV239" i="96"/>
  <c r="AU239" i="96"/>
  <c r="AT239" i="96"/>
  <c r="AS239" i="96"/>
  <c r="AR239" i="96"/>
  <c r="AQ239" i="96"/>
  <c r="AP239" i="96"/>
  <c r="AO239" i="96"/>
  <c r="AN239" i="96"/>
  <c r="AM239" i="96"/>
  <c r="AL239" i="96"/>
  <c r="AK239" i="96"/>
  <c r="AJ239" i="96"/>
  <c r="AI239" i="96"/>
  <c r="AH239" i="96"/>
  <c r="AG239" i="96"/>
  <c r="AF239" i="96"/>
  <c r="AE239" i="96"/>
  <c r="AD239" i="96"/>
  <c r="AC239" i="96"/>
  <c r="AB239" i="96"/>
  <c r="AA239" i="96"/>
  <c r="Z239" i="96"/>
  <c r="Y239" i="96"/>
  <c r="X239" i="96"/>
  <c r="W239" i="96"/>
  <c r="V239" i="96"/>
  <c r="U239" i="96"/>
  <c r="T239" i="96"/>
  <c r="S239" i="96"/>
  <c r="R239" i="96"/>
  <c r="Q239" i="96"/>
  <c r="P239" i="96"/>
  <c r="O239" i="96"/>
  <c r="N239" i="96"/>
  <c r="M239" i="96"/>
  <c r="L239" i="96"/>
  <c r="K239" i="96"/>
  <c r="J239" i="96"/>
  <c r="I239" i="96"/>
  <c r="H239" i="96"/>
  <c r="G239" i="96"/>
  <c r="F239" i="96"/>
  <c r="E239" i="96"/>
  <c r="D239" i="96"/>
  <c r="C239" i="96"/>
  <c r="B239" i="96"/>
  <c r="BA238" i="96"/>
  <c r="AZ238" i="96"/>
  <c r="AY238" i="96"/>
  <c r="AX238" i="96"/>
  <c r="AW238" i="96"/>
  <c r="AV238" i="96"/>
  <c r="AU238" i="96"/>
  <c r="AT238" i="96"/>
  <c r="AS238" i="96"/>
  <c r="AR238" i="96"/>
  <c r="AQ238" i="96"/>
  <c r="AP238" i="96"/>
  <c r="AO238" i="96"/>
  <c r="AN238" i="96"/>
  <c r="AM238" i="96"/>
  <c r="AL238" i="96"/>
  <c r="AK238" i="96"/>
  <c r="AJ238" i="96"/>
  <c r="AI238" i="96"/>
  <c r="AH238" i="96"/>
  <c r="AG238" i="96"/>
  <c r="AF238" i="96"/>
  <c r="AE238" i="96"/>
  <c r="AD238" i="96"/>
  <c r="AC238" i="96"/>
  <c r="AB238" i="96"/>
  <c r="AA238" i="96"/>
  <c r="Z238" i="96"/>
  <c r="Y238" i="96"/>
  <c r="X238" i="96"/>
  <c r="W238" i="96"/>
  <c r="V238" i="96"/>
  <c r="U238" i="96"/>
  <c r="T238" i="96"/>
  <c r="S238" i="96"/>
  <c r="R238" i="96"/>
  <c r="Q238" i="96"/>
  <c r="P238" i="96"/>
  <c r="O238" i="96"/>
  <c r="N238" i="96"/>
  <c r="M238" i="96"/>
  <c r="L238" i="96"/>
  <c r="K238" i="96"/>
  <c r="J238" i="96"/>
  <c r="I238" i="96"/>
  <c r="H238" i="96"/>
  <c r="G238" i="96"/>
  <c r="F238" i="96"/>
  <c r="E238" i="96"/>
  <c r="D238" i="96"/>
  <c r="C238" i="96"/>
  <c r="B238" i="96"/>
  <c r="BA237" i="96"/>
  <c r="AZ237" i="96"/>
  <c r="AY237" i="96"/>
  <c r="AX237" i="96"/>
  <c r="AW237" i="96"/>
  <c r="AV237" i="96"/>
  <c r="AU237" i="96"/>
  <c r="AT237" i="96"/>
  <c r="AS237" i="96"/>
  <c r="AR237" i="96"/>
  <c r="AQ237" i="96"/>
  <c r="AP237" i="96"/>
  <c r="AO237" i="96"/>
  <c r="AN237" i="96"/>
  <c r="AM237" i="96"/>
  <c r="AL237" i="96"/>
  <c r="AK237" i="96"/>
  <c r="AJ237" i="96"/>
  <c r="AI237" i="96"/>
  <c r="AH237" i="96"/>
  <c r="AG237" i="96"/>
  <c r="AF237" i="96"/>
  <c r="AE237" i="96"/>
  <c r="AD237" i="96"/>
  <c r="AC237" i="96"/>
  <c r="AB237" i="96"/>
  <c r="AA237" i="96"/>
  <c r="Z237" i="96"/>
  <c r="Y237" i="96"/>
  <c r="X237" i="96"/>
  <c r="W237" i="96"/>
  <c r="V237" i="96"/>
  <c r="U237" i="96"/>
  <c r="T237" i="96"/>
  <c r="S237" i="96"/>
  <c r="R237" i="96"/>
  <c r="Q237" i="96"/>
  <c r="P237" i="96"/>
  <c r="O237" i="96"/>
  <c r="N237" i="96"/>
  <c r="M237" i="96"/>
  <c r="L237" i="96"/>
  <c r="K237" i="96"/>
  <c r="J237" i="96"/>
  <c r="I237" i="96"/>
  <c r="H237" i="96"/>
  <c r="G237" i="96"/>
  <c r="F237" i="96"/>
  <c r="E237" i="96"/>
  <c r="D237" i="96"/>
  <c r="C237" i="96"/>
  <c r="B237" i="96"/>
  <c r="BA236" i="96"/>
  <c r="AZ236" i="96"/>
  <c r="AY236" i="96"/>
  <c r="AX236" i="96"/>
  <c r="AW236" i="96"/>
  <c r="AV236" i="96"/>
  <c r="AU236" i="96"/>
  <c r="AT236" i="96"/>
  <c r="AS236" i="96"/>
  <c r="AR236" i="96"/>
  <c r="AQ236" i="96"/>
  <c r="AP236" i="96"/>
  <c r="AO236" i="96"/>
  <c r="AN236" i="96"/>
  <c r="AM236" i="96"/>
  <c r="AL236" i="96"/>
  <c r="AK236" i="96"/>
  <c r="AJ236" i="96"/>
  <c r="AI236" i="96"/>
  <c r="AH236" i="96"/>
  <c r="AG236" i="96"/>
  <c r="AF236" i="96"/>
  <c r="AE236" i="96"/>
  <c r="AD236" i="96"/>
  <c r="AC236" i="96"/>
  <c r="AB236" i="96"/>
  <c r="AA236" i="96"/>
  <c r="Z236" i="96"/>
  <c r="Y236" i="96"/>
  <c r="X236" i="96"/>
  <c r="W236" i="96"/>
  <c r="V236" i="96"/>
  <c r="U236" i="96"/>
  <c r="T236" i="96"/>
  <c r="S236" i="96"/>
  <c r="R236" i="96"/>
  <c r="Q236" i="96"/>
  <c r="P236" i="96"/>
  <c r="O236" i="96"/>
  <c r="N236" i="96"/>
  <c r="M236" i="96"/>
  <c r="L236" i="96"/>
  <c r="K236" i="96"/>
  <c r="J236" i="96"/>
  <c r="I236" i="96"/>
  <c r="H236" i="96"/>
  <c r="G236" i="96"/>
  <c r="F236" i="96"/>
  <c r="E236" i="96"/>
  <c r="D236" i="96"/>
  <c r="C236" i="96"/>
  <c r="B236" i="96"/>
  <c r="BA235" i="96"/>
  <c r="AZ235" i="96"/>
  <c r="AY235" i="96"/>
  <c r="AX235" i="96"/>
  <c r="AW235" i="96"/>
  <c r="AV235" i="96"/>
  <c r="AU235" i="96"/>
  <c r="AT235" i="96"/>
  <c r="AS235" i="96"/>
  <c r="AR235" i="96"/>
  <c r="AQ235" i="96"/>
  <c r="AP235" i="96"/>
  <c r="AO235" i="96"/>
  <c r="AN235" i="96"/>
  <c r="AM235" i="96"/>
  <c r="AL235" i="96"/>
  <c r="AK235" i="96"/>
  <c r="AJ235" i="96"/>
  <c r="AI235" i="96"/>
  <c r="AH235" i="96"/>
  <c r="AG235" i="96"/>
  <c r="AF235" i="96"/>
  <c r="AE235" i="96"/>
  <c r="AD235" i="96"/>
  <c r="AC235" i="96"/>
  <c r="AB235" i="96"/>
  <c r="AA235" i="96"/>
  <c r="Z235" i="96"/>
  <c r="Y235" i="96"/>
  <c r="X235" i="96"/>
  <c r="W235" i="96"/>
  <c r="V235" i="96"/>
  <c r="U235" i="96"/>
  <c r="T235" i="96"/>
  <c r="S235" i="96"/>
  <c r="R235" i="96"/>
  <c r="Q235" i="96"/>
  <c r="P235" i="96"/>
  <c r="O235" i="96"/>
  <c r="N235" i="96"/>
  <c r="M235" i="96"/>
  <c r="L235" i="96"/>
  <c r="K235" i="96"/>
  <c r="J235" i="96"/>
  <c r="I235" i="96"/>
  <c r="H235" i="96"/>
  <c r="G235" i="96"/>
  <c r="F235" i="96"/>
  <c r="E235" i="96"/>
  <c r="D235" i="96"/>
  <c r="C235" i="96"/>
  <c r="B235" i="96"/>
  <c r="BA234" i="96"/>
  <c r="AZ234" i="96"/>
  <c r="AY234" i="96"/>
  <c r="AX234" i="96"/>
  <c r="AW234" i="96"/>
  <c r="AV234" i="96"/>
  <c r="AU234" i="96"/>
  <c r="AT234" i="96"/>
  <c r="AS234" i="96"/>
  <c r="AR234" i="96"/>
  <c r="AQ234" i="96"/>
  <c r="AP234" i="96"/>
  <c r="AO234" i="96"/>
  <c r="AN234" i="96"/>
  <c r="AM234" i="96"/>
  <c r="AL234" i="96"/>
  <c r="AK234" i="96"/>
  <c r="AJ234" i="96"/>
  <c r="AI234" i="96"/>
  <c r="AH234" i="96"/>
  <c r="AG234" i="96"/>
  <c r="AF234" i="96"/>
  <c r="AE234" i="96"/>
  <c r="AD234" i="96"/>
  <c r="AC234" i="96"/>
  <c r="AB234" i="96"/>
  <c r="AA234" i="96"/>
  <c r="Z234" i="96"/>
  <c r="Y234" i="96"/>
  <c r="X234" i="96"/>
  <c r="W234" i="96"/>
  <c r="V234" i="96"/>
  <c r="U234" i="96"/>
  <c r="T234" i="96"/>
  <c r="S234" i="96"/>
  <c r="R234" i="96"/>
  <c r="Q234" i="96"/>
  <c r="P234" i="96"/>
  <c r="O234" i="96"/>
  <c r="N234" i="96"/>
  <c r="M234" i="96"/>
  <c r="L234" i="96"/>
  <c r="K234" i="96"/>
  <c r="J234" i="96"/>
  <c r="I234" i="96"/>
  <c r="H234" i="96"/>
  <c r="G234" i="96"/>
  <c r="F234" i="96"/>
  <c r="E234" i="96"/>
  <c r="D234" i="96"/>
  <c r="C234" i="96"/>
  <c r="B234" i="96"/>
  <c r="BA233" i="96"/>
  <c r="AZ233" i="96"/>
  <c r="AY233" i="96"/>
  <c r="AX233" i="96"/>
  <c r="AW233" i="96"/>
  <c r="AV233" i="96"/>
  <c r="AU233" i="96"/>
  <c r="AT233" i="96"/>
  <c r="AS233" i="96"/>
  <c r="AR233" i="96"/>
  <c r="AQ233" i="96"/>
  <c r="AP233" i="96"/>
  <c r="AO233" i="96"/>
  <c r="AN233" i="96"/>
  <c r="AM233" i="96"/>
  <c r="AL233" i="96"/>
  <c r="AK233" i="96"/>
  <c r="AJ233" i="96"/>
  <c r="AI233" i="96"/>
  <c r="AH233" i="96"/>
  <c r="AG233" i="96"/>
  <c r="AF233" i="96"/>
  <c r="AE233" i="96"/>
  <c r="AD233" i="96"/>
  <c r="AC233" i="96"/>
  <c r="AB233" i="96"/>
  <c r="AA233" i="96"/>
  <c r="Z233" i="96"/>
  <c r="Y233" i="96"/>
  <c r="X233" i="96"/>
  <c r="W233" i="96"/>
  <c r="V233" i="96"/>
  <c r="U233" i="96"/>
  <c r="T233" i="96"/>
  <c r="S233" i="96"/>
  <c r="R233" i="96"/>
  <c r="Q233" i="96"/>
  <c r="P233" i="96"/>
  <c r="O233" i="96"/>
  <c r="N233" i="96"/>
  <c r="M233" i="96"/>
  <c r="L233" i="96"/>
  <c r="K233" i="96"/>
  <c r="J233" i="96"/>
  <c r="I233" i="96"/>
  <c r="H233" i="96"/>
  <c r="G233" i="96"/>
  <c r="F233" i="96"/>
  <c r="E233" i="96"/>
  <c r="D233" i="96"/>
  <c r="C233" i="96"/>
  <c r="B233" i="96"/>
  <c r="BA232" i="96"/>
  <c r="AZ232" i="96"/>
  <c r="AY232" i="96"/>
  <c r="AX232" i="96"/>
  <c r="AW232" i="96"/>
  <c r="AV232" i="96"/>
  <c r="AU232" i="96"/>
  <c r="AT232" i="96"/>
  <c r="AS232" i="96"/>
  <c r="AR232" i="96"/>
  <c r="AQ232" i="96"/>
  <c r="AP232" i="96"/>
  <c r="AO232" i="96"/>
  <c r="AN232" i="96"/>
  <c r="AM232" i="96"/>
  <c r="AL232" i="96"/>
  <c r="AK232" i="96"/>
  <c r="AJ232" i="96"/>
  <c r="AI232" i="96"/>
  <c r="AH232" i="96"/>
  <c r="AG232" i="96"/>
  <c r="AF232" i="96"/>
  <c r="AE232" i="96"/>
  <c r="AD232" i="96"/>
  <c r="AC232" i="96"/>
  <c r="AB232" i="96"/>
  <c r="AA232" i="96"/>
  <c r="Z232" i="96"/>
  <c r="Y232" i="96"/>
  <c r="X232" i="96"/>
  <c r="W232" i="96"/>
  <c r="V232" i="96"/>
  <c r="U232" i="96"/>
  <c r="T232" i="96"/>
  <c r="S232" i="96"/>
  <c r="R232" i="96"/>
  <c r="Q232" i="96"/>
  <c r="P232" i="96"/>
  <c r="O232" i="96"/>
  <c r="N232" i="96"/>
  <c r="M232" i="96"/>
  <c r="L232" i="96"/>
  <c r="K232" i="96"/>
  <c r="J232" i="96"/>
  <c r="I232" i="96"/>
  <c r="H232" i="96"/>
  <c r="G232" i="96"/>
  <c r="F232" i="96"/>
  <c r="E232" i="96"/>
  <c r="D232" i="96"/>
  <c r="C232" i="96"/>
  <c r="B232" i="96"/>
  <c r="BA231" i="96"/>
  <c r="AZ231" i="96"/>
  <c r="AY231" i="96"/>
  <c r="AX231" i="96"/>
  <c r="AW231" i="96"/>
  <c r="AV231" i="96"/>
  <c r="AU231" i="96"/>
  <c r="AT231" i="96"/>
  <c r="AS231" i="96"/>
  <c r="AR231" i="96"/>
  <c r="AQ231" i="96"/>
  <c r="AP231" i="96"/>
  <c r="AO231" i="96"/>
  <c r="AN231" i="96"/>
  <c r="AM231" i="96"/>
  <c r="AL231" i="96"/>
  <c r="AK231" i="96"/>
  <c r="AJ231" i="96"/>
  <c r="AI231" i="96"/>
  <c r="AH231" i="96"/>
  <c r="AG231" i="96"/>
  <c r="AF231" i="96"/>
  <c r="AE231" i="96"/>
  <c r="AD231" i="96"/>
  <c r="AC231" i="96"/>
  <c r="AB231" i="96"/>
  <c r="AA231" i="96"/>
  <c r="Z231" i="96"/>
  <c r="Y231" i="96"/>
  <c r="X231" i="96"/>
  <c r="W231" i="96"/>
  <c r="V231" i="96"/>
  <c r="U231" i="96"/>
  <c r="T231" i="96"/>
  <c r="S231" i="96"/>
  <c r="R231" i="96"/>
  <c r="Q231" i="96"/>
  <c r="P231" i="96"/>
  <c r="O231" i="96"/>
  <c r="N231" i="96"/>
  <c r="M231" i="96"/>
  <c r="L231" i="96"/>
  <c r="K231" i="96"/>
  <c r="J231" i="96"/>
  <c r="I231" i="96"/>
  <c r="H231" i="96"/>
  <c r="G231" i="96"/>
  <c r="F231" i="96"/>
  <c r="E231" i="96"/>
  <c r="D231" i="96"/>
  <c r="C231" i="96"/>
  <c r="B231" i="96"/>
  <c r="BA230" i="96"/>
  <c r="AZ230" i="96"/>
  <c r="AY230" i="96"/>
  <c r="AX230" i="96"/>
  <c r="AW230" i="96"/>
  <c r="AV230" i="96"/>
  <c r="AU230" i="96"/>
  <c r="AT230" i="96"/>
  <c r="AS230" i="96"/>
  <c r="AR230" i="96"/>
  <c r="AQ230" i="96"/>
  <c r="AP230" i="96"/>
  <c r="AO230" i="96"/>
  <c r="AN230" i="96"/>
  <c r="AM230" i="96"/>
  <c r="AL230" i="96"/>
  <c r="AK230" i="96"/>
  <c r="AJ230" i="96"/>
  <c r="AI230" i="96"/>
  <c r="AH230" i="96"/>
  <c r="AG230" i="96"/>
  <c r="AF230" i="96"/>
  <c r="AE230" i="96"/>
  <c r="AD230" i="96"/>
  <c r="AC230" i="96"/>
  <c r="AB230" i="96"/>
  <c r="AA230" i="96"/>
  <c r="Z230" i="96"/>
  <c r="Y230" i="96"/>
  <c r="X230" i="96"/>
  <c r="W230" i="96"/>
  <c r="V230" i="96"/>
  <c r="U230" i="96"/>
  <c r="T230" i="96"/>
  <c r="S230" i="96"/>
  <c r="R230" i="96"/>
  <c r="Q230" i="96"/>
  <c r="P230" i="96"/>
  <c r="O230" i="96"/>
  <c r="N230" i="96"/>
  <c r="M230" i="96"/>
  <c r="L230" i="96"/>
  <c r="K230" i="96"/>
  <c r="J230" i="96"/>
  <c r="I230" i="96"/>
  <c r="H230" i="96"/>
  <c r="G230" i="96"/>
  <c r="F230" i="96"/>
  <c r="E230" i="96"/>
  <c r="D230" i="96"/>
  <c r="C230" i="96"/>
  <c r="B230" i="96"/>
  <c r="BA229" i="96"/>
  <c r="AZ229" i="96"/>
  <c r="AY229" i="96"/>
  <c r="AX229" i="96"/>
  <c r="AW229" i="96"/>
  <c r="AV229" i="96"/>
  <c r="AU229" i="96"/>
  <c r="AT229" i="96"/>
  <c r="AS229" i="96"/>
  <c r="AR229" i="96"/>
  <c r="AQ229" i="96"/>
  <c r="AP229" i="96"/>
  <c r="AO229" i="96"/>
  <c r="AN229" i="96"/>
  <c r="AM229" i="96"/>
  <c r="AL229" i="96"/>
  <c r="AK229" i="96"/>
  <c r="AJ229" i="96"/>
  <c r="AI229" i="96"/>
  <c r="AH229" i="96"/>
  <c r="AG229" i="96"/>
  <c r="AF229" i="96"/>
  <c r="AE229" i="96"/>
  <c r="AD229" i="96"/>
  <c r="AC229" i="96"/>
  <c r="AB229" i="96"/>
  <c r="AA229" i="96"/>
  <c r="Z229" i="96"/>
  <c r="Y229" i="96"/>
  <c r="X229" i="96"/>
  <c r="W229" i="96"/>
  <c r="V229" i="96"/>
  <c r="U229" i="96"/>
  <c r="T229" i="96"/>
  <c r="S229" i="96"/>
  <c r="R229" i="96"/>
  <c r="Q229" i="96"/>
  <c r="P229" i="96"/>
  <c r="O229" i="96"/>
  <c r="N229" i="96"/>
  <c r="M229" i="96"/>
  <c r="L229" i="96"/>
  <c r="K229" i="96"/>
  <c r="J229" i="96"/>
  <c r="I229" i="96"/>
  <c r="H229" i="96"/>
  <c r="G229" i="96"/>
  <c r="F229" i="96"/>
  <c r="E229" i="96"/>
  <c r="D229" i="96"/>
  <c r="C229" i="96"/>
  <c r="B229" i="96"/>
  <c r="BA228" i="96"/>
  <c r="AZ228" i="96"/>
  <c r="AY228" i="96"/>
  <c r="AX228" i="96"/>
  <c r="AW228" i="96"/>
  <c r="AV228" i="96"/>
  <c r="AU228" i="96"/>
  <c r="AT228" i="96"/>
  <c r="AS228" i="96"/>
  <c r="AR228" i="96"/>
  <c r="AQ228" i="96"/>
  <c r="AP228" i="96"/>
  <c r="AO228" i="96"/>
  <c r="AN228" i="96"/>
  <c r="AM228" i="96"/>
  <c r="AL228" i="96"/>
  <c r="AK228" i="96"/>
  <c r="AJ228" i="96"/>
  <c r="AI228" i="96"/>
  <c r="AH228" i="96"/>
  <c r="AG228" i="96"/>
  <c r="AF228" i="96"/>
  <c r="AE228" i="96"/>
  <c r="AD228" i="96"/>
  <c r="AC228" i="96"/>
  <c r="AB228" i="96"/>
  <c r="AA228" i="96"/>
  <c r="Z228" i="96"/>
  <c r="Y228" i="96"/>
  <c r="X228" i="96"/>
  <c r="W228" i="96"/>
  <c r="V228" i="96"/>
  <c r="U228" i="96"/>
  <c r="T228" i="96"/>
  <c r="S228" i="96"/>
  <c r="R228" i="96"/>
  <c r="Q228" i="96"/>
  <c r="P228" i="96"/>
  <c r="O228" i="96"/>
  <c r="N228" i="96"/>
  <c r="M228" i="96"/>
  <c r="L228" i="96"/>
  <c r="K228" i="96"/>
  <c r="J228" i="96"/>
  <c r="I228" i="96"/>
  <c r="H228" i="96"/>
  <c r="G228" i="96"/>
  <c r="F228" i="96"/>
  <c r="E228" i="96"/>
  <c r="D228" i="96"/>
  <c r="C228" i="96"/>
  <c r="B228" i="96"/>
  <c r="BA227" i="96"/>
  <c r="AZ227" i="96"/>
  <c r="AY227" i="96"/>
  <c r="AX227" i="96"/>
  <c r="AW227" i="96"/>
  <c r="AV227" i="96"/>
  <c r="AU227" i="96"/>
  <c r="AT227" i="96"/>
  <c r="AS227" i="96"/>
  <c r="AR227" i="96"/>
  <c r="AQ227" i="96"/>
  <c r="AP227" i="96"/>
  <c r="AO227" i="96"/>
  <c r="AN227" i="96"/>
  <c r="AM227" i="96"/>
  <c r="AL227" i="96"/>
  <c r="AK227" i="96"/>
  <c r="AJ227" i="96"/>
  <c r="AI227" i="96"/>
  <c r="AH227" i="96"/>
  <c r="AG227" i="96"/>
  <c r="AF227" i="96"/>
  <c r="AE227" i="96"/>
  <c r="AD227" i="96"/>
  <c r="AC227" i="96"/>
  <c r="AB227" i="96"/>
  <c r="AA227" i="96"/>
  <c r="Z227" i="96"/>
  <c r="Y227" i="96"/>
  <c r="X227" i="96"/>
  <c r="W227" i="96"/>
  <c r="V227" i="96"/>
  <c r="U227" i="96"/>
  <c r="T227" i="96"/>
  <c r="S227" i="96"/>
  <c r="R227" i="96"/>
  <c r="Q227" i="96"/>
  <c r="P227" i="96"/>
  <c r="O227" i="96"/>
  <c r="N227" i="96"/>
  <c r="M227" i="96"/>
  <c r="L227" i="96"/>
  <c r="K227" i="96"/>
  <c r="J227" i="96"/>
  <c r="I227" i="96"/>
  <c r="H227" i="96"/>
  <c r="G227" i="96"/>
  <c r="F227" i="96"/>
  <c r="E227" i="96"/>
  <c r="D227" i="96"/>
  <c r="C227" i="96"/>
  <c r="B227" i="96"/>
  <c r="BA226" i="96"/>
  <c r="AZ226" i="96"/>
  <c r="AY226" i="96"/>
  <c r="AX226" i="96"/>
  <c r="AW226" i="96"/>
  <c r="AV226" i="96"/>
  <c r="AU226" i="96"/>
  <c r="AT226" i="96"/>
  <c r="AS226" i="96"/>
  <c r="AR226" i="96"/>
  <c r="AQ226" i="96"/>
  <c r="AP226" i="96"/>
  <c r="AO226" i="96"/>
  <c r="AN226" i="96"/>
  <c r="AM226" i="96"/>
  <c r="AL226" i="96"/>
  <c r="AK226" i="96"/>
  <c r="AJ226" i="96"/>
  <c r="AI226" i="96"/>
  <c r="AH226" i="96"/>
  <c r="AG226" i="96"/>
  <c r="AF226" i="96"/>
  <c r="AE226" i="96"/>
  <c r="AD226" i="96"/>
  <c r="AC226" i="96"/>
  <c r="AB226" i="96"/>
  <c r="AA226" i="96"/>
  <c r="Z226" i="96"/>
  <c r="Y226" i="96"/>
  <c r="X226" i="96"/>
  <c r="W226" i="96"/>
  <c r="V226" i="96"/>
  <c r="U226" i="96"/>
  <c r="T226" i="96"/>
  <c r="S226" i="96"/>
  <c r="R226" i="96"/>
  <c r="Q226" i="96"/>
  <c r="P226" i="96"/>
  <c r="O226" i="96"/>
  <c r="N226" i="96"/>
  <c r="M226" i="96"/>
  <c r="L226" i="96"/>
  <c r="K226" i="96"/>
  <c r="J226" i="96"/>
  <c r="I226" i="96"/>
  <c r="H226" i="96"/>
  <c r="G226" i="96"/>
  <c r="F226" i="96"/>
  <c r="E226" i="96"/>
  <c r="D226" i="96"/>
  <c r="C226" i="96"/>
  <c r="B226" i="96"/>
  <c r="BA225" i="96"/>
  <c r="AZ225" i="96"/>
  <c r="AY225" i="96"/>
  <c r="AX225" i="96"/>
  <c r="AW225" i="96"/>
  <c r="AV225" i="96"/>
  <c r="AU225" i="96"/>
  <c r="AT225" i="96"/>
  <c r="AS225" i="96"/>
  <c r="AR225" i="96"/>
  <c r="AQ225" i="96"/>
  <c r="AP225" i="96"/>
  <c r="AO225" i="96"/>
  <c r="AN225" i="96"/>
  <c r="AM225" i="96"/>
  <c r="AL225" i="96"/>
  <c r="AK225" i="96"/>
  <c r="AJ225" i="96"/>
  <c r="AI225" i="96"/>
  <c r="AH225" i="96"/>
  <c r="AG225" i="96"/>
  <c r="AF225" i="96"/>
  <c r="AE225" i="96"/>
  <c r="AD225" i="96"/>
  <c r="AC225" i="96"/>
  <c r="AB225" i="96"/>
  <c r="AA225" i="96"/>
  <c r="Z225" i="96"/>
  <c r="Y225" i="96"/>
  <c r="X225" i="96"/>
  <c r="W225" i="96"/>
  <c r="V225" i="96"/>
  <c r="U225" i="96"/>
  <c r="T225" i="96"/>
  <c r="S225" i="96"/>
  <c r="R225" i="96"/>
  <c r="Q225" i="96"/>
  <c r="P225" i="96"/>
  <c r="O225" i="96"/>
  <c r="N225" i="96"/>
  <c r="M225" i="96"/>
  <c r="L225" i="96"/>
  <c r="K225" i="96"/>
  <c r="J225" i="96"/>
  <c r="I225" i="96"/>
  <c r="H225" i="96"/>
  <c r="G225" i="96"/>
  <c r="F225" i="96"/>
  <c r="E225" i="96"/>
  <c r="D225" i="96"/>
  <c r="C225" i="96"/>
  <c r="B225" i="96"/>
  <c r="BA224" i="96"/>
  <c r="AZ224" i="96"/>
  <c r="AY224" i="96"/>
  <c r="AX224" i="96"/>
  <c r="AW224" i="96"/>
  <c r="AV224" i="96"/>
  <c r="AU224" i="96"/>
  <c r="AT224" i="96"/>
  <c r="AS224" i="96"/>
  <c r="AR224" i="96"/>
  <c r="AQ224" i="96"/>
  <c r="AP224" i="96"/>
  <c r="AO224" i="96"/>
  <c r="AN224" i="96"/>
  <c r="AM224" i="96"/>
  <c r="AL224" i="96"/>
  <c r="AK224" i="96"/>
  <c r="AJ224" i="96"/>
  <c r="AI224" i="96"/>
  <c r="AH224" i="96"/>
  <c r="AG224" i="96"/>
  <c r="AF224" i="96"/>
  <c r="AE224" i="96"/>
  <c r="AD224" i="96"/>
  <c r="AC224" i="96"/>
  <c r="AB224" i="96"/>
  <c r="AA224" i="96"/>
  <c r="Z224" i="96"/>
  <c r="Y224" i="96"/>
  <c r="X224" i="96"/>
  <c r="W224" i="96"/>
  <c r="V224" i="96"/>
  <c r="U224" i="96"/>
  <c r="T224" i="96"/>
  <c r="S224" i="96"/>
  <c r="R224" i="96"/>
  <c r="Q224" i="96"/>
  <c r="P224" i="96"/>
  <c r="O224" i="96"/>
  <c r="N224" i="96"/>
  <c r="M224" i="96"/>
  <c r="L224" i="96"/>
  <c r="K224" i="96"/>
  <c r="J224" i="96"/>
  <c r="I224" i="96"/>
  <c r="H224" i="96"/>
  <c r="G224" i="96"/>
  <c r="F224" i="96"/>
  <c r="E224" i="96"/>
  <c r="D224" i="96"/>
  <c r="C224" i="96"/>
  <c r="B224" i="96"/>
  <c r="BA223" i="96"/>
  <c r="AZ223" i="96"/>
  <c r="AY223" i="96"/>
  <c r="AX223" i="96"/>
  <c r="AW223" i="96"/>
  <c r="AV223" i="96"/>
  <c r="AU223" i="96"/>
  <c r="AT223" i="96"/>
  <c r="AS223" i="96"/>
  <c r="AR223" i="96"/>
  <c r="AQ223" i="96"/>
  <c r="AP223" i="96"/>
  <c r="AO223" i="96"/>
  <c r="AN223" i="96"/>
  <c r="AM223" i="96"/>
  <c r="AL223" i="96"/>
  <c r="AK223" i="96"/>
  <c r="AJ223" i="96"/>
  <c r="AI223" i="96"/>
  <c r="AH223" i="96"/>
  <c r="AG223" i="96"/>
  <c r="AF223" i="96"/>
  <c r="AE223" i="96"/>
  <c r="AD223" i="96"/>
  <c r="AC223" i="96"/>
  <c r="AB223" i="96"/>
  <c r="AA223" i="96"/>
  <c r="Z223" i="96"/>
  <c r="Y223" i="96"/>
  <c r="X223" i="96"/>
  <c r="W223" i="96"/>
  <c r="V223" i="96"/>
  <c r="U223" i="96"/>
  <c r="T223" i="96"/>
  <c r="S223" i="96"/>
  <c r="R223" i="96"/>
  <c r="Q223" i="96"/>
  <c r="P223" i="96"/>
  <c r="O223" i="96"/>
  <c r="N223" i="96"/>
  <c r="M223" i="96"/>
  <c r="L223" i="96"/>
  <c r="K223" i="96"/>
  <c r="J223" i="96"/>
  <c r="I223" i="96"/>
  <c r="H223" i="96"/>
  <c r="G223" i="96"/>
  <c r="F223" i="96"/>
  <c r="E223" i="96"/>
  <c r="D223" i="96"/>
  <c r="C223" i="96"/>
  <c r="B223" i="96"/>
  <c r="BA222" i="96"/>
  <c r="AZ222" i="96"/>
  <c r="AY222" i="96"/>
  <c r="AX222" i="96"/>
  <c r="AW222" i="96"/>
  <c r="AV222" i="96"/>
  <c r="AU222" i="96"/>
  <c r="AT222" i="96"/>
  <c r="AS222" i="96"/>
  <c r="AR222" i="96"/>
  <c r="AQ222" i="96"/>
  <c r="AP222" i="96"/>
  <c r="AO222" i="96"/>
  <c r="AN222" i="96"/>
  <c r="AM222" i="96"/>
  <c r="AL222" i="96"/>
  <c r="AK222" i="96"/>
  <c r="AJ222" i="96"/>
  <c r="AI222" i="96"/>
  <c r="AH222" i="96"/>
  <c r="AG222" i="96"/>
  <c r="AF222" i="96"/>
  <c r="AE222" i="96"/>
  <c r="AD222" i="96"/>
  <c r="AC222" i="96"/>
  <c r="AB222" i="96"/>
  <c r="AA222" i="96"/>
  <c r="Z222" i="96"/>
  <c r="Y222" i="96"/>
  <c r="X222" i="96"/>
  <c r="W222" i="96"/>
  <c r="V222" i="96"/>
  <c r="U222" i="96"/>
  <c r="T222" i="96"/>
  <c r="S222" i="96"/>
  <c r="R222" i="96"/>
  <c r="Q222" i="96"/>
  <c r="P222" i="96"/>
  <c r="O222" i="96"/>
  <c r="N222" i="96"/>
  <c r="M222" i="96"/>
  <c r="L222" i="96"/>
  <c r="K222" i="96"/>
  <c r="J222" i="96"/>
  <c r="I222" i="96"/>
  <c r="H222" i="96"/>
  <c r="G222" i="96"/>
  <c r="F222" i="96"/>
  <c r="E222" i="96"/>
  <c r="D222" i="96"/>
  <c r="C222" i="96"/>
  <c r="B222" i="96"/>
  <c r="BA221" i="96"/>
  <c r="AZ221" i="96"/>
  <c r="AY221" i="96"/>
  <c r="AX221" i="96"/>
  <c r="AW221" i="96"/>
  <c r="AV221" i="96"/>
  <c r="AU221" i="96"/>
  <c r="AT221" i="96"/>
  <c r="AS221" i="96"/>
  <c r="AR221" i="96"/>
  <c r="AQ221" i="96"/>
  <c r="AP221" i="96"/>
  <c r="AO221" i="96"/>
  <c r="AN221" i="96"/>
  <c r="AM221" i="96"/>
  <c r="AL221" i="96"/>
  <c r="AK221" i="96"/>
  <c r="AJ221" i="96"/>
  <c r="AI221" i="96"/>
  <c r="AH221" i="96"/>
  <c r="AG221" i="96"/>
  <c r="AF221" i="96"/>
  <c r="AE221" i="96"/>
  <c r="AD221" i="96"/>
  <c r="AC221" i="96"/>
  <c r="AB221" i="96"/>
  <c r="AA221" i="96"/>
  <c r="Z221" i="96"/>
  <c r="Y221" i="96"/>
  <c r="X221" i="96"/>
  <c r="W221" i="96"/>
  <c r="V221" i="96"/>
  <c r="U221" i="96"/>
  <c r="T221" i="96"/>
  <c r="S221" i="96"/>
  <c r="R221" i="96"/>
  <c r="Q221" i="96"/>
  <c r="P221" i="96"/>
  <c r="O221" i="96"/>
  <c r="N221" i="96"/>
  <c r="M221" i="96"/>
  <c r="L221" i="96"/>
  <c r="K221" i="96"/>
  <c r="J221" i="96"/>
  <c r="I221" i="96"/>
  <c r="H221" i="96"/>
  <c r="G221" i="96"/>
  <c r="F221" i="96"/>
  <c r="E221" i="96"/>
  <c r="D221" i="96"/>
  <c r="C221" i="96"/>
  <c r="B221" i="96"/>
  <c r="BA220" i="96"/>
  <c r="AZ220" i="96"/>
  <c r="AY220" i="96"/>
  <c r="AX220" i="96"/>
  <c r="AW220" i="96"/>
  <c r="AV220" i="96"/>
  <c r="AU220" i="96"/>
  <c r="AT220" i="96"/>
  <c r="AS220" i="96"/>
  <c r="AR220" i="96"/>
  <c r="AQ220" i="96"/>
  <c r="AP220" i="96"/>
  <c r="AO220" i="96"/>
  <c r="AN220" i="96"/>
  <c r="AM220" i="96"/>
  <c r="AL220" i="96"/>
  <c r="AK220" i="96"/>
  <c r="AJ220" i="96"/>
  <c r="AI220" i="96"/>
  <c r="AH220" i="96"/>
  <c r="AG220" i="96"/>
  <c r="AF220" i="96"/>
  <c r="AE220" i="96"/>
  <c r="AD220" i="96"/>
  <c r="AC220" i="96"/>
  <c r="AB220" i="96"/>
  <c r="AA220" i="96"/>
  <c r="Z220" i="96"/>
  <c r="Y220" i="96"/>
  <c r="X220" i="96"/>
  <c r="W220" i="96"/>
  <c r="V220" i="96"/>
  <c r="U220" i="96"/>
  <c r="T220" i="96"/>
  <c r="S220" i="96"/>
  <c r="R220" i="96"/>
  <c r="Q220" i="96"/>
  <c r="P220" i="96"/>
  <c r="O220" i="96"/>
  <c r="N220" i="96"/>
  <c r="M220" i="96"/>
  <c r="L220" i="96"/>
  <c r="K220" i="96"/>
  <c r="J220" i="96"/>
  <c r="I220" i="96"/>
  <c r="H220" i="96"/>
  <c r="G220" i="96"/>
  <c r="F220" i="96"/>
  <c r="E220" i="96"/>
  <c r="D220" i="96"/>
  <c r="C220" i="96"/>
  <c r="B220" i="96"/>
  <c r="BA219" i="96"/>
  <c r="AZ219" i="96"/>
  <c r="AY219" i="96"/>
  <c r="AX219" i="96"/>
  <c r="AW219" i="96"/>
  <c r="AV219" i="96"/>
  <c r="AU219" i="96"/>
  <c r="AT219" i="96"/>
  <c r="AS219" i="96"/>
  <c r="AR219" i="96"/>
  <c r="AQ219" i="96"/>
  <c r="AP219" i="96"/>
  <c r="AO219" i="96"/>
  <c r="AN219" i="96"/>
  <c r="AM219" i="96"/>
  <c r="AL219" i="96"/>
  <c r="AK219" i="96"/>
  <c r="AJ219" i="96"/>
  <c r="AI219" i="96"/>
  <c r="AH219" i="96"/>
  <c r="AG219" i="96"/>
  <c r="AF219" i="96"/>
  <c r="AE219" i="96"/>
  <c r="AD219" i="96"/>
  <c r="AC219" i="96"/>
  <c r="AB219" i="96"/>
  <c r="AA219" i="96"/>
  <c r="Z219" i="96"/>
  <c r="Y219" i="96"/>
  <c r="X219" i="96"/>
  <c r="W219" i="96"/>
  <c r="V219" i="96"/>
  <c r="U219" i="96"/>
  <c r="T219" i="96"/>
  <c r="S219" i="96"/>
  <c r="R219" i="96"/>
  <c r="Q219" i="96"/>
  <c r="P219" i="96"/>
  <c r="O219" i="96"/>
  <c r="N219" i="96"/>
  <c r="M219" i="96"/>
  <c r="L219" i="96"/>
  <c r="K219" i="96"/>
  <c r="J219" i="96"/>
  <c r="I219" i="96"/>
  <c r="H219" i="96"/>
  <c r="G219" i="96"/>
  <c r="F219" i="96"/>
  <c r="E219" i="96"/>
  <c r="D219" i="96"/>
  <c r="C219" i="96"/>
  <c r="B219" i="96"/>
  <c r="BA218" i="96"/>
  <c r="AZ218" i="96"/>
  <c r="AY218" i="96"/>
  <c r="AX218" i="96"/>
  <c r="AW218" i="96"/>
  <c r="AV218" i="96"/>
  <c r="AU218" i="96"/>
  <c r="AT218" i="96"/>
  <c r="AS218" i="96"/>
  <c r="AR218" i="96"/>
  <c r="AQ218" i="96"/>
  <c r="AP218" i="96"/>
  <c r="AO218" i="96"/>
  <c r="AN218" i="96"/>
  <c r="AM218" i="96"/>
  <c r="AL218" i="96"/>
  <c r="AK218" i="96"/>
  <c r="AJ218" i="96"/>
  <c r="AI218" i="96"/>
  <c r="AH218" i="96"/>
  <c r="AG218" i="96"/>
  <c r="AF218" i="96"/>
  <c r="AE218" i="96"/>
  <c r="AD218" i="96"/>
  <c r="AC218" i="96"/>
  <c r="AB218" i="96"/>
  <c r="AA218" i="96"/>
  <c r="Z218" i="96"/>
  <c r="Y218" i="96"/>
  <c r="X218" i="96"/>
  <c r="W218" i="96"/>
  <c r="V218" i="96"/>
  <c r="U218" i="96"/>
  <c r="T218" i="96"/>
  <c r="S218" i="96"/>
  <c r="R218" i="96"/>
  <c r="Q218" i="96"/>
  <c r="P218" i="96"/>
  <c r="O218" i="96"/>
  <c r="N218" i="96"/>
  <c r="M218" i="96"/>
  <c r="L218" i="96"/>
  <c r="K218" i="96"/>
  <c r="J218" i="96"/>
  <c r="I218" i="96"/>
  <c r="H218" i="96"/>
  <c r="G218" i="96"/>
  <c r="F218" i="96"/>
  <c r="E218" i="96"/>
  <c r="D218" i="96"/>
  <c r="C218" i="96"/>
  <c r="B218" i="96"/>
  <c r="BA217" i="96"/>
  <c r="AZ217" i="96"/>
  <c r="AY217" i="96"/>
  <c r="AX217" i="96"/>
  <c r="AW217" i="96"/>
  <c r="AV217" i="96"/>
  <c r="AU217" i="96"/>
  <c r="AT217" i="96"/>
  <c r="AS217" i="96"/>
  <c r="AR217" i="96"/>
  <c r="AQ217" i="96"/>
  <c r="AP217" i="96"/>
  <c r="AO217" i="96"/>
  <c r="AN217" i="96"/>
  <c r="AM217" i="96"/>
  <c r="AL217" i="96"/>
  <c r="AK217" i="96"/>
  <c r="AJ217" i="96"/>
  <c r="AI217" i="96"/>
  <c r="AH217" i="96"/>
  <c r="AG217" i="96"/>
  <c r="AF217" i="96"/>
  <c r="AE217" i="96"/>
  <c r="AD217" i="96"/>
  <c r="AC217" i="96"/>
  <c r="AB217" i="96"/>
  <c r="AA217" i="96"/>
  <c r="Z217" i="96"/>
  <c r="Y217" i="96"/>
  <c r="X217" i="96"/>
  <c r="W217" i="96"/>
  <c r="V217" i="96"/>
  <c r="U217" i="96"/>
  <c r="T217" i="96"/>
  <c r="S217" i="96"/>
  <c r="R217" i="96"/>
  <c r="Q217" i="96"/>
  <c r="P217" i="96"/>
  <c r="O217" i="96"/>
  <c r="N217" i="96"/>
  <c r="M217" i="96"/>
  <c r="L217" i="96"/>
  <c r="K217" i="96"/>
  <c r="J217" i="96"/>
  <c r="I217" i="96"/>
  <c r="H217" i="96"/>
  <c r="G217" i="96"/>
  <c r="F217" i="96"/>
  <c r="E217" i="96"/>
  <c r="D217" i="96"/>
  <c r="C217" i="96"/>
  <c r="B217" i="96"/>
  <c r="BA216" i="96"/>
  <c r="AZ216" i="96"/>
  <c r="AY216" i="96"/>
  <c r="AX216" i="96"/>
  <c r="AW216" i="96"/>
  <c r="AV216" i="96"/>
  <c r="AU216" i="96"/>
  <c r="AT216" i="96"/>
  <c r="AS216" i="96"/>
  <c r="AR216" i="96"/>
  <c r="AQ216" i="96"/>
  <c r="AP216" i="96"/>
  <c r="AO216" i="96"/>
  <c r="AN216" i="96"/>
  <c r="AM216" i="96"/>
  <c r="AL216" i="96"/>
  <c r="AK216" i="96"/>
  <c r="AJ216" i="96"/>
  <c r="AI216" i="96"/>
  <c r="AH216" i="96"/>
  <c r="AG216" i="96"/>
  <c r="AF216" i="96"/>
  <c r="AE216" i="96"/>
  <c r="AD216" i="96"/>
  <c r="AC216" i="96"/>
  <c r="AB216" i="96"/>
  <c r="AA216" i="96"/>
  <c r="Z216" i="96"/>
  <c r="Y216" i="96"/>
  <c r="X216" i="96"/>
  <c r="W216" i="96"/>
  <c r="V216" i="96"/>
  <c r="U216" i="96"/>
  <c r="T216" i="96"/>
  <c r="S216" i="96"/>
  <c r="R216" i="96"/>
  <c r="Q216" i="96"/>
  <c r="P216" i="96"/>
  <c r="O216" i="96"/>
  <c r="N216" i="96"/>
  <c r="M216" i="96"/>
  <c r="L216" i="96"/>
  <c r="K216" i="96"/>
  <c r="J216" i="96"/>
  <c r="I216" i="96"/>
  <c r="H216" i="96"/>
  <c r="G216" i="96"/>
  <c r="F216" i="96"/>
  <c r="E216" i="96"/>
  <c r="D216" i="96"/>
  <c r="C216" i="96"/>
  <c r="B216" i="96"/>
  <c r="BA215" i="96"/>
  <c r="AZ215" i="96"/>
  <c r="AY215" i="96"/>
  <c r="AX215" i="96"/>
  <c r="AW215" i="96"/>
  <c r="AV215" i="96"/>
  <c r="AU215" i="96"/>
  <c r="AT215" i="96"/>
  <c r="AS215" i="96"/>
  <c r="AR215" i="96"/>
  <c r="AQ215" i="96"/>
  <c r="AP215" i="96"/>
  <c r="AO215" i="96"/>
  <c r="AN215" i="96"/>
  <c r="AM215" i="96"/>
  <c r="AL215" i="96"/>
  <c r="AK215" i="96"/>
  <c r="AJ215" i="96"/>
  <c r="AI215" i="96"/>
  <c r="AH215" i="96"/>
  <c r="AG215" i="96"/>
  <c r="AF215" i="96"/>
  <c r="AE215" i="96"/>
  <c r="AD215" i="96"/>
  <c r="AC215" i="96"/>
  <c r="AB215" i="96"/>
  <c r="AA215" i="96"/>
  <c r="Z215" i="96"/>
  <c r="Y215" i="96"/>
  <c r="X215" i="96"/>
  <c r="W215" i="96"/>
  <c r="V215" i="96"/>
  <c r="U215" i="96"/>
  <c r="T215" i="96"/>
  <c r="S215" i="96"/>
  <c r="R215" i="96"/>
  <c r="Q215" i="96"/>
  <c r="P215" i="96"/>
  <c r="O215" i="96"/>
  <c r="N215" i="96"/>
  <c r="M215" i="96"/>
  <c r="L215" i="96"/>
  <c r="K215" i="96"/>
  <c r="J215" i="96"/>
  <c r="I215" i="96"/>
  <c r="H215" i="96"/>
  <c r="G215" i="96"/>
  <c r="F215" i="96"/>
  <c r="E215" i="96"/>
  <c r="D215" i="96"/>
  <c r="C215" i="96"/>
  <c r="B215" i="96"/>
  <c r="BA214" i="96"/>
  <c r="AZ214" i="96"/>
  <c r="AY214" i="96"/>
  <c r="AX214" i="96"/>
  <c r="AW214" i="96"/>
  <c r="AV214" i="96"/>
  <c r="AU214" i="96"/>
  <c r="AT214" i="96"/>
  <c r="AS214" i="96"/>
  <c r="AR214" i="96"/>
  <c r="AQ214" i="96"/>
  <c r="AP214" i="96"/>
  <c r="AO214" i="96"/>
  <c r="AN214" i="96"/>
  <c r="AM214" i="96"/>
  <c r="AL214" i="96"/>
  <c r="AK214" i="96"/>
  <c r="AJ214" i="96"/>
  <c r="AI214" i="96"/>
  <c r="AH214" i="96"/>
  <c r="AG214" i="96"/>
  <c r="AF214" i="96"/>
  <c r="AE214" i="96"/>
  <c r="AD214" i="96"/>
  <c r="AC214" i="96"/>
  <c r="AB214" i="96"/>
  <c r="AA214" i="96"/>
  <c r="Z214" i="96"/>
  <c r="Y214" i="96"/>
  <c r="X214" i="96"/>
  <c r="W214" i="96"/>
  <c r="V214" i="96"/>
  <c r="U214" i="96"/>
  <c r="T214" i="96"/>
  <c r="S214" i="96"/>
  <c r="R214" i="96"/>
  <c r="Q214" i="96"/>
  <c r="P214" i="96"/>
  <c r="O214" i="96"/>
  <c r="N214" i="96"/>
  <c r="M214" i="96"/>
  <c r="L214" i="96"/>
  <c r="K214" i="96"/>
  <c r="J214" i="96"/>
  <c r="I214" i="96"/>
  <c r="H214" i="96"/>
  <c r="G214" i="96"/>
  <c r="F214" i="96"/>
  <c r="E214" i="96"/>
  <c r="D214" i="96"/>
  <c r="C214" i="96"/>
  <c r="B214" i="96"/>
  <c r="BA213" i="96"/>
  <c r="AZ213" i="96"/>
  <c r="AY213" i="96"/>
  <c r="AX213" i="96"/>
  <c r="AW213" i="96"/>
  <c r="AV213" i="96"/>
  <c r="AU213" i="96"/>
  <c r="AT213" i="96"/>
  <c r="AS213" i="96"/>
  <c r="AR213" i="96"/>
  <c r="AQ213" i="96"/>
  <c r="AP213" i="96"/>
  <c r="AO213" i="96"/>
  <c r="AN213" i="96"/>
  <c r="AM213" i="96"/>
  <c r="AL213" i="96"/>
  <c r="AK213" i="96"/>
  <c r="AJ213" i="96"/>
  <c r="AI213" i="96"/>
  <c r="AH213" i="96"/>
  <c r="AG213" i="96"/>
  <c r="AF213" i="96"/>
  <c r="AE213" i="96"/>
  <c r="AD213" i="96"/>
  <c r="AC213" i="96"/>
  <c r="AB213" i="96"/>
  <c r="AA213" i="96"/>
  <c r="Z213" i="96"/>
  <c r="Y213" i="96"/>
  <c r="X213" i="96"/>
  <c r="W213" i="96"/>
  <c r="V213" i="96"/>
  <c r="U213" i="96"/>
  <c r="T213" i="96"/>
  <c r="S213" i="96"/>
  <c r="R213" i="96"/>
  <c r="Q213" i="96"/>
  <c r="P213" i="96"/>
  <c r="O213" i="96"/>
  <c r="N213" i="96"/>
  <c r="M213" i="96"/>
  <c r="L213" i="96"/>
  <c r="K213" i="96"/>
  <c r="J213" i="96"/>
  <c r="I213" i="96"/>
  <c r="H213" i="96"/>
  <c r="G213" i="96"/>
  <c r="F213" i="96"/>
  <c r="E213" i="96"/>
  <c r="D213" i="96"/>
  <c r="C213" i="96"/>
  <c r="B213" i="96"/>
  <c r="BA212" i="96"/>
  <c r="AZ212" i="96"/>
  <c r="AY212" i="96"/>
  <c r="AX212" i="96"/>
  <c r="AW212" i="96"/>
  <c r="AV212" i="96"/>
  <c r="AU212" i="96"/>
  <c r="AT212" i="96"/>
  <c r="AS212" i="96"/>
  <c r="AR212" i="96"/>
  <c r="AQ212" i="96"/>
  <c r="AP212" i="96"/>
  <c r="AO212" i="96"/>
  <c r="AN212" i="96"/>
  <c r="AM212" i="96"/>
  <c r="AL212" i="96"/>
  <c r="AK212" i="96"/>
  <c r="AJ212" i="96"/>
  <c r="AI212" i="96"/>
  <c r="AH212" i="96"/>
  <c r="AG212" i="96"/>
  <c r="AF212" i="96"/>
  <c r="AE212" i="96"/>
  <c r="AD212" i="96"/>
  <c r="AC212" i="96"/>
  <c r="AB212" i="96"/>
  <c r="AA212" i="96"/>
  <c r="Z212" i="96"/>
  <c r="Y212" i="96"/>
  <c r="X212" i="96"/>
  <c r="W212" i="96"/>
  <c r="V212" i="96"/>
  <c r="U212" i="96"/>
  <c r="T212" i="96"/>
  <c r="S212" i="96"/>
  <c r="R212" i="96"/>
  <c r="Q212" i="96"/>
  <c r="P212" i="96"/>
  <c r="O212" i="96"/>
  <c r="N212" i="96"/>
  <c r="M212" i="96"/>
  <c r="L212" i="96"/>
  <c r="K212" i="96"/>
  <c r="J212" i="96"/>
  <c r="I212" i="96"/>
  <c r="H212" i="96"/>
  <c r="G212" i="96"/>
  <c r="F212" i="96"/>
  <c r="E212" i="96"/>
  <c r="D212" i="96"/>
  <c r="C212" i="96"/>
  <c r="B212" i="96"/>
  <c r="BA211" i="96"/>
  <c r="AZ211" i="96"/>
  <c r="AY211" i="96"/>
  <c r="AX211" i="96"/>
  <c r="AW211" i="96"/>
  <c r="AV211" i="96"/>
  <c r="AU211" i="96"/>
  <c r="AT211" i="96"/>
  <c r="AS211" i="96"/>
  <c r="AR211" i="96"/>
  <c r="AQ211" i="96"/>
  <c r="AP211" i="96"/>
  <c r="AO211" i="96"/>
  <c r="AN211" i="96"/>
  <c r="AM211" i="96"/>
  <c r="AL211" i="96"/>
  <c r="AK211" i="96"/>
  <c r="AJ211" i="96"/>
  <c r="AI211" i="96"/>
  <c r="AH211" i="96"/>
  <c r="AG211" i="96"/>
  <c r="AF211" i="96"/>
  <c r="AE211" i="96"/>
  <c r="AD211" i="96"/>
  <c r="AC211" i="96"/>
  <c r="AB211" i="96"/>
  <c r="AA211" i="96"/>
  <c r="Z211" i="96"/>
  <c r="Y211" i="96"/>
  <c r="X211" i="96"/>
  <c r="W211" i="96"/>
  <c r="V211" i="96"/>
  <c r="U211" i="96"/>
  <c r="T211" i="96"/>
  <c r="S211" i="96"/>
  <c r="R211" i="96"/>
  <c r="Q211" i="96"/>
  <c r="P211" i="96"/>
  <c r="O211" i="96"/>
  <c r="N211" i="96"/>
  <c r="M211" i="96"/>
  <c r="L211" i="96"/>
  <c r="K211" i="96"/>
  <c r="J211" i="96"/>
  <c r="I211" i="96"/>
  <c r="H211" i="96"/>
  <c r="G211" i="96"/>
  <c r="F211" i="96"/>
  <c r="E211" i="96"/>
  <c r="D211" i="96"/>
  <c r="C211" i="96"/>
  <c r="B211" i="96"/>
  <c r="BA210" i="96"/>
  <c r="AZ210" i="96"/>
  <c r="AY210" i="96"/>
  <c r="AX210" i="96"/>
  <c r="AW210" i="96"/>
  <c r="AV210" i="96"/>
  <c r="AU210" i="96"/>
  <c r="AT210" i="96"/>
  <c r="AS210" i="96"/>
  <c r="AR210" i="96"/>
  <c r="AQ210" i="96"/>
  <c r="AP210" i="96"/>
  <c r="AO210" i="96"/>
  <c r="AN210" i="96"/>
  <c r="AM210" i="96"/>
  <c r="AL210" i="96"/>
  <c r="AK210" i="96"/>
  <c r="AJ210" i="96"/>
  <c r="AI210" i="96"/>
  <c r="AH210" i="96"/>
  <c r="AG210" i="96"/>
  <c r="AF210" i="96"/>
  <c r="AE210" i="96"/>
  <c r="AD210" i="96"/>
  <c r="AC210" i="96"/>
  <c r="AB210" i="96"/>
  <c r="AA210" i="96"/>
  <c r="Z210" i="96"/>
  <c r="Y210" i="96"/>
  <c r="X210" i="96"/>
  <c r="W210" i="96"/>
  <c r="V210" i="96"/>
  <c r="U210" i="96"/>
  <c r="T210" i="96"/>
  <c r="S210" i="96"/>
  <c r="R210" i="96"/>
  <c r="Q210" i="96"/>
  <c r="P210" i="96"/>
  <c r="O210" i="96"/>
  <c r="N210" i="96"/>
  <c r="M210" i="96"/>
  <c r="L210" i="96"/>
  <c r="K210" i="96"/>
  <c r="J210" i="96"/>
  <c r="I210" i="96"/>
  <c r="H210" i="96"/>
  <c r="G210" i="96"/>
  <c r="F210" i="96"/>
  <c r="E210" i="96"/>
  <c r="D210" i="96"/>
  <c r="C210" i="96"/>
  <c r="B210" i="96"/>
  <c r="BA209" i="96"/>
  <c r="AZ209" i="96"/>
  <c r="AY209" i="96"/>
  <c r="AX209" i="96"/>
  <c r="AW209" i="96"/>
  <c r="AV209" i="96"/>
  <c r="AU209" i="96"/>
  <c r="AT209" i="96"/>
  <c r="AS209" i="96"/>
  <c r="AR209" i="96"/>
  <c r="AQ209" i="96"/>
  <c r="AP209" i="96"/>
  <c r="AO209" i="96"/>
  <c r="AN209" i="96"/>
  <c r="AM209" i="96"/>
  <c r="AL209" i="96"/>
  <c r="AK209" i="96"/>
  <c r="AJ209" i="96"/>
  <c r="AI209" i="96"/>
  <c r="AH209" i="96"/>
  <c r="AG209" i="96"/>
  <c r="AF209" i="96"/>
  <c r="AE209" i="96"/>
  <c r="AD209" i="96"/>
  <c r="AC209" i="96"/>
  <c r="AB209" i="96"/>
  <c r="AA209" i="96"/>
  <c r="Z209" i="96"/>
  <c r="Y209" i="96"/>
  <c r="X209" i="96"/>
  <c r="W209" i="96"/>
  <c r="V209" i="96"/>
  <c r="U209" i="96"/>
  <c r="T209" i="96"/>
  <c r="S209" i="96"/>
  <c r="R209" i="96"/>
  <c r="Q209" i="96"/>
  <c r="P209" i="96"/>
  <c r="O209" i="96"/>
  <c r="N209" i="96"/>
  <c r="M209" i="96"/>
  <c r="L209" i="96"/>
  <c r="K209" i="96"/>
  <c r="J209" i="96"/>
  <c r="I209" i="96"/>
  <c r="H209" i="96"/>
  <c r="G209" i="96"/>
  <c r="F209" i="96"/>
  <c r="E209" i="96"/>
  <c r="D209" i="96"/>
  <c r="C209" i="96"/>
  <c r="B209" i="96"/>
  <c r="BA208" i="96"/>
  <c r="AZ208" i="96"/>
  <c r="AY208" i="96"/>
  <c r="AX208" i="96"/>
  <c r="AW208" i="96"/>
  <c r="AV208" i="96"/>
  <c r="AU208" i="96"/>
  <c r="AT208" i="96"/>
  <c r="AS208" i="96"/>
  <c r="AR208" i="96"/>
  <c r="AQ208" i="96"/>
  <c r="AP208" i="96"/>
  <c r="AO208" i="96"/>
  <c r="AN208" i="96"/>
  <c r="AM208" i="96"/>
  <c r="AL208" i="96"/>
  <c r="AK208" i="96"/>
  <c r="AJ208" i="96"/>
  <c r="AI208" i="96"/>
  <c r="AH208" i="96"/>
  <c r="AG208" i="96"/>
  <c r="AF208" i="96"/>
  <c r="AE208" i="96"/>
  <c r="AD208" i="96"/>
  <c r="AC208" i="96"/>
  <c r="AB208" i="96"/>
  <c r="AA208" i="96"/>
  <c r="Z208" i="96"/>
  <c r="Y208" i="96"/>
  <c r="X208" i="96"/>
  <c r="W208" i="96"/>
  <c r="V208" i="96"/>
  <c r="U208" i="96"/>
  <c r="T208" i="96"/>
  <c r="S208" i="96"/>
  <c r="R208" i="96"/>
  <c r="Q208" i="96"/>
  <c r="P208" i="96"/>
  <c r="O208" i="96"/>
  <c r="N208" i="96"/>
  <c r="M208" i="96"/>
  <c r="L208" i="96"/>
  <c r="K208" i="96"/>
  <c r="J208" i="96"/>
  <c r="I208" i="96"/>
  <c r="H208" i="96"/>
  <c r="G208" i="96"/>
  <c r="F208" i="96"/>
  <c r="E208" i="96"/>
  <c r="D208" i="96"/>
  <c r="C208" i="96"/>
  <c r="B208" i="96"/>
  <c r="BA207" i="96"/>
  <c r="AZ207" i="96"/>
  <c r="AY207" i="96"/>
  <c r="AX207" i="96"/>
  <c r="AW207" i="96"/>
  <c r="AV207" i="96"/>
  <c r="AU207" i="96"/>
  <c r="AT207" i="96"/>
  <c r="AS207" i="96"/>
  <c r="AR207" i="96"/>
  <c r="AQ207" i="96"/>
  <c r="AP207" i="96"/>
  <c r="AO207" i="96"/>
  <c r="AN207" i="96"/>
  <c r="AM207" i="96"/>
  <c r="AL207" i="96"/>
  <c r="AK207" i="96"/>
  <c r="AJ207" i="96"/>
  <c r="AI207" i="96"/>
  <c r="AH207" i="96"/>
  <c r="AG207" i="96"/>
  <c r="AF207" i="96"/>
  <c r="AE207" i="96"/>
  <c r="AD207" i="96"/>
  <c r="AC207" i="96"/>
  <c r="AB207" i="96"/>
  <c r="AA207" i="96"/>
  <c r="Z207" i="96"/>
  <c r="Y207" i="96"/>
  <c r="X207" i="96"/>
  <c r="W207" i="96"/>
  <c r="V207" i="96"/>
  <c r="U207" i="96"/>
  <c r="T207" i="96"/>
  <c r="S207" i="96"/>
  <c r="R207" i="96"/>
  <c r="Q207" i="96"/>
  <c r="P207" i="96"/>
  <c r="O207" i="96"/>
  <c r="N207" i="96"/>
  <c r="M207" i="96"/>
  <c r="L207" i="96"/>
  <c r="K207" i="96"/>
  <c r="J207" i="96"/>
  <c r="I207" i="96"/>
  <c r="H207" i="96"/>
  <c r="G207" i="96"/>
  <c r="F207" i="96"/>
  <c r="E207" i="96"/>
  <c r="D207" i="96"/>
  <c r="C207" i="96"/>
  <c r="B207" i="96"/>
  <c r="BA206" i="96"/>
  <c r="AZ206" i="96"/>
  <c r="AY206" i="96"/>
  <c r="AX206" i="96"/>
  <c r="AW206" i="96"/>
  <c r="AV206" i="96"/>
  <c r="AU206" i="96"/>
  <c r="AT206" i="96"/>
  <c r="AS206" i="96"/>
  <c r="AR206" i="96"/>
  <c r="AQ206" i="96"/>
  <c r="AP206" i="96"/>
  <c r="AO206" i="96"/>
  <c r="AN206" i="96"/>
  <c r="AM206" i="96"/>
  <c r="AL206" i="96"/>
  <c r="AK206" i="96"/>
  <c r="AJ206" i="96"/>
  <c r="AI206" i="96"/>
  <c r="AH206" i="96"/>
  <c r="AG206" i="96"/>
  <c r="AF206" i="96"/>
  <c r="AE206" i="96"/>
  <c r="AD206" i="96"/>
  <c r="AC206" i="96"/>
  <c r="AB206" i="96"/>
  <c r="AA206" i="96"/>
  <c r="Z206" i="96"/>
  <c r="Y206" i="96"/>
  <c r="X206" i="96"/>
  <c r="W206" i="96"/>
  <c r="V206" i="96"/>
  <c r="U206" i="96"/>
  <c r="T206" i="96"/>
  <c r="S206" i="96"/>
  <c r="R206" i="96"/>
  <c r="Q206" i="96"/>
  <c r="P206" i="96"/>
  <c r="O206" i="96"/>
  <c r="N206" i="96"/>
  <c r="M206" i="96"/>
  <c r="L206" i="96"/>
  <c r="K206" i="96"/>
  <c r="J206" i="96"/>
  <c r="I206" i="96"/>
  <c r="H206" i="96"/>
  <c r="G206" i="96"/>
  <c r="F206" i="96"/>
  <c r="E206" i="96"/>
  <c r="D206" i="96"/>
  <c r="C206" i="96"/>
  <c r="B206" i="96"/>
  <c r="BA205" i="96"/>
  <c r="AZ205" i="96"/>
  <c r="AY205" i="96"/>
  <c r="AX205" i="96"/>
  <c r="AW205" i="96"/>
  <c r="AV205" i="96"/>
  <c r="AU205" i="96"/>
  <c r="AT205" i="96"/>
  <c r="AS205" i="96"/>
  <c r="AR205" i="96"/>
  <c r="AQ205" i="96"/>
  <c r="AP205" i="96"/>
  <c r="AO205" i="96"/>
  <c r="AN205" i="96"/>
  <c r="AM205" i="96"/>
  <c r="AL205" i="96"/>
  <c r="AK205" i="96"/>
  <c r="AJ205" i="96"/>
  <c r="AI205" i="96"/>
  <c r="AH205" i="96"/>
  <c r="AG205" i="96"/>
  <c r="AF205" i="96"/>
  <c r="AE205" i="96"/>
  <c r="AD205" i="96"/>
  <c r="AC205" i="96"/>
  <c r="AB205" i="96"/>
  <c r="AA205" i="96"/>
  <c r="Z205" i="96"/>
  <c r="Y205" i="96"/>
  <c r="X205" i="96"/>
  <c r="W205" i="96"/>
  <c r="V205" i="96"/>
  <c r="U205" i="96"/>
  <c r="T205" i="96"/>
  <c r="S205" i="96"/>
  <c r="R205" i="96"/>
  <c r="Q205" i="96"/>
  <c r="P205" i="96"/>
  <c r="O205" i="96"/>
  <c r="N205" i="96"/>
  <c r="M205" i="96"/>
  <c r="L205" i="96"/>
  <c r="K205" i="96"/>
  <c r="J205" i="96"/>
  <c r="I205" i="96"/>
  <c r="H205" i="96"/>
  <c r="G205" i="96"/>
  <c r="F205" i="96"/>
  <c r="E205" i="96"/>
  <c r="D205" i="96"/>
  <c r="C205" i="96"/>
  <c r="B205" i="96"/>
  <c r="BA204" i="96"/>
  <c r="AZ204" i="96"/>
  <c r="AY204" i="96"/>
  <c r="AX204" i="96"/>
  <c r="AW204" i="96"/>
  <c r="AV204" i="96"/>
  <c r="AU204" i="96"/>
  <c r="AT204" i="96"/>
  <c r="AS204" i="96"/>
  <c r="AR204" i="96"/>
  <c r="AQ204" i="96"/>
  <c r="AP204" i="96"/>
  <c r="AO204" i="96"/>
  <c r="AN204" i="96"/>
  <c r="AM204" i="96"/>
  <c r="AL204" i="96"/>
  <c r="AK204" i="96"/>
  <c r="AJ204" i="96"/>
  <c r="AI204" i="96"/>
  <c r="AH204" i="96"/>
  <c r="AG204" i="96"/>
  <c r="AF204" i="96"/>
  <c r="AE204" i="96"/>
  <c r="AD204" i="96"/>
  <c r="AC204" i="96"/>
  <c r="AB204" i="96"/>
  <c r="AA204" i="96"/>
  <c r="Z204" i="96"/>
  <c r="Y204" i="96"/>
  <c r="X204" i="96"/>
  <c r="W204" i="96"/>
  <c r="V204" i="96"/>
  <c r="U204" i="96"/>
  <c r="T204" i="96"/>
  <c r="S204" i="96"/>
  <c r="R204" i="96"/>
  <c r="Q204" i="96"/>
  <c r="P204" i="96"/>
  <c r="O204" i="96"/>
  <c r="N204" i="96"/>
  <c r="M204" i="96"/>
  <c r="L204" i="96"/>
  <c r="K204" i="96"/>
  <c r="J204" i="96"/>
  <c r="I204" i="96"/>
  <c r="H204" i="96"/>
  <c r="G204" i="96"/>
  <c r="F204" i="96"/>
  <c r="E204" i="96"/>
  <c r="D204" i="96"/>
  <c r="C204" i="96"/>
  <c r="B204" i="96"/>
  <c r="BA203" i="96"/>
  <c r="AZ203" i="96"/>
  <c r="AY203" i="96"/>
  <c r="AX203" i="96"/>
  <c r="AW203" i="96"/>
  <c r="AV203" i="96"/>
  <c r="AU203" i="96"/>
  <c r="AT203" i="96"/>
  <c r="AS203" i="96"/>
  <c r="AR203" i="96"/>
  <c r="AQ203" i="96"/>
  <c r="AP203" i="96"/>
  <c r="AO203" i="96"/>
  <c r="AN203" i="96"/>
  <c r="AM203" i="96"/>
  <c r="AL203" i="96"/>
  <c r="AK203" i="96"/>
  <c r="AJ203" i="96"/>
  <c r="AI203" i="96"/>
  <c r="AH203" i="96"/>
  <c r="AG203" i="96"/>
  <c r="AF203" i="96"/>
  <c r="AE203" i="96"/>
  <c r="AD203" i="96"/>
  <c r="AC203" i="96"/>
  <c r="AB203" i="96"/>
  <c r="AA203" i="96"/>
  <c r="Z203" i="96"/>
  <c r="Y203" i="96"/>
  <c r="X203" i="96"/>
  <c r="W203" i="96"/>
  <c r="V203" i="96"/>
  <c r="U203" i="96"/>
  <c r="T203" i="96"/>
  <c r="S203" i="96"/>
  <c r="R203" i="96"/>
  <c r="Q203" i="96"/>
  <c r="P203" i="96"/>
  <c r="O203" i="96"/>
  <c r="N203" i="96"/>
  <c r="M203" i="96"/>
  <c r="L203" i="96"/>
  <c r="K203" i="96"/>
  <c r="J203" i="96"/>
  <c r="I203" i="96"/>
  <c r="H203" i="96"/>
  <c r="G203" i="96"/>
  <c r="F203" i="96"/>
  <c r="E203" i="96"/>
  <c r="D203" i="96"/>
  <c r="C203" i="96"/>
  <c r="B203" i="96"/>
  <c r="BA202" i="96"/>
  <c r="AZ202" i="96"/>
  <c r="AY202" i="96"/>
  <c r="AX202" i="96"/>
  <c r="AW202" i="96"/>
  <c r="AV202" i="96"/>
  <c r="AU202" i="96"/>
  <c r="AT202" i="96"/>
  <c r="AS202" i="96"/>
  <c r="AR202" i="96"/>
  <c r="AQ202" i="96"/>
  <c r="AP202" i="96"/>
  <c r="AO202" i="96"/>
  <c r="AN202" i="96"/>
  <c r="AM202" i="96"/>
  <c r="AL202" i="96"/>
  <c r="AK202" i="96"/>
  <c r="AJ202" i="96"/>
  <c r="AI202" i="96"/>
  <c r="AH202" i="96"/>
  <c r="AG202" i="96"/>
  <c r="AF202" i="96"/>
  <c r="AE202" i="96"/>
  <c r="AD202" i="96"/>
  <c r="AC202" i="96"/>
  <c r="AB202" i="96"/>
  <c r="AA202" i="96"/>
  <c r="Z202" i="96"/>
  <c r="Y202" i="96"/>
  <c r="X202" i="96"/>
  <c r="W202" i="96"/>
  <c r="V202" i="96"/>
  <c r="U202" i="96"/>
  <c r="T202" i="96"/>
  <c r="S202" i="96"/>
  <c r="R202" i="96"/>
  <c r="Q202" i="96"/>
  <c r="P202" i="96"/>
  <c r="O202" i="96"/>
  <c r="N202" i="96"/>
  <c r="M202" i="96"/>
  <c r="L202" i="96"/>
  <c r="K202" i="96"/>
  <c r="J202" i="96"/>
  <c r="I202" i="96"/>
  <c r="H202" i="96"/>
  <c r="G202" i="96"/>
  <c r="F202" i="96"/>
  <c r="E202" i="96"/>
  <c r="D202" i="96"/>
  <c r="C202" i="96"/>
  <c r="B202" i="96"/>
  <c r="BA201" i="96"/>
  <c r="AZ201" i="96"/>
  <c r="AY201" i="96"/>
  <c r="AX201" i="96"/>
  <c r="AW201" i="96"/>
  <c r="AV201" i="96"/>
  <c r="AU201" i="96"/>
  <c r="AT201" i="96"/>
  <c r="AS201" i="96"/>
  <c r="AR201" i="96"/>
  <c r="AQ201" i="96"/>
  <c r="AP201" i="96"/>
  <c r="AO201" i="96"/>
  <c r="AN201" i="96"/>
  <c r="AM201" i="96"/>
  <c r="AL201" i="96"/>
  <c r="AK201" i="96"/>
  <c r="AJ201" i="96"/>
  <c r="AI201" i="96"/>
  <c r="AH201" i="96"/>
  <c r="AG201" i="96"/>
  <c r="AF201" i="96"/>
  <c r="AE201" i="96"/>
  <c r="AD201" i="96"/>
  <c r="AC201" i="96"/>
  <c r="AB201" i="96"/>
  <c r="AA201" i="96"/>
  <c r="Z201" i="96"/>
  <c r="Y201" i="96"/>
  <c r="X201" i="96"/>
  <c r="W201" i="96"/>
  <c r="V201" i="96"/>
  <c r="U201" i="96"/>
  <c r="T201" i="96"/>
  <c r="S201" i="96"/>
  <c r="R201" i="96"/>
  <c r="Q201" i="96"/>
  <c r="P201" i="96"/>
  <c r="O201" i="96"/>
  <c r="N201" i="96"/>
  <c r="M201" i="96"/>
  <c r="L201" i="96"/>
  <c r="K201" i="96"/>
  <c r="J201" i="96"/>
  <c r="I201" i="96"/>
  <c r="H201" i="96"/>
  <c r="G201" i="96"/>
  <c r="F201" i="96"/>
  <c r="E201" i="96"/>
  <c r="D201" i="96"/>
  <c r="C201" i="96"/>
  <c r="B201" i="96"/>
  <c r="BA200" i="96"/>
  <c r="AZ200" i="96"/>
  <c r="AY200" i="96"/>
  <c r="AX200" i="96"/>
  <c r="AW200" i="96"/>
  <c r="AV200" i="96"/>
  <c r="AU200" i="96"/>
  <c r="AT200" i="96"/>
  <c r="AS200" i="96"/>
  <c r="AR200" i="96"/>
  <c r="AQ200" i="96"/>
  <c r="AP200" i="96"/>
  <c r="AO200" i="96"/>
  <c r="AN200" i="96"/>
  <c r="AM200" i="96"/>
  <c r="AL200" i="96"/>
  <c r="AK200" i="96"/>
  <c r="AJ200" i="96"/>
  <c r="AI200" i="96"/>
  <c r="AH200" i="96"/>
  <c r="AG200" i="96"/>
  <c r="AF200" i="96"/>
  <c r="AE200" i="96"/>
  <c r="AD200" i="96"/>
  <c r="AC200" i="96"/>
  <c r="AB200" i="96"/>
  <c r="AA200" i="96"/>
  <c r="Z200" i="96"/>
  <c r="Y200" i="96"/>
  <c r="X200" i="96"/>
  <c r="W200" i="96"/>
  <c r="V200" i="96"/>
  <c r="U200" i="96"/>
  <c r="T200" i="96"/>
  <c r="S200" i="96"/>
  <c r="R200" i="96"/>
  <c r="Q200" i="96"/>
  <c r="P200" i="96"/>
  <c r="O200" i="96"/>
  <c r="N200" i="96"/>
  <c r="M200" i="96"/>
  <c r="L200" i="96"/>
  <c r="K200" i="96"/>
  <c r="J200" i="96"/>
  <c r="I200" i="96"/>
  <c r="H200" i="96"/>
  <c r="G200" i="96"/>
  <c r="F200" i="96"/>
  <c r="E200" i="96"/>
  <c r="D200" i="96"/>
  <c r="C200" i="96"/>
  <c r="B200" i="96"/>
  <c r="BA199" i="96"/>
  <c r="AZ199" i="96"/>
  <c r="AY199" i="96"/>
  <c r="AX199" i="96"/>
  <c r="AW199" i="96"/>
  <c r="AV199" i="96"/>
  <c r="AU199" i="96"/>
  <c r="AT199" i="96"/>
  <c r="AS199" i="96"/>
  <c r="AR199" i="96"/>
  <c r="AQ199" i="96"/>
  <c r="AP199" i="96"/>
  <c r="AO199" i="96"/>
  <c r="AN199" i="96"/>
  <c r="AM199" i="96"/>
  <c r="AL199" i="96"/>
  <c r="AK199" i="96"/>
  <c r="AJ199" i="96"/>
  <c r="AI199" i="96"/>
  <c r="AH199" i="96"/>
  <c r="AG199" i="96"/>
  <c r="AF199" i="96"/>
  <c r="AE199" i="96"/>
  <c r="AD199" i="96"/>
  <c r="AC199" i="96"/>
  <c r="AB199" i="96"/>
  <c r="AA199" i="96"/>
  <c r="Z199" i="96"/>
  <c r="Y199" i="96"/>
  <c r="X199" i="96"/>
  <c r="W199" i="96"/>
  <c r="V199" i="96"/>
  <c r="U199" i="96"/>
  <c r="T199" i="96"/>
  <c r="S199" i="96"/>
  <c r="R199" i="96"/>
  <c r="Q199" i="96"/>
  <c r="P199" i="96"/>
  <c r="O199" i="96"/>
  <c r="N199" i="96"/>
  <c r="M199" i="96"/>
  <c r="L199" i="96"/>
  <c r="K199" i="96"/>
  <c r="J199" i="96"/>
  <c r="I199" i="96"/>
  <c r="H199" i="96"/>
  <c r="G199" i="96"/>
  <c r="F199" i="96"/>
  <c r="E199" i="96"/>
  <c r="D199" i="96"/>
  <c r="C199" i="96"/>
  <c r="B199" i="96"/>
  <c r="BA198" i="96"/>
  <c r="AZ198" i="96"/>
  <c r="AY198" i="96"/>
  <c r="AX198" i="96"/>
  <c r="AW198" i="96"/>
  <c r="AV198" i="96"/>
  <c r="AU198" i="96"/>
  <c r="AT198" i="96"/>
  <c r="AS198" i="96"/>
  <c r="AR198" i="96"/>
  <c r="AQ198" i="96"/>
  <c r="AP198" i="96"/>
  <c r="AO198" i="96"/>
  <c r="AN198" i="96"/>
  <c r="AM198" i="96"/>
  <c r="AL198" i="96"/>
  <c r="AK198" i="96"/>
  <c r="AJ198" i="96"/>
  <c r="AI198" i="96"/>
  <c r="AH198" i="96"/>
  <c r="AG198" i="96"/>
  <c r="AF198" i="96"/>
  <c r="AE198" i="96"/>
  <c r="AD198" i="96"/>
  <c r="AC198" i="96"/>
  <c r="AB198" i="96"/>
  <c r="AA198" i="96"/>
  <c r="Z198" i="96"/>
  <c r="Y198" i="96"/>
  <c r="X198" i="96"/>
  <c r="W198" i="96"/>
  <c r="V198" i="96"/>
  <c r="U198" i="96"/>
  <c r="T198" i="96"/>
  <c r="S198" i="96"/>
  <c r="R198" i="96"/>
  <c r="Q198" i="96"/>
  <c r="P198" i="96"/>
  <c r="O198" i="96"/>
  <c r="N198" i="96"/>
  <c r="M198" i="96"/>
  <c r="L198" i="96"/>
  <c r="K198" i="96"/>
  <c r="J198" i="96"/>
  <c r="I198" i="96"/>
  <c r="H198" i="96"/>
  <c r="G198" i="96"/>
  <c r="F198" i="96"/>
  <c r="E198" i="96"/>
  <c r="D198" i="96"/>
  <c r="C198" i="96"/>
  <c r="B198" i="96"/>
  <c r="BA197" i="96"/>
  <c r="AZ197" i="96"/>
  <c r="AY197" i="96"/>
  <c r="AX197" i="96"/>
  <c r="AW197" i="96"/>
  <c r="AV197" i="96"/>
  <c r="AU197" i="96"/>
  <c r="AT197" i="96"/>
  <c r="AS197" i="96"/>
  <c r="AR197" i="96"/>
  <c r="AQ197" i="96"/>
  <c r="AP197" i="96"/>
  <c r="AO197" i="96"/>
  <c r="AN197" i="96"/>
  <c r="AM197" i="96"/>
  <c r="AL197" i="96"/>
  <c r="AK197" i="96"/>
  <c r="AJ197" i="96"/>
  <c r="AI197" i="96"/>
  <c r="AH197" i="96"/>
  <c r="AG197" i="96"/>
  <c r="AF197" i="96"/>
  <c r="AE197" i="96"/>
  <c r="AD197" i="96"/>
  <c r="AC197" i="96"/>
  <c r="AB197" i="96"/>
  <c r="AA197" i="96"/>
  <c r="Z197" i="96"/>
  <c r="Y197" i="96"/>
  <c r="X197" i="96"/>
  <c r="W197" i="96"/>
  <c r="V197" i="96"/>
  <c r="U197" i="96"/>
  <c r="T197" i="96"/>
  <c r="S197" i="96"/>
  <c r="R197" i="96"/>
  <c r="Q197" i="96"/>
  <c r="P197" i="96"/>
  <c r="O197" i="96"/>
  <c r="N197" i="96"/>
  <c r="M197" i="96"/>
  <c r="L197" i="96"/>
  <c r="K197" i="96"/>
  <c r="J197" i="96"/>
  <c r="I197" i="96"/>
  <c r="H197" i="96"/>
  <c r="G197" i="96"/>
  <c r="F197" i="96"/>
  <c r="E197" i="96"/>
  <c r="D197" i="96"/>
  <c r="C197" i="96"/>
  <c r="B197" i="96"/>
  <c r="BA196" i="96"/>
  <c r="AZ196" i="96"/>
  <c r="AY196" i="96"/>
  <c r="AX196" i="96"/>
  <c r="AW196" i="96"/>
  <c r="AV196" i="96"/>
  <c r="AU196" i="96"/>
  <c r="AT196" i="96"/>
  <c r="AS196" i="96"/>
  <c r="AR196" i="96"/>
  <c r="AQ196" i="96"/>
  <c r="AP196" i="96"/>
  <c r="AO196" i="96"/>
  <c r="AN196" i="96"/>
  <c r="AM196" i="96"/>
  <c r="AL196" i="96"/>
  <c r="AK196" i="96"/>
  <c r="AJ196" i="96"/>
  <c r="AI196" i="96"/>
  <c r="AH196" i="96"/>
  <c r="AG196" i="96"/>
  <c r="AF196" i="96"/>
  <c r="AE196" i="96"/>
  <c r="AD196" i="96"/>
  <c r="AC196" i="96"/>
  <c r="AB196" i="96"/>
  <c r="AA196" i="96"/>
  <c r="Z196" i="96"/>
  <c r="Y196" i="96"/>
  <c r="X196" i="96"/>
  <c r="W196" i="96"/>
  <c r="V196" i="96"/>
  <c r="U196" i="96"/>
  <c r="T196" i="96"/>
  <c r="S196" i="96"/>
  <c r="R196" i="96"/>
  <c r="Q196" i="96"/>
  <c r="P196" i="96"/>
  <c r="O196" i="96"/>
  <c r="N196" i="96"/>
  <c r="M196" i="96"/>
  <c r="L196" i="96"/>
  <c r="K196" i="96"/>
  <c r="J196" i="96"/>
  <c r="I196" i="96"/>
  <c r="H196" i="96"/>
  <c r="G196" i="96"/>
  <c r="F196" i="96"/>
  <c r="E196" i="96"/>
  <c r="D196" i="96"/>
  <c r="C196" i="96"/>
  <c r="B196" i="96"/>
  <c r="BA195" i="96"/>
  <c r="AZ195" i="96"/>
  <c r="AY195" i="96"/>
  <c r="AX195" i="96"/>
  <c r="AW195" i="96"/>
  <c r="AV195" i="96"/>
  <c r="AU195" i="96"/>
  <c r="AT195" i="96"/>
  <c r="AS195" i="96"/>
  <c r="AR195" i="96"/>
  <c r="AQ195" i="96"/>
  <c r="AP195" i="96"/>
  <c r="AO195" i="96"/>
  <c r="AN195" i="96"/>
  <c r="AM195" i="96"/>
  <c r="AL195" i="96"/>
  <c r="AK195" i="96"/>
  <c r="AJ195" i="96"/>
  <c r="AI195" i="96"/>
  <c r="AH195" i="96"/>
  <c r="AG195" i="96"/>
  <c r="AF195" i="96"/>
  <c r="AE195" i="96"/>
  <c r="AD195" i="96"/>
  <c r="AC195" i="96"/>
  <c r="AB195" i="96"/>
  <c r="AA195" i="96"/>
  <c r="Z195" i="96"/>
  <c r="Y195" i="96"/>
  <c r="X195" i="96"/>
  <c r="W195" i="96"/>
  <c r="V195" i="96"/>
  <c r="U195" i="96"/>
  <c r="T195" i="96"/>
  <c r="S195" i="96"/>
  <c r="R195" i="96"/>
  <c r="Q195" i="96"/>
  <c r="P195" i="96"/>
  <c r="O195" i="96"/>
  <c r="N195" i="96"/>
  <c r="M195" i="96"/>
  <c r="L195" i="96"/>
  <c r="K195" i="96"/>
  <c r="J195" i="96"/>
  <c r="I195" i="96"/>
  <c r="H195" i="96"/>
  <c r="G195" i="96"/>
  <c r="F195" i="96"/>
  <c r="E195" i="96"/>
  <c r="D195" i="96"/>
  <c r="C195" i="96"/>
  <c r="B195" i="96"/>
  <c r="BA194" i="96"/>
  <c r="AZ194" i="96"/>
  <c r="AY194" i="96"/>
  <c r="AX194" i="96"/>
  <c r="AW194" i="96"/>
  <c r="AV194" i="96"/>
  <c r="AU194" i="96"/>
  <c r="AT194" i="96"/>
  <c r="AS194" i="96"/>
  <c r="AR194" i="96"/>
  <c r="AQ194" i="96"/>
  <c r="AP194" i="96"/>
  <c r="AO194" i="96"/>
  <c r="AN194" i="96"/>
  <c r="AM194" i="96"/>
  <c r="AL194" i="96"/>
  <c r="AK194" i="96"/>
  <c r="AJ194" i="96"/>
  <c r="AI194" i="96"/>
  <c r="AH194" i="96"/>
  <c r="AG194" i="96"/>
  <c r="AF194" i="96"/>
  <c r="AE194" i="96"/>
  <c r="AD194" i="96"/>
  <c r="AC194" i="96"/>
  <c r="AB194" i="96"/>
  <c r="AA194" i="96"/>
  <c r="Z194" i="96"/>
  <c r="Y194" i="96"/>
  <c r="X194" i="96"/>
  <c r="W194" i="96"/>
  <c r="V194" i="96"/>
  <c r="U194" i="96"/>
  <c r="T194" i="96"/>
  <c r="S194" i="96"/>
  <c r="R194" i="96"/>
  <c r="Q194" i="96"/>
  <c r="P194" i="96"/>
  <c r="O194" i="96"/>
  <c r="N194" i="96"/>
  <c r="M194" i="96"/>
  <c r="L194" i="96"/>
  <c r="K194" i="96"/>
  <c r="J194" i="96"/>
  <c r="I194" i="96"/>
  <c r="H194" i="96"/>
  <c r="G194" i="96"/>
  <c r="F194" i="96"/>
  <c r="E194" i="96"/>
  <c r="D194" i="96"/>
  <c r="C194" i="96"/>
  <c r="B194" i="96"/>
  <c r="BA193" i="96"/>
  <c r="AZ193" i="96"/>
  <c r="AY193" i="96"/>
  <c r="AX193" i="96"/>
  <c r="AW193" i="96"/>
  <c r="AV193" i="96"/>
  <c r="AU193" i="96"/>
  <c r="AT193" i="96"/>
  <c r="AS193" i="96"/>
  <c r="AR193" i="96"/>
  <c r="AQ193" i="96"/>
  <c r="AP193" i="96"/>
  <c r="AO193" i="96"/>
  <c r="AN193" i="96"/>
  <c r="AM193" i="96"/>
  <c r="AL193" i="96"/>
  <c r="AK193" i="96"/>
  <c r="AJ193" i="96"/>
  <c r="AI193" i="96"/>
  <c r="AH193" i="96"/>
  <c r="AG193" i="96"/>
  <c r="AF193" i="96"/>
  <c r="AE193" i="96"/>
  <c r="AD193" i="96"/>
  <c r="AC193" i="96"/>
  <c r="AB193" i="96"/>
  <c r="AA193" i="96"/>
  <c r="Z193" i="96"/>
  <c r="Y193" i="96"/>
  <c r="X193" i="96"/>
  <c r="W193" i="96"/>
  <c r="V193" i="96"/>
  <c r="U193" i="96"/>
  <c r="T193" i="96"/>
  <c r="S193" i="96"/>
  <c r="R193" i="96"/>
  <c r="Q193" i="96"/>
  <c r="P193" i="96"/>
  <c r="O193" i="96"/>
  <c r="N193" i="96"/>
  <c r="M193" i="96"/>
  <c r="L193" i="96"/>
  <c r="K193" i="96"/>
  <c r="J193" i="96"/>
  <c r="I193" i="96"/>
  <c r="H193" i="96"/>
  <c r="G193" i="96"/>
  <c r="F193" i="96"/>
  <c r="E193" i="96"/>
  <c r="D193" i="96"/>
  <c r="C193" i="96"/>
  <c r="B193" i="96"/>
  <c r="BA192" i="96"/>
  <c r="AZ192" i="96"/>
  <c r="AY192" i="96"/>
  <c r="AX192" i="96"/>
  <c r="AW192" i="96"/>
  <c r="AV192" i="96"/>
  <c r="AU192" i="96"/>
  <c r="AT192" i="96"/>
  <c r="AS192" i="96"/>
  <c r="AR192" i="96"/>
  <c r="AQ192" i="96"/>
  <c r="AP192" i="96"/>
  <c r="AO192" i="96"/>
  <c r="AN192" i="96"/>
  <c r="AM192" i="96"/>
  <c r="AL192" i="96"/>
  <c r="AK192" i="96"/>
  <c r="AJ192" i="96"/>
  <c r="AI192" i="96"/>
  <c r="AH192" i="96"/>
  <c r="AG192" i="96"/>
  <c r="AF192" i="96"/>
  <c r="AE192" i="96"/>
  <c r="AD192" i="96"/>
  <c r="AC192" i="96"/>
  <c r="AB192" i="96"/>
  <c r="AA192" i="96"/>
  <c r="Z192" i="96"/>
  <c r="Y192" i="96"/>
  <c r="X192" i="96"/>
  <c r="W192" i="96"/>
  <c r="V192" i="96"/>
  <c r="U192" i="96"/>
  <c r="T192" i="96"/>
  <c r="S192" i="96"/>
  <c r="R192" i="96"/>
  <c r="Q192" i="96"/>
  <c r="P192" i="96"/>
  <c r="O192" i="96"/>
  <c r="N192" i="96"/>
  <c r="M192" i="96"/>
  <c r="L192" i="96"/>
  <c r="K192" i="96"/>
  <c r="J192" i="96"/>
  <c r="I192" i="96"/>
  <c r="H192" i="96"/>
  <c r="G192" i="96"/>
  <c r="F192" i="96"/>
  <c r="E192" i="96"/>
  <c r="D192" i="96"/>
  <c r="C192" i="96"/>
  <c r="B192" i="96"/>
  <c r="BA191" i="96"/>
  <c r="AZ191" i="96"/>
  <c r="AY191" i="96"/>
  <c r="AX191" i="96"/>
  <c r="AW191" i="96"/>
  <c r="AV191" i="96"/>
  <c r="AU191" i="96"/>
  <c r="AT191" i="96"/>
  <c r="AS191" i="96"/>
  <c r="AR191" i="96"/>
  <c r="AQ191" i="96"/>
  <c r="AP191" i="96"/>
  <c r="AO191" i="96"/>
  <c r="AN191" i="96"/>
  <c r="AM191" i="96"/>
  <c r="AL191" i="96"/>
  <c r="AK191" i="96"/>
  <c r="AJ191" i="96"/>
  <c r="AI191" i="96"/>
  <c r="AH191" i="96"/>
  <c r="AG191" i="96"/>
  <c r="AF191" i="96"/>
  <c r="AE191" i="96"/>
  <c r="AD191" i="96"/>
  <c r="AC191" i="96"/>
  <c r="AB191" i="96"/>
  <c r="AA191" i="96"/>
  <c r="Z191" i="96"/>
  <c r="Y191" i="96"/>
  <c r="X191" i="96"/>
  <c r="W191" i="96"/>
  <c r="V191" i="96"/>
  <c r="U191" i="96"/>
  <c r="T191" i="96"/>
  <c r="S191" i="96"/>
  <c r="R191" i="96"/>
  <c r="Q191" i="96"/>
  <c r="P191" i="96"/>
  <c r="O191" i="96"/>
  <c r="N191" i="96"/>
  <c r="M191" i="96"/>
  <c r="L191" i="96"/>
  <c r="K191" i="96"/>
  <c r="J191" i="96"/>
  <c r="I191" i="96"/>
  <c r="H191" i="96"/>
  <c r="G191" i="96"/>
  <c r="F191" i="96"/>
  <c r="E191" i="96"/>
  <c r="D191" i="96"/>
  <c r="C191" i="96"/>
  <c r="B191" i="96"/>
  <c r="BA190" i="96"/>
  <c r="AZ190" i="96"/>
  <c r="AY190" i="96"/>
  <c r="AX190" i="96"/>
  <c r="AW190" i="96"/>
  <c r="AV190" i="96"/>
  <c r="AU190" i="96"/>
  <c r="AT190" i="96"/>
  <c r="AS190" i="96"/>
  <c r="AR190" i="96"/>
  <c r="AQ190" i="96"/>
  <c r="AP190" i="96"/>
  <c r="AO190" i="96"/>
  <c r="AN190" i="96"/>
  <c r="AM190" i="96"/>
  <c r="AL190" i="96"/>
  <c r="AK190" i="96"/>
  <c r="AJ190" i="96"/>
  <c r="AI190" i="96"/>
  <c r="AH190" i="96"/>
  <c r="AG190" i="96"/>
  <c r="AF190" i="96"/>
  <c r="AE190" i="96"/>
  <c r="AD190" i="96"/>
  <c r="AC190" i="96"/>
  <c r="AB190" i="96"/>
  <c r="AA190" i="96"/>
  <c r="Z190" i="96"/>
  <c r="Y190" i="96"/>
  <c r="X190" i="96"/>
  <c r="W190" i="96"/>
  <c r="V190" i="96"/>
  <c r="U190" i="96"/>
  <c r="T190" i="96"/>
  <c r="S190" i="96"/>
  <c r="R190" i="96"/>
  <c r="Q190" i="96"/>
  <c r="P190" i="96"/>
  <c r="O190" i="96"/>
  <c r="N190" i="96"/>
  <c r="M190" i="96"/>
  <c r="L190" i="96"/>
  <c r="K190" i="96"/>
  <c r="J190" i="96"/>
  <c r="I190" i="96"/>
  <c r="H190" i="96"/>
  <c r="G190" i="96"/>
  <c r="F190" i="96"/>
  <c r="E190" i="96"/>
  <c r="D190" i="96"/>
  <c r="C190" i="96"/>
  <c r="B190" i="96"/>
  <c r="BA189" i="96"/>
  <c r="AZ189" i="96"/>
  <c r="AY189" i="96"/>
  <c r="AX189" i="96"/>
  <c r="AW189" i="96"/>
  <c r="AV189" i="96"/>
  <c r="AU189" i="96"/>
  <c r="AT189" i="96"/>
  <c r="AS189" i="96"/>
  <c r="AR189" i="96"/>
  <c r="AQ189" i="96"/>
  <c r="AP189" i="96"/>
  <c r="AO189" i="96"/>
  <c r="AN189" i="96"/>
  <c r="AM189" i="96"/>
  <c r="AL189" i="96"/>
  <c r="AK189" i="96"/>
  <c r="AJ189" i="96"/>
  <c r="AI189" i="96"/>
  <c r="AH189" i="96"/>
  <c r="AG189" i="96"/>
  <c r="AF189" i="96"/>
  <c r="AE189" i="96"/>
  <c r="AD189" i="96"/>
  <c r="AC189" i="96"/>
  <c r="AB189" i="96"/>
  <c r="AA189" i="96"/>
  <c r="Z189" i="96"/>
  <c r="Y189" i="96"/>
  <c r="X189" i="96"/>
  <c r="W189" i="96"/>
  <c r="V189" i="96"/>
  <c r="U189" i="96"/>
  <c r="T189" i="96"/>
  <c r="S189" i="96"/>
  <c r="R189" i="96"/>
  <c r="Q189" i="96"/>
  <c r="P189" i="96"/>
  <c r="O189" i="96"/>
  <c r="N189" i="96"/>
  <c r="M189" i="96"/>
  <c r="L189" i="96"/>
  <c r="K189" i="96"/>
  <c r="J189" i="96"/>
  <c r="I189" i="96"/>
  <c r="H189" i="96"/>
  <c r="G189" i="96"/>
  <c r="F189" i="96"/>
  <c r="E189" i="96"/>
  <c r="D189" i="96"/>
  <c r="C189" i="96"/>
  <c r="B189" i="96"/>
  <c r="BA188" i="96"/>
  <c r="AZ188" i="96"/>
  <c r="AY188" i="96"/>
  <c r="AX188" i="96"/>
  <c r="AW188" i="96"/>
  <c r="AV188" i="96"/>
  <c r="AU188" i="96"/>
  <c r="AT188" i="96"/>
  <c r="AS188" i="96"/>
  <c r="AR188" i="96"/>
  <c r="AQ188" i="96"/>
  <c r="AP188" i="96"/>
  <c r="AO188" i="96"/>
  <c r="AN188" i="96"/>
  <c r="AM188" i="96"/>
  <c r="AL188" i="96"/>
  <c r="AK188" i="96"/>
  <c r="AJ188" i="96"/>
  <c r="AI188" i="96"/>
  <c r="AH188" i="96"/>
  <c r="AG188" i="96"/>
  <c r="AF188" i="96"/>
  <c r="AE188" i="96"/>
  <c r="AD188" i="96"/>
  <c r="AC188" i="96"/>
  <c r="AB188" i="96"/>
  <c r="AA188" i="96"/>
  <c r="Z188" i="96"/>
  <c r="Y188" i="96"/>
  <c r="X188" i="96"/>
  <c r="W188" i="96"/>
  <c r="V188" i="96"/>
  <c r="U188" i="96"/>
  <c r="T188" i="96"/>
  <c r="S188" i="96"/>
  <c r="R188" i="96"/>
  <c r="Q188" i="96"/>
  <c r="P188" i="96"/>
  <c r="O188" i="96"/>
  <c r="N188" i="96"/>
  <c r="M188" i="96"/>
  <c r="L188" i="96"/>
  <c r="K188" i="96"/>
  <c r="J188" i="96"/>
  <c r="I188" i="96"/>
  <c r="H188" i="96"/>
  <c r="G188" i="96"/>
  <c r="F188" i="96"/>
  <c r="E188" i="96"/>
  <c r="D188" i="96"/>
  <c r="C188" i="96"/>
  <c r="B188" i="96"/>
  <c r="BA187" i="96"/>
  <c r="AZ187" i="96"/>
  <c r="AY187" i="96"/>
  <c r="AX187" i="96"/>
  <c r="AW187" i="96"/>
  <c r="AV187" i="96"/>
  <c r="AU187" i="96"/>
  <c r="AT187" i="96"/>
  <c r="AS187" i="96"/>
  <c r="AR187" i="96"/>
  <c r="AQ187" i="96"/>
  <c r="AP187" i="96"/>
  <c r="AO187" i="96"/>
  <c r="AN187" i="96"/>
  <c r="AM187" i="96"/>
  <c r="AL187" i="96"/>
  <c r="AK187" i="96"/>
  <c r="AJ187" i="96"/>
  <c r="AI187" i="96"/>
  <c r="AH187" i="96"/>
  <c r="AG187" i="96"/>
  <c r="AF187" i="96"/>
  <c r="AE187" i="96"/>
  <c r="AD187" i="96"/>
  <c r="AC187" i="96"/>
  <c r="AB187" i="96"/>
  <c r="AA187" i="96"/>
  <c r="Z187" i="96"/>
  <c r="Y187" i="96"/>
  <c r="X187" i="96"/>
  <c r="W187" i="96"/>
  <c r="V187" i="96"/>
  <c r="U187" i="96"/>
  <c r="T187" i="96"/>
  <c r="S187" i="96"/>
  <c r="R187" i="96"/>
  <c r="Q187" i="96"/>
  <c r="P187" i="96"/>
  <c r="O187" i="96"/>
  <c r="N187" i="96"/>
  <c r="M187" i="96"/>
  <c r="L187" i="96"/>
  <c r="K187" i="96"/>
  <c r="J187" i="96"/>
  <c r="I187" i="96"/>
  <c r="H187" i="96"/>
  <c r="G187" i="96"/>
  <c r="F187" i="96"/>
  <c r="E187" i="96"/>
  <c r="D187" i="96"/>
  <c r="C187" i="96"/>
  <c r="B187" i="96"/>
  <c r="BA186" i="96"/>
  <c r="AZ186" i="96"/>
  <c r="AY186" i="96"/>
  <c r="AX186" i="96"/>
  <c r="AW186" i="96"/>
  <c r="AV186" i="96"/>
  <c r="AU186" i="96"/>
  <c r="AT186" i="96"/>
  <c r="AS186" i="96"/>
  <c r="AR186" i="96"/>
  <c r="AQ186" i="96"/>
  <c r="AP186" i="96"/>
  <c r="AO186" i="96"/>
  <c r="AN186" i="96"/>
  <c r="AM186" i="96"/>
  <c r="AL186" i="96"/>
  <c r="AK186" i="96"/>
  <c r="AJ186" i="96"/>
  <c r="AI186" i="96"/>
  <c r="AH186" i="96"/>
  <c r="AG186" i="96"/>
  <c r="AF186" i="96"/>
  <c r="AE186" i="96"/>
  <c r="AD186" i="96"/>
  <c r="AC186" i="96"/>
  <c r="AB186" i="96"/>
  <c r="AA186" i="96"/>
  <c r="Z186" i="96"/>
  <c r="Y186" i="96"/>
  <c r="X186" i="96"/>
  <c r="W186" i="96"/>
  <c r="V186" i="96"/>
  <c r="U186" i="96"/>
  <c r="T186" i="96"/>
  <c r="S186" i="96"/>
  <c r="R186" i="96"/>
  <c r="Q186" i="96"/>
  <c r="P186" i="96"/>
  <c r="O186" i="96"/>
  <c r="N186" i="96"/>
  <c r="M186" i="96"/>
  <c r="L186" i="96"/>
  <c r="K186" i="96"/>
  <c r="J186" i="96"/>
  <c r="I186" i="96"/>
  <c r="H186" i="96"/>
  <c r="G186" i="96"/>
  <c r="F186" i="96"/>
  <c r="E186" i="96"/>
  <c r="D186" i="96"/>
  <c r="C186" i="96"/>
  <c r="B186" i="96"/>
  <c r="BA185" i="96"/>
  <c r="AZ185" i="96"/>
  <c r="AY185" i="96"/>
  <c r="AX185" i="96"/>
  <c r="AW185" i="96"/>
  <c r="AV185" i="96"/>
  <c r="AU185" i="96"/>
  <c r="AT185" i="96"/>
  <c r="AS185" i="96"/>
  <c r="AR185" i="96"/>
  <c r="AQ185" i="96"/>
  <c r="AP185" i="96"/>
  <c r="AO185" i="96"/>
  <c r="AN185" i="96"/>
  <c r="AM185" i="96"/>
  <c r="AL185" i="96"/>
  <c r="AK185" i="96"/>
  <c r="AJ185" i="96"/>
  <c r="AI185" i="96"/>
  <c r="AH185" i="96"/>
  <c r="AG185" i="96"/>
  <c r="AF185" i="96"/>
  <c r="AE185" i="96"/>
  <c r="AD185" i="96"/>
  <c r="AC185" i="96"/>
  <c r="AB185" i="96"/>
  <c r="AA185" i="96"/>
  <c r="Z185" i="96"/>
  <c r="Y185" i="96"/>
  <c r="X185" i="96"/>
  <c r="W185" i="96"/>
  <c r="V185" i="96"/>
  <c r="U185" i="96"/>
  <c r="T185" i="96"/>
  <c r="S185" i="96"/>
  <c r="R185" i="96"/>
  <c r="Q185" i="96"/>
  <c r="P185" i="96"/>
  <c r="O185" i="96"/>
  <c r="N185" i="96"/>
  <c r="M185" i="96"/>
  <c r="L185" i="96"/>
  <c r="K185" i="96"/>
  <c r="J185" i="96"/>
  <c r="I185" i="96"/>
  <c r="H185" i="96"/>
  <c r="G185" i="96"/>
  <c r="F185" i="96"/>
  <c r="E185" i="96"/>
  <c r="D185" i="96"/>
  <c r="C185" i="96"/>
  <c r="B185" i="96"/>
  <c r="BA184" i="96"/>
  <c r="AZ184" i="96"/>
  <c r="AY184" i="96"/>
  <c r="AX184" i="96"/>
  <c r="AW184" i="96"/>
  <c r="AV184" i="96"/>
  <c r="AU184" i="96"/>
  <c r="AT184" i="96"/>
  <c r="AS184" i="96"/>
  <c r="AR184" i="96"/>
  <c r="AQ184" i="96"/>
  <c r="AP184" i="96"/>
  <c r="AO184" i="96"/>
  <c r="AN184" i="96"/>
  <c r="AM184" i="96"/>
  <c r="AL184" i="96"/>
  <c r="AK184" i="96"/>
  <c r="AJ184" i="96"/>
  <c r="AI184" i="96"/>
  <c r="AH184" i="96"/>
  <c r="AG184" i="96"/>
  <c r="AF184" i="96"/>
  <c r="AE184" i="96"/>
  <c r="AD184" i="96"/>
  <c r="AC184" i="96"/>
  <c r="AB184" i="96"/>
  <c r="AA184" i="96"/>
  <c r="Z184" i="96"/>
  <c r="Y184" i="96"/>
  <c r="X184" i="96"/>
  <c r="W184" i="96"/>
  <c r="V184" i="96"/>
  <c r="U184" i="96"/>
  <c r="T184" i="96"/>
  <c r="S184" i="96"/>
  <c r="R184" i="96"/>
  <c r="Q184" i="96"/>
  <c r="P184" i="96"/>
  <c r="O184" i="96"/>
  <c r="N184" i="96"/>
  <c r="M184" i="96"/>
  <c r="L184" i="96"/>
  <c r="K184" i="96"/>
  <c r="J184" i="96"/>
  <c r="I184" i="96"/>
  <c r="H184" i="96"/>
  <c r="G184" i="96"/>
  <c r="F184" i="96"/>
  <c r="E184" i="96"/>
  <c r="D184" i="96"/>
  <c r="C184" i="96"/>
  <c r="B184" i="96"/>
  <c r="BA183" i="96"/>
  <c r="AZ183" i="96"/>
  <c r="AY183" i="96"/>
  <c r="AX183" i="96"/>
  <c r="AW183" i="96"/>
  <c r="AV183" i="96"/>
  <c r="AU183" i="96"/>
  <c r="AT183" i="96"/>
  <c r="AS183" i="96"/>
  <c r="AR183" i="96"/>
  <c r="AQ183" i="96"/>
  <c r="AP183" i="96"/>
  <c r="AO183" i="96"/>
  <c r="AN183" i="96"/>
  <c r="AM183" i="96"/>
  <c r="AL183" i="96"/>
  <c r="AK183" i="96"/>
  <c r="AJ183" i="96"/>
  <c r="AI183" i="96"/>
  <c r="AH183" i="96"/>
  <c r="AG183" i="96"/>
  <c r="AF183" i="96"/>
  <c r="AE183" i="96"/>
  <c r="AD183" i="96"/>
  <c r="AC183" i="96"/>
  <c r="AB183" i="96"/>
  <c r="AA183" i="96"/>
  <c r="Z183" i="96"/>
  <c r="Y183" i="96"/>
  <c r="X183" i="96"/>
  <c r="W183" i="96"/>
  <c r="V183" i="96"/>
  <c r="U183" i="96"/>
  <c r="T183" i="96"/>
  <c r="S183" i="96"/>
  <c r="R183" i="96"/>
  <c r="Q183" i="96"/>
  <c r="P183" i="96"/>
  <c r="O183" i="96"/>
  <c r="N183" i="96"/>
  <c r="M183" i="96"/>
  <c r="L183" i="96"/>
  <c r="K183" i="96"/>
  <c r="J183" i="96"/>
  <c r="I183" i="96"/>
  <c r="H183" i="96"/>
  <c r="G183" i="96"/>
  <c r="F183" i="96"/>
  <c r="E183" i="96"/>
  <c r="D183" i="96"/>
  <c r="C183" i="96"/>
  <c r="B183" i="96"/>
  <c r="BA182" i="96"/>
  <c r="AZ182" i="96"/>
  <c r="AY182" i="96"/>
  <c r="AX182" i="96"/>
  <c r="AW182" i="96"/>
  <c r="AV182" i="96"/>
  <c r="AU182" i="96"/>
  <c r="AT182" i="96"/>
  <c r="AS182" i="96"/>
  <c r="AR182" i="96"/>
  <c r="AQ182" i="96"/>
  <c r="AP182" i="96"/>
  <c r="AO182" i="96"/>
  <c r="AN182" i="96"/>
  <c r="AM182" i="96"/>
  <c r="AL182" i="96"/>
  <c r="AK182" i="96"/>
  <c r="AJ182" i="96"/>
  <c r="AI182" i="96"/>
  <c r="AH182" i="96"/>
  <c r="AG182" i="96"/>
  <c r="AF182" i="96"/>
  <c r="AE182" i="96"/>
  <c r="AD182" i="96"/>
  <c r="AC182" i="96"/>
  <c r="AB182" i="96"/>
  <c r="AA182" i="96"/>
  <c r="Z182" i="96"/>
  <c r="Y182" i="96"/>
  <c r="X182" i="96"/>
  <c r="W182" i="96"/>
  <c r="V182" i="96"/>
  <c r="U182" i="96"/>
  <c r="T182" i="96"/>
  <c r="S182" i="96"/>
  <c r="R182" i="96"/>
  <c r="Q182" i="96"/>
  <c r="P182" i="96"/>
  <c r="O182" i="96"/>
  <c r="N182" i="96"/>
  <c r="M182" i="96"/>
  <c r="L182" i="96"/>
  <c r="K182" i="96"/>
  <c r="J182" i="96"/>
  <c r="I182" i="96"/>
  <c r="H182" i="96"/>
  <c r="G182" i="96"/>
  <c r="F182" i="96"/>
  <c r="E182" i="96"/>
  <c r="D182" i="96"/>
  <c r="C182" i="96"/>
  <c r="B182" i="96"/>
  <c r="BA181" i="96"/>
  <c r="AZ181" i="96"/>
  <c r="AY181" i="96"/>
  <c r="AX181" i="96"/>
  <c r="AW181" i="96"/>
  <c r="AV181" i="96"/>
  <c r="AU181" i="96"/>
  <c r="AT181" i="96"/>
  <c r="AS181" i="96"/>
  <c r="AR181" i="96"/>
  <c r="AQ181" i="96"/>
  <c r="AP181" i="96"/>
  <c r="AO181" i="96"/>
  <c r="AN181" i="96"/>
  <c r="AM181" i="96"/>
  <c r="AL181" i="96"/>
  <c r="AK181" i="96"/>
  <c r="AJ181" i="96"/>
  <c r="AI181" i="96"/>
  <c r="AH181" i="96"/>
  <c r="AG181" i="96"/>
  <c r="AF181" i="96"/>
  <c r="AE181" i="96"/>
  <c r="AD181" i="96"/>
  <c r="AC181" i="96"/>
  <c r="AB181" i="96"/>
  <c r="AA181" i="96"/>
  <c r="Z181" i="96"/>
  <c r="Y181" i="96"/>
  <c r="X181" i="96"/>
  <c r="W181" i="96"/>
  <c r="V181" i="96"/>
  <c r="U181" i="96"/>
  <c r="T181" i="96"/>
  <c r="S181" i="96"/>
  <c r="R181" i="96"/>
  <c r="Q181" i="96"/>
  <c r="P181" i="96"/>
  <c r="O181" i="96"/>
  <c r="N181" i="96"/>
  <c r="M181" i="96"/>
  <c r="L181" i="96"/>
  <c r="K181" i="96"/>
  <c r="J181" i="96"/>
  <c r="I181" i="96"/>
  <c r="H181" i="96"/>
  <c r="G181" i="96"/>
  <c r="F181" i="96"/>
  <c r="E181" i="96"/>
  <c r="D181" i="96"/>
  <c r="C181" i="96"/>
  <c r="B181" i="96"/>
  <c r="BA180" i="96"/>
  <c r="AZ180" i="96"/>
  <c r="AY180" i="96"/>
  <c r="AX180" i="96"/>
  <c r="AW180" i="96"/>
  <c r="AV180" i="96"/>
  <c r="AU180" i="96"/>
  <c r="AT180" i="96"/>
  <c r="AS180" i="96"/>
  <c r="AR180" i="96"/>
  <c r="AQ180" i="96"/>
  <c r="AP180" i="96"/>
  <c r="AO180" i="96"/>
  <c r="AN180" i="96"/>
  <c r="AM180" i="96"/>
  <c r="AL180" i="96"/>
  <c r="AK180" i="96"/>
  <c r="AJ180" i="96"/>
  <c r="AI180" i="96"/>
  <c r="AH180" i="96"/>
  <c r="AG180" i="96"/>
  <c r="AF180" i="96"/>
  <c r="AE180" i="96"/>
  <c r="AD180" i="96"/>
  <c r="AC180" i="96"/>
  <c r="AB180" i="96"/>
  <c r="AA180" i="96"/>
  <c r="Z180" i="96"/>
  <c r="Y180" i="96"/>
  <c r="X180" i="96"/>
  <c r="W180" i="96"/>
  <c r="V180" i="96"/>
  <c r="U180" i="96"/>
  <c r="T180" i="96"/>
  <c r="S180" i="96"/>
  <c r="R180" i="96"/>
  <c r="Q180" i="96"/>
  <c r="P180" i="96"/>
  <c r="O180" i="96"/>
  <c r="N180" i="96"/>
  <c r="M180" i="96"/>
  <c r="L180" i="96"/>
  <c r="K180" i="96"/>
  <c r="J180" i="96"/>
  <c r="I180" i="96"/>
  <c r="H180" i="96"/>
  <c r="G180" i="96"/>
  <c r="F180" i="96"/>
  <c r="E180" i="96"/>
  <c r="D180" i="96"/>
  <c r="C180" i="96"/>
  <c r="B180" i="96"/>
  <c r="BA179" i="96"/>
  <c r="AZ179" i="96"/>
  <c r="AY179" i="96"/>
  <c r="AX179" i="96"/>
  <c r="AW179" i="96"/>
  <c r="AV179" i="96"/>
  <c r="AU179" i="96"/>
  <c r="AT179" i="96"/>
  <c r="AS179" i="96"/>
  <c r="AR179" i="96"/>
  <c r="AQ179" i="96"/>
  <c r="AP179" i="96"/>
  <c r="AO179" i="96"/>
  <c r="AN179" i="96"/>
  <c r="AM179" i="96"/>
  <c r="AL179" i="96"/>
  <c r="AK179" i="96"/>
  <c r="AJ179" i="96"/>
  <c r="AI179" i="96"/>
  <c r="AH179" i="96"/>
  <c r="AG179" i="96"/>
  <c r="AF179" i="96"/>
  <c r="AE179" i="96"/>
  <c r="AD179" i="96"/>
  <c r="AC179" i="96"/>
  <c r="AB179" i="96"/>
  <c r="AA179" i="96"/>
  <c r="Z179" i="96"/>
  <c r="Y179" i="96"/>
  <c r="X179" i="96"/>
  <c r="W179" i="96"/>
  <c r="V179" i="96"/>
  <c r="U179" i="96"/>
  <c r="T179" i="96"/>
  <c r="S179" i="96"/>
  <c r="R179" i="96"/>
  <c r="Q179" i="96"/>
  <c r="P179" i="96"/>
  <c r="O179" i="96"/>
  <c r="N179" i="96"/>
  <c r="M179" i="96"/>
  <c r="L179" i="96"/>
  <c r="K179" i="96"/>
  <c r="J179" i="96"/>
  <c r="I179" i="96"/>
  <c r="H179" i="96"/>
  <c r="G179" i="96"/>
  <c r="F179" i="96"/>
  <c r="E179" i="96"/>
  <c r="D179" i="96"/>
  <c r="C179" i="96"/>
  <c r="B179" i="96"/>
  <c r="BA178" i="96"/>
  <c r="AZ178" i="96"/>
  <c r="AY178" i="96"/>
  <c r="AX178" i="96"/>
  <c r="AW178" i="96"/>
  <c r="AV178" i="96"/>
  <c r="AU178" i="96"/>
  <c r="AT178" i="96"/>
  <c r="AS178" i="96"/>
  <c r="AR178" i="96"/>
  <c r="AQ178" i="96"/>
  <c r="AP178" i="96"/>
  <c r="AO178" i="96"/>
  <c r="AN178" i="96"/>
  <c r="AM178" i="96"/>
  <c r="AL178" i="96"/>
  <c r="AK178" i="96"/>
  <c r="AJ178" i="96"/>
  <c r="AI178" i="96"/>
  <c r="AH178" i="96"/>
  <c r="AG178" i="96"/>
  <c r="AF178" i="96"/>
  <c r="AE178" i="96"/>
  <c r="AD178" i="96"/>
  <c r="AC178" i="96"/>
  <c r="AB178" i="96"/>
  <c r="AA178" i="96"/>
  <c r="Z178" i="96"/>
  <c r="Y178" i="96"/>
  <c r="X178" i="96"/>
  <c r="W178" i="96"/>
  <c r="V178" i="96"/>
  <c r="U178" i="96"/>
  <c r="T178" i="96"/>
  <c r="S178" i="96"/>
  <c r="R178" i="96"/>
  <c r="Q178" i="96"/>
  <c r="P178" i="96"/>
  <c r="O178" i="96"/>
  <c r="N178" i="96"/>
  <c r="M178" i="96"/>
  <c r="L178" i="96"/>
  <c r="K178" i="96"/>
  <c r="J178" i="96"/>
  <c r="I178" i="96"/>
  <c r="H178" i="96"/>
  <c r="G178" i="96"/>
  <c r="F178" i="96"/>
  <c r="E178" i="96"/>
  <c r="D178" i="96"/>
  <c r="C178" i="96"/>
  <c r="B178" i="96"/>
  <c r="BA177" i="96"/>
  <c r="AZ177" i="96"/>
  <c r="AY177" i="96"/>
  <c r="AX177" i="96"/>
  <c r="AW177" i="96"/>
  <c r="AV177" i="96"/>
  <c r="AU177" i="96"/>
  <c r="AT177" i="96"/>
  <c r="AS177" i="96"/>
  <c r="AR177" i="96"/>
  <c r="AQ177" i="96"/>
  <c r="AP177" i="96"/>
  <c r="AO177" i="96"/>
  <c r="AN177" i="96"/>
  <c r="AM177" i="96"/>
  <c r="AL177" i="96"/>
  <c r="AK177" i="96"/>
  <c r="AJ177" i="96"/>
  <c r="AI177" i="96"/>
  <c r="AH177" i="96"/>
  <c r="AG177" i="96"/>
  <c r="AF177" i="96"/>
  <c r="AE177" i="96"/>
  <c r="AD177" i="96"/>
  <c r="AC177" i="96"/>
  <c r="AB177" i="96"/>
  <c r="AA177" i="96"/>
  <c r="Z177" i="96"/>
  <c r="Y177" i="96"/>
  <c r="X177" i="96"/>
  <c r="W177" i="96"/>
  <c r="V177" i="96"/>
  <c r="U177" i="96"/>
  <c r="T177" i="96"/>
  <c r="S177" i="96"/>
  <c r="R177" i="96"/>
  <c r="Q177" i="96"/>
  <c r="P177" i="96"/>
  <c r="O177" i="96"/>
  <c r="N177" i="96"/>
  <c r="M177" i="96"/>
  <c r="L177" i="96"/>
  <c r="K177" i="96"/>
  <c r="J177" i="96"/>
  <c r="I177" i="96"/>
  <c r="H177" i="96"/>
  <c r="G177" i="96"/>
  <c r="F177" i="96"/>
  <c r="E177" i="96"/>
  <c r="D177" i="96"/>
  <c r="C177" i="96"/>
  <c r="B177" i="96"/>
  <c r="BA176" i="96"/>
  <c r="AZ176" i="96"/>
  <c r="AY176" i="96"/>
  <c r="AX176" i="96"/>
  <c r="AW176" i="96"/>
  <c r="AV176" i="96"/>
  <c r="AU176" i="96"/>
  <c r="AT176" i="96"/>
  <c r="AS176" i="96"/>
  <c r="AR176" i="96"/>
  <c r="AQ176" i="96"/>
  <c r="AP176" i="96"/>
  <c r="AO176" i="96"/>
  <c r="AN176" i="96"/>
  <c r="AM176" i="96"/>
  <c r="AL176" i="96"/>
  <c r="AK176" i="96"/>
  <c r="AJ176" i="96"/>
  <c r="AI176" i="96"/>
  <c r="AH176" i="96"/>
  <c r="AG176" i="96"/>
  <c r="AF176" i="96"/>
  <c r="AE176" i="96"/>
  <c r="AD176" i="96"/>
  <c r="AC176" i="96"/>
  <c r="AB176" i="96"/>
  <c r="AA176" i="96"/>
  <c r="Z176" i="96"/>
  <c r="Y176" i="96"/>
  <c r="X176" i="96"/>
  <c r="W176" i="96"/>
  <c r="V176" i="96"/>
  <c r="U176" i="96"/>
  <c r="T176" i="96"/>
  <c r="S176" i="96"/>
  <c r="R176" i="96"/>
  <c r="Q176" i="96"/>
  <c r="P176" i="96"/>
  <c r="O176" i="96"/>
  <c r="N176" i="96"/>
  <c r="M176" i="96"/>
  <c r="L176" i="96"/>
  <c r="K176" i="96"/>
  <c r="J176" i="96"/>
  <c r="I176" i="96"/>
  <c r="H176" i="96"/>
  <c r="G176" i="96"/>
  <c r="F176" i="96"/>
  <c r="E176" i="96"/>
  <c r="D176" i="96"/>
  <c r="C176" i="96"/>
  <c r="B176" i="96"/>
  <c r="BA175" i="96"/>
  <c r="AZ175" i="96"/>
  <c r="AY175" i="96"/>
  <c r="AX175" i="96"/>
  <c r="AW175" i="96"/>
  <c r="AV175" i="96"/>
  <c r="AU175" i="96"/>
  <c r="AT175" i="96"/>
  <c r="AS175" i="96"/>
  <c r="AR175" i="96"/>
  <c r="AQ175" i="96"/>
  <c r="AP175" i="96"/>
  <c r="AO175" i="96"/>
  <c r="AN175" i="96"/>
  <c r="AM175" i="96"/>
  <c r="AL175" i="96"/>
  <c r="AK175" i="96"/>
  <c r="AJ175" i="96"/>
  <c r="AI175" i="96"/>
  <c r="AH175" i="96"/>
  <c r="AG175" i="96"/>
  <c r="AF175" i="96"/>
  <c r="AE175" i="96"/>
  <c r="AD175" i="96"/>
  <c r="AC175" i="96"/>
  <c r="AB175" i="96"/>
  <c r="AA175" i="96"/>
  <c r="Z175" i="96"/>
  <c r="Y175" i="96"/>
  <c r="X175" i="96"/>
  <c r="W175" i="96"/>
  <c r="V175" i="96"/>
  <c r="U175" i="96"/>
  <c r="T175" i="96"/>
  <c r="S175" i="96"/>
  <c r="R175" i="96"/>
  <c r="Q175" i="96"/>
  <c r="P175" i="96"/>
  <c r="O175" i="96"/>
  <c r="N175" i="96"/>
  <c r="M175" i="96"/>
  <c r="L175" i="96"/>
  <c r="K175" i="96"/>
  <c r="J175" i="96"/>
  <c r="I175" i="96"/>
  <c r="H175" i="96"/>
  <c r="G175" i="96"/>
  <c r="F175" i="96"/>
  <c r="E175" i="96"/>
  <c r="D175" i="96"/>
  <c r="C175" i="96"/>
  <c r="B175" i="96"/>
  <c r="BA174" i="96"/>
  <c r="AZ174" i="96"/>
  <c r="AY174" i="96"/>
  <c r="AX174" i="96"/>
  <c r="AW174" i="96"/>
  <c r="AV174" i="96"/>
  <c r="AU174" i="96"/>
  <c r="AT174" i="96"/>
  <c r="AS174" i="96"/>
  <c r="AR174" i="96"/>
  <c r="AQ174" i="96"/>
  <c r="AP174" i="96"/>
  <c r="AO174" i="96"/>
  <c r="AN174" i="96"/>
  <c r="AM174" i="96"/>
  <c r="AL174" i="96"/>
  <c r="AK174" i="96"/>
  <c r="AJ174" i="96"/>
  <c r="AI174" i="96"/>
  <c r="AH174" i="96"/>
  <c r="AG174" i="96"/>
  <c r="AF174" i="96"/>
  <c r="AE174" i="96"/>
  <c r="AD174" i="96"/>
  <c r="AC174" i="96"/>
  <c r="AB174" i="96"/>
  <c r="AA174" i="96"/>
  <c r="Z174" i="96"/>
  <c r="Y174" i="96"/>
  <c r="X174" i="96"/>
  <c r="W174" i="96"/>
  <c r="V174" i="96"/>
  <c r="U174" i="96"/>
  <c r="T174" i="96"/>
  <c r="S174" i="96"/>
  <c r="R174" i="96"/>
  <c r="Q174" i="96"/>
  <c r="P174" i="96"/>
  <c r="O174" i="96"/>
  <c r="N174" i="96"/>
  <c r="M174" i="96"/>
  <c r="L174" i="96"/>
  <c r="K174" i="96"/>
  <c r="J174" i="96"/>
  <c r="I174" i="96"/>
  <c r="H174" i="96"/>
  <c r="G174" i="96"/>
  <c r="F174" i="96"/>
  <c r="E174" i="96"/>
  <c r="D174" i="96"/>
  <c r="C174" i="96"/>
  <c r="B174" i="96"/>
  <c r="BA173" i="96"/>
  <c r="AZ173" i="96"/>
  <c r="AY173" i="96"/>
  <c r="AX173" i="96"/>
  <c r="AW173" i="96"/>
  <c r="AV173" i="96"/>
  <c r="AU173" i="96"/>
  <c r="AT173" i="96"/>
  <c r="AS173" i="96"/>
  <c r="AR173" i="96"/>
  <c r="AQ173" i="96"/>
  <c r="AP173" i="96"/>
  <c r="AO173" i="96"/>
  <c r="AN173" i="96"/>
  <c r="AM173" i="96"/>
  <c r="AL173" i="96"/>
  <c r="AK173" i="96"/>
  <c r="AJ173" i="96"/>
  <c r="AI173" i="96"/>
  <c r="AH173" i="96"/>
  <c r="AG173" i="96"/>
  <c r="AF173" i="96"/>
  <c r="AE173" i="96"/>
  <c r="AD173" i="96"/>
  <c r="AC173" i="96"/>
  <c r="AB173" i="96"/>
  <c r="AA173" i="96"/>
  <c r="Z173" i="96"/>
  <c r="Y173" i="96"/>
  <c r="X173" i="96"/>
  <c r="W173" i="96"/>
  <c r="V173" i="96"/>
  <c r="U173" i="96"/>
  <c r="T173" i="96"/>
  <c r="S173" i="96"/>
  <c r="R173" i="96"/>
  <c r="Q173" i="96"/>
  <c r="P173" i="96"/>
  <c r="O173" i="96"/>
  <c r="N173" i="96"/>
  <c r="M173" i="96"/>
  <c r="L173" i="96"/>
  <c r="K173" i="96"/>
  <c r="J173" i="96"/>
  <c r="I173" i="96"/>
  <c r="H173" i="96"/>
  <c r="G173" i="96"/>
  <c r="F173" i="96"/>
  <c r="E173" i="96"/>
  <c r="D173" i="96"/>
  <c r="C173" i="96"/>
  <c r="B173" i="96"/>
  <c r="BA172" i="96"/>
  <c r="AZ172" i="96"/>
  <c r="AY172" i="96"/>
  <c r="AX172" i="96"/>
  <c r="AW172" i="96"/>
  <c r="AV172" i="96"/>
  <c r="AU172" i="96"/>
  <c r="AT172" i="96"/>
  <c r="AS172" i="96"/>
  <c r="AR172" i="96"/>
  <c r="AQ172" i="96"/>
  <c r="AP172" i="96"/>
  <c r="AO172" i="96"/>
  <c r="AN172" i="96"/>
  <c r="AM172" i="96"/>
  <c r="AL172" i="96"/>
  <c r="AK172" i="96"/>
  <c r="AJ172" i="96"/>
  <c r="AI172" i="96"/>
  <c r="AH172" i="96"/>
  <c r="AG172" i="96"/>
  <c r="AF172" i="96"/>
  <c r="AE172" i="96"/>
  <c r="AD172" i="96"/>
  <c r="AC172" i="96"/>
  <c r="AB172" i="96"/>
  <c r="AA172" i="96"/>
  <c r="Z172" i="96"/>
  <c r="Y172" i="96"/>
  <c r="X172" i="96"/>
  <c r="W172" i="96"/>
  <c r="V172" i="96"/>
  <c r="U172" i="96"/>
  <c r="T172" i="96"/>
  <c r="S172" i="96"/>
  <c r="R172" i="96"/>
  <c r="Q172" i="96"/>
  <c r="P172" i="96"/>
  <c r="O172" i="96"/>
  <c r="N172" i="96"/>
  <c r="M172" i="96"/>
  <c r="L172" i="96"/>
  <c r="K172" i="96"/>
  <c r="J172" i="96"/>
  <c r="I172" i="96"/>
  <c r="H172" i="96"/>
  <c r="G172" i="96"/>
  <c r="F172" i="96"/>
  <c r="E172" i="96"/>
  <c r="D172" i="96"/>
  <c r="C172" i="96"/>
  <c r="B172" i="96"/>
  <c r="BA171" i="96"/>
  <c r="AZ171" i="96"/>
  <c r="AY171" i="96"/>
  <c r="AX171" i="96"/>
  <c r="AW171" i="96"/>
  <c r="AV171" i="96"/>
  <c r="AU171" i="96"/>
  <c r="AT171" i="96"/>
  <c r="AS171" i="96"/>
  <c r="AR171" i="96"/>
  <c r="AQ171" i="96"/>
  <c r="AP171" i="96"/>
  <c r="AO171" i="96"/>
  <c r="AN171" i="96"/>
  <c r="AM171" i="96"/>
  <c r="AL171" i="96"/>
  <c r="AK171" i="96"/>
  <c r="AJ171" i="96"/>
  <c r="AI171" i="96"/>
  <c r="AH171" i="96"/>
  <c r="AG171" i="96"/>
  <c r="AF171" i="96"/>
  <c r="AE171" i="96"/>
  <c r="AD171" i="96"/>
  <c r="AC171" i="96"/>
  <c r="AB171" i="96"/>
  <c r="AA171" i="96"/>
  <c r="Z171" i="96"/>
  <c r="Y171" i="96"/>
  <c r="X171" i="96"/>
  <c r="W171" i="96"/>
  <c r="V171" i="96"/>
  <c r="U171" i="96"/>
  <c r="T171" i="96"/>
  <c r="S171" i="96"/>
  <c r="R171" i="96"/>
  <c r="Q171" i="96"/>
  <c r="P171" i="96"/>
  <c r="O171" i="96"/>
  <c r="N171" i="96"/>
  <c r="M171" i="96"/>
  <c r="L171" i="96"/>
  <c r="K171" i="96"/>
  <c r="J171" i="96"/>
  <c r="I171" i="96"/>
  <c r="H171" i="96"/>
  <c r="G171" i="96"/>
  <c r="F171" i="96"/>
  <c r="E171" i="96"/>
  <c r="D171" i="96"/>
  <c r="C171" i="96"/>
  <c r="B171" i="96"/>
  <c r="BA170" i="96"/>
  <c r="AZ170" i="96"/>
  <c r="AY170" i="96"/>
  <c r="AX170" i="96"/>
  <c r="AW170" i="96"/>
  <c r="AV170" i="96"/>
  <c r="AU170" i="96"/>
  <c r="AT170" i="96"/>
  <c r="AS170" i="96"/>
  <c r="AR170" i="96"/>
  <c r="AQ170" i="96"/>
  <c r="AP170" i="96"/>
  <c r="AO170" i="96"/>
  <c r="AN170" i="96"/>
  <c r="AM170" i="96"/>
  <c r="AL170" i="96"/>
  <c r="AK170" i="96"/>
  <c r="AJ170" i="96"/>
  <c r="AI170" i="96"/>
  <c r="AH170" i="96"/>
  <c r="AG170" i="96"/>
  <c r="AF170" i="96"/>
  <c r="AE170" i="96"/>
  <c r="AD170" i="96"/>
  <c r="AC170" i="96"/>
  <c r="AB170" i="96"/>
  <c r="AA170" i="96"/>
  <c r="Z170" i="96"/>
  <c r="Y170" i="96"/>
  <c r="X170" i="96"/>
  <c r="W170" i="96"/>
  <c r="V170" i="96"/>
  <c r="U170" i="96"/>
  <c r="T170" i="96"/>
  <c r="S170" i="96"/>
  <c r="R170" i="96"/>
  <c r="Q170" i="96"/>
  <c r="P170" i="96"/>
  <c r="O170" i="96"/>
  <c r="N170" i="96"/>
  <c r="M170" i="96"/>
  <c r="L170" i="96"/>
  <c r="K170" i="96"/>
  <c r="J170" i="96"/>
  <c r="I170" i="96"/>
  <c r="H170" i="96"/>
  <c r="G170" i="96"/>
  <c r="F170" i="96"/>
  <c r="E170" i="96"/>
  <c r="D170" i="96"/>
  <c r="C170" i="96"/>
  <c r="B170" i="96"/>
  <c r="BA169" i="96"/>
  <c r="AZ169" i="96"/>
  <c r="AY169" i="96"/>
  <c r="AX169" i="96"/>
  <c r="AW169" i="96"/>
  <c r="AV169" i="96"/>
  <c r="AU169" i="96"/>
  <c r="AT169" i="96"/>
  <c r="AS169" i="96"/>
  <c r="AR169" i="96"/>
  <c r="AQ169" i="96"/>
  <c r="AP169" i="96"/>
  <c r="AO169" i="96"/>
  <c r="AN169" i="96"/>
  <c r="AM169" i="96"/>
  <c r="AL169" i="96"/>
  <c r="AK169" i="96"/>
  <c r="AJ169" i="96"/>
  <c r="AI169" i="96"/>
  <c r="AH169" i="96"/>
  <c r="AG169" i="96"/>
  <c r="AF169" i="96"/>
  <c r="AE169" i="96"/>
  <c r="AD169" i="96"/>
  <c r="AC169" i="96"/>
  <c r="AB169" i="96"/>
  <c r="AA169" i="96"/>
  <c r="Z169" i="96"/>
  <c r="Y169" i="96"/>
  <c r="X169" i="96"/>
  <c r="W169" i="96"/>
  <c r="V169" i="96"/>
  <c r="U169" i="96"/>
  <c r="T169" i="96"/>
  <c r="S169" i="96"/>
  <c r="R169" i="96"/>
  <c r="Q169" i="96"/>
  <c r="P169" i="96"/>
  <c r="O169" i="96"/>
  <c r="N169" i="96"/>
  <c r="M169" i="96"/>
  <c r="L169" i="96"/>
  <c r="K169" i="96"/>
  <c r="J169" i="96"/>
  <c r="I169" i="96"/>
  <c r="H169" i="96"/>
  <c r="G169" i="96"/>
  <c r="F169" i="96"/>
  <c r="E169" i="96"/>
  <c r="D169" i="96"/>
  <c r="C169" i="96"/>
  <c r="B169" i="96"/>
  <c r="BA168" i="96"/>
  <c r="AZ168" i="96"/>
  <c r="AY168" i="96"/>
  <c r="AX168" i="96"/>
  <c r="AW168" i="96"/>
  <c r="AV168" i="96"/>
  <c r="AU168" i="96"/>
  <c r="AT168" i="96"/>
  <c r="AS168" i="96"/>
  <c r="AR168" i="96"/>
  <c r="AQ168" i="96"/>
  <c r="AP168" i="96"/>
  <c r="AO168" i="96"/>
  <c r="AN168" i="96"/>
  <c r="AM168" i="96"/>
  <c r="AL168" i="96"/>
  <c r="AK168" i="96"/>
  <c r="AJ168" i="96"/>
  <c r="AI168" i="96"/>
  <c r="AH168" i="96"/>
  <c r="AG168" i="96"/>
  <c r="AF168" i="96"/>
  <c r="AE168" i="96"/>
  <c r="AD168" i="96"/>
  <c r="AC168" i="96"/>
  <c r="AB168" i="96"/>
  <c r="AA168" i="96"/>
  <c r="Z168" i="96"/>
  <c r="Y168" i="96"/>
  <c r="X168" i="96"/>
  <c r="W168" i="96"/>
  <c r="V168" i="96"/>
  <c r="U168" i="96"/>
  <c r="T168" i="96"/>
  <c r="S168" i="96"/>
  <c r="R168" i="96"/>
  <c r="Q168" i="96"/>
  <c r="P168" i="96"/>
  <c r="O168" i="96"/>
  <c r="N168" i="96"/>
  <c r="M168" i="96"/>
  <c r="L168" i="96"/>
  <c r="K168" i="96"/>
  <c r="J168" i="96"/>
  <c r="I168" i="96"/>
  <c r="H168" i="96"/>
  <c r="G168" i="96"/>
  <c r="F168" i="96"/>
  <c r="E168" i="96"/>
  <c r="D168" i="96"/>
  <c r="C168" i="96"/>
  <c r="B168" i="96"/>
  <c r="BA167" i="96"/>
  <c r="AZ167" i="96"/>
  <c r="AY167" i="96"/>
  <c r="AX167" i="96"/>
  <c r="AW167" i="96"/>
  <c r="AV167" i="96"/>
  <c r="AU167" i="96"/>
  <c r="AT167" i="96"/>
  <c r="AS167" i="96"/>
  <c r="AR167" i="96"/>
  <c r="AQ167" i="96"/>
  <c r="AP167" i="96"/>
  <c r="AO167" i="96"/>
  <c r="AN167" i="96"/>
  <c r="AM167" i="96"/>
  <c r="AL167" i="96"/>
  <c r="AK167" i="96"/>
  <c r="AJ167" i="96"/>
  <c r="AI167" i="96"/>
  <c r="AH167" i="96"/>
  <c r="AG167" i="96"/>
  <c r="AF167" i="96"/>
  <c r="AE167" i="96"/>
  <c r="AD167" i="96"/>
  <c r="AC167" i="96"/>
  <c r="AB167" i="96"/>
  <c r="AA167" i="96"/>
  <c r="Z167" i="96"/>
  <c r="Y167" i="96"/>
  <c r="X167" i="96"/>
  <c r="W167" i="96"/>
  <c r="V167" i="96"/>
  <c r="U167" i="96"/>
  <c r="T167" i="96"/>
  <c r="S167" i="96"/>
  <c r="R167" i="96"/>
  <c r="Q167" i="96"/>
  <c r="P167" i="96"/>
  <c r="O167" i="96"/>
  <c r="N167" i="96"/>
  <c r="M167" i="96"/>
  <c r="L167" i="96"/>
  <c r="K167" i="96"/>
  <c r="J167" i="96"/>
  <c r="I167" i="96"/>
  <c r="H167" i="96"/>
  <c r="G167" i="96"/>
  <c r="F167" i="96"/>
  <c r="E167" i="96"/>
  <c r="D167" i="96"/>
  <c r="C167" i="96"/>
  <c r="B167" i="96"/>
  <c r="BA166" i="96"/>
  <c r="AZ166" i="96"/>
  <c r="AY166" i="96"/>
  <c r="AX166" i="96"/>
  <c r="AW166" i="96"/>
  <c r="AV166" i="96"/>
  <c r="AU166" i="96"/>
  <c r="AT166" i="96"/>
  <c r="AS166" i="96"/>
  <c r="AR166" i="96"/>
  <c r="AQ166" i="96"/>
  <c r="AP166" i="96"/>
  <c r="AO166" i="96"/>
  <c r="AN166" i="96"/>
  <c r="AM166" i="96"/>
  <c r="AL166" i="96"/>
  <c r="AK166" i="96"/>
  <c r="AJ166" i="96"/>
  <c r="AI166" i="96"/>
  <c r="AH166" i="96"/>
  <c r="AG166" i="96"/>
  <c r="AF166" i="96"/>
  <c r="AE166" i="96"/>
  <c r="AD166" i="96"/>
  <c r="AC166" i="96"/>
  <c r="AB166" i="96"/>
  <c r="AA166" i="96"/>
  <c r="Z166" i="96"/>
  <c r="Y166" i="96"/>
  <c r="X166" i="96"/>
  <c r="W166" i="96"/>
  <c r="V166" i="96"/>
  <c r="U166" i="96"/>
  <c r="T166" i="96"/>
  <c r="S166" i="96"/>
  <c r="R166" i="96"/>
  <c r="Q166" i="96"/>
  <c r="P166" i="96"/>
  <c r="O166" i="96"/>
  <c r="N166" i="96"/>
  <c r="M166" i="96"/>
  <c r="L166" i="96"/>
  <c r="K166" i="96"/>
  <c r="J166" i="96"/>
  <c r="I166" i="96"/>
  <c r="H166" i="96"/>
  <c r="G166" i="96"/>
  <c r="F166" i="96"/>
  <c r="E166" i="96"/>
  <c r="D166" i="96"/>
  <c r="C166" i="96"/>
  <c r="B166" i="96"/>
  <c r="BA165" i="96"/>
  <c r="AZ165" i="96"/>
  <c r="AY165" i="96"/>
  <c r="AX165" i="96"/>
  <c r="AW165" i="96"/>
  <c r="AV165" i="96"/>
  <c r="AU165" i="96"/>
  <c r="AT165" i="96"/>
  <c r="AS165" i="96"/>
  <c r="AR165" i="96"/>
  <c r="AQ165" i="96"/>
  <c r="AP165" i="96"/>
  <c r="AO165" i="96"/>
  <c r="AN165" i="96"/>
  <c r="AM165" i="96"/>
  <c r="AL165" i="96"/>
  <c r="AK165" i="96"/>
  <c r="AJ165" i="96"/>
  <c r="AI165" i="96"/>
  <c r="AH165" i="96"/>
  <c r="AG165" i="96"/>
  <c r="AF165" i="96"/>
  <c r="AE165" i="96"/>
  <c r="AD165" i="96"/>
  <c r="AC165" i="96"/>
  <c r="AB165" i="96"/>
  <c r="AA165" i="96"/>
  <c r="Z165" i="96"/>
  <c r="Y165" i="96"/>
  <c r="X165" i="96"/>
  <c r="W165" i="96"/>
  <c r="V165" i="96"/>
  <c r="U165" i="96"/>
  <c r="T165" i="96"/>
  <c r="S165" i="96"/>
  <c r="R165" i="96"/>
  <c r="Q165" i="96"/>
  <c r="P165" i="96"/>
  <c r="O165" i="96"/>
  <c r="N165" i="96"/>
  <c r="M165" i="96"/>
  <c r="L165" i="96"/>
  <c r="K165" i="96"/>
  <c r="J165" i="96"/>
  <c r="I165" i="96"/>
  <c r="H165" i="96"/>
  <c r="G165" i="96"/>
  <c r="F165" i="96"/>
  <c r="E165" i="96"/>
  <c r="D165" i="96"/>
  <c r="C165" i="96"/>
  <c r="B165" i="96"/>
  <c r="BA164" i="96"/>
  <c r="AZ164" i="96"/>
  <c r="AY164" i="96"/>
  <c r="AX164" i="96"/>
  <c r="AW164" i="96"/>
  <c r="AV164" i="96"/>
  <c r="AU164" i="96"/>
  <c r="AT164" i="96"/>
  <c r="AS164" i="96"/>
  <c r="AR164" i="96"/>
  <c r="AQ164" i="96"/>
  <c r="AP164" i="96"/>
  <c r="AO164" i="96"/>
  <c r="AN164" i="96"/>
  <c r="AM164" i="96"/>
  <c r="AL164" i="96"/>
  <c r="AK164" i="96"/>
  <c r="AJ164" i="96"/>
  <c r="AI164" i="96"/>
  <c r="AH164" i="96"/>
  <c r="AG164" i="96"/>
  <c r="AF164" i="96"/>
  <c r="AE164" i="96"/>
  <c r="AD164" i="96"/>
  <c r="AC164" i="96"/>
  <c r="AB164" i="96"/>
  <c r="AA164" i="96"/>
  <c r="Z164" i="96"/>
  <c r="Y164" i="96"/>
  <c r="X164" i="96"/>
  <c r="W164" i="96"/>
  <c r="V164" i="96"/>
  <c r="U164" i="96"/>
  <c r="T164" i="96"/>
  <c r="S164" i="96"/>
  <c r="R164" i="96"/>
  <c r="Q164" i="96"/>
  <c r="P164" i="96"/>
  <c r="O164" i="96"/>
  <c r="N164" i="96"/>
  <c r="M164" i="96"/>
  <c r="L164" i="96"/>
  <c r="K164" i="96"/>
  <c r="J164" i="96"/>
  <c r="I164" i="96"/>
  <c r="H164" i="96"/>
  <c r="G164" i="96"/>
  <c r="F164" i="96"/>
  <c r="E164" i="96"/>
  <c r="D164" i="96"/>
  <c r="C164" i="96"/>
  <c r="B164" i="96"/>
  <c r="BA163" i="96"/>
  <c r="AZ163" i="96"/>
  <c r="AY163" i="96"/>
  <c r="AX163" i="96"/>
  <c r="AW163" i="96"/>
  <c r="AV163" i="96"/>
  <c r="AU163" i="96"/>
  <c r="AT163" i="96"/>
  <c r="AS163" i="96"/>
  <c r="AR163" i="96"/>
  <c r="AQ163" i="96"/>
  <c r="AP163" i="96"/>
  <c r="AO163" i="96"/>
  <c r="AN163" i="96"/>
  <c r="AM163" i="96"/>
  <c r="AL163" i="96"/>
  <c r="AK163" i="96"/>
  <c r="AJ163" i="96"/>
  <c r="AI163" i="96"/>
  <c r="AH163" i="96"/>
  <c r="AG163" i="96"/>
  <c r="AF163" i="96"/>
  <c r="AE163" i="96"/>
  <c r="AD163" i="96"/>
  <c r="AC163" i="96"/>
  <c r="AB163" i="96"/>
  <c r="AA163" i="96"/>
  <c r="Z163" i="96"/>
  <c r="Y163" i="96"/>
  <c r="X163" i="96"/>
  <c r="W163" i="96"/>
  <c r="V163" i="96"/>
  <c r="U163" i="96"/>
  <c r="T163" i="96"/>
  <c r="S163" i="96"/>
  <c r="R163" i="96"/>
  <c r="Q163" i="96"/>
  <c r="P163" i="96"/>
  <c r="O163" i="96"/>
  <c r="N163" i="96"/>
  <c r="M163" i="96"/>
  <c r="L163" i="96"/>
  <c r="K163" i="96"/>
  <c r="J163" i="96"/>
  <c r="I163" i="96"/>
  <c r="H163" i="96"/>
  <c r="G163" i="96"/>
  <c r="F163" i="96"/>
  <c r="E163" i="96"/>
  <c r="D163" i="96"/>
  <c r="C163" i="96"/>
  <c r="B163" i="96"/>
  <c r="BA162" i="96"/>
  <c r="AZ162" i="96"/>
  <c r="AY162" i="96"/>
  <c r="AX162" i="96"/>
  <c r="AW162" i="96"/>
  <c r="AV162" i="96"/>
  <c r="AU162" i="96"/>
  <c r="AT162" i="96"/>
  <c r="AS162" i="96"/>
  <c r="AR162" i="96"/>
  <c r="AQ162" i="96"/>
  <c r="AP162" i="96"/>
  <c r="AO162" i="96"/>
  <c r="AN162" i="96"/>
  <c r="AM162" i="96"/>
  <c r="AL162" i="96"/>
  <c r="AK162" i="96"/>
  <c r="AJ162" i="96"/>
  <c r="AI162" i="96"/>
  <c r="AH162" i="96"/>
  <c r="AG162" i="96"/>
  <c r="AF162" i="96"/>
  <c r="AE162" i="96"/>
  <c r="AD162" i="96"/>
  <c r="AC162" i="96"/>
  <c r="AB162" i="96"/>
  <c r="AA162" i="96"/>
  <c r="Z162" i="96"/>
  <c r="Y162" i="96"/>
  <c r="X162" i="96"/>
  <c r="W162" i="96"/>
  <c r="V162" i="96"/>
  <c r="U162" i="96"/>
  <c r="T162" i="96"/>
  <c r="S162" i="96"/>
  <c r="R162" i="96"/>
  <c r="Q162" i="96"/>
  <c r="P162" i="96"/>
  <c r="O162" i="96"/>
  <c r="N162" i="96"/>
  <c r="M162" i="96"/>
  <c r="L162" i="96"/>
  <c r="K162" i="96"/>
  <c r="J162" i="96"/>
  <c r="I162" i="96"/>
  <c r="H162" i="96"/>
  <c r="G162" i="96"/>
  <c r="F162" i="96"/>
  <c r="E162" i="96"/>
  <c r="D162" i="96"/>
  <c r="C162" i="96"/>
  <c r="B162" i="96"/>
  <c r="BA161" i="96"/>
  <c r="AZ161" i="96"/>
  <c r="AY161" i="96"/>
  <c r="AX161" i="96"/>
  <c r="AW161" i="96"/>
  <c r="AV161" i="96"/>
  <c r="AU161" i="96"/>
  <c r="AT161" i="96"/>
  <c r="AS161" i="96"/>
  <c r="AR161" i="96"/>
  <c r="AQ161" i="96"/>
  <c r="AP161" i="96"/>
  <c r="AO161" i="96"/>
  <c r="AN161" i="96"/>
  <c r="AM161" i="96"/>
  <c r="AL161" i="96"/>
  <c r="AK161" i="96"/>
  <c r="AJ161" i="96"/>
  <c r="AI161" i="96"/>
  <c r="AH161" i="96"/>
  <c r="AG161" i="96"/>
  <c r="AF161" i="96"/>
  <c r="AE161" i="96"/>
  <c r="AD161" i="96"/>
  <c r="AC161" i="96"/>
  <c r="AB161" i="96"/>
  <c r="AA161" i="96"/>
  <c r="Z161" i="96"/>
  <c r="Y161" i="96"/>
  <c r="X161" i="96"/>
  <c r="W161" i="96"/>
  <c r="V161" i="96"/>
  <c r="U161" i="96"/>
  <c r="T161" i="96"/>
  <c r="S161" i="96"/>
  <c r="R161" i="96"/>
  <c r="Q161" i="96"/>
  <c r="P161" i="96"/>
  <c r="O161" i="96"/>
  <c r="N161" i="96"/>
  <c r="M161" i="96"/>
  <c r="L161" i="96"/>
  <c r="K161" i="96"/>
  <c r="J161" i="96"/>
  <c r="I161" i="96"/>
  <c r="H161" i="96"/>
  <c r="G161" i="96"/>
  <c r="F161" i="96"/>
  <c r="E161" i="96"/>
  <c r="D161" i="96"/>
  <c r="C161" i="96"/>
  <c r="B161" i="96"/>
  <c r="BA160" i="96"/>
  <c r="AZ160" i="96"/>
  <c r="AY160" i="96"/>
  <c r="AX160" i="96"/>
  <c r="AW160" i="96"/>
  <c r="AV160" i="96"/>
  <c r="AU160" i="96"/>
  <c r="AT160" i="96"/>
  <c r="AS160" i="96"/>
  <c r="AR160" i="96"/>
  <c r="AQ160" i="96"/>
  <c r="AP160" i="96"/>
  <c r="AO160" i="96"/>
  <c r="AN160" i="96"/>
  <c r="AM160" i="96"/>
  <c r="AL160" i="96"/>
  <c r="AK160" i="96"/>
  <c r="AJ160" i="96"/>
  <c r="AI160" i="96"/>
  <c r="AH160" i="96"/>
  <c r="AG160" i="96"/>
  <c r="AF160" i="96"/>
  <c r="AE160" i="96"/>
  <c r="AD160" i="96"/>
  <c r="AC160" i="96"/>
  <c r="AB160" i="96"/>
  <c r="AA160" i="96"/>
  <c r="Z160" i="96"/>
  <c r="Y160" i="96"/>
  <c r="X160" i="96"/>
  <c r="W160" i="96"/>
  <c r="V160" i="96"/>
  <c r="U160" i="96"/>
  <c r="T160" i="96"/>
  <c r="S160" i="96"/>
  <c r="R160" i="96"/>
  <c r="Q160" i="96"/>
  <c r="P160" i="96"/>
  <c r="O160" i="96"/>
  <c r="N160" i="96"/>
  <c r="M160" i="96"/>
  <c r="L160" i="96"/>
  <c r="K160" i="96"/>
  <c r="J160" i="96"/>
  <c r="I160" i="96"/>
  <c r="H160" i="96"/>
  <c r="G160" i="96"/>
  <c r="F160" i="96"/>
  <c r="E160" i="96"/>
  <c r="D160" i="96"/>
  <c r="C160" i="96"/>
  <c r="B160" i="96"/>
  <c r="BA159" i="96"/>
  <c r="AZ159" i="96"/>
  <c r="AY159" i="96"/>
  <c r="AX159" i="96"/>
  <c r="AW159" i="96"/>
  <c r="AV159" i="96"/>
  <c r="AU159" i="96"/>
  <c r="AT159" i="96"/>
  <c r="AS159" i="96"/>
  <c r="AR159" i="96"/>
  <c r="AQ159" i="96"/>
  <c r="AP159" i="96"/>
  <c r="AO159" i="96"/>
  <c r="AN159" i="96"/>
  <c r="AM159" i="96"/>
  <c r="AL159" i="96"/>
  <c r="AK159" i="96"/>
  <c r="AJ159" i="96"/>
  <c r="AI159" i="96"/>
  <c r="AH159" i="96"/>
  <c r="AG159" i="96"/>
  <c r="AF159" i="96"/>
  <c r="AE159" i="96"/>
  <c r="AD159" i="96"/>
  <c r="AC159" i="96"/>
  <c r="AB159" i="96"/>
  <c r="AA159" i="96"/>
  <c r="Z159" i="96"/>
  <c r="Y159" i="96"/>
  <c r="X159" i="96"/>
  <c r="W159" i="96"/>
  <c r="V159" i="96"/>
  <c r="U159" i="96"/>
  <c r="T159" i="96"/>
  <c r="S159" i="96"/>
  <c r="R159" i="96"/>
  <c r="Q159" i="96"/>
  <c r="P159" i="96"/>
  <c r="O159" i="96"/>
  <c r="N159" i="96"/>
  <c r="M159" i="96"/>
  <c r="L159" i="96"/>
  <c r="K159" i="96"/>
  <c r="J159" i="96"/>
  <c r="I159" i="96"/>
  <c r="H159" i="96"/>
  <c r="G159" i="96"/>
  <c r="F159" i="96"/>
  <c r="E159" i="96"/>
  <c r="D159" i="96"/>
  <c r="C159" i="96"/>
  <c r="B159" i="96"/>
  <c r="BA158" i="96"/>
  <c r="AZ158" i="96"/>
  <c r="AY158" i="96"/>
  <c r="AX158" i="96"/>
  <c r="AW158" i="96"/>
  <c r="AV158" i="96"/>
  <c r="AU158" i="96"/>
  <c r="AT158" i="96"/>
  <c r="AS158" i="96"/>
  <c r="AR158" i="96"/>
  <c r="AQ158" i="96"/>
  <c r="AP158" i="96"/>
  <c r="AO158" i="96"/>
  <c r="AN158" i="96"/>
  <c r="AM158" i="96"/>
  <c r="AL158" i="96"/>
  <c r="AK158" i="96"/>
  <c r="AJ158" i="96"/>
  <c r="AI158" i="96"/>
  <c r="AH158" i="96"/>
  <c r="AG158" i="96"/>
  <c r="AF158" i="96"/>
  <c r="AE158" i="96"/>
  <c r="AD158" i="96"/>
  <c r="AC158" i="96"/>
  <c r="AB158" i="96"/>
  <c r="AA158" i="96"/>
  <c r="Z158" i="96"/>
  <c r="Y158" i="96"/>
  <c r="X158" i="96"/>
  <c r="W158" i="96"/>
  <c r="V158" i="96"/>
  <c r="U158" i="96"/>
  <c r="T158" i="96"/>
  <c r="S158" i="96"/>
  <c r="R158" i="96"/>
  <c r="Q158" i="96"/>
  <c r="P158" i="96"/>
  <c r="O158" i="96"/>
  <c r="N158" i="96"/>
  <c r="M158" i="96"/>
  <c r="L158" i="96"/>
  <c r="K158" i="96"/>
  <c r="J158" i="96"/>
  <c r="I158" i="96"/>
  <c r="H158" i="96"/>
  <c r="G158" i="96"/>
  <c r="F158" i="96"/>
  <c r="E158" i="96"/>
  <c r="D158" i="96"/>
  <c r="C158" i="96"/>
  <c r="B158" i="96"/>
  <c r="BA157" i="96"/>
  <c r="AZ157" i="96"/>
  <c r="AY157" i="96"/>
  <c r="AX157" i="96"/>
  <c r="AW157" i="96"/>
  <c r="AV157" i="96"/>
  <c r="AU157" i="96"/>
  <c r="AT157" i="96"/>
  <c r="AS157" i="96"/>
  <c r="AR157" i="96"/>
  <c r="AQ157" i="96"/>
  <c r="AP157" i="96"/>
  <c r="AO157" i="96"/>
  <c r="AN157" i="96"/>
  <c r="AM157" i="96"/>
  <c r="AL157" i="96"/>
  <c r="AK157" i="96"/>
  <c r="AJ157" i="96"/>
  <c r="AI157" i="96"/>
  <c r="AH157" i="96"/>
  <c r="AG157" i="96"/>
  <c r="AF157" i="96"/>
  <c r="AE157" i="96"/>
  <c r="AD157" i="96"/>
  <c r="AC157" i="96"/>
  <c r="AB157" i="96"/>
  <c r="AA157" i="96"/>
  <c r="Z157" i="96"/>
  <c r="Y157" i="96"/>
  <c r="X157" i="96"/>
  <c r="W157" i="96"/>
  <c r="V157" i="96"/>
  <c r="U157" i="96"/>
  <c r="T157" i="96"/>
  <c r="S157" i="96"/>
  <c r="R157" i="96"/>
  <c r="Q157" i="96"/>
  <c r="P157" i="96"/>
  <c r="O157" i="96"/>
  <c r="N157" i="96"/>
  <c r="M157" i="96"/>
  <c r="L157" i="96"/>
  <c r="K157" i="96"/>
  <c r="J157" i="96"/>
  <c r="I157" i="96"/>
  <c r="H157" i="96"/>
  <c r="G157" i="96"/>
  <c r="F157" i="96"/>
  <c r="E157" i="96"/>
  <c r="D157" i="96"/>
  <c r="C157" i="96"/>
  <c r="B157" i="96"/>
  <c r="BA156" i="96"/>
  <c r="AZ156" i="96"/>
  <c r="AY156" i="96"/>
  <c r="AX156" i="96"/>
  <c r="AW156" i="96"/>
  <c r="AV156" i="96"/>
  <c r="AU156" i="96"/>
  <c r="AT156" i="96"/>
  <c r="AS156" i="96"/>
  <c r="AR156" i="96"/>
  <c r="AQ156" i="96"/>
  <c r="AP156" i="96"/>
  <c r="AO156" i="96"/>
  <c r="AN156" i="96"/>
  <c r="AM156" i="96"/>
  <c r="AL156" i="96"/>
  <c r="AK156" i="96"/>
  <c r="AJ156" i="96"/>
  <c r="AI156" i="96"/>
  <c r="AH156" i="96"/>
  <c r="AG156" i="96"/>
  <c r="AF156" i="96"/>
  <c r="AE156" i="96"/>
  <c r="AD156" i="96"/>
  <c r="AC156" i="96"/>
  <c r="AB156" i="96"/>
  <c r="AA156" i="96"/>
  <c r="Z156" i="96"/>
  <c r="Y156" i="96"/>
  <c r="X156" i="96"/>
  <c r="W156" i="96"/>
  <c r="V156" i="96"/>
  <c r="U156" i="96"/>
  <c r="T156" i="96"/>
  <c r="S156" i="96"/>
  <c r="R156" i="96"/>
  <c r="Q156" i="96"/>
  <c r="P156" i="96"/>
  <c r="O156" i="96"/>
  <c r="N156" i="96"/>
  <c r="M156" i="96"/>
  <c r="L156" i="96"/>
  <c r="K156" i="96"/>
  <c r="J156" i="96"/>
  <c r="I156" i="96"/>
  <c r="H156" i="96"/>
  <c r="G156" i="96"/>
  <c r="F156" i="96"/>
  <c r="E156" i="96"/>
  <c r="D156" i="96"/>
  <c r="C156" i="96"/>
  <c r="B156" i="96"/>
  <c r="BA155" i="96"/>
  <c r="AZ155" i="96"/>
  <c r="AY155" i="96"/>
  <c r="AX155" i="96"/>
  <c r="AW155" i="96"/>
  <c r="AV155" i="96"/>
  <c r="AU155" i="96"/>
  <c r="AT155" i="96"/>
  <c r="AS155" i="96"/>
  <c r="AR155" i="96"/>
  <c r="AQ155" i="96"/>
  <c r="AP155" i="96"/>
  <c r="AO155" i="96"/>
  <c r="AN155" i="96"/>
  <c r="AM155" i="96"/>
  <c r="AL155" i="96"/>
  <c r="AK155" i="96"/>
  <c r="AJ155" i="96"/>
  <c r="AI155" i="96"/>
  <c r="AH155" i="96"/>
  <c r="AG155" i="96"/>
  <c r="AF155" i="96"/>
  <c r="AE155" i="96"/>
  <c r="AD155" i="96"/>
  <c r="AC155" i="96"/>
  <c r="AB155" i="96"/>
  <c r="AA155" i="96"/>
  <c r="Z155" i="96"/>
  <c r="Y155" i="96"/>
  <c r="X155" i="96"/>
  <c r="W155" i="96"/>
  <c r="V155" i="96"/>
  <c r="U155" i="96"/>
  <c r="T155" i="96"/>
  <c r="S155" i="96"/>
  <c r="R155" i="96"/>
  <c r="Q155" i="96"/>
  <c r="P155" i="96"/>
  <c r="O155" i="96"/>
  <c r="N155" i="96"/>
  <c r="M155" i="96"/>
  <c r="L155" i="96"/>
  <c r="K155" i="96"/>
  <c r="J155" i="96"/>
  <c r="I155" i="96"/>
  <c r="H155" i="96"/>
  <c r="G155" i="96"/>
  <c r="F155" i="96"/>
  <c r="E155" i="96"/>
  <c r="D155" i="96"/>
  <c r="C155" i="96"/>
  <c r="B155" i="96"/>
  <c r="BA154" i="96"/>
  <c r="AZ154" i="96"/>
  <c r="AY154" i="96"/>
  <c r="AX154" i="96"/>
  <c r="AW154" i="96"/>
  <c r="AV154" i="96"/>
  <c r="AU154" i="96"/>
  <c r="AT154" i="96"/>
  <c r="AS154" i="96"/>
  <c r="AR154" i="96"/>
  <c r="AQ154" i="96"/>
  <c r="AP154" i="96"/>
  <c r="AO154" i="96"/>
  <c r="AN154" i="96"/>
  <c r="AM154" i="96"/>
  <c r="AL154" i="96"/>
  <c r="AK154" i="96"/>
  <c r="AJ154" i="96"/>
  <c r="AI154" i="96"/>
  <c r="AH154" i="96"/>
  <c r="AG154" i="96"/>
  <c r="AF154" i="96"/>
  <c r="AE154" i="96"/>
  <c r="AD154" i="96"/>
  <c r="AC154" i="96"/>
  <c r="AB154" i="96"/>
  <c r="AA154" i="96"/>
  <c r="Z154" i="96"/>
  <c r="Y154" i="96"/>
  <c r="X154" i="96"/>
  <c r="W154" i="96"/>
  <c r="V154" i="96"/>
  <c r="U154" i="96"/>
  <c r="T154" i="96"/>
  <c r="S154" i="96"/>
  <c r="R154" i="96"/>
  <c r="Q154" i="96"/>
  <c r="P154" i="96"/>
  <c r="O154" i="96"/>
  <c r="N154" i="96"/>
  <c r="M154" i="96"/>
  <c r="L154" i="96"/>
  <c r="K154" i="96"/>
  <c r="J154" i="96"/>
  <c r="I154" i="96"/>
  <c r="H154" i="96"/>
  <c r="G154" i="96"/>
  <c r="F154" i="96"/>
  <c r="E154" i="96"/>
  <c r="D154" i="96"/>
  <c r="C154" i="96"/>
  <c r="B154" i="96"/>
  <c r="BA153" i="96"/>
  <c r="AZ153" i="96"/>
  <c r="AY153" i="96"/>
  <c r="AX153" i="96"/>
  <c r="AW153" i="96"/>
  <c r="AV153" i="96"/>
  <c r="AU153" i="96"/>
  <c r="AT153" i="96"/>
  <c r="AS153" i="96"/>
  <c r="AR153" i="96"/>
  <c r="AQ153" i="96"/>
  <c r="AP153" i="96"/>
  <c r="AO153" i="96"/>
  <c r="AN153" i="96"/>
  <c r="AM153" i="96"/>
  <c r="AL153" i="96"/>
  <c r="AK153" i="96"/>
  <c r="AJ153" i="96"/>
  <c r="AI153" i="96"/>
  <c r="AH153" i="96"/>
  <c r="AG153" i="96"/>
  <c r="AF153" i="96"/>
  <c r="AE153" i="96"/>
  <c r="AD153" i="96"/>
  <c r="AC153" i="96"/>
  <c r="AB153" i="96"/>
  <c r="AA153" i="96"/>
  <c r="Z153" i="96"/>
  <c r="Y153" i="96"/>
  <c r="X153" i="96"/>
  <c r="W153" i="96"/>
  <c r="V153" i="96"/>
  <c r="U153" i="96"/>
  <c r="T153" i="96"/>
  <c r="S153" i="96"/>
  <c r="R153" i="96"/>
  <c r="Q153" i="96"/>
  <c r="P153" i="96"/>
  <c r="O153" i="96"/>
  <c r="N153" i="96"/>
  <c r="M153" i="96"/>
  <c r="L153" i="96"/>
  <c r="K153" i="96"/>
  <c r="J153" i="96"/>
  <c r="I153" i="96"/>
  <c r="H153" i="96"/>
  <c r="G153" i="96"/>
  <c r="F153" i="96"/>
  <c r="E153" i="96"/>
  <c r="D153" i="96"/>
  <c r="C153" i="96"/>
  <c r="B153" i="96"/>
  <c r="BA152" i="96"/>
  <c r="AZ152" i="96"/>
  <c r="AY152" i="96"/>
  <c r="AX152" i="96"/>
  <c r="AW152" i="96"/>
  <c r="AV152" i="96"/>
  <c r="AU152" i="96"/>
  <c r="AT152" i="96"/>
  <c r="AS152" i="96"/>
  <c r="AR152" i="96"/>
  <c r="AQ152" i="96"/>
  <c r="AP152" i="96"/>
  <c r="AO152" i="96"/>
  <c r="AN152" i="96"/>
  <c r="AM152" i="96"/>
  <c r="AL152" i="96"/>
  <c r="AK152" i="96"/>
  <c r="AJ152" i="96"/>
  <c r="AI152" i="96"/>
  <c r="AH152" i="96"/>
  <c r="AG152" i="96"/>
  <c r="AF152" i="96"/>
  <c r="AE152" i="96"/>
  <c r="AD152" i="96"/>
  <c r="AC152" i="96"/>
  <c r="AB152" i="96"/>
  <c r="AA152" i="96"/>
  <c r="Z152" i="96"/>
  <c r="Y152" i="96"/>
  <c r="X152" i="96"/>
  <c r="W152" i="96"/>
  <c r="V152" i="96"/>
  <c r="U152" i="96"/>
  <c r="T152" i="96"/>
  <c r="S152" i="96"/>
  <c r="R152" i="96"/>
  <c r="Q152" i="96"/>
  <c r="P152" i="96"/>
  <c r="O152" i="96"/>
  <c r="N152" i="96"/>
  <c r="M152" i="96"/>
  <c r="L152" i="96"/>
  <c r="K152" i="96"/>
  <c r="J152" i="96"/>
  <c r="I152" i="96"/>
  <c r="H152" i="96"/>
  <c r="G152" i="96"/>
  <c r="F152" i="96"/>
  <c r="E152" i="96"/>
  <c r="D152" i="96"/>
  <c r="C152" i="96"/>
  <c r="B152" i="96"/>
  <c r="BA151" i="96"/>
  <c r="AZ151" i="96"/>
  <c r="AY151" i="96"/>
  <c r="AX151" i="96"/>
  <c r="AW151" i="96"/>
  <c r="AV151" i="96"/>
  <c r="AU151" i="96"/>
  <c r="AT151" i="96"/>
  <c r="AS151" i="96"/>
  <c r="AR151" i="96"/>
  <c r="AQ151" i="96"/>
  <c r="AP151" i="96"/>
  <c r="AO151" i="96"/>
  <c r="AN151" i="96"/>
  <c r="AM151" i="96"/>
  <c r="AL151" i="96"/>
  <c r="AK151" i="96"/>
  <c r="AJ151" i="96"/>
  <c r="AI151" i="96"/>
  <c r="AH151" i="96"/>
  <c r="AG151" i="96"/>
  <c r="AF151" i="96"/>
  <c r="AE151" i="96"/>
  <c r="AD151" i="96"/>
  <c r="AC151" i="96"/>
  <c r="AB151" i="96"/>
  <c r="AA151" i="96"/>
  <c r="Z151" i="96"/>
  <c r="Y151" i="96"/>
  <c r="X151" i="96"/>
  <c r="W151" i="96"/>
  <c r="V151" i="96"/>
  <c r="U151" i="96"/>
  <c r="T151" i="96"/>
  <c r="S151" i="96"/>
  <c r="R151" i="96"/>
  <c r="Q151" i="96"/>
  <c r="P151" i="96"/>
  <c r="O151" i="96"/>
  <c r="N151" i="96"/>
  <c r="M151" i="96"/>
  <c r="L151" i="96"/>
  <c r="K151" i="96"/>
  <c r="J151" i="96"/>
  <c r="I151" i="96"/>
  <c r="H151" i="96"/>
  <c r="G151" i="96"/>
  <c r="F151" i="96"/>
  <c r="E151" i="96"/>
  <c r="D151" i="96"/>
  <c r="C151" i="96"/>
  <c r="B151" i="96"/>
  <c r="BA150" i="96"/>
  <c r="AZ150" i="96"/>
  <c r="AY150" i="96"/>
  <c r="AX150" i="96"/>
  <c r="AW150" i="96"/>
  <c r="AV150" i="96"/>
  <c r="AU150" i="96"/>
  <c r="AT150" i="96"/>
  <c r="AS150" i="96"/>
  <c r="AR150" i="96"/>
  <c r="AQ150" i="96"/>
  <c r="AP150" i="96"/>
  <c r="AO150" i="96"/>
  <c r="AN150" i="96"/>
  <c r="AM150" i="96"/>
  <c r="AL150" i="96"/>
  <c r="AK150" i="96"/>
  <c r="AJ150" i="96"/>
  <c r="AI150" i="96"/>
  <c r="AH150" i="96"/>
  <c r="AG150" i="96"/>
  <c r="AF150" i="96"/>
  <c r="AE150" i="96"/>
  <c r="AD150" i="96"/>
  <c r="AC150" i="96"/>
  <c r="AB150" i="96"/>
  <c r="AA150" i="96"/>
  <c r="Z150" i="96"/>
  <c r="Y150" i="96"/>
  <c r="X150" i="96"/>
  <c r="W150" i="96"/>
  <c r="V150" i="96"/>
  <c r="U150" i="96"/>
  <c r="T150" i="96"/>
  <c r="S150" i="96"/>
  <c r="R150" i="96"/>
  <c r="Q150" i="96"/>
  <c r="P150" i="96"/>
  <c r="O150" i="96"/>
  <c r="N150" i="96"/>
  <c r="M150" i="96"/>
  <c r="L150" i="96"/>
  <c r="K150" i="96"/>
  <c r="J150" i="96"/>
  <c r="I150" i="96"/>
  <c r="H150" i="96"/>
  <c r="G150" i="96"/>
  <c r="F150" i="96"/>
  <c r="E150" i="96"/>
  <c r="D150" i="96"/>
  <c r="C150" i="96"/>
  <c r="B150" i="96"/>
  <c r="BA149" i="96"/>
  <c r="AZ149" i="96"/>
  <c r="AY149" i="96"/>
  <c r="AX149" i="96"/>
  <c r="AW149" i="96"/>
  <c r="AV149" i="96"/>
  <c r="AU149" i="96"/>
  <c r="AT149" i="96"/>
  <c r="AS149" i="96"/>
  <c r="AR149" i="96"/>
  <c r="AQ149" i="96"/>
  <c r="AP149" i="96"/>
  <c r="AO149" i="96"/>
  <c r="AN149" i="96"/>
  <c r="AM149" i="96"/>
  <c r="AL149" i="96"/>
  <c r="AK149" i="96"/>
  <c r="AJ149" i="96"/>
  <c r="AI149" i="96"/>
  <c r="AH149" i="96"/>
  <c r="AG149" i="96"/>
  <c r="AF149" i="96"/>
  <c r="AE149" i="96"/>
  <c r="AD149" i="96"/>
  <c r="AC149" i="96"/>
  <c r="AB149" i="96"/>
  <c r="AA149" i="96"/>
  <c r="Z149" i="96"/>
  <c r="Y149" i="96"/>
  <c r="X149" i="96"/>
  <c r="W149" i="96"/>
  <c r="V149" i="96"/>
  <c r="U149" i="96"/>
  <c r="T149" i="96"/>
  <c r="S149" i="96"/>
  <c r="R149" i="96"/>
  <c r="Q149" i="96"/>
  <c r="P149" i="96"/>
  <c r="O149" i="96"/>
  <c r="N149" i="96"/>
  <c r="M149" i="96"/>
  <c r="L149" i="96"/>
  <c r="K149" i="96"/>
  <c r="J149" i="96"/>
  <c r="I149" i="96"/>
  <c r="H149" i="96"/>
  <c r="G149" i="96"/>
  <c r="F149" i="96"/>
  <c r="E149" i="96"/>
  <c r="D149" i="96"/>
  <c r="C149" i="96"/>
  <c r="B149" i="96"/>
  <c r="BA148" i="96"/>
  <c r="AZ148" i="96"/>
  <c r="AY148" i="96"/>
  <c r="AX148" i="96"/>
  <c r="AW148" i="96"/>
  <c r="AV148" i="96"/>
  <c r="AU148" i="96"/>
  <c r="AT148" i="96"/>
  <c r="AS148" i="96"/>
  <c r="AR148" i="96"/>
  <c r="AQ148" i="96"/>
  <c r="AP148" i="96"/>
  <c r="AO148" i="96"/>
  <c r="AN148" i="96"/>
  <c r="AM148" i="96"/>
  <c r="AL148" i="96"/>
  <c r="AK148" i="96"/>
  <c r="AJ148" i="96"/>
  <c r="AI148" i="96"/>
  <c r="AH148" i="96"/>
  <c r="AG148" i="96"/>
  <c r="AF148" i="96"/>
  <c r="AE148" i="96"/>
  <c r="AD148" i="96"/>
  <c r="AC148" i="96"/>
  <c r="AB148" i="96"/>
  <c r="AA148" i="96"/>
  <c r="Z148" i="96"/>
  <c r="Y148" i="96"/>
  <c r="X148" i="96"/>
  <c r="W148" i="96"/>
  <c r="V148" i="96"/>
  <c r="U148" i="96"/>
  <c r="T148" i="96"/>
  <c r="S148" i="96"/>
  <c r="R148" i="96"/>
  <c r="Q148" i="96"/>
  <c r="P148" i="96"/>
  <c r="O148" i="96"/>
  <c r="N148" i="96"/>
  <c r="M148" i="96"/>
  <c r="L148" i="96"/>
  <c r="K148" i="96"/>
  <c r="J148" i="96"/>
  <c r="I148" i="96"/>
  <c r="H148" i="96"/>
  <c r="G148" i="96"/>
  <c r="F148" i="96"/>
  <c r="E148" i="96"/>
  <c r="D148" i="96"/>
  <c r="C148" i="96"/>
  <c r="B148" i="96"/>
  <c r="BA147" i="96"/>
  <c r="AZ147" i="96"/>
  <c r="AY147" i="96"/>
  <c r="AX147" i="96"/>
  <c r="AW147" i="96"/>
  <c r="AV147" i="96"/>
  <c r="AU147" i="96"/>
  <c r="AT147" i="96"/>
  <c r="AS147" i="96"/>
  <c r="AR147" i="96"/>
  <c r="AQ147" i="96"/>
  <c r="AP147" i="96"/>
  <c r="AO147" i="96"/>
  <c r="AN147" i="96"/>
  <c r="AM147" i="96"/>
  <c r="AL147" i="96"/>
  <c r="AK147" i="96"/>
  <c r="AJ147" i="96"/>
  <c r="AI147" i="96"/>
  <c r="AH147" i="96"/>
  <c r="AG147" i="96"/>
  <c r="AF147" i="96"/>
  <c r="AE147" i="96"/>
  <c r="AD147" i="96"/>
  <c r="AC147" i="96"/>
  <c r="AB147" i="96"/>
  <c r="AA147" i="96"/>
  <c r="Z147" i="96"/>
  <c r="Y147" i="96"/>
  <c r="X147" i="96"/>
  <c r="W147" i="96"/>
  <c r="V147" i="96"/>
  <c r="U147" i="96"/>
  <c r="T147" i="96"/>
  <c r="S147" i="96"/>
  <c r="R147" i="96"/>
  <c r="Q147" i="96"/>
  <c r="P147" i="96"/>
  <c r="O147" i="96"/>
  <c r="N147" i="96"/>
  <c r="M147" i="96"/>
  <c r="L147" i="96"/>
  <c r="K147" i="96"/>
  <c r="J147" i="96"/>
  <c r="I147" i="96"/>
  <c r="H147" i="96"/>
  <c r="G147" i="96"/>
  <c r="F147" i="96"/>
  <c r="E147" i="96"/>
  <c r="D147" i="96"/>
  <c r="C147" i="96"/>
  <c r="B147" i="96"/>
  <c r="BA146" i="96"/>
  <c r="AZ146" i="96"/>
  <c r="AY146" i="96"/>
  <c r="AX146" i="96"/>
  <c r="AW146" i="96"/>
  <c r="AV146" i="96"/>
  <c r="AU146" i="96"/>
  <c r="AT146" i="96"/>
  <c r="AS146" i="96"/>
  <c r="AR146" i="96"/>
  <c r="AQ146" i="96"/>
  <c r="AP146" i="96"/>
  <c r="AO146" i="96"/>
  <c r="AN146" i="96"/>
  <c r="AM146" i="96"/>
  <c r="AL146" i="96"/>
  <c r="AK146" i="96"/>
  <c r="AJ146" i="96"/>
  <c r="AI146" i="96"/>
  <c r="AH146" i="96"/>
  <c r="AG146" i="96"/>
  <c r="AF146" i="96"/>
  <c r="AE146" i="96"/>
  <c r="AD146" i="96"/>
  <c r="AC146" i="96"/>
  <c r="AB146" i="96"/>
  <c r="AA146" i="96"/>
  <c r="Z146" i="96"/>
  <c r="Y146" i="96"/>
  <c r="X146" i="96"/>
  <c r="W146" i="96"/>
  <c r="V146" i="96"/>
  <c r="U146" i="96"/>
  <c r="T146" i="96"/>
  <c r="S146" i="96"/>
  <c r="R146" i="96"/>
  <c r="Q146" i="96"/>
  <c r="P146" i="96"/>
  <c r="O146" i="96"/>
  <c r="N146" i="96"/>
  <c r="M146" i="96"/>
  <c r="L146" i="96"/>
  <c r="K146" i="96"/>
  <c r="J146" i="96"/>
  <c r="I146" i="96"/>
  <c r="H146" i="96"/>
  <c r="G146" i="96"/>
  <c r="F146" i="96"/>
  <c r="E146" i="96"/>
  <c r="D146" i="96"/>
  <c r="C146" i="96"/>
  <c r="B146" i="96"/>
  <c r="BA145" i="96"/>
  <c r="AZ145" i="96"/>
  <c r="AY145" i="96"/>
  <c r="AX145" i="96"/>
  <c r="AW145" i="96"/>
  <c r="AV145" i="96"/>
  <c r="AU145" i="96"/>
  <c r="AT145" i="96"/>
  <c r="AS145" i="96"/>
  <c r="AR145" i="96"/>
  <c r="AQ145" i="96"/>
  <c r="AP145" i="96"/>
  <c r="AO145" i="96"/>
  <c r="AN145" i="96"/>
  <c r="AM145" i="96"/>
  <c r="AL145" i="96"/>
  <c r="AK145" i="96"/>
  <c r="AJ145" i="96"/>
  <c r="AI145" i="96"/>
  <c r="AH145" i="96"/>
  <c r="AG145" i="96"/>
  <c r="AF145" i="96"/>
  <c r="AE145" i="96"/>
  <c r="AD145" i="96"/>
  <c r="AC145" i="96"/>
  <c r="AB145" i="96"/>
  <c r="AA145" i="96"/>
  <c r="Z145" i="96"/>
  <c r="Y145" i="96"/>
  <c r="X145" i="96"/>
  <c r="W145" i="96"/>
  <c r="V145" i="96"/>
  <c r="U145" i="96"/>
  <c r="T145" i="96"/>
  <c r="S145" i="96"/>
  <c r="R145" i="96"/>
  <c r="Q145" i="96"/>
  <c r="P145" i="96"/>
  <c r="O145" i="96"/>
  <c r="N145" i="96"/>
  <c r="M145" i="96"/>
  <c r="L145" i="96"/>
  <c r="K145" i="96"/>
  <c r="J145" i="96"/>
  <c r="I145" i="96"/>
  <c r="H145" i="96"/>
  <c r="G145" i="96"/>
  <c r="F145" i="96"/>
  <c r="E145" i="96"/>
  <c r="D145" i="96"/>
  <c r="C145" i="96"/>
  <c r="B145" i="96"/>
  <c r="BA144" i="96"/>
  <c r="AZ144" i="96"/>
  <c r="AY144" i="96"/>
  <c r="AX144" i="96"/>
  <c r="AW144" i="96"/>
  <c r="AV144" i="96"/>
  <c r="AU144" i="96"/>
  <c r="AT144" i="96"/>
  <c r="AS144" i="96"/>
  <c r="AR144" i="96"/>
  <c r="AQ144" i="96"/>
  <c r="AP144" i="96"/>
  <c r="AO144" i="96"/>
  <c r="AN144" i="96"/>
  <c r="AM144" i="96"/>
  <c r="AL144" i="96"/>
  <c r="AK144" i="96"/>
  <c r="AJ144" i="96"/>
  <c r="AI144" i="96"/>
  <c r="AH144" i="96"/>
  <c r="AG144" i="96"/>
  <c r="AF144" i="96"/>
  <c r="AE144" i="96"/>
  <c r="AD144" i="96"/>
  <c r="AC144" i="96"/>
  <c r="AB144" i="96"/>
  <c r="AA144" i="96"/>
  <c r="Z144" i="96"/>
  <c r="Y144" i="96"/>
  <c r="X144" i="96"/>
  <c r="W144" i="96"/>
  <c r="V144" i="96"/>
  <c r="U144" i="96"/>
  <c r="T144" i="96"/>
  <c r="S144" i="96"/>
  <c r="R144" i="96"/>
  <c r="Q144" i="96"/>
  <c r="P144" i="96"/>
  <c r="O144" i="96"/>
  <c r="N144" i="96"/>
  <c r="M144" i="96"/>
  <c r="L144" i="96"/>
  <c r="K144" i="96"/>
  <c r="J144" i="96"/>
  <c r="I144" i="96"/>
  <c r="H144" i="96"/>
  <c r="G144" i="96"/>
  <c r="F144" i="96"/>
  <c r="E144" i="96"/>
  <c r="D144" i="96"/>
  <c r="C144" i="96"/>
  <c r="B144" i="96"/>
  <c r="BA143" i="96"/>
  <c r="AZ143" i="96"/>
  <c r="AY143" i="96"/>
  <c r="AX143" i="96"/>
  <c r="AW143" i="96"/>
  <c r="AV143" i="96"/>
  <c r="AU143" i="96"/>
  <c r="AT143" i="96"/>
  <c r="AS143" i="96"/>
  <c r="AR143" i="96"/>
  <c r="AQ143" i="96"/>
  <c r="AP143" i="96"/>
  <c r="AO143" i="96"/>
  <c r="AN143" i="96"/>
  <c r="AM143" i="96"/>
  <c r="AL143" i="96"/>
  <c r="AK143" i="96"/>
  <c r="AJ143" i="96"/>
  <c r="AI143" i="96"/>
  <c r="AH143" i="96"/>
  <c r="AG143" i="96"/>
  <c r="AF143" i="96"/>
  <c r="AE143" i="96"/>
  <c r="AD143" i="96"/>
  <c r="AC143" i="96"/>
  <c r="AB143" i="96"/>
  <c r="AA143" i="96"/>
  <c r="Z143" i="96"/>
  <c r="Y143" i="96"/>
  <c r="X143" i="96"/>
  <c r="W143" i="96"/>
  <c r="V143" i="96"/>
  <c r="U143" i="96"/>
  <c r="T143" i="96"/>
  <c r="S143" i="96"/>
  <c r="R143" i="96"/>
  <c r="Q143" i="96"/>
  <c r="P143" i="96"/>
  <c r="O143" i="96"/>
  <c r="N143" i="96"/>
  <c r="M143" i="96"/>
  <c r="L143" i="96"/>
  <c r="K143" i="96"/>
  <c r="J143" i="96"/>
  <c r="I143" i="96"/>
  <c r="H143" i="96"/>
  <c r="G143" i="96"/>
  <c r="F143" i="96"/>
  <c r="E143" i="96"/>
  <c r="D143" i="96"/>
  <c r="C143" i="96"/>
  <c r="B143" i="96"/>
  <c r="BA142" i="96"/>
  <c r="AZ142" i="96"/>
  <c r="AY142" i="96"/>
  <c r="AX142" i="96"/>
  <c r="AW142" i="96"/>
  <c r="AV142" i="96"/>
  <c r="AU142" i="96"/>
  <c r="AT142" i="96"/>
  <c r="AS142" i="96"/>
  <c r="AR142" i="96"/>
  <c r="AQ142" i="96"/>
  <c r="AP142" i="96"/>
  <c r="AO142" i="96"/>
  <c r="AN142" i="96"/>
  <c r="AM142" i="96"/>
  <c r="AL142" i="96"/>
  <c r="AK142" i="96"/>
  <c r="AJ142" i="96"/>
  <c r="AI142" i="96"/>
  <c r="AH142" i="96"/>
  <c r="AG142" i="96"/>
  <c r="AF142" i="96"/>
  <c r="AE142" i="96"/>
  <c r="AD142" i="96"/>
  <c r="AC142" i="96"/>
  <c r="AB142" i="96"/>
  <c r="AA142" i="96"/>
  <c r="Z142" i="96"/>
  <c r="Y142" i="96"/>
  <c r="X142" i="96"/>
  <c r="W142" i="96"/>
  <c r="V142" i="96"/>
  <c r="U142" i="96"/>
  <c r="T142" i="96"/>
  <c r="S142" i="96"/>
  <c r="R142" i="96"/>
  <c r="Q142" i="96"/>
  <c r="P142" i="96"/>
  <c r="O142" i="96"/>
  <c r="N142" i="96"/>
  <c r="M142" i="96"/>
  <c r="L142" i="96"/>
  <c r="K142" i="96"/>
  <c r="J142" i="96"/>
  <c r="I142" i="96"/>
  <c r="H142" i="96"/>
  <c r="G142" i="96"/>
  <c r="F142" i="96"/>
  <c r="E142" i="96"/>
  <c r="D142" i="96"/>
  <c r="C142" i="96"/>
  <c r="B142" i="96"/>
  <c r="BA141" i="96"/>
  <c r="AZ141" i="96"/>
  <c r="AY141" i="96"/>
  <c r="AX141" i="96"/>
  <c r="AW141" i="96"/>
  <c r="AV141" i="96"/>
  <c r="AU141" i="96"/>
  <c r="AT141" i="96"/>
  <c r="AS141" i="96"/>
  <c r="AR141" i="96"/>
  <c r="AQ141" i="96"/>
  <c r="AP141" i="96"/>
  <c r="AO141" i="96"/>
  <c r="AN141" i="96"/>
  <c r="AM141" i="96"/>
  <c r="AL141" i="96"/>
  <c r="AK141" i="96"/>
  <c r="AJ141" i="96"/>
  <c r="AI141" i="96"/>
  <c r="AH141" i="96"/>
  <c r="AG141" i="96"/>
  <c r="AF141" i="96"/>
  <c r="AE141" i="96"/>
  <c r="AD141" i="96"/>
  <c r="AC141" i="96"/>
  <c r="AB141" i="96"/>
  <c r="AA141" i="96"/>
  <c r="Z141" i="96"/>
  <c r="Y141" i="96"/>
  <c r="X141" i="96"/>
  <c r="W141" i="96"/>
  <c r="V141" i="96"/>
  <c r="U141" i="96"/>
  <c r="T141" i="96"/>
  <c r="S141" i="96"/>
  <c r="R141" i="96"/>
  <c r="Q141" i="96"/>
  <c r="P141" i="96"/>
  <c r="O141" i="96"/>
  <c r="N141" i="96"/>
  <c r="M141" i="96"/>
  <c r="L141" i="96"/>
  <c r="K141" i="96"/>
  <c r="J141" i="96"/>
  <c r="I141" i="96"/>
  <c r="H141" i="96"/>
  <c r="G141" i="96"/>
  <c r="F141" i="96"/>
  <c r="E141" i="96"/>
  <c r="D141" i="96"/>
  <c r="C141" i="96"/>
  <c r="B141" i="96"/>
  <c r="BA140" i="96"/>
  <c r="AZ140" i="96"/>
  <c r="AY140" i="96"/>
  <c r="AX140" i="96"/>
  <c r="AW140" i="96"/>
  <c r="AV140" i="96"/>
  <c r="AU140" i="96"/>
  <c r="AT140" i="96"/>
  <c r="AS140" i="96"/>
  <c r="AR140" i="96"/>
  <c r="AQ140" i="96"/>
  <c r="AP140" i="96"/>
  <c r="AO140" i="96"/>
  <c r="AN140" i="96"/>
  <c r="AM140" i="96"/>
  <c r="AL140" i="96"/>
  <c r="AK140" i="96"/>
  <c r="AJ140" i="96"/>
  <c r="AI140" i="96"/>
  <c r="AH140" i="96"/>
  <c r="AG140" i="96"/>
  <c r="AF140" i="96"/>
  <c r="AE140" i="96"/>
  <c r="AD140" i="96"/>
  <c r="AC140" i="96"/>
  <c r="AB140" i="96"/>
  <c r="AA140" i="96"/>
  <c r="Z140" i="96"/>
  <c r="Y140" i="96"/>
  <c r="X140" i="96"/>
  <c r="W140" i="96"/>
  <c r="V140" i="96"/>
  <c r="U140" i="96"/>
  <c r="T140" i="96"/>
  <c r="S140" i="96"/>
  <c r="R140" i="96"/>
  <c r="Q140" i="96"/>
  <c r="P140" i="96"/>
  <c r="O140" i="96"/>
  <c r="N140" i="96"/>
  <c r="M140" i="96"/>
  <c r="L140" i="96"/>
  <c r="K140" i="96"/>
  <c r="J140" i="96"/>
  <c r="I140" i="96"/>
  <c r="H140" i="96"/>
  <c r="G140" i="96"/>
  <c r="F140" i="96"/>
  <c r="E140" i="96"/>
  <c r="D140" i="96"/>
  <c r="C140" i="96"/>
  <c r="B140" i="96"/>
  <c r="BA139" i="96"/>
  <c r="AZ139" i="96"/>
  <c r="AY139" i="96"/>
  <c r="AX139" i="96"/>
  <c r="AW139" i="96"/>
  <c r="AV139" i="96"/>
  <c r="AU139" i="96"/>
  <c r="AT139" i="96"/>
  <c r="AS139" i="96"/>
  <c r="AR139" i="96"/>
  <c r="AQ139" i="96"/>
  <c r="AP139" i="96"/>
  <c r="AO139" i="96"/>
  <c r="AN139" i="96"/>
  <c r="AM139" i="96"/>
  <c r="AL139" i="96"/>
  <c r="AK139" i="96"/>
  <c r="AJ139" i="96"/>
  <c r="AI139" i="96"/>
  <c r="AH139" i="96"/>
  <c r="AG139" i="96"/>
  <c r="AF139" i="96"/>
  <c r="AE139" i="96"/>
  <c r="AD139" i="96"/>
  <c r="AC139" i="96"/>
  <c r="AB139" i="96"/>
  <c r="AA139" i="96"/>
  <c r="Z139" i="96"/>
  <c r="Y139" i="96"/>
  <c r="X139" i="96"/>
  <c r="W139" i="96"/>
  <c r="V139" i="96"/>
  <c r="U139" i="96"/>
  <c r="T139" i="96"/>
  <c r="S139" i="96"/>
  <c r="R139" i="96"/>
  <c r="Q139" i="96"/>
  <c r="P139" i="96"/>
  <c r="O139" i="96"/>
  <c r="N139" i="96"/>
  <c r="M139" i="96"/>
  <c r="L139" i="96"/>
  <c r="K139" i="96"/>
  <c r="J139" i="96"/>
  <c r="I139" i="96"/>
  <c r="H139" i="96"/>
  <c r="G139" i="96"/>
  <c r="F139" i="96"/>
  <c r="E139" i="96"/>
  <c r="D139" i="96"/>
  <c r="C139" i="96"/>
  <c r="B139" i="96"/>
  <c r="BA138" i="96"/>
  <c r="AZ138" i="96"/>
  <c r="AY138" i="96"/>
  <c r="AX138" i="96"/>
  <c r="AW138" i="96"/>
  <c r="AV138" i="96"/>
  <c r="AU138" i="96"/>
  <c r="AT138" i="96"/>
  <c r="AS138" i="96"/>
  <c r="AR138" i="96"/>
  <c r="AQ138" i="96"/>
  <c r="AP138" i="96"/>
  <c r="AO138" i="96"/>
  <c r="AN138" i="96"/>
  <c r="AM138" i="96"/>
  <c r="AL138" i="96"/>
  <c r="AK138" i="96"/>
  <c r="AJ138" i="96"/>
  <c r="AI138" i="96"/>
  <c r="AH138" i="96"/>
  <c r="AG138" i="96"/>
  <c r="AF138" i="96"/>
  <c r="AE138" i="96"/>
  <c r="AD138" i="96"/>
  <c r="AC138" i="96"/>
  <c r="AB138" i="96"/>
  <c r="AA138" i="96"/>
  <c r="Z138" i="96"/>
  <c r="Y138" i="96"/>
  <c r="X138" i="96"/>
  <c r="W138" i="96"/>
  <c r="V138" i="96"/>
  <c r="U138" i="96"/>
  <c r="T138" i="96"/>
  <c r="S138" i="96"/>
  <c r="R138" i="96"/>
  <c r="Q138" i="96"/>
  <c r="P138" i="96"/>
  <c r="O138" i="96"/>
  <c r="N138" i="96"/>
  <c r="M138" i="96"/>
  <c r="L138" i="96"/>
  <c r="K138" i="96"/>
  <c r="J138" i="96"/>
  <c r="I138" i="96"/>
  <c r="H138" i="96"/>
  <c r="G138" i="96"/>
  <c r="F138" i="96"/>
  <c r="E138" i="96"/>
  <c r="D138" i="96"/>
  <c r="C138" i="96"/>
  <c r="B138" i="96"/>
  <c r="BA137" i="96"/>
  <c r="AZ137" i="96"/>
  <c r="AY137" i="96"/>
  <c r="AX137" i="96"/>
  <c r="AW137" i="96"/>
  <c r="AV137" i="96"/>
  <c r="AU137" i="96"/>
  <c r="AT137" i="96"/>
  <c r="AS137" i="96"/>
  <c r="AR137" i="96"/>
  <c r="AQ137" i="96"/>
  <c r="AP137" i="96"/>
  <c r="AO137" i="96"/>
  <c r="AN137" i="96"/>
  <c r="AM137" i="96"/>
  <c r="AL137" i="96"/>
  <c r="AK137" i="96"/>
  <c r="AJ137" i="96"/>
  <c r="AI137" i="96"/>
  <c r="AH137" i="96"/>
  <c r="AG137" i="96"/>
  <c r="AF137" i="96"/>
  <c r="AE137" i="96"/>
  <c r="AD137" i="96"/>
  <c r="AC137" i="96"/>
  <c r="AB137" i="96"/>
  <c r="AA137" i="96"/>
  <c r="Z137" i="96"/>
  <c r="Y137" i="96"/>
  <c r="X137" i="96"/>
  <c r="W137" i="96"/>
  <c r="V137" i="96"/>
  <c r="U137" i="96"/>
  <c r="T137" i="96"/>
  <c r="S137" i="96"/>
  <c r="R137" i="96"/>
  <c r="Q137" i="96"/>
  <c r="P137" i="96"/>
  <c r="O137" i="96"/>
  <c r="N137" i="96"/>
  <c r="M137" i="96"/>
  <c r="L137" i="96"/>
  <c r="K137" i="96"/>
  <c r="J137" i="96"/>
  <c r="I137" i="96"/>
  <c r="H137" i="96"/>
  <c r="G137" i="96"/>
  <c r="F137" i="96"/>
  <c r="E137" i="96"/>
  <c r="D137" i="96"/>
  <c r="C137" i="96"/>
  <c r="B137" i="96"/>
  <c r="BA136" i="96"/>
  <c r="AZ136" i="96"/>
  <c r="AY136" i="96"/>
  <c r="AX136" i="96"/>
  <c r="AW136" i="96"/>
  <c r="AV136" i="96"/>
  <c r="AU136" i="96"/>
  <c r="AT136" i="96"/>
  <c r="AS136" i="96"/>
  <c r="AR136" i="96"/>
  <c r="AQ136" i="96"/>
  <c r="AP136" i="96"/>
  <c r="AO136" i="96"/>
  <c r="AN136" i="96"/>
  <c r="AM136" i="96"/>
  <c r="AL136" i="96"/>
  <c r="AK136" i="96"/>
  <c r="AJ136" i="96"/>
  <c r="AI136" i="96"/>
  <c r="AH136" i="96"/>
  <c r="AG136" i="96"/>
  <c r="AF136" i="96"/>
  <c r="AE136" i="96"/>
  <c r="AD136" i="96"/>
  <c r="AC136" i="96"/>
  <c r="AB136" i="96"/>
  <c r="AA136" i="96"/>
  <c r="Z136" i="96"/>
  <c r="Y136" i="96"/>
  <c r="X136" i="96"/>
  <c r="W136" i="96"/>
  <c r="V136" i="96"/>
  <c r="U136" i="96"/>
  <c r="T136" i="96"/>
  <c r="S136" i="96"/>
  <c r="R136" i="96"/>
  <c r="Q136" i="96"/>
  <c r="P136" i="96"/>
  <c r="O136" i="96"/>
  <c r="N136" i="96"/>
  <c r="M136" i="96"/>
  <c r="L136" i="96"/>
  <c r="K136" i="96"/>
  <c r="J136" i="96"/>
  <c r="I136" i="96"/>
  <c r="H136" i="96"/>
  <c r="G136" i="96"/>
  <c r="F136" i="96"/>
  <c r="E136" i="96"/>
  <c r="D136" i="96"/>
  <c r="C136" i="96"/>
  <c r="B136" i="96"/>
  <c r="BA135" i="96"/>
  <c r="AZ135" i="96"/>
  <c r="AY135" i="96"/>
  <c r="AX135" i="96"/>
  <c r="AW135" i="96"/>
  <c r="AV135" i="96"/>
  <c r="AU135" i="96"/>
  <c r="AT135" i="96"/>
  <c r="AS135" i="96"/>
  <c r="AR135" i="96"/>
  <c r="AQ135" i="96"/>
  <c r="AP135" i="96"/>
  <c r="AO135" i="96"/>
  <c r="AN135" i="96"/>
  <c r="AM135" i="96"/>
  <c r="AL135" i="96"/>
  <c r="AK135" i="96"/>
  <c r="AJ135" i="96"/>
  <c r="AI135" i="96"/>
  <c r="AH135" i="96"/>
  <c r="AG135" i="96"/>
  <c r="AF135" i="96"/>
  <c r="AE135" i="96"/>
  <c r="AD135" i="96"/>
  <c r="AC135" i="96"/>
  <c r="AB135" i="96"/>
  <c r="AA135" i="96"/>
  <c r="Z135" i="96"/>
  <c r="Y135" i="96"/>
  <c r="X135" i="96"/>
  <c r="W135" i="96"/>
  <c r="V135" i="96"/>
  <c r="U135" i="96"/>
  <c r="T135" i="96"/>
  <c r="S135" i="96"/>
  <c r="R135" i="96"/>
  <c r="Q135" i="96"/>
  <c r="P135" i="96"/>
  <c r="O135" i="96"/>
  <c r="N135" i="96"/>
  <c r="M135" i="96"/>
  <c r="L135" i="96"/>
  <c r="K135" i="96"/>
  <c r="J135" i="96"/>
  <c r="I135" i="96"/>
  <c r="H135" i="96"/>
  <c r="G135" i="96"/>
  <c r="F135" i="96"/>
  <c r="E135" i="96"/>
  <c r="D135" i="96"/>
  <c r="C135" i="96"/>
  <c r="B135" i="96"/>
  <c r="BA134" i="96"/>
  <c r="AZ134" i="96"/>
  <c r="AY134" i="96"/>
  <c r="AX134" i="96"/>
  <c r="AW134" i="96"/>
  <c r="AV134" i="96"/>
  <c r="AU134" i="96"/>
  <c r="AT134" i="96"/>
  <c r="AS134" i="96"/>
  <c r="AR134" i="96"/>
  <c r="AQ134" i="96"/>
  <c r="AP134" i="96"/>
  <c r="AO134" i="96"/>
  <c r="AN134" i="96"/>
  <c r="AM134" i="96"/>
  <c r="AL134" i="96"/>
  <c r="AK134" i="96"/>
  <c r="AJ134" i="96"/>
  <c r="AI134" i="96"/>
  <c r="AH134" i="96"/>
  <c r="AG134" i="96"/>
  <c r="AF134" i="96"/>
  <c r="AE134" i="96"/>
  <c r="AD134" i="96"/>
  <c r="AC134" i="96"/>
  <c r="AB134" i="96"/>
  <c r="AA134" i="96"/>
  <c r="Z134" i="96"/>
  <c r="Y134" i="96"/>
  <c r="X134" i="96"/>
  <c r="W134" i="96"/>
  <c r="V134" i="96"/>
  <c r="U134" i="96"/>
  <c r="T134" i="96"/>
  <c r="S134" i="96"/>
  <c r="R134" i="96"/>
  <c r="Q134" i="96"/>
  <c r="P134" i="96"/>
  <c r="O134" i="96"/>
  <c r="N134" i="96"/>
  <c r="M134" i="96"/>
  <c r="L134" i="96"/>
  <c r="K134" i="96"/>
  <c r="J134" i="96"/>
  <c r="I134" i="96"/>
  <c r="H134" i="96"/>
  <c r="G134" i="96"/>
  <c r="F134" i="96"/>
  <c r="E134" i="96"/>
  <c r="D134" i="96"/>
  <c r="C134" i="96"/>
  <c r="B134" i="96"/>
  <c r="BA133" i="96"/>
  <c r="AZ133" i="96"/>
  <c r="AY133" i="96"/>
  <c r="AX133" i="96"/>
  <c r="AW133" i="96"/>
  <c r="AV133" i="96"/>
  <c r="AU133" i="96"/>
  <c r="AT133" i="96"/>
  <c r="AS133" i="96"/>
  <c r="AR133" i="96"/>
  <c r="AQ133" i="96"/>
  <c r="AP133" i="96"/>
  <c r="AO133" i="96"/>
  <c r="AN133" i="96"/>
  <c r="AM133" i="96"/>
  <c r="AL133" i="96"/>
  <c r="AK133" i="96"/>
  <c r="AJ133" i="96"/>
  <c r="AI133" i="96"/>
  <c r="AH133" i="96"/>
  <c r="AG133" i="96"/>
  <c r="AF133" i="96"/>
  <c r="AE133" i="96"/>
  <c r="AD133" i="96"/>
  <c r="AC133" i="96"/>
  <c r="AB133" i="96"/>
  <c r="AA133" i="96"/>
  <c r="Z133" i="96"/>
  <c r="Y133" i="96"/>
  <c r="X133" i="96"/>
  <c r="W133" i="96"/>
  <c r="V133" i="96"/>
  <c r="U133" i="96"/>
  <c r="T133" i="96"/>
  <c r="S133" i="96"/>
  <c r="R133" i="96"/>
  <c r="Q133" i="96"/>
  <c r="P133" i="96"/>
  <c r="O133" i="96"/>
  <c r="N133" i="96"/>
  <c r="M133" i="96"/>
  <c r="L133" i="96"/>
  <c r="K133" i="96"/>
  <c r="J133" i="96"/>
  <c r="I133" i="96"/>
  <c r="H133" i="96"/>
  <c r="G133" i="96"/>
  <c r="F133" i="96"/>
  <c r="E133" i="96"/>
  <c r="D133" i="96"/>
  <c r="C133" i="96"/>
  <c r="B133" i="96"/>
  <c r="BA132" i="96"/>
  <c r="AZ132" i="96"/>
  <c r="AY132" i="96"/>
  <c r="AX132" i="96"/>
  <c r="AW132" i="96"/>
  <c r="AV132" i="96"/>
  <c r="AU132" i="96"/>
  <c r="AT132" i="96"/>
  <c r="AS132" i="96"/>
  <c r="AR132" i="96"/>
  <c r="AQ132" i="96"/>
  <c r="AP132" i="96"/>
  <c r="AO132" i="96"/>
  <c r="AN132" i="96"/>
  <c r="AM132" i="96"/>
  <c r="AL132" i="96"/>
  <c r="AK132" i="96"/>
  <c r="AJ132" i="96"/>
  <c r="AI132" i="96"/>
  <c r="AH132" i="96"/>
  <c r="AG132" i="96"/>
  <c r="AF132" i="96"/>
  <c r="AE132" i="96"/>
  <c r="AD132" i="96"/>
  <c r="AC132" i="96"/>
  <c r="AB132" i="96"/>
  <c r="AA132" i="96"/>
  <c r="Z132" i="96"/>
  <c r="Y132" i="96"/>
  <c r="X132" i="96"/>
  <c r="W132" i="96"/>
  <c r="V132" i="96"/>
  <c r="U132" i="96"/>
  <c r="T132" i="96"/>
  <c r="S132" i="96"/>
  <c r="R132" i="96"/>
  <c r="Q132" i="96"/>
  <c r="P132" i="96"/>
  <c r="O132" i="96"/>
  <c r="N132" i="96"/>
  <c r="M132" i="96"/>
  <c r="L132" i="96"/>
  <c r="K132" i="96"/>
  <c r="J132" i="96"/>
  <c r="I132" i="96"/>
  <c r="H132" i="96"/>
  <c r="G132" i="96"/>
  <c r="F132" i="96"/>
  <c r="E132" i="96"/>
  <c r="D132" i="96"/>
  <c r="C132" i="96"/>
  <c r="B132" i="96"/>
  <c r="BA131" i="96"/>
  <c r="AZ131" i="96"/>
  <c r="AY131" i="96"/>
  <c r="AX131" i="96"/>
  <c r="AW131" i="96"/>
  <c r="AV131" i="96"/>
  <c r="AU131" i="96"/>
  <c r="AT131" i="96"/>
  <c r="AS131" i="96"/>
  <c r="AR131" i="96"/>
  <c r="AQ131" i="96"/>
  <c r="AP131" i="96"/>
  <c r="AO131" i="96"/>
  <c r="AN131" i="96"/>
  <c r="AM131" i="96"/>
  <c r="AL131" i="96"/>
  <c r="AK131" i="96"/>
  <c r="AJ131" i="96"/>
  <c r="AI131" i="96"/>
  <c r="AH131" i="96"/>
  <c r="AG131" i="96"/>
  <c r="AF131" i="96"/>
  <c r="AE131" i="96"/>
  <c r="AD131" i="96"/>
  <c r="AC131" i="96"/>
  <c r="AB131" i="96"/>
  <c r="AA131" i="96"/>
  <c r="Z131" i="96"/>
  <c r="Y131" i="96"/>
  <c r="X131" i="96"/>
  <c r="W131" i="96"/>
  <c r="V131" i="96"/>
  <c r="U131" i="96"/>
  <c r="T131" i="96"/>
  <c r="S131" i="96"/>
  <c r="R131" i="96"/>
  <c r="Q131" i="96"/>
  <c r="P131" i="96"/>
  <c r="O131" i="96"/>
  <c r="N131" i="96"/>
  <c r="M131" i="96"/>
  <c r="L131" i="96"/>
  <c r="K131" i="96"/>
  <c r="J131" i="96"/>
  <c r="I131" i="96"/>
  <c r="H131" i="96"/>
  <c r="G131" i="96"/>
  <c r="F131" i="96"/>
  <c r="E131" i="96"/>
  <c r="D131" i="96"/>
  <c r="C131" i="96"/>
  <c r="B131" i="96"/>
  <c r="BA130" i="96"/>
  <c r="AZ130" i="96"/>
  <c r="AY130" i="96"/>
  <c r="AX130" i="96"/>
  <c r="AW130" i="96"/>
  <c r="AV130" i="96"/>
  <c r="AU130" i="96"/>
  <c r="AT130" i="96"/>
  <c r="AS130" i="96"/>
  <c r="AR130" i="96"/>
  <c r="AQ130" i="96"/>
  <c r="AP130" i="96"/>
  <c r="AO130" i="96"/>
  <c r="AN130" i="96"/>
  <c r="AM130" i="96"/>
  <c r="AL130" i="96"/>
  <c r="AK130" i="96"/>
  <c r="AJ130" i="96"/>
  <c r="AI130" i="96"/>
  <c r="AH130" i="96"/>
  <c r="AG130" i="96"/>
  <c r="AF130" i="96"/>
  <c r="AE130" i="96"/>
  <c r="AD130" i="96"/>
  <c r="AC130" i="96"/>
  <c r="AB130" i="96"/>
  <c r="AA130" i="96"/>
  <c r="Z130" i="96"/>
  <c r="Y130" i="96"/>
  <c r="X130" i="96"/>
  <c r="W130" i="96"/>
  <c r="V130" i="96"/>
  <c r="U130" i="96"/>
  <c r="T130" i="96"/>
  <c r="S130" i="96"/>
  <c r="R130" i="96"/>
  <c r="Q130" i="96"/>
  <c r="P130" i="96"/>
  <c r="O130" i="96"/>
  <c r="N130" i="96"/>
  <c r="M130" i="96"/>
  <c r="L130" i="96"/>
  <c r="K130" i="96"/>
  <c r="J130" i="96"/>
  <c r="I130" i="96"/>
  <c r="H130" i="96"/>
  <c r="G130" i="96"/>
  <c r="F130" i="96"/>
  <c r="E130" i="96"/>
  <c r="D130" i="96"/>
  <c r="C130" i="96"/>
  <c r="B130" i="96"/>
  <c r="BA129" i="96"/>
  <c r="AZ129" i="96"/>
  <c r="AY129" i="96"/>
  <c r="AX129" i="96"/>
  <c r="AW129" i="96"/>
  <c r="AV129" i="96"/>
  <c r="AU129" i="96"/>
  <c r="AT129" i="96"/>
  <c r="AS129" i="96"/>
  <c r="AR129" i="96"/>
  <c r="AQ129" i="96"/>
  <c r="AP129" i="96"/>
  <c r="AO129" i="96"/>
  <c r="AN129" i="96"/>
  <c r="AM129" i="96"/>
  <c r="AL129" i="96"/>
  <c r="AK129" i="96"/>
  <c r="AJ129" i="96"/>
  <c r="AI129" i="96"/>
  <c r="AH129" i="96"/>
  <c r="AG129" i="96"/>
  <c r="AF129" i="96"/>
  <c r="AE129" i="96"/>
  <c r="AD129" i="96"/>
  <c r="AC129" i="96"/>
  <c r="AB129" i="96"/>
  <c r="AA129" i="96"/>
  <c r="Z129" i="96"/>
  <c r="Y129" i="96"/>
  <c r="X129" i="96"/>
  <c r="W129" i="96"/>
  <c r="V129" i="96"/>
  <c r="U129" i="96"/>
  <c r="T129" i="96"/>
  <c r="S129" i="96"/>
  <c r="R129" i="96"/>
  <c r="Q129" i="96"/>
  <c r="P129" i="96"/>
  <c r="O129" i="96"/>
  <c r="N129" i="96"/>
  <c r="M129" i="96"/>
  <c r="L129" i="96"/>
  <c r="K129" i="96"/>
  <c r="J129" i="96"/>
  <c r="I129" i="96"/>
  <c r="H129" i="96"/>
  <c r="G129" i="96"/>
  <c r="F129" i="96"/>
  <c r="E129" i="96"/>
  <c r="D129" i="96"/>
  <c r="C129" i="96"/>
  <c r="B129" i="96"/>
  <c r="BA128" i="96"/>
  <c r="AZ128" i="96"/>
  <c r="AY128" i="96"/>
  <c r="AX128" i="96"/>
  <c r="AW128" i="96"/>
  <c r="AV128" i="96"/>
  <c r="AU128" i="96"/>
  <c r="AT128" i="96"/>
  <c r="AS128" i="96"/>
  <c r="AR128" i="96"/>
  <c r="AQ128" i="96"/>
  <c r="AP128" i="96"/>
  <c r="AO128" i="96"/>
  <c r="AN128" i="96"/>
  <c r="AM128" i="96"/>
  <c r="AL128" i="96"/>
  <c r="AK128" i="96"/>
  <c r="AJ128" i="96"/>
  <c r="AI128" i="96"/>
  <c r="AH128" i="96"/>
  <c r="AG128" i="96"/>
  <c r="AF128" i="96"/>
  <c r="AE128" i="96"/>
  <c r="AD128" i="96"/>
  <c r="AC128" i="96"/>
  <c r="AB128" i="96"/>
  <c r="AA128" i="96"/>
  <c r="Z128" i="96"/>
  <c r="Y128" i="96"/>
  <c r="X128" i="96"/>
  <c r="W128" i="96"/>
  <c r="V128" i="96"/>
  <c r="U128" i="96"/>
  <c r="T128" i="96"/>
  <c r="S128" i="96"/>
  <c r="R128" i="96"/>
  <c r="Q128" i="96"/>
  <c r="P128" i="96"/>
  <c r="O128" i="96"/>
  <c r="N128" i="96"/>
  <c r="M128" i="96"/>
  <c r="L128" i="96"/>
  <c r="K128" i="96"/>
  <c r="J128" i="96"/>
  <c r="I128" i="96"/>
  <c r="H128" i="96"/>
  <c r="G128" i="96"/>
  <c r="F128" i="96"/>
  <c r="E128" i="96"/>
  <c r="D128" i="96"/>
  <c r="C128" i="96"/>
  <c r="B128" i="96"/>
  <c r="BA127" i="96"/>
  <c r="AZ127" i="96"/>
  <c r="AY127" i="96"/>
  <c r="AX127" i="96"/>
  <c r="AW127" i="96"/>
  <c r="AV127" i="96"/>
  <c r="AU127" i="96"/>
  <c r="AT127" i="96"/>
  <c r="AS127" i="96"/>
  <c r="AR127" i="96"/>
  <c r="AQ127" i="96"/>
  <c r="AP127" i="96"/>
  <c r="AO127" i="96"/>
  <c r="AN127" i="96"/>
  <c r="AM127" i="96"/>
  <c r="AL127" i="96"/>
  <c r="AK127" i="96"/>
  <c r="AJ127" i="96"/>
  <c r="AI127" i="96"/>
  <c r="AH127" i="96"/>
  <c r="AG127" i="96"/>
  <c r="AF127" i="96"/>
  <c r="AE127" i="96"/>
  <c r="AD127" i="96"/>
  <c r="AC127" i="96"/>
  <c r="AB127" i="96"/>
  <c r="AA127" i="96"/>
  <c r="Z127" i="96"/>
  <c r="Y127" i="96"/>
  <c r="X127" i="96"/>
  <c r="W127" i="96"/>
  <c r="V127" i="96"/>
  <c r="U127" i="96"/>
  <c r="T127" i="96"/>
  <c r="S127" i="96"/>
  <c r="R127" i="96"/>
  <c r="Q127" i="96"/>
  <c r="P127" i="96"/>
  <c r="O127" i="96"/>
  <c r="N127" i="96"/>
  <c r="M127" i="96"/>
  <c r="L127" i="96"/>
  <c r="K127" i="96"/>
  <c r="J127" i="96"/>
  <c r="I127" i="96"/>
  <c r="H127" i="96"/>
  <c r="G127" i="96"/>
  <c r="F127" i="96"/>
  <c r="E127" i="96"/>
  <c r="D127" i="96"/>
  <c r="C127" i="96"/>
  <c r="B127" i="96"/>
  <c r="BA126" i="96"/>
  <c r="AZ126" i="96"/>
  <c r="AY126" i="96"/>
  <c r="AX126" i="96"/>
  <c r="AW126" i="96"/>
  <c r="AV126" i="96"/>
  <c r="AU126" i="96"/>
  <c r="AT126" i="96"/>
  <c r="AS126" i="96"/>
  <c r="AR126" i="96"/>
  <c r="AQ126" i="96"/>
  <c r="AP126" i="96"/>
  <c r="AO126" i="96"/>
  <c r="AN126" i="96"/>
  <c r="AM126" i="96"/>
  <c r="AL126" i="96"/>
  <c r="AK126" i="96"/>
  <c r="AJ126" i="96"/>
  <c r="AI126" i="96"/>
  <c r="AH126" i="96"/>
  <c r="AG126" i="96"/>
  <c r="AF126" i="96"/>
  <c r="AE126" i="96"/>
  <c r="AD126" i="96"/>
  <c r="AC126" i="96"/>
  <c r="AB126" i="96"/>
  <c r="AA126" i="96"/>
  <c r="Z126" i="96"/>
  <c r="Y126" i="96"/>
  <c r="X126" i="96"/>
  <c r="W126" i="96"/>
  <c r="V126" i="96"/>
  <c r="U126" i="96"/>
  <c r="T126" i="96"/>
  <c r="S126" i="96"/>
  <c r="R126" i="96"/>
  <c r="Q126" i="96"/>
  <c r="P126" i="96"/>
  <c r="O126" i="96"/>
  <c r="N126" i="96"/>
  <c r="M126" i="96"/>
  <c r="L126" i="96"/>
  <c r="K126" i="96"/>
  <c r="J126" i="96"/>
  <c r="I126" i="96"/>
  <c r="H126" i="96"/>
  <c r="G126" i="96"/>
  <c r="F126" i="96"/>
  <c r="E126" i="96"/>
  <c r="D126" i="96"/>
  <c r="C126" i="96"/>
  <c r="B126" i="96"/>
  <c r="BA125" i="96"/>
  <c r="AZ125" i="96"/>
  <c r="AY125" i="96"/>
  <c r="AX125" i="96"/>
  <c r="AW125" i="96"/>
  <c r="AV125" i="96"/>
  <c r="AU125" i="96"/>
  <c r="AT125" i="96"/>
  <c r="AS125" i="96"/>
  <c r="AR125" i="96"/>
  <c r="AQ125" i="96"/>
  <c r="AP125" i="96"/>
  <c r="AO125" i="96"/>
  <c r="AN125" i="96"/>
  <c r="AM125" i="96"/>
  <c r="AL125" i="96"/>
  <c r="AK125" i="96"/>
  <c r="AJ125" i="96"/>
  <c r="AI125" i="96"/>
  <c r="AH125" i="96"/>
  <c r="AG125" i="96"/>
  <c r="AF125" i="96"/>
  <c r="AE125" i="96"/>
  <c r="AD125" i="96"/>
  <c r="AC125" i="96"/>
  <c r="AB125" i="96"/>
  <c r="AA125" i="96"/>
  <c r="Z125" i="96"/>
  <c r="Y125" i="96"/>
  <c r="X125" i="96"/>
  <c r="W125" i="96"/>
  <c r="V125" i="96"/>
  <c r="U125" i="96"/>
  <c r="T125" i="96"/>
  <c r="S125" i="96"/>
  <c r="R125" i="96"/>
  <c r="Q125" i="96"/>
  <c r="P125" i="96"/>
  <c r="O125" i="96"/>
  <c r="N125" i="96"/>
  <c r="M125" i="96"/>
  <c r="L125" i="96"/>
  <c r="K125" i="96"/>
  <c r="J125" i="96"/>
  <c r="I125" i="96"/>
  <c r="H125" i="96"/>
  <c r="G125" i="96"/>
  <c r="F125" i="96"/>
  <c r="E125" i="96"/>
  <c r="D125" i="96"/>
  <c r="C125" i="96"/>
  <c r="B125" i="96"/>
  <c r="BA124" i="96"/>
  <c r="AZ124" i="96"/>
  <c r="AY124" i="96"/>
  <c r="AX124" i="96"/>
  <c r="AW124" i="96"/>
  <c r="AV124" i="96"/>
  <c r="AU124" i="96"/>
  <c r="AT124" i="96"/>
  <c r="AS124" i="96"/>
  <c r="AR124" i="96"/>
  <c r="AQ124" i="96"/>
  <c r="AP124" i="96"/>
  <c r="AO124" i="96"/>
  <c r="AN124" i="96"/>
  <c r="AM124" i="96"/>
  <c r="AL124" i="96"/>
  <c r="AK124" i="96"/>
  <c r="AJ124" i="96"/>
  <c r="AI124" i="96"/>
  <c r="AH124" i="96"/>
  <c r="AG124" i="96"/>
  <c r="AF124" i="96"/>
  <c r="AE124" i="96"/>
  <c r="AD124" i="96"/>
  <c r="AC124" i="96"/>
  <c r="AB124" i="96"/>
  <c r="AA124" i="96"/>
  <c r="Z124" i="96"/>
  <c r="Y124" i="96"/>
  <c r="X124" i="96"/>
  <c r="W124" i="96"/>
  <c r="V124" i="96"/>
  <c r="U124" i="96"/>
  <c r="T124" i="96"/>
  <c r="S124" i="96"/>
  <c r="R124" i="96"/>
  <c r="Q124" i="96"/>
  <c r="P124" i="96"/>
  <c r="O124" i="96"/>
  <c r="N124" i="96"/>
  <c r="M124" i="96"/>
  <c r="L124" i="96"/>
  <c r="K124" i="96"/>
  <c r="J124" i="96"/>
  <c r="I124" i="96"/>
  <c r="H124" i="96"/>
  <c r="G124" i="96"/>
  <c r="F124" i="96"/>
  <c r="E124" i="96"/>
  <c r="D124" i="96"/>
  <c r="C124" i="96"/>
  <c r="B124" i="96"/>
  <c r="BA123" i="96"/>
  <c r="AZ123" i="96"/>
  <c r="AY123" i="96"/>
  <c r="AX123" i="96"/>
  <c r="AW123" i="96"/>
  <c r="AV123" i="96"/>
  <c r="AU123" i="96"/>
  <c r="AT123" i="96"/>
  <c r="AS123" i="96"/>
  <c r="AR123" i="96"/>
  <c r="AQ123" i="96"/>
  <c r="AP123" i="96"/>
  <c r="AO123" i="96"/>
  <c r="AN123" i="96"/>
  <c r="AM123" i="96"/>
  <c r="AL123" i="96"/>
  <c r="AK123" i="96"/>
  <c r="AJ123" i="96"/>
  <c r="AI123" i="96"/>
  <c r="AH123" i="96"/>
  <c r="AG123" i="96"/>
  <c r="AF123" i="96"/>
  <c r="AE123" i="96"/>
  <c r="AD123" i="96"/>
  <c r="AC123" i="96"/>
  <c r="AB123" i="96"/>
  <c r="AA123" i="96"/>
  <c r="Z123" i="96"/>
  <c r="Y123" i="96"/>
  <c r="X123" i="96"/>
  <c r="W123" i="96"/>
  <c r="V123" i="96"/>
  <c r="U123" i="96"/>
  <c r="T123" i="96"/>
  <c r="S123" i="96"/>
  <c r="R123" i="96"/>
  <c r="Q123" i="96"/>
  <c r="P123" i="96"/>
  <c r="O123" i="96"/>
  <c r="N123" i="96"/>
  <c r="M123" i="96"/>
  <c r="L123" i="96"/>
  <c r="K123" i="96"/>
  <c r="J123" i="96"/>
  <c r="I123" i="96"/>
  <c r="H123" i="96"/>
  <c r="G123" i="96"/>
  <c r="F123" i="96"/>
  <c r="E123" i="96"/>
  <c r="D123" i="96"/>
  <c r="C123" i="96"/>
  <c r="B123" i="96"/>
  <c r="BA122" i="96"/>
  <c r="AZ122" i="96"/>
  <c r="AY122" i="96"/>
  <c r="AX122" i="96"/>
  <c r="AW122" i="96"/>
  <c r="AV122" i="96"/>
  <c r="AU122" i="96"/>
  <c r="AT122" i="96"/>
  <c r="AS122" i="96"/>
  <c r="AR122" i="96"/>
  <c r="AQ122" i="96"/>
  <c r="AP122" i="96"/>
  <c r="AO122" i="96"/>
  <c r="AN122" i="96"/>
  <c r="AM122" i="96"/>
  <c r="AL122" i="96"/>
  <c r="AK122" i="96"/>
  <c r="AJ122" i="96"/>
  <c r="AI122" i="96"/>
  <c r="AH122" i="96"/>
  <c r="AG122" i="96"/>
  <c r="AF122" i="96"/>
  <c r="AE122" i="96"/>
  <c r="AD122" i="96"/>
  <c r="AC122" i="96"/>
  <c r="AB122" i="96"/>
  <c r="AA122" i="96"/>
  <c r="Z122" i="96"/>
  <c r="Y122" i="96"/>
  <c r="X122" i="96"/>
  <c r="W122" i="96"/>
  <c r="V122" i="96"/>
  <c r="U122" i="96"/>
  <c r="T122" i="96"/>
  <c r="S122" i="96"/>
  <c r="R122" i="96"/>
  <c r="Q122" i="96"/>
  <c r="P122" i="96"/>
  <c r="O122" i="96"/>
  <c r="N122" i="96"/>
  <c r="M122" i="96"/>
  <c r="L122" i="96"/>
  <c r="K122" i="96"/>
  <c r="J122" i="96"/>
  <c r="I122" i="96"/>
  <c r="H122" i="96"/>
  <c r="G122" i="96"/>
  <c r="F122" i="96"/>
  <c r="E122" i="96"/>
  <c r="D122" i="96"/>
  <c r="C122" i="96"/>
  <c r="B122" i="96"/>
  <c r="BA121" i="96"/>
  <c r="AZ121" i="96"/>
  <c r="AY121" i="96"/>
  <c r="AX121" i="96"/>
  <c r="AW121" i="96"/>
  <c r="AV121" i="96"/>
  <c r="AU121" i="96"/>
  <c r="AT121" i="96"/>
  <c r="AS121" i="96"/>
  <c r="AR121" i="96"/>
  <c r="AQ121" i="96"/>
  <c r="AP121" i="96"/>
  <c r="AO121" i="96"/>
  <c r="AN121" i="96"/>
  <c r="AM121" i="96"/>
  <c r="AL121" i="96"/>
  <c r="AK121" i="96"/>
  <c r="AJ121" i="96"/>
  <c r="AI121" i="96"/>
  <c r="AH121" i="96"/>
  <c r="AG121" i="96"/>
  <c r="AF121" i="96"/>
  <c r="AE121" i="96"/>
  <c r="AD121" i="96"/>
  <c r="AC121" i="96"/>
  <c r="AB121" i="96"/>
  <c r="AA121" i="96"/>
  <c r="Z121" i="96"/>
  <c r="Y121" i="96"/>
  <c r="X121" i="96"/>
  <c r="W121" i="96"/>
  <c r="V121" i="96"/>
  <c r="U121" i="96"/>
  <c r="T121" i="96"/>
  <c r="S121" i="96"/>
  <c r="R121" i="96"/>
  <c r="Q121" i="96"/>
  <c r="P121" i="96"/>
  <c r="O121" i="96"/>
  <c r="N121" i="96"/>
  <c r="M121" i="96"/>
  <c r="L121" i="96"/>
  <c r="K121" i="96"/>
  <c r="J121" i="96"/>
  <c r="I121" i="96"/>
  <c r="H121" i="96"/>
  <c r="G121" i="96"/>
  <c r="F121" i="96"/>
  <c r="E121" i="96"/>
  <c r="D121" i="96"/>
  <c r="C121" i="96"/>
  <c r="B121" i="96"/>
  <c r="BA120" i="96"/>
  <c r="AZ120" i="96"/>
  <c r="AY120" i="96"/>
  <c r="AX120" i="96"/>
  <c r="AW120" i="96"/>
  <c r="AV120" i="96"/>
  <c r="AU120" i="96"/>
  <c r="AT120" i="96"/>
  <c r="AS120" i="96"/>
  <c r="AR120" i="96"/>
  <c r="AQ120" i="96"/>
  <c r="AP120" i="96"/>
  <c r="AO120" i="96"/>
  <c r="AN120" i="96"/>
  <c r="AM120" i="96"/>
  <c r="AL120" i="96"/>
  <c r="AK120" i="96"/>
  <c r="AJ120" i="96"/>
  <c r="AI120" i="96"/>
  <c r="AH120" i="96"/>
  <c r="AG120" i="96"/>
  <c r="AF120" i="96"/>
  <c r="AE120" i="96"/>
  <c r="AD120" i="96"/>
  <c r="AC120" i="96"/>
  <c r="AB120" i="96"/>
  <c r="AA120" i="96"/>
  <c r="Z120" i="96"/>
  <c r="Y120" i="96"/>
  <c r="X120" i="96"/>
  <c r="W120" i="96"/>
  <c r="V120" i="96"/>
  <c r="U120" i="96"/>
  <c r="T120" i="96"/>
  <c r="S120" i="96"/>
  <c r="R120" i="96"/>
  <c r="Q120" i="96"/>
  <c r="P120" i="96"/>
  <c r="O120" i="96"/>
  <c r="N120" i="96"/>
  <c r="M120" i="96"/>
  <c r="L120" i="96"/>
  <c r="K120" i="96"/>
  <c r="J120" i="96"/>
  <c r="I120" i="96"/>
  <c r="H120" i="96"/>
  <c r="G120" i="96"/>
  <c r="F120" i="96"/>
  <c r="E120" i="96"/>
  <c r="D120" i="96"/>
  <c r="C120" i="96"/>
  <c r="B120" i="96"/>
  <c r="BA119" i="96"/>
  <c r="AZ119" i="96"/>
  <c r="AY119" i="96"/>
  <c r="AX119" i="96"/>
  <c r="AW119" i="96"/>
  <c r="AV119" i="96"/>
  <c r="AU119" i="96"/>
  <c r="AT119" i="96"/>
  <c r="AS119" i="96"/>
  <c r="AR119" i="96"/>
  <c r="AQ119" i="96"/>
  <c r="AP119" i="96"/>
  <c r="AO119" i="96"/>
  <c r="AN119" i="96"/>
  <c r="AM119" i="96"/>
  <c r="AL119" i="96"/>
  <c r="AK119" i="96"/>
  <c r="AJ119" i="96"/>
  <c r="AI119" i="96"/>
  <c r="AH119" i="96"/>
  <c r="AG119" i="96"/>
  <c r="AF119" i="96"/>
  <c r="AE119" i="96"/>
  <c r="AD119" i="96"/>
  <c r="AC119" i="96"/>
  <c r="AB119" i="96"/>
  <c r="AA119" i="96"/>
  <c r="Z119" i="96"/>
  <c r="Y119" i="96"/>
  <c r="X119" i="96"/>
  <c r="W119" i="96"/>
  <c r="V119" i="96"/>
  <c r="U119" i="96"/>
  <c r="T119" i="96"/>
  <c r="S119" i="96"/>
  <c r="R119" i="96"/>
  <c r="Q119" i="96"/>
  <c r="P119" i="96"/>
  <c r="O119" i="96"/>
  <c r="N119" i="96"/>
  <c r="M119" i="96"/>
  <c r="L119" i="96"/>
  <c r="K119" i="96"/>
  <c r="J119" i="96"/>
  <c r="I119" i="96"/>
  <c r="H119" i="96"/>
  <c r="G119" i="96"/>
  <c r="F119" i="96"/>
  <c r="E119" i="96"/>
  <c r="D119" i="96"/>
  <c r="C119" i="96"/>
  <c r="B119" i="96"/>
  <c r="BA118" i="96"/>
  <c r="AZ118" i="96"/>
  <c r="AY118" i="96"/>
  <c r="AX118" i="96"/>
  <c r="AW118" i="96"/>
  <c r="AV118" i="96"/>
  <c r="AU118" i="96"/>
  <c r="AT118" i="96"/>
  <c r="AS118" i="96"/>
  <c r="AR118" i="96"/>
  <c r="AQ118" i="96"/>
  <c r="AP118" i="96"/>
  <c r="AO118" i="96"/>
  <c r="AN118" i="96"/>
  <c r="AM118" i="96"/>
  <c r="AL118" i="96"/>
  <c r="AK118" i="96"/>
  <c r="AJ118" i="96"/>
  <c r="AI118" i="96"/>
  <c r="AH118" i="96"/>
  <c r="AG118" i="96"/>
  <c r="AF118" i="96"/>
  <c r="AE118" i="96"/>
  <c r="AD118" i="96"/>
  <c r="AC118" i="96"/>
  <c r="AB118" i="96"/>
  <c r="AA118" i="96"/>
  <c r="Z118" i="96"/>
  <c r="Y118" i="96"/>
  <c r="X118" i="96"/>
  <c r="W118" i="96"/>
  <c r="V118" i="96"/>
  <c r="U118" i="96"/>
  <c r="T118" i="96"/>
  <c r="S118" i="96"/>
  <c r="R118" i="96"/>
  <c r="Q118" i="96"/>
  <c r="P118" i="96"/>
  <c r="O118" i="96"/>
  <c r="N118" i="96"/>
  <c r="M118" i="96"/>
  <c r="L118" i="96"/>
  <c r="K118" i="96"/>
  <c r="J118" i="96"/>
  <c r="I118" i="96"/>
  <c r="H118" i="96"/>
  <c r="G118" i="96"/>
  <c r="F118" i="96"/>
  <c r="E118" i="96"/>
  <c r="D118" i="96"/>
  <c r="C118" i="96"/>
  <c r="B118" i="96"/>
  <c r="BA117" i="96"/>
  <c r="AZ117" i="96"/>
  <c r="AY117" i="96"/>
  <c r="AX117" i="96"/>
  <c r="AW117" i="96"/>
  <c r="AV117" i="96"/>
  <c r="AU117" i="96"/>
  <c r="AT117" i="96"/>
  <c r="AS117" i="96"/>
  <c r="AR117" i="96"/>
  <c r="AQ117" i="96"/>
  <c r="AP117" i="96"/>
  <c r="AO117" i="96"/>
  <c r="AN117" i="96"/>
  <c r="AM117" i="96"/>
  <c r="AL117" i="96"/>
  <c r="AK117" i="96"/>
  <c r="AJ117" i="96"/>
  <c r="AI117" i="96"/>
  <c r="AH117" i="96"/>
  <c r="AG117" i="96"/>
  <c r="AF117" i="96"/>
  <c r="AE117" i="96"/>
  <c r="AD117" i="96"/>
  <c r="AC117" i="96"/>
  <c r="AB117" i="96"/>
  <c r="AA117" i="96"/>
  <c r="Z117" i="96"/>
  <c r="Y117" i="96"/>
  <c r="X117" i="96"/>
  <c r="W117" i="96"/>
  <c r="V117" i="96"/>
  <c r="U117" i="96"/>
  <c r="T117" i="96"/>
  <c r="S117" i="96"/>
  <c r="R117" i="96"/>
  <c r="Q117" i="96"/>
  <c r="P117" i="96"/>
  <c r="O117" i="96"/>
  <c r="N117" i="96"/>
  <c r="M117" i="96"/>
  <c r="L117" i="96"/>
  <c r="K117" i="96"/>
  <c r="J117" i="96"/>
  <c r="I117" i="96"/>
  <c r="H117" i="96"/>
  <c r="G117" i="96"/>
  <c r="F117" i="96"/>
  <c r="E117" i="96"/>
  <c r="D117" i="96"/>
  <c r="C117" i="96"/>
  <c r="B117" i="96"/>
  <c r="BA116" i="96"/>
  <c r="AZ116" i="96"/>
  <c r="AY116" i="96"/>
  <c r="AX116" i="96"/>
  <c r="AW116" i="96"/>
  <c r="AV116" i="96"/>
  <c r="AU116" i="96"/>
  <c r="AT116" i="96"/>
  <c r="AS116" i="96"/>
  <c r="AR116" i="96"/>
  <c r="AQ116" i="96"/>
  <c r="AP116" i="96"/>
  <c r="AO116" i="96"/>
  <c r="AN116" i="96"/>
  <c r="AM116" i="96"/>
  <c r="AL116" i="96"/>
  <c r="AK116" i="96"/>
  <c r="AJ116" i="96"/>
  <c r="AI116" i="96"/>
  <c r="AH116" i="96"/>
  <c r="AG116" i="96"/>
  <c r="AF116" i="96"/>
  <c r="AE116" i="96"/>
  <c r="AD116" i="96"/>
  <c r="AC116" i="96"/>
  <c r="AB116" i="96"/>
  <c r="AA116" i="96"/>
  <c r="Z116" i="96"/>
  <c r="Y116" i="96"/>
  <c r="X116" i="96"/>
  <c r="W116" i="96"/>
  <c r="V116" i="96"/>
  <c r="U116" i="96"/>
  <c r="T116" i="96"/>
  <c r="S116" i="96"/>
  <c r="R116" i="96"/>
  <c r="Q116" i="96"/>
  <c r="P116" i="96"/>
  <c r="O116" i="96"/>
  <c r="N116" i="96"/>
  <c r="M116" i="96"/>
  <c r="L116" i="96"/>
  <c r="K116" i="96"/>
  <c r="J116" i="96"/>
  <c r="I116" i="96"/>
  <c r="H116" i="96"/>
  <c r="G116" i="96"/>
  <c r="F116" i="96"/>
  <c r="E116" i="96"/>
  <c r="D116" i="96"/>
  <c r="C116" i="96"/>
  <c r="B116" i="96"/>
  <c r="BA115" i="96"/>
  <c r="AZ115" i="96"/>
  <c r="AY115" i="96"/>
  <c r="AX115" i="96"/>
  <c r="AW115" i="96"/>
  <c r="AV115" i="96"/>
  <c r="AU115" i="96"/>
  <c r="AT115" i="96"/>
  <c r="AS115" i="96"/>
  <c r="AR115" i="96"/>
  <c r="AQ115" i="96"/>
  <c r="AP115" i="96"/>
  <c r="AO115" i="96"/>
  <c r="AN115" i="96"/>
  <c r="AM115" i="96"/>
  <c r="AL115" i="96"/>
  <c r="AK115" i="96"/>
  <c r="AJ115" i="96"/>
  <c r="AI115" i="96"/>
  <c r="AH115" i="96"/>
  <c r="AG115" i="96"/>
  <c r="AF115" i="96"/>
  <c r="AE115" i="96"/>
  <c r="AD115" i="96"/>
  <c r="AC115" i="96"/>
  <c r="AB115" i="96"/>
  <c r="AA115" i="96"/>
  <c r="Z115" i="96"/>
  <c r="Y115" i="96"/>
  <c r="X115" i="96"/>
  <c r="W115" i="96"/>
  <c r="V115" i="96"/>
  <c r="U115" i="96"/>
  <c r="T115" i="96"/>
  <c r="S115" i="96"/>
  <c r="R115" i="96"/>
  <c r="Q115" i="96"/>
  <c r="P115" i="96"/>
  <c r="O115" i="96"/>
  <c r="N115" i="96"/>
  <c r="M115" i="96"/>
  <c r="L115" i="96"/>
  <c r="K115" i="96"/>
  <c r="J115" i="96"/>
  <c r="I115" i="96"/>
  <c r="H115" i="96"/>
  <c r="G115" i="96"/>
  <c r="F115" i="96"/>
  <c r="E115" i="96"/>
  <c r="D115" i="96"/>
  <c r="C115" i="96"/>
  <c r="B115" i="96"/>
  <c r="BA114" i="96"/>
  <c r="AZ114" i="96"/>
  <c r="AY114" i="96"/>
  <c r="AX114" i="96"/>
  <c r="AW114" i="96"/>
  <c r="AV114" i="96"/>
  <c r="AU114" i="96"/>
  <c r="AT114" i="96"/>
  <c r="AS114" i="96"/>
  <c r="AR114" i="96"/>
  <c r="AQ114" i="96"/>
  <c r="AP114" i="96"/>
  <c r="AO114" i="96"/>
  <c r="AN114" i="96"/>
  <c r="AM114" i="96"/>
  <c r="AL114" i="96"/>
  <c r="AK114" i="96"/>
  <c r="AJ114" i="96"/>
  <c r="AI114" i="96"/>
  <c r="AH114" i="96"/>
  <c r="AG114" i="96"/>
  <c r="AF114" i="96"/>
  <c r="AE114" i="96"/>
  <c r="AD114" i="96"/>
  <c r="AC114" i="96"/>
  <c r="AB114" i="96"/>
  <c r="AA114" i="96"/>
  <c r="Z114" i="96"/>
  <c r="Y114" i="96"/>
  <c r="X114" i="96"/>
  <c r="W114" i="96"/>
  <c r="V114" i="96"/>
  <c r="U114" i="96"/>
  <c r="T114" i="96"/>
  <c r="S114" i="96"/>
  <c r="R114" i="96"/>
  <c r="Q114" i="96"/>
  <c r="P114" i="96"/>
  <c r="O114" i="96"/>
  <c r="N114" i="96"/>
  <c r="M114" i="96"/>
  <c r="L114" i="96"/>
  <c r="K114" i="96"/>
  <c r="J114" i="96"/>
  <c r="I114" i="96"/>
  <c r="H114" i="96"/>
  <c r="G114" i="96"/>
  <c r="F114" i="96"/>
  <c r="E114" i="96"/>
  <c r="D114" i="96"/>
  <c r="C114" i="96"/>
  <c r="B114" i="96"/>
  <c r="BA113" i="96"/>
  <c r="AZ113" i="96"/>
  <c r="AY113" i="96"/>
  <c r="AX113" i="96"/>
  <c r="AW113" i="96"/>
  <c r="AV113" i="96"/>
  <c r="AU113" i="96"/>
  <c r="AT113" i="96"/>
  <c r="AS113" i="96"/>
  <c r="AR113" i="96"/>
  <c r="AQ113" i="96"/>
  <c r="AP113" i="96"/>
  <c r="AO113" i="96"/>
  <c r="AN113" i="96"/>
  <c r="AM113" i="96"/>
  <c r="AL113" i="96"/>
  <c r="AK113" i="96"/>
  <c r="AJ113" i="96"/>
  <c r="AI113" i="96"/>
  <c r="AH113" i="96"/>
  <c r="AG113" i="96"/>
  <c r="AF113" i="96"/>
  <c r="AE113" i="96"/>
  <c r="AD113" i="96"/>
  <c r="AC113" i="96"/>
  <c r="AB113" i="96"/>
  <c r="AA113" i="96"/>
  <c r="Z113" i="96"/>
  <c r="Y113" i="96"/>
  <c r="X113" i="96"/>
  <c r="W113" i="96"/>
  <c r="V113" i="96"/>
  <c r="U113" i="96"/>
  <c r="T113" i="96"/>
  <c r="S113" i="96"/>
  <c r="R113" i="96"/>
  <c r="Q113" i="96"/>
  <c r="P113" i="96"/>
  <c r="O113" i="96"/>
  <c r="N113" i="96"/>
  <c r="M113" i="96"/>
  <c r="L113" i="96"/>
  <c r="K113" i="96"/>
  <c r="J113" i="96"/>
  <c r="I113" i="96"/>
  <c r="H113" i="96"/>
  <c r="G113" i="96"/>
  <c r="F113" i="96"/>
  <c r="E113" i="96"/>
  <c r="D113" i="96"/>
  <c r="C113" i="96"/>
  <c r="B113" i="96"/>
  <c r="BA112" i="96"/>
  <c r="AZ112" i="96"/>
  <c r="AY112" i="96"/>
  <c r="AX112" i="96"/>
  <c r="AW112" i="96"/>
  <c r="AV112" i="96"/>
  <c r="AU112" i="96"/>
  <c r="AT112" i="96"/>
  <c r="AS112" i="96"/>
  <c r="AR112" i="96"/>
  <c r="AQ112" i="96"/>
  <c r="AP112" i="96"/>
  <c r="AO112" i="96"/>
  <c r="AN112" i="96"/>
  <c r="AM112" i="96"/>
  <c r="AL112" i="96"/>
  <c r="AK112" i="96"/>
  <c r="AJ112" i="96"/>
  <c r="AI112" i="96"/>
  <c r="AH112" i="96"/>
  <c r="AG112" i="96"/>
  <c r="AF112" i="96"/>
  <c r="AE112" i="96"/>
  <c r="AD112" i="96"/>
  <c r="AC112" i="96"/>
  <c r="AB112" i="96"/>
  <c r="AA112" i="96"/>
  <c r="Z112" i="96"/>
  <c r="Y112" i="96"/>
  <c r="X112" i="96"/>
  <c r="W112" i="96"/>
  <c r="V112" i="96"/>
  <c r="U112" i="96"/>
  <c r="T112" i="96"/>
  <c r="S112" i="96"/>
  <c r="R112" i="96"/>
  <c r="Q112" i="96"/>
  <c r="P112" i="96"/>
  <c r="O112" i="96"/>
  <c r="N112" i="96"/>
  <c r="M112" i="96"/>
  <c r="L112" i="96"/>
  <c r="K112" i="96"/>
  <c r="J112" i="96"/>
  <c r="I112" i="96"/>
  <c r="H112" i="96"/>
  <c r="G112" i="96"/>
  <c r="F112" i="96"/>
  <c r="E112" i="96"/>
  <c r="D112" i="96"/>
  <c r="C112" i="96"/>
  <c r="B112" i="96"/>
  <c r="BA111" i="96"/>
  <c r="AZ111" i="96"/>
  <c r="AY111" i="96"/>
  <c r="AX111" i="96"/>
  <c r="AW111" i="96"/>
  <c r="AV111" i="96"/>
  <c r="AU111" i="96"/>
  <c r="AT111" i="96"/>
  <c r="AS111" i="96"/>
  <c r="AR111" i="96"/>
  <c r="AQ111" i="96"/>
  <c r="AP111" i="96"/>
  <c r="AO111" i="96"/>
  <c r="AN111" i="96"/>
  <c r="AM111" i="96"/>
  <c r="AL111" i="96"/>
  <c r="AK111" i="96"/>
  <c r="AJ111" i="96"/>
  <c r="AI111" i="96"/>
  <c r="AH111" i="96"/>
  <c r="AG111" i="96"/>
  <c r="AF111" i="96"/>
  <c r="AE111" i="96"/>
  <c r="AD111" i="96"/>
  <c r="AC111" i="96"/>
  <c r="AB111" i="96"/>
  <c r="AA111" i="96"/>
  <c r="Z111" i="96"/>
  <c r="Y111" i="96"/>
  <c r="X111" i="96"/>
  <c r="W111" i="96"/>
  <c r="V111" i="96"/>
  <c r="U111" i="96"/>
  <c r="T111" i="96"/>
  <c r="S111" i="96"/>
  <c r="R111" i="96"/>
  <c r="Q111" i="96"/>
  <c r="P111" i="96"/>
  <c r="O111" i="96"/>
  <c r="N111" i="96"/>
  <c r="M111" i="96"/>
  <c r="L111" i="96"/>
  <c r="K111" i="96"/>
  <c r="J111" i="96"/>
  <c r="I111" i="96"/>
  <c r="H111" i="96"/>
  <c r="G111" i="96"/>
  <c r="F111" i="96"/>
  <c r="E111" i="96"/>
  <c r="D111" i="96"/>
  <c r="C111" i="96"/>
  <c r="B111" i="96"/>
  <c r="BA110" i="96"/>
  <c r="AZ110" i="96"/>
  <c r="AY110" i="96"/>
  <c r="AX110" i="96"/>
  <c r="AW110" i="96"/>
  <c r="AV110" i="96"/>
  <c r="AU110" i="96"/>
  <c r="AT110" i="96"/>
  <c r="AS110" i="96"/>
  <c r="AR110" i="96"/>
  <c r="AQ110" i="96"/>
  <c r="AP110" i="96"/>
  <c r="AO110" i="96"/>
  <c r="AN110" i="96"/>
  <c r="AM110" i="96"/>
  <c r="AL110" i="96"/>
  <c r="AK110" i="96"/>
  <c r="AJ110" i="96"/>
  <c r="AI110" i="96"/>
  <c r="AH110" i="96"/>
  <c r="AG110" i="96"/>
  <c r="AF110" i="96"/>
  <c r="AE110" i="96"/>
  <c r="AD110" i="96"/>
  <c r="AC110" i="96"/>
  <c r="AB110" i="96"/>
  <c r="AA110" i="96"/>
  <c r="Z110" i="96"/>
  <c r="Y110" i="96"/>
  <c r="X110" i="96"/>
  <c r="W110" i="96"/>
  <c r="V110" i="96"/>
  <c r="U110" i="96"/>
  <c r="T110" i="96"/>
  <c r="S110" i="96"/>
  <c r="R110" i="96"/>
  <c r="Q110" i="96"/>
  <c r="P110" i="96"/>
  <c r="O110" i="96"/>
  <c r="N110" i="96"/>
  <c r="M110" i="96"/>
  <c r="L110" i="96"/>
  <c r="K110" i="96"/>
  <c r="J110" i="96"/>
  <c r="I110" i="96"/>
  <c r="H110" i="96"/>
  <c r="G110" i="96"/>
  <c r="F110" i="96"/>
  <c r="E110" i="96"/>
  <c r="D110" i="96"/>
  <c r="C110" i="96"/>
  <c r="B110" i="96"/>
  <c r="BA109" i="96"/>
  <c r="AZ109" i="96"/>
  <c r="AY109" i="96"/>
  <c r="AX109" i="96"/>
  <c r="AW109" i="96"/>
  <c r="AV109" i="96"/>
  <c r="AU109" i="96"/>
  <c r="AT109" i="96"/>
  <c r="AS109" i="96"/>
  <c r="AR109" i="96"/>
  <c r="AQ109" i="96"/>
  <c r="AP109" i="96"/>
  <c r="AO109" i="96"/>
  <c r="AN109" i="96"/>
  <c r="AM109" i="96"/>
  <c r="AL109" i="96"/>
  <c r="AK109" i="96"/>
  <c r="AJ109" i="96"/>
  <c r="AI109" i="96"/>
  <c r="AH109" i="96"/>
  <c r="AG109" i="96"/>
  <c r="AF109" i="96"/>
  <c r="AE109" i="96"/>
  <c r="AD109" i="96"/>
  <c r="AC109" i="96"/>
  <c r="AB109" i="96"/>
  <c r="AA109" i="96"/>
  <c r="Z109" i="96"/>
  <c r="Y109" i="96"/>
  <c r="X109" i="96"/>
  <c r="W109" i="96"/>
  <c r="V109" i="96"/>
  <c r="U109" i="96"/>
  <c r="T109" i="96"/>
  <c r="S109" i="96"/>
  <c r="R109" i="96"/>
  <c r="Q109" i="96"/>
  <c r="P109" i="96"/>
  <c r="O109" i="96"/>
  <c r="N109" i="96"/>
  <c r="M109" i="96"/>
  <c r="L109" i="96"/>
  <c r="K109" i="96"/>
  <c r="J109" i="96"/>
  <c r="I109" i="96"/>
  <c r="H109" i="96"/>
  <c r="G109" i="96"/>
  <c r="F109" i="96"/>
  <c r="E109" i="96"/>
  <c r="D109" i="96"/>
  <c r="C109" i="96"/>
  <c r="B109" i="96"/>
  <c r="BA108" i="96"/>
  <c r="AZ108" i="96"/>
  <c r="AY108" i="96"/>
  <c r="AX108" i="96"/>
  <c r="AW108" i="96"/>
  <c r="AV108" i="96"/>
  <c r="AU108" i="96"/>
  <c r="AT108" i="96"/>
  <c r="AS108" i="96"/>
  <c r="AR108" i="96"/>
  <c r="AQ108" i="96"/>
  <c r="AP108" i="96"/>
  <c r="AO108" i="96"/>
  <c r="AN108" i="96"/>
  <c r="AM108" i="96"/>
  <c r="AL108" i="96"/>
  <c r="AK108" i="96"/>
  <c r="AJ108" i="96"/>
  <c r="AI108" i="96"/>
  <c r="AH108" i="96"/>
  <c r="AG108" i="96"/>
  <c r="AF108" i="96"/>
  <c r="AE108" i="96"/>
  <c r="AD108" i="96"/>
  <c r="AC108" i="96"/>
  <c r="AB108" i="96"/>
  <c r="AA108" i="96"/>
  <c r="Z108" i="96"/>
  <c r="Y108" i="96"/>
  <c r="X108" i="96"/>
  <c r="W108" i="96"/>
  <c r="V108" i="96"/>
  <c r="U108" i="96"/>
  <c r="T108" i="96"/>
  <c r="S108" i="96"/>
  <c r="R108" i="96"/>
  <c r="Q108" i="96"/>
  <c r="P108" i="96"/>
  <c r="O108" i="96"/>
  <c r="N108" i="96"/>
  <c r="M108" i="96"/>
  <c r="L108" i="96"/>
  <c r="K108" i="96"/>
  <c r="J108" i="96"/>
  <c r="I108" i="96"/>
  <c r="H108" i="96"/>
  <c r="G108" i="96"/>
  <c r="F108" i="96"/>
  <c r="E108" i="96"/>
  <c r="D108" i="96"/>
  <c r="C108" i="96"/>
  <c r="B108" i="96"/>
  <c r="BA107" i="96"/>
  <c r="AZ107" i="96"/>
  <c r="AY107" i="96"/>
  <c r="AX107" i="96"/>
  <c r="AW107" i="96"/>
  <c r="AV107" i="96"/>
  <c r="AU107" i="96"/>
  <c r="AT107" i="96"/>
  <c r="AS107" i="96"/>
  <c r="AR107" i="96"/>
  <c r="AQ107" i="96"/>
  <c r="AP107" i="96"/>
  <c r="AO107" i="96"/>
  <c r="AN107" i="96"/>
  <c r="AM107" i="96"/>
  <c r="AL107" i="96"/>
  <c r="AK107" i="96"/>
  <c r="AJ107" i="96"/>
  <c r="AI107" i="96"/>
  <c r="AH107" i="96"/>
  <c r="AG107" i="96"/>
  <c r="AF107" i="96"/>
  <c r="AE107" i="96"/>
  <c r="AD107" i="96"/>
  <c r="AC107" i="96"/>
  <c r="AB107" i="96"/>
  <c r="AA107" i="96"/>
  <c r="Z107" i="96"/>
  <c r="Y107" i="96"/>
  <c r="X107" i="96"/>
  <c r="W107" i="96"/>
  <c r="V107" i="96"/>
  <c r="U107" i="96"/>
  <c r="T107" i="96"/>
  <c r="S107" i="96"/>
  <c r="R107" i="96"/>
  <c r="Q107" i="96"/>
  <c r="P107" i="96"/>
  <c r="O107" i="96"/>
  <c r="N107" i="96"/>
  <c r="M107" i="96"/>
  <c r="L107" i="96"/>
  <c r="K107" i="96"/>
  <c r="J107" i="96"/>
  <c r="I107" i="96"/>
  <c r="H107" i="96"/>
  <c r="G107" i="96"/>
  <c r="F107" i="96"/>
  <c r="E107" i="96"/>
  <c r="D107" i="96"/>
  <c r="C107" i="96"/>
  <c r="B107" i="96"/>
  <c r="BA106" i="96"/>
  <c r="AZ106" i="96"/>
  <c r="AY106" i="96"/>
  <c r="AX106" i="96"/>
  <c r="AW106" i="96"/>
  <c r="AV106" i="96"/>
  <c r="AU106" i="96"/>
  <c r="AT106" i="96"/>
  <c r="AS106" i="96"/>
  <c r="AR106" i="96"/>
  <c r="AQ106" i="96"/>
  <c r="AP106" i="96"/>
  <c r="AO106" i="96"/>
  <c r="AN106" i="96"/>
  <c r="AM106" i="96"/>
  <c r="AL106" i="96"/>
  <c r="AK106" i="96"/>
  <c r="AJ106" i="96"/>
  <c r="AI106" i="96"/>
  <c r="AH106" i="96"/>
  <c r="AG106" i="96"/>
  <c r="AF106" i="96"/>
  <c r="AE106" i="96"/>
  <c r="AD106" i="96"/>
  <c r="AC106" i="96"/>
  <c r="AB106" i="96"/>
  <c r="AA106" i="96"/>
  <c r="Z106" i="96"/>
  <c r="Y106" i="96"/>
  <c r="X106" i="96"/>
  <c r="W106" i="96"/>
  <c r="V106" i="96"/>
  <c r="U106" i="96"/>
  <c r="T106" i="96"/>
  <c r="S106" i="96"/>
  <c r="R106" i="96"/>
  <c r="Q106" i="96"/>
  <c r="P106" i="96"/>
  <c r="O106" i="96"/>
  <c r="N106" i="96"/>
  <c r="M106" i="96"/>
  <c r="L106" i="96"/>
  <c r="K106" i="96"/>
  <c r="J106" i="96"/>
  <c r="I106" i="96"/>
  <c r="H106" i="96"/>
  <c r="G106" i="96"/>
  <c r="F106" i="96"/>
  <c r="E106" i="96"/>
  <c r="D106" i="96"/>
  <c r="C106" i="96"/>
  <c r="B106" i="96"/>
  <c r="BA105" i="96"/>
  <c r="AZ105" i="96"/>
  <c r="AY105" i="96"/>
  <c r="AX105" i="96"/>
  <c r="AW105" i="96"/>
  <c r="AV105" i="96"/>
  <c r="AU105" i="96"/>
  <c r="AT105" i="96"/>
  <c r="AS105" i="96"/>
  <c r="AR105" i="96"/>
  <c r="AQ105" i="96"/>
  <c r="AP105" i="96"/>
  <c r="AO105" i="96"/>
  <c r="AN105" i="96"/>
  <c r="AM105" i="96"/>
  <c r="AL105" i="96"/>
  <c r="AK105" i="96"/>
  <c r="AJ105" i="96"/>
  <c r="AI105" i="96"/>
  <c r="AH105" i="96"/>
  <c r="AG105" i="96"/>
  <c r="AF105" i="96"/>
  <c r="AE105" i="96"/>
  <c r="AD105" i="96"/>
  <c r="AC105" i="96"/>
  <c r="AB105" i="96"/>
  <c r="AA105" i="96"/>
  <c r="Z105" i="96"/>
  <c r="Y105" i="96"/>
  <c r="X105" i="96"/>
  <c r="W105" i="96"/>
  <c r="V105" i="96"/>
  <c r="U105" i="96"/>
  <c r="T105" i="96"/>
  <c r="S105" i="96"/>
  <c r="R105" i="96"/>
  <c r="Q105" i="96"/>
  <c r="P105" i="96"/>
  <c r="O105" i="96"/>
  <c r="N105" i="96"/>
  <c r="M105" i="96"/>
  <c r="L105" i="96"/>
  <c r="K105" i="96"/>
  <c r="J105" i="96"/>
  <c r="I105" i="96"/>
  <c r="H105" i="96"/>
  <c r="G105" i="96"/>
  <c r="F105" i="96"/>
  <c r="E105" i="96"/>
  <c r="D105" i="96"/>
  <c r="C105" i="96"/>
  <c r="B105" i="96"/>
  <c r="BA104" i="96"/>
  <c r="AZ104" i="96"/>
  <c r="AY104" i="96"/>
  <c r="AX104" i="96"/>
  <c r="AW104" i="96"/>
  <c r="AV104" i="96"/>
  <c r="AU104" i="96"/>
  <c r="AT104" i="96"/>
  <c r="AS104" i="96"/>
  <c r="AR104" i="96"/>
  <c r="AQ104" i="96"/>
  <c r="AP104" i="96"/>
  <c r="AO104" i="96"/>
  <c r="AN104" i="96"/>
  <c r="AM104" i="96"/>
  <c r="AL104" i="96"/>
  <c r="AK104" i="96"/>
  <c r="AJ104" i="96"/>
  <c r="AI104" i="96"/>
  <c r="AH104" i="96"/>
  <c r="AG104" i="96"/>
  <c r="AF104" i="96"/>
  <c r="AE104" i="96"/>
  <c r="AD104" i="96"/>
  <c r="AC104" i="96"/>
  <c r="AB104" i="96"/>
  <c r="AA104" i="96"/>
  <c r="Z104" i="96"/>
  <c r="Y104" i="96"/>
  <c r="X104" i="96"/>
  <c r="W104" i="96"/>
  <c r="V104" i="96"/>
  <c r="U104" i="96"/>
  <c r="T104" i="96"/>
  <c r="S104" i="96"/>
  <c r="R104" i="96"/>
  <c r="Q104" i="96"/>
  <c r="P104" i="96"/>
  <c r="O104" i="96"/>
  <c r="N104" i="96"/>
  <c r="M104" i="96"/>
  <c r="L104" i="96"/>
  <c r="K104" i="96"/>
  <c r="J104" i="96"/>
  <c r="I104" i="96"/>
  <c r="H104" i="96"/>
  <c r="G104" i="96"/>
  <c r="F104" i="96"/>
  <c r="E104" i="96"/>
  <c r="D104" i="96"/>
  <c r="C104" i="96"/>
  <c r="B104" i="96"/>
  <c r="BA103" i="96"/>
  <c r="AZ103" i="96"/>
  <c r="AY103" i="96"/>
  <c r="AX103" i="96"/>
  <c r="AW103" i="96"/>
  <c r="AV103" i="96"/>
  <c r="AU103" i="96"/>
  <c r="AT103" i="96"/>
  <c r="AS103" i="96"/>
  <c r="AR103" i="96"/>
  <c r="AQ103" i="96"/>
  <c r="AP103" i="96"/>
  <c r="AO103" i="96"/>
  <c r="AN103" i="96"/>
  <c r="AM103" i="96"/>
  <c r="AL103" i="96"/>
  <c r="AK103" i="96"/>
  <c r="AJ103" i="96"/>
  <c r="AI103" i="96"/>
  <c r="AH103" i="96"/>
  <c r="AG103" i="96"/>
  <c r="AF103" i="96"/>
  <c r="AE103" i="96"/>
  <c r="AD103" i="96"/>
  <c r="AC103" i="96"/>
  <c r="AB103" i="96"/>
  <c r="AA103" i="96"/>
  <c r="Z103" i="96"/>
  <c r="Y103" i="96"/>
  <c r="X103" i="96"/>
  <c r="W103" i="96"/>
  <c r="V103" i="96"/>
  <c r="U103" i="96"/>
  <c r="T103" i="96"/>
  <c r="S103" i="96"/>
  <c r="R103" i="96"/>
  <c r="Q103" i="96"/>
  <c r="P103" i="96"/>
  <c r="O103" i="96"/>
  <c r="N103" i="96"/>
  <c r="M103" i="96"/>
  <c r="L103" i="96"/>
  <c r="K103" i="96"/>
  <c r="J103" i="96"/>
  <c r="I103" i="96"/>
  <c r="H103" i="96"/>
  <c r="G103" i="96"/>
  <c r="F103" i="96"/>
  <c r="E103" i="96"/>
  <c r="D103" i="96"/>
  <c r="C103" i="96"/>
  <c r="B103" i="96"/>
  <c r="BA102" i="96"/>
  <c r="AZ102" i="96"/>
  <c r="AY102" i="96"/>
  <c r="AX102" i="96"/>
  <c r="AW102" i="96"/>
  <c r="AV102" i="96"/>
  <c r="AU102" i="96"/>
  <c r="AT102" i="96"/>
  <c r="AS102" i="96"/>
  <c r="AR102" i="96"/>
  <c r="AQ102" i="96"/>
  <c r="AP102" i="96"/>
  <c r="AO102" i="96"/>
  <c r="AN102" i="96"/>
  <c r="AM102" i="96"/>
  <c r="AL102" i="96"/>
  <c r="AK102" i="96"/>
  <c r="AJ102" i="96"/>
  <c r="AI102" i="96"/>
  <c r="AH102" i="96"/>
  <c r="AG102" i="96"/>
  <c r="AF102" i="96"/>
  <c r="AE102" i="96"/>
  <c r="AD102" i="96"/>
  <c r="AC102" i="96"/>
  <c r="AB102" i="96"/>
  <c r="AA102" i="96"/>
  <c r="Z102" i="96"/>
  <c r="Y102" i="96"/>
  <c r="X102" i="96"/>
  <c r="W102" i="96"/>
  <c r="V102" i="96"/>
  <c r="U102" i="96"/>
  <c r="T102" i="96"/>
  <c r="S102" i="96"/>
  <c r="R102" i="96"/>
  <c r="Q102" i="96"/>
  <c r="P102" i="96"/>
  <c r="O102" i="96"/>
  <c r="N102" i="96"/>
  <c r="M102" i="96"/>
  <c r="L102" i="96"/>
  <c r="K102" i="96"/>
  <c r="J102" i="96"/>
  <c r="I102" i="96"/>
  <c r="H102" i="96"/>
  <c r="G102" i="96"/>
  <c r="F102" i="96"/>
  <c r="E102" i="96"/>
  <c r="D102" i="96"/>
  <c r="C102" i="96"/>
  <c r="B102" i="96"/>
  <c r="BA101" i="96"/>
  <c r="AZ101" i="96"/>
  <c r="AY101" i="96"/>
  <c r="AX101" i="96"/>
  <c r="AW101" i="96"/>
  <c r="AV101" i="96"/>
  <c r="AU101" i="96"/>
  <c r="AT101" i="96"/>
  <c r="AS101" i="96"/>
  <c r="AR101" i="96"/>
  <c r="AQ101" i="96"/>
  <c r="AP101" i="96"/>
  <c r="AO101" i="96"/>
  <c r="AN101" i="96"/>
  <c r="AM101" i="96"/>
  <c r="AL101" i="96"/>
  <c r="AK101" i="96"/>
  <c r="AJ101" i="96"/>
  <c r="AI101" i="96"/>
  <c r="AH101" i="96"/>
  <c r="AG101" i="96"/>
  <c r="AF101" i="96"/>
  <c r="AE101" i="96"/>
  <c r="AD101" i="96"/>
  <c r="AC101" i="96"/>
  <c r="AB101" i="96"/>
  <c r="AA101" i="96"/>
  <c r="Z101" i="96"/>
  <c r="Y101" i="96"/>
  <c r="X101" i="96"/>
  <c r="W101" i="96"/>
  <c r="V101" i="96"/>
  <c r="U101" i="96"/>
  <c r="T101" i="96"/>
  <c r="S101" i="96"/>
  <c r="R101" i="96"/>
  <c r="Q101" i="96"/>
  <c r="P101" i="96"/>
  <c r="O101" i="96"/>
  <c r="N101" i="96"/>
  <c r="M101" i="96"/>
  <c r="L101" i="96"/>
  <c r="K101" i="96"/>
  <c r="J101" i="96"/>
  <c r="I101" i="96"/>
  <c r="H101" i="96"/>
  <c r="G101" i="96"/>
  <c r="F101" i="96"/>
  <c r="E101" i="96"/>
  <c r="D101" i="96"/>
  <c r="C101" i="96"/>
  <c r="B101" i="96"/>
  <c r="BA100" i="96"/>
  <c r="AZ100" i="96"/>
  <c r="AY100" i="96"/>
  <c r="AX100" i="96"/>
  <c r="AW100" i="96"/>
  <c r="AV100" i="96"/>
  <c r="AU100" i="96"/>
  <c r="AT100" i="96"/>
  <c r="AS100" i="96"/>
  <c r="AR100" i="96"/>
  <c r="AQ100" i="96"/>
  <c r="AP100" i="96"/>
  <c r="AO100" i="96"/>
  <c r="AN100" i="96"/>
  <c r="AM100" i="96"/>
  <c r="AL100" i="96"/>
  <c r="AK100" i="96"/>
  <c r="AJ100" i="96"/>
  <c r="AI100" i="96"/>
  <c r="AH100" i="96"/>
  <c r="AG100" i="96"/>
  <c r="AF100" i="96"/>
  <c r="AE100" i="96"/>
  <c r="AD100" i="96"/>
  <c r="AC100" i="96"/>
  <c r="AB100" i="96"/>
  <c r="AA100" i="96"/>
  <c r="Z100" i="96"/>
  <c r="Y100" i="96"/>
  <c r="X100" i="96"/>
  <c r="W100" i="96"/>
  <c r="V100" i="96"/>
  <c r="U100" i="96"/>
  <c r="T100" i="96"/>
  <c r="S100" i="96"/>
  <c r="R100" i="96"/>
  <c r="Q100" i="96"/>
  <c r="P100" i="96"/>
  <c r="O100" i="96"/>
  <c r="N100" i="96"/>
  <c r="M100" i="96"/>
  <c r="L100" i="96"/>
  <c r="K100" i="96"/>
  <c r="J100" i="96"/>
  <c r="I100" i="96"/>
  <c r="H100" i="96"/>
  <c r="G100" i="96"/>
  <c r="F100" i="96"/>
  <c r="E100" i="96"/>
  <c r="D100" i="96"/>
  <c r="C100" i="96"/>
  <c r="B100" i="96"/>
  <c r="BA99" i="96"/>
  <c r="AZ99" i="96"/>
  <c r="AY99" i="96"/>
  <c r="AX99" i="96"/>
  <c r="AW99" i="96"/>
  <c r="AV99" i="96"/>
  <c r="AU99" i="96"/>
  <c r="AT99" i="96"/>
  <c r="AS99" i="96"/>
  <c r="AR99" i="96"/>
  <c r="AQ99" i="96"/>
  <c r="AP99" i="96"/>
  <c r="AO99" i="96"/>
  <c r="AN99" i="96"/>
  <c r="AM99" i="96"/>
  <c r="AL99" i="96"/>
  <c r="AK99" i="96"/>
  <c r="AJ99" i="96"/>
  <c r="AI99" i="96"/>
  <c r="AH99" i="96"/>
  <c r="AG99" i="96"/>
  <c r="AF99" i="96"/>
  <c r="AE99" i="96"/>
  <c r="AD99" i="96"/>
  <c r="AC99" i="96"/>
  <c r="AB99" i="96"/>
  <c r="AA99" i="96"/>
  <c r="Z99" i="96"/>
  <c r="Y99" i="96"/>
  <c r="X99" i="96"/>
  <c r="W99" i="96"/>
  <c r="V99" i="96"/>
  <c r="U99" i="96"/>
  <c r="T99" i="96"/>
  <c r="S99" i="96"/>
  <c r="R99" i="96"/>
  <c r="Q99" i="96"/>
  <c r="P99" i="96"/>
  <c r="O99" i="96"/>
  <c r="N99" i="96"/>
  <c r="M99" i="96"/>
  <c r="L99" i="96"/>
  <c r="K99" i="96"/>
  <c r="J99" i="96"/>
  <c r="I99" i="96"/>
  <c r="H99" i="96"/>
  <c r="G99" i="96"/>
  <c r="F99" i="96"/>
  <c r="E99" i="96"/>
  <c r="D99" i="96"/>
  <c r="C99" i="96"/>
  <c r="B99" i="96"/>
  <c r="BA98" i="96"/>
  <c r="AZ98" i="96"/>
  <c r="AY98" i="96"/>
  <c r="AX98" i="96"/>
  <c r="AW98" i="96"/>
  <c r="AV98" i="96"/>
  <c r="AU98" i="96"/>
  <c r="AT98" i="96"/>
  <c r="AS98" i="96"/>
  <c r="AR98" i="96"/>
  <c r="AQ98" i="96"/>
  <c r="AP98" i="96"/>
  <c r="AO98" i="96"/>
  <c r="AN98" i="96"/>
  <c r="AM98" i="96"/>
  <c r="AL98" i="96"/>
  <c r="AK98" i="96"/>
  <c r="AJ98" i="96"/>
  <c r="AI98" i="96"/>
  <c r="AH98" i="96"/>
  <c r="AG98" i="96"/>
  <c r="AF98" i="96"/>
  <c r="AE98" i="96"/>
  <c r="AD98" i="96"/>
  <c r="AC98" i="96"/>
  <c r="AB98" i="96"/>
  <c r="AA98" i="96"/>
  <c r="Z98" i="96"/>
  <c r="Y98" i="96"/>
  <c r="X98" i="96"/>
  <c r="W98" i="96"/>
  <c r="V98" i="96"/>
  <c r="U98" i="96"/>
  <c r="T98" i="96"/>
  <c r="S98" i="96"/>
  <c r="R98" i="96"/>
  <c r="Q98" i="96"/>
  <c r="P98" i="96"/>
  <c r="O98" i="96"/>
  <c r="N98" i="96"/>
  <c r="M98" i="96"/>
  <c r="L98" i="96"/>
  <c r="K98" i="96"/>
  <c r="J98" i="96"/>
  <c r="I98" i="96"/>
  <c r="H98" i="96"/>
  <c r="G98" i="96"/>
  <c r="F98" i="96"/>
  <c r="E98" i="96"/>
  <c r="D98" i="96"/>
  <c r="C98" i="96"/>
  <c r="B98" i="96"/>
  <c r="BA97" i="96"/>
  <c r="AZ97" i="96"/>
  <c r="AY97" i="96"/>
  <c r="AX97" i="96"/>
  <c r="AW97" i="96"/>
  <c r="AV97" i="96"/>
  <c r="AU97" i="96"/>
  <c r="AT97" i="96"/>
  <c r="AS97" i="96"/>
  <c r="AR97" i="96"/>
  <c r="AQ97" i="96"/>
  <c r="AP97" i="96"/>
  <c r="AO97" i="96"/>
  <c r="AN97" i="96"/>
  <c r="AM97" i="96"/>
  <c r="AL97" i="96"/>
  <c r="AK97" i="96"/>
  <c r="AJ97" i="96"/>
  <c r="AI97" i="96"/>
  <c r="AH97" i="96"/>
  <c r="AG97" i="96"/>
  <c r="AF97" i="96"/>
  <c r="AE97" i="96"/>
  <c r="AD97" i="96"/>
  <c r="AC97" i="96"/>
  <c r="AB97" i="96"/>
  <c r="AA97" i="96"/>
  <c r="Z97" i="96"/>
  <c r="Y97" i="96"/>
  <c r="X97" i="96"/>
  <c r="W97" i="96"/>
  <c r="V97" i="96"/>
  <c r="U97" i="96"/>
  <c r="T97" i="96"/>
  <c r="S97" i="96"/>
  <c r="R97" i="96"/>
  <c r="Q97" i="96"/>
  <c r="P97" i="96"/>
  <c r="O97" i="96"/>
  <c r="N97" i="96"/>
  <c r="M97" i="96"/>
  <c r="L97" i="96"/>
  <c r="K97" i="96"/>
  <c r="J97" i="96"/>
  <c r="I97" i="96"/>
  <c r="H97" i="96"/>
  <c r="G97" i="96"/>
  <c r="F97" i="96"/>
  <c r="E97" i="96"/>
  <c r="D97" i="96"/>
  <c r="C97" i="96"/>
  <c r="B97" i="96"/>
  <c r="BA96" i="96"/>
  <c r="AZ96" i="96"/>
  <c r="AY96" i="96"/>
  <c r="AX96" i="96"/>
  <c r="AW96" i="96"/>
  <c r="AV96" i="96"/>
  <c r="AU96" i="96"/>
  <c r="AT96" i="96"/>
  <c r="AS96" i="96"/>
  <c r="AR96" i="96"/>
  <c r="AQ96" i="96"/>
  <c r="AP96" i="96"/>
  <c r="AO96" i="96"/>
  <c r="AN96" i="96"/>
  <c r="AM96" i="96"/>
  <c r="AL96" i="96"/>
  <c r="AK96" i="96"/>
  <c r="AJ96" i="96"/>
  <c r="AI96" i="96"/>
  <c r="AH96" i="96"/>
  <c r="AG96" i="96"/>
  <c r="AF96" i="96"/>
  <c r="AE96" i="96"/>
  <c r="AD96" i="96"/>
  <c r="AC96" i="96"/>
  <c r="AB96" i="96"/>
  <c r="AA96" i="96"/>
  <c r="Z96" i="96"/>
  <c r="Y96" i="96"/>
  <c r="X96" i="96"/>
  <c r="W96" i="96"/>
  <c r="V96" i="96"/>
  <c r="U96" i="96"/>
  <c r="T96" i="96"/>
  <c r="S96" i="96"/>
  <c r="R96" i="96"/>
  <c r="Q96" i="96"/>
  <c r="P96" i="96"/>
  <c r="O96" i="96"/>
  <c r="N96" i="96"/>
  <c r="M96" i="96"/>
  <c r="L96" i="96"/>
  <c r="K96" i="96"/>
  <c r="J96" i="96"/>
  <c r="I96" i="96"/>
  <c r="H96" i="96"/>
  <c r="G96" i="96"/>
  <c r="F96" i="96"/>
  <c r="E96" i="96"/>
  <c r="D96" i="96"/>
  <c r="C96" i="96"/>
  <c r="B96" i="96"/>
  <c r="BA95" i="96"/>
  <c r="AZ95" i="96"/>
  <c r="AY95" i="96"/>
  <c r="AX95" i="96"/>
  <c r="AW95" i="96"/>
  <c r="AV95" i="96"/>
  <c r="AU95" i="96"/>
  <c r="AT95" i="96"/>
  <c r="AS95" i="96"/>
  <c r="AR95" i="96"/>
  <c r="AQ95" i="96"/>
  <c r="AP95" i="96"/>
  <c r="AO95" i="96"/>
  <c r="AN95" i="96"/>
  <c r="AM95" i="96"/>
  <c r="AL95" i="96"/>
  <c r="AK95" i="96"/>
  <c r="AJ95" i="96"/>
  <c r="AI95" i="96"/>
  <c r="AH95" i="96"/>
  <c r="AG95" i="96"/>
  <c r="AF95" i="96"/>
  <c r="AE95" i="96"/>
  <c r="AD95" i="96"/>
  <c r="AC95" i="96"/>
  <c r="AB95" i="96"/>
  <c r="AA95" i="96"/>
  <c r="Z95" i="96"/>
  <c r="Y95" i="96"/>
  <c r="X95" i="96"/>
  <c r="W95" i="96"/>
  <c r="V95" i="96"/>
  <c r="U95" i="96"/>
  <c r="T95" i="96"/>
  <c r="S95" i="96"/>
  <c r="R95" i="96"/>
  <c r="Q95" i="96"/>
  <c r="P95" i="96"/>
  <c r="O95" i="96"/>
  <c r="N95" i="96"/>
  <c r="M95" i="96"/>
  <c r="L95" i="96"/>
  <c r="K95" i="96"/>
  <c r="J95" i="96"/>
  <c r="I95" i="96"/>
  <c r="H95" i="96"/>
  <c r="G95" i="96"/>
  <c r="F95" i="96"/>
  <c r="E95" i="96"/>
  <c r="D95" i="96"/>
  <c r="C95" i="96"/>
  <c r="B95" i="96"/>
  <c r="BA94" i="96"/>
  <c r="AZ94" i="96"/>
  <c r="AY94" i="96"/>
  <c r="AX94" i="96"/>
  <c r="AW94" i="96"/>
  <c r="AV94" i="96"/>
  <c r="AU94" i="96"/>
  <c r="AT94" i="96"/>
  <c r="AS94" i="96"/>
  <c r="AR94" i="96"/>
  <c r="AQ94" i="96"/>
  <c r="AP94" i="96"/>
  <c r="AO94" i="96"/>
  <c r="AN94" i="96"/>
  <c r="AM94" i="96"/>
  <c r="AL94" i="96"/>
  <c r="AK94" i="96"/>
  <c r="AJ94" i="96"/>
  <c r="AI94" i="96"/>
  <c r="AH94" i="96"/>
  <c r="AG94" i="96"/>
  <c r="AF94" i="96"/>
  <c r="AE94" i="96"/>
  <c r="AD94" i="96"/>
  <c r="AC94" i="96"/>
  <c r="AB94" i="96"/>
  <c r="AA94" i="96"/>
  <c r="Z94" i="96"/>
  <c r="Y94" i="96"/>
  <c r="X94" i="96"/>
  <c r="W94" i="96"/>
  <c r="V94" i="96"/>
  <c r="U94" i="96"/>
  <c r="T94" i="96"/>
  <c r="S94" i="96"/>
  <c r="R94" i="96"/>
  <c r="Q94" i="96"/>
  <c r="P94" i="96"/>
  <c r="O94" i="96"/>
  <c r="N94" i="96"/>
  <c r="M94" i="96"/>
  <c r="L94" i="96"/>
  <c r="K94" i="96"/>
  <c r="J94" i="96"/>
  <c r="I94" i="96"/>
  <c r="H94" i="96"/>
  <c r="G94" i="96"/>
  <c r="F94" i="96"/>
  <c r="E94" i="96"/>
  <c r="D94" i="96"/>
  <c r="C94" i="96"/>
  <c r="B94" i="96"/>
  <c r="BA93" i="96"/>
  <c r="AZ93" i="96"/>
  <c r="AY93" i="96"/>
  <c r="AX93" i="96"/>
  <c r="AW93" i="96"/>
  <c r="AV93" i="96"/>
  <c r="AU93" i="96"/>
  <c r="AT93" i="96"/>
  <c r="AS93" i="96"/>
  <c r="AR93" i="96"/>
  <c r="AQ93" i="96"/>
  <c r="AP93" i="96"/>
  <c r="AO93" i="96"/>
  <c r="AN93" i="96"/>
  <c r="AM93" i="96"/>
  <c r="AL93" i="96"/>
  <c r="AK93" i="96"/>
  <c r="AJ93" i="96"/>
  <c r="AI93" i="96"/>
  <c r="AH93" i="96"/>
  <c r="AG93" i="96"/>
  <c r="AF93" i="96"/>
  <c r="AE93" i="96"/>
  <c r="AD93" i="96"/>
  <c r="AC93" i="96"/>
  <c r="AB93" i="96"/>
  <c r="AA93" i="96"/>
  <c r="Z93" i="96"/>
  <c r="Y93" i="96"/>
  <c r="X93" i="96"/>
  <c r="W93" i="96"/>
  <c r="V93" i="96"/>
  <c r="U93" i="96"/>
  <c r="T93" i="96"/>
  <c r="S93" i="96"/>
  <c r="R93" i="96"/>
  <c r="Q93" i="96"/>
  <c r="P93" i="96"/>
  <c r="O93" i="96"/>
  <c r="N93" i="96"/>
  <c r="M93" i="96"/>
  <c r="L93" i="96"/>
  <c r="K93" i="96"/>
  <c r="J93" i="96"/>
  <c r="I93" i="96"/>
  <c r="H93" i="96"/>
  <c r="G93" i="96"/>
  <c r="F93" i="96"/>
  <c r="E93" i="96"/>
  <c r="D93" i="96"/>
  <c r="C93" i="96"/>
  <c r="B93" i="96"/>
  <c r="BA92" i="96"/>
  <c r="AZ92" i="96"/>
  <c r="AY92" i="96"/>
  <c r="AX92" i="96"/>
  <c r="AW92" i="96"/>
  <c r="AV92" i="96"/>
  <c r="AU92" i="96"/>
  <c r="AT92" i="96"/>
  <c r="AS92" i="96"/>
  <c r="AR92" i="96"/>
  <c r="AQ92" i="96"/>
  <c r="AP92" i="96"/>
  <c r="AO92" i="96"/>
  <c r="AN92" i="96"/>
  <c r="AM92" i="96"/>
  <c r="AL92" i="96"/>
  <c r="AK92" i="96"/>
  <c r="AJ92" i="96"/>
  <c r="AI92" i="96"/>
  <c r="AH92" i="96"/>
  <c r="AG92" i="96"/>
  <c r="AF92" i="96"/>
  <c r="AE92" i="96"/>
  <c r="AD92" i="96"/>
  <c r="AC92" i="96"/>
  <c r="AB92" i="96"/>
  <c r="AA92" i="96"/>
  <c r="Z92" i="96"/>
  <c r="Y92" i="96"/>
  <c r="X92" i="96"/>
  <c r="W92" i="96"/>
  <c r="V92" i="96"/>
  <c r="U92" i="96"/>
  <c r="T92" i="96"/>
  <c r="S92" i="96"/>
  <c r="R92" i="96"/>
  <c r="Q92" i="96"/>
  <c r="P92" i="96"/>
  <c r="O92" i="96"/>
  <c r="N92" i="96"/>
  <c r="M92" i="96"/>
  <c r="L92" i="96"/>
  <c r="K92" i="96"/>
  <c r="J92" i="96"/>
  <c r="I92" i="96"/>
  <c r="H92" i="96"/>
  <c r="G92" i="96"/>
  <c r="F92" i="96"/>
  <c r="E92" i="96"/>
  <c r="D92" i="96"/>
  <c r="C92" i="96"/>
  <c r="B92" i="96"/>
  <c r="BA91" i="96"/>
  <c r="AZ91" i="96"/>
  <c r="AY91" i="96"/>
  <c r="AX91" i="96"/>
  <c r="AW91" i="96"/>
  <c r="AV91" i="96"/>
  <c r="AU91" i="96"/>
  <c r="AT91" i="96"/>
  <c r="AS91" i="96"/>
  <c r="AR91" i="96"/>
  <c r="AQ91" i="96"/>
  <c r="AP91" i="96"/>
  <c r="AO91" i="96"/>
  <c r="AN91" i="96"/>
  <c r="AM91" i="96"/>
  <c r="AL91" i="96"/>
  <c r="AK91" i="96"/>
  <c r="AJ91" i="96"/>
  <c r="AI91" i="96"/>
  <c r="AH91" i="96"/>
  <c r="AG91" i="96"/>
  <c r="AF91" i="96"/>
  <c r="AE91" i="96"/>
  <c r="AD91" i="96"/>
  <c r="AC91" i="96"/>
  <c r="AB91" i="96"/>
  <c r="AA91" i="96"/>
  <c r="Z91" i="96"/>
  <c r="Y91" i="96"/>
  <c r="X91" i="96"/>
  <c r="W91" i="96"/>
  <c r="V91" i="96"/>
  <c r="U91" i="96"/>
  <c r="T91" i="96"/>
  <c r="S91" i="96"/>
  <c r="R91" i="96"/>
  <c r="Q91" i="96"/>
  <c r="P91" i="96"/>
  <c r="O91" i="96"/>
  <c r="N91" i="96"/>
  <c r="M91" i="96"/>
  <c r="L91" i="96"/>
  <c r="K91" i="96"/>
  <c r="J91" i="96"/>
  <c r="I91" i="96"/>
  <c r="H91" i="96"/>
  <c r="G91" i="96"/>
  <c r="F91" i="96"/>
  <c r="E91" i="96"/>
  <c r="D91" i="96"/>
  <c r="C91" i="96"/>
  <c r="B91" i="96"/>
  <c r="BA90" i="96"/>
  <c r="AZ90" i="96"/>
  <c r="AY90" i="96"/>
  <c r="AX90" i="96"/>
  <c r="AW90" i="96"/>
  <c r="AV90" i="96"/>
  <c r="AU90" i="96"/>
  <c r="AT90" i="96"/>
  <c r="AS90" i="96"/>
  <c r="AR90" i="96"/>
  <c r="AQ90" i="96"/>
  <c r="AP90" i="96"/>
  <c r="AO90" i="96"/>
  <c r="AN90" i="96"/>
  <c r="AM90" i="96"/>
  <c r="AL90" i="96"/>
  <c r="AK90" i="96"/>
  <c r="AJ90" i="96"/>
  <c r="AI90" i="96"/>
  <c r="AH90" i="96"/>
  <c r="AG90" i="96"/>
  <c r="AF90" i="96"/>
  <c r="AE90" i="96"/>
  <c r="AD90" i="96"/>
  <c r="AC90" i="96"/>
  <c r="AB90" i="96"/>
  <c r="AA90" i="96"/>
  <c r="Z90" i="96"/>
  <c r="Y90" i="96"/>
  <c r="X90" i="96"/>
  <c r="W90" i="96"/>
  <c r="V90" i="96"/>
  <c r="U90" i="96"/>
  <c r="T90" i="96"/>
  <c r="S90" i="96"/>
  <c r="R90" i="96"/>
  <c r="Q90" i="96"/>
  <c r="P90" i="96"/>
  <c r="O90" i="96"/>
  <c r="N90" i="96"/>
  <c r="M90" i="96"/>
  <c r="L90" i="96"/>
  <c r="K90" i="96"/>
  <c r="J90" i="96"/>
  <c r="I90" i="96"/>
  <c r="H90" i="96"/>
  <c r="G90" i="96"/>
  <c r="F90" i="96"/>
  <c r="E90" i="96"/>
  <c r="D90" i="96"/>
  <c r="C90" i="96"/>
  <c r="B90" i="96"/>
  <c r="BA89" i="96"/>
  <c r="AZ89" i="96"/>
  <c r="AY89" i="96"/>
  <c r="AX89" i="96"/>
  <c r="AW89" i="96"/>
  <c r="AV89" i="96"/>
  <c r="AU89" i="96"/>
  <c r="AT89" i="96"/>
  <c r="AS89" i="96"/>
  <c r="AR89" i="96"/>
  <c r="AQ89" i="96"/>
  <c r="AP89" i="96"/>
  <c r="AO89" i="96"/>
  <c r="AN89" i="96"/>
  <c r="AM89" i="96"/>
  <c r="AL89" i="96"/>
  <c r="AK89" i="96"/>
  <c r="AJ89" i="96"/>
  <c r="AI89" i="96"/>
  <c r="AH89" i="96"/>
  <c r="AG89" i="96"/>
  <c r="AF89" i="96"/>
  <c r="AE89" i="96"/>
  <c r="AD89" i="96"/>
  <c r="AC89" i="96"/>
  <c r="AB89" i="96"/>
  <c r="AA89" i="96"/>
  <c r="Z89" i="96"/>
  <c r="Y89" i="96"/>
  <c r="X89" i="96"/>
  <c r="W89" i="96"/>
  <c r="V89" i="96"/>
  <c r="U89" i="96"/>
  <c r="T89" i="96"/>
  <c r="S89" i="96"/>
  <c r="R89" i="96"/>
  <c r="Q89" i="96"/>
  <c r="P89" i="96"/>
  <c r="O89" i="96"/>
  <c r="N89" i="96"/>
  <c r="M89" i="96"/>
  <c r="L89" i="96"/>
  <c r="K89" i="96"/>
  <c r="J89" i="96"/>
  <c r="I89" i="96"/>
  <c r="H89" i="96"/>
  <c r="G89" i="96"/>
  <c r="F89" i="96"/>
  <c r="E89" i="96"/>
  <c r="D89" i="96"/>
  <c r="C89" i="96"/>
  <c r="B89" i="96"/>
  <c r="BA88" i="96"/>
  <c r="AZ88" i="96"/>
  <c r="AY88" i="96"/>
  <c r="AX88" i="96"/>
  <c r="AW88" i="96"/>
  <c r="AV88" i="96"/>
  <c r="AU88" i="96"/>
  <c r="AT88" i="96"/>
  <c r="AS88" i="96"/>
  <c r="AR88" i="96"/>
  <c r="AQ88" i="96"/>
  <c r="AP88" i="96"/>
  <c r="AO88" i="96"/>
  <c r="AN88" i="96"/>
  <c r="AM88" i="96"/>
  <c r="AL88" i="96"/>
  <c r="AK88" i="96"/>
  <c r="AJ88" i="96"/>
  <c r="AI88" i="96"/>
  <c r="AH88" i="96"/>
  <c r="AG88" i="96"/>
  <c r="AF88" i="96"/>
  <c r="AE88" i="96"/>
  <c r="AD88" i="96"/>
  <c r="AC88" i="96"/>
  <c r="AB88" i="96"/>
  <c r="AA88" i="96"/>
  <c r="Z88" i="96"/>
  <c r="Y88" i="96"/>
  <c r="X88" i="96"/>
  <c r="W88" i="96"/>
  <c r="V88" i="96"/>
  <c r="U88" i="96"/>
  <c r="T88" i="96"/>
  <c r="S88" i="96"/>
  <c r="R88" i="96"/>
  <c r="Q88" i="96"/>
  <c r="P88" i="96"/>
  <c r="O88" i="96"/>
  <c r="N88" i="96"/>
  <c r="M88" i="96"/>
  <c r="L88" i="96"/>
  <c r="K88" i="96"/>
  <c r="J88" i="96"/>
  <c r="I88" i="96"/>
  <c r="H88" i="96"/>
  <c r="G88" i="96"/>
  <c r="F88" i="96"/>
  <c r="E88" i="96"/>
  <c r="D88" i="96"/>
  <c r="C88" i="96"/>
  <c r="B88" i="96"/>
  <c r="BA87" i="96"/>
  <c r="AZ87" i="96"/>
  <c r="AY87" i="96"/>
  <c r="AX87" i="96"/>
  <c r="AW87" i="96"/>
  <c r="AV87" i="96"/>
  <c r="AU87" i="96"/>
  <c r="AT87" i="96"/>
  <c r="AS87" i="96"/>
  <c r="AR87" i="96"/>
  <c r="AQ87" i="96"/>
  <c r="AP87" i="96"/>
  <c r="AO87" i="96"/>
  <c r="AN87" i="96"/>
  <c r="AM87" i="96"/>
  <c r="AL87" i="96"/>
  <c r="AK87" i="96"/>
  <c r="AJ87" i="96"/>
  <c r="AI87" i="96"/>
  <c r="AH87" i="96"/>
  <c r="AG87" i="96"/>
  <c r="AF87" i="96"/>
  <c r="AE87" i="96"/>
  <c r="AD87" i="96"/>
  <c r="AC87" i="96"/>
  <c r="AB87" i="96"/>
  <c r="AA87" i="96"/>
  <c r="Z87" i="96"/>
  <c r="Y87" i="96"/>
  <c r="X87" i="96"/>
  <c r="W87" i="96"/>
  <c r="V87" i="96"/>
  <c r="U87" i="96"/>
  <c r="T87" i="96"/>
  <c r="S87" i="96"/>
  <c r="R87" i="96"/>
  <c r="Q87" i="96"/>
  <c r="P87" i="96"/>
  <c r="O87" i="96"/>
  <c r="N87" i="96"/>
  <c r="M87" i="96"/>
  <c r="L87" i="96"/>
  <c r="K87" i="96"/>
  <c r="J87" i="96"/>
  <c r="I87" i="96"/>
  <c r="H87" i="96"/>
  <c r="G87" i="96"/>
  <c r="F87" i="96"/>
  <c r="E87" i="96"/>
  <c r="D87" i="96"/>
  <c r="C87" i="96"/>
  <c r="B87" i="96"/>
  <c r="BA86" i="96"/>
  <c r="AZ86" i="96"/>
  <c r="AY86" i="96"/>
  <c r="AX86" i="96"/>
  <c r="AW86" i="96"/>
  <c r="AV86" i="96"/>
  <c r="AU86" i="96"/>
  <c r="AT86" i="96"/>
  <c r="AS86" i="96"/>
  <c r="AR86" i="96"/>
  <c r="AQ86" i="96"/>
  <c r="AP86" i="96"/>
  <c r="AO86" i="96"/>
  <c r="AN86" i="96"/>
  <c r="AM86" i="96"/>
  <c r="AL86" i="96"/>
  <c r="AK86" i="96"/>
  <c r="AJ86" i="96"/>
  <c r="AI86" i="96"/>
  <c r="AH86" i="96"/>
  <c r="AG86" i="96"/>
  <c r="AF86" i="96"/>
  <c r="AE86" i="96"/>
  <c r="AD86" i="96"/>
  <c r="AC86" i="96"/>
  <c r="AB86" i="96"/>
  <c r="AA86" i="96"/>
  <c r="Z86" i="96"/>
  <c r="Y86" i="96"/>
  <c r="X86" i="96"/>
  <c r="W86" i="96"/>
  <c r="V86" i="96"/>
  <c r="U86" i="96"/>
  <c r="T86" i="96"/>
  <c r="S86" i="96"/>
  <c r="R86" i="96"/>
  <c r="Q86" i="96"/>
  <c r="P86" i="96"/>
  <c r="O86" i="96"/>
  <c r="N86" i="96"/>
  <c r="M86" i="96"/>
  <c r="L86" i="96"/>
  <c r="K86" i="96"/>
  <c r="J86" i="96"/>
  <c r="I86" i="96"/>
  <c r="H86" i="96"/>
  <c r="G86" i="96"/>
  <c r="F86" i="96"/>
  <c r="E86" i="96"/>
  <c r="D86" i="96"/>
  <c r="C86" i="96"/>
  <c r="B86" i="96"/>
  <c r="BA85" i="96"/>
  <c r="AZ85" i="96"/>
  <c r="AY85" i="96"/>
  <c r="AX85" i="96"/>
  <c r="AW85" i="96"/>
  <c r="AV85" i="96"/>
  <c r="AU85" i="96"/>
  <c r="AT85" i="96"/>
  <c r="AS85" i="96"/>
  <c r="AR85" i="96"/>
  <c r="AQ85" i="96"/>
  <c r="AP85" i="96"/>
  <c r="AO85" i="96"/>
  <c r="AN85" i="96"/>
  <c r="AM85" i="96"/>
  <c r="AL85" i="96"/>
  <c r="AK85" i="96"/>
  <c r="AJ85" i="96"/>
  <c r="AI85" i="96"/>
  <c r="AH85" i="96"/>
  <c r="AG85" i="96"/>
  <c r="AF85" i="96"/>
  <c r="AE85" i="96"/>
  <c r="AD85" i="96"/>
  <c r="AC85" i="96"/>
  <c r="AB85" i="96"/>
  <c r="AA85" i="96"/>
  <c r="Z85" i="96"/>
  <c r="Y85" i="96"/>
  <c r="X85" i="96"/>
  <c r="W85" i="96"/>
  <c r="V85" i="96"/>
  <c r="U85" i="96"/>
  <c r="T85" i="96"/>
  <c r="S85" i="96"/>
  <c r="R85" i="96"/>
  <c r="Q85" i="96"/>
  <c r="P85" i="96"/>
  <c r="O85" i="96"/>
  <c r="N85" i="96"/>
  <c r="M85" i="96"/>
  <c r="L85" i="96"/>
  <c r="K85" i="96"/>
  <c r="J85" i="96"/>
  <c r="I85" i="96"/>
  <c r="H85" i="96"/>
  <c r="G85" i="96"/>
  <c r="F85" i="96"/>
  <c r="E85" i="96"/>
  <c r="D85" i="96"/>
  <c r="C85" i="96"/>
  <c r="B85" i="96"/>
  <c r="BA84" i="96"/>
  <c r="AZ84" i="96"/>
  <c r="AY84" i="96"/>
  <c r="AX84" i="96"/>
  <c r="AW84" i="96"/>
  <c r="AV84" i="96"/>
  <c r="AU84" i="96"/>
  <c r="AT84" i="96"/>
  <c r="AS84" i="96"/>
  <c r="AR84" i="96"/>
  <c r="AQ84" i="96"/>
  <c r="AP84" i="96"/>
  <c r="AO84" i="96"/>
  <c r="AN84" i="96"/>
  <c r="AM84" i="96"/>
  <c r="AL84" i="96"/>
  <c r="AK84" i="96"/>
  <c r="AJ84" i="96"/>
  <c r="AI84" i="96"/>
  <c r="AH84" i="96"/>
  <c r="AG84" i="96"/>
  <c r="AF84" i="96"/>
  <c r="AE84" i="96"/>
  <c r="AD84" i="96"/>
  <c r="AC84" i="96"/>
  <c r="AB84" i="96"/>
  <c r="AA84" i="96"/>
  <c r="Z84" i="96"/>
  <c r="Y84" i="96"/>
  <c r="X84" i="96"/>
  <c r="W84" i="96"/>
  <c r="V84" i="96"/>
  <c r="U84" i="96"/>
  <c r="T84" i="96"/>
  <c r="S84" i="96"/>
  <c r="R84" i="96"/>
  <c r="Q84" i="96"/>
  <c r="P84" i="96"/>
  <c r="O84" i="96"/>
  <c r="N84" i="96"/>
  <c r="M84" i="96"/>
  <c r="L84" i="96"/>
  <c r="K84" i="96"/>
  <c r="J84" i="96"/>
  <c r="I84" i="96"/>
  <c r="H84" i="96"/>
  <c r="G84" i="96"/>
  <c r="F84" i="96"/>
  <c r="E84" i="96"/>
  <c r="D84" i="96"/>
  <c r="C84" i="96"/>
  <c r="B84" i="96"/>
  <c r="BA83" i="96"/>
  <c r="AZ83" i="96"/>
  <c r="AY83" i="96"/>
  <c r="AX83" i="96"/>
  <c r="AW83" i="96"/>
  <c r="AV83" i="96"/>
  <c r="AU83" i="96"/>
  <c r="AT83" i="96"/>
  <c r="AS83" i="96"/>
  <c r="AR83" i="96"/>
  <c r="AQ83" i="96"/>
  <c r="AP83" i="96"/>
  <c r="AO83" i="96"/>
  <c r="AN83" i="96"/>
  <c r="AM83" i="96"/>
  <c r="AL83" i="96"/>
  <c r="AK83" i="96"/>
  <c r="AJ83" i="96"/>
  <c r="AI83" i="96"/>
  <c r="AH83" i="96"/>
  <c r="AG83" i="96"/>
  <c r="AF83" i="96"/>
  <c r="AE83" i="96"/>
  <c r="AD83" i="96"/>
  <c r="AC83" i="96"/>
  <c r="AB83" i="96"/>
  <c r="AA83" i="96"/>
  <c r="Z83" i="96"/>
  <c r="Y83" i="96"/>
  <c r="X83" i="96"/>
  <c r="W83" i="96"/>
  <c r="V83" i="96"/>
  <c r="U83" i="96"/>
  <c r="T83" i="96"/>
  <c r="S83" i="96"/>
  <c r="R83" i="96"/>
  <c r="Q83" i="96"/>
  <c r="P83" i="96"/>
  <c r="O83" i="96"/>
  <c r="N83" i="96"/>
  <c r="M83" i="96"/>
  <c r="L83" i="96"/>
  <c r="K83" i="96"/>
  <c r="J83" i="96"/>
  <c r="I83" i="96"/>
  <c r="H83" i="96"/>
  <c r="G83" i="96"/>
  <c r="F83" i="96"/>
  <c r="E83" i="96"/>
  <c r="D83" i="96"/>
  <c r="C83" i="96"/>
  <c r="B83" i="96"/>
  <c r="BA82" i="96"/>
  <c r="AZ82" i="96"/>
  <c r="AY82" i="96"/>
  <c r="AX82" i="96"/>
  <c r="AW82" i="96"/>
  <c r="AV82" i="96"/>
  <c r="AU82" i="96"/>
  <c r="AT82" i="96"/>
  <c r="AS82" i="96"/>
  <c r="AR82" i="96"/>
  <c r="AQ82" i="96"/>
  <c r="AP82" i="96"/>
  <c r="AO82" i="96"/>
  <c r="AN82" i="96"/>
  <c r="AM82" i="96"/>
  <c r="AL82" i="96"/>
  <c r="AK82" i="96"/>
  <c r="AJ82" i="96"/>
  <c r="AI82" i="96"/>
  <c r="AH82" i="96"/>
  <c r="AG82" i="96"/>
  <c r="AF82" i="96"/>
  <c r="AE82" i="96"/>
  <c r="AD82" i="96"/>
  <c r="AC82" i="96"/>
  <c r="AB82" i="96"/>
  <c r="AA82" i="96"/>
  <c r="Z82" i="96"/>
  <c r="Y82" i="96"/>
  <c r="X82" i="96"/>
  <c r="W82" i="96"/>
  <c r="V82" i="96"/>
  <c r="U82" i="96"/>
  <c r="T82" i="96"/>
  <c r="S82" i="96"/>
  <c r="R82" i="96"/>
  <c r="Q82" i="96"/>
  <c r="P82" i="96"/>
  <c r="O82" i="96"/>
  <c r="N82" i="96"/>
  <c r="M82" i="96"/>
  <c r="L82" i="96"/>
  <c r="K82" i="96"/>
  <c r="J82" i="96"/>
  <c r="I82" i="96"/>
  <c r="H82" i="96"/>
  <c r="G82" i="96"/>
  <c r="F82" i="96"/>
  <c r="E82" i="96"/>
  <c r="D82" i="96"/>
  <c r="C82" i="96"/>
  <c r="B82" i="96"/>
  <c r="BA81" i="96"/>
  <c r="AZ81" i="96"/>
  <c r="AY81" i="96"/>
  <c r="AX81" i="96"/>
  <c r="AW81" i="96"/>
  <c r="AV81" i="96"/>
  <c r="AU81" i="96"/>
  <c r="AT81" i="96"/>
  <c r="AS81" i="96"/>
  <c r="AR81" i="96"/>
  <c r="AQ81" i="96"/>
  <c r="AP81" i="96"/>
  <c r="AO81" i="96"/>
  <c r="AN81" i="96"/>
  <c r="AM81" i="96"/>
  <c r="AL81" i="96"/>
  <c r="AK81" i="96"/>
  <c r="AJ81" i="96"/>
  <c r="AI81" i="96"/>
  <c r="AH81" i="96"/>
  <c r="AG81" i="96"/>
  <c r="AF81" i="96"/>
  <c r="AE81" i="96"/>
  <c r="AD81" i="96"/>
  <c r="AC81" i="96"/>
  <c r="AB81" i="96"/>
  <c r="AA81" i="96"/>
  <c r="Z81" i="96"/>
  <c r="Y81" i="96"/>
  <c r="X81" i="96"/>
  <c r="W81" i="96"/>
  <c r="V81" i="96"/>
  <c r="U81" i="96"/>
  <c r="T81" i="96"/>
  <c r="S81" i="96"/>
  <c r="R81" i="96"/>
  <c r="Q81" i="96"/>
  <c r="P81" i="96"/>
  <c r="O81" i="96"/>
  <c r="N81" i="96"/>
  <c r="M81" i="96"/>
  <c r="L81" i="96"/>
  <c r="K81" i="96"/>
  <c r="J81" i="96"/>
  <c r="I81" i="96"/>
  <c r="H81" i="96"/>
  <c r="G81" i="96"/>
  <c r="F81" i="96"/>
  <c r="E81" i="96"/>
  <c r="D81" i="96"/>
  <c r="C81" i="96"/>
  <c r="B81" i="96"/>
  <c r="BA80" i="96"/>
  <c r="AZ80" i="96"/>
  <c r="AY80" i="96"/>
  <c r="AX80" i="96"/>
  <c r="AW80" i="96"/>
  <c r="AV80" i="96"/>
  <c r="AU80" i="96"/>
  <c r="AT80" i="96"/>
  <c r="AS80" i="96"/>
  <c r="AR80" i="96"/>
  <c r="AQ80" i="96"/>
  <c r="AP80" i="96"/>
  <c r="AO80" i="96"/>
  <c r="AN80" i="96"/>
  <c r="AM80" i="96"/>
  <c r="AL80" i="96"/>
  <c r="AK80" i="96"/>
  <c r="AJ80" i="96"/>
  <c r="AI80" i="96"/>
  <c r="AH80" i="96"/>
  <c r="AG80" i="96"/>
  <c r="AF80" i="96"/>
  <c r="AE80" i="96"/>
  <c r="AD80" i="96"/>
  <c r="AC80" i="96"/>
  <c r="AB80" i="96"/>
  <c r="AA80" i="96"/>
  <c r="Z80" i="96"/>
  <c r="Y80" i="96"/>
  <c r="X80" i="96"/>
  <c r="W80" i="96"/>
  <c r="V80" i="96"/>
  <c r="U80" i="96"/>
  <c r="T80" i="96"/>
  <c r="S80" i="96"/>
  <c r="R80" i="96"/>
  <c r="Q80" i="96"/>
  <c r="P80" i="96"/>
  <c r="O80" i="96"/>
  <c r="N80" i="96"/>
  <c r="M80" i="96"/>
  <c r="L80" i="96"/>
  <c r="K80" i="96"/>
  <c r="J80" i="96"/>
  <c r="I80" i="96"/>
  <c r="H80" i="96"/>
  <c r="G80" i="96"/>
  <c r="F80" i="96"/>
  <c r="E80" i="96"/>
  <c r="D80" i="96"/>
  <c r="C80" i="96"/>
  <c r="B80" i="96"/>
  <c r="BA79" i="96"/>
  <c r="AZ79" i="96"/>
  <c r="AY79" i="96"/>
  <c r="AX79" i="96"/>
  <c r="AW79" i="96"/>
  <c r="AV79" i="96"/>
  <c r="AU79" i="96"/>
  <c r="AT79" i="96"/>
  <c r="AS79" i="96"/>
  <c r="AR79" i="96"/>
  <c r="AQ79" i="96"/>
  <c r="AP79" i="96"/>
  <c r="AO79" i="96"/>
  <c r="AN79" i="96"/>
  <c r="AM79" i="96"/>
  <c r="AL79" i="96"/>
  <c r="AK79" i="96"/>
  <c r="AJ79" i="96"/>
  <c r="AI79" i="96"/>
  <c r="AH79" i="96"/>
  <c r="AG79" i="96"/>
  <c r="AF79" i="96"/>
  <c r="AE79" i="96"/>
  <c r="AD79" i="96"/>
  <c r="AC79" i="96"/>
  <c r="AB79" i="96"/>
  <c r="AA79" i="96"/>
  <c r="Z79" i="96"/>
  <c r="Y79" i="96"/>
  <c r="X79" i="96"/>
  <c r="W79" i="96"/>
  <c r="V79" i="96"/>
  <c r="U79" i="96"/>
  <c r="T79" i="96"/>
  <c r="S79" i="96"/>
  <c r="R79" i="96"/>
  <c r="Q79" i="96"/>
  <c r="P79" i="96"/>
  <c r="O79" i="96"/>
  <c r="N79" i="96"/>
  <c r="M79" i="96"/>
  <c r="L79" i="96"/>
  <c r="K79" i="96"/>
  <c r="J79" i="96"/>
  <c r="I79" i="96"/>
  <c r="H79" i="96"/>
  <c r="G79" i="96"/>
  <c r="F79" i="96"/>
  <c r="E79" i="96"/>
  <c r="D79" i="96"/>
  <c r="C79" i="96"/>
  <c r="B79" i="96"/>
  <c r="BA78" i="96"/>
  <c r="AZ78" i="96"/>
  <c r="AY78" i="96"/>
  <c r="AX78" i="96"/>
  <c r="AW78" i="96"/>
  <c r="AV78" i="96"/>
  <c r="AU78" i="96"/>
  <c r="AT78" i="96"/>
  <c r="AS78" i="96"/>
  <c r="AR78" i="96"/>
  <c r="AQ78" i="96"/>
  <c r="AP78" i="96"/>
  <c r="AO78" i="96"/>
  <c r="AN78" i="96"/>
  <c r="AM78" i="96"/>
  <c r="AL78" i="96"/>
  <c r="AK78" i="96"/>
  <c r="AJ78" i="96"/>
  <c r="AI78" i="96"/>
  <c r="AH78" i="96"/>
  <c r="AG78" i="96"/>
  <c r="AF78" i="96"/>
  <c r="AE78" i="96"/>
  <c r="AD78" i="96"/>
  <c r="AC78" i="96"/>
  <c r="AB78" i="96"/>
  <c r="AA78" i="96"/>
  <c r="Z78" i="96"/>
  <c r="Y78" i="96"/>
  <c r="X78" i="96"/>
  <c r="W78" i="96"/>
  <c r="V78" i="96"/>
  <c r="U78" i="96"/>
  <c r="T78" i="96"/>
  <c r="S78" i="96"/>
  <c r="R78" i="96"/>
  <c r="Q78" i="96"/>
  <c r="P78" i="96"/>
  <c r="O78" i="96"/>
  <c r="N78" i="96"/>
  <c r="M78" i="96"/>
  <c r="L78" i="96"/>
  <c r="K78" i="96"/>
  <c r="J78" i="96"/>
  <c r="I78" i="96"/>
  <c r="H78" i="96"/>
  <c r="G78" i="96"/>
  <c r="F78" i="96"/>
  <c r="E78" i="96"/>
  <c r="D78" i="96"/>
  <c r="C78" i="96"/>
  <c r="B78" i="96"/>
  <c r="BA77" i="96"/>
  <c r="AZ77" i="96"/>
  <c r="AY77" i="96"/>
  <c r="AX77" i="96"/>
  <c r="AW77" i="96"/>
  <c r="AV77" i="96"/>
  <c r="AU77" i="96"/>
  <c r="AT77" i="96"/>
  <c r="AS77" i="96"/>
  <c r="AR77" i="96"/>
  <c r="AQ77" i="96"/>
  <c r="AP77" i="96"/>
  <c r="AO77" i="96"/>
  <c r="AN77" i="96"/>
  <c r="AM77" i="96"/>
  <c r="AL77" i="96"/>
  <c r="AK77" i="96"/>
  <c r="AJ77" i="96"/>
  <c r="AI77" i="96"/>
  <c r="AH77" i="96"/>
  <c r="AG77" i="96"/>
  <c r="AF77" i="96"/>
  <c r="AE77" i="96"/>
  <c r="AD77" i="96"/>
  <c r="AC77" i="96"/>
  <c r="AB77" i="96"/>
  <c r="AA77" i="96"/>
  <c r="Z77" i="96"/>
  <c r="Y77" i="96"/>
  <c r="X77" i="96"/>
  <c r="W77" i="96"/>
  <c r="V77" i="96"/>
  <c r="U77" i="96"/>
  <c r="T77" i="96"/>
  <c r="S77" i="96"/>
  <c r="R77" i="96"/>
  <c r="Q77" i="96"/>
  <c r="P77" i="96"/>
  <c r="O77" i="96"/>
  <c r="N77" i="96"/>
  <c r="M77" i="96"/>
  <c r="L77" i="96"/>
  <c r="K77" i="96"/>
  <c r="J77" i="96"/>
  <c r="I77" i="96"/>
  <c r="H77" i="96"/>
  <c r="G77" i="96"/>
  <c r="F77" i="96"/>
  <c r="E77" i="96"/>
  <c r="D77" i="96"/>
  <c r="C77" i="96"/>
  <c r="B77" i="96"/>
  <c r="BA76" i="96"/>
  <c r="AZ76" i="96"/>
  <c r="AY76" i="96"/>
  <c r="AX76" i="96"/>
  <c r="AW76" i="96"/>
  <c r="AV76" i="96"/>
  <c r="AU76" i="96"/>
  <c r="AT76" i="96"/>
  <c r="AS76" i="96"/>
  <c r="AR76" i="96"/>
  <c r="AQ76" i="96"/>
  <c r="AP76" i="96"/>
  <c r="AO76" i="96"/>
  <c r="AN76" i="96"/>
  <c r="AM76" i="96"/>
  <c r="AL76" i="96"/>
  <c r="AK76" i="96"/>
  <c r="AJ76" i="96"/>
  <c r="AI76" i="96"/>
  <c r="AH76" i="96"/>
  <c r="AG76" i="96"/>
  <c r="AF76" i="96"/>
  <c r="AE76" i="96"/>
  <c r="AD76" i="96"/>
  <c r="AC76" i="96"/>
  <c r="AB76" i="96"/>
  <c r="AA76" i="96"/>
  <c r="Z76" i="96"/>
  <c r="Y76" i="96"/>
  <c r="X76" i="96"/>
  <c r="W76" i="96"/>
  <c r="V76" i="96"/>
  <c r="U76" i="96"/>
  <c r="T76" i="96"/>
  <c r="S76" i="96"/>
  <c r="R76" i="96"/>
  <c r="Q76" i="96"/>
  <c r="P76" i="96"/>
  <c r="O76" i="96"/>
  <c r="N76" i="96"/>
  <c r="M76" i="96"/>
  <c r="L76" i="96"/>
  <c r="K76" i="96"/>
  <c r="J76" i="96"/>
  <c r="I76" i="96"/>
  <c r="H76" i="96"/>
  <c r="G76" i="96"/>
  <c r="F76" i="96"/>
  <c r="E76" i="96"/>
  <c r="D76" i="96"/>
  <c r="C76" i="96"/>
  <c r="B76" i="96"/>
  <c r="BA75" i="96"/>
  <c r="AZ75" i="96"/>
  <c r="AY75" i="96"/>
  <c r="AX75" i="96"/>
  <c r="AW75" i="96"/>
  <c r="AV75" i="96"/>
  <c r="AU75" i="96"/>
  <c r="AT75" i="96"/>
  <c r="AS75" i="96"/>
  <c r="AR75" i="96"/>
  <c r="AQ75" i="96"/>
  <c r="AP75" i="96"/>
  <c r="AO75" i="96"/>
  <c r="AN75" i="96"/>
  <c r="AM75" i="96"/>
  <c r="AL75" i="96"/>
  <c r="AK75" i="96"/>
  <c r="AJ75" i="96"/>
  <c r="AI75" i="96"/>
  <c r="AH75" i="96"/>
  <c r="AG75" i="96"/>
  <c r="AF75" i="96"/>
  <c r="AE75" i="96"/>
  <c r="AD75" i="96"/>
  <c r="AC75" i="96"/>
  <c r="AB75" i="96"/>
  <c r="AA75" i="96"/>
  <c r="Z75" i="96"/>
  <c r="Y75" i="96"/>
  <c r="X75" i="96"/>
  <c r="W75" i="96"/>
  <c r="V75" i="96"/>
  <c r="U75" i="96"/>
  <c r="T75" i="96"/>
  <c r="S75" i="96"/>
  <c r="R75" i="96"/>
  <c r="Q75" i="96"/>
  <c r="P75" i="96"/>
  <c r="O75" i="96"/>
  <c r="N75" i="96"/>
  <c r="M75" i="96"/>
  <c r="L75" i="96"/>
  <c r="K75" i="96"/>
  <c r="J75" i="96"/>
  <c r="I75" i="96"/>
  <c r="H75" i="96"/>
  <c r="G75" i="96"/>
  <c r="F75" i="96"/>
  <c r="E75" i="96"/>
  <c r="D75" i="96"/>
  <c r="C75" i="96"/>
  <c r="B75" i="96"/>
  <c r="BA74" i="96"/>
  <c r="AZ74" i="96"/>
  <c r="AY74" i="96"/>
  <c r="AX74" i="96"/>
  <c r="AW74" i="96"/>
  <c r="AV74" i="96"/>
  <c r="AU74" i="96"/>
  <c r="AT74" i="96"/>
  <c r="AS74" i="96"/>
  <c r="AR74" i="96"/>
  <c r="AQ74" i="96"/>
  <c r="AP74" i="96"/>
  <c r="AO74" i="96"/>
  <c r="AN74" i="96"/>
  <c r="AM74" i="96"/>
  <c r="AL74" i="96"/>
  <c r="AK74" i="96"/>
  <c r="AJ74" i="96"/>
  <c r="AI74" i="96"/>
  <c r="AH74" i="96"/>
  <c r="AG74" i="96"/>
  <c r="AF74" i="96"/>
  <c r="AE74" i="96"/>
  <c r="AD74" i="96"/>
  <c r="AC74" i="96"/>
  <c r="AB74" i="96"/>
  <c r="AA74" i="96"/>
  <c r="Z74" i="96"/>
  <c r="Y74" i="96"/>
  <c r="X74" i="96"/>
  <c r="W74" i="96"/>
  <c r="V74" i="96"/>
  <c r="U74" i="96"/>
  <c r="T74" i="96"/>
  <c r="S74" i="96"/>
  <c r="R74" i="96"/>
  <c r="Q74" i="96"/>
  <c r="P74" i="96"/>
  <c r="O74" i="96"/>
  <c r="N74" i="96"/>
  <c r="M74" i="96"/>
  <c r="L74" i="96"/>
  <c r="K74" i="96"/>
  <c r="J74" i="96"/>
  <c r="I74" i="96"/>
  <c r="H74" i="96"/>
  <c r="G74" i="96"/>
  <c r="F74" i="96"/>
  <c r="E74" i="96"/>
  <c r="D74" i="96"/>
  <c r="C74" i="96"/>
  <c r="B74" i="96"/>
  <c r="BA73" i="96"/>
  <c r="AZ73" i="96"/>
  <c r="AY73" i="96"/>
  <c r="AX73" i="96"/>
  <c r="AW73" i="96"/>
  <c r="AV73" i="96"/>
  <c r="AU73" i="96"/>
  <c r="AT73" i="96"/>
  <c r="AS73" i="96"/>
  <c r="AR73" i="96"/>
  <c r="AQ73" i="96"/>
  <c r="AP73" i="96"/>
  <c r="AO73" i="96"/>
  <c r="AN73" i="96"/>
  <c r="AM73" i="96"/>
  <c r="AL73" i="96"/>
  <c r="AK73" i="96"/>
  <c r="AJ73" i="96"/>
  <c r="AI73" i="96"/>
  <c r="AH73" i="96"/>
  <c r="AG73" i="96"/>
  <c r="AF73" i="96"/>
  <c r="AE73" i="96"/>
  <c r="AD73" i="96"/>
  <c r="AC73" i="96"/>
  <c r="AB73" i="96"/>
  <c r="AA73" i="96"/>
  <c r="Z73" i="96"/>
  <c r="Y73" i="96"/>
  <c r="X73" i="96"/>
  <c r="W73" i="96"/>
  <c r="V73" i="96"/>
  <c r="U73" i="96"/>
  <c r="T73" i="96"/>
  <c r="S73" i="96"/>
  <c r="R73" i="96"/>
  <c r="Q73" i="96"/>
  <c r="P73" i="96"/>
  <c r="O73" i="96"/>
  <c r="N73" i="96"/>
  <c r="M73" i="96"/>
  <c r="L73" i="96"/>
  <c r="K73" i="96"/>
  <c r="J73" i="96"/>
  <c r="I73" i="96"/>
  <c r="H73" i="96"/>
  <c r="G73" i="96"/>
  <c r="F73" i="96"/>
  <c r="E73" i="96"/>
  <c r="D73" i="96"/>
  <c r="C73" i="96"/>
  <c r="B73" i="96"/>
  <c r="BA72" i="96"/>
  <c r="AZ72" i="96"/>
  <c r="AY72" i="96"/>
  <c r="AX72" i="96"/>
  <c r="AW72" i="96"/>
  <c r="AV72" i="96"/>
  <c r="AU72" i="96"/>
  <c r="AT72" i="96"/>
  <c r="AS72" i="96"/>
  <c r="AR72" i="96"/>
  <c r="AQ72" i="96"/>
  <c r="AP72" i="96"/>
  <c r="AO72" i="96"/>
  <c r="AN72" i="96"/>
  <c r="AM72" i="96"/>
  <c r="AL72" i="96"/>
  <c r="AK72" i="96"/>
  <c r="AJ72" i="96"/>
  <c r="AI72" i="96"/>
  <c r="AH72" i="96"/>
  <c r="AG72" i="96"/>
  <c r="AF72" i="96"/>
  <c r="AE72" i="96"/>
  <c r="AD72" i="96"/>
  <c r="AC72" i="96"/>
  <c r="AB72" i="96"/>
  <c r="AA72" i="96"/>
  <c r="Z72" i="96"/>
  <c r="Y72" i="96"/>
  <c r="X72" i="96"/>
  <c r="W72" i="96"/>
  <c r="V72" i="96"/>
  <c r="U72" i="96"/>
  <c r="T72" i="96"/>
  <c r="S72" i="96"/>
  <c r="R72" i="96"/>
  <c r="Q72" i="96"/>
  <c r="P72" i="96"/>
  <c r="O72" i="96"/>
  <c r="N72" i="96"/>
  <c r="M72" i="96"/>
  <c r="L72" i="96"/>
  <c r="K72" i="96"/>
  <c r="J72" i="96"/>
  <c r="I72" i="96"/>
  <c r="H72" i="96"/>
  <c r="G72" i="96"/>
  <c r="F72" i="96"/>
  <c r="E72" i="96"/>
  <c r="D72" i="96"/>
  <c r="C72" i="96"/>
  <c r="B72" i="96"/>
  <c r="BA71" i="96"/>
  <c r="AZ71" i="96"/>
  <c r="AY71" i="96"/>
  <c r="AX71" i="96"/>
  <c r="AW71" i="96"/>
  <c r="AV71" i="96"/>
  <c r="AU71" i="96"/>
  <c r="AT71" i="96"/>
  <c r="AS71" i="96"/>
  <c r="AR71" i="96"/>
  <c r="AQ71" i="96"/>
  <c r="AP71" i="96"/>
  <c r="AO71" i="96"/>
  <c r="AN71" i="96"/>
  <c r="AM71" i="96"/>
  <c r="AL71" i="96"/>
  <c r="AK71" i="96"/>
  <c r="AJ71" i="96"/>
  <c r="AI71" i="96"/>
  <c r="AH71" i="96"/>
  <c r="AG71" i="96"/>
  <c r="AF71" i="96"/>
  <c r="AE71" i="96"/>
  <c r="AD71" i="96"/>
  <c r="AC71" i="96"/>
  <c r="AB71" i="96"/>
  <c r="AA71" i="96"/>
  <c r="Z71" i="96"/>
  <c r="Y71" i="96"/>
  <c r="X71" i="96"/>
  <c r="W71" i="96"/>
  <c r="V71" i="96"/>
  <c r="U71" i="96"/>
  <c r="T71" i="96"/>
  <c r="S71" i="96"/>
  <c r="R71" i="96"/>
  <c r="Q71" i="96"/>
  <c r="P71" i="96"/>
  <c r="O71" i="96"/>
  <c r="N71" i="96"/>
  <c r="M71" i="96"/>
  <c r="L71" i="96"/>
  <c r="K71" i="96"/>
  <c r="J71" i="96"/>
  <c r="I71" i="96"/>
  <c r="H71" i="96"/>
  <c r="G71" i="96"/>
  <c r="F71" i="96"/>
  <c r="E71" i="96"/>
  <c r="D71" i="96"/>
  <c r="C71" i="96"/>
  <c r="B71" i="96"/>
  <c r="BA70" i="96"/>
  <c r="AZ70" i="96"/>
  <c r="AY70" i="96"/>
  <c r="AX70" i="96"/>
  <c r="AW70" i="96"/>
  <c r="AV70" i="96"/>
  <c r="AU70" i="96"/>
  <c r="AT70" i="96"/>
  <c r="AS70" i="96"/>
  <c r="AR70" i="96"/>
  <c r="AQ70" i="96"/>
  <c r="AP70" i="96"/>
  <c r="AO70" i="96"/>
  <c r="AN70" i="96"/>
  <c r="AM70" i="96"/>
  <c r="AL70" i="96"/>
  <c r="AK70" i="96"/>
  <c r="AJ70" i="96"/>
  <c r="AI70" i="96"/>
  <c r="AH70" i="96"/>
  <c r="AG70" i="96"/>
  <c r="AF70" i="96"/>
  <c r="AE70" i="96"/>
  <c r="AD70" i="96"/>
  <c r="AC70" i="96"/>
  <c r="AB70" i="96"/>
  <c r="AA70" i="96"/>
  <c r="Z70" i="96"/>
  <c r="Y70" i="96"/>
  <c r="X70" i="96"/>
  <c r="W70" i="96"/>
  <c r="V70" i="96"/>
  <c r="U70" i="96"/>
  <c r="T70" i="96"/>
  <c r="S70" i="96"/>
  <c r="R70" i="96"/>
  <c r="Q70" i="96"/>
  <c r="P70" i="96"/>
  <c r="O70" i="96"/>
  <c r="N70" i="96"/>
  <c r="M70" i="96"/>
  <c r="L70" i="96"/>
  <c r="K70" i="96"/>
  <c r="J70" i="96"/>
  <c r="I70" i="96"/>
  <c r="H70" i="96"/>
  <c r="G70" i="96"/>
  <c r="F70" i="96"/>
  <c r="E70" i="96"/>
  <c r="D70" i="96"/>
  <c r="C70" i="96"/>
  <c r="B70" i="96"/>
  <c r="BA69" i="96"/>
  <c r="AZ69" i="96"/>
  <c r="AY69" i="96"/>
  <c r="AX69" i="96"/>
  <c r="AW69" i="96"/>
  <c r="AV69" i="96"/>
  <c r="AU69" i="96"/>
  <c r="AT69" i="96"/>
  <c r="AS69" i="96"/>
  <c r="AR69" i="96"/>
  <c r="AQ69" i="96"/>
  <c r="AP69" i="96"/>
  <c r="AO69" i="96"/>
  <c r="AN69" i="96"/>
  <c r="AM69" i="96"/>
  <c r="AL69" i="96"/>
  <c r="AK69" i="96"/>
  <c r="AJ69" i="96"/>
  <c r="AI69" i="96"/>
  <c r="AH69" i="96"/>
  <c r="AG69" i="96"/>
  <c r="AF69" i="96"/>
  <c r="AE69" i="96"/>
  <c r="AD69" i="96"/>
  <c r="AC69" i="96"/>
  <c r="AB69" i="96"/>
  <c r="AA69" i="96"/>
  <c r="Z69" i="96"/>
  <c r="Y69" i="96"/>
  <c r="X69" i="96"/>
  <c r="W69" i="96"/>
  <c r="V69" i="96"/>
  <c r="U69" i="96"/>
  <c r="T69" i="96"/>
  <c r="S69" i="96"/>
  <c r="R69" i="96"/>
  <c r="Q69" i="96"/>
  <c r="P69" i="96"/>
  <c r="O69" i="96"/>
  <c r="N69" i="96"/>
  <c r="M69" i="96"/>
  <c r="L69" i="96"/>
  <c r="K69" i="96"/>
  <c r="J69" i="96"/>
  <c r="I69" i="96"/>
  <c r="H69" i="96"/>
  <c r="G69" i="96"/>
  <c r="F69" i="96"/>
  <c r="E69" i="96"/>
  <c r="D69" i="96"/>
  <c r="C69" i="96"/>
  <c r="B69" i="96"/>
  <c r="BA68" i="96"/>
  <c r="AZ68" i="96"/>
  <c r="AY68" i="96"/>
  <c r="AX68" i="96"/>
  <c r="AW68" i="96"/>
  <c r="AV68" i="96"/>
  <c r="AU68" i="96"/>
  <c r="AT68" i="96"/>
  <c r="AS68" i="96"/>
  <c r="AR68" i="96"/>
  <c r="AQ68" i="96"/>
  <c r="AP68" i="96"/>
  <c r="AO68" i="96"/>
  <c r="AN68" i="96"/>
  <c r="AM68" i="96"/>
  <c r="AL68" i="96"/>
  <c r="AK68" i="96"/>
  <c r="AJ68" i="96"/>
  <c r="AI68" i="96"/>
  <c r="AH68" i="96"/>
  <c r="AG68" i="96"/>
  <c r="AF68" i="96"/>
  <c r="AE68" i="96"/>
  <c r="AD68" i="96"/>
  <c r="AC68" i="96"/>
  <c r="AB68" i="96"/>
  <c r="AA68" i="96"/>
  <c r="Z68" i="96"/>
  <c r="Y68" i="96"/>
  <c r="X68" i="96"/>
  <c r="W68" i="96"/>
  <c r="V68" i="96"/>
  <c r="U68" i="96"/>
  <c r="T68" i="96"/>
  <c r="S68" i="96"/>
  <c r="R68" i="96"/>
  <c r="Q68" i="96"/>
  <c r="P68" i="96"/>
  <c r="O68" i="96"/>
  <c r="N68" i="96"/>
  <c r="M68" i="96"/>
  <c r="L68" i="96"/>
  <c r="K68" i="96"/>
  <c r="J68" i="96"/>
  <c r="I68" i="96"/>
  <c r="H68" i="96"/>
  <c r="G68" i="96"/>
  <c r="F68" i="96"/>
  <c r="E68" i="96"/>
  <c r="D68" i="96"/>
  <c r="C68" i="96"/>
  <c r="B68" i="96"/>
  <c r="BA67" i="96"/>
  <c r="AZ67" i="96"/>
  <c r="AY67" i="96"/>
  <c r="AX67" i="96"/>
  <c r="AW67" i="96"/>
  <c r="AV67" i="96"/>
  <c r="AU67" i="96"/>
  <c r="AT67" i="96"/>
  <c r="AS67" i="96"/>
  <c r="AR67" i="96"/>
  <c r="AQ67" i="96"/>
  <c r="AP67" i="96"/>
  <c r="AO67" i="96"/>
  <c r="AN67" i="96"/>
  <c r="AM67" i="96"/>
  <c r="AL67" i="96"/>
  <c r="AK67" i="96"/>
  <c r="AJ67" i="96"/>
  <c r="AI67" i="96"/>
  <c r="AH67" i="96"/>
  <c r="AG67" i="96"/>
  <c r="AF67" i="96"/>
  <c r="AE67" i="96"/>
  <c r="AD67" i="96"/>
  <c r="AC67" i="96"/>
  <c r="AB67" i="96"/>
  <c r="AA67" i="96"/>
  <c r="Z67" i="96"/>
  <c r="Y67" i="96"/>
  <c r="X67" i="96"/>
  <c r="W67" i="96"/>
  <c r="V67" i="96"/>
  <c r="U67" i="96"/>
  <c r="T67" i="96"/>
  <c r="S67" i="96"/>
  <c r="R67" i="96"/>
  <c r="Q67" i="96"/>
  <c r="P67" i="96"/>
  <c r="O67" i="96"/>
  <c r="N67" i="96"/>
  <c r="M67" i="96"/>
  <c r="L67" i="96"/>
  <c r="K67" i="96"/>
  <c r="J67" i="96"/>
  <c r="I67" i="96"/>
  <c r="H67" i="96"/>
  <c r="G67" i="96"/>
  <c r="F67" i="96"/>
  <c r="E67" i="96"/>
  <c r="D67" i="96"/>
  <c r="C67" i="96"/>
  <c r="B67" i="96"/>
  <c r="BA66" i="96"/>
  <c r="AZ66" i="96"/>
  <c r="AY66" i="96"/>
  <c r="AX66" i="96"/>
  <c r="AW66" i="96"/>
  <c r="AV66" i="96"/>
  <c r="AU66" i="96"/>
  <c r="AT66" i="96"/>
  <c r="AS66" i="96"/>
  <c r="AR66" i="96"/>
  <c r="AQ66" i="96"/>
  <c r="AP66" i="96"/>
  <c r="AO66" i="96"/>
  <c r="AN66" i="96"/>
  <c r="AM66" i="96"/>
  <c r="AL66" i="96"/>
  <c r="AK66" i="96"/>
  <c r="AJ66" i="96"/>
  <c r="AI66" i="96"/>
  <c r="AH66" i="96"/>
  <c r="AG66" i="96"/>
  <c r="AF66" i="96"/>
  <c r="AE66" i="96"/>
  <c r="AD66" i="96"/>
  <c r="AC66" i="96"/>
  <c r="AB66" i="96"/>
  <c r="AA66" i="96"/>
  <c r="Z66" i="96"/>
  <c r="Y66" i="96"/>
  <c r="X66" i="96"/>
  <c r="W66" i="96"/>
  <c r="V66" i="96"/>
  <c r="U66" i="96"/>
  <c r="T66" i="96"/>
  <c r="S66" i="96"/>
  <c r="R66" i="96"/>
  <c r="Q66" i="96"/>
  <c r="P66" i="96"/>
  <c r="O66" i="96"/>
  <c r="N66" i="96"/>
  <c r="M66" i="96"/>
  <c r="L66" i="96"/>
  <c r="K66" i="96"/>
  <c r="J66" i="96"/>
  <c r="I66" i="96"/>
  <c r="H66" i="96"/>
  <c r="G66" i="96"/>
  <c r="F66" i="96"/>
  <c r="E66" i="96"/>
  <c r="D66" i="96"/>
  <c r="C66" i="96"/>
  <c r="B66" i="96"/>
  <c r="BA65" i="96"/>
  <c r="AZ65" i="96"/>
  <c r="AY65" i="96"/>
  <c r="AX65" i="96"/>
  <c r="AW65" i="96"/>
  <c r="AV65" i="96"/>
  <c r="AU65" i="96"/>
  <c r="AT65" i="96"/>
  <c r="AS65" i="96"/>
  <c r="AR65" i="96"/>
  <c r="AQ65" i="96"/>
  <c r="AP65" i="96"/>
  <c r="AO65" i="96"/>
  <c r="AN65" i="96"/>
  <c r="AM65" i="96"/>
  <c r="AL65" i="96"/>
  <c r="AK65" i="96"/>
  <c r="AJ65" i="96"/>
  <c r="AI65" i="96"/>
  <c r="AH65" i="96"/>
  <c r="AG65" i="96"/>
  <c r="AF65" i="96"/>
  <c r="AE65" i="96"/>
  <c r="AD65" i="96"/>
  <c r="AC65" i="96"/>
  <c r="AB65" i="96"/>
  <c r="AA65" i="96"/>
  <c r="Z65" i="96"/>
  <c r="Y65" i="96"/>
  <c r="X65" i="96"/>
  <c r="W65" i="96"/>
  <c r="V65" i="96"/>
  <c r="U65" i="96"/>
  <c r="T65" i="96"/>
  <c r="S65" i="96"/>
  <c r="R65" i="96"/>
  <c r="Q65" i="96"/>
  <c r="P65" i="96"/>
  <c r="O65" i="96"/>
  <c r="N65" i="96"/>
  <c r="M65" i="96"/>
  <c r="L65" i="96"/>
  <c r="K65" i="96"/>
  <c r="J65" i="96"/>
  <c r="I65" i="96"/>
  <c r="H65" i="96"/>
  <c r="G65" i="96"/>
  <c r="F65" i="96"/>
  <c r="E65" i="96"/>
  <c r="D65" i="96"/>
  <c r="C65" i="96"/>
  <c r="B65" i="96"/>
  <c r="BA64" i="96"/>
  <c r="AZ64" i="96"/>
  <c r="AY64" i="96"/>
  <c r="AX64" i="96"/>
  <c r="AW64" i="96"/>
  <c r="AV64" i="96"/>
  <c r="AU64" i="96"/>
  <c r="AT64" i="96"/>
  <c r="AS64" i="96"/>
  <c r="AR64" i="96"/>
  <c r="AQ64" i="96"/>
  <c r="AP64" i="96"/>
  <c r="AO64" i="96"/>
  <c r="AN64" i="96"/>
  <c r="AM64" i="96"/>
  <c r="AL64" i="96"/>
  <c r="AK64" i="96"/>
  <c r="AJ64" i="96"/>
  <c r="AI64" i="96"/>
  <c r="AH64" i="96"/>
  <c r="AG64" i="96"/>
  <c r="AF64" i="96"/>
  <c r="AE64" i="96"/>
  <c r="AD64" i="96"/>
  <c r="AC64" i="96"/>
  <c r="AB64" i="96"/>
  <c r="AA64" i="96"/>
  <c r="Z64" i="96"/>
  <c r="Y64" i="96"/>
  <c r="X64" i="96"/>
  <c r="W64" i="96"/>
  <c r="V64" i="96"/>
  <c r="U64" i="96"/>
  <c r="T64" i="96"/>
  <c r="S64" i="96"/>
  <c r="R64" i="96"/>
  <c r="Q64" i="96"/>
  <c r="P64" i="96"/>
  <c r="O64" i="96"/>
  <c r="N64" i="96"/>
  <c r="M64" i="96"/>
  <c r="L64" i="96"/>
  <c r="K64" i="96"/>
  <c r="J64" i="96"/>
  <c r="I64" i="96"/>
  <c r="H64" i="96"/>
  <c r="G64" i="96"/>
  <c r="F64" i="96"/>
  <c r="E64" i="96"/>
  <c r="D64" i="96"/>
  <c r="C64" i="96"/>
  <c r="B64" i="96"/>
  <c r="BA63" i="96"/>
  <c r="AZ63" i="96"/>
  <c r="AY63" i="96"/>
  <c r="AX63" i="96"/>
  <c r="AW63" i="96"/>
  <c r="AV63" i="96"/>
  <c r="AU63" i="96"/>
  <c r="AT63" i="96"/>
  <c r="AS63" i="96"/>
  <c r="AR63" i="96"/>
  <c r="AQ63" i="96"/>
  <c r="AP63" i="96"/>
  <c r="AO63" i="96"/>
  <c r="AN63" i="96"/>
  <c r="AM63" i="96"/>
  <c r="AL63" i="96"/>
  <c r="AK63" i="96"/>
  <c r="AJ63" i="96"/>
  <c r="AI63" i="96"/>
  <c r="AH63" i="96"/>
  <c r="AG63" i="96"/>
  <c r="AF63" i="96"/>
  <c r="AE63" i="96"/>
  <c r="AD63" i="96"/>
  <c r="AC63" i="96"/>
  <c r="AB63" i="96"/>
  <c r="AA63" i="96"/>
  <c r="Z63" i="96"/>
  <c r="Y63" i="96"/>
  <c r="X63" i="96"/>
  <c r="W63" i="96"/>
  <c r="V63" i="96"/>
  <c r="U63" i="96"/>
  <c r="T63" i="96"/>
  <c r="S63" i="96"/>
  <c r="R63" i="96"/>
  <c r="Q63" i="96"/>
  <c r="P63" i="96"/>
  <c r="O63" i="96"/>
  <c r="N63" i="96"/>
  <c r="M63" i="96"/>
  <c r="L63" i="96"/>
  <c r="K63" i="96"/>
  <c r="J63" i="96"/>
  <c r="I63" i="96"/>
  <c r="H63" i="96"/>
  <c r="G63" i="96"/>
  <c r="F63" i="96"/>
  <c r="E63" i="96"/>
  <c r="D63" i="96"/>
  <c r="C63" i="96"/>
  <c r="B63" i="96"/>
  <c r="BA62" i="96"/>
  <c r="AZ62" i="96"/>
  <c r="AY62" i="96"/>
  <c r="AX62" i="96"/>
  <c r="AW62" i="96"/>
  <c r="AV62" i="96"/>
  <c r="AU62" i="96"/>
  <c r="AT62" i="96"/>
  <c r="AS62" i="96"/>
  <c r="AR62" i="96"/>
  <c r="AQ62" i="96"/>
  <c r="AP62" i="96"/>
  <c r="AO62" i="96"/>
  <c r="AN62" i="96"/>
  <c r="AM62" i="96"/>
  <c r="AL62" i="96"/>
  <c r="AK62" i="96"/>
  <c r="AJ62" i="96"/>
  <c r="AI62" i="96"/>
  <c r="AH62" i="96"/>
  <c r="AG62" i="96"/>
  <c r="AF62" i="96"/>
  <c r="AE62" i="96"/>
  <c r="AD62" i="96"/>
  <c r="AC62" i="96"/>
  <c r="AB62" i="96"/>
  <c r="AA62" i="96"/>
  <c r="Z62" i="96"/>
  <c r="Y62" i="96"/>
  <c r="X62" i="96"/>
  <c r="W62" i="96"/>
  <c r="V62" i="96"/>
  <c r="U62" i="96"/>
  <c r="T62" i="96"/>
  <c r="S62" i="96"/>
  <c r="R62" i="96"/>
  <c r="Q62" i="96"/>
  <c r="P62" i="96"/>
  <c r="O62" i="96"/>
  <c r="N62" i="96"/>
  <c r="M62" i="96"/>
  <c r="L62" i="96"/>
  <c r="K62" i="96"/>
  <c r="J62" i="96"/>
  <c r="I62" i="96"/>
  <c r="H62" i="96"/>
  <c r="G62" i="96"/>
  <c r="F62" i="96"/>
  <c r="E62" i="96"/>
  <c r="D62" i="96"/>
  <c r="C62" i="96"/>
  <c r="B62" i="96"/>
  <c r="BA61" i="96"/>
  <c r="AZ61" i="96"/>
  <c r="AY61" i="96"/>
  <c r="AX61" i="96"/>
  <c r="AW61" i="96"/>
  <c r="AV61" i="96"/>
  <c r="AU61" i="96"/>
  <c r="AT61" i="96"/>
  <c r="AS61" i="96"/>
  <c r="AR61" i="96"/>
  <c r="AQ61" i="96"/>
  <c r="AP61" i="96"/>
  <c r="AO61" i="96"/>
  <c r="AN61" i="96"/>
  <c r="AM61" i="96"/>
  <c r="AL61" i="96"/>
  <c r="AK61" i="96"/>
  <c r="AJ61" i="96"/>
  <c r="AI61" i="96"/>
  <c r="AH61" i="96"/>
  <c r="AG61" i="96"/>
  <c r="AF61" i="96"/>
  <c r="AE61" i="96"/>
  <c r="AD61" i="96"/>
  <c r="AC61" i="96"/>
  <c r="AB61" i="96"/>
  <c r="AA61" i="96"/>
  <c r="Z61" i="96"/>
  <c r="Y61" i="96"/>
  <c r="X61" i="96"/>
  <c r="W61" i="96"/>
  <c r="V61" i="96"/>
  <c r="U61" i="96"/>
  <c r="T61" i="96"/>
  <c r="S61" i="96"/>
  <c r="R61" i="96"/>
  <c r="Q61" i="96"/>
  <c r="P61" i="96"/>
  <c r="O61" i="96"/>
  <c r="N61" i="96"/>
  <c r="M61" i="96"/>
  <c r="L61" i="96"/>
  <c r="K61" i="96"/>
  <c r="J61" i="96"/>
  <c r="I61" i="96"/>
  <c r="H61" i="96"/>
  <c r="G61" i="96"/>
  <c r="F61" i="96"/>
  <c r="E61" i="96"/>
  <c r="D61" i="96"/>
  <c r="C61" i="96"/>
  <c r="B61" i="96"/>
  <c r="BA60" i="96"/>
  <c r="AZ60" i="96"/>
  <c r="AY60" i="96"/>
  <c r="AX60" i="96"/>
  <c r="AW60" i="96"/>
  <c r="AV60" i="96"/>
  <c r="AU60" i="96"/>
  <c r="AT60" i="96"/>
  <c r="AS60" i="96"/>
  <c r="AR60" i="96"/>
  <c r="AQ60" i="96"/>
  <c r="AP60" i="96"/>
  <c r="AO60" i="96"/>
  <c r="AN60" i="96"/>
  <c r="AM60" i="96"/>
  <c r="AL60" i="96"/>
  <c r="AK60" i="96"/>
  <c r="AJ60" i="96"/>
  <c r="AI60" i="96"/>
  <c r="AH60" i="96"/>
  <c r="AG60" i="96"/>
  <c r="AF60" i="96"/>
  <c r="AE60" i="96"/>
  <c r="AD60" i="96"/>
  <c r="AC60" i="96"/>
  <c r="AB60" i="96"/>
  <c r="AA60" i="96"/>
  <c r="Z60" i="96"/>
  <c r="Y60" i="96"/>
  <c r="X60" i="96"/>
  <c r="W60" i="96"/>
  <c r="V60" i="96"/>
  <c r="U60" i="96"/>
  <c r="T60" i="96"/>
  <c r="S60" i="96"/>
  <c r="R60" i="96"/>
  <c r="Q60" i="96"/>
  <c r="P60" i="96"/>
  <c r="O60" i="96"/>
  <c r="N60" i="96"/>
  <c r="M60" i="96"/>
  <c r="L60" i="96"/>
  <c r="K60" i="96"/>
  <c r="J60" i="96"/>
  <c r="I60" i="96"/>
  <c r="H60" i="96"/>
  <c r="G60" i="96"/>
  <c r="F60" i="96"/>
  <c r="E60" i="96"/>
  <c r="D60" i="96"/>
  <c r="C60" i="96"/>
  <c r="B60" i="96"/>
  <c r="BA59" i="96"/>
  <c r="AZ59" i="96"/>
  <c r="AY59" i="96"/>
  <c r="AX59" i="96"/>
  <c r="AW59" i="96"/>
  <c r="AV59" i="96"/>
  <c r="AU59" i="96"/>
  <c r="AT59" i="96"/>
  <c r="AS59" i="96"/>
  <c r="AR59" i="96"/>
  <c r="AQ59" i="96"/>
  <c r="AP59" i="96"/>
  <c r="AO59" i="96"/>
  <c r="AN59" i="96"/>
  <c r="AM59" i="96"/>
  <c r="AL59" i="96"/>
  <c r="AK59" i="96"/>
  <c r="AJ59" i="96"/>
  <c r="AI59" i="96"/>
  <c r="AH59" i="96"/>
  <c r="AG59" i="96"/>
  <c r="AF59" i="96"/>
  <c r="AE59" i="96"/>
  <c r="AD59" i="96"/>
  <c r="AC59" i="96"/>
  <c r="AB59" i="96"/>
  <c r="AA59" i="96"/>
  <c r="Z59" i="96"/>
  <c r="Y59" i="96"/>
  <c r="X59" i="96"/>
  <c r="W59" i="96"/>
  <c r="V59" i="96"/>
  <c r="U59" i="96"/>
  <c r="T59" i="96"/>
  <c r="S59" i="96"/>
  <c r="R59" i="96"/>
  <c r="Q59" i="96"/>
  <c r="P59" i="96"/>
  <c r="O59" i="96"/>
  <c r="N59" i="96"/>
  <c r="M59" i="96"/>
  <c r="L59" i="96"/>
  <c r="K59" i="96"/>
  <c r="J59" i="96"/>
  <c r="I59" i="96"/>
  <c r="H59" i="96"/>
  <c r="G59" i="96"/>
  <c r="F59" i="96"/>
  <c r="E59" i="96"/>
  <c r="D59" i="96"/>
  <c r="C59" i="96"/>
  <c r="B59" i="96"/>
  <c r="BA58" i="96"/>
  <c r="AZ58" i="96"/>
  <c r="AY58" i="96"/>
  <c r="AX58" i="96"/>
  <c r="AW58" i="96"/>
  <c r="AV58" i="96"/>
  <c r="AU58" i="96"/>
  <c r="AT58" i="96"/>
  <c r="AS58" i="96"/>
  <c r="AR58" i="96"/>
  <c r="AQ58" i="96"/>
  <c r="AP58" i="96"/>
  <c r="AO58" i="96"/>
  <c r="AN58" i="96"/>
  <c r="AM58" i="96"/>
  <c r="AL58" i="96"/>
  <c r="AK58" i="96"/>
  <c r="AJ58" i="96"/>
  <c r="AI58" i="96"/>
  <c r="AH58" i="96"/>
  <c r="AG58" i="96"/>
  <c r="AF58" i="96"/>
  <c r="AE58" i="96"/>
  <c r="AD58" i="96"/>
  <c r="AC58" i="96"/>
  <c r="AB58" i="96"/>
  <c r="AA58" i="96"/>
  <c r="Z58" i="96"/>
  <c r="Y58" i="96"/>
  <c r="X58" i="96"/>
  <c r="W58" i="96"/>
  <c r="V58" i="96"/>
  <c r="U58" i="96"/>
  <c r="T58" i="96"/>
  <c r="S58" i="96"/>
  <c r="R58" i="96"/>
  <c r="Q58" i="96"/>
  <c r="P58" i="96"/>
  <c r="O58" i="96"/>
  <c r="N58" i="96"/>
  <c r="M58" i="96"/>
  <c r="L58" i="96"/>
  <c r="K58" i="96"/>
  <c r="J58" i="96"/>
  <c r="I58" i="96"/>
  <c r="H58" i="96"/>
  <c r="G58" i="96"/>
  <c r="F58" i="96"/>
  <c r="E58" i="96"/>
  <c r="D58" i="96"/>
  <c r="C58" i="96"/>
  <c r="B58" i="96"/>
  <c r="BA57" i="96"/>
  <c r="AZ57" i="96"/>
  <c r="AY57" i="96"/>
  <c r="AX57" i="96"/>
  <c r="AW57" i="96"/>
  <c r="AV57" i="96"/>
  <c r="AU57" i="96"/>
  <c r="AT57" i="96"/>
  <c r="AS57" i="96"/>
  <c r="AR57" i="96"/>
  <c r="AQ57" i="96"/>
  <c r="AP57" i="96"/>
  <c r="AO57" i="96"/>
  <c r="AN57" i="96"/>
  <c r="AM57" i="96"/>
  <c r="AL57" i="96"/>
  <c r="AK57" i="96"/>
  <c r="AJ57" i="96"/>
  <c r="AI57" i="96"/>
  <c r="AH57" i="96"/>
  <c r="AG57" i="96"/>
  <c r="AF57" i="96"/>
  <c r="AE57" i="96"/>
  <c r="AD57" i="96"/>
  <c r="AC57" i="96"/>
  <c r="AB57" i="96"/>
  <c r="AA57" i="96"/>
  <c r="Z57" i="96"/>
  <c r="Y57" i="96"/>
  <c r="X57" i="96"/>
  <c r="W57" i="96"/>
  <c r="V57" i="96"/>
  <c r="U57" i="96"/>
  <c r="T57" i="96"/>
  <c r="S57" i="96"/>
  <c r="R57" i="96"/>
  <c r="Q57" i="96"/>
  <c r="P57" i="96"/>
  <c r="O57" i="96"/>
  <c r="N57" i="96"/>
  <c r="M57" i="96"/>
  <c r="L57" i="96"/>
  <c r="K57" i="96"/>
  <c r="J57" i="96"/>
  <c r="I57" i="96"/>
  <c r="H57" i="96"/>
  <c r="G57" i="96"/>
  <c r="F57" i="96"/>
  <c r="E57" i="96"/>
  <c r="D57" i="96"/>
  <c r="C57" i="96"/>
  <c r="B57" i="96"/>
  <c r="BA56" i="96"/>
  <c r="AZ56" i="96"/>
  <c r="AY56" i="96"/>
  <c r="AX56" i="96"/>
  <c r="AW56" i="96"/>
  <c r="AV56" i="96"/>
  <c r="AU56" i="96"/>
  <c r="AT56" i="96"/>
  <c r="AS56" i="96"/>
  <c r="AR56" i="96"/>
  <c r="AQ56" i="96"/>
  <c r="AP56" i="96"/>
  <c r="AO56" i="96"/>
  <c r="AN56" i="96"/>
  <c r="AM56" i="96"/>
  <c r="AL56" i="96"/>
  <c r="AK56" i="96"/>
  <c r="AJ56" i="96"/>
  <c r="AI56" i="96"/>
  <c r="AH56" i="96"/>
  <c r="AG56" i="96"/>
  <c r="AF56" i="96"/>
  <c r="AE56" i="96"/>
  <c r="AD56" i="96"/>
  <c r="AC56" i="96"/>
  <c r="AB56" i="96"/>
  <c r="AA56" i="96"/>
  <c r="Z56" i="96"/>
  <c r="Y56" i="96"/>
  <c r="X56" i="96"/>
  <c r="W56" i="96"/>
  <c r="V56" i="96"/>
  <c r="U56" i="96"/>
  <c r="T56" i="96"/>
  <c r="S56" i="96"/>
  <c r="R56" i="96"/>
  <c r="Q56" i="96"/>
  <c r="P56" i="96"/>
  <c r="O56" i="96"/>
  <c r="N56" i="96"/>
  <c r="M56" i="96"/>
  <c r="L56" i="96"/>
  <c r="K56" i="96"/>
  <c r="J56" i="96"/>
  <c r="I56" i="96"/>
  <c r="H56" i="96"/>
  <c r="G56" i="96"/>
  <c r="F56" i="96"/>
  <c r="E56" i="96"/>
  <c r="D56" i="96"/>
  <c r="C56" i="96"/>
  <c r="B56" i="96"/>
  <c r="BA55" i="96"/>
  <c r="AZ55" i="96"/>
  <c r="AY55" i="96"/>
  <c r="AX55" i="96"/>
  <c r="AW55" i="96"/>
  <c r="AV55" i="96"/>
  <c r="AU55" i="96"/>
  <c r="AT55" i="96"/>
  <c r="AS55" i="96"/>
  <c r="AR55" i="96"/>
  <c r="AQ55" i="96"/>
  <c r="AP55" i="96"/>
  <c r="AO55" i="96"/>
  <c r="AN55" i="96"/>
  <c r="AM55" i="96"/>
  <c r="AL55" i="96"/>
  <c r="AK55" i="96"/>
  <c r="AJ55" i="96"/>
  <c r="AI55" i="96"/>
  <c r="AH55" i="96"/>
  <c r="AG55" i="96"/>
  <c r="AF55" i="96"/>
  <c r="AE55" i="96"/>
  <c r="AD55" i="96"/>
  <c r="AC55" i="96"/>
  <c r="AB55" i="96"/>
  <c r="AA55" i="96"/>
  <c r="Z55" i="96"/>
  <c r="Y55" i="96"/>
  <c r="X55" i="96"/>
  <c r="W55" i="96"/>
  <c r="V55" i="96"/>
  <c r="U55" i="96"/>
  <c r="T55" i="96"/>
  <c r="S55" i="96"/>
  <c r="R55" i="96"/>
  <c r="Q55" i="96"/>
  <c r="P55" i="96"/>
  <c r="O55" i="96"/>
  <c r="N55" i="96"/>
  <c r="M55" i="96"/>
  <c r="L55" i="96"/>
  <c r="K55" i="96"/>
  <c r="J55" i="96"/>
  <c r="I55" i="96"/>
  <c r="H55" i="96"/>
  <c r="G55" i="96"/>
  <c r="F55" i="96"/>
  <c r="E55" i="96"/>
  <c r="D55" i="96"/>
  <c r="C55" i="96"/>
  <c r="B55" i="96"/>
  <c r="BA54" i="96"/>
  <c r="AZ54" i="96"/>
  <c r="AY54" i="96"/>
  <c r="AX54" i="96"/>
  <c r="AW54" i="96"/>
  <c r="AV54" i="96"/>
  <c r="AU54" i="96"/>
  <c r="AT54" i="96"/>
  <c r="AS54" i="96"/>
  <c r="AR54" i="96"/>
  <c r="AQ54" i="96"/>
  <c r="AP54" i="96"/>
  <c r="AO54" i="96"/>
  <c r="AN54" i="96"/>
  <c r="AM54" i="96"/>
  <c r="AL54" i="96"/>
  <c r="AK54" i="96"/>
  <c r="AJ54" i="96"/>
  <c r="AI54" i="96"/>
  <c r="AH54" i="96"/>
  <c r="AG54" i="96"/>
  <c r="AF54" i="96"/>
  <c r="AE54" i="96"/>
  <c r="AD54" i="96"/>
  <c r="AC54" i="96"/>
  <c r="AB54" i="96"/>
  <c r="AA54" i="96"/>
  <c r="Z54" i="96"/>
  <c r="Y54" i="96"/>
  <c r="X54" i="96"/>
  <c r="W54" i="96"/>
  <c r="V54" i="96"/>
  <c r="U54" i="96"/>
  <c r="T54" i="96"/>
  <c r="S54" i="96"/>
  <c r="R54" i="96"/>
  <c r="Q54" i="96"/>
  <c r="P54" i="96"/>
  <c r="O54" i="96"/>
  <c r="N54" i="96"/>
  <c r="M54" i="96"/>
  <c r="L54" i="96"/>
  <c r="K54" i="96"/>
  <c r="J54" i="96"/>
  <c r="I54" i="96"/>
  <c r="H54" i="96"/>
  <c r="G54" i="96"/>
  <c r="F54" i="96"/>
  <c r="E54" i="96"/>
  <c r="D54" i="96"/>
  <c r="C54" i="96"/>
  <c r="B54" i="96"/>
  <c r="BA53" i="96"/>
  <c r="AZ53" i="96"/>
  <c r="AY53" i="96"/>
  <c r="AX53" i="96"/>
  <c r="AW53" i="96"/>
  <c r="AV53" i="96"/>
  <c r="AU53" i="96"/>
  <c r="AT53" i="96"/>
  <c r="AS53" i="96"/>
  <c r="AR53" i="96"/>
  <c r="AQ53" i="96"/>
  <c r="AP53" i="96"/>
  <c r="AO53" i="96"/>
  <c r="AN53" i="96"/>
  <c r="AM53" i="96"/>
  <c r="AL53" i="96"/>
  <c r="AK53" i="96"/>
  <c r="AJ53" i="96"/>
  <c r="AI53" i="96"/>
  <c r="AH53" i="96"/>
  <c r="AG53" i="96"/>
  <c r="AF53" i="96"/>
  <c r="AE53" i="96"/>
  <c r="AD53" i="96"/>
  <c r="AC53" i="96"/>
  <c r="AB53" i="96"/>
  <c r="AA53" i="96"/>
  <c r="Z53" i="96"/>
  <c r="Y53" i="96"/>
  <c r="X53" i="96"/>
  <c r="W53" i="96"/>
  <c r="V53" i="96"/>
  <c r="U53" i="96"/>
  <c r="T53" i="96"/>
  <c r="S53" i="96"/>
  <c r="R53" i="96"/>
  <c r="Q53" i="96"/>
  <c r="P53" i="96"/>
  <c r="O53" i="96"/>
  <c r="N53" i="96"/>
  <c r="M53" i="96"/>
  <c r="L53" i="96"/>
  <c r="K53" i="96"/>
  <c r="J53" i="96"/>
  <c r="I53" i="96"/>
  <c r="H53" i="96"/>
  <c r="G53" i="96"/>
  <c r="F53" i="96"/>
  <c r="E53" i="96"/>
  <c r="D53" i="96"/>
  <c r="C53" i="96"/>
  <c r="B53" i="96"/>
  <c r="BA52" i="96"/>
  <c r="AZ52" i="96"/>
  <c r="AY52" i="96"/>
  <c r="AX52" i="96"/>
  <c r="AW52" i="96"/>
  <c r="AV52" i="96"/>
  <c r="AU52" i="96"/>
  <c r="AT52" i="96"/>
  <c r="AS52" i="96"/>
  <c r="AR52" i="96"/>
  <c r="AQ52" i="96"/>
  <c r="AP52" i="96"/>
  <c r="AO52" i="96"/>
  <c r="AN52" i="96"/>
  <c r="AM52" i="96"/>
  <c r="AL52" i="96"/>
  <c r="AK52" i="96"/>
  <c r="AJ52" i="96"/>
  <c r="AI52" i="96"/>
  <c r="AH52" i="96"/>
  <c r="AG52" i="96"/>
  <c r="AF52" i="96"/>
  <c r="AE52" i="96"/>
  <c r="AD52" i="96"/>
  <c r="AC52" i="96"/>
  <c r="AB52" i="96"/>
  <c r="AA52" i="96"/>
  <c r="Z52" i="96"/>
  <c r="Y52" i="96"/>
  <c r="X52" i="96"/>
  <c r="W52" i="96"/>
  <c r="V52" i="96"/>
  <c r="U52" i="96"/>
  <c r="T52" i="96"/>
  <c r="S52" i="96"/>
  <c r="R52" i="96"/>
  <c r="Q52" i="96"/>
  <c r="P52" i="96"/>
  <c r="O52" i="96"/>
  <c r="N52" i="96"/>
  <c r="M52" i="96"/>
  <c r="L52" i="96"/>
  <c r="K52" i="96"/>
  <c r="J52" i="96"/>
  <c r="I52" i="96"/>
  <c r="H52" i="96"/>
  <c r="G52" i="96"/>
  <c r="F52" i="96"/>
  <c r="E52" i="96"/>
  <c r="D52" i="96"/>
  <c r="C52" i="96"/>
  <c r="B52" i="96"/>
  <c r="BA51" i="96"/>
  <c r="AZ51" i="96"/>
  <c r="AY51" i="96"/>
  <c r="AX51" i="96"/>
  <c r="AW51" i="96"/>
  <c r="AV51" i="96"/>
  <c r="AU51" i="96"/>
  <c r="AT51" i="96"/>
  <c r="AS51" i="96"/>
  <c r="AR51" i="96"/>
  <c r="AQ51" i="96"/>
  <c r="AP51" i="96"/>
  <c r="AO51" i="96"/>
  <c r="AN51" i="96"/>
  <c r="AM51" i="96"/>
  <c r="AL51" i="96"/>
  <c r="AK51" i="96"/>
  <c r="AJ51" i="96"/>
  <c r="AI51" i="96"/>
  <c r="AH51" i="96"/>
  <c r="AG51" i="96"/>
  <c r="AF51" i="96"/>
  <c r="AE51" i="96"/>
  <c r="AD51" i="96"/>
  <c r="AC51" i="96"/>
  <c r="AB51" i="96"/>
  <c r="AA51" i="96"/>
  <c r="Z51" i="96"/>
  <c r="Y51" i="96"/>
  <c r="X51" i="96"/>
  <c r="W51" i="96"/>
  <c r="V51" i="96"/>
  <c r="U51" i="96"/>
  <c r="T51" i="96"/>
  <c r="S51" i="96"/>
  <c r="R51" i="96"/>
  <c r="Q51" i="96"/>
  <c r="P51" i="96"/>
  <c r="O51" i="96"/>
  <c r="N51" i="96"/>
  <c r="M51" i="96"/>
  <c r="L51" i="96"/>
  <c r="K51" i="96"/>
  <c r="J51" i="96"/>
  <c r="I51" i="96"/>
  <c r="H51" i="96"/>
  <c r="G51" i="96"/>
  <c r="F51" i="96"/>
  <c r="E51" i="96"/>
  <c r="D51" i="96"/>
  <c r="C51" i="96"/>
  <c r="B51" i="96"/>
  <c r="BA50" i="96"/>
  <c r="AZ50" i="96"/>
  <c r="AY50" i="96"/>
  <c r="AX50" i="96"/>
  <c r="AW50" i="96"/>
  <c r="AV50" i="96"/>
  <c r="AU50" i="96"/>
  <c r="AT50" i="96"/>
  <c r="AS50" i="96"/>
  <c r="AR50" i="96"/>
  <c r="AQ50" i="96"/>
  <c r="AP50" i="96"/>
  <c r="AO50" i="96"/>
  <c r="AN50" i="96"/>
  <c r="AM50" i="96"/>
  <c r="AL50" i="96"/>
  <c r="AK50" i="96"/>
  <c r="AJ50" i="96"/>
  <c r="AI50" i="96"/>
  <c r="AH50" i="96"/>
  <c r="AG50" i="96"/>
  <c r="AF50" i="96"/>
  <c r="AE50" i="96"/>
  <c r="AD50" i="96"/>
  <c r="AC50" i="96"/>
  <c r="AB50" i="96"/>
  <c r="AA50" i="96"/>
  <c r="Z50" i="96"/>
  <c r="Y50" i="96"/>
  <c r="X50" i="96"/>
  <c r="W50" i="96"/>
  <c r="V50" i="96"/>
  <c r="U50" i="96"/>
  <c r="T50" i="96"/>
  <c r="S50" i="96"/>
  <c r="R50" i="96"/>
  <c r="Q50" i="96"/>
  <c r="P50" i="96"/>
  <c r="O50" i="96"/>
  <c r="N50" i="96"/>
  <c r="M50" i="96"/>
  <c r="L50" i="96"/>
  <c r="K50" i="96"/>
  <c r="J50" i="96"/>
  <c r="I50" i="96"/>
  <c r="H50" i="96"/>
  <c r="G50" i="96"/>
  <c r="F50" i="96"/>
  <c r="E50" i="96"/>
  <c r="D50" i="96"/>
  <c r="C50" i="96"/>
  <c r="B50" i="96"/>
  <c r="BA49" i="96"/>
  <c r="AZ49" i="96"/>
  <c r="AY49" i="96"/>
  <c r="AX49" i="96"/>
  <c r="AW49" i="96"/>
  <c r="AV49" i="96"/>
  <c r="AU49" i="96"/>
  <c r="AT49" i="96"/>
  <c r="AS49" i="96"/>
  <c r="AR49" i="96"/>
  <c r="AQ49" i="96"/>
  <c r="AP49" i="96"/>
  <c r="AO49" i="96"/>
  <c r="AN49" i="96"/>
  <c r="AM49" i="96"/>
  <c r="AL49" i="96"/>
  <c r="AK49" i="96"/>
  <c r="AJ49" i="96"/>
  <c r="AI49" i="96"/>
  <c r="AH49" i="96"/>
  <c r="AG49" i="96"/>
  <c r="AF49" i="96"/>
  <c r="AE49" i="96"/>
  <c r="AD49" i="96"/>
  <c r="AC49" i="96"/>
  <c r="AB49" i="96"/>
  <c r="AA49" i="96"/>
  <c r="Z49" i="96"/>
  <c r="Y49" i="96"/>
  <c r="X49" i="96"/>
  <c r="W49" i="96"/>
  <c r="V49" i="96"/>
  <c r="U49" i="96"/>
  <c r="T49" i="96"/>
  <c r="S49" i="96"/>
  <c r="R49" i="96"/>
  <c r="Q49" i="96"/>
  <c r="P49" i="96"/>
  <c r="O49" i="96"/>
  <c r="N49" i="96"/>
  <c r="M49" i="96"/>
  <c r="L49" i="96"/>
  <c r="K49" i="96"/>
  <c r="J49" i="96"/>
  <c r="I49" i="96"/>
  <c r="H49" i="96"/>
  <c r="G49" i="96"/>
  <c r="F49" i="96"/>
  <c r="E49" i="96"/>
  <c r="D49" i="96"/>
  <c r="C49" i="96"/>
  <c r="B49" i="96"/>
  <c r="BA48" i="96"/>
  <c r="AZ48" i="96"/>
  <c r="AY48" i="96"/>
  <c r="AX48" i="96"/>
  <c r="AW48" i="96"/>
  <c r="AV48" i="96"/>
  <c r="AU48" i="96"/>
  <c r="AT48" i="96"/>
  <c r="AS48" i="96"/>
  <c r="AR48" i="96"/>
  <c r="AQ48" i="96"/>
  <c r="AP48" i="96"/>
  <c r="AO48" i="96"/>
  <c r="AN48" i="96"/>
  <c r="AM48" i="96"/>
  <c r="AL48" i="96"/>
  <c r="AK48" i="96"/>
  <c r="AJ48" i="96"/>
  <c r="AI48" i="96"/>
  <c r="AH48" i="96"/>
  <c r="AG48" i="96"/>
  <c r="AF48" i="96"/>
  <c r="AE48" i="96"/>
  <c r="AD48" i="96"/>
  <c r="AC48" i="96"/>
  <c r="AB48" i="96"/>
  <c r="AA48" i="96"/>
  <c r="Z48" i="96"/>
  <c r="Y48" i="96"/>
  <c r="X48" i="96"/>
  <c r="W48" i="96"/>
  <c r="V48" i="96"/>
  <c r="U48" i="96"/>
  <c r="T48" i="96"/>
  <c r="S48" i="96"/>
  <c r="R48" i="96"/>
  <c r="Q48" i="96"/>
  <c r="P48" i="96"/>
  <c r="O48" i="96"/>
  <c r="N48" i="96"/>
  <c r="M48" i="96"/>
  <c r="L48" i="96"/>
  <c r="K48" i="96"/>
  <c r="J48" i="96"/>
  <c r="I48" i="96"/>
  <c r="H48" i="96"/>
  <c r="G48" i="96"/>
  <c r="F48" i="96"/>
  <c r="E48" i="96"/>
  <c r="D48" i="96"/>
  <c r="C48" i="96"/>
  <c r="B48" i="96"/>
  <c r="BA47" i="96"/>
  <c r="AZ47" i="96"/>
  <c r="AY47" i="96"/>
  <c r="AX47" i="96"/>
  <c r="AW47" i="96"/>
  <c r="AV47" i="96"/>
  <c r="AU47" i="96"/>
  <c r="AT47" i="96"/>
  <c r="AS47" i="96"/>
  <c r="AR47" i="96"/>
  <c r="AQ47" i="96"/>
  <c r="AP47" i="96"/>
  <c r="AO47" i="96"/>
  <c r="AN47" i="96"/>
  <c r="AM47" i="96"/>
  <c r="AL47" i="96"/>
  <c r="AK47" i="96"/>
  <c r="AJ47" i="96"/>
  <c r="AI47" i="96"/>
  <c r="AH47" i="96"/>
  <c r="AG47" i="96"/>
  <c r="AF47" i="96"/>
  <c r="AE47" i="96"/>
  <c r="AD47" i="96"/>
  <c r="AC47" i="96"/>
  <c r="AB47" i="96"/>
  <c r="AA47" i="96"/>
  <c r="Z47" i="96"/>
  <c r="Y47" i="96"/>
  <c r="X47" i="96"/>
  <c r="W47" i="96"/>
  <c r="V47" i="96"/>
  <c r="U47" i="96"/>
  <c r="T47" i="96"/>
  <c r="S47" i="96"/>
  <c r="R47" i="96"/>
  <c r="Q47" i="96"/>
  <c r="P47" i="96"/>
  <c r="O47" i="96"/>
  <c r="N47" i="96"/>
  <c r="M47" i="96"/>
  <c r="L47" i="96"/>
  <c r="K47" i="96"/>
  <c r="J47" i="96"/>
  <c r="I47" i="96"/>
  <c r="H47" i="96"/>
  <c r="G47" i="96"/>
  <c r="F47" i="96"/>
  <c r="E47" i="96"/>
  <c r="D47" i="96"/>
  <c r="C47" i="96"/>
  <c r="B47" i="96"/>
  <c r="BA46" i="96"/>
  <c r="AZ46" i="96"/>
  <c r="AY46" i="96"/>
  <c r="AX46" i="96"/>
  <c r="AW46" i="96"/>
  <c r="AV46" i="96"/>
  <c r="AU46" i="96"/>
  <c r="AT46" i="96"/>
  <c r="AS46" i="96"/>
  <c r="AR46" i="96"/>
  <c r="AQ46" i="96"/>
  <c r="AP46" i="96"/>
  <c r="AO46" i="96"/>
  <c r="AN46" i="96"/>
  <c r="AM46" i="96"/>
  <c r="AL46" i="96"/>
  <c r="AK46" i="96"/>
  <c r="AJ46" i="96"/>
  <c r="AI46" i="96"/>
  <c r="AH46" i="96"/>
  <c r="AG46" i="96"/>
  <c r="AF46" i="96"/>
  <c r="AE46" i="96"/>
  <c r="AD46" i="96"/>
  <c r="AC46" i="96"/>
  <c r="AB46" i="96"/>
  <c r="AA46" i="96"/>
  <c r="Z46" i="96"/>
  <c r="Y46" i="96"/>
  <c r="X46" i="96"/>
  <c r="W46" i="96"/>
  <c r="V46" i="96"/>
  <c r="U46" i="96"/>
  <c r="T46" i="96"/>
  <c r="S46" i="96"/>
  <c r="R46" i="96"/>
  <c r="Q46" i="96"/>
  <c r="P46" i="96"/>
  <c r="O46" i="96"/>
  <c r="N46" i="96"/>
  <c r="M46" i="96"/>
  <c r="L46" i="96"/>
  <c r="K46" i="96"/>
  <c r="J46" i="96"/>
  <c r="I46" i="96"/>
  <c r="H46" i="96"/>
  <c r="G46" i="96"/>
  <c r="F46" i="96"/>
  <c r="E46" i="96"/>
  <c r="D46" i="96"/>
  <c r="C46" i="96"/>
  <c r="B46" i="96"/>
  <c r="BA45" i="96"/>
  <c r="AZ45" i="96"/>
  <c r="AY45" i="96"/>
  <c r="AX45" i="96"/>
  <c r="AW45" i="96"/>
  <c r="AV45" i="96"/>
  <c r="AU45" i="96"/>
  <c r="AT45" i="96"/>
  <c r="AS45" i="96"/>
  <c r="AR45" i="96"/>
  <c r="AQ45" i="96"/>
  <c r="AP45" i="96"/>
  <c r="AO45" i="96"/>
  <c r="AN45" i="96"/>
  <c r="AM45" i="96"/>
  <c r="AL45" i="96"/>
  <c r="AK45" i="96"/>
  <c r="AJ45" i="96"/>
  <c r="AI45" i="96"/>
  <c r="AH45" i="96"/>
  <c r="AG45" i="96"/>
  <c r="AF45" i="96"/>
  <c r="AE45" i="96"/>
  <c r="AD45" i="96"/>
  <c r="AC45" i="96"/>
  <c r="AB45" i="96"/>
  <c r="AA45" i="96"/>
  <c r="Z45" i="96"/>
  <c r="Y45" i="96"/>
  <c r="X45" i="96"/>
  <c r="W45" i="96"/>
  <c r="V45" i="96"/>
  <c r="U45" i="96"/>
  <c r="T45" i="96"/>
  <c r="S45" i="96"/>
  <c r="R45" i="96"/>
  <c r="Q45" i="96"/>
  <c r="P45" i="96"/>
  <c r="O45" i="96"/>
  <c r="N45" i="96"/>
  <c r="M45" i="96"/>
  <c r="L45" i="96"/>
  <c r="K45" i="96"/>
  <c r="J45" i="96"/>
  <c r="I45" i="96"/>
  <c r="H45" i="96"/>
  <c r="G45" i="96"/>
  <c r="F45" i="96"/>
  <c r="E45" i="96"/>
  <c r="D45" i="96"/>
  <c r="C45" i="96"/>
  <c r="B45" i="96"/>
  <c r="BA44" i="96"/>
  <c r="AZ44" i="96"/>
  <c r="AY44" i="96"/>
  <c r="AX44" i="96"/>
  <c r="AW44" i="96"/>
  <c r="AV44" i="96"/>
  <c r="AU44" i="96"/>
  <c r="AT44" i="96"/>
  <c r="AS44" i="96"/>
  <c r="AR44" i="96"/>
  <c r="AQ44" i="96"/>
  <c r="AP44" i="96"/>
  <c r="AO44" i="96"/>
  <c r="AN44" i="96"/>
  <c r="AM44" i="96"/>
  <c r="AL44" i="96"/>
  <c r="AK44" i="96"/>
  <c r="AJ44" i="96"/>
  <c r="AI44" i="96"/>
  <c r="AH44" i="96"/>
  <c r="AG44" i="96"/>
  <c r="AF44" i="96"/>
  <c r="AE44" i="96"/>
  <c r="AD44" i="96"/>
  <c r="AC44" i="96"/>
  <c r="AB44" i="96"/>
  <c r="AA44" i="96"/>
  <c r="Z44" i="96"/>
  <c r="Y44" i="96"/>
  <c r="X44" i="96"/>
  <c r="W44" i="96"/>
  <c r="V44" i="96"/>
  <c r="U44" i="96"/>
  <c r="T44" i="96"/>
  <c r="S44" i="96"/>
  <c r="R44" i="96"/>
  <c r="Q44" i="96"/>
  <c r="P44" i="96"/>
  <c r="O44" i="96"/>
  <c r="N44" i="96"/>
  <c r="M44" i="96"/>
  <c r="L44" i="96"/>
  <c r="K44" i="96"/>
  <c r="J44" i="96"/>
  <c r="I44" i="96"/>
  <c r="H44" i="96"/>
  <c r="G44" i="96"/>
  <c r="F44" i="96"/>
  <c r="E44" i="96"/>
  <c r="D44" i="96"/>
  <c r="C44" i="96"/>
  <c r="B44" i="96"/>
  <c r="BA43" i="96"/>
  <c r="AZ43" i="96"/>
  <c r="AY43" i="96"/>
  <c r="AX43" i="96"/>
  <c r="AW43" i="96"/>
  <c r="AV43" i="96"/>
  <c r="AU43" i="96"/>
  <c r="AT43" i="96"/>
  <c r="AS43" i="96"/>
  <c r="AR43" i="96"/>
  <c r="AQ43" i="96"/>
  <c r="AP43" i="96"/>
  <c r="AO43" i="96"/>
  <c r="AN43" i="96"/>
  <c r="AM43" i="96"/>
  <c r="AL43" i="96"/>
  <c r="AK43" i="96"/>
  <c r="AJ43" i="96"/>
  <c r="AI43" i="96"/>
  <c r="AH43" i="96"/>
  <c r="AG43" i="96"/>
  <c r="AF43" i="96"/>
  <c r="AE43" i="96"/>
  <c r="AD43" i="96"/>
  <c r="AC43" i="96"/>
  <c r="AB43" i="96"/>
  <c r="AA43" i="96"/>
  <c r="Z43" i="96"/>
  <c r="Y43" i="96"/>
  <c r="X43" i="96"/>
  <c r="W43" i="96"/>
  <c r="V43" i="96"/>
  <c r="U43" i="96"/>
  <c r="T43" i="96"/>
  <c r="S43" i="96"/>
  <c r="R43" i="96"/>
  <c r="Q43" i="96"/>
  <c r="P43" i="96"/>
  <c r="O43" i="96"/>
  <c r="N43" i="96"/>
  <c r="M43" i="96"/>
  <c r="L43" i="96"/>
  <c r="K43" i="96"/>
  <c r="J43" i="96"/>
  <c r="I43" i="96"/>
  <c r="H43" i="96"/>
  <c r="G43" i="96"/>
  <c r="F43" i="96"/>
  <c r="E43" i="96"/>
  <c r="D43" i="96"/>
  <c r="C43" i="96"/>
  <c r="B43" i="96"/>
  <c r="BA42" i="96"/>
  <c r="AZ42" i="96"/>
  <c r="AY42" i="96"/>
  <c r="AX42" i="96"/>
  <c r="AW42" i="96"/>
  <c r="AV42" i="96"/>
  <c r="AU42" i="96"/>
  <c r="AT42" i="96"/>
  <c r="AS42" i="96"/>
  <c r="AR42" i="96"/>
  <c r="AQ42" i="96"/>
  <c r="AP42" i="96"/>
  <c r="AO42" i="96"/>
  <c r="AN42" i="96"/>
  <c r="AM42" i="96"/>
  <c r="AL42" i="96"/>
  <c r="AK42" i="96"/>
  <c r="AJ42" i="96"/>
  <c r="AI42" i="96"/>
  <c r="AH42" i="96"/>
  <c r="AG42" i="96"/>
  <c r="AF42" i="96"/>
  <c r="AE42" i="96"/>
  <c r="AD42" i="96"/>
  <c r="AC42" i="96"/>
  <c r="AB42" i="96"/>
  <c r="AA42" i="96"/>
  <c r="Z42" i="96"/>
  <c r="Y42" i="96"/>
  <c r="X42" i="96"/>
  <c r="W42" i="96"/>
  <c r="V42" i="96"/>
  <c r="U42" i="96"/>
  <c r="T42" i="96"/>
  <c r="S42" i="96"/>
  <c r="R42" i="96"/>
  <c r="Q42" i="96"/>
  <c r="P42" i="96"/>
  <c r="O42" i="96"/>
  <c r="N42" i="96"/>
  <c r="M42" i="96"/>
  <c r="L42" i="96"/>
  <c r="K42" i="96"/>
  <c r="J42" i="96"/>
  <c r="I42" i="96"/>
  <c r="H42" i="96"/>
  <c r="G42" i="96"/>
  <c r="F42" i="96"/>
  <c r="E42" i="96"/>
  <c r="D42" i="96"/>
  <c r="C42" i="96"/>
  <c r="B42" i="96"/>
  <c r="BA41" i="96"/>
  <c r="AZ41" i="96"/>
  <c r="AY41" i="96"/>
  <c r="AX41" i="96"/>
  <c r="AW41" i="96"/>
  <c r="AV41" i="96"/>
  <c r="AU41" i="96"/>
  <c r="AT41" i="96"/>
  <c r="AS41" i="96"/>
  <c r="AR41" i="96"/>
  <c r="AQ41" i="96"/>
  <c r="AP41" i="96"/>
  <c r="AO41" i="96"/>
  <c r="AN41" i="96"/>
  <c r="AM41" i="96"/>
  <c r="AL41" i="96"/>
  <c r="AK41" i="96"/>
  <c r="AJ41" i="96"/>
  <c r="AI41" i="96"/>
  <c r="AH41" i="96"/>
  <c r="AG41" i="96"/>
  <c r="AF41" i="96"/>
  <c r="AE41" i="96"/>
  <c r="AD41" i="96"/>
  <c r="AC41" i="96"/>
  <c r="AB41" i="96"/>
  <c r="AA41" i="96"/>
  <c r="Z41" i="96"/>
  <c r="Y41" i="96"/>
  <c r="X41" i="96"/>
  <c r="W41" i="96"/>
  <c r="V41" i="96"/>
  <c r="U41" i="96"/>
  <c r="T41" i="96"/>
  <c r="S41" i="96"/>
  <c r="R41" i="96"/>
  <c r="Q41" i="96"/>
  <c r="P41" i="96"/>
  <c r="O41" i="96"/>
  <c r="N41" i="96"/>
  <c r="M41" i="96"/>
  <c r="L41" i="96"/>
  <c r="K41" i="96"/>
  <c r="J41" i="96"/>
  <c r="I41" i="96"/>
  <c r="H41" i="96"/>
  <c r="G41" i="96"/>
  <c r="F41" i="96"/>
  <c r="E41" i="96"/>
  <c r="D41" i="96"/>
  <c r="C41" i="96"/>
  <c r="B41" i="96"/>
  <c r="BA40" i="96"/>
  <c r="AZ40" i="96"/>
  <c r="AY40" i="96"/>
  <c r="AX40" i="96"/>
  <c r="AW40" i="96"/>
  <c r="AV40" i="96"/>
  <c r="AU40" i="96"/>
  <c r="AT40" i="96"/>
  <c r="AS40" i="96"/>
  <c r="AR40" i="96"/>
  <c r="AQ40" i="96"/>
  <c r="AP40" i="96"/>
  <c r="AO40" i="96"/>
  <c r="AN40" i="96"/>
  <c r="AM40" i="96"/>
  <c r="AL40" i="96"/>
  <c r="AK40" i="96"/>
  <c r="AJ40" i="96"/>
  <c r="AI40" i="96"/>
  <c r="AH40" i="96"/>
  <c r="AG40" i="96"/>
  <c r="AF40" i="96"/>
  <c r="AE40" i="96"/>
  <c r="AD40" i="96"/>
  <c r="AC40" i="96"/>
  <c r="AB40" i="96"/>
  <c r="AA40" i="96"/>
  <c r="Z40" i="96"/>
  <c r="Y40" i="96"/>
  <c r="X40" i="96"/>
  <c r="W40" i="96"/>
  <c r="V40" i="96"/>
  <c r="U40" i="96"/>
  <c r="T40" i="96"/>
  <c r="S40" i="96"/>
  <c r="R40" i="96"/>
  <c r="Q40" i="96"/>
  <c r="P40" i="96"/>
  <c r="O40" i="96"/>
  <c r="N40" i="96"/>
  <c r="M40" i="96"/>
  <c r="L40" i="96"/>
  <c r="K40" i="96"/>
  <c r="J40" i="96"/>
  <c r="I40" i="96"/>
  <c r="H40" i="96"/>
  <c r="G40" i="96"/>
  <c r="F40" i="96"/>
  <c r="E40" i="96"/>
  <c r="D40" i="96"/>
  <c r="C40" i="96"/>
  <c r="B40" i="96"/>
  <c r="BA39" i="96"/>
  <c r="AZ39" i="96"/>
  <c r="AY39" i="96"/>
  <c r="AX39" i="96"/>
  <c r="AW39" i="96"/>
  <c r="AV39" i="96"/>
  <c r="AU39" i="96"/>
  <c r="AT39" i="96"/>
  <c r="AS39" i="96"/>
  <c r="AR39" i="96"/>
  <c r="AQ39" i="96"/>
  <c r="AP39" i="96"/>
  <c r="AO39" i="96"/>
  <c r="AN39" i="96"/>
  <c r="AM39" i="96"/>
  <c r="AL39" i="96"/>
  <c r="AK39" i="96"/>
  <c r="AJ39" i="96"/>
  <c r="AI39" i="96"/>
  <c r="AH39" i="96"/>
  <c r="AG39" i="96"/>
  <c r="AF39" i="96"/>
  <c r="AE39" i="96"/>
  <c r="AD39" i="96"/>
  <c r="AC39" i="96"/>
  <c r="AB39" i="96"/>
  <c r="AA39" i="96"/>
  <c r="Z39" i="96"/>
  <c r="Y39" i="96"/>
  <c r="X39" i="96"/>
  <c r="W39" i="96"/>
  <c r="V39" i="96"/>
  <c r="U39" i="96"/>
  <c r="T39" i="96"/>
  <c r="S39" i="96"/>
  <c r="R39" i="96"/>
  <c r="Q39" i="96"/>
  <c r="P39" i="96"/>
  <c r="O39" i="96"/>
  <c r="N39" i="96"/>
  <c r="M39" i="96"/>
  <c r="L39" i="96"/>
  <c r="K39" i="96"/>
  <c r="J39" i="96"/>
  <c r="I39" i="96"/>
  <c r="H39" i="96"/>
  <c r="G39" i="96"/>
  <c r="F39" i="96"/>
  <c r="E39" i="96"/>
  <c r="D39" i="96"/>
  <c r="C39" i="96"/>
  <c r="B39" i="96"/>
  <c r="BA38" i="96"/>
  <c r="AZ38" i="96"/>
  <c r="AY38" i="96"/>
  <c r="AX38" i="96"/>
  <c r="AW38" i="96"/>
  <c r="AV38" i="96"/>
  <c r="AU38" i="96"/>
  <c r="AT38" i="96"/>
  <c r="AS38" i="96"/>
  <c r="AR38" i="96"/>
  <c r="AQ38" i="96"/>
  <c r="AP38" i="96"/>
  <c r="AO38" i="96"/>
  <c r="AN38" i="96"/>
  <c r="AM38" i="96"/>
  <c r="AL38" i="96"/>
  <c r="AK38" i="96"/>
  <c r="AJ38" i="96"/>
  <c r="AI38" i="96"/>
  <c r="AH38" i="96"/>
  <c r="AG38" i="96"/>
  <c r="AF38" i="96"/>
  <c r="AE38" i="96"/>
  <c r="AD38" i="96"/>
  <c r="AC38" i="96"/>
  <c r="AB38" i="96"/>
  <c r="AA38" i="96"/>
  <c r="Z38" i="96"/>
  <c r="Y38" i="96"/>
  <c r="X38" i="96"/>
  <c r="W38" i="96"/>
  <c r="V38" i="96"/>
  <c r="U38" i="96"/>
  <c r="T38" i="96"/>
  <c r="S38" i="96"/>
  <c r="R38" i="96"/>
  <c r="Q38" i="96"/>
  <c r="P38" i="96"/>
  <c r="O38" i="96"/>
  <c r="N38" i="96"/>
  <c r="M38" i="96"/>
  <c r="L38" i="96"/>
  <c r="K38" i="96"/>
  <c r="J38" i="96"/>
  <c r="I38" i="96"/>
  <c r="H38" i="96"/>
  <c r="G38" i="96"/>
  <c r="F38" i="96"/>
  <c r="E38" i="96"/>
  <c r="D38" i="96"/>
  <c r="C38" i="96"/>
  <c r="B38" i="96"/>
  <c r="BA37" i="96"/>
  <c r="AZ37" i="96"/>
  <c r="AY37" i="96"/>
  <c r="AX37" i="96"/>
  <c r="AW37" i="96"/>
  <c r="AV37" i="96"/>
  <c r="AU37" i="96"/>
  <c r="AT37" i="96"/>
  <c r="AS37" i="96"/>
  <c r="AR37" i="96"/>
  <c r="AQ37" i="96"/>
  <c r="AP37" i="96"/>
  <c r="AO37" i="96"/>
  <c r="AN37" i="96"/>
  <c r="AM37" i="96"/>
  <c r="AL37" i="96"/>
  <c r="AK37" i="96"/>
  <c r="AJ37" i="96"/>
  <c r="AI37" i="96"/>
  <c r="AH37" i="96"/>
  <c r="AG37" i="96"/>
  <c r="AF37" i="96"/>
  <c r="AE37" i="96"/>
  <c r="AD37" i="96"/>
  <c r="AC37" i="96"/>
  <c r="AB37" i="96"/>
  <c r="AA37" i="96"/>
  <c r="Z37" i="96"/>
  <c r="Y37" i="96"/>
  <c r="X37" i="96"/>
  <c r="W37" i="96"/>
  <c r="V37" i="96"/>
  <c r="U37" i="96"/>
  <c r="T37" i="96"/>
  <c r="S37" i="96"/>
  <c r="R37" i="96"/>
  <c r="Q37" i="96"/>
  <c r="P37" i="96"/>
  <c r="O37" i="96"/>
  <c r="N37" i="96"/>
  <c r="M37" i="96"/>
  <c r="L37" i="96"/>
  <c r="K37" i="96"/>
  <c r="J37" i="96"/>
  <c r="I37" i="96"/>
  <c r="H37" i="96"/>
  <c r="G37" i="96"/>
  <c r="F37" i="96"/>
  <c r="E37" i="96"/>
  <c r="D37" i="96"/>
  <c r="C37" i="96"/>
  <c r="B37" i="96"/>
  <c r="BA36" i="96"/>
  <c r="AZ36" i="96"/>
  <c r="AY36" i="96"/>
  <c r="AX36" i="96"/>
  <c r="AW36" i="96"/>
  <c r="AV36" i="96"/>
  <c r="AU36" i="96"/>
  <c r="AT36" i="96"/>
  <c r="AS36" i="96"/>
  <c r="AR36" i="96"/>
  <c r="AQ36" i="96"/>
  <c r="AP36" i="96"/>
  <c r="AO36" i="96"/>
  <c r="AN36" i="96"/>
  <c r="AM36" i="96"/>
  <c r="AL36" i="96"/>
  <c r="AK36" i="96"/>
  <c r="AJ36" i="96"/>
  <c r="AI36" i="96"/>
  <c r="AH36" i="96"/>
  <c r="AG36" i="96"/>
  <c r="AF36" i="96"/>
  <c r="AE36" i="96"/>
  <c r="AD36" i="96"/>
  <c r="AC36" i="96"/>
  <c r="AB36" i="96"/>
  <c r="AA36" i="96"/>
  <c r="Z36" i="96"/>
  <c r="Y36" i="96"/>
  <c r="X36" i="96"/>
  <c r="W36" i="96"/>
  <c r="V36" i="96"/>
  <c r="U36" i="96"/>
  <c r="T36" i="96"/>
  <c r="S36" i="96"/>
  <c r="R36" i="96"/>
  <c r="Q36" i="96"/>
  <c r="P36" i="96"/>
  <c r="O36" i="96"/>
  <c r="N36" i="96"/>
  <c r="M36" i="96"/>
  <c r="L36" i="96"/>
  <c r="K36" i="96"/>
  <c r="J36" i="96"/>
  <c r="I36" i="96"/>
  <c r="H36" i="96"/>
  <c r="G36" i="96"/>
  <c r="F36" i="96"/>
  <c r="E36" i="96"/>
  <c r="D36" i="96"/>
  <c r="C36" i="96"/>
  <c r="B36" i="96"/>
  <c r="BA35" i="96"/>
  <c r="AZ35" i="96"/>
  <c r="AY35" i="96"/>
  <c r="AX35" i="96"/>
  <c r="AW35" i="96"/>
  <c r="AV35" i="96"/>
  <c r="AU35" i="96"/>
  <c r="AT35" i="96"/>
  <c r="AS35" i="96"/>
  <c r="AR35" i="96"/>
  <c r="AQ35" i="96"/>
  <c r="AP35" i="96"/>
  <c r="AO35" i="96"/>
  <c r="AN35" i="96"/>
  <c r="AM35" i="96"/>
  <c r="AL35" i="96"/>
  <c r="AK35" i="96"/>
  <c r="AJ35" i="96"/>
  <c r="AI35" i="96"/>
  <c r="AH35" i="96"/>
  <c r="AG35" i="96"/>
  <c r="AF35" i="96"/>
  <c r="AE35" i="96"/>
  <c r="AD35" i="96"/>
  <c r="AC35" i="96"/>
  <c r="AB35" i="96"/>
  <c r="AA35" i="96"/>
  <c r="Z35" i="96"/>
  <c r="Y35" i="96"/>
  <c r="X35" i="96"/>
  <c r="W35" i="96"/>
  <c r="V35" i="96"/>
  <c r="U35" i="96"/>
  <c r="T35" i="96"/>
  <c r="S35" i="96"/>
  <c r="R35" i="96"/>
  <c r="Q35" i="96"/>
  <c r="P35" i="96"/>
  <c r="O35" i="96"/>
  <c r="N35" i="96"/>
  <c r="M35" i="96"/>
  <c r="L35" i="96"/>
  <c r="K35" i="96"/>
  <c r="J35" i="96"/>
  <c r="I35" i="96"/>
  <c r="H35" i="96"/>
  <c r="G35" i="96"/>
  <c r="F35" i="96"/>
  <c r="E35" i="96"/>
  <c r="D35" i="96"/>
  <c r="C35" i="96"/>
  <c r="B35" i="96"/>
  <c r="BA34" i="96"/>
  <c r="AZ34" i="96"/>
  <c r="AY34" i="96"/>
  <c r="AX34" i="96"/>
  <c r="AW34" i="96"/>
  <c r="AV34" i="96"/>
  <c r="AU34" i="96"/>
  <c r="AT34" i="96"/>
  <c r="AS34" i="96"/>
  <c r="AR34" i="96"/>
  <c r="AQ34" i="96"/>
  <c r="AP34" i="96"/>
  <c r="AO34" i="96"/>
  <c r="AN34" i="96"/>
  <c r="AM34" i="96"/>
  <c r="AL34" i="96"/>
  <c r="AK34" i="96"/>
  <c r="AJ34" i="96"/>
  <c r="AI34" i="96"/>
  <c r="AH34" i="96"/>
  <c r="AG34" i="96"/>
  <c r="AF34" i="96"/>
  <c r="AE34" i="96"/>
  <c r="AD34" i="96"/>
  <c r="AC34" i="96"/>
  <c r="AB34" i="96"/>
  <c r="AA34" i="96"/>
  <c r="Z34" i="96"/>
  <c r="Y34" i="96"/>
  <c r="X34" i="96"/>
  <c r="W34" i="96"/>
  <c r="V34" i="96"/>
  <c r="U34" i="96"/>
  <c r="T34" i="96"/>
  <c r="S34" i="96"/>
  <c r="R34" i="96"/>
  <c r="Q34" i="96"/>
  <c r="P34" i="96"/>
  <c r="O34" i="96"/>
  <c r="N34" i="96"/>
  <c r="M34" i="96"/>
  <c r="L34" i="96"/>
  <c r="K34" i="96"/>
  <c r="J34" i="96"/>
  <c r="I34" i="96"/>
  <c r="H34" i="96"/>
  <c r="G34" i="96"/>
  <c r="F34" i="96"/>
  <c r="E34" i="96"/>
  <c r="D34" i="96"/>
  <c r="C34" i="96"/>
  <c r="B34" i="96"/>
  <c r="BA33" i="96"/>
  <c r="AZ33" i="96"/>
  <c r="AY33" i="96"/>
  <c r="AX33" i="96"/>
  <c r="AW33" i="96"/>
  <c r="AV33" i="96"/>
  <c r="AU33" i="96"/>
  <c r="AT33" i="96"/>
  <c r="AS33" i="96"/>
  <c r="AR33" i="96"/>
  <c r="AQ33" i="96"/>
  <c r="AP33" i="96"/>
  <c r="AO33" i="96"/>
  <c r="AN33" i="96"/>
  <c r="AM33" i="96"/>
  <c r="AL33" i="96"/>
  <c r="AK33" i="96"/>
  <c r="AJ33" i="96"/>
  <c r="AI33" i="96"/>
  <c r="AH33" i="96"/>
  <c r="AG33" i="96"/>
  <c r="AF33" i="96"/>
  <c r="AE33" i="96"/>
  <c r="AD33" i="96"/>
  <c r="AC33" i="96"/>
  <c r="AB33" i="96"/>
  <c r="AA33" i="96"/>
  <c r="Z33" i="96"/>
  <c r="Y33" i="96"/>
  <c r="X33" i="96"/>
  <c r="W33" i="96"/>
  <c r="V33" i="96"/>
  <c r="U33" i="96"/>
  <c r="T33" i="96"/>
  <c r="S33" i="96"/>
  <c r="R33" i="96"/>
  <c r="Q33" i="96"/>
  <c r="P33" i="96"/>
  <c r="O33" i="96"/>
  <c r="N33" i="96"/>
  <c r="M33" i="96"/>
  <c r="L33" i="96"/>
  <c r="K33" i="96"/>
  <c r="J33" i="96"/>
  <c r="I33" i="96"/>
  <c r="H33" i="96"/>
  <c r="G33" i="96"/>
  <c r="F33" i="96"/>
  <c r="E33" i="96"/>
  <c r="D33" i="96"/>
  <c r="C33" i="96"/>
  <c r="B33" i="96"/>
  <c r="BA32" i="96"/>
  <c r="AZ32" i="96"/>
  <c r="AY32" i="96"/>
  <c r="AX32" i="96"/>
  <c r="AW32" i="96"/>
  <c r="AV32" i="96"/>
  <c r="AU32" i="96"/>
  <c r="AT32" i="96"/>
  <c r="AS32" i="96"/>
  <c r="AR32" i="96"/>
  <c r="AQ32" i="96"/>
  <c r="AP32" i="96"/>
  <c r="AO32" i="96"/>
  <c r="AN32" i="96"/>
  <c r="AM32" i="96"/>
  <c r="AL32" i="96"/>
  <c r="AK32" i="96"/>
  <c r="AJ32" i="96"/>
  <c r="AI32" i="96"/>
  <c r="AH32" i="96"/>
  <c r="AG32" i="96"/>
  <c r="AF32" i="96"/>
  <c r="AE32" i="96"/>
  <c r="AD32" i="96"/>
  <c r="AC32" i="96"/>
  <c r="AB32" i="96"/>
  <c r="AA32" i="96"/>
  <c r="Z32" i="96"/>
  <c r="Y32" i="96"/>
  <c r="X32" i="96"/>
  <c r="W32" i="96"/>
  <c r="V32" i="96"/>
  <c r="U32" i="96"/>
  <c r="T32" i="96"/>
  <c r="S32" i="96"/>
  <c r="R32" i="96"/>
  <c r="Q32" i="96"/>
  <c r="P32" i="96"/>
  <c r="O32" i="96"/>
  <c r="N32" i="96"/>
  <c r="M32" i="96"/>
  <c r="L32" i="96"/>
  <c r="K32" i="96"/>
  <c r="J32" i="96"/>
  <c r="I32" i="96"/>
  <c r="H32" i="96"/>
  <c r="G32" i="96"/>
  <c r="F32" i="96"/>
  <c r="E32" i="96"/>
  <c r="D32" i="96"/>
  <c r="C32" i="96"/>
  <c r="B32" i="96"/>
  <c r="BA31" i="96"/>
  <c r="AZ31" i="96"/>
  <c r="AY31" i="96"/>
  <c r="AX31" i="96"/>
  <c r="AW31" i="96"/>
  <c r="AV31" i="96"/>
  <c r="AU31" i="96"/>
  <c r="AT31" i="96"/>
  <c r="AS31" i="96"/>
  <c r="AR31" i="96"/>
  <c r="AQ31" i="96"/>
  <c r="AP31" i="96"/>
  <c r="AO31" i="96"/>
  <c r="AN31" i="96"/>
  <c r="AM31" i="96"/>
  <c r="AL31" i="96"/>
  <c r="AK31" i="96"/>
  <c r="AJ31" i="96"/>
  <c r="AI31" i="96"/>
  <c r="AH31" i="96"/>
  <c r="AG31" i="96"/>
  <c r="AF31" i="96"/>
  <c r="AE31" i="96"/>
  <c r="AD31" i="96"/>
  <c r="AC31" i="96"/>
  <c r="AB31" i="96"/>
  <c r="AA31" i="96"/>
  <c r="Z31" i="96"/>
  <c r="Y31" i="96"/>
  <c r="X31" i="96"/>
  <c r="W31" i="96"/>
  <c r="V31" i="96"/>
  <c r="U31" i="96"/>
  <c r="T31" i="96"/>
  <c r="S31" i="96"/>
  <c r="R31" i="96"/>
  <c r="Q31" i="96"/>
  <c r="P31" i="96"/>
  <c r="O31" i="96"/>
  <c r="N31" i="96"/>
  <c r="M31" i="96"/>
  <c r="L31" i="96"/>
  <c r="K31" i="96"/>
  <c r="J31" i="96"/>
  <c r="I31" i="96"/>
  <c r="H31" i="96"/>
  <c r="G31" i="96"/>
  <c r="F31" i="96"/>
  <c r="E31" i="96"/>
  <c r="D31" i="96"/>
  <c r="C31" i="96"/>
  <c r="B31" i="96"/>
  <c r="BA30" i="96"/>
  <c r="AZ30" i="96"/>
  <c r="AY30" i="96"/>
  <c r="AX30" i="96"/>
  <c r="AW30" i="96"/>
  <c r="AV30" i="96"/>
  <c r="AU30" i="96"/>
  <c r="AT30" i="96"/>
  <c r="AS30" i="96"/>
  <c r="AR30" i="96"/>
  <c r="AQ30" i="96"/>
  <c r="AP30" i="96"/>
  <c r="AO30" i="96"/>
  <c r="AN30" i="96"/>
  <c r="AM30" i="96"/>
  <c r="AL30" i="96"/>
  <c r="AK30" i="96"/>
  <c r="AJ30" i="96"/>
  <c r="AI30" i="96"/>
  <c r="AH30" i="96"/>
  <c r="AG30" i="96"/>
  <c r="AF30" i="96"/>
  <c r="AE30" i="96"/>
  <c r="AD30" i="96"/>
  <c r="AC30" i="96"/>
  <c r="AB30" i="96"/>
  <c r="AA30" i="96"/>
  <c r="Z30" i="96"/>
  <c r="Y30" i="96"/>
  <c r="X30" i="96"/>
  <c r="W30" i="96"/>
  <c r="V30" i="96"/>
  <c r="U30" i="96"/>
  <c r="T30" i="96"/>
  <c r="S30" i="96"/>
  <c r="R30" i="96"/>
  <c r="Q30" i="96"/>
  <c r="P30" i="96"/>
  <c r="O30" i="96"/>
  <c r="N30" i="96"/>
  <c r="M30" i="96"/>
  <c r="L30" i="96"/>
  <c r="K30" i="96"/>
  <c r="J30" i="96"/>
  <c r="I30" i="96"/>
  <c r="H30" i="96"/>
  <c r="G30" i="96"/>
  <c r="F30" i="96"/>
  <c r="E30" i="96"/>
  <c r="D30" i="96"/>
  <c r="C30" i="96"/>
  <c r="B30" i="96"/>
  <c r="BA29" i="96"/>
  <c r="AZ29" i="96"/>
  <c r="AY29" i="96"/>
  <c r="AX29" i="96"/>
  <c r="AW29" i="96"/>
  <c r="AV29" i="96"/>
  <c r="AU29" i="96"/>
  <c r="AT29" i="96"/>
  <c r="AS29" i="96"/>
  <c r="AR29" i="96"/>
  <c r="AQ29" i="96"/>
  <c r="AP29" i="96"/>
  <c r="AO29" i="96"/>
  <c r="AN29" i="96"/>
  <c r="AM29" i="96"/>
  <c r="AL29" i="96"/>
  <c r="AK29" i="96"/>
  <c r="AJ29" i="96"/>
  <c r="AI29" i="96"/>
  <c r="AH29" i="96"/>
  <c r="AG29" i="96"/>
  <c r="AF29" i="96"/>
  <c r="AE29" i="96"/>
  <c r="AD29" i="96"/>
  <c r="AC29" i="96"/>
  <c r="AB29" i="96"/>
  <c r="AA29" i="96"/>
  <c r="Z29" i="96"/>
  <c r="Y29" i="96"/>
  <c r="X29" i="96"/>
  <c r="W29" i="96"/>
  <c r="V29" i="96"/>
  <c r="U29" i="96"/>
  <c r="T29" i="96"/>
  <c r="S29" i="96"/>
  <c r="R29" i="96"/>
  <c r="Q29" i="96"/>
  <c r="P29" i="96"/>
  <c r="O29" i="96"/>
  <c r="N29" i="96"/>
  <c r="M29" i="96"/>
  <c r="L29" i="96"/>
  <c r="K29" i="96"/>
  <c r="J29" i="96"/>
  <c r="I29" i="96"/>
  <c r="H29" i="96"/>
  <c r="G29" i="96"/>
  <c r="F29" i="96"/>
  <c r="E29" i="96"/>
  <c r="D29" i="96"/>
  <c r="C29" i="96"/>
  <c r="B29" i="96"/>
  <c r="BA28" i="96"/>
  <c r="AZ28" i="96"/>
  <c r="AY28" i="96"/>
  <c r="AX28" i="96"/>
  <c r="AW28" i="96"/>
  <c r="AV28" i="96"/>
  <c r="AU28" i="96"/>
  <c r="AT28" i="96"/>
  <c r="AS28" i="96"/>
  <c r="AR28" i="96"/>
  <c r="AQ28" i="96"/>
  <c r="AP28" i="96"/>
  <c r="AO28" i="96"/>
  <c r="AN28" i="96"/>
  <c r="AM28" i="96"/>
  <c r="AL28" i="96"/>
  <c r="AK28" i="96"/>
  <c r="AJ28" i="96"/>
  <c r="AI28" i="96"/>
  <c r="AH28" i="96"/>
  <c r="AG28" i="96"/>
  <c r="AF28" i="96"/>
  <c r="AE28" i="96"/>
  <c r="AD28" i="96"/>
  <c r="AC28" i="96"/>
  <c r="AB28" i="96"/>
  <c r="AA28" i="96"/>
  <c r="Z28" i="96"/>
  <c r="Y28" i="96"/>
  <c r="X28" i="96"/>
  <c r="W28" i="96"/>
  <c r="V28" i="96"/>
  <c r="U28" i="96"/>
  <c r="T28" i="96"/>
  <c r="S28" i="96"/>
  <c r="R28" i="96"/>
  <c r="Q28" i="96"/>
  <c r="P28" i="96"/>
  <c r="O28" i="96"/>
  <c r="N28" i="96"/>
  <c r="M28" i="96"/>
  <c r="L28" i="96"/>
  <c r="K28" i="96"/>
  <c r="J28" i="96"/>
  <c r="I28" i="96"/>
  <c r="H28" i="96"/>
  <c r="G28" i="96"/>
  <c r="F28" i="96"/>
  <c r="E28" i="96"/>
  <c r="D28" i="96"/>
  <c r="C28" i="96"/>
  <c r="B28" i="96"/>
  <c r="BA27" i="96"/>
  <c r="AZ27" i="96"/>
  <c r="AY27" i="96"/>
  <c r="AX27" i="96"/>
  <c r="AW27" i="96"/>
  <c r="AV27" i="96"/>
  <c r="AU27" i="96"/>
  <c r="AT27" i="96"/>
  <c r="AS27" i="96"/>
  <c r="AR27" i="96"/>
  <c r="AQ27" i="96"/>
  <c r="AP27" i="96"/>
  <c r="AO27" i="96"/>
  <c r="AN27" i="96"/>
  <c r="AM27" i="96"/>
  <c r="AL27" i="96"/>
  <c r="AK27" i="96"/>
  <c r="AJ27" i="96"/>
  <c r="AI27" i="96"/>
  <c r="AH27" i="96"/>
  <c r="AG27" i="96"/>
  <c r="AF27" i="96"/>
  <c r="AE27" i="96"/>
  <c r="AD27" i="96"/>
  <c r="AC27" i="96"/>
  <c r="AB27" i="96"/>
  <c r="AA27" i="96"/>
  <c r="Z27" i="96"/>
  <c r="Y27" i="96"/>
  <c r="X27" i="96"/>
  <c r="W27" i="96"/>
  <c r="V27" i="96"/>
  <c r="U27" i="96"/>
  <c r="T27" i="96"/>
  <c r="S27" i="96"/>
  <c r="R27" i="96"/>
  <c r="Q27" i="96"/>
  <c r="P27" i="96"/>
  <c r="O27" i="96"/>
  <c r="N27" i="96"/>
  <c r="M27" i="96"/>
  <c r="L27" i="96"/>
  <c r="K27" i="96"/>
  <c r="J27" i="96"/>
  <c r="I27" i="96"/>
  <c r="H27" i="96"/>
  <c r="G27" i="96"/>
  <c r="F27" i="96"/>
  <c r="E27" i="96"/>
  <c r="D27" i="96"/>
  <c r="C27" i="96"/>
  <c r="B27" i="96"/>
  <c r="BA26" i="96"/>
  <c r="AZ26" i="96"/>
  <c r="AY26" i="96"/>
  <c r="AX26" i="96"/>
  <c r="AW26" i="96"/>
  <c r="AV26" i="96"/>
  <c r="AU26" i="96"/>
  <c r="AT26" i="96"/>
  <c r="AS26" i="96"/>
  <c r="AR26" i="96"/>
  <c r="AQ26" i="96"/>
  <c r="AP26" i="96"/>
  <c r="AO26" i="96"/>
  <c r="AN26" i="96"/>
  <c r="AM26" i="96"/>
  <c r="AL26" i="96"/>
  <c r="AK26" i="96"/>
  <c r="AJ26" i="96"/>
  <c r="AI26" i="96"/>
  <c r="AH26" i="96"/>
  <c r="AG26" i="96"/>
  <c r="AF26" i="96"/>
  <c r="AE26" i="96"/>
  <c r="AD26" i="96"/>
  <c r="AC26" i="96"/>
  <c r="AB26" i="96"/>
  <c r="AA26" i="96"/>
  <c r="Z26" i="96"/>
  <c r="Y26" i="96"/>
  <c r="X26" i="96"/>
  <c r="W26" i="96"/>
  <c r="V26" i="96"/>
  <c r="U26" i="96"/>
  <c r="T26" i="96"/>
  <c r="S26" i="96"/>
  <c r="R26" i="96"/>
  <c r="Q26" i="96"/>
  <c r="P26" i="96"/>
  <c r="O26" i="96"/>
  <c r="N26" i="96"/>
  <c r="M26" i="96"/>
  <c r="L26" i="96"/>
  <c r="K26" i="96"/>
  <c r="J26" i="96"/>
  <c r="I26" i="96"/>
  <c r="H26" i="96"/>
  <c r="G26" i="96"/>
  <c r="F26" i="96"/>
  <c r="E26" i="96"/>
  <c r="D26" i="96"/>
  <c r="C26" i="96"/>
  <c r="B26" i="96"/>
  <c r="BA25" i="96"/>
  <c r="AZ25" i="96"/>
  <c r="AY25" i="96"/>
  <c r="AX25" i="96"/>
  <c r="AW25" i="96"/>
  <c r="AV25" i="96"/>
  <c r="AU25" i="96"/>
  <c r="AT25" i="96"/>
  <c r="AS25" i="96"/>
  <c r="AR25" i="96"/>
  <c r="AQ25" i="96"/>
  <c r="AP25" i="96"/>
  <c r="AO25" i="96"/>
  <c r="AN25" i="96"/>
  <c r="AM25" i="96"/>
  <c r="AL25" i="96"/>
  <c r="AK25" i="96"/>
  <c r="AJ25" i="96"/>
  <c r="AI25" i="96"/>
  <c r="AH25" i="96"/>
  <c r="AG25" i="96"/>
  <c r="AF25" i="96"/>
  <c r="AE25" i="96"/>
  <c r="AD25" i="96"/>
  <c r="AC25" i="96"/>
  <c r="AB25" i="96"/>
  <c r="AA25" i="96"/>
  <c r="Z25" i="96"/>
  <c r="Y25" i="96"/>
  <c r="X25" i="96"/>
  <c r="W25" i="96"/>
  <c r="V25" i="96"/>
  <c r="U25" i="96"/>
  <c r="T25" i="96"/>
  <c r="S25" i="96"/>
  <c r="R25" i="96"/>
  <c r="Q25" i="96"/>
  <c r="P25" i="96"/>
  <c r="O25" i="96"/>
  <c r="N25" i="96"/>
  <c r="M25" i="96"/>
  <c r="L25" i="96"/>
  <c r="K25" i="96"/>
  <c r="J25" i="96"/>
  <c r="I25" i="96"/>
  <c r="H25" i="96"/>
  <c r="G25" i="96"/>
  <c r="F25" i="96"/>
  <c r="E25" i="96"/>
  <c r="D25" i="96"/>
  <c r="C25" i="96"/>
  <c r="B25" i="96"/>
  <c r="BA24" i="96"/>
  <c r="AZ24" i="96"/>
  <c r="AY24" i="96"/>
  <c r="AX24" i="96"/>
  <c r="AW24" i="96"/>
  <c r="AV24" i="96"/>
  <c r="AU24" i="96"/>
  <c r="AT24" i="96"/>
  <c r="AS24" i="96"/>
  <c r="AR24" i="96"/>
  <c r="AQ24" i="96"/>
  <c r="AP24" i="96"/>
  <c r="AO24" i="96"/>
  <c r="AN24" i="96"/>
  <c r="AM24" i="96"/>
  <c r="AL24" i="96"/>
  <c r="AK24" i="96"/>
  <c r="AJ24" i="96"/>
  <c r="AI24" i="96"/>
  <c r="AH24" i="96"/>
  <c r="AG24" i="96"/>
  <c r="AF24" i="96"/>
  <c r="AE24" i="96"/>
  <c r="AD24" i="96"/>
  <c r="AC24" i="96"/>
  <c r="AB24" i="96"/>
  <c r="AA24" i="96"/>
  <c r="Z24" i="96"/>
  <c r="Y24" i="96"/>
  <c r="X24" i="96"/>
  <c r="W24" i="96"/>
  <c r="V24" i="96"/>
  <c r="U24" i="96"/>
  <c r="T24" i="96"/>
  <c r="S24" i="96"/>
  <c r="R24" i="96"/>
  <c r="Q24" i="96"/>
  <c r="P24" i="96"/>
  <c r="O24" i="96"/>
  <c r="N24" i="96"/>
  <c r="M24" i="96"/>
  <c r="L24" i="96"/>
  <c r="K24" i="96"/>
  <c r="J24" i="96"/>
  <c r="I24" i="96"/>
  <c r="H24" i="96"/>
  <c r="G24" i="96"/>
  <c r="F24" i="96"/>
  <c r="E24" i="96"/>
  <c r="D24" i="96"/>
  <c r="C24" i="96"/>
  <c r="B24" i="96"/>
  <c r="BA23" i="96"/>
  <c r="AZ23" i="96"/>
  <c r="AY23" i="96"/>
  <c r="AX23" i="96"/>
  <c r="AW23" i="96"/>
  <c r="AV23" i="96"/>
  <c r="AU23" i="96"/>
  <c r="AT23" i="96"/>
  <c r="AS23" i="96"/>
  <c r="AR23" i="96"/>
  <c r="AQ23" i="96"/>
  <c r="AP23" i="96"/>
  <c r="AO23" i="96"/>
  <c r="AN23" i="96"/>
  <c r="AM23" i="96"/>
  <c r="AL23" i="96"/>
  <c r="AK23" i="96"/>
  <c r="AJ23" i="96"/>
  <c r="AI23" i="96"/>
  <c r="AH23" i="96"/>
  <c r="AG23" i="96"/>
  <c r="AF23" i="96"/>
  <c r="AE23" i="96"/>
  <c r="AD23" i="96"/>
  <c r="AC23" i="96"/>
  <c r="AB23" i="96"/>
  <c r="AA23" i="96"/>
  <c r="Z23" i="96"/>
  <c r="Y23" i="96"/>
  <c r="X23" i="96"/>
  <c r="W23" i="96"/>
  <c r="V23" i="96"/>
  <c r="U23" i="96"/>
  <c r="T23" i="96"/>
  <c r="S23" i="96"/>
  <c r="R23" i="96"/>
  <c r="Q23" i="96"/>
  <c r="P23" i="96"/>
  <c r="O23" i="96"/>
  <c r="N23" i="96"/>
  <c r="M23" i="96"/>
  <c r="L23" i="96"/>
  <c r="K23" i="96"/>
  <c r="J23" i="96"/>
  <c r="I23" i="96"/>
  <c r="H23" i="96"/>
  <c r="G23" i="96"/>
  <c r="F23" i="96"/>
  <c r="E23" i="96"/>
  <c r="D23" i="96"/>
  <c r="C23" i="96"/>
  <c r="B23" i="96"/>
  <c r="BA22" i="96"/>
  <c r="AZ22" i="96"/>
  <c r="AY22" i="96"/>
  <c r="AX22" i="96"/>
  <c r="AW22" i="96"/>
  <c r="AV22" i="96"/>
  <c r="AU22" i="96"/>
  <c r="AT22" i="96"/>
  <c r="AS22" i="96"/>
  <c r="AR22" i="96"/>
  <c r="AQ22" i="96"/>
  <c r="AP22" i="96"/>
  <c r="AO22" i="96"/>
  <c r="AN22" i="96"/>
  <c r="AM22" i="96"/>
  <c r="AL22" i="96"/>
  <c r="AK22" i="96"/>
  <c r="AJ22" i="96"/>
  <c r="AI22" i="96"/>
  <c r="AH22" i="96"/>
  <c r="AG22" i="96"/>
  <c r="AF22" i="96"/>
  <c r="AE22" i="96"/>
  <c r="AD22" i="96"/>
  <c r="AC22" i="96"/>
  <c r="AB22" i="96"/>
  <c r="AA22" i="96"/>
  <c r="Z22" i="96"/>
  <c r="Y22" i="96"/>
  <c r="X22" i="96"/>
  <c r="W22" i="96"/>
  <c r="V22" i="96"/>
  <c r="U22" i="96"/>
  <c r="T22" i="96"/>
  <c r="S22" i="96"/>
  <c r="R22" i="96"/>
  <c r="Q22" i="96"/>
  <c r="P22" i="96"/>
  <c r="O22" i="96"/>
  <c r="N22" i="96"/>
  <c r="M22" i="96"/>
  <c r="L22" i="96"/>
  <c r="K22" i="96"/>
  <c r="J22" i="96"/>
  <c r="I22" i="96"/>
  <c r="H22" i="96"/>
  <c r="G22" i="96"/>
  <c r="F22" i="96"/>
  <c r="E22" i="96"/>
  <c r="D22" i="96"/>
  <c r="C22" i="96"/>
  <c r="B22" i="96"/>
  <c r="BA21" i="96"/>
  <c r="AZ21" i="96"/>
  <c r="AY21" i="96"/>
  <c r="AX21" i="96"/>
  <c r="AW21" i="96"/>
  <c r="AV21" i="96"/>
  <c r="AU21" i="96"/>
  <c r="AT21" i="96"/>
  <c r="AS21" i="96"/>
  <c r="AR21" i="96"/>
  <c r="AQ21" i="96"/>
  <c r="AP21" i="96"/>
  <c r="AO21" i="96"/>
  <c r="AN21" i="96"/>
  <c r="AM21" i="96"/>
  <c r="AL21" i="96"/>
  <c r="AK21" i="96"/>
  <c r="AJ21" i="96"/>
  <c r="AI21" i="96"/>
  <c r="AH21" i="96"/>
  <c r="AG21" i="96"/>
  <c r="AF21" i="96"/>
  <c r="AE21" i="96"/>
  <c r="AD21" i="96"/>
  <c r="AC21" i="96"/>
  <c r="AB21" i="96"/>
  <c r="AA21" i="96"/>
  <c r="Z21" i="96"/>
  <c r="Y21" i="96"/>
  <c r="X21" i="96"/>
  <c r="W21" i="96"/>
  <c r="V21" i="96"/>
  <c r="U21" i="96"/>
  <c r="T21" i="96"/>
  <c r="S21" i="96"/>
  <c r="R21" i="96"/>
  <c r="Q21" i="96"/>
  <c r="P21" i="96"/>
  <c r="O21" i="96"/>
  <c r="N21" i="96"/>
  <c r="M21" i="96"/>
  <c r="L21" i="96"/>
  <c r="K21" i="96"/>
  <c r="J21" i="96"/>
  <c r="I21" i="96"/>
  <c r="H21" i="96"/>
  <c r="G21" i="96"/>
  <c r="F21" i="96"/>
  <c r="E21" i="96"/>
  <c r="D21" i="96"/>
  <c r="C21" i="96"/>
  <c r="B21" i="96"/>
  <c r="BA20" i="96"/>
  <c r="AZ20" i="96"/>
  <c r="AY20" i="96"/>
  <c r="AX20" i="96"/>
  <c r="AW20" i="96"/>
  <c r="AV20" i="96"/>
  <c r="AU20" i="96"/>
  <c r="AT20" i="96"/>
  <c r="AS20" i="96"/>
  <c r="AR20" i="96"/>
  <c r="AQ20" i="96"/>
  <c r="AP20" i="96"/>
  <c r="AO20" i="96"/>
  <c r="AN20" i="96"/>
  <c r="AM20" i="96"/>
  <c r="AL20" i="96"/>
  <c r="AK20" i="96"/>
  <c r="AJ20" i="96"/>
  <c r="AI20" i="96"/>
  <c r="AH20" i="96"/>
  <c r="AG20" i="96"/>
  <c r="AF20" i="96"/>
  <c r="AE20" i="96"/>
  <c r="AD20" i="96"/>
  <c r="AC20" i="96"/>
  <c r="AB20" i="96"/>
  <c r="AA20" i="96"/>
  <c r="Z20" i="96"/>
  <c r="Y20" i="96"/>
  <c r="X20" i="96"/>
  <c r="W20" i="96"/>
  <c r="V20" i="96"/>
  <c r="U20" i="96"/>
  <c r="T20" i="96"/>
  <c r="S20" i="96"/>
  <c r="R20" i="96"/>
  <c r="Q20" i="96"/>
  <c r="P20" i="96"/>
  <c r="O20" i="96"/>
  <c r="N20" i="96"/>
  <c r="M20" i="96"/>
  <c r="L20" i="96"/>
  <c r="K20" i="96"/>
  <c r="J20" i="96"/>
  <c r="I20" i="96"/>
  <c r="H20" i="96"/>
  <c r="G20" i="96"/>
  <c r="F20" i="96"/>
  <c r="E20" i="96"/>
  <c r="D20" i="96"/>
  <c r="C20" i="96"/>
  <c r="B20" i="96"/>
  <c r="BA19" i="96"/>
  <c r="AZ19" i="96"/>
  <c r="AY19" i="96"/>
  <c r="AX19" i="96"/>
  <c r="AW19" i="96"/>
  <c r="AV19" i="96"/>
  <c r="AU19" i="96"/>
  <c r="AT19" i="96"/>
  <c r="AS19" i="96"/>
  <c r="AR19" i="96"/>
  <c r="AQ19" i="96"/>
  <c r="AP19" i="96"/>
  <c r="AO19" i="96"/>
  <c r="AN19" i="96"/>
  <c r="AM19" i="96"/>
  <c r="AL19" i="96"/>
  <c r="AK19" i="96"/>
  <c r="AJ19" i="96"/>
  <c r="AI19" i="96"/>
  <c r="AH19" i="96"/>
  <c r="AG19" i="96"/>
  <c r="AF19" i="96"/>
  <c r="AE19" i="96"/>
  <c r="AD19" i="96"/>
  <c r="AC19" i="96"/>
  <c r="AB19" i="96"/>
  <c r="AA19" i="96"/>
  <c r="Z19" i="96"/>
  <c r="Y19" i="96"/>
  <c r="X19" i="96"/>
  <c r="W19" i="96"/>
  <c r="V19" i="96"/>
  <c r="U19" i="96"/>
  <c r="T19" i="96"/>
  <c r="S19" i="96"/>
  <c r="R19" i="96"/>
  <c r="Q19" i="96"/>
  <c r="P19" i="96"/>
  <c r="O19" i="96"/>
  <c r="N19" i="96"/>
  <c r="M19" i="96"/>
  <c r="L19" i="96"/>
  <c r="K19" i="96"/>
  <c r="J19" i="96"/>
  <c r="I19" i="96"/>
  <c r="H19" i="96"/>
  <c r="G19" i="96"/>
  <c r="F19" i="96"/>
  <c r="E19" i="96"/>
  <c r="D19" i="96"/>
  <c r="C19" i="96"/>
  <c r="B19" i="96"/>
  <c r="BA18" i="96"/>
  <c r="AZ18" i="96"/>
  <c r="AY18" i="96"/>
  <c r="AX18" i="96"/>
  <c r="AW18" i="96"/>
  <c r="AV18" i="96"/>
  <c r="AU18" i="96"/>
  <c r="AT18" i="96"/>
  <c r="AS18" i="96"/>
  <c r="AR18" i="96"/>
  <c r="AQ18" i="96"/>
  <c r="AP18" i="96"/>
  <c r="AO18" i="96"/>
  <c r="AN18" i="96"/>
  <c r="AM18" i="96"/>
  <c r="AL18" i="96"/>
  <c r="AK18" i="96"/>
  <c r="AJ18" i="96"/>
  <c r="AI18" i="96"/>
  <c r="AH18" i="96"/>
  <c r="AG18" i="96"/>
  <c r="AF18" i="96"/>
  <c r="AE18" i="96"/>
  <c r="AD18" i="96"/>
  <c r="AC18" i="96"/>
  <c r="AB18" i="96"/>
  <c r="AA18" i="96"/>
  <c r="Z18" i="96"/>
  <c r="Y18" i="96"/>
  <c r="X18" i="96"/>
  <c r="W18" i="96"/>
  <c r="V18" i="96"/>
  <c r="U18" i="96"/>
  <c r="T18" i="96"/>
  <c r="S18" i="96"/>
  <c r="R18" i="96"/>
  <c r="Q18" i="96"/>
  <c r="P18" i="96"/>
  <c r="O18" i="96"/>
  <c r="N18" i="96"/>
  <c r="M18" i="96"/>
  <c r="L18" i="96"/>
  <c r="K18" i="96"/>
  <c r="J18" i="96"/>
  <c r="I18" i="96"/>
  <c r="H18" i="96"/>
  <c r="G18" i="96"/>
  <c r="F18" i="96"/>
  <c r="E18" i="96"/>
  <c r="D18" i="96"/>
  <c r="C18" i="96"/>
  <c r="B18" i="96"/>
  <c r="BA17" i="96"/>
  <c r="AZ17" i="96"/>
  <c r="AY17" i="96"/>
  <c r="AX17" i="96"/>
  <c r="AW17" i="96"/>
  <c r="AV17" i="96"/>
  <c r="AU17" i="96"/>
  <c r="AT17" i="96"/>
  <c r="AS17" i="96"/>
  <c r="AR17" i="96"/>
  <c r="AQ17" i="96"/>
  <c r="AP17" i="96"/>
  <c r="AO17" i="96"/>
  <c r="AN17" i="96"/>
  <c r="AM17" i="96"/>
  <c r="AL17" i="96"/>
  <c r="AK17" i="96"/>
  <c r="AJ17" i="96"/>
  <c r="AI17" i="96"/>
  <c r="AH17" i="96"/>
  <c r="AG17" i="96"/>
  <c r="AF17" i="96"/>
  <c r="AE17" i="96"/>
  <c r="AD17" i="96"/>
  <c r="AC17" i="96"/>
  <c r="AB17" i="96"/>
  <c r="AA17" i="96"/>
  <c r="Z17" i="96"/>
  <c r="Y17" i="96"/>
  <c r="X17" i="96"/>
  <c r="W17" i="96"/>
  <c r="V17" i="96"/>
  <c r="U17" i="96"/>
  <c r="T17" i="96"/>
  <c r="S17" i="96"/>
  <c r="R17" i="96"/>
  <c r="Q17" i="96"/>
  <c r="P17" i="96"/>
  <c r="O17" i="96"/>
  <c r="N17" i="96"/>
  <c r="M17" i="96"/>
  <c r="L17" i="96"/>
  <c r="K17" i="96"/>
  <c r="J17" i="96"/>
  <c r="I17" i="96"/>
  <c r="H17" i="96"/>
  <c r="G17" i="96"/>
  <c r="F17" i="96"/>
  <c r="E17" i="96"/>
  <c r="D17" i="96"/>
  <c r="C17" i="96"/>
  <c r="B17" i="96"/>
  <c r="BA16" i="96"/>
  <c r="AZ16" i="96"/>
  <c r="AY16" i="96"/>
  <c r="AX16" i="96"/>
  <c r="AW16" i="96"/>
  <c r="AV16" i="96"/>
  <c r="AU16" i="96"/>
  <c r="AT16" i="96"/>
  <c r="AS16" i="96"/>
  <c r="AR16" i="96"/>
  <c r="AQ16" i="96"/>
  <c r="AP16" i="96"/>
  <c r="AO16" i="96"/>
  <c r="AN16" i="96"/>
  <c r="AM16" i="96"/>
  <c r="AL16" i="96"/>
  <c r="AK16" i="96"/>
  <c r="AJ16" i="96"/>
  <c r="AI16" i="96"/>
  <c r="AH16" i="96"/>
  <c r="AG16" i="96"/>
  <c r="AF16" i="96"/>
  <c r="AE16" i="96"/>
  <c r="AD16" i="96"/>
  <c r="AC16" i="96"/>
  <c r="AB16" i="96"/>
  <c r="AA16" i="96"/>
  <c r="Z16" i="96"/>
  <c r="Y16" i="96"/>
  <c r="X16" i="96"/>
  <c r="W16" i="96"/>
  <c r="V16" i="96"/>
  <c r="U16" i="96"/>
  <c r="T16" i="96"/>
  <c r="S16" i="96"/>
  <c r="R16" i="96"/>
  <c r="Q16" i="96"/>
  <c r="P16" i="96"/>
  <c r="O16" i="96"/>
  <c r="N16" i="96"/>
  <c r="M16" i="96"/>
  <c r="L16" i="96"/>
  <c r="K16" i="96"/>
  <c r="J16" i="96"/>
  <c r="I16" i="96"/>
  <c r="H16" i="96"/>
  <c r="G16" i="96"/>
  <c r="F16" i="96"/>
  <c r="E16" i="96"/>
  <c r="D16" i="96"/>
  <c r="C16" i="96"/>
  <c r="B16" i="96"/>
  <c r="BA15" i="96"/>
  <c r="AZ15" i="96"/>
  <c r="AY15" i="96"/>
  <c r="AX15" i="96"/>
  <c r="AW15" i="96"/>
  <c r="AV15" i="96"/>
  <c r="AU15" i="96"/>
  <c r="AT15" i="96"/>
  <c r="AS15" i="96"/>
  <c r="AR15" i="96"/>
  <c r="AQ15" i="96"/>
  <c r="AP15" i="96"/>
  <c r="AO15" i="96"/>
  <c r="AN15" i="96"/>
  <c r="AM15" i="96"/>
  <c r="AL15" i="96"/>
  <c r="AK15" i="96"/>
  <c r="AJ15" i="96"/>
  <c r="AI15" i="96"/>
  <c r="AH15" i="96"/>
  <c r="AG15" i="96"/>
  <c r="AF15" i="96"/>
  <c r="AE15" i="96"/>
  <c r="AD15" i="96"/>
  <c r="AC15" i="96"/>
  <c r="AB15" i="96"/>
  <c r="AA15" i="96"/>
  <c r="Z15" i="96"/>
  <c r="Y15" i="96"/>
  <c r="X15" i="96"/>
  <c r="W15" i="96"/>
  <c r="V15" i="96"/>
  <c r="U15" i="96"/>
  <c r="T15" i="96"/>
  <c r="S15" i="96"/>
  <c r="R15" i="96"/>
  <c r="Q15" i="96"/>
  <c r="P15" i="96"/>
  <c r="O15" i="96"/>
  <c r="N15" i="96"/>
  <c r="M15" i="96"/>
  <c r="L15" i="96"/>
  <c r="K15" i="96"/>
  <c r="J15" i="96"/>
  <c r="I15" i="96"/>
  <c r="H15" i="96"/>
  <c r="G15" i="96"/>
  <c r="F15" i="96"/>
  <c r="E15" i="96"/>
  <c r="D15" i="96"/>
  <c r="C15" i="96"/>
  <c r="B15" i="96"/>
  <c r="BA14" i="96"/>
  <c r="AZ14" i="96"/>
  <c r="AY14" i="96"/>
  <c r="AX14" i="96"/>
  <c r="AW14" i="96"/>
  <c r="AV14" i="96"/>
  <c r="AU14" i="96"/>
  <c r="AT14" i="96"/>
  <c r="AS14" i="96"/>
  <c r="AR14" i="96"/>
  <c r="AQ14" i="96"/>
  <c r="AP14" i="96"/>
  <c r="AO14" i="96"/>
  <c r="AN14" i="96"/>
  <c r="AM14" i="96"/>
  <c r="AL14" i="96"/>
  <c r="AK14" i="96"/>
  <c r="AJ14" i="96"/>
  <c r="AI14" i="96"/>
  <c r="AH14" i="96"/>
  <c r="AG14" i="96"/>
  <c r="AF14" i="96"/>
  <c r="AE14" i="96"/>
  <c r="AD14" i="96"/>
  <c r="AC14" i="96"/>
  <c r="AB14" i="96"/>
  <c r="AA14" i="96"/>
  <c r="Z14" i="96"/>
  <c r="Y14" i="96"/>
  <c r="X14" i="96"/>
  <c r="W14" i="96"/>
  <c r="V14" i="96"/>
  <c r="U14" i="96"/>
  <c r="T14" i="96"/>
  <c r="S14" i="96"/>
  <c r="R14" i="96"/>
  <c r="Q14" i="96"/>
  <c r="P14" i="96"/>
  <c r="O14" i="96"/>
  <c r="N14" i="96"/>
  <c r="M14" i="96"/>
  <c r="L14" i="96"/>
  <c r="K14" i="96"/>
  <c r="J14" i="96"/>
  <c r="I14" i="96"/>
  <c r="H14" i="96"/>
  <c r="G14" i="96"/>
  <c r="F14" i="96"/>
  <c r="E14" i="96"/>
  <c r="D14" i="96"/>
  <c r="C14" i="96"/>
  <c r="B14" i="96"/>
  <c r="BA13" i="96"/>
  <c r="AZ13" i="96"/>
  <c r="AY13" i="96"/>
  <c r="AX13" i="96"/>
  <c r="AW13" i="96"/>
  <c r="AV13" i="96"/>
  <c r="AU13" i="96"/>
  <c r="AT13" i="96"/>
  <c r="AS13" i="96"/>
  <c r="AR13" i="96"/>
  <c r="AQ13" i="96"/>
  <c r="AP13" i="96"/>
  <c r="AO13" i="96"/>
  <c r="AN13" i="96"/>
  <c r="AM13" i="96"/>
  <c r="AL13" i="96"/>
  <c r="AK13" i="96"/>
  <c r="AJ13" i="96"/>
  <c r="AI13" i="96"/>
  <c r="AH13" i="96"/>
  <c r="AG13" i="96"/>
  <c r="AF13" i="96"/>
  <c r="AE13" i="96"/>
  <c r="AD13" i="96"/>
  <c r="AC13" i="96"/>
  <c r="AB13" i="96"/>
  <c r="AA13" i="96"/>
  <c r="Z13" i="96"/>
  <c r="Y13" i="96"/>
  <c r="X13" i="96"/>
  <c r="W13" i="96"/>
  <c r="V13" i="96"/>
  <c r="U13" i="96"/>
  <c r="T13" i="96"/>
  <c r="S13" i="96"/>
  <c r="R13" i="96"/>
  <c r="Q13" i="96"/>
  <c r="P13" i="96"/>
  <c r="O13" i="96"/>
  <c r="N13" i="96"/>
  <c r="M13" i="96"/>
  <c r="L13" i="96"/>
  <c r="K13" i="96"/>
  <c r="J13" i="96"/>
  <c r="I13" i="96"/>
  <c r="H13" i="96"/>
  <c r="G13" i="96"/>
  <c r="F13" i="96"/>
  <c r="E13" i="96"/>
  <c r="D13" i="96"/>
  <c r="C13" i="96"/>
  <c r="B13" i="96"/>
  <c r="BA12" i="96"/>
  <c r="AZ12" i="96"/>
  <c r="AY12" i="96"/>
  <c r="AX12" i="96"/>
  <c r="AW12" i="96"/>
  <c r="AV12" i="96"/>
  <c r="AU12" i="96"/>
  <c r="AT12" i="96"/>
  <c r="AS12" i="96"/>
  <c r="AR12" i="96"/>
  <c r="AQ12" i="96"/>
  <c r="AP12" i="96"/>
  <c r="AO12" i="96"/>
  <c r="AN12" i="96"/>
  <c r="AM12" i="96"/>
  <c r="AL12" i="96"/>
  <c r="AK12" i="96"/>
  <c r="AJ12" i="96"/>
  <c r="AI12" i="96"/>
  <c r="AH12" i="96"/>
  <c r="AG12" i="96"/>
  <c r="AF12" i="96"/>
  <c r="AE12" i="96"/>
  <c r="AD12" i="96"/>
  <c r="AC12" i="96"/>
  <c r="AB12" i="96"/>
  <c r="AA12" i="96"/>
  <c r="Z12" i="96"/>
  <c r="Y12" i="96"/>
  <c r="X12" i="96"/>
  <c r="W12" i="96"/>
  <c r="V12" i="96"/>
  <c r="U12" i="96"/>
  <c r="T12" i="96"/>
  <c r="S12" i="96"/>
  <c r="R12" i="96"/>
  <c r="Q12" i="96"/>
  <c r="P12" i="96"/>
  <c r="O12" i="96"/>
  <c r="N12" i="96"/>
  <c r="M12" i="96"/>
  <c r="L12" i="96"/>
  <c r="K12" i="96"/>
  <c r="J12" i="96"/>
  <c r="I12" i="96"/>
  <c r="H12" i="96"/>
  <c r="G12" i="96"/>
  <c r="F12" i="96"/>
  <c r="E12" i="96"/>
  <c r="D12" i="96"/>
  <c r="C12" i="96"/>
  <c r="B12" i="96"/>
  <c r="BA11" i="96"/>
  <c r="AZ11" i="96"/>
  <c r="AY11" i="96"/>
  <c r="AX11" i="96"/>
  <c r="AW11" i="96"/>
  <c r="AV11" i="96"/>
  <c r="AU11" i="96"/>
  <c r="AT11" i="96"/>
  <c r="AS11" i="96"/>
  <c r="AR11" i="96"/>
  <c r="AQ11" i="96"/>
  <c r="AP11" i="96"/>
  <c r="AO11" i="96"/>
  <c r="AN11" i="96"/>
  <c r="AM11" i="96"/>
  <c r="AL11" i="96"/>
  <c r="AK11" i="96"/>
  <c r="AJ11" i="96"/>
  <c r="AI11" i="96"/>
  <c r="AH11" i="96"/>
  <c r="AG11" i="96"/>
  <c r="AF11" i="96"/>
  <c r="AE11" i="96"/>
  <c r="AD11" i="96"/>
  <c r="AC11" i="96"/>
  <c r="AB11" i="96"/>
  <c r="AA11" i="96"/>
  <c r="Z11" i="96"/>
  <c r="Y11" i="96"/>
  <c r="X11" i="96"/>
  <c r="W11" i="96"/>
  <c r="V11" i="96"/>
  <c r="U11" i="96"/>
  <c r="T11" i="96"/>
  <c r="S11" i="96"/>
  <c r="R11" i="96"/>
  <c r="Q11" i="96"/>
  <c r="P11" i="96"/>
  <c r="O11" i="96"/>
  <c r="N11" i="96"/>
  <c r="M11" i="96"/>
  <c r="L11" i="96"/>
  <c r="K11" i="96"/>
  <c r="J11" i="96"/>
  <c r="I11" i="96"/>
  <c r="H11" i="96"/>
  <c r="G11" i="96"/>
  <c r="F11" i="96"/>
  <c r="E11" i="96"/>
  <c r="D11" i="96"/>
  <c r="C11" i="96"/>
  <c r="B11" i="96"/>
  <c r="BA10" i="96"/>
  <c r="AZ10" i="96"/>
  <c r="AY10" i="96"/>
  <c r="AX10" i="96"/>
  <c r="AW10" i="96"/>
  <c r="AV10" i="96"/>
  <c r="AU10" i="96"/>
  <c r="AT10" i="96"/>
  <c r="AS10" i="96"/>
  <c r="AR10" i="96"/>
  <c r="AQ10" i="96"/>
  <c r="AP10" i="96"/>
  <c r="AO10" i="96"/>
  <c r="AN10" i="96"/>
  <c r="AM10" i="96"/>
  <c r="AL10" i="96"/>
  <c r="AK10" i="96"/>
  <c r="AJ10" i="96"/>
  <c r="AI10" i="96"/>
  <c r="AH10" i="96"/>
  <c r="AG10" i="96"/>
  <c r="AF10" i="96"/>
  <c r="AE10" i="96"/>
  <c r="AD10" i="96"/>
  <c r="AC10" i="96"/>
  <c r="AB10" i="96"/>
  <c r="AA10" i="96"/>
  <c r="Z10" i="96"/>
  <c r="Y10" i="96"/>
  <c r="X10" i="96"/>
  <c r="W10" i="96"/>
  <c r="V10" i="96"/>
  <c r="U10" i="96"/>
  <c r="T10" i="96"/>
  <c r="S10" i="96"/>
  <c r="R10" i="96"/>
  <c r="Q10" i="96"/>
  <c r="P10" i="96"/>
  <c r="O10" i="96"/>
  <c r="N10" i="96"/>
  <c r="M10" i="96"/>
  <c r="L10" i="96"/>
  <c r="K10" i="96"/>
  <c r="J10" i="96"/>
  <c r="I10" i="96"/>
  <c r="H10" i="96"/>
  <c r="G10" i="96"/>
  <c r="F10" i="96"/>
  <c r="E10" i="96"/>
  <c r="D10" i="96"/>
  <c r="C10" i="96"/>
  <c r="B10" i="96"/>
  <c r="BA9" i="96"/>
  <c r="AZ9" i="96"/>
  <c r="AY9" i="96"/>
  <c r="AX9" i="96"/>
  <c r="AW9" i="96"/>
  <c r="AV9" i="96"/>
  <c r="AU9" i="96"/>
  <c r="AT9" i="96"/>
  <c r="AS9" i="96"/>
  <c r="AR9" i="96"/>
  <c r="AQ9" i="96"/>
  <c r="AP9" i="96"/>
  <c r="AO9" i="96"/>
  <c r="AN9" i="96"/>
  <c r="AM9" i="96"/>
  <c r="AL9" i="96"/>
  <c r="AK9" i="96"/>
  <c r="AJ9" i="96"/>
  <c r="AI9" i="96"/>
  <c r="AH9" i="96"/>
  <c r="AG9" i="96"/>
  <c r="AF9" i="96"/>
  <c r="AE9" i="96"/>
  <c r="AD9" i="96"/>
  <c r="AC9" i="96"/>
  <c r="AB9" i="96"/>
  <c r="AA9" i="96"/>
  <c r="Z9" i="96"/>
  <c r="Y9" i="96"/>
  <c r="X9" i="96"/>
  <c r="W9" i="96"/>
  <c r="V9" i="96"/>
  <c r="U9" i="96"/>
  <c r="T9" i="96"/>
  <c r="S9" i="96"/>
  <c r="R9" i="96"/>
  <c r="Q9" i="96"/>
  <c r="P9" i="96"/>
  <c r="O9" i="96"/>
  <c r="N9" i="96"/>
  <c r="M9" i="96"/>
  <c r="L9" i="96"/>
  <c r="K9" i="96"/>
  <c r="J9" i="96"/>
  <c r="I9" i="96"/>
  <c r="H9" i="96"/>
  <c r="G9" i="96"/>
  <c r="F9" i="96"/>
  <c r="E9" i="96"/>
  <c r="D9" i="96"/>
  <c r="C9" i="96"/>
  <c r="B9" i="96"/>
  <c r="BA8" i="96"/>
  <c r="AZ8" i="96"/>
  <c r="AY8" i="96"/>
  <c r="AX8" i="96"/>
  <c r="AW8" i="96"/>
  <c r="AV8" i="96"/>
  <c r="AU8" i="96"/>
  <c r="AT8" i="96"/>
  <c r="AS8" i="96"/>
  <c r="AR8" i="96"/>
  <c r="AQ8" i="96"/>
  <c r="AP8" i="96"/>
  <c r="AO8" i="96"/>
  <c r="AN8" i="96"/>
  <c r="AM8" i="96"/>
  <c r="AL8" i="96"/>
  <c r="AK8" i="96"/>
  <c r="AJ8" i="96"/>
  <c r="AI8" i="96"/>
  <c r="AH8" i="96"/>
  <c r="AG8" i="96"/>
  <c r="AF8" i="96"/>
  <c r="AE8" i="96"/>
  <c r="AD8" i="96"/>
  <c r="AC8" i="96"/>
  <c r="AB8" i="96"/>
  <c r="AA8" i="96"/>
  <c r="Z8" i="96"/>
  <c r="Y8" i="96"/>
  <c r="X8" i="96"/>
  <c r="W8" i="96"/>
  <c r="V8" i="96"/>
  <c r="U8" i="96"/>
  <c r="T8" i="96"/>
  <c r="S8" i="96"/>
  <c r="R8" i="96"/>
  <c r="Q8" i="96"/>
  <c r="P8" i="96"/>
  <c r="O8" i="96"/>
  <c r="N8" i="96"/>
  <c r="M8" i="96"/>
  <c r="L8" i="96"/>
  <c r="K8" i="96"/>
  <c r="J8" i="96"/>
  <c r="I8" i="96"/>
  <c r="H8" i="96"/>
  <c r="G8" i="96"/>
  <c r="F8" i="96"/>
  <c r="E8" i="96"/>
  <c r="D8" i="96"/>
  <c r="C8" i="96"/>
  <c r="B8" i="96"/>
  <c r="BA7" i="96"/>
  <c r="AZ7" i="96"/>
  <c r="AY7" i="96"/>
  <c r="AX7" i="96"/>
  <c r="AW7" i="96"/>
  <c r="AV7" i="96"/>
  <c r="AU7" i="96"/>
  <c r="AT7" i="96"/>
  <c r="AS7" i="96"/>
  <c r="AR7" i="96"/>
  <c r="AQ7" i="96"/>
  <c r="AP7" i="96"/>
  <c r="AO7" i="96"/>
  <c r="AN7" i="96"/>
  <c r="AM7" i="96"/>
  <c r="AL7" i="96"/>
  <c r="AK7" i="96"/>
  <c r="AJ7" i="96"/>
  <c r="AI7" i="96"/>
  <c r="AH7" i="96"/>
  <c r="AG7" i="96"/>
  <c r="AF7" i="96"/>
  <c r="AE7" i="96"/>
  <c r="AD7" i="96"/>
  <c r="AC7" i="96"/>
  <c r="AB7" i="96"/>
  <c r="AA7" i="96"/>
  <c r="Z7" i="96"/>
  <c r="Y7" i="96"/>
  <c r="X7" i="96"/>
  <c r="W7" i="96"/>
  <c r="V7" i="96"/>
  <c r="U7" i="96"/>
  <c r="T7" i="96"/>
  <c r="S7" i="96"/>
  <c r="R7" i="96"/>
  <c r="Q7" i="96"/>
  <c r="P7" i="96"/>
  <c r="O7" i="96"/>
  <c r="N7" i="96"/>
  <c r="M7" i="96"/>
  <c r="L7" i="96"/>
  <c r="K7" i="96"/>
  <c r="J7" i="96"/>
  <c r="I7" i="96"/>
  <c r="H7" i="96"/>
  <c r="G7" i="96"/>
  <c r="F7" i="96"/>
  <c r="E7" i="96"/>
  <c r="D7" i="96"/>
  <c r="C7" i="96"/>
  <c r="B7" i="96"/>
  <c r="BA6" i="96"/>
  <c r="AZ6" i="96"/>
  <c r="AY6" i="96"/>
  <c r="AX6" i="96"/>
  <c r="AW6" i="96"/>
  <c r="AV6" i="96"/>
  <c r="AU6" i="96"/>
  <c r="AT6" i="96"/>
  <c r="AS6" i="96"/>
  <c r="AR6" i="96"/>
  <c r="AQ6" i="96"/>
  <c r="AP6" i="96"/>
  <c r="AO6" i="96"/>
  <c r="AN6" i="96"/>
  <c r="AM6" i="96"/>
  <c r="AL6" i="96"/>
  <c r="AK6" i="96"/>
  <c r="AJ6" i="96"/>
  <c r="AI6" i="96"/>
  <c r="AH6" i="96"/>
  <c r="AG6" i="96"/>
  <c r="AF6" i="96"/>
  <c r="AE6" i="96"/>
  <c r="AD6" i="96"/>
  <c r="AC6" i="96"/>
  <c r="AB6" i="96"/>
  <c r="AA6" i="96"/>
  <c r="Z6" i="96"/>
  <c r="Y6" i="96"/>
  <c r="X6" i="96"/>
  <c r="W6" i="96"/>
  <c r="V6" i="96"/>
  <c r="U6" i="96"/>
  <c r="T6" i="96"/>
  <c r="S6" i="96"/>
  <c r="R6" i="96"/>
  <c r="Q6" i="96"/>
  <c r="P6" i="96"/>
  <c r="O6" i="96"/>
  <c r="N6" i="96"/>
  <c r="M6" i="96"/>
  <c r="L6" i="96"/>
  <c r="K6" i="96"/>
  <c r="J6" i="96"/>
  <c r="I6" i="96"/>
  <c r="H6" i="96"/>
  <c r="G6" i="96"/>
  <c r="F6" i="96"/>
  <c r="E6" i="96"/>
  <c r="D6" i="96"/>
  <c r="C6" i="96"/>
  <c r="B6" i="96"/>
  <c r="BA5" i="96"/>
  <c r="AZ5" i="96"/>
  <c r="AY5" i="96"/>
  <c r="AX5" i="96"/>
  <c r="AW5" i="96"/>
  <c r="AV5" i="96"/>
  <c r="AU5" i="96"/>
  <c r="AT5" i="96"/>
  <c r="AS5" i="96"/>
  <c r="AR5" i="96"/>
  <c r="AQ5" i="96"/>
  <c r="AP5" i="96"/>
  <c r="AO5" i="96"/>
  <c r="AN5" i="96"/>
  <c r="AM5" i="96"/>
  <c r="AL5" i="96"/>
  <c r="AK5" i="96"/>
  <c r="AJ5" i="96"/>
  <c r="AI5" i="96"/>
  <c r="AH5" i="96"/>
  <c r="AG5" i="96"/>
  <c r="AF5" i="96"/>
  <c r="AE5" i="96"/>
  <c r="AD5" i="96"/>
  <c r="AC5" i="96"/>
  <c r="AB5" i="96"/>
  <c r="AA5" i="96"/>
  <c r="Z5" i="96"/>
  <c r="Y5" i="96"/>
  <c r="X5" i="96"/>
  <c r="W5" i="96"/>
  <c r="V5" i="96"/>
  <c r="U5" i="96"/>
  <c r="T5" i="96"/>
  <c r="S5" i="96"/>
  <c r="R5" i="96"/>
  <c r="Q5" i="96"/>
  <c r="P5" i="96"/>
  <c r="O5" i="96"/>
  <c r="N5" i="96"/>
  <c r="M5" i="96"/>
  <c r="L5" i="96"/>
  <c r="K5" i="96"/>
  <c r="J5" i="96"/>
  <c r="I5" i="96"/>
  <c r="H5" i="96"/>
  <c r="G5" i="96"/>
  <c r="F5" i="96"/>
  <c r="E5" i="96"/>
  <c r="D5" i="96"/>
  <c r="C5" i="96"/>
  <c r="BA243" i="95"/>
  <c r="AZ243" i="95"/>
  <c r="AY243" i="95"/>
  <c r="AX243" i="95"/>
  <c r="AW243" i="95"/>
  <c r="AV243" i="95"/>
  <c r="AU243" i="95"/>
  <c r="AT243" i="95"/>
  <c r="AS243" i="95"/>
  <c r="AR243" i="95"/>
  <c r="AQ243" i="95"/>
  <c r="AP243" i="95"/>
  <c r="AO243" i="95"/>
  <c r="AN243" i="95"/>
  <c r="AM243" i="95"/>
  <c r="AL243" i="95"/>
  <c r="AK243" i="95"/>
  <c r="AJ243" i="95"/>
  <c r="AI243" i="95"/>
  <c r="AH243" i="95"/>
  <c r="AG243" i="95"/>
  <c r="AF243" i="95"/>
  <c r="AE243" i="95"/>
  <c r="AD243" i="95"/>
  <c r="AC243" i="95"/>
  <c r="AB243" i="95"/>
  <c r="AA243" i="95"/>
  <c r="Z243" i="95"/>
  <c r="Y243" i="95"/>
  <c r="X243" i="95"/>
  <c r="W243" i="95"/>
  <c r="V243" i="95"/>
  <c r="U243" i="95"/>
  <c r="T243" i="95"/>
  <c r="S243" i="95"/>
  <c r="R243" i="95"/>
  <c r="Q243" i="95"/>
  <c r="P243" i="95"/>
  <c r="O243" i="95"/>
  <c r="N243" i="95"/>
  <c r="M243" i="95"/>
  <c r="L243" i="95"/>
  <c r="K243" i="95"/>
  <c r="J243" i="95"/>
  <c r="I243" i="95"/>
  <c r="H243" i="95"/>
  <c r="G243" i="95"/>
  <c r="F243" i="95"/>
  <c r="E243" i="95"/>
  <c r="D243" i="95"/>
  <c r="C243" i="95"/>
  <c r="B243" i="95"/>
  <c r="BA242" i="95"/>
  <c r="AZ242" i="95"/>
  <c r="AY242" i="95"/>
  <c r="AX242" i="95"/>
  <c r="AW242" i="95"/>
  <c r="AV242" i="95"/>
  <c r="AU242" i="95"/>
  <c r="AT242" i="95"/>
  <c r="AS242" i="95"/>
  <c r="AR242" i="95"/>
  <c r="AQ242" i="95"/>
  <c r="AP242" i="95"/>
  <c r="AO242" i="95"/>
  <c r="AN242" i="95"/>
  <c r="AM242" i="95"/>
  <c r="AL242" i="95"/>
  <c r="AK242" i="95"/>
  <c r="AJ242" i="95"/>
  <c r="AI242" i="95"/>
  <c r="AH242" i="95"/>
  <c r="AG242" i="95"/>
  <c r="AF242" i="95"/>
  <c r="AE242" i="95"/>
  <c r="AD242" i="95"/>
  <c r="AC242" i="95"/>
  <c r="AB242" i="95"/>
  <c r="AA242" i="95"/>
  <c r="Z242" i="95"/>
  <c r="Y242" i="95"/>
  <c r="X242" i="95"/>
  <c r="W242" i="95"/>
  <c r="V242" i="95"/>
  <c r="U242" i="95"/>
  <c r="T242" i="95"/>
  <c r="S242" i="95"/>
  <c r="R242" i="95"/>
  <c r="Q242" i="95"/>
  <c r="P242" i="95"/>
  <c r="O242" i="95"/>
  <c r="N242" i="95"/>
  <c r="M242" i="95"/>
  <c r="L242" i="95"/>
  <c r="K242" i="95"/>
  <c r="J242" i="95"/>
  <c r="I242" i="95"/>
  <c r="H242" i="95"/>
  <c r="G242" i="95"/>
  <c r="F242" i="95"/>
  <c r="E242" i="95"/>
  <c r="D242" i="95"/>
  <c r="C242" i="95"/>
  <c r="B242" i="95"/>
  <c r="BA241" i="95"/>
  <c r="AZ241" i="95"/>
  <c r="AY241" i="95"/>
  <c r="AX241" i="95"/>
  <c r="AW241" i="95"/>
  <c r="AV241" i="95"/>
  <c r="AU241" i="95"/>
  <c r="AT241" i="95"/>
  <c r="AS241" i="95"/>
  <c r="AR241" i="95"/>
  <c r="AQ241" i="95"/>
  <c r="AP241" i="95"/>
  <c r="AO241" i="95"/>
  <c r="AN241" i="95"/>
  <c r="AM241" i="95"/>
  <c r="AL241" i="95"/>
  <c r="AK241" i="95"/>
  <c r="AJ241" i="95"/>
  <c r="AI241" i="95"/>
  <c r="AH241" i="95"/>
  <c r="AG241" i="95"/>
  <c r="AF241" i="95"/>
  <c r="AE241" i="95"/>
  <c r="AD241" i="95"/>
  <c r="AC241" i="95"/>
  <c r="AB241" i="95"/>
  <c r="AA241" i="95"/>
  <c r="Z241" i="95"/>
  <c r="Y241" i="95"/>
  <c r="X241" i="95"/>
  <c r="W241" i="95"/>
  <c r="V241" i="95"/>
  <c r="U241" i="95"/>
  <c r="T241" i="95"/>
  <c r="S241" i="95"/>
  <c r="R241" i="95"/>
  <c r="Q241" i="95"/>
  <c r="P241" i="95"/>
  <c r="O241" i="95"/>
  <c r="N241" i="95"/>
  <c r="M241" i="95"/>
  <c r="L241" i="95"/>
  <c r="K241" i="95"/>
  <c r="J241" i="95"/>
  <c r="I241" i="95"/>
  <c r="H241" i="95"/>
  <c r="G241" i="95"/>
  <c r="F241" i="95"/>
  <c r="E241" i="95"/>
  <c r="D241" i="95"/>
  <c r="C241" i="95"/>
  <c r="B241" i="95"/>
  <c r="BA240" i="95"/>
  <c r="AZ240" i="95"/>
  <c r="AY240" i="95"/>
  <c r="AX240" i="95"/>
  <c r="AW240" i="95"/>
  <c r="AV240" i="95"/>
  <c r="AU240" i="95"/>
  <c r="AT240" i="95"/>
  <c r="AS240" i="95"/>
  <c r="AR240" i="95"/>
  <c r="AQ240" i="95"/>
  <c r="AP240" i="95"/>
  <c r="AO240" i="95"/>
  <c r="AN240" i="95"/>
  <c r="AM240" i="95"/>
  <c r="AL240" i="95"/>
  <c r="AK240" i="95"/>
  <c r="AJ240" i="95"/>
  <c r="AI240" i="95"/>
  <c r="AH240" i="95"/>
  <c r="AG240" i="95"/>
  <c r="AF240" i="95"/>
  <c r="AE240" i="95"/>
  <c r="AD240" i="95"/>
  <c r="AC240" i="95"/>
  <c r="AB240" i="95"/>
  <c r="AA240" i="95"/>
  <c r="Z240" i="95"/>
  <c r="Y240" i="95"/>
  <c r="X240" i="95"/>
  <c r="W240" i="95"/>
  <c r="V240" i="95"/>
  <c r="U240" i="95"/>
  <c r="T240" i="95"/>
  <c r="S240" i="95"/>
  <c r="R240" i="95"/>
  <c r="Q240" i="95"/>
  <c r="P240" i="95"/>
  <c r="O240" i="95"/>
  <c r="N240" i="95"/>
  <c r="M240" i="95"/>
  <c r="L240" i="95"/>
  <c r="K240" i="95"/>
  <c r="J240" i="95"/>
  <c r="I240" i="95"/>
  <c r="H240" i="95"/>
  <c r="G240" i="95"/>
  <c r="F240" i="95"/>
  <c r="E240" i="95"/>
  <c r="D240" i="95"/>
  <c r="C240" i="95"/>
  <c r="B240" i="95"/>
  <c r="BA239" i="95"/>
  <c r="AZ239" i="95"/>
  <c r="AY239" i="95"/>
  <c r="AX239" i="95"/>
  <c r="AW239" i="95"/>
  <c r="AV239" i="95"/>
  <c r="AU239" i="95"/>
  <c r="AT239" i="95"/>
  <c r="AS239" i="95"/>
  <c r="AR239" i="95"/>
  <c r="AQ239" i="95"/>
  <c r="AP239" i="95"/>
  <c r="AO239" i="95"/>
  <c r="AN239" i="95"/>
  <c r="AM239" i="95"/>
  <c r="AL239" i="95"/>
  <c r="AK239" i="95"/>
  <c r="AJ239" i="95"/>
  <c r="AI239" i="95"/>
  <c r="AH239" i="95"/>
  <c r="AG239" i="95"/>
  <c r="AF239" i="95"/>
  <c r="AE239" i="95"/>
  <c r="AD239" i="95"/>
  <c r="AC239" i="95"/>
  <c r="AB239" i="95"/>
  <c r="AA239" i="95"/>
  <c r="Z239" i="95"/>
  <c r="Y239" i="95"/>
  <c r="X239" i="95"/>
  <c r="W239" i="95"/>
  <c r="V239" i="95"/>
  <c r="U239" i="95"/>
  <c r="T239" i="95"/>
  <c r="S239" i="95"/>
  <c r="R239" i="95"/>
  <c r="Q239" i="95"/>
  <c r="P239" i="95"/>
  <c r="O239" i="95"/>
  <c r="N239" i="95"/>
  <c r="M239" i="95"/>
  <c r="L239" i="95"/>
  <c r="K239" i="95"/>
  <c r="J239" i="95"/>
  <c r="I239" i="95"/>
  <c r="H239" i="95"/>
  <c r="G239" i="95"/>
  <c r="F239" i="95"/>
  <c r="E239" i="95"/>
  <c r="D239" i="95"/>
  <c r="C239" i="95"/>
  <c r="B239" i="95"/>
  <c r="BA238" i="95"/>
  <c r="AZ238" i="95"/>
  <c r="AY238" i="95"/>
  <c r="AX238" i="95"/>
  <c r="AW238" i="95"/>
  <c r="AV238" i="95"/>
  <c r="AU238" i="95"/>
  <c r="AT238" i="95"/>
  <c r="AS238" i="95"/>
  <c r="AR238" i="95"/>
  <c r="AQ238" i="95"/>
  <c r="AP238" i="95"/>
  <c r="AO238" i="95"/>
  <c r="AN238" i="95"/>
  <c r="AM238" i="95"/>
  <c r="AL238" i="95"/>
  <c r="AK238" i="95"/>
  <c r="AJ238" i="95"/>
  <c r="AI238" i="95"/>
  <c r="AH238" i="95"/>
  <c r="AG238" i="95"/>
  <c r="AF238" i="95"/>
  <c r="AE238" i="95"/>
  <c r="AD238" i="95"/>
  <c r="AC238" i="95"/>
  <c r="AB238" i="95"/>
  <c r="AA238" i="95"/>
  <c r="Z238" i="95"/>
  <c r="Y238" i="95"/>
  <c r="X238" i="95"/>
  <c r="W238" i="95"/>
  <c r="V238" i="95"/>
  <c r="U238" i="95"/>
  <c r="T238" i="95"/>
  <c r="S238" i="95"/>
  <c r="R238" i="95"/>
  <c r="Q238" i="95"/>
  <c r="P238" i="95"/>
  <c r="O238" i="95"/>
  <c r="N238" i="95"/>
  <c r="M238" i="95"/>
  <c r="L238" i="95"/>
  <c r="K238" i="95"/>
  <c r="J238" i="95"/>
  <c r="I238" i="95"/>
  <c r="H238" i="95"/>
  <c r="G238" i="95"/>
  <c r="F238" i="95"/>
  <c r="E238" i="95"/>
  <c r="D238" i="95"/>
  <c r="C238" i="95"/>
  <c r="B238" i="95"/>
  <c r="BA237" i="95"/>
  <c r="AZ237" i="95"/>
  <c r="AY237" i="95"/>
  <c r="AX237" i="95"/>
  <c r="AW237" i="95"/>
  <c r="AV237" i="95"/>
  <c r="AU237" i="95"/>
  <c r="AT237" i="95"/>
  <c r="AS237" i="95"/>
  <c r="AR237" i="95"/>
  <c r="AQ237" i="95"/>
  <c r="AP237" i="95"/>
  <c r="AO237" i="95"/>
  <c r="AN237" i="95"/>
  <c r="AM237" i="95"/>
  <c r="AL237" i="95"/>
  <c r="AK237" i="95"/>
  <c r="AJ237" i="95"/>
  <c r="AI237" i="95"/>
  <c r="AH237" i="95"/>
  <c r="AG237" i="95"/>
  <c r="AF237" i="95"/>
  <c r="AE237" i="95"/>
  <c r="AD237" i="95"/>
  <c r="AC237" i="95"/>
  <c r="AB237" i="95"/>
  <c r="AA237" i="95"/>
  <c r="Z237" i="95"/>
  <c r="Y237" i="95"/>
  <c r="X237" i="95"/>
  <c r="W237" i="95"/>
  <c r="V237" i="95"/>
  <c r="U237" i="95"/>
  <c r="T237" i="95"/>
  <c r="S237" i="95"/>
  <c r="R237" i="95"/>
  <c r="Q237" i="95"/>
  <c r="P237" i="95"/>
  <c r="O237" i="95"/>
  <c r="N237" i="95"/>
  <c r="M237" i="95"/>
  <c r="L237" i="95"/>
  <c r="K237" i="95"/>
  <c r="J237" i="95"/>
  <c r="I237" i="95"/>
  <c r="H237" i="95"/>
  <c r="G237" i="95"/>
  <c r="F237" i="95"/>
  <c r="E237" i="95"/>
  <c r="D237" i="95"/>
  <c r="C237" i="95"/>
  <c r="B237" i="95"/>
  <c r="BA236" i="95"/>
  <c r="AZ236" i="95"/>
  <c r="AY236" i="95"/>
  <c r="AX236" i="95"/>
  <c r="AW236" i="95"/>
  <c r="AV236" i="95"/>
  <c r="AU236" i="95"/>
  <c r="AT236" i="95"/>
  <c r="AS236" i="95"/>
  <c r="AR236" i="95"/>
  <c r="AQ236" i="95"/>
  <c r="AP236" i="95"/>
  <c r="AO236" i="95"/>
  <c r="AN236" i="95"/>
  <c r="AM236" i="95"/>
  <c r="AL236" i="95"/>
  <c r="AK236" i="95"/>
  <c r="AJ236" i="95"/>
  <c r="AI236" i="95"/>
  <c r="AH236" i="95"/>
  <c r="AG236" i="95"/>
  <c r="AF236" i="95"/>
  <c r="AE236" i="95"/>
  <c r="AD236" i="95"/>
  <c r="AC236" i="95"/>
  <c r="AB236" i="95"/>
  <c r="AA236" i="95"/>
  <c r="Z236" i="95"/>
  <c r="Y236" i="95"/>
  <c r="X236" i="95"/>
  <c r="W236" i="95"/>
  <c r="V236" i="95"/>
  <c r="U236" i="95"/>
  <c r="T236" i="95"/>
  <c r="S236" i="95"/>
  <c r="R236" i="95"/>
  <c r="Q236" i="95"/>
  <c r="P236" i="95"/>
  <c r="O236" i="95"/>
  <c r="N236" i="95"/>
  <c r="M236" i="95"/>
  <c r="L236" i="95"/>
  <c r="K236" i="95"/>
  <c r="J236" i="95"/>
  <c r="I236" i="95"/>
  <c r="H236" i="95"/>
  <c r="G236" i="95"/>
  <c r="F236" i="95"/>
  <c r="E236" i="95"/>
  <c r="D236" i="95"/>
  <c r="C236" i="95"/>
  <c r="B236" i="95"/>
  <c r="BA235" i="95"/>
  <c r="AZ235" i="95"/>
  <c r="AY235" i="95"/>
  <c r="AX235" i="95"/>
  <c r="AW235" i="95"/>
  <c r="AV235" i="95"/>
  <c r="AU235" i="95"/>
  <c r="AT235" i="95"/>
  <c r="AS235" i="95"/>
  <c r="AR235" i="95"/>
  <c r="AQ235" i="95"/>
  <c r="AP235" i="95"/>
  <c r="AO235" i="95"/>
  <c r="AN235" i="95"/>
  <c r="AM235" i="95"/>
  <c r="AL235" i="95"/>
  <c r="AK235" i="95"/>
  <c r="AJ235" i="95"/>
  <c r="AI235" i="95"/>
  <c r="AH235" i="95"/>
  <c r="AG235" i="95"/>
  <c r="AF235" i="95"/>
  <c r="AE235" i="95"/>
  <c r="AD235" i="95"/>
  <c r="AC235" i="95"/>
  <c r="AB235" i="95"/>
  <c r="AA235" i="95"/>
  <c r="Z235" i="95"/>
  <c r="Y235" i="95"/>
  <c r="X235" i="95"/>
  <c r="W235" i="95"/>
  <c r="V235" i="95"/>
  <c r="U235" i="95"/>
  <c r="T235" i="95"/>
  <c r="S235" i="95"/>
  <c r="R235" i="95"/>
  <c r="Q235" i="95"/>
  <c r="P235" i="95"/>
  <c r="O235" i="95"/>
  <c r="N235" i="95"/>
  <c r="M235" i="95"/>
  <c r="L235" i="95"/>
  <c r="K235" i="95"/>
  <c r="J235" i="95"/>
  <c r="I235" i="95"/>
  <c r="H235" i="95"/>
  <c r="G235" i="95"/>
  <c r="F235" i="95"/>
  <c r="E235" i="95"/>
  <c r="D235" i="95"/>
  <c r="C235" i="95"/>
  <c r="B235" i="95"/>
  <c r="BA234" i="95"/>
  <c r="AZ234" i="95"/>
  <c r="AY234" i="95"/>
  <c r="AX234" i="95"/>
  <c r="AW234" i="95"/>
  <c r="AV234" i="95"/>
  <c r="AU234" i="95"/>
  <c r="AT234" i="95"/>
  <c r="AS234" i="95"/>
  <c r="AR234" i="95"/>
  <c r="AQ234" i="95"/>
  <c r="AP234" i="95"/>
  <c r="AO234" i="95"/>
  <c r="AN234" i="95"/>
  <c r="AM234" i="95"/>
  <c r="AL234" i="95"/>
  <c r="AK234" i="95"/>
  <c r="AJ234" i="95"/>
  <c r="AI234" i="95"/>
  <c r="AH234" i="95"/>
  <c r="AG234" i="95"/>
  <c r="AF234" i="95"/>
  <c r="AE234" i="95"/>
  <c r="AD234" i="95"/>
  <c r="AC234" i="95"/>
  <c r="AB234" i="95"/>
  <c r="AA234" i="95"/>
  <c r="Z234" i="95"/>
  <c r="Y234" i="95"/>
  <c r="X234" i="95"/>
  <c r="W234" i="95"/>
  <c r="V234" i="95"/>
  <c r="U234" i="95"/>
  <c r="T234" i="95"/>
  <c r="S234" i="95"/>
  <c r="R234" i="95"/>
  <c r="Q234" i="95"/>
  <c r="P234" i="95"/>
  <c r="O234" i="95"/>
  <c r="N234" i="95"/>
  <c r="M234" i="95"/>
  <c r="L234" i="95"/>
  <c r="K234" i="95"/>
  <c r="J234" i="95"/>
  <c r="I234" i="95"/>
  <c r="H234" i="95"/>
  <c r="G234" i="95"/>
  <c r="F234" i="95"/>
  <c r="E234" i="95"/>
  <c r="D234" i="95"/>
  <c r="C234" i="95"/>
  <c r="B234" i="95"/>
  <c r="BA233" i="95"/>
  <c r="AZ233" i="95"/>
  <c r="AY233" i="95"/>
  <c r="AX233" i="95"/>
  <c r="AW233" i="95"/>
  <c r="AV233" i="95"/>
  <c r="AU233" i="95"/>
  <c r="AT233" i="95"/>
  <c r="AS233" i="95"/>
  <c r="AR233" i="95"/>
  <c r="AQ233" i="95"/>
  <c r="AP233" i="95"/>
  <c r="AO233" i="95"/>
  <c r="AN233" i="95"/>
  <c r="AM233" i="95"/>
  <c r="AL233" i="95"/>
  <c r="AK233" i="95"/>
  <c r="AJ233" i="95"/>
  <c r="AI233" i="95"/>
  <c r="AH233" i="95"/>
  <c r="AG233" i="95"/>
  <c r="AF233" i="95"/>
  <c r="AE233" i="95"/>
  <c r="AD233" i="95"/>
  <c r="AC233" i="95"/>
  <c r="AB233" i="95"/>
  <c r="AA233" i="95"/>
  <c r="Z233" i="95"/>
  <c r="Y233" i="95"/>
  <c r="X233" i="95"/>
  <c r="W233" i="95"/>
  <c r="V233" i="95"/>
  <c r="U233" i="95"/>
  <c r="T233" i="95"/>
  <c r="S233" i="95"/>
  <c r="R233" i="95"/>
  <c r="Q233" i="95"/>
  <c r="P233" i="95"/>
  <c r="O233" i="95"/>
  <c r="N233" i="95"/>
  <c r="M233" i="95"/>
  <c r="L233" i="95"/>
  <c r="K233" i="95"/>
  <c r="J233" i="95"/>
  <c r="I233" i="95"/>
  <c r="H233" i="95"/>
  <c r="G233" i="95"/>
  <c r="F233" i="95"/>
  <c r="E233" i="95"/>
  <c r="D233" i="95"/>
  <c r="C233" i="95"/>
  <c r="B233" i="95"/>
  <c r="BA232" i="95"/>
  <c r="AZ232" i="95"/>
  <c r="AY232" i="95"/>
  <c r="AX232" i="95"/>
  <c r="AW232" i="95"/>
  <c r="AV232" i="95"/>
  <c r="AU232" i="95"/>
  <c r="AT232" i="95"/>
  <c r="AS232" i="95"/>
  <c r="AR232" i="95"/>
  <c r="AQ232" i="95"/>
  <c r="AP232" i="95"/>
  <c r="AO232" i="95"/>
  <c r="AN232" i="95"/>
  <c r="AM232" i="95"/>
  <c r="AL232" i="95"/>
  <c r="AK232" i="95"/>
  <c r="AJ232" i="95"/>
  <c r="AI232" i="95"/>
  <c r="AH232" i="95"/>
  <c r="AG232" i="95"/>
  <c r="AF232" i="95"/>
  <c r="AE232" i="95"/>
  <c r="AD232" i="95"/>
  <c r="AC232" i="95"/>
  <c r="AB232" i="95"/>
  <c r="AA232" i="95"/>
  <c r="Z232" i="95"/>
  <c r="Y232" i="95"/>
  <c r="X232" i="95"/>
  <c r="W232" i="95"/>
  <c r="V232" i="95"/>
  <c r="U232" i="95"/>
  <c r="T232" i="95"/>
  <c r="S232" i="95"/>
  <c r="R232" i="95"/>
  <c r="Q232" i="95"/>
  <c r="P232" i="95"/>
  <c r="O232" i="95"/>
  <c r="N232" i="95"/>
  <c r="M232" i="95"/>
  <c r="L232" i="95"/>
  <c r="K232" i="95"/>
  <c r="J232" i="95"/>
  <c r="I232" i="95"/>
  <c r="H232" i="95"/>
  <c r="G232" i="95"/>
  <c r="F232" i="95"/>
  <c r="E232" i="95"/>
  <c r="D232" i="95"/>
  <c r="C232" i="95"/>
  <c r="B232" i="95"/>
  <c r="BA231" i="95"/>
  <c r="AZ231" i="95"/>
  <c r="AY231" i="95"/>
  <c r="AX231" i="95"/>
  <c r="AW231" i="95"/>
  <c r="AV231" i="95"/>
  <c r="AU231" i="95"/>
  <c r="AT231" i="95"/>
  <c r="AS231" i="95"/>
  <c r="AR231" i="95"/>
  <c r="AQ231" i="95"/>
  <c r="AP231" i="95"/>
  <c r="AO231" i="95"/>
  <c r="AN231" i="95"/>
  <c r="AM231" i="95"/>
  <c r="AL231" i="95"/>
  <c r="AK231" i="95"/>
  <c r="AJ231" i="95"/>
  <c r="AI231" i="95"/>
  <c r="AH231" i="95"/>
  <c r="AG231" i="95"/>
  <c r="AF231" i="95"/>
  <c r="AE231" i="95"/>
  <c r="AD231" i="95"/>
  <c r="AC231" i="95"/>
  <c r="AB231" i="95"/>
  <c r="AA231" i="95"/>
  <c r="Z231" i="95"/>
  <c r="Y231" i="95"/>
  <c r="X231" i="95"/>
  <c r="W231" i="95"/>
  <c r="V231" i="95"/>
  <c r="U231" i="95"/>
  <c r="T231" i="95"/>
  <c r="S231" i="95"/>
  <c r="R231" i="95"/>
  <c r="Q231" i="95"/>
  <c r="P231" i="95"/>
  <c r="O231" i="95"/>
  <c r="N231" i="95"/>
  <c r="M231" i="95"/>
  <c r="L231" i="95"/>
  <c r="K231" i="95"/>
  <c r="J231" i="95"/>
  <c r="I231" i="95"/>
  <c r="H231" i="95"/>
  <c r="G231" i="95"/>
  <c r="F231" i="95"/>
  <c r="E231" i="95"/>
  <c r="D231" i="95"/>
  <c r="C231" i="95"/>
  <c r="B231" i="95"/>
  <c r="BA230" i="95"/>
  <c r="AZ230" i="95"/>
  <c r="AY230" i="95"/>
  <c r="AX230" i="95"/>
  <c r="AW230" i="95"/>
  <c r="AV230" i="95"/>
  <c r="AU230" i="95"/>
  <c r="AT230" i="95"/>
  <c r="AS230" i="95"/>
  <c r="AR230" i="95"/>
  <c r="AQ230" i="95"/>
  <c r="AP230" i="95"/>
  <c r="AO230" i="95"/>
  <c r="AN230" i="95"/>
  <c r="AM230" i="95"/>
  <c r="AL230" i="95"/>
  <c r="AK230" i="95"/>
  <c r="AJ230" i="95"/>
  <c r="AI230" i="95"/>
  <c r="AH230" i="95"/>
  <c r="AG230" i="95"/>
  <c r="AF230" i="95"/>
  <c r="AE230" i="95"/>
  <c r="AD230" i="95"/>
  <c r="AC230" i="95"/>
  <c r="AB230" i="95"/>
  <c r="AA230" i="95"/>
  <c r="Z230" i="95"/>
  <c r="Y230" i="95"/>
  <c r="X230" i="95"/>
  <c r="W230" i="95"/>
  <c r="V230" i="95"/>
  <c r="U230" i="95"/>
  <c r="T230" i="95"/>
  <c r="S230" i="95"/>
  <c r="R230" i="95"/>
  <c r="Q230" i="95"/>
  <c r="P230" i="95"/>
  <c r="O230" i="95"/>
  <c r="N230" i="95"/>
  <c r="M230" i="95"/>
  <c r="L230" i="95"/>
  <c r="K230" i="95"/>
  <c r="J230" i="95"/>
  <c r="I230" i="95"/>
  <c r="H230" i="95"/>
  <c r="G230" i="95"/>
  <c r="F230" i="95"/>
  <c r="E230" i="95"/>
  <c r="D230" i="95"/>
  <c r="C230" i="95"/>
  <c r="B230" i="95"/>
  <c r="BA229" i="95"/>
  <c r="AZ229" i="95"/>
  <c r="AY229" i="95"/>
  <c r="AX229" i="95"/>
  <c r="AW229" i="95"/>
  <c r="AV229" i="95"/>
  <c r="AU229" i="95"/>
  <c r="AT229" i="95"/>
  <c r="AS229" i="95"/>
  <c r="AR229" i="95"/>
  <c r="AQ229" i="95"/>
  <c r="AP229" i="95"/>
  <c r="AO229" i="95"/>
  <c r="AN229" i="95"/>
  <c r="AM229" i="95"/>
  <c r="AL229" i="95"/>
  <c r="AK229" i="95"/>
  <c r="AJ229" i="95"/>
  <c r="AI229" i="95"/>
  <c r="AH229" i="95"/>
  <c r="AG229" i="95"/>
  <c r="AF229" i="95"/>
  <c r="AE229" i="95"/>
  <c r="AD229" i="95"/>
  <c r="AC229" i="95"/>
  <c r="AB229" i="95"/>
  <c r="AA229" i="95"/>
  <c r="Z229" i="95"/>
  <c r="Y229" i="95"/>
  <c r="X229" i="95"/>
  <c r="W229" i="95"/>
  <c r="V229" i="95"/>
  <c r="U229" i="95"/>
  <c r="T229" i="95"/>
  <c r="S229" i="95"/>
  <c r="R229" i="95"/>
  <c r="Q229" i="95"/>
  <c r="P229" i="95"/>
  <c r="O229" i="95"/>
  <c r="N229" i="95"/>
  <c r="M229" i="95"/>
  <c r="L229" i="95"/>
  <c r="K229" i="95"/>
  <c r="J229" i="95"/>
  <c r="I229" i="95"/>
  <c r="H229" i="95"/>
  <c r="G229" i="95"/>
  <c r="F229" i="95"/>
  <c r="E229" i="95"/>
  <c r="D229" i="95"/>
  <c r="C229" i="95"/>
  <c r="B229" i="95"/>
  <c r="BA228" i="95"/>
  <c r="AZ228" i="95"/>
  <c r="AY228" i="95"/>
  <c r="AX228" i="95"/>
  <c r="AW228" i="95"/>
  <c r="AV228" i="95"/>
  <c r="AU228" i="95"/>
  <c r="AT228" i="95"/>
  <c r="AS228" i="95"/>
  <c r="AR228" i="95"/>
  <c r="AQ228" i="95"/>
  <c r="AP228" i="95"/>
  <c r="AO228" i="95"/>
  <c r="AN228" i="95"/>
  <c r="AM228" i="95"/>
  <c r="AL228" i="95"/>
  <c r="AK228" i="95"/>
  <c r="AJ228" i="95"/>
  <c r="AI228" i="95"/>
  <c r="AH228" i="95"/>
  <c r="AG228" i="95"/>
  <c r="AF228" i="95"/>
  <c r="AE228" i="95"/>
  <c r="AD228" i="95"/>
  <c r="AC228" i="95"/>
  <c r="AB228" i="95"/>
  <c r="AA228" i="95"/>
  <c r="Z228" i="95"/>
  <c r="Y228" i="95"/>
  <c r="X228" i="95"/>
  <c r="W228" i="95"/>
  <c r="V228" i="95"/>
  <c r="U228" i="95"/>
  <c r="T228" i="95"/>
  <c r="S228" i="95"/>
  <c r="R228" i="95"/>
  <c r="Q228" i="95"/>
  <c r="P228" i="95"/>
  <c r="O228" i="95"/>
  <c r="N228" i="95"/>
  <c r="M228" i="95"/>
  <c r="L228" i="95"/>
  <c r="K228" i="95"/>
  <c r="J228" i="95"/>
  <c r="I228" i="95"/>
  <c r="H228" i="95"/>
  <c r="G228" i="95"/>
  <c r="F228" i="95"/>
  <c r="E228" i="95"/>
  <c r="D228" i="95"/>
  <c r="C228" i="95"/>
  <c r="B228" i="95"/>
  <c r="BA227" i="95"/>
  <c r="AZ227" i="95"/>
  <c r="AY227" i="95"/>
  <c r="AX227" i="95"/>
  <c r="AW227" i="95"/>
  <c r="AV227" i="95"/>
  <c r="AU227" i="95"/>
  <c r="AT227" i="95"/>
  <c r="AS227" i="95"/>
  <c r="AR227" i="95"/>
  <c r="AQ227" i="95"/>
  <c r="AP227" i="95"/>
  <c r="AO227" i="95"/>
  <c r="AN227" i="95"/>
  <c r="AM227" i="95"/>
  <c r="AL227" i="95"/>
  <c r="AK227" i="95"/>
  <c r="AJ227" i="95"/>
  <c r="AI227" i="95"/>
  <c r="AH227" i="95"/>
  <c r="AG227" i="95"/>
  <c r="AF227" i="95"/>
  <c r="AE227" i="95"/>
  <c r="AD227" i="95"/>
  <c r="AC227" i="95"/>
  <c r="AB227" i="95"/>
  <c r="AA227" i="95"/>
  <c r="Z227" i="95"/>
  <c r="Y227" i="95"/>
  <c r="X227" i="95"/>
  <c r="W227" i="95"/>
  <c r="V227" i="95"/>
  <c r="U227" i="95"/>
  <c r="T227" i="95"/>
  <c r="S227" i="95"/>
  <c r="R227" i="95"/>
  <c r="Q227" i="95"/>
  <c r="P227" i="95"/>
  <c r="O227" i="95"/>
  <c r="N227" i="95"/>
  <c r="M227" i="95"/>
  <c r="L227" i="95"/>
  <c r="K227" i="95"/>
  <c r="J227" i="95"/>
  <c r="I227" i="95"/>
  <c r="H227" i="95"/>
  <c r="G227" i="95"/>
  <c r="F227" i="95"/>
  <c r="E227" i="95"/>
  <c r="D227" i="95"/>
  <c r="C227" i="95"/>
  <c r="B227" i="95"/>
  <c r="BA226" i="95"/>
  <c r="AZ226" i="95"/>
  <c r="AY226" i="95"/>
  <c r="AX226" i="95"/>
  <c r="AW226" i="95"/>
  <c r="AV226" i="95"/>
  <c r="AU226" i="95"/>
  <c r="AT226" i="95"/>
  <c r="AS226" i="95"/>
  <c r="AR226" i="95"/>
  <c r="AQ226" i="95"/>
  <c r="AP226" i="95"/>
  <c r="AO226" i="95"/>
  <c r="AN226" i="95"/>
  <c r="AM226" i="95"/>
  <c r="AL226" i="95"/>
  <c r="AK226" i="95"/>
  <c r="AJ226" i="95"/>
  <c r="AI226" i="95"/>
  <c r="AH226" i="95"/>
  <c r="AG226" i="95"/>
  <c r="AF226" i="95"/>
  <c r="AE226" i="95"/>
  <c r="AD226" i="95"/>
  <c r="AC226" i="95"/>
  <c r="AB226" i="95"/>
  <c r="AA226" i="95"/>
  <c r="Z226" i="95"/>
  <c r="Y226" i="95"/>
  <c r="X226" i="95"/>
  <c r="W226" i="95"/>
  <c r="V226" i="95"/>
  <c r="U226" i="95"/>
  <c r="T226" i="95"/>
  <c r="S226" i="95"/>
  <c r="R226" i="95"/>
  <c r="Q226" i="95"/>
  <c r="P226" i="95"/>
  <c r="O226" i="95"/>
  <c r="N226" i="95"/>
  <c r="M226" i="95"/>
  <c r="L226" i="95"/>
  <c r="K226" i="95"/>
  <c r="J226" i="95"/>
  <c r="I226" i="95"/>
  <c r="H226" i="95"/>
  <c r="G226" i="95"/>
  <c r="F226" i="95"/>
  <c r="E226" i="95"/>
  <c r="D226" i="95"/>
  <c r="C226" i="95"/>
  <c r="B226" i="95"/>
  <c r="BA225" i="95"/>
  <c r="AZ225" i="95"/>
  <c r="AY225" i="95"/>
  <c r="AX225" i="95"/>
  <c r="AW225" i="95"/>
  <c r="AV225" i="95"/>
  <c r="AU225" i="95"/>
  <c r="AT225" i="95"/>
  <c r="AS225" i="95"/>
  <c r="AR225" i="95"/>
  <c r="AQ225" i="95"/>
  <c r="AP225" i="95"/>
  <c r="AO225" i="95"/>
  <c r="AN225" i="95"/>
  <c r="AM225" i="95"/>
  <c r="AL225" i="95"/>
  <c r="AK225" i="95"/>
  <c r="AJ225" i="95"/>
  <c r="AI225" i="95"/>
  <c r="AH225" i="95"/>
  <c r="AG225" i="95"/>
  <c r="AF225" i="95"/>
  <c r="AE225" i="95"/>
  <c r="AD225" i="95"/>
  <c r="AC225" i="95"/>
  <c r="AB225" i="95"/>
  <c r="AA225" i="95"/>
  <c r="Z225" i="95"/>
  <c r="Y225" i="95"/>
  <c r="X225" i="95"/>
  <c r="W225" i="95"/>
  <c r="V225" i="95"/>
  <c r="U225" i="95"/>
  <c r="T225" i="95"/>
  <c r="S225" i="95"/>
  <c r="R225" i="95"/>
  <c r="Q225" i="95"/>
  <c r="P225" i="95"/>
  <c r="O225" i="95"/>
  <c r="N225" i="95"/>
  <c r="M225" i="95"/>
  <c r="L225" i="95"/>
  <c r="K225" i="95"/>
  <c r="J225" i="95"/>
  <c r="I225" i="95"/>
  <c r="H225" i="95"/>
  <c r="G225" i="95"/>
  <c r="F225" i="95"/>
  <c r="E225" i="95"/>
  <c r="D225" i="95"/>
  <c r="C225" i="95"/>
  <c r="B225" i="95"/>
  <c r="BA224" i="95"/>
  <c r="AZ224" i="95"/>
  <c r="AY224" i="95"/>
  <c r="AX224" i="95"/>
  <c r="AW224" i="95"/>
  <c r="AV224" i="95"/>
  <c r="AU224" i="95"/>
  <c r="AT224" i="95"/>
  <c r="AS224" i="95"/>
  <c r="AR224" i="95"/>
  <c r="AQ224" i="95"/>
  <c r="AP224" i="95"/>
  <c r="AO224" i="95"/>
  <c r="AN224" i="95"/>
  <c r="AM224" i="95"/>
  <c r="AL224" i="95"/>
  <c r="AK224" i="95"/>
  <c r="AJ224" i="95"/>
  <c r="AI224" i="95"/>
  <c r="AH224" i="95"/>
  <c r="AG224" i="95"/>
  <c r="AF224" i="95"/>
  <c r="AE224" i="95"/>
  <c r="AD224" i="95"/>
  <c r="AC224" i="95"/>
  <c r="AB224" i="95"/>
  <c r="AA224" i="95"/>
  <c r="Z224" i="95"/>
  <c r="Y224" i="95"/>
  <c r="X224" i="95"/>
  <c r="W224" i="95"/>
  <c r="V224" i="95"/>
  <c r="U224" i="95"/>
  <c r="T224" i="95"/>
  <c r="S224" i="95"/>
  <c r="R224" i="95"/>
  <c r="Q224" i="95"/>
  <c r="P224" i="95"/>
  <c r="O224" i="95"/>
  <c r="N224" i="95"/>
  <c r="M224" i="95"/>
  <c r="L224" i="95"/>
  <c r="K224" i="95"/>
  <c r="J224" i="95"/>
  <c r="I224" i="95"/>
  <c r="H224" i="95"/>
  <c r="G224" i="95"/>
  <c r="F224" i="95"/>
  <c r="E224" i="95"/>
  <c r="D224" i="95"/>
  <c r="C224" i="95"/>
  <c r="B224" i="95"/>
  <c r="BA223" i="95"/>
  <c r="AZ223" i="95"/>
  <c r="AY223" i="95"/>
  <c r="AX223" i="95"/>
  <c r="AW223" i="95"/>
  <c r="AV223" i="95"/>
  <c r="AU223" i="95"/>
  <c r="AT223" i="95"/>
  <c r="AS223" i="95"/>
  <c r="AR223" i="95"/>
  <c r="AQ223" i="95"/>
  <c r="AP223" i="95"/>
  <c r="AO223" i="95"/>
  <c r="AN223" i="95"/>
  <c r="AM223" i="95"/>
  <c r="AL223" i="95"/>
  <c r="AK223" i="95"/>
  <c r="AJ223" i="95"/>
  <c r="AI223" i="95"/>
  <c r="AH223" i="95"/>
  <c r="AG223" i="95"/>
  <c r="AF223" i="95"/>
  <c r="AE223" i="95"/>
  <c r="AD223" i="95"/>
  <c r="AC223" i="95"/>
  <c r="AB223" i="95"/>
  <c r="AA223" i="95"/>
  <c r="Z223" i="95"/>
  <c r="Y223" i="95"/>
  <c r="X223" i="95"/>
  <c r="W223" i="95"/>
  <c r="V223" i="95"/>
  <c r="U223" i="95"/>
  <c r="T223" i="95"/>
  <c r="S223" i="95"/>
  <c r="R223" i="95"/>
  <c r="Q223" i="95"/>
  <c r="P223" i="95"/>
  <c r="O223" i="95"/>
  <c r="N223" i="95"/>
  <c r="M223" i="95"/>
  <c r="L223" i="95"/>
  <c r="K223" i="95"/>
  <c r="J223" i="95"/>
  <c r="I223" i="95"/>
  <c r="H223" i="95"/>
  <c r="G223" i="95"/>
  <c r="F223" i="95"/>
  <c r="E223" i="95"/>
  <c r="D223" i="95"/>
  <c r="C223" i="95"/>
  <c r="B223" i="95"/>
  <c r="BA222" i="95"/>
  <c r="AZ222" i="95"/>
  <c r="AY222" i="95"/>
  <c r="AX222" i="95"/>
  <c r="AW222" i="95"/>
  <c r="AV222" i="95"/>
  <c r="AU222" i="95"/>
  <c r="AT222" i="95"/>
  <c r="AS222" i="95"/>
  <c r="AR222" i="95"/>
  <c r="AQ222" i="95"/>
  <c r="AP222" i="95"/>
  <c r="AO222" i="95"/>
  <c r="AN222" i="95"/>
  <c r="AM222" i="95"/>
  <c r="AL222" i="95"/>
  <c r="AK222" i="95"/>
  <c r="AJ222" i="95"/>
  <c r="AI222" i="95"/>
  <c r="AH222" i="95"/>
  <c r="AG222" i="95"/>
  <c r="AF222" i="95"/>
  <c r="AE222" i="95"/>
  <c r="AD222" i="95"/>
  <c r="AC222" i="95"/>
  <c r="AB222" i="95"/>
  <c r="AA222" i="95"/>
  <c r="Z222" i="95"/>
  <c r="Y222" i="95"/>
  <c r="X222" i="95"/>
  <c r="W222" i="95"/>
  <c r="V222" i="95"/>
  <c r="U222" i="95"/>
  <c r="T222" i="95"/>
  <c r="S222" i="95"/>
  <c r="R222" i="95"/>
  <c r="Q222" i="95"/>
  <c r="P222" i="95"/>
  <c r="O222" i="95"/>
  <c r="N222" i="95"/>
  <c r="M222" i="95"/>
  <c r="L222" i="95"/>
  <c r="K222" i="95"/>
  <c r="J222" i="95"/>
  <c r="I222" i="95"/>
  <c r="H222" i="95"/>
  <c r="G222" i="95"/>
  <c r="F222" i="95"/>
  <c r="E222" i="95"/>
  <c r="D222" i="95"/>
  <c r="C222" i="95"/>
  <c r="B222" i="95"/>
  <c r="BA221" i="95"/>
  <c r="AZ221" i="95"/>
  <c r="AY221" i="95"/>
  <c r="AX221" i="95"/>
  <c r="AW221" i="95"/>
  <c r="AV221" i="95"/>
  <c r="AU221" i="95"/>
  <c r="AT221" i="95"/>
  <c r="AS221" i="95"/>
  <c r="AR221" i="95"/>
  <c r="AQ221" i="95"/>
  <c r="AP221" i="95"/>
  <c r="AO221" i="95"/>
  <c r="AN221" i="95"/>
  <c r="AM221" i="95"/>
  <c r="AL221" i="95"/>
  <c r="AK221" i="95"/>
  <c r="AJ221" i="95"/>
  <c r="AI221" i="95"/>
  <c r="AH221" i="95"/>
  <c r="AG221" i="95"/>
  <c r="AF221" i="95"/>
  <c r="AE221" i="95"/>
  <c r="AD221" i="95"/>
  <c r="AC221" i="95"/>
  <c r="AB221" i="95"/>
  <c r="AA221" i="95"/>
  <c r="Z221" i="95"/>
  <c r="Y221" i="95"/>
  <c r="X221" i="95"/>
  <c r="W221" i="95"/>
  <c r="V221" i="95"/>
  <c r="U221" i="95"/>
  <c r="T221" i="95"/>
  <c r="S221" i="95"/>
  <c r="R221" i="95"/>
  <c r="Q221" i="95"/>
  <c r="P221" i="95"/>
  <c r="O221" i="95"/>
  <c r="N221" i="95"/>
  <c r="M221" i="95"/>
  <c r="L221" i="95"/>
  <c r="K221" i="95"/>
  <c r="J221" i="95"/>
  <c r="I221" i="95"/>
  <c r="H221" i="95"/>
  <c r="G221" i="95"/>
  <c r="F221" i="95"/>
  <c r="E221" i="95"/>
  <c r="D221" i="95"/>
  <c r="C221" i="95"/>
  <c r="B221" i="95"/>
  <c r="BA220" i="95"/>
  <c r="AZ220" i="95"/>
  <c r="AY220" i="95"/>
  <c r="AX220" i="95"/>
  <c r="AW220" i="95"/>
  <c r="AV220" i="95"/>
  <c r="AU220" i="95"/>
  <c r="AT220" i="95"/>
  <c r="AS220" i="95"/>
  <c r="AR220" i="95"/>
  <c r="AQ220" i="95"/>
  <c r="AP220" i="95"/>
  <c r="AO220" i="95"/>
  <c r="AN220" i="95"/>
  <c r="AM220" i="95"/>
  <c r="AL220" i="95"/>
  <c r="AK220" i="95"/>
  <c r="AJ220" i="95"/>
  <c r="AI220" i="95"/>
  <c r="AH220" i="95"/>
  <c r="AG220" i="95"/>
  <c r="AF220" i="95"/>
  <c r="AE220" i="95"/>
  <c r="AD220" i="95"/>
  <c r="AC220" i="95"/>
  <c r="AB220" i="95"/>
  <c r="AA220" i="95"/>
  <c r="Z220" i="95"/>
  <c r="Y220" i="95"/>
  <c r="X220" i="95"/>
  <c r="W220" i="95"/>
  <c r="V220" i="95"/>
  <c r="U220" i="95"/>
  <c r="T220" i="95"/>
  <c r="S220" i="95"/>
  <c r="R220" i="95"/>
  <c r="Q220" i="95"/>
  <c r="P220" i="95"/>
  <c r="O220" i="95"/>
  <c r="N220" i="95"/>
  <c r="M220" i="95"/>
  <c r="L220" i="95"/>
  <c r="K220" i="95"/>
  <c r="J220" i="95"/>
  <c r="I220" i="95"/>
  <c r="H220" i="95"/>
  <c r="G220" i="95"/>
  <c r="F220" i="95"/>
  <c r="E220" i="95"/>
  <c r="D220" i="95"/>
  <c r="C220" i="95"/>
  <c r="B220" i="95"/>
  <c r="BA219" i="95"/>
  <c r="AZ219" i="95"/>
  <c r="AY219" i="95"/>
  <c r="AX219" i="95"/>
  <c r="AW219" i="95"/>
  <c r="AV219" i="95"/>
  <c r="AU219" i="95"/>
  <c r="AT219" i="95"/>
  <c r="AS219" i="95"/>
  <c r="AR219" i="95"/>
  <c r="AQ219" i="95"/>
  <c r="AP219" i="95"/>
  <c r="AO219" i="95"/>
  <c r="AN219" i="95"/>
  <c r="AM219" i="95"/>
  <c r="AL219" i="95"/>
  <c r="AK219" i="95"/>
  <c r="AJ219" i="95"/>
  <c r="AI219" i="95"/>
  <c r="AH219" i="95"/>
  <c r="AG219" i="95"/>
  <c r="AF219" i="95"/>
  <c r="AE219" i="95"/>
  <c r="AD219" i="95"/>
  <c r="AC219" i="95"/>
  <c r="AB219" i="95"/>
  <c r="AA219" i="95"/>
  <c r="Z219" i="95"/>
  <c r="Y219" i="95"/>
  <c r="X219" i="95"/>
  <c r="W219" i="95"/>
  <c r="V219" i="95"/>
  <c r="U219" i="95"/>
  <c r="T219" i="95"/>
  <c r="S219" i="95"/>
  <c r="R219" i="95"/>
  <c r="Q219" i="95"/>
  <c r="P219" i="95"/>
  <c r="O219" i="95"/>
  <c r="N219" i="95"/>
  <c r="M219" i="95"/>
  <c r="L219" i="95"/>
  <c r="K219" i="95"/>
  <c r="J219" i="95"/>
  <c r="I219" i="95"/>
  <c r="H219" i="95"/>
  <c r="G219" i="95"/>
  <c r="F219" i="95"/>
  <c r="E219" i="95"/>
  <c r="D219" i="95"/>
  <c r="C219" i="95"/>
  <c r="B219" i="95"/>
  <c r="BA218" i="95"/>
  <c r="AZ218" i="95"/>
  <c r="AY218" i="95"/>
  <c r="AX218" i="95"/>
  <c r="AW218" i="95"/>
  <c r="AV218" i="95"/>
  <c r="AU218" i="95"/>
  <c r="AT218" i="95"/>
  <c r="AS218" i="95"/>
  <c r="AR218" i="95"/>
  <c r="AQ218" i="95"/>
  <c r="AP218" i="95"/>
  <c r="AO218" i="95"/>
  <c r="AN218" i="95"/>
  <c r="AM218" i="95"/>
  <c r="AL218" i="95"/>
  <c r="AK218" i="95"/>
  <c r="AJ218" i="95"/>
  <c r="AI218" i="95"/>
  <c r="AH218" i="95"/>
  <c r="AG218" i="95"/>
  <c r="AF218" i="95"/>
  <c r="AE218" i="95"/>
  <c r="AD218" i="95"/>
  <c r="AC218" i="95"/>
  <c r="AB218" i="95"/>
  <c r="AA218" i="95"/>
  <c r="Z218" i="95"/>
  <c r="Y218" i="95"/>
  <c r="X218" i="95"/>
  <c r="W218" i="95"/>
  <c r="V218" i="95"/>
  <c r="U218" i="95"/>
  <c r="T218" i="95"/>
  <c r="S218" i="95"/>
  <c r="R218" i="95"/>
  <c r="Q218" i="95"/>
  <c r="P218" i="95"/>
  <c r="O218" i="95"/>
  <c r="N218" i="95"/>
  <c r="M218" i="95"/>
  <c r="L218" i="95"/>
  <c r="K218" i="95"/>
  <c r="J218" i="95"/>
  <c r="I218" i="95"/>
  <c r="H218" i="95"/>
  <c r="G218" i="95"/>
  <c r="F218" i="95"/>
  <c r="E218" i="95"/>
  <c r="D218" i="95"/>
  <c r="C218" i="95"/>
  <c r="B218" i="95"/>
  <c r="BA217" i="95"/>
  <c r="AZ217" i="95"/>
  <c r="AY217" i="95"/>
  <c r="AX217" i="95"/>
  <c r="AW217" i="95"/>
  <c r="AV217" i="95"/>
  <c r="AU217" i="95"/>
  <c r="AT217" i="95"/>
  <c r="AS217" i="95"/>
  <c r="AR217" i="95"/>
  <c r="AQ217" i="95"/>
  <c r="AP217" i="95"/>
  <c r="AO217" i="95"/>
  <c r="AN217" i="95"/>
  <c r="AM217" i="95"/>
  <c r="AL217" i="95"/>
  <c r="AK217" i="95"/>
  <c r="AJ217" i="95"/>
  <c r="AI217" i="95"/>
  <c r="AH217" i="95"/>
  <c r="AG217" i="95"/>
  <c r="AF217" i="95"/>
  <c r="AE217" i="95"/>
  <c r="AD217" i="95"/>
  <c r="AC217" i="95"/>
  <c r="AB217" i="95"/>
  <c r="AA217" i="95"/>
  <c r="Z217" i="95"/>
  <c r="Y217" i="95"/>
  <c r="X217" i="95"/>
  <c r="W217" i="95"/>
  <c r="V217" i="95"/>
  <c r="U217" i="95"/>
  <c r="T217" i="95"/>
  <c r="S217" i="95"/>
  <c r="R217" i="95"/>
  <c r="Q217" i="95"/>
  <c r="P217" i="95"/>
  <c r="O217" i="95"/>
  <c r="N217" i="95"/>
  <c r="M217" i="95"/>
  <c r="L217" i="95"/>
  <c r="K217" i="95"/>
  <c r="J217" i="95"/>
  <c r="I217" i="95"/>
  <c r="H217" i="95"/>
  <c r="G217" i="95"/>
  <c r="F217" i="95"/>
  <c r="E217" i="95"/>
  <c r="D217" i="95"/>
  <c r="C217" i="95"/>
  <c r="B217" i="95"/>
  <c r="BA216" i="95"/>
  <c r="AZ216" i="95"/>
  <c r="AY216" i="95"/>
  <c r="AX216" i="95"/>
  <c r="AW216" i="95"/>
  <c r="AV216" i="95"/>
  <c r="AU216" i="95"/>
  <c r="AT216" i="95"/>
  <c r="AS216" i="95"/>
  <c r="AR216" i="95"/>
  <c r="AQ216" i="95"/>
  <c r="AP216" i="95"/>
  <c r="AO216" i="95"/>
  <c r="AN216" i="95"/>
  <c r="AM216" i="95"/>
  <c r="AL216" i="95"/>
  <c r="AK216" i="95"/>
  <c r="AJ216" i="95"/>
  <c r="AI216" i="95"/>
  <c r="AH216" i="95"/>
  <c r="AG216" i="95"/>
  <c r="AF216" i="95"/>
  <c r="AE216" i="95"/>
  <c r="AD216" i="95"/>
  <c r="AC216" i="95"/>
  <c r="AB216" i="95"/>
  <c r="AA216" i="95"/>
  <c r="Z216" i="95"/>
  <c r="Y216" i="95"/>
  <c r="X216" i="95"/>
  <c r="W216" i="95"/>
  <c r="V216" i="95"/>
  <c r="U216" i="95"/>
  <c r="T216" i="95"/>
  <c r="S216" i="95"/>
  <c r="R216" i="95"/>
  <c r="Q216" i="95"/>
  <c r="P216" i="95"/>
  <c r="O216" i="95"/>
  <c r="N216" i="95"/>
  <c r="M216" i="95"/>
  <c r="L216" i="95"/>
  <c r="K216" i="95"/>
  <c r="J216" i="95"/>
  <c r="I216" i="95"/>
  <c r="H216" i="95"/>
  <c r="G216" i="95"/>
  <c r="F216" i="95"/>
  <c r="E216" i="95"/>
  <c r="D216" i="95"/>
  <c r="C216" i="95"/>
  <c r="B216" i="95"/>
  <c r="BA215" i="95"/>
  <c r="AZ215" i="95"/>
  <c r="AY215" i="95"/>
  <c r="AX215" i="95"/>
  <c r="AW215" i="95"/>
  <c r="AV215" i="95"/>
  <c r="AU215" i="95"/>
  <c r="AT215" i="95"/>
  <c r="AS215" i="95"/>
  <c r="AR215" i="95"/>
  <c r="AQ215" i="95"/>
  <c r="AP215" i="95"/>
  <c r="AO215" i="95"/>
  <c r="AN215" i="95"/>
  <c r="AM215" i="95"/>
  <c r="AL215" i="95"/>
  <c r="AK215" i="95"/>
  <c r="AJ215" i="95"/>
  <c r="AI215" i="95"/>
  <c r="AH215" i="95"/>
  <c r="AG215" i="95"/>
  <c r="AF215" i="95"/>
  <c r="AE215" i="95"/>
  <c r="AD215" i="95"/>
  <c r="AC215" i="95"/>
  <c r="AB215" i="95"/>
  <c r="AA215" i="95"/>
  <c r="Z215" i="95"/>
  <c r="Y215" i="95"/>
  <c r="X215" i="95"/>
  <c r="W215" i="95"/>
  <c r="V215" i="95"/>
  <c r="U215" i="95"/>
  <c r="T215" i="95"/>
  <c r="S215" i="95"/>
  <c r="R215" i="95"/>
  <c r="Q215" i="95"/>
  <c r="P215" i="95"/>
  <c r="O215" i="95"/>
  <c r="N215" i="95"/>
  <c r="M215" i="95"/>
  <c r="L215" i="95"/>
  <c r="K215" i="95"/>
  <c r="J215" i="95"/>
  <c r="I215" i="95"/>
  <c r="H215" i="95"/>
  <c r="G215" i="95"/>
  <c r="F215" i="95"/>
  <c r="E215" i="95"/>
  <c r="D215" i="95"/>
  <c r="C215" i="95"/>
  <c r="B215" i="95"/>
  <c r="BA214" i="95"/>
  <c r="AZ214" i="95"/>
  <c r="AY214" i="95"/>
  <c r="AX214" i="95"/>
  <c r="AW214" i="95"/>
  <c r="AV214" i="95"/>
  <c r="AU214" i="95"/>
  <c r="AT214" i="95"/>
  <c r="AS214" i="95"/>
  <c r="AR214" i="95"/>
  <c r="AQ214" i="95"/>
  <c r="AP214" i="95"/>
  <c r="AO214" i="95"/>
  <c r="AN214" i="95"/>
  <c r="AM214" i="95"/>
  <c r="AL214" i="95"/>
  <c r="AK214" i="95"/>
  <c r="AJ214" i="95"/>
  <c r="AI214" i="95"/>
  <c r="AH214" i="95"/>
  <c r="AG214" i="95"/>
  <c r="AF214" i="95"/>
  <c r="AE214" i="95"/>
  <c r="AD214" i="95"/>
  <c r="AC214" i="95"/>
  <c r="AB214" i="95"/>
  <c r="AA214" i="95"/>
  <c r="Z214" i="95"/>
  <c r="Y214" i="95"/>
  <c r="X214" i="95"/>
  <c r="W214" i="95"/>
  <c r="V214" i="95"/>
  <c r="U214" i="95"/>
  <c r="T214" i="95"/>
  <c r="S214" i="95"/>
  <c r="R214" i="95"/>
  <c r="Q214" i="95"/>
  <c r="P214" i="95"/>
  <c r="O214" i="95"/>
  <c r="N214" i="95"/>
  <c r="M214" i="95"/>
  <c r="L214" i="95"/>
  <c r="K214" i="95"/>
  <c r="J214" i="95"/>
  <c r="I214" i="95"/>
  <c r="H214" i="95"/>
  <c r="G214" i="95"/>
  <c r="F214" i="95"/>
  <c r="E214" i="95"/>
  <c r="D214" i="95"/>
  <c r="C214" i="95"/>
  <c r="B214" i="95"/>
  <c r="BA213" i="95"/>
  <c r="AZ213" i="95"/>
  <c r="AY213" i="95"/>
  <c r="AX213" i="95"/>
  <c r="AW213" i="95"/>
  <c r="AV213" i="95"/>
  <c r="AU213" i="95"/>
  <c r="AT213" i="95"/>
  <c r="AS213" i="95"/>
  <c r="AR213" i="95"/>
  <c r="AQ213" i="95"/>
  <c r="AP213" i="95"/>
  <c r="AO213" i="95"/>
  <c r="AN213" i="95"/>
  <c r="AM213" i="95"/>
  <c r="AL213" i="95"/>
  <c r="AK213" i="95"/>
  <c r="AJ213" i="95"/>
  <c r="AI213" i="95"/>
  <c r="AH213" i="95"/>
  <c r="AG213" i="95"/>
  <c r="AF213" i="95"/>
  <c r="AE213" i="95"/>
  <c r="AD213" i="95"/>
  <c r="AC213" i="95"/>
  <c r="AB213" i="95"/>
  <c r="AA213" i="95"/>
  <c r="Z213" i="95"/>
  <c r="Y213" i="95"/>
  <c r="X213" i="95"/>
  <c r="W213" i="95"/>
  <c r="V213" i="95"/>
  <c r="U213" i="95"/>
  <c r="T213" i="95"/>
  <c r="S213" i="95"/>
  <c r="R213" i="95"/>
  <c r="Q213" i="95"/>
  <c r="P213" i="95"/>
  <c r="O213" i="95"/>
  <c r="N213" i="95"/>
  <c r="M213" i="95"/>
  <c r="L213" i="95"/>
  <c r="K213" i="95"/>
  <c r="J213" i="95"/>
  <c r="I213" i="95"/>
  <c r="H213" i="95"/>
  <c r="G213" i="95"/>
  <c r="F213" i="95"/>
  <c r="E213" i="95"/>
  <c r="D213" i="95"/>
  <c r="C213" i="95"/>
  <c r="B213" i="95"/>
  <c r="BA212" i="95"/>
  <c r="AZ212" i="95"/>
  <c r="AY212" i="95"/>
  <c r="AX212" i="95"/>
  <c r="AW212" i="95"/>
  <c r="AV212" i="95"/>
  <c r="AU212" i="95"/>
  <c r="AT212" i="95"/>
  <c r="AS212" i="95"/>
  <c r="AR212" i="95"/>
  <c r="AQ212" i="95"/>
  <c r="AP212" i="95"/>
  <c r="AO212" i="95"/>
  <c r="AN212" i="95"/>
  <c r="AM212" i="95"/>
  <c r="AL212" i="95"/>
  <c r="AK212" i="95"/>
  <c r="AJ212" i="95"/>
  <c r="AI212" i="95"/>
  <c r="AH212" i="95"/>
  <c r="AG212" i="95"/>
  <c r="AF212" i="95"/>
  <c r="AE212" i="95"/>
  <c r="AD212" i="95"/>
  <c r="AC212" i="95"/>
  <c r="AB212" i="95"/>
  <c r="AA212" i="95"/>
  <c r="Z212" i="95"/>
  <c r="Y212" i="95"/>
  <c r="X212" i="95"/>
  <c r="W212" i="95"/>
  <c r="V212" i="95"/>
  <c r="U212" i="95"/>
  <c r="T212" i="95"/>
  <c r="S212" i="95"/>
  <c r="R212" i="95"/>
  <c r="Q212" i="95"/>
  <c r="P212" i="95"/>
  <c r="O212" i="95"/>
  <c r="N212" i="95"/>
  <c r="M212" i="95"/>
  <c r="L212" i="95"/>
  <c r="K212" i="95"/>
  <c r="J212" i="95"/>
  <c r="I212" i="95"/>
  <c r="H212" i="95"/>
  <c r="G212" i="95"/>
  <c r="F212" i="95"/>
  <c r="E212" i="95"/>
  <c r="D212" i="95"/>
  <c r="C212" i="95"/>
  <c r="B212" i="95"/>
  <c r="BA211" i="95"/>
  <c r="AZ211" i="95"/>
  <c r="AY211" i="95"/>
  <c r="AX211" i="95"/>
  <c r="AW211" i="95"/>
  <c r="AV211" i="95"/>
  <c r="AU211" i="95"/>
  <c r="AT211" i="95"/>
  <c r="AS211" i="95"/>
  <c r="AR211" i="95"/>
  <c r="AQ211" i="95"/>
  <c r="AP211" i="95"/>
  <c r="AO211" i="95"/>
  <c r="AN211" i="95"/>
  <c r="AM211" i="95"/>
  <c r="AL211" i="95"/>
  <c r="AK211" i="95"/>
  <c r="AJ211" i="95"/>
  <c r="AI211" i="95"/>
  <c r="AH211" i="95"/>
  <c r="AG211" i="95"/>
  <c r="AF211" i="95"/>
  <c r="AE211" i="95"/>
  <c r="AD211" i="95"/>
  <c r="AC211" i="95"/>
  <c r="AB211" i="95"/>
  <c r="AA211" i="95"/>
  <c r="Z211" i="95"/>
  <c r="Y211" i="95"/>
  <c r="X211" i="95"/>
  <c r="W211" i="95"/>
  <c r="V211" i="95"/>
  <c r="U211" i="95"/>
  <c r="T211" i="95"/>
  <c r="S211" i="95"/>
  <c r="R211" i="95"/>
  <c r="Q211" i="95"/>
  <c r="P211" i="95"/>
  <c r="O211" i="95"/>
  <c r="N211" i="95"/>
  <c r="M211" i="95"/>
  <c r="L211" i="95"/>
  <c r="K211" i="95"/>
  <c r="J211" i="95"/>
  <c r="I211" i="95"/>
  <c r="H211" i="95"/>
  <c r="G211" i="95"/>
  <c r="F211" i="95"/>
  <c r="E211" i="95"/>
  <c r="D211" i="95"/>
  <c r="C211" i="95"/>
  <c r="B211" i="95"/>
  <c r="BA210" i="95"/>
  <c r="AZ210" i="95"/>
  <c r="AY210" i="95"/>
  <c r="AX210" i="95"/>
  <c r="AW210" i="95"/>
  <c r="AV210" i="95"/>
  <c r="AU210" i="95"/>
  <c r="AT210" i="95"/>
  <c r="AS210" i="95"/>
  <c r="AR210" i="95"/>
  <c r="AQ210" i="95"/>
  <c r="AP210" i="95"/>
  <c r="AO210" i="95"/>
  <c r="AN210" i="95"/>
  <c r="AM210" i="95"/>
  <c r="AL210" i="95"/>
  <c r="AK210" i="95"/>
  <c r="AJ210" i="95"/>
  <c r="AI210" i="95"/>
  <c r="AH210" i="95"/>
  <c r="AG210" i="95"/>
  <c r="AF210" i="95"/>
  <c r="AE210" i="95"/>
  <c r="AD210" i="95"/>
  <c r="AC210" i="95"/>
  <c r="AB210" i="95"/>
  <c r="AA210" i="95"/>
  <c r="Z210" i="95"/>
  <c r="Y210" i="95"/>
  <c r="X210" i="95"/>
  <c r="W210" i="95"/>
  <c r="V210" i="95"/>
  <c r="U210" i="95"/>
  <c r="T210" i="95"/>
  <c r="S210" i="95"/>
  <c r="R210" i="95"/>
  <c r="Q210" i="95"/>
  <c r="P210" i="95"/>
  <c r="O210" i="95"/>
  <c r="N210" i="95"/>
  <c r="M210" i="95"/>
  <c r="L210" i="95"/>
  <c r="K210" i="95"/>
  <c r="J210" i="95"/>
  <c r="I210" i="95"/>
  <c r="H210" i="95"/>
  <c r="G210" i="95"/>
  <c r="F210" i="95"/>
  <c r="E210" i="95"/>
  <c r="D210" i="95"/>
  <c r="C210" i="95"/>
  <c r="B210" i="95"/>
  <c r="BA209" i="95"/>
  <c r="AZ209" i="95"/>
  <c r="AY209" i="95"/>
  <c r="AX209" i="95"/>
  <c r="AW209" i="95"/>
  <c r="AV209" i="95"/>
  <c r="AU209" i="95"/>
  <c r="AT209" i="95"/>
  <c r="AS209" i="95"/>
  <c r="AR209" i="95"/>
  <c r="AQ209" i="95"/>
  <c r="AP209" i="95"/>
  <c r="AO209" i="95"/>
  <c r="AN209" i="95"/>
  <c r="AM209" i="95"/>
  <c r="AL209" i="95"/>
  <c r="AK209" i="95"/>
  <c r="AJ209" i="95"/>
  <c r="AI209" i="95"/>
  <c r="AH209" i="95"/>
  <c r="AG209" i="95"/>
  <c r="AF209" i="95"/>
  <c r="AE209" i="95"/>
  <c r="AD209" i="95"/>
  <c r="AC209" i="95"/>
  <c r="AB209" i="95"/>
  <c r="AA209" i="95"/>
  <c r="Z209" i="95"/>
  <c r="Y209" i="95"/>
  <c r="X209" i="95"/>
  <c r="W209" i="95"/>
  <c r="V209" i="95"/>
  <c r="U209" i="95"/>
  <c r="T209" i="95"/>
  <c r="S209" i="95"/>
  <c r="R209" i="95"/>
  <c r="Q209" i="95"/>
  <c r="P209" i="95"/>
  <c r="O209" i="95"/>
  <c r="N209" i="95"/>
  <c r="M209" i="95"/>
  <c r="L209" i="95"/>
  <c r="K209" i="95"/>
  <c r="J209" i="95"/>
  <c r="I209" i="95"/>
  <c r="H209" i="95"/>
  <c r="G209" i="95"/>
  <c r="F209" i="95"/>
  <c r="E209" i="95"/>
  <c r="D209" i="95"/>
  <c r="C209" i="95"/>
  <c r="B209" i="95"/>
  <c r="BA208" i="95"/>
  <c r="AZ208" i="95"/>
  <c r="AY208" i="95"/>
  <c r="AX208" i="95"/>
  <c r="AW208" i="95"/>
  <c r="AV208" i="95"/>
  <c r="AU208" i="95"/>
  <c r="AT208" i="95"/>
  <c r="AS208" i="95"/>
  <c r="AR208" i="95"/>
  <c r="AQ208" i="95"/>
  <c r="AP208" i="95"/>
  <c r="AO208" i="95"/>
  <c r="AN208" i="95"/>
  <c r="AM208" i="95"/>
  <c r="AL208" i="95"/>
  <c r="AK208" i="95"/>
  <c r="AJ208" i="95"/>
  <c r="AI208" i="95"/>
  <c r="AH208" i="95"/>
  <c r="AG208" i="95"/>
  <c r="AF208" i="95"/>
  <c r="AE208" i="95"/>
  <c r="AD208" i="95"/>
  <c r="AC208" i="95"/>
  <c r="AB208" i="95"/>
  <c r="AA208" i="95"/>
  <c r="Z208" i="95"/>
  <c r="Y208" i="95"/>
  <c r="X208" i="95"/>
  <c r="W208" i="95"/>
  <c r="V208" i="95"/>
  <c r="U208" i="95"/>
  <c r="T208" i="95"/>
  <c r="S208" i="95"/>
  <c r="R208" i="95"/>
  <c r="Q208" i="95"/>
  <c r="P208" i="95"/>
  <c r="O208" i="95"/>
  <c r="N208" i="95"/>
  <c r="M208" i="95"/>
  <c r="L208" i="95"/>
  <c r="K208" i="95"/>
  <c r="J208" i="95"/>
  <c r="I208" i="95"/>
  <c r="H208" i="95"/>
  <c r="G208" i="95"/>
  <c r="F208" i="95"/>
  <c r="E208" i="95"/>
  <c r="D208" i="95"/>
  <c r="C208" i="95"/>
  <c r="B208" i="95"/>
  <c r="BA207" i="95"/>
  <c r="AZ207" i="95"/>
  <c r="AY207" i="95"/>
  <c r="AX207" i="95"/>
  <c r="AW207" i="95"/>
  <c r="AV207" i="95"/>
  <c r="AU207" i="95"/>
  <c r="AT207" i="95"/>
  <c r="AS207" i="95"/>
  <c r="AR207" i="95"/>
  <c r="AQ207" i="95"/>
  <c r="AP207" i="95"/>
  <c r="AO207" i="95"/>
  <c r="AN207" i="95"/>
  <c r="AM207" i="95"/>
  <c r="AL207" i="95"/>
  <c r="AK207" i="95"/>
  <c r="AJ207" i="95"/>
  <c r="AI207" i="95"/>
  <c r="AH207" i="95"/>
  <c r="AG207" i="95"/>
  <c r="AF207" i="95"/>
  <c r="AE207" i="95"/>
  <c r="AD207" i="95"/>
  <c r="AC207" i="95"/>
  <c r="AB207" i="95"/>
  <c r="AA207" i="95"/>
  <c r="Z207" i="95"/>
  <c r="Y207" i="95"/>
  <c r="X207" i="95"/>
  <c r="W207" i="95"/>
  <c r="V207" i="95"/>
  <c r="U207" i="95"/>
  <c r="T207" i="95"/>
  <c r="S207" i="95"/>
  <c r="R207" i="95"/>
  <c r="Q207" i="95"/>
  <c r="P207" i="95"/>
  <c r="O207" i="95"/>
  <c r="N207" i="95"/>
  <c r="M207" i="95"/>
  <c r="L207" i="95"/>
  <c r="K207" i="95"/>
  <c r="J207" i="95"/>
  <c r="I207" i="95"/>
  <c r="H207" i="95"/>
  <c r="G207" i="95"/>
  <c r="F207" i="95"/>
  <c r="E207" i="95"/>
  <c r="D207" i="95"/>
  <c r="C207" i="95"/>
  <c r="B207" i="95"/>
  <c r="BA206" i="95"/>
  <c r="AZ206" i="95"/>
  <c r="AY206" i="95"/>
  <c r="AX206" i="95"/>
  <c r="AW206" i="95"/>
  <c r="AV206" i="95"/>
  <c r="AU206" i="95"/>
  <c r="AT206" i="95"/>
  <c r="AS206" i="95"/>
  <c r="AR206" i="95"/>
  <c r="AQ206" i="95"/>
  <c r="AP206" i="95"/>
  <c r="AO206" i="95"/>
  <c r="AN206" i="95"/>
  <c r="AM206" i="95"/>
  <c r="AL206" i="95"/>
  <c r="AK206" i="95"/>
  <c r="AJ206" i="95"/>
  <c r="AI206" i="95"/>
  <c r="AH206" i="95"/>
  <c r="AG206" i="95"/>
  <c r="AF206" i="95"/>
  <c r="AE206" i="95"/>
  <c r="AD206" i="95"/>
  <c r="AC206" i="95"/>
  <c r="AB206" i="95"/>
  <c r="AA206" i="95"/>
  <c r="Z206" i="95"/>
  <c r="Y206" i="95"/>
  <c r="X206" i="95"/>
  <c r="W206" i="95"/>
  <c r="V206" i="95"/>
  <c r="U206" i="95"/>
  <c r="T206" i="95"/>
  <c r="S206" i="95"/>
  <c r="R206" i="95"/>
  <c r="Q206" i="95"/>
  <c r="P206" i="95"/>
  <c r="O206" i="95"/>
  <c r="N206" i="95"/>
  <c r="M206" i="95"/>
  <c r="L206" i="95"/>
  <c r="K206" i="95"/>
  <c r="J206" i="95"/>
  <c r="I206" i="95"/>
  <c r="H206" i="95"/>
  <c r="G206" i="95"/>
  <c r="F206" i="95"/>
  <c r="E206" i="95"/>
  <c r="D206" i="95"/>
  <c r="C206" i="95"/>
  <c r="B206" i="95"/>
  <c r="BA205" i="95"/>
  <c r="AZ205" i="95"/>
  <c r="AY205" i="95"/>
  <c r="AX205" i="95"/>
  <c r="AW205" i="95"/>
  <c r="AV205" i="95"/>
  <c r="AU205" i="95"/>
  <c r="AT205" i="95"/>
  <c r="AS205" i="95"/>
  <c r="AR205" i="95"/>
  <c r="AQ205" i="95"/>
  <c r="AP205" i="95"/>
  <c r="AO205" i="95"/>
  <c r="AN205" i="95"/>
  <c r="AM205" i="95"/>
  <c r="AL205" i="95"/>
  <c r="AK205" i="95"/>
  <c r="AJ205" i="95"/>
  <c r="AI205" i="95"/>
  <c r="AH205" i="95"/>
  <c r="AG205" i="95"/>
  <c r="AF205" i="95"/>
  <c r="AE205" i="95"/>
  <c r="AD205" i="95"/>
  <c r="AC205" i="95"/>
  <c r="AB205" i="95"/>
  <c r="AA205" i="95"/>
  <c r="Z205" i="95"/>
  <c r="Y205" i="95"/>
  <c r="X205" i="95"/>
  <c r="W205" i="95"/>
  <c r="V205" i="95"/>
  <c r="U205" i="95"/>
  <c r="T205" i="95"/>
  <c r="S205" i="95"/>
  <c r="R205" i="95"/>
  <c r="Q205" i="95"/>
  <c r="P205" i="95"/>
  <c r="O205" i="95"/>
  <c r="N205" i="95"/>
  <c r="M205" i="95"/>
  <c r="L205" i="95"/>
  <c r="K205" i="95"/>
  <c r="J205" i="95"/>
  <c r="I205" i="95"/>
  <c r="H205" i="95"/>
  <c r="G205" i="95"/>
  <c r="F205" i="95"/>
  <c r="E205" i="95"/>
  <c r="D205" i="95"/>
  <c r="C205" i="95"/>
  <c r="B205" i="95"/>
  <c r="BA204" i="95"/>
  <c r="AZ204" i="95"/>
  <c r="AY204" i="95"/>
  <c r="AX204" i="95"/>
  <c r="AW204" i="95"/>
  <c r="AV204" i="95"/>
  <c r="AU204" i="95"/>
  <c r="AT204" i="95"/>
  <c r="AS204" i="95"/>
  <c r="AR204" i="95"/>
  <c r="AQ204" i="95"/>
  <c r="AP204" i="95"/>
  <c r="AO204" i="95"/>
  <c r="AN204" i="95"/>
  <c r="AM204" i="95"/>
  <c r="AL204" i="95"/>
  <c r="AK204" i="95"/>
  <c r="AJ204" i="95"/>
  <c r="AI204" i="95"/>
  <c r="AH204" i="95"/>
  <c r="AG204" i="95"/>
  <c r="AF204" i="95"/>
  <c r="AE204" i="95"/>
  <c r="AD204" i="95"/>
  <c r="AC204" i="95"/>
  <c r="AB204" i="95"/>
  <c r="AA204" i="95"/>
  <c r="Z204" i="95"/>
  <c r="Y204" i="95"/>
  <c r="X204" i="95"/>
  <c r="W204" i="95"/>
  <c r="V204" i="95"/>
  <c r="U204" i="95"/>
  <c r="T204" i="95"/>
  <c r="S204" i="95"/>
  <c r="R204" i="95"/>
  <c r="Q204" i="95"/>
  <c r="P204" i="95"/>
  <c r="O204" i="95"/>
  <c r="N204" i="95"/>
  <c r="M204" i="95"/>
  <c r="L204" i="95"/>
  <c r="K204" i="95"/>
  <c r="J204" i="95"/>
  <c r="I204" i="95"/>
  <c r="H204" i="95"/>
  <c r="G204" i="95"/>
  <c r="F204" i="95"/>
  <c r="E204" i="95"/>
  <c r="D204" i="95"/>
  <c r="C204" i="95"/>
  <c r="B204" i="95"/>
  <c r="BA203" i="95"/>
  <c r="AZ203" i="95"/>
  <c r="AY203" i="95"/>
  <c r="AX203" i="95"/>
  <c r="AW203" i="95"/>
  <c r="AV203" i="95"/>
  <c r="AU203" i="95"/>
  <c r="AT203" i="95"/>
  <c r="AS203" i="95"/>
  <c r="AR203" i="95"/>
  <c r="AQ203" i="95"/>
  <c r="AP203" i="95"/>
  <c r="AO203" i="95"/>
  <c r="AN203" i="95"/>
  <c r="AM203" i="95"/>
  <c r="AL203" i="95"/>
  <c r="AK203" i="95"/>
  <c r="AJ203" i="95"/>
  <c r="AI203" i="95"/>
  <c r="AH203" i="95"/>
  <c r="AG203" i="95"/>
  <c r="AF203" i="95"/>
  <c r="AE203" i="95"/>
  <c r="AD203" i="95"/>
  <c r="AC203" i="95"/>
  <c r="AB203" i="95"/>
  <c r="AA203" i="95"/>
  <c r="Z203" i="95"/>
  <c r="Y203" i="95"/>
  <c r="X203" i="95"/>
  <c r="W203" i="95"/>
  <c r="V203" i="95"/>
  <c r="U203" i="95"/>
  <c r="T203" i="95"/>
  <c r="S203" i="95"/>
  <c r="R203" i="95"/>
  <c r="Q203" i="95"/>
  <c r="P203" i="95"/>
  <c r="O203" i="95"/>
  <c r="N203" i="95"/>
  <c r="M203" i="95"/>
  <c r="L203" i="95"/>
  <c r="K203" i="95"/>
  <c r="J203" i="95"/>
  <c r="I203" i="95"/>
  <c r="H203" i="95"/>
  <c r="G203" i="95"/>
  <c r="F203" i="95"/>
  <c r="E203" i="95"/>
  <c r="D203" i="95"/>
  <c r="C203" i="95"/>
  <c r="B203" i="95"/>
  <c r="BA202" i="95"/>
  <c r="AZ202" i="95"/>
  <c r="AY202" i="95"/>
  <c r="AX202" i="95"/>
  <c r="AW202" i="95"/>
  <c r="AV202" i="95"/>
  <c r="AU202" i="95"/>
  <c r="AT202" i="95"/>
  <c r="AS202" i="95"/>
  <c r="AR202" i="95"/>
  <c r="AQ202" i="95"/>
  <c r="AP202" i="95"/>
  <c r="AO202" i="95"/>
  <c r="AN202" i="95"/>
  <c r="AM202" i="95"/>
  <c r="AL202" i="95"/>
  <c r="AK202" i="95"/>
  <c r="AJ202" i="95"/>
  <c r="AI202" i="95"/>
  <c r="AH202" i="95"/>
  <c r="AG202" i="95"/>
  <c r="AF202" i="95"/>
  <c r="AE202" i="95"/>
  <c r="AD202" i="95"/>
  <c r="AC202" i="95"/>
  <c r="AB202" i="95"/>
  <c r="AA202" i="95"/>
  <c r="Z202" i="95"/>
  <c r="Y202" i="95"/>
  <c r="X202" i="95"/>
  <c r="W202" i="95"/>
  <c r="V202" i="95"/>
  <c r="U202" i="95"/>
  <c r="T202" i="95"/>
  <c r="S202" i="95"/>
  <c r="R202" i="95"/>
  <c r="Q202" i="95"/>
  <c r="P202" i="95"/>
  <c r="O202" i="95"/>
  <c r="N202" i="95"/>
  <c r="M202" i="95"/>
  <c r="L202" i="95"/>
  <c r="K202" i="95"/>
  <c r="J202" i="95"/>
  <c r="I202" i="95"/>
  <c r="H202" i="95"/>
  <c r="G202" i="95"/>
  <c r="F202" i="95"/>
  <c r="E202" i="95"/>
  <c r="D202" i="95"/>
  <c r="C202" i="95"/>
  <c r="B202" i="95"/>
  <c r="BA201" i="95"/>
  <c r="AZ201" i="95"/>
  <c r="AY201" i="95"/>
  <c r="AX201" i="95"/>
  <c r="AW201" i="95"/>
  <c r="AV201" i="95"/>
  <c r="AU201" i="95"/>
  <c r="AT201" i="95"/>
  <c r="AS201" i="95"/>
  <c r="AR201" i="95"/>
  <c r="AQ201" i="95"/>
  <c r="AP201" i="95"/>
  <c r="AO201" i="95"/>
  <c r="AN201" i="95"/>
  <c r="AM201" i="95"/>
  <c r="AL201" i="95"/>
  <c r="AK201" i="95"/>
  <c r="AJ201" i="95"/>
  <c r="AI201" i="95"/>
  <c r="AH201" i="95"/>
  <c r="AG201" i="95"/>
  <c r="AF201" i="95"/>
  <c r="AE201" i="95"/>
  <c r="AD201" i="95"/>
  <c r="AC201" i="95"/>
  <c r="AB201" i="95"/>
  <c r="AA201" i="95"/>
  <c r="Z201" i="95"/>
  <c r="Y201" i="95"/>
  <c r="X201" i="95"/>
  <c r="W201" i="95"/>
  <c r="V201" i="95"/>
  <c r="U201" i="95"/>
  <c r="T201" i="95"/>
  <c r="S201" i="95"/>
  <c r="R201" i="95"/>
  <c r="Q201" i="95"/>
  <c r="P201" i="95"/>
  <c r="O201" i="95"/>
  <c r="N201" i="95"/>
  <c r="M201" i="95"/>
  <c r="L201" i="95"/>
  <c r="K201" i="95"/>
  <c r="J201" i="95"/>
  <c r="I201" i="95"/>
  <c r="H201" i="95"/>
  <c r="G201" i="95"/>
  <c r="F201" i="95"/>
  <c r="E201" i="95"/>
  <c r="D201" i="95"/>
  <c r="C201" i="95"/>
  <c r="B201" i="95"/>
  <c r="BA200" i="95"/>
  <c r="AZ200" i="95"/>
  <c r="AY200" i="95"/>
  <c r="AX200" i="95"/>
  <c r="AW200" i="95"/>
  <c r="AV200" i="95"/>
  <c r="AU200" i="95"/>
  <c r="AT200" i="95"/>
  <c r="AS200" i="95"/>
  <c r="AR200" i="95"/>
  <c r="AQ200" i="95"/>
  <c r="AP200" i="95"/>
  <c r="AO200" i="95"/>
  <c r="AN200" i="95"/>
  <c r="AM200" i="95"/>
  <c r="AL200" i="95"/>
  <c r="AK200" i="95"/>
  <c r="AJ200" i="95"/>
  <c r="AI200" i="95"/>
  <c r="AH200" i="95"/>
  <c r="AG200" i="95"/>
  <c r="AF200" i="95"/>
  <c r="AE200" i="95"/>
  <c r="AD200" i="95"/>
  <c r="AC200" i="95"/>
  <c r="AB200" i="95"/>
  <c r="AA200" i="95"/>
  <c r="Z200" i="95"/>
  <c r="Y200" i="95"/>
  <c r="X200" i="95"/>
  <c r="W200" i="95"/>
  <c r="V200" i="95"/>
  <c r="U200" i="95"/>
  <c r="T200" i="95"/>
  <c r="S200" i="95"/>
  <c r="R200" i="95"/>
  <c r="Q200" i="95"/>
  <c r="P200" i="95"/>
  <c r="O200" i="95"/>
  <c r="N200" i="95"/>
  <c r="M200" i="95"/>
  <c r="L200" i="95"/>
  <c r="K200" i="95"/>
  <c r="J200" i="95"/>
  <c r="I200" i="95"/>
  <c r="H200" i="95"/>
  <c r="G200" i="95"/>
  <c r="F200" i="95"/>
  <c r="E200" i="95"/>
  <c r="D200" i="95"/>
  <c r="C200" i="95"/>
  <c r="B200" i="95"/>
  <c r="BA199" i="95"/>
  <c r="AZ199" i="95"/>
  <c r="AY199" i="95"/>
  <c r="AX199" i="95"/>
  <c r="AW199" i="95"/>
  <c r="AV199" i="95"/>
  <c r="AU199" i="95"/>
  <c r="AT199" i="95"/>
  <c r="AS199" i="95"/>
  <c r="AR199" i="95"/>
  <c r="AQ199" i="95"/>
  <c r="AP199" i="95"/>
  <c r="AO199" i="95"/>
  <c r="AN199" i="95"/>
  <c r="AM199" i="95"/>
  <c r="AL199" i="95"/>
  <c r="AK199" i="95"/>
  <c r="AJ199" i="95"/>
  <c r="AI199" i="95"/>
  <c r="AH199" i="95"/>
  <c r="AG199" i="95"/>
  <c r="AF199" i="95"/>
  <c r="AE199" i="95"/>
  <c r="AD199" i="95"/>
  <c r="AC199" i="95"/>
  <c r="AB199" i="95"/>
  <c r="AA199" i="95"/>
  <c r="Z199" i="95"/>
  <c r="Y199" i="95"/>
  <c r="X199" i="95"/>
  <c r="W199" i="95"/>
  <c r="V199" i="95"/>
  <c r="U199" i="95"/>
  <c r="T199" i="95"/>
  <c r="S199" i="95"/>
  <c r="R199" i="95"/>
  <c r="Q199" i="95"/>
  <c r="P199" i="95"/>
  <c r="O199" i="95"/>
  <c r="N199" i="95"/>
  <c r="M199" i="95"/>
  <c r="L199" i="95"/>
  <c r="K199" i="95"/>
  <c r="J199" i="95"/>
  <c r="I199" i="95"/>
  <c r="H199" i="95"/>
  <c r="G199" i="95"/>
  <c r="F199" i="95"/>
  <c r="E199" i="95"/>
  <c r="D199" i="95"/>
  <c r="C199" i="95"/>
  <c r="B199" i="95"/>
  <c r="BA198" i="95"/>
  <c r="AZ198" i="95"/>
  <c r="AY198" i="95"/>
  <c r="AX198" i="95"/>
  <c r="AW198" i="95"/>
  <c r="AV198" i="95"/>
  <c r="AU198" i="95"/>
  <c r="AT198" i="95"/>
  <c r="AS198" i="95"/>
  <c r="AR198" i="95"/>
  <c r="AQ198" i="95"/>
  <c r="AP198" i="95"/>
  <c r="AO198" i="95"/>
  <c r="AN198" i="95"/>
  <c r="AM198" i="95"/>
  <c r="AL198" i="95"/>
  <c r="AK198" i="95"/>
  <c r="AJ198" i="95"/>
  <c r="AI198" i="95"/>
  <c r="AH198" i="95"/>
  <c r="AG198" i="95"/>
  <c r="AF198" i="95"/>
  <c r="AE198" i="95"/>
  <c r="AD198" i="95"/>
  <c r="AC198" i="95"/>
  <c r="AB198" i="95"/>
  <c r="AA198" i="95"/>
  <c r="Z198" i="95"/>
  <c r="Y198" i="95"/>
  <c r="X198" i="95"/>
  <c r="W198" i="95"/>
  <c r="V198" i="95"/>
  <c r="U198" i="95"/>
  <c r="T198" i="95"/>
  <c r="S198" i="95"/>
  <c r="R198" i="95"/>
  <c r="Q198" i="95"/>
  <c r="P198" i="95"/>
  <c r="O198" i="95"/>
  <c r="N198" i="95"/>
  <c r="M198" i="95"/>
  <c r="L198" i="95"/>
  <c r="K198" i="95"/>
  <c r="J198" i="95"/>
  <c r="I198" i="95"/>
  <c r="H198" i="95"/>
  <c r="G198" i="95"/>
  <c r="F198" i="95"/>
  <c r="E198" i="95"/>
  <c r="D198" i="95"/>
  <c r="C198" i="95"/>
  <c r="B198" i="95"/>
  <c r="BA197" i="95"/>
  <c r="AZ197" i="95"/>
  <c r="AY197" i="95"/>
  <c r="AX197" i="95"/>
  <c r="AW197" i="95"/>
  <c r="AV197" i="95"/>
  <c r="AU197" i="95"/>
  <c r="AT197" i="95"/>
  <c r="AS197" i="95"/>
  <c r="AR197" i="95"/>
  <c r="AQ197" i="95"/>
  <c r="AP197" i="95"/>
  <c r="AO197" i="95"/>
  <c r="AN197" i="95"/>
  <c r="AM197" i="95"/>
  <c r="AL197" i="95"/>
  <c r="AK197" i="95"/>
  <c r="AJ197" i="95"/>
  <c r="AI197" i="95"/>
  <c r="AH197" i="95"/>
  <c r="AG197" i="95"/>
  <c r="AF197" i="95"/>
  <c r="AE197" i="95"/>
  <c r="AD197" i="95"/>
  <c r="AC197" i="95"/>
  <c r="AB197" i="95"/>
  <c r="AA197" i="95"/>
  <c r="Z197" i="95"/>
  <c r="Y197" i="95"/>
  <c r="X197" i="95"/>
  <c r="W197" i="95"/>
  <c r="V197" i="95"/>
  <c r="U197" i="95"/>
  <c r="T197" i="95"/>
  <c r="S197" i="95"/>
  <c r="R197" i="95"/>
  <c r="Q197" i="95"/>
  <c r="P197" i="95"/>
  <c r="O197" i="95"/>
  <c r="N197" i="95"/>
  <c r="M197" i="95"/>
  <c r="L197" i="95"/>
  <c r="K197" i="95"/>
  <c r="J197" i="95"/>
  <c r="I197" i="95"/>
  <c r="H197" i="95"/>
  <c r="G197" i="95"/>
  <c r="F197" i="95"/>
  <c r="E197" i="95"/>
  <c r="D197" i="95"/>
  <c r="C197" i="95"/>
  <c r="B197" i="95"/>
  <c r="BA196" i="95"/>
  <c r="AZ196" i="95"/>
  <c r="AY196" i="95"/>
  <c r="AX196" i="95"/>
  <c r="AW196" i="95"/>
  <c r="AV196" i="95"/>
  <c r="AU196" i="95"/>
  <c r="AT196" i="95"/>
  <c r="AS196" i="95"/>
  <c r="AR196" i="95"/>
  <c r="AQ196" i="95"/>
  <c r="AP196" i="95"/>
  <c r="AO196" i="95"/>
  <c r="AN196" i="95"/>
  <c r="AM196" i="95"/>
  <c r="AL196" i="95"/>
  <c r="AK196" i="95"/>
  <c r="AJ196" i="95"/>
  <c r="AI196" i="95"/>
  <c r="AH196" i="95"/>
  <c r="AG196" i="95"/>
  <c r="AF196" i="95"/>
  <c r="AE196" i="95"/>
  <c r="AD196" i="95"/>
  <c r="AC196" i="95"/>
  <c r="AB196" i="95"/>
  <c r="AA196" i="95"/>
  <c r="Z196" i="95"/>
  <c r="Y196" i="95"/>
  <c r="X196" i="95"/>
  <c r="W196" i="95"/>
  <c r="V196" i="95"/>
  <c r="U196" i="95"/>
  <c r="T196" i="95"/>
  <c r="S196" i="95"/>
  <c r="R196" i="95"/>
  <c r="Q196" i="95"/>
  <c r="P196" i="95"/>
  <c r="O196" i="95"/>
  <c r="N196" i="95"/>
  <c r="M196" i="95"/>
  <c r="L196" i="95"/>
  <c r="K196" i="95"/>
  <c r="J196" i="95"/>
  <c r="I196" i="95"/>
  <c r="H196" i="95"/>
  <c r="G196" i="95"/>
  <c r="F196" i="95"/>
  <c r="E196" i="95"/>
  <c r="D196" i="95"/>
  <c r="C196" i="95"/>
  <c r="B196" i="95"/>
  <c r="BA195" i="95"/>
  <c r="AZ195" i="95"/>
  <c r="AY195" i="95"/>
  <c r="AX195" i="95"/>
  <c r="AW195" i="95"/>
  <c r="AV195" i="95"/>
  <c r="AU195" i="95"/>
  <c r="AT195" i="95"/>
  <c r="AS195" i="95"/>
  <c r="AR195" i="95"/>
  <c r="AQ195" i="95"/>
  <c r="AP195" i="95"/>
  <c r="AO195" i="95"/>
  <c r="AN195" i="95"/>
  <c r="AM195" i="95"/>
  <c r="AL195" i="95"/>
  <c r="AK195" i="95"/>
  <c r="AJ195" i="95"/>
  <c r="AI195" i="95"/>
  <c r="AH195" i="95"/>
  <c r="AG195" i="95"/>
  <c r="AF195" i="95"/>
  <c r="AE195" i="95"/>
  <c r="AD195" i="95"/>
  <c r="AC195" i="95"/>
  <c r="AB195" i="95"/>
  <c r="AA195" i="95"/>
  <c r="Z195" i="95"/>
  <c r="Y195" i="95"/>
  <c r="X195" i="95"/>
  <c r="W195" i="95"/>
  <c r="V195" i="95"/>
  <c r="U195" i="95"/>
  <c r="T195" i="95"/>
  <c r="S195" i="95"/>
  <c r="R195" i="95"/>
  <c r="Q195" i="95"/>
  <c r="P195" i="95"/>
  <c r="O195" i="95"/>
  <c r="N195" i="95"/>
  <c r="M195" i="95"/>
  <c r="L195" i="95"/>
  <c r="K195" i="95"/>
  <c r="J195" i="95"/>
  <c r="I195" i="95"/>
  <c r="H195" i="95"/>
  <c r="G195" i="95"/>
  <c r="F195" i="95"/>
  <c r="E195" i="95"/>
  <c r="D195" i="95"/>
  <c r="C195" i="95"/>
  <c r="B195" i="95"/>
  <c r="BA194" i="95"/>
  <c r="AZ194" i="95"/>
  <c r="AY194" i="95"/>
  <c r="AX194" i="95"/>
  <c r="AW194" i="95"/>
  <c r="AV194" i="95"/>
  <c r="AU194" i="95"/>
  <c r="AT194" i="95"/>
  <c r="AS194" i="95"/>
  <c r="AR194" i="95"/>
  <c r="AQ194" i="95"/>
  <c r="AP194" i="95"/>
  <c r="AO194" i="95"/>
  <c r="AN194" i="95"/>
  <c r="AM194" i="95"/>
  <c r="AL194" i="95"/>
  <c r="AK194" i="95"/>
  <c r="AJ194" i="95"/>
  <c r="AI194" i="95"/>
  <c r="AH194" i="95"/>
  <c r="AG194" i="95"/>
  <c r="AF194" i="95"/>
  <c r="AE194" i="95"/>
  <c r="AD194" i="95"/>
  <c r="AC194" i="95"/>
  <c r="AB194" i="95"/>
  <c r="AA194" i="95"/>
  <c r="Z194" i="95"/>
  <c r="Y194" i="95"/>
  <c r="X194" i="95"/>
  <c r="W194" i="95"/>
  <c r="V194" i="95"/>
  <c r="U194" i="95"/>
  <c r="T194" i="95"/>
  <c r="S194" i="95"/>
  <c r="R194" i="95"/>
  <c r="Q194" i="95"/>
  <c r="P194" i="95"/>
  <c r="O194" i="95"/>
  <c r="N194" i="95"/>
  <c r="M194" i="95"/>
  <c r="L194" i="95"/>
  <c r="K194" i="95"/>
  <c r="J194" i="95"/>
  <c r="I194" i="95"/>
  <c r="H194" i="95"/>
  <c r="G194" i="95"/>
  <c r="F194" i="95"/>
  <c r="E194" i="95"/>
  <c r="D194" i="95"/>
  <c r="C194" i="95"/>
  <c r="B194" i="95"/>
  <c r="BA193" i="95"/>
  <c r="AZ193" i="95"/>
  <c r="AY193" i="95"/>
  <c r="AX193" i="95"/>
  <c r="AW193" i="95"/>
  <c r="AV193" i="95"/>
  <c r="AU193" i="95"/>
  <c r="AT193" i="95"/>
  <c r="AS193" i="95"/>
  <c r="AR193" i="95"/>
  <c r="AQ193" i="95"/>
  <c r="AP193" i="95"/>
  <c r="AO193" i="95"/>
  <c r="AN193" i="95"/>
  <c r="AM193" i="95"/>
  <c r="AL193" i="95"/>
  <c r="AK193" i="95"/>
  <c r="AJ193" i="95"/>
  <c r="AI193" i="95"/>
  <c r="AH193" i="95"/>
  <c r="AG193" i="95"/>
  <c r="AF193" i="95"/>
  <c r="AE193" i="95"/>
  <c r="AD193" i="95"/>
  <c r="AC193" i="95"/>
  <c r="AB193" i="95"/>
  <c r="AA193" i="95"/>
  <c r="Z193" i="95"/>
  <c r="Y193" i="95"/>
  <c r="X193" i="95"/>
  <c r="W193" i="95"/>
  <c r="V193" i="95"/>
  <c r="U193" i="95"/>
  <c r="T193" i="95"/>
  <c r="S193" i="95"/>
  <c r="R193" i="95"/>
  <c r="Q193" i="95"/>
  <c r="P193" i="95"/>
  <c r="O193" i="95"/>
  <c r="N193" i="95"/>
  <c r="M193" i="95"/>
  <c r="L193" i="95"/>
  <c r="K193" i="95"/>
  <c r="J193" i="95"/>
  <c r="I193" i="95"/>
  <c r="H193" i="95"/>
  <c r="G193" i="95"/>
  <c r="F193" i="95"/>
  <c r="E193" i="95"/>
  <c r="D193" i="95"/>
  <c r="C193" i="95"/>
  <c r="B193" i="95"/>
  <c r="BA192" i="95"/>
  <c r="AZ192" i="95"/>
  <c r="AY192" i="95"/>
  <c r="AX192" i="95"/>
  <c r="AW192" i="95"/>
  <c r="AV192" i="95"/>
  <c r="AU192" i="95"/>
  <c r="AT192" i="95"/>
  <c r="AS192" i="95"/>
  <c r="AR192" i="95"/>
  <c r="AQ192" i="95"/>
  <c r="AP192" i="95"/>
  <c r="AO192" i="95"/>
  <c r="AN192" i="95"/>
  <c r="AM192" i="95"/>
  <c r="AL192" i="95"/>
  <c r="AK192" i="95"/>
  <c r="AJ192" i="95"/>
  <c r="AI192" i="95"/>
  <c r="AH192" i="95"/>
  <c r="AG192" i="95"/>
  <c r="AF192" i="95"/>
  <c r="AE192" i="95"/>
  <c r="AD192" i="95"/>
  <c r="AC192" i="95"/>
  <c r="AB192" i="95"/>
  <c r="AA192" i="95"/>
  <c r="Z192" i="95"/>
  <c r="Y192" i="95"/>
  <c r="X192" i="95"/>
  <c r="W192" i="95"/>
  <c r="V192" i="95"/>
  <c r="U192" i="95"/>
  <c r="T192" i="95"/>
  <c r="S192" i="95"/>
  <c r="R192" i="95"/>
  <c r="Q192" i="95"/>
  <c r="P192" i="95"/>
  <c r="O192" i="95"/>
  <c r="N192" i="95"/>
  <c r="M192" i="95"/>
  <c r="L192" i="95"/>
  <c r="K192" i="95"/>
  <c r="J192" i="95"/>
  <c r="I192" i="95"/>
  <c r="H192" i="95"/>
  <c r="G192" i="95"/>
  <c r="F192" i="95"/>
  <c r="E192" i="95"/>
  <c r="D192" i="95"/>
  <c r="C192" i="95"/>
  <c r="B192" i="95"/>
  <c r="BA191" i="95"/>
  <c r="AZ191" i="95"/>
  <c r="AY191" i="95"/>
  <c r="AX191" i="95"/>
  <c r="AW191" i="95"/>
  <c r="AV191" i="95"/>
  <c r="AU191" i="95"/>
  <c r="AT191" i="95"/>
  <c r="AS191" i="95"/>
  <c r="AR191" i="95"/>
  <c r="AQ191" i="95"/>
  <c r="AP191" i="95"/>
  <c r="AO191" i="95"/>
  <c r="AN191" i="95"/>
  <c r="AM191" i="95"/>
  <c r="AL191" i="95"/>
  <c r="AK191" i="95"/>
  <c r="AJ191" i="95"/>
  <c r="AI191" i="95"/>
  <c r="AH191" i="95"/>
  <c r="AG191" i="95"/>
  <c r="AF191" i="95"/>
  <c r="AE191" i="95"/>
  <c r="AD191" i="95"/>
  <c r="AC191" i="95"/>
  <c r="AB191" i="95"/>
  <c r="AA191" i="95"/>
  <c r="Z191" i="95"/>
  <c r="Y191" i="95"/>
  <c r="X191" i="95"/>
  <c r="W191" i="95"/>
  <c r="V191" i="95"/>
  <c r="U191" i="95"/>
  <c r="T191" i="95"/>
  <c r="S191" i="95"/>
  <c r="R191" i="95"/>
  <c r="Q191" i="95"/>
  <c r="P191" i="95"/>
  <c r="O191" i="95"/>
  <c r="N191" i="95"/>
  <c r="M191" i="95"/>
  <c r="L191" i="95"/>
  <c r="K191" i="95"/>
  <c r="J191" i="95"/>
  <c r="I191" i="95"/>
  <c r="H191" i="95"/>
  <c r="G191" i="95"/>
  <c r="F191" i="95"/>
  <c r="E191" i="95"/>
  <c r="D191" i="95"/>
  <c r="C191" i="95"/>
  <c r="B191" i="95"/>
  <c r="BA190" i="95"/>
  <c r="AZ190" i="95"/>
  <c r="AY190" i="95"/>
  <c r="AX190" i="95"/>
  <c r="AW190" i="95"/>
  <c r="AV190" i="95"/>
  <c r="AU190" i="95"/>
  <c r="AT190" i="95"/>
  <c r="AS190" i="95"/>
  <c r="AR190" i="95"/>
  <c r="AQ190" i="95"/>
  <c r="AP190" i="95"/>
  <c r="AO190" i="95"/>
  <c r="AN190" i="95"/>
  <c r="AM190" i="95"/>
  <c r="AL190" i="95"/>
  <c r="AK190" i="95"/>
  <c r="AJ190" i="95"/>
  <c r="AI190" i="95"/>
  <c r="AH190" i="95"/>
  <c r="AG190" i="95"/>
  <c r="AF190" i="95"/>
  <c r="AE190" i="95"/>
  <c r="AD190" i="95"/>
  <c r="AC190" i="95"/>
  <c r="AB190" i="95"/>
  <c r="AA190" i="95"/>
  <c r="Z190" i="95"/>
  <c r="Y190" i="95"/>
  <c r="X190" i="95"/>
  <c r="W190" i="95"/>
  <c r="V190" i="95"/>
  <c r="U190" i="95"/>
  <c r="T190" i="95"/>
  <c r="S190" i="95"/>
  <c r="R190" i="95"/>
  <c r="Q190" i="95"/>
  <c r="P190" i="95"/>
  <c r="O190" i="95"/>
  <c r="N190" i="95"/>
  <c r="M190" i="95"/>
  <c r="L190" i="95"/>
  <c r="K190" i="95"/>
  <c r="J190" i="95"/>
  <c r="I190" i="95"/>
  <c r="H190" i="95"/>
  <c r="G190" i="95"/>
  <c r="F190" i="95"/>
  <c r="E190" i="95"/>
  <c r="D190" i="95"/>
  <c r="C190" i="95"/>
  <c r="B190" i="95"/>
  <c r="BA189" i="95"/>
  <c r="AZ189" i="95"/>
  <c r="AY189" i="95"/>
  <c r="AX189" i="95"/>
  <c r="AW189" i="95"/>
  <c r="AV189" i="95"/>
  <c r="AU189" i="95"/>
  <c r="AT189" i="95"/>
  <c r="AS189" i="95"/>
  <c r="AR189" i="95"/>
  <c r="AQ189" i="95"/>
  <c r="AP189" i="95"/>
  <c r="AO189" i="95"/>
  <c r="AN189" i="95"/>
  <c r="AM189" i="95"/>
  <c r="AL189" i="95"/>
  <c r="AK189" i="95"/>
  <c r="AJ189" i="95"/>
  <c r="AI189" i="95"/>
  <c r="AH189" i="95"/>
  <c r="AG189" i="95"/>
  <c r="AF189" i="95"/>
  <c r="AE189" i="95"/>
  <c r="AD189" i="95"/>
  <c r="AC189" i="95"/>
  <c r="AB189" i="95"/>
  <c r="AA189" i="95"/>
  <c r="Z189" i="95"/>
  <c r="Y189" i="95"/>
  <c r="X189" i="95"/>
  <c r="W189" i="95"/>
  <c r="V189" i="95"/>
  <c r="U189" i="95"/>
  <c r="T189" i="95"/>
  <c r="S189" i="95"/>
  <c r="R189" i="95"/>
  <c r="Q189" i="95"/>
  <c r="P189" i="95"/>
  <c r="O189" i="95"/>
  <c r="N189" i="95"/>
  <c r="M189" i="95"/>
  <c r="L189" i="95"/>
  <c r="K189" i="95"/>
  <c r="J189" i="95"/>
  <c r="I189" i="95"/>
  <c r="H189" i="95"/>
  <c r="G189" i="95"/>
  <c r="F189" i="95"/>
  <c r="E189" i="95"/>
  <c r="D189" i="95"/>
  <c r="C189" i="95"/>
  <c r="B189" i="95"/>
  <c r="BA188" i="95"/>
  <c r="AZ188" i="95"/>
  <c r="AY188" i="95"/>
  <c r="AX188" i="95"/>
  <c r="AW188" i="95"/>
  <c r="AV188" i="95"/>
  <c r="AU188" i="95"/>
  <c r="AT188" i="95"/>
  <c r="AS188" i="95"/>
  <c r="AR188" i="95"/>
  <c r="AQ188" i="95"/>
  <c r="AP188" i="95"/>
  <c r="AO188" i="95"/>
  <c r="AN188" i="95"/>
  <c r="AM188" i="95"/>
  <c r="AL188" i="95"/>
  <c r="AK188" i="95"/>
  <c r="AJ188" i="95"/>
  <c r="AI188" i="95"/>
  <c r="AH188" i="95"/>
  <c r="AG188" i="95"/>
  <c r="AF188" i="95"/>
  <c r="AE188" i="95"/>
  <c r="AD188" i="95"/>
  <c r="AC188" i="95"/>
  <c r="AB188" i="95"/>
  <c r="AA188" i="95"/>
  <c r="Z188" i="95"/>
  <c r="Y188" i="95"/>
  <c r="X188" i="95"/>
  <c r="W188" i="95"/>
  <c r="V188" i="95"/>
  <c r="U188" i="95"/>
  <c r="T188" i="95"/>
  <c r="S188" i="95"/>
  <c r="R188" i="95"/>
  <c r="Q188" i="95"/>
  <c r="P188" i="95"/>
  <c r="O188" i="95"/>
  <c r="N188" i="95"/>
  <c r="M188" i="95"/>
  <c r="L188" i="95"/>
  <c r="K188" i="95"/>
  <c r="J188" i="95"/>
  <c r="I188" i="95"/>
  <c r="H188" i="95"/>
  <c r="G188" i="95"/>
  <c r="F188" i="95"/>
  <c r="E188" i="95"/>
  <c r="D188" i="95"/>
  <c r="C188" i="95"/>
  <c r="B188" i="95"/>
  <c r="BA187" i="95"/>
  <c r="AZ187" i="95"/>
  <c r="AY187" i="95"/>
  <c r="AX187" i="95"/>
  <c r="AW187" i="95"/>
  <c r="AV187" i="95"/>
  <c r="AU187" i="95"/>
  <c r="AT187" i="95"/>
  <c r="AS187" i="95"/>
  <c r="AR187" i="95"/>
  <c r="AQ187" i="95"/>
  <c r="AP187" i="95"/>
  <c r="AO187" i="95"/>
  <c r="AN187" i="95"/>
  <c r="AM187" i="95"/>
  <c r="AL187" i="95"/>
  <c r="AK187" i="95"/>
  <c r="AJ187" i="95"/>
  <c r="AI187" i="95"/>
  <c r="AH187" i="95"/>
  <c r="AG187" i="95"/>
  <c r="AF187" i="95"/>
  <c r="AE187" i="95"/>
  <c r="AD187" i="95"/>
  <c r="AC187" i="95"/>
  <c r="AB187" i="95"/>
  <c r="AA187" i="95"/>
  <c r="Z187" i="95"/>
  <c r="Y187" i="95"/>
  <c r="X187" i="95"/>
  <c r="W187" i="95"/>
  <c r="V187" i="95"/>
  <c r="U187" i="95"/>
  <c r="T187" i="95"/>
  <c r="S187" i="95"/>
  <c r="R187" i="95"/>
  <c r="Q187" i="95"/>
  <c r="P187" i="95"/>
  <c r="O187" i="95"/>
  <c r="N187" i="95"/>
  <c r="M187" i="95"/>
  <c r="L187" i="95"/>
  <c r="K187" i="95"/>
  <c r="J187" i="95"/>
  <c r="I187" i="95"/>
  <c r="H187" i="95"/>
  <c r="G187" i="95"/>
  <c r="F187" i="95"/>
  <c r="E187" i="95"/>
  <c r="D187" i="95"/>
  <c r="C187" i="95"/>
  <c r="B187" i="95"/>
  <c r="BA186" i="95"/>
  <c r="AZ186" i="95"/>
  <c r="AY186" i="95"/>
  <c r="AX186" i="95"/>
  <c r="AW186" i="95"/>
  <c r="AV186" i="95"/>
  <c r="AU186" i="95"/>
  <c r="AT186" i="95"/>
  <c r="AS186" i="95"/>
  <c r="AR186" i="95"/>
  <c r="AQ186" i="95"/>
  <c r="AP186" i="95"/>
  <c r="AO186" i="95"/>
  <c r="AN186" i="95"/>
  <c r="AM186" i="95"/>
  <c r="AL186" i="95"/>
  <c r="AK186" i="95"/>
  <c r="AJ186" i="95"/>
  <c r="AI186" i="95"/>
  <c r="AH186" i="95"/>
  <c r="AG186" i="95"/>
  <c r="AF186" i="95"/>
  <c r="AE186" i="95"/>
  <c r="AD186" i="95"/>
  <c r="AC186" i="95"/>
  <c r="AB186" i="95"/>
  <c r="AA186" i="95"/>
  <c r="Z186" i="95"/>
  <c r="Y186" i="95"/>
  <c r="X186" i="95"/>
  <c r="W186" i="95"/>
  <c r="V186" i="95"/>
  <c r="U186" i="95"/>
  <c r="T186" i="95"/>
  <c r="S186" i="95"/>
  <c r="R186" i="95"/>
  <c r="Q186" i="95"/>
  <c r="P186" i="95"/>
  <c r="O186" i="95"/>
  <c r="N186" i="95"/>
  <c r="M186" i="95"/>
  <c r="L186" i="95"/>
  <c r="K186" i="95"/>
  <c r="J186" i="95"/>
  <c r="I186" i="95"/>
  <c r="H186" i="95"/>
  <c r="G186" i="95"/>
  <c r="F186" i="95"/>
  <c r="E186" i="95"/>
  <c r="D186" i="95"/>
  <c r="C186" i="95"/>
  <c r="B186" i="95"/>
  <c r="BA185" i="95"/>
  <c r="AZ185" i="95"/>
  <c r="AY185" i="95"/>
  <c r="AX185" i="95"/>
  <c r="AW185" i="95"/>
  <c r="AV185" i="95"/>
  <c r="AU185" i="95"/>
  <c r="AT185" i="95"/>
  <c r="AS185" i="95"/>
  <c r="AR185" i="95"/>
  <c r="AQ185" i="95"/>
  <c r="AP185" i="95"/>
  <c r="AO185" i="95"/>
  <c r="AN185" i="95"/>
  <c r="AM185" i="95"/>
  <c r="AL185" i="95"/>
  <c r="AK185" i="95"/>
  <c r="AJ185" i="95"/>
  <c r="AI185" i="95"/>
  <c r="AH185" i="95"/>
  <c r="AG185" i="95"/>
  <c r="AF185" i="95"/>
  <c r="AE185" i="95"/>
  <c r="AD185" i="95"/>
  <c r="AC185" i="95"/>
  <c r="AB185" i="95"/>
  <c r="AA185" i="95"/>
  <c r="Z185" i="95"/>
  <c r="Y185" i="95"/>
  <c r="X185" i="95"/>
  <c r="W185" i="95"/>
  <c r="V185" i="95"/>
  <c r="U185" i="95"/>
  <c r="T185" i="95"/>
  <c r="S185" i="95"/>
  <c r="R185" i="95"/>
  <c r="Q185" i="95"/>
  <c r="P185" i="95"/>
  <c r="O185" i="95"/>
  <c r="N185" i="95"/>
  <c r="M185" i="95"/>
  <c r="L185" i="95"/>
  <c r="K185" i="95"/>
  <c r="J185" i="95"/>
  <c r="I185" i="95"/>
  <c r="H185" i="95"/>
  <c r="G185" i="95"/>
  <c r="F185" i="95"/>
  <c r="E185" i="95"/>
  <c r="D185" i="95"/>
  <c r="C185" i="95"/>
  <c r="B185" i="95"/>
  <c r="BA184" i="95"/>
  <c r="AZ184" i="95"/>
  <c r="AY184" i="95"/>
  <c r="AX184" i="95"/>
  <c r="AW184" i="95"/>
  <c r="AV184" i="95"/>
  <c r="AU184" i="95"/>
  <c r="AT184" i="95"/>
  <c r="AS184" i="95"/>
  <c r="AR184" i="95"/>
  <c r="AQ184" i="95"/>
  <c r="AP184" i="95"/>
  <c r="AO184" i="95"/>
  <c r="AN184" i="95"/>
  <c r="AM184" i="95"/>
  <c r="AL184" i="95"/>
  <c r="AK184" i="95"/>
  <c r="AJ184" i="95"/>
  <c r="AI184" i="95"/>
  <c r="AH184" i="95"/>
  <c r="AG184" i="95"/>
  <c r="AF184" i="95"/>
  <c r="AE184" i="95"/>
  <c r="AD184" i="95"/>
  <c r="AC184" i="95"/>
  <c r="AB184" i="95"/>
  <c r="AA184" i="95"/>
  <c r="Z184" i="95"/>
  <c r="Y184" i="95"/>
  <c r="X184" i="95"/>
  <c r="W184" i="95"/>
  <c r="V184" i="95"/>
  <c r="U184" i="95"/>
  <c r="T184" i="95"/>
  <c r="S184" i="95"/>
  <c r="R184" i="95"/>
  <c r="Q184" i="95"/>
  <c r="P184" i="95"/>
  <c r="O184" i="95"/>
  <c r="N184" i="95"/>
  <c r="M184" i="95"/>
  <c r="L184" i="95"/>
  <c r="K184" i="95"/>
  <c r="J184" i="95"/>
  <c r="I184" i="95"/>
  <c r="H184" i="95"/>
  <c r="G184" i="95"/>
  <c r="F184" i="95"/>
  <c r="E184" i="95"/>
  <c r="D184" i="95"/>
  <c r="C184" i="95"/>
  <c r="B184" i="95"/>
  <c r="BA183" i="95"/>
  <c r="AZ183" i="95"/>
  <c r="AY183" i="95"/>
  <c r="AX183" i="95"/>
  <c r="AW183" i="95"/>
  <c r="AV183" i="95"/>
  <c r="AU183" i="95"/>
  <c r="AT183" i="95"/>
  <c r="AS183" i="95"/>
  <c r="AR183" i="95"/>
  <c r="AQ183" i="95"/>
  <c r="AP183" i="95"/>
  <c r="AO183" i="95"/>
  <c r="AN183" i="95"/>
  <c r="AM183" i="95"/>
  <c r="AL183" i="95"/>
  <c r="AK183" i="95"/>
  <c r="AJ183" i="95"/>
  <c r="AI183" i="95"/>
  <c r="AH183" i="95"/>
  <c r="AG183" i="95"/>
  <c r="AF183" i="95"/>
  <c r="AE183" i="95"/>
  <c r="AD183" i="95"/>
  <c r="AC183" i="95"/>
  <c r="AB183" i="95"/>
  <c r="AA183" i="95"/>
  <c r="Z183" i="95"/>
  <c r="Y183" i="95"/>
  <c r="X183" i="95"/>
  <c r="W183" i="95"/>
  <c r="V183" i="95"/>
  <c r="U183" i="95"/>
  <c r="T183" i="95"/>
  <c r="S183" i="95"/>
  <c r="R183" i="95"/>
  <c r="Q183" i="95"/>
  <c r="P183" i="95"/>
  <c r="O183" i="95"/>
  <c r="N183" i="95"/>
  <c r="M183" i="95"/>
  <c r="L183" i="95"/>
  <c r="K183" i="95"/>
  <c r="J183" i="95"/>
  <c r="I183" i="95"/>
  <c r="H183" i="95"/>
  <c r="G183" i="95"/>
  <c r="F183" i="95"/>
  <c r="E183" i="95"/>
  <c r="D183" i="95"/>
  <c r="C183" i="95"/>
  <c r="B183" i="95"/>
  <c r="BA182" i="95"/>
  <c r="AZ182" i="95"/>
  <c r="AY182" i="95"/>
  <c r="AX182" i="95"/>
  <c r="AW182" i="95"/>
  <c r="AV182" i="95"/>
  <c r="AU182" i="95"/>
  <c r="AT182" i="95"/>
  <c r="AS182" i="95"/>
  <c r="AR182" i="95"/>
  <c r="AQ182" i="95"/>
  <c r="AP182" i="95"/>
  <c r="AO182" i="95"/>
  <c r="AN182" i="95"/>
  <c r="AM182" i="95"/>
  <c r="AL182" i="95"/>
  <c r="AK182" i="95"/>
  <c r="AJ182" i="95"/>
  <c r="AI182" i="95"/>
  <c r="AH182" i="95"/>
  <c r="AG182" i="95"/>
  <c r="AF182" i="95"/>
  <c r="AE182" i="95"/>
  <c r="AD182" i="95"/>
  <c r="AC182" i="95"/>
  <c r="AB182" i="95"/>
  <c r="AA182" i="95"/>
  <c r="Z182" i="95"/>
  <c r="Y182" i="95"/>
  <c r="X182" i="95"/>
  <c r="W182" i="95"/>
  <c r="V182" i="95"/>
  <c r="U182" i="95"/>
  <c r="T182" i="95"/>
  <c r="S182" i="95"/>
  <c r="R182" i="95"/>
  <c r="Q182" i="95"/>
  <c r="P182" i="95"/>
  <c r="O182" i="95"/>
  <c r="N182" i="95"/>
  <c r="M182" i="95"/>
  <c r="L182" i="95"/>
  <c r="K182" i="95"/>
  <c r="J182" i="95"/>
  <c r="I182" i="95"/>
  <c r="H182" i="95"/>
  <c r="G182" i="95"/>
  <c r="F182" i="95"/>
  <c r="E182" i="95"/>
  <c r="D182" i="95"/>
  <c r="C182" i="95"/>
  <c r="B182" i="95"/>
  <c r="BA181" i="95"/>
  <c r="AZ181" i="95"/>
  <c r="AY181" i="95"/>
  <c r="AX181" i="95"/>
  <c r="AW181" i="95"/>
  <c r="AV181" i="95"/>
  <c r="AU181" i="95"/>
  <c r="AT181" i="95"/>
  <c r="AS181" i="95"/>
  <c r="AR181" i="95"/>
  <c r="AQ181" i="95"/>
  <c r="AP181" i="95"/>
  <c r="AO181" i="95"/>
  <c r="AN181" i="95"/>
  <c r="AM181" i="95"/>
  <c r="AL181" i="95"/>
  <c r="AK181" i="95"/>
  <c r="AJ181" i="95"/>
  <c r="AI181" i="95"/>
  <c r="AH181" i="95"/>
  <c r="AG181" i="95"/>
  <c r="AF181" i="95"/>
  <c r="AE181" i="95"/>
  <c r="AD181" i="95"/>
  <c r="AC181" i="95"/>
  <c r="AB181" i="95"/>
  <c r="AA181" i="95"/>
  <c r="Z181" i="95"/>
  <c r="Y181" i="95"/>
  <c r="X181" i="95"/>
  <c r="W181" i="95"/>
  <c r="V181" i="95"/>
  <c r="U181" i="95"/>
  <c r="T181" i="95"/>
  <c r="S181" i="95"/>
  <c r="R181" i="95"/>
  <c r="Q181" i="95"/>
  <c r="P181" i="95"/>
  <c r="O181" i="95"/>
  <c r="N181" i="95"/>
  <c r="M181" i="95"/>
  <c r="L181" i="95"/>
  <c r="K181" i="95"/>
  <c r="J181" i="95"/>
  <c r="I181" i="95"/>
  <c r="H181" i="95"/>
  <c r="G181" i="95"/>
  <c r="F181" i="95"/>
  <c r="E181" i="95"/>
  <c r="D181" i="95"/>
  <c r="C181" i="95"/>
  <c r="B181" i="95"/>
  <c r="BA180" i="95"/>
  <c r="AZ180" i="95"/>
  <c r="AY180" i="95"/>
  <c r="AX180" i="95"/>
  <c r="AW180" i="95"/>
  <c r="AV180" i="95"/>
  <c r="AU180" i="95"/>
  <c r="AT180" i="95"/>
  <c r="AS180" i="95"/>
  <c r="AR180" i="95"/>
  <c r="AQ180" i="95"/>
  <c r="AP180" i="95"/>
  <c r="AO180" i="95"/>
  <c r="AN180" i="95"/>
  <c r="AM180" i="95"/>
  <c r="AL180" i="95"/>
  <c r="AK180" i="95"/>
  <c r="AJ180" i="95"/>
  <c r="AI180" i="95"/>
  <c r="AH180" i="95"/>
  <c r="AG180" i="95"/>
  <c r="AF180" i="95"/>
  <c r="AE180" i="95"/>
  <c r="AD180" i="95"/>
  <c r="AC180" i="95"/>
  <c r="AB180" i="95"/>
  <c r="AA180" i="95"/>
  <c r="Z180" i="95"/>
  <c r="Y180" i="95"/>
  <c r="X180" i="95"/>
  <c r="W180" i="95"/>
  <c r="V180" i="95"/>
  <c r="U180" i="95"/>
  <c r="T180" i="95"/>
  <c r="S180" i="95"/>
  <c r="R180" i="95"/>
  <c r="Q180" i="95"/>
  <c r="P180" i="95"/>
  <c r="O180" i="95"/>
  <c r="N180" i="95"/>
  <c r="M180" i="95"/>
  <c r="L180" i="95"/>
  <c r="K180" i="95"/>
  <c r="J180" i="95"/>
  <c r="I180" i="95"/>
  <c r="H180" i="95"/>
  <c r="G180" i="95"/>
  <c r="F180" i="95"/>
  <c r="E180" i="95"/>
  <c r="D180" i="95"/>
  <c r="C180" i="95"/>
  <c r="B180" i="95"/>
  <c r="BA179" i="95"/>
  <c r="AZ179" i="95"/>
  <c r="AY179" i="95"/>
  <c r="AX179" i="95"/>
  <c r="AW179" i="95"/>
  <c r="AV179" i="95"/>
  <c r="AU179" i="95"/>
  <c r="AT179" i="95"/>
  <c r="AS179" i="95"/>
  <c r="AR179" i="95"/>
  <c r="AQ179" i="95"/>
  <c r="AP179" i="95"/>
  <c r="AO179" i="95"/>
  <c r="AN179" i="95"/>
  <c r="AM179" i="95"/>
  <c r="AL179" i="95"/>
  <c r="AK179" i="95"/>
  <c r="AJ179" i="95"/>
  <c r="AI179" i="95"/>
  <c r="AH179" i="95"/>
  <c r="AG179" i="95"/>
  <c r="AF179" i="95"/>
  <c r="AE179" i="95"/>
  <c r="AD179" i="95"/>
  <c r="AC179" i="95"/>
  <c r="AB179" i="95"/>
  <c r="AA179" i="95"/>
  <c r="Z179" i="95"/>
  <c r="Y179" i="95"/>
  <c r="X179" i="95"/>
  <c r="W179" i="95"/>
  <c r="V179" i="95"/>
  <c r="U179" i="95"/>
  <c r="T179" i="95"/>
  <c r="S179" i="95"/>
  <c r="R179" i="95"/>
  <c r="Q179" i="95"/>
  <c r="P179" i="95"/>
  <c r="O179" i="95"/>
  <c r="N179" i="95"/>
  <c r="M179" i="95"/>
  <c r="L179" i="95"/>
  <c r="K179" i="95"/>
  <c r="J179" i="95"/>
  <c r="I179" i="95"/>
  <c r="H179" i="95"/>
  <c r="G179" i="95"/>
  <c r="F179" i="95"/>
  <c r="E179" i="95"/>
  <c r="D179" i="95"/>
  <c r="C179" i="95"/>
  <c r="B179" i="95"/>
  <c r="BA178" i="95"/>
  <c r="AZ178" i="95"/>
  <c r="AY178" i="95"/>
  <c r="AX178" i="95"/>
  <c r="AW178" i="95"/>
  <c r="AV178" i="95"/>
  <c r="AU178" i="95"/>
  <c r="AT178" i="95"/>
  <c r="AS178" i="95"/>
  <c r="AR178" i="95"/>
  <c r="AQ178" i="95"/>
  <c r="AP178" i="95"/>
  <c r="AO178" i="95"/>
  <c r="AN178" i="95"/>
  <c r="AM178" i="95"/>
  <c r="AL178" i="95"/>
  <c r="AK178" i="95"/>
  <c r="AJ178" i="95"/>
  <c r="AI178" i="95"/>
  <c r="AH178" i="95"/>
  <c r="AG178" i="95"/>
  <c r="AF178" i="95"/>
  <c r="AE178" i="95"/>
  <c r="AD178" i="95"/>
  <c r="AC178" i="95"/>
  <c r="AB178" i="95"/>
  <c r="AA178" i="95"/>
  <c r="Z178" i="95"/>
  <c r="Y178" i="95"/>
  <c r="X178" i="95"/>
  <c r="W178" i="95"/>
  <c r="V178" i="95"/>
  <c r="U178" i="95"/>
  <c r="T178" i="95"/>
  <c r="S178" i="95"/>
  <c r="R178" i="95"/>
  <c r="Q178" i="95"/>
  <c r="P178" i="95"/>
  <c r="O178" i="95"/>
  <c r="N178" i="95"/>
  <c r="M178" i="95"/>
  <c r="L178" i="95"/>
  <c r="K178" i="95"/>
  <c r="J178" i="95"/>
  <c r="I178" i="95"/>
  <c r="H178" i="95"/>
  <c r="G178" i="95"/>
  <c r="F178" i="95"/>
  <c r="E178" i="95"/>
  <c r="D178" i="95"/>
  <c r="C178" i="95"/>
  <c r="B178" i="95"/>
  <c r="BA177" i="95"/>
  <c r="AZ177" i="95"/>
  <c r="AY177" i="95"/>
  <c r="AX177" i="95"/>
  <c r="AW177" i="95"/>
  <c r="AV177" i="95"/>
  <c r="AU177" i="95"/>
  <c r="AT177" i="95"/>
  <c r="AS177" i="95"/>
  <c r="AR177" i="95"/>
  <c r="AQ177" i="95"/>
  <c r="AP177" i="95"/>
  <c r="AO177" i="95"/>
  <c r="AN177" i="95"/>
  <c r="AM177" i="95"/>
  <c r="AL177" i="95"/>
  <c r="AK177" i="95"/>
  <c r="AJ177" i="95"/>
  <c r="AI177" i="95"/>
  <c r="AH177" i="95"/>
  <c r="AG177" i="95"/>
  <c r="AF177" i="95"/>
  <c r="AE177" i="95"/>
  <c r="AD177" i="95"/>
  <c r="AC177" i="95"/>
  <c r="AB177" i="95"/>
  <c r="AA177" i="95"/>
  <c r="Z177" i="95"/>
  <c r="Y177" i="95"/>
  <c r="X177" i="95"/>
  <c r="W177" i="95"/>
  <c r="V177" i="95"/>
  <c r="U177" i="95"/>
  <c r="T177" i="95"/>
  <c r="S177" i="95"/>
  <c r="R177" i="95"/>
  <c r="Q177" i="95"/>
  <c r="P177" i="95"/>
  <c r="O177" i="95"/>
  <c r="N177" i="95"/>
  <c r="M177" i="95"/>
  <c r="L177" i="95"/>
  <c r="K177" i="95"/>
  <c r="J177" i="95"/>
  <c r="I177" i="95"/>
  <c r="H177" i="95"/>
  <c r="G177" i="95"/>
  <c r="F177" i="95"/>
  <c r="E177" i="95"/>
  <c r="D177" i="95"/>
  <c r="C177" i="95"/>
  <c r="B177" i="95"/>
  <c r="BA176" i="95"/>
  <c r="AZ176" i="95"/>
  <c r="AY176" i="95"/>
  <c r="AX176" i="95"/>
  <c r="AW176" i="95"/>
  <c r="AV176" i="95"/>
  <c r="AU176" i="95"/>
  <c r="AT176" i="95"/>
  <c r="AS176" i="95"/>
  <c r="AR176" i="95"/>
  <c r="AQ176" i="95"/>
  <c r="AP176" i="95"/>
  <c r="AO176" i="95"/>
  <c r="AN176" i="95"/>
  <c r="AM176" i="95"/>
  <c r="AL176" i="95"/>
  <c r="AK176" i="95"/>
  <c r="AJ176" i="95"/>
  <c r="AI176" i="95"/>
  <c r="AH176" i="95"/>
  <c r="AG176" i="95"/>
  <c r="AF176" i="95"/>
  <c r="AE176" i="95"/>
  <c r="AD176" i="95"/>
  <c r="AC176" i="95"/>
  <c r="AB176" i="95"/>
  <c r="AA176" i="95"/>
  <c r="Z176" i="95"/>
  <c r="Y176" i="95"/>
  <c r="X176" i="95"/>
  <c r="W176" i="95"/>
  <c r="V176" i="95"/>
  <c r="U176" i="95"/>
  <c r="T176" i="95"/>
  <c r="S176" i="95"/>
  <c r="R176" i="95"/>
  <c r="Q176" i="95"/>
  <c r="P176" i="95"/>
  <c r="O176" i="95"/>
  <c r="N176" i="95"/>
  <c r="M176" i="95"/>
  <c r="L176" i="95"/>
  <c r="K176" i="95"/>
  <c r="J176" i="95"/>
  <c r="I176" i="95"/>
  <c r="H176" i="95"/>
  <c r="G176" i="95"/>
  <c r="F176" i="95"/>
  <c r="E176" i="95"/>
  <c r="D176" i="95"/>
  <c r="C176" i="95"/>
  <c r="B176" i="95"/>
  <c r="BA175" i="95"/>
  <c r="AZ175" i="95"/>
  <c r="AY175" i="95"/>
  <c r="AX175" i="95"/>
  <c r="AW175" i="95"/>
  <c r="AV175" i="95"/>
  <c r="AU175" i="95"/>
  <c r="AT175" i="95"/>
  <c r="AS175" i="95"/>
  <c r="AR175" i="95"/>
  <c r="AQ175" i="95"/>
  <c r="AP175" i="95"/>
  <c r="AO175" i="95"/>
  <c r="AN175" i="95"/>
  <c r="AM175" i="95"/>
  <c r="AL175" i="95"/>
  <c r="AK175" i="95"/>
  <c r="AJ175" i="95"/>
  <c r="AI175" i="95"/>
  <c r="AH175" i="95"/>
  <c r="AG175" i="95"/>
  <c r="AF175" i="95"/>
  <c r="AE175" i="95"/>
  <c r="AD175" i="95"/>
  <c r="AC175" i="95"/>
  <c r="AB175" i="95"/>
  <c r="AA175" i="95"/>
  <c r="Z175" i="95"/>
  <c r="Y175" i="95"/>
  <c r="X175" i="95"/>
  <c r="W175" i="95"/>
  <c r="V175" i="95"/>
  <c r="U175" i="95"/>
  <c r="T175" i="95"/>
  <c r="S175" i="95"/>
  <c r="R175" i="95"/>
  <c r="Q175" i="95"/>
  <c r="P175" i="95"/>
  <c r="O175" i="95"/>
  <c r="N175" i="95"/>
  <c r="M175" i="95"/>
  <c r="L175" i="95"/>
  <c r="K175" i="95"/>
  <c r="J175" i="95"/>
  <c r="I175" i="95"/>
  <c r="H175" i="95"/>
  <c r="G175" i="95"/>
  <c r="F175" i="95"/>
  <c r="E175" i="95"/>
  <c r="D175" i="95"/>
  <c r="C175" i="95"/>
  <c r="B175" i="95"/>
  <c r="BA174" i="95"/>
  <c r="AZ174" i="95"/>
  <c r="AY174" i="95"/>
  <c r="AX174" i="95"/>
  <c r="AW174" i="95"/>
  <c r="AV174" i="95"/>
  <c r="AU174" i="95"/>
  <c r="AT174" i="95"/>
  <c r="AS174" i="95"/>
  <c r="AR174" i="95"/>
  <c r="AQ174" i="95"/>
  <c r="AP174" i="95"/>
  <c r="AO174" i="95"/>
  <c r="AN174" i="95"/>
  <c r="AM174" i="95"/>
  <c r="AL174" i="95"/>
  <c r="AK174" i="95"/>
  <c r="AJ174" i="95"/>
  <c r="AI174" i="95"/>
  <c r="AH174" i="95"/>
  <c r="AG174" i="95"/>
  <c r="AF174" i="95"/>
  <c r="AE174" i="95"/>
  <c r="AD174" i="95"/>
  <c r="AC174" i="95"/>
  <c r="AB174" i="95"/>
  <c r="AA174" i="95"/>
  <c r="Z174" i="95"/>
  <c r="Y174" i="95"/>
  <c r="X174" i="95"/>
  <c r="W174" i="95"/>
  <c r="V174" i="95"/>
  <c r="U174" i="95"/>
  <c r="T174" i="95"/>
  <c r="S174" i="95"/>
  <c r="R174" i="95"/>
  <c r="Q174" i="95"/>
  <c r="P174" i="95"/>
  <c r="O174" i="95"/>
  <c r="N174" i="95"/>
  <c r="M174" i="95"/>
  <c r="L174" i="95"/>
  <c r="K174" i="95"/>
  <c r="J174" i="95"/>
  <c r="I174" i="95"/>
  <c r="H174" i="95"/>
  <c r="G174" i="95"/>
  <c r="F174" i="95"/>
  <c r="E174" i="95"/>
  <c r="D174" i="95"/>
  <c r="C174" i="95"/>
  <c r="B174" i="95"/>
  <c r="BA173" i="95"/>
  <c r="AZ173" i="95"/>
  <c r="AY173" i="95"/>
  <c r="AX173" i="95"/>
  <c r="AW173" i="95"/>
  <c r="AV173" i="95"/>
  <c r="AU173" i="95"/>
  <c r="AT173" i="95"/>
  <c r="AS173" i="95"/>
  <c r="AR173" i="95"/>
  <c r="AQ173" i="95"/>
  <c r="AP173" i="95"/>
  <c r="AO173" i="95"/>
  <c r="AN173" i="95"/>
  <c r="AM173" i="95"/>
  <c r="AL173" i="95"/>
  <c r="AK173" i="95"/>
  <c r="AJ173" i="95"/>
  <c r="AI173" i="95"/>
  <c r="AH173" i="95"/>
  <c r="AG173" i="95"/>
  <c r="AF173" i="95"/>
  <c r="AE173" i="95"/>
  <c r="AD173" i="95"/>
  <c r="AC173" i="95"/>
  <c r="AB173" i="95"/>
  <c r="AA173" i="95"/>
  <c r="Z173" i="95"/>
  <c r="Y173" i="95"/>
  <c r="X173" i="95"/>
  <c r="W173" i="95"/>
  <c r="V173" i="95"/>
  <c r="U173" i="95"/>
  <c r="T173" i="95"/>
  <c r="S173" i="95"/>
  <c r="R173" i="95"/>
  <c r="Q173" i="95"/>
  <c r="P173" i="95"/>
  <c r="O173" i="95"/>
  <c r="N173" i="95"/>
  <c r="M173" i="95"/>
  <c r="L173" i="95"/>
  <c r="K173" i="95"/>
  <c r="J173" i="95"/>
  <c r="I173" i="95"/>
  <c r="H173" i="95"/>
  <c r="G173" i="95"/>
  <c r="F173" i="95"/>
  <c r="E173" i="95"/>
  <c r="D173" i="95"/>
  <c r="C173" i="95"/>
  <c r="B173" i="95"/>
  <c r="BA172" i="95"/>
  <c r="AZ172" i="95"/>
  <c r="AY172" i="95"/>
  <c r="AX172" i="95"/>
  <c r="AW172" i="95"/>
  <c r="AV172" i="95"/>
  <c r="AU172" i="95"/>
  <c r="AT172" i="95"/>
  <c r="AS172" i="95"/>
  <c r="AR172" i="95"/>
  <c r="AQ172" i="95"/>
  <c r="AP172" i="95"/>
  <c r="AO172" i="95"/>
  <c r="AN172" i="95"/>
  <c r="AM172" i="95"/>
  <c r="AL172" i="95"/>
  <c r="AK172" i="95"/>
  <c r="AJ172" i="95"/>
  <c r="AI172" i="95"/>
  <c r="AH172" i="95"/>
  <c r="AG172" i="95"/>
  <c r="AF172" i="95"/>
  <c r="AE172" i="95"/>
  <c r="AD172" i="95"/>
  <c r="AC172" i="95"/>
  <c r="AB172" i="95"/>
  <c r="AA172" i="95"/>
  <c r="Z172" i="95"/>
  <c r="Y172" i="95"/>
  <c r="X172" i="95"/>
  <c r="W172" i="95"/>
  <c r="V172" i="95"/>
  <c r="U172" i="95"/>
  <c r="T172" i="95"/>
  <c r="S172" i="95"/>
  <c r="R172" i="95"/>
  <c r="Q172" i="95"/>
  <c r="P172" i="95"/>
  <c r="O172" i="95"/>
  <c r="N172" i="95"/>
  <c r="M172" i="95"/>
  <c r="L172" i="95"/>
  <c r="K172" i="95"/>
  <c r="J172" i="95"/>
  <c r="I172" i="95"/>
  <c r="H172" i="95"/>
  <c r="G172" i="95"/>
  <c r="F172" i="95"/>
  <c r="E172" i="95"/>
  <c r="D172" i="95"/>
  <c r="C172" i="95"/>
  <c r="B172" i="95"/>
  <c r="BA171" i="95"/>
  <c r="AZ171" i="95"/>
  <c r="AY171" i="95"/>
  <c r="AX171" i="95"/>
  <c r="AW171" i="95"/>
  <c r="AV171" i="95"/>
  <c r="AU171" i="95"/>
  <c r="AT171" i="95"/>
  <c r="AS171" i="95"/>
  <c r="AR171" i="95"/>
  <c r="AQ171" i="95"/>
  <c r="AP171" i="95"/>
  <c r="AO171" i="95"/>
  <c r="AN171" i="95"/>
  <c r="AM171" i="95"/>
  <c r="AL171" i="95"/>
  <c r="AK171" i="95"/>
  <c r="AJ171" i="95"/>
  <c r="AI171" i="95"/>
  <c r="AH171" i="95"/>
  <c r="AG171" i="95"/>
  <c r="AF171" i="95"/>
  <c r="AE171" i="95"/>
  <c r="AD171" i="95"/>
  <c r="AC171" i="95"/>
  <c r="AB171" i="95"/>
  <c r="AA171" i="95"/>
  <c r="Z171" i="95"/>
  <c r="Y171" i="95"/>
  <c r="X171" i="95"/>
  <c r="W171" i="95"/>
  <c r="V171" i="95"/>
  <c r="U171" i="95"/>
  <c r="T171" i="95"/>
  <c r="S171" i="95"/>
  <c r="R171" i="95"/>
  <c r="Q171" i="95"/>
  <c r="P171" i="95"/>
  <c r="O171" i="95"/>
  <c r="N171" i="95"/>
  <c r="M171" i="95"/>
  <c r="L171" i="95"/>
  <c r="K171" i="95"/>
  <c r="J171" i="95"/>
  <c r="I171" i="95"/>
  <c r="H171" i="95"/>
  <c r="G171" i="95"/>
  <c r="F171" i="95"/>
  <c r="E171" i="95"/>
  <c r="D171" i="95"/>
  <c r="C171" i="95"/>
  <c r="B171" i="95"/>
  <c r="BA170" i="95"/>
  <c r="AZ170" i="95"/>
  <c r="AY170" i="95"/>
  <c r="AX170" i="95"/>
  <c r="AW170" i="95"/>
  <c r="AV170" i="95"/>
  <c r="AU170" i="95"/>
  <c r="AT170" i="95"/>
  <c r="AS170" i="95"/>
  <c r="AR170" i="95"/>
  <c r="AQ170" i="95"/>
  <c r="AP170" i="95"/>
  <c r="AO170" i="95"/>
  <c r="AN170" i="95"/>
  <c r="AM170" i="95"/>
  <c r="AL170" i="95"/>
  <c r="AK170" i="95"/>
  <c r="AJ170" i="95"/>
  <c r="AI170" i="95"/>
  <c r="AH170" i="95"/>
  <c r="AG170" i="95"/>
  <c r="AF170" i="95"/>
  <c r="AE170" i="95"/>
  <c r="AD170" i="95"/>
  <c r="AC170" i="95"/>
  <c r="AB170" i="95"/>
  <c r="AA170" i="95"/>
  <c r="Z170" i="95"/>
  <c r="Y170" i="95"/>
  <c r="X170" i="95"/>
  <c r="W170" i="95"/>
  <c r="V170" i="95"/>
  <c r="U170" i="95"/>
  <c r="T170" i="95"/>
  <c r="S170" i="95"/>
  <c r="R170" i="95"/>
  <c r="Q170" i="95"/>
  <c r="P170" i="95"/>
  <c r="O170" i="95"/>
  <c r="N170" i="95"/>
  <c r="M170" i="95"/>
  <c r="L170" i="95"/>
  <c r="K170" i="95"/>
  <c r="J170" i="95"/>
  <c r="I170" i="95"/>
  <c r="H170" i="95"/>
  <c r="G170" i="95"/>
  <c r="F170" i="95"/>
  <c r="E170" i="95"/>
  <c r="D170" i="95"/>
  <c r="C170" i="95"/>
  <c r="B170" i="95"/>
  <c r="BA169" i="95"/>
  <c r="AZ169" i="95"/>
  <c r="AY169" i="95"/>
  <c r="AX169" i="95"/>
  <c r="AW169" i="95"/>
  <c r="AV169" i="95"/>
  <c r="AU169" i="95"/>
  <c r="AT169" i="95"/>
  <c r="AS169" i="95"/>
  <c r="AR169" i="95"/>
  <c r="AQ169" i="95"/>
  <c r="AP169" i="95"/>
  <c r="AO169" i="95"/>
  <c r="AN169" i="95"/>
  <c r="AM169" i="95"/>
  <c r="AL169" i="95"/>
  <c r="AK169" i="95"/>
  <c r="AJ169" i="95"/>
  <c r="AI169" i="95"/>
  <c r="AH169" i="95"/>
  <c r="AG169" i="95"/>
  <c r="AF169" i="95"/>
  <c r="AE169" i="95"/>
  <c r="AD169" i="95"/>
  <c r="AC169" i="95"/>
  <c r="AB169" i="95"/>
  <c r="AA169" i="95"/>
  <c r="Z169" i="95"/>
  <c r="Y169" i="95"/>
  <c r="X169" i="95"/>
  <c r="W169" i="95"/>
  <c r="V169" i="95"/>
  <c r="U169" i="95"/>
  <c r="T169" i="95"/>
  <c r="S169" i="95"/>
  <c r="R169" i="95"/>
  <c r="Q169" i="95"/>
  <c r="P169" i="95"/>
  <c r="O169" i="95"/>
  <c r="N169" i="95"/>
  <c r="M169" i="95"/>
  <c r="L169" i="95"/>
  <c r="K169" i="95"/>
  <c r="J169" i="95"/>
  <c r="I169" i="95"/>
  <c r="H169" i="95"/>
  <c r="G169" i="95"/>
  <c r="F169" i="95"/>
  <c r="E169" i="95"/>
  <c r="D169" i="95"/>
  <c r="C169" i="95"/>
  <c r="B169" i="95"/>
  <c r="BA168" i="95"/>
  <c r="AZ168" i="95"/>
  <c r="AY168" i="95"/>
  <c r="AX168" i="95"/>
  <c r="AW168" i="95"/>
  <c r="AV168" i="95"/>
  <c r="AU168" i="95"/>
  <c r="AT168" i="95"/>
  <c r="AS168" i="95"/>
  <c r="AR168" i="95"/>
  <c r="AQ168" i="95"/>
  <c r="AP168" i="95"/>
  <c r="AO168" i="95"/>
  <c r="AN168" i="95"/>
  <c r="AM168" i="95"/>
  <c r="AL168" i="95"/>
  <c r="AK168" i="95"/>
  <c r="AJ168" i="95"/>
  <c r="AI168" i="95"/>
  <c r="AH168" i="95"/>
  <c r="AG168" i="95"/>
  <c r="AF168" i="95"/>
  <c r="AE168" i="95"/>
  <c r="AD168" i="95"/>
  <c r="AC168" i="95"/>
  <c r="AB168" i="95"/>
  <c r="AA168" i="95"/>
  <c r="Z168" i="95"/>
  <c r="Y168" i="95"/>
  <c r="X168" i="95"/>
  <c r="W168" i="95"/>
  <c r="V168" i="95"/>
  <c r="U168" i="95"/>
  <c r="T168" i="95"/>
  <c r="S168" i="95"/>
  <c r="R168" i="95"/>
  <c r="Q168" i="95"/>
  <c r="P168" i="95"/>
  <c r="O168" i="95"/>
  <c r="N168" i="95"/>
  <c r="M168" i="95"/>
  <c r="L168" i="95"/>
  <c r="K168" i="95"/>
  <c r="J168" i="95"/>
  <c r="I168" i="95"/>
  <c r="H168" i="95"/>
  <c r="G168" i="95"/>
  <c r="F168" i="95"/>
  <c r="E168" i="95"/>
  <c r="D168" i="95"/>
  <c r="C168" i="95"/>
  <c r="B168" i="95"/>
  <c r="BA167" i="95"/>
  <c r="AZ167" i="95"/>
  <c r="AY167" i="95"/>
  <c r="AX167" i="95"/>
  <c r="AW167" i="95"/>
  <c r="AV167" i="95"/>
  <c r="AU167" i="95"/>
  <c r="AT167" i="95"/>
  <c r="AS167" i="95"/>
  <c r="AR167" i="95"/>
  <c r="AQ167" i="95"/>
  <c r="AP167" i="95"/>
  <c r="AO167" i="95"/>
  <c r="AN167" i="95"/>
  <c r="AM167" i="95"/>
  <c r="AL167" i="95"/>
  <c r="AK167" i="95"/>
  <c r="AJ167" i="95"/>
  <c r="AI167" i="95"/>
  <c r="AH167" i="95"/>
  <c r="AG167" i="95"/>
  <c r="AF167" i="95"/>
  <c r="AE167" i="95"/>
  <c r="AD167" i="95"/>
  <c r="AC167" i="95"/>
  <c r="AB167" i="95"/>
  <c r="AA167" i="95"/>
  <c r="Z167" i="95"/>
  <c r="Y167" i="95"/>
  <c r="X167" i="95"/>
  <c r="W167" i="95"/>
  <c r="V167" i="95"/>
  <c r="U167" i="95"/>
  <c r="T167" i="95"/>
  <c r="S167" i="95"/>
  <c r="R167" i="95"/>
  <c r="Q167" i="95"/>
  <c r="P167" i="95"/>
  <c r="O167" i="95"/>
  <c r="N167" i="95"/>
  <c r="M167" i="95"/>
  <c r="L167" i="95"/>
  <c r="K167" i="95"/>
  <c r="J167" i="95"/>
  <c r="I167" i="95"/>
  <c r="H167" i="95"/>
  <c r="G167" i="95"/>
  <c r="F167" i="95"/>
  <c r="E167" i="95"/>
  <c r="D167" i="95"/>
  <c r="C167" i="95"/>
  <c r="B167" i="95"/>
  <c r="BA166" i="95"/>
  <c r="AZ166" i="95"/>
  <c r="AY166" i="95"/>
  <c r="AX166" i="95"/>
  <c r="AW166" i="95"/>
  <c r="AV166" i="95"/>
  <c r="AU166" i="95"/>
  <c r="AT166" i="95"/>
  <c r="AS166" i="95"/>
  <c r="AR166" i="95"/>
  <c r="AQ166" i="95"/>
  <c r="AP166" i="95"/>
  <c r="AO166" i="95"/>
  <c r="AN166" i="95"/>
  <c r="AM166" i="95"/>
  <c r="AL166" i="95"/>
  <c r="AK166" i="95"/>
  <c r="AJ166" i="95"/>
  <c r="AI166" i="95"/>
  <c r="AH166" i="95"/>
  <c r="AG166" i="95"/>
  <c r="AF166" i="95"/>
  <c r="AE166" i="95"/>
  <c r="AD166" i="95"/>
  <c r="AC166" i="95"/>
  <c r="AB166" i="95"/>
  <c r="AA166" i="95"/>
  <c r="Z166" i="95"/>
  <c r="Y166" i="95"/>
  <c r="X166" i="95"/>
  <c r="W166" i="95"/>
  <c r="V166" i="95"/>
  <c r="U166" i="95"/>
  <c r="T166" i="95"/>
  <c r="S166" i="95"/>
  <c r="R166" i="95"/>
  <c r="Q166" i="95"/>
  <c r="P166" i="95"/>
  <c r="O166" i="95"/>
  <c r="N166" i="95"/>
  <c r="M166" i="95"/>
  <c r="L166" i="95"/>
  <c r="K166" i="95"/>
  <c r="J166" i="95"/>
  <c r="I166" i="95"/>
  <c r="H166" i="95"/>
  <c r="G166" i="95"/>
  <c r="F166" i="95"/>
  <c r="E166" i="95"/>
  <c r="D166" i="95"/>
  <c r="C166" i="95"/>
  <c r="B166" i="95"/>
  <c r="BA165" i="95"/>
  <c r="AZ165" i="95"/>
  <c r="AY165" i="95"/>
  <c r="AX165" i="95"/>
  <c r="AW165" i="95"/>
  <c r="AV165" i="95"/>
  <c r="AU165" i="95"/>
  <c r="AT165" i="95"/>
  <c r="AS165" i="95"/>
  <c r="AR165" i="95"/>
  <c r="AQ165" i="95"/>
  <c r="AP165" i="95"/>
  <c r="AO165" i="95"/>
  <c r="AN165" i="95"/>
  <c r="AM165" i="95"/>
  <c r="AL165" i="95"/>
  <c r="AK165" i="95"/>
  <c r="AJ165" i="95"/>
  <c r="AI165" i="95"/>
  <c r="AH165" i="95"/>
  <c r="AG165" i="95"/>
  <c r="AF165" i="95"/>
  <c r="AE165" i="95"/>
  <c r="AD165" i="95"/>
  <c r="AC165" i="95"/>
  <c r="AB165" i="95"/>
  <c r="AA165" i="95"/>
  <c r="Z165" i="95"/>
  <c r="Y165" i="95"/>
  <c r="X165" i="95"/>
  <c r="W165" i="95"/>
  <c r="V165" i="95"/>
  <c r="U165" i="95"/>
  <c r="T165" i="95"/>
  <c r="S165" i="95"/>
  <c r="R165" i="95"/>
  <c r="Q165" i="95"/>
  <c r="P165" i="95"/>
  <c r="O165" i="95"/>
  <c r="N165" i="95"/>
  <c r="M165" i="95"/>
  <c r="L165" i="95"/>
  <c r="K165" i="95"/>
  <c r="J165" i="95"/>
  <c r="I165" i="95"/>
  <c r="H165" i="95"/>
  <c r="G165" i="95"/>
  <c r="F165" i="95"/>
  <c r="E165" i="95"/>
  <c r="D165" i="95"/>
  <c r="C165" i="95"/>
  <c r="B165" i="95"/>
  <c r="BA164" i="95"/>
  <c r="AZ164" i="95"/>
  <c r="AY164" i="95"/>
  <c r="AX164" i="95"/>
  <c r="AW164" i="95"/>
  <c r="AV164" i="95"/>
  <c r="AU164" i="95"/>
  <c r="AT164" i="95"/>
  <c r="AS164" i="95"/>
  <c r="AR164" i="95"/>
  <c r="AQ164" i="95"/>
  <c r="AP164" i="95"/>
  <c r="AO164" i="95"/>
  <c r="AN164" i="95"/>
  <c r="AM164" i="95"/>
  <c r="AL164" i="95"/>
  <c r="AK164" i="95"/>
  <c r="AJ164" i="95"/>
  <c r="AI164" i="95"/>
  <c r="AH164" i="95"/>
  <c r="AG164" i="95"/>
  <c r="AF164" i="95"/>
  <c r="AE164" i="95"/>
  <c r="AD164" i="95"/>
  <c r="AC164" i="95"/>
  <c r="AB164" i="95"/>
  <c r="AA164" i="95"/>
  <c r="Z164" i="95"/>
  <c r="Y164" i="95"/>
  <c r="X164" i="95"/>
  <c r="W164" i="95"/>
  <c r="V164" i="95"/>
  <c r="U164" i="95"/>
  <c r="T164" i="95"/>
  <c r="S164" i="95"/>
  <c r="R164" i="95"/>
  <c r="Q164" i="95"/>
  <c r="P164" i="95"/>
  <c r="O164" i="95"/>
  <c r="N164" i="95"/>
  <c r="M164" i="95"/>
  <c r="L164" i="95"/>
  <c r="K164" i="95"/>
  <c r="J164" i="95"/>
  <c r="I164" i="95"/>
  <c r="H164" i="95"/>
  <c r="G164" i="95"/>
  <c r="F164" i="95"/>
  <c r="E164" i="95"/>
  <c r="D164" i="95"/>
  <c r="C164" i="95"/>
  <c r="B164" i="95"/>
  <c r="BA163" i="95"/>
  <c r="AZ163" i="95"/>
  <c r="AY163" i="95"/>
  <c r="AX163" i="95"/>
  <c r="AW163" i="95"/>
  <c r="AV163" i="95"/>
  <c r="AU163" i="95"/>
  <c r="AT163" i="95"/>
  <c r="AS163" i="95"/>
  <c r="AR163" i="95"/>
  <c r="AQ163" i="95"/>
  <c r="AP163" i="95"/>
  <c r="AO163" i="95"/>
  <c r="AN163" i="95"/>
  <c r="AM163" i="95"/>
  <c r="AL163" i="95"/>
  <c r="AK163" i="95"/>
  <c r="AJ163" i="95"/>
  <c r="AI163" i="95"/>
  <c r="AH163" i="95"/>
  <c r="AG163" i="95"/>
  <c r="AF163" i="95"/>
  <c r="AE163" i="95"/>
  <c r="AD163" i="95"/>
  <c r="AC163" i="95"/>
  <c r="AB163" i="95"/>
  <c r="AA163" i="95"/>
  <c r="Z163" i="95"/>
  <c r="Y163" i="95"/>
  <c r="X163" i="95"/>
  <c r="W163" i="95"/>
  <c r="V163" i="95"/>
  <c r="U163" i="95"/>
  <c r="T163" i="95"/>
  <c r="S163" i="95"/>
  <c r="R163" i="95"/>
  <c r="Q163" i="95"/>
  <c r="P163" i="95"/>
  <c r="O163" i="95"/>
  <c r="N163" i="95"/>
  <c r="M163" i="95"/>
  <c r="L163" i="95"/>
  <c r="K163" i="95"/>
  <c r="J163" i="95"/>
  <c r="I163" i="95"/>
  <c r="H163" i="95"/>
  <c r="G163" i="95"/>
  <c r="F163" i="95"/>
  <c r="E163" i="95"/>
  <c r="D163" i="95"/>
  <c r="C163" i="95"/>
  <c r="B163" i="95"/>
  <c r="BA162" i="95"/>
  <c r="AZ162" i="95"/>
  <c r="AY162" i="95"/>
  <c r="AX162" i="95"/>
  <c r="AW162" i="95"/>
  <c r="AV162" i="95"/>
  <c r="AU162" i="95"/>
  <c r="AT162" i="95"/>
  <c r="AS162" i="95"/>
  <c r="AR162" i="95"/>
  <c r="AQ162" i="95"/>
  <c r="AP162" i="95"/>
  <c r="AO162" i="95"/>
  <c r="AN162" i="95"/>
  <c r="AM162" i="95"/>
  <c r="AL162" i="95"/>
  <c r="AK162" i="95"/>
  <c r="AJ162" i="95"/>
  <c r="AI162" i="95"/>
  <c r="AH162" i="95"/>
  <c r="AG162" i="95"/>
  <c r="AF162" i="95"/>
  <c r="AE162" i="95"/>
  <c r="AD162" i="95"/>
  <c r="AC162" i="95"/>
  <c r="AB162" i="95"/>
  <c r="AA162" i="95"/>
  <c r="Z162" i="95"/>
  <c r="Y162" i="95"/>
  <c r="X162" i="95"/>
  <c r="W162" i="95"/>
  <c r="V162" i="95"/>
  <c r="U162" i="95"/>
  <c r="T162" i="95"/>
  <c r="S162" i="95"/>
  <c r="R162" i="95"/>
  <c r="Q162" i="95"/>
  <c r="P162" i="95"/>
  <c r="O162" i="95"/>
  <c r="N162" i="95"/>
  <c r="M162" i="95"/>
  <c r="L162" i="95"/>
  <c r="K162" i="95"/>
  <c r="J162" i="95"/>
  <c r="I162" i="95"/>
  <c r="H162" i="95"/>
  <c r="G162" i="95"/>
  <c r="F162" i="95"/>
  <c r="E162" i="95"/>
  <c r="D162" i="95"/>
  <c r="C162" i="95"/>
  <c r="B162" i="95"/>
  <c r="BA161" i="95"/>
  <c r="AZ161" i="95"/>
  <c r="AY161" i="95"/>
  <c r="AX161" i="95"/>
  <c r="AW161" i="95"/>
  <c r="AV161" i="95"/>
  <c r="AU161" i="95"/>
  <c r="AT161" i="95"/>
  <c r="AS161" i="95"/>
  <c r="AR161" i="95"/>
  <c r="AQ161" i="95"/>
  <c r="AP161" i="95"/>
  <c r="AO161" i="95"/>
  <c r="AN161" i="95"/>
  <c r="AM161" i="95"/>
  <c r="AL161" i="95"/>
  <c r="AK161" i="95"/>
  <c r="AJ161" i="95"/>
  <c r="AI161" i="95"/>
  <c r="AH161" i="95"/>
  <c r="AG161" i="95"/>
  <c r="AF161" i="95"/>
  <c r="AE161" i="95"/>
  <c r="AD161" i="95"/>
  <c r="AC161" i="95"/>
  <c r="AB161" i="95"/>
  <c r="AA161" i="95"/>
  <c r="Z161" i="95"/>
  <c r="Y161" i="95"/>
  <c r="X161" i="95"/>
  <c r="W161" i="95"/>
  <c r="V161" i="95"/>
  <c r="U161" i="95"/>
  <c r="T161" i="95"/>
  <c r="S161" i="95"/>
  <c r="R161" i="95"/>
  <c r="Q161" i="95"/>
  <c r="P161" i="95"/>
  <c r="O161" i="95"/>
  <c r="N161" i="95"/>
  <c r="M161" i="95"/>
  <c r="L161" i="95"/>
  <c r="K161" i="95"/>
  <c r="J161" i="95"/>
  <c r="I161" i="95"/>
  <c r="H161" i="95"/>
  <c r="G161" i="95"/>
  <c r="F161" i="95"/>
  <c r="E161" i="95"/>
  <c r="D161" i="95"/>
  <c r="C161" i="95"/>
  <c r="B161" i="95"/>
  <c r="BA160" i="95"/>
  <c r="AZ160" i="95"/>
  <c r="AY160" i="95"/>
  <c r="AX160" i="95"/>
  <c r="AW160" i="95"/>
  <c r="AV160" i="95"/>
  <c r="AU160" i="95"/>
  <c r="AT160" i="95"/>
  <c r="AS160" i="95"/>
  <c r="AR160" i="95"/>
  <c r="AQ160" i="95"/>
  <c r="AP160" i="95"/>
  <c r="AO160" i="95"/>
  <c r="AN160" i="95"/>
  <c r="AM160" i="95"/>
  <c r="AL160" i="95"/>
  <c r="AK160" i="95"/>
  <c r="AJ160" i="95"/>
  <c r="AI160" i="95"/>
  <c r="AH160" i="95"/>
  <c r="AG160" i="95"/>
  <c r="AF160" i="95"/>
  <c r="AE160" i="95"/>
  <c r="AD160" i="95"/>
  <c r="AC160" i="95"/>
  <c r="AB160" i="95"/>
  <c r="AA160" i="95"/>
  <c r="Z160" i="95"/>
  <c r="Y160" i="95"/>
  <c r="X160" i="95"/>
  <c r="W160" i="95"/>
  <c r="V160" i="95"/>
  <c r="U160" i="95"/>
  <c r="T160" i="95"/>
  <c r="S160" i="95"/>
  <c r="R160" i="95"/>
  <c r="Q160" i="95"/>
  <c r="P160" i="95"/>
  <c r="O160" i="95"/>
  <c r="N160" i="95"/>
  <c r="M160" i="95"/>
  <c r="L160" i="95"/>
  <c r="K160" i="95"/>
  <c r="J160" i="95"/>
  <c r="I160" i="95"/>
  <c r="H160" i="95"/>
  <c r="G160" i="95"/>
  <c r="F160" i="95"/>
  <c r="E160" i="95"/>
  <c r="D160" i="95"/>
  <c r="C160" i="95"/>
  <c r="B160" i="95"/>
  <c r="BA159" i="95"/>
  <c r="AZ159" i="95"/>
  <c r="AY159" i="95"/>
  <c r="AX159" i="95"/>
  <c r="AW159" i="95"/>
  <c r="AV159" i="95"/>
  <c r="AU159" i="95"/>
  <c r="AT159" i="95"/>
  <c r="AS159" i="95"/>
  <c r="AR159" i="95"/>
  <c r="AQ159" i="95"/>
  <c r="AP159" i="95"/>
  <c r="AO159" i="95"/>
  <c r="AN159" i="95"/>
  <c r="AM159" i="95"/>
  <c r="AL159" i="95"/>
  <c r="AK159" i="95"/>
  <c r="AJ159" i="95"/>
  <c r="AI159" i="95"/>
  <c r="AH159" i="95"/>
  <c r="AG159" i="95"/>
  <c r="AF159" i="95"/>
  <c r="AE159" i="95"/>
  <c r="AD159" i="95"/>
  <c r="AC159" i="95"/>
  <c r="AB159" i="95"/>
  <c r="AA159" i="95"/>
  <c r="Z159" i="95"/>
  <c r="Y159" i="95"/>
  <c r="X159" i="95"/>
  <c r="W159" i="95"/>
  <c r="V159" i="95"/>
  <c r="U159" i="95"/>
  <c r="T159" i="95"/>
  <c r="S159" i="95"/>
  <c r="R159" i="95"/>
  <c r="Q159" i="95"/>
  <c r="P159" i="95"/>
  <c r="O159" i="95"/>
  <c r="N159" i="95"/>
  <c r="M159" i="95"/>
  <c r="L159" i="95"/>
  <c r="K159" i="95"/>
  <c r="J159" i="95"/>
  <c r="I159" i="95"/>
  <c r="H159" i="95"/>
  <c r="G159" i="95"/>
  <c r="F159" i="95"/>
  <c r="E159" i="95"/>
  <c r="D159" i="95"/>
  <c r="C159" i="95"/>
  <c r="B159" i="95"/>
  <c r="BA158" i="95"/>
  <c r="AZ158" i="95"/>
  <c r="AY158" i="95"/>
  <c r="AX158" i="95"/>
  <c r="AW158" i="95"/>
  <c r="AV158" i="95"/>
  <c r="AU158" i="95"/>
  <c r="AT158" i="95"/>
  <c r="AS158" i="95"/>
  <c r="AR158" i="95"/>
  <c r="AQ158" i="95"/>
  <c r="AP158" i="95"/>
  <c r="AO158" i="95"/>
  <c r="AN158" i="95"/>
  <c r="AM158" i="95"/>
  <c r="AL158" i="95"/>
  <c r="AK158" i="95"/>
  <c r="AJ158" i="95"/>
  <c r="AI158" i="95"/>
  <c r="AH158" i="95"/>
  <c r="AG158" i="95"/>
  <c r="AF158" i="95"/>
  <c r="AE158" i="95"/>
  <c r="AD158" i="95"/>
  <c r="AC158" i="95"/>
  <c r="AB158" i="95"/>
  <c r="AA158" i="95"/>
  <c r="Z158" i="95"/>
  <c r="Y158" i="95"/>
  <c r="X158" i="95"/>
  <c r="W158" i="95"/>
  <c r="V158" i="95"/>
  <c r="U158" i="95"/>
  <c r="T158" i="95"/>
  <c r="S158" i="95"/>
  <c r="R158" i="95"/>
  <c r="Q158" i="95"/>
  <c r="P158" i="95"/>
  <c r="O158" i="95"/>
  <c r="N158" i="95"/>
  <c r="M158" i="95"/>
  <c r="L158" i="95"/>
  <c r="K158" i="95"/>
  <c r="J158" i="95"/>
  <c r="I158" i="95"/>
  <c r="H158" i="95"/>
  <c r="G158" i="95"/>
  <c r="F158" i="95"/>
  <c r="E158" i="95"/>
  <c r="D158" i="95"/>
  <c r="C158" i="95"/>
  <c r="B158" i="95"/>
  <c r="BA157" i="95"/>
  <c r="AZ157" i="95"/>
  <c r="AY157" i="95"/>
  <c r="AX157" i="95"/>
  <c r="AW157" i="95"/>
  <c r="AV157" i="95"/>
  <c r="AU157" i="95"/>
  <c r="AT157" i="95"/>
  <c r="AS157" i="95"/>
  <c r="AR157" i="95"/>
  <c r="AQ157" i="95"/>
  <c r="AP157" i="95"/>
  <c r="AO157" i="95"/>
  <c r="AN157" i="95"/>
  <c r="AM157" i="95"/>
  <c r="AL157" i="95"/>
  <c r="AK157" i="95"/>
  <c r="AJ157" i="95"/>
  <c r="AI157" i="95"/>
  <c r="AH157" i="95"/>
  <c r="AG157" i="95"/>
  <c r="AF157" i="95"/>
  <c r="AE157" i="95"/>
  <c r="AD157" i="95"/>
  <c r="AC157" i="95"/>
  <c r="AB157" i="95"/>
  <c r="AA157" i="95"/>
  <c r="Z157" i="95"/>
  <c r="Y157" i="95"/>
  <c r="X157" i="95"/>
  <c r="W157" i="95"/>
  <c r="V157" i="95"/>
  <c r="U157" i="95"/>
  <c r="T157" i="95"/>
  <c r="S157" i="95"/>
  <c r="R157" i="95"/>
  <c r="Q157" i="95"/>
  <c r="P157" i="95"/>
  <c r="O157" i="95"/>
  <c r="N157" i="95"/>
  <c r="M157" i="95"/>
  <c r="L157" i="95"/>
  <c r="K157" i="95"/>
  <c r="J157" i="95"/>
  <c r="I157" i="95"/>
  <c r="H157" i="95"/>
  <c r="G157" i="95"/>
  <c r="F157" i="95"/>
  <c r="E157" i="95"/>
  <c r="D157" i="95"/>
  <c r="C157" i="95"/>
  <c r="B157" i="95"/>
  <c r="BA156" i="95"/>
  <c r="AZ156" i="95"/>
  <c r="AY156" i="95"/>
  <c r="AX156" i="95"/>
  <c r="AW156" i="95"/>
  <c r="AV156" i="95"/>
  <c r="AU156" i="95"/>
  <c r="AT156" i="95"/>
  <c r="AS156" i="95"/>
  <c r="AR156" i="95"/>
  <c r="AQ156" i="95"/>
  <c r="AP156" i="95"/>
  <c r="AO156" i="95"/>
  <c r="AN156" i="95"/>
  <c r="AM156" i="95"/>
  <c r="AL156" i="95"/>
  <c r="AK156" i="95"/>
  <c r="AJ156" i="95"/>
  <c r="AI156" i="95"/>
  <c r="AH156" i="95"/>
  <c r="AG156" i="95"/>
  <c r="AF156" i="95"/>
  <c r="AE156" i="95"/>
  <c r="AD156" i="95"/>
  <c r="AC156" i="95"/>
  <c r="AB156" i="95"/>
  <c r="AA156" i="95"/>
  <c r="Z156" i="95"/>
  <c r="Y156" i="95"/>
  <c r="X156" i="95"/>
  <c r="W156" i="95"/>
  <c r="V156" i="95"/>
  <c r="U156" i="95"/>
  <c r="T156" i="95"/>
  <c r="S156" i="95"/>
  <c r="R156" i="95"/>
  <c r="Q156" i="95"/>
  <c r="P156" i="95"/>
  <c r="O156" i="95"/>
  <c r="N156" i="95"/>
  <c r="M156" i="95"/>
  <c r="L156" i="95"/>
  <c r="K156" i="95"/>
  <c r="J156" i="95"/>
  <c r="I156" i="95"/>
  <c r="H156" i="95"/>
  <c r="G156" i="95"/>
  <c r="F156" i="95"/>
  <c r="E156" i="95"/>
  <c r="D156" i="95"/>
  <c r="C156" i="95"/>
  <c r="B156" i="95"/>
  <c r="BA155" i="95"/>
  <c r="AZ155" i="95"/>
  <c r="AY155" i="95"/>
  <c r="AX155" i="95"/>
  <c r="AW155" i="95"/>
  <c r="AV155" i="95"/>
  <c r="AU155" i="95"/>
  <c r="AT155" i="95"/>
  <c r="AS155" i="95"/>
  <c r="AR155" i="95"/>
  <c r="AQ155" i="95"/>
  <c r="AP155" i="95"/>
  <c r="AO155" i="95"/>
  <c r="AN155" i="95"/>
  <c r="AM155" i="95"/>
  <c r="AL155" i="95"/>
  <c r="AK155" i="95"/>
  <c r="AJ155" i="95"/>
  <c r="AI155" i="95"/>
  <c r="AH155" i="95"/>
  <c r="AG155" i="95"/>
  <c r="AF155" i="95"/>
  <c r="AE155" i="95"/>
  <c r="AD155" i="95"/>
  <c r="AC155" i="95"/>
  <c r="AB155" i="95"/>
  <c r="AA155" i="95"/>
  <c r="Z155" i="95"/>
  <c r="Y155" i="95"/>
  <c r="X155" i="95"/>
  <c r="W155" i="95"/>
  <c r="V155" i="95"/>
  <c r="U155" i="95"/>
  <c r="T155" i="95"/>
  <c r="S155" i="95"/>
  <c r="R155" i="95"/>
  <c r="Q155" i="95"/>
  <c r="P155" i="95"/>
  <c r="O155" i="95"/>
  <c r="N155" i="95"/>
  <c r="M155" i="95"/>
  <c r="L155" i="95"/>
  <c r="K155" i="95"/>
  <c r="J155" i="95"/>
  <c r="I155" i="95"/>
  <c r="H155" i="95"/>
  <c r="G155" i="95"/>
  <c r="F155" i="95"/>
  <c r="E155" i="95"/>
  <c r="D155" i="95"/>
  <c r="C155" i="95"/>
  <c r="B155" i="95"/>
  <c r="BA154" i="95"/>
  <c r="AZ154" i="95"/>
  <c r="AY154" i="95"/>
  <c r="AX154" i="95"/>
  <c r="AW154" i="95"/>
  <c r="AV154" i="95"/>
  <c r="AU154" i="95"/>
  <c r="AT154" i="95"/>
  <c r="AS154" i="95"/>
  <c r="AR154" i="95"/>
  <c r="AQ154" i="95"/>
  <c r="AP154" i="95"/>
  <c r="AO154" i="95"/>
  <c r="AN154" i="95"/>
  <c r="AM154" i="95"/>
  <c r="AL154" i="95"/>
  <c r="AK154" i="95"/>
  <c r="AJ154" i="95"/>
  <c r="AI154" i="95"/>
  <c r="AH154" i="95"/>
  <c r="AG154" i="95"/>
  <c r="AF154" i="95"/>
  <c r="AE154" i="95"/>
  <c r="AD154" i="95"/>
  <c r="AC154" i="95"/>
  <c r="AB154" i="95"/>
  <c r="AA154" i="95"/>
  <c r="Z154" i="95"/>
  <c r="Y154" i="95"/>
  <c r="X154" i="95"/>
  <c r="W154" i="95"/>
  <c r="V154" i="95"/>
  <c r="U154" i="95"/>
  <c r="T154" i="95"/>
  <c r="S154" i="95"/>
  <c r="R154" i="95"/>
  <c r="Q154" i="95"/>
  <c r="P154" i="95"/>
  <c r="O154" i="95"/>
  <c r="N154" i="95"/>
  <c r="M154" i="95"/>
  <c r="L154" i="95"/>
  <c r="K154" i="95"/>
  <c r="J154" i="95"/>
  <c r="I154" i="95"/>
  <c r="H154" i="95"/>
  <c r="G154" i="95"/>
  <c r="F154" i="95"/>
  <c r="E154" i="95"/>
  <c r="D154" i="95"/>
  <c r="C154" i="95"/>
  <c r="B154" i="95"/>
  <c r="BA153" i="95"/>
  <c r="AZ153" i="95"/>
  <c r="AY153" i="95"/>
  <c r="AX153" i="95"/>
  <c r="AW153" i="95"/>
  <c r="AV153" i="95"/>
  <c r="AU153" i="95"/>
  <c r="AT153" i="95"/>
  <c r="AS153" i="95"/>
  <c r="AR153" i="95"/>
  <c r="AQ153" i="95"/>
  <c r="AP153" i="95"/>
  <c r="AO153" i="95"/>
  <c r="AN153" i="95"/>
  <c r="AM153" i="95"/>
  <c r="AL153" i="95"/>
  <c r="AK153" i="95"/>
  <c r="AJ153" i="95"/>
  <c r="AI153" i="95"/>
  <c r="AH153" i="95"/>
  <c r="AG153" i="95"/>
  <c r="AF153" i="95"/>
  <c r="AE153" i="95"/>
  <c r="AD153" i="95"/>
  <c r="AC153" i="95"/>
  <c r="AB153" i="95"/>
  <c r="AA153" i="95"/>
  <c r="Z153" i="95"/>
  <c r="Y153" i="95"/>
  <c r="X153" i="95"/>
  <c r="W153" i="95"/>
  <c r="V153" i="95"/>
  <c r="U153" i="95"/>
  <c r="T153" i="95"/>
  <c r="S153" i="95"/>
  <c r="R153" i="95"/>
  <c r="Q153" i="95"/>
  <c r="P153" i="95"/>
  <c r="O153" i="95"/>
  <c r="N153" i="95"/>
  <c r="M153" i="95"/>
  <c r="L153" i="95"/>
  <c r="K153" i="95"/>
  <c r="J153" i="95"/>
  <c r="I153" i="95"/>
  <c r="H153" i="95"/>
  <c r="G153" i="95"/>
  <c r="F153" i="95"/>
  <c r="E153" i="95"/>
  <c r="D153" i="95"/>
  <c r="C153" i="95"/>
  <c r="B153" i="95"/>
  <c r="BA152" i="95"/>
  <c r="AZ152" i="95"/>
  <c r="AY152" i="95"/>
  <c r="AX152" i="95"/>
  <c r="AW152" i="95"/>
  <c r="AV152" i="95"/>
  <c r="AU152" i="95"/>
  <c r="AT152" i="95"/>
  <c r="AS152" i="95"/>
  <c r="AR152" i="95"/>
  <c r="AQ152" i="95"/>
  <c r="AP152" i="95"/>
  <c r="AO152" i="95"/>
  <c r="AN152" i="95"/>
  <c r="AM152" i="95"/>
  <c r="AL152" i="95"/>
  <c r="AK152" i="95"/>
  <c r="AJ152" i="95"/>
  <c r="AI152" i="95"/>
  <c r="AH152" i="95"/>
  <c r="AG152" i="95"/>
  <c r="AF152" i="95"/>
  <c r="AE152" i="95"/>
  <c r="AD152" i="95"/>
  <c r="AC152" i="95"/>
  <c r="AB152" i="95"/>
  <c r="AA152" i="95"/>
  <c r="Z152" i="95"/>
  <c r="Y152" i="95"/>
  <c r="X152" i="95"/>
  <c r="W152" i="95"/>
  <c r="V152" i="95"/>
  <c r="U152" i="95"/>
  <c r="T152" i="95"/>
  <c r="S152" i="95"/>
  <c r="R152" i="95"/>
  <c r="Q152" i="95"/>
  <c r="P152" i="95"/>
  <c r="O152" i="95"/>
  <c r="N152" i="95"/>
  <c r="M152" i="95"/>
  <c r="L152" i="95"/>
  <c r="K152" i="95"/>
  <c r="J152" i="95"/>
  <c r="I152" i="95"/>
  <c r="H152" i="95"/>
  <c r="G152" i="95"/>
  <c r="F152" i="95"/>
  <c r="E152" i="95"/>
  <c r="D152" i="95"/>
  <c r="C152" i="95"/>
  <c r="B152" i="95"/>
  <c r="BA151" i="95"/>
  <c r="AZ151" i="95"/>
  <c r="AY151" i="95"/>
  <c r="AX151" i="95"/>
  <c r="AW151" i="95"/>
  <c r="AV151" i="95"/>
  <c r="AU151" i="95"/>
  <c r="AT151" i="95"/>
  <c r="AS151" i="95"/>
  <c r="AR151" i="95"/>
  <c r="AQ151" i="95"/>
  <c r="AP151" i="95"/>
  <c r="AO151" i="95"/>
  <c r="AN151" i="95"/>
  <c r="AM151" i="95"/>
  <c r="AL151" i="95"/>
  <c r="AK151" i="95"/>
  <c r="AJ151" i="95"/>
  <c r="AI151" i="95"/>
  <c r="AH151" i="95"/>
  <c r="AG151" i="95"/>
  <c r="AF151" i="95"/>
  <c r="AE151" i="95"/>
  <c r="AD151" i="95"/>
  <c r="AC151" i="95"/>
  <c r="AB151" i="95"/>
  <c r="AA151" i="95"/>
  <c r="Z151" i="95"/>
  <c r="Y151" i="95"/>
  <c r="X151" i="95"/>
  <c r="W151" i="95"/>
  <c r="V151" i="95"/>
  <c r="U151" i="95"/>
  <c r="T151" i="95"/>
  <c r="S151" i="95"/>
  <c r="R151" i="95"/>
  <c r="Q151" i="95"/>
  <c r="P151" i="95"/>
  <c r="O151" i="95"/>
  <c r="N151" i="95"/>
  <c r="M151" i="95"/>
  <c r="L151" i="95"/>
  <c r="K151" i="95"/>
  <c r="J151" i="95"/>
  <c r="I151" i="95"/>
  <c r="H151" i="95"/>
  <c r="G151" i="95"/>
  <c r="F151" i="95"/>
  <c r="E151" i="95"/>
  <c r="D151" i="95"/>
  <c r="C151" i="95"/>
  <c r="B151" i="95"/>
  <c r="BA150" i="95"/>
  <c r="AZ150" i="95"/>
  <c r="AY150" i="95"/>
  <c r="AX150" i="95"/>
  <c r="AW150" i="95"/>
  <c r="AV150" i="95"/>
  <c r="AU150" i="95"/>
  <c r="AT150" i="95"/>
  <c r="AS150" i="95"/>
  <c r="AR150" i="95"/>
  <c r="AQ150" i="95"/>
  <c r="AP150" i="95"/>
  <c r="AO150" i="95"/>
  <c r="AN150" i="95"/>
  <c r="AM150" i="95"/>
  <c r="AL150" i="95"/>
  <c r="AK150" i="95"/>
  <c r="AJ150" i="95"/>
  <c r="AI150" i="95"/>
  <c r="AH150" i="95"/>
  <c r="AG150" i="95"/>
  <c r="AF150" i="95"/>
  <c r="AE150" i="95"/>
  <c r="AD150" i="95"/>
  <c r="AC150" i="95"/>
  <c r="AB150" i="95"/>
  <c r="AA150" i="95"/>
  <c r="Z150" i="95"/>
  <c r="Y150" i="95"/>
  <c r="X150" i="95"/>
  <c r="W150" i="95"/>
  <c r="V150" i="95"/>
  <c r="U150" i="95"/>
  <c r="T150" i="95"/>
  <c r="S150" i="95"/>
  <c r="R150" i="95"/>
  <c r="Q150" i="95"/>
  <c r="P150" i="95"/>
  <c r="O150" i="95"/>
  <c r="N150" i="95"/>
  <c r="M150" i="95"/>
  <c r="L150" i="95"/>
  <c r="K150" i="95"/>
  <c r="J150" i="95"/>
  <c r="I150" i="95"/>
  <c r="H150" i="95"/>
  <c r="G150" i="95"/>
  <c r="F150" i="95"/>
  <c r="E150" i="95"/>
  <c r="D150" i="95"/>
  <c r="C150" i="95"/>
  <c r="B150" i="95"/>
  <c r="BA149" i="95"/>
  <c r="AZ149" i="95"/>
  <c r="AY149" i="95"/>
  <c r="AX149" i="95"/>
  <c r="AW149" i="95"/>
  <c r="AV149" i="95"/>
  <c r="AU149" i="95"/>
  <c r="AT149" i="95"/>
  <c r="AS149" i="95"/>
  <c r="AR149" i="95"/>
  <c r="AQ149" i="95"/>
  <c r="AP149" i="95"/>
  <c r="AO149" i="95"/>
  <c r="AN149" i="95"/>
  <c r="AM149" i="95"/>
  <c r="AL149" i="95"/>
  <c r="AK149" i="95"/>
  <c r="AJ149" i="95"/>
  <c r="AI149" i="95"/>
  <c r="AH149" i="95"/>
  <c r="AG149" i="95"/>
  <c r="AF149" i="95"/>
  <c r="AE149" i="95"/>
  <c r="AD149" i="95"/>
  <c r="AC149" i="95"/>
  <c r="AB149" i="95"/>
  <c r="AA149" i="95"/>
  <c r="Z149" i="95"/>
  <c r="Y149" i="95"/>
  <c r="X149" i="95"/>
  <c r="W149" i="95"/>
  <c r="V149" i="95"/>
  <c r="U149" i="95"/>
  <c r="T149" i="95"/>
  <c r="S149" i="95"/>
  <c r="R149" i="95"/>
  <c r="Q149" i="95"/>
  <c r="P149" i="95"/>
  <c r="O149" i="95"/>
  <c r="N149" i="95"/>
  <c r="M149" i="95"/>
  <c r="L149" i="95"/>
  <c r="K149" i="95"/>
  <c r="J149" i="95"/>
  <c r="I149" i="95"/>
  <c r="H149" i="95"/>
  <c r="G149" i="95"/>
  <c r="F149" i="95"/>
  <c r="E149" i="95"/>
  <c r="D149" i="95"/>
  <c r="C149" i="95"/>
  <c r="B149" i="95"/>
  <c r="BA148" i="95"/>
  <c r="AZ148" i="95"/>
  <c r="AY148" i="95"/>
  <c r="AX148" i="95"/>
  <c r="AW148" i="95"/>
  <c r="AV148" i="95"/>
  <c r="AU148" i="95"/>
  <c r="AT148" i="95"/>
  <c r="AS148" i="95"/>
  <c r="AR148" i="95"/>
  <c r="AQ148" i="95"/>
  <c r="AP148" i="95"/>
  <c r="AO148" i="95"/>
  <c r="AN148" i="95"/>
  <c r="AM148" i="95"/>
  <c r="AL148" i="95"/>
  <c r="AK148" i="95"/>
  <c r="AJ148" i="95"/>
  <c r="AI148" i="95"/>
  <c r="AH148" i="95"/>
  <c r="AG148" i="95"/>
  <c r="AF148" i="95"/>
  <c r="AE148" i="95"/>
  <c r="AD148" i="95"/>
  <c r="AC148" i="95"/>
  <c r="AB148" i="95"/>
  <c r="AA148" i="95"/>
  <c r="Z148" i="95"/>
  <c r="Y148" i="95"/>
  <c r="X148" i="95"/>
  <c r="W148" i="95"/>
  <c r="V148" i="95"/>
  <c r="U148" i="95"/>
  <c r="T148" i="95"/>
  <c r="S148" i="95"/>
  <c r="R148" i="95"/>
  <c r="Q148" i="95"/>
  <c r="P148" i="95"/>
  <c r="O148" i="95"/>
  <c r="N148" i="95"/>
  <c r="M148" i="95"/>
  <c r="L148" i="95"/>
  <c r="K148" i="95"/>
  <c r="J148" i="95"/>
  <c r="I148" i="95"/>
  <c r="H148" i="95"/>
  <c r="G148" i="95"/>
  <c r="F148" i="95"/>
  <c r="E148" i="95"/>
  <c r="D148" i="95"/>
  <c r="C148" i="95"/>
  <c r="B148" i="95"/>
  <c r="BA147" i="95"/>
  <c r="AZ147" i="95"/>
  <c r="AY147" i="95"/>
  <c r="AX147" i="95"/>
  <c r="AW147" i="95"/>
  <c r="AV147" i="95"/>
  <c r="AU147" i="95"/>
  <c r="AT147" i="95"/>
  <c r="AS147" i="95"/>
  <c r="AR147" i="95"/>
  <c r="AQ147" i="95"/>
  <c r="AP147" i="95"/>
  <c r="AO147" i="95"/>
  <c r="AN147" i="95"/>
  <c r="AM147" i="95"/>
  <c r="AL147" i="95"/>
  <c r="AK147" i="95"/>
  <c r="AJ147" i="95"/>
  <c r="AI147" i="95"/>
  <c r="AH147" i="95"/>
  <c r="AG147" i="95"/>
  <c r="AF147" i="95"/>
  <c r="AE147" i="95"/>
  <c r="AD147" i="95"/>
  <c r="AC147" i="95"/>
  <c r="AB147" i="95"/>
  <c r="AA147" i="95"/>
  <c r="Z147" i="95"/>
  <c r="Y147" i="95"/>
  <c r="X147" i="95"/>
  <c r="W147" i="95"/>
  <c r="V147" i="95"/>
  <c r="U147" i="95"/>
  <c r="T147" i="95"/>
  <c r="S147" i="95"/>
  <c r="R147" i="95"/>
  <c r="Q147" i="95"/>
  <c r="P147" i="95"/>
  <c r="O147" i="95"/>
  <c r="N147" i="95"/>
  <c r="M147" i="95"/>
  <c r="L147" i="95"/>
  <c r="K147" i="95"/>
  <c r="J147" i="95"/>
  <c r="I147" i="95"/>
  <c r="H147" i="95"/>
  <c r="G147" i="95"/>
  <c r="F147" i="95"/>
  <c r="E147" i="95"/>
  <c r="D147" i="95"/>
  <c r="C147" i="95"/>
  <c r="B147" i="95"/>
  <c r="BA146" i="95"/>
  <c r="AZ146" i="95"/>
  <c r="AY146" i="95"/>
  <c r="AX146" i="95"/>
  <c r="AW146" i="95"/>
  <c r="AV146" i="95"/>
  <c r="AU146" i="95"/>
  <c r="AT146" i="95"/>
  <c r="AS146" i="95"/>
  <c r="AR146" i="95"/>
  <c r="AQ146" i="95"/>
  <c r="AP146" i="95"/>
  <c r="AO146" i="95"/>
  <c r="AN146" i="95"/>
  <c r="AM146" i="95"/>
  <c r="AL146" i="95"/>
  <c r="AK146" i="95"/>
  <c r="AJ146" i="95"/>
  <c r="AI146" i="95"/>
  <c r="AH146" i="95"/>
  <c r="AG146" i="95"/>
  <c r="AF146" i="95"/>
  <c r="AE146" i="95"/>
  <c r="AD146" i="95"/>
  <c r="AC146" i="95"/>
  <c r="AB146" i="95"/>
  <c r="AA146" i="95"/>
  <c r="Z146" i="95"/>
  <c r="Y146" i="95"/>
  <c r="X146" i="95"/>
  <c r="W146" i="95"/>
  <c r="V146" i="95"/>
  <c r="U146" i="95"/>
  <c r="T146" i="95"/>
  <c r="S146" i="95"/>
  <c r="R146" i="95"/>
  <c r="Q146" i="95"/>
  <c r="P146" i="95"/>
  <c r="O146" i="95"/>
  <c r="N146" i="95"/>
  <c r="M146" i="95"/>
  <c r="L146" i="95"/>
  <c r="K146" i="95"/>
  <c r="J146" i="95"/>
  <c r="I146" i="95"/>
  <c r="H146" i="95"/>
  <c r="G146" i="95"/>
  <c r="F146" i="95"/>
  <c r="E146" i="95"/>
  <c r="D146" i="95"/>
  <c r="C146" i="95"/>
  <c r="B146" i="95"/>
  <c r="BA145" i="95"/>
  <c r="AZ145" i="95"/>
  <c r="AY145" i="95"/>
  <c r="AX145" i="95"/>
  <c r="AW145" i="95"/>
  <c r="AV145" i="95"/>
  <c r="AU145" i="95"/>
  <c r="AT145" i="95"/>
  <c r="AS145" i="95"/>
  <c r="AR145" i="95"/>
  <c r="AQ145" i="95"/>
  <c r="AP145" i="95"/>
  <c r="AO145" i="95"/>
  <c r="AN145" i="95"/>
  <c r="AM145" i="95"/>
  <c r="AL145" i="95"/>
  <c r="AK145" i="95"/>
  <c r="AJ145" i="95"/>
  <c r="AI145" i="95"/>
  <c r="AH145" i="95"/>
  <c r="AG145" i="95"/>
  <c r="AF145" i="95"/>
  <c r="AE145" i="95"/>
  <c r="AD145" i="95"/>
  <c r="AC145" i="95"/>
  <c r="AB145" i="95"/>
  <c r="AA145" i="95"/>
  <c r="Z145" i="95"/>
  <c r="Y145" i="95"/>
  <c r="X145" i="95"/>
  <c r="W145" i="95"/>
  <c r="V145" i="95"/>
  <c r="U145" i="95"/>
  <c r="T145" i="95"/>
  <c r="S145" i="95"/>
  <c r="R145" i="95"/>
  <c r="Q145" i="95"/>
  <c r="P145" i="95"/>
  <c r="O145" i="95"/>
  <c r="N145" i="95"/>
  <c r="M145" i="95"/>
  <c r="L145" i="95"/>
  <c r="K145" i="95"/>
  <c r="J145" i="95"/>
  <c r="I145" i="95"/>
  <c r="H145" i="95"/>
  <c r="G145" i="95"/>
  <c r="F145" i="95"/>
  <c r="E145" i="95"/>
  <c r="D145" i="95"/>
  <c r="C145" i="95"/>
  <c r="B145" i="95"/>
  <c r="BA144" i="95"/>
  <c r="AZ144" i="95"/>
  <c r="AY144" i="95"/>
  <c r="AX144" i="95"/>
  <c r="AW144" i="95"/>
  <c r="AV144" i="95"/>
  <c r="AU144" i="95"/>
  <c r="AT144" i="95"/>
  <c r="AS144" i="95"/>
  <c r="AR144" i="95"/>
  <c r="AQ144" i="95"/>
  <c r="AP144" i="95"/>
  <c r="AO144" i="95"/>
  <c r="AN144" i="95"/>
  <c r="AM144" i="95"/>
  <c r="AL144" i="95"/>
  <c r="AK144" i="95"/>
  <c r="AJ144" i="95"/>
  <c r="AI144" i="95"/>
  <c r="AH144" i="95"/>
  <c r="AG144" i="95"/>
  <c r="AF144" i="95"/>
  <c r="AE144" i="95"/>
  <c r="AD144" i="95"/>
  <c r="AC144" i="95"/>
  <c r="AB144" i="95"/>
  <c r="AA144" i="95"/>
  <c r="Z144" i="95"/>
  <c r="Y144" i="95"/>
  <c r="X144" i="95"/>
  <c r="W144" i="95"/>
  <c r="V144" i="95"/>
  <c r="U144" i="95"/>
  <c r="T144" i="95"/>
  <c r="S144" i="95"/>
  <c r="R144" i="95"/>
  <c r="Q144" i="95"/>
  <c r="P144" i="95"/>
  <c r="O144" i="95"/>
  <c r="N144" i="95"/>
  <c r="M144" i="95"/>
  <c r="L144" i="95"/>
  <c r="K144" i="95"/>
  <c r="J144" i="95"/>
  <c r="I144" i="95"/>
  <c r="H144" i="95"/>
  <c r="G144" i="95"/>
  <c r="F144" i="95"/>
  <c r="E144" i="95"/>
  <c r="D144" i="95"/>
  <c r="C144" i="95"/>
  <c r="B144" i="95"/>
  <c r="BA143" i="95"/>
  <c r="AZ143" i="95"/>
  <c r="AY143" i="95"/>
  <c r="AX143" i="95"/>
  <c r="AW143" i="95"/>
  <c r="AV143" i="95"/>
  <c r="AU143" i="95"/>
  <c r="AT143" i="95"/>
  <c r="AS143" i="95"/>
  <c r="AR143" i="95"/>
  <c r="AQ143" i="95"/>
  <c r="AP143" i="95"/>
  <c r="AO143" i="95"/>
  <c r="AN143" i="95"/>
  <c r="AM143" i="95"/>
  <c r="AL143" i="95"/>
  <c r="AK143" i="95"/>
  <c r="AJ143" i="95"/>
  <c r="AI143" i="95"/>
  <c r="AH143" i="95"/>
  <c r="AG143" i="95"/>
  <c r="AF143" i="95"/>
  <c r="AE143" i="95"/>
  <c r="AD143" i="95"/>
  <c r="AC143" i="95"/>
  <c r="AB143" i="95"/>
  <c r="AA143" i="95"/>
  <c r="Z143" i="95"/>
  <c r="Y143" i="95"/>
  <c r="X143" i="95"/>
  <c r="W143" i="95"/>
  <c r="V143" i="95"/>
  <c r="U143" i="95"/>
  <c r="T143" i="95"/>
  <c r="S143" i="95"/>
  <c r="R143" i="95"/>
  <c r="Q143" i="95"/>
  <c r="P143" i="95"/>
  <c r="O143" i="95"/>
  <c r="N143" i="95"/>
  <c r="M143" i="95"/>
  <c r="L143" i="95"/>
  <c r="K143" i="95"/>
  <c r="J143" i="95"/>
  <c r="I143" i="95"/>
  <c r="H143" i="95"/>
  <c r="G143" i="95"/>
  <c r="F143" i="95"/>
  <c r="E143" i="95"/>
  <c r="D143" i="95"/>
  <c r="C143" i="95"/>
  <c r="B143" i="95"/>
  <c r="BA142" i="95"/>
  <c r="AZ142" i="95"/>
  <c r="AY142" i="95"/>
  <c r="AX142" i="95"/>
  <c r="AW142" i="95"/>
  <c r="AV142" i="95"/>
  <c r="AU142" i="95"/>
  <c r="AT142" i="95"/>
  <c r="AS142" i="95"/>
  <c r="AR142" i="95"/>
  <c r="AQ142" i="95"/>
  <c r="AP142" i="95"/>
  <c r="AO142" i="95"/>
  <c r="AN142" i="95"/>
  <c r="AM142" i="95"/>
  <c r="AL142" i="95"/>
  <c r="AK142" i="95"/>
  <c r="AJ142" i="95"/>
  <c r="AI142" i="95"/>
  <c r="AH142" i="95"/>
  <c r="AG142" i="95"/>
  <c r="AF142" i="95"/>
  <c r="AE142" i="95"/>
  <c r="AD142" i="95"/>
  <c r="AC142" i="95"/>
  <c r="AB142" i="95"/>
  <c r="AA142" i="95"/>
  <c r="Z142" i="95"/>
  <c r="Y142" i="95"/>
  <c r="X142" i="95"/>
  <c r="W142" i="95"/>
  <c r="V142" i="95"/>
  <c r="U142" i="95"/>
  <c r="T142" i="95"/>
  <c r="S142" i="95"/>
  <c r="R142" i="95"/>
  <c r="Q142" i="95"/>
  <c r="P142" i="95"/>
  <c r="O142" i="95"/>
  <c r="N142" i="95"/>
  <c r="M142" i="95"/>
  <c r="L142" i="95"/>
  <c r="K142" i="95"/>
  <c r="J142" i="95"/>
  <c r="I142" i="95"/>
  <c r="H142" i="95"/>
  <c r="G142" i="95"/>
  <c r="F142" i="95"/>
  <c r="E142" i="95"/>
  <c r="D142" i="95"/>
  <c r="C142" i="95"/>
  <c r="B142" i="95"/>
  <c r="BA141" i="95"/>
  <c r="AZ141" i="95"/>
  <c r="AY141" i="95"/>
  <c r="AX141" i="95"/>
  <c r="AW141" i="95"/>
  <c r="AV141" i="95"/>
  <c r="AU141" i="95"/>
  <c r="AT141" i="95"/>
  <c r="AS141" i="95"/>
  <c r="AR141" i="95"/>
  <c r="AQ141" i="95"/>
  <c r="AP141" i="95"/>
  <c r="AO141" i="95"/>
  <c r="AN141" i="95"/>
  <c r="AM141" i="95"/>
  <c r="AL141" i="95"/>
  <c r="AK141" i="95"/>
  <c r="AJ141" i="95"/>
  <c r="AI141" i="95"/>
  <c r="AH141" i="95"/>
  <c r="AG141" i="95"/>
  <c r="AF141" i="95"/>
  <c r="AE141" i="95"/>
  <c r="AD141" i="95"/>
  <c r="AC141" i="95"/>
  <c r="AB141" i="95"/>
  <c r="AA141" i="95"/>
  <c r="Z141" i="95"/>
  <c r="Y141" i="95"/>
  <c r="X141" i="95"/>
  <c r="W141" i="95"/>
  <c r="V141" i="95"/>
  <c r="U141" i="95"/>
  <c r="T141" i="95"/>
  <c r="S141" i="95"/>
  <c r="R141" i="95"/>
  <c r="Q141" i="95"/>
  <c r="P141" i="95"/>
  <c r="O141" i="95"/>
  <c r="N141" i="95"/>
  <c r="M141" i="95"/>
  <c r="L141" i="95"/>
  <c r="K141" i="95"/>
  <c r="J141" i="95"/>
  <c r="I141" i="95"/>
  <c r="H141" i="95"/>
  <c r="G141" i="95"/>
  <c r="F141" i="95"/>
  <c r="E141" i="95"/>
  <c r="D141" i="95"/>
  <c r="C141" i="95"/>
  <c r="B141" i="95"/>
  <c r="BA140" i="95"/>
  <c r="AZ140" i="95"/>
  <c r="AY140" i="95"/>
  <c r="AX140" i="95"/>
  <c r="AW140" i="95"/>
  <c r="AV140" i="95"/>
  <c r="AU140" i="95"/>
  <c r="AT140" i="95"/>
  <c r="AS140" i="95"/>
  <c r="AR140" i="95"/>
  <c r="AQ140" i="95"/>
  <c r="AP140" i="95"/>
  <c r="AO140" i="95"/>
  <c r="AN140" i="95"/>
  <c r="AM140" i="95"/>
  <c r="AL140" i="95"/>
  <c r="AK140" i="95"/>
  <c r="AJ140" i="95"/>
  <c r="AI140" i="95"/>
  <c r="AH140" i="95"/>
  <c r="AG140" i="95"/>
  <c r="AF140" i="95"/>
  <c r="AE140" i="95"/>
  <c r="AD140" i="95"/>
  <c r="AC140" i="95"/>
  <c r="AB140" i="95"/>
  <c r="AA140" i="95"/>
  <c r="Z140" i="95"/>
  <c r="Y140" i="95"/>
  <c r="X140" i="95"/>
  <c r="W140" i="95"/>
  <c r="V140" i="95"/>
  <c r="U140" i="95"/>
  <c r="T140" i="95"/>
  <c r="S140" i="95"/>
  <c r="R140" i="95"/>
  <c r="Q140" i="95"/>
  <c r="P140" i="95"/>
  <c r="O140" i="95"/>
  <c r="N140" i="95"/>
  <c r="M140" i="95"/>
  <c r="L140" i="95"/>
  <c r="K140" i="95"/>
  <c r="J140" i="95"/>
  <c r="I140" i="95"/>
  <c r="H140" i="95"/>
  <c r="G140" i="95"/>
  <c r="F140" i="95"/>
  <c r="E140" i="95"/>
  <c r="D140" i="95"/>
  <c r="C140" i="95"/>
  <c r="B140" i="95"/>
  <c r="BA139" i="95"/>
  <c r="AZ139" i="95"/>
  <c r="AY139" i="95"/>
  <c r="AX139" i="95"/>
  <c r="AW139" i="95"/>
  <c r="AV139" i="95"/>
  <c r="AU139" i="95"/>
  <c r="AT139" i="95"/>
  <c r="AS139" i="95"/>
  <c r="AR139" i="95"/>
  <c r="AQ139" i="95"/>
  <c r="AP139" i="95"/>
  <c r="AO139" i="95"/>
  <c r="AN139" i="95"/>
  <c r="AM139" i="95"/>
  <c r="AL139" i="95"/>
  <c r="AK139" i="95"/>
  <c r="AJ139" i="95"/>
  <c r="AI139" i="95"/>
  <c r="AH139" i="95"/>
  <c r="AG139" i="95"/>
  <c r="AF139" i="95"/>
  <c r="AE139" i="95"/>
  <c r="AD139" i="95"/>
  <c r="AC139" i="95"/>
  <c r="AB139" i="95"/>
  <c r="AA139" i="95"/>
  <c r="Z139" i="95"/>
  <c r="Y139" i="95"/>
  <c r="X139" i="95"/>
  <c r="W139" i="95"/>
  <c r="V139" i="95"/>
  <c r="U139" i="95"/>
  <c r="T139" i="95"/>
  <c r="S139" i="95"/>
  <c r="R139" i="95"/>
  <c r="Q139" i="95"/>
  <c r="P139" i="95"/>
  <c r="O139" i="95"/>
  <c r="N139" i="95"/>
  <c r="M139" i="95"/>
  <c r="L139" i="95"/>
  <c r="K139" i="95"/>
  <c r="J139" i="95"/>
  <c r="I139" i="95"/>
  <c r="H139" i="95"/>
  <c r="G139" i="95"/>
  <c r="F139" i="95"/>
  <c r="E139" i="95"/>
  <c r="D139" i="95"/>
  <c r="C139" i="95"/>
  <c r="B139" i="95"/>
  <c r="BA138" i="95"/>
  <c r="AZ138" i="95"/>
  <c r="AY138" i="95"/>
  <c r="AX138" i="95"/>
  <c r="AW138" i="95"/>
  <c r="AV138" i="95"/>
  <c r="AU138" i="95"/>
  <c r="AT138" i="95"/>
  <c r="AS138" i="95"/>
  <c r="AR138" i="95"/>
  <c r="AQ138" i="95"/>
  <c r="AP138" i="95"/>
  <c r="AO138" i="95"/>
  <c r="AN138" i="95"/>
  <c r="AM138" i="95"/>
  <c r="AL138" i="95"/>
  <c r="AK138" i="95"/>
  <c r="AJ138" i="95"/>
  <c r="AI138" i="95"/>
  <c r="AH138" i="95"/>
  <c r="AG138" i="95"/>
  <c r="AF138" i="95"/>
  <c r="AE138" i="95"/>
  <c r="AD138" i="95"/>
  <c r="AC138" i="95"/>
  <c r="AB138" i="95"/>
  <c r="AA138" i="95"/>
  <c r="Z138" i="95"/>
  <c r="Y138" i="95"/>
  <c r="X138" i="95"/>
  <c r="W138" i="95"/>
  <c r="V138" i="95"/>
  <c r="U138" i="95"/>
  <c r="T138" i="95"/>
  <c r="S138" i="95"/>
  <c r="R138" i="95"/>
  <c r="Q138" i="95"/>
  <c r="P138" i="95"/>
  <c r="O138" i="95"/>
  <c r="N138" i="95"/>
  <c r="M138" i="95"/>
  <c r="L138" i="95"/>
  <c r="K138" i="95"/>
  <c r="J138" i="95"/>
  <c r="I138" i="95"/>
  <c r="H138" i="95"/>
  <c r="G138" i="95"/>
  <c r="F138" i="95"/>
  <c r="E138" i="95"/>
  <c r="D138" i="95"/>
  <c r="C138" i="95"/>
  <c r="B138" i="95"/>
  <c r="BA137" i="95"/>
  <c r="AZ137" i="95"/>
  <c r="AY137" i="95"/>
  <c r="AX137" i="95"/>
  <c r="AW137" i="95"/>
  <c r="AV137" i="95"/>
  <c r="AU137" i="95"/>
  <c r="AT137" i="95"/>
  <c r="AS137" i="95"/>
  <c r="AR137" i="95"/>
  <c r="AQ137" i="95"/>
  <c r="AP137" i="95"/>
  <c r="AO137" i="95"/>
  <c r="AN137" i="95"/>
  <c r="AM137" i="95"/>
  <c r="AL137" i="95"/>
  <c r="AK137" i="95"/>
  <c r="AJ137" i="95"/>
  <c r="AI137" i="95"/>
  <c r="AH137" i="95"/>
  <c r="AG137" i="95"/>
  <c r="AF137" i="95"/>
  <c r="AE137" i="95"/>
  <c r="AD137" i="95"/>
  <c r="AC137" i="95"/>
  <c r="AB137" i="95"/>
  <c r="AA137" i="95"/>
  <c r="Z137" i="95"/>
  <c r="Y137" i="95"/>
  <c r="X137" i="95"/>
  <c r="W137" i="95"/>
  <c r="V137" i="95"/>
  <c r="U137" i="95"/>
  <c r="T137" i="95"/>
  <c r="S137" i="95"/>
  <c r="R137" i="95"/>
  <c r="Q137" i="95"/>
  <c r="P137" i="95"/>
  <c r="O137" i="95"/>
  <c r="N137" i="95"/>
  <c r="M137" i="95"/>
  <c r="L137" i="95"/>
  <c r="K137" i="95"/>
  <c r="J137" i="95"/>
  <c r="I137" i="95"/>
  <c r="H137" i="95"/>
  <c r="G137" i="95"/>
  <c r="F137" i="95"/>
  <c r="E137" i="95"/>
  <c r="D137" i="95"/>
  <c r="C137" i="95"/>
  <c r="B137" i="95"/>
  <c r="BA136" i="95"/>
  <c r="AZ136" i="95"/>
  <c r="AY136" i="95"/>
  <c r="AX136" i="95"/>
  <c r="AW136" i="95"/>
  <c r="AV136" i="95"/>
  <c r="AU136" i="95"/>
  <c r="AT136" i="95"/>
  <c r="AS136" i="95"/>
  <c r="AR136" i="95"/>
  <c r="AQ136" i="95"/>
  <c r="AP136" i="95"/>
  <c r="AO136" i="95"/>
  <c r="AN136" i="95"/>
  <c r="AM136" i="95"/>
  <c r="AL136" i="95"/>
  <c r="AK136" i="95"/>
  <c r="AJ136" i="95"/>
  <c r="AI136" i="95"/>
  <c r="AH136" i="95"/>
  <c r="AG136" i="95"/>
  <c r="AF136" i="95"/>
  <c r="AE136" i="95"/>
  <c r="AD136" i="95"/>
  <c r="AC136" i="95"/>
  <c r="AB136" i="95"/>
  <c r="AA136" i="95"/>
  <c r="Z136" i="95"/>
  <c r="Y136" i="95"/>
  <c r="X136" i="95"/>
  <c r="W136" i="95"/>
  <c r="V136" i="95"/>
  <c r="U136" i="95"/>
  <c r="T136" i="95"/>
  <c r="S136" i="95"/>
  <c r="R136" i="95"/>
  <c r="Q136" i="95"/>
  <c r="P136" i="95"/>
  <c r="O136" i="95"/>
  <c r="N136" i="95"/>
  <c r="M136" i="95"/>
  <c r="L136" i="95"/>
  <c r="K136" i="95"/>
  <c r="J136" i="95"/>
  <c r="I136" i="95"/>
  <c r="H136" i="95"/>
  <c r="G136" i="95"/>
  <c r="F136" i="95"/>
  <c r="E136" i="95"/>
  <c r="D136" i="95"/>
  <c r="C136" i="95"/>
  <c r="B136" i="95"/>
  <c r="BA135" i="95"/>
  <c r="AZ135" i="95"/>
  <c r="AY135" i="95"/>
  <c r="AX135" i="95"/>
  <c r="AW135" i="95"/>
  <c r="AV135" i="95"/>
  <c r="AU135" i="95"/>
  <c r="AT135" i="95"/>
  <c r="AS135" i="95"/>
  <c r="AR135" i="95"/>
  <c r="AQ135" i="95"/>
  <c r="AP135" i="95"/>
  <c r="AO135" i="95"/>
  <c r="AN135" i="95"/>
  <c r="AM135" i="95"/>
  <c r="AL135" i="95"/>
  <c r="AK135" i="95"/>
  <c r="AJ135" i="95"/>
  <c r="AI135" i="95"/>
  <c r="AH135" i="95"/>
  <c r="AG135" i="95"/>
  <c r="AF135" i="95"/>
  <c r="AE135" i="95"/>
  <c r="AD135" i="95"/>
  <c r="AC135" i="95"/>
  <c r="AB135" i="95"/>
  <c r="AA135" i="95"/>
  <c r="Z135" i="95"/>
  <c r="Y135" i="95"/>
  <c r="X135" i="95"/>
  <c r="W135" i="95"/>
  <c r="V135" i="95"/>
  <c r="U135" i="95"/>
  <c r="T135" i="95"/>
  <c r="S135" i="95"/>
  <c r="R135" i="95"/>
  <c r="Q135" i="95"/>
  <c r="P135" i="95"/>
  <c r="O135" i="95"/>
  <c r="N135" i="95"/>
  <c r="M135" i="95"/>
  <c r="L135" i="95"/>
  <c r="K135" i="95"/>
  <c r="J135" i="95"/>
  <c r="I135" i="95"/>
  <c r="H135" i="95"/>
  <c r="G135" i="95"/>
  <c r="F135" i="95"/>
  <c r="E135" i="95"/>
  <c r="D135" i="95"/>
  <c r="C135" i="95"/>
  <c r="B135" i="95"/>
  <c r="BA134" i="95"/>
  <c r="AZ134" i="95"/>
  <c r="AY134" i="95"/>
  <c r="AX134" i="95"/>
  <c r="AW134" i="95"/>
  <c r="AV134" i="95"/>
  <c r="AU134" i="95"/>
  <c r="AT134" i="95"/>
  <c r="AS134" i="95"/>
  <c r="AR134" i="95"/>
  <c r="AQ134" i="95"/>
  <c r="AP134" i="95"/>
  <c r="AO134" i="95"/>
  <c r="AN134" i="95"/>
  <c r="AM134" i="95"/>
  <c r="AL134" i="95"/>
  <c r="AK134" i="95"/>
  <c r="AJ134" i="95"/>
  <c r="AI134" i="95"/>
  <c r="AH134" i="95"/>
  <c r="AG134" i="95"/>
  <c r="AF134" i="95"/>
  <c r="AE134" i="95"/>
  <c r="AD134" i="95"/>
  <c r="AC134" i="95"/>
  <c r="AB134" i="95"/>
  <c r="AA134" i="95"/>
  <c r="Z134" i="95"/>
  <c r="Y134" i="95"/>
  <c r="X134" i="95"/>
  <c r="W134" i="95"/>
  <c r="V134" i="95"/>
  <c r="U134" i="95"/>
  <c r="T134" i="95"/>
  <c r="S134" i="95"/>
  <c r="R134" i="95"/>
  <c r="Q134" i="95"/>
  <c r="P134" i="95"/>
  <c r="O134" i="95"/>
  <c r="N134" i="95"/>
  <c r="M134" i="95"/>
  <c r="L134" i="95"/>
  <c r="K134" i="95"/>
  <c r="J134" i="95"/>
  <c r="I134" i="95"/>
  <c r="H134" i="95"/>
  <c r="G134" i="95"/>
  <c r="F134" i="95"/>
  <c r="E134" i="95"/>
  <c r="D134" i="95"/>
  <c r="C134" i="95"/>
  <c r="B134" i="95"/>
  <c r="BA133" i="95"/>
  <c r="AZ133" i="95"/>
  <c r="AY133" i="95"/>
  <c r="AX133" i="95"/>
  <c r="AW133" i="95"/>
  <c r="AV133" i="95"/>
  <c r="AU133" i="95"/>
  <c r="AT133" i="95"/>
  <c r="AS133" i="95"/>
  <c r="AR133" i="95"/>
  <c r="AQ133" i="95"/>
  <c r="AP133" i="95"/>
  <c r="AO133" i="95"/>
  <c r="AN133" i="95"/>
  <c r="AM133" i="95"/>
  <c r="AL133" i="95"/>
  <c r="AK133" i="95"/>
  <c r="AJ133" i="95"/>
  <c r="AI133" i="95"/>
  <c r="AH133" i="95"/>
  <c r="AG133" i="95"/>
  <c r="AF133" i="95"/>
  <c r="AE133" i="95"/>
  <c r="AD133" i="95"/>
  <c r="AC133" i="95"/>
  <c r="AB133" i="95"/>
  <c r="AA133" i="95"/>
  <c r="Z133" i="95"/>
  <c r="Y133" i="95"/>
  <c r="X133" i="95"/>
  <c r="W133" i="95"/>
  <c r="V133" i="95"/>
  <c r="U133" i="95"/>
  <c r="T133" i="95"/>
  <c r="S133" i="95"/>
  <c r="R133" i="95"/>
  <c r="Q133" i="95"/>
  <c r="P133" i="95"/>
  <c r="O133" i="95"/>
  <c r="N133" i="95"/>
  <c r="M133" i="95"/>
  <c r="L133" i="95"/>
  <c r="K133" i="95"/>
  <c r="J133" i="95"/>
  <c r="I133" i="95"/>
  <c r="H133" i="95"/>
  <c r="G133" i="95"/>
  <c r="F133" i="95"/>
  <c r="E133" i="95"/>
  <c r="D133" i="95"/>
  <c r="C133" i="95"/>
  <c r="B133" i="95"/>
  <c r="BA132" i="95"/>
  <c r="AZ132" i="95"/>
  <c r="AY132" i="95"/>
  <c r="AX132" i="95"/>
  <c r="AW132" i="95"/>
  <c r="AV132" i="95"/>
  <c r="AU132" i="95"/>
  <c r="AT132" i="95"/>
  <c r="AS132" i="95"/>
  <c r="AR132" i="95"/>
  <c r="AQ132" i="95"/>
  <c r="AP132" i="95"/>
  <c r="AO132" i="95"/>
  <c r="AN132" i="95"/>
  <c r="AM132" i="95"/>
  <c r="AL132" i="95"/>
  <c r="AK132" i="95"/>
  <c r="AJ132" i="95"/>
  <c r="AI132" i="95"/>
  <c r="AH132" i="95"/>
  <c r="AG132" i="95"/>
  <c r="AF132" i="95"/>
  <c r="AE132" i="95"/>
  <c r="AD132" i="95"/>
  <c r="AC132" i="95"/>
  <c r="AB132" i="95"/>
  <c r="AA132" i="95"/>
  <c r="Z132" i="95"/>
  <c r="Y132" i="95"/>
  <c r="X132" i="95"/>
  <c r="W132" i="95"/>
  <c r="V132" i="95"/>
  <c r="U132" i="95"/>
  <c r="T132" i="95"/>
  <c r="S132" i="95"/>
  <c r="R132" i="95"/>
  <c r="Q132" i="95"/>
  <c r="P132" i="95"/>
  <c r="O132" i="95"/>
  <c r="N132" i="95"/>
  <c r="M132" i="95"/>
  <c r="L132" i="95"/>
  <c r="K132" i="95"/>
  <c r="J132" i="95"/>
  <c r="I132" i="95"/>
  <c r="H132" i="95"/>
  <c r="G132" i="95"/>
  <c r="F132" i="95"/>
  <c r="E132" i="95"/>
  <c r="D132" i="95"/>
  <c r="C132" i="95"/>
  <c r="B132" i="95"/>
  <c r="BA131" i="95"/>
  <c r="AZ131" i="95"/>
  <c r="AY131" i="95"/>
  <c r="AX131" i="95"/>
  <c r="AW131" i="95"/>
  <c r="AV131" i="95"/>
  <c r="AU131" i="95"/>
  <c r="AT131" i="95"/>
  <c r="AS131" i="95"/>
  <c r="AR131" i="95"/>
  <c r="AQ131" i="95"/>
  <c r="AP131" i="95"/>
  <c r="AO131" i="95"/>
  <c r="AN131" i="95"/>
  <c r="AM131" i="95"/>
  <c r="AL131" i="95"/>
  <c r="AK131" i="95"/>
  <c r="AJ131" i="95"/>
  <c r="AI131" i="95"/>
  <c r="AH131" i="95"/>
  <c r="AG131" i="95"/>
  <c r="AF131" i="95"/>
  <c r="AE131" i="95"/>
  <c r="AD131" i="95"/>
  <c r="AC131" i="95"/>
  <c r="AB131" i="95"/>
  <c r="AA131" i="95"/>
  <c r="Z131" i="95"/>
  <c r="Y131" i="95"/>
  <c r="X131" i="95"/>
  <c r="W131" i="95"/>
  <c r="V131" i="95"/>
  <c r="U131" i="95"/>
  <c r="T131" i="95"/>
  <c r="S131" i="95"/>
  <c r="R131" i="95"/>
  <c r="Q131" i="95"/>
  <c r="P131" i="95"/>
  <c r="O131" i="95"/>
  <c r="N131" i="95"/>
  <c r="M131" i="95"/>
  <c r="L131" i="95"/>
  <c r="K131" i="95"/>
  <c r="J131" i="95"/>
  <c r="I131" i="95"/>
  <c r="H131" i="95"/>
  <c r="G131" i="95"/>
  <c r="F131" i="95"/>
  <c r="E131" i="95"/>
  <c r="D131" i="95"/>
  <c r="C131" i="95"/>
  <c r="B131" i="95"/>
  <c r="BA130" i="95"/>
  <c r="AZ130" i="95"/>
  <c r="AY130" i="95"/>
  <c r="AX130" i="95"/>
  <c r="AW130" i="95"/>
  <c r="AV130" i="95"/>
  <c r="AU130" i="95"/>
  <c r="AT130" i="95"/>
  <c r="AS130" i="95"/>
  <c r="AR130" i="95"/>
  <c r="AQ130" i="95"/>
  <c r="AP130" i="95"/>
  <c r="AO130" i="95"/>
  <c r="AN130" i="95"/>
  <c r="AM130" i="95"/>
  <c r="AL130" i="95"/>
  <c r="AK130" i="95"/>
  <c r="AJ130" i="95"/>
  <c r="AI130" i="95"/>
  <c r="AH130" i="95"/>
  <c r="AG130" i="95"/>
  <c r="AF130" i="95"/>
  <c r="AE130" i="95"/>
  <c r="AD130" i="95"/>
  <c r="AC130" i="95"/>
  <c r="AB130" i="95"/>
  <c r="AA130" i="95"/>
  <c r="Z130" i="95"/>
  <c r="Y130" i="95"/>
  <c r="X130" i="95"/>
  <c r="W130" i="95"/>
  <c r="V130" i="95"/>
  <c r="U130" i="95"/>
  <c r="T130" i="95"/>
  <c r="S130" i="95"/>
  <c r="R130" i="95"/>
  <c r="Q130" i="95"/>
  <c r="P130" i="95"/>
  <c r="O130" i="95"/>
  <c r="N130" i="95"/>
  <c r="M130" i="95"/>
  <c r="L130" i="95"/>
  <c r="K130" i="95"/>
  <c r="J130" i="95"/>
  <c r="I130" i="95"/>
  <c r="H130" i="95"/>
  <c r="G130" i="95"/>
  <c r="F130" i="95"/>
  <c r="E130" i="95"/>
  <c r="D130" i="95"/>
  <c r="C130" i="95"/>
  <c r="B130" i="95"/>
  <c r="BA129" i="95"/>
  <c r="AZ129" i="95"/>
  <c r="AY129" i="95"/>
  <c r="AX129" i="95"/>
  <c r="AW129" i="95"/>
  <c r="AV129" i="95"/>
  <c r="AU129" i="95"/>
  <c r="AT129" i="95"/>
  <c r="AS129" i="95"/>
  <c r="AR129" i="95"/>
  <c r="AQ129" i="95"/>
  <c r="AP129" i="95"/>
  <c r="AO129" i="95"/>
  <c r="AN129" i="95"/>
  <c r="AM129" i="95"/>
  <c r="AL129" i="95"/>
  <c r="AK129" i="95"/>
  <c r="AJ129" i="95"/>
  <c r="AI129" i="95"/>
  <c r="AH129" i="95"/>
  <c r="AG129" i="95"/>
  <c r="AF129" i="95"/>
  <c r="AE129" i="95"/>
  <c r="AD129" i="95"/>
  <c r="AC129" i="95"/>
  <c r="AB129" i="95"/>
  <c r="AA129" i="95"/>
  <c r="Z129" i="95"/>
  <c r="Y129" i="95"/>
  <c r="X129" i="95"/>
  <c r="W129" i="95"/>
  <c r="V129" i="95"/>
  <c r="U129" i="95"/>
  <c r="T129" i="95"/>
  <c r="S129" i="95"/>
  <c r="R129" i="95"/>
  <c r="Q129" i="95"/>
  <c r="P129" i="95"/>
  <c r="O129" i="95"/>
  <c r="N129" i="95"/>
  <c r="M129" i="95"/>
  <c r="L129" i="95"/>
  <c r="K129" i="95"/>
  <c r="J129" i="95"/>
  <c r="I129" i="95"/>
  <c r="H129" i="95"/>
  <c r="G129" i="95"/>
  <c r="F129" i="95"/>
  <c r="E129" i="95"/>
  <c r="D129" i="95"/>
  <c r="C129" i="95"/>
  <c r="B129" i="95"/>
  <c r="BA128" i="95"/>
  <c r="AZ128" i="95"/>
  <c r="AY128" i="95"/>
  <c r="AX128" i="95"/>
  <c r="AW128" i="95"/>
  <c r="AV128" i="95"/>
  <c r="AU128" i="95"/>
  <c r="AT128" i="95"/>
  <c r="AS128" i="95"/>
  <c r="AR128" i="95"/>
  <c r="AQ128" i="95"/>
  <c r="AP128" i="95"/>
  <c r="AO128" i="95"/>
  <c r="AN128" i="95"/>
  <c r="AM128" i="95"/>
  <c r="AL128" i="95"/>
  <c r="AK128" i="95"/>
  <c r="AJ128" i="95"/>
  <c r="AI128" i="95"/>
  <c r="AH128" i="95"/>
  <c r="AG128" i="95"/>
  <c r="AF128" i="95"/>
  <c r="AE128" i="95"/>
  <c r="AD128" i="95"/>
  <c r="AC128" i="95"/>
  <c r="AB128" i="95"/>
  <c r="AA128" i="95"/>
  <c r="Z128" i="95"/>
  <c r="Y128" i="95"/>
  <c r="X128" i="95"/>
  <c r="W128" i="95"/>
  <c r="V128" i="95"/>
  <c r="U128" i="95"/>
  <c r="T128" i="95"/>
  <c r="S128" i="95"/>
  <c r="R128" i="95"/>
  <c r="Q128" i="95"/>
  <c r="P128" i="95"/>
  <c r="O128" i="95"/>
  <c r="N128" i="95"/>
  <c r="M128" i="95"/>
  <c r="L128" i="95"/>
  <c r="K128" i="95"/>
  <c r="J128" i="95"/>
  <c r="I128" i="95"/>
  <c r="H128" i="95"/>
  <c r="G128" i="95"/>
  <c r="F128" i="95"/>
  <c r="E128" i="95"/>
  <c r="D128" i="95"/>
  <c r="C128" i="95"/>
  <c r="B128" i="95"/>
  <c r="BA127" i="95"/>
  <c r="AZ127" i="95"/>
  <c r="AY127" i="95"/>
  <c r="AX127" i="95"/>
  <c r="AW127" i="95"/>
  <c r="AV127" i="95"/>
  <c r="AU127" i="95"/>
  <c r="AT127" i="95"/>
  <c r="AS127" i="95"/>
  <c r="AR127" i="95"/>
  <c r="AQ127" i="95"/>
  <c r="AP127" i="95"/>
  <c r="AO127" i="95"/>
  <c r="AN127" i="95"/>
  <c r="AM127" i="95"/>
  <c r="AL127" i="95"/>
  <c r="AK127" i="95"/>
  <c r="AJ127" i="95"/>
  <c r="AI127" i="95"/>
  <c r="AH127" i="95"/>
  <c r="AG127" i="95"/>
  <c r="AF127" i="95"/>
  <c r="AE127" i="95"/>
  <c r="AD127" i="95"/>
  <c r="AC127" i="95"/>
  <c r="AB127" i="95"/>
  <c r="AA127" i="95"/>
  <c r="Z127" i="95"/>
  <c r="Y127" i="95"/>
  <c r="X127" i="95"/>
  <c r="W127" i="95"/>
  <c r="V127" i="95"/>
  <c r="U127" i="95"/>
  <c r="T127" i="95"/>
  <c r="S127" i="95"/>
  <c r="R127" i="95"/>
  <c r="Q127" i="95"/>
  <c r="P127" i="95"/>
  <c r="O127" i="95"/>
  <c r="N127" i="95"/>
  <c r="M127" i="95"/>
  <c r="L127" i="95"/>
  <c r="K127" i="95"/>
  <c r="J127" i="95"/>
  <c r="I127" i="95"/>
  <c r="H127" i="95"/>
  <c r="G127" i="95"/>
  <c r="F127" i="95"/>
  <c r="E127" i="95"/>
  <c r="D127" i="95"/>
  <c r="C127" i="95"/>
  <c r="B127" i="95"/>
  <c r="BA126" i="95"/>
  <c r="AZ126" i="95"/>
  <c r="AY126" i="95"/>
  <c r="AX126" i="95"/>
  <c r="AW126" i="95"/>
  <c r="AV126" i="95"/>
  <c r="AU126" i="95"/>
  <c r="AT126" i="95"/>
  <c r="AS126" i="95"/>
  <c r="AR126" i="95"/>
  <c r="AQ126" i="95"/>
  <c r="AP126" i="95"/>
  <c r="AO126" i="95"/>
  <c r="AN126" i="95"/>
  <c r="AM126" i="95"/>
  <c r="AL126" i="95"/>
  <c r="AK126" i="95"/>
  <c r="AJ126" i="95"/>
  <c r="AI126" i="95"/>
  <c r="AH126" i="95"/>
  <c r="AG126" i="95"/>
  <c r="AF126" i="95"/>
  <c r="AE126" i="95"/>
  <c r="AD126" i="95"/>
  <c r="AC126" i="95"/>
  <c r="AB126" i="95"/>
  <c r="AA126" i="95"/>
  <c r="Z126" i="95"/>
  <c r="Y126" i="95"/>
  <c r="X126" i="95"/>
  <c r="W126" i="95"/>
  <c r="V126" i="95"/>
  <c r="U126" i="95"/>
  <c r="T126" i="95"/>
  <c r="S126" i="95"/>
  <c r="R126" i="95"/>
  <c r="Q126" i="95"/>
  <c r="P126" i="95"/>
  <c r="O126" i="95"/>
  <c r="N126" i="95"/>
  <c r="M126" i="95"/>
  <c r="L126" i="95"/>
  <c r="K126" i="95"/>
  <c r="J126" i="95"/>
  <c r="I126" i="95"/>
  <c r="H126" i="95"/>
  <c r="G126" i="95"/>
  <c r="F126" i="95"/>
  <c r="E126" i="95"/>
  <c r="D126" i="95"/>
  <c r="C126" i="95"/>
  <c r="B126" i="95"/>
  <c r="BA125" i="95"/>
  <c r="AZ125" i="95"/>
  <c r="AY125" i="95"/>
  <c r="AX125" i="95"/>
  <c r="AW125" i="95"/>
  <c r="AV125" i="95"/>
  <c r="AU125" i="95"/>
  <c r="AT125" i="95"/>
  <c r="AS125" i="95"/>
  <c r="AR125" i="95"/>
  <c r="AQ125" i="95"/>
  <c r="AP125" i="95"/>
  <c r="AO125" i="95"/>
  <c r="AN125" i="95"/>
  <c r="AM125" i="95"/>
  <c r="AL125" i="95"/>
  <c r="AK125" i="95"/>
  <c r="AJ125" i="95"/>
  <c r="AI125" i="95"/>
  <c r="AH125" i="95"/>
  <c r="AG125" i="95"/>
  <c r="AF125" i="95"/>
  <c r="AE125" i="95"/>
  <c r="AD125" i="95"/>
  <c r="AC125" i="95"/>
  <c r="AB125" i="95"/>
  <c r="AA125" i="95"/>
  <c r="Z125" i="95"/>
  <c r="Y125" i="95"/>
  <c r="X125" i="95"/>
  <c r="W125" i="95"/>
  <c r="V125" i="95"/>
  <c r="U125" i="95"/>
  <c r="T125" i="95"/>
  <c r="S125" i="95"/>
  <c r="R125" i="95"/>
  <c r="Q125" i="95"/>
  <c r="P125" i="95"/>
  <c r="O125" i="95"/>
  <c r="N125" i="95"/>
  <c r="M125" i="95"/>
  <c r="L125" i="95"/>
  <c r="K125" i="95"/>
  <c r="J125" i="95"/>
  <c r="I125" i="95"/>
  <c r="H125" i="95"/>
  <c r="G125" i="95"/>
  <c r="F125" i="95"/>
  <c r="E125" i="95"/>
  <c r="D125" i="95"/>
  <c r="C125" i="95"/>
  <c r="B125" i="95"/>
  <c r="BA124" i="95"/>
  <c r="AZ124" i="95"/>
  <c r="AY124" i="95"/>
  <c r="AX124" i="95"/>
  <c r="AW124" i="95"/>
  <c r="AV124" i="95"/>
  <c r="AU124" i="95"/>
  <c r="AT124" i="95"/>
  <c r="AS124" i="95"/>
  <c r="AR124" i="95"/>
  <c r="AQ124" i="95"/>
  <c r="AP124" i="95"/>
  <c r="AO124" i="95"/>
  <c r="AN124" i="95"/>
  <c r="AM124" i="95"/>
  <c r="AL124" i="95"/>
  <c r="AK124" i="95"/>
  <c r="AJ124" i="95"/>
  <c r="AI124" i="95"/>
  <c r="AH124" i="95"/>
  <c r="AG124" i="95"/>
  <c r="AF124" i="95"/>
  <c r="AE124" i="95"/>
  <c r="AD124" i="95"/>
  <c r="AC124" i="95"/>
  <c r="AB124" i="95"/>
  <c r="AA124" i="95"/>
  <c r="Z124" i="95"/>
  <c r="Y124" i="95"/>
  <c r="X124" i="95"/>
  <c r="W124" i="95"/>
  <c r="V124" i="95"/>
  <c r="U124" i="95"/>
  <c r="T124" i="95"/>
  <c r="S124" i="95"/>
  <c r="R124" i="95"/>
  <c r="Q124" i="95"/>
  <c r="P124" i="95"/>
  <c r="O124" i="95"/>
  <c r="N124" i="95"/>
  <c r="M124" i="95"/>
  <c r="L124" i="95"/>
  <c r="K124" i="95"/>
  <c r="J124" i="95"/>
  <c r="I124" i="95"/>
  <c r="H124" i="95"/>
  <c r="G124" i="95"/>
  <c r="F124" i="95"/>
  <c r="E124" i="95"/>
  <c r="D124" i="95"/>
  <c r="C124" i="95"/>
  <c r="B124" i="95"/>
  <c r="BA123" i="95"/>
  <c r="AZ123" i="95"/>
  <c r="AY123" i="95"/>
  <c r="AX123" i="95"/>
  <c r="AW123" i="95"/>
  <c r="AV123" i="95"/>
  <c r="AU123" i="95"/>
  <c r="AT123" i="95"/>
  <c r="AS123" i="95"/>
  <c r="AR123" i="95"/>
  <c r="AQ123" i="95"/>
  <c r="AP123" i="95"/>
  <c r="AO123" i="95"/>
  <c r="AN123" i="95"/>
  <c r="AM123" i="95"/>
  <c r="AL123" i="95"/>
  <c r="AK123" i="95"/>
  <c r="AJ123" i="95"/>
  <c r="AI123" i="95"/>
  <c r="AH123" i="95"/>
  <c r="AG123" i="95"/>
  <c r="AF123" i="95"/>
  <c r="AE123" i="95"/>
  <c r="AD123" i="95"/>
  <c r="AC123" i="95"/>
  <c r="AB123" i="95"/>
  <c r="AA123" i="95"/>
  <c r="Z123" i="95"/>
  <c r="Y123" i="95"/>
  <c r="X123" i="95"/>
  <c r="W123" i="95"/>
  <c r="V123" i="95"/>
  <c r="U123" i="95"/>
  <c r="T123" i="95"/>
  <c r="S123" i="95"/>
  <c r="R123" i="95"/>
  <c r="Q123" i="95"/>
  <c r="P123" i="95"/>
  <c r="O123" i="95"/>
  <c r="N123" i="95"/>
  <c r="M123" i="95"/>
  <c r="L123" i="95"/>
  <c r="K123" i="95"/>
  <c r="J123" i="95"/>
  <c r="I123" i="95"/>
  <c r="H123" i="95"/>
  <c r="G123" i="95"/>
  <c r="F123" i="95"/>
  <c r="E123" i="95"/>
  <c r="D123" i="95"/>
  <c r="C123" i="95"/>
  <c r="B123" i="95"/>
  <c r="BA122" i="95"/>
  <c r="AZ122" i="95"/>
  <c r="AY122" i="95"/>
  <c r="AX122" i="95"/>
  <c r="AW122" i="95"/>
  <c r="AV122" i="95"/>
  <c r="AU122" i="95"/>
  <c r="AT122" i="95"/>
  <c r="AS122" i="95"/>
  <c r="AR122" i="95"/>
  <c r="AQ122" i="95"/>
  <c r="AP122" i="95"/>
  <c r="AO122" i="95"/>
  <c r="AN122" i="95"/>
  <c r="AM122" i="95"/>
  <c r="AL122" i="95"/>
  <c r="AK122" i="95"/>
  <c r="AJ122" i="95"/>
  <c r="AI122" i="95"/>
  <c r="AH122" i="95"/>
  <c r="AG122" i="95"/>
  <c r="AF122" i="95"/>
  <c r="AE122" i="95"/>
  <c r="AD122" i="95"/>
  <c r="AC122" i="95"/>
  <c r="AB122" i="95"/>
  <c r="AA122" i="95"/>
  <c r="Z122" i="95"/>
  <c r="Y122" i="95"/>
  <c r="X122" i="95"/>
  <c r="W122" i="95"/>
  <c r="V122" i="95"/>
  <c r="U122" i="95"/>
  <c r="T122" i="95"/>
  <c r="S122" i="95"/>
  <c r="R122" i="95"/>
  <c r="Q122" i="95"/>
  <c r="P122" i="95"/>
  <c r="O122" i="95"/>
  <c r="N122" i="95"/>
  <c r="M122" i="95"/>
  <c r="L122" i="95"/>
  <c r="K122" i="95"/>
  <c r="J122" i="95"/>
  <c r="I122" i="95"/>
  <c r="H122" i="95"/>
  <c r="G122" i="95"/>
  <c r="F122" i="95"/>
  <c r="E122" i="95"/>
  <c r="D122" i="95"/>
  <c r="C122" i="95"/>
  <c r="B122" i="95"/>
  <c r="BA121" i="95"/>
  <c r="AZ121" i="95"/>
  <c r="AY121" i="95"/>
  <c r="AX121" i="95"/>
  <c r="AW121" i="95"/>
  <c r="AV121" i="95"/>
  <c r="AU121" i="95"/>
  <c r="AT121" i="95"/>
  <c r="AS121" i="95"/>
  <c r="AR121" i="95"/>
  <c r="AQ121" i="95"/>
  <c r="AP121" i="95"/>
  <c r="AO121" i="95"/>
  <c r="AN121" i="95"/>
  <c r="AM121" i="95"/>
  <c r="AL121" i="95"/>
  <c r="AK121" i="95"/>
  <c r="AJ121" i="95"/>
  <c r="AI121" i="95"/>
  <c r="AH121" i="95"/>
  <c r="AG121" i="95"/>
  <c r="AF121" i="95"/>
  <c r="AE121" i="95"/>
  <c r="AD121" i="95"/>
  <c r="AC121" i="95"/>
  <c r="AB121" i="95"/>
  <c r="AA121" i="95"/>
  <c r="Z121" i="95"/>
  <c r="Y121" i="95"/>
  <c r="X121" i="95"/>
  <c r="W121" i="95"/>
  <c r="V121" i="95"/>
  <c r="U121" i="95"/>
  <c r="T121" i="95"/>
  <c r="S121" i="95"/>
  <c r="R121" i="95"/>
  <c r="Q121" i="95"/>
  <c r="P121" i="95"/>
  <c r="O121" i="95"/>
  <c r="N121" i="95"/>
  <c r="M121" i="95"/>
  <c r="L121" i="95"/>
  <c r="K121" i="95"/>
  <c r="J121" i="95"/>
  <c r="I121" i="95"/>
  <c r="H121" i="95"/>
  <c r="G121" i="95"/>
  <c r="F121" i="95"/>
  <c r="E121" i="95"/>
  <c r="D121" i="95"/>
  <c r="C121" i="95"/>
  <c r="B121" i="95"/>
  <c r="BA120" i="95"/>
  <c r="AZ120" i="95"/>
  <c r="AY120" i="95"/>
  <c r="AX120" i="95"/>
  <c r="AW120" i="95"/>
  <c r="AV120" i="95"/>
  <c r="AU120" i="95"/>
  <c r="AT120" i="95"/>
  <c r="AS120" i="95"/>
  <c r="AR120" i="95"/>
  <c r="AQ120" i="95"/>
  <c r="AP120" i="95"/>
  <c r="AO120" i="95"/>
  <c r="AN120" i="95"/>
  <c r="AM120" i="95"/>
  <c r="AL120" i="95"/>
  <c r="AK120" i="95"/>
  <c r="AJ120" i="95"/>
  <c r="AI120" i="95"/>
  <c r="AH120" i="95"/>
  <c r="AG120" i="95"/>
  <c r="AF120" i="95"/>
  <c r="AE120" i="95"/>
  <c r="AD120" i="95"/>
  <c r="AC120" i="95"/>
  <c r="AB120" i="95"/>
  <c r="AA120" i="95"/>
  <c r="Z120" i="95"/>
  <c r="Y120" i="95"/>
  <c r="X120" i="95"/>
  <c r="W120" i="95"/>
  <c r="V120" i="95"/>
  <c r="U120" i="95"/>
  <c r="T120" i="95"/>
  <c r="S120" i="95"/>
  <c r="R120" i="95"/>
  <c r="Q120" i="95"/>
  <c r="P120" i="95"/>
  <c r="O120" i="95"/>
  <c r="N120" i="95"/>
  <c r="M120" i="95"/>
  <c r="L120" i="95"/>
  <c r="K120" i="95"/>
  <c r="J120" i="95"/>
  <c r="I120" i="95"/>
  <c r="H120" i="95"/>
  <c r="G120" i="95"/>
  <c r="F120" i="95"/>
  <c r="E120" i="95"/>
  <c r="D120" i="95"/>
  <c r="C120" i="95"/>
  <c r="B120" i="95"/>
  <c r="BA119" i="95"/>
  <c r="AZ119" i="95"/>
  <c r="AY119" i="95"/>
  <c r="AX119" i="95"/>
  <c r="AW119" i="95"/>
  <c r="AV119" i="95"/>
  <c r="AU119" i="95"/>
  <c r="AT119" i="95"/>
  <c r="AS119" i="95"/>
  <c r="AR119" i="95"/>
  <c r="AQ119" i="95"/>
  <c r="AP119" i="95"/>
  <c r="AO119" i="95"/>
  <c r="AN119" i="95"/>
  <c r="AM119" i="95"/>
  <c r="AL119" i="95"/>
  <c r="AK119" i="95"/>
  <c r="AJ119" i="95"/>
  <c r="AI119" i="95"/>
  <c r="AH119" i="95"/>
  <c r="AG119" i="95"/>
  <c r="AF119" i="95"/>
  <c r="AE119" i="95"/>
  <c r="AD119" i="95"/>
  <c r="AC119" i="95"/>
  <c r="AB119" i="95"/>
  <c r="AA119" i="95"/>
  <c r="Z119" i="95"/>
  <c r="Y119" i="95"/>
  <c r="X119" i="95"/>
  <c r="W119" i="95"/>
  <c r="V119" i="95"/>
  <c r="U119" i="95"/>
  <c r="T119" i="95"/>
  <c r="S119" i="95"/>
  <c r="R119" i="95"/>
  <c r="Q119" i="95"/>
  <c r="P119" i="95"/>
  <c r="O119" i="95"/>
  <c r="N119" i="95"/>
  <c r="M119" i="95"/>
  <c r="L119" i="95"/>
  <c r="K119" i="95"/>
  <c r="J119" i="95"/>
  <c r="I119" i="95"/>
  <c r="H119" i="95"/>
  <c r="G119" i="95"/>
  <c r="F119" i="95"/>
  <c r="E119" i="95"/>
  <c r="D119" i="95"/>
  <c r="C119" i="95"/>
  <c r="B119" i="95"/>
  <c r="BA118" i="95"/>
  <c r="AZ118" i="95"/>
  <c r="AY118" i="95"/>
  <c r="AX118" i="95"/>
  <c r="AW118" i="95"/>
  <c r="AV118" i="95"/>
  <c r="AU118" i="95"/>
  <c r="AT118" i="95"/>
  <c r="AS118" i="95"/>
  <c r="AR118" i="95"/>
  <c r="AQ118" i="95"/>
  <c r="AP118" i="95"/>
  <c r="AO118" i="95"/>
  <c r="AN118" i="95"/>
  <c r="AM118" i="95"/>
  <c r="AL118" i="95"/>
  <c r="AK118" i="95"/>
  <c r="AJ118" i="95"/>
  <c r="AI118" i="95"/>
  <c r="AH118" i="95"/>
  <c r="AG118" i="95"/>
  <c r="AF118" i="95"/>
  <c r="AE118" i="95"/>
  <c r="AD118" i="95"/>
  <c r="AC118" i="95"/>
  <c r="AB118" i="95"/>
  <c r="AA118" i="95"/>
  <c r="Z118" i="95"/>
  <c r="Y118" i="95"/>
  <c r="X118" i="95"/>
  <c r="W118" i="95"/>
  <c r="V118" i="95"/>
  <c r="U118" i="95"/>
  <c r="T118" i="95"/>
  <c r="S118" i="95"/>
  <c r="R118" i="95"/>
  <c r="Q118" i="95"/>
  <c r="P118" i="95"/>
  <c r="O118" i="95"/>
  <c r="N118" i="95"/>
  <c r="M118" i="95"/>
  <c r="L118" i="95"/>
  <c r="K118" i="95"/>
  <c r="J118" i="95"/>
  <c r="I118" i="95"/>
  <c r="H118" i="95"/>
  <c r="G118" i="95"/>
  <c r="F118" i="95"/>
  <c r="E118" i="95"/>
  <c r="D118" i="95"/>
  <c r="C118" i="95"/>
  <c r="B118" i="95"/>
  <c r="BA117" i="95"/>
  <c r="AZ117" i="95"/>
  <c r="AY117" i="95"/>
  <c r="AX117" i="95"/>
  <c r="AW117" i="95"/>
  <c r="AV117" i="95"/>
  <c r="AU117" i="95"/>
  <c r="AT117" i="95"/>
  <c r="AS117" i="95"/>
  <c r="AR117" i="95"/>
  <c r="AQ117" i="95"/>
  <c r="AP117" i="95"/>
  <c r="AO117" i="95"/>
  <c r="AN117" i="95"/>
  <c r="AM117" i="95"/>
  <c r="AL117" i="95"/>
  <c r="AK117" i="95"/>
  <c r="AJ117" i="95"/>
  <c r="AI117" i="95"/>
  <c r="AH117" i="95"/>
  <c r="AG117" i="95"/>
  <c r="AF117" i="95"/>
  <c r="AE117" i="95"/>
  <c r="AD117" i="95"/>
  <c r="AC117" i="95"/>
  <c r="AB117" i="95"/>
  <c r="AA117" i="95"/>
  <c r="Z117" i="95"/>
  <c r="Y117" i="95"/>
  <c r="X117" i="95"/>
  <c r="W117" i="95"/>
  <c r="V117" i="95"/>
  <c r="U117" i="95"/>
  <c r="T117" i="95"/>
  <c r="S117" i="95"/>
  <c r="R117" i="95"/>
  <c r="Q117" i="95"/>
  <c r="P117" i="95"/>
  <c r="O117" i="95"/>
  <c r="N117" i="95"/>
  <c r="M117" i="95"/>
  <c r="L117" i="95"/>
  <c r="K117" i="95"/>
  <c r="J117" i="95"/>
  <c r="I117" i="95"/>
  <c r="H117" i="95"/>
  <c r="G117" i="95"/>
  <c r="F117" i="95"/>
  <c r="E117" i="95"/>
  <c r="D117" i="95"/>
  <c r="C117" i="95"/>
  <c r="B117" i="95"/>
  <c r="BA116" i="95"/>
  <c r="AZ116" i="95"/>
  <c r="AY116" i="95"/>
  <c r="AX116" i="95"/>
  <c r="AW116" i="95"/>
  <c r="AV116" i="95"/>
  <c r="AU116" i="95"/>
  <c r="AT116" i="95"/>
  <c r="AS116" i="95"/>
  <c r="AR116" i="95"/>
  <c r="AQ116" i="95"/>
  <c r="AP116" i="95"/>
  <c r="AO116" i="95"/>
  <c r="AN116" i="95"/>
  <c r="AM116" i="95"/>
  <c r="AL116" i="95"/>
  <c r="AK116" i="95"/>
  <c r="AJ116" i="95"/>
  <c r="AI116" i="95"/>
  <c r="AH116" i="95"/>
  <c r="AG116" i="95"/>
  <c r="AF116" i="95"/>
  <c r="AE116" i="95"/>
  <c r="AD116" i="95"/>
  <c r="AC116" i="95"/>
  <c r="AB116" i="95"/>
  <c r="AA116" i="95"/>
  <c r="Z116" i="95"/>
  <c r="Y116" i="95"/>
  <c r="X116" i="95"/>
  <c r="W116" i="95"/>
  <c r="V116" i="95"/>
  <c r="U116" i="95"/>
  <c r="T116" i="95"/>
  <c r="S116" i="95"/>
  <c r="R116" i="95"/>
  <c r="Q116" i="95"/>
  <c r="P116" i="95"/>
  <c r="O116" i="95"/>
  <c r="N116" i="95"/>
  <c r="M116" i="95"/>
  <c r="L116" i="95"/>
  <c r="K116" i="95"/>
  <c r="J116" i="95"/>
  <c r="I116" i="95"/>
  <c r="H116" i="95"/>
  <c r="G116" i="95"/>
  <c r="F116" i="95"/>
  <c r="E116" i="95"/>
  <c r="D116" i="95"/>
  <c r="C116" i="95"/>
  <c r="B116" i="95"/>
  <c r="BA115" i="95"/>
  <c r="AZ115" i="95"/>
  <c r="AY115" i="95"/>
  <c r="AX115" i="95"/>
  <c r="AW115" i="95"/>
  <c r="AV115" i="95"/>
  <c r="AU115" i="95"/>
  <c r="AT115" i="95"/>
  <c r="AS115" i="95"/>
  <c r="AR115" i="95"/>
  <c r="AQ115" i="95"/>
  <c r="AP115" i="95"/>
  <c r="AO115" i="95"/>
  <c r="AN115" i="95"/>
  <c r="AM115" i="95"/>
  <c r="AL115" i="95"/>
  <c r="AK115" i="95"/>
  <c r="AJ115" i="95"/>
  <c r="AI115" i="95"/>
  <c r="AH115" i="95"/>
  <c r="AG115" i="95"/>
  <c r="AF115" i="95"/>
  <c r="AE115" i="95"/>
  <c r="AD115" i="95"/>
  <c r="AC115" i="95"/>
  <c r="AB115" i="95"/>
  <c r="AA115" i="95"/>
  <c r="Z115" i="95"/>
  <c r="Y115" i="95"/>
  <c r="X115" i="95"/>
  <c r="W115" i="95"/>
  <c r="V115" i="95"/>
  <c r="U115" i="95"/>
  <c r="T115" i="95"/>
  <c r="S115" i="95"/>
  <c r="R115" i="95"/>
  <c r="Q115" i="95"/>
  <c r="P115" i="95"/>
  <c r="O115" i="95"/>
  <c r="N115" i="95"/>
  <c r="M115" i="95"/>
  <c r="L115" i="95"/>
  <c r="K115" i="95"/>
  <c r="J115" i="95"/>
  <c r="I115" i="95"/>
  <c r="H115" i="95"/>
  <c r="G115" i="95"/>
  <c r="F115" i="95"/>
  <c r="E115" i="95"/>
  <c r="D115" i="95"/>
  <c r="C115" i="95"/>
  <c r="B115" i="95"/>
  <c r="BA114" i="95"/>
  <c r="AZ114" i="95"/>
  <c r="AY114" i="95"/>
  <c r="AX114" i="95"/>
  <c r="AW114" i="95"/>
  <c r="AV114" i="95"/>
  <c r="AU114" i="95"/>
  <c r="AT114" i="95"/>
  <c r="AS114" i="95"/>
  <c r="AR114" i="95"/>
  <c r="AQ114" i="95"/>
  <c r="AP114" i="95"/>
  <c r="AO114" i="95"/>
  <c r="AN114" i="95"/>
  <c r="AM114" i="95"/>
  <c r="AL114" i="95"/>
  <c r="AK114" i="95"/>
  <c r="AJ114" i="95"/>
  <c r="AI114" i="95"/>
  <c r="AH114" i="95"/>
  <c r="AG114" i="95"/>
  <c r="AF114" i="95"/>
  <c r="AE114" i="95"/>
  <c r="AD114" i="95"/>
  <c r="AC114" i="95"/>
  <c r="AB114" i="95"/>
  <c r="AA114" i="95"/>
  <c r="Z114" i="95"/>
  <c r="Y114" i="95"/>
  <c r="X114" i="95"/>
  <c r="W114" i="95"/>
  <c r="V114" i="95"/>
  <c r="U114" i="95"/>
  <c r="T114" i="95"/>
  <c r="S114" i="95"/>
  <c r="R114" i="95"/>
  <c r="Q114" i="95"/>
  <c r="P114" i="95"/>
  <c r="O114" i="95"/>
  <c r="N114" i="95"/>
  <c r="M114" i="95"/>
  <c r="L114" i="95"/>
  <c r="K114" i="95"/>
  <c r="J114" i="95"/>
  <c r="I114" i="95"/>
  <c r="H114" i="95"/>
  <c r="G114" i="95"/>
  <c r="F114" i="95"/>
  <c r="E114" i="95"/>
  <c r="D114" i="95"/>
  <c r="C114" i="95"/>
  <c r="B114" i="95"/>
  <c r="BA113" i="95"/>
  <c r="AZ113" i="95"/>
  <c r="AY113" i="95"/>
  <c r="AX113" i="95"/>
  <c r="AW113" i="95"/>
  <c r="AV113" i="95"/>
  <c r="AU113" i="95"/>
  <c r="AT113" i="95"/>
  <c r="AS113" i="95"/>
  <c r="AR113" i="95"/>
  <c r="AQ113" i="95"/>
  <c r="AP113" i="95"/>
  <c r="AO113" i="95"/>
  <c r="AN113" i="95"/>
  <c r="AM113" i="95"/>
  <c r="AL113" i="95"/>
  <c r="AK113" i="95"/>
  <c r="AJ113" i="95"/>
  <c r="AI113" i="95"/>
  <c r="AH113" i="95"/>
  <c r="AG113" i="95"/>
  <c r="AF113" i="95"/>
  <c r="AE113" i="95"/>
  <c r="AD113" i="95"/>
  <c r="AC113" i="95"/>
  <c r="AB113" i="95"/>
  <c r="AA113" i="95"/>
  <c r="Z113" i="95"/>
  <c r="Y113" i="95"/>
  <c r="X113" i="95"/>
  <c r="W113" i="95"/>
  <c r="V113" i="95"/>
  <c r="U113" i="95"/>
  <c r="T113" i="95"/>
  <c r="S113" i="95"/>
  <c r="R113" i="95"/>
  <c r="Q113" i="95"/>
  <c r="P113" i="95"/>
  <c r="O113" i="95"/>
  <c r="N113" i="95"/>
  <c r="M113" i="95"/>
  <c r="L113" i="95"/>
  <c r="K113" i="95"/>
  <c r="J113" i="95"/>
  <c r="I113" i="95"/>
  <c r="H113" i="95"/>
  <c r="G113" i="95"/>
  <c r="F113" i="95"/>
  <c r="E113" i="95"/>
  <c r="D113" i="95"/>
  <c r="C113" i="95"/>
  <c r="B113" i="95"/>
  <c r="BA112" i="95"/>
  <c r="AZ112" i="95"/>
  <c r="AY112" i="95"/>
  <c r="AX112" i="95"/>
  <c r="AW112" i="95"/>
  <c r="AV112" i="95"/>
  <c r="AU112" i="95"/>
  <c r="AT112" i="95"/>
  <c r="AS112" i="95"/>
  <c r="AR112" i="95"/>
  <c r="AQ112" i="95"/>
  <c r="AP112" i="95"/>
  <c r="AO112" i="95"/>
  <c r="AN112" i="95"/>
  <c r="AM112" i="95"/>
  <c r="AL112" i="95"/>
  <c r="AK112" i="95"/>
  <c r="AJ112" i="95"/>
  <c r="AI112" i="95"/>
  <c r="AH112" i="95"/>
  <c r="AG112" i="95"/>
  <c r="AF112" i="95"/>
  <c r="AE112" i="95"/>
  <c r="AD112" i="95"/>
  <c r="AC112" i="95"/>
  <c r="AB112" i="95"/>
  <c r="AA112" i="95"/>
  <c r="Z112" i="95"/>
  <c r="Y112" i="95"/>
  <c r="X112" i="95"/>
  <c r="W112" i="95"/>
  <c r="V112" i="95"/>
  <c r="U112" i="95"/>
  <c r="T112" i="95"/>
  <c r="S112" i="95"/>
  <c r="R112" i="95"/>
  <c r="Q112" i="95"/>
  <c r="P112" i="95"/>
  <c r="O112" i="95"/>
  <c r="N112" i="95"/>
  <c r="M112" i="95"/>
  <c r="L112" i="95"/>
  <c r="K112" i="95"/>
  <c r="J112" i="95"/>
  <c r="I112" i="95"/>
  <c r="H112" i="95"/>
  <c r="G112" i="95"/>
  <c r="F112" i="95"/>
  <c r="E112" i="95"/>
  <c r="D112" i="95"/>
  <c r="C112" i="95"/>
  <c r="B112" i="95"/>
  <c r="BA111" i="95"/>
  <c r="AZ111" i="95"/>
  <c r="AY111" i="95"/>
  <c r="AX111" i="95"/>
  <c r="AW111" i="95"/>
  <c r="AV111" i="95"/>
  <c r="AU111" i="95"/>
  <c r="AT111" i="95"/>
  <c r="AS111" i="95"/>
  <c r="AR111" i="95"/>
  <c r="AQ111" i="95"/>
  <c r="AP111" i="95"/>
  <c r="AO111" i="95"/>
  <c r="AN111" i="95"/>
  <c r="AM111" i="95"/>
  <c r="AL111" i="95"/>
  <c r="AK111" i="95"/>
  <c r="AJ111" i="95"/>
  <c r="AI111" i="95"/>
  <c r="AH111" i="95"/>
  <c r="AG111" i="95"/>
  <c r="AF111" i="95"/>
  <c r="AE111" i="95"/>
  <c r="AD111" i="95"/>
  <c r="AC111" i="95"/>
  <c r="AB111" i="95"/>
  <c r="AA111" i="95"/>
  <c r="Z111" i="95"/>
  <c r="Y111" i="95"/>
  <c r="X111" i="95"/>
  <c r="W111" i="95"/>
  <c r="V111" i="95"/>
  <c r="U111" i="95"/>
  <c r="T111" i="95"/>
  <c r="S111" i="95"/>
  <c r="R111" i="95"/>
  <c r="Q111" i="95"/>
  <c r="P111" i="95"/>
  <c r="O111" i="95"/>
  <c r="N111" i="95"/>
  <c r="M111" i="95"/>
  <c r="L111" i="95"/>
  <c r="K111" i="95"/>
  <c r="J111" i="95"/>
  <c r="I111" i="95"/>
  <c r="H111" i="95"/>
  <c r="G111" i="95"/>
  <c r="F111" i="95"/>
  <c r="E111" i="95"/>
  <c r="D111" i="95"/>
  <c r="C111" i="95"/>
  <c r="B111" i="95"/>
  <c r="BA110" i="95"/>
  <c r="AZ110" i="95"/>
  <c r="AY110" i="95"/>
  <c r="AX110" i="95"/>
  <c r="AW110" i="95"/>
  <c r="AV110" i="95"/>
  <c r="AU110" i="95"/>
  <c r="AT110" i="95"/>
  <c r="AS110" i="95"/>
  <c r="AR110" i="95"/>
  <c r="AQ110" i="95"/>
  <c r="AP110" i="95"/>
  <c r="AO110" i="95"/>
  <c r="AN110" i="95"/>
  <c r="AM110" i="95"/>
  <c r="AL110" i="95"/>
  <c r="AK110" i="95"/>
  <c r="AJ110" i="95"/>
  <c r="AI110" i="95"/>
  <c r="AH110" i="95"/>
  <c r="AG110" i="95"/>
  <c r="AF110" i="95"/>
  <c r="AE110" i="95"/>
  <c r="AD110" i="95"/>
  <c r="AC110" i="95"/>
  <c r="AB110" i="95"/>
  <c r="AA110" i="95"/>
  <c r="Z110" i="95"/>
  <c r="Y110" i="95"/>
  <c r="X110" i="95"/>
  <c r="W110" i="95"/>
  <c r="V110" i="95"/>
  <c r="U110" i="95"/>
  <c r="T110" i="95"/>
  <c r="S110" i="95"/>
  <c r="R110" i="95"/>
  <c r="Q110" i="95"/>
  <c r="P110" i="95"/>
  <c r="O110" i="95"/>
  <c r="N110" i="95"/>
  <c r="M110" i="95"/>
  <c r="L110" i="95"/>
  <c r="K110" i="95"/>
  <c r="J110" i="95"/>
  <c r="I110" i="95"/>
  <c r="H110" i="95"/>
  <c r="G110" i="95"/>
  <c r="F110" i="95"/>
  <c r="E110" i="95"/>
  <c r="D110" i="95"/>
  <c r="C110" i="95"/>
  <c r="B110" i="95"/>
  <c r="BA109" i="95"/>
  <c r="AZ109" i="95"/>
  <c r="AY109" i="95"/>
  <c r="AX109" i="95"/>
  <c r="AW109" i="95"/>
  <c r="AV109" i="95"/>
  <c r="AU109" i="95"/>
  <c r="AT109" i="95"/>
  <c r="AS109" i="95"/>
  <c r="AR109" i="95"/>
  <c r="AQ109" i="95"/>
  <c r="AP109" i="95"/>
  <c r="AO109" i="95"/>
  <c r="AN109" i="95"/>
  <c r="AM109" i="95"/>
  <c r="AL109" i="95"/>
  <c r="AK109" i="95"/>
  <c r="AJ109" i="95"/>
  <c r="AI109" i="95"/>
  <c r="AH109" i="95"/>
  <c r="AG109" i="95"/>
  <c r="AF109" i="95"/>
  <c r="AE109" i="95"/>
  <c r="AD109" i="95"/>
  <c r="AC109" i="95"/>
  <c r="AB109" i="95"/>
  <c r="AA109" i="95"/>
  <c r="Z109" i="95"/>
  <c r="Y109" i="95"/>
  <c r="X109" i="95"/>
  <c r="W109" i="95"/>
  <c r="V109" i="95"/>
  <c r="U109" i="95"/>
  <c r="T109" i="95"/>
  <c r="S109" i="95"/>
  <c r="R109" i="95"/>
  <c r="Q109" i="95"/>
  <c r="P109" i="95"/>
  <c r="O109" i="95"/>
  <c r="N109" i="95"/>
  <c r="M109" i="95"/>
  <c r="L109" i="95"/>
  <c r="K109" i="95"/>
  <c r="J109" i="95"/>
  <c r="I109" i="95"/>
  <c r="H109" i="95"/>
  <c r="G109" i="95"/>
  <c r="F109" i="95"/>
  <c r="E109" i="95"/>
  <c r="D109" i="95"/>
  <c r="C109" i="95"/>
  <c r="B109" i="95"/>
  <c r="BA108" i="95"/>
  <c r="AZ108" i="95"/>
  <c r="AY108" i="95"/>
  <c r="AX108" i="95"/>
  <c r="AW108" i="95"/>
  <c r="AV108" i="95"/>
  <c r="AU108" i="95"/>
  <c r="AT108" i="95"/>
  <c r="AS108" i="95"/>
  <c r="AR108" i="95"/>
  <c r="AQ108" i="95"/>
  <c r="AP108" i="95"/>
  <c r="AO108" i="95"/>
  <c r="AN108" i="95"/>
  <c r="AM108" i="95"/>
  <c r="AL108" i="95"/>
  <c r="AK108" i="95"/>
  <c r="AJ108" i="95"/>
  <c r="AI108" i="95"/>
  <c r="AH108" i="95"/>
  <c r="AG108" i="95"/>
  <c r="AF108" i="95"/>
  <c r="AE108" i="95"/>
  <c r="AD108" i="95"/>
  <c r="AC108" i="95"/>
  <c r="AB108" i="95"/>
  <c r="AA108" i="95"/>
  <c r="Z108" i="95"/>
  <c r="Y108" i="95"/>
  <c r="X108" i="95"/>
  <c r="W108" i="95"/>
  <c r="V108" i="95"/>
  <c r="U108" i="95"/>
  <c r="T108" i="95"/>
  <c r="S108" i="95"/>
  <c r="R108" i="95"/>
  <c r="Q108" i="95"/>
  <c r="P108" i="95"/>
  <c r="O108" i="95"/>
  <c r="N108" i="95"/>
  <c r="M108" i="95"/>
  <c r="L108" i="95"/>
  <c r="K108" i="95"/>
  <c r="J108" i="95"/>
  <c r="I108" i="95"/>
  <c r="H108" i="95"/>
  <c r="G108" i="95"/>
  <c r="F108" i="95"/>
  <c r="E108" i="95"/>
  <c r="D108" i="95"/>
  <c r="C108" i="95"/>
  <c r="B108" i="95"/>
  <c r="BA107" i="95"/>
  <c r="AZ107" i="95"/>
  <c r="AY107" i="95"/>
  <c r="AX107" i="95"/>
  <c r="AW107" i="95"/>
  <c r="AV107" i="95"/>
  <c r="AU107" i="95"/>
  <c r="AT107" i="95"/>
  <c r="AS107" i="95"/>
  <c r="AR107" i="95"/>
  <c r="AQ107" i="95"/>
  <c r="AP107" i="95"/>
  <c r="AO107" i="95"/>
  <c r="AN107" i="95"/>
  <c r="AM107" i="95"/>
  <c r="AL107" i="95"/>
  <c r="AK107" i="95"/>
  <c r="AJ107" i="95"/>
  <c r="AI107" i="95"/>
  <c r="AH107" i="95"/>
  <c r="AG107" i="95"/>
  <c r="AF107" i="95"/>
  <c r="AE107" i="95"/>
  <c r="AD107" i="95"/>
  <c r="AC107" i="95"/>
  <c r="AB107" i="95"/>
  <c r="AA107" i="95"/>
  <c r="Z107" i="95"/>
  <c r="Y107" i="95"/>
  <c r="X107" i="95"/>
  <c r="W107" i="95"/>
  <c r="V107" i="95"/>
  <c r="U107" i="95"/>
  <c r="T107" i="95"/>
  <c r="S107" i="95"/>
  <c r="R107" i="95"/>
  <c r="Q107" i="95"/>
  <c r="P107" i="95"/>
  <c r="O107" i="95"/>
  <c r="N107" i="95"/>
  <c r="M107" i="95"/>
  <c r="L107" i="95"/>
  <c r="K107" i="95"/>
  <c r="J107" i="95"/>
  <c r="I107" i="95"/>
  <c r="H107" i="95"/>
  <c r="G107" i="95"/>
  <c r="F107" i="95"/>
  <c r="E107" i="95"/>
  <c r="D107" i="95"/>
  <c r="C107" i="95"/>
  <c r="B107" i="95"/>
  <c r="BA106" i="95"/>
  <c r="AZ106" i="95"/>
  <c r="AY106" i="95"/>
  <c r="AX106" i="95"/>
  <c r="AW106" i="95"/>
  <c r="AV106" i="95"/>
  <c r="AU106" i="95"/>
  <c r="AT106" i="95"/>
  <c r="AS106" i="95"/>
  <c r="AR106" i="95"/>
  <c r="AQ106" i="95"/>
  <c r="AP106" i="95"/>
  <c r="AO106" i="95"/>
  <c r="AN106" i="95"/>
  <c r="AM106" i="95"/>
  <c r="AL106" i="95"/>
  <c r="AK106" i="95"/>
  <c r="AJ106" i="95"/>
  <c r="AI106" i="95"/>
  <c r="AH106" i="95"/>
  <c r="AG106" i="95"/>
  <c r="AF106" i="95"/>
  <c r="AE106" i="95"/>
  <c r="AD106" i="95"/>
  <c r="AC106" i="95"/>
  <c r="AB106" i="95"/>
  <c r="AA106" i="95"/>
  <c r="Z106" i="95"/>
  <c r="Y106" i="95"/>
  <c r="X106" i="95"/>
  <c r="W106" i="95"/>
  <c r="V106" i="95"/>
  <c r="U106" i="95"/>
  <c r="T106" i="95"/>
  <c r="S106" i="95"/>
  <c r="R106" i="95"/>
  <c r="Q106" i="95"/>
  <c r="P106" i="95"/>
  <c r="O106" i="95"/>
  <c r="N106" i="95"/>
  <c r="M106" i="95"/>
  <c r="L106" i="95"/>
  <c r="K106" i="95"/>
  <c r="J106" i="95"/>
  <c r="I106" i="95"/>
  <c r="H106" i="95"/>
  <c r="G106" i="95"/>
  <c r="F106" i="95"/>
  <c r="E106" i="95"/>
  <c r="D106" i="95"/>
  <c r="C106" i="95"/>
  <c r="B106" i="95"/>
  <c r="BA105" i="95"/>
  <c r="AZ105" i="95"/>
  <c r="AY105" i="95"/>
  <c r="AX105" i="95"/>
  <c r="AW105" i="95"/>
  <c r="AV105" i="95"/>
  <c r="AU105" i="95"/>
  <c r="AT105" i="95"/>
  <c r="AS105" i="95"/>
  <c r="AR105" i="95"/>
  <c r="AQ105" i="95"/>
  <c r="AP105" i="95"/>
  <c r="AO105" i="95"/>
  <c r="AN105" i="95"/>
  <c r="AM105" i="95"/>
  <c r="AL105" i="95"/>
  <c r="AK105" i="95"/>
  <c r="AJ105" i="95"/>
  <c r="AI105" i="95"/>
  <c r="AH105" i="95"/>
  <c r="AG105" i="95"/>
  <c r="AF105" i="95"/>
  <c r="AE105" i="95"/>
  <c r="AD105" i="95"/>
  <c r="AC105" i="95"/>
  <c r="AB105" i="95"/>
  <c r="AA105" i="95"/>
  <c r="Z105" i="95"/>
  <c r="Y105" i="95"/>
  <c r="X105" i="95"/>
  <c r="W105" i="95"/>
  <c r="V105" i="95"/>
  <c r="U105" i="95"/>
  <c r="T105" i="95"/>
  <c r="S105" i="95"/>
  <c r="R105" i="95"/>
  <c r="Q105" i="95"/>
  <c r="P105" i="95"/>
  <c r="O105" i="95"/>
  <c r="N105" i="95"/>
  <c r="M105" i="95"/>
  <c r="L105" i="95"/>
  <c r="K105" i="95"/>
  <c r="J105" i="95"/>
  <c r="I105" i="95"/>
  <c r="H105" i="95"/>
  <c r="G105" i="95"/>
  <c r="F105" i="95"/>
  <c r="E105" i="95"/>
  <c r="D105" i="95"/>
  <c r="C105" i="95"/>
  <c r="B105" i="95"/>
  <c r="BA104" i="95"/>
  <c r="AZ104" i="95"/>
  <c r="AY104" i="95"/>
  <c r="AX104" i="95"/>
  <c r="AW104" i="95"/>
  <c r="AV104" i="95"/>
  <c r="AU104" i="95"/>
  <c r="AT104" i="95"/>
  <c r="AS104" i="95"/>
  <c r="AR104" i="95"/>
  <c r="AQ104" i="95"/>
  <c r="AP104" i="95"/>
  <c r="AO104" i="95"/>
  <c r="AN104" i="95"/>
  <c r="AM104" i="95"/>
  <c r="AL104" i="95"/>
  <c r="AK104" i="95"/>
  <c r="AJ104" i="95"/>
  <c r="AI104" i="95"/>
  <c r="AH104" i="95"/>
  <c r="AG104" i="95"/>
  <c r="AF104" i="95"/>
  <c r="AE104" i="95"/>
  <c r="AD104" i="95"/>
  <c r="AC104" i="95"/>
  <c r="AB104" i="95"/>
  <c r="AA104" i="95"/>
  <c r="Z104" i="95"/>
  <c r="Y104" i="95"/>
  <c r="X104" i="95"/>
  <c r="W104" i="95"/>
  <c r="V104" i="95"/>
  <c r="U104" i="95"/>
  <c r="T104" i="95"/>
  <c r="S104" i="95"/>
  <c r="R104" i="95"/>
  <c r="Q104" i="95"/>
  <c r="P104" i="95"/>
  <c r="O104" i="95"/>
  <c r="N104" i="95"/>
  <c r="M104" i="95"/>
  <c r="L104" i="95"/>
  <c r="K104" i="95"/>
  <c r="J104" i="95"/>
  <c r="I104" i="95"/>
  <c r="H104" i="95"/>
  <c r="G104" i="95"/>
  <c r="F104" i="95"/>
  <c r="E104" i="95"/>
  <c r="D104" i="95"/>
  <c r="C104" i="95"/>
  <c r="B104" i="95"/>
  <c r="BA103" i="95"/>
  <c r="AZ103" i="95"/>
  <c r="AY103" i="95"/>
  <c r="AX103" i="95"/>
  <c r="AW103" i="95"/>
  <c r="AV103" i="95"/>
  <c r="AU103" i="95"/>
  <c r="AT103" i="95"/>
  <c r="AS103" i="95"/>
  <c r="AR103" i="95"/>
  <c r="AQ103" i="95"/>
  <c r="AP103" i="95"/>
  <c r="AO103" i="95"/>
  <c r="AN103" i="95"/>
  <c r="AM103" i="95"/>
  <c r="AL103" i="95"/>
  <c r="AK103" i="95"/>
  <c r="AJ103" i="95"/>
  <c r="AI103" i="95"/>
  <c r="AH103" i="95"/>
  <c r="AG103" i="95"/>
  <c r="AF103" i="95"/>
  <c r="AE103" i="95"/>
  <c r="AD103" i="95"/>
  <c r="AC103" i="95"/>
  <c r="AB103" i="95"/>
  <c r="AA103" i="95"/>
  <c r="Z103" i="95"/>
  <c r="Y103" i="95"/>
  <c r="X103" i="95"/>
  <c r="W103" i="95"/>
  <c r="V103" i="95"/>
  <c r="U103" i="95"/>
  <c r="T103" i="95"/>
  <c r="S103" i="95"/>
  <c r="R103" i="95"/>
  <c r="Q103" i="95"/>
  <c r="P103" i="95"/>
  <c r="O103" i="95"/>
  <c r="N103" i="95"/>
  <c r="M103" i="95"/>
  <c r="L103" i="95"/>
  <c r="K103" i="95"/>
  <c r="J103" i="95"/>
  <c r="I103" i="95"/>
  <c r="H103" i="95"/>
  <c r="G103" i="95"/>
  <c r="F103" i="95"/>
  <c r="E103" i="95"/>
  <c r="D103" i="95"/>
  <c r="C103" i="95"/>
  <c r="B103" i="95"/>
  <c r="BA102" i="95"/>
  <c r="AZ102" i="95"/>
  <c r="AY102" i="95"/>
  <c r="AX102" i="95"/>
  <c r="AW102" i="95"/>
  <c r="AV102" i="95"/>
  <c r="AU102" i="95"/>
  <c r="AT102" i="95"/>
  <c r="AS102" i="95"/>
  <c r="AR102" i="95"/>
  <c r="AQ102" i="95"/>
  <c r="AP102" i="95"/>
  <c r="AO102" i="95"/>
  <c r="AN102" i="95"/>
  <c r="AM102" i="95"/>
  <c r="AL102" i="95"/>
  <c r="AK102" i="95"/>
  <c r="AJ102" i="95"/>
  <c r="AI102" i="95"/>
  <c r="AH102" i="95"/>
  <c r="AG102" i="95"/>
  <c r="AF102" i="95"/>
  <c r="AE102" i="95"/>
  <c r="AD102" i="95"/>
  <c r="AC102" i="95"/>
  <c r="AB102" i="95"/>
  <c r="AA102" i="95"/>
  <c r="Z102" i="95"/>
  <c r="Y102" i="95"/>
  <c r="X102" i="95"/>
  <c r="W102" i="95"/>
  <c r="V102" i="95"/>
  <c r="U102" i="95"/>
  <c r="T102" i="95"/>
  <c r="S102" i="95"/>
  <c r="R102" i="95"/>
  <c r="Q102" i="95"/>
  <c r="P102" i="95"/>
  <c r="O102" i="95"/>
  <c r="N102" i="95"/>
  <c r="M102" i="95"/>
  <c r="L102" i="95"/>
  <c r="K102" i="95"/>
  <c r="J102" i="95"/>
  <c r="I102" i="95"/>
  <c r="H102" i="95"/>
  <c r="G102" i="95"/>
  <c r="F102" i="95"/>
  <c r="E102" i="95"/>
  <c r="D102" i="95"/>
  <c r="C102" i="95"/>
  <c r="B102" i="95"/>
  <c r="BA101" i="95"/>
  <c r="AZ101" i="95"/>
  <c r="AY101" i="95"/>
  <c r="AX101" i="95"/>
  <c r="AW101" i="95"/>
  <c r="AV101" i="95"/>
  <c r="AU101" i="95"/>
  <c r="AT101" i="95"/>
  <c r="AS101" i="95"/>
  <c r="AR101" i="95"/>
  <c r="AQ101" i="95"/>
  <c r="AP101" i="95"/>
  <c r="AO101" i="95"/>
  <c r="AN101" i="95"/>
  <c r="AM101" i="95"/>
  <c r="AL101" i="95"/>
  <c r="AK101" i="95"/>
  <c r="AJ101" i="95"/>
  <c r="AI101" i="95"/>
  <c r="AH101" i="95"/>
  <c r="AG101" i="95"/>
  <c r="AF101" i="95"/>
  <c r="AE101" i="95"/>
  <c r="AD101" i="95"/>
  <c r="AC101" i="95"/>
  <c r="AB101" i="95"/>
  <c r="AA101" i="95"/>
  <c r="Z101" i="95"/>
  <c r="Y101" i="95"/>
  <c r="X101" i="95"/>
  <c r="W101" i="95"/>
  <c r="V101" i="95"/>
  <c r="U101" i="95"/>
  <c r="T101" i="95"/>
  <c r="S101" i="95"/>
  <c r="R101" i="95"/>
  <c r="Q101" i="95"/>
  <c r="P101" i="95"/>
  <c r="O101" i="95"/>
  <c r="N101" i="95"/>
  <c r="M101" i="95"/>
  <c r="L101" i="95"/>
  <c r="K101" i="95"/>
  <c r="J101" i="95"/>
  <c r="I101" i="95"/>
  <c r="H101" i="95"/>
  <c r="G101" i="95"/>
  <c r="F101" i="95"/>
  <c r="E101" i="95"/>
  <c r="D101" i="95"/>
  <c r="C101" i="95"/>
  <c r="B101" i="95"/>
  <c r="BA100" i="95"/>
  <c r="AZ100" i="95"/>
  <c r="AY100" i="95"/>
  <c r="AX100" i="95"/>
  <c r="AW100" i="95"/>
  <c r="AV100" i="95"/>
  <c r="AU100" i="95"/>
  <c r="AT100" i="95"/>
  <c r="AS100" i="95"/>
  <c r="AR100" i="95"/>
  <c r="AQ100" i="95"/>
  <c r="AP100" i="95"/>
  <c r="AO100" i="95"/>
  <c r="AN100" i="95"/>
  <c r="AM100" i="95"/>
  <c r="AL100" i="95"/>
  <c r="AK100" i="95"/>
  <c r="AJ100" i="95"/>
  <c r="AI100" i="95"/>
  <c r="AH100" i="95"/>
  <c r="AG100" i="95"/>
  <c r="AF100" i="95"/>
  <c r="AE100" i="95"/>
  <c r="AD100" i="95"/>
  <c r="AC100" i="95"/>
  <c r="AB100" i="95"/>
  <c r="AA100" i="95"/>
  <c r="Z100" i="95"/>
  <c r="Y100" i="95"/>
  <c r="X100" i="95"/>
  <c r="W100" i="95"/>
  <c r="V100" i="95"/>
  <c r="U100" i="95"/>
  <c r="T100" i="95"/>
  <c r="S100" i="95"/>
  <c r="R100" i="95"/>
  <c r="Q100" i="95"/>
  <c r="P100" i="95"/>
  <c r="O100" i="95"/>
  <c r="N100" i="95"/>
  <c r="M100" i="95"/>
  <c r="L100" i="95"/>
  <c r="K100" i="95"/>
  <c r="J100" i="95"/>
  <c r="I100" i="95"/>
  <c r="H100" i="95"/>
  <c r="G100" i="95"/>
  <c r="F100" i="95"/>
  <c r="E100" i="95"/>
  <c r="D100" i="95"/>
  <c r="C100" i="95"/>
  <c r="B100" i="95"/>
  <c r="BA99" i="95"/>
  <c r="AZ99" i="95"/>
  <c r="AY99" i="95"/>
  <c r="AX99" i="95"/>
  <c r="AW99" i="95"/>
  <c r="AV99" i="95"/>
  <c r="AU99" i="95"/>
  <c r="AT99" i="95"/>
  <c r="AS99" i="95"/>
  <c r="AR99" i="95"/>
  <c r="AQ99" i="95"/>
  <c r="AP99" i="95"/>
  <c r="AO99" i="95"/>
  <c r="AN99" i="95"/>
  <c r="AM99" i="95"/>
  <c r="AL99" i="95"/>
  <c r="AK99" i="95"/>
  <c r="AJ99" i="95"/>
  <c r="AI99" i="95"/>
  <c r="AH99" i="95"/>
  <c r="AG99" i="95"/>
  <c r="AF99" i="95"/>
  <c r="AE99" i="95"/>
  <c r="AD99" i="95"/>
  <c r="AC99" i="95"/>
  <c r="AB99" i="95"/>
  <c r="AA99" i="95"/>
  <c r="Z99" i="95"/>
  <c r="Y99" i="95"/>
  <c r="X99" i="95"/>
  <c r="W99" i="95"/>
  <c r="V99" i="95"/>
  <c r="U99" i="95"/>
  <c r="T99" i="95"/>
  <c r="S99" i="95"/>
  <c r="R99" i="95"/>
  <c r="Q99" i="95"/>
  <c r="P99" i="95"/>
  <c r="O99" i="95"/>
  <c r="N99" i="95"/>
  <c r="M99" i="95"/>
  <c r="L99" i="95"/>
  <c r="K99" i="95"/>
  <c r="J99" i="95"/>
  <c r="I99" i="95"/>
  <c r="H99" i="95"/>
  <c r="G99" i="95"/>
  <c r="F99" i="95"/>
  <c r="E99" i="95"/>
  <c r="D99" i="95"/>
  <c r="C99" i="95"/>
  <c r="B99" i="95"/>
  <c r="BA98" i="95"/>
  <c r="AZ98" i="95"/>
  <c r="AY98" i="95"/>
  <c r="AX98" i="95"/>
  <c r="AW98" i="95"/>
  <c r="AV98" i="95"/>
  <c r="AU98" i="95"/>
  <c r="AT98" i="95"/>
  <c r="AS98" i="95"/>
  <c r="AR98" i="95"/>
  <c r="AQ98" i="95"/>
  <c r="AP98" i="95"/>
  <c r="AO98" i="95"/>
  <c r="AN98" i="95"/>
  <c r="AM98" i="95"/>
  <c r="AL98" i="95"/>
  <c r="AK98" i="95"/>
  <c r="AJ98" i="95"/>
  <c r="AI98" i="95"/>
  <c r="AH98" i="95"/>
  <c r="AG98" i="95"/>
  <c r="AF98" i="95"/>
  <c r="AE98" i="95"/>
  <c r="AD98" i="95"/>
  <c r="AC98" i="95"/>
  <c r="AB98" i="95"/>
  <c r="AA98" i="95"/>
  <c r="Z98" i="95"/>
  <c r="Y98" i="95"/>
  <c r="X98" i="95"/>
  <c r="W98" i="95"/>
  <c r="V98" i="95"/>
  <c r="U98" i="95"/>
  <c r="T98" i="95"/>
  <c r="S98" i="95"/>
  <c r="R98" i="95"/>
  <c r="Q98" i="95"/>
  <c r="P98" i="95"/>
  <c r="O98" i="95"/>
  <c r="N98" i="95"/>
  <c r="M98" i="95"/>
  <c r="L98" i="95"/>
  <c r="K98" i="95"/>
  <c r="J98" i="95"/>
  <c r="I98" i="95"/>
  <c r="H98" i="95"/>
  <c r="G98" i="95"/>
  <c r="F98" i="95"/>
  <c r="E98" i="95"/>
  <c r="D98" i="95"/>
  <c r="C98" i="95"/>
  <c r="B98" i="95"/>
  <c r="BA97" i="95"/>
  <c r="AZ97" i="95"/>
  <c r="AY97" i="95"/>
  <c r="AX97" i="95"/>
  <c r="AW97" i="95"/>
  <c r="AV97" i="95"/>
  <c r="AU97" i="95"/>
  <c r="AT97" i="95"/>
  <c r="AS97" i="95"/>
  <c r="AR97" i="95"/>
  <c r="AQ97" i="95"/>
  <c r="AP97" i="95"/>
  <c r="AO97" i="95"/>
  <c r="AN97" i="95"/>
  <c r="AM97" i="95"/>
  <c r="AL97" i="95"/>
  <c r="AK97" i="95"/>
  <c r="AJ97" i="95"/>
  <c r="AI97" i="95"/>
  <c r="AH97" i="95"/>
  <c r="AG97" i="95"/>
  <c r="AF97" i="95"/>
  <c r="AE97" i="95"/>
  <c r="AD97" i="95"/>
  <c r="AC97" i="95"/>
  <c r="AB97" i="95"/>
  <c r="AA97" i="95"/>
  <c r="Z97" i="95"/>
  <c r="Y97" i="95"/>
  <c r="X97" i="95"/>
  <c r="W97" i="95"/>
  <c r="V97" i="95"/>
  <c r="U97" i="95"/>
  <c r="T97" i="95"/>
  <c r="S97" i="95"/>
  <c r="R97" i="95"/>
  <c r="Q97" i="95"/>
  <c r="P97" i="95"/>
  <c r="O97" i="95"/>
  <c r="N97" i="95"/>
  <c r="M97" i="95"/>
  <c r="L97" i="95"/>
  <c r="K97" i="95"/>
  <c r="J97" i="95"/>
  <c r="I97" i="95"/>
  <c r="H97" i="95"/>
  <c r="G97" i="95"/>
  <c r="F97" i="95"/>
  <c r="E97" i="95"/>
  <c r="D97" i="95"/>
  <c r="C97" i="95"/>
  <c r="B97" i="95"/>
  <c r="BA96" i="95"/>
  <c r="AZ96" i="95"/>
  <c r="AY96" i="95"/>
  <c r="AX96" i="95"/>
  <c r="AW96" i="95"/>
  <c r="AV96" i="95"/>
  <c r="AU96" i="95"/>
  <c r="AT96" i="95"/>
  <c r="AS96" i="95"/>
  <c r="AR96" i="95"/>
  <c r="AQ96" i="95"/>
  <c r="AP96" i="95"/>
  <c r="AO96" i="95"/>
  <c r="AN96" i="95"/>
  <c r="AM96" i="95"/>
  <c r="AL96" i="95"/>
  <c r="AK96" i="95"/>
  <c r="AJ96" i="95"/>
  <c r="AI96" i="95"/>
  <c r="AH96" i="95"/>
  <c r="AG96" i="95"/>
  <c r="AF96" i="95"/>
  <c r="AE96" i="95"/>
  <c r="AD96" i="95"/>
  <c r="AC96" i="95"/>
  <c r="AB96" i="95"/>
  <c r="AA96" i="95"/>
  <c r="Z96" i="95"/>
  <c r="Y96" i="95"/>
  <c r="X96" i="95"/>
  <c r="W96" i="95"/>
  <c r="V96" i="95"/>
  <c r="U96" i="95"/>
  <c r="T96" i="95"/>
  <c r="S96" i="95"/>
  <c r="R96" i="95"/>
  <c r="Q96" i="95"/>
  <c r="P96" i="95"/>
  <c r="O96" i="95"/>
  <c r="N96" i="95"/>
  <c r="M96" i="95"/>
  <c r="L96" i="95"/>
  <c r="K96" i="95"/>
  <c r="J96" i="95"/>
  <c r="I96" i="95"/>
  <c r="H96" i="95"/>
  <c r="G96" i="95"/>
  <c r="F96" i="95"/>
  <c r="E96" i="95"/>
  <c r="D96" i="95"/>
  <c r="C96" i="95"/>
  <c r="B96" i="95"/>
  <c r="BA95" i="95"/>
  <c r="AZ95" i="95"/>
  <c r="AY95" i="95"/>
  <c r="AX95" i="95"/>
  <c r="AW95" i="95"/>
  <c r="AV95" i="95"/>
  <c r="AU95" i="95"/>
  <c r="AT95" i="95"/>
  <c r="AS95" i="95"/>
  <c r="AR95" i="95"/>
  <c r="AQ95" i="95"/>
  <c r="AP95" i="95"/>
  <c r="AO95" i="95"/>
  <c r="AN95" i="95"/>
  <c r="AM95" i="95"/>
  <c r="AL95" i="95"/>
  <c r="AK95" i="95"/>
  <c r="AJ95" i="95"/>
  <c r="AI95" i="95"/>
  <c r="AH95" i="95"/>
  <c r="AG95" i="95"/>
  <c r="AF95" i="95"/>
  <c r="AE95" i="95"/>
  <c r="AD95" i="95"/>
  <c r="AC95" i="95"/>
  <c r="AB95" i="95"/>
  <c r="AA95" i="95"/>
  <c r="Z95" i="95"/>
  <c r="Y95" i="95"/>
  <c r="X95" i="95"/>
  <c r="W95" i="95"/>
  <c r="V95" i="95"/>
  <c r="U95" i="95"/>
  <c r="T95" i="95"/>
  <c r="S95" i="95"/>
  <c r="R95" i="95"/>
  <c r="Q95" i="95"/>
  <c r="P95" i="95"/>
  <c r="O95" i="95"/>
  <c r="N95" i="95"/>
  <c r="M95" i="95"/>
  <c r="L95" i="95"/>
  <c r="K95" i="95"/>
  <c r="J95" i="95"/>
  <c r="I95" i="95"/>
  <c r="H95" i="95"/>
  <c r="G95" i="95"/>
  <c r="F95" i="95"/>
  <c r="E95" i="95"/>
  <c r="D95" i="95"/>
  <c r="C95" i="95"/>
  <c r="B95" i="95"/>
  <c r="BA94" i="95"/>
  <c r="AZ94" i="95"/>
  <c r="AY94" i="95"/>
  <c r="AX94" i="95"/>
  <c r="AW94" i="95"/>
  <c r="AV94" i="95"/>
  <c r="AU94" i="95"/>
  <c r="AT94" i="95"/>
  <c r="AS94" i="95"/>
  <c r="AR94" i="95"/>
  <c r="AQ94" i="95"/>
  <c r="AP94" i="95"/>
  <c r="AO94" i="95"/>
  <c r="AN94" i="95"/>
  <c r="AM94" i="95"/>
  <c r="AL94" i="95"/>
  <c r="AK94" i="95"/>
  <c r="AJ94" i="95"/>
  <c r="AI94" i="95"/>
  <c r="AH94" i="95"/>
  <c r="AG94" i="95"/>
  <c r="AF94" i="95"/>
  <c r="AE94" i="95"/>
  <c r="AD94" i="95"/>
  <c r="AC94" i="95"/>
  <c r="AB94" i="95"/>
  <c r="AA94" i="95"/>
  <c r="Z94" i="95"/>
  <c r="Y94" i="95"/>
  <c r="X94" i="95"/>
  <c r="W94" i="95"/>
  <c r="V94" i="95"/>
  <c r="U94" i="95"/>
  <c r="T94" i="95"/>
  <c r="S94" i="95"/>
  <c r="R94" i="95"/>
  <c r="Q94" i="95"/>
  <c r="P94" i="95"/>
  <c r="O94" i="95"/>
  <c r="N94" i="95"/>
  <c r="M94" i="95"/>
  <c r="L94" i="95"/>
  <c r="K94" i="95"/>
  <c r="J94" i="95"/>
  <c r="I94" i="95"/>
  <c r="H94" i="95"/>
  <c r="G94" i="95"/>
  <c r="F94" i="95"/>
  <c r="E94" i="95"/>
  <c r="D94" i="95"/>
  <c r="C94" i="95"/>
  <c r="B94" i="95"/>
  <c r="BA93" i="95"/>
  <c r="AZ93" i="95"/>
  <c r="AY93" i="95"/>
  <c r="AX93" i="95"/>
  <c r="AW93" i="95"/>
  <c r="AV93" i="95"/>
  <c r="AU93" i="95"/>
  <c r="AT93" i="95"/>
  <c r="AS93" i="95"/>
  <c r="AR93" i="95"/>
  <c r="AQ93" i="95"/>
  <c r="AP93" i="95"/>
  <c r="AO93" i="95"/>
  <c r="AN93" i="95"/>
  <c r="AM93" i="95"/>
  <c r="AL93" i="95"/>
  <c r="AK93" i="95"/>
  <c r="AJ93" i="95"/>
  <c r="AI93" i="95"/>
  <c r="AH93" i="95"/>
  <c r="AG93" i="95"/>
  <c r="AF93" i="95"/>
  <c r="AE93" i="95"/>
  <c r="AD93" i="95"/>
  <c r="AC93" i="95"/>
  <c r="AB93" i="95"/>
  <c r="AA93" i="95"/>
  <c r="Z93" i="95"/>
  <c r="Y93" i="95"/>
  <c r="X93" i="95"/>
  <c r="W93" i="95"/>
  <c r="V93" i="95"/>
  <c r="U93" i="95"/>
  <c r="T93" i="95"/>
  <c r="S93" i="95"/>
  <c r="R93" i="95"/>
  <c r="Q93" i="95"/>
  <c r="P93" i="95"/>
  <c r="O93" i="95"/>
  <c r="N93" i="95"/>
  <c r="M93" i="95"/>
  <c r="L93" i="95"/>
  <c r="K93" i="95"/>
  <c r="J93" i="95"/>
  <c r="I93" i="95"/>
  <c r="H93" i="95"/>
  <c r="G93" i="95"/>
  <c r="F93" i="95"/>
  <c r="E93" i="95"/>
  <c r="D93" i="95"/>
  <c r="C93" i="95"/>
  <c r="B93" i="95"/>
  <c r="BA92" i="95"/>
  <c r="AZ92" i="95"/>
  <c r="AY92" i="95"/>
  <c r="AX92" i="95"/>
  <c r="AW92" i="95"/>
  <c r="AV92" i="95"/>
  <c r="AU92" i="95"/>
  <c r="AT92" i="95"/>
  <c r="AS92" i="95"/>
  <c r="AR92" i="95"/>
  <c r="AQ92" i="95"/>
  <c r="AP92" i="95"/>
  <c r="AO92" i="95"/>
  <c r="AN92" i="95"/>
  <c r="AM92" i="95"/>
  <c r="AL92" i="95"/>
  <c r="AK92" i="95"/>
  <c r="AJ92" i="95"/>
  <c r="AI92" i="95"/>
  <c r="AH92" i="95"/>
  <c r="AG92" i="95"/>
  <c r="AF92" i="95"/>
  <c r="AE92" i="95"/>
  <c r="AD92" i="95"/>
  <c r="AC92" i="95"/>
  <c r="AB92" i="95"/>
  <c r="AA92" i="95"/>
  <c r="Z92" i="95"/>
  <c r="Y92" i="95"/>
  <c r="X92" i="95"/>
  <c r="W92" i="95"/>
  <c r="V92" i="95"/>
  <c r="U92" i="95"/>
  <c r="T92" i="95"/>
  <c r="S92" i="95"/>
  <c r="R92" i="95"/>
  <c r="Q92" i="95"/>
  <c r="P92" i="95"/>
  <c r="O92" i="95"/>
  <c r="N92" i="95"/>
  <c r="M92" i="95"/>
  <c r="L92" i="95"/>
  <c r="K92" i="95"/>
  <c r="J92" i="95"/>
  <c r="I92" i="95"/>
  <c r="H92" i="95"/>
  <c r="G92" i="95"/>
  <c r="F92" i="95"/>
  <c r="E92" i="95"/>
  <c r="D92" i="95"/>
  <c r="C92" i="95"/>
  <c r="B92" i="95"/>
  <c r="BA91" i="95"/>
  <c r="AZ91" i="95"/>
  <c r="AY91" i="95"/>
  <c r="AX91" i="95"/>
  <c r="AW91" i="95"/>
  <c r="AV91" i="95"/>
  <c r="AU91" i="95"/>
  <c r="AT91" i="95"/>
  <c r="AS91" i="95"/>
  <c r="AR91" i="95"/>
  <c r="AQ91" i="95"/>
  <c r="AP91" i="95"/>
  <c r="AO91" i="95"/>
  <c r="AN91" i="95"/>
  <c r="AM91" i="95"/>
  <c r="AL91" i="95"/>
  <c r="AK91" i="95"/>
  <c r="AJ91" i="95"/>
  <c r="AI91" i="95"/>
  <c r="AH91" i="95"/>
  <c r="AG91" i="95"/>
  <c r="AF91" i="95"/>
  <c r="AE91" i="95"/>
  <c r="AD91" i="95"/>
  <c r="AC91" i="95"/>
  <c r="AB91" i="95"/>
  <c r="AA91" i="95"/>
  <c r="Z91" i="95"/>
  <c r="Y91" i="95"/>
  <c r="X91" i="95"/>
  <c r="W91" i="95"/>
  <c r="V91" i="95"/>
  <c r="U91" i="95"/>
  <c r="T91" i="95"/>
  <c r="S91" i="95"/>
  <c r="R91" i="95"/>
  <c r="Q91" i="95"/>
  <c r="P91" i="95"/>
  <c r="O91" i="95"/>
  <c r="N91" i="95"/>
  <c r="M91" i="95"/>
  <c r="L91" i="95"/>
  <c r="K91" i="95"/>
  <c r="J91" i="95"/>
  <c r="I91" i="95"/>
  <c r="H91" i="95"/>
  <c r="G91" i="95"/>
  <c r="F91" i="95"/>
  <c r="E91" i="95"/>
  <c r="D91" i="95"/>
  <c r="C91" i="95"/>
  <c r="B91" i="95"/>
  <c r="BA90" i="95"/>
  <c r="AZ90" i="95"/>
  <c r="AY90" i="95"/>
  <c r="AX90" i="95"/>
  <c r="AW90" i="95"/>
  <c r="AV90" i="95"/>
  <c r="AU90" i="95"/>
  <c r="AT90" i="95"/>
  <c r="AS90" i="95"/>
  <c r="AR90" i="95"/>
  <c r="AQ90" i="95"/>
  <c r="AP90" i="95"/>
  <c r="AO90" i="95"/>
  <c r="AN90" i="95"/>
  <c r="AM90" i="95"/>
  <c r="AL90" i="95"/>
  <c r="AK90" i="95"/>
  <c r="AJ90" i="95"/>
  <c r="AI90" i="95"/>
  <c r="AH90" i="95"/>
  <c r="AG90" i="95"/>
  <c r="AF90" i="95"/>
  <c r="AE90" i="95"/>
  <c r="AD90" i="95"/>
  <c r="AC90" i="95"/>
  <c r="AB90" i="95"/>
  <c r="AA90" i="95"/>
  <c r="Z90" i="95"/>
  <c r="Y90" i="95"/>
  <c r="X90" i="95"/>
  <c r="W90" i="95"/>
  <c r="V90" i="95"/>
  <c r="U90" i="95"/>
  <c r="T90" i="95"/>
  <c r="S90" i="95"/>
  <c r="R90" i="95"/>
  <c r="Q90" i="95"/>
  <c r="P90" i="95"/>
  <c r="O90" i="95"/>
  <c r="N90" i="95"/>
  <c r="M90" i="95"/>
  <c r="L90" i="95"/>
  <c r="K90" i="95"/>
  <c r="J90" i="95"/>
  <c r="I90" i="95"/>
  <c r="H90" i="95"/>
  <c r="G90" i="95"/>
  <c r="F90" i="95"/>
  <c r="E90" i="95"/>
  <c r="D90" i="95"/>
  <c r="C90" i="95"/>
  <c r="B90" i="95"/>
  <c r="BA89" i="95"/>
  <c r="AZ89" i="95"/>
  <c r="AY89" i="95"/>
  <c r="AX89" i="95"/>
  <c r="AW89" i="95"/>
  <c r="AV89" i="95"/>
  <c r="AU89" i="95"/>
  <c r="AT89" i="95"/>
  <c r="AS89" i="95"/>
  <c r="AR89" i="95"/>
  <c r="AQ89" i="95"/>
  <c r="AP89" i="95"/>
  <c r="AO89" i="95"/>
  <c r="AN89" i="95"/>
  <c r="AM89" i="95"/>
  <c r="AL89" i="95"/>
  <c r="AK89" i="95"/>
  <c r="AJ89" i="95"/>
  <c r="AI89" i="95"/>
  <c r="AH89" i="95"/>
  <c r="AG89" i="95"/>
  <c r="AF89" i="95"/>
  <c r="AE89" i="95"/>
  <c r="AD89" i="95"/>
  <c r="AC89" i="95"/>
  <c r="AB89" i="95"/>
  <c r="AA89" i="95"/>
  <c r="Z89" i="95"/>
  <c r="Y89" i="95"/>
  <c r="X89" i="95"/>
  <c r="W89" i="95"/>
  <c r="V89" i="95"/>
  <c r="U89" i="95"/>
  <c r="T89" i="95"/>
  <c r="S89" i="95"/>
  <c r="R89" i="95"/>
  <c r="Q89" i="95"/>
  <c r="P89" i="95"/>
  <c r="O89" i="95"/>
  <c r="N89" i="95"/>
  <c r="M89" i="95"/>
  <c r="L89" i="95"/>
  <c r="K89" i="95"/>
  <c r="J89" i="95"/>
  <c r="I89" i="95"/>
  <c r="H89" i="95"/>
  <c r="G89" i="95"/>
  <c r="F89" i="95"/>
  <c r="E89" i="95"/>
  <c r="D89" i="95"/>
  <c r="C89" i="95"/>
  <c r="B89" i="95"/>
  <c r="BA88" i="95"/>
  <c r="AZ88" i="95"/>
  <c r="AY88" i="95"/>
  <c r="AX88" i="95"/>
  <c r="AW88" i="95"/>
  <c r="AV88" i="95"/>
  <c r="AU88" i="95"/>
  <c r="AT88" i="95"/>
  <c r="AS88" i="95"/>
  <c r="AR88" i="95"/>
  <c r="AQ88" i="95"/>
  <c r="AP88" i="95"/>
  <c r="AO88" i="95"/>
  <c r="AN88" i="95"/>
  <c r="AM88" i="95"/>
  <c r="AL88" i="95"/>
  <c r="AK88" i="95"/>
  <c r="AJ88" i="95"/>
  <c r="AI88" i="95"/>
  <c r="AH88" i="95"/>
  <c r="AG88" i="95"/>
  <c r="AF88" i="95"/>
  <c r="AE88" i="95"/>
  <c r="AD88" i="95"/>
  <c r="AC88" i="95"/>
  <c r="AB88" i="95"/>
  <c r="AA88" i="95"/>
  <c r="Z88" i="95"/>
  <c r="Y88" i="95"/>
  <c r="X88" i="95"/>
  <c r="W88" i="95"/>
  <c r="V88" i="95"/>
  <c r="U88" i="95"/>
  <c r="T88" i="95"/>
  <c r="S88" i="95"/>
  <c r="R88" i="95"/>
  <c r="Q88" i="95"/>
  <c r="P88" i="95"/>
  <c r="O88" i="95"/>
  <c r="N88" i="95"/>
  <c r="M88" i="95"/>
  <c r="L88" i="95"/>
  <c r="K88" i="95"/>
  <c r="J88" i="95"/>
  <c r="I88" i="95"/>
  <c r="H88" i="95"/>
  <c r="G88" i="95"/>
  <c r="F88" i="95"/>
  <c r="E88" i="95"/>
  <c r="D88" i="95"/>
  <c r="C88" i="95"/>
  <c r="B88" i="95"/>
  <c r="BA87" i="95"/>
  <c r="AZ87" i="95"/>
  <c r="AY87" i="95"/>
  <c r="AX87" i="95"/>
  <c r="AW87" i="95"/>
  <c r="AV87" i="95"/>
  <c r="AU87" i="95"/>
  <c r="AT87" i="95"/>
  <c r="AS87" i="95"/>
  <c r="AR87" i="95"/>
  <c r="AQ87" i="95"/>
  <c r="AP87" i="95"/>
  <c r="AO87" i="95"/>
  <c r="AN87" i="95"/>
  <c r="AM87" i="95"/>
  <c r="AL87" i="95"/>
  <c r="AK87" i="95"/>
  <c r="AJ87" i="95"/>
  <c r="AI87" i="95"/>
  <c r="AH87" i="95"/>
  <c r="AG87" i="95"/>
  <c r="AF87" i="95"/>
  <c r="AE87" i="95"/>
  <c r="AD87" i="95"/>
  <c r="AC87" i="95"/>
  <c r="AB87" i="95"/>
  <c r="AA87" i="95"/>
  <c r="Z87" i="95"/>
  <c r="Y87" i="95"/>
  <c r="X87" i="95"/>
  <c r="W87" i="95"/>
  <c r="V87" i="95"/>
  <c r="U87" i="95"/>
  <c r="T87" i="95"/>
  <c r="S87" i="95"/>
  <c r="R87" i="95"/>
  <c r="Q87" i="95"/>
  <c r="P87" i="95"/>
  <c r="O87" i="95"/>
  <c r="N87" i="95"/>
  <c r="M87" i="95"/>
  <c r="L87" i="95"/>
  <c r="K87" i="95"/>
  <c r="J87" i="95"/>
  <c r="I87" i="95"/>
  <c r="H87" i="95"/>
  <c r="G87" i="95"/>
  <c r="F87" i="95"/>
  <c r="E87" i="95"/>
  <c r="D87" i="95"/>
  <c r="C87" i="95"/>
  <c r="B87" i="95"/>
  <c r="BA86" i="95"/>
  <c r="AZ86" i="95"/>
  <c r="AY86" i="95"/>
  <c r="AX86" i="95"/>
  <c r="AW86" i="95"/>
  <c r="AV86" i="95"/>
  <c r="AU86" i="95"/>
  <c r="AT86" i="95"/>
  <c r="AS86" i="95"/>
  <c r="AR86" i="95"/>
  <c r="AQ86" i="95"/>
  <c r="AP86" i="95"/>
  <c r="AO86" i="95"/>
  <c r="AN86" i="95"/>
  <c r="AM86" i="95"/>
  <c r="AL86" i="95"/>
  <c r="AK86" i="95"/>
  <c r="AJ86" i="95"/>
  <c r="AI86" i="95"/>
  <c r="AH86" i="95"/>
  <c r="AG86" i="95"/>
  <c r="AF86" i="95"/>
  <c r="AE86" i="95"/>
  <c r="AD86" i="95"/>
  <c r="AC86" i="95"/>
  <c r="AB86" i="95"/>
  <c r="AA86" i="95"/>
  <c r="Z86" i="95"/>
  <c r="Y86" i="95"/>
  <c r="X86" i="95"/>
  <c r="W86" i="95"/>
  <c r="V86" i="95"/>
  <c r="U86" i="95"/>
  <c r="T86" i="95"/>
  <c r="S86" i="95"/>
  <c r="R86" i="95"/>
  <c r="Q86" i="95"/>
  <c r="P86" i="95"/>
  <c r="O86" i="95"/>
  <c r="N86" i="95"/>
  <c r="M86" i="95"/>
  <c r="L86" i="95"/>
  <c r="K86" i="95"/>
  <c r="J86" i="95"/>
  <c r="I86" i="95"/>
  <c r="H86" i="95"/>
  <c r="G86" i="95"/>
  <c r="F86" i="95"/>
  <c r="E86" i="95"/>
  <c r="D86" i="95"/>
  <c r="C86" i="95"/>
  <c r="B86" i="95"/>
  <c r="BA85" i="95"/>
  <c r="AZ85" i="95"/>
  <c r="AY85" i="95"/>
  <c r="AX85" i="95"/>
  <c r="AW85" i="95"/>
  <c r="AV85" i="95"/>
  <c r="AU85" i="95"/>
  <c r="AT85" i="95"/>
  <c r="AS85" i="95"/>
  <c r="AR85" i="95"/>
  <c r="AQ85" i="95"/>
  <c r="AP85" i="95"/>
  <c r="AO85" i="95"/>
  <c r="AN85" i="95"/>
  <c r="AM85" i="95"/>
  <c r="AL85" i="95"/>
  <c r="AK85" i="95"/>
  <c r="AJ85" i="95"/>
  <c r="AI85" i="95"/>
  <c r="AH85" i="95"/>
  <c r="AG85" i="95"/>
  <c r="AF85" i="95"/>
  <c r="AE85" i="95"/>
  <c r="AD85" i="95"/>
  <c r="AC85" i="95"/>
  <c r="AB85" i="95"/>
  <c r="AA85" i="95"/>
  <c r="Z85" i="95"/>
  <c r="Y85" i="95"/>
  <c r="X85" i="95"/>
  <c r="W85" i="95"/>
  <c r="V85" i="95"/>
  <c r="U85" i="95"/>
  <c r="T85" i="95"/>
  <c r="S85" i="95"/>
  <c r="R85" i="95"/>
  <c r="Q85" i="95"/>
  <c r="P85" i="95"/>
  <c r="O85" i="95"/>
  <c r="N85" i="95"/>
  <c r="M85" i="95"/>
  <c r="L85" i="95"/>
  <c r="K85" i="95"/>
  <c r="J85" i="95"/>
  <c r="I85" i="95"/>
  <c r="H85" i="95"/>
  <c r="G85" i="95"/>
  <c r="F85" i="95"/>
  <c r="E85" i="95"/>
  <c r="D85" i="95"/>
  <c r="C85" i="95"/>
  <c r="B85" i="95"/>
  <c r="BA84" i="95"/>
  <c r="AZ84" i="95"/>
  <c r="AY84" i="95"/>
  <c r="AX84" i="95"/>
  <c r="AW84" i="95"/>
  <c r="AV84" i="95"/>
  <c r="AU84" i="95"/>
  <c r="AT84" i="95"/>
  <c r="AS84" i="95"/>
  <c r="AR84" i="95"/>
  <c r="AQ84" i="95"/>
  <c r="AP84" i="95"/>
  <c r="AO84" i="95"/>
  <c r="AN84" i="95"/>
  <c r="AM84" i="95"/>
  <c r="AL84" i="95"/>
  <c r="AK84" i="95"/>
  <c r="AJ84" i="95"/>
  <c r="AI84" i="95"/>
  <c r="AH84" i="95"/>
  <c r="AG84" i="95"/>
  <c r="AF84" i="95"/>
  <c r="AE84" i="95"/>
  <c r="AD84" i="95"/>
  <c r="AC84" i="95"/>
  <c r="AB84" i="95"/>
  <c r="AA84" i="95"/>
  <c r="Z84" i="95"/>
  <c r="Y84" i="95"/>
  <c r="X84" i="95"/>
  <c r="W84" i="95"/>
  <c r="V84" i="95"/>
  <c r="U84" i="95"/>
  <c r="T84" i="95"/>
  <c r="S84" i="95"/>
  <c r="R84" i="95"/>
  <c r="Q84" i="95"/>
  <c r="P84" i="95"/>
  <c r="O84" i="95"/>
  <c r="N84" i="95"/>
  <c r="M84" i="95"/>
  <c r="L84" i="95"/>
  <c r="K84" i="95"/>
  <c r="J84" i="95"/>
  <c r="I84" i="95"/>
  <c r="H84" i="95"/>
  <c r="G84" i="95"/>
  <c r="F84" i="95"/>
  <c r="E84" i="95"/>
  <c r="D84" i="95"/>
  <c r="C84" i="95"/>
  <c r="B84" i="95"/>
  <c r="BA83" i="95"/>
  <c r="AZ83" i="95"/>
  <c r="AY83" i="95"/>
  <c r="AX83" i="95"/>
  <c r="AW83" i="95"/>
  <c r="AV83" i="95"/>
  <c r="AU83" i="95"/>
  <c r="AT83" i="95"/>
  <c r="AS83" i="95"/>
  <c r="AR83" i="95"/>
  <c r="AQ83" i="95"/>
  <c r="AP83" i="95"/>
  <c r="AO83" i="95"/>
  <c r="AN83" i="95"/>
  <c r="AM83" i="95"/>
  <c r="AL83" i="95"/>
  <c r="AK83" i="95"/>
  <c r="AJ83" i="95"/>
  <c r="AI83" i="95"/>
  <c r="AH83" i="95"/>
  <c r="AG83" i="95"/>
  <c r="AF83" i="95"/>
  <c r="AE83" i="95"/>
  <c r="AD83" i="95"/>
  <c r="AC83" i="95"/>
  <c r="AB83" i="95"/>
  <c r="AA83" i="95"/>
  <c r="Z83" i="95"/>
  <c r="Y83" i="95"/>
  <c r="X83" i="95"/>
  <c r="W83" i="95"/>
  <c r="V83" i="95"/>
  <c r="U83" i="95"/>
  <c r="T83" i="95"/>
  <c r="S83" i="95"/>
  <c r="R83" i="95"/>
  <c r="Q83" i="95"/>
  <c r="P83" i="95"/>
  <c r="O83" i="95"/>
  <c r="N83" i="95"/>
  <c r="M83" i="95"/>
  <c r="L83" i="95"/>
  <c r="K83" i="95"/>
  <c r="J83" i="95"/>
  <c r="I83" i="95"/>
  <c r="H83" i="95"/>
  <c r="G83" i="95"/>
  <c r="F83" i="95"/>
  <c r="E83" i="95"/>
  <c r="D83" i="95"/>
  <c r="C83" i="95"/>
  <c r="B83" i="95"/>
  <c r="BA82" i="95"/>
  <c r="AZ82" i="95"/>
  <c r="AY82" i="95"/>
  <c r="AX82" i="95"/>
  <c r="AW82" i="95"/>
  <c r="AV82" i="95"/>
  <c r="AU82" i="95"/>
  <c r="AT82" i="95"/>
  <c r="AS82" i="95"/>
  <c r="AR82" i="95"/>
  <c r="AQ82" i="95"/>
  <c r="AP82" i="95"/>
  <c r="AO82" i="95"/>
  <c r="AN82" i="95"/>
  <c r="AM82" i="95"/>
  <c r="AL82" i="95"/>
  <c r="AK82" i="95"/>
  <c r="AJ82" i="95"/>
  <c r="AI82" i="95"/>
  <c r="AH82" i="95"/>
  <c r="AG82" i="95"/>
  <c r="AF82" i="95"/>
  <c r="AE82" i="95"/>
  <c r="AD82" i="95"/>
  <c r="AC82" i="95"/>
  <c r="AB82" i="95"/>
  <c r="AA82" i="95"/>
  <c r="Z82" i="95"/>
  <c r="Y82" i="95"/>
  <c r="X82" i="95"/>
  <c r="W82" i="95"/>
  <c r="V82" i="95"/>
  <c r="U82" i="95"/>
  <c r="T82" i="95"/>
  <c r="S82" i="95"/>
  <c r="R82" i="95"/>
  <c r="Q82" i="95"/>
  <c r="P82" i="95"/>
  <c r="O82" i="95"/>
  <c r="N82" i="95"/>
  <c r="M82" i="95"/>
  <c r="L82" i="95"/>
  <c r="K82" i="95"/>
  <c r="J82" i="95"/>
  <c r="I82" i="95"/>
  <c r="H82" i="95"/>
  <c r="G82" i="95"/>
  <c r="F82" i="95"/>
  <c r="E82" i="95"/>
  <c r="D82" i="95"/>
  <c r="C82" i="95"/>
  <c r="B82" i="95"/>
  <c r="BA81" i="95"/>
  <c r="AZ81" i="95"/>
  <c r="AY81" i="95"/>
  <c r="AX81" i="95"/>
  <c r="AW81" i="95"/>
  <c r="AV81" i="95"/>
  <c r="AU81" i="95"/>
  <c r="AT81" i="95"/>
  <c r="AS81" i="95"/>
  <c r="AR81" i="95"/>
  <c r="AQ81" i="95"/>
  <c r="AP81" i="95"/>
  <c r="AO81" i="95"/>
  <c r="AN81" i="95"/>
  <c r="AM81" i="95"/>
  <c r="AL81" i="95"/>
  <c r="AK81" i="95"/>
  <c r="AJ81" i="95"/>
  <c r="AI81" i="95"/>
  <c r="AH81" i="95"/>
  <c r="AG81" i="95"/>
  <c r="AF81" i="95"/>
  <c r="AE81" i="95"/>
  <c r="AD81" i="95"/>
  <c r="AC81" i="95"/>
  <c r="AB81" i="95"/>
  <c r="AA81" i="95"/>
  <c r="Z81" i="95"/>
  <c r="Y81" i="95"/>
  <c r="X81" i="95"/>
  <c r="W81" i="95"/>
  <c r="V81" i="95"/>
  <c r="U81" i="95"/>
  <c r="T81" i="95"/>
  <c r="S81" i="95"/>
  <c r="R81" i="95"/>
  <c r="Q81" i="95"/>
  <c r="P81" i="95"/>
  <c r="O81" i="95"/>
  <c r="N81" i="95"/>
  <c r="M81" i="95"/>
  <c r="L81" i="95"/>
  <c r="K81" i="95"/>
  <c r="J81" i="95"/>
  <c r="I81" i="95"/>
  <c r="H81" i="95"/>
  <c r="G81" i="95"/>
  <c r="F81" i="95"/>
  <c r="E81" i="95"/>
  <c r="D81" i="95"/>
  <c r="C81" i="95"/>
  <c r="B81" i="95"/>
  <c r="BA80" i="95"/>
  <c r="AZ80" i="95"/>
  <c r="AY80" i="95"/>
  <c r="AX80" i="95"/>
  <c r="AW80" i="95"/>
  <c r="AV80" i="95"/>
  <c r="AU80" i="95"/>
  <c r="AT80" i="95"/>
  <c r="AS80" i="95"/>
  <c r="AR80" i="95"/>
  <c r="AQ80" i="95"/>
  <c r="AP80" i="95"/>
  <c r="AO80" i="95"/>
  <c r="AN80" i="95"/>
  <c r="AM80" i="95"/>
  <c r="AL80" i="95"/>
  <c r="AK80" i="95"/>
  <c r="AJ80" i="95"/>
  <c r="AI80" i="95"/>
  <c r="AH80" i="95"/>
  <c r="AG80" i="95"/>
  <c r="AF80" i="95"/>
  <c r="AE80" i="95"/>
  <c r="AD80" i="95"/>
  <c r="AC80" i="95"/>
  <c r="AB80" i="95"/>
  <c r="AA80" i="95"/>
  <c r="Z80" i="95"/>
  <c r="Y80" i="95"/>
  <c r="X80" i="95"/>
  <c r="W80" i="95"/>
  <c r="V80" i="95"/>
  <c r="U80" i="95"/>
  <c r="T80" i="95"/>
  <c r="S80" i="95"/>
  <c r="R80" i="95"/>
  <c r="Q80" i="95"/>
  <c r="P80" i="95"/>
  <c r="O80" i="95"/>
  <c r="N80" i="95"/>
  <c r="M80" i="95"/>
  <c r="L80" i="95"/>
  <c r="K80" i="95"/>
  <c r="J80" i="95"/>
  <c r="I80" i="95"/>
  <c r="H80" i="95"/>
  <c r="G80" i="95"/>
  <c r="F80" i="95"/>
  <c r="E80" i="95"/>
  <c r="D80" i="95"/>
  <c r="C80" i="95"/>
  <c r="B80" i="95"/>
  <c r="BA79" i="95"/>
  <c r="AZ79" i="95"/>
  <c r="AY79" i="95"/>
  <c r="AX79" i="95"/>
  <c r="AW79" i="95"/>
  <c r="AV79" i="95"/>
  <c r="AU79" i="95"/>
  <c r="AT79" i="95"/>
  <c r="AS79" i="95"/>
  <c r="AR79" i="95"/>
  <c r="AQ79" i="95"/>
  <c r="AP79" i="95"/>
  <c r="AO79" i="95"/>
  <c r="AN79" i="95"/>
  <c r="AM79" i="95"/>
  <c r="AL79" i="95"/>
  <c r="AK79" i="95"/>
  <c r="AJ79" i="95"/>
  <c r="AI79" i="95"/>
  <c r="AH79" i="95"/>
  <c r="AG79" i="95"/>
  <c r="AF79" i="95"/>
  <c r="AE79" i="95"/>
  <c r="AD79" i="95"/>
  <c r="AC79" i="95"/>
  <c r="AB79" i="95"/>
  <c r="AA79" i="95"/>
  <c r="Z79" i="95"/>
  <c r="Y79" i="95"/>
  <c r="X79" i="95"/>
  <c r="W79" i="95"/>
  <c r="V79" i="95"/>
  <c r="U79" i="95"/>
  <c r="T79" i="95"/>
  <c r="S79" i="95"/>
  <c r="R79" i="95"/>
  <c r="Q79" i="95"/>
  <c r="P79" i="95"/>
  <c r="O79" i="95"/>
  <c r="N79" i="95"/>
  <c r="M79" i="95"/>
  <c r="L79" i="95"/>
  <c r="K79" i="95"/>
  <c r="J79" i="95"/>
  <c r="I79" i="95"/>
  <c r="H79" i="95"/>
  <c r="G79" i="95"/>
  <c r="F79" i="95"/>
  <c r="E79" i="95"/>
  <c r="D79" i="95"/>
  <c r="C79" i="95"/>
  <c r="B79" i="95"/>
  <c r="BA78" i="95"/>
  <c r="AZ78" i="95"/>
  <c r="AY78" i="95"/>
  <c r="AX78" i="95"/>
  <c r="AW78" i="95"/>
  <c r="AV78" i="95"/>
  <c r="AU78" i="95"/>
  <c r="AT78" i="95"/>
  <c r="AS78" i="95"/>
  <c r="AR78" i="95"/>
  <c r="AQ78" i="95"/>
  <c r="AP78" i="95"/>
  <c r="AO78" i="95"/>
  <c r="AN78" i="95"/>
  <c r="AM78" i="95"/>
  <c r="AL78" i="95"/>
  <c r="AK78" i="95"/>
  <c r="AJ78" i="95"/>
  <c r="AI78" i="95"/>
  <c r="AH78" i="95"/>
  <c r="AG78" i="95"/>
  <c r="AF78" i="95"/>
  <c r="AE78" i="95"/>
  <c r="AD78" i="95"/>
  <c r="AC78" i="95"/>
  <c r="AB78" i="95"/>
  <c r="AA78" i="95"/>
  <c r="Z78" i="95"/>
  <c r="Y78" i="95"/>
  <c r="X78" i="95"/>
  <c r="W78" i="95"/>
  <c r="V78" i="95"/>
  <c r="U78" i="95"/>
  <c r="T78" i="95"/>
  <c r="S78" i="95"/>
  <c r="R78" i="95"/>
  <c r="Q78" i="95"/>
  <c r="P78" i="95"/>
  <c r="O78" i="95"/>
  <c r="N78" i="95"/>
  <c r="M78" i="95"/>
  <c r="L78" i="95"/>
  <c r="K78" i="95"/>
  <c r="J78" i="95"/>
  <c r="I78" i="95"/>
  <c r="H78" i="95"/>
  <c r="G78" i="95"/>
  <c r="F78" i="95"/>
  <c r="E78" i="95"/>
  <c r="D78" i="95"/>
  <c r="C78" i="95"/>
  <c r="B78" i="95"/>
  <c r="BA77" i="95"/>
  <c r="AZ77" i="95"/>
  <c r="AY77" i="95"/>
  <c r="AX77" i="95"/>
  <c r="AW77" i="95"/>
  <c r="AV77" i="95"/>
  <c r="AU77" i="95"/>
  <c r="AT77" i="95"/>
  <c r="AS77" i="95"/>
  <c r="AR77" i="95"/>
  <c r="AQ77" i="95"/>
  <c r="AP77" i="95"/>
  <c r="AO77" i="95"/>
  <c r="AN77" i="95"/>
  <c r="AM77" i="95"/>
  <c r="AL77" i="95"/>
  <c r="AK77" i="95"/>
  <c r="AJ77" i="95"/>
  <c r="AI77" i="95"/>
  <c r="AH77" i="95"/>
  <c r="AG77" i="95"/>
  <c r="AF77" i="95"/>
  <c r="AE77" i="95"/>
  <c r="AD77" i="95"/>
  <c r="AC77" i="95"/>
  <c r="AB77" i="95"/>
  <c r="AA77" i="95"/>
  <c r="Z77" i="95"/>
  <c r="Y77" i="95"/>
  <c r="X77" i="95"/>
  <c r="W77" i="95"/>
  <c r="V77" i="95"/>
  <c r="U77" i="95"/>
  <c r="T77" i="95"/>
  <c r="S77" i="95"/>
  <c r="R77" i="95"/>
  <c r="Q77" i="95"/>
  <c r="P77" i="95"/>
  <c r="O77" i="95"/>
  <c r="N77" i="95"/>
  <c r="M77" i="95"/>
  <c r="L77" i="95"/>
  <c r="K77" i="95"/>
  <c r="J77" i="95"/>
  <c r="I77" i="95"/>
  <c r="H77" i="95"/>
  <c r="G77" i="95"/>
  <c r="F77" i="95"/>
  <c r="E77" i="95"/>
  <c r="D77" i="95"/>
  <c r="C77" i="95"/>
  <c r="B77" i="95"/>
  <c r="BA76" i="95"/>
  <c r="AZ76" i="95"/>
  <c r="AY76" i="95"/>
  <c r="AX76" i="95"/>
  <c r="AW76" i="95"/>
  <c r="AV76" i="95"/>
  <c r="AU76" i="95"/>
  <c r="AT76" i="95"/>
  <c r="AS76" i="95"/>
  <c r="AR76" i="95"/>
  <c r="AQ76" i="95"/>
  <c r="AP76" i="95"/>
  <c r="AO76" i="95"/>
  <c r="AN76" i="95"/>
  <c r="AM76" i="95"/>
  <c r="AL76" i="95"/>
  <c r="AK76" i="95"/>
  <c r="AJ76" i="95"/>
  <c r="AI76" i="95"/>
  <c r="AH76" i="95"/>
  <c r="AG76" i="95"/>
  <c r="AF76" i="95"/>
  <c r="AE76" i="95"/>
  <c r="AD76" i="95"/>
  <c r="AC76" i="95"/>
  <c r="AB76" i="95"/>
  <c r="AA76" i="95"/>
  <c r="Z76" i="95"/>
  <c r="Y76" i="95"/>
  <c r="X76" i="95"/>
  <c r="W76" i="95"/>
  <c r="V76" i="95"/>
  <c r="U76" i="95"/>
  <c r="T76" i="95"/>
  <c r="S76" i="95"/>
  <c r="R76" i="95"/>
  <c r="Q76" i="95"/>
  <c r="P76" i="95"/>
  <c r="O76" i="95"/>
  <c r="N76" i="95"/>
  <c r="M76" i="95"/>
  <c r="L76" i="95"/>
  <c r="K76" i="95"/>
  <c r="J76" i="95"/>
  <c r="I76" i="95"/>
  <c r="H76" i="95"/>
  <c r="G76" i="95"/>
  <c r="F76" i="95"/>
  <c r="E76" i="95"/>
  <c r="D76" i="95"/>
  <c r="C76" i="95"/>
  <c r="B76" i="95"/>
  <c r="BA75" i="95"/>
  <c r="AZ75" i="95"/>
  <c r="AY75" i="95"/>
  <c r="AX75" i="95"/>
  <c r="AW75" i="95"/>
  <c r="AV75" i="95"/>
  <c r="AU75" i="95"/>
  <c r="AT75" i="95"/>
  <c r="AS75" i="95"/>
  <c r="AR75" i="95"/>
  <c r="AQ75" i="95"/>
  <c r="AP75" i="95"/>
  <c r="AO75" i="95"/>
  <c r="AN75" i="95"/>
  <c r="AM75" i="95"/>
  <c r="AL75" i="95"/>
  <c r="AK75" i="95"/>
  <c r="AJ75" i="95"/>
  <c r="AI75" i="95"/>
  <c r="AH75" i="95"/>
  <c r="AG75" i="95"/>
  <c r="AF75" i="95"/>
  <c r="AE75" i="95"/>
  <c r="AD75" i="95"/>
  <c r="AC75" i="95"/>
  <c r="AB75" i="95"/>
  <c r="AA75" i="95"/>
  <c r="Z75" i="95"/>
  <c r="Y75" i="95"/>
  <c r="X75" i="95"/>
  <c r="W75" i="95"/>
  <c r="V75" i="95"/>
  <c r="U75" i="95"/>
  <c r="T75" i="95"/>
  <c r="S75" i="95"/>
  <c r="R75" i="95"/>
  <c r="Q75" i="95"/>
  <c r="P75" i="95"/>
  <c r="O75" i="95"/>
  <c r="N75" i="95"/>
  <c r="M75" i="95"/>
  <c r="L75" i="95"/>
  <c r="K75" i="95"/>
  <c r="J75" i="95"/>
  <c r="I75" i="95"/>
  <c r="H75" i="95"/>
  <c r="G75" i="95"/>
  <c r="F75" i="95"/>
  <c r="E75" i="95"/>
  <c r="D75" i="95"/>
  <c r="C75" i="95"/>
  <c r="B75" i="95"/>
  <c r="BA74" i="95"/>
  <c r="AZ74" i="95"/>
  <c r="AY74" i="95"/>
  <c r="AX74" i="95"/>
  <c r="AW74" i="95"/>
  <c r="AV74" i="95"/>
  <c r="AU74" i="95"/>
  <c r="AT74" i="95"/>
  <c r="AS74" i="95"/>
  <c r="AR74" i="95"/>
  <c r="AQ74" i="95"/>
  <c r="AP74" i="95"/>
  <c r="AO74" i="95"/>
  <c r="AN74" i="95"/>
  <c r="AM74" i="95"/>
  <c r="AL74" i="95"/>
  <c r="AK74" i="95"/>
  <c r="AJ74" i="95"/>
  <c r="AI74" i="95"/>
  <c r="AH74" i="95"/>
  <c r="AG74" i="95"/>
  <c r="AF74" i="95"/>
  <c r="AE74" i="95"/>
  <c r="AD74" i="95"/>
  <c r="AC74" i="95"/>
  <c r="AB74" i="95"/>
  <c r="AA74" i="95"/>
  <c r="Z74" i="95"/>
  <c r="Y74" i="95"/>
  <c r="X74" i="95"/>
  <c r="W74" i="95"/>
  <c r="V74" i="95"/>
  <c r="U74" i="95"/>
  <c r="T74" i="95"/>
  <c r="S74" i="95"/>
  <c r="R74" i="95"/>
  <c r="Q74" i="95"/>
  <c r="P74" i="95"/>
  <c r="O74" i="95"/>
  <c r="N74" i="95"/>
  <c r="M74" i="95"/>
  <c r="L74" i="95"/>
  <c r="K74" i="95"/>
  <c r="J74" i="95"/>
  <c r="I74" i="95"/>
  <c r="H74" i="95"/>
  <c r="G74" i="95"/>
  <c r="F74" i="95"/>
  <c r="E74" i="95"/>
  <c r="D74" i="95"/>
  <c r="C74" i="95"/>
  <c r="B74" i="95"/>
  <c r="BA73" i="95"/>
  <c r="AZ73" i="95"/>
  <c r="AY73" i="95"/>
  <c r="AX73" i="95"/>
  <c r="AW73" i="95"/>
  <c r="AV73" i="95"/>
  <c r="AU73" i="95"/>
  <c r="AT73" i="95"/>
  <c r="AS73" i="95"/>
  <c r="AR73" i="95"/>
  <c r="AQ73" i="95"/>
  <c r="AP73" i="95"/>
  <c r="AO73" i="95"/>
  <c r="AN73" i="95"/>
  <c r="AM73" i="95"/>
  <c r="AL73" i="95"/>
  <c r="AK73" i="95"/>
  <c r="AJ73" i="95"/>
  <c r="AI73" i="95"/>
  <c r="AH73" i="95"/>
  <c r="AG73" i="95"/>
  <c r="AF73" i="95"/>
  <c r="AE73" i="95"/>
  <c r="AD73" i="95"/>
  <c r="AC73" i="95"/>
  <c r="AB73" i="95"/>
  <c r="AA73" i="95"/>
  <c r="Z73" i="95"/>
  <c r="Y73" i="95"/>
  <c r="X73" i="95"/>
  <c r="W73" i="95"/>
  <c r="V73" i="95"/>
  <c r="U73" i="95"/>
  <c r="T73" i="95"/>
  <c r="S73" i="95"/>
  <c r="R73" i="95"/>
  <c r="Q73" i="95"/>
  <c r="P73" i="95"/>
  <c r="O73" i="95"/>
  <c r="N73" i="95"/>
  <c r="M73" i="95"/>
  <c r="L73" i="95"/>
  <c r="K73" i="95"/>
  <c r="J73" i="95"/>
  <c r="I73" i="95"/>
  <c r="H73" i="95"/>
  <c r="G73" i="95"/>
  <c r="F73" i="95"/>
  <c r="E73" i="95"/>
  <c r="D73" i="95"/>
  <c r="C73" i="95"/>
  <c r="B73" i="95"/>
  <c r="BA72" i="95"/>
  <c r="AZ72" i="95"/>
  <c r="AY72" i="95"/>
  <c r="AX72" i="95"/>
  <c r="AW72" i="95"/>
  <c r="AV72" i="95"/>
  <c r="AU72" i="95"/>
  <c r="AT72" i="95"/>
  <c r="AS72" i="95"/>
  <c r="AR72" i="95"/>
  <c r="AQ72" i="95"/>
  <c r="AP72" i="95"/>
  <c r="AO72" i="95"/>
  <c r="AN72" i="95"/>
  <c r="AM72" i="95"/>
  <c r="AL72" i="95"/>
  <c r="AK72" i="95"/>
  <c r="AJ72" i="95"/>
  <c r="AI72" i="95"/>
  <c r="AH72" i="95"/>
  <c r="AG72" i="95"/>
  <c r="AF72" i="95"/>
  <c r="AE72" i="95"/>
  <c r="AD72" i="95"/>
  <c r="AC72" i="95"/>
  <c r="AB72" i="95"/>
  <c r="AA72" i="95"/>
  <c r="Z72" i="95"/>
  <c r="Y72" i="95"/>
  <c r="X72" i="95"/>
  <c r="W72" i="95"/>
  <c r="V72" i="95"/>
  <c r="U72" i="95"/>
  <c r="T72" i="95"/>
  <c r="S72" i="95"/>
  <c r="R72" i="95"/>
  <c r="Q72" i="95"/>
  <c r="P72" i="95"/>
  <c r="O72" i="95"/>
  <c r="N72" i="95"/>
  <c r="M72" i="95"/>
  <c r="L72" i="95"/>
  <c r="K72" i="95"/>
  <c r="J72" i="95"/>
  <c r="I72" i="95"/>
  <c r="H72" i="95"/>
  <c r="G72" i="95"/>
  <c r="F72" i="95"/>
  <c r="E72" i="95"/>
  <c r="D72" i="95"/>
  <c r="C72" i="95"/>
  <c r="B72" i="95"/>
  <c r="BA71" i="95"/>
  <c r="AZ71" i="95"/>
  <c r="AY71" i="95"/>
  <c r="AX71" i="95"/>
  <c r="AW71" i="95"/>
  <c r="AV71" i="95"/>
  <c r="AU71" i="95"/>
  <c r="AT71" i="95"/>
  <c r="AS71" i="95"/>
  <c r="AR71" i="95"/>
  <c r="AQ71" i="95"/>
  <c r="AP71" i="95"/>
  <c r="AO71" i="95"/>
  <c r="AN71" i="95"/>
  <c r="AM71" i="95"/>
  <c r="AL71" i="95"/>
  <c r="AK71" i="95"/>
  <c r="AJ71" i="95"/>
  <c r="AI71" i="95"/>
  <c r="AH71" i="95"/>
  <c r="AG71" i="95"/>
  <c r="AF71" i="95"/>
  <c r="AE71" i="95"/>
  <c r="AD71" i="95"/>
  <c r="AC71" i="95"/>
  <c r="AB71" i="95"/>
  <c r="AA71" i="95"/>
  <c r="Z71" i="95"/>
  <c r="Y71" i="95"/>
  <c r="X71" i="95"/>
  <c r="W71" i="95"/>
  <c r="V71" i="95"/>
  <c r="U71" i="95"/>
  <c r="T71" i="95"/>
  <c r="S71" i="95"/>
  <c r="R71" i="95"/>
  <c r="Q71" i="95"/>
  <c r="P71" i="95"/>
  <c r="O71" i="95"/>
  <c r="N71" i="95"/>
  <c r="M71" i="95"/>
  <c r="L71" i="95"/>
  <c r="K71" i="95"/>
  <c r="J71" i="95"/>
  <c r="I71" i="95"/>
  <c r="H71" i="95"/>
  <c r="G71" i="95"/>
  <c r="F71" i="95"/>
  <c r="E71" i="95"/>
  <c r="D71" i="95"/>
  <c r="C71" i="95"/>
  <c r="B71" i="95"/>
  <c r="BA70" i="95"/>
  <c r="AZ70" i="95"/>
  <c r="AY70" i="95"/>
  <c r="AX70" i="95"/>
  <c r="AW70" i="95"/>
  <c r="AV70" i="95"/>
  <c r="AU70" i="95"/>
  <c r="AT70" i="95"/>
  <c r="AS70" i="95"/>
  <c r="AR70" i="95"/>
  <c r="AQ70" i="95"/>
  <c r="AP70" i="95"/>
  <c r="AO70" i="95"/>
  <c r="AN70" i="95"/>
  <c r="AM70" i="95"/>
  <c r="AL70" i="95"/>
  <c r="AK70" i="95"/>
  <c r="AJ70" i="95"/>
  <c r="AI70" i="95"/>
  <c r="AH70" i="95"/>
  <c r="AG70" i="95"/>
  <c r="AF70" i="95"/>
  <c r="AE70" i="95"/>
  <c r="AD70" i="95"/>
  <c r="AC70" i="95"/>
  <c r="AB70" i="95"/>
  <c r="AA70" i="95"/>
  <c r="Z70" i="95"/>
  <c r="Y70" i="95"/>
  <c r="X70" i="95"/>
  <c r="W70" i="95"/>
  <c r="V70" i="95"/>
  <c r="U70" i="95"/>
  <c r="T70" i="95"/>
  <c r="S70" i="95"/>
  <c r="R70" i="95"/>
  <c r="Q70" i="95"/>
  <c r="P70" i="95"/>
  <c r="O70" i="95"/>
  <c r="N70" i="95"/>
  <c r="M70" i="95"/>
  <c r="L70" i="95"/>
  <c r="K70" i="95"/>
  <c r="J70" i="95"/>
  <c r="I70" i="95"/>
  <c r="H70" i="95"/>
  <c r="G70" i="95"/>
  <c r="F70" i="95"/>
  <c r="E70" i="95"/>
  <c r="D70" i="95"/>
  <c r="C70" i="95"/>
  <c r="B70" i="95"/>
  <c r="BA69" i="95"/>
  <c r="AZ69" i="95"/>
  <c r="AY69" i="95"/>
  <c r="AX69" i="95"/>
  <c r="AW69" i="95"/>
  <c r="AV69" i="95"/>
  <c r="AU69" i="95"/>
  <c r="AT69" i="95"/>
  <c r="AS69" i="95"/>
  <c r="AR69" i="95"/>
  <c r="AQ69" i="95"/>
  <c r="AP69" i="95"/>
  <c r="AO69" i="95"/>
  <c r="AN69" i="95"/>
  <c r="AM69" i="95"/>
  <c r="AL69" i="95"/>
  <c r="AK69" i="95"/>
  <c r="AJ69" i="95"/>
  <c r="AI69" i="95"/>
  <c r="AH69" i="95"/>
  <c r="AG69" i="95"/>
  <c r="AF69" i="95"/>
  <c r="AE69" i="95"/>
  <c r="AD69" i="95"/>
  <c r="AC69" i="95"/>
  <c r="AB69" i="95"/>
  <c r="AA69" i="95"/>
  <c r="Z69" i="95"/>
  <c r="Y69" i="95"/>
  <c r="X69" i="95"/>
  <c r="W69" i="95"/>
  <c r="V69" i="95"/>
  <c r="U69" i="95"/>
  <c r="T69" i="95"/>
  <c r="S69" i="95"/>
  <c r="R69" i="95"/>
  <c r="Q69" i="95"/>
  <c r="P69" i="95"/>
  <c r="O69" i="95"/>
  <c r="N69" i="95"/>
  <c r="M69" i="95"/>
  <c r="L69" i="95"/>
  <c r="K69" i="95"/>
  <c r="J69" i="95"/>
  <c r="I69" i="95"/>
  <c r="H69" i="95"/>
  <c r="G69" i="95"/>
  <c r="F69" i="95"/>
  <c r="E69" i="95"/>
  <c r="D69" i="95"/>
  <c r="C69" i="95"/>
  <c r="B69" i="95"/>
  <c r="BA68" i="95"/>
  <c r="AZ68" i="95"/>
  <c r="AY68" i="95"/>
  <c r="AX68" i="95"/>
  <c r="AW68" i="95"/>
  <c r="AV68" i="95"/>
  <c r="AU68" i="95"/>
  <c r="AT68" i="95"/>
  <c r="AS68" i="95"/>
  <c r="AR68" i="95"/>
  <c r="AQ68" i="95"/>
  <c r="AP68" i="95"/>
  <c r="AO68" i="95"/>
  <c r="AN68" i="95"/>
  <c r="AM68" i="95"/>
  <c r="AL68" i="95"/>
  <c r="AK68" i="95"/>
  <c r="AJ68" i="95"/>
  <c r="AI68" i="95"/>
  <c r="AH68" i="95"/>
  <c r="AG68" i="95"/>
  <c r="AF68" i="95"/>
  <c r="AE68" i="95"/>
  <c r="AD68" i="95"/>
  <c r="AC68" i="95"/>
  <c r="AB68" i="95"/>
  <c r="AA68" i="95"/>
  <c r="Z68" i="95"/>
  <c r="Y68" i="95"/>
  <c r="X68" i="95"/>
  <c r="W68" i="95"/>
  <c r="V68" i="95"/>
  <c r="U68" i="95"/>
  <c r="T68" i="95"/>
  <c r="S68" i="95"/>
  <c r="R68" i="95"/>
  <c r="Q68" i="95"/>
  <c r="P68" i="95"/>
  <c r="O68" i="95"/>
  <c r="N68" i="95"/>
  <c r="M68" i="95"/>
  <c r="L68" i="95"/>
  <c r="K68" i="95"/>
  <c r="J68" i="95"/>
  <c r="I68" i="95"/>
  <c r="H68" i="95"/>
  <c r="G68" i="95"/>
  <c r="F68" i="95"/>
  <c r="E68" i="95"/>
  <c r="D68" i="95"/>
  <c r="C68" i="95"/>
  <c r="B68" i="95"/>
  <c r="BA67" i="95"/>
  <c r="AZ67" i="95"/>
  <c r="AY67" i="95"/>
  <c r="AX67" i="95"/>
  <c r="AW67" i="95"/>
  <c r="AV67" i="95"/>
  <c r="AU67" i="95"/>
  <c r="AT67" i="95"/>
  <c r="AS67" i="95"/>
  <c r="AR67" i="95"/>
  <c r="AQ67" i="95"/>
  <c r="AP67" i="95"/>
  <c r="AO67" i="95"/>
  <c r="AN67" i="95"/>
  <c r="AM67" i="95"/>
  <c r="AL67" i="95"/>
  <c r="AK67" i="95"/>
  <c r="AJ67" i="95"/>
  <c r="AI67" i="95"/>
  <c r="AH67" i="95"/>
  <c r="AG67" i="95"/>
  <c r="AF67" i="95"/>
  <c r="AE67" i="95"/>
  <c r="AD67" i="95"/>
  <c r="AC67" i="95"/>
  <c r="AB67" i="95"/>
  <c r="AA67" i="95"/>
  <c r="Z67" i="95"/>
  <c r="Y67" i="95"/>
  <c r="X67" i="95"/>
  <c r="W67" i="95"/>
  <c r="V67" i="95"/>
  <c r="U67" i="95"/>
  <c r="T67" i="95"/>
  <c r="S67" i="95"/>
  <c r="R67" i="95"/>
  <c r="Q67" i="95"/>
  <c r="P67" i="95"/>
  <c r="O67" i="95"/>
  <c r="N67" i="95"/>
  <c r="M67" i="95"/>
  <c r="L67" i="95"/>
  <c r="K67" i="95"/>
  <c r="J67" i="95"/>
  <c r="I67" i="95"/>
  <c r="H67" i="95"/>
  <c r="G67" i="95"/>
  <c r="F67" i="95"/>
  <c r="E67" i="95"/>
  <c r="D67" i="95"/>
  <c r="C67" i="95"/>
  <c r="B67" i="95"/>
  <c r="BA66" i="95"/>
  <c r="AZ66" i="95"/>
  <c r="AY66" i="95"/>
  <c r="AX66" i="95"/>
  <c r="AW66" i="95"/>
  <c r="AV66" i="95"/>
  <c r="AU66" i="95"/>
  <c r="AT66" i="95"/>
  <c r="AS66" i="95"/>
  <c r="AR66" i="95"/>
  <c r="AQ66" i="95"/>
  <c r="AP66" i="95"/>
  <c r="AO66" i="95"/>
  <c r="AN66" i="95"/>
  <c r="AM66" i="95"/>
  <c r="AL66" i="95"/>
  <c r="AK66" i="95"/>
  <c r="AJ66" i="95"/>
  <c r="AI66" i="95"/>
  <c r="AH66" i="95"/>
  <c r="AG66" i="95"/>
  <c r="AF66" i="95"/>
  <c r="AE66" i="95"/>
  <c r="AD66" i="95"/>
  <c r="AC66" i="95"/>
  <c r="AB66" i="95"/>
  <c r="AA66" i="95"/>
  <c r="Z66" i="95"/>
  <c r="Y66" i="95"/>
  <c r="X66" i="95"/>
  <c r="W66" i="95"/>
  <c r="V66" i="95"/>
  <c r="U66" i="95"/>
  <c r="T66" i="95"/>
  <c r="S66" i="95"/>
  <c r="R66" i="95"/>
  <c r="Q66" i="95"/>
  <c r="P66" i="95"/>
  <c r="O66" i="95"/>
  <c r="N66" i="95"/>
  <c r="M66" i="95"/>
  <c r="L66" i="95"/>
  <c r="K66" i="95"/>
  <c r="J66" i="95"/>
  <c r="I66" i="95"/>
  <c r="H66" i="95"/>
  <c r="G66" i="95"/>
  <c r="F66" i="95"/>
  <c r="E66" i="95"/>
  <c r="D66" i="95"/>
  <c r="C66" i="95"/>
  <c r="B66" i="95"/>
  <c r="BA65" i="95"/>
  <c r="AZ65" i="95"/>
  <c r="AY65" i="95"/>
  <c r="AX65" i="95"/>
  <c r="AW65" i="95"/>
  <c r="AV65" i="95"/>
  <c r="AU65" i="95"/>
  <c r="AT65" i="95"/>
  <c r="AS65" i="95"/>
  <c r="AR65" i="95"/>
  <c r="AQ65" i="95"/>
  <c r="AP65" i="95"/>
  <c r="AO65" i="95"/>
  <c r="AN65" i="95"/>
  <c r="AM65" i="95"/>
  <c r="AL65" i="95"/>
  <c r="AK65" i="95"/>
  <c r="AJ65" i="95"/>
  <c r="AI65" i="95"/>
  <c r="AH65" i="95"/>
  <c r="AG65" i="95"/>
  <c r="AF65" i="95"/>
  <c r="AE65" i="95"/>
  <c r="AD65" i="95"/>
  <c r="AC65" i="95"/>
  <c r="AB65" i="95"/>
  <c r="AA65" i="95"/>
  <c r="Z65" i="95"/>
  <c r="Y65" i="95"/>
  <c r="X65" i="95"/>
  <c r="W65" i="95"/>
  <c r="V65" i="95"/>
  <c r="U65" i="95"/>
  <c r="T65" i="95"/>
  <c r="S65" i="95"/>
  <c r="R65" i="95"/>
  <c r="Q65" i="95"/>
  <c r="P65" i="95"/>
  <c r="O65" i="95"/>
  <c r="N65" i="95"/>
  <c r="M65" i="95"/>
  <c r="L65" i="95"/>
  <c r="K65" i="95"/>
  <c r="J65" i="95"/>
  <c r="I65" i="95"/>
  <c r="H65" i="95"/>
  <c r="G65" i="95"/>
  <c r="F65" i="95"/>
  <c r="E65" i="95"/>
  <c r="D65" i="95"/>
  <c r="C65" i="95"/>
  <c r="B65" i="95"/>
  <c r="BA64" i="95"/>
  <c r="AZ64" i="95"/>
  <c r="AY64" i="95"/>
  <c r="AX64" i="95"/>
  <c r="AW64" i="95"/>
  <c r="AV64" i="95"/>
  <c r="AU64" i="95"/>
  <c r="AT64" i="95"/>
  <c r="AS64" i="95"/>
  <c r="AR64" i="95"/>
  <c r="AQ64" i="95"/>
  <c r="AP64" i="95"/>
  <c r="AO64" i="95"/>
  <c r="AN64" i="95"/>
  <c r="AM64" i="95"/>
  <c r="AL64" i="95"/>
  <c r="AK64" i="95"/>
  <c r="AJ64" i="95"/>
  <c r="AI64" i="95"/>
  <c r="AH64" i="95"/>
  <c r="AG64" i="95"/>
  <c r="AF64" i="95"/>
  <c r="AE64" i="95"/>
  <c r="AD64" i="95"/>
  <c r="AC64" i="95"/>
  <c r="AB64" i="95"/>
  <c r="AA64" i="95"/>
  <c r="Z64" i="95"/>
  <c r="Y64" i="95"/>
  <c r="X64" i="95"/>
  <c r="W64" i="95"/>
  <c r="V64" i="95"/>
  <c r="U64" i="95"/>
  <c r="T64" i="95"/>
  <c r="S64" i="95"/>
  <c r="R64" i="95"/>
  <c r="Q64" i="95"/>
  <c r="P64" i="95"/>
  <c r="O64" i="95"/>
  <c r="N64" i="95"/>
  <c r="M64" i="95"/>
  <c r="L64" i="95"/>
  <c r="K64" i="95"/>
  <c r="J64" i="95"/>
  <c r="I64" i="95"/>
  <c r="H64" i="95"/>
  <c r="G64" i="95"/>
  <c r="F64" i="95"/>
  <c r="E64" i="95"/>
  <c r="D64" i="95"/>
  <c r="C64" i="95"/>
  <c r="B64" i="95"/>
  <c r="BA63" i="95"/>
  <c r="AZ63" i="95"/>
  <c r="AY63" i="95"/>
  <c r="AX63" i="95"/>
  <c r="AW63" i="95"/>
  <c r="AV63" i="95"/>
  <c r="AU63" i="95"/>
  <c r="AT63" i="95"/>
  <c r="AS63" i="95"/>
  <c r="AR63" i="95"/>
  <c r="AQ63" i="95"/>
  <c r="AP63" i="95"/>
  <c r="AO63" i="95"/>
  <c r="AN63" i="95"/>
  <c r="AM63" i="95"/>
  <c r="AL63" i="95"/>
  <c r="AK63" i="95"/>
  <c r="AJ63" i="95"/>
  <c r="AI63" i="95"/>
  <c r="AH63" i="95"/>
  <c r="AG63" i="95"/>
  <c r="AF63" i="95"/>
  <c r="AE63" i="95"/>
  <c r="AD63" i="95"/>
  <c r="AC63" i="95"/>
  <c r="AB63" i="95"/>
  <c r="AA63" i="95"/>
  <c r="Z63" i="95"/>
  <c r="Y63" i="95"/>
  <c r="X63" i="95"/>
  <c r="W63" i="95"/>
  <c r="V63" i="95"/>
  <c r="U63" i="95"/>
  <c r="T63" i="95"/>
  <c r="S63" i="95"/>
  <c r="R63" i="95"/>
  <c r="Q63" i="95"/>
  <c r="P63" i="95"/>
  <c r="O63" i="95"/>
  <c r="N63" i="95"/>
  <c r="M63" i="95"/>
  <c r="L63" i="95"/>
  <c r="K63" i="95"/>
  <c r="J63" i="95"/>
  <c r="I63" i="95"/>
  <c r="H63" i="95"/>
  <c r="G63" i="95"/>
  <c r="F63" i="95"/>
  <c r="E63" i="95"/>
  <c r="D63" i="95"/>
  <c r="C63" i="95"/>
  <c r="B63" i="95"/>
  <c r="BA62" i="95"/>
  <c r="AZ62" i="95"/>
  <c r="AY62" i="95"/>
  <c r="AX62" i="95"/>
  <c r="AW62" i="95"/>
  <c r="AV62" i="95"/>
  <c r="AU62" i="95"/>
  <c r="AT62" i="95"/>
  <c r="AS62" i="95"/>
  <c r="AR62" i="95"/>
  <c r="AQ62" i="95"/>
  <c r="AP62" i="95"/>
  <c r="AO62" i="95"/>
  <c r="AN62" i="95"/>
  <c r="AM62" i="95"/>
  <c r="AL62" i="95"/>
  <c r="AK62" i="95"/>
  <c r="AJ62" i="95"/>
  <c r="AI62" i="95"/>
  <c r="AH62" i="95"/>
  <c r="AG62" i="95"/>
  <c r="AF62" i="95"/>
  <c r="AE62" i="95"/>
  <c r="AD62" i="95"/>
  <c r="AC62" i="95"/>
  <c r="AB62" i="95"/>
  <c r="AA62" i="95"/>
  <c r="Z62" i="95"/>
  <c r="Y62" i="95"/>
  <c r="X62" i="95"/>
  <c r="W62" i="95"/>
  <c r="V62" i="95"/>
  <c r="U62" i="95"/>
  <c r="T62" i="95"/>
  <c r="S62" i="95"/>
  <c r="R62" i="95"/>
  <c r="Q62" i="95"/>
  <c r="P62" i="95"/>
  <c r="O62" i="95"/>
  <c r="N62" i="95"/>
  <c r="M62" i="95"/>
  <c r="L62" i="95"/>
  <c r="K62" i="95"/>
  <c r="J62" i="95"/>
  <c r="I62" i="95"/>
  <c r="H62" i="95"/>
  <c r="G62" i="95"/>
  <c r="F62" i="95"/>
  <c r="E62" i="95"/>
  <c r="D62" i="95"/>
  <c r="C62" i="95"/>
  <c r="B62" i="95"/>
  <c r="BA61" i="95"/>
  <c r="AZ61" i="95"/>
  <c r="AY61" i="95"/>
  <c r="AX61" i="95"/>
  <c r="AW61" i="95"/>
  <c r="AV61" i="95"/>
  <c r="AU61" i="95"/>
  <c r="AT61" i="95"/>
  <c r="AS61" i="95"/>
  <c r="AR61" i="95"/>
  <c r="AQ61" i="95"/>
  <c r="AP61" i="95"/>
  <c r="AO61" i="95"/>
  <c r="AN61" i="95"/>
  <c r="AM61" i="95"/>
  <c r="AL61" i="95"/>
  <c r="AK61" i="95"/>
  <c r="AJ61" i="95"/>
  <c r="AI61" i="95"/>
  <c r="AH61" i="95"/>
  <c r="AG61" i="95"/>
  <c r="AF61" i="95"/>
  <c r="AE61" i="95"/>
  <c r="AD61" i="95"/>
  <c r="AC61" i="95"/>
  <c r="AB61" i="95"/>
  <c r="AA61" i="95"/>
  <c r="Z61" i="95"/>
  <c r="Y61" i="95"/>
  <c r="X61" i="95"/>
  <c r="W61" i="95"/>
  <c r="V61" i="95"/>
  <c r="U61" i="95"/>
  <c r="T61" i="95"/>
  <c r="S61" i="95"/>
  <c r="R61" i="95"/>
  <c r="Q61" i="95"/>
  <c r="P61" i="95"/>
  <c r="O61" i="95"/>
  <c r="N61" i="95"/>
  <c r="M61" i="95"/>
  <c r="L61" i="95"/>
  <c r="K61" i="95"/>
  <c r="J61" i="95"/>
  <c r="I61" i="95"/>
  <c r="H61" i="95"/>
  <c r="G61" i="95"/>
  <c r="F61" i="95"/>
  <c r="E61" i="95"/>
  <c r="D61" i="95"/>
  <c r="C61" i="95"/>
  <c r="B61" i="95"/>
  <c r="BA60" i="95"/>
  <c r="AZ60" i="95"/>
  <c r="AY60" i="95"/>
  <c r="AX60" i="95"/>
  <c r="AW60" i="95"/>
  <c r="AV60" i="95"/>
  <c r="AU60" i="95"/>
  <c r="AT60" i="95"/>
  <c r="AS60" i="95"/>
  <c r="AR60" i="95"/>
  <c r="AQ60" i="95"/>
  <c r="AP60" i="95"/>
  <c r="AO60" i="95"/>
  <c r="AN60" i="95"/>
  <c r="AM60" i="95"/>
  <c r="AL60" i="95"/>
  <c r="AK60" i="95"/>
  <c r="AJ60" i="95"/>
  <c r="AI60" i="95"/>
  <c r="AH60" i="95"/>
  <c r="AG60" i="95"/>
  <c r="AF60" i="95"/>
  <c r="AE60" i="95"/>
  <c r="AD60" i="95"/>
  <c r="AC60" i="95"/>
  <c r="AB60" i="95"/>
  <c r="AA60" i="95"/>
  <c r="Z60" i="95"/>
  <c r="Y60" i="95"/>
  <c r="X60" i="95"/>
  <c r="W60" i="95"/>
  <c r="V60" i="95"/>
  <c r="U60" i="95"/>
  <c r="T60" i="95"/>
  <c r="S60" i="95"/>
  <c r="R60" i="95"/>
  <c r="Q60" i="95"/>
  <c r="P60" i="95"/>
  <c r="O60" i="95"/>
  <c r="N60" i="95"/>
  <c r="M60" i="95"/>
  <c r="L60" i="95"/>
  <c r="K60" i="95"/>
  <c r="J60" i="95"/>
  <c r="I60" i="95"/>
  <c r="H60" i="95"/>
  <c r="G60" i="95"/>
  <c r="F60" i="95"/>
  <c r="E60" i="95"/>
  <c r="D60" i="95"/>
  <c r="C60" i="95"/>
  <c r="B60" i="95"/>
  <c r="BA59" i="95"/>
  <c r="AZ59" i="95"/>
  <c r="AY59" i="95"/>
  <c r="AX59" i="95"/>
  <c r="AW59" i="95"/>
  <c r="AV59" i="95"/>
  <c r="AU59" i="95"/>
  <c r="AT59" i="95"/>
  <c r="AS59" i="95"/>
  <c r="AR59" i="95"/>
  <c r="AQ59" i="95"/>
  <c r="AP59" i="95"/>
  <c r="AO59" i="95"/>
  <c r="AN59" i="95"/>
  <c r="AM59" i="95"/>
  <c r="AL59" i="95"/>
  <c r="AK59" i="95"/>
  <c r="AJ59" i="95"/>
  <c r="AI59" i="95"/>
  <c r="AH59" i="95"/>
  <c r="AG59" i="95"/>
  <c r="AF59" i="95"/>
  <c r="AE59" i="95"/>
  <c r="AD59" i="95"/>
  <c r="AC59" i="95"/>
  <c r="AB59" i="95"/>
  <c r="AA59" i="95"/>
  <c r="Z59" i="95"/>
  <c r="Y59" i="95"/>
  <c r="X59" i="95"/>
  <c r="W59" i="95"/>
  <c r="V59" i="95"/>
  <c r="U59" i="95"/>
  <c r="T59" i="95"/>
  <c r="S59" i="95"/>
  <c r="R59" i="95"/>
  <c r="Q59" i="95"/>
  <c r="P59" i="95"/>
  <c r="O59" i="95"/>
  <c r="N59" i="95"/>
  <c r="M59" i="95"/>
  <c r="L59" i="95"/>
  <c r="K59" i="95"/>
  <c r="J59" i="95"/>
  <c r="I59" i="95"/>
  <c r="H59" i="95"/>
  <c r="G59" i="95"/>
  <c r="F59" i="95"/>
  <c r="E59" i="95"/>
  <c r="D59" i="95"/>
  <c r="C59" i="95"/>
  <c r="B59" i="95"/>
  <c r="BA58" i="95"/>
  <c r="AZ58" i="95"/>
  <c r="AY58" i="95"/>
  <c r="AX58" i="95"/>
  <c r="AW58" i="95"/>
  <c r="AV58" i="95"/>
  <c r="AU58" i="95"/>
  <c r="AT58" i="95"/>
  <c r="AS58" i="95"/>
  <c r="AR58" i="95"/>
  <c r="AQ58" i="95"/>
  <c r="AP58" i="95"/>
  <c r="AO58" i="95"/>
  <c r="AN58" i="95"/>
  <c r="AM58" i="95"/>
  <c r="AL58" i="95"/>
  <c r="AK58" i="95"/>
  <c r="AJ58" i="95"/>
  <c r="AI58" i="95"/>
  <c r="AH58" i="95"/>
  <c r="AG58" i="95"/>
  <c r="AF58" i="95"/>
  <c r="AE58" i="95"/>
  <c r="AD58" i="95"/>
  <c r="AC58" i="95"/>
  <c r="AB58" i="95"/>
  <c r="AA58" i="95"/>
  <c r="Z58" i="95"/>
  <c r="Y58" i="95"/>
  <c r="X58" i="95"/>
  <c r="W58" i="95"/>
  <c r="V58" i="95"/>
  <c r="U58" i="95"/>
  <c r="T58" i="95"/>
  <c r="S58" i="95"/>
  <c r="R58" i="95"/>
  <c r="Q58" i="95"/>
  <c r="P58" i="95"/>
  <c r="O58" i="95"/>
  <c r="N58" i="95"/>
  <c r="M58" i="95"/>
  <c r="L58" i="95"/>
  <c r="K58" i="95"/>
  <c r="J58" i="95"/>
  <c r="I58" i="95"/>
  <c r="H58" i="95"/>
  <c r="G58" i="95"/>
  <c r="F58" i="95"/>
  <c r="E58" i="95"/>
  <c r="D58" i="95"/>
  <c r="C58" i="95"/>
  <c r="B58" i="95"/>
  <c r="BA57" i="95"/>
  <c r="AZ57" i="95"/>
  <c r="AY57" i="95"/>
  <c r="AX57" i="95"/>
  <c r="AW57" i="95"/>
  <c r="AV57" i="95"/>
  <c r="AU57" i="95"/>
  <c r="AT57" i="95"/>
  <c r="AS57" i="95"/>
  <c r="AR57" i="95"/>
  <c r="AQ57" i="95"/>
  <c r="AP57" i="95"/>
  <c r="AO57" i="95"/>
  <c r="AN57" i="95"/>
  <c r="AM57" i="95"/>
  <c r="AL57" i="95"/>
  <c r="AK57" i="95"/>
  <c r="AJ57" i="95"/>
  <c r="AI57" i="95"/>
  <c r="AH57" i="95"/>
  <c r="AG57" i="95"/>
  <c r="AF57" i="95"/>
  <c r="AE57" i="95"/>
  <c r="AD57" i="95"/>
  <c r="AC57" i="95"/>
  <c r="AB57" i="95"/>
  <c r="AA57" i="95"/>
  <c r="Z57" i="95"/>
  <c r="Y57" i="95"/>
  <c r="X57" i="95"/>
  <c r="W57" i="95"/>
  <c r="V57" i="95"/>
  <c r="U57" i="95"/>
  <c r="T57" i="95"/>
  <c r="S57" i="95"/>
  <c r="R57" i="95"/>
  <c r="Q57" i="95"/>
  <c r="P57" i="95"/>
  <c r="O57" i="95"/>
  <c r="N57" i="95"/>
  <c r="M57" i="95"/>
  <c r="L57" i="95"/>
  <c r="K57" i="95"/>
  <c r="J57" i="95"/>
  <c r="I57" i="95"/>
  <c r="H57" i="95"/>
  <c r="G57" i="95"/>
  <c r="F57" i="95"/>
  <c r="E57" i="95"/>
  <c r="D57" i="95"/>
  <c r="C57" i="95"/>
  <c r="B57" i="95"/>
  <c r="BA56" i="95"/>
  <c r="AZ56" i="95"/>
  <c r="AY56" i="95"/>
  <c r="AX56" i="95"/>
  <c r="AW56" i="95"/>
  <c r="AV56" i="95"/>
  <c r="AU56" i="95"/>
  <c r="AT56" i="95"/>
  <c r="AS56" i="95"/>
  <c r="AR56" i="95"/>
  <c r="AQ56" i="95"/>
  <c r="AP56" i="95"/>
  <c r="AO56" i="95"/>
  <c r="AN56" i="95"/>
  <c r="AM56" i="95"/>
  <c r="AL56" i="95"/>
  <c r="AK56" i="95"/>
  <c r="AJ56" i="95"/>
  <c r="AI56" i="95"/>
  <c r="AH56" i="95"/>
  <c r="AG56" i="95"/>
  <c r="AF56" i="95"/>
  <c r="AE56" i="95"/>
  <c r="AD56" i="95"/>
  <c r="AC56" i="95"/>
  <c r="AB56" i="95"/>
  <c r="AA56" i="95"/>
  <c r="Z56" i="95"/>
  <c r="Y56" i="95"/>
  <c r="X56" i="95"/>
  <c r="W56" i="95"/>
  <c r="V56" i="95"/>
  <c r="U56" i="95"/>
  <c r="T56" i="95"/>
  <c r="S56" i="95"/>
  <c r="R56" i="95"/>
  <c r="Q56" i="95"/>
  <c r="P56" i="95"/>
  <c r="O56" i="95"/>
  <c r="N56" i="95"/>
  <c r="M56" i="95"/>
  <c r="L56" i="95"/>
  <c r="K56" i="95"/>
  <c r="J56" i="95"/>
  <c r="I56" i="95"/>
  <c r="H56" i="95"/>
  <c r="G56" i="95"/>
  <c r="F56" i="95"/>
  <c r="E56" i="95"/>
  <c r="D56" i="95"/>
  <c r="C56" i="95"/>
  <c r="B56" i="95"/>
  <c r="BA55" i="95"/>
  <c r="AZ55" i="95"/>
  <c r="AY55" i="95"/>
  <c r="AX55" i="95"/>
  <c r="AW55" i="95"/>
  <c r="AV55" i="95"/>
  <c r="AU55" i="95"/>
  <c r="AT55" i="95"/>
  <c r="AS55" i="95"/>
  <c r="AR55" i="95"/>
  <c r="AQ55" i="95"/>
  <c r="AP55" i="95"/>
  <c r="AO55" i="95"/>
  <c r="AN55" i="95"/>
  <c r="AM55" i="95"/>
  <c r="AL55" i="95"/>
  <c r="AK55" i="95"/>
  <c r="AJ55" i="95"/>
  <c r="AI55" i="95"/>
  <c r="AH55" i="95"/>
  <c r="AG55" i="95"/>
  <c r="AF55" i="95"/>
  <c r="AE55" i="95"/>
  <c r="AD55" i="95"/>
  <c r="AC55" i="95"/>
  <c r="AB55" i="95"/>
  <c r="AA55" i="95"/>
  <c r="Z55" i="95"/>
  <c r="Y55" i="95"/>
  <c r="X55" i="95"/>
  <c r="W55" i="95"/>
  <c r="V55" i="95"/>
  <c r="U55" i="95"/>
  <c r="T55" i="95"/>
  <c r="S55" i="95"/>
  <c r="R55" i="95"/>
  <c r="Q55" i="95"/>
  <c r="P55" i="95"/>
  <c r="O55" i="95"/>
  <c r="N55" i="95"/>
  <c r="M55" i="95"/>
  <c r="L55" i="95"/>
  <c r="K55" i="95"/>
  <c r="J55" i="95"/>
  <c r="I55" i="95"/>
  <c r="H55" i="95"/>
  <c r="G55" i="95"/>
  <c r="F55" i="95"/>
  <c r="E55" i="95"/>
  <c r="D55" i="95"/>
  <c r="C55" i="95"/>
  <c r="B55" i="95"/>
  <c r="BA54" i="95"/>
  <c r="AZ54" i="95"/>
  <c r="AY54" i="95"/>
  <c r="AX54" i="95"/>
  <c r="AW54" i="95"/>
  <c r="AV54" i="95"/>
  <c r="AU54" i="95"/>
  <c r="AT54" i="95"/>
  <c r="AS54" i="95"/>
  <c r="AR54" i="95"/>
  <c r="AQ54" i="95"/>
  <c r="AP54" i="95"/>
  <c r="AO54" i="95"/>
  <c r="AN54" i="95"/>
  <c r="AM54" i="95"/>
  <c r="AL54" i="95"/>
  <c r="AK54" i="95"/>
  <c r="AJ54" i="95"/>
  <c r="AI54" i="95"/>
  <c r="AH54" i="95"/>
  <c r="AG54" i="95"/>
  <c r="AF54" i="95"/>
  <c r="AE54" i="95"/>
  <c r="AD54" i="95"/>
  <c r="AC54" i="95"/>
  <c r="AB54" i="95"/>
  <c r="AA54" i="95"/>
  <c r="Z54" i="95"/>
  <c r="Y54" i="95"/>
  <c r="X54" i="95"/>
  <c r="W54" i="95"/>
  <c r="V54" i="95"/>
  <c r="U54" i="95"/>
  <c r="T54" i="95"/>
  <c r="S54" i="95"/>
  <c r="R54" i="95"/>
  <c r="Q54" i="95"/>
  <c r="P54" i="95"/>
  <c r="O54" i="95"/>
  <c r="N54" i="95"/>
  <c r="M54" i="95"/>
  <c r="L54" i="95"/>
  <c r="K54" i="95"/>
  <c r="J54" i="95"/>
  <c r="I54" i="95"/>
  <c r="H54" i="95"/>
  <c r="G54" i="95"/>
  <c r="F54" i="95"/>
  <c r="E54" i="95"/>
  <c r="D54" i="95"/>
  <c r="C54" i="95"/>
  <c r="B54" i="95"/>
  <c r="BA53" i="95"/>
  <c r="AZ53" i="95"/>
  <c r="AY53" i="95"/>
  <c r="AX53" i="95"/>
  <c r="AW53" i="95"/>
  <c r="AV53" i="95"/>
  <c r="AU53" i="95"/>
  <c r="AT53" i="95"/>
  <c r="AS53" i="95"/>
  <c r="AR53" i="95"/>
  <c r="AQ53" i="95"/>
  <c r="AP53" i="95"/>
  <c r="AO53" i="95"/>
  <c r="AN53" i="95"/>
  <c r="AM53" i="95"/>
  <c r="AL53" i="95"/>
  <c r="AK53" i="95"/>
  <c r="AJ53" i="95"/>
  <c r="AI53" i="95"/>
  <c r="AH53" i="95"/>
  <c r="AG53" i="95"/>
  <c r="AF53" i="95"/>
  <c r="AE53" i="95"/>
  <c r="AD53" i="95"/>
  <c r="AC53" i="95"/>
  <c r="AB53" i="95"/>
  <c r="AA53" i="95"/>
  <c r="Z53" i="95"/>
  <c r="Y53" i="95"/>
  <c r="X53" i="95"/>
  <c r="W53" i="95"/>
  <c r="V53" i="95"/>
  <c r="U53" i="95"/>
  <c r="T53" i="95"/>
  <c r="S53" i="95"/>
  <c r="R53" i="95"/>
  <c r="Q53" i="95"/>
  <c r="P53" i="95"/>
  <c r="O53" i="95"/>
  <c r="N53" i="95"/>
  <c r="M53" i="95"/>
  <c r="L53" i="95"/>
  <c r="K53" i="95"/>
  <c r="J53" i="95"/>
  <c r="I53" i="95"/>
  <c r="H53" i="95"/>
  <c r="G53" i="95"/>
  <c r="F53" i="95"/>
  <c r="E53" i="95"/>
  <c r="D53" i="95"/>
  <c r="C53" i="95"/>
  <c r="B53" i="95"/>
  <c r="BA52" i="95"/>
  <c r="AZ52" i="95"/>
  <c r="AY52" i="95"/>
  <c r="AX52" i="95"/>
  <c r="AW52" i="95"/>
  <c r="AV52" i="95"/>
  <c r="AU52" i="95"/>
  <c r="AT52" i="95"/>
  <c r="AS52" i="95"/>
  <c r="AR52" i="95"/>
  <c r="AQ52" i="95"/>
  <c r="AP52" i="95"/>
  <c r="AO52" i="95"/>
  <c r="AN52" i="95"/>
  <c r="AM52" i="95"/>
  <c r="AL52" i="95"/>
  <c r="AK52" i="95"/>
  <c r="AJ52" i="95"/>
  <c r="AI52" i="95"/>
  <c r="AH52" i="95"/>
  <c r="AG52" i="95"/>
  <c r="AF52" i="95"/>
  <c r="AE52" i="95"/>
  <c r="AD52" i="95"/>
  <c r="AC52" i="95"/>
  <c r="AB52" i="95"/>
  <c r="AA52" i="95"/>
  <c r="Z52" i="95"/>
  <c r="Y52" i="95"/>
  <c r="X52" i="95"/>
  <c r="W52" i="95"/>
  <c r="V52" i="95"/>
  <c r="U52" i="95"/>
  <c r="T52" i="95"/>
  <c r="S52" i="95"/>
  <c r="R52" i="95"/>
  <c r="Q52" i="95"/>
  <c r="P52" i="95"/>
  <c r="O52" i="95"/>
  <c r="N52" i="95"/>
  <c r="M52" i="95"/>
  <c r="L52" i="95"/>
  <c r="K52" i="95"/>
  <c r="J52" i="95"/>
  <c r="I52" i="95"/>
  <c r="H52" i="95"/>
  <c r="G52" i="95"/>
  <c r="F52" i="95"/>
  <c r="E52" i="95"/>
  <c r="D52" i="95"/>
  <c r="C52" i="95"/>
  <c r="B52" i="95"/>
  <c r="BA51" i="95"/>
  <c r="AZ51" i="95"/>
  <c r="AY51" i="95"/>
  <c r="AX51" i="95"/>
  <c r="AW51" i="95"/>
  <c r="AV51" i="95"/>
  <c r="AU51" i="95"/>
  <c r="AT51" i="95"/>
  <c r="AS51" i="95"/>
  <c r="AR51" i="95"/>
  <c r="AQ51" i="95"/>
  <c r="AP51" i="95"/>
  <c r="AO51" i="95"/>
  <c r="AN51" i="95"/>
  <c r="AM51" i="95"/>
  <c r="AL51" i="95"/>
  <c r="AK51" i="95"/>
  <c r="AJ51" i="95"/>
  <c r="AI51" i="95"/>
  <c r="AH51" i="95"/>
  <c r="AG51" i="95"/>
  <c r="AF51" i="95"/>
  <c r="AE51" i="95"/>
  <c r="AD51" i="95"/>
  <c r="AC51" i="95"/>
  <c r="AB51" i="95"/>
  <c r="AA51" i="95"/>
  <c r="Z51" i="95"/>
  <c r="Y51" i="95"/>
  <c r="X51" i="95"/>
  <c r="W51" i="95"/>
  <c r="V51" i="95"/>
  <c r="U51" i="95"/>
  <c r="T51" i="95"/>
  <c r="S51" i="95"/>
  <c r="R51" i="95"/>
  <c r="Q51" i="95"/>
  <c r="P51" i="95"/>
  <c r="O51" i="95"/>
  <c r="N51" i="95"/>
  <c r="M51" i="95"/>
  <c r="L51" i="95"/>
  <c r="K51" i="95"/>
  <c r="J51" i="95"/>
  <c r="I51" i="95"/>
  <c r="H51" i="95"/>
  <c r="G51" i="95"/>
  <c r="F51" i="95"/>
  <c r="E51" i="95"/>
  <c r="D51" i="95"/>
  <c r="C51" i="95"/>
  <c r="B51" i="95"/>
  <c r="BA50" i="95"/>
  <c r="AZ50" i="95"/>
  <c r="AY50" i="95"/>
  <c r="AX50" i="95"/>
  <c r="AW50" i="95"/>
  <c r="AV50" i="95"/>
  <c r="AU50" i="95"/>
  <c r="AT50" i="95"/>
  <c r="AS50" i="95"/>
  <c r="AR50" i="95"/>
  <c r="AQ50" i="95"/>
  <c r="AP50" i="95"/>
  <c r="AO50" i="95"/>
  <c r="AN50" i="95"/>
  <c r="AM50" i="95"/>
  <c r="AL50" i="95"/>
  <c r="AK50" i="95"/>
  <c r="AJ50" i="95"/>
  <c r="AI50" i="95"/>
  <c r="AH50" i="95"/>
  <c r="AG50" i="95"/>
  <c r="AF50" i="95"/>
  <c r="AE50" i="95"/>
  <c r="AD50" i="95"/>
  <c r="AC50" i="95"/>
  <c r="AB50" i="95"/>
  <c r="AA50" i="95"/>
  <c r="Z50" i="95"/>
  <c r="Y50" i="95"/>
  <c r="X50" i="95"/>
  <c r="W50" i="95"/>
  <c r="V50" i="95"/>
  <c r="U50" i="95"/>
  <c r="T50" i="95"/>
  <c r="S50" i="95"/>
  <c r="R50" i="95"/>
  <c r="Q50" i="95"/>
  <c r="P50" i="95"/>
  <c r="O50" i="95"/>
  <c r="N50" i="95"/>
  <c r="M50" i="95"/>
  <c r="L50" i="95"/>
  <c r="K50" i="95"/>
  <c r="J50" i="95"/>
  <c r="I50" i="95"/>
  <c r="H50" i="95"/>
  <c r="G50" i="95"/>
  <c r="F50" i="95"/>
  <c r="E50" i="95"/>
  <c r="D50" i="95"/>
  <c r="C50" i="95"/>
  <c r="B50" i="95"/>
  <c r="BA49" i="95"/>
  <c r="AZ49" i="95"/>
  <c r="AY49" i="95"/>
  <c r="AX49" i="95"/>
  <c r="AW49" i="95"/>
  <c r="AV49" i="95"/>
  <c r="AU49" i="95"/>
  <c r="AT49" i="95"/>
  <c r="AS49" i="95"/>
  <c r="AR49" i="95"/>
  <c r="AQ49" i="95"/>
  <c r="AP49" i="95"/>
  <c r="AO49" i="95"/>
  <c r="AN49" i="95"/>
  <c r="AM49" i="95"/>
  <c r="AL49" i="95"/>
  <c r="AK49" i="95"/>
  <c r="AJ49" i="95"/>
  <c r="AI49" i="95"/>
  <c r="AH49" i="95"/>
  <c r="AG49" i="95"/>
  <c r="AF49" i="95"/>
  <c r="AE49" i="95"/>
  <c r="AD49" i="95"/>
  <c r="AC49" i="95"/>
  <c r="AB49" i="95"/>
  <c r="AA49" i="95"/>
  <c r="Z49" i="95"/>
  <c r="Y49" i="95"/>
  <c r="X49" i="95"/>
  <c r="W49" i="95"/>
  <c r="V49" i="95"/>
  <c r="U49" i="95"/>
  <c r="T49" i="95"/>
  <c r="S49" i="95"/>
  <c r="R49" i="95"/>
  <c r="Q49" i="95"/>
  <c r="P49" i="95"/>
  <c r="O49" i="95"/>
  <c r="N49" i="95"/>
  <c r="M49" i="95"/>
  <c r="L49" i="95"/>
  <c r="K49" i="95"/>
  <c r="J49" i="95"/>
  <c r="I49" i="95"/>
  <c r="H49" i="95"/>
  <c r="G49" i="95"/>
  <c r="F49" i="95"/>
  <c r="E49" i="95"/>
  <c r="D49" i="95"/>
  <c r="C49" i="95"/>
  <c r="B49" i="95"/>
  <c r="BA48" i="95"/>
  <c r="AZ48" i="95"/>
  <c r="AY48" i="95"/>
  <c r="AX48" i="95"/>
  <c r="AW48" i="95"/>
  <c r="AV48" i="95"/>
  <c r="AU48" i="95"/>
  <c r="AT48" i="95"/>
  <c r="AS48" i="95"/>
  <c r="AR48" i="95"/>
  <c r="AQ48" i="95"/>
  <c r="AP48" i="95"/>
  <c r="AO48" i="95"/>
  <c r="AN48" i="95"/>
  <c r="AM48" i="95"/>
  <c r="AL48" i="95"/>
  <c r="AK48" i="95"/>
  <c r="AJ48" i="95"/>
  <c r="AI48" i="95"/>
  <c r="AH48" i="95"/>
  <c r="AG48" i="95"/>
  <c r="AF48" i="95"/>
  <c r="AE48" i="95"/>
  <c r="AD48" i="95"/>
  <c r="AC48" i="95"/>
  <c r="AB48" i="95"/>
  <c r="AA48" i="95"/>
  <c r="Z48" i="95"/>
  <c r="Y48" i="95"/>
  <c r="X48" i="95"/>
  <c r="W48" i="95"/>
  <c r="V48" i="95"/>
  <c r="U48" i="95"/>
  <c r="T48" i="95"/>
  <c r="S48" i="95"/>
  <c r="R48" i="95"/>
  <c r="Q48" i="95"/>
  <c r="P48" i="95"/>
  <c r="O48" i="95"/>
  <c r="N48" i="95"/>
  <c r="M48" i="95"/>
  <c r="L48" i="95"/>
  <c r="K48" i="95"/>
  <c r="J48" i="95"/>
  <c r="I48" i="95"/>
  <c r="H48" i="95"/>
  <c r="G48" i="95"/>
  <c r="F48" i="95"/>
  <c r="E48" i="95"/>
  <c r="D48" i="95"/>
  <c r="C48" i="95"/>
  <c r="B48" i="95"/>
  <c r="BA47" i="95"/>
  <c r="AZ47" i="95"/>
  <c r="AY47" i="95"/>
  <c r="AX47" i="95"/>
  <c r="AW47" i="95"/>
  <c r="AV47" i="95"/>
  <c r="AU47" i="95"/>
  <c r="AT47" i="95"/>
  <c r="AS47" i="95"/>
  <c r="AR47" i="95"/>
  <c r="AQ47" i="95"/>
  <c r="AP47" i="95"/>
  <c r="AO47" i="95"/>
  <c r="AN47" i="95"/>
  <c r="AM47" i="95"/>
  <c r="AL47" i="95"/>
  <c r="AK47" i="95"/>
  <c r="AJ47" i="95"/>
  <c r="AI47" i="95"/>
  <c r="AH47" i="95"/>
  <c r="AG47" i="95"/>
  <c r="AF47" i="95"/>
  <c r="AE47" i="95"/>
  <c r="AD47" i="95"/>
  <c r="AC47" i="95"/>
  <c r="AB47" i="95"/>
  <c r="AA47" i="95"/>
  <c r="Z47" i="95"/>
  <c r="Y47" i="95"/>
  <c r="X47" i="95"/>
  <c r="W47" i="95"/>
  <c r="V47" i="95"/>
  <c r="U47" i="95"/>
  <c r="T47" i="95"/>
  <c r="S47" i="95"/>
  <c r="R47" i="95"/>
  <c r="Q47" i="95"/>
  <c r="P47" i="95"/>
  <c r="O47" i="95"/>
  <c r="N47" i="95"/>
  <c r="M47" i="95"/>
  <c r="L47" i="95"/>
  <c r="K47" i="95"/>
  <c r="J47" i="95"/>
  <c r="I47" i="95"/>
  <c r="H47" i="95"/>
  <c r="G47" i="95"/>
  <c r="F47" i="95"/>
  <c r="E47" i="95"/>
  <c r="D47" i="95"/>
  <c r="C47" i="95"/>
  <c r="B47" i="95"/>
  <c r="BA46" i="95"/>
  <c r="AZ46" i="95"/>
  <c r="AY46" i="95"/>
  <c r="AX46" i="95"/>
  <c r="AW46" i="95"/>
  <c r="AV46" i="95"/>
  <c r="AU46" i="95"/>
  <c r="AT46" i="95"/>
  <c r="AS46" i="95"/>
  <c r="AR46" i="95"/>
  <c r="AQ46" i="95"/>
  <c r="AP46" i="95"/>
  <c r="AO46" i="95"/>
  <c r="AN46" i="95"/>
  <c r="AM46" i="95"/>
  <c r="AL46" i="95"/>
  <c r="AK46" i="95"/>
  <c r="AJ46" i="95"/>
  <c r="AI46" i="95"/>
  <c r="AH46" i="95"/>
  <c r="AG46" i="95"/>
  <c r="AF46" i="95"/>
  <c r="AE46" i="95"/>
  <c r="AD46" i="95"/>
  <c r="AC46" i="95"/>
  <c r="AB46" i="95"/>
  <c r="AA46" i="95"/>
  <c r="Z46" i="95"/>
  <c r="Y46" i="95"/>
  <c r="X46" i="95"/>
  <c r="W46" i="95"/>
  <c r="V46" i="95"/>
  <c r="U46" i="95"/>
  <c r="T46" i="95"/>
  <c r="S46" i="95"/>
  <c r="R46" i="95"/>
  <c r="Q46" i="95"/>
  <c r="P46" i="95"/>
  <c r="O46" i="95"/>
  <c r="N46" i="95"/>
  <c r="M46" i="95"/>
  <c r="L46" i="95"/>
  <c r="K46" i="95"/>
  <c r="J46" i="95"/>
  <c r="I46" i="95"/>
  <c r="H46" i="95"/>
  <c r="G46" i="95"/>
  <c r="F46" i="95"/>
  <c r="E46" i="95"/>
  <c r="D46" i="95"/>
  <c r="C46" i="95"/>
  <c r="B46" i="95"/>
  <c r="BA45" i="95"/>
  <c r="AZ45" i="95"/>
  <c r="AY45" i="95"/>
  <c r="AX45" i="95"/>
  <c r="AW45" i="95"/>
  <c r="AV45" i="95"/>
  <c r="AU45" i="95"/>
  <c r="AT45" i="95"/>
  <c r="AS45" i="95"/>
  <c r="AR45" i="95"/>
  <c r="AQ45" i="95"/>
  <c r="AP45" i="95"/>
  <c r="AO45" i="95"/>
  <c r="AN45" i="95"/>
  <c r="AM45" i="95"/>
  <c r="AL45" i="95"/>
  <c r="AK45" i="95"/>
  <c r="AJ45" i="95"/>
  <c r="AI45" i="95"/>
  <c r="AH45" i="95"/>
  <c r="AG45" i="95"/>
  <c r="AF45" i="95"/>
  <c r="AE45" i="95"/>
  <c r="AD45" i="95"/>
  <c r="AC45" i="95"/>
  <c r="AB45" i="95"/>
  <c r="AA45" i="95"/>
  <c r="Z45" i="95"/>
  <c r="Y45" i="95"/>
  <c r="X45" i="95"/>
  <c r="W45" i="95"/>
  <c r="V45" i="95"/>
  <c r="U45" i="95"/>
  <c r="T45" i="95"/>
  <c r="S45" i="95"/>
  <c r="R45" i="95"/>
  <c r="Q45" i="95"/>
  <c r="P45" i="95"/>
  <c r="O45" i="95"/>
  <c r="N45" i="95"/>
  <c r="M45" i="95"/>
  <c r="L45" i="95"/>
  <c r="K45" i="95"/>
  <c r="J45" i="95"/>
  <c r="I45" i="95"/>
  <c r="H45" i="95"/>
  <c r="G45" i="95"/>
  <c r="F45" i="95"/>
  <c r="E45" i="95"/>
  <c r="D45" i="95"/>
  <c r="C45" i="95"/>
  <c r="B45" i="95"/>
  <c r="BA44" i="95"/>
  <c r="AZ44" i="95"/>
  <c r="AY44" i="95"/>
  <c r="AX44" i="95"/>
  <c r="AW44" i="95"/>
  <c r="AV44" i="95"/>
  <c r="AU44" i="95"/>
  <c r="AT44" i="95"/>
  <c r="AS44" i="95"/>
  <c r="AR44" i="95"/>
  <c r="AQ44" i="95"/>
  <c r="AP44" i="95"/>
  <c r="AO44" i="95"/>
  <c r="AN44" i="95"/>
  <c r="AM44" i="95"/>
  <c r="AL44" i="95"/>
  <c r="AK44" i="95"/>
  <c r="AJ44" i="95"/>
  <c r="AI44" i="95"/>
  <c r="AH44" i="95"/>
  <c r="AG44" i="95"/>
  <c r="AF44" i="95"/>
  <c r="AE44" i="95"/>
  <c r="AD44" i="95"/>
  <c r="AC44" i="95"/>
  <c r="AB44" i="95"/>
  <c r="AA44" i="95"/>
  <c r="Z44" i="95"/>
  <c r="Y44" i="95"/>
  <c r="X44" i="95"/>
  <c r="W44" i="95"/>
  <c r="V44" i="95"/>
  <c r="U44" i="95"/>
  <c r="T44" i="95"/>
  <c r="S44" i="95"/>
  <c r="R44" i="95"/>
  <c r="Q44" i="95"/>
  <c r="P44" i="95"/>
  <c r="O44" i="95"/>
  <c r="N44" i="95"/>
  <c r="M44" i="95"/>
  <c r="L44" i="95"/>
  <c r="K44" i="95"/>
  <c r="J44" i="95"/>
  <c r="I44" i="95"/>
  <c r="H44" i="95"/>
  <c r="G44" i="95"/>
  <c r="F44" i="95"/>
  <c r="E44" i="95"/>
  <c r="D44" i="95"/>
  <c r="C44" i="95"/>
  <c r="B44" i="95"/>
  <c r="BA43" i="95"/>
  <c r="AZ43" i="95"/>
  <c r="AY43" i="95"/>
  <c r="AX43" i="95"/>
  <c r="AW43" i="95"/>
  <c r="AV43" i="95"/>
  <c r="AU43" i="95"/>
  <c r="AT43" i="95"/>
  <c r="AS43" i="95"/>
  <c r="AR43" i="95"/>
  <c r="AQ43" i="95"/>
  <c r="AP43" i="95"/>
  <c r="AO43" i="95"/>
  <c r="AN43" i="95"/>
  <c r="AM43" i="95"/>
  <c r="AL43" i="95"/>
  <c r="AK43" i="95"/>
  <c r="AJ43" i="95"/>
  <c r="AI43" i="95"/>
  <c r="AH43" i="95"/>
  <c r="AG43" i="95"/>
  <c r="AF43" i="95"/>
  <c r="AE43" i="95"/>
  <c r="AD43" i="95"/>
  <c r="AC43" i="95"/>
  <c r="AB43" i="95"/>
  <c r="AA43" i="95"/>
  <c r="Z43" i="95"/>
  <c r="Y43" i="95"/>
  <c r="X43" i="95"/>
  <c r="W43" i="95"/>
  <c r="V43" i="95"/>
  <c r="U43" i="95"/>
  <c r="T43" i="95"/>
  <c r="S43" i="95"/>
  <c r="R43" i="95"/>
  <c r="Q43" i="95"/>
  <c r="P43" i="95"/>
  <c r="O43" i="95"/>
  <c r="N43" i="95"/>
  <c r="M43" i="95"/>
  <c r="L43" i="95"/>
  <c r="K43" i="95"/>
  <c r="J43" i="95"/>
  <c r="I43" i="95"/>
  <c r="H43" i="95"/>
  <c r="G43" i="95"/>
  <c r="F43" i="95"/>
  <c r="E43" i="95"/>
  <c r="D43" i="95"/>
  <c r="C43" i="95"/>
  <c r="B43" i="95"/>
  <c r="BA42" i="95"/>
  <c r="AZ42" i="95"/>
  <c r="AY42" i="95"/>
  <c r="AX42" i="95"/>
  <c r="AW42" i="95"/>
  <c r="AV42" i="95"/>
  <c r="AU42" i="95"/>
  <c r="AT42" i="95"/>
  <c r="AS42" i="95"/>
  <c r="AR42" i="95"/>
  <c r="AQ42" i="95"/>
  <c r="AP42" i="95"/>
  <c r="AO42" i="95"/>
  <c r="AN42" i="95"/>
  <c r="AM42" i="95"/>
  <c r="AL42" i="95"/>
  <c r="AK42" i="95"/>
  <c r="AJ42" i="95"/>
  <c r="AI42" i="95"/>
  <c r="AH42" i="95"/>
  <c r="AG42" i="95"/>
  <c r="AF42" i="95"/>
  <c r="AE42" i="95"/>
  <c r="AD42" i="95"/>
  <c r="AC42" i="95"/>
  <c r="AB42" i="95"/>
  <c r="AA42" i="95"/>
  <c r="Z42" i="95"/>
  <c r="Y42" i="95"/>
  <c r="X42" i="95"/>
  <c r="W42" i="95"/>
  <c r="V42" i="95"/>
  <c r="U42" i="95"/>
  <c r="T42" i="95"/>
  <c r="S42" i="95"/>
  <c r="R42" i="95"/>
  <c r="Q42" i="95"/>
  <c r="P42" i="95"/>
  <c r="O42" i="95"/>
  <c r="N42" i="95"/>
  <c r="M42" i="95"/>
  <c r="L42" i="95"/>
  <c r="K42" i="95"/>
  <c r="J42" i="95"/>
  <c r="I42" i="95"/>
  <c r="H42" i="95"/>
  <c r="G42" i="95"/>
  <c r="F42" i="95"/>
  <c r="E42" i="95"/>
  <c r="D42" i="95"/>
  <c r="C42" i="95"/>
  <c r="B42" i="95"/>
  <c r="BA41" i="95"/>
  <c r="AZ41" i="95"/>
  <c r="AY41" i="95"/>
  <c r="AX41" i="95"/>
  <c r="AW41" i="95"/>
  <c r="AV41" i="95"/>
  <c r="AU41" i="95"/>
  <c r="AT41" i="95"/>
  <c r="AS41" i="95"/>
  <c r="AR41" i="95"/>
  <c r="AQ41" i="95"/>
  <c r="AP41" i="95"/>
  <c r="AO41" i="95"/>
  <c r="AN41" i="95"/>
  <c r="AM41" i="95"/>
  <c r="AL41" i="95"/>
  <c r="AK41" i="95"/>
  <c r="AJ41" i="95"/>
  <c r="AI41" i="95"/>
  <c r="AH41" i="95"/>
  <c r="AG41" i="95"/>
  <c r="AF41" i="95"/>
  <c r="AE41" i="95"/>
  <c r="AD41" i="95"/>
  <c r="AC41" i="95"/>
  <c r="AB41" i="95"/>
  <c r="AA41" i="95"/>
  <c r="Z41" i="95"/>
  <c r="Y41" i="95"/>
  <c r="X41" i="95"/>
  <c r="W41" i="95"/>
  <c r="V41" i="95"/>
  <c r="U41" i="95"/>
  <c r="T41" i="95"/>
  <c r="S41" i="95"/>
  <c r="R41" i="95"/>
  <c r="Q41" i="95"/>
  <c r="P41" i="95"/>
  <c r="O41" i="95"/>
  <c r="N41" i="95"/>
  <c r="M41" i="95"/>
  <c r="L41" i="95"/>
  <c r="K41" i="95"/>
  <c r="J41" i="95"/>
  <c r="I41" i="95"/>
  <c r="H41" i="95"/>
  <c r="G41" i="95"/>
  <c r="F41" i="95"/>
  <c r="E41" i="95"/>
  <c r="D41" i="95"/>
  <c r="C41" i="95"/>
  <c r="B41" i="95"/>
  <c r="BA40" i="95"/>
  <c r="AZ40" i="95"/>
  <c r="AY40" i="95"/>
  <c r="AX40" i="95"/>
  <c r="AW40" i="95"/>
  <c r="AV40" i="95"/>
  <c r="AU40" i="95"/>
  <c r="AT40" i="95"/>
  <c r="AS40" i="95"/>
  <c r="AR40" i="95"/>
  <c r="AQ40" i="95"/>
  <c r="AP40" i="95"/>
  <c r="AO40" i="95"/>
  <c r="AN40" i="95"/>
  <c r="AM40" i="95"/>
  <c r="AL40" i="95"/>
  <c r="AK40" i="95"/>
  <c r="AJ40" i="95"/>
  <c r="AI40" i="95"/>
  <c r="AH40" i="95"/>
  <c r="AG40" i="95"/>
  <c r="AF40" i="95"/>
  <c r="AE40" i="95"/>
  <c r="AD40" i="95"/>
  <c r="AC40" i="95"/>
  <c r="AB40" i="95"/>
  <c r="AA40" i="95"/>
  <c r="Z40" i="95"/>
  <c r="Y40" i="95"/>
  <c r="X40" i="95"/>
  <c r="W40" i="95"/>
  <c r="V40" i="95"/>
  <c r="U40" i="95"/>
  <c r="T40" i="95"/>
  <c r="S40" i="95"/>
  <c r="R40" i="95"/>
  <c r="Q40" i="95"/>
  <c r="P40" i="95"/>
  <c r="O40" i="95"/>
  <c r="N40" i="95"/>
  <c r="M40" i="95"/>
  <c r="L40" i="95"/>
  <c r="K40" i="95"/>
  <c r="J40" i="95"/>
  <c r="I40" i="95"/>
  <c r="H40" i="95"/>
  <c r="G40" i="95"/>
  <c r="F40" i="95"/>
  <c r="E40" i="95"/>
  <c r="D40" i="95"/>
  <c r="C40" i="95"/>
  <c r="B40" i="95"/>
  <c r="BA39" i="95"/>
  <c r="AZ39" i="95"/>
  <c r="AY39" i="95"/>
  <c r="AX39" i="95"/>
  <c r="AW39" i="95"/>
  <c r="AV39" i="95"/>
  <c r="AU39" i="95"/>
  <c r="AT39" i="95"/>
  <c r="AS39" i="95"/>
  <c r="AR39" i="95"/>
  <c r="AQ39" i="95"/>
  <c r="AP39" i="95"/>
  <c r="AO39" i="95"/>
  <c r="AN39" i="95"/>
  <c r="AM39" i="95"/>
  <c r="AL39" i="95"/>
  <c r="AK39" i="95"/>
  <c r="AJ39" i="95"/>
  <c r="AI39" i="95"/>
  <c r="AH39" i="95"/>
  <c r="AG39" i="95"/>
  <c r="AF39" i="95"/>
  <c r="AE39" i="95"/>
  <c r="AD39" i="95"/>
  <c r="AC39" i="95"/>
  <c r="AB39" i="95"/>
  <c r="AA39" i="95"/>
  <c r="Z39" i="95"/>
  <c r="Y39" i="95"/>
  <c r="X39" i="95"/>
  <c r="W39" i="95"/>
  <c r="V39" i="95"/>
  <c r="U39" i="95"/>
  <c r="T39" i="95"/>
  <c r="S39" i="95"/>
  <c r="R39" i="95"/>
  <c r="Q39" i="95"/>
  <c r="P39" i="95"/>
  <c r="O39" i="95"/>
  <c r="N39" i="95"/>
  <c r="M39" i="95"/>
  <c r="L39" i="95"/>
  <c r="K39" i="95"/>
  <c r="J39" i="95"/>
  <c r="I39" i="95"/>
  <c r="H39" i="95"/>
  <c r="G39" i="95"/>
  <c r="F39" i="95"/>
  <c r="E39" i="95"/>
  <c r="D39" i="95"/>
  <c r="C39" i="95"/>
  <c r="B39" i="95"/>
  <c r="BA38" i="95"/>
  <c r="AZ38" i="95"/>
  <c r="AY38" i="95"/>
  <c r="AX38" i="95"/>
  <c r="AW38" i="95"/>
  <c r="AV38" i="95"/>
  <c r="AU38" i="95"/>
  <c r="AT38" i="95"/>
  <c r="AS38" i="95"/>
  <c r="AR38" i="95"/>
  <c r="AQ38" i="95"/>
  <c r="AP38" i="95"/>
  <c r="AO38" i="95"/>
  <c r="AN38" i="95"/>
  <c r="AM38" i="95"/>
  <c r="AL38" i="95"/>
  <c r="AK38" i="95"/>
  <c r="AJ38" i="95"/>
  <c r="AI38" i="95"/>
  <c r="AH38" i="95"/>
  <c r="AG38" i="95"/>
  <c r="AF38" i="95"/>
  <c r="AE38" i="95"/>
  <c r="AD38" i="95"/>
  <c r="AC38" i="95"/>
  <c r="AB38" i="95"/>
  <c r="AA38" i="95"/>
  <c r="Z38" i="95"/>
  <c r="Y38" i="95"/>
  <c r="X38" i="95"/>
  <c r="W38" i="95"/>
  <c r="V38" i="95"/>
  <c r="U38" i="95"/>
  <c r="T38" i="95"/>
  <c r="S38" i="95"/>
  <c r="R38" i="95"/>
  <c r="Q38" i="95"/>
  <c r="P38" i="95"/>
  <c r="O38" i="95"/>
  <c r="N38" i="95"/>
  <c r="M38" i="95"/>
  <c r="L38" i="95"/>
  <c r="K38" i="95"/>
  <c r="J38" i="95"/>
  <c r="I38" i="95"/>
  <c r="H38" i="95"/>
  <c r="G38" i="95"/>
  <c r="F38" i="95"/>
  <c r="E38" i="95"/>
  <c r="D38" i="95"/>
  <c r="C38" i="95"/>
  <c r="B38" i="95"/>
  <c r="BA37" i="95"/>
  <c r="AZ37" i="95"/>
  <c r="AY37" i="95"/>
  <c r="AX37" i="95"/>
  <c r="AW37" i="95"/>
  <c r="AV37" i="95"/>
  <c r="AU37" i="95"/>
  <c r="AT37" i="95"/>
  <c r="AS37" i="95"/>
  <c r="AR37" i="95"/>
  <c r="AQ37" i="95"/>
  <c r="AP37" i="95"/>
  <c r="AO37" i="95"/>
  <c r="AN37" i="95"/>
  <c r="AM37" i="95"/>
  <c r="AL37" i="95"/>
  <c r="AK37" i="95"/>
  <c r="AJ37" i="95"/>
  <c r="AI37" i="95"/>
  <c r="AH37" i="95"/>
  <c r="AG37" i="95"/>
  <c r="AF37" i="95"/>
  <c r="AE37" i="95"/>
  <c r="AD37" i="95"/>
  <c r="AC37" i="95"/>
  <c r="AB37" i="95"/>
  <c r="AA37" i="95"/>
  <c r="Z37" i="95"/>
  <c r="Y37" i="95"/>
  <c r="X37" i="95"/>
  <c r="W37" i="95"/>
  <c r="V37" i="95"/>
  <c r="U37" i="95"/>
  <c r="T37" i="95"/>
  <c r="S37" i="95"/>
  <c r="R37" i="95"/>
  <c r="Q37" i="95"/>
  <c r="P37" i="95"/>
  <c r="O37" i="95"/>
  <c r="N37" i="95"/>
  <c r="M37" i="95"/>
  <c r="L37" i="95"/>
  <c r="K37" i="95"/>
  <c r="J37" i="95"/>
  <c r="I37" i="95"/>
  <c r="H37" i="95"/>
  <c r="G37" i="95"/>
  <c r="F37" i="95"/>
  <c r="E37" i="95"/>
  <c r="D37" i="95"/>
  <c r="C37" i="95"/>
  <c r="B37" i="95"/>
  <c r="BA36" i="95"/>
  <c r="AZ36" i="95"/>
  <c r="AY36" i="95"/>
  <c r="AX36" i="95"/>
  <c r="AW36" i="95"/>
  <c r="AV36" i="95"/>
  <c r="AU36" i="95"/>
  <c r="AT36" i="95"/>
  <c r="AS36" i="95"/>
  <c r="AR36" i="95"/>
  <c r="AQ36" i="95"/>
  <c r="AP36" i="95"/>
  <c r="AO36" i="95"/>
  <c r="AN36" i="95"/>
  <c r="AM36" i="95"/>
  <c r="AL36" i="95"/>
  <c r="AK36" i="95"/>
  <c r="AJ36" i="95"/>
  <c r="AI36" i="95"/>
  <c r="AH36" i="95"/>
  <c r="AG36" i="95"/>
  <c r="AF36" i="95"/>
  <c r="AE36" i="95"/>
  <c r="AD36" i="95"/>
  <c r="AC36" i="95"/>
  <c r="AB36" i="95"/>
  <c r="AA36" i="95"/>
  <c r="Z36" i="95"/>
  <c r="Y36" i="95"/>
  <c r="X36" i="95"/>
  <c r="W36" i="95"/>
  <c r="V36" i="95"/>
  <c r="U36" i="95"/>
  <c r="T36" i="95"/>
  <c r="S36" i="95"/>
  <c r="R36" i="95"/>
  <c r="Q36" i="95"/>
  <c r="P36" i="95"/>
  <c r="O36" i="95"/>
  <c r="N36" i="95"/>
  <c r="M36" i="95"/>
  <c r="L36" i="95"/>
  <c r="K36" i="95"/>
  <c r="J36" i="95"/>
  <c r="I36" i="95"/>
  <c r="H36" i="95"/>
  <c r="G36" i="95"/>
  <c r="F36" i="95"/>
  <c r="E36" i="95"/>
  <c r="D36" i="95"/>
  <c r="C36" i="95"/>
  <c r="B36" i="95"/>
  <c r="BA35" i="95"/>
  <c r="AZ35" i="95"/>
  <c r="AY35" i="95"/>
  <c r="AX35" i="95"/>
  <c r="AW35" i="95"/>
  <c r="AV35" i="95"/>
  <c r="AU35" i="95"/>
  <c r="AT35" i="95"/>
  <c r="AS35" i="95"/>
  <c r="AR35" i="95"/>
  <c r="AQ35" i="95"/>
  <c r="AP35" i="95"/>
  <c r="AO35" i="95"/>
  <c r="AN35" i="95"/>
  <c r="AM35" i="95"/>
  <c r="AL35" i="95"/>
  <c r="AK35" i="95"/>
  <c r="AJ35" i="95"/>
  <c r="AI35" i="95"/>
  <c r="AH35" i="95"/>
  <c r="AG35" i="95"/>
  <c r="AF35" i="95"/>
  <c r="AE35" i="95"/>
  <c r="AD35" i="95"/>
  <c r="AC35" i="95"/>
  <c r="AB35" i="95"/>
  <c r="AA35" i="95"/>
  <c r="Z35" i="95"/>
  <c r="Y35" i="95"/>
  <c r="X35" i="95"/>
  <c r="W35" i="95"/>
  <c r="V35" i="95"/>
  <c r="U35" i="95"/>
  <c r="T35" i="95"/>
  <c r="S35" i="95"/>
  <c r="R35" i="95"/>
  <c r="Q35" i="95"/>
  <c r="P35" i="95"/>
  <c r="O35" i="95"/>
  <c r="N35" i="95"/>
  <c r="M35" i="95"/>
  <c r="L35" i="95"/>
  <c r="K35" i="95"/>
  <c r="J35" i="95"/>
  <c r="I35" i="95"/>
  <c r="H35" i="95"/>
  <c r="G35" i="95"/>
  <c r="F35" i="95"/>
  <c r="E35" i="95"/>
  <c r="D35" i="95"/>
  <c r="C35" i="95"/>
  <c r="B35" i="95"/>
  <c r="BA34" i="95"/>
  <c r="AZ34" i="95"/>
  <c r="AY34" i="95"/>
  <c r="AX34" i="95"/>
  <c r="AW34" i="95"/>
  <c r="AV34" i="95"/>
  <c r="AU34" i="95"/>
  <c r="AT34" i="95"/>
  <c r="AS34" i="95"/>
  <c r="AR34" i="95"/>
  <c r="AQ34" i="95"/>
  <c r="AP34" i="95"/>
  <c r="AO34" i="95"/>
  <c r="AN34" i="95"/>
  <c r="AM34" i="95"/>
  <c r="AL34" i="95"/>
  <c r="AK34" i="95"/>
  <c r="AJ34" i="95"/>
  <c r="AI34" i="95"/>
  <c r="AH34" i="95"/>
  <c r="AG34" i="95"/>
  <c r="AF34" i="95"/>
  <c r="AE34" i="95"/>
  <c r="AD34" i="95"/>
  <c r="AC34" i="95"/>
  <c r="AB34" i="95"/>
  <c r="AA34" i="95"/>
  <c r="Z34" i="95"/>
  <c r="Y34" i="95"/>
  <c r="X34" i="95"/>
  <c r="W34" i="95"/>
  <c r="V34" i="95"/>
  <c r="U34" i="95"/>
  <c r="T34" i="95"/>
  <c r="S34" i="95"/>
  <c r="R34" i="95"/>
  <c r="Q34" i="95"/>
  <c r="P34" i="95"/>
  <c r="O34" i="95"/>
  <c r="N34" i="95"/>
  <c r="M34" i="95"/>
  <c r="L34" i="95"/>
  <c r="K34" i="95"/>
  <c r="J34" i="95"/>
  <c r="I34" i="95"/>
  <c r="H34" i="95"/>
  <c r="G34" i="95"/>
  <c r="F34" i="95"/>
  <c r="E34" i="95"/>
  <c r="D34" i="95"/>
  <c r="C34" i="95"/>
  <c r="B34" i="95"/>
  <c r="BA33" i="95"/>
  <c r="AZ33" i="95"/>
  <c r="AY33" i="95"/>
  <c r="AX33" i="95"/>
  <c r="AW33" i="95"/>
  <c r="AV33" i="95"/>
  <c r="AU33" i="95"/>
  <c r="AT33" i="95"/>
  <c r="AS33" i="95"/>
  <c r="AR33" i="95"/>
  <c r="AQ33" i="95"/>
  <c r="AP33" i="95"/>
  <c r="AO33" i="95"/>
  <c r="AN33" i="95"/>
  <c r="AM33" i="95"/>
  <c r="AL33" i="95"/>
  <c r="AK33" i="95"/>
  <c r="AJ33" i="95"/>
  <c r="AI33" i="95"/>
  <c r="AH33" i="95"/>
  <c r="AG33" i="95"/>
  <c r="AF33" i="95"/>
  <c r="AE33" i="95"/>
  <c r="AD33" i="95"/>
  <c r="AC33" i="95"/>
  <c r="AB33" i="95"/>
  <c r="AA33" i="95"/>
  <c r="Z33" i="95"/>
  <c r="Y33" i="95"/>
  <c r="X33" i="95"/>
  <c r="W33" i="95"/>
  <c r="V33" i="95"/>
  <c r="U33" i="95"/>
  <c r="T33" i="95"/>
  <c r="S33" i="95"/>
  <c r="R33" i="95"/>
  <c r="Q33" i="95"/>
  <c r="P33" i="95"/>
  <c r="O33" i="95"/>
  <c r="N33" i="95"/>
  <c r="M33" i="95"/>
  <c r="L33" i="95"/>
  <c r="K33" i="95"/>
  <c r="J33" i="95"/>
  <c r="I33" i="95"/>
  <c r="H33" i="95"/>
  <c r="G33" i="95"/>
  <c r="F33" i="95"/>
  <c r="E33" i="95"/>
  <c r="D33" i="95"/>
  <c r="C33" i="95"/>
  <c r="B33" i="95"/>
  <c r="BA32" i="95"/>
  <c r="AZ32" i="95"/>
  <c r="AY32" i="95"/>
  <c r="AX32" i="95"/>
  <c r="AW32" i="95"/>
  <c r="AV32" i="95"/>
  <c r="AU32" i="95"/>
  <c r="AT32" i="95"/>
  <c r="AS32" i="95"/>
  <c r="AR32" i="95"/>
  <c r="AQ32" i="95"/>
  <c r="AP32" i="95"/>
  <c r="AO32" i="95"/>
  <c r="AN32" i="95"/>
  <c r="AM32" i="95"/>
  <c r="AL32" i="95"/>
  <c r="AK32" i="95"/>
  <c r="AJ32" i="95"/>
  <c r="AI32" i="95"/>
  <c r="AH32" i="95"/>
  <c r="AG32" i="95"/>
  <c r="AF32" i="95"/>
  <c r="AE32" i="95"/>
  <c r="AD32" i="95"/>
  <c r="AC32" i="95"/>
  <c r="AB32" i="95"/>
  <c r="AA32" i="95"/>
  <c r="Z32" i="95"/>
  <c r="Y32" i="95"/>
  <c r="X32" i="95"/>
  <c r="W32" i="95"/>
  <c r="V32" i="95"/>
  <c r="U32" i="95"/>
  <c r="T32" i="95"/>
  <c r="S32" i="95"/>
  <c r="R32" i="95"/>
  <c r="Q32" i="95"/>
  <c r="P32" i="95"/>
  <c r="O32" i="95"/>
  <c r="N32" i="95"/>
  <c r="M32" i="95"/>
  <c r="L32" i="95"/>
  <c r="K32" i="95"/>
  <c r="J32" i="95"/>
  <c r="I32" i="95"/>
  <c r="H32" i="95"/>
  <c r="G32" i="95"/>
  <c r="F32" i="95"/>
  <c r="E32" i="95"/>
  <c r="D32" i="95"/>
  <c r="C32" i="95"/>
  <c r="B32" i="95"/>
  <c r="BA31" i="95"/>
  <c r="AZ31" i="95"/>
  <c r="AY31" i="95"/>
  <c r="AX31" i="95"/>
  <c r="AW31" i="95"/>
  <c r="AV31" i="95"/>
  <c r="AU31" i="95"/>
  <c r="AT31" i="95"/>
  <c r="AS31" i="95"/>
  <c r="AR31" i="95"/>
  <c r="AQ31" i="95"/>
  <c r="AP31" i="95"/>
  <c r="AO31" i="95"/>
  <c r="AN31" i="95"/>
  <c r="AM31" i="95"/>
  <c r="AL31" i="95"/>
  <c r="AK31" i="95"/>
  <c r="AJ31" i="95"/>
  <c r="AI31" i="95"/>
  <c r="AH31" i="95"/>
  <c r="AG31" i="95"/>
  <c r="AF31" i="95"/>
  <c r="AE31" i="95"/>
  <c r="AD31" i="95"/>
  <c r="AC31" i="95"/>
  <c r="AB31" i="95"/>
  <c r="AA31" i="95"/>
  <c r="Z31" i="95"/>
  <c r="Y31" i="95"/>
  <c r="X31" i="95"/>
  <c r="W31" i="95"/>
  <c r="V31" i="95"/>
  <c r="U31" i="95"/>
  <c r="T31" i="95"/>
  <c r="S31" i="95"/>
  <c r="R31" i="95"/>
  <c r="Q31" i="95"/>
  <c r="P31" i="95"/>
  <c r="O31" i="95"/>
  <c r="N31" i="95"/>
  <c r="M31" i="95"/>
  <c r="L31" i="95"/>
  <c r="K31" i="95"/>
  <c r="J31" i="95"/>
  <c r="I31" i="95"/>
  <c r="H31" i="95"/>
  <c r="G31" i="95"/>
  <c r="F31" i="95"/>
  <c r="E31" i="95"/>
  <c r="D31" i="95"/>
  <c r="C31" i="95"/>
  <c r="B31" i="95"/>
  <c r="BA30" i="95"/>
  <c r="AZ30" i="95"/>
  <c r="AY30" i="95"/>
  <c r="AX30" i="95"/>
  <c r="AW30" i="95"/>
  <c r="AV30" i="95"/>
  <c r="AU30" i="95"/>
  <c r="AT30" i="95"/>
  <c r="AS30" i="95"/>
  <c r="AR30" i="95"/>
  <c r="AQ30" i="95"/>
  <c r="AP30" i="95"/>
  <c r="AO30" i="95"/>
  <c r="AN30" i="95"/>
  <c r="AM30" i="95"/>
  <c r="AL30" i="95"/>
  <c r="AK30" i="95"/>
  <c r="AJ30" i="95"/>
  <c r="AI30" i="95"/>
  <c r="AH30" i="95"/>
  <c r="AG30" i="95"/>
  <c r="AF30" i="95"/>
  <c r="AE30" i="95"/>
  <c r="AD30" i="95"/>
  <c r="AC30" i="95"/>
  <c r="AB30" i="95"/>
  <c r="AA30" i="95"/>
  <c r="Z30" i="95"/>
  <c r="Y30" i="95"/>
  <c r="X30" i="95"/>
  <c r="W30" i="95"/>
  <c r="V30" i="95"/>
  <c r="U30" i="95"/>
  <c r="T30" i="95"/>
  <c r="S30" i="95"/>
  <c r="R30" i="95"/>
  <c r="Q30" i="95"/>
  <c r="P30" i="95"/>
  <c r="O30" i="95"/>
  <c r="N30" i="95"/>
  <c r="M30" i="95"/>
  <c r="L30" i="95"/>
  <c r="K30" i="95"/>
  <c r="J30" i="95"/>
  <c r="I30" i="95"/>
  <c r="H30" i="95"/>
  <c r="G30" i="95"/>
  <c r="F30" i="95"/>
  <c r="E30" i="95"/>
  <c r="D30" i="95"/>
  <c r="C30" i="95"/>
  <c r="B30" i="95"/>
  <c r="BA29" i="95"/>
  <c r="AZ29" i="95"/>
  <c r="AY29" i="95"/>
  <c r="AX29" i="95"/>
  <c r="AW29" i="95"/>
  <c r="AV29" i="95"/>
  <c r="AU29" i="95"/>
  <c r="AT29" i="95"/>
  <c r="AS29" i="95"/>
  <c r="AR29" i="95"/>
  <c r="AQ29" i="95"/>
  <c r="AP29" i="95"/>
  <c r="AO29" i="95"/>
  <c r="AN29" i="95"/>
  <c r="AM29" i="95"/>
  <c r="AL29" i="95"/>
  <c r="AK29" i="95"/>
  <c r="AJ29" i="95"/>
  <c r="AI29" i="95"/>
  <c r="AH29" i="95"/>
  <c r="AG29" i="95"/>
  <c r="AF29" i="95"/>
  <c r="AE29" i="95"/>
  <c r="AD29" i="95"/>
  <c r="AC29" i="95"/>
  <c r="AB29" i="95"/>
  <c r="AA29" i="95"/>
  <c r="Z29" i="95"/>
  <c r="Y29" i="95"/>
  <c r="X29" i="95"/>
  <c r="W29" i="95"/>
  <c r="V29" i="95"/>
  <c r="U29" i="95"/>
  <c r="T29" i="95"/>
  <c r="S29" i="95"/>
  <c r="R29" i="95"/>
  <c r="Q29" i="95"/>
  <c r="P29" i="95"/>
  <c r="O29" i="95"/>
  <c r="N29" i="95"/>
  <c r="M29" i="95"/>
  <c r="L29" i="95"/>
  <c r="K29" i="95"/>
  <c r="J29" i="95"/>
  <c r="I29" i="95"/>
  <c r="H29" i="95"/>
  <c r="G29" i="95"/>
  <c r="F29" i="95"/>
  <c r="E29" i="95"/>
  <c r="D29" i="95"/>
  <c r="C29" i="95"/>
  <c r="B29" i="95"/>
  <c r="BA28" i="95"/>
  <c r="AZ28" i="95"/>
  <c r="AY28" i="95"/>
  <c r="AX28" i="95"/>
  <c r="AW28" i="95"/>
  <c r="AV28" i="95"/>
  <c r="AU28" i="95"/>
  <c r="AT28" i="95"/>
  <c r="AS28" i="95"/>
  <c r="AR28" i="95"/>
  <c r="AQ28" i="95"/>
  <c r="AP28" i="95"/>
  <c r="AO28" i="95"/>
  <c r="AN28" i="95"/>
  <c r="AM28" i="95"/>
  <c r="AL28" i="95"/>
  <c r="AK28" i="95"/>
  <c r="AJ28" i="95"/>
  <c r="AI28" i="95"/>
  <c r="AH28" i="95"/>
  <c r="AG28" i="95"/>
  <c r="AF28" i="95"/>
  <c r="AE28" i="95"/>
  <c r="AD28" i="95"/>
  <c r="AC28" i="95"/>
  <c r="AB28" i="95"/>
  <c r="AA28" i="95"/>
  <c r="Z28" i="95"/>
  <c r="Y28" i="95"/>
  <c r="X28" i="95"/>
  <c r="W28" i="95"/>
  <c r="V28" i="95"/>
  <c r="U28" i="95"/>
  <c r="T28" i="95"/>
  <c r="S28" i="95"/>
  <c r="R28" i="95"/>
  <c r="Q28" i="95"/>
  <c r="P28" i="95"/>
  <c r="O28" i="95"/>
  <c r="N28" i="95"/>
  <c r="M28" i="95"/>
  <c r="L28" i="95"/>
  <c r="K28" i="95"/>
  <c r="J28" i="95"/>
  <c r="I28" i="95"/>
  <c r="H28" i="95"/>
  <c r="G28" i="95"/>
  <c r="F28" i="95"/>
  <c r="E28" i="95"/>
  <c r="D28" i="95"/>
  <c r="C28" i="95"/>
  <c r="B28" i="95"/>
  <c r="BA27" i="95"/>
  <c r="AZ27" i="95"/>
  <c r="AY27" i="95"/>
  <c r="AX27" i="95"/>
  <c r="AW27" i="95"/>
  <c r="AV27" i="95"/>
  <c r="AU27" i="95"/>
  <c r="AT27" i="95"/>
  <c r="AS27" i="95"/>
  <c r="AR27" i="95"/>
  <c r="AQ27" i="95"/>
  <c r="AP27" i="95"/>
  <c r="AO27" i="95"/>
  <c r="AN27" i="95"/>
  <c r="AM27" i="95"/>
  <c r="AL27" i="95"/>
  <c r="AK27" i="95"/>
  <c r="AJ27" i="95"/>
  <c r="AI27" i="95"/>
  <c r="AH27" i="95"/>
  <c r="AG27" i="95"/>
  <c r="AF27" i="95"/>
  <c r="AE27" i="95"/>
  <c r="AD27" i="95"/>
  <c r="AC27" i="95"/>
  <c r="AB27" i="95"/>
  <c r="AA27" i="95"/>
  <c r="Z27" i="95"/>
  <c r="Y27" i="95"/>
  <c r="X27" i="95"/>
  <c r="W27" i="95"/>
  <c r="V27" i="95"/>
  <c r="U27" i="95"/>
  <c r="T27" i="95"/>
  <c r="S27" i="95"/>
  <c r="R27" i="95"/>
  <c r="Q27" i="95"/>
  <c r="P27" i="95"/>
  <c r="O27" i="95"/>
  <c r="N27" i="95"/>
  <c r="M27" i="95"/>
  <c r="L27" i="95"/>
  <c r="K27" i="95"/>
  <c r="J27" i="95"/>
  <c r="I27" i="95"/>
  <c r="H27" i="95"/>
  <c r="G27" i="95"/>
  <c r="F27" i="95"/>
  <c r="E27" i="95"/>
  <c r="D27" i="95"/>
  <c r="C27" i="95"/>
  <c r="B27" i="95"/>
  <c r="BA26" i="95"/>
  <c r="AZ26" i="95"/>
  <c r="AY26" i="95"/>
  <c r="AX26" i="95"/>
  <c r="AW26" i="95"/>
  <c r="AV26" i="95"/>
  <c r="AU26" i="95"/>
  <c r="AT26" i="95"/>
  <c r="AS26" i="95"/>
  <c r="AR26" i="95"/>
  <c r="AQ26" i="95"/>
  <c r="AP26" i="95"/>
  <c r="AO26" i="95"/>
  <c r="AN26" i="95"/>
  <c r="AM26" i="95"/>
  <c r="AL26" i="95"/>
  <c r="AK26" i="95"/>
  <c r="AJ26" i="95"/>
  <c r="AI26" i="95"/>
  <c r="AH26" i="95"/>
  <c r="AG26" i="95"/>
  <c r="AF26" i="95"/>
  <c r="AE26" i="95"/>
  <c r="AD26" i="95"/>
  <c r="AC26" i="95"/>
  <c r="AB26" i="95"/>
  <c r="AA26" i="95"/>
  <c r="Z26" i="95"/>
  <c r="Y26" i="95"/>
  <c r="X26" i="95"/>
  <c r="W26" i="95"/>
  <c r="V26" i="95"/>
  <c r="U26" i="95"/>
  <c r="T26" i="95"/>
  <c r="S26" i="95"/>
  <c r="R26" i="95"/>
  <c r="Q26" i="95"/>
  <c r="P26" i="95"/>
  <c r="O26" i="95"/>
  <c r="N26" i="95"/>
  <c r="M26" i="95"/>
  <c r="L26" i="95"/>
  <c r="K26" i="95"/>
  <c r="J26" i="95"/>
  <c r="I26" i="95"/>
  <c r="H26" i="95"/>
  <c r="G26" i="95"/>
  <c r="F26" i="95"/>
  <c r="E26" i="95"/>
  <c r="D26" i="95"/>
  <c r="C26" i="95"/>
  <c r="B26" i="95"/>
  <c r="BA25" i="95"/>
  <c r="AZ25" i="95"/>
  <c r="AY25" i="95"/>
  <c r="AX25" i="95"/>
  <c r="AW25" i="95"/>
  <c r="AV25" i="95"/>
  <c r="AU25" i="95"/>
  <c r="AT25" i="95"/>
  <c r="AS25" i="95"/>
  <c r="AR25" i="95"/>
  <c r="AQ25" i="95"/>
  <c r="AP25" i="95"/>
  <c r="AO25" i="95"/>
  <c r="AN25" i="95"/>
  <c r="AM25" i="95"/>
  <c r="AL25" i="95"/>
  <c r="AK25" i="95"/>
  <c r="AJ25" i="95"/>
  <c r="AI25" i="95"/>
  <c r="AH25" i="95"/>
  <c r="AG25" i="95"/>
  <c r="AF25" i="95"/>
  <c r="AE25" i="95"/>
  <c r="AD25" i="95"/>
  <c r="AC25" i="95"/>
  <c r="AB25" i="95"/>
  <c r="AA25" i="95"/>
  <c r="Z25" i="95"/>
  <c r="Y25" i="95"/>
  <c r="X25" i="95"/>
  <c r="W25" i="95"/>
  <c r="V25" i="95"/>
  <c r="U25" i="95"/>
  <c r="T25" i="95"/>
  <c r="S25" i="95"/>
  <c r="R25" i="95"/>
  <c r="Q25" i="95"/>
  <c r="P25" i="95"/>
  <c r="O25" i="95"/>
  <c r="N25" i="95"/>
  <c r="M25" i="95"/>
  <c r="L25" i="95"/>
  <c r="K25" i="95"/>
  <c r="J25" i="95"/>
  <c r="I25" i="95"/>
  <c r="H25" i="95"/>
  <c r="G25" i="95"/>
  <c r="F25" i="95"/>
  <c r="E25" i="95"/>
  <c r="D25" i="95"/>
  <c r="C25" i="95"/>
  <c r="B25" i="95"/>
  <c r="BA24" i="95"/>
  <c r="AZ24" i="95"/>
  <c r="AY24" i="95"/>
  <c r="AX24" i="95"/>
  <c r="AW24" i="95"/>
  <c r="AV24" i="95"/>
  <c r="AU24" i="95"/>
  <c r="AT24" i="95"/>
  <c r="AS24" i="95"/>
  <c r="AR24" i="95"/>
  <c r="AQ24" i="95"/>
  <c r="AP24" i="95"/>
  <c r="AO24" i="95"/>
  <c r="AN24" i="95"/>
  <c r="AM24" i="95"/>
  <c r="AL24" i="95"/>
  <c r="AK24" i="95"/>
  <c r="AJ24" i="95"/>
  <c r="AI24" i="95"/>
  <c r="AH24" i="95"/>
  <c r="AG24" i="95"/>
  <c r="AF24" i="95"/>
  <c r="AE24" i="95"/>
  <c r="AD24" i="95"/>
  <c r="AC24" i="95"/>
  <c r="AB24" i="95"/>
  <c r="AA24" i="95"/>
  <c r="Z24" i="95"/>
  <c r="Y24" i="95"/>
  <c r="X24" i="95"/>
  <c r="W24" i="95"/>
  <c r="V24" i="95"/>
  <c r="U24" i="95"/>
  <c r="T24" i="95"/>
  <c r="S24" i="95"/>
  <c r="R24" i="95"/>
  <c r="Q24" i="95"/>
  <c r="P24" i="95"/>
  <c r="O24" i="95"/>
  <c r="N24" i="95"/>
  <c r="M24" i="95"/>
  <c r="L24" i="95"/>
  <c r="K24" i="95"/>
  <c r="J24" i="95"/>
  <c r="I24" i="95"/>
  <c r="H24" i="95"/>
  <c r="G24" i="95"/>
  <c r="F24" i="95"/>
  <c r="E24" i="95"/>
  <c r="D24" i="95"/>
  <c r="C24" i="95"/>
  <c r="B24" i="95"/>
  <c r="BA23" i="95"/>
  <c r="AZ23" i="95"/>
  <c r="AY23" i="95"/>
  <c r="AX23" i="95"/>
  <c r="AW23" i="95"/>
  <c r="AV23" i="95"/>
  <c r="AU23" i="95"/>
  <c r="AT23" i="95"/>
  <c r="AS23" i="95"/>
  <c r="AR23" i="95"/>
  <c r="AQ23" i="95"/>
  <c r="AP23" i="95"/>
  <c r="AO23" i="95"/>
  <c r="AN23" i="95"/>
  <c r="AM23" i="95"/>
  <c r="AL23" i="95"/>
  <c r="AK23" i="95"/>
  <c r="AJ23" i="95"/>
  <c r="AI23" i="95"/>
  <c r="AH23" i="95"/>
  <c r="AG23" i="95"/>
  <c r="AF23" i="95"/>
  <c r="AE23" i="95"/>
  <c r="AD23" i="95"/>
  <c r="AC23" i="95"/>
  <c r="AB23" i="95"/>
  <c r="AA23" i="95"/>
  <c r="Z23" i="95"/>
  <c r="Y23" i="95"/>
  <c r="X23" i="95"/>
  <c r="W23" i="95"/>
  <c r="V23" i="95"/>
  <c r="U23" i="95"/>
  <c r="T23" i="95"/>
  <c r="S23" i="95"/>
  <c r="R23" i="95"/>
  <c r="Q23" i="95"/>
  <c r="P23" i="95"/>
  <c r="O23" i="95"/>
  <c r="N23" i="95"/>
  <c r="M23" i="95"/>
  <c r="L23" i="95"/>
  <c r="K23" i="95"/>
  <c r="J23" i="95"/>
  <c r="I23" i="95"/>
  <c r="H23" i="95"/>
  <c r="G23" i="95"/>
  <c r="F23" i="95"/>
  <c r="E23" i="95"/>
  <c r="D23" i="95"/>
  <c r="C23" i="95"/>
  <c r="B23" i="95"/>
  <c r="BA22" i="95"/>
  <c r="AZ22" i="95"/>
  <c r="AY22" i="95"/>
  <c r="AX22" i="95"/>
  <c r="AW22" i="95"/>
  <c r="AV22" i="95"/>
  <c r="AU22" i="95"/>
  <c r="AT22" i="95"/>
  <c r="AS22" i="95"/>
  <c r="AR22" i="95"/>
  <c r="AQ22" i="95"/>
  <c r="AP22" i="95"/>
  <c r="AO22" i="95"/>
  <c r="AN22" i="95"/>
  <c r="AM22" i="95"/>
  <c r="AL22" i="95"/>
  <c r="AK22" i="95"/>
  <c r="AJ22" i="95"/>
  <c r="AI22" i="95"/>
  <c r="AH22" i="95"/>
  <c r="AG22" i="95"/>
  <c r="AF22" i="95"/>
  <c r="AE22" i="95"/>
  <c r="AD22" i="95"/>
  <c r="AC22" i="95"/>
  <c r="AB22" i="95"/>
  <c r="AA22" i="95"/>
  <c r="Z22" i="95"/>
  <c r="Y22" i="95"/>
  <c r="X22" i="95"/>
  <c r="W22" i="95"/>
  <c r="V22" i="95"/>
  <c r="U22" i="95"/>
  <c r="T22" i="95"/>
  <c r="S22" i="95"/>
  <c r="R22" i="95"/>
  <c r="Q22" i="95"/>
  <c r="P22" i="95"/>
  <c r="O22" i="95"/>
  <c r="N22" i="95"/>
  <c r="M22" i="95"/>
  <c r="L22" i="95"/>
  <c r="K22" i="95"/>
  <c r="J22" i="95"/>
  <c r="I22" i="95"/>
  <c r="H22" i="95"/>
  <c r="G22" i="95"/>
  <c r="F22" i="95"/>
  <c r="E22" i="95"/>
  <c r="D22" i="95"/>
  <c r="C22" i="95"/>
  <c r="B22" i="95"/>
  <c r="BA21" i="95"/>
  <c r="AZ21" i="95"/>
  <c r="AY21" i="95"/>
  <c r="AX21" i="95"/>
  <c r="AW21" i="95"/>
  <c r="AV21" i="95"/>
  <c r="AU21" i="95"/>
  <c r="AT21" i="95"/>
  <c r="AS21" i="95"/>
  <c r="AR21" i="95"/>
  <c r="AQ21" i="95"/>
  <c r="AP21" i="95"/>
  <c r="AO21" i="95"/>
  <c r="AN21" i="95"/>
  <c r="AM21" i="95"/>
  <c r="AL21" i="95"/>
  <c r="AK21" i="95"/>
  <c r="AJ21" i="95"/>
  <c r="AI21" i="95"/>
  <c r="AH21" i="95"/>
  <c r="AG21" i="95"/>
  <c r="AF21" i="95"/>
  <c r="AE21" i="95"/>
  <c r="AD21" i="95"/>
  <c r="AC21" i="95"/>
  <c r="AB21" i="95"/>
  <c r="AA21" i="95"/>
  <c r="Z21" i="95"/>
  <c r="Y21" i="95"/>
  <c r="X21" i="95"/>
  <c r="W21" i="95"/>
  <c r="V21" i="95"/>
  <c r="U21" i="95"/>
  <c r="T21" i="95"/>
  <c r="S21" i="95"/>
  <c r="R21" i="95"/>
  <c r="Q21" i="95"/>
  <c r="P21" i="95"/>
  <c r="O21" i="95"/>
  <c r="N21" i="95"/>
  <c r="M21" i="95"/>
  <c r="L21" i="95"/>
  <c r="K21" i="95"/>
  <c r="J21" i="95"/>
  <c r="I21" i="95"/>
  <c r="H21" i="95"/>
  <c r="G21" i="95"/>
  <c r="F21" i="95"/>
  <c r="E21" i="95"/>
  <c r="D21" i="95"/>
  <c r="C21" i="95"/>
  <c r="B21" i="95"/>
  <c r="BA20" i="95"/>
  <c r="AZ20" i="95"/>
  <c r="AY20" i="95"/>
  <c r="AX20" i="95"/>
  <c r="AW20" i="95"/>
  <c r="AV20" i="95"/>
  <c r="AU20" i="95"/>
  <c r="AT20" i="95"/>
  <c r="AS20" i="95"/>
  <c r="AR20" i="95"/>
  <c r="AQ20" i="95"/>
  <c r="AP20" i="95"/>
  <c r="AO20" i="95"/>
  <c r="AN20" i="95"/>
  <c r="AM20" i="95"/>
  <c r="AL20" i="95"/>
  <c r="AK20" i="95"/>
  <c r="AJ20" i="95"/>
  <c r="AI20" i="95"/>
  <c r="AH20" i="95"/>
  <c r="AG20" i="95"/>
  <c r="AF20" i="95"/>
  <c r="AE20" i="95"/>
  <c r="AD20" i="95"/>
  <c r="AC20" i="95"/>
  <c r="AB20" i="95"/>
  <c r="AA20" i="95"/>
  <c r="Z20" i="95"/>
  <c r="Y20" i="95"/>
  <c r="X20" i="95"/>
  <c r="W20" i="95"/>
  <c r="V20" i="95"/>
  <c r="U20" i="95"/>
  <c r="T20" i="95"/>
  <c r="S20" i="95"/>
  <c r="R20" i="95"/>
  <c r="Q20" i="95"/>
  <c r="P20" i="95"/>
  <c r="O20" i="95"/>
  <c r="N20" i="95"/>
  <c r="M20" i="95"/>
  <c r="L20" i="95"/>
  <c r="K20" i="95"/>
  <c r="J20" i="95"/>
  <c r="I20" i="95"/>
  <c r="H20" i="95"/>
  <c r="G20" i="95"/>
  <c r="F20" i="95"/>
  <c r="E20" i="95"/>
  <c r="D20" i="95"/>
  <c r="C20" i="95"/>
  <c r="B20" i="95"/>
  <c r="BA19" i="95"/>
  <c r="AZ19" i="95"/>
  <c r="AY19" i="95"/>
  <c r="AX19" i="95"/>
  <c r="AW19" i="95"/>
  <c r="AV19" i="95"/>
  <c r="AU19" i="95"/>
  <c r="AT19" i="95"/>
  <c r="AS19" i="95"/>
  <c r="AR19" i="95"/>
  <c r="AQ19" i="95"/>
  <c r="AP19" i="95"/>
  <c r="AO19" i="95"/>
  <c r="AN19" i="95"/>
  <c r="AM19" i="95"/>
  <c r="AL19" i="95"/>
  <c r="AK19" i="95"/>
  <c r="AJ19" i="95"/>
  <c r="AI19" i="95"/>
  <c r="AH19" i="95"/>
  <c r="AG19" i="95"/>
  <c r="AF19" i="95"/>
  <c r="AE19" i="95"/>
  <c r="AD19" i="95"/>
  <c r="AC19" i="95"/>
  <c r="AB19" i="95"/>
  <c r="AA19" i="95"/>
  <c r="Z19" i="95"/>
  <c r="Y19" i="95"/>
  <c r="X19" i="95"/>
  <c r="W19" i="95"/>
  <c r="V19" i="95"/>
  <c r="U19" i="95"/>
  <c r="T19" i="95"/>
  <c r="S19" i="95"/>
  <c r="R19" i="95"/>
  <c r="Q19" i="95"/>
  <c r="P19" i="95"/>
  <c r="O19" i="95"/>
  <c r="N19" i="95"/>
  <c r="M19" i="95"/>
  <c r="L19" i="95"/>
  <c r="K19" i="95"/>
  <c r="J19" i="95"/>
  <c r="I19" i="95"/>
  <c r="H19" i="95"/>
  <c r="G19" i="95"/>
  <c r="F19" i="95"/>
  <c r="E19" i="95"/>
  <c r="D19" i="95"/>
  <c r="C19" i="95"/>
  <c r="B19" i="95"/>
  <c r="BA18" i="95"/>
  <c r="AZ18" i="95"/>
  <c r="AY18" i="95"/>
  <c r="AX18" i="95"/>
  <c r="AW18" i="95"/>
  <c r="AV18" i="95"/>
  <c r="AU18" i="95"/>
  <c r="AT18" i="95"/>
  <c r="AS18" i="95"/>
  <c r="AR18" i="95"/>
  <c r="AQ18" i="95"/>
  <c r="AP18" i="95"/>
  <c r="AO18" i="95"/>
  <c r="AN18" i="95"/>
  <c r="AM18" i="95"/>
  <c r="AL18" i="95"/>
  <c r="AK18" i="95"/>
  <c r="AJ18" i="95"/>
  <c r="AI18" i="95"/>
  <c r="AH18" i="95"/>
  <c r="AG18" i="95"/>
  <c r="AF18" i="95"/>
  <c r="AE18" i="95"/>
  <c r="AD18" i="95"/>
  <c r="AC18" i="95"/>
  <c r="AB18" i="95"/>
  <c r="AA18" i="95"/>
  <c r="Z18" i="95"/>
  <c r="Y18" i="95"/>
  <c r="X18" i="95"/>
  <c r="W18" i="95"/>
  <c r="V18" i="95"/>
  <c r="U18" i="95"/>
  <c r="T18" i="95"/>
  <c r="S18" i="95"/>
  <c r="R18" i="95"/>
  <c r="Q18" i="95"/>
  <c r="P18" i="95"/>
  <c r="O18" i="95"/>
  <c r="N18" i="95"/>
  <c r="M18" i="95"/>
  <c r="L18" i="95"/>
  <c r="K18" i="95"/>
  <c r="J18" i="95"/>
  <c r="I18" i="95"/>
  <c r="H18" i="95"/>
  <c r="G18" i="95"/>
  <c r="F18" i="95"/>
  <c r="E18" i="95"/>
  <c r="D18" i="95"/>
  <c r="C18" i="95"/>
  <c r="B18" i="95"/>
  <c r="BA17" i="95"/>
  <c r="AZ17" i="95"/>
  <c r="AY17" i="95"/>
  <c r="AX17" i="95"/>
  <c r="AW17" i="95"/>
  <c r="AV17" i="95"/>
  <c r="AU17" i="95"/>
  <c r="AT17" i="95"/>
  <c r="AS17" i="95"/>
  <c r="AR17" i="95"/>
  <c r="AQ17" i="95"/>
  <c r="AP17" i="95"/>
  <c r="AO17" i="95"/>
  <c r="AN17" i="95"/>
  <c r="AM17" i="95"/>
  <c r="AL17" i="95"/>
  <c r="AK17" i="95"/>
  <c r="AJ17" i="95"/>
  <c r="AI17" i="95"/>
  <c r="AH17" i="95"/>
  <c r="AG17" i="95"/>
  <c r="AF17" i="95"/>
  <c r="AE17" i="95"/>
  <c r="AD17" i="95"/>
  <c r="AC17" i="95"/>
  <c r="AB17" i="95"/>
  <c r="AA17" i="95"/>
  <c r="Z17" i="95"/>
  <c r="Y17" i="95"/>
  <c r="X17" i="95"/>
  <c r="W17" i="95"/>
  <c r="V17" i="95"/>
  <c r="U17" i="95"/>
  <c r="T17" i="95"/>
  <c r="S17" i="95"/>
  <c r="R17" i="95"/>
  <c r="Q17" i="95"/>
  <c r="P17" i="95"/>
  <c r="O17" i="95"/>
  <c r="N17" i="95"/>
  <c r="M17" i="95"/>
  <c r="L17" i="95"/>
  <c r="K17" i="95"/>
  <c r="J17" i="95"/>
  <c r="I17" i="95"/>
  <c r="H17" i="95"/>
  <c r="G17" i="95"/>
  <c r="F17" i="95"/>
  <c r="E17" i="95"/>
  <c r="D17" i="95"/>
  <c r="C17" i="95"/>
  <c r="B17" i="95"/>
  <c r="BA16" i="95"/>
  <c r="AZ16" i="95"/>
  <c r="AY16" i="95"/>
  <c r="AX16" i="95"/>
  <c r="AW16" i="95"/>
  <c r="AV16" i="95"/>
  <c r="AU16" i="95"/>
  <c r="AT16" i="95"/>
  <c r="AS16" i="95"/>
  <c r="AR16" i="95"/>
  <c r="AQ16" i="95"/>
  <c r="AP16" i="95"/>
  <c r="AO16" i="95"/>
  <c r="AN16" i="95"/>
  <c r="AM16" i="95"/>
  <c r="AL16" i="95"/>
  <c r="AK16" i="95"/>
  <c r="AJ16" i="95"/>
  <c r="AI16" i="95"/>
  <c r="AH16" i="95"/>
  <c r="AG16" i="95"/>
  <c r="AF16" i="95"/>
  <c r="AE16" i="95"/>
  <c r="AD16" i="95"/>
  <c r="AC16" i="95"/>
  <c r="AB16" i="95"/>
  <c r="AA16" i="95"/>
  <c r="Z16" i="95"/>
  <c r="Y16" i="95"/>
  <c r="X16" i="95"/>
  <c r="W16" i="95"/>
  <c r="V16" i="95"/>
  <c r="U16" i="95"/>
  <c r="T16" i="95"/>
  <c r="S16" i="95"/>
  <c r="R16" i="95"/>
  <c r="Q16" i="95"/>
  <c r="P16" i="95"/>
  <c r="O16" i="95"/>
  <c r="N16" i="95"/>
  <c r="M16" i="95"/>
  <c r="L16" i="95"/>
  <c r="K16" i="95"/>
  <c r="J16" i="95"/>
  <c r="I16" i="95"/>
  <c r="H16" i="95"/>
  <c r="G16" i="95"/>
  <c r="F16" i="95"/>
  <c r="E16" i="95"/>
  <c r="D16" i="95"/>
  <c r="C16" i="95"/>
  <c r="B16" i="95"/>
  <c r="BA15" i="95"/>
  <c r="AZ15" i="95"/>
  <c r="AY15" i="95"/>
  <c r="AX15" i="95"/>
  <c r="AW15" i="95"/>
  <c r="AV15" i="95"/>
  <c r="AU15" i="95"/>
  <c r="AT15" i="95"/>
  <c r="AS15" i="95"/>
  <c r="AR15" i="95"/>
  <c r="AQ15" i="95"/>
  <c r="AP15" i="95"/>
  <c r="AO15" i="95"/>
  <c r="AN15" i="95"/>
  <c r="AM15" i="95"/>
  <c r="AL15" i="95"/>
  <c r="AK15" i="95"/>
  <c r="AJ15" i="95"/>
  <c r="AI15" i="95"/>
  <c r="AH15" i="95"/>
  <c r="AG15" i="95"/>
  <c r="AF15" i="95"/>
  <c r="AE15" i="95"/>
  <c r="AD15" i="95"/>
  <c r="AC15" i="95"/>
  <c r="AB15" i="95"/>
  <c r="AA15" i="95"/>
  <c r="Z15" i="95"/>
  <c r="Y15" i="95"/>
  <c r="X15" i="95"/>
  <c r="W15" i="95"/>
  <c r="V15" i="95"/>
  <c r="U15" i="95"/>
  <c r="T15" i="95"/>
  <c r="S15" i="95"/>
  <c r="R15" i="95"/>
  <c r="Q15" i="95"/>
  <c r="P15" i="95"/>
  <c r="O15" i="95"/>
  <c r="N15" i="95"/>
  <c r="M15" i="95"/>
  <c r="L15" i="95"/>
  <c r="K15" i="95"/>
  <c r="J15" i="95"/>
  <c r="I15" i="95"/>
  <c r="H15" i="95"/>
  <c r="G15" i="95"/>
  <c r="F15" i="95"/>
  <c r="E15" i="95"/>
  <c r="D15" i="95"/>
  <c r="C15" i="95"/>
  <c r="B15" i="95"/>
  <c r="BA14" i="95"/>
  <c r="AZ14" i="95"/>
  <c r="AY14" i="95"/>
  <c r="AX14" i="95"/>
  <c r="AW14" i="95"/>
  <c r="AV14" i="95"/>
  <c r="AU14" i="95"/>
  <c r="AT14" i="95"/>
  <c r="AS14" i="95"/>
  <c r="AR14" i="95"/>
  <c r="AQ14" i="95"/>
  <c r="AP14" i="95"/>
  <c r="AO14" i="95"/>
  <c r="AN14" i="95"/>
  <c r="AM14" i="95"/>
  <c r="AL14" i="95"/>
  <c r="AK14" i="95"/>
  <c r="AJ14" i="95"/>
  <c r="AI14" i="95"/>
  <c r="AH14" i="95"/>
  <c r="AG14" i="95"/>
  <c r="AF14" i="95"/>
  <c r="AE14" i="95"/>
  <c r="AD14" i="95"/>
  <c r="AC14" i="95"/>
  <c r="AB14" i="95"/>
  <c r="AA14" i="95"/>
  <c r="Z14" i="95"/>
  <c r="Y14" i="95"/>
  <c r="X14" i="95"/>
  <c r="W14" i="95"/>
  <c r="V14" i="95"/>
  <c r="U14" i="95"/>
  <c r="T14" i="95"/>
  <c r="S14" i="95"/>
  <c r="R14" i="95"/>
  <c r="Q14" i="95"/>
  <c r="P14" i="95"/>
  <c r="O14" i="95"/>
  <c r="N14" i="95"/>
  <c r="M14" i="95"/>
  <c r="L14" i="95"/>
  <c r="K14" i="95"/>
  <c r="J14" i="95"/>
  <c r="I14" i="95"/>
  <c r="H14" i="95"/>
  <c r="G14" i="95"/>
  <c r="F14" i="95"/>
  <c r="E14" i="95"/>
  <c r="D14" i="95"/>
  <c r="C14" i="95"/>
  <c r="B14" i="95"/>
  <c r="BA13" i="95"/>
  <c r="AZ13" i="95"/>
  <c r="AY13" i="95"/>
  <c r="AX13" i="95"/>
  <c r="AW13" i="95"/>
  <c r="AV13" i="95"/>
  <c r="AU13" i="95"/>
  <c r="AT13" i="95"/>
  <c r="AS13" i="95"/>
  <c r="AR13" i="95"/>
  <c r="AQ13" i="95"/>
  <c r="AP13" i="95"/>
  <c r="AO13" i="95"/>
  <c r="AN13" i="95"/>
  <c r="AM13" i="95"/>
  <c r="AL13" i="95"/>
  <c r="AK13" i="95"/>
  <c r="AJ13" i="95"/>
  <c r="AI13" i="95"/>
  <c r="AH13" i="95"/>
  <c r="AG13" i="95"/>
  <c r="AF13" i="95"/>
  <c r="AE13" i="95"/>
  <c r="AD13" i="95"/>
  <c r="AC13" i="95"/>
  <c r="AB13" i="95"/>
  <c r="AA13" i="95"/>
  <c r="Z13" i="95"/>
  <c r="Y13" i="95"/>
  <c r="X13" i="95"/>
  <c r="W13" i="95"/>
  <c r="V13" i="95"/>
  <c r="U13" i="95"/>
  <c r="T13" i="95"/>
  <c r="S13" i="95"/>
  <c r="R13" i="95"/>
  <c r="Q13" i="95"/>
  <c r="P13" i="95"/>
  <c r="O13" i="95"/>
  <c r="N13" i="95"/>
  <c r="M13" i="95"/>
  <c r="L13" i="95"/>
  <c r="K13" i="95"/>
  <c r="J13" i="95"/>
  <c r="I13" i="95"/>
  <c r="H13" i="95"/>
  <c r="G13" i="95"/>
  <c r="F13" i="95"/>
  <c r="E13" i="95"/>
  <c r="D13" i="95"/>
  <c r="C13" i="95"/>
  <c r="B13" i="95"/>
  <c r="BA12" i="95"/>
  <c r="AZ12" i="95"/>
  <c r="AY12" i="95"/>
  <c r="AX12" i="95"/>
  <c r="AW12" i="95"/>
  <c r="AV12" i="95"/>
  <c r="AU12" i="95"/>
  <c r="AT12" i="95"/>
  <c r="AS12" i="95"/>
  <c r="AR12" i="95"/>
  <c r="AQ12" i="95"/>
  <c r="AP12" i="95"/>
  <c r="AO12" i="95"/>
  <c r="AN12" i="95"/>
  <c r="AM12" i="95"/>
  <c r="AL12" i="95"/>
  <c r="AK12" i="95"/>
  <c r="AJ12" i="95"/>
  <c r="AI12" i="95"/>
  <c r="AH12" i="95"/>
  <c r="AG12" i="95"/>
  <c r="AF12" i="95"/>
  <c r="AE12" i="95"/>
  <c r="AD12" i="95"/>
  <c r="AC12" i="95"/>
  <c r="AB12" i="95"/>
  <c r="AA12" i="95"/>
  <c r="Z12" i="95"/>
  <c r="Y12" i="95"/>
  <c r="X12" i="95"/>
  <c r="W12" i="95"/>
  <c r="V12" i="95"/>
  <c r="U12" i="95"/>
  <c r="T12" i="95"/>
  <c r="S12" i="95"/>
  <c r="R12" i="95"/>
  <c r="Q12" i="95"/>
  <c r="P12" i="95"/>
  <c r="O12" i="95"/>
  <c r="N12" i="95"/>
  <c r="M12" i="95"/>
  <c r="L12" i="95"/>
  <c r="K12" i="95"/>
  <c r="J12" i="95"/>
  <c r="I12" i="95"/>
  <c r="H12" i="95"/>
  <c r="G12" i="95"/>
  <c r="F12" i="95"/>
  <c r="E12" i="95"/>
  <c r="D12" i="95"/>
  <c r="C12" i="95"/>
  <c r="B12" i="95"/>
  <c r="BA11" i="95"/>
  <c r="AZ11" i="95"/>
  <c r="AY11" i="95"/>
  <c r="AX11" i="95"/>
  <c r="AW11" i="95"/>
  <c r="AV11" i="95"/>
  <c r="AU11" i="95"/>
  <c r="AT11" i="95"/>
  <c r="AS11" i="95"/>
  <c r="AR11" i="95"/>
  <c r="AQ11" i="95"/>
  <c r="AP11" i="95"/>
  <c r="AO11" i="95"/>
  <c r="AN11" i="95"/>
  <c r="AM11" i="95"/>
  <c r="AL11" i="95"/>
  <c r="AK11" i="95"/>
  <c r="AJ11" i="95"/>
  <c r="AI11" i="95"/>
  <c r="AH11" i="95"/>
  <c r="AG11" i="95"/>
  <c r="AF11" i="95"/>
  <c r="AE11" i="95"/>
  <c r="AD11" i="95"/>
  <c r="AC11" i="95"/>
  <c r="AB11" i="95"/>
  <c r="AA11" i="95"/>
  <c r="Z11" i="95"/>
  <c r="Y11" i="95"/>
  <c r="X11" i="95"/>
  <c r="W11" i="95"/>
  <c r="V11" i="95"/>
  <c r="U11" i="95"/>
  <c r="T11" i="95"/>
  <c r="S11" i="95"/>
  <c r="R11" i="95"/>
  <c r="Q11" i="95"/>
  <c r="P11" i="95"/>
  <c r="O11" i="95"/>
  <c r="N11" i="95"/>
  <c r="M11" i="95"/>
  <c r="L11" i="95"/>
  <c r="K11" i="95"/>
  <c r="J11" i="95"/>
  <c r="I11" i="95"/>
  <c r="H11" i="95"/>
  <c r="G11" i="95"/>
  <c r="F11" i="95"/>
  <c r="E11" i="95"/>
  <c r="D11" i="95"/>
  <c r="C11" i="95"/>
  <c r="B11" i="95"/>
  <c r="BA10" i="95"/>
  <c r="AZ10" i="95"/>
  <c r="AY10" i="95"/>
  <c r="AX10" i="95"/>
  <c r="AW10" i="95"/>
  <c r="AV10" i="95"/>
  <c r="AU10" i="95"/>
  <c r="AT10" i="95"/>
  <c r="AS10" i="95"/>
  <c r="AR10" i="95"/>
  <c r="AQ10" i="95"/>
  <c r="AP10" i="95"/>
  <c r="AO10" i="95"/>
  <c r="AN10" i="95"/>
  <c r="AM10" i="95"/>
  <c r="AL10" i="95"/>
  <c r="AK10" i="95"/>
  <c r="AJ10" i="95"/>
  <c r="AI10" i="95"/>
  <c r="AH10" i="95"/>
  <c r="AG10" i="95"/>
  <c r="AF10" i="95"/>
  <c r="AE10" i="95"/>
  <c r="AD10" i="95"/>
  <c r="AC10" i="95"/>
  <c r="AB10" i="95"/>
  <c r="AA10" i="95"/>
  <c r="Z10" i="95"/>
  <c r="Y10" i="95"/>
  <c r="X10" i="95"/>
  <c r="W10" i="95"/>
  <c r="V10" i="95"/>
  <c r="U10" i="95"/>
  <c r="T10" i="95"/>
  <c r="S10" i="95"/>
  <c r="R10" i="95"/>
  <c r="Q10" i="95"/>
  <c r="P10" i="95"/>
  <c r="O10" i="95"/>
  <c r="N10" i="95"/>
  <c r="M10" i="95"/>
  <c r="L10" i="95"/>
  <c r="K10" i="95"/>
  <c r="J10" i="95"/>
  <c r="I10" i="95"/>
  <c r="H10" i="95"/>
  <c r="G10" i="95"/>
  <c r="F10" i="95"/>
  <c r="E10" i="95"/>
  <c r="D10" i="95"/>
  <c r="C10" i="95"/>
  <c r="B10" i="95"/>
  <c r="BA9" i="95"/>
  <c r="AZ9" i="95"/>
  <c r="AY9" i="95"/>
  <c r="AX9" i="95"/>
  <c r="AW9" i="95"/>
  <c r="AV9" i="95"/>
  <c r="AU9" i="95"/>
  <c r="AT9" i="95"/>
  <c r="AS9" i="95"/>
  <c r="AR9" i="95"/>
  <c r="AQ9" i="95"/>
  <c r="AP9" i="95"/>
  <c r="AO9" i="95"/>
  <c r="AN9" i="95"/>
  <c r="AM9" i="95"/>
  <c r="AL9" i="95"/>
  <c r="AK9" i="95"/>
  <c r="AJ9" i="95"/>
  <c r="AI9" i="95"/>
  <c r="AH9" i="95"/>
  <c r="AG9" i="95"/>
  <c r="AF9" i="95"/>
  <c r="AE9" i="95"/>
  <c r="AD9" i="95"/>
  <c r="AC9" i="95"/>
  <c r="AB9" i="95"/>
  <c r="AA9" i="95"/>
  <c r="Z9" i="95"/>
  <c r="Y9" i="95"/>
  <c r="X9" i="95"/>
  <c r="W9" i="95"/>
  <c r="V9" i="95"/>
  <c r="U9" i="95"/>
  <c r="T9" i="95"/>
  <c r="S9" i="95"/>
  <c r="R9" i="95"/>
  <c r="Q9" i="95"/>
  <c r="P9" i="95"/>
  <c r="O9" i="95"/>
  <c r="N9" i="95"/>
  <c r="M9" i="95"/>
  <c r="L9" i="95"/>
  <c r="K9" i="95"/>
  <c r="J9" i="95"/>
  <c r="I9" i="95"/>
  <c r="H9" i="95"/>
  <c r="G9" i="95"/>
  <c r="F9" i="95"/>
  <c r="E9" i="95"/>
  <c r="D9" i="95"/>
  <c r="C9" i="95"/>
  <c r="B9" i="95"/>
  <c r="BA8" i="95"/>
  <c r="AZ8" i="95"/>
  <c r="AY8" i="95"/>
  <c r="AX8" i="95"/>
  <c r="AW8" i="95"/>
  <c r="AV8" i="95"/>
  <c r="AU8" i="95"/>
  <c r="AT8" i="95"/>
  <c r="AS8" i="95"/>
  <c r="AR8" i="95"/>
  <c r="AQ8" i="95"/>
  <c r="AP8" i="95"/>
  <c r="AO8" i="95"/>
  <c r="AN8" i="95"/>
  <c r="AM8" i="95"/>
  <c r="AL8" i="95"/>
  <c r="AK8" i="95"/>
  <c r="AJ8" i="95"/>
  <c r="AI8" i="95"/>
  <c r="AH8" i="95"/>
  <c r="AG8" i="95"/>
  <c r="AF8" i="95"/>
  <c r="AE8" i="95"/>
  <c r="AD8" i="95"/>
  <c r="AC8" i="95"/>
  <c r="AB8" i="95"/>
  <c r="AA8" i="95"/>
  <c r="Z8" i="95"/>
  <c r="Y8" i="95"/>
  <c r="X8" i="95"/>
  <c r="W8" i="95"/>
  <c r="V8" i="95"/>
  <c r="U8" i="95"/>
  <c r="T8" i="95"/>
  <c r="S8" i="95"/>
  <c r="R8" i="95"/>
  <c r="Q8" i="95"/>
  <c r="P8" i="95"/>
  <c r="O8" i="95"/>
  <c r="N8" i="95"/>
  <c r="M8" i="95"/>
  <c r="L8" i="95"/>
  <c r="K8" i="95"/>
  <c r="J8" i="95"/>
  <c r="I8" i="95"/>
  <c r="H8" i="95"/>
  <c r="G8" i="95"/>
  <c r="F8" i="95"/>
  <c r="E8" i="95"/>
  <c r="D8" i="95"/>
  <c r="C8" i="95"/>
  <c r="B8" i="95"/>
  <c r="BA7" i="95"/>
  <c r="AZ7" i="95"/>
  <c r="AY7" i="95"/>
  <c r="AX7" i="95"/>
  <c r="AW7" i="95"/>
  <c r="AV7" i="95"/>
  <c r="AU7" i="95"/>
  <c r="AT7" i="95"/>
  <c r="AS7" i="95"/>
  <c r="AR7" i="95"/>
  <c r="AQ7" i="95"/>
  <c r="AP7" i="95"/>
  <c r="AO7" i="95"/>
  <c r="AN7" i="95"/>
  <c r="AM7" i="95"/>
  <c r="AL7" i="95"/>
  <c r="AK7" i="95"/>
  <c r="AJ7" i="95"/>
  <c r="AI7" i="95"/>
  <c r="AH7" i="95"/>
  <c r="AG7" i="95"/>
  <c r="AF7" i="95"/>
  <c r="AE7" i="95"/>
  <c r="AD7" i="95"/>
  <c r="AC7" i="95"/>
  <c r="AB7" i="95"/>
  <c r="AA7" i="95"/>
  <c r="Z7" i="95"/>
  <c r="Y7" i="95"/>
  <c r="X7" i="95"/>
  <c r="W7" i="95"/>
  <c r="V7" i="95"/>
  <c r="U7" i="95"/>
  <c r="T7" i="95"/>
  <c r="S7" i="95"/>
  <c r="R7" i="95"/>
  <c r="Q7" i="95"/>
  <c r="P7" i="95"/>
  <c r="O7" i="95"/>
  <c r="N7" i="95"/>
  <c r="M7" i="95"/>
  <c r="L7" i="95"/>
  <c r="K7" i="95"/>
  <c r="J7" i="95"/>
  <c r="I7" i="95"/>
  <c r="H7" i="95"/>
  <c r="G7" i="95"/>
  <c r="F7" i="95"/>
  <c r="E7" i="95"/>
  <c r="D7" i="95"/>
  <c r="C7" i="95"/>
  <c r="B7" i="95"/>
  <c r="BA6" i="95"/>
  <c r="AZ6" i="95"/>
  <c r="AY6" i="95"/>
  <c r="AX6" i="95"/>
  <c r="AW6" i="95"/>
  <c r="AV6" i="95"/>
  <c r="AU6" i="95"/>
  <c r="AT6" i="95"/>
  <c r="AS6" i="95"/>
  <c r="AR6" i="95"/>
  <c r="AQ6" i="95"/>
  <c r="AP6" i="95"/>
  <c r="AO6" i="95"/>
  <c r="AN6" i="95"/>
  <c r="AM6" i="95"/>
  <c r="AL6" i="95"/>
  <c r="AK6" i="95"/>
  <c r="AJ6" i="95"/>
  <c r="AI6" i="95"/>
  <c r="AH6" i="95"/>
  <c r="AG6" i="95"/>
  <c r="AF6" i="95"/>
  <c r="AE6" i="95"/>
  <c r="AD6" i="95"/>
  <c r="AC6" i="95"/>
  <c r="AB6" i="95"/>
  <c r="AA6" i="95"/>
  <c r="Z6" i="95"/>
  <c r="Y6" i="95"/>
  <c r="X6" i="95"/>
  <c r="W6" i="95"/>
  <c r="V6" i="95"/>
  <c r="U6" i="95"/>
  <c r="T6" i="95"/>
  <c r="S6" i="95"/>
  <c r="R6" i="95"/>
  <c r="Q6" i="95"/>
  <c r="P6" i="95"/>
  <c r="O6" i="95"/>
  <c r="N6" i="95"/>
  <c r="M6" i="95"/>
  <c r="L6" i="95"/>
  <c r="K6" i="95"/>
  <c r="J6" i="95"/>
  <c r="I6" i="95"/>
  <c r="H6" i="95"/>
  <c r="G6" i="95"/>
  <c r="F6" i="95"/>
  <c r="E6" i="95"/>
  <c r="D6" i="95"/>
  <c r="C6" i="95"/>
  <c r="B6" i="95"/>
  <c r="BA5" i="95"/>
  <c r="AZ5" i="95"/>
  <c r="AY5" i="95"/>
  <c r="AX5" i="95"/>
  <c r="AW5" i="95"/>
  <c r="AV5" i="95"/>
  <c r="AU5" i="95"/>
  <c r="AT5" i="95"/>
  <c r="AS5" i="95"/>
  <c r="AR5" i="95"/>
  <c r="AQ5" i="95"/>
  <c r="AP5" i="95"/>
  <c r="AO5" i="95"/>
  <c r="AN5" i="95"/>
  <c r="AM5" i="95"/>
  <c r="AL5" i="95"/>
  <c r="AK5" i="95"/>
  <c r="AJ5" i="95"/>
  <c r="AI5" i="95"/>
  <c r="AH5" i="95"/>
  <c r="AG5" i="95"/>
  <c r="AF5" i="95"/>
  <c r="AE5" i="95"/>
  <c r="AD5" i="95"/>
  <c r="AC5" i="95"/>
  <c r="AB5" i="95"/>
  <c r="AA5" i="95"/>
  <c r="Z5" i="95"/>
  <c r="Y5" i="95"/>
  <c r="X5" i="95"/>
  <c r="W5" i="95"/>
  <c r="V5" i="95"/>
  <c r="U5" i="95"/>
  <c r="T5" i="95"/>
  <c r="S5" i="95"/>
  <c r="R5" i="95"/>
  <c r="Q5" i="95"/>
  <c r="P5" i="95"/>
  <c r="O5" i="95"/>
  <c r="N5" i="95"/>
  <c r="M5" i="95"/>
  <c r="L5" i="95"/>
  <c r="K5" i="95"/>
  <c r="J5" i="95"/>
  <c r="I5" i="95"/>
  <c r="H5" i="95"/>
  <c r="G5" i="95"/>
  <c r="F5" i="95"/>
  <c r="E5" i="95"/>
  <c r="D5" i="95"/>
  <c r="C5" i="95"/>
  <c r="B5" i="95"/>
  <c r="BA243" i="94"/>
  <c r="AZ243" i="94"/>
  <c r="AY243" i="94"/>
  <c r="AX243" i="94"/>
  <c r="AW243" i="94"/>
  <c r="AV243" i="94"/>
  <c r="AU243" i="94"/>
  <c r="AT243" i="94"/>
  <c r="AS243" i="94"/>
  <c r="AR243" i="94"/>
  <c r="AQ243" i="94"/>
  <c r="AP243" i="94"/>
  <c r="AO243" i="94"/>
  <c r="AN243" i="94"/>
  <c r="AM243" i="94"/>
  <c r="AL243" i="94"/>
  <c r="AK243" i="94"/>
  <c r="AJ243" i="94"/>
  <c r="AI243" i="94"/>
  <c r="AH243" i="94"/>
  <c r="AG243" i="94"/>
  <c r="AF243" i="94"/>
  <c r="AE243" i="94"/>
  <c r="AD243" i="94"/>
  <c r="AC243" i="94"/>
  <c r="AB243" i="94"/>
  <c r="AA243" i="94"/>
  <c r="Z243" i="94"/>
  <c r="Y243" i="94"/>
  <c r="X243" i="94"/>
  <c r="W243" i="94"/>
  <c r="V243" i="94"/>
  <c r="U243" i="94"/>
  <c r="T243" i="94"/>
  <c r="S243" i="94"/>
  <c r="R243" i="94"/>
  <c r="Q243" i="94"/>
  <c r="P243" i="94"/>
  <c r="O243" i="94"/>
  <c r="N243" i="94"/>
  <c r="M243" i="94"/>
  <c r="L243" i="94"/>
  <c r="K243" i="94"/>
  <c r="J243" i="94"/>
  <c r="I243" i="94"/>
  <c r="H243" i="94"/>
  <c r="G243" i="94"/>
  <c r="F243" i="94"/>
  <c r="E243" i="94"/>
  <c r="D243" i="94"/>
  <c r="C243" i="94"/>
  <c r="B243" i="94"/>
  <c r="BA242" i="94"/>
  <c r="AZ242" i="94"/>
  <c r="AY242" i="94"/>
  <c r="AX242" i="94"/>
  <c r="AW242" i="94"/>
  <c r="AV242" i="94"/>
  <c r="AU242" i="94"/>
  <c r="AT242" i="94"/>
  <c r="AS242" i="94"/>
  <c r="AR242" i="94"/>
  <c r="AQ242" i="94"/>
  <c r="AP242" i="94"/>
  <c r="AO242" i="94"/>
  <c r="AN242" i="94"/>
  <c r="AM242" i="94"/>
  <c r="AL242" i="94"/>
  <c r="AK242" i="94"/>
  <c r="AJ242" i="94"/>
  <c r="AI242" i="94"/>
  <c r="AH242" i="94"/>
  <c r="AG242" i="94"/>
  <c r="AF242" i="94"/>
  <c r="AE242" i="94"/>
  <c r="AD242" i="94"/>
  <c r="AC242" i="94"/>
  <c r="AB242" i="94"/>
  <c r="AA242" i="94"/>
  <c r="Z242" i="94"/>
  <c r="Y242" i="94"/>
  <c r="X242" i="94"/>
  <c r="W242" i="94"/>
  <c r="V242" i="94"/>
  <c r="U242" i="94"/>
  <c r="T242" i="94"/>
  <c r="S242" i="94"/>
  <c r="R242" i="94"/>
  <c r="Q242" i="94"/>
  <c r="P242" i="94"/>
  <c r="O242" i="94"/>
  <c r="N242" i="94"/>
  <c r="M242" i="94"/>
  <c r="L242" i="94"/>
  <c r="K242" i="94"/>
  <c r="J242" i="94"/>
  <c r="I242" i="94"/>
  <c r="H242" i="94"/>
  <c r="G242" i="94"/>
  <c r="F242" i="94"/>
  <c r="E242" i="94"/>
  <c r="D242" i="94"/>
  <c r="C242" i="94"/>
  <c r="B242" i="94"/>
  <c r="BA241" i="94"/>
  <c r="AZ241" i="94"/>
  <c r="AY241" i="94"/>
  <c r="AX241" i="94"/>
  <c r="AW241" i="94"/>
  <c r="AV241" i="94"/>
  <c r="AU241" i="94"/>
  <c r="AT241" i="94"/>
  <c r="AS241" i="94"/>
  <c r="AR241" i="94"/>
  <c r="AQ241" i="94"/>
  <c r="AP241" i="94"/>
  <c r="AO241" i="94"/>
  <c r="AN241" i="94"/>
  <c r="AM241" i="94"/>
  <c r="AL241" i="94"/>
  <c r="AK241" i="94"/>
  <c r="AJ241" i="94"/>
  <c r="AI241" i="94"/>
  <c r="AH241" i="94"/>
  <c r="AG241" i="94"/>
  <c r="AF241" i="94"/>
  <c r="AE241" i="94"/>
  <c r="AD241" i="94"/>
  <c r="AC241" i="94"/>
  <c r="AB241" i="94"/>
  <c r="AA241" i="94"/>
  <c r="Z241" i="94"/>
  <c r="Y241" i="94"/>
  <c r="X241" i="94"/>
  <c r="W241" i="94"/>
  <c r="V241" i="94"/>
  <c r="U241" i="94"/>
  <c r="T241" i="94"/>
  <c r="S241" i="94"/>
  <c r="R241" i="94"/>
  <c r="Q241" i="94"/>
  <c r="P241" i="94"/>
  <c r="O241" i="94"/>
  <c r="N241" i="94"/>
  <c r="M241" i="94"/>
  <c r="L241" i="94"/>
  <c r="K241" i="94"/>
  <c r="J241" i="94"/>
  <c r="I241" i="94"/>
  <c r="H241" i="94"/>
  <c r="G241" i="94"/>
  <c r="F241" i="94"/>
  <c r="E241" i="94"/>
  <c r="D241" i="94"/>
  <c r="C241" i="94"/>
  <c r="B241" i="94"/>
  <c r="BA240" i="94"/>
  <c r="AZ240" i="94"/>
  <c r="AY240" i="94"/>
  <c r="AX240" i="94"/>
  <c r="AW240" i="94"/>
  <c r="AV240" i="94"/>
  <c r="AU240" i="94"/>
  <c r="AT240" i="94"/>
  <c r="AS240" i="94"/>
  <c r="AR240" i="94"/>
  <c r="AQ240" i="94"/>
  <c r="AP240" i="94"/>
  <c r="AO240" i="94"/>
  <c r="AN240" i="94"/>
  <c r="AM240" i="94"/>
  <c r="AL240" i="94"/>
  <c r="AK240" i="94"/>
  <c r="AJ240" i="94"/>
  <c r="AI240" i="94"/>
  <c r="AH240" i="94"/>
  <c r="AG240" i="94"/>
  <c r="AF240" i="94"/>
  <c r="AE240" i="94"/>
  <c r="AD240" i="94"/>
  <c r="AC240" i="94"/>
  <c r="AB240" i="94"/>
  <c r="AA240" i="94"/>
  <c r="Z240" i="94"/>
  <c r="Y240" i="94"/>
  <c r="X240" i="94"/>
  <c r="W240" i="94"/>
  <c r="V240" i="94"/>
  <c r="U240" i="94"/>
  <c r="T240" i="94"/>
  <c r="S240" i="94"/>
  <c r="R240" i="94"/>
  <c r="Q240" i="94"/>
  <c r="P240" i="94"/>
  <c r="O240" i="94"/>
  <c r="N240" i="94"/>
  <c r="M240" i="94"/>
  <c r="L240" i="94"/>
  <c r="K240" i="94"/>
  <c r="J240" i="94"/>
  <c r="I240" i="94"/>
  <c r="H240" i="94"/>
  <c r="G240" i="94"/>
  <c r="F240" i="94"/>
  <c r="E240" i="94"/>
  <c r="D240" i="94"/>
  <c r="C240" i="94"/>
  <c r="B240" i="94"/>
  <c r="BA239" i="94"/>
  <c r="AZ239" i="94"/>
  <c r="AY239" i="94"/>
  <c r="AX239" i="94"/>
  <c r="AW239" i="94"/>
  <c r="AV239" i="94"/>
  <c r="AU239" i="94"/>
  <c r="AT239" i="94"/>
  <c r="AS239" i="94"/>
  <c r="AR239" i="94"/>
  <c r="AQ239" i="94"/>
  <c r="AP239" i="94"/>
  <c r="AO239" i="94"/>
  <c r="AN239" i="94"/>
  <c r="AM239" i="94"/>
  <c r="AL239" i="94"/>
  <c r="AK239" i="94"/>
  <c r="AJ239" i="94"/>
  <c r="AI239" i="94"/>
  <c r="AH239" i="94"/>
  <c r="AG239" i="94"/>
  <c r="AF239" i="94"/>
  <c r="AE239" i="94"/>
  <c r="AD239" i="94"/>
  <c r="AC239" i="94"/>
  <c r="AB239" i="94"/>
  <c r="AA239" i="94"/>
  <c r="Z239" i="94"/>
  <c r="Y239" i="94"/>
  <c r="X239" i="94"/>
  <c r="W239" i="94"/>
  <c r="V239" i="94"/>
  <c r="U239" i="94"/>
  <c r="T239" i="94"/>
  <c r="S239" i="94"/>
  <c r="R239" i="94"/>
  <c r="Q239" i="94"/>
  <c r="P239" i="94"/>
  <c r="O239" i="94"/>
  <c r="N239" i="94"/>
  <c r="M239" i="94"/>
  <c r="L239" i="94"/>
  <c r="K239" i="94"/>
  <c r="J239" i="94"/>
  <c r="I239" i="94"/>
  <c r="H239" i="94"/>
  <c r="G239" i="94"/>
  <c r="F239" i="94"/>
  <c r="E239" i="94"/>
  <c r="D239" i="94"/>
  <c r="C239" i="94"/>
  <c r="B239" i="94"/>
  <c r="BA238" i="94"/>
  <c r="AZ238" i="94"/>
  <c r="AY238" i="94"/>
  <c r="AX238" i="94"/>
  <c r="AW238" i="94"/>
  <c r="AV238" i="94"/>
  <c r="AU238" i="94"/>
  <c r="AT238" i="94"/>
  <c r="AS238" i="94"/>
  <c r="AR238" i="94"/>
  <c r="AQ238" i="94"/>
  <c r="AP238" i="94"/>
  <c r="AO238" i="94"/>
  <c r="AN238" i="94"/>
  <c r="AM238" i="94"/>
  <c r="AL238" i="94"/>
  <c r="AK238" i="94"/>
  <c r="AJ238" i="94"/>
  <c r="AI238" i="94"/>
  <c r="AH238" i="94"/>
  <c r="AG238" i="94"/>
  <c r="AF238" i="94"/>
  <c r="AE238" i="94"/>
  <c r="AD238" i="94"/>
  <c r="AC238" i="94"/>
  <c r="AB238" i="94"/>
  <c r="AA238" i="94"/>
  <c r="Z238" i="94"/>
  <c r="Y238" i="94"/>
  <c r="X238" i="94"/>
  <c r="W238" i="94"/>
  <c r="V238" i="94"/>
  <c r="U238" i="94"/>
  <c r="T238" i="94"/>
  <c r="S238" i="94"/>
  <c r="R238" i="94"/>
  <c r="Q238" i="94"/>
  <c r="P238" i="94"/>
  <c r="O238" i="94"/>
  <c r="N238" i="94"/>
  <c r="M238" i="94"/>
  <c r="L238" i="94"/>
  <c r="K238" i="94"/>
  <c r="J238" i="94"/>
  <c r="I238" i="94"/>
  <c r="H238" i="94"/>
  <c r="G238" i="94"/>
  <c r="F238" i="94"/>
  <c r="E238" i="94"/>
  <c r="D238" i="94"/>
  <c r="C238" i="94"/>
  <c r="B238" i="94"/>
  <c r="BA237" i="94"/>
  <c r="AZ237" i="94"/>
  <c r="AY237" i="94"/>
  <c r="AX237" i="94"/>
  <c r="AW237" i="94"/>
  <c r="AV237" i="94"/>
  <c r="AU237" i="94"/>
  <c r="AT237" i="94"/>
  <c r="AS237" i="94"/>
  <c r="AR237" i="94"/>
  <c r="AQ237" i="94"/>
  <c r="AP237" i="94"/>
  <c r="AO237" i="94"/>
  <c r="AN237" i="94"/>
  <c r="AM237" i="94"/>
  <c r="AL237" i="94"/>
  <c r="AK237" i="94"/>
  <c r="AJ237" i="94"/>
  <c r="AI237" i="94"/>
  <c r="AH237" i="94"/>
  <c r="AG237" i="94"/>
  <c r="AF237" i="94"/>
  <c r="AE237" i="94"/>
  <c r="AD237" i="94"/>
  <c r="AC237" i="94"/>
  <c r="AB237" i="94"/>
  <c r="AA237" i="94"/>
  <c r="Z237" i="94"/>
  <c r="Y237" i="94"/>
  <c r="X237" i="94"/>
  <c r="W237" i="94"/>
  <c r="V237" i="94"/>
  <c r="U237" i="94"/>
  <c r="T237" i="94"/>
  <c r="S237" i="94"/>
  <c r="R237" i="94"/>
  <c r="Q237" i="94"/>
  <c r="P237" i="94"/>
  <c r="O237" i="94"/>
  <c r="N237" i="94"/>
  <c r="M237" i="94"/>
  <c r="L237" i="94"/>
  <c r="K237" i="94"/>
  <c r="J237" i="94"/>
  <c r="I237" i="94"/>
  <c r="H237" i="94"/>
  <c r="G237" i="94"/>
  <c r="F237" i="94"/>
  <c r="E237" i="94"/>
  <c r="D237" i="94"/>
  <c r="C237" i="94"/>
  <c r="B237" i="94"/>
  <c r="BA236" i="94"/>
  <c r="AZ236" i="94"/>
  <c r="AY236" i="94"/>
  <c r="AX236" i="94"/>
  <c r="AW236" i="94"/>
  <c r="AV236" i="94"/>
  <c r="AU236" i="94"/>
  <c r="AT236" i="94"/>
  <c r="AS236" i="94"/>
  <c r="AR236" i="94"/>
  <c r="AQ236" i="94"/>
  <c r="AP236" i="94"/>
  <c r="AO236" i="94"/>
  <c r="AN236" i="94"/>
  <c r="AM236" i="94"/>
  <c r="AL236" i="94"/>
  <c r="AK236" i="94"/>
  <c r="AJ236" i="94"/>
  <c r="AI236" i="94"/>
  <c r="AH236" i="94"/>
  <c r="AG236" i="94"/>
  <c r="AF236" i="94"/>
  <c r="AE236" i="94"/>
  <c r="AD236" i="94"/>
  <c r="AC236" i="94"/>
  <c r="AB236" i="94"/>
  <c r="AA236" i="94"/>
  <c r="Z236" i="94"/>
  <c r="Y236" i="94"/>
  <c r="X236" i="94"/>
  <c r="W236" i="94"/>
  <c r="V236" i="94"/>
  <c r="U236" i="94"/>
  <c r="T236" i="94"/>
  <c r="S236" i="94"/>
  <c r="R236" i="94"/>
  <c r="Q236" i="94"/>
  <c r="P236" i="94"/>
  <c r="O236" i="94"/>
  <c r="N236" i="94"/>
  <c r="M236" i="94"/>
  <c r="L236" i="94"/>
  <c r="K236" i="94"/>
  <c r="J236" i="94"/>
  <c r="I236" i="94"/>
  <c r="H236" i="94"/>
  <c r="G236" i="94"/>
  <c r="F236" i="94"/>
  <c r="E236" i="94"/>
  <c r="D236" i="94"/>
  <c r="C236" i="94"/>
  <c r="B236" i="94"/>
  <c r="BA235" i="94"/>
  <c r="AZ235" i="94"/>
  <c r="AY235" i="94"/>
  <c r="AX235" i="94"/>
  <c r="AW235" i="94"/>
  <c r="AV235" i="94"/>
  <c r="AU235" i="94"/>
  <c r="AT235" i="94"/>
  <c r="AS235" i="94"/>
  <c r="AR235" i="94"/>
  <c r="AQ235" i="94"/>
  <c r="AP235" i="94"/>
  <c r="AO235" i="94"/>
  <c r="AN235" i="94"/>
  <c r="AM235" i="94"/>
  <c r="AL235" i="94"/>
  <c r="AK235" i="94"/>
  <c r="AJ235" i="94"/>
  <c r="AI235" i="94"/>
  <c r="AH235" i="94"/>
  <c r="AG235" i="94"/>
  <c r="AF235" i="94"/>
  <c r="AE235" i="94"/>
  <c r="AD235" i="94"/>
  <c r="AC235" i="94"/>
  <c r="AB235" i="94"/>
  <c r="AA235" i="94"/>
  <c r="Z235" i="94"/>
  <c r="Y235" i="94"/>
  <c r="X235" i="94"/>
  <c r="W235" i="94"/>
  <c r="V235" i="94"/>
  <c r="U235" i="94"/>
  <c r="T235" i="94"/>
  <c r="S235" i="94"/>
  <c r="R235" i="94"/>
  <c r="Q235" i="94"/>
  <c r="P235" i="94"/>
  <c r="O235" i="94"/>
  <c r="N235" i="94"/>
  <c r="M235" i="94"/>
  <c r="L235" i="94"/>
  <c r="K235" i="94"/>
  <c r="J235" i="94"/>
  <c r="I235" i="94"/>
  <c r="H235" i="94"/>
  <c r="G235" i="94"/>
  <c r="F235" i="94"/>
  <c r="E235" i="94"/>
  <c r="D235" i="94"/>
  <c r="C235" i="94"/>
  <c r="B235" i="94"/>
  <c r="BA234" i="94"/>
  <c r="AZ234" i="94"/>
  <c r="AY234" i="94"/>
  <c r="AX234" i="94"/>
  <c r="AW234" i="94"/>
  <c r="AV234" i="94"/>
  <c r="AU234" i="94"/>
  <c r="AT234" i="94"/>
  <c r="AS234" i="94"/>
  <c r="AR234" i="94"/>
  <c r="AQ234" i="94"/>
  <c r="AP234" i="94"/>
  <c r="AO234" i="94"/>
  <c r="AN234" i="94"/>
  <c r="AM234" i="94"/>
  <c r="AL234" i="94"/>
  <c r="AK234" i="94"/>
  <c r="AJ234" i="94"/>
  <c r="AI234" i="94"/>
  <c r="AH234" i="94"/>
  <c r="AG234" i="94"/>
  <c r="AF234" i="94"/>
  <c r="AE234" i="94"/>
  <c r="AD234" i="94"/>
  <c r="AC234" i="94"/>
  <c r="AB234" i="94"/>
  <c r="AA234" i="94"/>
  <c r="Z234" i="94"/>
  <c r="Y234" i="94"/>
  <c r="X234" i="94"/>
  <c r="W234" i="94"/>
  <c r="V234" i="94"/>
  <c r="U234" i="94"/>
  <c r="T234" i="94"/>
  <c r="S234" i="94"/>
  <c r="R234" i="94"/>
  <c r="Q234" i="94"/>
  <c r="P234" i="94"/>
  <c r="O234" i="94"/>
  <c r="N234" i="94"/>
  <c r="M234" i="94"/>
  <c r="L234" i="94"/>
  <c r="K234" i="94"/>
  <c r="J234" i="94"/>
  <c r="I234" i="94"/>
  <c r="H234" i="94"/>
  <c r="G234" i="94"/>
  <c r="F234" i="94"/>
  <c r="E234" i="94"/>
  <c r="D234" i="94"/>
  <c r="C234" i="94"/>
  <c r="B234" i="94"/>
  <c r="BA233" i="94"/>
  <c r="AZ233" i="94"/>
  <c r="AY233" i="94"/>
  <c r="AX233" i="94"/>
  <c r="AW233" i="94"/>
  <c r="AV233" i="94"/>
  <c r="AU233" i="94"/>
  <c r="AT233" i="94"/>
  <c r="AS233" i="94"/>
  <c r="AR233" i="94"/>
  <c r="AQ233" i="94"/>
  <c r="AP233" i="94"/>
  <c r="AO233" i="94"/>
  <c r="AN233" i="94"/>
  <c r="AM233" i="94"/>
  <c r="AL233" i="94"/>
  <c r="AK233" i="94"/>
  <c r="AJ233" i="94"/>
  <c r="AI233" i="94"/>
  <c r="AH233" i="94"/>
  <c r="AG233" i="94"/>
  <c r="AF233" i="94"/>
  <c r="AE233" i="94"/>
  <c r="AD233" i="94"/>
  <c r="AC233" i="94"/>
  <c r="AB233" i="94"/>
  <c r="AA233" i="94"/>
  <c r="Z233" i="94"/>
  <c r="Y233" i="94"/>
  <c r="X233" i="94"/>
  <c r="W233" i="94"/>
  <c r="V233" i="94"/>
  <c r="U233" i="94"/>
  <c r="T233" i="94"/>
  <c r="S233" i="94"/>
  <c r="R233" i="94"/>
  <c r="Q233" i="94"/>
  <c r="P233" i="94"/>
  <c r="O233" i="94"/>
  <c r="N233" i="94"/>
  <c r="M233" i="94"/>
  <c r="L233" i="94"/>
  <c r="K233" i="94"/>
  <c r="J233" i="94"/>
  <c r="I233" i="94"/>
  <c r="H233" i="94"/>
  <c r="G233" i="94"/>
  <c r="F233" i="94"/>
  <c r="E233" i="94"/>
  <c r="D233" i="94"/>
  <c r="C233" i="94"/>
  <c r="B233" i="94"/>
  <c r="BA232" i="94"/>
  <c r="AZ232" i="94"/>
  <c r="AY232" i="94"/>
  <c r="AX232" i="94"/>
  <c r="AW232" i="94"/>
  <c r="AV232" i="94"/>
  <c r="AU232" i="94"/>
  <c r="AT232" i="94"/>
  <c r="AS232" i="94"/>
  <c r="AR232" i="94"/>
  <c r="AQ232" i="94"/>
  <c r="AP232" i="94"/>
  <c r="AO232" i="94"/>
  <c r="AN232" i="94"/>
  <c r="AM232" i="94"/>
  <c r="AL232" i="94"/>
  <c r="AK232" i="94"/>
  <c r="AJ232" i="94"/>
  <c r="AI232" i="94"/>
  <c r="AH232" i="94"/>
  <c r="AG232" i="94"/>
  <c r="AF232" i="94"/>
  <c r="AE232" i="94"/>
  <c r="AD232" i="94"/>
  <c r="AC232" i="94"/>
  <c r="AB232" i="94"/>
  <c r="AA232" i="94"/>
  <c r="Z232" i="94"/>
  <c r="Y232" i="94"/>
  <c r="X232" i="94"/>
  <c r="W232" i="94"/>
  <c r="V232" i="94"/>
  <c r="U232" i="94"/>
  <c r="T232" i="94"/>
  <c r="S232" i="94"/>
  <c r="R232" i="94"/>
  <c r="Q232" i="94"/>
  <c r="P232" i="94"/>
  <c r="O232" i="94"/>
  <c r="N232" i="94"/>
  <c r="M232" i="94"/>
  <c r="L232" i="94"/>
  <c r="K232" i="94"/>
  <c r="J232" i="94"/>
  <c r="I232" i="94"/>
  <c r="H232" i="94"/>
  <c r="G232" i="94"/>
  <c r="F232" i="94"/>
  <c r="E232" i="94"/>
  <c r="D232" i="94"/>
  <c r="C232" i="94"/>
  <c r="B232" i="94"/>
  <c r="BA231" i="94"/>
  <c r="AZ231" i="94"/>
  <c r="AY231" i="94"/>
  <c r="AX231" i="94"/>
  <c r="AW231" i="94"/>
  <c r="AV231" i="94"/>
  <c r="AU231" i="94"/>
  <c r="AT231" i="94"/>
  <c r="AS231" i="94"/>
  <c r="AR231" i="94"/>
  <c r="AQ231" i="94"/>
  <c r="AP231" i="94"/>
  <c r="AO231" i="94"/>
  <c r="AN231" i="94"/>
  <c r="AM231" i="94"/>
  <c r="AL231" i="94"/>
  <c r="AK231" i="94"/>
  <c r="AJ231" i="94"/>
  <c r="AI231" i="94"/>
  <c r="AH231" i="94"/>
  <c r="AG231" i="94"/>
  <c r="AF231" i="94"/>
  <c r="AE231" i="94"/>
  <c r="AD231" i="94"/>
  <c r="AC231" i="94"/>
  <c r="AB231" i="94"/>
  <c r="AA231" i="94"/>
  <c r="Z231" i="94"/>
  <c r="Y231" i="94"/>
  <c r="X231" i="94"/>
  <c r="W231" i="94"/>
  <c r="V231" i="94"/>
  <c r="U231" i="94"/>
  <c r="T231" i="94"/>
  <c r="S231" i="94"/>
  <c r="R231" i="94"/>
  <c r="Q231" i="94"/>
  <c r="P231" i="94"/>
  <c r="O231" i="94"/>
  <c r="N231" i="94"/>
  <c r="M231" i="94"/>
  <c r="L231" i="94"/>
  <c r="K231" i="94"/>
  <c r="J231" i="94"/>
  <c r="I231" i="94"/>
  <c r="H231" i="94"/>
  <c r="G231" i="94"/>
  <c r="F231" i="94"/>
  <c r="E231" i="94"/>
  <c r="D231" i="94"/>
  <c r="C231" i="94"/>
  <c r="B231" i="94"/>
  <c r="BA230" i="94"/>
  <c r="AZ230" i="94"/>
  <c r="AY230" i="94"/>
  <c r="AX230" i="94"/>
  <c r="AW230" i="94"/>
  <c r="AV230" i="94"/>
  <c r="AU230" i="94"/>
  <c r="AT230" i="94"/>
  <c r="AS230" i="94"/>
  <c r="AR230" i="94"/>
  <c r="AQ230" i="94"/>
  <c r="AP230" i="94"/>
  <c r="AO230" i="94"/>
  <c r="AN230" i="94"/>
  <c r="AM230" i="94"/>
  <c r="AL230" i="94"/>
  <c r="AK230" i="94"/>
  <c r="AJ230" i="94"/>
  <c r="AI230" i="94"/>
  <c r="AH230" i="94"/>
  <c r="AG230" i="94"/>
  <c r="AF230" i="94"/>
  <c r="AE230" i="94"/>
  <c r="AD230" i="94"/>
  <c r="AC230" i="94"/>
  <c r="AB230" i="94"/>
  <c r="AA230" i="94"/>
  <c r="Z230" i="94"/>
  <c r="Y230" i="94"/>
  <c r="X230" i="94"/>
  <c r="W230" i="94"/>
  <c r="V230" i="94"/>
  <c r="U230" i="94"/>
  <c r="T230" i="94"/>
  <c r="S230" i="94"/>
  <c r="R230" i="94"/>
  <c r="Q230" i="94"/>
  <c r="P230" i="94"/>
  <c r="O230" i="94"/>
  <c r="N230" i="94"/>
  <c r="M230" i="94"/>
  <c r="L230" i="94"/>
  <c r="K230" i="94"/>
  <c r="J230" i="94"/>
  <c r="I230" i="94"/>
  <c r="H230" i="94"/>
  <c r="G230" i="94"/>
  <c r="F230" i="94"/>
  <c r="E230" i="94"/>
  <c r="D230" i="94"/>
  <c r="C230" i="94"/>
  <c r="B230" i="94"/>
  <c r="BA229" i="94"/>
  <c r="AZ229" i="94"/>
  <c r="AY229" i="94"/>
  <c r="AX229" i="94"/>
  <c r="AW229" i="94"/>
  <c r="AV229" i="94"/>
  <c r="AU229" i="94"/>
  <c r="AT229" i="94"/>
  <c r="AS229" i="94"/>
  <c r="AR229" i="94"/>
  <c r="AQ229" i="94"/>
  <c r="AP229" i="94"/>
  <c r="AO229" i="94"/>
  <c r="AN229" i="94"/>
  <c r="AM229" i="94"/>
  <c r="AL229" i="94"/>
  <c r="AK229" i="94"/>
  <c r="AJ229" i="94"/>
  <c r="AI229" i="94"/>
  <c r="AH229" i="94"/>
  <c r="AG229" i="94"/>
  <c r="AF229" i="94"/>
  <c r="AE229" i="94"/>
  <c r="AD229" i="94"/>
  <c r="AC229" i="94"/>
  <c r="AB229" i="94"/>
  <c r="AA229" i="94"/>
  <c r="Z229" i="94"/>
  <c r="Y229" i="94"/>
  <c r="X229" i="94"/>
  <c r="W229" i="94"/>
  <c r="V229" i="94"/>
  <c r="U229" i="94"/>
  <c r="T229" i="94"/>
  <c r="S229" i="94"/>
  <c r="R229" i="94"/>
  <c r="Q229" i="94"/>
  <c r="P229" i="94"/>
  <c r="O229" i="94"/>
  <c r="N229" i="94"/>
  <c r="M229" i="94"/>
  <c r="L229" i="94"/>
  <c r="K229" i="94"/>
  <c r="J229" i="94"/>
  <c r="I229" i="94"/>
  <c r="H229" i="94"/>
  <c r="G229" i="94"/>
  <c r="F229" i="94"/>
  <c r="E229" i="94"/>
  <c r="D229" i="94"/>
  <c r="C229" i="94"/>
  <c r="B229" i="94"/>
  <c r="BA228" i="94"/>
  <c r="AZ228" i="94"/>
  <c r="AY228" i="94"/>
  <c r="AX228" i="94"/>
  <c r="AW228" i="94"/>
  <c r="AV228" i="94"/>
  <c r="AU228" i="94"/>
  <c r="AT228" i="94"/>
  <c r="AS228" i="94"/>
  <c r="AR228" i="94"/>
  <c r="AQ228" i="94"/>
  <c r="AP228" i="94"/>
  <c r="AO228" i="94"/>
  <c r="AN228" i="94"/>
  <c r="AM228" i="94"/>
  <c r="AL228" i="94"/>
  <c r="AK228" i="94"/>
  <c r="AJ228" i="94"/>
  <c r="AI228" i="94"/>
  <c r="AH228" i="94"/>
  <c r="AG228" i="94"/>
  <c r="AF228" i="94"/>
  <c r="AE228" i="94"/>
  <c r="AD228" i="94"/>
  <c r="AC228" i="94"/>
  <c r="AB228" i="94"/>
  <c r="AA228" i="94"/>
  <c r="Z228" i="94"/>
  <c r="Y228" i="94"/>
  <c r="X228" i="94"/>
  <c r="W228" i="94"/>
  <c r="V228" i="94"/>
  <c r="U228" i="94"/>
  <c r="T228" i="94"/>
  <c r="S228" i="94"/>
  <c r="R228" i="94"/>
  <c r="Q228" i="94"/>
  <c r="P228" i="94"/>
  <c r="O228" i="94"/>
  <c r="N228" i="94"/>
  <c r="M228" i="94"/>
  <c r="L228" i="94"/>
  <c r="K228" i="94"/>
  <c r="J228" i="94"/>
  <c r="I228" i="94"/>
  <c r="H228" i="94"/>
  <c r="G228" i="94"/>
  <c r="F228" i="94"/>
  <c r="E228" i="94"/>
  <c r="D228" i="94"/>
  <c r="C228" i="94"/>
  <c r="B228" i="94"/>
  <c r="BA227" i="94"/>
  <c r="AZ227" i="94"/>
  <c r="AY227" i="94"/>
  <c r="AX227" i="94"/>
  <c r="AW227" i="94"/>
  <c r="AV227" i="94"/>
  <c r="AU227" i="94"/>
  <c r="AT227" i="94"/>
  <c r="AS227" i="94"/>
  <c r="AR227" i="94"/>
  <c r="AQ227" i="94"/>
  <c r="AP227" i="94"/>
  <c r="AO227" i="94"/>
  <c r="AN227" i="94"/>
  <c r="AM227" i="94"/>
  <c r="AL227" i="94"/>
  <c r="AK227" i="94"/>
  <c r="AJ227" i="94"/>
  <c r="AI227" i="94"/>
  <c r="AH227" i="94"/>
  <c r="AG227" i="94"/>
  <c r="AF227" i="94"/>
  <c r="AE227" i="94"/>
  <c r="AD227" i="94"/>
  <c r="AC227" i="94"/>
  <c r="AB227" i="94"/>
  <c r="AA227" i="94"/>
  <c r="Z227" i="94"/>
  <c r="Y227" i="94"/>
  <c r="X227" i="94"/>
  <c r="W227" i="94"/>
  <c r="V227" i="94"/>
  <c r="U227" i="94"/>
  <c r="T227" i="94"/>
  <c r="S227" i="94"/>
  <c r="R227" i="94"/>
  <c r="Q227" i="94"/>
  <c r="P227" i="94"/>
  <c r="O227" i="94"/>
  <c r="N227" i="94"/>
  <c r="M227" i="94"/>
  <c r="L227" i="94"/>
  <c r="K227" i="94"/>
  <c r="J227" i="94"/>
  <c r="I227" i="94"/>
  <c r="H227" i="94"/>
  <c r="G227" i="94"/>
  <c r="F227" i="94"/>
  <c r="E227" i="94"/>
  <c r="D227" i="94"/>
  <c r="C227" i="94"/>
  <c r="B227" i="94"/>
  <c r="BA226" i="94"/>
  <c r="AZ226" i="94"/>
  <c r="AY226" i="94"/>
  <c r="AX226" i="94"/>
  <c r="AW226" i="94"/>
  <c r="AV226" i="94"/>
  <c r="AU226" i="94"/>
  <c r="AT226" i="94"/>
  <c r="AS226" i="94"/>
  <c r="AR226" i="94"/>
  <c r="AQ226" i="94"/>
  <c r="AP226" i="94"/>
  <c r="AO226" i="94"/>
  <c r="AN226" i="94"/>
  <c r="AM226" i="94"/>
  <c r="AL226" i="94"/>
  <c r="AK226" i="94"/>
  <c r="AJ226" i="94"/>
  <c r="AI226" i="94"/>
  <c r="AH226" i="94"/>
  <c r="AG226" i="94"/>
  <c r="AF226" i="94"/>
  <c r="AE226" i="94"/>
  <c r="AD226" i="94"/>
  <c r="AC226" i="94"/>
  <c r="AB226" i="94"/>
  <c r="AA226" i="94"/>
  <c r="Z226" i="94"/>
  <c r="Y226" i="94"/>
  <c r="X226" i="94"/>
  <c r="W226" i="94"/>
  <c r="V226" i="94"/>
  <c r="U226" i="94"/>
  <c r="T226" i="94"/>
  <c r="S226" i="94"/>
  <c r="R226" i="94"/>
  <c r="Q226" i="94"/>
  <c r="P226" i="94"/>
  <c r="O226" i="94"/>
  <c r="N226" i="94"/>
  <c r="M226" i="94"/>
  <c r="L226" i="94"/>
  <c r="K226" i="94"/>
  <c r="J226" i="94"/>
  <c r="I226" i="94"/>
  <c r="H226" i="94"/>
  <c r="G226" i="94"/>
  <c r="F226" i="94"/>
  <c r="E226" i="94"/>
  <c r="D226" i="94"/>
  <c r="C226" i="94"/>
  <c r="B226" i="94"/>
  <c r="BA225" i="94"/>
  <c r="AZ225" i="94"/>
  <c r="AY225" i="94"/>
  <c r="AX225" i="94"/>
  <c r="AW225" i="94"/>
  <c r="AV225" i="94"/>
  <c r="AU225" i="94"/>
  <c r="AT225" i="94"/>
  <c r="AS225" i="94"/>
  <c r="AR225" i="94"/>
  <c r="AQ225" i="94"/>
  <c r="AP225" i="94"/>
  <c r="AO225" i="94"/>
  <c r="AN225" i="94"/>
  <c r="AM225" i="94"/>
  <c r="AL225" i="94"/>
  <c r="AK225" i="94"/>
  <c r="AJ225" i="94"/>
  <c r="AI225" i="94"/>
  <c r="AH225" i="94"/>
  <c r="AG225" i="94"/>
  <c r="AF225" i="94"/>
  <c r="AE225" i="94"/>
  <c r="AD225" i="94"/>
  <c r="AC225" i="94"/>
  <c r="AB225" i="94"/>
  <c r="AA225" i="94"/>
  <c r="Z225" i="94"/>
  <c r="Y225" i="94"/>
  <c r="X225" i="94"/>
  <c r="W225" i="94"/>
  <c r="V225" i="94"/>
  <c r="U225" i="94"/>
  <c r="T225" i="94"/>
  <c r="S225" i="94"/>
  <c r="R225" i="94"/>
  <c r="Q225" i="94"/>
  <c r="P225" i="94"/>
  <c r="O225" i="94"/>
  <c r="N225" i="94"/>
  <c r="M225" i="94"/>
  <c r="L225" i="94"/>
  <c r="K225" i="94"/>
  <c r="J225" i="94"/>
  <c r="I225" i="94"/>
  <c r="H225" i="94"/>
  <c r="G225" i="94"/>
  <c r="F225" i="94"/>
  <c r="E225" i="94"/>
  <c r="D225" i="94"/>
  <c r="C225" i="94"/>
  <c r="B225" i="94"/>
  <c r="BA224" i="94"/>
  <c r="AZ224" i="94"/>
  <c r="AY224" i="94"/>
  <c r="AX224" i="94"/>
  <c r="AW224" i="94"/>
  <c r="AV224" i="94"/>
  <c r="AU224" i="94"/>
  <c r="AT224" i="94"/>
  <c r="AS224" i="94"/>
  <c r="AR224" i="94"/>
  <c r="AQ224" i="94"/>
  <c r="AP224" i="94"/>
  <c r="AO224" i="94"/>
  <c r="AN224" i="94"/>
  <c r="AM224" i="94"/>
  <c r="AL224" i="94"/>
  <c r="AK224" i="94"/>
  <c r="AJ224" i="94"/>
  <c r="AI224" i="94"/>
  <c r="AH224" i="94"/>
  <c r="AG224" i="94"/>
  <c r="AF224" i="94"/>
  <c r="AE224" i="94"/>
  <c r="AD224" i="94"/>
  <c r="AC224" i="94"/>
  <c r="AB224" i="94"/>
  <c r="AA224" i="94"/>
  <c r="Z224" i="94"/>
  <c r="Y224" i="94"/>
  <c r="X224" i="94"/>
  <c r="W224" i="94"/>
  <c r="V224" i="94"/>
  <c r="U224" i="94"/>
  <c r="T224" i="94"/>
  <c r="S224" i="94"/>
  <c r="R224" i="94"/>
  <c r="Q224" i="94"/>
  <c r="P224" i="94"/>
  <c r="O224" i="94"/>
  <c r="N224" i="94"/>
  <c r="M224" i="94"/>
  <c r="L224" i="94"/>
  <c r="K224" i="94"/>
  <c r="J224" i="94"/>
  <c r="I224" i="94"/>
  <c r="H224" i="94"/>
  <c r="G224" i="94"/>
  <c r="F224" i="94"/>
  <c r="E224" i="94"/>
  <c r="D224" i="94"/>
  <c r="C224" i="94"/>
  <c r="B224" i="94"/>
  <c r="BA223" i="94"/>
  <c r="AZ223" i="94"/>
  <c r="AY223" i="94"/>
  <c r="AX223" i="94"/>
  <c r="AW223" i="94"/>
  <c r="AV223" i="94"/>
  <c r="AU223" i="94"/>
  <c r="AT223" i="94"/>
  <c r="AS223" i="94"/>
  <c r="AR223" i="94"/>
  <c r="AQ223" i="94"/>
  <c r="AP223" i="94"/>
  <c r="AO223" i="94"/>
  <c r="AN223" i="94"/>
  <c r="AM223" i="94"/>
  <c r="AL223" i="94"/>
  <c r="AK223" i="94"/>
  <c r="AJ223" i="94"/>
  <c r="AI223" i="94"/>
  <c r="AH223" i="94"/>
  <c r="AG223" i="94"/>
  <c r="AF223" i="94"/>
  <c r="AE223" i="94"/>
  <c r="AD223" i="94"/>
  <c r="AC223" i="94"/>
  <c r="AB223" i="94"/>
  <c r="AA223" i="94"/>
  <c r="Z223" i="94"/>
  <c r="Y223" i="94"/>
  <c r="X223" i="94"/>
  <c r="W223" i="94"/>
  <c r="V223" i="94"/>
  <c r="U223" i="94"/>
  <c r="T223" i="94"/>
  <c r="S223" i="94"/>
  <c r="R223" i="94"/>
  <c r="Q223" i="94"/>
  <c r="P223" i="94"/>
  <c r="O223" i="94"/>
  <c r="N223" i="94"/>
  <c r="M223" i="94"/>
  <c r="L223" i="94"/>
  <c r="K223" i="94"/>
  <c r="J223" i="94"/>
  <c r="I223" i="94"/>
  <c r="H223" i="94"/>
  <c r="G223" i="94"/>
  <c r="F223" i="94"/>
  <c r="E223" i="94"/>
  <c r="D223" i="94"/>
  <c r="C223" i="94"/>
  <c r="B223" i="94"/>
  <c r="BA222" i="94"/>
  <c r="AZ222" i="94"/>
  <c r="AY222" i="94"/>
  <c r="AX222" i="94"/>
  <c r="AW222" i="94"/>
  <c r="AV222" i="94"/>
  <c r="AU222" i="94"/>
  <c r="AT222" i="94"/>
  <c r="AS222" i="94"/>
  <c r="AR222" i="94"/>
  <c r="AQ222" i="94"/>
  <c r="AP222" i="94"/>
  <c r="AO222" i="94"/>
  <c r="AN222" i="94"/>
  <c r="AM222" i="94"/>
  <c r="AL222" i="94"/>
  <c r="AK222" i="94"/>
  <c r="AJ222" i="94"/>
  <c r="AI222" i="94"/>
  <c r="AH222" i="94"/>
  <c r="AG222" i="94"/>
  <c r="AF222" i="94"/>
  <c r="AE222" i="94"/>
  <c r="AD222" i="94"/>
  <c r="AC222" i="94"/>
  <c r="AB222" i="94"/>
  <c r="AA222" i="94"/>
  <c r="Z222" i="94"/>
  <c r="Y222" i="94"/>
  <c r="X222" i="94"/>
  <c r="W222" i="94"/>
  <c r="V222" i="94"/>
  <c r="U222" i="94"/>
  <c r="T222" i="94"/>
  <c r="S222" i="94"/>
  <c r="R222" i="94"/>
  <c r="Q222" i="94"/>
  <c r="P222" i="94"/>
  <c r="O222" i="94"/>
  <c r="N222" i="94"/>
  <c r="M222" i="94"/>
  <c r="L222" i="94"/>
  <c r="K222" i="94"/>
  <c r="J222" i="94"/>
  <c r="I222" i="94"/>
  <c r="H222" i="94"/>
  <c r="G222" i="94"/>
  <c r="F222" i="94"/>
  <c r="E222" i="94"/>
  <c r="D222" i="94"/>
  <c r="C222" i="94"/>
  <c r="B222" i="94"/>
  <c r="BA221" i="94"/>
  <c r="AZ221" i="94"/>
  <c r="AY221" i="94"/>
  <c r="AX221" i="94"/>
  <c r="AW221" i="94"/>
  <c r="AV221" i="94"/>
  <c r="AU221" i="94"/>
  <c r="AT221" i="94"/>
  <c r="AS221" i="94"/>
  <c r="AR221" i="94"/>
  <c r="AQ221" i="94"/>
  <c r="AP221" i="94"/>
  <c r="AO221" i="94"/>
  <c r="AN221" i="94"/>
  <c r="AM221" i="94"/>
  <c r="AL221" i="94"/>
  <c r="AK221" i="94"/>
  <c r="AJ221" i="94"/>
  <c r="AI221" i="94"/>
  <c r="AH221" i="94"/>
  <c r="AG221" i="94"/>
  <c r="AF221" i="94"/>
  <c r="AE221" i="94"/>
  <c r="AD221" i="94"/>
  <c r="AC221" i="94"/>
  <c r="AB221" i="94"/>
  <c r="AA221" i="94"/>
  <c r="Z221" i="94"/>
  <c r="Y221" i="94"/>
  <c r="X221" i="94"/>
  <c r="W221" i="94"/>
  <c r="V221" i="94"/>
  <c r="U221" i="94"/>
  <c r="T221" i="94"/>
  <c r="S221" i="94"/>
  <c r="R221" i="94"/>
  <c r="Q221" i="94"/>
  <c r="P221" i="94"/>
  <c r="O221" i="94"/>
  <c r="N221" i="94"/>
  <c r="M221" i="94"/>
  <c r="L221" i="94"/>
  <c r="K221" i="94"/>
  <c r="J221" i="94"/>
  <c r="I221" i="94"/>
  <c r="H221" i="94"/>
  <c r="G221" i="94"/>
  <c r="F221" i="94"/>
  <c r="E221" i="94"/>
  <c r="D221" i="94"/>
  <c r="C221" i="94"/>
  <c r="B221" i="94"/>
  <c r="BA220" i="94"/>
  <c r="AZ220" i="94"/>
  <c r="AY220" i="94"/>
  <c r="AX220" i="94"/>
  <c r="AW220" i="94"/>
  <c r="AV220" i="94"/>
  <c r="AU220" i="94"/>
  <c r="AT220" i="94"/>
  <c r="AS220" i="94"/>
  <c r="AR220" i="94"/>
  <c r="AQ220" i="94"/>
  <c r="AP220" i="94"/>
  <c r="AO220" i="94"/>
  <c r="AN220" i="94"/>
  <c r="AM220" i="94"/>
  <c r="AL220" i="94"/>
  <c r="AK220" i="94"/>
  <c r="AJ220" i="94"/>
  <c r="AI220" i="94"/>
  <c r="AH220" i="94"/>
  <c r="AG220" i="94"/>
  <c r="AF220" i="94"/>
  <c r="AE220" i="94"/>
  <c r="AD220" i="94"/>
  <c r="AC220" i="94"/>
  <c r="AB220" i="94"/>
  <c r="AA220" i="94"/>
  <c r="Z220" i="94"/>
  <c r="Y220" i="94"/>
  <c r="X220" i="94"/>
  <c r="W220" i="94"/>
  <c r="V220" i="94"/>
  <c r="U220" i="94"/>
  <c r="T220" i="94"/>
  <c r="S220" i="94"/>
  <c r="R220" i="94"/>
  <c r="Q220" i="94"/>
  <c r="P220" i="94"/>
  <c r="O220" i="94"/>
  <c r="N220" i="94"/>
  <c r="M220" i="94"/>
  <c r="L220" i="94"/>
  <c r="K220" i="94"/>
  <c r="J220" i="94"/>
  <c r="I220" i="94"/>
  <c r="H220" i="94"/>
  <c r="G220" i="94"/>
  <c r="F220" i="94"/>
  <c r="E220" i="94"/>
  <c r="D220" i="94"/>
  <c r="C220" i="94"/>
  <c r="B220" i="94"/>
  <c r="BA219" i="94"/>
  <c r="AZ219" i="94"/>
  <c r="AY219" i="94"/>
  <c r="AX219" i="94"/>
  <c r="AW219" i="94"/>
  <c r="AV219" i="94"/>
  <c r="AU219" i="94"/>
  <c r="AT219" i="94"/>
  <c r="AS219" i="94"/>
  <c r="AR219" i="94"/>
  <c r="AQ219" i="94"/>
  <c r="AP219" i="94"/>
  <c r="AO219" i="94"/>
  <c r="AN219" i="94"/>
  <c r="AM219" i="94"/>
  <c r="AL219" i="94"/>
  <c r="AK219" i="94"/>
  <c r="AJ219" i="94"/>
  <c r="AI219" i="94"/>
  <c r="AH219" i="94"/>
  <c r="AG219" i="94"/>
  <c r="AF219" i="94"/>
  <c r="AE219" i="94"/>
  <c r="AD219" i="94"/>
  <c r="AC219" i="94"/>
  <c r="AB219" i="94"/>
  <c r="AA219" i="94"/>
  <c r="Z219" i="94"/>
  <c r="Y219" i="94"/>
  <c r="X219" i="94"/>
  <c r="W219" i="94"/>
  <c r="V219" i="94"/>
  <c r="U219" i="94"/>
  <c r="T219" i="94"/>
  <c r="S219" i="94"/>
  <c r="R219" i="94"/>
  <c r="Q219" i="94"/>
  <c r="P219" i="94"/>
  <c r="O219" i="94"/>
  <c r="N219" i="94"/>
  <c r="M219" i="94"/>
  <c r="L219" i="94"/>
  <c r="K219" i="94"/>
  <c r="J219" i="94"/>
  <c r="I219" i="94"/>
  <c r="H219" i="94"/>
  <c r="G219" i="94"/>
  <c r="F219" i="94"/>
  <c r="E219" i="94"/>
  <c r="D219" i="94"/>
  <c r="C219" i="94"/>
  <c r="B219" i="94"/>
  <c r="BA218" i="94"/>
  <c r="AZ218" i="94"/>
  <c r="AY218" i="94"/>
  <c r="AX218" i="94"/>
  <c r="AW218" i="94"/>
  <c r="AV218" i="94"/>
  <c r="AU218" i="94"/>
  <c r="AT218" i="94"/>
  <c r="AS218" i="94"/>
  <c r="AR218" i="94"/>
  <c r="AQ218" i="94"/>
  <c r="AP218" i="94"/>
  <c r="AO218" i="94"/>
  <c r="AN218" i="94"/>
  <c r="AM218" i="94"/>
  <c r="AL218" i="94"/>
  <c r="AK218" i="94"/>
  <c r="AJ218" i="94"/>
  <c r="AI218" i="94"/>
  <c r="AH218" i="94"/>
  <c r="AG218" i="94"/>
  <c r="AF218" i="94"/>
  <c r="AE218" i="94"/>
  <c r="AD218" i="94"/>
  <c r="AC218" i="94"/>
  <c r="AB218" i="94"/>
  <c r="AA218" i="94"/>
  <c r="Z218" i="94"/>
  <c r="Y218" i="94"/>
  <c r="X218" i="94"/>
  <c r="W218" i="94"/>
  <c r="V218" i="94"/>
  <c r="U218" i="94"/>
  <c r="T218" i="94"/>
  <c r="S218" i="94"/>
  <c r="R218" i="94"/>
  <c r="Q218" i="94"/>
  <c r="P218" i="94"/>
  <c r="O218" i="94"/>
  <c r="N218" i="94"/>
  <c r="M218" i="94"/>
  <c r="L218" i="94"/>
  <c r="K218" i="94"/>
  <c r="J218" i="94"/>
  <c r="I218" i="94"/>
  <c r="H218" i="94"/>
  <c r="G218" i="94"/>
  <c r="F218" i="94"/>
  <c r="E218" i="94"/>
  <c r="D218" i="94"/>
  <c r="C218" i="94"/>
  <c r="B218" i="94"/>
  <c r="BA217" i="94"/>
  <c r="AZ217" i="94"/>
  <c r="AY217" i="94"/>
  <c r="AX217" i="94"/>
  <c r="AW217" i="94"/>
  <c r="AV217" i="94"/>
  <c r="AU217" i="94"/>
  <c r="AT217" i="94"/>
  <c r="AS217" i="94"/>
  <c r="AR217" i="94"/>
  <c r="AQ217" i="94"/>
  <c r="AP217" i="94"/>
  <c r="AO217" i="94"/>
  <c r="AN217" i="94"/>
  <c r="AM217" i="94"/>
  <c r="AL217" i="94"/>
  <c r="AK217" i="94"/>
  <c r="AJ217" i="94"/>
  <c r="AI217" i="94"/>
  <c r="AH217" i="94"/>
  <c r="AG217" i="94"/>
  <c r="AF217" i="94"/>
  <c r="AE217" i="94"/>
  <c r="AD217" i="94"/>
  <c r="AC217" i="94"/>
  <c r="AB217" i="94"/>
  <c r="AA217" i="94"/>
  <c r="Z217" i="94"/>
  <c r="Y217" i="94"/>
  <c r="X217" i="94"/>
  <c r="W217" i="94"/>
  <c r="V217" i="94"/>
  <c r="U217" i="94"/>
  <c r="T217" i="94"/>
  <c r="S217" i="94"/>
  <c r="R217" i="94"/>
  <c r="Q217" i="94"/>
  <c r="P217" i="94"/>
  <c r="O217" i="94"/>
  <c r="N217" i="94"/>
  <c r="M217" i="94"/>
  <c r="L217" i="94"/>
  <c r="K217" i="94"/>
  <c r="J217" i="94"/>
  <c r="I217" i="94"/>
  <c r="H217" i="94"/>
  <c r="G217" i="94"/>
  <c r="F217" i="94"/>
  <c r="E217" i="94"/>
  <c r="D217" i="94"/>
  <c r="C217" i="94"/>
  <c r="B217" i="94"/>
  <c r="BA216" i="94"/>
  <c r="AZ216" i="94"/>
  <c r="AY216" i="94"/>
  <c r="AX216" i="94"/>
  <c r="AW216" i="94"/>
  <c r="AV216" i="94"/>
  <c r="AU216" i="94"/>
  <c r="AT216" i="94"/>
  <c r="AS216" i="94"/>
  <c r="AR216" i="94"/>
  <c r="AQ216" i="94"/>
  <c r="AP216" i="94"/>
  <c r="AO216" i="94"/>
  <c r="AN216" i="94"/>
  <c r="AM216" i="94"/>
  <c r="AL216" i="94"/>
  <c r="AK216" i="94"/>
  <c r="AJ216" i="94"/>
  <c r="AI216" i="94"/>
  <c r="AH216" i="94"/>
  <c r="AG216" i="94"/>
  <c r="AF216" i="94"/>
  <c r="AE216" i="94"/>
  <c r="AD216" i="94"/>
  <c r="AC216" i="94"/>
  <c r="AB216" i="94"/>
  <c r="AA216" i="94"/>
  <c r="Z216" i="94"/>
  <c r="Y216" i="94"/>
  <c r="X216" i="94"/>
  <c r="W216" i="94"/>
  <c r="V216" i="94"/>
  <c r="U216" i="94"/>
  <c r="T216" i="94"/>
  <c r="S216" i="94"/>
  <c r="R216" i="94"/>
  <c r="Q216" i="94"/>
  <c r="P216" i="94"/>
  <c r="O216" i="94"/>
  <c r="N216" i="94"/>
  <c r="M216" i="94"/>
  <c r="L216" i="94"/>
  <c r="K216" i="94"/>
  <c r="J216" i="94"/>
  <c r="I216" i="94"/>
  <c r="H216" i="94"/>
  <c r="G216" i="94"/>
  <c r="F216" i="94"/>
  <c r="E216" i="94"/>
  <c r="D216" i="94"/>
  <c r="C216" i="94"/>
  <c r="B216" i="94"/>
  <c r="BA215" i="94"/>
  <c r="AZ215" i="94"/>
  <c r="AY215" i="94"/>
  <c r="AX215" i="94"/>
  <c r="AW215" i="94"/>
  <c r="AV215" i="94"/>
  <c r="AU215" i="94"/>
  <c r="AT215" i="94"/>
  <c r="AS215" i="94"/>
  <c r="AR215" i="94"/>
  <c r="AQ215" i="94"/>
  <c r="AP215" i="94"/>
  <c r="AO215" i="94"/>
  <c r="AN215" i="94"/>
  <c r="AM215" i="94"/>
  <c r="AL215" i="94"/>
  <c r="AK215" i="94"/>
  <c r="AJ215" i="94"/>
  <c r="AI215" i="94"/>
  <c r="AH215" i="94"/>
  <c r="AG215" i="94"/>
  <c r="AF215" i="94"/>
  <c r="AE215" i="94"/>
  <c r="AD215" i="94"/>
  <c r="AC215" i="94"/>
  <c r="AB215" i="94"/>
  <c r="AA215" i="94"/>
  <c r="Z215" i="94"/>
  <c r="Y215" i="94"/>
  <c r="X215" i="94"/>
  <c r="W215" i="94"/>
  <c r="V215" i="94"/>
  <c r="U215" i="94"/>
  <c r="T215" i="94"/>
  <c r="S215" i="94"/>
  <c r="R215" i="94"/>
  <c r="Q215" i="94"/>
  <c r="P215" i="94"/>
  <c r="O215" i="94"/>
  <c r="N215" i="94"/>
  <c r="M215" i="94"/>
  <c r="L215" i="94"/>
  <c r="K215" i="94"/>
  <c r="J215" i="94"/>
  <c r="I215" i="94"/>
  <c r="H215" i="94"/>
  <c r="G215" i="94"/>
  <c r="F215" i="94"/>
  <c r="E215" i="94"/>
  <c r="D215" i="94"/>
  <c r="C215" i="94"/>
  <c r="B215" i="94"/>
  <c r="BA214" i="94"/>
  <c r="AZ214" i="94"/>
  <c r="AY214" i="94"/>
  <c r="AX214" i="94"/>
  <c r="AW214" i="94"/>
  <c r="AV214" i="94"/>
  <c r="AU214" i="94"/>
  <c r="AT214" i="94"/>
  <c r="AS214" i="94"/>
  <c r="AR214" i="94"/>
  <c r="AQ214" i="94"/>
  <c r="AP214" i="94"/>
  <c r="AO214" i="94"/>
  <c r="AN214" i="94"/>
  <c r="AM214" i="94"/>
  <c r="AL214" i="94"/>
  <c r="AK214" i="94"/>
  <c r="AJ214" i="94"/>
  <c r="AI214" i="94"/>
  <c r="AH214" i="94"/>
  <c r="AG214" i="94"/>
  <c r="AF214" i="94"/>
  <c r="AE214" i="94"/>
  <c r="AD214" i="94"/>
  <c r="AC214" i="94"/>
  <c r="AB214" i="94"/>
  <c r="AA214" i="94"/>
  <c r="Z214" i="94"/>
  <c r="Y214" i="94"/>
  <c r="X214" i="94"/>
  <c r="W214" i="94"/>
  <c r="V214" i="94"/>
  <c r="U214" i="94"/>
  <c r="T214" i="94"/>
  <c r="S214" i="94"/>
  <c r="R214" i="94"/>
  <c r="Q214" i="94"/>
  <c r="P214" i="94"/>
  <c r="O214" i="94"/>
  <c r="N214" i="94"/>
  <c r="M214" i="94"/>
  <c r="L214" i="94"/>
  <c r="K214" i="94"/>
  <c r="J214" i="94"/>
  <c r="I214" i="94"/>
  <c r="H214" i="94"/>
  <c r="G214" i="94"/>
  <c r="F214" i="94"/>
  <c r="E214" i="94"/>
  <c r="D214" i="94"/>
  <c r="C214" i="94"/>
  <c r="B214" i="94"/>
  <c r="BA213" i="94"/>
  <c r="AZ213" i="94"/>
  <c r="AY213" i="94"/>
  <c r="AX213" i="94"/>
  <c r="AW213" i="94"/>
  <c r="AV213" i="94"/>
  <c r="AU213" i="94"/>
  <c r="AT213" i="94"/>
  <c r="AS213" i="94"/>
  <c r="AR213" i="94"/>
  <c r="AQ213" i="94"/>
  <c r="AP213" i="94"/>
  <c r="AO213" i="94"/>
  <c r="AN213" i="94"/>
  <c r="AM213" i="94"/>
  <c r="AL213" i="94"/>
  <c r="AK213" i="94"/>
  <c r="AJ213" i="94"/>
  <c r="AI213" i="94"/>
  <c r="AH213" i="94"/>
  <c r="AG213" i="94"/>
  <c r="AF213" i="94"/>
  <c r="AE213" i="94"/>
  <c r="AD213" i="94"/>
  <c r="AC213" i="94"/>
  <c r="AB213" i="94"/>
  <c r="AA213" i="94"/>
  <c r="Z213" i="94"/>
  <c r="Y213" i="94"/>
  <c r="X213" i="94"/>
  <c r="W213" i="94"/>
  <c r="V213" i="94"/>
  <c r="U213" i="94"/>
  <c r="T213" i="94"/>
  <c r="S213" i="94"/>
  <c r="R213" i="94"/>
  <c r="Q213" i="94"/>
  <c r="P213" i="94"/>
  <c r="O213" i="94"/>
  <c r="N213" i="94"/>
  <c r="M213" i="94"/>
  <c r="L213" i="94"/>
  <c r="K213" i="94"/>
  <c r="J213" i="94"/>
  <c r="I213" i="94"/>
  <c r="H213" i="94"/>
  <c r="G213" i="94"/>
  <c r="F213" i="94"/>
  <c r="E213" i="94"/>
  <c r="D213" i="94"/>
  <c r="C213" i="94"/>
  <c r="B213" i="94"/>
  <c r="BA212" i="94"/>
  <c r="AZ212" i="94"/>
  <c r="AY212" i="94"/>
  <c r="AX212" i="94"/>
  <c r="AW212" i="94"/>
  <c r="AV212" i="94"/>
  <c r="AU212" i="94"/>
  <c r="AT212" i="94"/>
  <c r="AS212" i="94"/>
  <c r="AR212" i="94"/>
  <c r="AQ212" i="94"/>
  <c r="AP212" i="94"/>
  <c r="AO212" i="94"/>
  <c r="AN212" i="94"/>
  <c r="AM212" i="94"/>
  <c r="AL212" i="94"/>
  <c r="AK212" i="94"/>
  <c r="AJ212" i="94"/>
  <c r="AI212" i="94"/>
  <c r="AH212" i="94"/>
  <c r="AG212" i="94"/>
  <c r="AF212" i="94"/>
  <c r="AE212" i="94"/>
  <c r="AD212" i="94"/>
  <c r="AC212" i="94"/>
  <c r="AB212" i="94"/>
  <c r="AA212" i="94"/>
  <c r="Z212" i="94"/>
  <c r="Y212" i="94"/>
  <c r="X212" i="94"/>
  <c r="W212" i="94"/>
  <c r="V212" i="94"/>
  <c r="U212" i="94"/>
  <c r="T212" i="94"/>
  <c r="S212" i="94"/>
  <c r="R212" i="94"/>
  <c r="Q212" i="94"/>
  <c r="P212" i="94"/>
  <c r="O212" i="94"/>
  <c r="N212" i="94"/>
  <c r="M212" i="94"/>
  <c r="L212" i="94"/>
  <c r="K212" i="94"/>
  <c r="J212" i="94"/>
  <c r="I212" i="94"/>
  <c r="H212" i="94"/>
  <c r="G212" i="94"/>
  <c r="F212" i="94"/>
  <c r="E212" i="94"/>
  <c r="D212" i="94"/>
  <c r="C212" i="94"/>
  <c r="B212" i="94"/>
  <c r="BA211" i="94"/>
  <c r="AZ211" i="94"/>
  <c r="AY211" i="94"/>
  <c r="AX211" i="94"/>
  <c r="AW211" i="94"/>
  <c r="AV211" i="94"/>
  <c r="AU211" i="94"/>
  <c r="AT211" i="94"/>
  <c r="AS211" i="94"/>
  <c r="AR211" i="94"/>
  <c r="AQ211" i="94"/>
  <c r="AP211" i="94"/>
  <c r="AO211" i="94"/>
  <c r="AN211" i="94"/>
  <c r="AM211" i="94"/>
  <c r="AL211" i="94"/>
  <c r="AK211" i="94"/>
  <c r="AJ211" i="94"/>
  <c r="AI211" i="94"/>
  <c r="AH211" i="94"/>
  <c r="AG211" i="94"/>
  <c r="AF211" i="94"/>
  <c r="AE211" i="94"/>
  <c r="AD211" i="94"/>
  <c r="AC211" i="94"/>
  <c r="AB211" i="94"/>
  <c r="AA211" i="94"/>
  <c r="Z211" i="94"/>
  <c r="Y211" i="94"/>
  <c r="X211" i="94"/>
  <c r="W211" i="94"/>
  <c r="V211" i="94"/>
  <c r="U211" i="94"/>
  <c r="T211" i="94"/>
  <c r="S211" i="94"/>
  <c r="R211" i="94"/>
  <c r="Q211" i="94"/>
  <c r="P211" i="94"/>
  <c r="O211" i="94"/>
  <c r="N211" i="94"/>
  <c r="M211" i="94"/>
  <c r="L211" i="94"/>
  <c r="K211" i="94"/>
  <c r="J211" i="94"/>
  <c r="I211" i="94"/>
  <c r="H211" i="94"/>
  <c r="G211" i="94"/>
  <c r="F211" i="94"/>
  <c r="E211" i="94"/>
  <c r="D211" i="94"/>
  <c r="C211" i="94"/>
  <c r="B211" i="94"/>
  <c r="BA210" i="94"/>
  <c r="AZ210" i="94"/>
  <c r="AY210" i="94"/>
  <c r="AX210" i="94"/>
  <c r="AW210" i="94"/>
  <c r="AV210" i="94"/>
  <c r="AU210" i="94"/>
  <c r="AT210" i="94"/>
  <c r="AS210" i="94"/>
  <c r="AR210" i="94"/>
  <c r="AQ210" i="94"/>
  <c r="AP210" i="94"/>
  <c r="AO210" i="94"/>
  <c r="AN210" i="94"/>
  <c r="AM210" i="94"/>
  <c r="AL210" i="94"/>
  <c r="AK210" i="94"/>
  <c r="AJ210" i="94"/>
  <c r="AI210" i="94"/>
  <c r="AH210" i="94"/>
  <c r="AG210" i="94"/>
  <c r="AF210" i="94"/>
  <c r="AE210" i="94"/>
  <c r="AD210" i="94"/>
  <c r="AC210" i="94"/>
  <c r="AB210" i="94"/>
  <c r="AA210" i="94"/>
  <c r="Z210" i="94"/>
  <c r="Y210" i="94"/>
  <c r="X210" i="94"/>
  <c r="W210" i="94"/>
  <c r="V210" i="94"/>
  <c r="U210" i="94"/>
  <c r="T210" i="94"/>
  <c r="S210" i="94"/>
  <c r="R210" i="94"/>
  <c r="Q210" i="94"/>
  <c r="P210" i="94"/>
  <c r="O210" i="94"/>
  <c r="N210" i="94"/>
  <c r="M210" i="94"/>
  <c r="L210" i="94"/>
  <c r="K210" i="94"/>
  <c r="J210" i="94"/>
  <c r="I210" i="94"/>
  <c r="H210" i="94"/>
  <c r="G210" i="94"/>
  <c r="F210" i="94"/>
  <c r="E210" i="94"/>
  <c r="D210" i="94"/>
  <c r="C210" i="94"/>
  <c r="B210" i="94"/>
  <c r="BA209" i="94"/>
  <c r="AZ209" i="94"/>
  <c r="AY209" i="94"/>
  <c r="AX209" i="94"/>
  <c r="AW209" i="94"/>
  <c r="AV209" i="94"/>
  <c r="AU209" i="94"/>
  <c r="AT209" i="94"/>
  <c r="AS209" i="94"/>
  <c r="AR209" i="94"/>
  <c r="AQ209" i="94"/>
  <c r="AP209" i="94"/>
  <c r="AO209" i="94"/>
  <c r="AN209" i="94"/>
  <c r="AM209" i="94"/>
  <c r="AL209" i="94"/>
  <c r="AK209" i="94"/>
  <c r="AJ209" i="94"/>
  <c r="AI209" i="94"/>
  <c r="AH209" i="94"/>
  <c r="AG209" i="94"/>
  <c r="AF209" i="94"/>
  <c r="AE209" i="94"/>
  <c r="AD209" i="94"/>
  <c r="AC209" i="94"/>
  <c r="AB209" i="94"/>
  <c r="AA209" i="94"/>
  <c r="Z209" i="94"/>
  <c r="Y209" i="94"/>
  <c r="X209" i="94"/>
  <c r="W209" i="94"/>
  <c r="V209" i="94"/>
  <c r="U209" i="94"/>
  <c r="T209" i="94"/>
  <c r="S209" i="94"/>
  <c r="R209" i="94"/>
  <c r="Q209" i="94"/>
  <c r="P209" i="94"/>
  <c r="O209" i="94"/>
  <c r="N209" i="94"/>
  <c r="M209" i="94"/>
  <c r="L209" i="94"/>
  <c r="K209" i="94"/>
  <c r="J209" i="94"/>
  <c r="I209" i="94"/>
  <c r="H209" i="94"/>
  <c r="G209" i="94"/>
  <c r="F209" i="94"/>
  <c r="E209" i="94"/>
  <c r="D209" i="94"/>
  <c r="C209" i="94"/>
  <c r="B209" i="94"/>
  <c r="BA208" i="94"/>
  <c r="AZ208" i="94"/>
  <c r="AY208" i="94"/>
  <c r="AX208" i="94"/>
  <c r="AW208" i="94"/>
  <c r="AV208" i="94"/>
  <c r="AU208" i="94"/>
  <c r="AT208" i="94"/>
  <c r="AS208" i="94"/>
  <c r="AR208" i="94"/>
  <c r="AQ208" i="94"/>
  <c r="AP208" i="94"/>
  <c r="AO208" i="94"/>
  <c r="AN208" i="94"/>
  <c r="AM208" i="94"/>
  <c r="AL208" i="94"/>
  <c r="AK208" i="94"/>
  <c r="AJ208" i="94"/>
  <c r="AI208" i="94"/>
  <c r="AH208" i="94"/>
  <c r="AG208" i="94"/>
  <c r="AF208" i="94"/>
  <c r="AE208" i="94"/>
  <c r="AD208" i="94"/>
  <c r="AC208" i="94"/>
  <c r="AB208" i="94"/>
  <c r="AA208" i="94"/>
  <c r="Z208" i="94"/>
  <c r="Y208" i="94"/>
  <c r="X208" i="94"/>
  <c r="W208" i="94"/>
  <c r="V208" i="94"/>
  <c r="U208" i="94"/>
  <c r="T208" i="94"/>
  <c r="S208" i="94"/>
  <c r="R208" i="94"/>
  <c r="Q208" i="94"/>
  <c r="P208" i="94"/>
  <c r="O208" i="94"/>
  <c r="N208" i="94"/>
  <c r="M208" i="94"/>
  <c r="L208" i="94"/>
  <c r="K208" i="94"/>
  <c r="J208" i="94"/>
  <c r="I208" i="94"/>
  <c r="H208" i="94"/>
  <c r="G208" i="94"/>
  <c r="F208" i="94"/>
  <c r="E208" i="94"/>
  <c r="D208" i="94"/>
  <c r="C208" i="94"/>
  <c r="B208" i="94"/>
  <c r="BA207" i="94"/>
  <c r="AZ207" i="94"/>
  <c r="AY207" i="94"/>
  <c r="AX207" i="94"/>
  <c r="AW207" i="94"/>
  <c r="AV207" i="94"/>
  <c r="AU207" i="94"/>
  <c r="AT207" i="94"/>
  <c r="AS207" i="94"/>
  <c r="AR207" i="94"/>
  <c r="AQ207" i="94"/>
  <c r="AP207" i="94"/>
  <c r="AO207" i="94"/>
  <c r="AN207" i="94"/>
  <c r="AM207" i="94"/>
  <c r="AL207" i="94"/>
  <c r="AK207" i="94"/>
  <c r="AJ207" i="94"/>
  <c r="AI207" i="94"/>
  <c r="AH207" i="94"/>
  <c r="AG207" i="94"/>
  <c r="AF207" i="94"/>
  <c r="AE207" i="94"/>
  <c r="AD207" i="94"/>
  <c r="AC207" i="94"/>
  <c r="AB207" i="94"/>
  <c r="AA207" i="94"/>
  <c r="Z207" i="94"/>
  <c r="Y207" i="94"/>
  <c r="X207" i="94"/>
  <c r="W207" i="94"/>
  <c r="V207" i="94"/>
  <c r="U207" i="94"/>
  <c r="T207" i="94"/>
  <c r="S207" i="94"/>
  <c r="R207" i="94"/>
  <c r="Q207" i="94"/>
  <c r="P207" i="94"/>
  <c r="O207" i="94"/>
  <c r="N207" i="94"/>
  <c r="M207" i="94"/>
  <c r="L207" i="94"/>
  <c r="K207" i="94"/>
  <c r="J207" i="94"/>
  <c r="I207" i="94"/>
  <c r="H207" i="94"/>
  <c r="G207" i="94"/>
  <c r="F207" i="94"/>
  <c r="E207" i="94"/>
  <c r="D207" i="94"/>
  <c r="C207" i="94"/>
  <c r="B207" i="94"/>
  <c r="BA206" i="94"/>
  <c r="AZ206" i="94"/>
  <c r="AY206" i="94"/>
  <c r="AX206" i="94"/>
  <c r="AW206" i="94"/>
  <c r="AV206" i="94"/>
  <c r="AU206" i="94"/>
  <c r="AT206" i="94"/>
  <c r="AS206" i="94"/>
  <c r="AR206" i="94"/>
  <c r="AQ206" i="94"/>
  <c r="AP206" i="94"/>
  <c r="AO206" i="94"/>
  <c r="AN206" i="94"/>
  <c r="AM206" i="94"/>
  <c r="AL206" i="94"/>
  <c r="AK206" i="94"/>
  <c r="AJ206" i="94"/>
  <c r="AI206" i="94"/>
  <c r="AH206" i="94"/>
  <c r="AG206" i="94"/>
  <c r="AF206" i="94"/>
  <c r="AE206" i="94"/>
  <c r="AD206" i="94"/>
  <c r="AC206" i="94"/>
  <c r="AB206" i="94"/>
  <c r="AA206" i="94"/>
  <c r="Z206" i="94"/>
  <c r="Y206" i="94"/>
  <c r="X206" i="94"/>
  <c r="W206" i="94"/>
  <c r="V206" i="94"/>
  <c r="U206" i="94"/>
  <c r="T206" i="94"/>
  <c r="S206" i="94"/>
  <c r="R206" i="94"/>
  <c r="Q206" i="94"/>
  <c r="P206" i="94"/>
  <c r="O206" i="94"/>
  <c r="N206" i="94"/>
  <c r="M206" i="94"/>
  <c r="L206" i="94"/>
  <c r="K206" i="94"/>
  <c r="J206" i="94"/>
  <c r="I206" i="94"/>
  <c r="H206" i="94"/>
  <c r="G206" i="94"/>
  <c r="F206" i="94"/>
  <c r="E206" i="94"/>
  <c r="D206" i="94"/>
  <c r="C206" i="94"/>
  <c r="B206" i="94"/>
  <c r="BA205" i="94"/>
  <c r="AZ205" i="94"/>
  <c r="AY205" i="94"/>
  <c r="AX205" i="94"/>
  <c r="AW205" i="94"/>
  <c r="AV205" i="94"/>
  <c r="AU205" i="94"/>
  <c r="AT205" i="94"/>
  <c r="AS205" i="94"/>
  <c r="AR205" i="94"/>
  <c r="AQ205" i="94"/>
  <c r="AP205" i="94"/>
  <c r="AO205" i="94"/>
  <c r="AN205" i="94"/>
  <c r="AM205" i="94"/>
  <c r="AL205" i="94"/>
  <c r="AK205" i="94"/>
  <c r="AJ205" i="94"/>
  <c r="AI205" i="94"/>
  <c r="AH205" i="94"/>
  <c r="AG205" i="94"/>
  <c r="AF205" i="94"/>
  <c r="AE205" i="94"/>
  <c r="AD205" i="94"/>
  <c r="AC205" i="94"/>
  <c r="AB205" i="94"/>
  <c r="AA205" i="94"/>
  <c r="Z205" i="94"/>
  <c r="Y205" i="94"/>
  <c r="X205" i="94"/>
  <c r="W205" i="94"/>
  <c r="V205" i="94"/>
  <c r="U205" i="94"/>
  <c r="T205" i="94"/>
  <c r="S205" i="94"/>
  <c r="R205" i="94"/>
  <c r="Q205" i="94"/>
  <c r="P205" i="94"/>
  <c r="O205" i="94"/>
  <c r="N205" i="94"/>
  <c r="M205" i="94"/>
  <c r="L205" i="94"/>
  <c r="K205" i="94"/>
  <c r="J205" i="94"/>
  <c r="I205" i="94"/>
  <c r="H205" i="94"/>
  <c r="G205" i="94"/>
  <c r="F205" i="94"/>
  <c r="E205" i="94"/>
  <c r="D205" i="94"/>
  <c r="C205" i="94"/>
  <c r="B205" i="94"/>
  <c r="BA204" i="94"/>
  <c r="AZ204" i="94"/>
  <c r="AY204" i="94"/>
  <c r="AX204" i="94"/>
  <c r="AW204" i="94"/>
  <c r="AV204" i="94"/>
  <c r="AU204" i="94"/>
  <c r="AT204" i="94"/>
  <c r="AS204" i="94"/>
  <c r="AR204" i="94"/>
  <c r="AQ204" i="94"/>
  <c r="AP204" i="94"/>
  <c r="AO204" i="94"/>
  <c r="AN204" i="94"/>
  <c r="AM204" i="94"/>
  <c r="AL204" i="94"/>
  <c r="AK204" i="94"/>
  <c r="AJ204" i="94"/>
  <c r="AI204" i="94"/>
  <c r="AH204" i="94"/>
  <c r="AG204" i="94"/>
  <c r="AF204" i="94"/>
  <c r="AE204" i="94"/>
  <c r="AD204" i="94"/>
  <c r="AC204" i="94"/>
  <c r="AB204" i="94"/>
  <c r="AA204" i="94"/>
  <c r="Z204" i="94"/>
  <c r="Y204" i="94"/>
  <c r="X204" i="94"/>
  <c r="W204" i="94"/>
  <c r="V204" i="94"/>
  <c r="U204" i="94"/>
  <c r="T204" i="94"/>
  <c r="S204" i="94"/>
  <c r="R204" i="94"/>
  <c r="Q204" i="94"/>
  <c r="P204" i="94"/>
  <c r="O204" i="94"/>
  <c r="N204" i="94"/>
  <c r="M204" i="94"/>
  <c r="L204" i="94"/>
  <c r="K204" i="94"/>
  <c r="J204" i="94"/>
  <c r="I204" i="94"/>
  <c r="H204" i="94"/>
  <c r="G204" i="94"/>
  <c r="F204" i="94"/>
  <c r="E204" i="94"/>
  <c r="D204" i="94"/>
  <c r="C204" i="94"/>
  <c r="B204" i="94"/>
  <c r="BA203" i="94"/>
  <c r="AZ203" i="94"/>
  <c r="AY203" i="94"/>
  <c r="AX203" i="94"/>
  <c r="AW203" i="94"/>
  <c r="AV203" i="94"/>
  <c r="AU203" i="94"/>
  <c r="AT203" i="94"/>
  <c r="AS203" i="94"/>
  <c r="AR203" i="94"/>
  <c r="AQ203" i="94"/>
  <c r="AP203" i="94"/>
  <c r="AO203" i="94"/>
  <c r="AN203" i="94"/>
  <c r="AM203" i="94"/>
  <c r="AL203" i="94"/>
  <c r="AK203" i="94"/>
  <c r="AJ203" i="94"/>
  <c r="AI203" i="94"/>
  <c r="AH203" i="94"/>
  <c r="AG203" i="94"/>
  <c r="AF203" i="94"/>
  <c r="AE203" i="94"/>
  <c r="AD203" i="94"/>
  <c r="AC203" i="94"/>
  <c r="AB203" i="94"/>
  <c r="AA203" i="94"/>
  <c r="Z203" i="94"/>
  <c r="Y203" i="94"/>
  <c r="X203" i="94"/>
  <c r="W203" i="94"/>
  <c r="V203" i="94"/>
  <c r="U203" i="94"/>
  <c r="T203" i="94"/>
  <c r="S203" i="94"/>
  <c r="R203" i="94"/>
  <c r="Q203" i="94"/>
  <c r="P203" i="94"/>
  <c r="O203" i="94"/>
  <c r="N203" i="94"/>
  <c r="M203" i="94"/>
  <c r="L203" i="94"/>
  <c r="K203" i="94"/>
  <c r="J203" i="94"/>
  <c r="I203" i="94"/>
  <c r="H203" i="94"/>
  <c r="G203" i="94"/>
  <c r="F203" i="94"/>
  <c r="E203" i="94"/>
  <c r="D203" i="94"/>
  <c r="C203" i="94"/>
  <c r="B203" i="94"/>
  <c r="BA202" i="94"/>
  <c r="AZ202" i="94"/>
  <c r="AY202" i="94"/>
  <c r="AX202" i="94"/>
  <c r="AW202" i="94"/>
  <c r="AV202" i="94"/>
  <c r="AU202" i="94"/>
  <c r="AT202" i="94"/>
  <c r="AS202" i="94"/>
  <c r="AR202" i="94"/>
  <c r="AQ202" i="94"/>
  <c r="AP202" i="94"/>
  <c r="AO202" i="94"/>
  <c r="AN202" i="94"/>
  <c r="AM202" i="94"/>
  <c r="AL202" i="94"/>
  <c r="AK202" i="94"/>
  <c r="AJ202" i="94"/>
  <c r="AI202" i="94"/>
  <c r="AH202" i="94"/>
  <c r="AG202" i="94"/>
  <c r="AF202" i="94"/>
  <c r="AE202" i="94"/>
  <c r="AD202" i="94"/>
  <c r="AC202" i="94"/>
  <c r="AB202" i="94"/>
  <c r="AA202" i="94"/>
  <c r="Z202" i="94"/>
  <c r="Y202" i="94"/>
  <c r="X202" i="94"/>
  <c r="W202" i="94"/>
  <c r="V202" i="94"/>
  <c r="U202" i="94"/>
  <c r="T202" i="94"/>
  <c r="S202" i="94"/>
  <c r="R202" i="94"/>
  <c r="Q202" i="94"/>
  <c r="P202" i="94"/>
  <c r="O202" i="94"/>
  <c r="N202" i="94"/>
  <c r="M202" i="94"/>
  <c r="L202" i="94"/>
  <c r="K202" i="94"/>
  <c r="J202" i="94"/>
  <c r="I202" i="94"/>
  <c r="H202" i="94"/>
  <c r="G202" i="94"/>
  <c r="F202" i="94"/>
  <c r="E202" i="94"/>
  <c r="D202" i="94"/>
  <c r="C202" i="94"/>
  <c r="B202" i="94"/>
  <c r="BA201" i="94"/>
  <c r="AZ201" i="94"/>
  <c r="AY201" i="94"/>
  <c r="AX201" i="94"/>
  <c r="AW201" i="94"/>
  <c r="AV201" i="94"/>
  <c r="AU201" i="94"/>
  <c r="AT201" i="94"/>
  <c r="AS201" i="94"/>
  <c r="AR201" i="94"/>
  <c r="AQ201" i="94"/>
  <c r="AP201" i="94"/>
  <c r="AO201" i="94"/>
  <c r="AN201" i="94"/>
  <c r="AM201" i="94"/>
  <c r="AL201" i="94"/>
  <c r="AK201" i="94"/>
  <c r="AJ201" i="94"/>
  <c r="AI201" i="94"/>
  <c r="AH201" i="94"/>
  <c r="AG201" i="94"/>
  <c r="AF201" i="94"/>
  <c r="AE201" i="94"/>
  <c r="AD201" i="94"/>
  <c r="AC201" i="94"/>
  <c r="AB201" i="94"/>
  <c r="AA201" i="94"/>
  <c r="Z201" i="94"/>
  <c r="Y201" i="94"/>
  <c r="X201" i="94"/>
  <c r="W201" i="94"/>
  <c r="V201" i="94"/>
  <c r="U201" i="94"/>
  <c r="T201" i="94"/>
  <c r="S201" i="94"/>
  <c r="R201" i="94"/>
  <c r="Q201" i="94"/>
  <c r="P201" i="94"/>
  <c r="O201" i="94"/>
  <c r="N201" i="94"/>
  <c r="M201" i="94"/>
  <c r="L201" i="94"/>
  <c r="K201" i="94"/>
  <c r="J201" i="94"/>
  <c r="I201" i="94"/>
  <c r="H201" i="94"/>
  <c r="G201" i="94"/>
  <c r="F201" i="94"/>
  <c r="E201" i="94"/>
  <c r="D201" i="94"/>
  <c r="C201" i="94"/>
  <c r="B201" i="94"/>
  <c r="BA200" i="94"/>
  <c r="AZ200" i="94"/>
  <c r="AY200" i="94"/>
  <c r="AX200" i="94"/>
  <c r="AW200" i="94"/>
  <c r="AV200" i="94"/>
  <c r="AU200" i="94"/>
  <c r="AT200" i="94"/>
  <c r="AS200" i="94"/>
  <c r="AR200" i="94"/>
  <c r="AQ200" i="94"/>
  <c r="AP200" i="94"/>
  <c r="AO200" i="94"/>
  <c r="AN200" i="94"/>
  <c r="AM200" i="94"/>
  <c r="AL200" i="94"/>
  <c r="AK200" i="94"/>
  <c r="AJ200" i="94"/>
  <c r="AI200" i="94"/>
  <c r="AH200" i="94"/>
  <c r="AG200" i="94"/>
  <c r="AF200" i="94"/>
  <c r="AE200" i="94"/>
  <c r="AD200" i="94"/>
  <c r="AC200" i="94"/>
  <c r="AB200" i="94"/>
  <c r="AA200" i="94"/>
  <c r="Z200" i="94"/>
  <c r="Y200" i="94"/>
  <c r="X200" i="94"/>
  <c r="W200" i="94"/>
  <c r="V200" i="94"/>
  <c r="U200" i="94"/>
  <c r="T200" i="94"/>
  <c r="S200" i="94"/>
  <c r="R200" i="94"/>
  <c r="Q200" i="94"/>
  <c r="P200" i="94"/>
  <c r="O200" i="94"/>
  <c r="N200" i="94"/>
  <c r="M200" i="94"/>
  <c r="L200" i="94"/>
  <c r="K200" i="94"/>
  <c r="J200" i="94"/>
  <c r="I200" i="94"/>
  <c r="H200" i="94"/>
  <c r="G200" i="94"/>
  <c r="F200" i="94"/>
  <c r="E200" i="94"/>
  <c r="D200" i="94"/>
  <c r="C200" i="94"/>
  <c r="B200" i="94"/>
  <c r="BA199" i="94"/>
  <c r="AZ199" i="94"/>
  <c r="AY199" i="94"/>
  <c r="AX199" i="94"/>
  <c r="AW199" i="94"/>
  <c r="AV199" i="94"/>
  <c r="AU199" i="94"/>
  <c r="AT199" i="94"/>
  <c r="AS199" i="94"/>
  <c r="AR199" i="94"/>
  <c r="AQ199" i="94"/>
  <c r="AP199" i="94"/>
  <c r="AO199" i="94"/>
  <c r="AN199" i="94"/>
  <c r="AM199" i="94"/>
  <c r="AL199" i="94"/>
  <c r="AK199" i="94"/>
  <c r="AJ199" i="94"/>
  <c r="AI199" i="94"/>
  <c r="AH199" i="94"/>
  <c r="AG199" i="94"/>
  <c r="AF199" i="94"/>
  <c r="AE199" i="94"/>
  <c r="AD199" i="94"/>
  <c r="AC199" i="94"/>
  <c r="AB199" i="94"/>
  <c r="AA199" i="94"/>
  <c r="Z199" i="94"/>
  <c r="Y199" i="94"/>
  <c r="X199" i="94"/>
  <c r="W199" i="94"/>
  <c r="V199" i="94"/>
  <c r="U199" i="94"/>
  <c r="T199" i="94"/>
  <c r="S199" i="94"/>
  <c r="R199" i="94"/>
  <c r="Q199" i="94"/>
  <c r="P199" i="94"/>
  <c r="O199" i="94"/>
  <c r="N199" i="94"/>
  <c r="M199" i="94"/>
  <c r="L199" i="94"/>
  <c r="K199" i="94"/>
  <c r="J199" i="94"/>
  <c r="I199" i="94"/>
  <c r="H199" i="94"/>
  <c r="G199" i="94"/>
  <c r="F199" i="94"/>
  <c r="E199" i="94"/>
  <c r="D199" i="94"/>
  <c r="C199" i="94"/>
  <c r="B199" i="94"/>
  <c r="BA198" i="94"/>
  <c r="AZ198" i="94"/>
  <c r="AY198" i="94"/>
  <c r="AX198" i="94"/>
  <c r="AW198" i="94"/>
  <c r="AV198" i="94"/>
  <c r="AU198" i="94"/>
  <c r="AT198" i="94"/>
  <c r="AS198" i="94"/>
  <c r="AR198" i="94"/>
  <c r="AQ198" i="94"/>
  <c r="AP198" i="94"/>
  <c r="AO198" i="94"/>
  <c r="AN198" i="94"/>
  <c r="AM198" i="94"/>
  <c r="AL198" i="94"/>
  <c r="AK198" i="94"/>
  <c r="AJ198" i="94"/>
  <c r="AI198" i="94"/>
  <c r="AH198" i="94"/>
  <c r="AG198" i="94"/>
  <c r="AF198" i="94"/>
  <c r="AE198" i="94"/>
  <c r="AD198" i="94"/>
  <c r="AC198" i="94"/>
  <c r="AB198" i="94"/>
  <c r="AA198" i="94"/>
  <c r="Z198" i="94"/>
  <c r="Y198" i="94"/>
  <c r="X198" i="94"/>
  <c r="W198" i="94"/>
  <c r="V198" i="94"/>
  <c r="U198" i="94"/>
  <c r="T198" i="94"/>
  <c r="S198" i="94"/>
  <c r="R198" i="94"/>
  <c r="Q198" i="94"/>
  <c r="P198" i="94"/>
  <c r="O198" i="94"/>
  <c r="N198" i="94"/>
  <c r="M198" i="94"/>
  <c r="L198" i="94"/>
  <c r="K198" i="94"/>
  <c r="J198" i="94"/>
  <c r="I198" i="94"/>
  <c r="H198" i="94"/>
  <c r="G198" i="94"/>
  <c r="F198" i="94"/>
  <c r="E198" i="94"/>
  <c r="D198" i="94"/>
  <c r="C198" i="94"/>
  <c r="B198" i="94"/>
  <c r="BA197" i="94"/>
  <c r="AZ197" i="94"/>
  <c r="AY197" i="94"/>
  <c r="AX197" i="94"/>
  <c r="AW197" i="94"/>
  <c r="AV197" i="94"/>
  <c r="AU197" i="94"/>
  <c r="AT197" i="94"/>
  <c r="AS197" i="94"/>
  <c r="AR197" i="94"/>
  <c r="AQ197" i="94"/>
  <c r="AP197" i="94"/>
  <c r="AO197" i="94"/>
  <c r="AN197" i="94"/>
  <c r="AM197" i="94"/>
  <c r="AL197" i="94"/>
  <c r="AK197" i="94"/>
  <c r="AJ197" i="94"/>
  <c r="AI197" i="94"/>
  <c r="AH197" i="94"/>
  <c r="AG197" i="94"/>
  <c r="AF197" i="94"/>
  <c r="AE197" i="94"/>
  <c r="AD197" i="94"/>
  <c r="AC197" i="94"/>
  <c r="AB197" i="94"/>
  <c r="AA197" i="94"/>
  <c r="Z197" i="94"/>
  <c r="Y197" i="94"/>
  <c r="X197" i="94"/>
  <c r="W197" i="94"/>
  <c r="V197" i="94"/>
  <c r="U197" i="94"/>
  <c r="T197" i="94"/>
  <c r="S197" i="94"/>
  <c r="R197" i="94"/>
  <c r="Q197" i="94"/>
  <c r="P197" i="94"/>
  <c r="O197" i="94"/>
  <c r="N197" i="94"/>
  <c r="M197" i="94"/>
  <c r="L197" i="94"/>
  <c r="K197" i="94"/>
  <c r="J197" i="94"/>
  <c r="I197" i="94"/>
  <c r="H197" i="94"/>
  <c r="G197" i="94"/>
  <c r="F197" i="94"/>
  <c r="E197" i="94"/>
  <c r="D197" i="94"/>
  <c r="C197" i="94"/>
  <c r="B197" i="94"/>
  <c r="BA196" i="94"/>
  <c r="AZ196" i="94"/>
  <c r="AY196" i="94"/>
  <c r="AX196" i="94"/>
  <c r="AW196" i="94"/>
  <c r="AV196" i="94"/>
  <c r="AU196" i="94"/>
  <c r="AT196" i="94"/>
  <c r="AS196" i="94"/>
  <c r="AR196" i="94"/>
  <c r="AQ196" i="94"/>
  <c r="AP196" i="94"/>
  <c r="AO196" i="94"/>
  <c r="AN196" i="94"/>
  <c r="AM196" i="94"/>
  <c r="AL196" i="94"/>
  <c r="AK196" i="94"/>
  <c r="AJ196" i="94"/>
  <c r="AI196" i="94"/>
  <c r="AH196" i="94"/>
  <c r="AG196" i="94"/>
  <c r="AF196" i="94"/>
  <c r="AE196" i="94"/>
  <c r="AD196" i="94"/>
  <c r="AC196" i="94"/>
  <c r="AB196" i="94"/>
  <c r="AA196" i="94"/>
  <c r="Z196" i="94"/>
  <c r="Y196" i="94"/>
  <c r="X196" i="94"/>
  <c r="W196" i="94"/>
  <c r="V196" i="94"/>
  <c r="U196" i="94"/>
  <c r="T196" i="94"/>
  <c r="S196" i="94"/>
  <c r="R196" i="94"/>
  <c r="Q196" i="94"/>
  <c r="P196" i="94"/>
  <c r="O196" i="94"/>
  <c r="N196" i="94"/>
  <c r="M196" i="94"/>
  <c r="L196" i="94"/>
  <c r="K196" i="94"/>
  <c r="J196" i="94"/>
  <c r="I196" i="94"/>
  <c r="H196" i="94"/>
  <c r="G196" i="94"/>
  <c r="F196" i="94"/>
  <c r="E196" i="94"/>
  <c r="D196" i="94"/>
  <c r="C196" i="94"/>
  <c r="B196" i="94"/>
  <c r="BA195" i="94"/>
  <c r="AZ195" i="94"/>
  <c r="AY195" i="94"/>
  <c r="AX195" i="94"/>
  <c r="AW195" i="94"/>
  <c r="AV195" i="94"/>
  <c r="AU195" i="94"/>
  <c r="AT195" i="94"/>
  <c r="AS195" i="94"/>
  <c r="AR195" i="94"/>
  <c r="AQ195" i="94"/>
  <c r="AP195" i="94"/>
  <c r="AO195" i="94"/>
  <c r="AN195" i="94"/>
  <c r="AM195" i="94"/>
  <c r="AL195" i="94"/>
  <c r="AK195" i="94"/>
  <c r="AJ195" i="94"/>
  <c r="AI195" i="94"/>
  <c r="AH195" i="94"/>
  <c r="AG195" i="94"/>
  <c r="AF195" i="94"/>
  <c r="AE195" i="94"/>
  <c r="AD195" i="94"/>
  <c r="AC195" i="94"/>
  <c r="AB195" i="94"/>
  <c r="AA195" i="94"/>
  <c r="Z195" i="94"/>
  <c r="Y195" i="94"/>
  <c r="X195" i="94"/>
  <c r="W195" i="94"/>
  <c r="V195" i="94"/>
  <c r="U195" i="94"/>
  <c r="T195" i="94"/>
  <c r="S195" i="94"/>
  <c r="R195" i="94"/>
  <c r="Q195" i="94"/>
  <c r="P195" i="94"/>
  <c r="O195" i="94"/>
  <c r="N195" i="94"/>
  <c r="M195" i="94"/>
  <c r="L195" i="94"/>
  <c r="K195" i="94"/>
  <c r="J195" i="94"/>
  <c r="I195" i="94"/>
  <c r="H195" i="94"/>
  <c r="G195" i="94"/>
  <c r="F195" i="94"/>
  <c r="E195" i="94"/>
  <c r="D195" i="94"/>
  <c r="C195" i="94"/>
  <c r="B195" i="94"/>
  <c r="BA194" i="94"/>
  <c r="AZ194" i="94"/>
  <c r="AY194" i="94"/>
  <c r="AX194" i="94"/>
  <c r="AW194" i="94"/>
  <c r="AV194" i="94"/>
  <c r="AU194" i="94"/>
  <c r="AT194" i="94"/>
  <c r="AS194" i="94"/>
  <c r="AR194" i="94"/>
  <c r="AQ194" i="94"/>
  <c r="AP194" i="94"/>
  <c r="AO194" i="94"/>
  <c r="AN194" i="94"/>
  <c r="AM194" i="94"/>
  <c r="AL194" i="94"/>
  <c r="AK194" i="94"/>
  <c r="AJ194" i="94"/>
  <c r="AI194" i="94"/>
  <c r="AH194" i="94"/>
  <c r="AG194" i="94"/>
  <c r="AF194" i="94"/>
  <c r="AE194" i="94"/>
  <c r="AD194" i="94"/>
  <c r="AC194" i="94"/>
  <c r="AB194" i="94"/>
  <c r="AA194" i="94"/>
  <c r="Z194" i="94"/>
  <c r="Y194" i="94"/>
  <c r="X194" i="94"/>
  <c r="W194" i="94"/>
  <c r="V194" i="94"/>
  <c r="U194" i="94"/>
  <c r="T194" i="94"/>
  <c r="S194" i="94"/>
  <c r="R194" i="94"/>
  <c r="Q194" i="94"/>
  <c r="P194" i="94"/>
  <c r="O194" i="94"/>
  <c r="N194" i="94"/>
  <c r="M194" i="94"/>
  <c r="L194" i="94"/>
  <c r="K194" i="94"/>
  <c r="J194" i="94"/>
  <c r="I194" i="94"/>
  <c r="H194" i="94"/>
  <c r="G194" i="94"/>
  <c r="F194" i="94"/>
  <c r="E194" i="94"/>
  <c r="D194" i="94"/>
  <c r="C194" i="94"/>
  <c r="B194" i="94"/>
  <c r="BA193" i="94"/>
  <c r="AZ193" i="94"/>
  <c r="AY193" i="94"/>
  <c r="AX193" i="94"/>
  <c r="AW193" i="94"/>
  <c r="AV193" i="94"/>
  <c r="AU193" i="94"/>
  <c r="AT193" i="94"/>
  <c r="AS193" i="94"/>
  <c r="AR193" i="94"/>
  <c r="AQ193" i="94"/>
  <c r="AP193" i="94"/>
  <c r="AO193" i="94"/>
  <c r="AN193" i="94"/>
  <c r="AM193" i="94"/>
  <c r="AL193" i="94"/>
  <c r="AK193" i="94"/>
  <c r="AJ193" i="94"/>
  <c r="AI193" i="94"/>
  <c r="AH193" i="94"/>
  <c r="AG193" i="94"/>
  <c r="AF193" i="94"/>
  <c r="AE193" i="94"/>
  <c r="AD193" i="94"/>
  <c r="AC193" i="94"/>
  <c r="AB193" i="94"/>
  <c r="AA193" i="94"/>
  <c r="Z193" i="94"/>
  <c r="Y193" i="94"/>
  <c r="X193" i="94"/>
  <c r="W193" i="94"/>
  <c r="V193" i="94"/>
  <c r="U193" i="94"/>
  <c r="T193" i="94"/>
  <c r="S193" i="94"/>
  <c r="R193" i="94"/>
  <c r="Q193" i="94"/>
  <c r="P193" i="94"/>
  <c r="O193" i="94"/>
  <c r="N193" i="94"/>
  <c r="M193" i="94"/>
  <c r="L193" i="94"/>
  <c r="K193" i="94"/>
  <c r="J193" i="94"/>
  <c r="I193" i="94"/>
  <c r="H193" i="94"/>
  <c r="G193" i="94"/>
  <c r="F193" i="94"/>
  <c r="E193" i="94"/>
  <c r="D193" i="94"/>
  <c r="C193" i="94"/>
  <c r="B193" i="94"/>
  <c r="BA192" i="94"/>
  <c r="AZ192" i="94"/>
  <c r="AY192" i="94"/>
  <c r="AX192" i="94"/>
  <c r="AW192" i="94"/>
  <c r="AV192" i="94"/>
  <c r="AU192" i="94"/>
  <c r="AT192" i="94"/>
  <c r="AS192" i="94"/>
  <c r="AR192" i="94"/>
  <c r="AQ192" i="94"/>
  <c r="AP192" i="94"/>
  <c r="AO192" i="94"/>
  <c r="AN192" i="94"/>
  <c r="AM192" i="94"/>
  <c r="AL192" i="94"/>
  <c r="AK192" i="94"/>
  <c r="AJ192" i="94"/>
  <c r="AI192" i="94"/>
  <c r="AH192" i="94"/>
  <c r="AG192" i="94"/>
  <c r="AF192" i="94"/>
  <c r="AE192" i="94"/>
  <c r="AD192" i="94"/>
  <c r="AC192" i="94"/>
  <c r="AB192" i="94"/>
  <c r="AA192" i="94"/>
  <c r="Z192" i="94"/>
  <c r="Y192" i="94"/>
  <c r="X192" i="94"/>
  <c r="W192" i="94"/>
  <c r="V192" i="94"/>
  <c r="U192" i="94"/>
  <c r="T192" i="94"/>
  <c r="S192" i="94"/>
  <c r="R192" i="94"/>
  <c r="Q192" i="94"/>
  <c r="P192" i="94"/>
  <c r="O192" i="94"/>
  <c r="N192" i="94"/>
  <c r="M192" i="94"/>
  <c r="L192" i="94"/>
  <c r="K192" i="94"/>
  <c r="J192" i="94"/>
  <c r="I192" i="94"/>
  <c r="H192" i="94"/>
  <c r="G192" i="94"/>
  <c r="F192" i="94"/>
  <c r="E192" i="94"/>
  <c r="D192" i="94"/>
  <c r="C192" i="94"/>
  <c r="B192" i="94"/>
  <c r="BA191" i="94"/>
  <c r="AZ191" i="94"/>
  <c r="AY191" i="94"/>
  <c r="AX191" i="94"/>
  <c r="AW191" i="94"/>
  <c r="AV191" i="94"/>
  <c r="AU191" i="94"/>
  <c r="AT191" i="94"/>
  <c r="AS191" i="94"/>
  <c r="AR191" i="94"/>
  <c r="AQ191" i="94"/>
  <c r="AP191" i="94"/>
  <c r="AO191" i="94"/>
  <c r="AN191" i="94"/>
  <c r="AM191" i="94"/>
  <c r="AL191" i="94"/>
  <c r="AK191" i="94"/>
  <c r="AJ191" i="94"/>
  <c r="AI191" i="94"/>
  <c r="AH191" i="94"/>
  <c r="AG191" i="94"/>
  <c r="AF191" i="94"/>
  <c r="AE191" i="94"/>
  <c r="AD191" i="94"/>
  <c r="AC191" i="94"/>
  <c r="AB191" i="94"/>
  <c r="AA191" i="94"/>
  <c r="Z191" i="94"/>
  <c r="Y191" i="94"/>
  <c r="X191" i="94"/>
  <c r="W191" i="94"/>
  <c r="V191" i="94"/>
  <c r="U191" i="94"/>
  <c r="T191" i="94"/>
  <c r="S191" i="94"/>
  <c r="R191" i="94"/>
  <c r="Q191" i="94"/>
  <c r="P191" i="94"/>
  <c r="O191" i="94"/>
  <c r="N191" i="94"/>
  <c r="M191" i="94"/>
  <c r="L191" i="94"/>
  <c r="K191" i="94"/>
  <c r="J191" i="94"/>
  <c r="I191" i="94"/>
  <c r="H191" i="94"/>
  <c r="G191" i="94"/>
  <c r="F191" i="94"/>
  <c r="E191" i="94"/>
  <c r="D191" i="94"/>
  <c r="C191" i="94"/>
  <c r="B191" i="94"/>
  <c r="BA190" i="94"/>
  <c r="AZ190" i="94"/>
  <c r="AY190" i="94"/>
  <c r="AX190" i="94"/>
  <c r="AW190" i="94"/>
  <c r="AV190" i="94"/>
  <c r="AU190" i="94"/>
  <c r="AT190" i="94"/>
  <c r="AS190" i="94"/>
  <c r="AR190" i="94"/>
  <c r="AQ190" i="94"/>
  <c r="AP190" i="94"/>
  <c r="AO190" i="94"/>
  <c r="AN190" i="94"/>
  <c r="AM190" i="94"/>
  <c r="AL190" i="94"/>
  <c r="AK190" i="94"/>
  <c r="AJ190" i="94"/>
  <c r="AI190" i="94"/>
  <c r="AH190" i="94"/>
  <c r="AG190" i="94"/>
  <c r="AF190" i="94"/>
  <c r="AE190" i="94"/>
  <c r="AD190" i="94"/>
  <c r="AC190" i="94"/>
  <c r="AB190" i="94"/>
  <c r="AA190" i="94"/>
  <c r="Z190" i="94"/>
  <c r="Y190" i="94"/>
  <c r="X190" i="94"/>
  <c r="W190" i="94"/>
  <c r="V190" i="94"/>
  <c r="U190" i="94"/>
  <c r="T190" i="94"/>
  <c r="S190" i="94"/>
  <c r="R190" i="94"/>
  <c r="Q190" i="94"/>
  <c r="P190" i="94"/>
  <c r="O190" i="94"/>
  <c r="N190" i="94"/>
  <c r="M190" i="94"/>
  <c r="L190" i="94"/>
  <c r="K190" i="94"/>
  <c r="J190" i="94"/>
  <c r="I190" i="94"/>
  <c r="H190" i="94"/>
  <c r="G190" i="94"/>
  <c r="F190" i="94"/>
  <c r="E190" i="94"/>
  <c r="D190" i="94"/>
  <c r="C190" i="94"/>
  <c r="B190" i="94"/>
  <c r="BA189" i="94"/>
  <c r="AZ189" i="94"/>
  <c r="AY189" i="94"/>
  <c r="AX189" i="94"/>
  <c r="AW189" i="94"/>
  <c r="AV189" i="94"/>
  <c r="AU189" i="94"/>
  <c r="AT189" i="94"/>
  <c r="AS189" i="94"/>
  <c r="AR189" i="94"/>
  <c r="AQ189" i="94"/>
  <c r="AP189" i="94"/>
  <c r="AO189" i="94"/>
  <c r="AN189" i="94"/>
  <c r="AM189" i="94"/>
  <c r="AL189" i="94"/>
  <c r="AK189" i="94"/>
  <c r="AJ189" i="94"/>
  <c r="AI189" i="94"/>
  <c r="AH189" i="94"/>
  <c r="AG189" i="94"/>
  <c r="AF189" i="94"/>
  <c r="AE189" i="94"/>
  <c r="AD189" i="94"/>
  <c r="AC189" i="94"/>
  <c r="AB189" i="94"/>
  <c r="AA189" i="94"/>
  <c r="Z189" i="94"/>
  <c r="Y189" i="94"/>
  <c r="X189" i="94"/>
  <c r="W189" i="94"/>
  <c r="V189" i="94"/>
  <c r="U189" i="94"/>
  <c r="T189" i="94"/>
  <c r="S189" i="94"/>
  <c r="R189" i="94"/>
  <c r="Q189" i="94"/>
  <c r="P189" i="94"/>
  <c r="O189" i="94"/>
  <c r="N189" i="94"/>
  <c r="M189" i="94"/>
  <c r="L189" i="94"/>
  <c r="K189" i="94"/>
  <c r="J189" i="94"/>
  <c r="I189" i="94"/>
  <c r="H189" i="94"/>
  <c r="G189" i="94"/>
  <c r="F189" i="94"/>
  <c r="E189" i="94"/>
  <c r="D189" i="94"/>
  <c r="C189" i="94"/>
  <c r="B189" i="94"/>
  <c r="BA188" i="94"/>
  <c r="AZ188" i="94"/>
  <c r="AY188" i="94"/>
  <c r="AX188" i="94"/>
  <c r="AW188" i="94"/>
  <c r="AV188" i="94"/>
  <c r="AU188" i="94"/>
  <c r="AT188" i="94"/>
  <c r="AS188" i="94"/>
  <c r="AR188" i="94"/>
  <c r="AQ188" i="94"/>
  <c r="AP188" i="94"/>
  <c r="AO188" i="94"/>
  <c r="AN188" i="94"/>
  <c r="AM188" i="94"/>
  <c r="AL188" i="94"/>
  <c r="AK188" i="94"/>
  <c r="AJ188" i="94"/>
  <c r="AI188" i="94"/>
  <c r="AH188" i="94"/>
  <c r="AG188" i="94"/>
  <c r="AF188" i="94"/>
  <c r="AE188" i="94"/>
  <c r="AD188" i="94"/>
  <c r="AC188" i="94"/>
  <c r="AB188" i="94"/>
  <c r="AA188" i="94"/>
  <c r="Z188" i="94"/>
  <c r="Y188" i="94"/>
  <c r="X188" i="94"/>
  <c r="W188" i="94"/>
  <c r="V188" i="94"/>
  <c r="U188" i="94"/>
  <c r="T188" i="94"/>
  <c r="S188" i="94"/>
  <c r="R188" i="94"/>
  <c r="Q188" i="94"/>
  <c r="P188" i="94"/>
  <c r="O188" i="94"/>
  <c r="N188" i="94"/>
  <c r="M188" i="94"/>
  <c r="L188" i="94"/>
  <c r="K188" i="94"/>
  <c r="J188" i="94"/>
  <c r="I188" i="94"/>
  <c r="H188" i="94"/>
  <c r="G188" i="94"/>
  <c r="F188" i="94"/>
  <c r="E188" i="94"/>
  <c r="D188" i="94"/>
  <c r="C188" i="94"/>
  <c r="B188" i="94"/>
  <c r="BA187" i="94"/>
  <c r="AZ187" i="94"/>
  <c r="AY187" i="94"/>
  <c r="AX187" i="94"/>
  <c r="AW187" i="94"/>
  <c r="AV187" i="94"/>
  <c r="AU187" i="94"/>
  <c r="AT187" i="94"/>
  <c r="AS187" i="94"/>
  <c r="AR187" i="94"/>
  <c r="AQ187" i="94"/>
  <c r="AP187" i="94"/>
  <c r="AO187" i="94"/>
  <c r="AN187" i="94"/>
  <c r="AM187" i="94"/>
  <c r="AL187" i="94"/>
  <c r="AK187" i="94"/>
  <c r="AJ187" i="94"/>
  <c r="AI187" i="94"/>
  <c r="AH187" i="94"/>
  <c r="AG187" i="94"/>
  <c r="AF187" i="94"/>
  <c r="AE187" i="94"/>
  <c r="AD187" i="94"/>
  <c r="AC187" i="94"/>
  <c r="AB187" i="94"/>
  <c r="AA187" i="94"/>
  <c r="Z187" i="94"/>
  <c r="Y187" i="94"/>
  <c r="X187" i="94"/>
  <c r="W187" i="94"/>
  <c r="V187" i="94"/>
  <c r="U187" i="94"/>
  <c r="T187" i="94"/>
  <c r="S187" i="94"/>
  <c r="R187" i="94"/>
  <c r="Q187" i="94"/>
  <c r="P187" i="94"/>
  <c r="O187" i="94"/>
  <c r="N187" i="94"/>
  <c r="M187" i="94"/>
  <c r="L187" i="94"/>
  <c r="K187" i="94"/>
  <c r="J187" i="94"/>
  <c r="I187" i="94"/>
  <c r="H187" i="94"/>
  <c r="G187" i="94"/>
  <c r="F187" i="94"/>
  <c r="E187" i="94"/>
  <c r="D187" i="94"/>
  <c r="C187" i="94"/>
  <c r="B187" i="94"/>
  <c r="BA186" i="94"/>
  <c r="AZ186" i="94"/>
  <c r="AY186" i="94"/>
  <c r="AX186" i="94"/>
  <c r="AW186" i="94"/>
  <c r="AV186" i="94"/>
  <c r="AU186" i="94"/>
  <c r="AT186" i="94"/>
  <c r="AS186" i="94"/>
  <c r="AR186" i="94"/>
  <c r="AQ186" i="94"/>
  <c r="AP186" i="94"/>
  <c r="AO186" i="94"/>
  <c r="AN186" i="94"/>
  <c r="AM186" i="94"/>
  <c r="AL186" i="94"/>
  <c r="AK186" i="94"/>
  <c r="AJ186" i="94"/>
  <c r="AI186" i="94"/>
  <c r="AH186" i="94"/>
  <c r="AG186" i="94"/>
  <c r="AF186" i="94"/>
  <c r="AE186" i="94"/>
  <c r="AD186" i="94"/>
  <c r="AC186" i="94"/>
  <c r="AB186" i="94"/>
  <c r="AA186" i="94"/>
  <c r="Z186" i="94"/>
  <c r="Y186" i="94"/>
  <c r="X186" i="94"/>
  <c r="W186" i="94"/>
  <c r="V186" i="94"/>
  <c r="U186" i="94"/>
  <c r="T186" i="94"/>
  <c r="S186" i="94"/>
  <c r="R186" i="94"/>
  <c r="Q186" i="94"/>
  <c r="P186" i="94"/>
  <c r="O186" i="94"/>
  <c r="N186" i="94"/>
  <c r="M186" i="94"/>
  <c r="L186" i="94"/>
  <c r="K186" i="94"/>
  <c r="J186" i="94"/>
  <c r="I186" i="94"/>
  <c r="H186" i="94"/>
  <c r="G186" i="94"/>
  <c r="F186" i="94"/>
  <c r="E186" i="94"/>
  <c r="D186" i="94"/>
  <c r="C186" i="94"/>
  <c r="B186" i="94"/>
  <c r="BA185" i="94"/>
  <c r="AZ185" i="94"/>
  <c r="AY185" i="94"/>
  <c r="AX185" i="94"/>
  <c r="AW185" i="94"/>
  <c r="AV185" i="94"/>
  <c r="AU185" i="94"/>
  <c r="AT185" i="94"/>
  <c r="AS185" i="94"/>
  <c r="AR185" i="94"/>
  <c r="AQ185" i="94"/>
  <c r="AP185" i="94"/>
  <c r="AO185" i="94"/>
  <c r="AN185" i="94"/>
  <c r="AM185" i="94"/>
  <c r="AL185" i="94"/>
  <c r="AK185" i="94"/>
  <c r="AJ185" i="94"/>
  <c r="AI185" i="94"/>
  <c r="AH185" i="94"/>
  <c r="AG185" i="94"/>
  <c r="AF185" i="94"/>
  <c r="AE185" i="94"/>
  <c r="AD185" i="94"/>
  <c r="AC185" i="94"/>
  <c r="AB185" i="94"/>
  <c r="AA185" i="94"/>
  <c r="Z185" i="94"/>
  <c r="Y185" i="94"/>
  <c r="X185" i="94"/>
  <c r="W185" i="94"/>
  <c r="V185" i="94"/>
  <c r="U185" i="94"/>
  <c r="T185" i="94"/>
  <c r="S185" i="94"/>
  <c r="R185" i="94"/>
  <c r="Q185" i="94"/>
  <c r="P185" i="94"/>
  <c r="O185" i="94"/>
  <c r="N185" i="94"/>
  <c r="M185" i="94"/>
  <c r="L185" i="94"/>
  <c r="K185" i="94"/>
  <c r="J185" i="94"/>
  <c r="I185" i="94"/>
  <c r="H185" i="94"/>
  <c r="G185" i="94"/>
  <c r="F185" i="94"/>
  <c r="E185" i="94"/>
  <c r="D185" i="94"/>
  <c r="C185" i="94"/>
  <c r="B185" i="94"/>
  <c r="BA184" i="94"/>
  <c r="AZ184" i="94"/>
  <c r="AY184" i="94"/>
  <c r="AX184" i="94"/>
  <c r="AW184" i="94"/>
  <c r="AV184" i="94"/>
  <c r="AU184" i="94"/>
  <c r="AT184" i="94"/>
  <c r="AS184" i="94"/>
  <c r="AR184" i="94"/>
  <c r="AQ184" i="94"/>
  <c r="AP184" i="94"/>
  <c r="AO184" i="94"/>
  <c r="AN184" i="94"/>
  <c r="AM184" i="94"/>
  <c r="AL184" i="94"/>
  <c r="AK184" i="94"/>
  <c r="AJ184" i="94"/>
  <c r="AI184" i="94"/>
  <c r="AH184" i="94"/>
  <c r="AG184" i="94"/>
  <c r="AF184" i="94"/>
  <c r="AE184" i="94"/>
  <c r="AD184" i="94"/>
  <c r="AC184" i="94"/>
  <c r="AB184" i="94"/>
  <c r="AA184" i="94"/>
  <c r="Z184" i="94"/>
  <c r="Y184" i="94"/>
  <c r="X184" i="94"/>
  <c r="W184" i="94"/>
  <c r="V184" i="94"/>
  <c r="U184" i="94"/>
  <c r="T184" i="94"/>
  <c r="S184" i="94"/>
  <c r="R184" i="94"/>
  <c r="Q184" i="94"/>
  <c r="P184" i="94"/>
  <c r="O184" i="94"/>
  <c r="N184" i="94"/>
  <c r="M184" i="94"/>
  <c r="L184" i="94"/>
  <c r="K184" i="94"/>
  <c r="J184" i="94"/>
  <c r="I184" i="94"/>
  <c r="H184" i="94"/>
  <c r="G184" i="94"/>
  <c r="F184" i="94"/>
  <c r="E184" i="94"/>
  <c r="D184" i="94"/>
  <c r="C184" i="94"/>
  <c r="B184" i="94"/>
  <c r="BA183" i="94"/>
  <c r="AZ183" i="94"/>
  <c r="AY183" i="94"/>
  <c r="AX183" i="94"/>
  <c r="AW183" i="94"/>
  <c r="AV183" i="94"/>
  <c r="AU183" i="94"/>
  <c r="AT183" i="94"/>
  <c r="AS183" i="94"/>
  <c r="AR183" i="94"/>
  <c r="AQ183" i="94"/>
  <c r="AP183" i="94"/>
  <c r="AO183" i="94"/>
  <c r="AN183" i="94"/>
  <c r="AM183" i="94"/>
  <c r="AL183" i="94"/>
  <c r="AK183" i="94"/>
  <c r="AJ183" i="94"/>
  <c r="AI183" i="94"/>
  <c r="AH183" i="94"/>
  <c r="AG183" i="94"/>
  <c r="AF183" i="94"/>
  <c r="AE183" i="94"/>
  <c r="AD183" i="94"/>
  <c r="AC183" i="94"/>
  <c r="AB183" i="94"/>
  <c r="AA183" i="94"/>
  <c r="Z183" i="94"/>
  <c r="Y183" i="94"/>
  <c r="X183" i="94"/>
  <c r="W183" i="94"/>
  <c r="V183" i="94"/>
  <c r="U183" i="94"/>
  <c r="T183" i="94"/>
  <c r="S183" i="94"/>
  <c r="R183" i="94"/>
  <c r="Q183" i="94"/>
  <c r="P183" i="94"/>
  <c r="O183" i="94"/>
  <c r="N183" i="94"/>
  <c r="M183" i="94"/>
  <c r="L183" i="94"/>
  <c r="K183" i="94"/>
  <c r="J183" i="94"/>
  <c r="I183" i="94"/>
  <c r="H183" i="94"/>
  <c r="G183" i="94"/>
  <c r="F183" i="94"/>
  <c r="E183" i="94"/>
  <c r="D183" i="94"/>
  <c r="C183" i="94"/>
  <c r="B183" i="94"/>
  <c r="BA182" i="94"/>
  <c r="AZ182" i="94"/>
  <c r="AY182" i="94"/>
  <c r="AX182" i="94"/>
  <c r="AW182" i="94"/>
  <c r="AV182" i="94"/>
  <c r="AU182" i="94"/>
  <c r="AT182" i="94"/>
  <c r="AS182" i="94"/>
  <c r="AR182" i="94"/>
  <c r="AQ182" i="94"/>
  <c r="AP182" i="94"/>
  <c r="AO182" i="94"/>
  <c r="AN182" i="94"/>
  <c r="AM182" i="94"/>
  <c r="AL182" i="94"/>
  <c r="AK182" i="94"/>
  <c r="AJ182" i="94"/>
  <c r="AI182" i="94"/>
  <c r="AH182" i="94"/>
  <c r="AG182" i="94"/>
  <c r="AF182" i="94"/>
  <c r="AE182" i="94"/>
  <c r="AD182" i="94"/>
  <c r="AC182" i="94"/>
  <c r="AB182" i="94"/>
  <c r="AA182" i="94"/>
  <c r="Z182" i="94"/>
  <c r="Y182" i="94"/>
  <c r="X182" i="94"/>
  <c r="W182" i="94"/>
  <c r="V182" i="94"/>
  <c r="U182" i="94"/>
  <c r="T182" i="94"/>
  <c r="S182" i="94"/>
  <c r="R182" i="94"/>
  <c r="Q182" i="94"/>
  <c r="P182" i="94"/>
  <c r="O182" i="94"/>
  <c r="N182" i="94"/>
  <c r="M182" i="94"/>
  <c r="L182" i="94"/>
  <c r="K182" i="94"/>
  <c r="J182" i="94"/>
  <c r="I182" i="94"/>
  <c r="H182" i="94"/>
  <c r="G182" i="94"/>
  <c r="F182" i="94"/>
  <c r="E182" i="94"/>
  <c r="D182" i="94"/>
  <c r="C182" i="94"/>
  <c r="B182" i="94"/>
  <c r="BA181" i="94"/>
  <c r="AZ181" i="94"/>
  <c r="AY181" i="94"/>
  <c r="AX181" i="94"/>
  <c r="AW181" i="94"/>
  <c r="AV181" i="94"/>
  <c r="AU181" i="94"/>
  <c r="AT181" i="94"/>
  <c r="AS181" i="94"/>
  <c r="AR181" i="94"/>
  <c r="AQ181" i="94"/>
  <c r="AP181" i="94"/>
  <c r="AO181" i="94"/>
  <c r="AN181" i="94"/>
  <c r="AM181" i="94"/>
  <c r="AL181" i="94"/>
  <c r="AK181" i="94"/>
  <c r="AJ181" i="94"/>
  <c r="AI181" i="94"/>
  <c r="AH181" i="94"/>
  <c r="AG181" i="94"/>
  <c r="AF181" i="94"/>
  <c r="AE181" i="94"/>
  <c r="AD181" i="94"/>
  <c r="AC181" i="94"/>
  <c r="AB181" i="94"/>
  <c r="AA181" i="94"/>
  <c r="Z181" i="94"/>
  <c r="Y181" i="94"/>
  <c r="X181" i="94"/>
  <c r="W181" i="94"/>
  <c r="V181" i="94"/>
  <c r="U181" i="94"/>
  <c r="T181" i="94"/>
  <c r="S181" i="94"/>
  <c r="R181" i="94"/>
  <c r="Q181" i="94"/>
  <c r="P181" i="94"/>
  <c r="O181" i="94"/>
  <c r="N181" i="94"/>
  <c r="M181" i="94"/>
  <c r="L181" i="94"/>
  <c r="K181" i="94"/>
  <c r="J181" i="94"/>
  <c r="I181" i="94"/>
  <c r="H181" i="94"/>
  <c r="G181" i="94"/>
  <c r="F181" i="94"/>
  <c r="E181" i="94"/>
  <c r="D181" i="94"/>
  <c r="C181" i="94"/>
  <c r="B181" i="94"/>
  <c r="BA180" i="94"/>
  <c r="AZ180" i="94"/>
  <c r="AY180" i="94"/>
  <c r="AX180" i="94"/>
  <c r="AW180" i="94"/>
  <c r="AV180" i="94"/>
  <c r="AU180" i="94"/>
  <c r="AT180" i="94"/>
  <c r="AS180" i="94"/>
  <c r="AR180" i="94"/>
  <c r="AQ180" i="94"/>
  <c r="AP180" i="94"/>
  <c r="AO180" i="94"/>
  <c r="AN180" i="94"/>
  <c r="AM180" i="94"/>
  <c r="AL180" i="94"/>
  <c r="AK180" i="94"/>
  <c r="AJ180" i="94"/>
  <c r="AI180" i="94"/>
  <c r="AH180" i="94"/>
  <c r="AG180" i="94"/>
  <c r="AF180" i="94"/>
  <c r="AE180" i="94"/>
  <c r="AD180" i="94"/>
  <c r="AC180" i="94"/>
  <c r="AB180" i="94"/>
  <c r="AA180" i="94"/>
  <c r="Z180" i="94"/>
  <c r="Y180" i="94"/>
  <c r="X180" i="94"/>
  <c r="W180" i="94"/>
  <c r="V180" i="94"/>
  <c r="U180" i="94"/>
  <c r="T180" i="94"/>
  <c r="S180" i="94"/>
  <c r="R180" i="94"/>
  <c r="Q180" i="94"/>
  <c r="P180" i="94"/>
  <c r="O180" i="94"/>
  <c r="N180" i="94"/>
  <c r="M180" i="94"/>
  <c r="L180" i="94"/>
  <c r="K180" i="94"/>
  <c r="J180" i="94"/>
  <c r="I180" i="94"/>
  <c r="H180" i="94"/>
  <c r="G180" i="94"/>
  <c r="F180" i="94"/>
  <c r="E180" i="94"/>
  <c r="D180" i="94"/>
  <c r="C180" i="94"/>
  <c r="B180" i="94"/>
  <c r="BA179" i="94"/>
  <c r="AZ179" i="94"/>
  <c r="AY179" i="94"/>
  <c r="AX179" i="94"/>
  <c r="AW179" i="94"/>
  <c r="AV179" i="94"/>
  <c r="AU179" i="94"/>
  <c r="AT179" i="94"/>
  <c r="AS179" i="94"/>
  <c r="AR179" i="94"/>
  <c r="AQ179" i="94"/>
  <c r="AP179" i="94"/>
  <c r="AO179" i="94"/>
  <c r="AN179" i="94"/>
  <c r="AM179" i="94"/>
  <c r="AL179" i="94"/>
  <c r="AK179" i="94"/>
  <c r="AJ179" i="94"/>
  <c r="AI179" i="94"/>
  <c r="AH179" i="94"/>
  <c r="AG179" i="94"/>
  <c r="AF179" i="94"/>
  <c r="AE179" i="94"/>
  <c r="AD179" i="94"/>
  <c r="AC179" i="94"/>
  <c r="AB179" i="94"/>
  <c r="AA179" i="94"/>
  <c r="Z179" i="94"/>
  <c r="Y179" i="94"/>
  <c r="X179" i="94"/>
  <c r="W179" i="94"/>
  <c r="V179" i="94"/>
  <c r="U179" i="94"/>
  <c r="T179" i="94"/>
  <c r="S179" i="94"/>
  <c r="R179" i="94"/>
  <c r="Q179" i="94"/>
  <c r="P179" i="94"/>
  <c r="O179" i="94"/>
  <c r="N179" i="94"/>
  <c r="M179" i="94"/>
  <c r="L179" i="94"/>
  <c r="K179" i="94"/>
  <c r="J179" i="94"/>
  <c r="I179" i="94"/>
  <c r="H179" i="94"/>
  <c r="G179" i="94"/>
  <c r="F179" i="94"/>
  <c r="E179" i="94"/>
  <c r="D179" i="94"/>
  <c r="C179" i="94"/>
  <c r="B179" i="94"/>
  <c r="BA178" i="94"/>
  <c r="AZ178" i="94"/>
  <c r="AY178" i="94"/>
  <c r="AX178" i="94"/>
  <c r="AW178" i="94"/>
  <c r="AV178" i="94"/>
  <c r="AU178" i="94"/>
  <c r="AT178" i="94"/>
  <c r="AS178" i="94"/>
  <c r="AR178" i="94"/>
  <c r="AQ178" i="94"/>
  <c r="AP178" i="94"/>
  <c r="AO178" i="94"/>
  <c r="AN178" i="94"/>
  <c r="AM178" i="94"/>
  <c r="AL178" i="94"/>
  <c r="AK178" i="94"/>
  <c r="AJ178" i="94"/>
  <c r="AI178" i="94"/>
  <c r="AH178" i="94"/>
  <c r="AG178" i="94"/>
  <c r="AF178" i="94"/>
  <c r="AE178" i="94"/>
  <c r="AD178" i="94"/>
  <c r="AC178" i="94"/>
  <c r="AB178" i="94"/>
  <c r="AA178" i="94"/>
  <c r="Z178" i="94"/>
  <c r="Y178" i="94"/>
  <c r="X178" i="94"/>
  <c r="W178" i="94"/>
  <c r="V178" i="94"/>
  <c r="U178" i="94"/>
  <c r="T178" i="94"/>
  <c r="S178" i="94"/>
  <c r="R178" i="94"/>
  <c r="Q178" i="94"/>
  <c r="P178" i="94"/>
  <c r="O178" i="94"/>
  <c r="N178" i="94"/>
  <c r="M178" i="94"/>
  <c r="L178" i="94"/>
  <c r="K178" i="94"/>
  <c r="J178" i="94"/>
  <c r="I178" i="94"/>
  <c r="H178" i="94"/>
  <c r="G178" i="94"/>
  <c r="F178" i="94"/>
  <c r="E178" i="94"/>
  <c r="D178" i="94"/>
  <c r="C178" i="94"/>
  <c r="B178" i="94"/>
  <c r="BA177" i="94"/>
  <c r="AZ177" i="94"/>
  <c r="AY177" i="94"/>
  <c r="AX177" i="94"/>
  <c r="AW177" i="94"/>
  <c r="AV177" i="94"/>
  <c r="AU177" i="94"/>
  <c r="AT177" i="94"/>
  <c r="AS177" i="94"/>
  <c r="AR177" i="94"/>
  <c r="AQ177" i="94"/>
  <c r="AP177" i="94"/>
  <c r="AO177" i="94"/>
  <c r="AN177" i="94"/>
  <c r="AM177" i="94"/>
  <c r="AL177" i="94"/>
  <c r="AK177" i="94"/>
  <c r="AJ177" i="94"/>
  <c r="AI177" i="94"/>
  <c r="AH177" i="94"/>
  <c r="AG177" i="94"/>
  <c r="AF177" i="94"/>
  <c r="AE177" i="94"/>
  <c r="AD177" i="94"/>
  <c r="AC177" i="94"/>
  <c r="AB177" i="94"/>
  <c r="AA177" i="94"/>
  <c r="Z177" i="94"/>
  <c r="Y177" i="94"/>
  <c r="X177" i="94"/>
  <c r="W177" i="94"/>
  <c r="V177" i="94"/>
  <c r="U177" i="94"/>
  <c r="T177" i="94"/>
  <c r="S177" i="94"/>
  <c r="R177" i="94"/>
  <c r="Q177" i="94"/>
  <c r="P177" i="94"/>
  <c r="O177" i="94"/>
  <c r="N177" i="94"/>
  <c r="M177" i="94"/>
  <c r="L177" i="94"/>
  <c r="K177" i="94"/>
  <c r="J177" i="94"/>
  <c r="I177" i="94"/>
  <c r="H177" i="94"/>
  <c r="G177" i="94"/>
  <c r="F177" i="94"/>
  <c r="E177" i="94"/>
  <c r="D177" i="94"/>
  <c r="C177" i="94"/>
  <c r="B177" i="94"/>
  <c r="BA176" i="94"/>
  <c r="AZ176" i="94"/>
  <c r="AY176" i="94"/>
  <c r="AX176" i="94"/>
  <c r="AW176" i="94"/>
  <c r="AV176" i="94"/>
  <c r="AU176" i="94"/>
  <c r="AT176" i="94"/>
  <c r="AS176" i="94"/>
  <c r="AR176" i="94"/>
  <c r="AQ176" i="94"/>
  <c r="AP176" i="94"/>
  <c r="AO176" i="94"/>
  <c r="AN176" i="94"/>
  <c r="AM176" i="94"/>
  <c r="AL176" i="94"/>
  <c r="AK176" i="94"/>
  <c r="AJ176" i="94"/>
  <c r="AI176" i="94"/>
  <c r="AH176" i="94"/>
  <c r="AG176" i="94"/>
  <c r="AF176" i="94"/>
  <c r="AE176" i="94"/>
  <c r="AD176" i="94"/>
  <c r="AC176" i="94"/>
  <c r="AB176" i="94"/>
  <c r="AA176" i="94"/>
  <c r="Z176" i="94"/>
  <c r="Y176" i="94"/>
  <c r="X176" i="94"/>
  <c r="W176" i="94"/>
  <c r="V176" i="94"/>
  <c r="U176" i="94"/>
  <c r="T176" i="94"/>
  <c r="S176" i="94"/>
  <c r="R176" i="94"/>
  <c r="Q176" i="94"/>
  <c r="P176" i="94"/>
  <c r="O176" i="94"/>
  <c r="N176" i="94"/>
  <c r="M176" i="94"/>
  <c r="L176" i="94"/>
  <c r="K176" i="94"/>
  <c r="J176" i="94"/>
  <c r="I176" i="94"/>
  <c r="H176" i="94"/>
  <c r="G176" i="94"/>
  <c r="F176" i="94"/>
  <c r="E176" i="94"/>
  <c r="D176" i="94"/>
  <c r="C176" i="94"/>
  <c r="B176" i="94"/>
  <c r="BA175" i="94"/>
  <c r="AZ175" i="94"/>
  <c r="AY175" i="94"/>
  <c r="AX175" i="94"/>
  <c r="AW175" i="94"/>
  <c r="AV175" i="94"/>
  <c r="AU175" i="94"/>
  <c r="AT175" i="94"/>
  <c r="AS175" i="94"/>
  <c r="AR175" i="94"/>
  <c r="AQ175" i="94"/>
  <c r="AP175" i="94"/>
  <c r="AO175" i="94"/>
  <c r="AN175" i="94"/>
  <c r="AM175" i="94"/>
  <c r="AL175" i="94"/>
  <c r="AK175" i="94"/>
  <c r="AJ175" i="94"/>
  <c r="AI175" i="94"/>
  <c r="AH175" i="94"/>
  <c r="AG175" i="94"/>
  <c r="AF175" i="94"/>
  <c r="AE175" i="94"/>
  <c r="AD175" i="94"/>
  <c r="AC175" i="94"/>
  <c r="AB175" i="94"/>
  <c r="AA175" i="94"/>
  <c r="Z175" i="94"/>
  <c r="Y175" i="94"/>
  <c r="X175" i="94"/>
  <c r="W175" i="94"/>
  <c r="V175" i="94"/>
  <c r="U175" i="94"/>
  <c r="T175" i="94"/>
  <c r="S175" i="94"/>
  <c r="R175" i="94"/>
  <c r="Q175" i="94"/>
  <c r="P175" i="94"/>
  <c r="O175" i="94"/>
  <c r="N175" i="94"/>
  <c r="M175" i="94"/>
  <c r="L175" i="94"/>
  <c r="K175" i="94"/>
  <c r="J175" i="94"/>
  <c r="I175" i="94"/>
  <c r="H175" i="94"/>
  <c r="G175" i="94"/>
  <c r="F175" i="94"/>
  <c r="E175" i="94"/>
  <c r="D175" i="94"/>
  <c r="C175" i="94"/>
  <c r="B175" i="94"/>
  <c r="BA174" i="94"/>
  <c r="AZ174" i="94"/>
  <c r="AY174" i="94"/>
  <c r="AX174" i="94"/>
  <c r="AW174" i="94"/>
  <c r="AV174" i="94"/>
  <c r="AU174" i="94"/>
  <c r="AT174" i="94"/>
  <c r="AS174" i="94"/>
  <c r="AR174" i="94"/>
  <c r="AQ174" i="94"/>
  <c r="AP174" i="94"/>
  <c r="AO174" i="94"/>
  <c r="AN174" i="94"/>
  <c r="AM174" i="94"/>
  <c r="AL174" i="94"/>
  <c r="AK174" i="94"/>
  <c r="AJ174" i="94"/>
  <c r="AI174" i="94"/>
  <c r="AH174" i="94"/>
  <c r="AG174" i="94"/>
  <c r="AF174" i="94"/>
  <c r="AE174" i="94"/>
  <c r="AD174" i="94"/>
  <c r="AC174" i="94"/>
  <c r="AB174" i="94"/>
  <c r="AA174" i="94"/>
  <c r="Z174" i="94"/>
  <c r="Y174" i="94"/>
  <c r="X174" i="94"/>
  <c r="W174" i="94"/>
  <c r="V174" i="94"/>
  <c r="U174" i="94"/>
  <c r="T174" i="94"/>
  <c r="S174" i="94"/>
  <c r="R174" i="94"/>
  <c r="Q174" i="94"/>
  <c r="P174" i="94"/>
  <c r="O174" i="94"/>
  <c r="N174" i="94"/>
  <c r="M174" i="94"/>
  <c r="L174" i="94"/>
  <c r="K174" i="94"/>
  <c r="J174" i="94"/>
  <c r="I174" i="94"/>
  <c r="H174" i="94"/>
  <c r="G174" i="94"/>
  <c r="F174" i="94"/>
  <c r="E174" i="94"/>
  <c r="D174" i="94"/>
  <c r="C174" i="94"/>
  <c r="B174" i="94"/>
  <c r="BA173" i="94"/>
  <c r="AZ173" i="94"/>
  <c r="AY173" i="94"/>
  <c r="AX173" i="94"/>
  <c r="AW173" i="94"/>
  <c r="AV173" i="94"/>
  <c r="AU173" i="94"/>
  <c r="AT173" i="94"/>
  <c r="AS173" i="94"/>
  <c r="AR173" i="94"/>
  <c r="AQ173" i="94"/>
  <c r="AP173" i="94"/>
  <c r="AO173" i="94"/>
  <c r="AN173" i="94"/>
  <c r="AM173" i="94"/>
  <c r="AL173" i="94"/>
  <c r="AK173" i="94"/>
  <c r="AJ173" i="94"/>
  <c r="AI173" i="94"/>
  <c r="AH173" i="94"/>
  <c r="AG173" i="94"/>
  <c r="AF173" i="94"/>
  <c r="AE173" i="94"/>
  <c r="AD173" i="94"/>
  <c r="AC173" i="94"/>
  <c r="AB173" i="94"/>
  <c r="AA173" i="94"/>
  <c r="Z173" i="94"/>
  <c r="Y173" i="94"/>
  <c r="X173" i="94"/>
  <c r="W173" i="94"/>
  <c r="V173" i="94"/>
  <c r="U173" i="94"/>
  <c r="T173" i="94"/>
  <c r="S173" i="94"/>
  <c r="R173" i="94"/>
  <c r="Q173" i="94"/>
  <c r="P173" i="94"/>
  <c r="O173" i="94"/>
  <c r="N173" i="94"/>
  <c r="M173" i="94"/>
  <c r="L173" i="94"/>
  <c r="K173" i="94"/>
  <c r="J173" i="94"/>
  <c r="I173" i="94"/>
  <c r="H173" i="94"/>
  <c r="G173" i="94"/>
  <c r="F173" i="94"/>
  <c r="E173" i="94"/>
  <c r="D173" i="94"/>
  <c r="C173" i="94"/>
  <c r="B173" i="94"/>
  <c r="BA172" i="94"/>
  <c r="AZ172" i="94"/>
  <c r="AY172" i="94"/>
  <c r="AX172" i="94"/>
  <c r="AW172" i="94"/>
  <c r="AV172" i="94"/>
  <c r="AU172" i="94"/>
  <c r="AT172" i="94"/>
  <c r="AS172" i="94"/>
  <c r="AR172" i="94"/>
  <c r="AQ172" i="94"/>
  <c r="AP172" i="94"/>
  <c r="AO172" i="94"/>
  <c r="AN172" i="94"/>
  <c r="AM172" i="94"/>
  <c r="AL172" i="94"/>
  <c r="AK172" i="94"/>
  <c r="AJ172" i="94"/>
  <c r="AI172" i="94"/>
  <c r="AH172" i="94"/>
  <c r="AG172" i="94"/>
  <c r="AF172" i="94"/>
  <c r="AE172" i="94"/>
  <c r="AD172" i="94"/>
  <c r="AC172" i="94"/>
  <c r="AB172" i="94"/>
  <c r="AA172" i="94"/>
  <c r="Z172" i="94"/>
  <c r="Y172" i="94"/>
  <c r="X172" i="94"/>
  <c r="W172" i="94"/>
  <c r="V172" i="94"/>
  <c r="U172" i="94"/>
  <c r="T172" i="94"/>
  <c r="S172" i="94"/>
  <c r="R172" i="94"/>
  <c r="Q172" i="94"/>
  <c r="P172" i="94"/>
  <c r="O172" i="94"/>
  <c r="N172" i="94"/>
  <c r="M172" i="94"/>
  <c r="L172" i="94"/>
  <c r="K172" i="94"/>
  <c r="J172" i="94"/>
  <c r="I172" i="94"/>
  <c r="H172" i="94"/>
  <c r="G172" i="94"/>
  <c r="F172" i="94"/>
  <c r="E172" i="94"/>
  <c r="D172" i="94"/>
  <c r="C172" i="94"/>
  <c r="B172" i="94"/>
  <c r="BA171" i="94"/>
  <c r="AZ171" i="94"/>
  <c r="AY171" i="94"/>
  <c r="AX171" i="94"/>
  <c r="AW171" i="94"/>
  <c r="AV171" i="94"/>
  <c r="AU171" i="94"/>
  <c r="AT171" i="94"/>
  <c r="AS171" i="94"/>
  <c r="AR171" i="94"/>
  <c r="AQ171" i="94"/>
  <c r="AP171" i="94"/>
  <c r="AO171" i="94"/>
  <c r="AN171" i="94"/>
  <c r="AM171" i="94"/>
  <c r="AL171" i="94"/>
  <c r="AK171" i="94"/>
  <c r="AJ171" i="94"/>
  <c r="AI171" i="94"/>
  <c r="AH171" i="94"/>
  <c r="AG171" i="94"/>
  <c r="AF171" i="94"/>
  <c r="AE171" i="94"/>
  <c r="AD171" i="94"/>
  <c r="AC171" i="94"/>
  <c r="AB171" i="94"/>
  <c r="AA171" i="94"/>
  <c r="Z171" i="94"/>
  <c r="Y171" i="94"/>
  <c r="X171" i="94"/>
  <c r="W171" i="94"/>
  <c r="V171" i="94"/>
  <c r="U171" i="94"/>
  <c r="T171" i="94"/>
  <c r="S171" i="94"/>
  <c r="R171" i="94"/>
  <c r="Q171" i="94"/>
  <c r="P171" i="94"/>
  <c r="O171" i="94"/>
  <c r="N171" i="94"/>
  <c r="M171" i="94"/>
  <c r="L171" i="94"/>
  <c r="K171" i="94"/>
  <c r="J171" i="94"/>
  <c r="I171" i="94"/>
  <c r="H171" i="94"/>
  <c r="G171" i="94"/>
  <c r="F171" i="94"/>
  <c r="E171" i="94"/>
  <c r="D171" i="94"/>
  <c r="C171" i="94"/>
  <c r="B171" i="94"/>
  <c r="BA170" i="94"/>
  <c r="AZ170" i="94"/>
  <c r="AY170" i="94"/>
  <c r="AX170" i="94"/>
  <c r="AW170" i="94"/>
  <c r="AV170" i="94"/>
  <c r="AU170" i="94"/>
  <c r="AT170" i="94"/>
  <c r="AS170" i="94"/>
  <c r="AR170" i="94"/>
  <c r="AQ170" i="94"/>
  <c r="AP170" i="94"/>
  <c r="AO170" i="94"/>
  <c r="AN170" i="94"/>
  <c r="AM170" i="94"/>
  <c r="AL170" i="94"/>
  <c r="AK170" i="94"/>
  <c r="AJ170" i="94"/>
  <c r="AI170" i="94"/>
  <c r="AH170" i="94"/>
  <c r="AG170" i="94"/>
  <c r="AF170" i="94"/>
  <c r="AE170" i="94"/>
  <c r="AD170" i="94"/>
  <c r="AC170" i="94"/>
  <c r="AB170" i="94"/>
  <c r="AA170" i="94"/>
  <c r="Z170" i="94"/>
  <c r="Y170" i="94"/>
  <c r="X170" i="94"/>
  <c r="W170" i="94"/>
  <c r="V170" i="94"/>
  <c r="U170" i="94"/>
  <c r="T170" i="94"/>
  <c r="S170" i="94"/>
  <c r="R170" i="94"/>
  <c r="Q170" i="94"/>
  <c r="P170" i="94"/>
  <c r="O170" i="94"/>
  <c r="N170" i="94"/>
  <c r="M170" i="94"/>
  <c r="L170" i="94"/>
  <c r="K170" i="94"/>
  <c r="J170" i="94"/>
  <c r="I170" i="94"/>
  <c r="H170" i="94"/>
  <c r="G170" i="94"/>
  <c r="F170" i="94"/>
  <c r="E170" i="94"/>
  <c r="D170" i="94"/>
  <c r="C170" i="94"/>
  <c r="B170" i="94"/>
  <c r="BA169" i="94"/>
  <c r="AZ169" i="94"/>
  <c r="AY169" i="94"/>
  <c r="AX169" i="94"/>
  <c r="AW169" i="94"/>
  <c r="AV169" i="94"/>
  <c r="AU169" i="94"/>
  <c r="AT169" i="94"/>
  <c r="AS169" i="94"/>
  <c r="AR169" i="94"/>
  <c r="AQ169" i="94"/>
  <c r="AP169" i="94"/>
  <c r="AO169" i="94"/>
  <c r="AN169" i="94"/>
  <c r="AM169" i="94"/>
  <c r="AL169" i="94"/>
  <c r="AK169" i="94"/>
  <c r="AJ169" i="94"/>
  <c r="AI169" i="94"/>
  <c r="AH169" i="94"/>
  <c r="AG169" i="94"/>
  <c r="AF169" i="94"/>
  <c r="AE169" i="94"/>
  <c r="AD169" i="94"/>
  <c r="AC169" i="94"/>
  <c r="AB169" i="94"/>
  <c r="AA169" i="94"/>
  <c r="Z169" i="94"/>
  <c r="Y169" i="94"/>
  <c r="X169" i="94"/>
  <c r="W169" i="94"/>
  <c r="V169" i="94"/>
  <c r="U169" i="94"/>
  <c r="T169" i="94"/>
  <c r="S169" i="94"/>
  <c r="R169" i="94"/>
  <c r="Q169" i="94"/>
  <c r="P169" i="94"/>
  <c r="O169" i="94"/>
  <c r="N169" i="94"/>
  <c r="M169" i="94"/>
  <c r="L169" i="94"/>
  <c r="K169" i="94"/>
  <c r="J169" i="94"/>
  <c r="I169" i="94"/>
  <c r="H169" i="94"/>
  <c r="G169" i="94"/>
  <c r="F169" i="94"/>
  <c r="E169" i="94"/>
  <c r="D169" i="94"/>
  <c r="C169" i="94"/>
  <c r="B169" i="94"/>
  <c r="BA168" i="94"/>
  <c r="AZ168" i="94"/>
  <c r="AY168" i="94"/>
  <c r="AX168" i="94"/>
  <c r="AW168" i="94"/>
  <c r="AV168" i="94"/>
  <c r="AU168" i="94"/>
  <c r="AT168" i="94"/>
  <c r="AS168" i="94"/>
  <c r="AR168" i="94"/>
  <c r="AQ168" i="94"/>
  <c r="AP168" i="94"/>
  <c r="AO168" i="94"/>
  <c r="AN168" i="94"/>
  <c r="AM168" i="94"/>
  <c r="AL168" i="94"/>
  <c r="AK168" i="94"/>
  <c r="AJ168" i="94"/>
  <c r="AI168" i="94"/>
  <c r="AH168" i="94"/>
  <c r="AG168" i="94"/>
  <c r="AF168" i="94"/>
  <c r="AE168" i="94"/>
  <c r="AD168" i="94"/>
  <c r="AC168" i="94"/>
  <c r="AB168" i="94"/>
  <c r="AA168" i="94"/>
  <c r="Z168" i="94"/>
  <c r="Y168" i="94"/>
  <c r="X168" i="94"/>
  <c r="W168" i="94"/>
  <c r="V168" i="94"/>
  <c r="U168" i="94"/>
  <c r="T168" i="94"/>
  <c r="S168" i="94"/>
  <c r="R168" i="94"/>
  <c r="Q168" i="94"/>
  <c r="P168" i="94"/>
  <c r="O168" i="94"/>
  <c r="N168" i="94"/>
  <c r="M168" i="94"/>
  <c r="L168" i="94"/>
  <c r="K168" i="94"/>
  <c r="J168" i="94"/>
  <c r="I168" i="94"/>
  <c r="H168" i="94"/>
  <c r="G168" i="94"/>
  <c r="F168" i="94"/>
  <c r="E168" i="94"/>
  <c r="D168" i="94"/>
  <c r="C168" i="94"/>
  <c r="B168" i="94"/>
  <c r="BA167" i="94"/>
  <c r="AZ167" i="94"/>
  <c r="AY167" i="94"/>
  <c r="AX167" i="94"/>
  <c r="AW167" i="94"/>
  <c r="AV167" i="94"/>
  <c r="AU167" i="94"/>
  <c r="AT167" i="94"/>
  <c r="AS167" i="94"/>
  <c r="AR167" i="94"/>
  <c r="AQ167" i="94"/>
  <c r="AP167" i="94"/>
  <c r="AO167" i="94"/>
  <c r="AN167" i="94"/>
  <c r="AM167" i="94"/>
  <c r="AL167" i="94"/>
  <c r="AK167" i="94"/>
  <c r="AJ167" i="94"/>
  <c r="AI167" i="94"/>
  <c r="AH167" i="94"/>
  <c r="AG167" i="94"/>
  <c r="AF167" i="94"/>
  <c r="AE167" i="94"/>
  <c r="AD167" i="94"/>
  <c r="AC167" i="94"/>
  <c r="AB167" i="94"/>
  <c r="AA167" i="94"/>
  <c r="Z167" i="94"/>
  <c r="Y167" i="94"/>
  <c r="X167" i="94"/>
  <c r="W167" i="94"/>
  <c r="V167" i="94"/>
  <c r="U167" i="94"/>
  <c r="T167" i="94"/>
  <c r="S167" i="94"/>
  <c r="R167" i="94"/>
  <c r="Q167" i="94"/>
  <c r="P167" i="94"/>
  <c r="O167" i="94"/>
  <c r="N167" i="94"/>
  <c r="M167" i="94"/>
  <c r="L167" i="94"/>
  <c r="K167" i="94"/>
  <c r="J167" i="94"/>
  <c r="I167" i="94"/>
  <c r="H167" i="94"/>
  <c r="G167" i="94"/>
  <c r="F167" i="94"/>
  <c r="E167" i="94"/>
  <c r="D167" i="94"/>
  <c r="C167" i="94"/>
  <c r="B167" i="94"/>
  <c r="BA166" i="94"/>
  <c r="AZ166" i="94"/>
  <c r="AY166" i="94"/>
  <c r="AX166" i="94"/>
  <c r="AW166" i="94"/>
  <c r="AV166" i="94"/>
  <c r="AU166" i="94"/>
  <c r="AT166" i="94"/>
  <c r="AS166" i="94"/>
  <c r="AR166" i="94"/>
  <c r="AQ166" i="94"/>
  <c r="AP166" i="94"/>
  <c r="AO166" i="94"/>
  <c r="AN166" i="94"/>
  <c r="AM166" i="94"/>
  <c r="AL166" i="94"/>
  <c r="AK166" i="94"/>
  <c r="AJ166" i="94"/>
  <c r="AI166" i="94"/>
  <c r="AH166" i="94"/>
  <c r="AG166" i="94"/>
  <c r="AF166" i="94"/>
  <c r="AE166" i="94"/>
  <c r="AD166" i="94"/>
  <c r="AC166" i="94"/>
  <c r="AB166" i="94"/>
  <c r="AA166" i="94"/>
  <c r="Z166" i="94"/>
  <c r="Y166" i="94"/>
  <c r="X166" i="94"/>
  <c r="W166" i="94"/>
  <c r="V166" i="94"/>
  <c r="U166" i="94"/>
  <c r="T166" i="94"/>
  <c r="S166" i="94"/>
  <c r="R166" i="94"/>
  <c r="Q166" i="94"/>
  <c r="P166" i="94"/>
  <c r="O166" i="94"/>
  <c r="N166" i="94"/>
  <c r="M166" i="94"/>
  <c r="L166" i="94"/>
  <c r="K166" i="94"/>
  <c r="J166" i="94"/>
  <c r="I166" i="94"/>
  <c r="H166" i="94"/>
  <c r="G166" i="94"/>
  <c r="F166" i="94"/>
  <c r="E166" i="94"/>
  <c r="D166" i="94"/>
  <c r="C166" i="94"/>
  <c r="B166" i="94"/>
  <c r="BA165" i="94"/>
  <c r="AZ165" i="94"/>
  <c r="AY165" i="94"/>
  <c r="AX165" i="94"/>
  <c r="AW165" i="94"/>
  <c r="AV165" i="94"/>
  <c r="AU165" i="94"/>
  <c r="AT165" i="94"/>
  <c r="AS165" i="94"/>
  <c r="AR165" i="94"/>
  <c r="AQ165" i="94"/>
  <c r="AP165" i="94"/>
  <c r="AO165" i="94"/>
  <c r="AN165" i="94"/>
  <c r="AM165" i="94"/>
  <c r="AL165" i="94"/>
  <c r="AK165" i="94"/>
  <c r="AJ165" i="94"/>
  <c r="AI165" i="94"/>
  <c r="AH165" i="94"/>
  <c r="AG165" i="94"/>
  <c r="AF165" i="94"/>
  <c r="AE165" i="94"/>
  <c r="AD165" i="94"/>
  <c r="AC165" i="94"/>
  <c r="AB165" i="94"/>
  <c r="AA165" i="94"/>
  <c r="Z165" i="94"/>
  <c r="Y165" i="94"/>
  <c r="X165" i="94"/>
  <c r="W165" i="94"/>
  <c r="V165" i="94"/>
  <c r="U165" i="94"/>
  <c r="T165" i="94"/>
  <c r="S165" i="94"/>
  <c r="R165" i="94"/>
  <c r="Q165" i="94"/>
  <c r="P165" i="94"/>
  <c r="O165" i="94"/>
  <c r="N165" i="94"/>
  <c r="M165" i="94"/>
  <c r="L165" i="94"/>
  <c r="K165" i="94"/>
  <c r="J165" i="94"/>
  <c r="I165" i="94"/>
  <c r="H165" i="94"/>
  <c r="G165" i="94"/>
  <c r="F165" i="94"/>
  <c r="E165" i="94"/>
  <c r="D165" i="94"/>
  <c r="C165" i="94"/>
  <c r="B165" i="94"/>
  <c r="BA164" i="94"/>
  <c r="AZ164" i="94"/>
  <c r="AY164" i="94"/>
  <c r="AX164" i="94"/>
  <c r="AW164" i="94"/>
  <c r="AV164" i="94"/>
  <c r="AU164" i="94"/>
  <c r="AT164" i="94"/>
  <c r="AS164" i="94"/>
  <c r="AR164" i="94"/>
  <c r="AQ164" i="94"/>
  <c r="AP164" i="94"/>
  <c r="AO164" i="94"/>
  <c r="AN164" i="94"/>
  <c r="AM164" i="94"/>
  <c r="AL164" i="94"/>
  <c r="AK164" i="94"/>
  <c r="AJ164" i="94"/>
  <c r="AI164" i="94"/>
  <c r="AH164" i="94"/>
  <c r="AG164" i="94"/>
  <c r="AF164" i="94"/>
  <c r="AE164" i="94"/>
  <c r="AD164" i="94"/>
  <c r="AC164" i="94"/>
  <c r="AB164" i="94"/>
  <c r="AA164" i="94"/>
  <c r="Z164" i="94"/>
  <c r="Y164" i="94"/>
  <c r="X164" i="94"/>
  <c r="W164" i="94"/>
  <c r="V164" i="94"/>
  <c r="U164" i="94"/>
  <c r="T164" i="94"/>
  <c r="S164" i="94"/>
  <c r="R164" i="94"/>
  <c r="Q164" i="94"/>
  <c r="P164" i="94"/>
  <c r="O164" i="94"/>
  <c r="N164" i="94"/>
  <c r="M164" i="94"/>
  <c r="L164" i="94"/>
  <c r="K164" i="94"/>
  <c r="J164" i="94"/>
  <c r="I164" i="94"/>
  <c r="H164" i="94"/>
  <c r="G164" i="94"/>
  <c r="F164" i="94"/>
  <c r="E164" i="94"/>
  <c r="D164" i="94"/>
  <c r="C164" i="94"/>
  <c r="B164" i="94"/>
  <c r="BA163" i="94"/>
  <c r="AZ163" i="94"/>
  <c r="AY163" i="94"/>
  <c r="AX163" i="94"/>
  <c r="AW163" i="94"/>
  <c r="AV163" i="94"/>
  <c r="AU163" i="94"/>
  <c r="AT163" i="94"/>
  <c r="AS163" i="94"/>
  <c r="AR163" i="94"/>
  <c r="AQ163" i="94"/>
  <c r="AP163" i="94"/>
  <c r="AO163" i="94"/>
  <c r="AN163" i="94"/>
  <c r="AM163" i="94"/>
  <c r="AL163" i="94"/>
  <c r="AK163" i="94"/>
  <c r="AJ163" i="94"/>
  <c r="AI163" i="94"/>
  <c r="AH163" i="94"/>
  <c r="AG163" i="94"/>
  <c r="AF163" i="94"/>
  <c r="AE163" i="94"/>
  <c r="AD163" i="94"/>
  <c r="AC163" i="94"/>
  <c r="AB163" i="94"/>
  <c r="AA163" i="94"/>
  <c r="Z163" i="94"/>
  <c r="Y163" i="94"/>
  <c r="X163" i="94"/>
  <c r="W163" i="94"/>
  <c r="V163" i="94"/>
  <c r="U163" i="94"/>
  <c r="T163" i="94"/>
  <c r="S163" i="94"/>
  <c r="R163" i="94"/>
  <c r="Q163" i="94"/>
  <c r="P163" i="94"/>
  <c r="O163" i="94"/>
  <c r="N163" i="94"/>
  <c r="M163" i="94"/>
  <c r="L163" i="94"/>
  <c r="K163" i="94"/>
  <c r="J163" i="94"/>
  <c r="I163" i="94"/>
  <c r="H163" i="94"/>
  <c r="G163" i="94"/>
  <c r="F163" i="94"/>
  <c r="E163" i="94"/>
  <c r="D163" i="94"/>
  <c r="C163" i="94"/>
  <c r="B163" i="94"/>
  <c r="BA162" i="94"/>
  <c r="AZ162" i="94"/>
  <c r="AY162" i="94"/>
  <c r="AX162" i="94"/>
  <c r="AW162" i="94"/>
  <c r="AV162" i="94"/>
  <c r="AU162" i="94"/>
  <c r="AT162" i="94"/>
  <c r="AS162" i="94"/>
  <c r="AR162" i="94"/>
  <c r="AQ162" i="94"/>
  <c r="AP162" i="94"/>
  <c r="AO162" i="94"/>
  <c r="AN162" i="94"/>
  <c r="AM162" i="94"/>
  <c r="AL162" i="94"/>
  <c r="AK162" i="94"/>
  <c r="AJ162" i="94"/>
  <c r="AI162" i="94"/>
  <c r="AH162" i="94"/>
  <c r="AG162" i="94"/>
  <c r="AF162" i="94"/>
  <c r="AE162" i="94"/>
  <c r="AD162" i="94"/>
  <c r="AC162" i="94"/>
  <c r="AB162" i="94"/>
  <c r="AA162" i="94"/>
  <c r="Z162" i="94"/>
  <c r="Y162" i="94"/>
  <c r="X162" i="94"/>
  <c r="W162" i="94"/>
  <c r="V162" i="94"/>
  <c r="U162" i="94"/>
  <c r="T162" i="94"/>
  <c r="S162" i="94"/>
  <c r="R162" i="94"/>
  <c r="Q162" i="94"/>
  <c r="P162" i="94"/>
  <c r="O162" i="94"/>
  <c r="N162" i="94"/>
  <c r="M162" i="94"/>
  <c r="L162" i="94"/>
  <c r="K162" i="94"/>
  <c r="J162" i="94"/>
  <c r="I162" i="94"/>
  <c r="H162" i="94"/>
  <c r="G162" i="94"/>
  <c r="F162" i="94"/>
  <c r="E162" i="94"/>
  <c r="D162" i="94"/>
  <c r="C162" i="94"/>
  <c r="B162" i="94"/>
  <c r="BA161" i="94"/>
  <c r="AZ161" i="94"/>
  <c r="AY161" i="94"/>
  <c r="AX161" i="94"/>
  <c r="AW161" i="94"/>
  <c r="AV161" i="94"/>
  <c r="AU161" i="94"/>
  <c r="AT161" i="94"/>
  <c r="AS161" i="94"/>
  <c r="AR161" i="94"/>
  <c r="AQ161" i="94"/>
  <c r="AP161" i="94"/>
  <c r="AO161" i="94"/>
  <c r="AN161" i="94"/>
  <c r="AM161" i="94"/>
  <c r="AL161" i="94"/>
  <c r="AK161" i="94"/>
  <c r="AJ161" i="94"/>
  <c r="AI161" i="94"/>
  <c r="AH161" i="94"/>
  <c r="AG161" i="94"/>
  <c r="AF161" i="94"/>
  <c r="AE161" i="94"/>
  <c r="AD161" i="94"/>
  <c r="AC161" i="94"/>
  <c r="AB161" i="94"/>
  <c r="AA161" i="94"/>
  <c r="Z161" i="94"/>
  <c r="Y161" i="94"/>
  <c r="X161" i="94"/>
  <c r="W161" i="94"/>
  <c r="V161" i="94"/>
  <c r="U161" i="94"/>
  <c r="T161" i="94"/>
  <c r="S161" i="94"/>
  <c r="R161" i="94"/>
  <c r="Q161" i="94"/>
  <c r="P161" i="94"/>
  <c r="O161" i="94"/>
  <c r="N161" i="94"/>
  <c r="M161" i="94"/>
  <c r="L161" i="94"/>
  <c r="K161" i="94"/>
  <c r="J161" i="94"/>
  <c r="I161" i="94"/>
  <c r="H161" i="94"/>
  <c r="G161" i="94"/>
  <c r="F161" i="94"/>
  <c r="E161" i="94"/>
  <c r="D161" i="94"/>
  <c r="C161" i="94"/>
  <c r="B161" i="94"/>
  <c r="BA160" i="94"/>
  <c r="AZ160" i="94"/>
  <c r="AY160" i="94"/>
  <c r="AX160" i="94"/>
  <c r="AW160" i="94"/>
  <c r="AV160" i="94"/>
  <c r="AU160" i="94"/>
  <c r="AT160" i="94"/>
  <c r="AS160" i="94"/>
  <c r="AR160" i="94"/>
  <c r="AQ160" i="94"/>
  <c r="AP160" i="94"/>
  <c r="AO160" i="94"/>
  <c r="AN160" i="94"/>
  <c r="AM160" i="94"/>
  <c r="AL160" i="94"/>
  <c r="AK160" i="94"/>
  <c r="AJ160" i="94"/>
  <c r="AI160" i="94"/>
  <c r="AH160" i="94"/>
  <c r="AG160" i="94"/>
  <c r="AF160" i="94"/>
  <c r="AE160" i="94"/>
  <c r="AD160" i="94"/>
  <c r="AC160" i="94"/>
  <c r="AB160" i="94"/>
  <c r="AA160" i="94"/>
  <c r="Z160" i="94"/>
  <c r="Y160" i="94"/>
  <c r="X160" i="94"/>
  <c r="W160" i="94"/>
  <c r="V160" i="94"/>
  <c r="U160" i="94"/>
  <c r="T160" i="94"/>
  <c r="S160" i="94"/>
  <c r="R160" i="94"/>
  <c r="Q160" i="94"/>
  <c r="P160" i="94"/>
  <c r="O160" i="94"/>
  <c r="N160" i="94"/>
  <c r="M160" i="94"/>
  <c r="L160" i="94"/>
  <c r="K160" i="94"/>
  <c r="J160" i="94"/>
  <c r="I160" i="94"/>
  <c r="H160" i="94"/>
  <c r="G160" i="94"/>
  <c r="F160" i="94"/>
  <c r="E160" i="94"/>
  <c r="D160" i="94"/>
  <c r="C160" i="94"/>
  <c r="B160" i="94"/>
  <c r="BA159" i="94"/>
  <c r="AZ159" i="94"/>
  <c r="AY159" i="94"/>
  <c r="AX159" i="94"/>
  <c r="AW159" i="94"/>
  <c r="AV159" i="94"/>
  <c r="AU159" i="94"/>
  <c r="AT159" i="94"/>
  <c r="AS159" i="94"/>
  <c r="AR159" i="94"/>
  <c r="AQ159" i="94"/>
  <c r="AP159" i="94"/>
  <c r="AO159" i="94"/>
  <c r="AN159" i="94"/>
  <c r="AM159" i="94"/>
  <c r="AL159" i="94"/>
  <c r="AK159" i="94"/>
  <c r="AJ159" i="94"/>
  <c r="AI159" i="94"/>
  <c r="AH159" i="94"/>
  <c r="AG159" i="94"/>
  <c r="AF159" i="94"/>
  <c r="AE159" i="94"/>
  <c r="AD159" i="94"/>
  <c r="AC159" i="94"/>
  <c r="AB159" i="94"/>
  <c r="AA159" i="94"/>
  <c r="Z159" i="94"/>
  <c r="Y159" i="94"/>
  <c r="X159" i="94"/>
  <c r="W159" i="94"/>
  <c r="V159" i="94"/>
  <c r="U159" i="94"/>
  <c r="T159" i="94"/>
  <c r="S159" i="94"/>
  <c r="R159" i="94"/>
  <c r="Q159" i="94"/>
  <c r="P159" i="94"/>
  <c r="O159" i="94"/>
  <c r="N159" i="94"/>
  <c r="M159" i="94"/>
  <c r="L159" i="94"/>
  <c r="K159" i="94"/>
  <c r="J159" i="94"/>
  <c r="I159" i="94"/>
  <c r="H159" i="94"/>
  <c r="G159" i="94"/>
  <c r="F159" i="94"/>
  <c r="E159" i="94"/>
  <c r="D159" i="94"/>
  <c r="C159" i="94"/>
  <c r="B159" i="94"/>
  <c r="BA158" i="94"/>
  <c r="AZ158" i="94"/>
  <c r="AY158" i="94"/>
  <c r="AX158" i="94"/>
  <c r="AW158" i="94"/>
  <c r="AV158" i="94"/>
  <c r="AU158" i="94"/>
  <c r="AT158" i="94"/>
  <c r="AS158" i="94"/>
  <c r="AR158" i="94"/>
  <c r="AQ158" i="94"/>
  <c r="AP158" i="94"/>
  <c r="AO158" i="94"/>
  <c r="AN158" i="94"/>
  <c r="AM158" i="94"/>
  <c r="AL158" i="94"/>
  <c r="AK158" i="94"/>
  <c r="AJ158" i="94"/>
  <c r="AI158" i="94"/>
  <c r="AH158" i="94"/>
  <c r="AG158" i="94"/>
  <c r="AF158" i="94"/>
  <c r="AE158" i="94"/>
  <c r="AD158" i="94"/>
  <c r="AC158" i="94"/>
  <c r="AB158" i="94"/>
  <c r="AA158" i="94"/>
  <c r="Z158" i="94"/>
  <c r="Y158" i="94"/>
  <c r="X158" i="94"/>
  <c r="W158" i="94"/>
  <c r="V158" i="94"/>
  <c r="U158" i="94"/>
  <c r="T158" i="94"/>
  <c r="S158" i="94"/>
  <c r="R158" i="94"/>
  <c r="Q158" i="94"/>
  <c r="P158" i="94"/>
  <c r="O158" i="94"/>
  <c r="N158" i="94"/>
  <c r="M158" i="94"/>
  <c r="L158" i="94"/>
  <c r="K158" i="94"/>
  <c r="J158" i="94"/>
  <c r="I158" i="94"/>
  <c r="H158" i="94"/>
  <c r="G158" i="94"/>
  <c r="F158" i="94"/>
  <c r="E158" i="94"/>
  <c r="D158" i="94"/>
  <c r="C158" i="94"/>
  <c r="B158" i="94"/>
  <c r="BA157" i="94"/>
  <c r="AZ157" i="94"/>
  <c r="AY157" i="94"/>
  <c r="AX157" i="94"/>
  <c r="AW157" i="94"/>
  <c r="AV157" i="94"/>
  <c r="AU157" i="94"/>
  <c r="AT157" i="94"/>
  <c r="AS157" i="94"/>
  <c r="AR157" i="94"/>
  <c r="AQ157" i="94"/>
  <c r="AP157" i="94"/>
  <c r="AO157" i="94"/>
  <c r="AN157" i="94"/>
  <c r="AM157" i="94"/>
  <c r="AL157" i="94"/>
  <c r="AK157" i="94"/>
  <c r="AJ157" i="94"/>
  <c r="AI157" i="94"/>
  <c r="AH157" i="94"/>
  <c r="AG157" i="94"/>
  <c r="AF157" i="94"/>
  <c r="AE157" i="94"/>
  <c r="AD157" i="94"/>
  <c r="AC157" i="94"/>
  <c r="AB157" i="94"/>
  <c r="AA157" i="94"/>
  <c r="Z157" i="94"/>
  <c r="Y157" i="94"/>
  <c r="X157" i="94"/>
  <c r="W157" i="94"/>
  <c r="V157" i="94"/>
  <c r="U157" i="94"/>
  <c r="T157" i="94"/>
  <c r="S157" i="94"/>
  <c r="R157" i="94"/>
  <c r="Q157" i="94"/>
  <c r="P157" i="94"/>
  <c r="O157" i="94"/>
  <c r="N157" i="94"/>
  <c r="M157" i="94"/>
  <c r="L157" i="94"/>
  <c r="K157" i="94"/>
  <c r="J157" i="94"/>
  <c r="I157" i="94"/>
  <c r="H157" i="94"/>
  <c r="G157" i="94"/>
  <c r="F157" i="94"/>
  <c r="E157" i="94"/>
  <c r="D157" i="94"/>
  <c r="C157" i="94"/>
  <c r="B157" i="94"/>
  <c r="BA156" i="94"/>
  <c r="AZ156" i="94"/>
  <c r="AY156" i="94"/>
  <c r="AX156" i="94"/>
  <c r="AW156" i="94"/>
  <c r="AV156" i="94"/>
  <c r="AU156" i="94"/>
  <c r="AT156" i="94"/>
  <c r="AS156" i="94"/>
  <c r="AR156" i="94"/>
  <c r="AQ156" i="94"/>
  <c r="AP156" i="94"/>
  <c r="AO156" i="94"/>
  <c r="AN156" i="94"/>
  <c r="AM156" i="94"/>
  <c r="AL156" i="94"/>
  <c r="AK156" i="94"/>
  <c r="AJ156" i="94"/>
  <c r="AI156" i="94"/>
  <c r="AH156" i="94"/>
  <c r="AG156" i="94"/>
  <c r="AF156" i="94"/>
  <c r="AE156" i="94"/>
  <c r="AD156" i="94"/>
  <c r="AC156" i="94"/>
  <c r="AB156" i="94"/>
  <c r="AA156" i="94"/>
  <c r="Z156" i="94"/>
  <c r="Y156" i="94"/>
  <c r="X156" i="94"/>
  <c r="W156" i="94"/>
  <c r="V156" i="94"/>
  <c r="U156" i="94"/>
  <c r="T156" i="94"/>
  <c r="S156" i="94"/>
  <c r="R156" i="94"/>
  <c r="Q156" i="94"/>
  <c r="P156" i="94"/>
  <c r="O156" i="94"/>
  <c r="N156" i="94"/>
  <c r="M156" i="94"/>
  <c r="L156" i="94"/>
  <c r="K156" i="94"/>
  <c r="J156" i="94"/>
  <c r="I156" i="94"/>
  <c r="H156" i="94"/>
  <c r="G156" i="94"/>
  <c r="F156" i="94"/>
  <c r="E156" i="94"/>
  <c r="D156" i="94"/>
  <c r="C156" i="94"/>
  <c r="B156" i="94"/>
  <c r="BA155" i="94"/>
  <c r="AZ155" i="94"/>
  <c r="AY155" i="94"/>
  <c r="AX155" i="94"/>
  <c r="AW155" i="94"/>
  <c r="AV155" i="94"/>
  <c r="AU155" i="94"/>
  <c r="AT155" i="94"/>
  <c r="AS155" i="94"/>
  <c r="AR155" i="94"/>
  <c r="AQ155" i="94"/>
  <c r="AP155" i="94"/>
  <c r="AO155" i="94"/>
  <c r="AN155" i="94"/>
  <c r="AM155" i="94"/>
  <c r="AL155" i="94"/>
  <c r="AK155" i="94"/>
  <c r="AJ155" i="94"/>
  <c r="AI155" i="94"/>
  <c r="AH155" i="94"/>
  <c r="AG155" i="94"/>
  <c r="AF155" i="94"/>
  <c r="AE155" i="94"/>
  <c r="AD155" i="94"/>
  <c r="AC155" i="94"/>
  <c r="AB155" i="94"/>
  <c r="AA155" i="94"/>
  <c r="Z155" i="94"/>
  <c r="Y155" i="94"/>
  <c r="X155" i="94"/>
  <c r="W155" i="94"/>
  <c r="V155" i="94"/>
  <c r="U155" i="94"/>
  <c r="T155" i="94"/>
  <c r="S155" i="94"/>
  <c r="R155" i="94"/>
  <c r="Q155" i="94"/>
  <c r="P155" i="94"/>
  <c r="O155" i="94"/>
  <c r="N155" i="94"/>
  <c r="M155" i="94"/>
  <c r="L155" i="94"/>
  <c r="K155" i="94"/>
  <c r="J155" i="94"/>
  <c r="I155" i="94"/>
  <c r="H155" i="94"/>
  <c r="G155" i="94"/>
  <c r="F155" i="94"/>
  <c r="E155" i="94"/>
  <c r="D155" i="94"/>
  <c r="C155" i="94"/>
  <c r="B155" i="94"/>
  <c r="BA154" i="94"/>
  <c r="AZ154" i="94"/>
  <c r="AY154" i="94"/>
  <c r="AX154" i="94"/>
  <c r="AW154" i="94"/>
  <c r="AV154" i="94"/>
  <c r="AU154" i="94"/>
  <c r="AT154" i="94"/>
  <c r="AS154" i="94"/>
  <c r="AR154" i="94"/>
  <c r="AQ154" i="94"/>
  <c r="AP154" i="94"/>
  <c r="AO154" i="94"/>
  <c r="AN154" i="94"/>
  <c r="AM154" i="94"/>
  <c r="AL154" i="94"/>
  <c r="AK154" i="94"/>
  <c r="AJ154" i="94"/>
  <c r="AI154" i="94"/>
  <c r="AH154" i="94"/>
  <c r="AG154" i="94"/>
  <c r="AF154" i="94"/>
  <c r="AE154" i="94"/>
  <c r="AD154" i="94"/>
  <c r="AC154" i="94"/>
  <c r="AB154" i="94"/>
  <c r="AA154" i="94"/>
  <c r="Z154" i="94"/>
  <c r="Y154" i="94"/>
  <c r="X154" i="94"/>
  <c r="W154" i="94"/>
  <c r="V154" i="94"/>
  <c r="U154" i="94"/>
  <c r="T154" i="94"/>
  <c r="S154" i="94"/>
  <c r="R154" i="94"/>
  <c r="Q154" i="94"/>
  <c r="P154" i="94"/>
  <c r="O154" i="94"/>
  <c r="N154" i="94"/>
  <c r="M154" i="94"/>
  <c r="L154" i="94"/>
  <c r="K154" i="94"/>
  <c r="J154" i="94"/>
  <c r="I154" i="94"/>
  <c r="H154" i="94"/>
  <c r="G154" i="94"/>
  <c r="F154" i="94"/>
  <c r="E154" i="94"/>
  <c r="D154" i="94"/>
  <c r="C154" i="94"/>
  <c r="B154" i="94"/>
  <c r="BA153" i="94"/>
  <c r="AZ153" i="94"/>
  <c r="AY153" i="94"/>
  <c r="AX153" i="94"/>
  <c r="AW153" i="94"/>
  <c r="AV153" i="94"/>
  <c r="AU153" i="94"/>
  <c r="AT153" i="94"/>
  <c r="AS153" i="94"/>
  <c r="AR153" i="94"/>
  <c r="AQ153" i="94"/>
  <c r="AP153" i="94"/>
  <c r="AO153" i="94"/>
  <c r="AN153" i="94"/>
  <c r="AM153" i="94"/>
  <c r="AL153" i="94"/>
  <c r="AK153" i="94"/>
  <c r="AJ153" i="94"/>
  <c r="AI153" i="94"/>
  <c r="AH153" i="94"/>
  <c r="AG153" i="94"/>
  <c r="AF153" i="94"/>
  <c r="AE153" i="94"/>
  <c r="AD153" i="94"/>
  <c r="AC153" i="94"/>
  <c r="AB153" i="94"/>
  <c r="AA153" i="94"/>
  <c r="Z153" i="94"/>
  <c r="Y153" i="94"/>
  <c r="X153" i="94"/>
  <c r="W153" i="94"/>
  <c r="V153" i="94"/>
  <c r="U153" i="94"/>
  <c r="T153" i="94"/>
  <c r="S153" i="94"/>
  <c r="R153" i="94"/>
  <c r="Q153" i="94"/>
  <c r="P153" i="94"/>
  <c r="O153" i="94"/>
  <c r="N153" i="94"/>
  <c r="M153" i="94"/>
  <c r="L153" i="94"/>
  <c r="K153" i="94"/>
  <c r="J153" i="94"/>
  <c r="I153" i="94"/>
  <c r="H153" i="94"/>
  <c r="G153" i="94"/>
  <c r="F153" i="94"/>
  <c r="E153" i="94"/>
  <c r="D153" i="94"/>
  <c r="C153" i="94"/>
  <c r="B153" i="94"/>
  <c r="BA152" i="94"/>
  <c r="AZ152" i="94"/>
  <c r="AY152" i="94"/>
  <c r="AX152" i="94"/>
  <c r="AW152" i="94"/>
  <c r="AV152" i="94"/>
  <c r="AU152" i="94"/>
  <c r="AT152" i="94"/>
  <c r="AS152" i="94"/>
  <c r="AR152" i="94"/>
  <c r="AQ152" i="94"/>
  <c r="AP152" i="94"/>
  <c r="AO152" i="94"/>
  <c r="AN152" i="94"/>
  <c r="AM152" i="94"/>
  <c r="AL152" i="94"/>
  <c r="AK152" i="94"/>
  <c r="AJ152" i="94"/>
  <c r="AI152" i="94"/>
  <c r="AH152" i="94"/>
  <c r="AG152" i="94"/>
  <c r="AF152" i="94"/>
  <c r="AE152" i="94"/>
  <c r="AD152" i="94"/>
  <c r="AC152" i="94"/>
  <c r="AB152" i="94"/>
  <c r="AA152" i="94"/>
  <c r="Z152" i="94"/>
  <c r="Y152" i="94"/>
  <c r="X152" i="94"/>
  <c r="W152" i="94"/>
  <c r="V152" i="94"/>
  <c r="U152" i="94"/>
  <c r="T152" i="94"/>
  <c r="S152" i="94"/>
  <c r="R152" i="94"/>
  <c r="Q152" i="94"/>
  <c r="P152" i="94"/>
  <c r="O152" i="94"/>
  <c r="N152" i="94"/>
  <c r="M152" i="94"/>
  <c r="L152" i="94"/>
  <c r="K152" i="94"/>
  <c r="J152" i="94"/>
  <c r="I152" i="94"/>
  <c r="H152" i="94"/>
  <c r="G152" i="94"/>
  <c r="F152" i="94"/>
  <c r="E152" i="94"/>
  <c r="D152" i="94"/>
  <c r="C152" i="94"/>
  <c r="B152" i="94"/>
  <c r="BA151" i="94"/>
  <c r="AZ151" i="94"/>
  <c r="AY151" i="94"/>
  <c r="AX151" i="94"/>
  <c r="AW151" i="94"/>
  <c r="AV151" i="94"/>
  <c r="AU151" i="94"/>
  <c r="AT151" i="94"/>
  <c r="AS151" i="94"/>
  <c r="AR151" i="94"/>
  <c r="AQ151" i="94"/>
  <c r="AP151" i="94"/>
  <c r="AO151" i="94"/>
  <c r="AN151" i="94"/>
  <c r="AM151" i="94"/>
  <c r="AL151" i="94"/>
  <c r="AK151" i="94"/>
  <c r="AJ151" i="94"/>
  <c r="AI151" i="94"/>
  <c r="AH151" i="94"/>
  <c r="AG151" i="94"/>
  <c r="AF151" i="94"/>
  <c r="AE151" i="94"/>
  <c r="AD151" i="94"/>
  <c r="AC151" i="94"/>
  <c r="AB151" i="94"/>
  <c r="AA151" i="94"/>
  <c r="Z151" i="94"/>
  <c r="Y151" i="94"/>
  <c r="X151" i="94"/>
  <c r="W151" i="94"/>
  <c r="V151" i="94"/>
  <c r="U151" i="94"/>
  <c r="T151" i="94"/>
  <c r="S151" i="94"/>
  <c r="R151" i="94"/>
  <c r="Q151" i="94"/>
  <c r="P151" i="94"/>
  <c r="O151" i="94"/>
  <c r="N151" i="94"/>
  <c r="M151" i="94"/>
  <c r="L151" i="94"/>
  <c r="K151" i="94"/>
  <c r="J151" i="94"/>
  <c r="I151" i="94"/>
  <c r="H151" i="94"/>
  <c r="G151" i="94"/>
  <c r="F151" i="94"/>
  <c r="E151" i="94"/>
  <c r="D151" i="94"/>
  <c r="C151" i="94"/>
  <c r="B151" i="94"/>
  <c r="BA150" i="94"/>
  <c r="AZ150" i="94"/>
  <c r="AY150" i="94"/>
  <c r="AX150" i="94"/>
  <c r="AW150" i="94"/>
  <c r="AV150" i="94"/>
  <c r="AU150" i="94"/>
  <c r="AT150" i="94"/>
  <c r="AS150" i="94"/>
  <c r="AR150" i="94"/>
  <c r="AQ150" i="94"/>
  <c r="AP150" i="94"/>
  <c r="AO150" i="94"/>
  <c r="AN150" i="94"/>
  <c r="AM150" i="94"/>
  <c r="AL150" i="94"/>
  <c r="AK150" i="94"/>
  <c r="AJ150" i="94"/>
  <c r="AI150" i="94"/>
  <c r="AH150" i="94"/>
  <c r="AG150" i="94"/>
  <c r="AF150" i="94"/>
  <c r="AE150" i="94"/>
  <c r="AD150" i="94"/>
  <c r="AC150" i="94"/>
  <c r="AB150" i="94"/>
  <c r="AA150" i="94"/>
  <c r="Z150" i="94"/>
  <c r="Y150" i="94"/>
  <c r="X150" i="94"/>
  <c r="W150" i="94"/>
  <c r="V150" i="94"/>
  <c r="U150" i="94"/>
  <c r="T150" i="94"/>
  <c r="S150" i="94"/>
  <c r="R150" i="94"/>
  <c r="Q150" i="94"/>
  <c r="P150" i="94"/>
  <c r="O150" i="94"/>
  <c r="N150" i="94"/>
  <c r="M150" i="94"/>
  <c r="L150" i="94"/>
  <c r="K150" i="94"/>
  <c r="J150" i="94"/>
  <c r="I150" i="94"/>
  <c r="H150" i="94"/>
  <c r="G150" i="94"/>
  <c r="F150" i="94"/>
  <c r="E150" i="94"/>
  <c r="D150" i="94"/>
  <c r="C150" i="94"/>
  <c r="B150" i="94"/>
  <c r="BA149" i="94"/>
  <c r="AZ149" i="94"/>
  <c r="AY149" i="94"/>
  <c r="AX149" i="94"/>
  <c r="AW149" i="94"/>
  <c r="AV149" i="94"/>
  <c r="AU149" i="94"/>
  <c r="AT149" i="94"/>
  <c r="AS149" i="94"/>
  <c r="AR149" i="94"/>
  <c r="AQ149" i="94"/>
  <c r="AP149" i="94"/>
  <c r="AO149" i="94"/>
  <c r="AN149" i="94"/>
  <c r="AM149" i="94"/>
  <c r="AL149" i="94"/>
  <c r="AK149" i="94"/>
  <c r="AJ149" i="94"/>
  <c r="AI149" i="94"/>
  <c r="AH149" i="94"/>
  <c r="AG149" i="94"/>
  <c r="AF149" i="94"/>
  <c r="AE149" i="94"/>
  <c r="AD149" i="94"/>
  <c r="AC149" i="94"/>
  <c r="AB149" i="94"/>
  <c r="AA149" i="94"/>
  <c r="Z149" i="94"/>
  <c r="Y149" i="94"/>
  <c r="X149" i="94"/>
  <c r="W149" i="94"/>
  <c r="V149" i="94"/>
  <c r="U149" i="94"/>
  <c r="T149" i="94"/>
  <c r="S149" i="94"/>
  <c r="R149" i="94"/>
  <c r="Q149" i="94"/>
  <c r="P149" i="94"/>
  <c r="O149" i="94"/>
  <c r="N149" i="94"/>
  <c r="M149" i="94"/>
  <c r="L149" i="94"/>
  <c r="K149" i="94"/>
  <c r="J149" i="94"/>
  <c r="I149" i="94"/>
  <c r="H149" i="94"/>
  <c r="G149" i="94"/>
  <c r="F149" i="94"/>
  <c r="E149" i="94"/>
  <c r="D149" i="94"/>
  <c r="C149" i="94"/>
  <c r="B149" i="94"/>
  <c r="BA148" i="94"/>
  <c r="AZ148" i="94"/>
  <c r="AY148" i="94"/>
  <c r="AX148" i="94"/>
  <c r="AW148" i="94"/>
  <c r="AV148" i="94"/>
  <c r="AU148" i="94"/>
  <c r="AT148" i="94"/>
  <c r="AS148" i="94"/>
  <c r="AR148" i="94"/>
  <c r="AQ148" i="94"/>
  <c r="AP148" i="94"/>
  <c r="AO148" i="94"/>
  <c r="AN148" i="94"/>
  <c r="AM148" i="94"/>
  <c r="AL148" i="94"/>
  <c r="AK148" i="94"/>
  <c r="AJ148" i="94"/>
  <c r="AI148" i="94"/>
  <c r="AH148" i="94"/>
  <c r="AG148" i="94"/>
  <c r="AF148" i="94"/>
  <c r="AE148" i="94"/>
  <c r="AD148" i="94"/>
  <c r="AC148" i="94"/>
  <c r="AB148" i="94"/>
  <c r="AA148" i="94"/>
  <c r="Z148" i="94"/>
  <c r="Y148" i="94"/>
  <c r="X148" i="94"/>
  <c r="W148" i="94"/>
  <c r="V148" i="94"/>
  <c r="U148" i="94"/>
  <c r="T148" i="94"/>
  <c r="S148" i="94"/>
  <c r="R148" i="94"/>
  <c r="Q148" i="94"/>
  <c r="P148" i="94"/>
  <c r="O148" i="94"/>
  <c r="N148" i="94"/>
  <c r="M148" i="94"/>
  <c r="L148" i="94"/>
  <c r="K148" i="94"/>
  <c r="J148" i="94"/>
  <c r="I148" i="94"/>
  <c r="H148" i="94"/>
  <c r="G148" i="94"/>
  <c r="F148" i="94"/>
  <c r="E148" i="94"/>
  <c r="D148" i="94"/>
  <c r="C148" i="94"/>
  <c r="B148" i="94"/>
  <c r="BA147" i="94"/>
  <c r="AZ147" i="94"/>
  <c r="AY147" i="94"/>
  <c r="AX147" i="94"/>
  <c r="AW147" i="94"/>
  <c r="AV147" i="94"/>
  <c r="AU147" i="94"/>
  <c r="AT147" i="94"/>
  <c r="AS147" i="94"/>
  <c r="AR147" i="94"/>
  <c r="AQ147" i="94"/>
  <c r="AP147" i="94"/>
  <c r="AO147" i="94"/>
  <c r="AN147" i="94"/>
  <c r="AM147" i="94"/>
  <c r="AL147" i="94"/>
  <c r="AK147" i="94"/>
  <c r="AJ147" i="94"/>
  <c r="AI147" i="94"/>
  <c r="AH147" i="94"/>
  <c r="AG147" i="94"/>
  <c r="AF147" i="94"/>
  <c r="AE147" i="94"/>
  <c r="AD147" i="94"/>
  <c r="AC147" i="94"/>
  <c r="AB147" i="94"/>
  <c r="AA147" i="94"/>
  <c r="Z147" i="94"/>
  <c r="Y147" i="94"/>
  <c r="X147" i="94"/>
  <c r="W147" i="94"/>
  <c r="V147" i="94"/>
  <c r="U147" i="94"/>
  <c r="T147" i="94"/>
  <c r="S147" i="94"/>
  <c r="R147" i="94"/>
  <c r="Q147" i="94"/>
  <c r="P147" i="94"/>
  <c r="O147" i="94"/>
  <c r="N147" i="94"/>
  <c r="M147" i="94"/>
  <c r="L147" i="94"/>
  <c r="K147" i="94"/>
  <c r="J147" i="94"/>
  <c r="I147" i="94"/>
  <c r="H147" i="94"/>
  <c r="G147" i="94"/>
  <c r="F147" i="94"/>
  <c r="E147" i="94"/>
  <c r="D147" i="94"/>
  <c r="C147" i="94"/>
  <c r="B147" i="94"/>
  <c r="BA146" i="94"/>
  <c r="AZ146" i="94"/>
  <c r="AY146" i="94"/>
  <c r="AX146" i="94"/>
  <c r="AW146" i="94"/>
  <c r="AV146" i="94"/>
  <c r="AU146" i="94"/>
  <c r="AT146" i="94"/>
  <c r="AS146" i="94"/>
  <c r="AR146" i="94"/>
  <c r="AQ146" i="94"/>
  <c r="AP146" i="94"/>
  <c r="AO146" i="94"/>
  <c r="AN146" i="94"/>
  <c r="AM146" i="94"/>
  <c r="AL146" i="94"/>
  <c r="AK146" i="94"/>
  <c r="AJ146" i="94"/>
  <c r="AI146" i="94"/>
  <c r="AH146" i="94"/>
  <c r="AG146" i="94"/>
  <c r="AF146" i="94"/>
  <c r="AE146" i="94"/>
  <c r="AD146" i="94"/>
  <c r="AC146" i="94"/>
  <c r="AB146" i="94"/>
  <c r="AA146" i="94"/>
  <c r="Z146" i="94"/>
  <c r="Y146" i="94"/>
  <c r="X146" i="94"/>
  <c r="W146" i="94"/>
  <c r="V146" i="94"/>
  <c r="U146" i="94"/>
  <c r="T146" i="94"/>
  <c r="S146" i="94"/>
  <c r="R146" i="94"/>
  <c r="Q146" i="94"/>
  <c r="P146" i="94"/>
  <c r="O146" i="94"/>
  <c r="N146" i="94"/>
  <c r="M146" i="94"/>
  <c r="L146" i="94"/>
  <c r="K146" i="94"/>
  <c r="J146" i="94"/>
  <c r="I146" i="94"/>
  <c r="H146" i="94"/>
  <c r="G146" i="94"/>
  <c r="F146" i="94"/>
  <c r="E146" i="94"/>
  <c r="D146" i="94"/>
  <c r="C146" i="94"/>
  <c r="B146" i="94"/>
  <c r="BA145" i="94"/>
  <c r="AZ145" i="94"/>
  <c r="AY145" i="94"/>
  <c r="AX145" i="94"/>
  <c r="AW145" i="94"/>
  <c r="AV145" i="94"/>
  <c r="AU145" i="94"/>
  <c r="AT145" i="94"/>
  <c r="AS145" i="94"/>
  <c r="AR145" i="94"/>
  <c r="AQ145" i="94"/>
  <c r="AP145" i="94"/>
  <c r="AO145" i="94"/>
  <c r="AN145" i="94"/>
  <c r="AM145" i="94"/>
  <c r="AL145" i="94"/>
  <c r="AK145" i="94"/>
  <c r="AJ145" i="94"/>
  <c r="AI145" i="94"/>
  <c r="AH145" i="94"/>
  <c r="AG145" i="94"/>
  <c r="AF145" i="94"/>
  <c r="AE145" i="94"/>
  <c r="AD145" i="94"/>
  <c r="AC145" i="94"/>
  <c r="AB145" i="94"/>
  <c r="AA145" i="94"/>
  <c r="Z145" i="94"/>
  <c r="Y145" i="94"/>
  <c r="X145" i="94"/>
  <c r="W145" i="94"/>
  <c r="V145" i="94"/>
  <c r="U145" i="94"/>
  <c r="T145" i="94"/>
  <c r="S145" i="94"/>
  <c r="R145" i="94"/>
  <c r="Q145" i="94"/>
  <c r="P145" i="94"/>
  <c r="O145" i="94"/>
  <c r="N145" i="94"/>
  <c r="M145" i="94"/>
  <c r="L145" i="94"/>
  <c r="K145" i="94"/>
  <c r="J145" i="94"/>
  <c r="I145" i="94"/>
  <c r="H145" i="94"/>
  <c r="G145" i="94"/>
  <c r="F145" i="94"/>
  <c r="E145" i="94"/>
  <c r="D145" i="94"/>
  <c r="C145" i="94"/>
  <c r="B145" i="94"/>
  <c r="BA144" i="94"/>
  <c r="AZ144" i="94"/>
  <c r="AY144" i="94"/>
  <c r="AX144" i="94"/>
  <c r="AW144" i="94"/>
  <c r="AV144" i="94"/>
  <c r="AU144" i="94"/>
  <c r="AT144" i="94"/>
  <c r="AS144" i="94"/>
  <c r="AR144" i="94"/>
  <c r="AQ144" i="94"/>
  <c r="AP144" i="94"/>
  <c r="AO144" i="94"/>
  <c r="AN144" i="94"/>
  <c r="AM144" i="94"/>
  <c r="AL144" i="94"/>
  <c r="AK144" i="94"/>
  <c r="AJ144" i="94"/>
  <c r="AI144" i="94"/>
  <c r="AH144" i="94"/>
  <c r="AG144" i="94"/>
  <c r="AF144" i="94"/>
  <c r="AE144" i="94"/>
  <c r="AD144" i="94"/>
  <c r="AC144" i="94"/>
  <c r="AB144" i="94"/>
  <c r="AA144" i="94"/>
  <c r="Z144" i="94"/>
  <c r="Y144" i="94"/>
  <c r="X144" i="94"/>
  <c r="W144" i="94"/>
  <c r="V144" i="94"/>
  <c r="U144" i="94"/>
  <c r="T144" i="94"/>
  <c r="S144" i="94"/>
  <c r="R144" i="94"/>
  <c r="Q144" i="94"/>
  <c r="P144" i="94"/>
  <c r="O144" i="94"/>
  <c r="N144" i="94"/>
  <c r="M144" i="94"/>
  <c r="L144" i="94"/>
  <c r="K144" i="94"/>
  <c r="J144" i="94"/>
  <c r="I144" i="94"/>
  <c r="H144" i="94"/>
  <c r="G144" i="94"/>
  <c r="F144" i="94"/>
  <c r="E144" i="94"/>
  <c r="D144" i="94"/>
  <c r="C144" i="94"/>
  <c r="B144" i="94"/>
  <c r="BA143" i="94"/>
  <c r="AZ143" i="94"/>
  <c r="AY143" i="94"/>
  <c r="AX143" i="94"/>
  <c r="AW143" i="94"/>
  <c r="AV143" i="94"/>
  <c r="AU143" i="94"/>
  <c r="AT143" i="94"/>
  <c r="AS143" i="94"/>
  <c r="AR143" i="94"/>
  <c r="AQ143" i="94"/>
  <c r="AP143" i="94"/>
  <c r="AO143" i="94"/>
  <c r="AN143" i="94"/>
  <c r="AM143" i="94"/>
  <c r="AL143" i="94"/>
  <c r="AK143" i="94"/>
  <c r="AJ143" i="94"/>
  <c r="AI143" i="94"/>
  <c r="AH143" i="94"/>
  <c r="AG143" i="94"/>
  <c r="AF143" i="94"/>
  <c r="AE143" i="94"/>
  <c r="AD143" i="94"/>
  <c r="AC143" i="94"/>
  <c r="AB143" i="94"/>
  <c r="AA143" i="94"/>
  <c r="Z143" i="94"/>
  <c r="Y143" i="94"/>
  <c r="X143" i="94"/>
  <c r="W143" i="94"/>
  <c r="V143" i="94"/>
  <c r="U143" i="94"/>
  <c r="T143" i="94"/>
  <c r="S143" i="94"/>
  <c r="R143" i="94"/>
  <c r="Q143" i="94"/>
  <c r="P143" i="94"/>
  <c r="O143" i="94"/>
  <c r="N143" i="94"/>
  <c r="M143" i="94"/>
  <c r="L143" i="94"/>
  <c r="K143" i="94"/>
  <c r="J143" i="94"/>
  <c r="I143" i="94"/>
  <c r="H143" i="94"/>
  <c r="G143" i="94"/>
  <c r="F143" i="94"/>
  <c r="E143" i="94"/>
  <c r="D143" i="94"/>
  <c r="C143" i="94"/>
  <c r="B143" i="94"/>
  <c r="BA142" i="94"/>
  <c r="AZ142" i="94"/>
  <c r="AY142" i="94"/>
  <c r="AX142" i="94"/>
  <c r="AW142" i="94"/>
  <c r="AV142" i="94"/>
  <c r="AU142" i="94"/>
  <c r="AT142" i="94"/>
  <c r="AS142" i="94"/>
  <c r="AR142" i="94"/>
  <c r="AQ142" i="94"/>
  <c r="AP142" i="94"/>
  <c r="AO142" i="94"/>
  <c r="AN142" i="94"/>
  <c r="AM142" i="94"/>
  <c r="AL142" i="94"/>
  <c r="AK142" i="94"/>
  <c r="AJ142" i="94"/>
  <c r="AI142" i="94"/>
  <c r="AH142" i="94"/>
  <c r="AG142" i="94"/>
  <c r="AF142" i="94"/>
  <c r="AE142" i="94"/>
  <c r="AD142" i="94"/>
  <c r="AC142" i="94"/>
  <c r="AB142" i="94"/>
  <c r="AA142" i="94"/>
  <c r="Z142" i="94"/>
  <c r="Y142" i="94"/>
  <c r="X142" i="94"/>
  <c r="W142" i="94"/>
  <c r="V142" i="94"/>
  <c r="U142" i="94"/>
  <c r="T142" i="94"/>
  <c r="S142" i="94"/>
  <c r="R142" i="94"/>
  <c r="Q142" i="94"/>
  <c r="P142" i="94"/>
  <c r="O142" i="94"/>
  <c r="N142" i="94"/>
  <c r="M142" i="94"/>
  <c r="L142" i="94"/>
  <c r="K142" i="94"/>
  <c r="J142" i="94"/>
  <c r="I142" i="94"/>
  <c r="H142" i="94"/>
  <c r="G142" i="94"/>
  <c r="F142" i="94"/>
  <c r="E142" i="94"/>
  <c r="D142" i="94"/>
  <c r="C142" i="94"/>
  <c r="B142" i="94"/>
  <c r="BA141" i="94"/>
  <c r="AZ141" i="94"/>
  <c r="AY141" i="94"/>
  <c r="AX141" i="94"/>
  <c r="AW141" i="94"/>
  <c r="AV141" i="94"/>
  <c r="AU141" i="94"/>
  <c r="AT141" i="94"/>
  <c r="AS141" i="94"/>
  <c r="AR141" i="94"/>
  <c r="AQ141" i="94"/>
  <c r="AP141" i="94"/>
  <c r="AO141" i="94"/>
  <c r="AN141" i="94"/>
  <c r="AM141" i="94"/>
  <c r="AL141" i="94"/>
  <c r="AK141" i="94"/>
  <c r="AJ141" i="94"/>
  <c r="AI141" i="94"/>
  <c r="AH141" i="94"/>
  <c r="AG141" i="94"/>
  <c r="AF141" i="94"/>
  <c r="AE141" i="94"/>
  <c r="AD141" i="94"/>
  <c r="AC141" i="94"/>
  <c r="AB141" i="94"/>
  <c r="AA141" i="94"/>
  <c r="Z141" i="94"/>
  <c r="Y141" i="94"/>
  <c r="X141" i="94"/>
  <c r="W141" i="94"/>
  <c r="V141" i="94"/>
  <c r="U141" i="94"/>
  <c r="T141" i="94"/>
  <c r="S141" i="94"/>
  <c r="R141" i="94"/>
  <c r="Q141" i="94"/>
  <c r="P141" i="94"/>
  <c r="O141" i="94"/>
  <c r="N141" i="94"/>
  <c r="M141" i="94"/>
  <c r="L141" i="94"/>
  <c r="K141" i="94"/>
  <c r="J141" i="94"/>
  <c r="I141" i="94"/>
  <c r="H141" i="94"/>
  <c r="G141" i="94"/>
  <c r="F141" i="94"/>
  <c r="E141" i="94"/>
  <c r="D141" i="94"/>
  <c r="C141" i="94"/>
  <c r="B141" i="94"/>
  <c r="BA140" i="94"/>
  <c r="AZ140" i="94"/>
  <c r="AY140" i="94"/>
  <c r="AX140" i="94"/>
  <c r="AW140" i="94"/>
  <c r="AV140" i="94"/>
  <c r="AU140" i="94"/>
  <c r="AT140" i="94"/>
  <c r="AS140" i="94"/>
  <c r="AR140" i="94"/>
  <c r="AQ140" i="94"/>
  <c r="AP140" i="94"/>
  <c r="AO140" i="94"/>
  <c r="AN140" i="94"/>
  <c r="AM140" i="94"/>
  <c r="AL140" i="94"/>
  <c r="AK140" i="94"/>
  <c r="AJ140" i="94"/>
  <c r="AI140" i="94"/>
  <c r="AH140" i="94"/>
  <c r="AG140" i="94"/>
  <c r="AF140" i="94"/>
  <c r="AE140" i="94"/>
  <c r="AD140" i="94"/>
  <c r="AC140" i="94"/>
  <c r="AB140" i="94"/>
  <c r="AA140" i="94"/>
  <c r="Z140" i="94"/>
  <c r="Y140" i="94"/>
  <c r="X140" i="94"/>
  <c r="W140" i="94"/>
  <c r="V140" i="94"/>
  <c r="U140" i="94"/>
  <c r="T140" i="94"/>
  <c r="S140" i="94"/>
  <c r="R140" i="94"/>
  <c r="Q140" i="94"/>
  <c r="P140" i="94"/>
  <c r="O140" i="94"/>
  <c r="N140" i="94"/>
  <c r="M140" i="94"/>
  <c r="L140" i="94"/>
  <c r="K140" i="94"/>
  <c r="J140" i="94"/>
  <c r="I140" i="94"/>
  <c r="H140" i="94"/>
  <c r="G140" i="94"/>
  <c r="F140" i="94"/>
  <c r="E140" i="94"/>
  <c r="D140" i="94"/>
  <c r="C140" i="94"/>
  <c r="B140" i="94"/>
  <c r="BA139" i="94"/>
  <c r="AZ139" i="94"/>
  <c r="AY139" i="94"/>
  <c r="AX139" i="94"/>
  <c r="AW139" i="94"/>
  <c r="AV139" i="94"/>
  <c r="AU139" i="94"/>
  <c r="AT139" i="94"/>
  <c r="AS139" i="94"/>
  <c r="AR139" i="94"/>
  <c r="AQ139" i="94"/>
  <c r="AP139" i="94"/>
  <c r="AO139" i="94"/>
  <c r="AN139" i="94"/>
  <c r="AM139" i="94"/>
  <c r="AL139" i="94"/>
  <c r="AK139" i="94"/>
  <c r="AJ139" i="94"/>
  <c r="AI139" i="94"/>
  <c r="AH139" i="94"/>
  <c r="AG139" i="94"/>
  <c r="AF139" i="94"/>
  <c r="AE139" i="94"/>
  <c r="AD139" i="94"/>
  <c r="AC139" i="94"/>
  <c r="AB139" i="94"/>
  <c r="AA139" i="94"/>
  <c r="Z139" i="94"/>
  <c r="Y139" i="94"/>
  <c r="X139" i="94"/>
  <c r="W139" i="94"/>
  <c r="V139" i="94"/>
  <c r="U139" i="94"/>
  <c r="T139" i="94"/>
  <c r="S139" i="94"/>
  <c r="R139" i="94"/>
  <c r="Q139" i="94"/>
  <c r="P139" i="94"/>
  <c r="O139" i="94"/>
  <c r="N139" i="94"/>
  <c r="M139" i="94"/>
  <c r="L139" i="94"/>
  <c r="K139" i="94"/>
  <c r="J139" i="94"/>
  <c r="I139" i="94"/>
  <c r="H139" i="94"/>
  <c r="G139" i="94"/>
  <c r="F139" i="94"/>
  <c r="E139" i="94"/>
  <c r="D139" i="94"/>
  <c r="C139" i="94"/>
  <c r="B139" i="94"/>
  <c r="BA138" i="94"/>
  <c r="AZ138" i="94"/>
  <c r="AY138" i="94"/>
  <c r="AX138" i="94"/>
  <c r="AW138" i="94"/>
  <c r="AV138" i="94"/>
  <c r="AU138" i="94"/>
  <c r="AT138" i="94"/>
  <c r="AS138" i="94"/>
  <c r="AR138" i="94"/>
  <c r="AQ138" i="94"/>
  <c r="AP138" i="94"/>
  <c r="AO138" i="94"/>
  <c r="AN138" i="94"/>
  <c r="AM138" i="94"/>
  <c r="AL138" i="94"/>
  <c r="AK138" i="94"/>
  <c r="AJ138" i="94"/>
  <c r="AI138" i="94"/>
  <c r="AH138" i="94"/>
  <c r="AG138" i="94"/>
  <c r="AF138" i="94"/>
  <c r="AE138" i="94"/>
  <c r="AD138" i="94"/>
  <c r="AC138" i="94"/>
  <c r="AB138" i="94"/>
  <c r="AA138" i="94"/>
  <c r="Z138" i="94"/>
  <c r="Y138" i="94"/>
  <c r="X138" i="94"/>
  <c r="W138" i="94"/>
  <c r="V138" i="94"/>
  <c r="U138" i="94"/>
  <c r="T138" i="94"/>
  <c r="S138" i="94"/>
  <c r="R138" i="94"/>
  <c r="Q138" i="94"/>
  <c r="P138" i="94"/>
  <c r="O138" i="94"/>
  <c r="N138" i="94"/>
  <c r="M138" i="94"/>
  <c r="L138" i="94"/>
  <c r="K138" i="94"/>
  <c r="J138" i="94"/>
  <c r="I138" i="94"/>
  <c r="H138" i="94"/>
  <c r="G138" i="94"/>
  <c r="F138" i="94"/>
  <c r="E138" i="94"/>
  <c r="D138" i="94"/>
  <c r="C138" i="94"/>
  <c r="B138" i="94"/>
  <c r="BA137" i="94"/>
  <c r="AZ137" i="94"/>
  <c r="AY137" i="94"/>
  <c r="AX137" i="94"/>
  <c r="AW137" i="94"/>
  <c r="AV137" i="94"/>
  <c r="AU137" i="94"/>
  <c r="AT137" i="94"/>
  <c r="AS137" i="94"/>
  <c r="AR137" i="94"/>
  <c r="AQ137" i="94"/>
  <c r="AP137" i="94"/>
  <c r="AO137" i="94"/>
  <c r="AN137" i="94"/>
  <c r="AM137" i="94"/>
  <c r="AL137" i="94"/>
  <c r="AK137" i="94"/>
  <c r="AJ137" i="94"/>
  <c r="AI137" i="94"/>
  <c r="AH137" i="94"/>
  <c r="AG137" i="94"/>
  <c r="AF137" i="94"/>
  <c r="AE137" i="94"/>
  <c r="AD137" i="94"/>
  <c r="AC137" i="94"/>
  <c r="AB137" i="94"/>
  <c r="AA137" i="94"/>
  <c r="Z137" i="94"/>
  <c r="Y137" i="94"/>
  <c r="X137" i="94"/>
  <c r="W137" i="94"/>
  <c r="V137" i="94"/>
  <c r="U137" i="94"/>
  <c r="T137" i="94"/>
  <c r="S137" i="94"/>
  <c r="R137" i="94"/>
  <c r="Q137" i="94"/>
  <c r="P137" i="94"/>
  <c r="O137" i="94"/>
  <c r="N137" i="94"/>
  <c r="M137" i="94"/>
  <c r="L137" i="94"/>
  <c r="K137" i="94"/>
  <c r="J137" i="94"/>
  <c r="I137" i="94"/>
  <c r="H137" i="94"/>
  <c r="G137" i="94"/>
  <c r="F137" i="94"/>
  <c r="E137" i="94"/>
  <c r="D137" i="94"/>
  <c r="C137" i="94"/>
  <c r="B137" i="94"/>
  <c r="BA136" i="94"/>
  <c r="AZ136" i="94"/>
  <c r="AY136" i="94"/>
  <c r="AX136" i="94"/>
  <c r="AW136" i="94"/>
  <c r="AV136" i="94"/>
  <c r="AU136" i="94"/>
  <c r="AT136" i="94"/>
  <c r="AS136" i="94"/>
  <c r="AR136" i="94"/>
  <c r="AQ136" i="94"/>
  <c r="AP136" i="94"/>
  <c r="AO136" i="94"/>
  <c r="AN136" i="94"/>
  <c r="AM136" i="94"/>
  <c r="AL136" i="94"/>
  <c r="AK136" i="94"/>
  <c r="AJ136" i="94"/>
  <c r="AI136" i="94"/>
  <c r="AH136" i="94"/>
  <c r="AG136" i="94"/>
  <c r="AF136" i="94"/>
  <c r="AE136" i="94"/>
  <c r="AD136" i="94"/>
  <c r="AC136" i="94"/>
  <c r="AB136" i="94"/>
  <c r="AA136" i="94"/>
  <c r="Z136" i="94"/>
  <c r="Y136" i="94"/>
  <c r="X136" i="94"/>
  <c r="W136" i="94"/>
  <c r="V136" i="94"/>
  <c r="U136" i="94"/>
  <c r="T136" i="94"/>
  <c r="S136" i="94"/>
  <c r="R136" i="94"/>
  <c r="Q136" i="94"/>
  <c r="P136" i="94"/>
  <c r="O136" i="94"/>
  <c r="N136" i="94"/>
  <c r="M136" i="94"/>
  <c r="L136" i="94"/>
  <c r="K136" i="94"/>
  <c r="J136" i="94"/>
  <c r="I136" i="94"/>
  <c r="H136" i="94"/>
  <c r="G136" i="94"/>
  <c r="F136" i="94"/>
  <c r="E136" i="94"/>
  <c r="D136" i="94"/>
  <c r="C136" i="94"/>
  <c r="B136" i="94"/>
  <c r="BA135" i="94"/>
  <c r="AZ135" i="94"/>
  <c r="AY135" i="94"/>
  <c r="AX135" i="94"/>
  <c r="AW135" i="94"/>
  <c r="AV135" i="94"/>
  <c r="AU135" i="94"/>
  <c r="AT135" i="94"/>
  <c r="AS135" i="94"/>
  <c r="AR135" i="94"/>
  <c r="AQ135" i="94"/>
  <c r="AP135" i="94"/>
  <c r="AO135" i="94"/>
  <c r="AN135" i="94"/>
  <c r="AM135" i="94"/>
  <c r="AL135" i="94"/>
  <c r="AK135" i="94"/>
  <c r="AJ135" i="94"/>
  <c r="AI135" i="94"/>
  <c r="AH135" i="94"/>
  <c r="AG135" i="94"/>
  <c r="AF135" i="94"/>
  <c r="AE135" i="94"/>
  <c r="AD135" i="94"/>
  <c r="AC135" i="94"/>
  <c r="AB135" i="94"/>
  <c r="AA135" i="94"/>
  <c r="Z135" i="94"/>
  <c r="Y135" i="94"/>
  <c r="X135" i="94"/>
  <c r="W135" i="94"/>
  <c r="V135" i="94"/>
  <c r="U135" i="94"/>
  <c r="T135" i="94"/>
  <c r="S135" i="94"/>
  <c r="R135" i="94"/>
  <c r="Q135" i="94"/>
  <c r="P135" i="94"/>
  <c r="O135" i="94"/>
  <c r="N135" i="94"/>
  <c r="M135" i="94"/>
  <c r="L135" i="94"/>
  <c r="K135" i="94"/>
  <c r="J135" i="94"/>
  <c r="I135" i="94"/>
  <c r="H135" i="94"/>
  <c r="G135" i="94"/>
  <c r="F135" i="94"/>
  <c r="E135" i="94"/>
  <c r="D135" i="94"/>
  <c r="C135" i="94"/>
  <c r="B135" i="94"/>
  <c r="BA134" i="94"/>
  <c r="AZ134" i="94"/>
  <c r="AY134" i="94"/>
  <c r="AX134" i="94"/>
  <c r="AW134" i="94"/>
  <c r="AV134" i="94"/>
  <c r="AU134" i="94"/>
  <c r="AT134" i="94"/>
  <c r="AS134" i="94"/>
  <c r="AR134" i="94"/>
  <c r="AQ134" i="94"/>
  <c r="AP134" i="94"/>
  <c r="AO134" i="94"/>
  <c r="AN134" i="94"/>
  <c r="AM134" i="94"/>
  <c r="AL134" i="94"/>
  <c r="AK134" i="94"/>
  <c r="AJ134" i="94"/>
  <c r="AI134" i="94"/>
  <c r="AH134" i="94"/>
  <c r="AG134" i="94"/>
  <c r="AF134" i="94"/>
  <c r="AE134" i="94"/>
  <c r="AD134" i="94"/>
  <c r="AC134" i="94"/>
  <c r="AB134" i="94"/>
  <c r="AA134" i="94"/>
  <c r="Z134" i="94"/>
  <c r="Y134" i="94"/>
  <c r="X134" i="94"/>
  <c r="W134" i="94"/>
  <c r="V134" i="94"/>
  <c r="U134" i="94"/>
  <c r="T134" i="94"/>
  <c r="S134" i="94"/>
  <c r="R134" i="94"/>
  <c r="Q134" i="94"/>
  <c r="P134" i="94"/>
  <c r="O134" i="94"/>
  <c r="N134" i="94"/>
  <c r="M134" i="94"/>
  <c r="L134" i="94"/>
  <c r="K134" i="94"/>
  <c r="J134" i="94"/>
  <c r="I134" i="94"/>
  <c r="H134" i="94"/>
  <c r="G134" i="94"/>
  <c r="F134" i="94"/>
  <c r="E134" i="94"/>
  <c r="D134" i="94"/>
  <c r="C134" i="94"/>
  <c r="B134" i="94"/>
  <c r="BA133" i="94"/>
  <c r="AZ133" i="94"/>
  <c r="AY133" i="94"/>
  <c r="AX133" i="94"/>
  <c r="AW133" i="94"/>
  <c r="AV133" i="94"/>
  <c r="AU133" i="94"/>
  <c r="AT133" i="94"/>
  <c r="AS133" i="94"/>
  <c r="AR133" i="94"/>
  <c r="AQ133" i="94"/>
  <c r="AP133" i="94"/>
  <c r="AO133" i="94"/>
  <c r="AN133" i="94"/>
  <c r="AM133" i="94"/>
  <c r="AL133" i="94"/>
  <c r="AK133" i="94"/>
  <c r="AJ133" i="94"/>
  <c r="AI133" i="94"/>
  <c r="AH133" i="94"/>
  <c r="AG133" i="94"/>
  <c r="AF133" i="94"/>
  <c r="AE133" i="94"/>
  <c r="AD133" i="94"/>
  <c r="AC133" i="94"/>
  <c r="AB133" i="94"/>
  <c r="AA133" i="94"/>
  <c r="Z133" i="94"/>
  <c r="Y133" i="94"/>
  <c r="X133" i="94"/>
  <c r="W133" i="94"/>
  <c r="V133" i="94"/>
  <c r="U133" i="94"/>
  <c r="T133" i="94"/>
  <c r="S133" i="94"/>
  <c r="R133" i="94"/>
  <c r="Q133" i="94"/>
  <c r="P133" i="94"/>
  <c r="O133" i="94"/>
  <c r="N133" i="94"/>
  <c r="M133" i="94"/>
  <c r="L133" i="94"/>
  <c r="K133" i="94"/>
  <c r="J133" i="94"/>
  <c r="I133" i="94"/>
  <c r="H133" i="94"/>
  <c r="G133" i="94"/>
  <c r="F133" i="94"/>
  <c r="E133" i="94"/>
  <c r="D133" i="94"/>
  <c r="C133" i="94"/>
  <c r="B133" i="94"/>
  <c r="BA132" i="94"/>
  <c r="AZ132" i="94"/>
  <c r="AY132" i="94"/>
  <c r="AX132" i="94"/>
  <c r="AW132" i="94"/>
  <c r="AV132" i="94"/>
  <c r="AU132" i="94"/>
  <c r="AT132" i="94"/>
  <c r="AS132" i="94"/>
  <c r="AR132" i="94"/>
  <c r="AQ132" i="94"/>
  <c r="AP132" i="94"/>
  <c r="AO132" i="94"/>
  <c r="AN132" i="94"/>
  <c r="AM132" i="94"/>
  <c r="AL132" i="94"/>
  <c r="AK132" i="94"/>
  <c r="AJ132" i="94"/>
  <c r="AI132" i="94"/>
  <c r="AH132" i="94"/>
  <c r="AG132" i="94"/>
  <c r="AF132" i="94"/>
  <c r="AE132" i="94"/>
  <c r="AD132" i="94"/>
  <c r="AC132" i="94"/>
  <c r="AB132" i="94"/>
  <c r="AA132" i="94"/>
  <c r="Z132" i="94"/>
  <c r="Y132" i="94"/>
  <c r="X132" i="94"/>
  <c r="W132" i="94"/>
  <c r="V132" i="94"/>
  <c r="U132" i="94"/>
  <c r="T132" i="94"/>
  <c r="S132" i="94"/>
  <c r="R132" i="94"/>
  <c r="Q132" i="94"/>
  <c r="P132" i="94"/>
  <c r="O132" i="94"/>
  <c r="N132" i="94"/>
  <c r="M132" i="94"/>
  <c r="L132" i="94"/>
  <c r="K132" i="94"/>
  <c r="J132" i="94"/>
  <c r="I132" i="94"/>
  <c r="H132" i="94"/>
  <c r="G132" i="94"/>
  <c r="F132" i="94"/>
  <c r="E132" i="94"/>
  <c r="D132" i="94"/>
  <c r="C132" i="94"/>
  <c r="B132" i="94"/>
  <c r="BA131" i="94"/>
  <c r="AZ131" i="94"/>
  <c r="AY131" i="94"/>
  <c r="AX131" i="94"/>
  <c r="AW131" i="94"/>
  <c r="AV131" i="94"/>
  <c r="AU131" i="94"/>
  <c r="AT131" i="94"/>
  <c r="AS131" i="94"/>
  <c r="AR131" i="94"/>
  <c r="AQ131" i="94"/>
  <c r="AP131" i="94"/>
  <c r="AO131" i="94"/>
  <c r="AN131" i="94"/>
  <c r="AM131" i="94"/>
  <c r="AL131" i="94"/>
  <c r="AK131" i="94"/>
  <c r="AJ131" i="94"/>
  <c r="AI131" i="94"/>
  <c r="AH131" i="94"/>
  <c r="AG131" i="94"/>
  <c r="AF131" i="94"/>
  <c r="AE131" i="94"/>
  <c r="AD131" i="94"/>
  <c r="AC131" i="94"/>
  <c r="AB131" i="94"/>
  <c r="AA131" i="94"/>
  <c r="Z131" i="94"/>
  <c r="Y131" i="94"/>
  <c r="X131" i="94"/>
  <c r="W131" i="94"/>
  <c r="V131" i="94"/>
  <c r="U131" i="94"/>
  <c r="T131" i="94"/>
  <c r="S131" i="94"/>
  <c r="R131" i="94"/>
  <c r="Q131" i="94"/>
  <c r="P131" i="94"/>
  <c r="O131" i="94"/>
  <c r="N131" i="94"/>
  <c r="M131" i="94"/>
  <c r="L131" i="94"/>
  <c r="K131" i="94"/>
  <c r="J131" i="94"/>
  <c r="I131" i="94"/>
  <c r="H131" i="94"/>
  <c r="G131" i="94"/>
  <c r="F131" i="94"/>
  <c r="E131" i="94"/>
  <c r="D131" i="94"/>
  <c r="C131" i="94"/>
  <c r="B131" i="94"/>
  <c r="BA130" i="94"/>
  <c r="AZ130" i="94"/>
  <c r="AY130" i="94"/>
  <c r="AX130" i="94"/>
  <c r="AW130" i="94"/>
  <c r="AV130" i="94"/>
  <c r="AU130" i="94"/>
  <c r="AT130" i="94"/>
  <c r="AS130" i="94"/>
  <c r="AR130" i="94"/>
  <c r="AQ130" i="94"/>
  <c r="AP130" i="94"/>
  <c r="AO130" i="94"/>
  <c r="AN130" i="94"/>
  <c r="AM130" i="94"/>
  <c r="AL130" i="94"/>
  <c r="AK130" i="94"/>
  <c r="AJ130" i="94"/>
  <c r="AI130" i="94"/>
  <c r="AH130" i="94"/>
  <c r="AG130" i="94"/>
  <c r="AF130" i="94"/>
  <c r="AE130" i="94"/>
  <c r="AD130" i="94"/>
  <c r="AC130" i="94"/>
  <c r="AB130" i="94"/>
  <c r="AA130" i="94"/>
  <c r="Z130" i="94"/>
  <c r="Y130" i="94"/>
  <c r="X130" i="94"/>
  <c r="W130" i="94"/>
  <c r="V130" i="94"/>
  <c r="U130" i="94"/>
  <c r="T130" i="94"/>
  <c r="S130" i="94"/>
  <c r="R130" i="94"/>
  <c r="Q130" i="94"/>
  <c r="P130" i="94"/>
  <c r="O130" i="94"/>
  <c r="N130" i="94"/>
  <c r="M130" i="94"/>
  <c r="L130" i="94"/>
  <c r="K130" i="94"/>
  <c r="J130" i="94"/>
  <c r="I130" i="94"/>
  <c r="H130" i="94"/>
  <c r="G130" i="94"/>
  <c r="F130" i="94"/>
  <c r="E130" i="94"/>
  <c r="D130" i="94"/>
  <c r="C130" i="94"/>
  <c r="B130" i="94"/>
  <c r="BA129" i="94"/>
  <c r="AZ129" i="94"/>
  <c r="AY129" i="94"/>
  <c r="AX129" i="94"/>
  <c r="AW129" i="94"/>
  <c r="AV129" i="94"/>
  <c r="AU129" i="94"/>
  <c r="AT129" i="94"/>
  <c r="AS129" i="94"/>
  <c r="AR129" i="94"/>
  <c r="AQ129" i="94"/>
  <c r="AP129" i="94"/>
  <c r="AO129" i="94"/>
  <c r="AN129" i="94"/>
  <c r="AM129" i="94"/>
  <c r="AL129" i="94"/>
  <c r="AK129" i="94"/>
  <c r="AJ129" i="94"/>
  <c r="AI129" i="94"/>
  <c r="AH129" i="94"/>
  <c r="AG129" i="94"/>
  <c r="AF129" i="94"/>
  <c r="AE129" i="94"/>
  <c r="AD129" i="94"/>
  <c r="AC129" i="94"/>
  <c r="AB129" i="94"/>
  <c r="AA129" i="94"/>
  <c r="Z129" i="94"/>
  <c r="Y129" i="94"/>
  <c r="X129" i="94"/>
  <c r="W129" i="94"/>
  <c r="V129" i="94"/>
  <c r="U129" i="94"/>
  <c r="T129" i="94"/>
  <c r="S129" i="94"/>
  <c r="R129" i="94"/>
  <c r="Q129" i="94"/>
  <c r="P129" i="94"/>
  <c r="O129" i="94"/>
  <c r="N129" i="94"/>
  <c r="M129" i="94"/>
  <c r="L129" i="94"/>
  <c r="K129" i="94"/>
  <c r="J129" i="94"/>
  <c r="I129" i="94"/>
  <c r="H129" i="94"/>
  <c r="G129" i="94"/>
  <c r="F129" i="94"/>
  <c r="E129" i="94"/>
  <c r="D129" i="94"/>
  <c r="C129" i="94"/>
  <c r="B129" i="94"/>
  <c r="BA128" i="94"/>
  <c r="AZ128" i="94"/>
  <c r="AY128" i="94"/>
  <c r="AX128" i="94"/>
  <c r="AW128" i="94"/>
  <c r="AV128" i="94"/>
  <c r="AU128" i="94"/>
  <c r="AT128" i="94"/>
  <c r="AS128" i="94"/>
  <c r="AR128" i="94"/>
  <c r="AQ128" i="94"/>
  <c r="AP128" i="94"/>
  <c r="AO128" i="94"/>
  <c r="AN128" i="94"/>
  <c r="AM128" i="94"/>
  <c r="AL128" i="94"/>
  <c r="AK128" i="94"/>
  <c r="AJ128" i="94"/>
  <c r="AI128" i="94"/>
  <c r="AH128" i="94"/>
  <c r="AG128" i="94"/>
  <c r="AF128" i="94"/>
  <c r="AE128" i="94"/>
  <c r="AD128" i="94"/>
  <c r="AC128" i="94"/>
  <c r="AB128" i="94"/>
  <c r="AA128" i="94"/>
  <c r="Z128" i="94"/>
  <c r="Y128" i="94"/>
  <c r="X128" i="94"/>
  <c r="W128" i="94"/>
  <c r="V128" i="94"/>
  <c r="U128" i="94"/>
  <c r="T128" i="94"/>
  <c r="S128" i="94"/>
  <c r="R128" i="94"/>
  <c r="Q128" i="94"/>
  <c r="P128" i="94"/>
  <c r="O128" i="94"/>
  <c r="N128" i="94"/>
  <c r="M128" i="94"/>
  <c r="L128" i="94"/>
  <c r="K128" i="94"/>
  <c r="J128" i="94"/>
  <c r="I128" i="94"/>
  <c r="H128" i="94"/>
  <c r="G128" i="94"/>
  <c r="F128" i="94"/>
  <c r="E128" i="94"/>
  <c r="D128" i="94"/>
  <c r="C128" i="94"/>
  <c r="B128" i="94"/>
  <c r="BA127" i="94"/>
  <c r="AZ127" i="94"/>
  <c r="AY127" i="94"/>
  <c r="AX127" i="94"/>
  <c r="AW127" i="94"/>
  <c r="AV127" i="94"/>
  <c r="AU127" i="94"/>
  <c r="AT127" i="94"/>
  <c r="AS127" i="94"/>
  <c r="AR127" i="94"/>
  <c r="AQ127" i="94"/>
  <c r="AP127" i="94"/>
  <c r="AO127" i="94"/>
  <c r="AN127" i="94"/>
  <c r="AM127" i="94"/>
  <c r="AL127" i="94"/>
  <c r="AK127" i="94"/>
  <c r="AJ127" i="94"/>
  <c r="AI127" i="94"/>
  <c r="AH127" i="94"/>
  <c r="AG127" i="94"/>
  <c r="AF127" i="94"/>
  <c r="AE127" i="94"/>
  <c r="AD127" i="94"/>
  <c r="AC127" i="94"/>
  <c r="AB127" i="94"/>
  <c r="AA127" i="94"/>
  <c r="Z127" i="94"/>
  <c r="Y127" i="94"/>
  <c r="X127" i="94"/>
  <c r="W127" i="94"/>
  <c r="V127" i="94"/>
  <c r="U127" i="94"/>
  <c r="T127" i="94"/>
  <c r="S127" i="94"/>
  <c r="R127" i="94"/>
  <c r="Q127" i="94"/>
  <c r="P127" i="94"/>
  <c r="O127" i="94"/>
  <c r="N127" i="94"/>
  <c r="M127" i="94"/>
  <c r="L127" i="94"/>
  <c r="K127" i="94"/>
  <c r="J127" i="94"/>
  <c r="I127" i="94"/>
  <c r="H127" i="94"/>
  <c r="G127" i="94"/>
  <c r="F127" i="94"/>
  <c r="E127" i="94"/>
  <c r="D127" i="94"/>
  <c r="C127" i="94"/>
  <c r="B127" i="94"/>
  <c r="BA126" i="94"/>
  <c r="AZ126" i="94"/>
  <c r="AY126" i="94"/>
  <c r="AX126" i="94"/>
  <c r="AW126" i="94"/>
  <c r="AV126" i="94"/>
  <c r="AU126" i="94"/>
  <c r="AT126" i="94"/>
  <c r="AS126" i="94"/>
  <c r="AR126" i="94"/>
  <c r="AQ126" i="94"/>
  <c r="AP126" i="94"/>
  <c r="AO126" i="94"/>
  <c r="AN126" i="94"/>
  <c r="AM126" i="94"/>
  <c r="AL126" i="94"/>
  <c r="AK126" i="94"/>
  <c r="AJ126" i="94"/>
  <c r="AI126" i="94"/>
  <c r="AH126" i="94"/>
  <c r="AG126" i="94"/>
  <c r="AF126" i="94"/>
  <c r="AE126" i="94"/>
  <c r="AD126" i="94"/>
  <c r="AC126" i="94"/>
  <c r="AB126" i="94"/>
  <c r="AA126" i="94"/>
  <c r="Z126" i="94"/>
  <c r="Y126" i="94"/>
  <c r="X126" i="94"/>
  <c r="W126" i="94"/>
  <c r="V126" i="94"/>
  <c r="U126" i="94"/>
  <c r="T126" i="94"/>
  <c r="S126" i="94"/>
  <c r="R126" i="94"/>
  <c r="Q126" i="94"/>
  <c r="P126" i="94"/>
  <c r="O126" i="94"/>
  <c r="N126" i="94"/>
  <c r="M126" i="94"/>
  <c r="L126" i="94"/>
  <c r="K126" i="94"/>
  <c r="J126" i="94"/>
  <c r="I126" i="94"/>
  <c r="H126" i="94"/>
  <c r="G126" i="94"/>
  <c r="F126" i="94"/>
  <c r="E126" i="94"/>
  <c r="D126" i="94"/>
  <c r="C126" i="94"/>
  <c r="B126" i="94"/>
  <c r="BA125" i="94"/>
  <c r="AZ125" i="94"/>
  <c r="AY125" i="94"/>
  <c r="AX125" i="94"/>
  <c r="AW125" i="94"/>
  <c r="AV125" i="94"/>
  <c r="AU125" i="94"/>
  <c r="AT125" i="94"/>
  <c r="AS125" i="94"/>
  <c r="AR125" i="94"/>
  <c r="AQ125" i="94"/>
  <c r="AP125" i="94"/>
  <c r="AO125" i="94"/>
  <c r="AN125" i="94"/>
  <c r="AM125" i="94"/>
  <c r="AL125" i="94"/>
  <c r="AK125" i="94"/>
  <c r="AJ125" i="94"/>
  <c r="AI125" i="94"/>
  <c r="AH125" i="94"/>
  <c r="AG125" i="94"/>
  <c r="AF125" i="94"/>
  <c r="AE125" i="94"/>
  <c r="AD125" i="94"/>
  <c r="AC125" i="94"/>
  <c r="AB125" i="94"/>
  <c r="AA125" i="94"/>
  <c r="Z125" i="94"/>
  <c r="Y125" i="94"/>
  <c r="X125" i="94"/>
  <c r="W125" i="94"/>
  <c r="V125" i="94"/>
  <c r="U125" i="94"/>
  <c r="T125" i="94"/>
  <c r="S125" i="94"/>
  <c r="R125" i="94"/>
  <c r="Q125" i="94"/>
  <c r="P125" i="94"/>
  <c r="O125" i="94"/>
  <c r="N125" i="94"/>
  <c r="M125" i="94"/>
  <c r="L125" i="94"/>
  <c r="K125" i="94"/>
  <c r="J125" i="94"/>
  <c r="I125" i="94"/>
  <c r="H125" i="94"/>
  <c r="G125" i="94"/>
  <c r="F125" i="94"/>
  <c r="E125" i="94"/>
  <c r="D125" i="94"/>
  <c r="C125" i="94"/>
  <c r="B125" i="94"/>
  <c r="BA124" i="94"/>
  <c r="AZ124" i="94"/>
  <c r="AY124" i="94"/>
  <c r="AX124" i="94"/>
  <c r="AW124" i="94"/>
  <c r="AV124" i="94"/>
  <c r="AU124" i="94"/>
  <c r="AT124" i="94"/>
  <c r="AS124" i="94"/>
  <c r="AR124" i="94"/>
  <c r="AQ124" i="94"/>
  <c r="AP124" i="94"/>
  <c r="AO124" i="94"/>
  <c r="AN124" i="94"/>
  <c r="AM124" i="94"/>
  <c r="AL124" i="94"/>
  <c r="AK124" i="94"/>
  <c r="AJ124" i="94"/>
  <c r="AI124" i="94"/>
  <c r="AH124" i="94"/>
  <c r="AG124" i="94"/>
  <c r="AF124" i="94"/>
  <c r="AE124" i="94"/>
  <c r="AD124" i="94"/>
  <c r="AC124" i="94"/>
  <c r="AB124" i="94"/>
  <c r="AA124" i="94"/>
  <c r="Z124" i="94"/>
  <c r="Y124" i="94"/>
  <c r="X124" i="94"/>
  <c r="W124" i="94"/>
  <c r="V124" i="94"/>
  <c r="U124" i="94"/>
  <c r="T124" i="94"/>
  <c r="S124" i="94"/>
  <c r="R124" i="94"/>
  <c r="Q124" i="94"/>
  <c r="P124" i="94"/>
  <c r="O124" i="94"/>
  <c r="N124" i="94"/>
  <c r="M124" i="94"/>
  <c r="L124" i="94"/>
  <c r="K124" i="94"/>
  <c r="J124" i="94"/>
  <c r="I124" i="94"/>
  <c r="H124" i="94"/>
  <c r="G124" i="94"/>
  <c r="F124" i="94"/>
  <c r="E124" i="94"/>
  <c r="D124" i="94"/>
  <c r="C124" i="94"/>
  <c r="B124" i="94"/>
  <c r="BA123" i="94"/>
  <c r="AZ123" i="94"/>
  <c r="AY123" i="94"/>
  <c r="AX123" i="94"/>
  <c r="AW123" i="94"/>
  <c r="AV123" i="94"/>
  <c r="AU123" i="94"/>
  <c r="AT123" i="94"/>
  <c r="AS123" i="94"/>
  <c r="AR123" i="94"/>
  <c r="AQ123" i="94"/>
  <c r="AP123" i="94"/>
  <c r="AO123" i="94"/>
  <c r="AN123" i="94"/>
  <c r="AM123" i="94"/>
  <c r="AL123" i="94"/>
  <c r="AK123" i="94"/>
  <c r="AJ123" i="94"/>
  <c r="AI123" i="94"/>
  <c r="AH123" i="94"/>
  <c r="AG123" i="94"/>
  <c r="AF123" i="94"/>
  <c r="AE123" i="94"/>
  <c r="AD123" i="94"/>
  <c r="AC123" i="94"/>
  <c r="AB123" i="94"/>
  <c r="AA123" i="94"/>
  <c r="Z123" i="94"/>
  <c r="Y123" i="94"/>
  <c r="X123" i="94"/>
  <c r="W123" i="94"/>
  <c r="V123" i="94"/>
  <c r="U123" i="94"/>
  <c r="T123" i="94"/>
  <c r="S123" i="94"/>
  <c r="R123" i="94"/>
  <c r="Q123" i="94"/>
  <c r="P123" i="94"/>
  <c r="O123" i="94"/>
  <c r="N123" i="94"/>
  <c r="M123" i="94"/>
  <c r="L123" i="94"/>
  <c r="K123" i="94"/>
  <c r="J123" i="94"/>
  <c r="I123" i="94"/>
  <c r="H123" i="94"/>
  <c r="G123" i="94"/>
  <c r="F123" i="94"/>
  <c r="E123" i="94"/>
  <c r="D123" i="94"/>
  <c r="C123" i="94"/>
  <c r="B123" i="94"/>
  <c r="BA122" i="94"/>
  <c r="AZ122" i="94"/>
  <c r="AY122" i="94"/>
  <c r="AX122" i="94"/>
  <c r="AW122" i="94"/>
  <c r="AV122" i="94"/>
  <c r="AU122" i="94"/>
  <c r="AT122" i="94"/>
  <c r="AS122" i="94"/>
  <c r="AR122" i="94"/>
  <c r="AQ122" i="94"/>
  <c r="AP122" i="94"/>
  <c r="AO122" i="94"/>
  <c r="AN122" i="94"/>
  <c r="AM122" i="94"/>
  <c r="AL122" i="94"/>
  <c r="AK122" i="94"/>
  <c r="AJ122" i="94"/>
  <c r="AI122" i="94"/>
  <c r="AH122" i="94"/>
  <c r="AG122" i="94"/>
  <c r="AF122" i="94"/>
  <c r="AE122" i="94"/>
  <c r="AD122" i="94"/>
  <c r="AC122" i="94"/>
  <c r="AB122" i="94"/>
  <c r="AA122" i="94"/>
  <c r="Z122" i="94"/>
  <c r="Y122" i="94"/>
  <c r="X122" i="94"/>
  <c r="W122" i="94"/>
  <c r="V122" i="94"/>
  <c r="U122" i="94"/>
  <c r="T122" i="94"/>
  <c r="S122" i="94"/>
  <c r="R122" i="94"/>
  <c r="Q122" i="94"/>
  <c r="P122" i="94"/>
  <c r="O122" i="94"/>
  <c r="N122" i="94"/>
  <c r="M122" i="94"/>
  <c r="L122" i="94"/>
  <c r="K122" i="94"/>
  <c r="J122" i="94"/>
  <c r="I122" i="94"/>
  <c r="H122" i="94"/>
  <c r="G122" i="94"/>
  <c r="F122" i="94"/>
  <c r="E122" i="94"/>
  <c r="D122" i="94"/>
  <c r="C122" i="94"/>
  <c r="B122" i="94"/>
  <c r="BA121" i="94"/>
  <c r="AZ121" i="94"/>
  <c r="AY121" i="94"/>
  <c r="AX121" i="94"/>
  <c r="AW121" i="94"/>
  <c r="AV121" i="94"/>
  <c r="AU121" i="94"/>
  <c r="AT121" i="94"/>
  <c r="AS121" i="94"/>
  <c r="AR121" i="94"/>
  <c r="AQ121" i="94"/>
  <c r="AP121" i="94"/>
  <c r="AO121" i="94"/>
  <c r="AN121" i="94"/>
  <c r="AM121" i="94"/>
  <c r="AL121" i="94"/>
  <c r="AK121" i="94"/>
  <c r="AJ121" i="94"/>
  <c r="AI121" i="94"/>
  <c r="AH121" i="94"/>
  <c r="AG121" i="94"/>
  <c r="AF121" i="94"/>
  <c r="AE121" i="94"/>
  <c r="AD121" i="94"/>
  <c r="AC121" i="94"/>
  <c r="AB121" i="94"/>
  <c r="AA121" i="94"/>
  <c r="Z121" i="94"/>
  <c r="Y121" i="94"/>
  <c r="X121" i="94"/>
  <c r="W121" i="94"/>
  <c r="V121" i="94"/>
  <c r="U121" i="94"/>
  <c r="T121" i="94"/>
  <c r="S121" i="94"/>
  <c r="R121" i="94"/>
  <c r="Q121" i="94"/>
  <c r="P121" i="94"/>
  <c r="O121" i="94"/>
  <c r="N121" i="94"/>
  <c r="M121" i="94"/>
  <c r="L121" i="94"/>
  <c r="K121" i="94"/>
  <c r="J121" i="94"/>
  <c r="I121" i="94"/>
  <c r="H121" i="94"/>
  <c r="G121" i="94"/>
  <c r="F121" i="94"/>
  <c r="E121" i="94"/>
  <c r="D121" i="94"/>
  <c r="C121" i="94"/>
  <c r="B121" i="94"/>
  <c r="BA120" i="94"/>
  <c r="AZ120" i="94"/>
  <c r="AY120" i="94"/>
  <c r="AX120" i="94"/>
  <c r="AW120" i="94"/>
  <c r="AV120" i="94"/>
  <c r="AU120" i="94"/>
  <c r="AT120" i="94"/>
  <c r="AS120" i="94"/>
  <c r="AR120" i="94"/>
  <c r="AQ120" i="94"/>
  <c r="AP120" i="94"/>
  <c r="AO120" i="94"/>
  <c r="AN120" i="94"/>
  <c r="AM120" i="94"/>
  <c r="AL120" i="94"/>
  <c r="AK120" i="94"/>
  <c r="AJ120" i="94"/>
  <c r="AI120" i="94"/>
  <c r="AH120" i="94"/>
  <c r="AG120" i="94"/>
  <c r="AF120" i="94"/>
  <c r="AE120" i="94"/>
  <c r="AD120" i="94"/>
  <c r="AC120" i="94"/>
  <c r="AB120" i="94"/>
  <c r="AA120" i="94"/>
  <c r="Z120" i="94"/>
  <c r="Y120" i="94"/>
  <c r="X120" i="94"/>
  <c r="W120" i="94"/>
  <c r="V120" i="94"/>
  <c r="U120" i="94"/>
  <c r="T120" i="94"/>
  <c r="S120" i="94"/>
  <c r="R120" i="94"/>
  <c r="Q120" i="94"/>
  <c r="P120" i="94"/>
  <c r="O120" i="94"/>
  <c r="N120" i="94"/>
  <c r="M120" i="94"/>
  <c r="L120" i="94"/>
  <c r="K120" i="94"/>
  <c r="J120" i="94"/>
  <c r="I120" i="94"/>
  <c r="H120" i="94"/>
  <c r="G120" i="94"/>
  <c r="F120" i="94"/>
  <c r="E120" i="94"/>
  <c r="D120" i="94"/>
  <c r="C120" i="94"/>
  <c r="B120" i="94"/>
  <c r="BA119" i="94"/>
  <c r="AZ119" i="94"/>
  <c r="AY119" i="94"/>
  <c r="AX119" i="94"/>
  <c r="AW119" i="94"/>
  <c r="AV119" i="94"/>
  <c r="AU119" i="94"/>
  <c r="AT119" i="94"/>
  <c r="AS119" i="94"/>
  <c r="AR119" i="94"/>
  <c r="AQ119" i="94"/>
  <c r="AP119" i="94"/>
  <c r="AO119" i="94"/>
  <c r="AN119" i="94"/>
  <c r="AM119" i="94"/>
  <c r="AL119" i="94"/>
  <c r="AK119" i="94"/>
  <c r="AJ119" i="94"/>
  <c r="AI119" i="94"/>
  <c r="AH119" i="94"/>
  <c r="AG119" i="94"/>
  <c r="AF119" i="94"/>
  <c r="AE119" i="94"/>
  <c r="AD119" i="94"/>
  <c r="AC119" i="94"/>
  <c r="AB119" i="94"/>
  <c r="AA119" i="94"/>
  <c r="Z119" i="94"/>
  <c r="Y119" i="94"/>
  <c r="X119" i="94"/>
  <c r="W119" i="94"/>
  <c r="V119" i="94"/>
  <c r="U119" i="94"/>
  <c r="T119" i="94"/>
  <c r="S119" i="94"/>
  <c r="R119" i="94"/>
  <c r="Q119" i="94"/>
  <c r="P119" i="94"/>
  <c r="O119" i="94"/>
  <c r="N119" i="94"/>
  <c r="M119" i="94"/>
  <c r="L119" i="94"/>
  <c r="K119" i="94"/>
  <c r="J119" i="94"/>
  <c r="I119" i="94"/>
  <c r="H119" i="94"/>
  <c r="G119" i="94"/>
  <c r="F119" i="94"/>
  <c r="E119" i="94"/>
  <c r="D119" i="94"/>
  <c r="C119" i="94"/>
  <c r="B119" i="94"/>
  <c r="BA118" i="94"/>
  <c r="AZ118" i="94"/>
  <c r="AY118" i="94"/>
  <c r="AX118" i="94"/>
  <c r="AW118" i="94"/>
  <c r="AV118" i="94"/>
  <c r="AU118" i="94"/>
  <c r="AT118" i="94"/>
  <c r="AS118" i="94"/>
  <c r="AR118" i="94"/>
  <c r="AQ118" i="94"/>
  <c r="AP118" i="94"/>
  <c r="AO118" i="94"/>
  <c r="AN118" i="94"/>
  <c r="AM118" i="94"/>
  <c r="AL118" i="94"/>
  <c r="AK118" i="94"/>
  <c r="AJ118" i="94"/>
  <c r="AI118" i="94"/>
  <c r="AH118" i="94"/>
  <c r="AG118" i="94"/>
  <c r="AF118" i="94"/>
  <c r="AE118" i="94"/>
  <c r="AD118" i="94"/>
  <c r="AC118" i="94"/>
  <c r="AB118" i="94"/>
  <c r="AA118" i="94"/>
  <c r="Z118" i="94"/>
  <c r="Y118" i="94"/>
  <c r="X118" i="94"/>
  <c r="W118" i="94"/>
  <c r="V118" i="94"/>
  <c r="U118" i="94"/>
  <c r="T118" i="94"/>
  <c r="S118" i="94"/>
  <c r="R118" i="94"/>
  <c r="Q118" i="94"/>
  <c r="P118" i="94"/>
  <c r="O118" i="94"/>
  <c r="N118" i="94"/>
  <c r="M118" i="94"/>
  <c r="L118" i="94"/>
  <c r="K118" i="94"/>
  <c r="J118" i="94"/>
  <c r="I118" i="94"/>
  <c r="H118" i="94"/>
  <c r="G118" i="94"/>
  <c r="F118" i="94"/>
  <c r="E118" i="94"/>
  <c r="D118" i="94"/>
  <c r="C118" i="94"/>
  <c r="B118" i="94"/>
  <c r="BA117" i="94"/>
  <c r="AZ117" i="94"/>
  <c r="AY117" i="94"/>
  <c r="AX117" i="94"/>
  <c r="AW117" i="94"/>
  <c r="AV117" i="94"/>
  <c r="AU117" i="94"/>
  <c r="AT117" i="94"/>
  <c r="AS117" i="94"/>
  <c r="AR117" i="94"/>
  <c r="AQ117" i="94"/>
  <c r="AP117" i="94"/>
  <c r="AO117" i="94"/>
  <c r="AN117" i="94"/>
  <c r="AM117" i="94"/>
  <c r="AL117" i="94"/>
  <c r="AK117" i="94"/>
  <c r="AJ117" i="94"/>
  <c r="AI117" i="94"/>
  <c r="AH117" i="94"/>
  <c r="AG117" i="94"/>
  <c r="AF117" i="94"/>
  <c r="AE117" i="94"/>
  <c r="AD117" i="94"/>
  <c r="AC117" i="94"/>
  <c r="AB117" i="94"/>
  <c r="AA117" i="94"/>
  <c r="Z117" i="94"/>
  <c r="Y117" i="94"/>
  <c r="X117" i="94"/>
  <c r="W117" i="94"/>
  <c r="V117" i="94"/>
  <c r="U117" i="94"/>
  <c r="T117" i="94"/>
  <c r="S117" i="94"/>
  <c r="R117" i="94"/>
  <c r="Q117" i="94"/>
  <c r="P117" i="94"/>
  <c r="O117" i="94"/>
  <c r="N117" i="94"/>
  <c r="M117" i="94"/>
  <c r="L117" i="94"/>
  <c r="K117" i="94"/>
  <c r="J117" i="94"/>
  <c r="I117" i="94"/>
  <c r="H117" i="94"/>
  <c r="G117" i="94"/>
  <c r="F117" i="94"/>
  <c r="E117" i="94"/>
  <c r="D117" i="94"/>
  <c r="C117" i="94"/>
  <c r="B117" i="94"/>
  <c r="BA116" i="94"/>
  <c r="AZ116" i="94"/>
  <c r="AY116" i="94"/>
  <c r="AX116" i="94"/>
  <c r="AW116" i="94"/>
  <c r="AV116" i="94"/>
  <c r="AU116" i="94"/>
  <c r="AT116" i="94"/>
  <c r="AS116" i="94"/>
  <c r="AR116" i="94"/>
  <c r="AQ116" i="94"/>
  <c r="AP116" i="94"/>
  <c r="AO116" i="94"/>
  <c r="AN116" i="94"/>
  <c r="AM116" i="94"/>
  <c r="AL116" i="94"/>
  <c r="AK116" i="94"/>
  <c r="AJ116" i="94"/>
  <c r="AI116" i="94"/>
  <c r="AH116" i="94"/>
  <c r="AG116" i="94"/>
  <c r="AF116" i="94"/>
  <c r="AE116" i="94"/>
  <c r="AD116" i="94"/>
  <c r="AC116" i="94"/>
  <c r="AB116" i="94"/>
  <c r="AA116" i="94"/>
  <c r="Z116" i="94"/>
  <c r="Y116" i="94"/>
  <c r="X116" i="94"/>
  <c r="W116" i="94"/>
  <c r="V116" i="94"/>
  <c r="U116" i="94"/>
  <c r="T116" i="94"/>
  <c r="S116" i="94"/>
  <c r="R116" i="94"/>
  <c r="Q116" i="94"/>
  <c r="P116" i="94"/>
  <c r="O116" i="94"/>
  <c r="N116" i="94"/>
  <c r="M116" i="94"/>
  <c r="L116" i="94"/>
  <c r="K116" i="94"/>
  <c r="J116" i="94"/>
  <c r="I116" i="94"/>
  <c r="H116" i="94"/>
  <c r="G116" i="94"/>
  <c r="F116" i="94"/>
  <c r="E116" i="94"/>
  <c r="D116" i="94"/>
  <c r="C116" i="94"/>
  <c r="B116" i="94"/>
  <c r="BA115" i="94"/>
  <c r="AZ115" i="94"/>
  <c r="AY115" i="94"/>
  <c r="AX115" i="94"/>
  <c r="AW115" i="94"/>
  <c r="AV115" i="94"/>
  <c r="AU115" i="94"/>
  <c r="AT115" i="94"/>
  <c r="AS115" i="94"/>
  <c r="AR115" i="94"/>
  <c r="AQ115" i="94"/>
  <c r="AP115" i="94"/>
  <c r="AO115" i="94"/>
  <c r="AN115" i="94"/>
  <c r="AM115" i="94"/>
  <c r="AL115" i="94"/>
  <c r="AK115" i="94"/>
  <c r="AJ115" i="94"/>
  <c r="AI115" i="94"/>
  <c r="AH115" i="94"/>
  <c r="AG115" i="94"/>
  <c r="AF115" i="94"/>
  <c r="AE115" i="94"/>
  <c r="AD115" i="94"/>
  <c r="AC115" i="94"/>
  <c r="AB115" i="94"/>
  <c r="AA115" i="94"/>
  <c r="Z115" i="94"/>
  <c r="Y115" i="94"/>
  <c r="X115" i="94"/>
  <c r="W115" i="94"/>
  <c r="V115" i="94"/>
  <c r="U115" i="94"/>
  <c r="T115" i="94"/>
  <c r="S115" i="94"/>
  <c r="R115" i="94"/>
  <c r="Q115" i="94"/>
  <c r="P115" i="94"/>
  <c r="O115" i="94"/>
  <c r="N115" i="94"/>
  <c r="M115" i="94"/>
  <c r="L115" i="94"/>
  <c r="K115" i="94"/>
  <c r="J115" i="94"/>
  <c r="I115" i="94"/>
  <c r="H115" i="94"/>
  <c r="G115" i="94"/>
  <c r="F115" i="94"/>
  <c r="E115" i="94"/>
  <c r="D115" i="94"/>
  <c r="C115" i="94"/>
  <c r="B115" i="94"/>
  <c r="BA114" i="94"/>
  <c r="AZ114" i="94"/>
  <c r="AY114" i="94"/>
  <c r="AX114" i="94"/>
  <c r="AW114" i="94"/>
  <c r="AV114" i="94"/>
  <c r="AU114" i="94"/>
  <c r="AT114" i="94"/>
  <c r="AS114" i="94"/>
  <c r="AR114" i="94"/>
  <c r="AQ114" i="94"/>
  <c r="AP114" i="94"/>
  <c r="AO114" i="94"/>
  <c r="AN114" i="94"/>
  <c r="AM114" i="94"/>
  <c r="AL114" i="94"/>
  <c r="AK114" i="94"/>
  <c r="AJ114" i="94"/>
  <c r="AI114" i="94"/>
  <c r="AH114" i="94"/>
  <c r="AG114" i="94"/>
  <c r="AF114" i="94"/>
  <c r="AE114" i="94"/>
  <c r="AD114" i="94"/>
  <c r="AC114" i="94"/>
  <c r="AB114" i="94"/>
  <c r="AA114" i="94"/>
  <c r="Z114" i="94"/>
  <c r="Y114" i="94"/>
  <c r="X114" i="94"/>
  <c r="W114" i="94"/>
  <c r="V114" i="94"/>
  <c r="U114" i="94"/>
  <c r="T114" i="94"/>
  <c r="S114" i="94"/>
  <c r="R114" i="94"/>
  <c r="Q114" i="94"/>
  <c r="P114" i="94"/>
  <c r="O114" i="94"/>
  <c r="N114" i="94"/>
  <c r="M114" i="94"/>
  <c r="L114" i="94"/>
  <c r="K114" i="94"/>
  <c r="J114" i="94"/>
  <c r="I114" i="94"/>
  <c r="H114" i="94"/>
  <c r="G114" i="94"/>
  <c r="F114" i="94"/>
  <c r="E114" i="94"/>
  <c r="D114" i="94"/>
  <c r="C114" i="94"/>
  <c r="B114" i="94"/>
  <c r="BA113" i="94"/>
  <c r="AZ113" i="94"/>
  <c r="AY113" i="94"/>
  <c r="AX113" i="94"/>
  <c r="AW113" i="94"/>
  <c r="AV113" i="94"/>
  <c r="AU113" i="94"/>
  <c r="AT113" i="94"/>
  <c r="AS113" i="94"/>
  <c r="AR113" i="94"/>
  <c r="AQ113" i="94"/>
  <c r="AP113" i="94"/>
  <c r="AO113" i="94"/>
  <c r="AN113" i="94"/>
  <c r="AM113" i="94"/>
  <c r="AL113" i="94"/>
  <c r="AK113" i="94"/>
  <c r="AJ113" i="94"/>
  <c r="AI113" i="94"/>
  <c r="AH113" i="94"/>
  <c r="AG113" i="94"/>
  <c r="AF113" i="94"/>
  <c r="AE113" i="94"/>
  <c r="AD113" i="94"/>
  <c r="AC113" i="94"/>
  <c r="AB113" i="94"/>
  <c r="AA113" i="94"/>
  <c r="Z113" i="94"/>
  <c r="Y113" i="94"/>
  <c r="X113" i="94"/>
  <c r="W113" i="94"/>
  <c r="V113" i="94"/>
  <c r="U113" i="94"/>
  <c r="T113" i="94"/>
  <c r="S113" i="94"/>
  <c r="R113" i="94"/>
  <c r="Q113" i="94"/>
  <c r="P113" i="94"/>
  <c r="O113" i="94"/>
  <c r="N113" i="94"/>
  <c r="M113" i="94"/>
  <c r="L113" i="94"/>
  <c r="K113" i="94"/>
  <c r="J113" i="94"/>
  <c r="I113" i="94"/>
  <c r="H113" i="94"/>
  <c r="G113" i="94"/>
  <c r="F113" i="94"/>
  <c r="E113" i="94"/>
  <c r="D113" i="94"/>
  <c r="C113" i="94"/>
  <c r="B113" i="94"/>
  <c r="BA112" i="94"/>
  <c r="AZ112" i="94"/>
  <c r="AY112" i="94"/>
  <c r="AX112" i="94"/>
  <c r="AW112" i="94"/>
  <c r="AV112" i="94"/>
  <c r="AU112" i="94"/>
  <c r="AT112" i="94"/>
  <c r="AS112" i="94"/>
  <c r="AR112" i="94"/>
  <c r="AQ112" i="94"/>
  <c r="AP112" i="94"/>
  <c r="AO112" i="94"/>
  <c r="AN112" i="94"/>
  <c r="AM112" i="94"/>
  <c r="AL112" i="94"/>
  <c r="AK112" i="94"/>
  <c r="AJ112" i="94"/>
  <c r="AI112" i="94"/>
  <c r="AH112" i="94"/>
  <c r="AG112" i="94"/>
  <c r="AF112" i="94"/>
  <c r="AE112" i="94"/>
  <c r="AD112" i="94"/>
  <c r="AC112" i="94"/>
  <c r="AB112" i="94"/>
  <c r="AA112" i="94"/>
  <c r="Z112" i="94"/>
  <c r="Y112" i="94"/>
  <c r="X112" i="94"/>
  <c r="W112" i="94"/>
  <c r="V112" i="94"/>
  <c r="U112" i="94"/>
  <c r="T112" i="94"/>
  <c r="S112" i="94"/>
  <c r="R112" i="94"/>
  <c r="Q112" i="94"/>
  <c r="P112" i="94"/>
  <c r="O112" i="94"/>
  <c r="N112" i="94"/>
  <c r="M112" i="94"/>
  <c r="L112" i="94"/>
  <c r="K112" i="94"/>
  <c r="J112" i="94"/>
  <c r="I112" i="94"/>
  <c r="H112" i="94"/>
  <c r="G112" i="94"/>
  <c r="F112" i="94"/>
  <c r="E112" i="94"/>
  <c r="D112" i="94"/>
  <c r="C112" i="94"/>
  <c r="B112" i="94"/>
  <c r="BA111" i="94"/>
  <c r="AZ111" i="94"/>
  <c r="AY111" i="94"/>
  <c r="AX111" i="94"/>
  <c r="AW111" i="94"/>
  <c r="AV111" i="94"/>
  <c r="AU111" i="94"/>
  <c r="AT111" i="94"/>
  <c r="AS111" i="94"/>
  <c r="AR111" i="94"/>
  <c r="AQ111" i="94"/>
  <c r="AP111" i="94"/>
  <c r="AO111" i="94"/>
  <c r="AN111" i="94"/>
  <c r="AM111" i="94"/>
  <c r="AL111" i="94"/>
  <c r="AK111" i="94"/>
  <c r="AJ111" i="94"/>
  <c r="AI111" i="94"/>
  <c r="AH111" i="94"/>
  <c r="AG111" i="94"/>
  <c r="AF111" i="94"/>
  <c r="AE111" i="94"/>
  <c r="AD111" i="94"/>
  <c r="AC111" i="94"/>
  <c r="AB111" i="94"/>
  <c r="AA111" i="94"/>
  <c r="Z111" i="94"/>
  <c r="Y111" i="94"/>
  <c r="X111" i="94"/>
  <c r="W111" i="94"/>
  <c r="V111" i="94"/>
  <c r="U111" i="94"/>
  <c r="T111" i="94"/>
  <c r="S111" i="94"/>
  <c r="R111" i="94"/>
  <c r="Q111" i="94"/>
  <c r="P111" i="94"/>
  <c r="O111" i="94"/>
  <c r="N111" i="94"/>
  <c r="M111" i="94"/>
  <c r="L111" i="94"/>
  <c r="K111" i="94"/>
  <c r="J111" i="94"/>
  <c r="I111" i="94"/>
  <c r="H111" i="94"/>
  <c r="G111" i="94"/>
  <c r="F111" i="94"/>
  <c r="E111" i="94"/>
  <c r="D111" i="94"/>
  <c r="C111" i="94"/>
  <c r="B111" i="94"/>
  <c r="BA110" i="94"/>
  <c r="AZ110" i="94"/>
  <c r="AY110" i="94"/>
  <c r="AX110" i="94"/>
  <c r="AW110" i="94"/>
  <c r="AV110" i="94"/>
  <c r="AU110" i="94"/>
  <c r="AT110" i="94"/>
  <c r="AS110" i="94"/>
  <c r="AR110" i="94"/>
  <c r="AQ110" i="94"/>
  <c r="AP110" i="94"/>
  <c r="AO110" i="94"/>
  <c r="AN110" i="94"/>
  <c r="AM110" i="94"/>
  <c r="AL110" i="94"/>
  <c r="AK110" i="94"/>
  <c r="AJ110" i="94"/>
  <c r="AI110" i="94"/>
  <c r="AH110" i="94"/>
  <c r="AG110" i="94"/>
  <c r="AF110" i="94"/>
  <c r="AE110" i="94"/>
  <c r="AD110" i="94"/>
  <c r="AC110" i="94"/>
  <c r="AB110" i="94"/>
  <c r="AA110" i="94"/>
  <c r="Z110" i="94"/>
  <c r="Y110" i="94"/>
  <c r="X110" i="94"/>
  <c r="W110" i="94"/>
  <c r="V110" i="94"/>
  <c r="U110" i="94"/>
  <c r="T110" i="94"/>
  <c r="S110" i="94"/>
  <c r="R110" i="94"/>
  <c r="Q110" i="94"/>
  <c r="P110" i="94"/>
  <c r="O110" i="94"/>
  <c r="N110" i="94"/>
  <c r="M110" i="94"/>
  <c r="L110" i="94"/>
  <c r="K110" i="94"/>
  <c r="J110" i="94"/>
  <c r="I110" i="94"/>
  <c r="H110" i="94"/>
  <c r="G110" i="94"/>
  <c r="F110" i="94"/>
  <c r="E110" i="94"/>
  <c r="D110" i="94"/>
  <c r="C110" i="94"/>
  <c r="B110" i="94"/>
  <c r="BA109" i="94"/>
  <c r="AZ109" i="94"/>
  <c r="AY109" i="94"/>
  <c r="AX109" i="94"/>
  <c r="AW109" i="94"/>
  <c r="AV109" i="94"/>
  <c r="AU109" i="94"/>
  <c r="AT109" i="94"/>
  <c r="AS109" i="94"/>
  <c r="AR109" i="94"/>
  <c r="AQ109" i="94"/>
  <c r="AP109" i="94"/>
  <c r="AO109" i="94"/>
  <c r="AN109" i="94"/>
  <c r="AM109" i="94"/>
  <c r="AL109" i="94"/>
  <c r="AK109" i="94"/>
  <c r="AJ109" i="94"/>
  <c r="AI109" i="94"/>
  <c r="AH109" i="94"/>
  <c r="AG109" i="94"/>
  <c r="AF109" i="94"/>
  <c r="AE109" i="94"/>
  <c r="AD109" i="94"/>
  <c r="AC109" i="94"/>
  <c r="AB109" i="94"/>
  <c r="AA109" i="94"/>
  <c r="Z109" i="94"/>
  <c r="Y109" i="94"/>
  <c r="X109" i="94"/>
  <c r="W109" i="94"/>
  <c r="V109" i="94"/>
  <c r="U109" i="94"/>
  <c r="T109" i="94"/>
  <c r="S109" i="94"/>
  <c r="R109" i="94"/>
  <c r="Q109" i="94"/>
  <c r="P109" i="94"/>
  <c r="O109" i="94"/>
  <c r="N109" i="94"/>
  <c r="M109" i="94"/>
  <c r="L109" i="94"/>
  <c r="K109" i="94"/>
  <c r="J109" i="94"/>
  <c r="I109" i="94"/>
  <c r="H109" i="94"/>
  <c r="G109" i="94"/>
  <c r="F109" i="94"/>
  <c r="E109" i="94"/>
  <c r="D109" i="94"/>
  <c r="C109" i="94"/>
  <c r="B109" i="94"/>
  <c r="BA108" i="94"/>
  <c r="AZ108" i="94"/>
  <c r="AY108" i="94"/>
  <c r="AX108" i="94"/>
  <c r="AW108" i="94"/>
  <c r="AV108" i="94"/>
  <c r="AU108" i="94"/>
  <c r="AT108" i="94"/>
  <c r="AS108" i="94"/>
  <c r="AR108" i="94"/>
  <c r="AQ108" i="94"/>
  <c r="AP108" i="94"/>
  <c r="AO108" i="94"/>
  <c r="AN108" i="94"/>
  <c r="AM108" i="94"/>
  <c r="AL108" i="94"/>
  <c r="AK108" i="94"/>
  <c r="AJ108" i="94"/>
  <c r="AI108" i="94"/>
  <c r="AH108" i="94"/>
  <c r="AG108" i="94"/>
  <c r="AF108" i="94"/>
  <c r="AE108" i="94"/>
  <c r="AD108" i="94"/>
  <c r="AC108" i="94"/>
  <c r="AB108" i="94"/>
  <c r="AA108" i="94"/>
  <c r="Z108" i="94"/>
  <c r="Y108" i="94"/>
  <c r="X108" i="94"/>
  <c r="W108" i="94"/>
  <c r="V108" i="94"/>
  <c r="U108" i="94"/>
  <c r="T108" i="94"/>
  <c r="S108" i="94"/>
  <c r="R108" i="94"/>
  <c r="Q108" i="94"/>
  <c r="P108" i="94"/>
  <c r="O108" i="94"/>
  <c r="N108" i="94"/>
  <c r="M108" i="94"/>
  <c r="L108" i="94"/>
  <c r="K108" i="94"/>
  <c r="J108" i="94"/>
  <c r="I108" i="94"/>
  <c r="H108" i="94"/>
  <c r="G108" i="94"/>
  <c r="F108" i="94"/>
  <c r="E108" i="94"/>
  <c r="D108" i="94"/>
  <c r="C108" i="94"/>
  <c r="B108" i="94"/>
  <c r="BA107" i="94"/>
  <c r="AZ107" i="94"/>
  <c r="AY107" i="94"/>
  <c r="AX107" i="94"/>
  <c r="AW107" i="94"/>
  <c r="AV107" i="94"/>
  <c r="AU107" i="94"/>
  <c r="AT107" i="94"/>
  <c r="AS107" i="94"/>
  <c r="AR107" i="94"/>
  <c r="AQ107" i="94"/>
  <c r="AP107" i="94"/>
  <c r="AO107" i="94"/>
  <c r="AN107" i="94"/>
  <c r="AM107" i="94"/>
  <c r="AL107" i="94"/>
  <c r="AK107" i="94"/>
  <c r="AJ107" i="94"/>
  <c r="AI107" i="94"/>
  <c r="AH107" i="94"/>
  <c r="AG107" i="94"/>
  <c r="AF107" i="94"/>
  <c r="AE107" i="94"/>
  <c r="AD107" i="94"/>
  <c r="AC107" i="94"/>
  <c r="AB107" i="94"/>
  <c r="AA107" i="94"/>
  <c r="Z107" i="94"/>
  <c r="Y107" i="94"/>
  <c r="X107" i="94"/>
  <c r="W107" i="94"/>
  <c r="V107" i="94"/>
  <c r="U107" i="94"/>
  <c r="T107" i="94"/>
  <c r="S107" i="94"/>
  <c r="R107" i="94"/>
  <c r="Q107" i="94"/>
  <c r="P107" i="94"/>
  <c r="O107" i="94"/>
  <c r="N107" i="94"/>
  <c r="M107" i="94"/>
  <c r="L107" i="94"/>
  <c r="K107" i="94"/>
  <c r="J107" i="94"/>
  <c r="I107" i="94"/>
  <c r="H107" i="94"/>
  <c r="G107" i="94"/>
  <c r="F107" i="94"/>
  <c r="E107" i="94"/>
  <c r="D107" i="94"/>
  <c r="C107" i="94"/>
  <c r="B107" i="94"/>
  <c r="BA106" i="94"/>
  <c r="AZ106" i="94"/>
  <c r="AY106" i="94"/>
  <c r="AX106" i="94"/>
  <c r="AW106" i="94"/>
  <c r="AV106" i="94"/>
  <c r="AU106" i="94"/>
  <c r="AT106" i="94"/>
  <c r="AS106" i="94"/>
  <c r="AR106" i="94"/>
  <c r="AQ106" i="94"/>
  <c r="AP106" i="94"/>
  <c r="AO106" i="94"/>
  <c r="AN106" i="94"/>
  <c r="AM106" i="94"/>
  <c r="AL106" i="94"/>
  <c r="AK106" i="94"/>
  <c r="AJ106" i="94"/>
  <c r="AI106" i="94"/>
  <c r="AH106" i="94"/>
  <c r="AG106" i="94"/>
  <c r="AF106" i="94"/>
  <c r="AE106" i="94"/>
  <c r="AD106" i="94"/>
  <c r="AC106" i="94"/>
  <c r="AB106" i="94"/>
  <c r="AA106" i="94"/>
  <c r="Z106" i="94"/>
  <c r="Y106" i="94"/>
  <c r="X106" i="94"/>
  <c r="W106" i="94"/>
  <c r="V106" i="94"/>
  <c r="U106" i="94"/>
  <c r="T106" i="94"/>
  <c r="S106" i="94"/>
  <c r="R106" i="94"/>
  <c r="Q106" i="94"/>
  <c r="P106" i="94"/>
  <c r="O106" i="94"/>
  <c r="N106" i="94"/>
  <c r="M106" i="94"/>
  <c r="L106" i="94"/>
  <c r="K106" i="94"/>
  <c r="J106" i="94"/>
  <c r="I106" i="94"/>
  <c r="H106" i="94"/>
  <c r="G106" i="94"/>
  <c r="F106" i="94"/>
  <c r="E106" i="94"/>
  <c r="D106" i="94"/>
  <c r="C106" i="94"/>
  <c r="B106" i="94"/>
  <c r="BA105" i="94"/>
  <c r="AZ105" i="94"/>
  <c r="AY105" i="94"/>
  <c r="AX105" i="94"/>
  <c r="AW105" i="94"/>
  <c r="AV105" i="94"/>
  <c r="AU105" i="94"/>
  <c r="AT105" i="94"/>
  <c r="AS105" i="94"/>
  <c r="AR105" i="94"/>
  <c r="AQ105" i="94"/>
  <c r="AP105" i="94"/>
  <c r="AO105" i="94"/>
  <c r="AN105" i="94"/>
  <c r="AM105" i="94"/>
  <c r="AL105" i="94"/>
  <c r="AK105" i="94"/>
  <c r="AJ105" i="94"/>
  <c r="AI105" i="94"/>
  <c r="AH105" i="94"/>
  <c r="AG105" i="94"/>
  <c r="AF105" i="94"/>
  <c r="AE105" i="94"/>
  <c r="AD105" i="94"/>
  <c r="AC105" i="94"/>
  <c r="AB105" i="94"/>
  <c r="AA105" i="94"/>
  <c r="Z105" i="94"/>
  <c r="Y105" i="94"/>
  <c r="X105" i="94"/>
  <c r="W105" i="94"/>
  <c r="V105" i="94"/>
  <c r="U105" i="94"/>
  <c r="T105" i="94"/>
  <c r="S105" i="94"/>
  <c r="R105" i="94"/>
  <c r="Q105" i="94"/>
  <c r="P105" i="94"/>
  <c r="O105" i="94"/>
  <c r="N105" i="94"/>
  <c r="M105" i="94"/>
  <c r="L105" i="94"/>
  <c r="K105" i="94"/>
  <c r="J105" i="94"/>
  <c r="I105" i="94"/>
  <c r="H105" i="94"/>
  <c r="G105" i="94"/>
  <c r="F105" i="94"/>
  <c r="E105" i="94"/>
  <c r="D105" i="94"/>
  <c r="C105" i="94"/>
  <c r="B105" i="94"/>
  <c r="BA104" i="94"/>
  <c r="AZ104" i="94"/>
  <c r="AY104" i="94"/>
  <c r="AX104" i="94"/>
  <c r="AW104" i="94"/>
  <c r="AV104" i="94"/>
  <c r="AU104" i="94"/>
  <c r="AT104" i="94"/>
  <c r="AS104" i="94"/>
  <c r="AR104" i="94"/>
  <c r="AQ104" i="94"/>
  <c r="AP104" i="94"/>
  <c r="AO104" i="94"/>
  <c r="AN104" i="94"/>
  <c r="AM104" i="94"/>
  <c r="AL104" i="94"/>
  <c r="AK104" i="94"/>
  <c r="AJ104" i="94"/>
  <c r="AI104" i="94"/>
  <c r="AH104" i="94"/>
  <c r="AG104" i="94"/>
  <c r="AF104" i="94"/>
  <c r="AE104" i="94"/>
  <c r="AD104" i="94"/>
  <c r="AC104" i="94"/>
  <c r="AB104" i="94"/>
  <c r="AA104" i="94"/>
  <c r="Z104" i="94"/>
  <c r="Y104" i="94"/>
  <c r="X104" i="94"/>
  <c r="W104" i="94"/>
  <c r="V104" i="94"/>
  <c r="U104" i="94"/>
  <c r="T104" i="94"/>
  <c r="S104" i="94"/>
  <c r="R104" i="94"/>
  <c r="Q104" i="94"/>
  <c r="P104" i="94"/>
  <c r="O104" i="94"/>
  <c r="N104" i="94"/>
  <c r="M104" i="94"/>
  <c r="L104" i="94"/>
  <c r="K104" i="94"/>
  <c r="J104" i="94"/>
  <c r="I104" i="94"/>
  <c r="H104" i="94"/>
  <c r="G104" i="94"/>
  <c r="F104" i="94"/>
  <c r="E104" i="94"/>
  <c r="D104" i="94"/>
  <c r="C104" i="94"/>
  <c r="B104" i="94"/>
  <c r="BA103" i="94"/>
  <c r="AZ103" i="94"/>
  <c r="AY103" i="94"/>
  <c r="AX103" i="94"/>
  <c r="AW103" i="94"/>
  <c r="AV103" i="94"/>
  <c r="AU103" i="94"/>
  <c r="AT103" i="94"/>
  <c r="AS103" i="94"/>
  <c r="AR103" i="94"/>
  <c r="AQ103" i="94"/>
  <c r="AP103" i="94"/>
  <c r="AO103" i="94"/>
  <c r="AN103" i="94"/>
  <c r="AM103" i="94"/>
  <c r="AL103" i="94"/>
  <c r="AK103" i="94"/>
  <c r="AJ103" i="94"/>
  <c r="AI103" i="94"/>
  <c r="AH103" i="94"/>
  <c r="AG103" i="94"/>
  <c r="AF103" i="94"/>
  <c r="AE103" i="94"/>
  <c r="AD103" i="94"/>
  <c r="AC103" i="94"/>
  <c r="AB103" i="94"/>
  <c r="AA103" i="94"/>
  <c r="Z103" i="94"/>
  <c r="Y103" i="94"/>
  <c r="X103" i="94"/>
  <c r="W103" i="94"/>
  <c r="V103" i="94"/>
  <c r="U103" i="94"/>
  <c r="T103" i="94"/>
  <c r="S103" i="94"/>
  <c r="R103" i="94"/>
  <c r="Q103" i="94"/>
  <c r="P103" i="94"/>
  <c r="O103" i="94"/>
  <c r="N103" i="94"/>
  <c r="M103" i="94"/>
  <c r="L103" i="94"/>
  <c r="K103" i="94"/>
  <c r="J103" i="94"/>
  <c r="I103" i="94"/>
  <c r="H103" i="94"/>
  <c r="G103" i="94"/>
  <c r="F103" i="94"/>
  <c r="E103" i="94"/>
  <c r="D103" i="94"/>
  <c r="C103" i="94"/>
  <c r="B103" i="94"/>
  <c r="BA102" i="94"/>
  <c r="AZ102" i="94"/>
  <c r="AY102" i="94"/>
  <c r="AX102" i="94"/>
  <c r="AW102" i="94"/>
  <c r="AV102" i="94"/>
  <c r="AU102" i="94"/>
  <c r="AT102" i="94"/>
  <c r="AS102" i="94"/>
  <c r="AR102" i="94"/>
  <c r="AQ102" i="94"/>
  <c r="AP102" i="94"/>
  <c r="AO102" i="94"/>
  <c r="AN102" i="94"/>
  <c r="AM102" i="94"/>
  <c r="AL102" i="94"/>
  <c r="AK102" i="94"/>
  <c r="AJ102" i="94"/>
  <c r="AI102" i="94"/>
  <c r="AH102" i="94"/>
  <c r="AG102" i="94"/>
  <c r="AF102" i="94"/>
  <c r="AE102" i="94"/>
  <c r="AD102" i="94"/>
  <c r="AC102" i="94"/>
  <c r="AB102" i="94"/>
  <c r="AA102" i="94"/>
  <c r="Z102" i="94"/>
  <c r="Y102" i="94"/>
  <c r="X102" i="94"/>
  <c r="W102" i="94"/>
  <c r="V102" i="94"/>
  <c r="U102" i="94"/>
  <c r="T102" i="94"/>
  <c r="S102" i="94"/>
  <c r="R102" i="94"/>
  <c r="Q102" i="94"/>
  <c r="P102" i="94"/>
  <c r="O102" i="94"/>
  <c r="N102" i="94"/>
  <c r="M102" i="94"/>
  <c r="L102" i="94"/>
  <c r="K102" i="94"/>
  <c r="J102" i="94"/>
  <c r="I102" i="94"/>
  <c r="H102" i="94"/>
  <c r="G102" i="94"/>
  <c r="F102" i="94"/>
  <c r="E102" i="94"/>
  <c r="D102" i="94"/>
  <c r="C102" i="94"/>
  <c r="B102" i="94"/>
  <c r="BA101" i="94"/>
  <c r="AZ101" i="94"/>
  <c r="AY101" i="94"/>
  <c r="AX101" i="94"/>
  <c r="AW101" i="94"/>
  <c r="AV101" i="94"/>
  <c r="AU101" i="94"/>
  <c r="AT101" i="94"/>
  <c r="AS101" i="94"/>
  <c r="AR101" i="94"/>
  <c r="AQ101" i="94"/>
  <c r="AP101" i="94"/>
  <c r="AO101" i="94"/>
  <c r="AN101" i="94"/>
  <c r="AM101" i="94"/>
  <c r="AL101" i="94"/>
  <c r="AK101" i="94"/>
  <c r="AJ101" i="94"/>
  <c r="AI101" i="94"/>
  <c r="AH101" i="94"/>
  <c r="AG101" i="94"/>
  <c r="AF101" i="94"/>
  <c r="AE101" i="94"/>
  <c r="AD101" i="94"/>
  <c r="AC101" i="94"/>
  <c r="AB101" i="94"/>
  <c r="AA101" i="94"/>
  <c r="Z101" i="94"/>
  <c r="Y101" i="94"/>
  <c r="X101" i="94"/>
  <c r="W101" i="94"/>
  <c r="V101" i="94"/>
  <c r="U101" i="94"/>
  <c r="T101" i="94"/>
  <c r="S101" i="94"/>
  <c r="R101" i="94"/>
  <c r="Q101" i="94"/>
  <c r="P101" i="94"/>
  <c r="O101" i="94"/>
  <c r="N101" i="94"/>
  <c r="M101" i="94"/>
  <c r="L101" i="94"/>
  <c r="K101" i="94"/>
  <c r="J101" i="94"/>
  <c r="I101" i="94"/>
  <c r="H101" i="94"/>
  <c r="G101" i="94"/>
  <c r="F101" i="94"/>
  <c r="E101" i="94"/>
  <c r="D101" i="94"/>
  <c r="C101" i="94"/>
  <c r="B101" i="94"/>
  <c r="BA100" i="94"/>
  <c r="AZ100" i="94"/>
  <c r="AY100" i="94"/>
  <c r="AX100" i="94"/>
  <c r="AW100" i="94"/>
  <c r="AV100" i="94"/>
  <c r="AU100" i="94"/>
  <c r="AT100" i="94"/>
  <c r="AS100" i="94"/>
  <c r="AR100" i="94"/>
  <c r="AQ100" i="94"/>
  <c r="AP100" i="94"/>
  <c r="AO100" i="94"/>
  <c r="AN100" i="94"/>
  <c r="AM100" i="94"/>
  <c r="AL100" i="94"/>
  <c r="AK100" i="94"/>
  <c r="AJ100" i="94"/>
  <c r="AI100" i="94"/>
  <c r="AH100" i="94"/>
  <c r="AG100" i="94"/>
  <c r="AF100" i="94"/>
  <c r="AE100" i="94"/>
  <c r="AD100" i="94"/>
  <c r="AC100" i="94"/>
  <c r="AB100" i="94"/>
  <c r="AA100" i="94"/>
  <c r="Z100" i="94"/>
  <c r="Y100" i="94"/>
  <c r="X100" i="94"/>
  <c r="W100" i="94"/>
  <c r="V100" i="94"/>
  <c r="U100" i="94"/>
  <c r="T100" i="94"/>
  <c r="S100" i="94"/>
  <c r="R100" i="94"/>
  <c r="Q100" i="94"/>
  <c r="P100" i="94"/>
  <c r="O100" i="94"/>
  <c r="N100" i="94"/>
  <c r="M100" i="94"/>
  <c r="L100" i="94"/>
  <c r="K100" i="94"/>
  <c r="J100" i="94"/>
  <c r="I100" i="94"/>
  <c r="H100" i="94"/>
  <c r="G100" i="94"/>
  <c r="F100" i="94"/>
  <c r="E100" i="94"/>
  <c r="D100" i="94"/>
  <c r="C100" i="94"/>
  <c r="B100" i="94"/>
  <c r="BA99" i="94"/>
  <c r="AZ99" i="94"/>
  <c r="AY99" i="94"/>
  <c r="AX99" i="94"/>
  <c r="AW99" i="94"/>
  <c r="AV99" i="94"/>
  <c r="AU99" i="94"/>
  <c r="AT99" i="94"/>
  <c r="AS99" i="94"/>
  <c r="AR99" i="94"/>
  <c r="AQ99" i="94"/>
  <c r="AP99" i="94"/>
  <c r="AO99" i="94"/>
  <c r="AN99" i="94"/>
  <c r="AM99" i="94"/>
  <c r="AL99" i="94"/>
  <c r="AK99" i="94"/>
  <c r="AJ99" i="94"/>
  <c r="AI99" i="94"/>
  <c r="AH99" i="94"/>
  <c r="AG99" i="94"/>
  <c r="AF99" i="94"/>
  <c r="AE99" i="94"/>
  <c r="AD99" i="94"/>
  <c r="AC99" i="94"/>
  <c r="AB99" i="94"/>
  <c r="AA99" i="94"/>
  <c r="Z99" i="94"/>
  <c r="Y99" i="94"/>
  <c r="X99" i="94"/>
  <c r="W99" i="94"/>
  <c r="V99" i="94"/>
  <c r="U99" i="94"/>
  <c r="T99" i="94"/>
  <c r="S99" i="94"/>
  <c r="R99" i="94"/>
  <c r="Q99" i="94"/>
  <c r="P99" i="94"/>
  <c r="O99" i="94"/>
  <c r="N99" i="94"/>
  <c r="M99" i="94"/>
  <c r="L99" i="94"/>
  <c r="K99" i="94"/>
  <c r="J99" i="94"/>
  <c r="I99" i="94"/>
  <c r="H99" i="94"/>
  <c r="G99" i="94"/>
  <c r="F99" i="94"/>
  <c r="E99" i="94"/>
  <c r="D99" i="94"/>
  <c r="C99" i="94"/>
  <c r="B99" i="94"/>
  <c r="BA98" i="94"/>
  <c r="AZ98" i="94"/>
  <c r="AY98" i="94"/>
  <c r="AX98" i="94"/>
  <c r="AW98" i="94"/>
  <c r="AV98" i="94"/>
  <c r="AU98" i="94"/>
  <c r="AT98" i="94"/>
  <c r="AS98" i="94"/>
  <c r="AR98" i="94"/>
  <c r="AQ98" i="94"/>
  <c r="AP98" i="94"/>
  <c r="AO98" i="94"/>
  <c r="AN98" i="94"/>
  <c r="AM98" i="94"/>
  <c r="AL98" i="94"/>
  <c r="AK98" i="94"/>
  <c r="AJ98" i="94"/>
  <c r="AI98" i="94"/>
  <c r="AH98" i="94"/>
  <c r="AG98" i="94"/>
  <c r="AF98" i="94"/>
  <c r="AE98" i="94"/>
  <c r="AD98" i="94"/>
  <c r="AC98" i="94"/>
  <c r="AB98" i="94"/>
  <c r="AA98" i="94"/>
  <c r="Z98" i="94"/>
  <c r="Y98" i="94"/>
  <c r="X98" i="94"/>
  <c r="W98" i="94"/>
  <c r="V98" i="94"/>
  <c r="U98" i="94"/>
  <c r="T98" i="94"/>
  <c r="S98" i="94"/>
  <c r="R98" i="94"/>
  <c r="Q98" i="94"/>
  <c r="P98" i="94"/>
  <c r="O98" i="94"/>
  <c r="N98" i="94"/>
  <c r="M98" i="94"/>
  <c r="L98" i="94"/>
  <c r="K98" i="94"/>
  <c r="J98" i="94"/>
  <c r="I98" i="94"/>
  <c r="H98" i="94"/>
  <c r="G98" i="94"/>
  <c r="F98" i="94"/>
  <c r="E98" i="94"/>
  <c r="D98" i="94"/>
  <c r="C98" i="94"/>
  <c r="B98" i="94"/>
  <c r="BA97" i="94"/>
  <c r="AZ97" i="94"/>
  <c r="AY97" i="94"/>
  <c r="AX97" i="94"/>
  <c r="AW97" i="94"/>
  <c r="AV97" i="94"/>
  <c r="AU97" i="94"/>
  <c r="AT97" i="94"/>
  <c r="AS97" i="94"/>
  <c r="AR97" i="94"/>
  <c r="AQ97" i="94"/>
  <c r="AP97" i="94"/>
  <c r="AO97" i="94"/>
  <c r="AN97" i="94"/>
  <c r="AM97" i="94"/>
  <c r="AL97" i="94"/>
  <c r="AK97" i="94"/>
  <c r="AJ97" i="94"/>
  <c r="AI97" i="94"/>
  <c r="AH97" i="94"/>
  <c r="AG97" i="94"/>
  <c r="AF97" i="94"/>
  <c r="AE97" i="94"/>
  <c r="AD97" i="94"/>
  <c r="AC97" i="94"/>
  <c r="AB97" i="94"/>
  <c r="AA97" i="94"/>
  <c r="Z97" i="94"/>
  <c r="Y97" i="94"/>
  <c r="X97" i="94"/>
  <c r="W97" i="94"/>
  <c r="V97" i="94"/>
  <c r="U97" i="94"/>
  <c r="T97" i="94"/>
  <c r="S97" i="94"/>
  <c r="R97" i="94"/>
  <c r="Q97" i="94"/>
  <c r="P97" i="94"/>
  <c r="O97" i="94"/>
  <c r="N97" i="94"/>
  <c r="M97" i="94"/>
  <c r="L97" i="94"/>
  <c r="K97" i="94"/>
  <c r="J97" i="94"/>
  <c r="I97" i="94"/>
  <c r="H97" i="94"/>
  <c r="G97" i="94"/>
  <c r="F97" i="94"/>
  <c r="E97" i="94"/>
  <c r="D97" i="94"/>
  <c r="C97" i="94"/>
  <c r="B97" i="94"/>
  <c r="BA96" i="94"/>
  <c r="AZ96" i="94"/>
  <c r="AY96" i="94"/>
  <c r="AX96" i="94"/>
  <c r="AW96" i="94"/>
  <c r="AV96" i="94"/>
  <c r="AU96" i="94"/>
  <c r="AT96" i="94"/>
  <c r="AS96" i="94"/>
  <c r="AR96" i="94"/>
  <c r="AQ96" i="94"/>
  <c r="AP96" i="94"/>
  <c r="AO96" i="94"/>
  <c r="AN96" i="94"/>
  <c r="AM96" i="94"/>
  <c r="AL96" i="94"/>
  <c r="AK96" i="94"/>
  <c r="AJ96" i="94"/>
  <c r="AI96" i="94"/>
  <c r="AH96" i="94"/>
  <c r="AG96" i="94"/>
  <c r="AF96" i="94"/>
  <c r="AE96" i="94"/>
  <c r="AD96" i="94"/>
  <c r="AC96" i="94"/>
  <c r="AB96" i="94"/>
  <c r="AA96" i="94"/>
  <c r="Z96" i="94"/>
  <c r="Y96" i="94"/>
  <c r="X96" i="94"/>
  <c r="W96" i="94"/>
  <c r="V96" i="94"/>
  <c r="U96" i="94"/>
  <c r="T96" i="94"/>
  <c r="S96" i="94"/>
  <c r="R96" i="94"/>
  <c r="Q96" i="94"/>
  <c r="P96" i="94"/>
  <c r="O96" i="94"/>
  <c r="N96" i="94"/>
  <c r="M96" i="94"/>
  <c r="L96" i="94"/>
  <c r="K96" i="94"/>
  <c r="J96" i="94"/>
  <c r="I96" i="94"/>
  <c r="H96" i="94"/>
  <c r="G96" i="94"/>
  <c r="F96" i="94"/>
  <c r="E96" i="94"/>
  <c r="D96" i="94"/>
  <c r="C96" i="94"/>
  <c r="B96" i="94"/>
  <c r="BA95" i="94"/>
  <c r="AZ95" i="94"/>
  <c r="AY95" i="94"/>
  <c r="AX95" i="94"/>
  <c r="AW95" i="94"/>
  <c r="AV95" i="94"/>
  <c r="AU95" i="94"/>
  <c r="AT95" i="94"/>
  <c r="AS95" i="94"/>
  <c r="AR95" i="94"/>
  <c r="AQ95" i="94"/>
  <c r="AP95" i="94"/>
  <c r="AO95" i="94"/>
  <c r="AN95" i="94"/>
  <c r="AM95" i="94"/>
  <c r="AL95" i="94"/>
  <c r="AK95" i="94"/>
  <c r="AJ95" i="94"/>
  <c r="AI95" i="94"/>
  <c r="AH95" i="94"/>
  <c r="AG95" i="94"/>
  <c r="AF95" i="94"/>
  <c r="AE95" i="94"/>
  <c r="AD95" i="94"/>
  <c r="AC95" i="94"/>
  <c r="AB95" i="94"/>
  <c r="AA95" i="94"/>
  <c r="Z95" i="94"/>
  <c r="Y95" i="94"/>
  <c r="X95" i="94"/>
  <c r="W95" i="94"/>
  <c r="V95" i="94"/>
  <c r="U95" i="94"/>
  <c r="T95" i="94"/>
  <c r="S95" i="94"/>
  <c r="R95" i="94"/>
  <c r="Q95" i="94"/>
  <c r="P95" i="94"/>
  <c r="O95" i="94"/>
  <c r="N95" i="94"/>
  <c r="M95" i="94"/>
  <c r="L95" i="94"/>
  <c r="K95" i="94"/>
  <c r="J95" i="94"/>
  <c r="I95" i="94"/>
  <c r="H95" i="94"/>
  <c r="G95" i="94"/>
  <c r="F95" i="94"/>
  <c r="E95" i="94"/>
  <c r="D95" i="94"/>
  <c r="C95" i="94"/>
  <c r="B95" i="94"/>
  <c r="BA94" i="94"/>
  <c r="AZ94" i="94"/>
  <c r="AY94" i="94"/>
  <c r="AX94" i="94"/>
  <c r="AW94" i="94"/>
  <c r="AV94" i="94"/>
  <c r="AU94" i="94"/>
  <c r="AT94" i="94"/>
  <c r="AS94" i="94"/>
  <c r="AR94" i="94"/>
  <c r="AQ94" i="94"/>
  <c r="AP94" i="94"/>
  <c r="AO94" i="94"/>
  <c r="AN94" i="94"/>
  <c r="AM94" i="94"/>
  <c r="AL94" i="94"/>
  <c r="AK94" i="94"/>
  <c r="AJ94" i="94"/>
  <c r="AI94" i="94"/>
  <c r="AH94" i="94"/>
  <c r="AG94" i="94"/>
  <c r="AF94" i="94"/>
  <c r="AE94" i="94"/>
  <c r="AD94" i="94"/>
  <c r="AC94" i="94"/>
  <c r="AB94" i="94"/>
  <c r="AA94" i="94"/>
  <c r="Z94" i="94"/>
  <c r="Y94" i="94"/>
  <c r="X94" i="94"/>
  <c r="W94" i="94"/>
  <c r="V94" i="94"/>
  <c r="U94" i="94"/>
  <c r="T94" i="94"/>
  <c r="S94" i="94"/>
  <c r="R94" i="94"/>
  <c r="Q94" i="94"/>
  <c r="P94" i="94"/>
  <c r="O94" i="94"/>
  <c r="N94" i="94"/>
  <c r="M94" i="94"/>
  <c r="L94" i="94"/>
  <c r="K94" i="94"/>
  <c r="J94" i="94"/>
  <c r="I94" i="94"/>
  <c r="H94" i="94"/>
  <c r="G94" i="94"/>
  <c r="F94" i="94"/>
  <c r="E94" i="94"/>
  <c r="D94" i="94"/>
  <c r="C94" i="94"/>
  <c r="B94" i="94"/>
  <c r="BA93" i="94"/>
  <c r="AZ93" i="94"/>
  <c r="AY93" i="94"/>
  <c r="AX93" i="94"/>
  <c r="AW93" i="94"/>
  <c r="AV93" i="94"/>
  <c r="AU93" i="94"/>
  <c r="AT93" i="94"/>
  <c r="AS93" i="94"/>
  <c r="AR93" i="94"/>
  <c r="AQ93" i="94"/>
  <c r="AP93" i="94"/>
  <c r="AO93" i="94"/>
  <c r="AN93" i="94"/>
  <c r="AM93" i="94"/>
  <c r="AL93" i="94"/>
  <c r="AK93" i="94"/>
  <c r="AJ93" i="94"/>
  <c r="AI93" i="94"/>
  <c r="AH93" i="94"/>
  <c r="AG93" i="94"/>
  <c r="AF93" i="94"/>
  <c r="AE93" i="94"/>
  <c r="AD93" i="94"/>
  <c r="AC93" i="94"/>
  <c r="AB93" i="94"/>
  <c r="AA93" i="94"/>
  <c r="Z93" i="94"/>
  <c r="Y93" i="94"/>
  <c r="X93" i="94"/>
  <c r="W93" i="94"/>
  <c r="V93" i="94"/>
  <c r="U93" i="94"/>
  <c r="T93" i="94"/>
  <c r="S93" i="94"/>
  <c r="R93" i="94"/>
  <c r="Q93" i="94"/>
  <c r="P93" i="94"/>
  <c r="O93" i="94"/>
  <c r="N93" i="94"/>
  <c r="M93" i="94"/>
  <c r="L93" i="94"/>
  <c r="K93" i="94"/>
  <c r="J93" i="94"/>
  <c r="I93" i="94"/>
  <c r="H93" i="94"/>
  <c r="G93" i="94"/>
  <c r="F93" i="94"/>
  <c r="E93" i="94"/>
  <c r="D93" i="94"/>
  <c r="C93" i="94"/>
  <c r="B93" i="94"/>
  <c r="BA92" i="94"/>
  <c r="AZ92" i="94"/>
  <c r="AY92" i="94"/>
  <c r="AX92" i="94"/>
  <c r="AW92" i="94"/>
  <c r="AV92" i="94"/>
  <c r="AU92" i="94"/>
  <c r="AT92" i="94"/>
  <c r="AS92" i="94"/>
  <c r="AR92" i="94"/>
  <c r="AQ92" i="94"/>
  <c r="AP92" i="94"/>
  <c r="AO92" i="94"/>
  <c r="AN92" i="94"/>
  <c r="AM92" i="94"/>
  <c r="AL92" i="94"/>
  <c r="AK92" i="94"/>
  <c r="AJ92" i="94"/>
  <c r="AI92" i="94"/>
  <c r="AH92" i="94"/>
  <c r="AG92" i="94"/>
  <c r="AF92" i="94"/>
  <c r="AE92" i="94"/>
  <c r="AD92" i="94"/>
  <c r="AC92" i="94"/>
  <c r="AB92" i="94"/>
  <c r="AA92" i="94"/>
  <c r="Z92" i="94"/>
  <c r="Y92" i="94"/>
  <c r="X92" i="94"/>
  <c r="W92" i="94"/>
  <c r="V92" i="94"/>
  <c r="U92" i="94"/>
  <c r="T92" i="94"/>
  <c r="S92" i="94"/>
  <c r="R92" i="94"/>
  <c r="Q92" i="94"/>
  <c r="P92" i="94"/>
  <c r="O92" i="94"/>
  <c r="N92" i="94"/>
  <c r="M92" i="94"/>
  <c r="L92" i="94"/>
  <c r="K92" i="94"/>
  <c r="J92" i="94"/>
  <c r="I92" i="94"/>
  <c r="H92" i="94"/>
  <c r="G92" i="94"/>
  <c r="F92" i="94"/>
  <c r="E92" i="94"/>
  <c r="D92" i="94"/>
  <c r="C92" i="94"/>
  <c r="B92" i="94"/>
  <c r="BA91" i="94"/>
  <c r="AZ91" i="94"/>
  <c r="AY91" i="94"/>
  <c r="AX91" i="94"/>
  <c r="AW91" i="94"/>
  <c r="AV91" i="94"/>
  <c r="AU91" i="94"/>
  <c r="AT91" i="94"/>
  <c r="AS91" i="94"/>
  <c r="AR91" i="94"/>
  <c r="AQ91" i="94"/>
  <c r="AP91" i="94"/>
  <c r="AO91" i="94"/>
  <c r="AN91" i="94"/>
  <c r="AM91" i="94"/>
  <c r="AL91" i="94"/>
  <c r="AK91" i="94"/>
  <c r="AJ91" i="94"/>
  <c r="AI91" i="94"/>
  <c r="AH91" i="94"/>
  <c r="AG91" i="94"/>
  <c r="AF91" i="94"/>
  <c r="AE91" i="94"/>
  <c r="AD91" i="94"/>
  <c r="AC91" i="94"/>
  <c r="AB91" i="94"/>
  <c r="AA91" i="94"/>
  <c r="Z91" i="94"/>
  <c r="Y91" i="94"/>
  <c r="X91" i="94"/>
  <c r="W91" i="94"/>
  <c r="V91" i="94"/>
  <c r="U91" i="94"/>
  <c r="T91" i="94"/>
  <c r="S91" i="94"/>
  <c r="R91" i="94"/>
  <c r="Q91" i="94"/>
  <c r="P91" i="94"/>
  <c r="O91" i="94"/>
  <c r="N91" i="94"/>
  <c r="M91" i="94"/>
  <c r="L91" i="94"/>
  <c r="K91" i="94"/>
  <c r="J91" i="94"/>
  <c r="I91" i="94"/>
  <c r="H91" i="94"/>
  <c r="G91" i="94"/>
  <c r="F91" i="94"/>
  <c r="E91" i="94"/>
  <c r="D91" i="94"/>
  <c r="C91" i="94"/>
  <c r="B91" i="94"/>
  <c r="BA90" i="94"/>
  <c r="AZ90" i="94"/>
  <c r="AY90" i="94"/>
  <c r="AX90" i="94"/>
  <c r="AW90" i="94"/>
  <c r="AV90" i="94"/>
  <c r="AU90" i="94"/>
  <c r="AT90" i="94"/>
  <c r="AS90" i="94"/>
  <c r="AR90" i="94"/>
  <c r="AQ90" i="94"/>
  <c r="AP90" i="94"/>
  <c r="AO90" i="94"/>
  <c r="AN90" i="94"/>
  <c r="AM90" i="94"/>
  <c r="AL90" i="94"/>
  <c r="AK90" i="94"/>
  <c r="AJ90" i="94"/>
  <c r="AI90" i="94"/>
  <c r="AH90" i="94"/>
  <c r="AG90" i="94"/>
  <c r="AF90" i="94"/>
  <c r="AE90" i="94"/>
  <c r="AD90" i="94"/>
  <c r="AC90" i="94"/>
  <c r="AB90" i="94"/>
  <c r="AA90" i="94"/>
  <c r="Z90" i="94"/>
  <c r="Y90" i="94"/>
  <c r="X90" i="94"/>
  <c r="W90" i="94"/>
  <c r="V90" i="94"/>
  <c r="U90" i="94"/>
  <c r="T90" i="94"/>
  <c r="S90" i="94"/>
  <c r="R90" i="94"/>
  <c r="Q90" i="94"/>
  <c r="P90" i="94"/>
  <c r="O90" i="94"/>
  <c r="N90" i="94"/>
  <c r="M90" i="94"/>
  <c r="L90" i="94"/>
  <c r="K90" i="94"/>
  <c r="J90" i="94"/>
  <c r="I90" i="94"/>
  <c r="H90" i="94"/>
  <c r="G90" i="94"/>
  <c r="F90" i="94"/>
  <c r="E90" i="94"/>
  <c r="D90" i="94"/>
  <c r="C90" i="94"/>
  <c r="B90" i="94"/>
  <c r="BA89" i="94"/>
  <c r="AZ89" i="94"/>
  <c r="AY89" i="94"/>
  <c r="AX89" i="94"/>
  <c r="AW89" i="94"/>
  <c r="AV89" i="94"/>
  <c r="AU89" i="94"/>
  <c r="AT89" i="94"/>
  <c r="AS89" i="94"/>
  <c r="AR89" i="94"/>
  <c r="AQ89" i="94"/>
  <c r="AP89" i="94"/>
  <c r="AO89" i="94"/>
  <c r="AN89" i="94"/>
  <c r="AM89" i="94"/>
  <c r="AL89" i="94"/>
  <c r="AK89" i="94"/>
  <c r="AJ89" i="94"/>
  <c r="AI89" i="94"/>
  <c r="AH89" i="94"/>
  <c r="AG89" i="94"/>
  <c r="AF89" i="94"/>
  <c r="AE89" i="94"/>
  <c r="AD89" i="94"/>
  <c r="AC89" i="94"/>
  <c r="AB89" i="94"/>
  <c r="AA89" i="94"/>
  <c r="Z89" i="94"/>
  <c r="Y89" i="94"/>
  <c r="X89" i="94"/>
  <c r="W89" i="94"/>
  <c r="V89" i="94"/>
  <c r="U89" i="94"/>
  <c r="T89" i="94"/>
  <c r="S89" i="94"/>
  <c r="R89" i="94"/>
  <c r="Q89" i="94"/>
  <c r="P89" i="94"/>
  <c r="O89" i="94"/>
  <c r="N89" i="94"/>
  <c r="M89" i="94"/>
  <c r="L89" i="94"/>
  <c r="K89" i="94"/>
  <c r="J89" i="94"/>
  <c r="I89" i="94"/>
  <c r="H89" i="94"/>
  <c r="G89" i="94"/>
  <c r="F89" i="94"/>
  <c r="E89" i="94"/>
  <c r="D89" i="94"/>
  <c r="C89" i="94"/>
  <c r="B89" i="94"/>
  <c r="BA88" i="94"/>
  <c r="AZ88" i="94"/>
  <c r="AY88" i="94"/>
  <c r="AX88" i="94"/>
  <c r="AW88" i="94"/>
  <c r="AV88" i="94"/>
  <c r="AU88" i="94"/>
  <c r="AT88" i="94"/>
  <c r="AS88" i="94"/>
  <c r="AR88" i="94"/>
  <c r="AQ88" i="94"/>
  <c r="AP88" i="94"/>
  <c r="AO88" i="94"/>
  <c r="AN88" i="94"/>
  <c r="AM88" i="94"/>
  <c r="AL88" i="94"/>
  <c r="AK88" i="94"/>
  <c r="AJ88" i="94"/>
  <c r="AI88" i="94"/>
  <c r="AH88" i="94"/>
  <c r="AG88" i="94"/>
  <c r="AF88" i="94"/>
  <c r="AE88" i="94"/>
  <c r="AD88" i="94"/>
  <c r="AC88" i="94"/>
  <c r="AB88" i="94"/>
  <c r="AA88" i="94"/>
  <c r="Z88" i="94"/>
  <c r="Y88" i="94"/>
  <c r="X88" i="94"/>
  <c r="W88" i="94"/>
  <c r="V88" i="94"/>
  <c r="U88" i="94"/>
  <c r="T88" i="94"/>
  <c r="S88" i="94"/>
  <c r="R88" i="94"/>
  <c r="Q88" i="94"/>
  <c r="P88" i="94"/>
  <c r="O88" i="94"/>
  <c r="N88" i="94"/>
  <c r="M88" i="94"/>
  <c r="L88" i="94"/>
  <c r="K88" i="94"/>
  <c r="J88" i="94"/>
  <c r="I88" i="94"/>
  <c r="H88" i="94"/>
  <c r="G88" i="94"/>
  <c r="F88" i="94"/>
  <c r="E88" i="94"/>
  <c r="D88" i="94"/>
  <c r="C88" i="94"/>
  <c r="B88" i="94"/>
  <c r="BA87" i="94"/>
  <c r="AZ87" i="94"/>
  <c r="AY87" i="94"/>
  <c r="AX87" i="94"/>
  <c r="AW87" i="94"/>
  <c r="AV87" i="94"/>
  <c r="AU87" i="94"/>
  <c r="AT87" i="94"/>
  <c r="AS87" i="94"/>
  <c r="AR87" i="94"/>
  <c r="AQ87" i="94"/>
  <c r="AP87" i="94"/>
  <c r="AO87" i="94"/>
  <c r="AN87" i="94"/>
  <c r="AM87" i="94"/>
  <c r="AL87" i="94"/>
  <c r="AK87" i="94"/>
  <c r="AJ87" i="94"/>
  <c r="AI87" i="94"/>
  <c r="AH87" i="94"/>
  <c r="AG87" i="94"/>
  <c r="AF87" i="94"/>
  <c r="AE87" i="94"/>
  <c r="AD87" i="94"/>
  <c r="AC87" i="94"/>
  <c r="AB87" i="94"/>
  <c r="AA87" i="94"/>
  <c r="Z87" i="94"/>
  <c r="Y87" i="94"/>
  <c r="X87" i="94"/>
  <c r="W87" i="94"/>
  <c r="V87" i="94"/>
  <c r="U87" i="94"/>
  <c r="T87" i="94"/>
  <c r="S87" i="94"/>
  <c r="R87" i="94"/>
  <c r="Q87" i="94"/>
  <c r="P87" i="94"/>
  <c r="O87" i="94"/>
  <c r="N87" i="94"/>
  <c r="M87" i="94"/>
  <c r="L87" i="94"/>
  <c r="K87" i="94"/>
  <c r="J87" i="94"/>
  <c r="I87" i="94"/>
  <c r="H87" i="94"/>
  <c r="G87" i="94"/>
  <c r="F87" i="94"/>
  <c r="E87" i="94"/>
  <c r="D87" i="94"/>
  <c r="C87" i="94"/>
  <c r="B87" i="94"/>
  <c r="BA86" i="94"/>
  <c r="AZ86" i="94"/>
  <c r="AY86" i="94"/>
  <c r="AX86" i="94"/>
  <c r="AW86" i="94"/>
  <c r="AV86" i="94"/>
  <c r="AU86" i="94"/>
  <c r="AT86" i="94"/>
  <c r="AS86" i="94"/>
  <c r="AR86" i="94"/>
  <c r="AQ86" i="94"/>
  <c r="AP86" i="94"/>
  <c r="AO86" i="94"/>
  <c r="AN86" i="94"/>
  <c r="AM86" i="94"/>
  <c r="AL86" i="94"/>
  <c r="AK86" i="94"/>
  <c r="AJ86" i="94"/>
  <c r="AI86" i="94"/>
  <c r="AH86" i="94"/>
  <c r="AG86" i="94"/>
  <c r="AF86" i="94"/>
  <c r="AE86" i="94"/>
  <c r="AD86" i="94"/>
  <c r="AC86" i="94"/>
  <c r="AB86" i="94"/>
  <c r="AA86" i="94"/>
  <c r="Z86" i="94"/>
  <c r="Y86" i="94"/>
  <c r="X86" i="94"/>
  <c r="W86" i="94"/>
  <c r="V86" i="94"/>
  <c r="U86" i="94"/>
  <c r="T86" i="94"/>
  <c r="S86" i="94"/>
  <c r="R86" i="94"/>
  <c r="Q86" i="94"/>
  <c r="P86" i="94"/>
  <c r="O86" i="94"/>
  <c r="N86" i="94"/>
  <c r="M86" i="94"/>
  <c r="L86" i="94"/>
  <c r="K86" i="94"/>
  <c r="J86" i="94"/>
  <c r="I86" i="94"/>
  <c r="H86" i="94"/>
  <c r="G86" i="94"/>
  <c r="F86" i="94"/>
  <c r="E86" i="94"/>
  <c r="D86" i="94"/>
  <c r="C86" i="94"/>
  <c r="B86" i="94"/>
  <c r="BA85" i="94"/>
  <c r="AZ85" i="94"/>
  <c r="AY85" i="94"/>
  <c r="AX85" i="94"/>
  <c r="AW85" i="94"/>
  <c r="AV85" i="94"/>
  <c r="AU85" i="94"/>
  <c r="AT85" i="94"/>
  <c r="AS85" i="94"/>
  <c r="AR85" i="94"/>
  <c r="AQ85" i="94"/>
  <c r="AP85" i="94"/>
  <c r="AO85" i="94"/>
  <c r="AN85" i="94"/>
  <c r="AM85" i="94"/>
  <c r="AL85" i="94"/>
  <c r="AK85" i="94"/>
  <c r="AJ85" i="94"/>
  <c r="AI85" i="94"/>
  <c r="AH85" i="94"/>
  <c r="AG85" i="94"/>
  <c r="AF85" i="94"/>
  <c r="AE85" i="94"/>
  <c r="AD85" i="94"/>
  <c r="AC85" i="94"/>
  <c r="AB85" i="94"/>
  <c r="AA85" i="94"/>
  <c r="Z85" i="94"/>
  <c r="Y85" i="94"/>
  <c r="X85" i="94"/>
  <c r="W85" i="94"/>
  <c r="V85" i="94"/>
  <c r="U85" i="94"/>
  <c r="T85" i="94"/>
  <c r="S85" i="94"/>
  <c r="R85" i="94"/>
  <c r="Q85" i="94"/>
  <c r="P85" i="94"/>
  <c r="O85" i="94"/>
  <c r="N85" i="94"/>
  <c r="M85" i="94"/>
  <c r="L85" i="94"/>
  <c r="K85" i="94"/>
  <c r="J85" i="94"/>
  <c r="I85" i="94"/>
  <c r="H85" i="94"/>
  <c r="G85" i="94"/>
  <c r="F85" i="94"/>
  <c r="E85" i="94"/>
  <c r="D85" i="94"/>
  <c r="C85" i="94"/>
  <c r="B85" i="94"/>
  <c r="BA84" i="94"/>
  <c r="AZ84" i="94"/>
  <c r="AY84" i="94"/>
  <c r="AX84" i="94"/>
  <c r="AW84" i="94"/>
  <c r="AV84" i="94"/>
  <c r="AU84" i="94"/>
  <c r="AT84" i="94"/>
  <c r="AS84" i="94"/>
  <c r="AR84" i="94"/>
  <c r="AQ84" i="94"/>
  <c r="AP84" i="94"/>
  <c r="AO84" i="94"/>
  <c r="AN84" i="94"/>
  <c r="AM84" i="94"/>
  <c r="AL84" i="94"/>
  <c r="AK84" i="94"/>
  <c r="AJ84" i="94"/>
  <c r="AI84" i="94"/>
  <c r="AH84" i="94"/>
  <c r="AG84" i="94"/>
  <c r="AF84" i="94"/>
  <c r="AE84" i="94"/>
  <c r="AD84" i="94"/>
  <c r="AC84" i="94"/>
  <c r="AB84" i="94"/>
  <c r="AA84" i="94"/>
  <c r="Z84" i="94"/>
  <c r="Y84" i="94"/>
  <c r="X84" i="94"/>
  <c r="W84" i="94"/>
  <c r="V84" i="94"/>
  <c r="U84" i="94"/>
  <c r="T84" i="94"/>
  <c r="S84" i="94"/>
  <c r="R84" i="94"/>
  <c r="Q84" i="94"/>
  <c r="P84" i="94"/>
  <c r="O84" i="94"/>
  <c r="N84" i="94"/>
  <c r="M84" i="94"/>
  <c r="L84" i="94"/>
  <c r="K84" i="94"/>
  <c r="J84" i="94"/>
  <c r="I84" i="94"/>
  <c r="H84" i="94"/>
  <c r="G84" i="94"/>
  <c r="F84" i="94"/>
  <c r="E84" i="94"/>
  <c r="D84" i="94"/>
  <c r="C84" i="94"/>
  <c r="B84" i="94"/>
  <c r="BA83" i="94"/>
  <c r="AZ83" i="94"/>
  <c r="AY83" i="94"/>
  <c r="AX83" i="94"/>
  <c r="AW83" i="94"/>
  <c r="AV83" i="94"/>
  <c r="AU83" i="94"/>
  <c r="AT83" i="94"/>
  <c r="AS83" i="94"/>
  <c r="AR83" i="94"/>
  <c r="AQ83" i="94"/>
  <c r="AP83" i="94"/>
  <c r="AO83" i="94"/>
  <c r="AN83" i="94"/>
  <c r="AM83" i="94"/>
  <c r="AL83" i="94"/>
  <c r="AK83" i="94"/>
  <c r="AJ83" i="94"/>
  <c r="AI83" i="94"/>
  <c r="AH83" i="94"/>
  <c r="AG83" i="94"/>
  <c r="AF83" i="94"/>
  <c r="AE83" i="94"/>
  <c r="AD83" i="94"/>
  <c r="AC83" i="94"/>
  <c r="AB83" i="94"/>
  <c r="AA83" i="94"/>
  <c r="Z83" i="94"/>
  <c r="Y83" i="94"/>
  <c r="X83" i="94"/>
  <c r="W83" i="94"/>
  <c r="V83" i="94"/>
  <c r="U83" i="94"/>
  <c r="T83" i="94"/>
  <c r="S83" i="94"/>
  <c r="R83" i="94"/>
  <c r="Q83" i="94"/>
  <c r="P83" i="94"/>
  <c r="O83" i="94"/>
  <c r="N83" i="94"/>
  <c r="M83" i="94"/>
  <c r="L83" i="94"/>
  <c r="K83" i="94"/>
  <c r="J83" i="94"/>
  <c r="I83" i="94"/>
  <c r="H83" i="94"/>
  <c r="G83" i="94"/>
  <c r="F83" i="94"/>
  <c r="E83" i="94"/>
  <c r="D83" i="94"/>
  <c r="C83" i="94"/>
  <c r="B83" i="94"/>
  <c r="BA82" i="94"/>
  <c r="AZ82" i="94"/>
  <c r="AY82" i="94"/>
  <c r="AX82" i="94"/>
  <c r="AW82" i="94"/>
  <c r="AV82" i="94"/>
  <c r="AU82" i="94"/>
  <c r="AT82" i="94"/>
  <c r="AS82" i="94"/>
  <c r="AR82" i="94"/>
  <c r="AQ82" i="94"/>
  <c r="AP82" i="94"/>
  <c r="AO82" i="94"/>
  <c r="AN82" i="94"/>
  <c r="AM82" i="94"/>
  <c r="AL82" i="94"/>
  <c r="AK82" i="94"/>
  <c r="AJ82" i="94"/>
  <c r="AI82" i="94"/>
  <c r="AH82" i="94"/>
  <c r="AG82" i="94"/>
  <c r="AF82" i="94"/>
  <c r="AE82" i="94"/>
  <c r="AD82" i="94"/>
  <c r="AC82" i="94"/>
  <c r="AB82" i="94"/>
  <c r="AA82" i="94"/>
  <c r="Z82" i="94"/>
  <c r="Y82" i="94"/>
  <c r="X82" i="94"/>
  <c r="W82" i="94"/>
  <c r="V82" i="94"/>
  <c r="U82" i="94"/>
  <c r="T82" i="94"/>
  <c r="S82" i="94"/>
  <c r="R82" i="94"/>
  <c r="Q82" i="94"/>
  <c r="P82" i="94"/>
  <c r="O82" i="94"/>
  <c r="N82" i="94"/>
  <c r="M82" i="94"/>
  <c r="L82" i="94"/>
  <c r="K82" i="94"/>
  <c r="J82" i="94"/>
  <c r="I82" i="94"/>
  <c r="H82" i="94"/>
  <c r="G82" i="94"/>
  <c r="F82" i="94"/>
  <c r="E82" i="94"/>
  <c r="D82" i="94"/>
  <c r="C82" i="94"/>
  <c r="B82" i="94"/>
  <c r="BA81" i="94"/>
  <c r="AZ81" i="94"/>
  <c r="AY81" i="94"/>
  <c r="AX81" i="94"/>
  <c r="AW81" i="94"/>
  <c r="AV81" i="94"/>
  <c r="AU81" i="94"/>
  <c r="AT81" i="94"/>
  <c r="AS81" i="94"/>
  <c r="AR81" i="94"/>
  <c r="AQ81" i="94"/>
  <c r="AP81" i="94"/>
  <c r="AO81" i="94"/>
  <c r="AN81" i="94"/>
  <c r="AM81" i="94"/>
  <c r="AL81" i="94"/>
  <c r="AK81" i="94"/>
  <c r="AJ81" i="94"/>
  <c r="AI81" i="94"/>
  <c r="AH81" i="94"/>
  <c r="AG81" i="94"/>
  <c r="AF81" i="94"/>
  <c r="AE81" i="94"/>
  <c r="AD81" i="94"/>
  <c r="AC81" i="94"/>
  <c r="AB81" i="94"/>
  <c r="AA81" i="94"/>
  <c r="Z81" i="94"/>
  <c r="Y81" i="94"/>
  <c r="X81" i="94"/>
  <c r="W81" i="94"/>
  <c r="V81" i="94"/>
  <c r="U81" i="94"/>
  <c r="T81" i="94"/>
  <c r="S81" i="94"/>
  <c r="R81" i="94"/>
  <c r="Q81" i="94"/>
  <c r="P81" i="94"/>
  <c r="O81" i="94"/>
  <c r="N81" i="94"/>
  <c r="M81" i="94"/>
  <c r="L81" i="94"/>
  <c r="K81" i="94"/>
  <c r="J81" i="94"/>
  <c r="I81" i="94"/>
  <c r="H81" i="94"/>
  <c r="G81" i="94"/>
  <c r="F81" i="94"/>
  <c r="E81" i="94"/>
  <c r="D81" i="94"/>
  <c r="C81" i="94"/>
  <c r="B81" i="94"/>
  <c r="BA80" i="94"/>
  <c r="AZ80" i="94"/>
  <c r="AY80" i="94"/>
  <c r="AX80" i="94"/>
  <c r="AW80" i="94"/>
  <c r="AV80" i="94"/>
  <c r="AU80" i="94"/>
  <c r="AT80" i="94"/>
  <c r="AS80" i="94"/>
  <c r="AR80" i="94"/>
  <c r="AQ80" i="94"/>
  <c r="AP80" i="94"/>
  <c r="AO80" i="94"/>
  <c r="AN80" i="94"/>
  <c r="AM80" i="94"/>
  <c r="AL80" i="94"/>
  <c r="AK80" i="94"/>
  <c r="AJ80" i="94"/>
  <c r="AI80" i="94"/>
  <c r="AH80" i="94"/>
  <c r="AG80" i="94"/>
  <c r="AF80" i="94"/>
  <c r="AE80" i="94"/>
  <c r="AD80" i="94"/>
  <c r="AC80" i="94"/>
  <c r="AB80" i="94"/>
  <c r="AA80" i="94"/>
  <c r="Z80" i="94"/>
  <c r="Y80" i="94"/>
  <c r="X80" i="94"/>
  <c r="W80" i="94"/>
  <c r="V80" i="94"/>
  <c r="U80" i="94"/>
  <c r="T80" i="94"/>
  <c r="S80" i="94"/>
  <c r="R80" i="94"/>
  <c r="Q80" i="94"/>
  <c r="P80" i="94"/>
  <c r="O80" i="94"/>
  <c r="N80" i="94"/>
  <c r="M80" i="94"/>
  <c r="L80" i="94"/>
  <c r="K80" i="94"/>
  <c r="J80" i="94"/>
  <c r="I80" i="94"/>
  <c r="H80" i="94"/>
  <c r="G80" i="94"/>
  <c r="F80" i="94"/>
  <c r="E80" i="94"/>
  <c r="D80" i="94"/>
  <c r="C80" i="94"/>
  <c r="B80" i="94"/>
  <c r="BA79" i="94"/>
  <c r="AZ79" i="94"/>
  <c r="AY79" i="94"/>
  <c r="AX79" i="94"/>
  <c r="AW79" i="94"/>
  <c r="AV79" i="94"/>
  <c r="AU79" i="94"/>
  <c r="AT79" i="94"/>
  <c r="AS79" i="94"/>
  <c r="AR79" i="94"/>
  <c r="AQ79" i="94"/>
  <c r="AP79" i="94"/>
  <c r="AO79" i="94"/>
  <c r="AN79" i="94"/>
  <c r="AM79" i="94"/>
  <c r="AL79" i="94"/>
  <c r="AK79" i="94"/>
  <c r="AJ79" i="94"/>
  <c r="AI79" i="94"/>
  <c r="AH79" i="94"/>
  <c r="AG79" i="94"/>
  <c r="AF79" i="94"/>
  <c r="AE79" i="94"/>
  <c r="AD79" i="94"/>
  <c r="AC79" i="94"/>
  <c r="AB79" i="94"/>
  <c r="AA79" i="94"/>
  <c r="Z79" i="94"/>
  <c r="Y79" i="94"/>
  <c r="X79" i="94"/>
  <c r="W79" i="94"/>
  <c r="V79" i="94"/>
  <c r="U79" i="94"/>
  <c r="T79" i="94"/>
  <c r="S79" i="94"/>
  <c r="R79" i="94"/>
  <c r="Q79" i="94"/>
  <c r="P79" i="94"/>
  <c r="O79" i="94"/>
  <c r="N79" i="94"/>
  <c r="M79" i="94"/>
  <c r="L79" i="94"/>
  <c r="K79" i="94"/>
  <c r="J79" i="94"/>
  <c r="I79" i="94"/>
  <c r="H79" i="94"/>
  <c r="G79" i="94"/>
  <c r="F79" i="94"/>
  <c r="E79" i="94"/>
  <c r="D79" i="94"/>
  <c r="C79" i="94"/>
  <c r="B79" i="94"/>
  <c r="BA78" i="94"/>
  <c r="AZ78" i="94"/>
  <c r="AY78" i="94"/>
  <c r="AX78" i="94"/>
  <c r="AW78" i="94"/>
  <c r="AV78" i="94"/>
  <c r="AU78" i="94"/>
  <c r="AT78" i="94"/>
  <c r="AS78" i="94"/>
  <c r="AR78" i="94"/>
  <c r="AQ78" i="94"/>
  <c r="AP78" i="94"/>
  <c r="AO78" i="94"/>
  <c r="AN78" i="94"/>
  <c r="AM78" i="94"/>
  <c r="AL78" i="94"/>
  <c r="AK78" i="94"/>
  <c r="AJ78" i="94"/>
  <c r="AI78" i="94"/>
  <c r="AH78" i="94"/>
  <c r="AG78" i="94"/>
  <c r="AF78" i="94"/>
  <c r="AE78" i="94"/>
  <c r="AD78" i="94"/>
  <c r="AC78" i="94"/>
  <c r="AB78" i="94"/>
  <c r="AA78" i="94"/>
  <c r="Z78" i="94"/>
  <c r="Y78" i="94"/>
  <c r="X78" i="94"/>
  <c r="W78" i="94"/>
  <c r="V78" i="94"/>
  <c r="U78" i="94"/>
  <c r="T78" i="94"/>
  <c r="S78" i="94"/>
  <c r="R78" i="94"/>
  <c r="Q78" i="94"/>
  <c r="P78" i="94"/>
  <c r="O78" i="94"/>
  <c r="N78" i="94"/>
  <c r="M78" i="94"/>
  <c r="L78" i="94"/>
  <c r="K78" i="94"/>
  <c r="J78" i="94"/>
  <c r="I78" i="94"/>
  <c r="H78" i="94"/>
  <c r="G78" i="94"/>
  <c r="F78" i="94"/>
  <c r="E78" i="94"/>
  <c r="D78" i="94"/>
  <c r="C78" i="94"/>
  <c r="B78" i="94"/>
  <c r="BA77" i="94"/>
  <c r="AZ77" i="94"/>
  <c r="AY77" i="94"/>
  <c r="AX77" i="94"/>
  <c r="AW77" i="94"/>
  <c r="AV77" i="94"/>
  <c r="AU77" i="94"/>
  <c r="AT77" i="94"/>
  <c r="AS77" i="94"/>
  <c r="AR77" i="94"/>
  <c r="AQ77" i="94"/>
  <c r="AP77" i="94"/>
  <c r="AO77" i="94"/>
  <c r="AN77" i="94"/>
  <c r="AM77" i="94"/>
  <c r="AL77" i="94"/>
  <c r="AK77" i="94"/>
  <c r="AJ77" i="94"/>
  <c r="AI77" i="94"/>
  <c r="AH77" i="94"/>
  <c r="AG77" i="94"/>
  <c r="AF77" i="94"/>
  <c r="AE77" i="94"/>
  <c r="AD77" i="94"/>
  <c r="AC77" i="94"/>
  <c r="AB77" i="94"/>
  <c r="AA77" i="94"/>
  <c r="Z77" i="94"/>
  <c r="Y77" i="94"/>
  <c r="X77" i="94"/>
  <c r="W77" i="94"/>
  <c r="V77" i="94"/>
  <c r="U77" i="94"/>
  <c r="T77" i="94"/>
  <c r="S77" i="94"/>
  <c r="R77" i="94"/>
  <c r="Q77" i="94"/>
  <c r="P77" i="94"/>
  <c r="O77" i="94"/>
  <c r="N77" i="94"/>
  <c r="M77" i="94"/>
  <c r="L77" i="94"/>
  <c r="K77" i="94"/>
  <c r="J77" i="94"/>
  <c r="I77" i="94"/>
  <c r="H77" i="94"/>
  <c r="G77" i="94"/>
  <c r="F77" i="94"/>
  <c r="E77" i="94"/>
  <c r="D77" i="94"/>
  <c r="C77" i="94"/>
  <c r="B77" i="94"/>
  <c r="BA76" i="94"/>
  <c r="AZ76" i="94"/>
  <c r="AY76" i="94"/>
  <c r="AX76" i="94"/>
  <c r="AW76" i="94"/>
  <c r="AV76" i="94"/>
  <c r="AU76" i="94"/>
  <c r="AT76" i="94"/>
  <c r="AS76" i="94"/>
  <c r="AR76" i="94"/>
  <c r="AQ76" i="94"/>
  <c r="AP76" i="94"/>
  <c r="AO76" i="94"/>
  <c r="AN76" i="94"/>
  <c r="AM76" i="94"/>
  <c r="AL76" i="94"/>
  <c r="AK76" i="94"/>
  <c r="AJ76" i="94"/>
  <c r="AI76" i="94"/>
  <c r="AH76" i="94"/>
  <c r="AG76" i="94"/>
  <c r="AF76" i="94"/>
  <c r="AE76" i="94"/>
  <c r="AD76" i="94"/>
  <c r="AC76" i="94"/>
  <c r="AB76" i="94"/>
  <c r="AA76" i="94"/>
  <c r="Z76" i="94"/>
  <c r="Y76" i="94"/>
  <c r="X76" i="94"/>
  <c r="W76" i="94"/>
  <c r="V76" i="94"/>
  <c r="U76" i="94"/>
  <c r="T76" i="94"/>
  <c r="S76" i="94"/>
  <c r="R76" i="94"/>
  <c r="Q76" i="94"/>
  <c r="P76" i="94"/>
  <c r="O76" i="94"/>
  <c r="N76" i="94"/>
  <c r="M76" i="94"/>
  <c r="L76" i="94"/>
  <c r="K76" i="94"/>
  <c r="J76" i="94"/>
  <c r="I76" i="94"/>
  <c r="H76" i="94"/>
  <c r="G76" i="94"/>
  <c r="F76" i="94"/>
  <c r="E76" i="94"/>
  <c r="D76" i="94"/>
  <c r="C76" i="94"/>
  <c r="B76" i="94"/>
  <c r="BA75" i="94"/>
  <c r="AZ75" i="94"/>
  <c r="AY75" i="94"/>
  <c r="AX75" i="94"/>
  <c r="AW75" i="94"/>
  <c r="AV75" i="94"/>
  <c r="AU75" i="94"/>
  <c r="AT75" i="94"/>
  <c r="AS75" i="94"/>
  <c r="AR75" i="94"/>
  <c r="AQ75" i="94"/>
  <c r="AP75" i="94"/>
  <c r="AO75" i="94"/>
  <c r="AN75" i="94"/>
  <c r="AM75" i="94"/>
  <c r="AL75" i="94"/>
  <c r="AK75" i="94"/>
  <c r="AJ75" i="94"/>
  <c r="AI75" i="94"/>
  <c r="AH75" i="94"/>
  <c r="AG75" i="94"/>
  <c r="AF75" i="94"/>
  <c r="AE75" i="94"/>
  <c r="AD75" i="94"/>
  <c r="AC75" i="94"/>
  <c r="AB75" i="94"/>
  <c r="AA75" i="94"/>
  <c r="Z75" i="94"/>
  <c r="Y75" i="94"/>
  <c r="X75" i="94"/>
  <c r="W75" i="94"/>
  <c r="V75" i="94"/>
  <c r="U75" i="94"/>
  <c r="T75" i="94"/>
  <c r="S75" i="94"/>
  <c r="R75" i="94"/>
  <c r="Q75" i="94"/>
  <c r="P75" i="94"/>
  <c r="O75" i="94"/>
  <c r="N75" i="94"/>
  <c r="M75" i="94"/>
  <c r="L75" i="94"/>
  <c r="K75" i="94"/>
  <c r="J75" i="94"/>
  <c r="I75" i="94"/>
  <c r="H75" i="94"/>
  <c r="G75" i="94"/>
  <c r="F75" i="94"/>
  <c r="E75" i="94"/>
  <c r="D75" i="94"/>
  <c r="C75" i="94"/>
  <c r="B75" i="94"/>
  <c r="BA74" i="94"/>
  <c r="AZ74" i="94"/>
  <c r="AY74" i="94"/>
  <c r="AX74" i="94"/>
  <c r="AW74" i="94"/>
  <c r="AV74" i="94"/>
  <c r="AU74" i="94"/>
  <c r="AT74" i="94"/>
  <c r="AS74" i="94"/>
  <c r="AR74" i="94"/>
  <c r="AQ74" i="94"/>
  <c r="AP74" i="94"/>
  <c r="AO74" i="94"/>
  <c r="AN74" i="94"/>
  <c r="AM74" i="94"/>
  <c r="AL74" i="94"/>
  <c r="AK74" i="94"/>
  <c r="AJ74" i="94"/>
  <c r="AI74" i="94"/>
  <c r="AH74" i="94"/>
  <c r="AG74" i="94"/>
  <c r="AF74" i="94"/>
  <c r="AE74" i="94"/>
  <c r="AD74" i="94"/>
  <c r="AC74" i="94"/>
  <c r="AB74" i="94"/>
  <c r="AA74" i="94"/>
  <c r="Z74" i="94"/>
  <c r="Y74" i="94"/>
  <c r="X74" i="94"/>
  <c r="W74" i="94"/>
  <c r="V74" i="94"/>
  <c r="U74" i="94"/>
  <c r="T74" i="94"/>
  <c r="S74" i="94"/>
  <c r="R74" i="94"/>
  <c r="Q74" i="94"/>
  <c r="P74" i="94"/>
  <c r="O74" i="94"/>
  <c r="N74" i="94"/>
  <c r="M74" i="94"/>
  <c r="L74" i="94"/>
  <c r="K74" i="94"/>
  <c r="J74" i="94"/>
  <c r="I74" i="94"/>
  <c r="H74" i="94"/>
  <c r="G74" i="94"/>
  <c r="F74" i="94"/>
  <c r="E74" i="94"/>
  <c r="D74" i="94"/>
  <c r="C74" i="94"/>
  <c r="B74" i="94"/>
  <c r="BA73" i="94"/>
  <c r="AZ73" i="94"/>
  <c r="AY73" i="94"/>
  <c r="AX73" i="94"/>
  <c r="AW73" i="94"/>
  <c r="AV73" i="94"/>
  <c r="AU73" i="94"/>
  <c r="AT73" i="94"/>
  <c r="AS73" i="94"/>
  <c r="AR73" i="94"/>
  <c r="AQ73" i="94"/>
  <c r="AP73" i="94"/>
  <c r="AO73" i="94"/>
  <c r="AN73" i="94"/>
  <c r="AM73" i="94"/>
  <c r="AL73" i="94"/>
  <c r="AK73" i="94"/>
  <c r="AJ73" i="94"/>
  <c r="AI73" i="94"/>
  <c r="AH73" i="94"/>
  <c r="AG73" i="94"/>
  <c r="AF73" i="94"/>
  <c r="AE73" i="94"/>
  <c r="AD73" i="94"/>
  <c r="AC73" i="94"/>
  <c r="AB73" i="94"/>
  <c r="AA73" i="94"/>
  <c r="Z73" i="94"/>
  <c r="Y73" i="94"/>
  <c r="X73" i="94"/>
  <c r="W73" i="94"/>
  <c r="V73" i="94"/>
  <c r="U73" i="94"/>
  <c r="T73" i="94"/>
  <c r="S73" i="94"/>
  <c r="R73" i="94"/>
  <c r="Q73" i="94"/>
  <c r="P73" i="94"/>
  <c r="O73" i="94"/>
  <c r="N73" i="94"/>
  <c r="M73" i="94"/>
  <c r="L73" i="94"/>
  <c r="K73" i="94"/>
  <c r="J73" i="94"/>
  <c r="I73" i="94"/>
  <c r="H73" i="94"/>
  <c r="G73" i="94"/>
  <c r="F73" i="94"/>
  <c r="E73" i="94"/>
  <c r="D73" i="94"/>
  <c r="C73" i="94"/>
  <c r="B73" i="94"/>
  <c r="BA72" i="94"/>
  <c r="AZ72" i="94"/>
  <c r="AY72" i="94"/>
  <c r="AX72" i="94"/>
  <c r="AW72" i="94"/>
  <c r="AV72" i="94"/>
  <c r="AU72" i="94"/>
  <c r="AT72" i="94"/>
  <c r="AS72" i="94"/>
  <c r="AR72" i="94"/>
  <c r="AQ72" i="94"/>
  <c r="AP72" i="94"/>
  <c r="AO72" i="94"/>
  <c r="AN72" i="94"/>
  <c r="AM72" i="94"/>
  <c r="AL72" i="94"/>
  <c r="AK72" i="94"/>
  <c r="AJ72" i="94"/>
  <c r="AI72" i="94"/>
  <c r="AH72" i="94"/>
  <c r="AG72" i="94"/>
  <c r="AF72" i="94"/>
  <c r="AE72" i="94"/>
  <c r="AD72" i="94"/>
  <c r="AC72" i="94"/>
  <c r="AB72" i="94"/>
  <c r="AA72" i="94"/>
  <c r="Z72" i="94"/>
  <c r="Y72" i="94"/>
  <c r="X72" i="94"/>
  <c r="W72" i="94"/>
  <c r="V72" i="94"/>
  <c r="U72" i="94"/>
  <c r="T72" i="94"/>
  <c r="S72" i="94"/>
  <c r="R72" i="94"/>
  <c r="Q72" i="94"/>
  <c r="P72" i="94"/>
  <c r="O72" i="94"/>
  <c r="N72" i="94"/>
  <c r="M72" i="94"/>
  <c r="L72" i="94"/>
  <c r="K72" i="94"/>
  <c r="J72" i="94"/>
  <c r="I72" i="94"/>
  <c r="H72" i="94"/>
  <c r="G72" i="94"/>
  <c r="F72" i="94"/>
  <c r="E72" i="94"/>
  <c r="D72" i="94"/>
  <c r="C72" i="94"/>
  <c r="B72" i="94"/>
  <c r="BA71" i="94"/>
  <c r="AZ71" i="94"/>
  <c r="AY71" i="94"/>
  <c r="AX71" i="94"/>
  <c r="AW71" i="94"/>
  <c r="AV71" i="94"/>
  <c r="AU71" i="94"/>
  <c r="AT71" i="94"/>
  <c r="AS71" i="94"/>
  <c r="AR71" i="94"/>
  <c r="AQ71" i="94"/>
  <c r="AP71" i="94"/>
  <c r="AO71" i="94"/>
  <c r="AN71" i="94"/>
  <c r="AM71" i="94"/>
  <c r="AL71" i="94"/>
  <c r="AK71" i="94"/>
  <c r="AJ71" i="94"/>
  <c r="AI71" i="94"/>
  <c r="AH71" i="94"/>
  <c r="AG71" i="94"/>
  <c r="AF71" i="94"/>
  <c r="AE71" i="94"/>
  <c r="AD71" i="94"/>
  <c r="AC71" i="94"/>
  <c r="AB71" i="94"/>
  <c r="AA71" i="94"/>
  <c r="Z71" i="94"/>
  <c r="Y71" i="94"/>
  <c r="X71" i="94"/>
  <c r="W71" i="94"/>
  <c r="V71" i="94"/>
  <c r="U71" i="94"/>
  <c r="T71" i="94"/>
  <c r="S71" i="94"/>
  <c r="R71" i="94"/>
  <c r="Q71" i="94"/>
  <c r="P71" i="94"/>
  <c r="O71" i="94"/>
  <c r="N71" i="94"/>
  <c r="M71" i="94"/>
  <c r="L71" i="94"/>
  <c r="K71" i="94"/>
  <c r="J71" i="94"/>
  <c r="I71" i="94"/>
  <c r="H71" i="94"/>
  <c r="G71" i="94"/>
  <c r="F71" i="94"/>
  <c r="E71" i="94"/>
  <c r="D71" i="94"/>
  <c r="C71" i="94"/>
  <c r="B71" i="94"/>
  <c r="BA70" i="94"/>
  <c r="AZ70" i="94"/>
  <c r="AY70" i="94"/>
  <c r="AX70" i="94"/>
  <c r="AW70" i="94"/>
  <c r="AV70" i="94"/>
  <c r="AU70" i="94"/>
  <c r="AT70" i="94"/>
  <c r="AS70" i="94"/>
  <c r="AR70" i="94"/>
  <c r="AQ70" i="94"/>
  <c r="AP70" i="94"/>
  <c r="AO70" i="94"/>
  <c r="AN70" i="94"/>
  <c r="AM70" i="94"/>
  <c r="AL70" i="94"/>
  <c r="AK70" i="94"/>
  <c r="AJ70" i="94"/>
  <c r="AI70" i="94"/>
  <c r="AH70" i="94"/>
  <c r="AG70" i="94"/>
  <c r="AF70" i="94"/>
  <c r="AE70" i="94"/>
  <c r="AD70" i="94"/>
  <c r="AC70" i="94"/>
  <c r="AB70" i="94"/>
  <c r="AA70" i="94"/>
  <c r="Z70" i="94"/>
  <c r="Y70" i="94"/>
  <c r="X70" i="94"/>
  <c r="W70" i="94"/>
  <c r="V70" i="94"/>
  <c r="U70" i="94"/>
  <c r="T70" i="94"/>
  <c r="S70" i="94"/>
  <c r="R70" i="94"/>
  <c r="Q70" i="94"/>
  <c r="P70" i="94"/>
  <c r="O70" i="94"/>
  <c r="N70" i="94"/>
  <c r="M70" i="94"/>
  <c r="L70" i="94"/>
  <c r="K70" i="94"/>
  <c r="J70" i="94"/>
  <c r="I70" i="94"/>
  <c r="H70" i="94"/>
  <c r="G70" i="94"/>
  <c r="F70" i="94"/>
  <c r="E70" i="94"/>
  <c r="D70" i="94"/>
  <c r="C70" i="94"/>
  <c r="B70" i="94"/>
  <c r="BA69" i="94"/>
  <c r="AZ69" i="94"/>
  <c r="AY69" i="94"/>
  <c r="AX69" i="94"/>
  <c r="AW69" i="94"/>
  <c r="AV69" i="94"/>
  <c r="AU69" i="94"/>
  <c r="AT69" i="94"/>
  <c r="AS69" i="94"/>
  <c r="AR69" i="94"/>
  <c r="AQ69" i="94"/>
  <c r="AP69" i="94"/>
  <c r="AO69" i="94"/>
  <c r="AN69" i="94"/>
  <c r="AM69" i="94"/>
  <c r="AL69" i="94"/>
  <c r="AK69" i="94"/>
  <c r="AJ69" i="94"/>
  <c r="AI69" i="94"/>
  <c r="AH69" i="94"/>
  <c r="AG69" i="94"/>
  <c r="AF69" i="94"/>
  <c r="AE69" i="94"/>
  <c r="AD69" i="94"/>
  <c r="AC69" i="94"/>
  <c r="AB69" i="94"/>
  <c r="AA69" i="94"/>
  <c r="Z69" i="94"/>
  <c r="Y69" i="94"/>
  <c r="X69" i="94"/>
  <c r="W69" i="94"/>
  <c r="V69" i="94"/>
  <c r="U69" i="94"/>
  <c r="T69" i="94"/>
  <c r="S69" i="94"/>
  <c r="R69" i="94"/>
  <c r="Q69" i="94"/>
  <c r="P69" i="94"/>
  <c r="O69" i="94"/>
  <c r="N69" i="94"/>
  <c r="M69" i="94"/>
  <c r="L69" i="94"/>
  <c r="K69" i="94"/>
  <c r="J69" i="94"/>
  <c r="I69" i="94"/>
  <c r="H69" i="94"/>
  <c r="G69" i="94"/>
  <c r="F69" i="94"/>
  <c r="E69" i="94"/>
  <c r="D69" i="94"/>
  <c r="C69" i="94"/>
  <c r="B69" i="94"/>
  <c r="BA68" i="94"/>
  <c r="AZ68" i="94"/>
  <c r="AY68" i="94"/>
  <c r="AX68" i="94"/>
  <c r="AW68" i="94"/>
  <c r="AV68" i="94"/>
  <c r="AU68" i="94"/>
  <c r="AT68" i="94"/>
  <c r="AS68" i="94"/>
  <c r="AR68" i="94"/>
  <c r="AQ68" i="94"/>
  <c r="AP68" i="94"/>
  <c r="AO68" i="94"/>
  <c r="AN68" i="94"/>
  <c r="AM68" i="94"/>
  <c r="AL68" i="94"/>
  <c r="AK68" i="94"/>
  <c r="AJ68" i="94"/>
  <c r="AI68" i="94"/>
  <c r="AH68" i="94"/>
  <c r="AG68" i="94"/>
  <c r="AF68" i="94"/>
  <c r="AE68" i="94"/>
  <c r="AD68" i="94"/>
  <c r="AC68" i="94"/>
  <c r="AB68" i="94"/>
  <c r="AA68" i="94"/>
  <c r="Z68" i="94"/>
  <c r="Y68" i="94"/>
  <c r="X68" i="94"/>
  <c r="W68" i="94"/>
  <c r="V68" i="94"/>
  <c r="U68" i="94"/>
  <c r="T68" i="94"/>
  <c r="S68" i="94"/>
  <c r="R68" i="94"/>
  <c r="Q68" i="94"/>
  <c r="P68" i="94"/>
  <c r="O68" i="94"/>
  <c r="N68" i="94"/>
  <c r="M68" i="94"/>
  <c r="L68" i="94"/>
  <c r="K68" i="94"/>
  <c r="J68" i="94"/>
  <c r="I68" i="94"/>
  <c r="H68" i="94"/>
  <c r="G68" i="94"/>
  <c r="F68" i="94"/>
  <c r="E68" i="94"/>
  <c r="D68" i="94"/>
  <c r="C68" i="94"/>
  <c r="B68" i="94"/>
  <c r="BA67" i="94"/>
  <c r="AZ67" i="94"/>
  <c r="AY67" i="94"/>
  <c r="AX67" i="94"/>
  <c r="AW67" i="94"/>
  <c r="AV67" i="94"/>
  <c r="AU67" i="94"/>
  <c r="AT67" i="94"/>
  <c r="AS67" i="94"/>
  <c r="AR67" i="94"/>
  <c r="AQ67" i="94"/>
  <c r="AP67" i="94"/>
  <c r="AO67" i="94"/>
  <c r="AN67" i="94"/>
  <c r="AM67" i="94"/>
  <c r="AL67" i="94"/>
  <c r="AK67" i="94"/>
  <c r="AJ67" i="94"/>
  <c r="AI67" i="94"/>
  <c r="AH67" i="94"/>
  <c r="AG67" i="94"/>
  <c r="AF67" i="94"/>
  <c r="AE67" i="94"/>
  <c r="AD67" i="94"/>
  <c r="AC67" i="94"/>
  <c r="AB67" i="94"/>
  <c r="AA67" i="94"/>
  <c r="Z67" i="94"/>
  <c r="Y67" i="94"/>
  <c r="X67" i="94"/>
  <c r="W67" i="94"/>
  <c r="V67" i="94"/>
  <c r="U67" i="94"/>
  <c r="T67" i="94"/>
  <c r="S67" i="94"/>
  <c r="R67" i="94"/>
  <c r="Q67" i="94"/>
  <c r="P67" i="94"/>
  <c r="O67" i="94"/>
  <c r="N67" i="94"/>
  <c r="M67" i="94"/>
  <c r="L67" i="94"/>
  <c r="K67" i="94"/>
  <c r="J67" i="94"/>
  <c r="I67" i="94"/>
  <c r="H67" i="94"/>
  <c r="G67" i="94"/>
  <c r="F67" i="94"/>
  <c r="E67" i="94"/>
  <c r="D67" i="94"/>
  <c r="C67" i="94"/>
  <c r="B67" i="94"/>
  <c r="BA66" i="94"/>
  <c r="AZ66" i="94"/>
  <c r="AY66" i="94"/>
  <c r="AX66" i="94"/>
  <c r="AW66" i="94"/>
  <c r="AV66" i="94"/>
  <c r="AU66" i="94"/>
  <c r="AT66" i="94"/>
  <c r="AS66" i="94"/>
  <c r="AR66" i="94"/>
  <c r="AQ66" i="94"/>
  <c r="AP66" i="94"/>
  <c r="AO66" i="94"/>
  <c r="AN66" i="94"/>
  <c r="AM66" i="94"/>
  <c r="AL66" i="94"/>
  <c r="AK66" i="94"/>
  <c r="AJ66" i="94"/>
  <c r="AI66" i="94"/>
  <c r="AH66" i="94"/>
  <c r="AG66" i="94"/>
  <c r="AF66" i="94"/>
  <c r="AE66" i="94"/>
  <c r="AD66" i="94"/>
  <c r="AC66" i="94"/>
  <c r="AB66" i="94"/>
  <c r="AA66" i="94"/>
  <c r="Z66" i="94"/>
  <c r="Y66" i="94"/>
  <c r="X66" i="94"/>
  <c r="W66" i="94"/>
  <c r="V66" i="94"/>
  <c r="U66" i="94"/>
  <c r="T66" i="94"/>
  <c r="S66" i="94"/>
  <c r="R66" i="94"/>
  <c r="Q66" i="94"/>
  <c r="P66" i="94"/>
  <c r="O66" i="94"/>
  <c r="N66" i="94"/>
  <c r="M66" i="94"/>
  <c r="L66" i="94"/>
  <c r="K66" i="94"/>
  <c r="J66" i="94"/>
  <c r="I66" i="94"/>
  <c r="H66" i="94"/>
  <c r="G66" i="94"/>
  <c r="F66" i="94"/>
  <c r="E66" i="94"/>
  <c r="D66" i="94"/>
  <c r="C66" i="94"/>
  <c r="B66" i="94"/>
  <c r="BA65" i="94"/>
  <c r="AZ65" i="94"/>
  <c r="AY65" i="94"/>
  <c r="AX65" i="94"/>
  <c r="AW65" i="94"/>
  <c r="AV65" i="94"/>
  <c r="AU65" i="94"/>
  <c r="AT65" i="94"/>
  <c r="AS65" i="94"/>
  <c r="AR65" i="94"/>
  <c r="AQ65" i="94"/>
  <c r="AP65" i="94"/>
  <c r="AO65" i="94"/>
  <c r="AN65" i="94"/>
  <c r="AM65" i="94"/>
  <c r="AL65" i="94"/>
  <c r="AK65" i="94"/>
  <c r="AJ65" i="94"/>
  <c r="AI65" i="94"/>
  <c r="AH65" i="94"/>
  <c r="AG65" i="94"/>
  <c r="AF65" i="94"/>
  <c r="AE65" i="94"/>
  <c r="AD65" i="94"/>
  <c r="AC65" i="94"/>
  <c r="AB65" i="94"/>
  <c r="AA65" i="94"/>
  <c r="Z65" i="94"/>
  <c r="Y65" i="94"/>
  <c r="X65" i="94"/>
  <c r="W65" i="94"/>
  <c r="V65" i="94"/>
  <c r="U65" i="94"/>
  <c r="T65" i="94"/>
  <c r="S65" i="94"/>
  <c r="R65" i="94"/>
  <c r="Q65" i="94"/>
  <c r="P65" i="94"/>
  <c r="O65" i="94"/>
  <c r="N65" i="94"/>
  <c r="M65" i="94"/>
  <c r="L65" i="94"/>
  <c r="K65" i="94"/>
  <c r="J65" i="94"/>
  <c r="I65" i="94"/>
  <c r="H65" i="94"/>
  <c r="G65" i="94"/>
  <c r="F65" i="94"/>
  <c r="E65" i="94"/>
  <c r="D65" i="94"/>
  <c r="C65" i="94"/>
  <c r="B65" i="94"/>
  <c r="BA64" i="94"/>
  <c r="AZ64" i="94"/>
  <c r="AY64" i="94"/>
  <c r="AX64" i="94"/>
  <c r="AW64" i="94"/>
  <c r="AV64" i="94"/>
  <c r="AU64" i="94"/>
  <c r="AT64" i="94"/>
  <c r="AS64" i="94"/>
  <c r="AR64" i="94"/>
  <c r="AQ64" i="94"/>
  <c r="AP64" i="94"/>
  <c r="AO64" i="94"/>
  <c r="AN64" i="94"/>
  <c r="AM64" i="94"/>
  <c r="AL64" i="94"/>
  <c r="AK64" i="94"/>
  <c r="AJ64" i="94"/>
  <c r="AI64" i="94"/>
  <c r="AH64" i="94"/>
  <c r="AG64" i="94"/>
  <c r="AF64" i="94"/>
  <c r="AE64" i="94"/>
  <c r="AD64" i="94"/>
  <c r="AC64" i="94"/>
  <c r="AB64" i="94"/>
  <c r="AA64" i="94"/>
  <c r="Z64" i="94"/>
  <c r="Y64" i="94"/>
  <c r="X64" i="94"/>
  <c r="W64" i="94"/>
  <c r="V64" i="94"/>
  <c r="U64" i="94"/>
  <c r="T64" i="94"/>
  <c r="S64" i="94"/>
  <c r="R64" i="94"/>
  <c r="Q64" i="94"/>
  <c r="P64" i="94"/>
  <c r="O64" i="94"/>
  <c r="N64" i="94"/>
  <c r="M64" i="94"/>
  <c r="L64" i="94"/>
  <c r="K64" i="94"/>
  <c r="J64" i="94"/>
  <c r="I64" i="94"/>
  <c r="H64" i="94"/>
  <c r="G64" i="94"/>
  <c r="F64" i="94"/>
  <c r="E64" i="94"/>
  <c r="D64" i="94"/>
  <c r="C64" i="94"/>
  <c r="B64" i="94"/>
  <c r="BA63" i="94"/>
  <c r="AZ63" i="94"/>
  <c r="AY63" i="94"/>
  <c r="AX63" i="94"/>
  <c r="AW63" i="94"/>
  <c r="AV63" i="94"/>
  <c r="AU63" i="94"/>
  <c r="AT63" i="94"/>
  <c r="AS63" i="94"/>
  <c r="AR63" i="94"/>
  <c r="AQ63" i="94"/>
  <c r="AP63" i="94"/>
  <c r="AO63" i="94"/>
  <c r="AN63" i="94"/>
  <c r="AM63" i="94"/>
  <c r="AL63" i="94"/>
  <c r="AK63" i="94"/>
  <c r="AJ63" i="94"/>
  <c r="AI63" i="94"/>
  <c r="AH63" i="94"/>
  <c r="AG63" i="94"/>
  <c r="AF63" i="94"/>
  <c r="AE63" i="94"/>
  <c r="AD63" i="94"/>
  <c r="AC63" i="94"/>
  <c r="AB63" i="94"/>
  <c r="AA63" i="94"/>
  <c r="Z63" i="94"/>
  <c r="Y63" i="94"/>
  <c r="X63" i="94"/>
  <c r="W63" i="94"/>
  <c r="V63" i="94"/>
  <c r="U63" i="94"/>
  <c r="T63" i="94"/>
  <c r="S63" i="94"/>
  <c r="R63" i="94"/>
  <c r="Q63" i="94"/>
  <c r="P63" i="94"/>
  <c r="O63" i="94"/>
  <c r="N63" i="94"/>
  <c r="M63" i="94"/>
  <c r="L63" i="94"/>
  <c r="K63" i="94"/>
  <c r="J63" i="94"/>
  <c r="I63" i="94"/>
  <c r="H63" i="94"/>
  <c r="G63" i="94"/>
  <c r="F63" i="94"/>
  <c r="E63" i="94"/>
  <c r="D63" i="94"/>
  <c r="C63" i="94"/>
  <c r="B63" i="94"/>
  <c r="BA62" i="94"/>
  <c r="AZ62" i="94"/>
  <c r="AY62" i="94"/>
  <c r="AX62" i="94"/>
  <c r="AW62" i="94"/>
  <c r="AV62" i="94"/>
  <c r="AU62" i="94"/>
  <c r="AT62" i="94"/>
  <c r="AS62" i="94"/>
  <c r="AR62" i="94"/>
  <c r="AQ62" i="94"/>
  <c r="AP62" i="94"/>
  <c r="AO62" i="94"/>
  <c r="AN62" i="94"/>
  <c r="AM62" i="94"/>
  <c r="AL62" i="94"/>
  <c r="AK62" i="94"/>
  <c r="AJ62" i="94"/>
  <c r="AI62" i="94"/>
  <c r="AH62" i="94"/>
  <c r="AG62" i="94"/>
  <c r="AF62" i="94"/>
  <c r="AE62" i="94"/>
  <c r="AD62" i="94"/>
  <c r="AC62" i="94"/>
  <c r="AB62" i="94"/>
  <c r="AA62" i="94"/>
  <c r="Z62" i="94"/>
  <c r="Y62" i="94"/>
  <c r="X62" i="94"/>
  <c r="W62" i="94"/>
  <c r="V62" i="94"/>
  <c r="U62" i="94"/>
  <c r="T62" i="94"/>
  <c r="S62" i="94"/>
  <c r="R62" i="94"/>
  <c r="Q62" i="94"/>
  <c r="P62" i="94"/>
  <c r="O62" i="94"/>
  <c r="N62" i="94"/>
  <c r="M62" i="94"/>
  <c r="L62" i="94"/>
  <c r="K62" i="94"/>
  <c r="J62" i="94"/>
  <c r="I62" i="94"/>
  <c r="H62" i="94"/>
  <c r="G62" i="94"/>
  <c r="F62" i="94"/>
  <c r="E62" i="94"/>
  <c r="D62" i="94"/>
  <c r="C62" i="94"/>
  <c r="B62" i="94"/>
  <c r="BA61" i="94"/>
  <c r="AZ61" i="94"/>
  <c r="AY61" i="94"/>
  <c r="AX61" i="94"/>
  <c r="AW61" i="94"/>
  <c r="AV61" i="94"/>
  <c r="AU61" i="94"/>
  <c r="AT61" i="94"/>
  <c r="AS61" i="94"/>
  <c r="AR61" i="94"/>
  <c r="AQ61" i="94"/>
  <c r="AP61" i="94"/>
  <c r="AO61" i="94"/>
  <c r="AN61" i="94"/>
  <c r="AM61" i="94"/>
  <c r="AL61" i="94"/>
  <c r="AK61" i="94"/>
  <c r="AJ61" i="94"/>
  <c r="AI61" i="94"/>
  <c r="AH61" i="94"/>
  <c r="AG61" i="94"/>
  <c r="AF61" i="94"/>
  <c r="AE61" i="94"/>
  <c r="AD61" i="94"/>
  <c r="AC61" i="94"/>
  <c r="AB61" i="94"/>
  <c r="AA61" i="94"/>
  <c r="Z61" i="94"/>
  <c r="Y61" i="94"/>
  <c r="X61" i="94"/>
  <c r="W61" i="94"/>
  <c r="V61" i="94"/>
  <c r="U61" i="94"/>
  <c r="T61" i="94"/>
  <c r="S61" i="94"/>
  <c r="R61" i="94"/>
  <c r="Q61" i="94"/>
  <c r="P61" i="94"/>
  <c r="O61" i="94"/>
  <c r="N61" i="94"/>
  <c r="M61" i="94"/>
  <c r="L61" i="94"/>
  <c r="K61" i="94"/>
  <c r="J61" i="94"/>
  <c r="I61" i="94"/>
  <c r="H61" i="94"/>
  <c r="G61" i="94"/>
  <c r="F61" i="94"/>
  <c r="E61" i="94"/>
  <c r="D61" i="94"/>
  <c r="C61" i="94"/>
  <c r="B61" i="94"/>
  <c r="BA60" i="94"/>
  <c r="AZ60" i="94"/>
  <c r="AY60" i="94"/>
  <c r="AX60" i="94"/>
  <c r="AW60" i="94"/>
  <c r="AV60" i="94"/>
  <c r="AU60" i="94"/>
  <c r="AT60" i="94"/>
  <c r="AS60" i="94"/>
  <c r="AR60" i="94"/>
  <c r="AQ60" i="94"/>
  <c r="AP60" i="94"/>
  <c r="AO60" i="94"/>
  <c r="AN60" i="94"/>
  <c r="AM60" i="94"/>
  <c r="AL60" i="94"/>
  <c r="AK60" i="94"/>
  <c r="AJ60" i="94"/>
  <c r="AI60" i="94"/>
  <c r="AH60" i="94"/>
  <c r="AG60" i="94"/>
  <c r="AF60" i="94"/>
  <c r="AE60" i="94"/>
  <c r="AD60" i="94"/>
  <c r="AC60" i="94"/>
  <c r="AB60" i="94"/>
  <c r="AA60" i="94"/>
  <c r="Z60" i="94"/>
  <c r="Y60" i="94"/>
  <c r="X60" i="94"/>
  <c r="W60" i="94"/>
  <c r="V60" i="94"/>
  <c r="U60" i="94"/>
  <c r="T60" i="94"/>
  <c r="S60" i="94"/>
  <c r="R60" i="94"/>
  <c r="Q60" i="94"/>
  <c r="P60" i="94"/>
  <c r="O60" i="94"/>
  <c r="N60" i="94"/>
  <c r="M60" i="94"/>
  <c r="L60" i="94"/>
  <c r="K60" i="94"/>
  <c r="J60" i="94"/>
  <c r="I60" i="94"/>
  <c r="H60" i="94"/>
  <c r="G60" i="94"/>
  <c r="F60" i="94"/>
  <c r="E60" i="94"/>
  <c r="D60" i="94"/>
  <c r="C60" i="94"/>
  <c r="B60" i="94"/>
  <c r="BA59" i="94"/>
  <c r="AZ59" i="94"/>
  <c r="AY59" i="94"/>
  <c r="AX59" i="94"/>
  <c r="AW59" i="94"/>
  <c r="AV59" i="94"/>
  <c r="AU59" i="94"/>
  <c r="AT59" i="94"/>
  <c r="AS59" i="94"/>
  <c r="AR59" i="94"/>
  <c r="AQ59" i="94"/>
  <c r="AP59" i="94"/>
  <c r="AO59" i="94"/>
  <c r="AN59" i="94"/>
  <c r="AM59" i="94"/>
  <c r="AL59" i="94"/>
  <c r="AK59" i="94"/>
  <c r="AJ59" i="94"/>
  <c r="AI59" i="94"/>
  <c r="AH59" i="94"/>
  <c r="AG59" i="94"/>
  <c r="AF59" i="94"/>
  <c r="AE59" i="94"/>
  <c r="AD59" i="94"/>
  <c r="AC59" i="94"/>
  <c r="AB59" i="94"/>
  <c r="AA59" i="94"/>
  <c r="Z59" i="94"/>
  <c r="Y59" i="94"/>
  <c r="X59" i="94"/>
  <c r="W59" i="94"/>
  <c r="V59" i="94"/>
  <c r="U59" i="94"/>
  <c r="T59" i="94"/>
  <c r="S59" i="94"/>
  <c r="R59" i="94"/>
  <c r="Q59" i="94"/>
  <c r="P59" i="94"/>
  <c r="O59" i="94"/>
  <c r="N59" i="94"/>
  <c r="M59" i="94"/>
  <c r="L59" i="94"/>
  <c r="K59" i="94"/>
  <c r="J59" i="94"/>
  <c r="I59" i="94"/>
  <c r="H59" i="94"/>
  <c r="G59" i="94"/>
  <c r="F59" i="94"/>
  <c r="E59" i="94"/>
  <c r="D59" i="94"/>
  <c r="C59" i="94"/>
  <c r="B59" i="94"/>
  <c r="BA58" i="94"/>
  <c r="AZ58" i="94"/>
  <c r="AY58" i="94"/>
  <c r="AX58" i="94"/>
  <c r="AW58" i="94"/>
  <c r="AV58" i="94"/>
  <c r="AU58" i="94"/>
  <c r="AT58" i="94"/>
  <c r="AS58" i="94"/>
  <c r="AR58" i="94"/>
  <c r="AQ58" i="94"/>
  <c r="AP58" i="94"/>
  <c r="AO58" i="94"/>
  <c r="AN58" i="94"/>
  <c r="AM58" i="94"/>
  <c r="AL58" i="94"/>
  <c r="AK58" i="94"/>
  <c r="AJ58" i="94"/>
  <c r="AI58" i="94"/>
  <c r="AH58" i="94"/>
  <c r="AG58" i="94"/>
  <c r="AF58" i="94"/>
  <c r="AE58" i="94"/>
  <c r="AD58" i="94"/>
  <c r="AC58" i="94"/>
  <c r="AB58" i="94"/>
  <c r="AA58" i="94"/>
  <c r="Z58" i="94"/>
  <c r="Y58" i="94"/>
  <c r="X58" i="94"/>
  <c r="W58" i="94"/>
  <c r="V58" i="94"/>
  <c r="U58" i="94"/>
  <c r="T58" i="94"/>
  <c r="S58" i="94"/>
  <c r="R58" i="94"/>
  <c r="Q58" i="94"/>
  <c r="P58" i="94"/>
  <c r="O58" i="94"/>
  <c r="N58" i="94"/>
  <c r="M58" i="94"/>
  <c r="L58" i="94"/>
  <c r="K58" i="94"/>
  <c r="J58" i="94"/>
  <c r="I58" i="94"/>
  <c r="H58" i="94"/>
  <c r="G58" i="94"/>
  <c r="F58" i="94"/>
  <c r="E58" i="94"/>
  <c r="D58" i="94"/>
  <c r="C58" i="94"/>
  <c r="B58" i="94"/>
  <c r="BA57" i="94"/>
  <c r="AZ57" i="94"/>
  <c r="AY57" i="94"/>
  <c r="AX57" i="94"/>
  <c r="AW57" i="94"/>
  <c r="AV57" i="94"/>
  <c r="AU57" i="94"/>
  <c r="AT57" i="94"/>
  <c r="AS57" i="94"/>
  <c r="AR57" i="94"/>
  <c r="AQ57" i="94"/>
  <c r="AP57" i="94"/>
  <c r="AO57" i="94"/>
  <c r="AN57" i="94"/>
  <c r="AM57" i="94"/>
  <c r="AL57" i="94"/>
  <c r="AK57" i="94"/>
  <c r="AJ57" i="94"/>
  <c r="AI57" i="94"/>
  <c r="AH57" i="94"/>
  <c r="AG57" i="94"/>
  <c r="AF57" i="94"/>
  <c r="AE57" i="94"/>
  <c r="AD57" i="94"/>
  <c r="AC57" i="94"/>
  <c r="AB57" i="94"/>
  <c r="AA57" i="94"/>
  <c r="Z57" i="94"/>
  <c r="Y57" i="94"/>
  <c r="X57" i="94"/>
  <c r="W57" i="94"/>
  <c r="V57" i="94"/>
  <c r="U57" i="94"/>
  <c r="T57" i="94"/>
  <c r="S57" i="94"/>
  <c r="R57" i="94"/>
  <c r="Q57" i="94"/>
  <c r="P57" i="94"/>
  <c r="O57" i="94"/>
  <c r="N57" i="94"/>
  <c r="M57" i="94"/>
  <c r="L57" i="94"/>
  <c r="K57" i="94"/>
  <c r="J57" i="94"/>
  <c r="I57" i="94"/>
  <c r="H57" i="94"/>
  <c r="G57" i="94"/>
  <c r="F57" i="94"/>
  <c r="E57" i="94"/>
  <c r="D57" i="94"/>
  <c r="C57" i="94"/>
  <c r="B57" i="94"/>
  <c r="BA56" i="94"/>
  <c r="AZ56" i="94"/>
  <c r="AY56" i="94"/>
  <c r="AX56" i="94"/>
  <c r="AW56" i="94"/>
  <c r="AV56" i="94"/>
  <c r="AU56" i="94"/>
  <c r="AT56" i="94"/>
  <c r="AS56" i="94"/>
  <c r="AR56" i="94"/>
  <c r="AQ56" i="94"/>
  <c r="AP56" i="94"/>
  <c r="AO56" i="94"/>
  <c r="AN56" i="94"/>
  <c r="AM56" i="94"/>
  <c r="AL56" i="94"/>
  <c r="AK56" i="94"/>
  <c r="AJ56" i="94"/>
  <c r="AI56" i="94"/>
  <c r="AH56" i="94"/>
  <c r="AG56" i="94"/>
  <c r="AF56" i="94"/>
  <c r="AE56" i="94"/>
  <c r="AD56" i="94"/>
  <c r="AC56" i="94"/>
  <c r="AB56" i="94"/>
  <c r="AA56" i="94"/>
  <c r="Z56" i="94"/>
  <c r="Y56" i="94"/>
  <c r="X56" i="94"/>
  <c r="W56" i="94"/>
  <c r="V56" i="94"/>
  <c r="U56" i="94"/>
  <c r="T56" i="94"/>
  <c r="S56" i="94"/>
  <c r="R56" i="94"/>
  <c r="Q56" i="94"/>
  <c r="P56" i="94"/>
  <c r="O56" i="94"/>
  <c r="N56" i="94"/>
  <c r="M56" i="94"/>
  <c r="L56" i="94"/>
  <c r="K56" i="94"/>
  <c r="J56" i="94"/>
  <c r="I56" i="94"/>
  <c r="H56" i="94"/>
  <c r="G56" i="94"/>
  <c r="F56" i="94"/>
  <c r="E56" i="94"/>
  <c r="D56" i="94"/>
  <c r="C56" i="94"/>
  <c r="B56" i="94"/>
  <c r="BA55" i="94"/>
  <c r="AZ55" i="94"/>
  <c r="AY55" i="94"/>
  <c r="AX55" i="94"/>
  <c r="AW55" i="94"/>
  <c r="AV55" i="94"/>
  <c r="AU55" i="94"/>
  <c r="AT55" i="94"/>
  <c r="AS55" i="94"/>
  <c r="AR55" i="94"/>
  <c r="AQ55" i="94"/>
  <c r="AP55" i="94"/>
  <c r="AO55" i="94"/>
  <c r="AN55" i="94"/>
  <c r="AM55" i="94"/>
  <c r="AL55" i="94"/>
  <c r="AK55" i="94"/>
  <c r="AJ55" i="94"/>
  <c r="AI55" i="94"/>
  <c r="AH55" i="94"/>
  <c r="AG55" i="94"/>
  <c r="AF55" i="94"/>
  <c r="AE55" i="94"/>
  <c r="AD55" i="94"/>
  <c r="AC55" i="94"/>
  <c r="AB55" i="94"/>
  <c r="AA55" i="94"/>
  <c r="Z55" i="94"/>
  <c r="Y55" i="94"/>
  <c r="X55" i="94"/>
  <c r="W55" i="94"/>
  <c r="V55" i="94"/>
  <c r="U55" i="94"/>
  <c r="T55" i="94"/>
  <c r="S55" i="94"/>
  <c r="R55" i="94"/>
  <c r="Q55" i="94"/>
  <c r="P55" i="94"/>
  <c r="O55" i="94"/>
  <c r="N55" i="94"/>
  <c r="M55" i="94"/>
  <c r="L55" i="94"/>
  <c r="K55" i="94"/>
  <c r="J55" i="94"/>
  <c r="I55" i="94"/>
  <c r="H55" i="94"/>
  <c r="G55" i="94"/>
  <c r="F55" i="94"/>
  <c r="E55" i="94"/>
  <c r="D55" i="94"/>
  <c r="C55" i="94"/>
  <c r="B55" i="94"/>
  <c r="BA54" i="94"/>
  <c r="AZ54" i="94"/>
  <c r="AY54" i="94"/>
  <c r="AX54" i="94"/>
  <c r="AW54" i="94"/>
  <c r="AV54" i="94"/>
  <c r="AU54" i="94"/>
  <c r="AT54" i="94"/>
  <c r="AS54" i="94"/>
  <c r="AR54" i="94"/>
  <c r="AQ54" i="94"/>
  <c r="AP54" i="94"/>
  <c r="AO54" i="94"/>
  <c r="AN54" i="94"/>
  <c r="AM54" i="94"/>
  <c r="AL54" i="94"/>
  <c r="AK54" i="94"/>
  <c r="AJ54" i="94"/>
  <c r="AI54" i="94"/>
  <c r="AH54" i="94"/>
  <c r="AG54" i="94"/>
  <c r="AF54" i="94"/>
  <c r="AE54" i="94"/>
  <c r="AD54" i="94"/>
  <c r="AC54" i="94"/>
  <c r="AB54" i="94"/>
  <c r="AA54" i="94"/>
  <c r="Z54" i="94"/>
  <c r="Y54" i="94"/>
  <c r="X54" i="94"/>
  <c r="W54" i="94"/>
  <c r="V54" i="94"/>
  <c r="U54" i="94"/>
  <c r="T54" i="94"/>
  <c r="S54" i="94"/>
  <c r="R54" i="94"/>
  <c r="Q54" i="94"/>
  <c r="P54" i="94"/>
  <c r="O54" i="94"/>
  <c r="N54" i="94"/>
  <c r="M54" i="94"/>
  <c r="L54" i="94"/>
  <c r="K54" i="94"/>
  <c r="J54" i="94"/>
  <c r="I54" i="94"/>
  <c r="H54" i="94"/>
  <c r="G54" i="94"/>
  <c r="F54" i="94"/>
  <c r="E54" i="94"/>
  <c r="D54" i="94"/>
  <c r="C54" i="94"/>
  <c r="B54" i="94"/>
  <c r="BA53" i="94"/>
  <c r="AZ53" i="94"/>
  <c r="AY53" i="94"/>
  <c r="AX53" i="94"/>
  <c r="AW53" i="94"/>
  <c r="AV53" i="94"/>
  <c r="AU53" i="94"/>
  <c r="AT53" i="94"/>
  <c r="AS53" i="94"/>
  <c r="AR53" i="94"/>
  <c r="AQ53" i="94"/>
  <c r="AP53" i="94"/>
  <c r="AO53" i="94"/>
  <c r="AN53" i="94"/>
  <c r="AM53" i="94"/>
  <c r="AL53" i="94"/>
  <c r="AK53" i="94"/>
  <c r="AJ53" i="94"/>
  <c r="AI53" i="94"/>
  <c r="AH53" i="94"/>
  <c r="AG53" i="94"/>
  <c r="AF53" i="94"/>
  <c r="AE53" i="94"/>
  <c r="AD53" i="94"/>
  <c r="AC53" i="94"/>
  <c r="AB53" i="94"/>
  <c r="AA53" i="94"/>
  <c r="Z53" i="94"/>
  <c r="Y53" i="94"/>
  <c r="X53" i="94"/>
  <c r="W53" i="94"/>
  <c r="V53" i="94"/>
  <c r="U53" i="94"/>
  <c r="T53" i="94"/>
  <c r="S53" i="94"/>
  <c r="R53" i="94"/>
  <c r="Q53" i="94"/>
  <c r="P53" i="94"/>
  <c r="O53" i="94"/>
  <c r="N53" i="94"/>
  <c r="M53" i="94"/>
  <c r="L53" i="94"/>
  <c r="K53" i="94"/>
  <c r="J53" i="94"/>
  <c r="I53" i="94"/>
  <c r="H53" i="94"/>
  <c r="G53" i="94"/>
  <c r="F53" i="94"/>
  <c r="E53" i="94"/>
  <c r="D53" i="94"/>
  <c r="C53" i="94"/>
  <c r="B53" i="94"/>
  <c r="BA52" i="94"/>
  <c r="AZ52" i="94"/>
  <c r="AY52" i="94"/>
  <c r="AX52" i="94"/>
  <c r="AW52" i="94"/>
  <c r="AV52" i="94"/>
  <c r="AU52" i="94"/>
  <c r="AT52" i="94"/>
  <c r="AS52" i="94"/>
  <c r="AR52" i="94"/>
  <c r="AQ52" i="94"/>
  <c r="AP52" i="94"/>
  <c r="AO52" i="94"/>
  <c r="AN52" i="94"/>
  <c r="AM52" i="94"/>
  <c r="AL52" i="94"/>
  <c r="AK52" i="94"/>
  <c r="AJ52" i="94"/>
  <c r="AI52" i="94"/>
  <c r="AH52" i="94"/>
  <c r="AG52" i="94"/>
  <c r="AF52" i="94"/>
  <c r="AE52" i="94"/>
  <c r="AD52" i="94"/>
  <c r="AC52" i="94"/>
  <c r="AB52" i="94"/>
  <c r="AA52" i="94"/>
  <c r="Z52" i="94"/>
  <c r="Y52" i="94"/>
  <c r="X52" i="94"/>
  <c r="W52" i="94"/>
  <c r="V52" i="94"/>
  <c r="U52" i="94"/>
  <c r="T52" i="94"/>
  <c r="S52" i="94"/>
  <c r="R52" i="94"/>
  <c r="Q52" i="94"/>
  <c r="P52" i="94"/>
  <c r="O52" i="94"/>
  <c r="N52" i="94"/>
  <c r="M52" i="94"/>
  <c r="L52" i="94"/>
  <c r="K52" i="94"/>
  <c r="J52" i="94"/>
  <c r="I52" i="94"/>
  <c r="H52" i="94"/>
  <c r="G52" i="94"/>
  <c r="F52" i="94"/>
  <c r="E52" i="94"/>
  <c r="D52" i="94"/>
  <c r="C52" i="94"/>
  <c r="B52" i="94"/>
  <c r="BA51" i="94"/>
  <c r="AZ51" i="94"/>
  <c r="AY51" i="94"/>
  <c r="AX51" i="94"/>
  <c r="AW51" i="94"/>
  <c r="AV51" i="94"/>
  <c r="AU51" i="94"/>
  <c r="AT51" i="94"/>
  <c r="AS51" i="94"/>
  <c r="AR51" i="94"/>
  <c r="AQ51" i="94"/>
  <c r="AP51" i="94"/>
  <c r="AO51" i="94"/>
  <c r="AN51" i="94"/>
  <c r="AM51" i="94"/>
  <c r="AL51" i="94"/>
  <c r="AK51" i="94"/>
  <c r="AJ51" i="94"/>
  <c r="AI51" i="94"/>
  <c r="AH51" i="94"/>
  <c r="AG51" i="94"/>
  <c r="AF51" i="94"/>
  <c r="AE51" i="94"/>
  <c r="AD51" i="94"/>
  <c r="AC51" i="94"/>
  <c r="AB51" i="94"/>
  <c r="AA51" i="94"/>
  <c r="Z51" i="94"/>
  <c r="Y51" i="94"/>
  <c r="X51" i="94"/>
  <c r="W51" i="94"/>
  <c r="V51" i="94"/>
  <c r="U51" i="94"/>
  <c r="T51" i="94"/>
  <c r="S51" i="94"/>
  <c r="R51" i="94"/>
  <c r="Q51" i="94"/>
  <c r="P51" i="94"/>
  <c r="O51" i="94"/>
  <c r="N51" i="94"/>
  <c r="M51" i="94"/>
  <c r="L51" i="94"/>
  <c r="K51" i="94"/>
  <c r="J51" i="94"/>
  <c r="I51" i="94"/>
  <c r="H51" i="94"/>
  <c r="G51" i="94"/>
  <c r="F51" i="94"/>
  <c r="E51" i="94"/>
  <c r="D51" i="94"/>
  <c r="C51" i="94"/>
  <c r="B51" i="94"/>
  <c r="BA50" i="94"/>
  <c r="AZ50" i="94"/>
  <c r="AY50" i="94"/>
  <c r="AX50" i="94"/>
  <c r="AW50" i="94"/>
  <c r="AV50" i="94"/>
  <c r="AU50" i="94"/>
  <c r="AT50" i="94"/>
  <c r="AS50" i="94"/>
  <c r="AR50" i="94"/>
  <c r="AQ50" i="94"/>
  <c r="AP50" i="94"/>
  <c r="AO50" i="94"/>
  <c r="AN50" i="94"/>
  <c r="AM50" i="94"/>
  <c r="AL50" i="94"/>
  <c r="AK50" i="94"/>
  <c r="AJ50" i="94"/>
  <c r="AI50" i="94"/>
  <c r="AH50" i="94"/>
  <c r="AG50" i="94"/>
  <c r="AF50" i="94"/>
  <c r="AE50" i="94"/>
  <c r="AD50" i="94"/>
  <c r="AC50" i="94"/>
  <c r="AB50" i="94"/>
  <c r="AA50" i="94"/>
  <c r="Z50" i="94"/>
  <c r="Y50" i="94"/>
  <c r="X50" i="94"/>
  <c r="W50" i="94"/>
  <c r="V50" i="94"/>
  <c r="U50" i="94"/>
  <c r="T50" i="94"/>
  <c r="S50" i="94"/>
  <c r="R50" i="94"/>
  <c r="Q50" i="94"/>
  <c r="P50" i="94"/>
  <c r="O50" i="94"/>
  <c r="N50" i="94"/>
  <c r="M50" i="94"/>
  <c r="L50" i="94"/>
  <c r="K50" i="94"/>
  <c r="J50" i="94"/>
  <c r="I50" i="94"/>
  <c r="H50" i="94"/>
  <c r="G50" i="94"/>
  <c r="F50" i="94"/>
  <c r="E50" i="94"/>
  <c r="D50" i="94"/>
  <c r="C50" i="94"/>
  <c r="B50" i="94"/>
  <c r="BA49" i="94"/>
  <c r="AZ49" i="94"/>
  <c r="AY49" i="94"/>
  <c r="AX49" i="94"/>
  <c r="AW49" i="94"/>
  <c r="AV49" i="94"/>
  <c r="AU49" i="94"/>
  <c r="AT49" i="94"/>
  <c r="AS49" i="94"/>
  <c r="AR49" i="94"/>
  <c r="AQ49" i="94"/>
  <c r="AP49" i="94"/>
  <c r="AO49" i="94"/>
  <c r="AN49" i="94"/>
  <c r="AM49" i="94"/>
  <c r="AL49" i="94"/>
  <c r="AK49" i="94"/>
  <c r="AJ49" i="94"/>
  <c r="AI49" i="94"/>
  <c r="AH49" i="94"/>
  <c r="AG49" i="94"/>
  <c r="AF49" i="94"/>
  <c r="AE49" i="94"/>
  <c r="AD49" i="94"/>
  <c r="AC49" i="94"/>
  <c r="AB49" i="94"/>
  <c r="AA49" i="94"/>
  <c r="Z49" i="94"/>
  <c r="Y49" i="94"/>
  <c r="X49" i="94"/>
  <c r="W49" i="94"/>
  <c r="V49" i="94"/>
  <c r="U49" i="94"/>
  <c r="T49" i="94"/>
  <c r="S49" i="94"/>
  <c r="R49" i="94"/>
  <c r="Q49" i="94"/>
  <c r="P49" i="94"/>
  <c r="O49" i="94"/>
  <c r="N49" i="94"/>
  <c r="M49" i="94"/>
  <c r="L49" i="94"/>
  <c r="K49" i="94"/>
  <c r="J49" i="94"/>
  <c r="I49" i="94"/>
  <c r="H49" i="94"/>
  <c r="G49" i="94"/>
  <c r="F49" i="94"/>
  <c r="E49" i="94"/>
  <c r="D49" i="94"/>
  <c r="C49" i="94"/>
  <c r="B49" i="94"/>
  <c r="BA48" i="94"/>
  <c r="AZ48" i="94"/>
  <c r="AY48" i="94"/>
  <c r="AX48" i="94"/>
  <c r="AW48" i="94"/>
  <c r="AV48" i="94"/>
  <c r="AU48" i="94"/>
  <c r="AT48" i="94"/>
  <c r="AS48" i="94"/>
  <c r="AR48" i="94"/>
  <c r="AQ48" i="94"/>
  <c r="AP48" i="94"/>
  <c r="AO48" i="94"/>
  <c r="AN48" i="94"/>
  <c r="AM48" i="94"/>
  <c r="AL48" i="94"/>
  <c r="AK48" i="94"/>
  <c r="AJ48" i="94"/>
  <c r="AI48" i="94"/>
  <c r="AH48" i="94"/>
  <c r="AG48" i="94"/>
  <c r="AF48" i="94"/>
  <c r="AE48" i="94"/>
  <c r="AD48" i="94"/>
  <c r="AC48" i="94"/>
  <c r="AB48" i="94"/>
  <c r="AA48" i="94"/>
  <c r="Z48" i="94"/>
  <c r="Y48" i="94"/>
  <c r="X48" i="94"/>
  <c r="W48" i="94"/>
  <c r="V48" i="94"/>
  <c r="U48" i="94"/>
  <c r="T48" i="94"/>
  <c r="S48" i="94"/>
  <c r="R48" i="94"/>
  <c r="Q48" i="94"/>
  <c r="P48" i="94"/>
  <c r="O48" i="94"/>
  <c r="N48" i="94"/>
  <c r="M48" i="94"/>
  <c r="L48" i="94"/>
  <c r="K48" i="94"/>
  <c r="J48" i="94"/>
  <c r="I48" i="94"/>
  <c r="H48" i="94"/>
  <c r="G48" i="94"/>
  <c r="F48" i="94"/>
  <c r="E48" i="94"/>
  <c r="D48" i="94"/>
  <c r="C48" i="94"/>
  <c r="B48" i="94"/>
  <c r="BA47" i="94"/>
  <c r="AZ47" i="94"/>
  <c r="AY47" i="94"/>
  <c r="AX47" i="94"/>
  <c r="AW47" i="94"/>
  <c r="AV47" i="94"/>
  <c r="AU47" i="94"/>
  <c r="AT47" i="94"/>
  <c r="AS47" i="94"/>
  <c r="AR47" i="94"/>
  <c r="AQ47" i="94"/>
  <c r="AP47" i="94"/>
  <c r="AO47" i="94"/>
  <c r="AN47" i="94"/>
  <c r="AM47" i="94"/>
  <c r="AL47" i="94"/>
  <c r="AK47" i="94"/>
  <c r="AJ47" i="94"/>
  <c r="AI47" i="94"/>
  <c r="AH47" i="94"/>
  <c r="AG47" i="94"/>
  <c r="AF47" i="94"/>
  <c r="AE47" i="94"/>
  <c r="AD47" i="94"/>
  <c r="AC47" i="94"/>
  <c r="AB47" i="94"/>
  <c r="AA47" i="94"/>
  <c r="Z47" i="94"/>
  <c r="Y47" i="94"/>
  <c r="X47" i="94"/>
  <c r="W47" i="94"/>
  <c r="V47" i="94"/>
  <c r="U47" i="94"/>
  <c r="T47" i="94"/>
  <c r="S47" i="94"/>
  <c r="R47" i="94"/>
  <c r="Q47" i="94"/>
  <c r="P47" i="94"/>
  <c r="O47" i="94"/>
  <c r="N47" i="94"/>
  <c r="M47" i="94"/>
  <c r="L47" i="94"/>
  <c r="K47" i="94"/>
  <c r="J47" i="94"/>
  <c r="I47" i="94"/>
  <c r="H47" i="94"/>
  <c r="G47" i="94"/>
  <c r="F47" i="94"/>
  <c r="E47" i="94"/>
  <c r="D47" i="94"/>
  <c r="C47" i="94"/>
  <c r="B47" i="94"/>
  <c r="BA46" i="94"/>
  <c r="AZ46" i="94"/>
  <c r="AY46" i="94"/>
  <c r="AX46" i="94"/>
  <c r="AW46" i="94"/>
  <c r="AV46" i="94"/>
  <c r="AU46" i="94"/>
  <c r="AT46" i="94"/>
  <c r="AS46" i="94"/>
  <c r="AR46" i="94"/>
  <c r="AQ46" i="94"/>
  <c r="AP46" i="94"/>
  <c r="AO46" i="94"/>
  <c r="AN46" i="94"/>
  <c r="AM46" i="94"/>
  <c r="AL46" i="94"/>
  <c r="AK46" i="94"/>
  <c r="AJ46" i="94"/>
  <c r="AI46" i="94"/>
  <c r="AH46" i="94"/>
  <c r="AG46" i="94"/>
  <c r="AF46" i="94"/>
  <c r="AE46" i="94"/>
  <c r="AD46" i="94"/>
  <c r="AC46" i="94"/>
  <c r="AB46" i="94"/>
  <c r="AA46" i="94"/>
  <c r="Z46" i="94"/>
  <c r="Y46" i="94"/>
  <c r="X46" i="94"/>
  <c r="W46" i="94"/>
  <c r="V46" i="94"/>
  <c r="U46" i="94"/>
  <c r="T46" i="94"/>
  <c r="S46" i="94"/>
  <c r="R46" i="94"/>
  <c r="Q46" i="94"/>
  <c r="P46" i="94"/>
  <c r="O46" i="94"/>
  <c r="N46" i="94"/>
  <c r="M46" i="94"/>
  <c r="L46" i="94"/>
  <c r="K46" i="94"/>
  <c r="J46" i="94"/>
  <c r="I46" i="94"/>
  <c r="H46" i="94"/>
  <c r="G46" i="94"/>
  <c r="F46" i="94"/>
  <c r="E46" i="94"/>
  <c r="D46" i="94"/>
  <c r="C46" i="94"/>
  <c r="B46" i="94"/>
  <c r="BA45" i="94"/>
  <c r="AZ45" i="94"/>
  <c r="AY45" i="94"/>
  <c r="AX45" i="94"/>
  <c r="AW45" i="94"/>
  <c r="AV45" i="94"/>
  <c r="AU45" i="94"/>
  <c r="AT45" i="94"/>
  <c r="AS45" i="94"/>
  <c r="AR45" i="94"/>
  <c r="AQ45" i="94"/>
  <c r="AP45" i="94"/>
  <c r="AO45" i="94"/>
  <c r="AN45" i="94"/>
  <c r="AM45" i="94"/>
  <c r="AL45" i="94"/>
  <c r="AK45" i="94"/>
  <c r="AJ45" i="94"/>
  <c r="AI45" i="94"/>
  <c r="AH45" i="94"/>
  <c r="AG45" i="94"/>
  <c r="AF45" i="94"/>
  <c r="AE45" i="94"/>
  <c r="AD45" i="94"/>
  <c r="AC45" i="94"/>
  <c r="AB45" i="94"/>
  <c r="AA45" i="94"/>
  <c r="Z45" i="94"/>
  <c r="Y45" i="94"/>
  <c r="X45" i="94"/>
  <c r="W45" i="94"/>
  <c r="V45" i="94"/>
  <c r="U45" i="94"/>
  <c r="T45" i="94"/>
  <c r="S45" i="94"/>
  <c r="R45" i="94"/>
  <c r="Q45" i="94"/>
  <c r="P45" i="94"/>
  <c r="O45" i="94"/>
  <c r="N45" i="94"/>
  <c r="M45" i="94"/>
  <c r="L45" i="94"/>
  <c r="K45" i="94"/>
  <c r="J45" i="94"/>
  <c r="I45" i="94"/>
  <c r="H45" i="94"/>
  <c r="G45" i="94"/>
  <c r="F45" i="94"/>
  <c r="E45" i="94"/>
  <c r="D45" i="94"/>
  <c r="C45" i="94"/>
  <c r="B45" i="94"/>
  <c r="BA44" i="94"/>
  <c r="AZ44" i="94"/>
  <c r="AY44" i="94"/>
  <c r="AX44" i="94"/>
  <c r="AW44" i="94"/>
  <c r="AV44" i="94"/>
  <c r="AU44" i="94"/>
  <c r="AT44" i="94"/>
  <c r="AS44" i="94"/>
  <c r="AR44" i="94"/>
  <c r="AQ44" i="94"/>
  <c r="AP44" i="94"/>
  <c r="AO44" i="94"/>
  <c r="AN44" i="94"/>
  <c r="AM44" i="94"/>
  <c r="AL44" i="94"/>
  <c r="AK44" i="94"/>
  <c r="AJ44" i="94"/>
  <c r="AI44" i="94"/>
  <c r="AH44" i="94"/>
  <c r="AG44" i="94"/>
  <c r="AF44" i="94"/>
  <c r="AE44" i="94"/>
  <c r="AD44" i="94"/>
  <c r="AC44" i="94"/>
  <c r="AB44" i="94"/>
  <c r="AA44" i="94"/>
  <c r="Z44" i="94"/>
  <c r="Y44" i="94"/>
  <c r="X44" i="94"/>
  <c r="W44" i="94"/>
  <c r="V44" i="94"/>
  <c r="U44" i="94"/>
  <c r="T44" i="94"/>
  <c r="S44" i="94"/>
  <c r="R44" i="94"/>
  <c r="Q44" i="94"/>
  <c r="P44" i="94"/>
  <c r="O44" i="94"/>
  <c r="N44" i="94"/>
  <c r="M44" i="94"/>
  <c r="L44" i="94"/>
  <c r="K44" i="94"/>
  <c r="J44" i="94"/>
  <c r="I44" i="94"/>
  <c r="H44" i="94"/>
  <c r="G44" i="94"/>
  <c r="F44" i="94"/>
  <c r="E44" i="94"/>
  <c r="D44" i="94"/>
  <c r="C44" i="94"/>
  <c r="B44" i="94"/>
  <c r="BA43" i="94"/>
  <c r="AZ43" i="94"/>
  <c r="AY43" i="94"/>
  <c r="AX43" i="94"/>
  <c r="AW43" i="94"/>
  <c r="AV43" i="94"/>
  <c r="AU43" i="94"/>
  <c r="AT43" i="94"/>
  <c r="AS43" i="94"/>
  <c r="AR43" i="94"/>
  <c r="AQ43" i="94"/>
  <c r="AP43" i="94"/>
  <c r="AO43" i="94"/>
  <c r="AN43" i="94"/>
  <c r="AM43" i="94"/>
  <c r="AL43" i="94"/>
  <c r="AK43" i="94"/>
  <c r="AJ43" i="94"/>
  <c r="AI43" i="94"/>
  <c r="AH43" i="94"/>
  <c r="AG43" i="94"/>
  <c r="AF43" i="94"/>
  <c r="AE43" i="94"/>
  <c r="AD43" i="94"/>
  <c r="AC43" i="94"/>
  <c r="AB43" i="94"/>
  <c r="AA43" i="94"/>
  <c r="Z43" i="94"/>
  <c r="Y43" i="94"/>
  <c r="X43" i="94"/>
  <c r="W43" i="94"/>
  <c r="V43" i="94"/>
  <c r="U43" i="94"/>
  <c r="T43" i="94"/>
  <c r="S43" i="94"/>
  <c r="R43" i="94"/>
  <c r="Q43" i="94"/>
  <c r="P43" i="94"/>
  <c r="O43" i="94"/>
  <c r="N43" i="94"/>
  <c r="M43" i="94"/>
  <c r="L43" i="94"/>
  <c r="K43" i="94"/>
  <c r="J43" i="94"/>
  <c r="I43" i="94"/>
  <c r="H43" i="94"/>
  <c r="G43" i="94"/>
  <c r="F43" i="94"/>
  <c r="E43" i="94"/>
  <c r="D43" i="94"/>
  <c r="C43" i="94"/>
  <c r="B43" i="94"/>
  <c r="BA42" i="94"/>
  <c r="AZ42" i="94"/>
  <c r="AY42" i="94"/>
  <c r="AX42" i="94"/>
  <c r="AW42" i="94"/>
  <c r="AV42" i="94"/>
  <c r="AU42" i="94"/>
  <c r="AT42" i="94"/>
  <c r="AS42" i="94"/>
  <c r="AR42" i="94"/>
  <c r="AQ42" i="94"/>
  <c r="AP42" i="94"/>
  <c r="AO42" i="94"/>
  <c r="AN42" i="94"/>
  <c r="AM42" i="94"/>
  <c r="AL42" i="94"/>
  <c r="AK42" i="94"/>
  <c r="AJ42" i="94"/>
  <c r="AI42" i="94"/>
  <c r="AH42" i="94"/>
  <c r="AG42" i="94"/>
  <c r="AF42" i="94"/>
  <c r="AE42" i="94"/>
  <c r="AD42" i="94"/>
  <c r="AC42" i="94"/>
  <c r="AB42" i="94"/>
  <c r="AA42" i="94"/>
  <c r="Z42" i="94"/>
  <c r="Y42" i="94"/>
  <c r="X42" i="94"/>
  <c r="W42" i="94"/>
  <c r="V42" i="94"/>
  <c r="U42" i="94"/>
  <c r="T42" i="94"/>
  <c r="S42" i="94"/>
  <c r="R42" i="94"/>
  <c r="Q42" i="94"/>
  <c r="P42" i="94"/>
  <c r="O42" i="94"/>
  <c r="N42" i="94"/>
  <c r="M42" i="94"/>
  <c r="L42" i="94"/>
  <c r="K42" i="94"/>
  <c r="J42" i="94"/>
  <c r="I42" i="94"/>
  <c r="H42" i="94"/>
  <c r="G42" i="94"/>
  <c r="F42" i="94"/>
  <c r="E42" i="94"/>
  <c r="D42" i="94"/>
  <c r="C42" i="94"/>
  <c r="B42" i="94"/>
  <c r="BA41" i="94"/>
  <c r="AZ41" i="94"/>
  <c r="AY41" i="94"/>
  <c r="AX41" i="94"/>
  <c r="AW41" i="94"/>
  <c r="AV41" i="94"/>
  <c r="AU41" i="94"/>
  <c r="AT41" i="94"/>
  <c r="AS41" i="94"/>
  <c r="AR41" i="94"/>
  <c r="AQ41" i="94"/>
  <c r="AP41" i="94"/>
  <c r="AO41" i="94"/>
  <c r="AN41" i="94"/>
  <c r="AM41" i="94"/>
  <c r="AL41" i="94"/>
  <c r="AK41" i="94"/>
  <c r="AJ41" i="94"/>
  <c r="AI41" i="94"/>
  <c r="AH41" i="94"/>
  <c r="AG41" i="94"/>
  <c r="AF41" i="94"/>
  <c r="AE41" i="94"/>
  <c r="AD41" i="94"/>
  <c r="AC41" i="94"/>
  <c r="AB41" i="94"/>
  <c r="AA41" i="94"/>
  <c r="Z41" i="94"/>
  <c r="Y41" i="94"/>
  <c r="X41" i="94"/>
  <c r="W41" i="94"/>
  <c r="V41" i="94"/>
  <c r="U41" i="94"/>
  <c r="T41" i="94"/>
  <c r="S41" i="94"/>
  <c r="R41" i="94"/>
  <c r="Q41" i="94"/>
  <c r="P41" i="94"/>
  <c r="O41" i="94"/>
  <c r="N41" i="94"/>
  <c r="M41" i="94"/>
  <c r="L41" i="94"/>
  <c r="K41" i="94"/>
  <c r="J41" i="94"/>
  <c r="I41" i="94"/>
  <c r="H41" i="94"/>
  <c r="G41" i="94"/>
  <c r="F41" i="94"/>
  <c r="E41" i="94"/>
  <c r="D41" i="94"/>
  <c r="C41" i="94"/>
  <c r="B41" i="94"/>
  <c r="BA40" i="94"/>
  <c r="AZ40" i="94"/>
  <c r="AY40" i="94"/>
  <c r="AX40" i="94"/>
  <c r="AW40" i="94"/>
  <c r="AV40" i="94"/>
  <c r="AU40" i="94"/>
  <c r="AT40" i="94"/>
  <c r="AS40" i="94"/>
  <c r="AR40" i="94"/>
  <c r="AQ40" i="94"/>
  <c r="AP40" i="94"/>
  <c r="AO40" i="94"/>
  <c r="AN40" i="94"/>
  <c r="AM40" i="94"/>
  <c r="AL40" i="94"/>
  <c r="AK40" i="94"/>
  <c r="AJ40" i="94"/>
  <c r="AI40" i="94"/>
  <c r="AH40" i="94"/>
  <c r="AG40" i="94"/>
  <c r="AF40" i="94"/>
  <c r="AE40" i="94"/>
  <c r="AD40" i="94"/>
  <c r="AC40" i="94"/>
  <c r="AB40" i="94"/>
  <c r="AA40" i="94"/>
  <c r="Z40" i="94"/>
  <c r="Y40" i="94"/>
  <c r="X40" i="94"/>
  <c r="W40" i="94"/>
  <c r="V40" i="94"/>
  <c r="U40" i="94"/>
  <c r="T40" i="94"/>
  <c r="S40" i="94"/>
  <c r="R40" i="94"/>
  <c r="Q40" i="94"/>
  <c r="P40" i="94"/>
  <c r="O40" i="94"/>
  <c r="N40" i="94"/>
  <c r="M40" i="94"/>
  <c r="L40" i="94"/>
  <c r="K40" i="94"/>
  <c r="J40" i="94"/>
  <c r="I40" i="94"/>
  <c r="H40" i="94"/>
  <c r="G40" i="94"/>
  <c r="F40" i="94"/>
  <c r="E40" i="94"/>
  <c r="D40" i="94"/>
  <c r="C40" i="94"/>
  <c r="B40" i="94"/>
  <c r="BA39" i="94"/>
  <c r="AZ39" i="94"/>
  <c r="AY39" i="94"/>
  <c r="AX39" i="94"/>
  <c r="AW39" i="94"/>
  <c r="AV39" i="94"/>
  <c r="AU39" i="94"/>
  <c r="AT39" i="94"/>
  <c r="AS39" i="94"/>
  <c r="AR39" i="94"/>
  <c r="AQ39" i="94"/>
  <c r="AP39" i="94"/>
  <c r="AO39" i="94"/>
  <c r="AN39" i="94"/>
  <c r="AM39" i="94"/>
  <c r="AL39" i="94"/>
  <c r="AK39" i="94"/>
  <c r="AJ39" i="94"/>
  <c r="AI39" i="94"/>
  <c r="AH39" i="94"/>
  <c r="AG39" i="94"/>
  <c r="AF39" i="94"/>
  <c r="AE39" i="94"/>
  <c r="AD39" i="94"/>
  <c r="AC39" i="94"/>
  <c r="AB39" i="94"/>
  <c r="AA39" i="94"/>
  <c r="Z39" i="94"/>
  <c r="Y39" i="94"/>
  <c r="X39" i="94"/>
  <c r="W39" i="94"/>
  <c r="V39" i="94"/>
  <c r="U39" i="94"/>
  <c r="T39" i="94"/>
  <c r="S39" i="94"/>
  <c r="R39" i="94"/>
  <c r="Q39" i="94"/>
  <c r="P39" i="94"/>
  <c r="O39" i="94"/>
  <c r="N39" i="94"/>
  <c r="M39" i="94"/>
  <c r="L39" i="94"/>
  <c r="K39" i="94"/>
  <c r="J39" i="94"/>
  <c r="I39" i="94"/>
  <c r="H39" i="94"/>
  <c r="G39" i="94"/>
  <c r="F39" i="94"/>
  <c r="E39" i="94"/>
  <c r="D39" i="94"/>
  <c r="C39" i="94"/>
  <c r="B39" i="94"/>
  <c r="BA38" i="94"/>
  <c r="AZ38" i="94"/>
  <c r="AY38" i="94"/>
  <c r="AX38" i="94"/>
  <c r="AW38" i="94"/>
  <c r="AV38" i="94"/>
  <c r="AU38" i="94"/>
  <c r="AT38" i="94"/>
  <c r="AS38" i="94"/>
  <c r="AR38" i="94"/>
  <c r="AQ38" i="94"/>
  <c r="AP38" i="94"/>
  <c r="AO38" i="94"/>
  <c r="AN38" i="94"/>
  <c r="AM38" i="94"/>
  <c r="AL38" i="94"/>
  <c r="AK38" i="94"/>
  <c r="AJ38" i="94"/>
  <c r="AI38" i="94"/>
  <c r="AH38" i="94"/>
  <c r="AG38" i="94"/>
  <c r="AF38" i="94"/>
  <c r="AE38" i="94"/>
  <c r="AD38" i="94"/>
  <c r="AC38" i="94"/>
  <c r="AB38" i="94"/>
  <c r="AA38" i="94"/>
  <c r="Z38" i="94"/>
  <c r="Y38" i="94"/>
  <c r="X38" i="94"/>
  <c r="W38" i="94"/>
  <c r="V38" i="94"/>
  <c r="U38" i="94"/>
  <c r="T38" i="94"/>
  <c r="S38" i="94"/>
  <c r="R38" i="94"/>
  <c r="Q38" i="94"/>
  <c r="P38" i="94"/>
  <c r="O38" i="94"/>
  <c r="N38" i="94"/>
  <c r="M38" i="94"/>
  <c r="L38" i="94"/>
  <c r="K38" i="94"/>
  <c r="J38" i="94"/>
  <c r="I38" i="94"/>
  <c r="H38" i="94"/>
  <c r="G38" i="94"/>
  <c r="F38" i="94"/>
  <c r="E38" i="94"/>
  <c r="D38" i="94"/>
  <c r="C38" i="94"/>
  <c r="B38" i="94"/>
  <c r="BA37" i="94"/>
  <c r="AZ37" i="94"/>
  <c r="AY37" i="94"/>
  <c r="AX37" i="94"/>
  <c r="AW37" i="94"/>
  <c r="AV37" i="94"/>
  <c r="AU37" i="94"/>
  <c r="AT37" i="94"/>
  <c r="AS37" i="94"/>
  <c r="AR37" i="94"/>
  <c r="AQ37" i="94"/>
  <c r="AP37" i="94"/>
  <c r="AO37" i="94"/>
  <c r="AN37" i="94"/>
  <c r="AM37" i="94"/>
  <c r="AL37" i="94"/>
  <c r="AK37" i="94"/>
  <c r="AJ37" i="94"/>
  <c r="AI37" i="94"/>
  <c r="AH37" i="94"/>
  <c r="AG37" i="94"/>
  <c r="AF37" i="94"/>
  <c r="AE37" i="94"/>
  <c r="AD37" i="94"/>
  <c r="AC37" i="94"/>
  <c r="AB37" i="94"/>
  <c r="AA37" i="94"/>
  <c r="Z37" i="94"/>
  <c r="Y37" i="94"/>
  <c r="X37" i="94"/>
  <c r="W37" i="94"/>
  <c r="V37" i="94"/>
  <c r="U37" i="94"/>
  <c r="T37" i="94"/>
  <c r="S37" i="94"/>
  <c r="R37" i="94"/>
  <c r="Q37" i="94"/>
  <c r="P37" i="94"/>
  <c r="O37" i="94"/>
  <c r="N37" i="94"/>
  <c r="M37" i="94"/>
  <c r="L37" i="94"/>
  <c r="K37" i="94"/>
  <c r="J37" i="94"/>
  <c r="I37" i="94"/>
  <c r="H37" i="94"/>
  <c r="G37" i="94"/>
  <c r="F37" i="94"/>
  <c r="E37" i="94"/>
  <c r="D37" i="94"/>
  <c r="C37" i="94"/>
  <c r="B37" i="94"/>
  <c r="BA36" i="94"/>
  <c r="AZ36" i="94"/>
  <c r="AY36" i="94"/>
  <c r="AX36" i="94"/>
  <c r="AW36" i="94"/>
  <c r="AV36" i="94"/>
  <c r="AU36" i="94"/>
  <c r="AT36" i="94"/>
  <c r="AS36" i="94"/>
  <c r="AR36" i="94"/>
  <c r="AQ36" i="94"/>
  <c r="AP36" i="94"/>
  <c r="AO36" i="94"/>
  <c r="AN36" i="94"/>
  <c r="AM36" i="94"/>
  <c r="AL36" i="94"/>
  <c r="AK36" i="94"/>
  <c r="AJ36" i="94"/>
  <c r="AI36" i="94"/>
  <c r="AH36" i="94"/>
  <c r="AG36" i="94"/>
  <c r="AF36" i="94"/>
  <c r="AE36" i="94"/>
  <c r="AD36" i="94"/>
  <c r="AC36" i="94"/>
  <c r="AB36" i="94"/>
  <c r="AA36" i="94"/>
  <c r="Z36" i="94"/>
  <c r="Y36" i="94"/>
  <c r="X36" i="94"/>
  <c r="W36" i="94"/>
  <c r="V36" i="94"/>
  <c r="U36" i="94"/>
  <c r="T36" i="94"/>
  <c r="S36" i="94"/>
  <c r="R36" i="94"/>
  <c r="Q36" i="94"/>
  <c r="P36" i="94"/>
  <c r="O36" i="94"/>
  <c r="N36" i="94"/>
  <c r="M36" i="94"/>
  <c r="L36" i="94"/>
  <c r="K36" i="94"/>
  <c r="J36" i="94"/>
  <c r="I36" i="94"/>
  <c r="H36" i="94"/>
  <c r="G36" i="94"/>
  <c r="F36" i="94"/>
  <c r="E36" i="94"/>
  <c r="D36" i="94"/>
  <c r="C36" i="94"/>
  <c r="B36" i="94"/>
  <c r="BA35" i="94"/>
  <c r="AZ35" i="94"/>
  <c r="AY35" i="94"/>
  <c r="AX35" i="94"/>
  <c r="AW35" i="94"/>
  <c r="AV35" i="94"/>
  <c r="AU35" i="94"/>
  <c r="AT35" i="94"/>
  <c r="AS35" i="94"/>
  <c r="AR35" i="94"/>
  <c r="AQ35" i="94"/>
  <c r="AP35" i="94"/>
  <c r="AO35" i="94"/>
  <c r="AN35" i="94"/>
  <c r="AM35" i="94"/>
  <c r="AL35" i="94"/>
  <c r="AK35" i="94"/>
  <c r="AJ35" i="94"/>
  <c r="AI35" i="94"/>
  <c r="AH35" i="94"/>
  <c r="AG35" i="94"/>
  <c r="AF35" i="94"/>
  <c r="AE35" i="94"/>
  <c r="AD35" i="94"/>
  <c r="AC35" i="94"/>
  <c r="AB35" i="94"/>
  <c r="AA35" i="94"/>
  <c r="Z35" i="94"/>
  <c r="Y35" i="94"/>
  <c r="X35" i="94"/>
  <c r="W35" i="94"/>
  <c r="V35" i="94"/>
  <c r="U35" i="94"/>
  <c r="T35" i="94"/>
  <c r="S35" i="94"/>
  <c r="R35" i="94"/>
  <c r="Q35" i="94"/>
  <c r="P35" i="94"/>
  <c r="O35" i="94"/>
  <c r="N35" i="94"/>
  <c r="M35" i="94"/>
  <c r="L35" i="94"/>
  <c r="K35" i="94"/>
  <c r="J35" i="94"/>
  <c r="I35" i="94"/>
  <c r="H35" i="94"/>
  <c r="G35" i="94"/>
  <c r="F35" i="94"/>
  <c r="E35" i="94"/>
  <c r="D35" i="94"/>
  <c r="C35" i="94"/>
  <c r="B35" i="94"/>
  <c r="BA34" i="94"/>
  <c r="AZ34" i="94"/>
  <c r="AY34" i="94"/>
  <c r="AX34" i="94"/>
  <c r="AW34" i="94"/>
  <c r="AV34" i="94"/>
  <c r="AU34" i="94"/>
  <c r="AT34" i="94"/>
  <c r="AS34" i="94"/>
  <c r="AR34" i="94"/>
  <c r="AQ34" i="94"/>
  <c r="AP34" i="94"/>
  <c r="AO34" i="94"/>
  <c r="AN34" i="94"/>
  <c r="AM34" i="94"/>
  <c r="AL34" i="94"/>
  <c r="AK34" i="94"/>
  <c r="AJ34" i="94"/>
  <c r="AI34" i="94"/>
  <c r="AH34" i="94"/>
  <c r="AG34" i="94"/>
  <c r="AF34" i="94"/>
  <c r="AE34" i="94"/>
  <c r="AD34" i="94"/>
  <c r="AC34" i="94"/>
  <c r="AB34" i="94"/>
  <c r="AA34" i="94"/>
  <c r="Z34" i="94"/>
  <c r="Y34" i="94"/>
  <c r="X34" i="94"/>
  <c r="W34" i="94"/>
  <c r="V34" i="94"/>
  <c r="U34" i="94"/>
  <c r="T34" i="94"/>
  <c r="S34" i="94"/>
  <c r="R34" i="94"/>
  <c r="Q34" i="94"/>
  <c r="P34" i="94"/>
  <c r="O34" i="94"/>
  <c r="N34" i="94"/>
  <c r="M34" i="94"/>
  <c r="L34" i="94"/>
  <c r="K34" i="94"/>
  <c r="J34" i="94"/>
  <c r="I34" i="94"/>
  <c r="H34" i="94"/>
  <c r="G34" i="94"/>
  <c r="F34" i="94"/>
  <c r="E34" i="94"/>
  <c r="D34" i="94"/>
  <c r="C34" i="94"/>
  <c r="B34" i="94"/>
  <c r="BA33" i="94"/>
  <c r="AZ33" i="94"/>
  <c r="AY33" i="94"/>
  <c r="AX33" i="94"/>
  <c r="AW33" i="94"/>
  <c r="AV33" i="94"/>
  <c r="AU33" i="94"/>
  <c r="AT33" i="94"/>
  <c r="AS33" i="94"/>
  <c r="AR33" i="94"/>
  <c r="AQ33" i="94"/>
  <c r="AP33" i="94"/>
  <c r="AO33" i="94"/>
  <c r="AN33" i="94"/>
  <c r="AM33" i="94"/>
  <c r="AL33" i="94"/>
  <c r="AK33" i="94"/>
  <c r="AJ33" i="94"/>
  <c r="AI33" i="94"/>
  <c r="AH33" i="94"/>
  <c r="AG33" i="94"/>
  <c r="AF33" i="94"/>
  <c r="AE33" i="94"/>
  <c r="AD33" i="94"/>
  <c r="AC33" i="94"/>
  <c r="AB33" i="94"/>
  <c r="AA33" i="94"/>
  <c r="Z33" i="94"/>
  <c r="Y33" i="94"/>
  <c r="X33" i="94"/>
  <c r="W33" i="94"/>
  <c r="V33" i="94"/>
  <c r="U33" i="94"/>
  <c r="T33" i="94"/>
  <c r="S33" i="94"/>
  <c r="R33" i="94"/>
  <c r="Q33" i="94"/>
  <c r="P33" i="94"/>
  <c r="O33" i="94"/>
  <c r="N33" i="94"/>
  <c r="M33" i="94"/>
  <c r="L33" i="94"/>
  <c r="K33" i="94"/>
  <c r="J33" i="94"/>
  <c r="I33" i="94"/>
  <c r="H33" i="94"/>
  <c r="G33" i="94"/>
  <c r="F33" i="94"/>
  <c r="E33" i="94"/>
  <c r="D33" i="94"/>
  <c r="C33" i="94"/>
  <c r="B33" i="94"/>
  <c r="BA32" i="94"/>
  <c r="AZ32" i="94"/>
  <c r="AY32" i="94"/>
  <c r="AX32" i="94"/>
  <c r="AW32" i="94"/>
  <c r="AV32" i="94"/>
  <c r="AU32" i="94"/>
  <c r="AT32" i="94"/>
  <c r="AS32" i="94"/>
  <c r="AR32" i="94"/>
  <c r="AQ32" i="94"/>
  <c r="AP32" i="94"/>
  <c r="AO32" i="94"/>
  <c r="AN32" i="94"/>
  <c r="AM32" i="94"/>
  <c r="AL32" i="94"/>
  <c r="AK32" i="94"/>
  <c r="AJ32" i="94"/>
  <c r="AI32" i="94"/>
  <c r="AH32" i="94"/>
  <c r="AG32" i="94"/>
  <c r="AF32" i="94"/>
  <c r="AE32" i="94"/>
  <c r="AD32" i="94"/>
  <c r="AC32" i="94"/>
  <c r="AB32" i="94"/>
  <c r="AA32" i="94"/>
  <c r="Z32" i="94"/>
  <c r="Y32" i="94"/>
  <c r="X32" i="94"/>
  <c r="W32" i="94"/>
  <c r="V32" i="94"/>
  <c r="U32" i="94"/>
  <c r="T32" i="94"/>
  <c r="S32" i="94"/>
  <c r="R32" i="94"/>
  <c r="Q32" i="94"/>
  <c r="P32" i="94"/>
  <c r="O32" i="94"/>
  <c r="N32" i="94"/>
  <c r="M32" i="94"/>
  <c r="L32" i="94"/>
  <c r="K32" i="94"/>
  <c r="J32" i="94"/>
  <c r="I32" i="94"/>
  <c r="H32" i="94"/>
  <c r="G32" i="94"/>
  <c r="F32" i="94"/>
  <c r="E32" i="94"/>
  <c r="D32" i="94"/>
  <c r="C32" i="94"/>
  <c r="B32" i="94"/>
  <c r="BA31" i="94"/>
  <c r="AZ31" i="94"/>
  <c r="AY31" i="94"/>
  <c r="AX31" i="94"/>
  <c r="AW31" i="94"/>
  <c r="AV31" i="94"/>
  <c r="AU31" i="94"/>
  <c r="AT31" i="94"/>
  <c r="AS31" i="94"/>
  <c r="AR31" i="94"/>
  <c r="AQ31" i="94"/>
  <c r="AP31" i="94"/>
  <c r="AO31" i="94"/>
  <c r="AN31" i="94"/>
  <c r="AM31" i="94"/>
  <c r="AL31" i="94"/>
  <c r="AK31" i="94"/>
  <c r="AJ31" i="94"/>
  <c r="AI31" i="94"/>
  <c r="AH31" i="94"/>
  <c r="AG31" i="94"/>
  <c r="AF31" i="94"/>
  <c r="AE31" i="94"/>
  <c r="AD31" i="94"/>
  <c r="AC31" i="94"/>
  <c r="AB31" i="94"/>
  <c r="AA31" i="94"/>
  <c r="Z31" i="94"/>
  <c r="Y31" i="94"/>
  <c r="X31" i="94"/>
  <c r="W31" i="94"/>
  <c r="V31" i="94"/>
  <c r="U31" i="94"/>
  <c r="T31" i="94"/>
  <c r="S31" i="94"/>
  <c r="R31" i="94"/>
  <c r="Q31" i="94"/>
  <c r="P31" i="94"/>
  <c r="O31" i="94"/>
  <c r="N31" i="94"/>
  <c r="M31" i="94"/>
  <c r="L31" i="94"/>
  <c r="K31" i="94"/>
  <c r="J31" i="94"/>
  <c r="I31" i="94"/>
  <c r="H31" i="94"/>
  <c r="G31" i="94"/>
  <c r="F31" i="94"/>
  <c r="E31" i="94"/>
  <c r="D31" i="94"/>
  <c r="C31" i="94"/>
  <c r="B31" i="94"/>
  <c r="BA30" i="94"/>
  <c r="AZ30" i="94"/>
  <c r="AY30" i="94"/>
  <c r="AX30" i="94"/>
  <c r="AW30" i="94"/>
  <c r="AV30" i="94"/>
  <c r="AU30" i="94"/>
  <c r="AT30" i="94"/>
  <c r="AS30" i="94"/>
  <c r="AR30" i="94"/>
  <c r="AQ30" i="94"/>
  <c r="AP30" i="94"/>
  <c r="AO30" i="94"/>
  <c r="AN30" i="94"/>
  <c r="AM30" i="94"/>
  <c r="AL30" i="94"/>
  <c r="AK30" i="94"/>
  <c r="AJ30" i="94"/>
  <c r="AI30" i="94"/>
  <c r="AH30" i="94"/>
  <c r="AG30" i="94"/>
  <c r="AF30" i="94"/>
  <c r="AE30" i="94"/>
  <c r="AD30" i="94"/>
  <c r="AC30" i="94"/>
  <c r="AB30" i="94"/>
  <c r="AA30" i="94"/>
  <c r="Z30" i="94"/>
  <c r="Y30" i="94"/>
  <c r="X30" i="94"/>
  <c r="W30" i="94"/>
  <c r="V30" i="94"/>
  <c r="U30" i="94"/>
  <c r="T30" i="94"/>
  <c r="S30" i="94"/>
  <c r="R30" i="94"/>
  <c r="Q30" i="94"/>
  <c r="P30" i="94"/>
  <c r="O30" i="94"/>
  <c r="N30" i="94"/>
  <c r="M30" i="94"/>
  <c r="L30" i="94"/>
  <c r="K30" i="94"/>
  <c r="J30" i="94"/>
  <c r="I30" i="94"/>
  <c r="H30" i="94"/>
  <c r="G30" i="94"/>
  <c r="F30" i="94"/>
  <c r="E30" i="94"/>
  <c r="D30" i="94"/>
  <c r="C30" i="94"/>
  <c r="B30" i="94"/>
  <c r="BA29" i="94"/>
  <c r="AZ29" i="94"/>
  <c r="AY29" i="94"/>
  <c r="AX29" i="94"/>
  <c r="AW29" i="94"/>
  <c r="AV29" i="94"/>
  <c r="AU29" i="94"/>
  <c r="AT29" i="94"/>
  <c r="AS29" i="94"/>
  <c r="AR29" i="94"/>
  <c r="AQ29" i="94"/>
  <c r="AP29" i="94"/>
  <c r="AO29" i="94"/>
  <c r="AN29" i="94"/>
  <c r="AM29" i="94"/>
  <c r="AL29" i="94"/>
  <c r="AK29" i="94"/>
  <c r="AJ29" i="94"/>
  <c r="AI29" i="94"/>
  <c r="AH29" i="94"/>
  <c r="AG29" i="94"/>
  <c r="AF29" i="94"/>
  <c r="AE29" i="94"/>
  <c r="AD29" i="94"/>
  <c r="AC29" i="94"/>
  <c r="AB29" i="94"/>
  <c r="AA29" i="94"/>
  <c r="Z29" i="94"/>
  <c r="Y29" i="94"/>
  <c r="X29" i="94"/>
  <c r="W29" i="94"/>
  <c r="V29" i="94"/>
  <c r="U29" i="94"/>
  <c r="T29" i="94"/>
  <c r="S29" i="94"/>
  <c r="R29" i="94"/>
  <c r="Q29" i="94"/>
  <c r="P29" i="94"/>
  <c r="O29" i="94"/>
  <c r="N29" i="94"/>
  <c r="M29" i="94"/>
  <c r="L29" i="94"/>
  <c r="K29" i="94"/>
  <c r="J29" i="94"/>
  <c r="I29" i="94"/>
  <c r="H29" i="94"/>
  <c r="G29" i="94"/>
  <c r="F29" i="94"/>
  <c r="E29" i="94"/>
  <c r="D29" i="94"/>
  <c r="C29" i="94"/>
  <c r="B29" i="94"/>
  <c r="BA28" i="94"/>
  <c r="AZ28" i="94"/>
  <c r="AY28" i="94"/>
  <c r="AX28" i="94"/>
  <c r="AW28" i="94"/>
  <c r="AV28" i="94"/>
  <c r="AU28" i="94"/>
  <c r="AT28" i="94"/>
  <c r="AS28" i="94"/>
  <c r="AR28" i="94"/>
  <c r="AQ28" i="94"/>
  <c r="AP28" i="94"/>
  <c r="AO28" i="94"/>
  <c r="AN28" i="94"/>
  <c r="AM28" i="94"/>
  <c r="AL28" i="94"/>
  <c r="AK28" i="94"/>
  <c r="AJ28" i="94"/>
  <c r="AI28" i="94"/>
  <c r="AH28" i="94"/>
  <c r="AG28" i="94"/>
  <c r="AF28" i="94"/>
  <c r="AE28" i="94"/>
  <c r="AD28" i="94"/>
  <c r="AC28" i="94"/>
  <c r="AB28" i="94"/>
  <c r="AA28" i="94"/>
  <c r="Z28" i="94"/>
  <c r="Y28" i="94"/>
  <c r="X28" i="94"/>
  <c r="W28" i="94"/>
  <c r="V28" i="94"/>
  <c r="U28" i="94"/>
  <c r="T28" i="94"/>
  <c r="S28" i="94"/>
  <c r="R28" i="94"/>
  <c r="Q28" i="94"/>
  <c r="P28" i="94"/>
  <c r="O28" i="94"/>
  <c r="N28" i="94"/>
  <c r="M28" i="94"/>
  <c r="L28" i="94"/>
  <c r="K28" i="94"/>
  <c r="J28" i="94"/>
  <c r="I28" i="94"/>
  <c r="H28" i="94"/>
  <c r="G28" i="94"/>
  <c r="F28" i="94"/>
  <c r="E28" i="94"/>
  <c r="D28" i="94"/>
  <c r="C28" i="94"/>
  <c r="B28" i="94"/>
  <c r="BA27" i="94"/>
  <c r="AZ27" i="94"/>
  <c r="AY27" i="94"/>
  <c r="AX27" i="94"/>
  <c r="AW27" i="94"/>
  <c r="AV27" i="94"/>
  <c r="AU27" i="94"/>
  <c r="AT27" i="94"/>
  <c r="AS27" i="94"/>
  <c r="AR27" i="94"/>
  <c r="AQ27" i="94"/>
  <c r="AP27" i="94"/>
  <c r="AO27" i="94"/>
  <c r="AN27" i="94"/>
  <c r="AM27" i="94"/>
  <c r="AL27" i="94"/>
  <c r="AK27" i="94"/>
  <c r="AJ27" i="94"/>
  <c r="AI27" i="94"/>
  <c r="AH27" i="94"/>
  <c r="AG27" i="94"/>
  <c r="AF27" i="94"/>
  <c r="AE27" i="94"/>
  <c r="AD27" i="94"/>
  <c r="AC27" i="94"/>
  <c r="AB27" i="94"/>
  <c r="AA27" i="94"/>
  <c r="Z27" i="94"/>
  <c r="Y27" i="94"/>
  <c r="X27" i="94"/>
  <c r="W27" i="94"/>
  <c r="V27" i="94"/>
  <c r="U27" i="94"/>
  <c r="T27" i="94"/>
  <c r="S27" i="94"/>
  <c r="R27" i="94"/>
  <c r="Q27" i="94"/>
  <c r="P27" i="94"/>
  <c r="O27" i="94"/>
  <c r="N27" i="94"/>
  <c r="M27" i="94"/>
  <c r="L27" i="94"/>
  <c r="K27" i="94"/>
  <c r="J27" i="94"/>
  <c r="I27" i="94"/>
  <c r="H27" i="94"/>
  <c r="G27" i="94"/>
  <c r="F27" i="94"/>
  <c r="E27" i="94"/>
  <c r="D27" i="94"/>
  <c r="C27" i="94"/>
  <c r="B27" i="94"/>
  <c r="BA26" i="94"/>
  <c r="AZ26" i="94"/>
  <c r="AY26" i="94"/>
  <c r="AX26" i="94"/>
  <c r="AW26" i="94"/>
  <c r="AV26" i="94"/>
  <c r="AU26" i="94"/>
  <c r="AT26" i="94"/>
  <c r="AS26" i="94"/>
  <c r="AR26" i="94"/>
  <c r="AQ26" i="94"/>
  <c r="AP26" i="94"/>
  <c r="AO26" i="94"/>
  <c r="AN26" i="94"/>
  <c r="AM26" i="94"/>
  <c r="AL26" i="94"/>
  <c r="AK26" i="94"/>
  <c r="AJ26" i="94"/>
  <c r="AI26" i="94"/>
  <c r="AH26" i="94"/>
  <c r="AG26" i="94"/>
  <c r="AF26" i="94"/>
  <c r="AE26" i="94"/>
  <c r="AD26" i="94"/>
  <c r="AC26" i="94"/>
  <c r="AB26" i="94"/>
  <c r="AA26" i="94"/>
  <c r="Z26" i="94"/>
  <c r="Y26" i="94"/>
  <c r="X26" i="94"/>
  <c r="W26" i="94"/>
  <c r="V26" i="94"/>
  <c r="U26" i="94"/>
  <c r="T26" i="94"/>
  <c r="S26" i="94"/>
  <c r="R26" i="94"/>
  <c r="Q26" i="94"/>
  <c r="P26" i="94"/>
  <c r="O26" i="94"/>
  <c r="N26" i="94"/>
  <c r="M26" i="94"/>
  <c r="L26" i="94"/>
  <c r="K26" i="94"/>
  <c r="J26" i="94"/>
  <c r="I26" i="94"/>
  <c r="H26" i="94"/>
  <c r="G26" i="94"/>
  <c r="F26" i="94"/>
  <c r="E26" i="94"/>
  <c r="D26" i="94"/>
  <c r="C26" i="94"/>
  <c r="B26" i="94"/>
  <c r="BA25" i="94"/>
  <c r="AZ25" i="94"/>
  <c r="AY25" i="94"/>
  <c r="AX25" i="94"/>
  <c r="AW25" i="94"/>
  <c r="AV25" i="94"/>
  <c r="AU25" i="94"/>
  <c r="AT25" i="94"/>
  <c r="AS25" i="94"/>
  <c r="AR25" i="94"/>
  <c r="AQ25" i="94"/>
  <c r="AP25" i="94"/>
  <c r="AO25" i="94"/>
  <c r="AN25" i="94"/>
  <c r="AM25" i="94"/>
  <c r="AL25" i="94"/>
  <c r="AK25" i="94"/>
  <c r="AJ25" i="94"/>
  <c r="AI25" i="94"/>
  <c r="AH25" i="94"/>
  <c r="AG25" i="94"/>
  <c r="AF25" i="94"/>
  <c r="AE25" i="94"/>
  <c r="AD25" i="94"/>
  <c r="AC25" i="94"/>
  <c r="AB25" i="94"/>
  <c r="AA25" i="94"/>
  <c r="Z25" i="94"/>
  <c r="Y25" i="94"/>
  <c r="X25" i="94"/>
  <c r="W25" i="94"/>
  <c r="V25" i="94"/>
  <c r="U25" i="94"/>
  <c r="T25" i="94"/>
  <c r="S25" i="94"/>
  <c r="R25" i="94"/>
  <c r="Q25" i="94"/>
  <c r="P25" i="94"/>
  <c r="O25" i="94"/>
  <c r="N25" i="94"/>
  <c r="M25" i="94"/>
  <c r="L25" i="94"/>
  <c r="K25" i="94"/>
  <c r="J25" i="94"/>
  <c r="I25" i="94"/>
  <c r="H25" i="94"/>
  <c r="G25" i="94"/>
  <c r="F25" i="94"/>
  <c r="E25" i="94"/>
  <c r="D25" i="94"/>
  <c r="C25" i="94"/>
  <c r="B25" i="94"/>
  <c r="BA24" i="94"/>
  <c r="AZ24" i="94"/>
  <c r="AY24" i="94"/>
  <c r="AX24" i="94"/>
  <c r="AW24" i="94"/>
  <c r="AV24" i="94"/>
  <c r="AU24" i="94"/>
  <c r="AT24" i="94"/>
  <c r="AS24" i="94"/>
  <c r="AR24" i="94"/>
  <c r="AQ24" i="94"/>
  <c r="AP24" i="94"/>
  <c r="AO24" i="94"/>
  <c r="AN24" i="94"/>
  <c r="AM24" i="94"/>
  <c r="AL24" i="94"/>
  <c r="AK24" i="94"/>
  <c r="AJ24" i="94"/>
  <c r="AI24" i="94"/>
  <c r="AH24" i="94"/>
  <c r="AG24" i="94"/>
  <c r="AF24" i="94"/>
  <c r="AE24" i="94"/>
  <c r="AD24" i="94"/>
  <c r="AC24" i="94"/>
  <c r="AB24" i="94"/>
  <c r="AA24" i="94"/>
  <c r="Z24" i="94"/>
  <c r="Y24" i="94"/>
  <c r="X24" i="94"/>
  <c r="W24" i="94"/>
  <c r="V24" i="94"/>
  <c r="U24" i="94"/>
  <c r="T24" i="94"/>
  <c r="S24" i="94"/>
  <c r="R24" i="94"/>
  <c r="Q24" i="94"/>
  <c r="P24" i="94"/>
  <c r="O24" i="94"/>
  <c r="N24" i="94"/>
  <c r="M24" i="94"/>
  <c r="L24" i="94"/>
  <c r="K24" i="94"/>
  <c r="J24" i="94"/>
  <c r="I24" i="94"/>
  <c r="H24" i="94"/>
  <c r="G24" i="94"/>
  <c r="F24" i="94"/>
  <c r="E24" i="94"/>
  <c r="D24" i="94"/>
  <c r="C24" i="94"/>
  <c r="B24" i="94"/>
  <c r="BA23" i="94"/>
  <c r="AZ23" i="94"/>
  <c r="AY23" i="94"/>
  <c r="AX23" i="94"/>
  <c r="AW23" i="94"/>
  <c r="AV23" i="94"/>
  <c r="AU23" i="94"/>
  <c r="AT23" i="94"/>
  <c r="AS23" i="94"/>
  <c r="AR23" i="94"/>
  <c r="AQ23" i="94"/>
  <c r="AP23" i="94"/>
  <c r="AO23" i="94"/>
  <c r="AN23" i="94"/>
  <c r="AM23" i="94"/>
  <c r="AL23" i="94"/>
  <c r="AK23" i="94"/>
  <c r="AJ23" i="94"/>
  <c r="AI23" i="94"/>
  <c r="AH23" i="94"/>
  <c r="AG23" i="94"/>
  <c r="AF23" i="94"/>
  <c r="AE23" i="94"/>
  <c r="AD23" i="94"/>
  <c r="AC23" i="94"/>
  <c r="AB23" i="94"/>
  <c r="AA23" i="94"/>
  <c r="Z23" i="94"/>
  <c r="Y23" i="94"/>
  <c r="X23" i="94"/>
  <c r="W23" i="94"/>
  <c r="V23" i="94"/>
  <c r="U23" i="94"/>
  <c r="T23" i="94"/>
  <c r="S23" i="94"/>
  <c r="R23" i="94"/>
  <c r="Q23" i="94"/>
  <c r="P23" i="94"/>
  <c r="O23" i="94"/>
  <c r="N23" i="94"/>
  <c r="M23" i="94"/>
  <c r="L23" i="94"/>
  <c r="K23" i="94"/>
  <c r="J23" i="94"/>
  <c r="I23" i="94"/>
  <c r="H23" i="94"/>
  <c r="G23" i="94"/>
  <c r="F23" i="94"/>
  <c r="E23" i="94"/>
  <c r="D23" i="94"/>
  <c r="C23" i="94"/>
  <c r="B23" i="94"/>
  <c r="BA22" i="94"/>
  <c r="AZ22" i="94"/>
  <c r="AY22" i="94"/>
  <c r="AX22" i="94"/>
  <c r="AW22" i="94"/>
  <c r="AV22" i="94"/>
  <c r="AU22" i="94"/>
  <c r="AT22" i="94"/>
  <c r="AS22" i="94"/>
  <c r="AR22" i="94"/>
  <c r="AQ22" i="94"/>
  <c r="AP22" i="94"/>
  <c r="AO22" i="94"/>
  <c r="AN22" i="94"/>
  <c r="AM22" i="94"/>
  <c r="AL22" i="94"/>
  <c r="AK22" i="94"/>
  <c r="AJ22" i="94"/>
  <c r="AI22" i="94"/>
  <c r="AH22" i="94"/>
  <c r="AG22" i="94"/>
  <c r="AF22" i="94"/>
  <c r="AE22" i="94"/>
  <c r="AD22" i="94"/>
  <c r="AC22" i="94"/>
  <c r="AB22" i="94"/>
  <c r="AA22" i="94"/>
  <c r="Z22" i="94"/>
  <c r="Y22" i="94"/>
  <c r="X22" i="94"/>
  <c r="W22" i="94"/>
  <c r="V22" i="94"/>
  <c r="U22" i="94"/>
  <c r="T22" i="94"/>
  <c r="S22" i="94"/>
  <c r="R22" i="94"/>
  <c r="Q22" i="94"/>
  <c r="P22" i="94"/>
  <c r="O22" i="94"/>
  <c r="N22" i="94"/>
  <c r="M22" i="94"/>
  <c r="L22" i="94"/>
  <c r="K22" i="94"/>
  <c r="J22" i="94"/>
  <c r="I22" i="94"/>
  <c r="H22" i="94"/>
  <c r="G22" i="94"/>
  <c r="F22" i="94"/>
  <c r="E22" i="94"/>
  <c r="D22" i="94"/>
  <c r="C22" i="94"/>
  <c r="B22" i="94"/>
  <c r="BA21" i="94"/>
  <c r="AZ21" i="94"/>
  <c r="AY21" i="94"/>
  <c r="AX21" i="94"/>
  <c r="AW21" i="94"/>
  <c r="AV21" i="94"/>
  <c r="AU21" i="94"/>
  <c r="AT21" i="94"/>
  <c r="AS21" i="94"/>
  <c r="AR21" i="94"/>
  <c r="AQ21" i="94"/>
  <c r="AP21" i="94"/>
  <c r="AO21" i="94"/>
  <c r="AN21" i="94"/>
  <c r="AM21" i="94"/>
  <c r="AL21" i="94"/>
  <c r="AK21" i="94"/>
  <c r="AJ21" i="94"/>
  <c r="AI21" i="94"/>
  <c r="AH21" i="94"/>
  <c r="AG21" i="94"/>
  <c r="AF21" i="94"/>
  <c r="AE21" i="94"/>
  <c r="AD21" i="94"/>
  <c r="AC21" i="94"/>
  <c r="AB21" i="94"/>
  <c r="AA21" i="94"/>
  <c r="Z21" i="94"/>
  <c r="Y21" i="94"/>
  <c r="X21" i="94"/>
  <c r="W21" i="94"/>
  <c r="V21" i="94"/>
  <c r="U21" i="94"/>
  <c r="T21" i="94"/>
  <c r="S21" i="94"/>
  <c r="R21" i="94"/>
  <c r="Q21" i="94"/>
  <c r="P21" i="94"/>
  <c r="O21" i="94"/>
  <c r="N21" i="94"/>
  <c r="M21" i="94"/>
  <c r="L21" i="94"/>
  <c r="K21" i="94"/>
  <c r="J21" i="94"/>
  <c r="I21" i="94"/>
  <c r="H21" i="94"/>
  <c r="G21" i="94"/>
  <c r="F21" i="94"/>
  <c r="E21" i="94"/>
  <c r="D21" i="94"/>
  <c r="C21" i="94"/>
  <c r="B21" i="94"/>
  <c r="BA20" i="94"/>
  <c r="AZ20" i="94"/>
  <c r="AY20" i="94"/>
  <c r="AX20" i="94"/>
  <c r="AW20" i="94"/>
  <c r="AV20" i="94"/>
  <c r="AU20" i="94"/>
  <c r="AT20" i="94"/>
  <c r="AS20" i="94"/>
  <c r="AR20" i="94"/>
  <c r="AQ20" i="94"/>
  <c r="AP20" i="94"/>
  <c r="AO20" i="94"/>
  <c r="AN20" i="94"/>
  <c r="AM20" i="94"/>
  <c r="AL20" i="94"/>
  <c r="AK20" i="94"/>
  <c r="AJ20" i="94"/>
  <c r="AI20" i="94"/>
  <c r="AH20" i="94"/>
  <c r="AG20" i="94"/>
  <c r="AF20" i="94"/>
  <c r="AE20" i="94"/>
  <c r="AD20" i="94"/>
  <c r="AC20" i="94"/>
  <c r="AB20" i="94"/>
  <c r="AA20" i="94"/>
  <c r="Z20" i="94"/>
  <c r="Y20" i="94"/>
  <c r="X20" i="94"/>
  <c r="W20" i="94"/>
  <c r="V20" i="94"/>
  <c r="U20" i="94"/>
  <c r="T20" i="94"/>
  <c r="S20" i="94"/>
  <c r="R20" i="94"/>
  <c r="Q20" i="94"/>
  <c r="P20" i="94"/>
  <c r="O20" i="94"/>
  <c r="N20" i="94"/>
  <c r="M20" i="94"/>
  <c r="L20" i="94"/>
  <c r="K20" i="94"/>
  <c r="J20" i="94"/>
  <c r="I20" i="94"/>
  <c r="H20" i="94"/>
  <c r="G20" i="94"/>
  <c r="F20" i="94"/>
  <c r="E20" i="94"/>
  <c r="D20" i="94"/>
  <c r="C20" i="94"/>
  <c r="B20" i="94"/>
  <c r="BA19" i="94"/>
  <c r="AZ19" i="94"/>
  <c r="AY19" i="94"/>
  <c r="AX19" i="94"/>
  <c r="AW19" i="94"/>
  <c r="AV19" i="94"/>
  <c r="AU19" i="94"/>
  <c r="AT19" i="94"/>
  <c r="AS19" i="94"/>
  <c r="AR19" i="94"/>
  <c r="AQ19" i="94"/>
  <c r="AP19" i="94"/>
  <c r="AO19" i="94"/>
  <c r="AN19" i="94"/>
  <c r="AM19" i="94"/>
  <c r="AL19" i="94"/>
  <c r="AK19" i="94"/>
  <c r="AJ19" i="94"/>
  <c r="AI19" i="94"/>
  <c r="AH19" i="94"/>
  <c r="AG19" i="94"/>
  <c r="AF19" i="94"/>
  <c r="AE19" i="94"/>
  <c r="AD19" i="94"/>
  <c r="AC19" i="94"/>
  <c r="AB19" i="94"/>
  <c r="AA19" i="94"/>
  <c r="Z19" i="94"/>
  <c r="Y19" i="94"/>
  <c r="X19" i="94"/>
  <c r="W19" i="94"/>
  <c r="V19" i="94"/>
  <c r="U19" i="94"/>
  <c r="T19" i="94"/>
  <c r="S19" i="94"/>
  <c r="R19" i="94"/>
  <c r="Q19" i="94"/>
  <c r="P19" i="94"/>
  <c r="O19" i="94"/>
  <c r="N19" i="94"/>
  <c r="M19" i="94"/>
  <c r="L19" i="94"/>
  <c r="K19" i="94"/>
  <c r="J19" i="94"/>
  <c r="I19" i="94"/>
  <c r="H19" i="94"/>
  <c r="G19" i="94"/>
  <c r="F19" i="94"/>
  <c r="E19" i="94"/>
  <c r="D19" i="94"/>
  <c r="C19" i="94"/>
  <c r="B19" i="94"/>
  <c r="BA18" i="94"/>
  <c r="AZ18" i="94"/>
  <c r="AY18" i="94"/>
  <c r="AX18" i="94"/>
  <c r="AW18" i="94"/>
  <c r="AV18" i="94"/>
  <c r="AU18" i="94"/>
  <c r="AT18" i="94"/>
  <c r="AS18" i="94"/>
  <c r="AR18" i="94"/>
  <c r="AQ18" i="94"/>
  <c r="AP18" i="94"/>
  <c r="AO18" i="94"/>
  <c r="AN18" i="94"/>
  <c r="AM18" i="94"/>
  <c r="AL18" i="94"/>
  <c r="AK18" i="94"/>
  <c r="AJ18" i="94"/>
  <c r="AI18" i="94"/>
  <c r="AH18" i="94"/>
  <c r="AG18" i="94"/>
  <c r="AF18" i="94"/>
  <c r="AE18" i="94"/>
  <c r="AD18" i="94"/>
  <c r="AC18" i="94"/>
  <c r="AB18" i="94"/>
  <c r="AA18" i="94"/>
  <c r="Z18" i="94"/>
  <c r="Y18" i="94"/>
  <c r="X18" i="94"/>
  <c r="W18" i="94"/>
  <c r="V18" i="94"/>
  <c r="U18" i="94"/>
  <c r="T18" i="94"/>
  <c r="S18" i="94"/>
  <c r="R18" i="94"/>
  <c r="Q18" i="94"/>
  <c r="P18" i="94"/>
  <c r="O18" i="94"/>
  <c r="N18" i="94"/>
  <c r="M18" i="94"/>
  <c r="L18" i="94"/>
  <c r="K18" i="94"/>
  <c r="J18" i="94"/>
  <c r="I18" i="94"/>
  <c r="H18" i="94"/>
  <c r="G18" i="94"/>
  <c r="F18" i="94"/>
  <c r="E18" i="94"/>
  <c r="D18" i="94"/>
  <c r="C18" i="94"/>
  <c r="B18" i="94"/>
  <c r="BA17" i="94"/>
  <c r="AZ17" i="94"/>
  <c r="AY17" i="94"/>
  <c r="AX17" i="94"/>
  <c r="AW17" i="94"/>
  <c r="AV17" i="94"/>
  <c r="AU17" i="94"/>
  <c r="AT17" i="94"/>
  <c r="AS17" i="94"/>
  <c r="AR17" i="94"/>
  <c r="AQ17" i="94"/>
  <c r="AP17" i="94"/>
  <c r="AO17" i="94"/>
  <c r="AN17" i="94"/>
  <c r="AM17" i="94"/>
  <c r="AL17" i="94"/>
  <c r="AK17" i="94"/>
  <c r="AJ17" i="94"/>
  <c r="AI17" i="94"/>
  <c r="AH17" i="94"/>
  <c r="AG17" i="94"/>
  <c r="AF17" i="94"/>
  <c r="AE17" i="94"/>
  <c r="AD17" i="94"/>
  <c r="AC17" i="94"/>
  <c r="AB17" i="94"/>
  <c r="AA17" i="94"/>
  <c r="Z17" i="94"/>
  <c r="Y17" i="94"/>
  <c r="X17" i="94"/>
  <c r="W17" i="94"/>
  <c r="V17" i="94"/>
  <c r="U17" i="94"/>
  <c r="T17" i="94"/>
  <c r="S17" i="94"/>
  <c r="R17" i="94"/>
  <c r="Q17" i="94"/>
  <c r="P17" i="94"/>
  <c r="O17" i="94"/>
  <c r="N17" i="94"/>
  <c r="M17" i="94"/>
  <c r="L17" i="94"/>
  <c r="K17" i="94"/>
  <c r="J17" i="94"/>
  <c r="I17" i="94"/>
  <c r="H17" i="94"/>
  <c r="G17" i="94"/>
  <c r="F17" i="94"/>
  <c r="E17" i="94"/>
  <c r="D17" i="94"/>
  <c r="C17" i="94"/>
  <c r="B17" i="94"/>
  <c r="BA16" i="94"/>
  <c r="AZ16" i="94"/>
  <c r="AY16" i="94"/>
  <c r="AX16" i="94"/>
  <c r="AW16" i="94"/>
  <c r="AV16" i="94"/>
  <c r="AU16" i="94"/>
  <c r="AT16" i="94"/>
  <c r="AS16" i="94"/>
  <c r="AR16" i="94"/>
  <c r="AQ16" i="94"/>
  <c r="AP16" i="94"/>
  <c r="AO16" i="94"/>
  <c r="AN16" i="94"/>
  <c r="AM16" i="94"/>
  <c r="AL16" i="94"/>
  <c r="AK16" i="94"/>
  <c r="AJ16" i="94"/>
  <c r="AI16" i="94"/>
  <c r="AH16" i="94"/>
  <c r="AG16" i="94"/>
  <c r="AF16" i="94"/>
  <c r="AE16" i="94"/>
  <c r="AD16" i="94"/>
  <c r="AC16" i="94"/>
  <c r="AB16" i="94"/>
  <c r="AA16" i="94"/>
  <c r="Z16" i="94"/>
  <c r="Y16" i="94"/>
  <c r="X16" i="94"/>
  <c r="W16" i="94"/>
  <c r="V16" i="94"/>
  <c r="U16" i="94"/>
  <c r="T16" i="94"/>
  <c r="S16" i="94"/>
  <c r="R16" i="94"/>
  <c r="Q16" i="94"/>
  <c r="P16" i="94"/>
  <c r="O16" i="94"/>
  <c r="N16" i="94"/>
  <c r="M16" i="94"/>
  <c r="L16" i="94"/>
  <c r="K16" i="94"/>
  <c r="J16" i="94"/>
  <c r="I16" i="94"/>
  <c r="H16" i="94"/>
  <c r="G16" i="94"/>
  <c r="F16" i="94"/>
  <c r="E16" i="94"/>
  <c r="D16" i="94"/>
  <c r="C16" i="94"/>
  <c r="B16" i="94"/>
  <c r="BA15" i="94"/>
  <c r="AZ15" i="94"/>
  <c r="AY15" i="94"/>
  <c r="AX15" i="94"/>
  <c r="AW15" i="94"/>
  <c r="AV15" i="94"/>
  <c r="AU15" i="94"/>
  <c r="AT15" i="94"/>
  <c r="AS15" i="94"/>
  <c r="AR15" i="94"/>
  <c r="AQ15" i="94"/>
  <c r="AP15" i="94"/>
  <c r="AO15" i="94"/>
  <c r="AN15" i="94"/>
  <c r="AM15" i="94"/>
  <c r="AL15" i="94"/>
  <c r="AK15" i="94"/>
  <c r="AJ15" i="94"/>
  <c r="AI15" i="94"/>
  <c r="AH15" i="94"/>
  <c r="AG15" i="94"/>
  <c r="AF15" i="94"/>
  <c r="AE15" i="94"/>
  <c r="AD15" i="94"/>
  <c r="AC15" i="94"/>
  <c r="AB15" i="94"/>
  <c r="AA15" i="94"/>
  <c r="Z15" i="94"/>
  <c r="Y15" i="94"/>
  <c r="X15" i="94"/>
  <c r="W15" i="94"/>
  <c r="V15" i="94"/>
  <c r="U15" i="94"/>
  <c r="T15" i="94"/>
  <c r="S15" i="94"/>
  <c r="R15" i="94"/>
  <c r="Q15" i="94"/>
  <c r="P15" i="94"/>
  <c r="O15" i="94"/>
  <c r="N15" i="94"/>
  <c r="M15" i="94"/>
  <c r="L15" i="94"/>
  <c r="K15" i="94"/>
  <c r="J15" i="94"/>
  <c r="I15" i="94"/>
  <c r="H15" i="94"/>
  <c r="G15" i="94"/>
  <c r="F15" i="94"/>
  <c r="E15" i="94"/>
  <c r="D15" i="94"/>
  <c r="C15" i="94"/>
  <c r="B15" i="94"/>
  <c r="BA14" i="94"/>
  <c r="AZ14" i="94"/>
  <c r="AY14" i="94"/>
  <c r="AX14" i="94"/>
  <c r="AW14" i="94"/>
  <c r="AV14" i="94"/>
  <c r="AU14" i="94"/>
  <c r="AT14" i="94"/>
  <c r="AS14" i="94"/>
  <c r="AR14" i="94"/>
  <c r="AQ14" i="94"/>
  <c r="AP14" i="94"/>
  <c r="AO14" i="94"/>
  <c r="AN14" i="94"/>
  <c r="AM14" i="94"/>
  <c r="AL14" i="94"/>
  <c r="AK14" i="94"/>
  <c r="AJ14" i="94"/>
  <c r="AI14" i="94"/>
  <c r="AH14" i="94"/>
  <c r="AG14" i="94"/>
  <c r="AF14" i="94"/>
  <c r="AE14" i="94"/>
  <c r="AD14" i="94"/>
  <c r="AC14" i="94"/>
  <c r="AB14" i="94"/>
  <c r="AA14" i="94"/>
  <c r="Z14" i="94"/>
  <c r="Y14" i="94"/>
  <c r="X14" i="94"/>
  <c r="W14" i="94"/>
  <c r="V14" i="94"/>
  <c r="U14" i="94"/>
  <c r="T14" i="94"/>
  <c r="S14" i="94"/>
  <c r="R14" i="94"/>
  <c r="Q14" i="94"/>
  <c r="P14" i="94"/>
  <c r="O14" i="94"/>
  <c r="N14" i="94"/>
  <c r="M14" i="94"/>
  <c r="L14" i="94"/>
  <c r="K14" i="94"/>
  <c r="J14" i="94"/>
  <c r="I14" i="94"/>
  <c r="H14" i="94"/>
  <c r="G14" i="94"/>
  <c r="F14" i="94"/>
  <c r="E14" i="94"/>
  <c r="D14" i="94"/>
  <c r="C14" i="94"/>
  <c r="B14" i="94"/>
  <c r="BA13" i="94"/>
  <c r="AZ13" i="94"/>
  <c r="AY13" i="94"/>
  <c r="AX13" i="94"/>
  <c r="AW13" i="94"/>
  <c r="AV13" i="94"/>
  <c r="AU13" i="94"/>
  <c r="AT13" i="94"/>
  <c r="AS13" i="94"/>
  <c r="AR13" i="94"/>
  <c r="AQ13" i="94"/>
  <c r="AP13" i="94"/>
  <c r="AO13" i="94"/>
  <c r="AN13" i="94"/>
  <c r="AM13" i="94"/>
  <c r="AL13" i="94"/>
  <c r="AK13" i="94"/>
  <c r="AJ13" i="94"/>
  <c r="AI13" i="94"/>
  <c r="AH13" i="94"/>
  <c r="AG13" i="94"/>
  <c r="AF13" i="94"/>
  <c r="AE13" i="94"/>
  <c r="AD13" i="94"/>
  <c r="AC13" i="94"/>
  <c r="AB13" i="94"/>
  <c r="AA13" i="94"/>
  <c r="Z13" i="94"/>
  <c r="Y13" i="94"/>
  <c r="X13" i="94"/>
  <c r="W13" i="94"/>
  <c r="V13" i="94"/>
  <c r="U13" i="94"/>
  <c r="T13" i="94"/>
  <c r="S13" i="94"/>
  <c r="R13" i="94"/>
  <c r="Q13" i="94"/>
  <c r="P13" i="94"/>
  <c r="O13" i="94"/>
  <c r="N13" i="94"/>
  <c r="M13" i="94"/>
  <c r="L13" i="94"/>
  <c r="K13" i="94"/>
  <c r="J13" i="94"/>
  <c r="I13" i="94"/>
  <c r="H13" i="94"/>
  <c r="G13" i="94"/>
  <c r="F13" i="94"/>
  <c r="E13" i="94"/>
  <c r="D13" i="94"/>
  <c r="C13" i="94"/>
  <c r="B13" i="94"/>
  <c r="BA12" i="94"/>
  <c r="AZ12" i="94"/>
  <c r="AY12" i="94"/>
  <c r="AX12" i="94"/>
  <c r="AW12" i="94"/>
  <c r="AV12" i="94"/>
  <c r="AU12" i="94"/>
  <c r="AT12" i="94"/>
  <c r="AS12" i="94"/>
  <c r="AR12" i="94"/>
  <c r="AQ12" i="94"/>
  <c r="AP12" i="94"/>
  <c r="AO12" i="94"/>
  <c r="AN12" i="94"/>
  <c r="AM12" i="94"/>
  <c r="AL12" i="94"/>
  <c r="AK12" i="94"/>
  <c r="AJ12" i="94"/>
  <c r="AI12" i="94"/>
  <c r="AH12" i="94"/>
  <c r="AG12" i="94"/>
  <c r="AF12" i="94"/>
  <c r="AE12" i="94"/>
  <c r="AD12" i="94"/>
  <c r="AC12" i="94"/>
  <c r="AB12" i="94"/>
  <c r="AA12" i="94"/>
  <c r="Z12" i="94"/>
  <c r="Y12" i="94"/>
  <c r="X12" i="94"/>
  <c r="W12" i="94"/>
  <c r="V12" i="94"/>
  <c r="U12" i="94"/>
  <c r="T12" i="94"/>
  <c r="S12" i="94"/>
  <c r="R12" i="94"/>
  <c r="Q12" i="94"/>
  <c r="P12" i="94"/>
  <c r="O12" i="94"/>
  <c r="N12" i="94"/>
  <c r="M12" i="94"/>
  <c r="L12" i="94"/>
  <c r="K12" i="94"/>
  <c r="J12" i="94"/>
  <c r="I12" i="94"/>
  <c r="H12" i="94"/>
  <c r="G12" i="94"/>
  <c r="F12" i="94"/>
  <c r="E12" i="94"/>
  <c r="D12" i="94"/>
  <c r="C12" i="94"/>
  <c r="B12" i="94"/>
  <c r="BA11" i="94"/>
  <c r="AZ11" i="94"/>
  <c r="AY11" i="94"/>
  <c r="AX11" i="94"/>
  <c r="AW11" i="94"/>
  <c r="AV11" i="94"/>
  <c r="AU11" i="94"/>
  <c r="AT11" i="94"/>
  <c r="AS11" i="94"/>
  <c r="AR11" i="94"/>
  <c r="AQ11" i="94"/>
  <c r="AP11" i="94"/>
  <c r="AO11" i="94"/>
  <c r="AN11" i="94"/>
  <c r="AM11" i="94"/>
  <c r="AL11" i="94"/>
  <c r="AK11" i="94"/>
  <c r="AJ11" i="94"/>
  <c r="AI11" i="94"/>
  <c r="AH11" i="94"/>
  <c r="AG11" i="94"/>
  <c r="AF11" i="94"/>
  <c r="AE11" i="94"/>
  <c r="AD11" i="94"/>
  <c r="AC11" i="94"/>
  <c r="AB11" i="94"/>
  <c r="AA11" i="94"/>
  <c r="Z11" i="94"/>
  <c r="Y11" i="94"/>
  <c r="X11" i="94"/>
  <c r="W11" i="94"/>
  <c r="V11" i="94"/>
  <c r="U11" i="94"/>
  <c r="T11" i="94"/>
  <c r="S11" i="94"/>
  <c r="R11" i="94"/>
  <c r="Q11" i="94"/>
  <c r="P11" i="94"/>
  <c r="O11" i="94"/>
  <c r="N11" i="94"/>
  <c r="M11" i="94"/>
  <c r="L11" i="94"/>
  <c r="K11" i="94"/>
  <c r="J11" i="94"/>
  <c r="I11" i="94"/>
  <c r="H11" i="94"/>
  <c r="G11" i="94"/>
  <c r="F11" i="94"/>
  <c r="E11" i="94"/>
  <c r="D11" i="94"/>
  <c r="C11" i="94"/>
  <c r="B11" i="94"/>
  <c r="BA10" i="94"/>
  <c r="AZ10" i="94"/>
  <c r="AY10" i="94"/>
  <c r="AX10" i="94"/>
  <c r="AW10" i="94"/>
  <c r="AV10" i="94"/>
  <c r="AU10" i="94"/>
  <c r="AT10" i="94"/>
  <c r="AS10" i="94"/>
  <c r="AR10" i="94"/>
  <c r="AQ10" i="94"/>
  <c r="AP10" i="94"/>
  <c r="AO10" i="94"/>
  <c r="AN10" i="94"/>
  <c r="AM10" i="94"/>
  <c r="AL10" i="94"/>
  <c r="AK10" i="94"/>
  <c r="AJ10" i="94"/>
  <c r="AI10" i="94"/>
  <c r="AH10" i="94"/>
  <c r="AG10" i="94"/>
  <c r="AF10" i="94"/>
  <c r="AE10" i="94"/>
  <c r="AD10" i="94"/>
  <c r="AC10" i="94"/>
  <c r="AB10" i="94"/>
  <c r="AA10" i="94"/>
  <c r="Z10" i="94"/>
  <c r="Y10" i="94"/>
  <c r="X10" i="94"/>
  <c r="W10" i="94"/>
  <c r="V10" i="94"/>
  <c r="U10" i="94"/>
  <c r="T10" i="94"/>
  <c r="S10" i="94"/>
  <c r="R10" i="94"/>
  <c r="Q10" i="94"/>
  <c r="P10" i="94"/>
  <c r="O10" i="94"/>
  <c r="N10" i="94"/>
  <c r="M10" i="94"/>
  <c r="L10" i="94"/>
  <c r="K10" i="94"/>
  <c r="J10" i="94"/>
  <c r="I10" i="94"/>
  <c r="H10" i="94"/>
  <c r="G10" i="94"/>
  <c r="F10" i="94"/>
  <c r="E10" i="94"/>
  <c r="D10" i="94"/>
  <c r="C10" i="94"/>
  <c r="B10" i="94"/>
  <c r="BA9" i="94"/>
  <c r="AZ9" i="94"/>
  <c r="AY9" i="94"/>
  <c r="AX9" i="94"/>
  <c r="AW9" i="94"/>
  <c r="AV9" i="94"/>
  <c r="AU9" i="94"/>
  <c r="AT9" i="94"/>
  <c r="AS9" i="94"/>
  <c r="AR9" i="94"/>
  <c r="AQ9" i="94"/>
  <c r="AP9" i="94"/>
  <c r="AO9" i="94"/>
  <c r="AN9" i="94"/>
  <c r="AM9" i="94"/>
  <c r="AL9" i="94"/>
  <c r="AK9" i="94"/>
  <c r="AJ9" i="94"/>
  <c r="AI9" i="94"/>
  <c r="AH9" i="94"/>
  <c r="AG9" i="94"/>
  <c r="AF9" i="94"/>
  <c r="AE9" i="94"/>
  <c r="AD9" i="94"/>
  <c r="AC9" i="94"/>
  <c r="AB9" i="94"/>
  <c r="AA9" i="94"/>
  <c r="Z9" i="94"/>
  <c r="Y9" i="94"/>
  <c r="X9" i="94"/>
  <c r="W9" i="94"/>
  <c r="V9" i="94"/>
  <c r="U9" i="94"/>
  <c r="T9" i="94"/>
  <c r="S9" i="94"/>
  <c r="R9" i="94"/>
  <c r="Q9" i="94"/>
  <c r="P9" i="94"/>
  <c r="O9" i="94"/>
  <c r="N9" i="94"/>
  <c r="M9" i="94"/>
  <c r="L9" i="94"/>
  <c r="K9" i="94"/>
  <c r="J9" i="94"/>
  <c r="I9" i="94"/>
  <c r="H9" i="94"/>
  <c r="G9" i="94"/>
  <c r="F9" i="94"/>
  <c r="E9" i="94"/>
  <c r="D9" i="94"/>
  <c r="C9" i="94"/>
  <c r="B9" i="94"/>
  <c r="BA8" i="94"/>
  <c r="AZ8" i="94"/>
  <c r="AY8" i="94"/>
  <c r="AX8" i="94"/>
  <c r="AW8" i="94"/>
  <c r="AV8" i="94"/>
  <c r="AU8" i="94"/>
  <c r="AT8" i="94"/>
  <c r="AS8" i="94"/>
  <c r="AR8" i="94"/>
  <c r="AQ8" i="94"/>
  <c r="AP8" i="94"/>
  <c r="AO8" i="94"/>
  <c r="AN8" i="94"/>
  <c r="AM8" i="94"/>
  <c r="AL8" i="94"/>
  <c r="AK8" i="94"/>
  <c r="AJ8" i="94"/>
  <c r="AI8" i="94"/>
  <c r="AH8" i="94"/>
  <c r="AG8" i="94"/>
  <c r="AF8" i="94"/>
  <c r="AE8" i="94"/>
  <c r="AD8" i="94"/>
  <c r="AC8" i="94"/>
  <c r="AB8" i="94"/>
  <c r="AA8" i="94"/>
  <c r="Z8" i="94"/>
  <c r="Y8" i="94"/>
  <c r="X8" i="94"/>
  <c r="W8" i="94"/>
  <c r="V8" i="94"/>
  <c r="U8" i="94"/>
  <c r="T8" i="94"/>
  <c r="S8" i="94"/>
  <c r="R8" i="94"/>
  <c r="Q8" i="94"/>
  <c r="P8" i="94"/>
  <c r="O8" i="94"/>
  <c r="N8" i="94"/>
  <c r="M8" i="94"/>
  <c r="L8" i="94"/>
  <c r="K8" i="94"/>
  <c r="J8" i="94"/>
  <c r="I8" i="94"/>
  <c r="H8" i="94"/>
  <c r="G8" i="94"/>
  <c r="F8" i="94"/>
  <c r="E8" i="94"/>
  <c r="D8" i="94"/>
  <c r="C8" i="94"/>
  <c r="B8" i="94"/>
  <c r="BA7" i="94"/>
  <c r="AZ7" i="94"/>
  <c r="AY7" i="94"/>
  <c r="AX7" i="94"/>
  <c r="AW7" i="94"/>
  <c r="AV7" i="94"/>
  <c r="AU7" i="94"/>
  <c r="AT7" i="94"/>
  <c r="AS7" i="94"/>
  <c r="AR7" i="94"/>
  <c r="AQ7" i="94"/>
  <c r="AP7" i="94"/>
  <c r="AO7" i="94"/>
  <c r="AN7" i="94"/>
  <c r="AM7" i="94"/>
  <c r="AL7" i="94"/>
  <c r="AK7" i="94"/>
  <c r="AJ7" i="94"/>
  <c r="AI7" i="94"/>
  <c r="AH7" i="94"/>
  <c r="AG7" i="94"/>
  <c r="AF7" i="94"/>
  <c r="AE7" i="94"/>
  <c r="AD7" i="94"/>
  <c r="AC7" i="94"/>
  <c r="AB7" i="94"/>
  <c r="AA7" i="94"/>
  <c r="Z7" i="94"/>
  <c r="Y7" i="94"/>
  <c r="X7" i="94"/>
  <c r="W7" i="94"/>
  <c r="V7" i="94"/>
  <c r="U7" i="94"/>
  <c r="T7" i="94"/>
  <c r="S7" i="94"/>
  <c r="R7" i="94"/>
  <c r="Q7" i="94"/>
  <c r="P7" i="94"/>
  <c r="O7" i="94"/>
  <c r="N7" i="94"/>
  <c r="M7" i="94"/>
  <c r="L7" i="94"/>
  <c r="K7" i="94"/>
  <c r="J7" i="94"/>
  <c r="I7" i="94"/>
  <c r="H7" i="94"/>
  <c r="G7" i="94"/>
  <c r="F7" i="94"/>
  <c r="E7" i="94"/>
  <c r="D7" i="94"/>
  <c r="C7" i="94"/>
  <c r="B7" i="94"/>
  <c r="BA6" i="94"/>
  <c r="AZ6" i="94"/>
  <c r="AY6" i="94"/>
  <c r="AX6" i="94"/>
  <c r="AW6" i="94"/>
  <c r="AV6" i="94"/>
  <c r="AU6" i="94"/>
  <c r="AT6" i="94"/>
  <c r="AS6" i="94"/>
  <c r="AR6" i="94"/>
  <c r="AQ6" i="94"/>
  <c r="AP6" i="94"/>
  <c r="AO6" i="94"/>
  <c r="AN6" i="94"/>
  <c r="AM6" i="94"/>
  <c r="AL6" i="94"/>
  <c r="AK6" i="94"/>
  <c r="AJ6" i="94"/>
  <c r="AI6" i="94"/>
  <c r="AH6" i="94"/>
  <c r="AG6" i="94"/>
  <c r="AF6" i="94"/>
  <c r="AE6" i="94"/>
  <c r="AD6" i="94"/>
  <c r="AC6" i="94"/>
  <c r="AB6" i="94"/>
  <c r="AA6" i="94"/>
  <c r="Z6" i="94"/>
  <c r="Y6" i="94"/>
  <c r="X6" i="94"/>
  <c r="W6" i="94"/>
  <c r="V6" i="94"/>
  <c r="U6" i="94"/>
  <c r="T6" i="94"/>
  <c r="S6" i="94"/>
  <c r="R6" i="94"/>
  <c r="Q6" i="94"/>
  <c r="P6" i="94"/>
  <c r="O6" i="94"/>
  <c r="N6" i="94"/>
  <c r="M6" i="94"/>
  <c r="L6" i="94"/>
  <c r="K6" i="94"/>
  <c r="J6" i="94"/>
  <c r="I6" i="94"/>
  <c r="H6" i="94"/>
  <c r="G6" i="94"/>
  <c r="F6" i="94"/>
  <c r="E6" i="94"/>
  <c r="D6" i="94"/>
  <c r="C6" i="94"/>
  <c r="B6" i="94"/>
  <c r="BA5" i="94"/>
  <c r="AZ5" i="94"/>
  <c r="AY5" i="94"/>
  <c r="AX5" i="94"/>
  <c r="AW5" i="94"/>
  <c r="AV5" i="94"/>
  <c r="AU5" i="94"/>
  <c r="AT5" i="94"/>
  <c r="AS5" i="94"/>
  <c r="AR5" i="94"/>
  <c r="AQ5" i="94"/>
  <c r="AP5" i="94"/>
  <c r="AO5" i="94"/>
  <c r="AN5" i="94"/>
  <c r="AM5" i="94"/>
  <c r="AL5" i="94"/>
  <c r="AK5" i="94"/>
  <c r="AJ5" i="94"/>
  <c r="AI5" i="94"/>
  <c r="AH5" i="94"/>
  <c r="AG5" i="94"/>
  <c r="AF5" i="94"/>
  <c r="AE5" i="94"/>
  <c r="AD5" i="94"/>
  <c r="AC5" i="94"/>
  <c r="AB5" i="94"/>
  <c r="AA5" i="94"/>
  <c r="Z5" i="94"/>
  <c r="Y5" i="94"/>
  <c r="X5" i="94"/>
  <c r="W5" i="94"/>
  <c r="V5" i="94"/>
  <c r="U5" i="94"/>
  <c r="T5" i="94"/>
  <c r="S5" i="94"/>
  <c r="R5" i="94"/>
  <c r="Q5" i="94"/>
  <c r="P5" i="94"/>
  <c r="O5" i="94"/>
  <c r="N5" i="94"/>
  <c r="M5" i="94"/>
  <c r="L5" i="94"/>
  <c r="K5" i="94"/>
  <c r="J5" i="94"/>
  <c r="I5" i="94"/>
  <c r="H5" i="94"/>
  <c r="G5" i="94"/>
  <c r="F5" i="94"/>
  <c r="E5" i="94"/>
  <c r="D5" i="94"/>
  <c r="C5" i="94"/>
  <c r="B5" i="94"/>
  <c r="BA243" i="93"/>
  <c r="AZ243" i="93"/>
  <c r="AY243" i="93"/>
  <c r="AX243" i="93"/>
  <c r="AW243" i="93"/>
  <c r="AV243" i="93"/>
  <c r="AU243" i="93"/>
  <c r="AT243" i="93"/>
  <c r="AS243" i="93"/>
  <c r="AR243" i="93"/>
  <c r="AQ243" i="93"/>
  <c r="AP243" i="93"/>
  <c r="AO243" i="93"/>
  <c r="AN243" i="93"/>
  <c r="AM243" i="93"/>
  <c r="AL243" i="93"/>
  <c r="AK243" i="93"/>
  <c r="AJ243" i="93"/>
  <c r="AI243" i="93"/>
  <c r="AH243" i="93"/>
  <c r="AG243" i="93"/>
  <c r="AF243" i="93"/>
  <c r="AE243" i="93"/>
  <c r="AD243" i="93"/>
  <c r="AC243" i="93"/>
  <c r="AB243" i="93"/>
  <c r="AA243" i="93"/>
  <c r="Z243" i="93"/>
  <c r="Y243" i="93"/>
  <c r="X243" i="93"/>
  <c r="W243" i="93"/>
  <c r="V243" i="93"/>
  <c r="U243" i="93"/>
  <c r="T243" i="93"/>
  <c r="S243" i="93"/>
  <c r="R243" i="93"/>
  <c r="Q243" i="93"/>
  <c r="P243" i="93"/>
  <c r="O243" i="93"/>
  <c r="N243" i="93"/>
  <c r="M243" i="93"/>
  <c r="L243" i="93"/>
  <c r="K243" i="93"/>
  <c r="J243" i="93"/>
  <c r="I243" i="93"/>
  <c r="H243" i="93"/>
  <c r="G243" i="93"/>
  <c r="F243" i="93"/>
  <c r="E243" i="93"/>
  <c r="D243" i="93"/>
  <c r="C243" i="93"/>
  <c r="B243" i="93"/>
  <c r="BA242" i="93"/>
  <c r="AZ242" i="93"/>
  <c r="AY242" i="93"/>
  <c r="AX242" i="93"/>
  <c r="AW242" i="93"/>
  <c r="AV242" i="93"/>
  <c r="AU242" i="93"/>
  <c r="AT242" i="93"/>
  <c r="AS242" i="93"/>
  <c r="AR242" i="93"/>
  <c r="AQ242" i="93"/>
  <c r="AP242" i="93"/>
  <c r="AO242" i="93"/>
  <c r="AN242" i="93"/>
  <c r="AM242" i="93"/>
  <c r="AL242" i="93"/>
  <c r="AK242" i="93"/>
  <c r="AJ242" i="93"/>
  <c r="AI242" i="93"/>
  <c r="AH242" i="93"/>
  <c r="AG242" i="93"/>
  <c r="AF242" i="93"/>
  <c r="AE242" i="93"/>
  <c r="AD242" i="93"/>
  <c r="AC242" i="93"/>
  <c r="AB242" i="93"/>
  <c r="AA242" i="93"/>
  <c r="Z242" i="93"/>
  <c r="Y242" i="93"/>
  <c r="X242" i="93"/>
  <c r="W242" i="93"/>
  <c r="V242" i="93"/>
  <c r="U242" i="93"/>
  <c r="T242" i="93"/>
  <c r="S242" i="93"/>
  <c r="R242" i="93"/>
  <c r="Q242" i="93"/>
  <c r="P242" i="93"/>
  <c r="O242" i="93"/>
  <c r="N242" i="93"/>
  <c r="M242" i="93"/>
  <c r="L242" i="93"/>
  <c r="K242" i="93"/>
  <c r="J242" i="93"/>
  <c r="I242" i="93"/>
  <c r="H242" i="93"/>
  <c r="G242" i="93"/>
  <c r="F242" i="93"/>
  <c r="E242" i="93"/>
  <c r="D242" i="93"/>
  <c r="C242" i="93"/>
  <c r="B242" i="93"/>
  <c r="BA241" i="93"/>
  <c r="AZ241" i="93"/>
  <c r="AY241" i="93"/>
  <c r="AX241" i="93"/>
  <c r="AW241" i="93"/>
  <c r="AV241" i="93"/>
  <c r="AU241" i="93"/>
  <c r="AT241" i="93"/>
  <c r="AS241" i="93"/>
  <c r="AR241" i="93"/>
  <c r="AQ241" i="93"/>
  <c r="AP241" i="93"/>
  <c r="AO241" i="93"/>
  <c r="AN241" i="93"/>
  <c r="AM241" i="93"/>
  <c r="AL241" i="93"/>
  <c r="AK241" i="93"/>
  <c r="AJ241" i="93"/>
  <c r="AI241" i="93"/>
  <c r="AH241" i="93"/>
  <c r="AG241" i="93"/>
  <c r="AF241" i="93"/>
  <c r="AE241" i="93"/>
  <c r="AD241" i="93"/>
  <c r="AC241" i="93"/>
  <c r="AB241" i="93"/>
  <c r="AA241" i="93"/>
  <c r="Z241" i="93"/>
  <c r="Y241" i="93"/>
  <c r="X241" i="93"/>
  <c r="W241" i="93"/>
  <c r="V241" i="93"/>
  <c r="U241" i="93"/>
  <c r="T241" i="93"/>
  <c r="S241" i="93"/>
  <c r="R241" i="93"/>
  <c r="Q241" i="93"/>
  <c r="P241" i="93"/>
  <c r="O241" i="93"/>
  <c r="N241" i="93"/>
  <c r="M241" i="93"/>
  <c r="L241" i="93"/>
  <c r="K241" i="93"/>
  <c r="J241" i="93"/>
  <c r="I241" i="93"/>
  <c r="H241" i="93"/>
  <c r="G241" i="93"/>
  <c r="F241" i="93"/>
  <c r="E241" i="93"/>
  <c r="D241" i="93"/>
  <c r="C241" i="93"/>
  <c r="B241" i="93"/>
  <c r="BA240" i="93"/>
  <c r="AZ240" i="93"/>
  <c r="AY240" i="93"/>
  <c r="AX240" i="93"/>
  <c r="AW240" i="93"/>
  <c r="AV240" i="93"/>
  <c r="AU240" i="93"/>
  <c r="AT240" i="93"/>
  <c r="AS240" i="93"/>
  <c r="AR240" i="93"/>
  <c r="AQ240" i="93"/>
  <c r="AP240" i="93"/>
  <c r="AO240" i="93"/>
  <c r="AN240" i="93"/>
  <c r="AM240" i="93"/>
  <c r="AL240" i="93"/>
  <c r="AK240" i="93"/>
  <c r="AJ240" i="93"/>
  <c r="AI240" i="93"/>
  <c r="AH240" i="93"/>
  <c r="AG240" i="93"/>
  <c r="AF240" i="93"/>
  <c r="AE240" i="93"/>
  <c r="AD240" i="93"/>
  <c r="AC240" i="93"/>
  <c r="AB240" i="93"/>
  <c r="AA240" i="93"/>
  <c r="Z240" i="93"/>
  <c r="Y240" i="93"/>
  <c r="X240" i="93"/>
  <c r="W240" i="93"/>
  <c r="V240" i="93"/>
  <c r="U240" i="93"/>
  <c r="T240" i="93"/>
  <c r="S240" i="93"/>
  <c r="R240" i="93"/>
  <c r="Q240" i="93"/>
  <c r="P240" i="93"/>
  <c r="O240" i="93"/>
  <c r="N240" i="93"/>
  <c r="M240" i="93"/>
  <c r="L240" i="93"/>
  <c r="K240" i="93"/>
  <c r="J240" i="93"/>
  <c r="I240" i="93"/>
  <c r="H240" i="93"/>
  <c r="G240" i="93"/>
  <c r="F240" i="93"/>
  <c r="E240" i="93"/>
  <c r="D240" i="93"/>
  <c r="C240" i="93"/>
  <c r="B240" i="93"/>
  <c r="BA239" i="93"/>
  <c r="AZ239" i="93"/>
  <c r="AY239" i="93"/>
  <c r="AX239" i="93"/>
  <c r="AW239" i="93"/>
  <c r="AV239" i="93"/>
  <c r="AU239" i="93"/>
  <c r="AT239" i="93"/>
  <c r="AS239" i="93"/>
  <c r="AR239" i="93"/>
  <c r="AQ239" i="93"/>
  <c r="AP239" i="93"/>
  <c r="AO239" i="93"/>
  <c r="AN239" i="93"/>
  <c r="AM239" i="93"/>
  <c r="AL239" i="93"/>
  <c r="AK239" i="93"/>
  <c r="AJ239" i="93"/>
  <c r="AI239" i="93"/>
  <c r="AH239" i="93"/>
  <c r="AG239" i="93"/>
  <c r="AF239" i="93"/>
  <c r="AE239" i="93"/>
  <c r="AD239" i="93"/>
  <c r="AC239" i="93"/>
  <c r="AB239" i="93"/>
  <c r="AA239" i="93"/>
  <c r="Z239" i="93"/>
  <c r="Y239" i="93"/>
  <c r="X239" i="93"/>
  <c r="W239" i="93"/>
  <c r="V239" i="93"/>
  <c r="U239" i="93"/>
  <c r="T239" i="93"/>
  <c r="S239" i="93"/>
  <c r="R239" i="93"/>
  <c r="Q239" i="93"/>
  <c r="P239" i="93"/>
  <c r="O239" i="93"/>
  <c r="N239" i="93"/>
  <c r="M239" i="93"/>
  <c r="L239" i="93"/>
  <c r="K239" i="93"/>
  <c r="J239" i="93"/>
  <c r="I239" i="93"/>
  <c r="H239" i="93"/>
  <c r="G239" i="93"/>
  <c r="F239" i="93"/>
  <c r="E239" i="93"/>
  <c r="D239" i="93"/>
  <c r="C239" i="93"/>
  <c r="B239" i="93"/>
  <c r="BA238" i="93"/>
  <c r="AZ238" i="93"/>
  <c r="AY238" i="93"/>
  <c r="AX238" i="93"/>
  <c r="AW238" i="93"/>
  <c r="AV238" i="93"/>
  <c r="AU238" i="93"/>
  <c r="AT238" i="93"/>
  <c r="AS238" i="93"/>
  <c r="AR238" i="93"/>
  <c r="AQ238" i="93"/>
  <c r="AP238" i="93"/>
  <c r="AO238" i="93"/>
  <c r="AN238" i="93"/>
  <c r="AM238" i="93"/>
  <c r="AL238" i="93"/>
  <c r="AK238" i="93"/>
  <c r="AJ238" i="93"/>
  <c r="AI238" i="93"/>
  <c r="AH238" i="93"/>
  <c r="AG238" i="93"/>
  <c r="AF238" i="93"/>
  <c r="AE238" i="93"/>
  <c r="AD238" i="93"/>
  <c r="AC238" i="93"/>
  <c r="AB238" i="93"/>
  <c r="AA238" i="93"/>
  <c r="Z238" i="93"/>
  <c r="Y238" i="93"/>
  <c r="X238" i="93"/>
  <c r="W238" i="93"/>
  <c r="V238" i="93"/>
  <c r="U238" i="93"/>
  <c r="T238" i="93"/>
  <c r="S238" i="93"/>
  <c r="R238" i="93"/>
  <c r="Q238" i="93"/>
  <c r="P238" i="93"/>
  <c r="O238" i="93"/>
  <c r="N238" i="93"/>
  <c r="M238" i="93"/>
  <c r="L238" i="93"/>
  <c r="K238" i="93"/>
  <c r="J238" i="93"/>
  <c r="I238" i="93"/>
  <c r="H238" i="93"/>
  <c r="G238" i="93"/>
  <c r="F238" i="93"/>
  <c r="E238" i="93"/>
  <c r="D238" i="93"/>
  <c r="C238" i="93"/>
  <c r="B238" i="93"/>
  <c r="BA237" i="93"/>
  <c r="AZ237" i="93"/>
  <c r="AY237" i="93"/>
  <c r="AX237" i="93"/>
  <c r="AW237" i="93"/>
  <c r="AV237" i="93"/>
  <c r="AU237" i="93"/>
  <c r="AT237" i="93"/>
  <c r="AS237" i="93"/>
  <c r="AR237" i="93"/>
  <c r="AQ237" i="93"/>
  <c r="AP237" i="93"/>
  <c r="AO237" i="93"/>
  <c r="AN237" i="93"/>
  <c r="AM237" i="93"/>
  <c r="AL237" i="93"/>
  <c r="AK237" i="93"/>
  <c r="AJ237" i="93"/>
  <c r="AI237" i="93"/>
  <c r="AH237" i="93"/>
  <c r="AG237" i="93"/>
  <c r="AF237" i="93"/>
  <c r="AE237" i="93"/>
  <c r="AD237" i="93"/>
  <c r="AC237" i="93"/>
  <c r="AB237" i="93"/>
  <c r="AA237" i="93"/>
  <c r="Z237" i="93"/>
  <c r="Y237" i="93"/>
  <c r="X237" i="93"/>
  <c r="W237" i="93"/>
  <c r="V237" i="93"/>
  <c r="U237" i="93"/>
  <c r="T237" i="93"/>
  <c r="S237" i="93"/>
  <c r="R237" i="93"/>
  <c r="Q237" i="93"/>
  <c r="P237" i="93"/>
  <c r="O237" i="93"/>
  <c r="N237" i="93"/>
  <c r="M237" i="93"/>
  <c r="L237" i="93"/>
  <c r="K237" i="93"/>
  <c r="J237" i="93"/>
  <c r="I237" i="93"/>
  <c r="H237" i="93"/>
  <c r="G237" i="93"/>
  <c r="F237" i="93"/>
  <c r="E237" i="93"/>
  <c r="D237" i="93"/>
  <c r="C237" i="93"/>
  <c r="B237" i="93"/>
  <c r="BA236" i="93"/>
  <c r="AZ236" i="93"/>
  <c r="AY236" i="93"/>
  <c r="AX236" i="93"/>
  <c r="AW236" i="93"/>
  <c r="AV236" i="93"/>
  <c r="AU236" i="93"/>
  <c r="AT236" i="93"/>
  <c r="AS236" i="93"/>
  <c r="AR236" i="93"/>
  <c r="AQ236" i="93"/>
  <c r="AP236" i="93"/>
  <c r="AO236" i="93"/>
  <c r="AN236" i="93"/>
  <c r="AM236" i="93"/>
  <c r="AL236" i="93"/>
  <c r="AK236" i="93"/>
  <c r="AJ236" i="93"/>
  <c r="AI236" i="93"/>
  <c r="AH236" i="93"/>
  <c r="AG236" i="93"/>
  <c r="AF236" i="93"/>
  <c r="AE236" i="93"/>
  <c r="AD236" i="93"/>
  <c r="AC236" i="93"/>
  <c r="AB236" i="93"/>
  <c r="AA236" i="93"/>
  <c r="Z236" i="93"/>
  <c r="Y236" i="93"/>
  <c r="X236" i="93"/>
  <c r="W236" i="93"/>
  <c r="V236" i="93"/>
  <c r="U236" i="93"/>
  <c r="T236" i="93"/>
  <c r="S236" i="93"/>
  <c r="R236" i="93"/>
  <c r="Q236" i="93"/>
  <c r="P236" i="93"/>
  <c r="O236" i="93"/>
  <c r="N236" i="93"/>
  <c r="M236" i="93"/>
  <c r="L236" i="93"/>
  <c r="K236" i="93"/>
  <c r="J236" i="93"/>
  <c r="I236" i="93"/>
  <c r="H236" i="93"/>
  <c r="G236" i="93"/>
  <c r="F236" i="93"/>
  <c r="E236" i="93"/>
  <c r="D236" i="93"/>
  <c r="C236" i="93"/>
  <c r="B236" i="93"/>
  <c r="BA235" i="93"/>
  <c r="AZ235" i="93"/>
  <c r="AY235" i="93"/>
  <c r="AX235" i="93"/>
  <c r="AW235" i="93"/>
  <c r="AV235" i="93"/>
  <c r="AU235" i="93"/>
  <c r="AT235" i="93"/>
  <c r="AS235" i="93"/>
  <c r="AR235" i="93"/>
  <c r="AQ235" i="93"/>
  <c r="AP235" i="93"/>
  <c r="AO235" i="93"/>
  <c r="AN235" i="93"/>
  <c r="AM235" i="93"/>
  <c r="AL235" i="93"/>
  <c r="AK235" i="93"/>
  <c r="AJ235" i="93"/>
  <c r="AI235" i="93"/>
  <c r="AH235" i="93"/>
  <c r="AG235" i="93"/>
  <c r="AF235" i="93"/>
  <c r="AE235" i="93"/>
  <c r="AD235" i="93"/>
  <c r="AC235" i="93"/>
  <c r="AB235" i="93"/>
  <c r="AA235" i="93"/>
  <c r="Z235" i="93"/>
  <c r="Y235" i="93"/>
  <c r="X235" i="93"/>
  <c r="W235" i="93"/>
  <c r="V235" i="93"/>
  <c r="U235" i="93"/>
  <c r="T235" i="93"/>
  <c r="S235" i="93"/>
  <c r="R235" i="93"/>
  <c r="Q235" i="93"/>
  <c r="P235" i="93"/>
  <c r="O235" i="93"/>
  <c r="N235" i="93"/>
  <c r="M235" i="93"/>
  <c r="L235" i="93"/>
  <c r="K235" i="93"/>
  <c r="J235" i="93"/>
  <c r="I235" i="93"/>
  <c r="H235" i="93"/>
  <c r="G235" i="93"/>
  <c r="F235" i="93"/>
  <c r="E235" i="93"/>
  <c r="D235" i="93"/>
  <c r="C235" i="93"/>
  <c r="B235" i="93"/>
  <c r="BA234" i="93"/>
  <c r="AZ234" i="93"/>
  <c r="AY234" i="93"/>
  <c r="AX234" i="93"/>
  <c r="AW234" i="93"/>
  <c r="AV234" i="93"/>
  <c r="AU234" i="93"/>
  <c r="AT234" i="93"/>
  <c r="AS234" i="93"/>
  <c r="AR234" i="93"/>
  <c r="AQ234" i="93"/>
  <c r="AP234" i="93"/>
  <c r="AO234" i="93"/>
  <c r="AN234" i="93"/>
  <c r="AM234" i="93"/>
  <c r="AL234" i="93"/>
  <c r="AK234" i="93"/>
  <c r="AJ234" i="93"/>
  <c r="AI234" i="93"/>
  <c r="AH234" i="93"/>
  <c r="AG234" i="93"/>
  <c r="AF234" i="93"/>
  <c r="AE234" i="93"/>
  <c r="AD234" i="93"/>
  <c r="AC234" i="93"/>
  <c r="AB234" i="93"/>
  <c r="AA234" i="93"/>
  <c r="Z234" i="93"/>
  <c r="Y234" i="93"/>
  <c r="X234" i="93"/>
  <c r="W234" i="93"/>
  <c r="V234" i="93"/>
  <c r="U234" i="93"/>
  <c r="T234" i="93"/>
  <c r="S234" i="93"/>
  <c r="R234" i="93"/>
  <c r="Q234" i="93"/>
  <c r="P234" i="93"/>
  <c r="O234" i="93"/>
  <c r="N234" i="93"/>
  <c r="M234" i="93"/>
  <c r="L234" i="93"/>
  <c r="K234" i="93"/>
  <c r="J234" i="93"/>
  <c r="I234" i="93"/>
  <c r="H234" i="93"/>
  <c r="G234" i="93"/>
  <c r="F234" i="93"/>
  <c r="E234" i="93"/>
  <c r="D234" i="93"/>
  <c r="C234" i="93"/>
  <c r="B234" i="93"/>
  <c r="BA233" i="93"/>
  <c r="AZ233" i="93"/>
  <c r="AY233" i="93"/>
  <c r="AX233" i="93"/>
  <c r="AW233" i="93"/>
  <c r="AV233" i="93"/>
  <c r="AU233" i="93"/>
  <c r="AT233" i="93"/>
  <c r="AS233" i="93"/>
  <c r="AR233" i="93"/>
  <c r="AQ233" i="93"/>
  <c r="AP233" i="93"/>
  <c r="AO233" i="93"/>
  <c r="AN233" i="93"/>
  <c r="AM233" i="93"/>
  <c r="AL233" i="93"/>
  <c r="AK233" i="93"/>
  <c r="AJ233" i="93"/>
  <c r="AI233" i="93"/>
  <c r="AH233" i="93"/>
  <c r="AG233" i="93"/>
  <c r="AF233" i="93"/>
  <c r="AE233" i="93"/>
  <c r="AD233" i="93"/>
  <c r="AC233" i="93"/>
  <c r="AB233" i="93"/>
  <c r="AA233" i="93"/>
  <c r="Z233" i="93"/>
  <c r="Y233" i="93"/>
  <c r="X233" i="93"/>
  <c r="W233" i="93"/>
  <c r="V233" i="93"/>
  <c r="U233" i="93"/>
  <c r="T233" i="93"/>
  <c r="S233" i="93"/>
  <c r="R233" i="93"/>
  <c r="Q233" i="93"/>
  <c r="P233" i="93"/>
  <c r="O233" i="93"/>
  <c r="N233" i="93"/>
  <c r="M233" i="93"/>
  <c r="L233" i="93"/>
  <c r="K233" i="93"/>
  <c r="J233" i="93"/>
  <c r="I233" i="93"/>
  <c r="H233" i="93"/>
  <c r="G233" i="93"/>
  <c r="F233" i="93"/>
  <c r="E233" i="93"/>
  <c r="D233" i="93"/>
  <c r="C233" i="93"/>
  <c r="B233" i="93"/>
  <c r="BA232" i="93"/>
  <c r="AZ232" i="93"/>
  <c r="AY232" i="93"/>
  <c r="AX232" i="93"/>
  <c r="AW232" i="93"/>
  <c r="AV232" i="93"/>
  <c r="AU232" i="93"/>
  <c r="AT232" i="93"/>
  <c r="AS232" i="93"/>
  <c r="AR232" i="93"/>
  <c r="AQ232" i="93"/>
  <c r="AP232" i="93"/>
  <c r="AO232" i="93"/>
  <c r="AN232" i="93"/>
  <c r="AM232" i="93"/>
  <c r="AL232" i="93"/>
  <c r="AK232" i="93"/>
  <c r="AJ232" i="93"/>
  <c r="AI232" i="93"/>
  <c r="AH232" i="93"/>
  <c r="AG232" i="93"/>
  <c r="AF232" i="93"/>
  <c r="AE232" i="93"/>
  <c r="AD232" i="93"/>
  <c r="AC232" i="93"/>
  <c r="AB232" i="93"/>
  <c r="AA232" i="93"/>
  <c r="Z232" i="93"/>
  <c r="Y232" i="93"/>
  <c r="X232" i="93"/>
  <c r="W232" i="93"/>
  <c r="V232" i="93"/>
  <c r="U232" i="93"/>
  <c r="T232" i="93"/>
  <c r="S232" i="93"/>
  <c r="R232" i="93"/>
  <c r="Q232" i="93"/>
  <c r="P232" i="93"/>
  <c r="O232" i="93"/>
  <c r="N232" i="93"/>
  <c r="M232" i="93"/>
  <c r="L232" i="93"/>
  <c r="K232" i="93"/>
  <c r="J232" i="93"/>
  <c r="I232" i="93"/>
  <c r="H232" i="93"/>
  <c r="G232" i="93"/>
  <c r="F232" i="93"/>
  <c r="E232" i="93"/>
  <c r="D232" i="93"/>
  <c r="C232" i="93"/>
  <c r="B232" i="93"/>
  <c r="BA231" i="93"/>
  <c r="AZ231" i="93"/>
  <c r="AY231" i="93"/>
  <c r="AX231" i="93"/>
  <c r="AW231" i="93"/>
  <c r="AV231" i="93"/>
  <c r="AU231" i="93"/>
  <c r="AT231" i="93"/>
  <c r="AS231" i="93"/>
  <c r="AR231" i="93"/>
  <c r="AQ231" i="93"/>
  <c r="AP231" i="93"/>
  <c r="AO231" i="93"/>
  <c r="AN231" i="93"/>
  <c r="AM231" i="93"/>
  <c r="AL231" i="93"/>
  <c r="AK231" i="93"/>
  <c r="AJ231" i="93"/>
  <c r="AI231" i="93"/>
  <c r="AH231" i="93"/>
  <c r="AG231" i="93"/>
  <c r="AF231" i="93"/>
  <c r="AE231" i="93"/>
  <c r="AD231" i="93"/>
  <c r="AC231" i="93"/>
  <c r="AB231" i="93"/>
  <c r="AA231" i="93"/>
  <c r="Z231" i="93"/>
  <c r="Y231" i="93"/>
  <c r="X231" i="93"/>
  <c r="W231" i="93"/>
  <c r="V231" i="93"/>
  <c r="U231" i="93"/>
  <c r="T231" i="93"/>
  <c r="S231" i="93"/>
  <c r="R231" i="93"/>
  <c r="Q231" i="93"/>
  <c r="P231" i="93"/>
  <c r="O231" i="93"/>
  <c r="N231" i="93"/>
  <c r="M231" i="93"/>
  <c r="L231" i="93"/>
  <c r="K231" i="93"/>
  <c r="J231" i="93"/>
  <c r="I231" i="93"/>
  <c r="H231" i="93"/>
  <c r="G231" i="93"/>
  <c r="F231" i="93"/>
  <c r="E231" i="93"/>
  <c r="D231" i="93"/>
  <c r="C231" i="93"/>
  <c r="B231" i="93"/>
  <c r="BA230" i="93"/>
  <c r="AZ230" i="93"/>
  <c r="AY230" i="93"/>
  <c r="AX230" i="93"/>
  <c r="AW230" i="93"/>
  <c r="AV230" i="93"/>
  <c r="AU230" i="93"/>
  <c r="AT230" i="93"/>
  <c r="AS230" i="93"/>
  <c r="AR230" i="93"/>
  <c r="AQ230" i="93"/>
  <c r="AP230" i="93"/>
  <c r="AO230" i="93"/>
  <c r="AN230" i="93"/>
  <c r="AM230" i="93"/>
  <c r="AL230" i="93"/>
  <c r="AK230" i="93"/>
  <c r="AJ230" i="93"/>
  <c r="AI230" i="93"/>
  <c r="AH230" i="93"/>
  <c r="AG230" i="93"/>
  <c r="AF230" i="93"/>
  <c r="AE230" i="93"/>
  <c r="AD230" i="93"/>
  <c r="AC230" i="93"/>
  <c r="AB230" i="93"/>
  <c r="AA230" i="93"/>
  <c r="Z230" i="93"/>
  <c r="Y230" i="93"/>
  <c r="X230" i="93"/>
  <c r="W230" i="93"/>
  <c r="V230" i="93"/>
  <c r="U230" i="93"/>
  <c r="T230" i="93"/>
  <c r="S230" i="93"/>
  <c r="R230" i="93"/>
  <c r="Q230" i="93"/>
  <c r="P230" i="93"/>
  <c r="O230" i="93"/>
  <c r="N230" i="93"/>
  <c r="M230" i="93"/>
  <c r="L230" i="93"/>
  <c r="K230" i="93"/>
  <c r="J230" i="93"/>
  <c r="I230" i="93"/>
  <c r="H230" i="93"/>
  <c r="G230" i="93"/>
  <c r="F230" i="93"/>
  <c r="E230" i="93"/>
  <c r="D230" i="93"/>
  <c r="C230" i="93"/>
  <c r="B230" i="93"/>
  <c r="BA229" i="93"/>
  <c r="AZ229" i="93"/>
  <c r="AY229" i="93"/>
  <c r="AX229" i="93"/>
  <c r="AW229" i="93"/>
  <c r="AV229" i="93"/>
  <c r="AU229" i="93"/>
  <c r="AT229" i="93"/>
  <c r="AS229" i="93"/>
  <c r="AR229" i="93"/>
  <c r="AQ229" i="93"/>
  <c r="AP229" i="93"/>
  <c r="AO229" i="93"/>
  <c r="AN229" i="93"/>
  <c r="AM229" i="93"/>
  <c r="AL229" i="93"/>
  <c r="AK229" i="93"/>
  <c r="AJ229" i="93"/>
  <c r="AI229" i="93"/>
  <c r="AH229" i="93"/>
  <c r="AG229" i="93"/>
  <c r="AF229" i="93"/>
  <c r="AE229" i="93"/>
  <c r="AD229" i="93"/>
  <c r="AC229" i="93"/>
  <c r="AB229" i="93"/>
  <c r="AA229" i="93"/>
  <c r="Z229" i="93"/>
  <c r="Y229" i="93"/>
  <c r="X229" i="93"/>
  <c r="W229" i="93"/>
  <c r="V229" i="93"/>
  <c r="U229" i="93"/>
  <c r="T229" i="93"/>
  <c r="S229" i="93"/>
  <c r="R229" i="93"/>
  <c r="Q229" i="93"/>
  <c r="P229" i="93"/>
  <c r="O229" i="93"/>
  <c r="N229" i="93"/>
  <c r="M229" i="93"/>
  <c r="L229" i="93"/>
  <c r="K229" i="93"/>
  <c r="J229" i="93"/>
  <c r="I229" i="93"/>
  <c r="H229" i="93"/>
  <c r="G229" i="93"/>
  <c r="F229" i="93"/>
  <c r="E229" i="93"/>
  <c r="D229" i="93"/>
  <c r="C229" i="93"/>
  <c r="B229" i="93"/>
  <c r="BA228" i="93"/>
  <c r="AZ228" i="93"/>
  <c r="AY228" i="93"/>
  <c r="AX228" i="93"/>
  <c r="AW228" i="93"/>
  <c r="AV228" i="93"/>
  <c r="AU228" i="93"/>
  <c r="AT228" i="93"/>
  <c r="AS228" i="93"/>
  <c r="AR228" i="93"/>
  <c r="AQ228" i="93"/>
  <c r="AP228" i="93"/>
  <c r="AO228" i="93"/>
  <c r="AN228" i="93"/>
  <c r="AM228" i="93"/>
  <c r="AL228" i="93"/>
  <c r="AK228" i="93"/>
  <c r="AJ228" i="93"/>
  <c r="AI228" i="93"/>
  <c r="AH228" i="93"/>
  <c r="AG228" i="93"/>
  <c r="AF228" i="93"/>
  <c r="AE228" i="93"/>
  <c r="AD228" i="93"/>
  <c r="AC228" i="93"/>
  <c r="AB228" i="93"/>
  <c r="AA228" i="93"/>
  <c r="Z228" i="93"/>
  <c r="Y228" i="93"/>
  <c r="X228" i="93"/>
  <c r="W228" i="93"/>
  <c r="V228" i="93"/>
  <c r="U228" i="93"/>
  <c r="T228" i="93"/>
  <c r="S228" i="93"/>
  <c r="R228" i="93"/>
  <c r="Q228" i="93"/>
  <c r="P228" i="93"/>
  <c r="O228" i="93"/>
  <c r="N228" i="93"/>
  <c r="M228" i="93"/>
  <c r="L228" i="93"/>
  <c r="K228" i="93"/>
  <c r="J228" i="93"/>
  <c r="I228" i="93"/>
  <c r="H228" i="93"/>
  <c r="G228" i="93"/>
  <c r="F228" i="93"/>
  <c r="E228" i="93"/>
  <c r="D228" i="93"/>
  <c r="C228" i="93"/>
  <c r="B228" i="93"/>
  <c r="BA227" i="93"/>
  <c r="AZ227" i="93"/>
  <c r="AY227" i="93"/>
  <c r="AX227" i="93"/>
  <c r="AW227" i="93"/>
  <c r="AV227" i="93"/>
  <c r="AU227" i="93"/>
  <c r="AT227" i="93"/>
  <c r="AS227" i="93"/>
  <c r="AR227" i="93"/>
  <c r="AQ227" i="93"/>
  <c r="AP227" i="93"/>
  <c r="AO227" i="93"/>
  <c r="AN227" i="93"/>
  <c r="AM227" i="93"/>
  <c r="AL227" i="93"/>
  <c r="AK227" i="93"/>
  <c r="AJ227" i="93"/>
  <c r="AI227" i="93"/>
  <c r="AH227" i="93"/>
  <c r="AG227" i="93"/>
  <c r="AF227" i="93"/>
  <c r="AE227" i="93"/>
  <c r="AD227" i="93"/>
  <c r="AC227" i="93"/>
  <c r="AB227" i="93"/>
  <c r="AA227" i="93"/>
  <c r="Z227" i="93"/>
  <c r="Y227" i="93"/>
  <c r="X227" i="93"/>
  <c r="W227" i="93"/>
  <c r="V227" i="93"/>
  <c r="U227" i="93"/>
  <c r="T227" i="93"/>
  <c r="S227" i="93"/>
  <c r="R227" i="93"/>
  <c r="Q227" i="93"/>
  <c r="P227" i="93"/>
  <c r="O227" i="93"/>
  <c r="N227" i="93"/>
  <c r="M227" i="93"/>
  <c r="L227" i="93"/>
  <c r="K227" i="93"/>
  <c r="J227" i="93"/>
  <c r="I227" i="93"/>
  <c r="H227" i="93"/>
  <c r="G227" i="93"/>
  <c r="F227" i="93"/>
  <c r="E227" i="93"/>
  <c r="D227" i="93"/>
  <c r="C227" i="93"/>
  <c r="B227" i="93"/>
  <c r="BA226" i="93"/>
  <c r="AZ226" i="93"/>
  <c r="AY226" i="93"/>
  <c r="AX226" i="93"/>
  <c r="AW226" i="93"/>
  <c r="AV226" i="93"/>
  <c r="AU226" i="93"/>
  <c r="AT226" i="93"/>
  <c r="AS226" i="93"/>
  <c r="AR226" i="93"/>
  <c r="AQ226" i="93"/>
  <c r="AP226" i="93"/>
  <c r="AO226" i="93"/>
  <c r="AN226" i="93"/>
  <c r="AM226" i="93"/>
  <c r="AL226" i="93"/>
  <c r="AK226" i="93"/>
  <c r="AJ226" i="93"/>
  <c r="AI226" i="93"/>
  <c r="AH226" i="93"/>
  <c r="AG226" i="93"/>
  <c r="AF226" i="93"/>
  <c r="AE226" i="93"/>
  <c r="AD226" i="93"/>
  <c r="AC226" i="93"/>
  <c r="AB226" i="93"/>
  <c r="AA226" i="93"/>
  <c r="Z226" i="93"/>
  <c r="Y226" i="93"/>
  <c r="X226" i="93"/>
  <c r="W226" i="93"/>
  <c r="V226" i="93"/>
  <c r="U226" i="93"/>
  <c r="T226" i="93"/>
  <c r="S226" i="93"/>
  <c r="R226" i="93"/>
  <c r="Q226" i="93"/>
  <c r="P226" i="93"/>
  <c r="O226" i="93"/>
  <c r="N226" i="93"/>
  <c r="M226" i="93"/>
  <c r="L226" i="93"/>
  <c r="K226" i="93"/>
  <c r="J226" i="93"/>
  <c r="I226" i="93"/>
  <c r="H226" i="93"/>
  <c r="G226" i="93"/>
  <c r="F226" i="93"/>
  <c r="E226" i="93"/>
  <c r="D226" i="93"/>
  <c r="C226" i="93"/>
  <c r="B226" i="93"/>
  <c r="BA225" i="93"/>
  <c r="AZ225" i="93"/>
  <c r="AY225" i="93"/>
  <c r="AX225" i="93"/>
  <c r="AW225" i="93"/>
  <c r="AV225" i="93"/>
  <c r="AU225" i="93"/>
  <c r="AT225" i="93"/>
  <c r="AS225" i="93"/>
  <c r="AR225" i="93"/>
  <c r="AQ225" i="93"/>
  <c r="AP225" i="93"/>
  <c r="AO225" i="93"/>
  <c r="AN225" i="93"/>
  <c r="AM225" i="93"/>
  <c r="AL225" i="93"/>
  <c r="AK225" i="93"/>
  <c r="AJ225" i="93"/>
  <c r="AI225" i="93"/>
  <c r="AH225" i="93"/>
  <c r="AG225" i="93"/>
  <c r="AF225" i="93"/>
  <c r="AE225" i="93"/>
  <c r="AD225" i="93"/>
  <c r="AC225" i="93"/>
  <c r="AB225" i="93"/>
  <c r="AA225" i="93"/>
  <c r="Z225" i="93"/>
  <c r="Y225" i="93"/>
  <c r="X225" i="93"/>
  <c r="W225" i="93"/>
  <c r="V225" i="93"/>
  <c r="U225" i="93"/>
  <c r="T225" i="93"/>
  <c r="S225" i="93"/>
  <c r="R225" i="93"/>
  <c r="Q225" i="93"/>
  <c r="P225" i="93"/>
  <c r="O225" i="93"/>
  <c r="N225" i="93"/>
  <c r="M225" i="93"/>
  <c r="L225" i="93"/>
  <c r="K225" i="93"/>
  <c r="J225" i="93"/>
  <c r="I225" i="93"/>
  <c r="H225" i="93"/>
  <c r="G225" i="93"/>
  <c r="F225" i="93"/>
  <c r="E225" i="93"/>
  <c r="D225" i="93"/>
  <c r="C225" i="93"/>
  <c r="B225" i="93"/>
  <c r="BA224" i="93"/>
  <c r="AZ224" i="93"/>
  <c r="AY224" i="93"/>
  <c r="AX224" i="93"/>
  <c r="AW224" i="93"/>
  <c r="AV224" i="93"/>
  <c r="AU224" i="93"/>
  <c r="AT224" i="93"/>
  <c r="AS224" i="93"/>
  <c r="AR224" i="93"/>
  <c r="AQ224" i="93"/>
  <c r="AP224" i="93"/>
  <c r="AO224" i="93"/>
  <c r="AN224" i="93"/>
  <c r="AM224" i="93"/>
  <c r="AL224" i="93"/>
  <c r="AK224" i="93"/>
  <c r="AJ224" i="93"/>
  <c r="AI224" i="93"/>
  <c r="AH224" i="93"/>
  <c r="AG224" i="93"/>
  <c r="AF224" i="93"/>
  <c r="AE224" i="93"/>
  <c r="AD224" i="93"/>
  <c r="AC224" i="93"/>
  <c r="AB224" i="93"/>
  <c r="AA224" i="93"/>
  <c r="Z224" i="93"/>
  <c r="Y224" i="93"/>
  <c r="X224" i="93"/>
  <c r="W224" i="93"/>
  <c r="V224" i="93"/>
  <c r="U224" i="93"/>
  <c r="T224" i="93"/>
  <c r="S224" i="93"/>
  <c r="R224" i="93"/>
  <c r="Q224" i="93"/>
  <c r="P224" i="93"/>
  <c r="O224" i="93"/>
  <c r="N224" i="93"/>
  <c r="M224" i="93"/>
  <c r="L224" i="93"/>
  <c r="K224" i="93"/>
  <c r="J224" i="93"/>
  <c r="I224" i="93"/>
  <c r="H224" i="93"/>
  <c r="G224" i="93"/>
  <c r="F224" i="93"/>
  <c r="E224" i="93"/>
  <c r="D224" i="93"/>
  <c r="C224" i="93"/>
  <c r="B224" i="93"/>
  <c r="BA223" i="93"/>
  <c r="AZ223" i="93"/>
  <c r="AY223" i="93"/>
  <c r="AX223" i="93"/>
  <c r="AW223" i="93"/>
  <c r="AV223" i="93"/>
  <c r="AU223" i="93"/>
  <c r="AT223" i="93"/>
  <c r="AS223" i="93"/>
  <c r="AR223" i="93"/>
  <c r="AQ223" i="93"/>
  <c r="AP223" i="93"/>
  <c r="AO223" i="93"/>
  <c r="AN223" i="93"/>
  <c r="AM223" i="93"/>
  <c r="AL223" i="93"/>
  <c r="AK223" i="93"/>
  <c r="AJ223" i="93"/>
  <c r="AI223" i="93"/>
  <c r="AH223" i="93"/>
  <c r="AG223" i="93"/>
  <c r="AF223" i="93"/>
  <c r="AE223" i="93"/>
  <c r="AD223" i="93"/>
  <c r="AC223" i="93"/>
  <c r="AB223" i="93"/>
  <c r="AA223" i="93"/>
  <c r="Z223" i="93"/>
  <c r="Y223" i="93"/>
  <c r="X223" i="93"/>
  <c r="W223" i="93"/>
  <c r="V223" i="93"/>
  <c r="U223" i="93"/>
  <c r="T223" i="93"/>
  <c r="S223" i="93"/>
  <c r="R223" i="93"/>
  <c r="Q223" i="93"/>
  <c r="P223" i="93"/>
  <c r="O223" i="93"/>
  <c r="N223" i="93"/>
  <c r="M223" i="93"/>
  <c r="L223" i="93"/>
  <c r="K223" i="93"/>
  <c r="J223" i="93"/>
  <c r="I223" i="93"/>
  <c r="H223" i="93"/>
  <c r="G223" i="93"/>
  <c r="F223" i="93"/>
  <c r="E223" i="93"/>
  <c r="D223" i="93"/>
  <c r="C223" i="93"/>
  <c r="B223" i="93"/>
  <c r="BA222" i="93"/>
  <c r="AZ222" i="93"/>
  <c r="AY222" i="93"/>
  <c r="AX222" i="93"/>
  <c r="AW222" i="93"/>
  <c r="AV222" i="93"/>
  <c r="AU222" i="93"/>
  <c r="AT222" i="93"/>
  <c r="AS222" i="93"/>
  <c r="AR222" i="93"/>
  <c r="AQ222" i="93"/>
  <c r="AP222" i="93"/>
  <c r="AO222" i="93"/>
  <c r="AN222" i="93"/>
  <c r="AM222" i="93"/>
  <c r="AL222" i="93"/>
  <c r="AK222" i="93"/>
  <c r="AJ222" i="93"/>
  <c r="AI222" i="93"/>
  <c r="AH222" i="93"/>
  <c r="AG222" i="93"/>
  <c r="AF222" i="93"/>
  <c r="AE222" i="93"/>
  <c r="AD222" i="93"/>
  <c r="AC222" i="93"/>
  <c r="AB222" i="93"/>
  <c r="AA222" i="93"/>
  <c r="Z222" i="93"/>
  <c r="Y222" i="93"/>
  <c r="X222" i="93"/>
  <c r="W222" i="93"/>
  <c r="V222" i="93"/>
  <c r="U222" i="93"/>
  <c r="T222" i="93"/>
  <c r="S222" i="93"/>
  <c r="R222" i="93"/>
  <c r="Q222" i="93"/>
  <c r="P222" i="93"/>
  <c r="O222" i="93"/>
  <c r="N222" i="93"/>
  <c r="M222" i="93"/>
  <c r="L222" i="93"/>
  <c r="K222" i="93"/>
  <c r="J222" i="93"/>
  <c r="I222" i="93"/>
  <c r="H222" i="93"/>
  <c r="G222" i="93"/>
  <c r="F222" i="93"/>
  <c r="E222" i="93"/>
  <c r="D222" i="93"/>
  <c r="C222" i="93"/>
  <c r="B222" i="93"/>
  <c r="BA221" i="93"/>
  <c r="AZ221" i="93"/>
  <c r="AY221" i="93"/>
  <c r="AX221" i="93"/>
  <c r="AW221" i="93"/>
  <c r="AV221" i="93"/>
  <c r="AU221" i="93"/>
  <c r="AT221" i="93"/>
  <c r="AS221" i="93"/>
  <c r="AR221" i="93"/>
  <c r="AQ221" i="93"/>
  <c r="AP221" i="93"/>
  <c r="AO221" i="93"/>
  <c r="AN221" i="93"/>
  <c r="AM221" i="93"/>
  <c r="AL221" i="93"/>
  <c r="AK221" i="93"/>
  <c r="AJ221" i="93"/>
  <c r="AI221" i="93"/>
  <c r="AH221" i="93"/>
  <c r="AG221" i="93"/>
  <c r="AF221" i="93"/>
  <c r="AE221" i="93"/>
  <c r="AD221" i="93"/>
  <c r="AC221" i="93"/>
  <c r="AB221" i="93"/>
  <c r="AA221" i="93"/>
  <c r="Z221" i="93"/>
  <c r="Y221" i="93"/>
  <c r="X221" i="93"/>
  <c r="W221" i="93"/>
  <c r="V221" i="93"/>
  <c r="U221" i="93"/>
  <c r="T221" i="93"/>
  <c r="S221" i="93"/>
  <c r="R221" i="93"/>
  <c r="Q221" i="93"/>
  <c r="P221" i="93"/>
  <c r="O221" i="93"/>
  <c r="N221" i="93"/>
  <c r="M221" i="93"/>
  <c r="L221" i="93"/>
  <c r="K221" i="93"/>
  <c r="J221" i="93"/>
  <c r="I221" i="93"/>
  <c r="H221" i="93"/>
  <c r="G221" i="93"/>
  <c r="F221" i="93"/>
  <c r="E221" i="93"/>
  <c r="D221" i="93"/>
  <c r="C221" i="93"/>
  <c r="B221" i="93"/>
  <c r="BA220" i="93"/>
  <c r="AZ220" i="93"/>
  <c r="AY220" i="93"/>
  <c r="AX220" i="93"/>
  <c r="AW220" i="93"/>
  <c r="AV220" i="93"/>
  <c r="AU220" i="93"/>
  <c r="AT220" i="93"/>
  <c r="AS220" i="93"/>
  <c r="AR220" i="93"/>
  <c r="AQ220" i="93"/>
  <c r="AP220" i="93"/>
  <c r="AO220" i="93"/>
  <c r="AN220" i="93"/>
  <c r="AM220" i="93"/>
  <c r="AL220" i="93"/>
  <c r="AK220" i="93"/>
  <c r="AJ220" i="93"/>
  <c r="AI220" i="93"/>
  <c r="AH220" i="93"/>
  <c r="AG220" i="93"/>
  <c r="AF220" i="93"/>
  <c r="AE220" i="93"/>
  <c r="AD220" i="93"/>
  <c r="AC220" i="93"/>
  <c r="AB220" i="93"/>
  <c r="AA220" i="93"/>
  <c r="Z220" i="93"/>
  <c r="Y220" i="93"/>
  <c r="X220" i="93"/>
  <c r="W220" i="93"/>
  <c r="V220" i="93"/>
  <c r="U220" i="93"/>
  <c r="T220" i="93"/>
  <c r="S220" i="93"/>
  <c r="R220" i="93"/>
  <c r="Q220" i="93"/>
  <c r="P220" i="93"/>
  <c r="O220" i="93"/>
  <c r="N220" i="93"/>
  <c r="M220" i="93"/>
  <c r="L220" i="93"/>
  <c r="K220" i="93"/>
  <c r="J220" i="93"/>
  <c r="I220" i="93"/>
  <c r="H220" i="93"/>
  <c r="G220" i="93"/>
  <c r="F220" i="93"/>
  <c r="E220" i="93"/>
  <c r="D220" i="93"/>
  <c r="C220" i="93"/>
  <c r="B220" i="93"/>
  <c r="BA219" i="93"/>
  <c r="AZ219" i="93"/>
  <c r="AY219" i="93"/>
  <c r="AX219" i="93"/>
  <c r="AW219" i="93"/>
  <c r="AV219" i="93"/>
  <c r="AU219" i="93"/>
  <c r="AT219" i="93"/>
  <c r="AS219" i="93"/>
  <c r="AR219" i="93"/>
  <c r="AQ219" i="93"/>
  <c r="AP219" i="93"/>
  <c r="AO219" i="93"/>
  <c r="AN219" i="93"/>
  <c r="AM219" i="93"/>
  <c r="AL219" i="93"/>
  <c r="AK219" i="93"/>
  <c r="AJ219" i="93"/>
  <c r="AI219" i="93"/>
  <c r="AH219" i="93"/>
  <c r="AG219" i="93"/>
  <c r="AF219" i="93"/>
  <c r="AE219" i="93"/>
  <c r="AD219" i="93"/>
  <c r="AC219" i="93"/>
  <c r="AB219" i="93"/>
  <c r="AA219" i="93"/>
  <c r="Z219" i="93"/>
  <c r="Y219" i="93"/>
  <c r="X219" i="93"/>
  <c r="W219" i="93"/>
  <c r="V219" i="93"/>
  <c r="U219" i="93"/>
  <c r="T219" i="93"/>
  <c r="S219" i="93"/>
  <c r="R219" i="93"/>
  <c r="Q219" i="93"/>
  <c r="P219" i="93"/>
  <c r="O219" i="93"/>
  <c r="N219" i="93"/>
  <c r="M219" i="93"/>
  <c r="L219" i="93"/>
  <c r="K219" i="93"/>
  <c r="J219" i="93"/>
  <c r="I219" i="93"/>
  <c r="H219" i="93"/>
  <c r="G219" i="93"/>
  <c r="F219" i="93"/>
  <c r="E219" i="93"/>
  <c r="D219" i="93"/>
  <c r="C219" i="93"/>
  <c r="B219" i="93"/>
  <c r="BA218" i="93"/>
  <c r="AZ218" i="93"/>
  <c r="AY218" i="93"/>
  <c r="AX218" i="93"/>
  <c r="AW218" i="93"/>
  <c r="AV218" i="93"/>
  <c r="AU218" i="93"/>
  <c r="AT218" i="93"/>
  <c r="AS218" i="93"/>
  <c r="AR218" i="93"/>
  <c r="AQ218" i="93"/>
  <c r="AP218" i="93"/>
  <c r="AO218" i="93"/>
  <c r="AN218" i="93"/>
  <c r="AM218" i="93"/>
  <c r="AL218" i="93"/>
  <c r="AK218" i="93"/>
  <c r="AJ218" i="93"/>
  <c r="AI218" i="93"/>
  <c r="AH218" i="93"/>
  <c r="AG218" i="93"/>
  <c r="AF218" i="93"/>
  <c r="AE218" i="93"/>
  <c r="AD218" i="93"/>
  <c r="AC218" i="93"/>
  <c r="AB218" i="93"/>
  <c r="AA218" i="93"/>
  <c r="Z218" i="93"/>
  <c r="Y218" i="93"/>
  <c r="X218" i="93"/>
  <c r="W218" i="93"/>
  <c r="V218" i="93"/>
  <c r="U218" i="93"/>
  <c r="T218" i="93"/>
  <c r="S218" i="93"/>
  <c r="R218" i="93"/>
  <c r="Q218" i="93"/>
  <c r="P218" i="93"/>
  <c r="O218" i="93"/>
  <c r="N218" i="93"/>
  <c r="M218" i="93"/>
  <c r="L218" i="93"/>
  <c r="K218" i="93"/>
  <c r="J218" i="93"/>
  <c r="I218" i="93"/>
  <c r="H218" i="93"/>
  <c r="G218" i="93"/>
  <c r="F218" i="93"/>
  <c r="E218" i="93"/>
  <c r="D218" i="93"/>
  <c r="C218" i="93"/>
  <c r="B218" i="93"/>
  <c r="BA217" i="93"/>
  <c r="AZ217" i="93"/>
  <c r="AY217" i="93"/>
  <c r="AX217" i="93"/>
  <c r="AW217" i="93"/>
  <c r="AV217" i="93"/>
  <c r="AU217" i="93"/>
  <c r="AT217" i="93"/>
  <c r="AS217" i="93"/>
  <c r="AR217" i="93"/>
  <c r="AQ217" i="93"/>
  <c r="AP217" i="93"/>
  <c r="AO217" i="93"/>
  <c r="AN217" i="93"/>
  <c r="AM217" i="93"/>
  <c r="AL217" i="93"/>
  <c r="AK217" i="93"/>
  <c r="AJ217" i="93"/>
  <c r="AI217" i="93"/>
  <c r="AH217" i="93"/>
  <c r="AG217" i="93"/>
  <c r="AF217" i="93"/>
  <c r="AE217" i="93"/>
  <c r="AD217" i="93"/>
  <c r="AC217" i="93"/>
  <c r="AB217" i="93"/>
  <c r="AA217" i="93"/>
  <c r="Z217" i="93"/>
  <c r="Y217" i="93"/>
  <c r="X217" i="93"/>
  <c r="W217" i="93"/>
  <c r="V217" i="93"/>
  <c r="U217" i="93"/>
  <c r="T217" i="93"/>
  <c r="S217" i="93"/>
  <c r="R217" i="93"/>
  <c r="Q217" i="93"/>
  <c r="P217" i="93"/>
  <c r="O217" i="93"/>
  <c r="N217" i="93"/>
  <c r="M217" i="93"/>
  <c r="L217" i="93"/>
  <c r="K217" i="93"/>
  <c r="J217" i="93"/>
  <c r="I217" i="93"/>
  <c r="H217" i="93"/>
  <c r="G217" i="93"/>
  <c r="F217" i="93"/>
  <c r="E217" i="93"/>
  <c r="D217" i="93"/>
  <c r="C217" i="93"/>
  <c r="B217" i="93"/>
  <c r="BA216" i="93"/>
  <c r="AZ216" i="93"/>
  <c r="AY216" i="93"/>
  <c r="AX216" i="93"/>
  <c r="AW216" i="93"/>
  <c r="AV216" i="93"/>
  <c r="AU216" i="93"/>
  <c r="AT216" i="93"/>
  <c r="AS216" i="93"/>
  <c r="AR216" i="93"/>
  <c r="AQ216" i="93"/>
  <c r="AP216" i="93"/>
  <c r="AO216" i="93"/>
  <c r="AN216" i="93"/>
  <c r="AM216" i="93"/>
  <c r="AL216" i="93"/>
  <c r="AK216" i="93"/>
  <c r="AJ216" i="93"/>
  <c r="AI216" i="93"/>
  <c r="AH216" i="93"/>
  <c r="AG216" i="93"/>
  <c r="AF216" i="93"/>
  <c r="AE216" i="93"/>
  <c r="AD216" i="93"/>
  <c r="AC216" i="93"/>
  <c r="AB216" i="93"/>
  <c r="AA216" i="93"/>
  <c r="Z216" i="93"/>
  <c r="Y216" i="93"/>
  <c r="X216" i="93"/>
  <c r="W216" i="93"/>
  <c r="V216" i="93"/>
  <c r="U216" i="93"/>
  <c r="T216" i="93"/>
  <c r="S216" i="93"/>
  <c r="R216" i="93"/>
  <c r="Q216" i="93"/>
  <c r="P216" i="93"/>
  <c r="O216" i="93"/>
  <c r="N216" i="93"/>
  <c r="M216" i="93"/>
  <c r="L216" i="93"/>
  <c r="K216" i="93"/>
  <c r="J216" i="93"/>
  <c r="I216" i="93"/>
  <c r="H216" i="93"/>
  <c r="G216" i="93"/>
  <c r="F216" i="93"/>
  <c r="E216" i="93"/>
  <c r="D216" i="93"/>
  <c r="C216" i="93"/>
  <c r="B216" i="93"/>
  <c r="BA215" i="93"/>
  <c r="AZ215" i="93"/>
  <c r="AY215" i="93"/>
  <c r="AX215" i="93"/>
  <c r="AW215" i="93"/>
  <c r="AV215" i="93"/>
  <c r="AU215" i="93"/>
  <c r="AT215" i="93"/>
  <c r="AS215" i="93"/>
  <c r="AR215" i="93"/>
  <c r="AQ215" i="93"/>
  <c r="AP215" i="93"/>
  <c r="AO215" i="93"/>
  <c r="AN215" i="93"/>
  <c r="AM215" i="93"/>
  <c r="AL215" i="93"/>
  <c r="AK215" i="93"/>
  <c r="AJ215" i="93"/>
  <c r="AI215" i="93"/>
  <c r="AH215" i="93"/>
  <c r="AG215" i="93"/>
  <c r="AF215" i="93"/>
  <c r="AE215" i="93"/>
  <c r="AD215" i="93"/>
  <c r="AC215" i="93"/>
  <c r="AB215" i="93"/>
  <c r="AA215" i="93"/>
  <c r="Z215" i="93"/>
  <c r="Y215" i="93"/>
  <c r="X215" i="93"/>
  <c r="W215" i="93"/>
  <c r="V215" i="93"/>
  <c r="U215" i="93"/>
  <c r="T215" i="93"/>
  <c r="S215" i="93"/>
  <c r="R215" i="93"/>
  <c r="Q215" i="93"/>
  <c r="P215" i="93"/>
  <c r="O215" i="93"/>
  <c r="N215" i="93"/>
  <c r="M215" i="93"/>
  <c r="L215" i="93"/>
  <c r="K215" i="93"/>
  <c r="J215" i="93"/>
  <c r="I215" i="93"/>
  <c r="H215" i="93"/>
  <c r="G215" i="93"/>
  <c r="F215" i="93"/>
  <c r="E215" i="93"/>
  <c r="D215" i="93"/>
  <c r="C215" i="93"/>
  <c r="B215" i="93"/>
  <c r="BA214" i="93"/>
  <c r="AZ214" i="93"/>
  <c r="AY214" i="93"/>
  <c r="AX214" i="93"/>
  <c r="AW214" i="93"/>
  <c r="AV214" i="93"/>
  <c r="AU214" i="93"/>
  <c r="AT214" i="93"/>
  <c r="AS214" i="93"/>
  <c r="AR214" i="93"/>
  <c r="AQ214" i="93"/>
  <c r="AP214" i="93"/>
  <c r="AO214" i="93"/>
  <c r="AN214" i="93"/>
  <c r="AM214" i="93"/>
  <c r="AL214" i="93"/>
  <c r="AK214" i="93"/>
  <c r="AJ214" i="93"/>
  <c r="AI214" i="93"/>
  <c r="AH214" i="93"/>
  <c r="AG214" i="93"/>
  <c r="AF214" i="93"/>
  <c r="AE214" i="93"/>
  <c r="AD214" i="93"/>
  <c r="AC214" i="93"/>
  <c r="AB214" i="93"/>
  <c r="AA214" i="93"/>
  <c r="Z214" i="93"/>
  <c r="Y214" i="93"/>
  <c r="X214" i="93"/>
  <c r="W214" i="93"/>
  <c r="V214" i="93"/>
  <c r="U214" i="93"/>
  <c r="T214" i="93"/>
  <c r="S214" i="93"/>
  <c r="R214" i="93"/>
  <c r="Q214" i="93"/>
  <c r="P214" i="93"/>
  <c r="O214" i="93"/>
  <c r="N214" i="93"/>
  <c r="M214" i="93"/>
  <c r="L214" i="93"/>
  <c r="K214" i="93"/>
  <c r="J214" i="93"/>
  <c r="I214" i="93"/>
  <c r="H214" i="93"/>
  <c r="G214" i="93"/>
  <c r="F214" i="93"/>
  <c r="E214" i="93"/>
  <c r="D214" i="93"/>
  <c r="C214" i="93"/>
  <c r="B214" i="93"/>
  <c r="BA213" i="93"/>
  <c r="AZ213" i="93"/>
  <c r="AY213" i="93"/>
  <c r="AX213" i="93"/>
  <c r="AW213" i="93"/>
  <c r="AV213" i="93"/>
  <c r="AU213" i="93"/>
  <c r="AT213" i="93"/>
  <c r="AS213" i="93"/>
  <c r="AR213" i="93"/>
  <c r="AQ213" i="93"/>
  <c r="AP213" i="93"/>
  <c r="AO213" i="93"/>
  <c r="AN213" i="93"/>
  <c r="AM213" i="93"/>
  <c r="AL213" i="93"/>
  <c r="AK213" i="93"/>
  <c r="AJ213" i="93"/>
  <c r="AI213" i="93"/>
  <c r="AH213" i="93"/>
  <c r="AG213" i="93"/>
  <c r="AF213" i="93"/>
  <c r="AE213" i="93"/>
  <c r="AD213" i="93"/>
  <c r="AC213" i="93"/>
  <c r="AB213" i="93"/>
  <c r="AA213" i="93"/>
  <c r="Z213" i="93"/>
  <c r="Y213" i="93"/>
  <c r="X213" i="93"/>
  <c r="W213" i="93"/>
  <c r="V213" i="93"/>
  <c r="U213" i="93"/>
  <c r="T213" i="93"/>
  <c r="S213" i="93"/>
  <c r="R213" i="93"/>
  <c r="Q213" i="93"/>
  <c r="P213" i="93"/>
  <c r="O213" i="93"/>
  <c r="N213" i="93"/>
  <c r="M213" i="93"/>
  <c r="L213" i="93"/>
  <c r="K213" i="93"/>
  <c r="J213" i="93"/>
  <c r="I213" i="93"/>
  <c r="H213" i="93"/>
  <c r="G213" i="93"/>
  <c r="F213" i="93"/>
  <c r="E213" i="93"/>
  <c r="D213" i="93"/>
  <c r="C213" i="93"/>
  <c r="B213" i="93"/>
  <c r="BA212" i="93"/>
  <c r="AZ212" i="93"/>
  <c r="AY212" i="93"/>
  <c r="AX212" i="93"/>
  <c r="AW212" i="93"/>
  <c r="AV212" i="93"/>
  <c r="AU212" i="93"/>
  <c r="AT212" i="93"/>
  <c r="AS212" i="93"/>
  <c r="AR212" i="93"/>
  <c r="AQ212" i="93"/>
  <c r="AP212" i="93"/>
  <c r="AO212" i="93"/>
  <c r="AN212" i="93"/>
  <c r="AM212" i="93"/>
  <c r="AL212" i="93"/>
  <c r="AK212" i="93"/>
  <c r="AJ212" i="93"/>
  <c r="AI212" i="93"/>
  <c r="AH212" i="93"/>
  <c r="AG212" i="93"/>
  <c r="AF212" i="93"/>
  <c r="AE212" i="93"/>
  <c r="AD212" i="93"/>
  <c r="AC212" i="93"/>
  <c r="AB212" i="93"/>
  <c r="AA212" i="93"/>
  <c r="Z212" i="93"/>
  <c r="Y212" i="93"/>
  <c r="X212" i="93"/>
  <c r="W212" i="93"/>
  <c r="V212" i="93"/>
  <c r="U212" i="93"/>
  <c r="T212" i="93"/>
  <c r="S212" i="93"/>
  <c r="R212" i="93"/>
  <c r="Q212" i="93"/>
  <c r="P212" i="93"/>
  <c r="O212" i="93"/>
  <c r="N212" i="93"/>
  <c r="M212" i="93"/>
  <c r="L212" i="93"/>
  <c r="K212" i="93"/>
  <c r="J212" i="93"/>
  <c r="I212" i="93"/>
  <c r="H212" i="93"/>
  <c r="G212" i="93"/>
  <c r="F212" i="93"/>
  <c r="E212" i="93"/>
  <c r="D212" i="93"/>
  <c r="C212" i="93"/>
  <c r="B212" i="93"/>
  <c r="BA211" i="93"/>
  <c r="AZ211" i="93"/>
  <c r="AY211" i="93"/>
  <c r="AX211" i="93"/>
  <c r="AW211" i="93"/>
  <c r="AV211" i="93"/>
  <c r="AU211" i="93"/>
  <c r="AT211" i="93"/>
  <c r="AS211" i="93"/>
  <c r="AR211" i="93"/>
  <c r="AQ211" i="93"/>
  <c r="AP211" i="93"/>
  <c r="AO211" i="93"/>
  <c r="AN211" i="93"/>
  <c r="AM211" i="93"/>
  <c r="AL211" i="93"/>
  <c r="AK211" i="93"/>
  <c r="AJ211" i="93"/>
  <c r="AI211" i="93"/>
  <c r="AH211" i="93"/>
  <c r="AG211" i="93"/>
  <c r="AF211" i="93"/>
  <c r="AE211" i="93"/>
  <c r="AD211" i="93"/>
  <c r="AC211" i="93"/>
  <c r="AB211" i="93"/>
  <c r="AA211" i="93"/>
  <c r="Z211" i="93"/>
  <c r="Y211" i="93"/>
  <c r="X211" i="93"/>
  <c r="W211" i="93"/>
  <c r="V211" i="93"/>
  <c r="U211" i="93"/>
  <c r="T211" i="93"/>
  <c r="S211" i="93"/>
  <c r="R211" i="93"/>
  <c r="Q211" i="93"/>
  <c r="P211" i="93"/>
  <c r="O211" i="93"/>
  <c r="N211" i="93"/>
  <c r="M211" i="93"/>
  <c r="L211" i="93"/>
  <c r="K211" i="93"/>
  <c r="J211" i="93"/>
  <c r="I211" i="93"/>
  <c r="H211" i="93"/>
  <c r="G211" i="93"/>
  <c r="F211" i="93"/>
  <c r="E211" i="93"/>
  <c r="D211" i="93"/>
  <c r="C211" i="93"/>
  <c r="B211" i="93"/>
  <c r="BA210" i="93"/>
  <c r="AZ210" i="93"/>
  <c r="AY210" i="93"/>
  <c r="AX210" i="93"/>
  <c r="AW210" i="93"/>
  <c r="AV210" i="93"/>
  <c r="AU210" i="93"/>
  <c r="AT210" i="93"/>
  <c r="AS210" i="93"/>
  <c r="AR210" i="93"/>
  <c r="AQ210" i="93"/>
  <c r="AP210" i="93"/>
  <c r="AO210" i="93"/>
  <c r="AN210" i="93"/>
  <c r="AM210" i="93"/>
  <c r="AL210" i="93"/>
  <c r="AK210" i="93"/>
  <c r="AJ210" i="93"/>
  <c r="AI210" i="93"/>
  <c r="AH210" i="93"/>
  <c r="AG210" i="93"/>
  <c r="AF210" i="93"/>
  <c r="AE210" i="93"/>
  <c r="AD210" i="93"/>
  <c r="AC210" i="93"/>
  <c r="AB210" i="93"/>
  <c r="AA210" i="93"/>
  <c r="Z210" i="93"/>
  <c r="Y210" i="93"/>
  <c r="X210" i="93"/>
  <c r="W210" i="93"/>
  <c r="V210" i="93"/>
  <c r="U210" i="93"/>
  <c r="T210" i="93"/>
  <c r="S210" i="93"/>
  <c r="R210" i="93"/>
  <c r="Q210" i="93"/>
  <c r="P210" i="93"/>
  <c r="O210" i="93"/>
  <c r="N210" i="93"/>
  <c r="M210" i="93"/>
  <c r="L210" i="93"/>
  <c r="K210" i="93"/>
  <c r="J210" i="93"/>
  <c r="I210" i="93"/>
  <c r="H210" i="93"/>
  <c r="G210" i="93"/>
  <c r="F210" i="93"/>
  <c r="E210" i="93"/>
  <c r="D210" i="93"/>
  <c r="C210" i="93"/>
  <c r="B210" i="93"/>
  <c r="BA209" i="93"/>
  <c r="AZ209" i="93"/>
  <c r="AY209" i="93"/>
  <c r="AX209" i="93"/>
  <c r="AW209" i="93"/>
  <c r="AV209" i="93"/>
  <c r="AU209" i="93"/>
  <c r="AT209" i="93"/>
  <c r="AS209" i="93"/>
  <c r="AR209" i="93"/>
  <c r="AQ209" i="93"/>
  <c r="AP209" i="93"/>
  <c r="AO209" i="93"/>
  <c r="AN209" i="93"/>
  <c r="AM209" i="93"/>
  <c r="AL209" i="93"/>
  <c r="AK209" i="93"/>
  <c r="AJ209" i="93"/>
  <c r="AI209" i="93"/>
  <c r="AH209" i="93"/>
  <c r="AG209" i="93"/>
  <c r="AF209" i="93"/>
  <c r="AE209" i="93"/>
  <c r="AD209" i="93"/>
  <c r="AC209" i="93"/>
  <c r="AB209" i="93"/>
  <c r="AA209" i="93"/>
  <c r="Z209" i="93"/>
  <c r="Y209" i="93"/>
  <c r="X209" i="93"/>
  <c r="W209" i="93"/>
  <c r="V209" i="93"/>
  <c r="U209" i="93"/>
  <c r="T209" i="93"/>
  <c r="S209" i="93"/>
  <c r="R209" i="93"/>
  <c r="Q209" i="93"/>
  <c r="P209" i="93"/>
  <c r="O209" i="93"/>
  <c r="N209" i="93"/>
  <c r="M209" i="93"/>
  <c r="L209" i="93"/>
  <c r="K209" i="93"/>
  <c r="J209" i="93"/>
  <c r="I209" i="93"/>
  <c r="H209" i="93"/>
  <c r="G209" i="93"/>
  <c r="F209" i="93"/>
  <c r="E209" i="93"/>
  <c r="D209" i="93"/>
  <c r="C209" i="93"/>
  <c r="B209" i="93"/>
  <c r="BA208" i="93"/>
  <c r="AZ208" i="93"/>
  <c r="AY208" i="93"/>
  <c r="AX208" i="93"/>
  <c r="AW208" i="93"/>
  <c r="AV208" i="93"/>
  <c r="AU208" i="93"/>
  <c r="AT208" i="93"/>
  <c r="AS208" i="93"/>
  <c r="AR208" i="93"/>
  <c r="AQ208" i="93"/>
  <c r="AP208" i="93"/>
  <c r="AO208" i="93"/>
  <c r="AN208" i="93"/>
  <c r="AM208" i="93"/>
  <c r="AL208" i="93"/>
  <c r="AK208" i="93"/>
  <c r="AJ208" i="93"/>
  <c r="AI208" i="93"/>
  <c r="AH208" i="93"/>
  <c r="AG208" i="93"/>
  <c r="AF208" i="93"/>
  <c r="AE208" i="93"/>
  <c r="AD208" i="93"/>
  <c r="AC208" i="93"/>
  <c r="AB208" i="93"/>
  <c r="AA208" i="93"/>
  <c r="Z208" i="93"/>
  <c r="Y208" i="93"/>
  <c r="X208" i="93"/>
  <c r="W208" i="93"/>
  <c r="V208" i="93"/>
  <c r="U208" i="93"/>
  <c r="T208" i="93"/>
  <c r="S208" i="93"/>
  <c r="R208" i="93"/>
  <c r="Q208" i="93"/>
  <c r="P208" i="93"/>
  <c r="O208" i="93"/>
  <c r="N208" i="93"/>
  <c r="M208" i="93"/>
  <c r="L208" i="93"/>
  <c r="K208" i="93"/>
  <c r="J208" i="93"/>
  <c r="I208" i="93"/>
  <c r="H208" i="93"/>
  <c r="G208" i="93"/>
  <c r="F208" i="93"/>
  <c r="E208" i="93"/>
  <c r="D208" i="93"/>
  <c r="C208" i="93"/>
  <c r="B208" i="93"/>
  <c r="BA207" i="93"/>
  <c r="AZ207" i="93"/>
  <c r="AY207" i="93"/>
  <c r="AX207" i="93"/>
  <c r="AW207" i="93"/>
  <c r="AV207" i="93"/>
  <c r="AU207" i="93"/>
  <c r="AT207" i="93"/>
  <c r="AS207" i="93"/>
  <c r="AR207" i="93"/>
  <c r="AQ207" i="93"/>
  <c r="AP207" i="93"/>
  <c r="AO207" i="93"/>
  <c r="AN207" i="93"/>
  <c r="AM207" i="93"/>
  <c r="AL207" i="93"/>
  <c r="AK207" i="93"/>
  <c r="AJ207" i="93"/>
  <c r="AI207" i="93"/>
  <c r="AH207" i="93"/>
  <c r="AG207" i="93"/>
  <c r="AF207" i="93"/>
  <c r="AE207" i="93"/>
  <c r="AD207" i="93"/>
  <c r="AC207" i="93"/>
  <c r="AB207" i="93"/>
  <c r="AA207" i="93"/>
  <c r="Z207" i="93"/>
  <c r="Y207" i="93"/>
  <c r="X207" i="93"/>
  <c r="W207" i="93"/>
  <c r="V207" i="93"/>
  <c r="U207" i="93"/>
  <c r="T207" i="93"/>
  <c r="S207" i="93"/>
  <c r="R207" i="93"/>
  <c r="Q207" i="93"/>
  <c r="P207" i="93"/>
  <c r="O207" i="93"/>
  <c r="N207" i="93"/>
  <c r="M207" i="93"/>
  <c r="L207" i="93"/>
  <c r="K207" i="93"/>
  <c r="J207" i="93"/>
  <c r="I207" i="93"/>
  <c r="H207" i="93"/>
  <c r="G207" i="93"/>
  <c r="F207" i="93"/>
  <c r="E207" i="93"/>
  <c r="D207" i="93"/>
  <c r="C207" i="93"/>
  <c r="B207" i="93"/>
  <c r="BA206" i="93"/>
  <c r="AZ206" i="93"/>
  <c r="AY206" i="93"/>
  <c r="AX206" i="93"/>
  <c r="AW206" i="93"/>
  <c r="AV206" i="93"/>
  <c r="AU206" i="93"/>
  <c r="AT206" i="93"/>
  <c r="AS206" i="93"/>
  <c r="AR206" i="93"/>
  <c r="AQ206" i="93"/>
  <c r="AP206" i="93"/>
  <c r="AO206" i="93"/>
  <c r="AN206" i="93"/>
  <c r="AM206" i="93"/>
  <c r="AL206" i="93"/>
  <c r="AK206" i="93"/>
  <c r="AJ206" i="93"/>
  <c r="AI206" i="93"/>
  <c r="AH206" i="93"/>
  <c r="AG206" i="93"/>
  <c r="AF206" i="93"/>
  <c r="AE206" i="93"/>
  <c r="AD206" i="93"/>
  <c r="AC206" i="93"/>
  <c r="AB206" i="93"/>
  <c r="AA206" i="93"/>
  <c r="Z206" i="93"/>
  <c r="Y206" i="93"/>
  <c r="X206" i="93"/>
  <c r="W206" i="93"/>
  <c r="V206" i="93"/>
  <c r="U206" i="93"/>
  <c r="T206" i="93"/>
  <c r="S206" i="93"/>
  <c r="R206" i="93"/>
  <c r="Q206" i="93"/>
  <c r="P206" i="93"/>
  <c r="O206" i="93"/>
  <c r="N206" i="93"/>
  <c r="M206" i="93"/>
  <c r="L206" i="93"/>
  <c r="K206" i="93"/>
  <c r="J206" i="93"/>
  <c r="I206" i="93"/>
  <c r="H206" i="93"/>
  <c r="G206" i="93"/>
  <c r="F206" i="93"/>
  <c r="E206" i="93"/>
  <c r="D206" i="93"/>
  <c r="C206" i="93"/>
  <c r="B206" i="93"/>
  <c r="BA205" i="93"/>
  <c r="AZ205" i="93"/>
  <c r="AY205" i="93"/>
  <c r="AX205" i="93"/>
  <c r="AW205" i="93"/>
  <c r="AV205" i="93"/>
  <c r="AU205" i="93"/>
  <c r="AT205" i="93"/>
  <c r="AS205" i="93"/>
  <c r="AR205" i="93"/>
  <c r="AQ205" i="93"/>
  <c r="AP205" i="93"/>
  <c r="AO205" i="93"/>
  <c r="AN205" i="93"/>
  <c r="AM205" i="93"/>
  <c r="AL205" i="93"/>
  <c r="AK205" i="93"/>
  <c r="AJ205" i="93"/>
  <c r="AI205" i="93"/>
  <c r="AH205" i="93"/>
  <c r="AG205" i="93"/>
  <c r="AF205" i="93"/>
  <c r="AE205" i="93"/>
  <c r="AD205" i="93"/>
  <c r="AC205" i="93"/>
  <c r="AB205" i="93"/>
  <c r="AA205" i="93"/>
  <c r="Z205" i="93"/>
  <c r="Y205" i="93"/>
  <c r="X205" i="93"/>
  <c r="W205" i="93"/>
  <c r="V205" i="93"/>
  <c r="U205" i="93"/>
  <c r="T205" i="93"/>
  <c r="S205" i="93"/>
  <c r="R205" i="93"/>
  <c r="Q205" i="93"/>
  <c r="P205" i="93"/>
  <c r="O205" i="93"/>
  <c r="N205" i="93"/>
  <c r="M205" i="93"/>
  <c r="L205" i="93"/>
  <c r="K205" i="93"/>
  <c r="J205" i="93"/>
  <c r="I205" i="93"/>
  <c r="H205" i="93"/>
  <c r="G205" i="93"/>
  <c r="F205" i="93"/>
  <c r="E205" i="93"/>
  <c r="D205" i="93"/>
  <c r="C205" i="93"/>
  <c r="B205" i="93"/>
  <c r="BA204" i="93"/>
  <c r="AZ204" i="93"/>
  <c r="AY204" i="93"/>
  <c r="AX204" i="93"/>
  <c r="AW204" i="93"/>
  <c r="AV204" i="93"/>
  <c r="AU204" i="93"/>
  <c r="AT204" i="93"/>
  <c r="AS204" i="93"/>
  <c r="AR204" i="93"/>
  <c r="AQ204" i="93"/>
  <c r="AP204" i="93"/>
  <c r="AO204" i="93"/>
  <c r="AN204" i="93"/>
  <c r="AM204" i="93"/>
  <c r="AL204" i="93"/>
  <c r="AK204" i="93"/>
  <c r="AJ204" i="93"/>
  <c r="AI204" i="93"/>
  <c r="AH204" i="93"/>
  <c r="AG204" i="93"/>
  <c r="AF204" i="93"/>
  <c r="AE204" i="93"/>
  <c r="AD204" i="93"/>
  <c r="AC204" i="93"/>
  <c r="AB204" i="93"/>
  <c r="AA204" i="93"/>
  <c r="Z204" i="93"/>
  <c r="Y204" i="93"/>
  <c r="X204" i="93"/>
  <c r="W204" i="93"/>
  <c r="V204" i="93"/>
  <c r="U204" i="93"/>
  <c r="T204" i="93"/>
  <c r="S204" i="93"/>
  <c r="R204" i="93"/>
  <c r="Q204" i="93"/>
  <c r="P204" i="93"/>
  <c r="O204" i="93"/>
  <c r="N204" i="93"/>
  <c r="M204" i="93"/>
  <c r="L204" i="93"/>
  <c r="K204" i="93"/>
  <c r="J204" i="93"/>
  <c r="I204" i="93"/>
  <c r="H204" i="93"/>
  <c r="G204" i="93"/>
  <c r="F204" i="93"/>
  <c r="E204" i="93"/>
  <c r="D204" i="93"/>
  <c r="C204" i="93"/>
  <c r="B204" i="93"/>
  <c r="BA203" i="93"/>
  <c r="AZ203" i="93"/>
  <c r="AY203" i="93"/>
  <c r="AX203" i="93"/>
  <c r="AW203" i="93"/>
  <c r="AV203" i="93"/>
  <c r="AU203" i="93"/>
  <c r="AT203" i="93"/>
  <c r="AS203" i="93"/>
  <c r="AR203" i="93"/>
  <c r="AQ203" i="93"/>
  <c r="AP203" i="93"/>
  <c r="AO203" i="93"/>
  <c r="AN203" i="93"/>
  <c r="AM203" i="93"/>
  <c r="AL203" i="93"/>
  <c r="AK203" i="93"/>
  <c r="AJ203" i="93"/>
  <c r="AI203" i="93"/>
  <c r="AH203" i="93"/>
  <c r="AG203" i="93"/>
  <c r="AF203" i="93"/>
  <c r="AE203" i="93"/>
  <c r="AD203" i="93"/>
  <c r="AC203" i="93"/>
  <c r="AB203" i="93"/>
  <c r="AA203" i="93"/>
  <c r="Z203" i="93"/>
  <c r="Y203" i="93"/>
  <c r="X203" i="93"/>
  <c r="W203" i="93"/>
  <c r="V203" i="93"/>
  <c r="U203" i="93"/>
  <c r="T203" i="93"/>
  <c r="S203" i="93"/>
  <c r="R203" i="93"/>
  <c r="Q203" i="93"/>
  <c r="P203" i="93"/>
  <c r="O203" i="93"/>
  <c r="N203" i="93"/>
  <c r="M203" i="93"/>
  <c r="L203" i="93"/>
  <c r="K203" i="93"/>
  <c r="J203" i="93"/>
  <c r="I203" i="93"/>
  <c r="H203" i="93"/>
  <c r="G203" i="93"/>
  <c r="F203" i="93"/>
  <c r="E203" i="93"/>
  <c r="D203" i="93"/>
  <c r="C203" i="93"/>
  <c r="B203" i="93"/>
  <c r="BA202" i="93"/>
  <c r="AZ202" i="93"/>
  <c r="AY202" i="93"/>
  <c r="AX202" i="93"/>
  <c r="AW202" i="93"/>
  <c r="AV202" i="93"/>
  <c r="AU202" i="93"/>
  <c r="AT202" i="93"/>
  <c r="AS202" i="93"/>
  <c r="AR202" i="93"/>
  <c r="AQ202" i="93"/>
  <c r="AP202" i="93"/>
  <c r="AO202" i="93"/>
  <c r="AN202" i="93"/>
  <c r="AM202" i="93"/>
  <c r="AL202" i="93"/>
  <c r="AK202" i="93"/>
  <c r="AJ202" i="93"/>
  <c r="AI202" i="93"/>
  <c r="AH202" i="93"/>
  <c r="AG202" i="93"/>
  <c r="AF202" i="93"/>
  <c r="AE202" i="93"/>
  <c r="AD202" i="93"/>
  <c r="AC202" i="93"/>
  <c r="AB202" i="93"/>
  <c r="AA202" i="93"/>
  <c r="Z202" i="93"/>
  <c r="Y202" i="93"/>
  <c r="X202" i="93"/>
  <c r="W202" i="93"/>
  <c r="V202" i="93"/>
  <c r="U202" i="93"/>
  <c r="T202" i="93"/>
  <c r="S202" i="93"/>
  <c r="R202" i="93"/>
  <c r="Q202" i="93"/>
  <c r="P202" i="93"/>
  <c r="O202" i="93"/>
  <c r="N202" i="93"/>
  <c r="M202" i="93"/>
  <c r="L202" i="93"/>
  <c r="K202" i="93"/>
  <c r="J202" i="93"/>
  <c r="I202" i="93"/>
  <c r="H202" i="93"/>
  <c r="G202" i="93"/>
  <c r="F202" i="93"/>
  <c r="E202" i="93"/>
  <c r="D202" i="93"/>
  <c r="C202" i="93"/>
  <c r="B202" i="93"/>
  <c r="BA201" i="93"/>
  <c r="AZ201" i="93"/>
  <c r="AY201" i="93"/>
  <c r="AX201" i="93"/>
  <c r="AW201" i="93"/>
  <c r="AV201" i="93"/>
  <c r="AU201" i="93"/>
  <c r="AT201" i="93"/>
  <c r="AS201" i="93"/>
  <c r="AR201" i="93"/>
  <c r="AQ201" i="93"/>
  <c r="AP201" i="93"/>
  <c r="AO201" i="93"/>
  <c r="AN201" i="93"/>
  <c r="AM201" i="93"/>
  <c r="AL201" i="93"/>
  <c r="AK201" i="93"/>
  <c r="AJ201" i="93"/>
  <c r="AI201" i="93"/>
  <c r="AH201" i="93"/>
  <c r="AG201" i="93"/>
  <c r="AF201" i="93"/>
  <c r="AE201" i="93"/>
  <c r="AD201" i="93"/>
  <c r="AC201" i="93"/>
  <c r="AB201" i="93"/>
  <c r="AA201" i="93"/>
  <c r="Z201" i="93"/>
  <c r="Y201" i="93"/>
  <c r="X201" i="93"/>
  <c r="W201" i="93"/>
  <c r="V201" i="93"/>
  <c r="U201" i="93"/>
  <c r="T201" i="93"/>
  <c r="S201" i="93"/>
  <c r="R201" i="93"/>
  <c r="Q201" i="93"/>
  <c r="P201" i="93"/>
  <c r="O201" i="93"/>
  <c r="N201" i="93"/>
  <c r="M201" i="93"/>
  <c r="L201" i="93"/>
  <c r="K201" i="93"/>
  <c r="J201" i="93"/>
  <c r="I201" i="93"/>
  <c r="H201" i="93"/>
  <c r="G201" i="93"/>
  <c r="F201" i="93"/>
  <c r="E201" i="93"/>
  <c r="D201" i="93"/>
  <c r="C201" i="93"/>
  <c r="B201" i="93"/>
  <c r="BA200" i="93"/>
  <c r="AZ200" i="93"/>
  <c r="AY200" i="93"/>
  <c r="AX200" i="93"/>
  <c r="AW200" i="93"/>
  <c r="AV200" i="93"/>
  <c r="AU200" i="93"/>
  <c r="AT200" i="93"/>
  <c r="AS200" i="93"/>
  <c r="AR200" i="93"/>
  <c r="AQ200" i="93"/>
  <c r="AP200" i="93"/>
  <c r="AO200" i="93"/>
  <c r="AN200" i="93"/>
  <c r="AM200" i="93"/>
  <c r="AL200" i="93"/>
  <c r="AK200" i="93"/>
  <c r="AJ200" i="93"/>
  <c r="AI200" i="93"/>
  <c r="AH200" i="93"/>
  <c r="AG200" i="93"/>
  <c r="AF200" i="93"/>
  <c r="AE200" i="93"/>
  <c r="AD200" i="93"/>
  <c r="AC200" i="93"/>
  <c r="AB200" i="93"/>
  <c r="AA200" i="93"/>
  <c r="Z200" i="93"/>
  <c r="Y200" i="93"/>
  <c r="X200" i="93"/>
  <c r="W200" i="93"/>
  <c r="V200" i="93"/>
  <c r="U200" i="93"/>
  <c r="T200" i="93"/>
  <c r="S200" i="93"/>
  <c r="R200" i="93"/>
  <c r="Q200" i="93"/>
  <c r="P200" i="93"/>
  <c r="O200" i="93"/>
  <c r="N200" i="93"/>
  <c r="M200" i="93"/>
  <c r="L200" i="93"/>
  <c r="K200" i="93"/>
  <c r="J200" i="93"/>
  <c r="I200" i="93"/>
  <c r="H200" i="93"/>
  <c r="G200" i="93"/>
  <c r="F200" i="93"/>
  <c r="E200" i="93"/>
  <c r="D200" i="93"/>
  <c r="C200" i="93"/>
  <c r="B200" i="93"/>
  <c r="BA199" i="93"/>
  <c r="AZ199" i="93"/>
  <c r="AY199" i="93"/>
  <c r="AX199" i="93"/>
  <c r="AW199" i="93"/>
  <c r="AV199" i="93"/>
  <c r="AU199" i="93"/>
  <c r="AT199" i="93"/>
  <c r="AS199" i="93"/>
  <c r="AR199" i="93"/>
  <c r="AQ199" i="93"/>
  <c r="AP199" i="93"/>
  <c r="AO199" i="93"/>
  <c r="AN199" i="93"/>
  <c r="AM199" i="93"/>
  <c r="AL199" i="93"/>
  <c r="AK199" i="93"/>
  <c r="AJ199" i="93"/>
  <c r="AI199" i="93"/>
  <c r="AH199" i="93"/>
  <c r="AG199" i="93"/>
  <c r="AF199" i="93"/>
  <c r="AE199" i="93"/>
  <c r="AD199" i="93"/>
  <c r="AC199" i="93"/>
  <c r="AB199" i="93"/>
  <c r="AA199" i="93"/>
  <c r="Z199" i="93"/>
  <c r="Y199" i="93"/>
  <c r="X199" i="93"/>
  <c r="W199" i="93"/>
  <c r="V199" i="93"/>
  <c r="U199" i="93"/>
  <c r="T199" i="93"/>
  <c r="S199" i="93"/>
  <c r="R199" i="93"/>
  <c r="Q199" i="93"/>
  <c r="P199" i="93"/>
  <c r="O199" i="93"/>
  <c r="N199" i="93"/>
  <c r="M199" i="93"/>
  <c r="L199" i="93"/>
  <c r="K199" i="93"/>
  <c r="J199" i="93"/>
  <c r="I199" i="93"/>
  <c r="H199" i="93"/>
  <c r="G199" i="93"/>
  <c r="F199" i="93"/>
  <c r="E199" i="93"/>
  <c r="D199" i="93"/>
  <c r="C199" i="93"/>
  <c r="B199" i="93"/>
  <c r="BA198" i="93"/>
  <c r="AZ198" i="93"/>
  <c r="AY198" i="93"/>
  <c r="AX198" i="93"/>
  <c r="AW198" i="93"/>
  <c r="AV198" i="93"/>
  <c r="AU198" i="93"/>
  <c r="AT198" i="93"/>
  <c r="AS198" i="93"/>
  <c r="AR198" i="93"/>
  <c r="AQ198" i="93"/>
  <c r="AP198" i="93"/>
  <c r="AO198" i="93"/>
  <c r="AN198" i="93"/>
  <c r="AM198" i="93"/>
  <c r="AL198" i="93"/>
  <c r="AK198" i="93"/>
  <c r="AJ198" i="93"/>
  <c r="AI198" i="93"/>
  <c r="AH198" i="93"/>
  <c r="AG198" i="93"/>
  <c r="AF198" i="93"/>
  <c r="AE198" i="93"/>
  <c r="AD198" i="93"/>
  <c r="AC198" i="93"/>
  <c r="AB198" i="93"/>
  <c r="AA198" i="93"/>
  <c r="Z198" i="93"/>
  <c r="Y198" i="93"/>
  <c r="X198" i="93"/>
  <c r="W198" i="93"/>
  <c r="V198" i="93"/>
  <c r="U198" i="93"/>
  <c r="T198" i="93"/>
  <c r="S198" i="93"/>
  <c r="R198" i="93"/>
  <c r="Q198" i="93"/>
  <c r="P198" i="93"/>
  <c r="O198" i="93"/>
  <c r="N198" i="93"/>
  <c r="M198" i="93"/>
  <c r="L198" i="93"/>
  <c r="K198" i="93"/>
  <c r="J198" i="93"/>
  <c r="I198" i="93"/>
  <c r="H198" i="93"/>
  <c r="G198" i="93"/>
  <c r="F198" i="93"/>
  <c r="E198" i="93"/>
  <c r="D198" i="93"/>
  <c r="C198" i="93"/>
  <c r="B198" i="93"/>
  <c r="BA197" i="93"/>
  <c r="AZ197" i="93"/>
  <c r="AY197" i="93"/>
  <c r="AX197" i="93"/>
  <c r="AW197" i="93"/>
  <c r="AV197" i="93"/>
  <c r="AU197" i="93"/>
  <c r="AT197" i="93"/>
  <c r="AS197" i="93"/>
  <c r="AR197" i="93"/>
  <c r="AQ197" i="93"/>
  <c r="AP197" i="93"/>
  <c r="AO197" i="93"/>
  <c r="AN197" i="93"/>
  <c r="AM197" i="93"/>
  <c r="AL197" i="93"/>
  <c r="AK197" i="93"/>
  <c r="AJ197" i="93"/>
  <c r="AI197" i="93"/>
  <c r="AH197" i="93"/>
  <c r="AG197" i="93"/>
  <c r="AF197" i="93"/>
  <c r="AE197" i="93"/>
  <c r="AD197" i="93"/>
  <c r="AC197" i="93"/>
  <c r="AB197" i="93"/>
  <c r="AA197" i="93"/>
  <c r="Z197" i="93"/>
  <c r="Y197" i="93"/>
  <c r="X197" i="93"/>
  <c r="W197" i="93"/>
  <c r="V197" i="93"/>
  <c r="U197" i="93"/>
  <c r="T197" i="93"/>
  <c r="S197" i="93"/>
  <c r="R197" i="93"/>
  <c r="Q197" i="93"/>
  <c r="P197" i="93"/>
  <c r="O197" i="93"/>
  <c r="N197" i="93"/>
  <c r="M197" i="93"/>
  <c r="L197" i="93"/>
  <c r="K197" i="93"/>
  <c r="J197" i="93"/>
  <c r="I197" i="93"/>
  <c r="H197" i="93"/>
  <c r="G197" i="93"/>
  <c r="F197" i="93"/>
  <c r="E197" i="93"/>
  <c r="D197" i="93"/>
  <c r="C197" i="93"/>
  <c r="B197" i="93"/>
  <c r="BA196" i="93"/>
  <c r="AZ196" i="93"/>
  <c r="AY196" i="93"/>
  <c r="AX196" i="93"/>
  <c r="AW196" i="93"/>
  <c r="AV196" i="93"/>
  <c r="AU196" i="93"/>
  <c r="AT196" i="93"/>
  <c r="AS196" i="93"/>
  <c r="AR196" i="93"/>
  <c r="AQ196" i="93"/>
  <c r="AP196" i="93"/>
  <c r="AO196" i="93"/>
  <c r="AN196" i="93"/>
  <c r="AM196" i="93"/>
  <c r="AL196" i="93"/>
  <c r="AK196" i="93"/>
  <c r="AJ196" i="93"/>
  <c r="AI196" i="93"/>
  <c r="AH196" i="93"/>
  <c r="AG196" i="93"/>
  <c r="AF196" i="93"/>
  <c r="AE196" i="93"/>
  <c r="AD196" i="93"/>
  <c r="AC196" i="93"/>
  <c r="AB196" i="93"/>
  <c r="AA196" i="93"/>
  <c r="Z196" i="93"/>
  <c r="Y196" i="93"/>
  <c r="X196" i="93"/>
  <c r="W196" i="93"/>
  <c r="V196" i="93"/>
  <c r="U196" i="93"/>
  <c r="T196" i="93"/>
  <c r="S196" i="93"/>
  <c r="R196" i="93"/>
  <c r="Q196" i="93"/>
  <c r="P196" i="93"/>
  <c r="O196" i="93"/>
  <c r="N196" i="93"/>
  <c r="M196" i="93"/>
  <c r="L196" i="93"/>
  <c r="K196" i="93"/>
  <c r="J196" i="93"/>
  <c r="I196" i="93"/>
  <c r="H196" i="93"/>
  <c r="G196" i="93"/>
  <c r="F196" i="93"/>
  <c r="E196" i="93"/>
  <c r="D196" i="93"/>
  <c r="C196" i="93"/>
  <c r="B196" i="93"/>
  <c r="BA195" i="93"/>
  <c r="AZ195" i="93"/>
  <c r="AY195" i="93"/>
  <c r="AX195" i="93"/>
  <c r="AW195" i="93"/>
  <c r="AV195" i="93"/>
  <c r="AU195" i="93"/>
  <c r="AT195" i="93"/>
  <c r="AS195" i="93"/>
  <c r="AR195" i="93"/>
  <c r="AQ195" i="93"/>
  <c r="AP195" i="93"/>
  <c r="AO195" i="93"/>
  <c r="AN195" i="93"/>
  <c r="AM195" i="93"/>
  <c r="AL195" i="93"/>
  <c r="AK195" i="93"/>
  <c r="AJ195" i="93"/>
  <c r="AI195" i="93"/>
  <c r="AH195" i="93"/>
  <c r="AG195" i="93"/>
  <c r="AF195" i="93"/>
  <c r="AE195" i="93"/>
  <c r="AD195" i="93"/>
  <c r="AC195" i="93"/>
  <c r="AB195" i="93"/>
  <c r="AA195" i="93"/>
  <c r="Z195" i="93"/>
  <c r="Y195" i="93"/>
  <c r="X195" i="93"/>
  <c r="W195" i="93"/>
  <c r="V195" i="93"/>
  <c r="U195" i="93"/>
  <c r="T195" i="93"/>
  <c r="S195" i="93"/>
  <c r="R195" i="93"/>
  <c r="Q195" i="93"/>
  <c r="P195" i="93"/>
  <c r="O195" i="93"/>
  <c r="N195" i="93"/>
  <c r="M195" i="93"/>
  <c r="L195" i="93"/>
  <c r="K195" i="93"/>
  <c r="J195" i="93"/>
  <c r="I195" i="93"/>
  <c r="H195" i="93"/>
  <c r="G195" i="93"/>
  <c r="F195" i="93"/>
  <c r="E195" i="93"/>
  <c r="D195" i="93"/>
  <c r="C195" i="93"/>
  <c r="B195" i="93"/>
  <c r="BA194" i="93"/>
  <c r="AZ194" i="93"/>
  <c r="AY194" i="93"/>
  <c r="AX194" i="93"/>
  <c r="AW194" i="93"/>
  <c r="AV194" i="93"/>
  <c r="AU194" i="93"/>
  <c r="AT194" i="93"/>
  <c r="AS194" i="93"/>
  <c r="AR194" i="93"/>
  <c r="AQ194" i="93"/>
  <c r="AP194" i="93"/>
  <c r="AO194" i="93"/>
  <c r="AN194" i="93"/>
  <c r="AM194" i="93"/>
  <c r="AL194" i="93"/>
  <c r="AK194" i="93"/>
  <c r="AJ194" i="93"/>
  <c r="AI194" i="93"/>
  <c r="AH194" i="93"/>
  <c r="AG194" i="93"/>
  <c r="AF194" i="93"/>
  <c r="AE194" i="93"/>
  <c r="AD194" i="93"/>
  <c r="AC194" i="93"/>
  <c r="AB194" i="93"/>
  <c r="AA194" i="93"/>
  <c r="Z194" i="93"/>
  <c r="Y194" i="93"/>
  <c r="X194" i="93"/>
  <c r="W194" i="93"/>
  <c r="V194" i="93"/>
  <c r="U194" i="93"/>
  <c r="T194" i="93"/>
  <c r="S194" i="93"/>
  <c r="R194" i="93"/>
  <c r="Q194" i="93"/>
  <c r="P194" i="93"/>
  <c r="O194" i="93"/>
  <c r="N194" i="93"/>
  <c r="M194" i="93"/>
  <c r="L194" i="93"/>
  <c r="K194" i="93"/>
  <c r="J194" i="93"/>
  <c r="I194" i="93"/>
  <c r="H194" i="93"/>
  <c r="G194" i="93"/>
  <c r="F194" i="93"/>
  <c r="E194" i="93"/>
  <c r="D194" i="93"/>
  <c r="C194" i="93"/>
  <c r="B194" i="93"/>
  <c r="BA193" i="93"/>
  <c r="AZ193" i="93"/>
  <c r="AY193" i="93"/>
  <c r="AX193" i="93"/>
  <c r="AW193" i="93"/>
  <c r="AV193" i="93"/>
  <c r="AU193" i="93"/>
  <c r="AT193" i="93"/>
  <c r="AS193" i="93"/>
  <c r="AR193" i="93"/>
  <c r="AQ193" i="93"/>
  <c r="AP193" i="93"/>
  <c r="AO193" i="93"/>
  <c r="AN193" i="93"/>
  <c r="AM193" i="93"/>
  <c r="AL193" i="93"/>
  <c r="AK193" i="93"/>
  <c r="AJ193" i="93"/>
  <c r="AI193" i="93"/>
  <c r="AH193" i="93"/>
  <c r="AG193" i="93"/>
  <c r="AF193" i="93"/>
  <c r="AE193" i="93"/>
  <c r="AD193" i="93"/>
  <c r="AC193" i="93"/>
  <c r="AB193" i="93"/>
  <c r="AA193" i="93"/>
  <c r="Z193" i="93"/>
  <c r="Y193" i="93"/>
  <c r="X193" i="93"/>
  <c r="W193" i="93"/>
  <c r="V193" i="93"/>
  <c r="U193" i="93"/>
  <c r="T193" i="93"/>
  <c r="S193" i="93"/>
  <c r="R193" i="93"/>
  <c r="Q193" i="93"/>
  <c r="P193" i="93"/>
  <c r="O193" i="93"/>
  <c r="N193" i="93"/>
  <c r="M193" i="93"/>
  <c r="L193" i="93"/>
  <c r="K193" i="93"/>
  <c r="J193" i="93"/>
  <c r="I193" i="93"/>
  <c r="H193" i="93"/>
  <c r="G193" i="93"/>
  <c r="F193" i="93"/>
  <c r="E193" i="93"/>
  <c r="D193" i="93"/>
  <c r="C193" i="93"/>
  <c r="B193" i="93"/>
  <c r="BA192" i="93"/>
  <c r="AZ192" i="93"/>
  <c r="AY192" i="93"/>
  <c r="AX192" i="93"/>
  <c r="AW192" i="93"/>
  <c r="AV192" i="93"/>
  <c r="AU192" i="93"/>
  <c r="AT192" i="93"/>
  <c r="AS192" i="93"/>
  <c r="AR192" i="93"/>
  <c r="AQ192" i="93"/>
  <c r="AP192" i="93"/>
  <c r="AO192" i="93"/>
  <c r="AN192" i="93"/>
  <c r="AM192" i="93"/>
  <c r="AL192" i="93"/>
  <c r="AK192" i="93"/>
  <c r="AJ192" i="93"/>
  <c r="AI192" i="93"/>
  <c r="AH192" i="93"/>
  <c r="AG192" i="93"/>
  <c r="AF192" i="93"/>
  <c r="AE192" i="93"/>
  <c r="AD192" i="93"/>
  <c r="AC192" i="93"/>
  <c r="AB192" i="93"/>
  <c r="AA192" i="93"/>
  <c r="Z192" i="93"/>
  <c r="Y192" i="93"/>
  <c r="X192" i="93"/>
  <c r="W192" i="93"/>
  <c r="V192" i="93"/>
  <c r="U192" i="93"/>
  <c r="T192" i="93"/>
  <c r="S192" i="93"/>
  <c r="R192" i="93"/>
  <c r="Q192" i="93"/>
  <c r="P192" i="93"/>
  <c r="O192" i="93"/>
  <c r="N192" i="93"/>
  <c r="M192" i="93"/>
  <c r="L192" i="93"/>
  <c r="K192" i="93"/>
  <c r="J192" i="93"/>
  <c r="I192" i="93"/>
  <c r="H192" i="93"/>
  <c r="G192" i="93"/>
  <c r="F192" i="93"/>
  <c r="E192" i="93"/>
  <c r="D192" i="93"/>
  <c r="C192" i="93"/>
  <c r="B192" i="93"/>
  <c r="BA191" i="93"/>
  <c r="AZ191" i="93"/>
  <c r="AY191" i="93"/>
  <c r="AX191" i="93"/>
  <c r="AW191" i="93"/>
  <c r="AV191" i="93"/>
  <c r="AU191" i="93"/>
  <c r="AT191" i="93"/>
  <c r="AS191" i="93"/>
  <c r="AR191" i="93"/>
  <c r="AQ191" i="93"/>
  <c r="AP191" i="93"/>
  <c r="AO191" i="93"/>
  <c r="AN191" i="93"/>
  <c r="AM191" i="93"/>
  <c r="AL191" i="93"/>
  <c r="AK191" i="93"/>
  <c r="AJ191" i="93"/>
  <c r="AI191" i="93"/>
  <c r="AH191" i="93"/>
  <c r="AG191" i="93"/>
  <c r="AF191" i="93"/>
  <c r="AE191" i="93"/>
  <c r="AD191" i="93"/>
  <c r="AC191" i="93"/>
  <c r="AB191" i="93"/>
  <c r="AA191" i="93"/>
  <c r="Z191" i="93"/>
  <c r="Y191" i="93"/>
  <c r="X191" i="93"/>
  <c r="W191" i="93"/>
  <c r="V191" i="93"/>
  <c r="U191" i="93"/>
  <c r="T191" i="93"/>
  <c r="S191" i="93"/>
  <c r="R191" i="93"/>
  <c r="Q191" i="93"/>
  <c r="P191" i="93"/>
  <c r="O191" i="93"/>
  <c r="N191" i="93"/>
  <c r="M191" i="93"/>
  <c r="L191" i="93"/>
  <c r="K191" i="93"/>
  <c r="J191" i="93"/>
  <c r="I191" i="93"/>
  <c r="H191" i="93"/>
  <c r="G191" i="93"/>
  <c r="F191" i="93"/>
  <c r="E191" i="93"/>
  <c r="D191" i="93"/>
  <c r="C191" i="93"/>
  <c r="B191" i="93"/>
  <c r="BA190" i="93"/>
  <c r="AZ190" i="93"/>
  <c r="AY190" i="93"/>
  <c r="AX190" i="93"/>
  <c r="AW190" i="93"/>
  <c r="AV190" i="93"/>
  <c r="AU190" i="93"/>
  <c r="AT190" i="93"/>
  <c r="AS190" i="93"/>
  <c r="AR190" i="93"/>
  <c r="AQ190" i="93"/>
  <c r="AP190" i="93"/>
  <c r="AO190" i="93"/>
  <c r="AN190" i="93"/>
  <c r="AM190" i="93"/>
  <c r="AL190" i="93"/>
  <c r="AK190" i="93"/>
  <c r="AJ190" i="93"/>
  <c r="AI190" i="93"/>
  <c r="AH190" i="93"/>
  <c r="AG190" i="93"/>
  <c r="AF190" i="93"/>
  <c r="AE190" i="93"/>
  <c r="AD190" i="93"/>
  <c r="AC190" i="93"/>
  <c r="AB190" i="93"/>
  <c r="AA190" i="93"/>
  <c r="Z190" i="93"/>
  <c r="Y190" i="93"/>
  <c r="X190" i="93"/>
  <c r="W190" i="93"/>
  <c r="V190" i="93"/>
  <c r="U190" i="93"/>
  <c r="T190" i="93"/>
  <c r="S190" i="93"/>
  <c r="R190" i="93"/>
  <c r="Q190" i="93"/>
  <c r="P190" i="93"/>
  <c r="O190" i="93"/>
  <c r="N190" i="93"/>
  <c r="M190" i="93"/>
  <c r="L190" i="93"/>
  <c r="K190" i="93"/>
  <c r="J190" i="93"/>
  <c r="I190" i="93"/>
  <c r="H190" i="93"/>
  <c r="G190" i="93"/>
  <c r="F190" i="93"/>
  <c r="E190" i="93"/>
  <c r="D190" i="93"/>
  <c r="C190" i="93"/>
  <c r="B190" i="93"/>
  <c r="BA189" i="93"/>
  <c r="AZ189" i="93"/>
  <c r="AY189" i="93"/>
  <c r="AX189" i="93"/>
  <c r="AW189" i="93"/>
  <c r="AV189" i="93"/>
  <c r="AU189" i="93"/>
  <c r="AT189" i="93"/>
  <c r="AS189" i="93"/>
  <c r="AR189" i="93"/>
  <c r="AQ189" i="93"/>
  <c r="AP189" i="93"/>
  <c r="AO189" i="93"/>
  <c r="AN189" i="93"/>
  <c r="AM189" i="93"/>
  <c r="AL189" i="93"/>
  <c r="AK189" i="93"/>
  <c r="AJ189" i="93"/>
  <c r="AI189" i="93"/>
  <c r="AH189" i="93"/>
  <c r="AG189" i="93"/>
  <c r="AF189" i="93"/>
  <c r="AE189" i="93"/>
  <c r="AD189" i="93"/>
  <c r="AC189" i="93"/>
  <c r="AB189" i="93"/>
  <c r="AA189" i="93"/>
  <c r="Z189" i="93"/>
  <c r="Y189" i="93"/>
  <c r="X189" i="93"/>
  <c r="W189" i="93"/>
  <c r="V189" i="93"/>
  <c r="U189" i="93"/>
  <c r="T189" i="93"/>
  <c r="S189" i="93"/>
  <c r="R189" i="93"/>
  <c r="Q189" i="93"/>
  <c r="P189" i="93"/>
  <c r="O189" i="93"/>
  <c r="N189" i="93"/>
  <c r="M189" i="93"/>
  <c r="L189" i="93"/>
  <c r="K189" i="93"/>
  <c r="J189" i="93"/>
  <c r="I189" i="93"/>
  <c r="H189" i="93"/>
  <c r="G189" i="93"/>
  <c r="F189" i="93"/>
  <c r="E189" i="93"/>
  <c r="D189" i="93"/>
  <c r="C189" i="93"/>
  <c r="B189" i="93"/>
  <c r="BA188" i="93"/>
  <c r="AZ188" i="93"/>
  <c r="AY188" i="93"/>
  <c r="AX188" i="93"/>
  <c r="AW188" i="93"/>
  <c r="AV188" i="93"/>
  <c r="AU188" i="93"/>
  <c r="AT188" i="93"/>
  <c r="AS188" i="93"/>
  <c r="AR188" i="93"/>
  <c r="AQ188" i="93"/>
  <c r="AP188" i="93"/>
  <c r="AO188" i="93"/>
  <c r="AN188" i="93"/>
  <c r="AM188" i="93"/>
  <c r="AL188" i="93"/>
  <c r="AK188" i="93"/>
  <c r="AJ188" i="93"/>
  <c r="AI188" i="93"/>
  <c r="AH188" i="93"/>
  <c r="AG188" i="93"/>
  <c r="AF188" i="93"/>
  <c r="AE188" i="93"/>
  <c r="AD188" i="93"/>
  <c r="AC188" i="93"/>
  <c r="AB188" i="93"/>
  <c r="AA188" i="93"/>
  <c r="Z188" i="93"/>
  <c r="Y188" i="93"/>
  <c r="X188" i="93"/>
  <c r="W188" i="93"/>
  <c r="V188" i="93"/>
  <c r="U188" i="93"/>
  <c r="T188" i="93"/>
  <c r="S188" i="93"/>
  <c r="R188" i="93"/>
  <c r="Q188" i="93"/>
  <c r="P188" i="93"/>
  <c r="O188" i="93"/>
  <c r="N188" i="93"/>
  <c r="M188" i="93"/>
  <c r="L188" i="93"/>
  <c r="K188" i="93"/>
  <c r="J188" i="93"/>
  <c r="I188" i="93"/>
  <c r="H188" i="93"/>
  <c r="G188" i="93"/>
  <c r="F188" i="93"/>
  <c r="E188" i="93"/>
  <c r="D188" i="93"/>
  <c r="C188" i="93"/>
  <c r="B188" i="93"/>
  <c r="BA187" i="93"/>
  <c r="AZ187" i="93"/>
  <c r="AY187" i="93"/>
  <c r="AX187" i="93"/>
  <c r="AW187" i="93"/>
  <c r="AV187" i="93"/>
  <c r="AU187" i="93"/>
  <c r="AT187" i="93"/>
  <c r="AS187" i="93"/>
  <c r="AR187" i="93"/>
  <c r="AQ187" i="93"/>
  <c r="AP187" i="93"/>
  <c r="AO187" i="93"/>
  <c r="AN187" i="93"/>
  <c r="AM187" i="93"/>
  <c r="AL187" i="93"/>
  <c r="AK187" i="93"/>
  <c r="AJ187" i="93"/>
  <c r="AI187" i="93"/>
  <c r="AH187" i="93"/>
  <c r="AG187" i="93"/>
  <c r="AF187" i="93"/>
  <c r="AE187" i="93"/>
  <c r="AD187" i="93"/>
  <c r="AC187" i="93"/>
  <c r="AB187" i="93"/>
  <c r="AA187" i="93"/>
  <c r="Z187" i="93"/>
  <c r="Y187" i="93"/>
  <c r="X187" i="93"/>
  <c r="W187" i="93"/>
  <c r="V187" i="93"/>
  <c r="U187" i="93"/>
  <c r="T187" i="93"/>
  <c r="S187" i="93"/>
  <c r="R187" i="93"/>
  <c r="Q187" i="93"/>
  <c r="P187" i="93"/>
  <c r="O187" i="93"/>
  <c r="N187" i="93"/>
  <c r="M187" i="93"/>
  <c r="L187" i="93"/>
  <c r="K187" i="93"/>
  <c r="J187" i="93"/>
  <c r="I187" i="93"/>
  <c r="H187" i="93"/>
  <c r="G187" i="93"/>
  <c r="F187" i="93"/>
  <c r="E187" i="93"/>
  <c r="D187" i="93"/>
  <c r="C187" i="93"/>
  <c r="B187" i="93"/>
  <c r="BA186" i="93"/>
  <c r="AZ186" i="93"/>
  <c r="AY186" i="93"/>
  <c r="AX186" i="93"/>
  <c r="AW186" i="93"/>
  <c r="AV186" i="93"/>
  <c r="AU186" i="93"/>
  <c r="AT186" i="93"/>
  <c r="AS186" i="93"/>
  <c r="AR186" i="93"/>
  <c r="AQ186" i="93"/>
  <c r="AP186" i="93"/>
  <c r="AO186" i="93"/>
  <c r="AN186" i="93"/>
  <c r="AM186" i="93"/>
  <c r="AL186" i="93"/>
  <c r="AK186" i="93"/>
  <c r="AJ186" i="93"/>
  <c r="AI186" i="93"/>
  <c r="AH186" i="93"/>
  <c r="AG186" i="93"/>
  <c r="AF186" i="93"/>
  <c r="AE186" i="93"/>
  <c r="AD186" i="93"/>
  <c r="AC186" i="93"/>
  <c r="AB186" i="93"/>
  <c r="AA186" i="93"/>
  <c r="Z186" i="93"/>
  <c r="Y186" i="93"/>
  <c r="X186" i="93"/>
  <c r="W186" i="93"/>
  <c r="V186" i="93"/>
  <c r="U186" i="93"/>
  <c r="T186" i="93"/>
  <c r="S186" i="93"/>
  <c r="R186" i="93"/>
  <c r="Q186" i="93"/>
  <c r="P186" i="93"/>
  <c r="O186" i="93"/>
  <c r="N186" i="93"/>
  <c r="M186" i="93"/>
  <c r="L186" i="93"/>
  <c r="K186" i="93"/>
  <c r="J186" i="93"/>
  <c r="I186" i="93"/>
  <c r="H186" i="93"/>
  <c r="G186" i="93"/>
  <c r="F186" i="93"/>
  <c r="E186" i="93"/>
  <c r="D186" i="93"/>
  <c r="C186" i="93"/>
  <c r="B186" i="93"/>
  <c r="BA185" i="93"/>
  <c r="AZ185" i="93"/>
  <c r="AY185" i="93"/>
  <c r="AX185" i="93"/>
  <c r="AW185" i="93"/>
  <c r="AV185" i="93"/>
  <c r="AU185" i="93"/>
  <c r="AT185" i="93"/>
  <c r="AS185" i="93"/>
  <c r="AR185" i="93"/>
  <c r="AQ185" i="93"/>
  <c r="AP185" i="93"/>
  <c r="AO185" i="93"/>
  <c r="AN185" i="93"/>
  <c r="AM185" i="93"/>
  <c r="AL185" i="93"/>
  <c r="AK185" i="93"/>
  <c r="AJ185" i="93"/>
  <c r="AI185" i="93"/>
  <c r="AH185" i="93"/>
  <c r="AG185" i="93"/>
  <c r="AF185" i="93"/>
  <c r="AE185" i="93"/>
  <c r="AD185" i="93"/>
  <c r="AC185" i="93"/>
  <c r="AB185" i="93"/>
  <c r="AA185" i="93"/>
  <c r="Z185" i="93"/>
  <c r="Y185" i="93"/>
  <c r="X185" i="93"/>
  <c r="W185" i="93"/>
  <c r="V185" i="93"/>
  <c r="U185" i="93"/>
  <c r="T185" i="93"/>
  <c r="S185" i="93"/>
  <c r="R185" i="93"/>
  <c r="Q185" i="93"/>
  <c r="P185" i="93"/>
  <c r="O185" i="93"/>
  <c r="N185" i="93"/>
  <c r="M185" i="93"/>
  <c r="L185" i="93"/>
  <c r="K185" i="93"/>
  <c r="J185" i="93"/>
  <c r="I185" i="93"/>
  <c r="H185" i="93"/>
  <c r="G185" i="93"/>
  <c r="F185" i="93"/>
  <c r="E185" i="93"/>
  <c r="D185" i="93"/>
  <c r="C185" i="93"/>
  <c r="B185" i="93"/>
  <c r="BA184" i="93"/>
  <c r="AZ184" i="93"/>
  <c r="AY184" i="93"/>
  <c r="AX184" i="93"/>
  <c r="AW184" i="93"/>
  <c r="AV184" i="93"/>
  <c r="AU184" i="93"/>
  <c r="AT184" i="93"/>
  <c r="AS184" i="93"/>
  <c r="AR184" i="93"/>
  <c r="AQ184" i="93"/>
  <c r="AP184" i="93"/>
  <c r="AO184" i="93"/>
  <c r="AN184" i="93"/>
  <c r="AM184" i="93"/>
  <c r="AL184" i="93"/>
  <c r="AK184" i="93"/>
  <c r="AJ184" i="93"/>
  <c r="AI184" i="93"/>
  <c r="AH184" i="93"/>
  <c r="AG184" i="93"/>
  <c r="AF184" i="93"/>
  <c r="AE184" i="93"/>
  <c r="AD184" i="93"/>
  <c r="AC184" i="93"/>
  <c r="AB184" i="93"/>
  <c r="AA184" i="93"/>
  <c r="Z184" i="93"/>
  <c r="Y184" i="93"/>
  <c r="X184" i="93"/>
  <c r="W184" i="93"/>
  <c r="V184" i="93"/>
  <c r="U184" i="93"/>
  <c r="T184" i="93"/>
  <c r="S184" i="93"/>
  <c r="R184" i="93"/>
  <c r="Q184" i="93"/>
  <c r="P184" i="93"/>
  <c r="O184" i="93"/>
  <c r="N184" i="93"/>
  <c r="M184" i="93"/>
  <c r="L184" i="93"/>
  <c r="K184" i="93"/>
  <c r="J184" i="93"/>
  <c r="I184" i="93"/>
  <c r="H184" i="93"/>
  <c r="G184" i="93"/>
  <c r="F184" i="93"/>
  <c r="E184" i="93"/>
  <c r="D184" i="93"/>
  <c r="C184" i="93"/>
  <c r="B184" i="93"/>
  <c r="BA183" i="93"/>
  <c r="AZ183" i="93"/>
  <c r="AY183" i="93"/>
  <c r="AX183" i="93"/>
  <c r="AW183" i="93"/>
  <c r="AV183" i="93"/>
  <c r="AU183" i="93"/>
  <c r="AT183" i="93"/>
  <c r="AS183" i="93"/>
  <c r="AR183" i="93"/>
  <c r="AQ183" i="93"/>
  <c r="AP183" i="93"/>
  <c r="AO183" i="93"/>
  <c r="AN183" i="93"/>
  <c r="AM183" i="93"/>
  <c r="AL183" i="93"/>
  <c r="AK183" i="93"/>
  <c r="AJ183" i="93"/>
  <c r="AI183" i="93"/>
  <c r="AH183" i="93"/>
  <c r="AG183" i="93"/>
  <c r="AF183" i="93"/>
  <c r="AE183" i="93"/>
  <c r="AD183" i="93"/>
  <c r="AC183" i="93"/>
  <c r="AB183" i="93"/>
  <c r="AA183" i="93"/>
  <c r="Z183" i="93"/>
  <c r="Y183" i="93"/>
  <c r="X183" i="93"/>
  <c r="W183" i="93"/>
  <c r="V183" i="93"/>
  <c r="U183" i="93"/>
  <c r="T183" i="93"/>
  <c r="S183" i="93"/>
  <c r="R183" i="93"/>
  <c r="Q183" i="93"/>
  <c r="P183" i="93"/>
  <c r="O183" i="93"/>
  <c r="N183" i="93"/>
  <c r="M183" i="93"/>
  <c r="L183" i="93"/>
  <c r="K183" i="93"/>
  <c r="J183" i="93"/>
  <c r="I183" i="93"/>
  <c r="H183" i="93"/>
  <c r="G183" i="93"/>
  <c r="F183" i="93"/>
  <c r="E183" i="93"/>
  <c r="D183" i="93"/>
  <c r="C183" i="93"/>
  <c r="B183" i="93"/>
  <c r="BA182" i="93"/>
  <c r="AZ182" i="93"/>
  <c r="AY182" i="93"/>
  <c r="AX182" i="93"/>
  <c r="AW182" i="93"/>
  <c r="AV182" i="93"/>
  <c r="AU182" i="93"/>
  <c r="AT182" i="93"/>
  <c r="AS182" i="93"/>
  <c r="AR182" i="93"/>
  <c r="AQ182" i="93"/>
  <c r="AP182" i="93"/>
  <c r="AO182" i="93"/>
  <c r="AN182" i="93"/>
  <c r="AM182" i="93"/>
  <c r="AL182" i="93"/>
  <c r="AK182" i="93"/>
  <c r="AJ182" i="93"/>
  <c r="AI182" i="93"/>
  <c r="AH182" i="93"/>
  <c r="AG182" i="93"/>
  <c r="AF182" i="93"/>
  <c r="AE182" i="93"/>
  <c r="AD182" i="93"/>
  <c r="AC182" i="93"/>
  <c r="AB182" i="93"/>
  <c r="AA182" i="93"/>
  <c r="Z182" i="93"/>
  <c r="Y182" i="93"/>
  <c r="X182" i="93"/>
  <c r="W182" i="93"/>
  <c r="V182" i="93"/>
  <c r="U182" i="93"/>
  <c r="T182" i="93"/>
  <c r="S182" i="93"/>
  <c r="R182" i="93"/>
  <c r="Q182" i="93"/>
  <c r="P182" i="93"/>
  <c r="O182" i="93"/>
  <c r="N182" i="93"/>
  <c r="M182" i="93"/>
  <c r="L182" i="93"/>
  <c r="K182" i="93"/>
  <c r="J182" i="93"/>
  <c r="I182" i="93"/>
  <c r="H182" i="93"/>
  <c r="G182" i="93"/>
  <c r="F182" i="93"/>
  <c r="E182" i="93"/>
  <c r="D182" i="93"/>
  <c r="C182" i="93"/>
  <c r="B182" i="93"/>
  <c r="BA181" i="93"/>
  <c r="AZ181" i="93"/>
  <c r="AY181" i="93"/>
  <c r="AX181" i="93"/>
  <c r="AW181" i="93"/>
  <c r="AV181" i="93"/>
  <c r="AU181" i="93"/>
  <c r="AT181" i="93"/>
  <c r="AS181" i="93"/>
  <c r="AR181" i="93"/>
  <c r="AQ181" i="93"/>
  <c r="AP181" i="93"/>
  <c r="AO181" i="93"/>
  <c r="AN181" i="93"/>
  <c r="AM181" i="93"/>
  <c r="AL181" i="93"/>
  <c r="AK181" i="93"/>
  <c r="AJ181" i="93"/>
  <c r="AI181" i="93"/>
  <c r="AH181" i="93"/>
  <c r="AG181" i="93"/>
  <c r="AF181" i="93"/>
  <c r="AE181" i="93"/>
  <c r="AD181" i="93"/>
  <c r="AC181" i="93"/>
  <c r="AB181" i="93"/>
  <c r="AA181" i="93"/>
  <c r="Z181" i="93"/>
  <c r="Y181" i="93"/>
  <c r="X181" i="93"/>
  <c r="W181" i="93"/>
  <c r="V181" i="93"/>
  <c r="U181" i="93"/>
  <c r="T181" i="93"/>
  <c r="S181" i="93"/>
  <c r="R181" i="93"/>
  <c r="Q181" i="93"/>
  <c r="P181" i="93"/>
  <c r="O181" i="93"/>
  <c r="N181" i="93"/>
  <c r="M181" i="93"/>
  <c r="L181" i="93"/>
  <c r="K181" i="93"/>
  <c r="J181" i="93"/>
  <c r="I181" i="93"/>
  <c r="H181" i="93"/>
  <c r="G181" i="93"/>
  <c r="F181" i="93"/>
  <c r="E181" i="93"/>
  <c r="D181" i="93"/>
  <c r="C181" i="93"/>
  <c r="B181" i="93"/>
  <c r="BA180" i="93"/>
  <c r="AZ180" i="93"/>
  <c r="AY180" i="93"/>
  <c r="AX180" i="93"/>
  <c r="AW180" i="93"/>
  <c r="AV180" i="93"/>
  <c r="AU180" i="93"/>
  <c r="AT180" i="93"/>
  <c r="AS180" i="93"/>
  <c r="AR180" i="93"/>
  <c r="AQ180" i="93"/>
  <c r="AP180" i="93"/>
  <c r="AO180" i="93"/>
  <c r="AN180" i="93"/>
  <c r="AM180" i="93"/>
  <c r="AL180" i="93"/>
  <c r="AK180" i="93"/>
  <c r="AJ180" i="93"/>
  <c r="AI180" i="93"/>
  <c r="AH180" i="93"/>
  <c r="AG180" i="93"/>
  <c r="AF180" i="93"/>
  <c r="AE180" i="93"/>
  <c r="AD180" i="93"/>
  <c r="AC180" i="93"/>
  <c r="AB180" i="93"/>
  <c r="AA180" i="93"/>
  <c r="Z180" i="93"/>
  <c r="Y180" i="93"/>
  <c r="X180" i="93"/>
  <c r="W180" i="93"/>
  <c r="V180" i="93"/>
  <c r="U180" i="93"/>
  <c r="T180" i="93"/>
  <c r="S180" i="93"/>
  <c r="R180" i="93"/>
  <c r="Q180" i="93"/>
  <c r="P180" i="93"/>
  <c r="O180" i="93"/>
  <c r="N180" i="93"/>
  <c r="M180" i="93"/>
  <c r="L180" i="93"/>
  <c r="K180" i="93"/>
  <c r="J180" i="93"/>
  <c r="I180" i="93"/>
  <c r="H180" i="93"/>
  <c r="G180" i="93"/>
  <c r="F180" i="93"/>
  <c r="E180" i="93"/>
  <c r="D180" i="93"/>
  <c r="C180" i="93"/>
  <c r="B180" i="93"/>
  <c r="BA179" i="93"/>
  <c r="AZ179" i="93"/>
  <c r="AY179" i="93"/>
  <c r="AX179" i="93"/>
  <c r="AW179" i="93"/>
  <c r="AV179" i="93"/>
  <c r="AU179" i="93"/>
  <c r="AT179" i="93"/>
  <c r="AS179" i="93"/>
  <c r="AR179" i="93"/>
  <c r="AQ179" i="93"/>
  <c r="AP179" i="93"/>
  <c r="AO179" i="93"/>
  <c r="AN179" i="93"/>
  <c r="AM179" i="93"/>
  <c r="AL179" i="93"/>
  <c r="AK179" i="93"/>
  <c r="AJ179" i="93"/>
  <c r="AI179" i="93"/>
  <c r="AH179" i="93"/>
  <c r="AG179" i="93"/>
  <c r="AF179" i="93"/>
  <c r="AE179" i="93"/>
  <c r="AD179" i="93"/>
  <c r="AC179" i="93"/>
  <c r="AB179" i="93"/>
  <c r="AA179" i="93"/>
  <c r="Z179" i="93"/>
  <c r="Y179" i="93"/>
  <c r="X179" i="93"/>
  <c r="W179" i="93"/>
  <c r="V179" i="93"/>
  <c r="U179" i="93"/>
  <c r="T179" i="93"/>
  <c r="S179" i="93"/>
  <c r="R179" i="93"/>
  <c r="Q179" i="93"/>
  <c r="P179" i="93"/>
  <c r="O179" i="93"/>
  <c r="N179" i="93"/>
  <c r="M179" i="93"/>
  <c r="L179" i="93"/>
  <c r="K179" i="93"/>
  <c r="J179" i="93"/>
  <c r="I179" i="93"/>
  <c r="H179" i="93"/>
  <c r="G179" i="93"/>
  <c r="F179" i="93"/>
  <c r="E179" i="93"/>
  <c r="D179" i="93"/>
  <c r="C179" i="93"/>
  <c r="B179" i="93"/>
  <c r="BA178" i="93"/>
  <c r="AZ178" i="93"/>
  <c r="AY178" i="93"/>
  <c r="AX178" i="93"/>
  <c r="AW178" i="93"/>
  <c r="AV178" i="93"/>
  <c r="AU178" i="93"/>
  <c r="AT178" i="93"/>
  <c r="AS178" i="93"/>
  <c r="AR178" i="93"/>
  <c r="AQ178" i="93"/>
  <c r="AP178" i="93"/>
  <c r="AO178" i="93"/>
  <c r="AN178" i="93"/>
  <c r="AM178" i="93"/>
  <c r="AL178" i="93"/>
  <c r="AK178" i="93"/>
  <c r="AJ178" i="93"/>
  <c r="AI178" i="93"/>
  <c r="AH178" i="93"/>
  <c r="AG178" i="93"/>
  <c r="AF178" i="93"/>
  <c r="AE178" i="93"/>
  <c r="AD178" i="93"/>
  <c r="AC178" i="93"/>
  <c r="AB178" i="93"/>
  <c r="AA178" i="93"/>
  <c r="Z178" i="93"/>
  <c r="Y178" i="93"/>
  <c r="X178" i="93"/>
  <c r="W178" i="93"/>
  <c r="V178" i="93"/>
  <c r="U178" i="93"/>
  <c r="T178" i="93"/>
  <c r="S178" i="93"/>
  <c r="R178" i="93"/>
  <c r="Q178" i="93"/>
  <c r="P178" i="93"/>
  <c r="O178" i="93"/>
  <c r="N178" i="93"/>
  <c r="M178" i="93"/>
  <c r="L178" i="93"/>
  <c r="K178" i="93"/>
  <c r="J178" i="93"/>
  <c r="I178" i="93"/>
  <c r="H178" i="93"/>
  <c r="G178" i="93"/>
  <c r="F178" i="93"/>
  <c r="E178" i="93"/>
  <c r="D178" i="93"/>
  <c r="C178" i="93"/>
  <c r="B178" i="93"/>
  <c r="BA177" i="93"/>
  <c r="AZ177" i="93"/>
  <c r="AY177" i="93"/>
  <c r="AX177" i="93"/>
  <c r="AW177" i="93"/>
  <c r="AV177" i="93"/>
  <c r="AU177" i="93"/>
  <c r="AT177" i="93"/>
  <c r="AS177" i="93"/>
  <c r="AR177" i="93"/>
  <c r="AQ177" i="93"/>
  <c r="AP177" i="93"/>
  <c r="AO177" i="93"/>
  <c r="AN177" i="93"/>
  <c r="AM177" i="93"/>
  <c r="AL177" i="93"/>
  <c r="AK177" i="93"/>
  <c r="AJ177" i="93"/>
  <c r="AI177" i="93"/>
  <c r="AH177" i="93"/>
  <c r="AG177" i="93"/>
  <c r="AF177" i="93"/>
  <c r="AE177" i="93"/>
  <c r="AD177" i="93"/>
  <c r="AC177" i="93"/>
  <c r="AB177" i="93"/>
  <c r="AA177" i="93"/>
  <c r="Z177" i="93"/>
  <c r="Y177" i="93"/>
  <c r="X177" i="93"/>
  <c r="W177" i="93"/>
  <c r="V177" i="93"/>
  <c r="U177" i="93"/>
  <c r="T177" i="93"/>
  <c r="S177" i="93"/>
  <c r="R177" i="93"/>
  <c r="Q177" i="93"/>
  <c r="P177" i="93"/>
  <c r="O177" i="93"/>
  <c r="N177" i="93"/>
  <c r="M177" i="93"/>
  <c r="L177" i="93"/>
  <c r="K177" i="93"/>
  <c r="J177" i="93"/>
  <c r="I177" i="93"/>
  <c r="H177" i="93"/>
  <c r="G177" i="93"/>
  <c r="F177" i="93"/>
  <c r="E177" i="93"/>
  <c r="D177" i="93"/>
  <c r="C177" i="93"/>
  <c r="B177" i="93"/>
  <c r="BA176" i="93"/>
  <c r="AZ176" i="93"/>
  <c r="AY176" i="93"/>
  <c r="AX176" i="93"/>
  <c r="AW176" i="93"/>
  <c r="AV176" i="93"/>
  <c r="AU176" i="93"/>
  <c r="AT176" i="93"/>
  <c r="AS176" i="93"/>
  <c r="AR176" i="93"/>
  <c r="AQ176" i="93"/>
  <c r="AP176" i="93"/>
  <c r="AO176" i="93"/>
  <c r="AN176" i="93"/>
  <c r="AM176" i="93"/>
  <c r="AL176" i="93"/>
  <c r="AK176" i="93"/>
  <c r="AJ176" i="93"/>
  <c r="AI176" i="93"/>
  <c r="AH176" i="93"/>
  <c r="AG176" i="93"/>
  <c r="AF176" i="93"/>
  <c r="AE176" i="93"/>
  <c r="AD176" i="93"/>
  <c r="AC176" i="93"/>
  <c r="AB176" i="93"/>
  <c r="AA176" i="93"/>
  <c r="Z176" i="93"/>
  <c r="Y176" i="93"/>
  <c r="X176" i="93"/>
  <c r="W176" i="93"/>
  <c r="V176" i="93"/>
  <c r="U176" i="93"/>
  <c r="T176" i="93"/>
  <c r="S176" i="93"/>
  <c r="R176" i="93"/>
  <c r="Q176" i="93"/>
  <c r="P176" i="93"/>
  <c r="O176" i="93"/>
  <c r="N176" i="93"/>
  <c r="M176" i="93"/>
  <c r="L176" i="93"/>
  <c r="K176" i="93"/>
  <c r="J176" i="93"/>
  <c r="I176" i="93"/>
  <c r="H176" i="93"/>
  <c r="G176" i="93"/>
  <c r="F176" i="93"/>
  <c r="E176" i="93"/>
  <c r="D176" i="93"/>
  <c r="C176" i="93"/>
  <c r="B176" i="93"/>
  <c r="BA175" i="93"/>
  <c r="AZ175" i="93"/>
  <c r="AY175" i="93"/>
  <c r="AX175" i="93"/>
  <c r="AW175" i="93"/>
  <c r="AV175" i="93"/>
  <c r="AU175" i="93"/>
  <c r="AT175" i="93"/>
  <c r="AS175" i="93"/>
  <c r="AR175" i="93"/>
  <c r="AQ175" i="93"/>
  <c r="AP175" i="93"/>
  <c r="AO175" i="93"/>
  <c r="AN175" i="93"/>
  <c r="AM175" i="93"/>
  <c r="AL175" i="93"/>
  <c r="AK175" i="93"/>
  <c r="AJ175" i="93"/>
  <c r="AI175" i="93"/>
  <c r="AH175" i="93"/>
  <c r="AG175" i="93"/>
  <c r="AF175" i="93"/>
  <c r="AE175" i="93"/>
  <c r="AD175" i="93"/>
  <c r="AC175" i="93"/>
  <c r="AB175" i="93"/>
  <c r="AA175" i="93"/>
  <c r="Z175" i="93"/>
  <c r="Y175" i="93"/>
  <c r="X175" i="93"/>
  <c r="W175" i="93"/>
  <c r="V175" i="93"/>
  <c r="U175" i="93"/>
  <c r="T175" i="93"/>
  <c r="S175" i="93"/>
  <c r="R175" i="93"/>
  <c r="Q175" i="93"/>
  <c r="P175" i="93"/>
  <c r="O175" i="93"/>
  <c r="N175" i="93"/>
  <c r="M175" i="93"/>
  <c r="L175" i="93"/>
  <c r="K175" i="93"/>
  <c r="J175" i="93"/>
  <c r="I175" i="93"/>
  <c r="H175" i="93"/>
  <c r="G175" i="93"/>
  <c r="F175" i="93"/>
  <c r="E175" i="93"/>
  <c r="D175" i="93"/>
  <c r="C175" i="93"/>
  <c r="B175" i="93"/>
  <c r="BA174" i="93"/>
  <c r="AZ174" i="93"/>
  <c r="AY174" i="93"/>
  <c r="AX174" i="93"/>
  <c r="AW174" i="93"/>
  <c r="AV174" i="93"/>
  <c r="AU174" i="93"/>
  <c r="AT174" i="93"/>
  <c r="AS174" i="93"/>
  <c r="AR174" i="93"/>
  <c r="AQ174" i="93"/>
  <c r="AP174" i="93"/>
  <c r="AO174" i="93"/>
  <c r="AN174" i="93"/>
  <c r="AM174" i="93"/>
  <c r="AL174" i="93"/>
  <c r="AK174" i="93"/>
  <c r="AJ174" i="93"/>
  <c r="AI174" i="93"/>
  <c r="AH174" i="93"/>
  <c r="AG174" i="93"/>
  <c r="AF174" i="93"/>
  <c r="AE174" i="93"/>
  <c r="AD174" i="93"/>
  <c r="AC174" i="93"/>
  <c r="AB174" i="93"/>
  <c r="AA174" i="93"/>
  <c r="Z174" i="93"/>
  <c r="Y174" i="93"/>
  <c r="X174" i="93"/>
  <c r="W174" i="93"/>
  <c r="V174" i="93"/>
  <c r="U174" i="93"/>
  <c r="T174" i="93"/>
  <c r="S174" i="93"/>
  <c r="R174" i="93"/>
  <c r="Q174" i="93"/>
  <c r="P174" i="93"/>
  <c r="O174" i="93"/>
  <c r="N174" i="93"/>
  <c r="M174" i="93"/>
  <c r="L174" i="93"/>
  <c r="K174" i="93"/>
  <c r="J174" i="93"/>
  <c r="I174" i="93"/>
  <c r="H174" i="93"/>
  <c r="G174" i="93"/>
  <c r="F174" i="93"/>
  <c r="E174" i="93"/>
  <c r="D174" i="93"/>
  <c r="C174" i="93"/>
  <c r="B174" i="93"/>
  <c r="BA173" i="93"/>
  <c r="AZ173" i="93"/>
  <c r="AY173" i="93"/>
  <c r="AX173" i="93"/>
  <c r="AW173" i="93"/>
  <c r="AV173" i="93"/>
  <c r="AU173" i="93"/>
  <c r="AT173" i="93"/>
  <c r="AS173" i="93"/>
  <c r="AR173" i="93"/>
  <c r="AQ173" i="93"/>
  <c r="AP173" i="93"/>
  <c r="AO173" i="93"/>
  <c r="AN173" i="93"/>
  <c r="AM173" i="93"/>
  <c r="AL173" i="93"/>
  <c r="AK173" i="93"/>
  <c r="AJ173" i="93"/>
  <c r="AI173" i="93"/>
  <c r="AH173" i="93"/>
  <c r="AG173" i="93"/>
  <c r="AF173" i="93"/>
  <c r="AE173" i="93"/>
  <c r="AD173" i="93"/>
  <c r="AC173" i="93"/>
  <c r="AB173" i="93"/>
  <c r="AA173" i="93"/>
  <c r="Z173" i="93"/>
  <c r="Y173" i="93"/>
  <c r="X173" i="93"/>
  <c r="W173" i="93"/>
  <c r="V173" i="93"/>
  <c r="U173" i="93"/>
  <c r="T173" i="93"/>
  <c r="S173" i="93"/>
  <c r="R173" i="93"/>
  <c r="Q173" i="93"/>
  <c r="P173" i="93"/>
  <c r="O173" i="93"/>
  <c r="N173" i="93"/>
  <c r="M173" i="93"/>
  <c r="L173" i="93"/>
  <c r="K173" i="93"/>
  <c r="J173" i="93"/>
  <c r="I173" i="93"/>
  <c r="H173" i="93"/>
  <c r="G173" i="93"/>
  <c r="F173" i="93"/>
  <c r="E173" i="93"/>
  <c r="D173" i="93"/>
  <c r="C173" i="93"/>
  <c r="B173" i="93"/>
  <c r="BA172" i="93"/>
  <c r="AZ172" i="93"/>
  <c r="AY172" i="93"/>
  <c r="AX172" i="93"/>
  <c r="AW172" i="93"/>
  <c r="AV172" i="93"/>
  <c r="AU172" i="93"/>
  <c r="AT172" i="93"/>
  <c r="AS172" i="93"/>
  <c r="AR172" i="93"/>
  <c r="AQ172" i="93"/>
  <c r="AP172" i="93"/>
  <c r="AO172" i="93"/>
  <c r="AN172" i="93"/>
  <c r="AM172" i="93"/>
  <c r="AL172" i="93"/>
  <c r="AK172" i="93"/>
  <c r="AJ172" i="93"/>
  <c r="AI172" i="93"/>
  <c r="AH172" i="93"/>
  <c r="AG172" i="93"/>
  <c r="AF172" i="93"/>
  <c r="AE172" i="93"/>
  <c r="AD172" i="93"/>
  <c r="AC172" i="93"/>
  <c r="AB172" i="93"/>
  <c r="AA172" i="93"/>
  <c r="Z172" i="93"/>
  <c r="Y172" i="93"/>
  <c r="X172" i="93"/>
  <c r="W172" i="93"/>
  <c r="V172" i="93"/>
  <c r="U172" i="93"/>
  <c r="T172" i="93"/>
  <c r="S172" i="93"/>
  <c r="R172" i="93"/>
  <c r="Q172" i="93"/>
  <c r="P172" i="93"/>
  <c r="O172" i="93"/>
  <c r="N172" i="93"/>
  <c r="M172" i="93"/>
  <c r="L172" i="93"/>
  <c r="K172" i="93"/>
  <c r="J172" i="93"/>
  <c r="I172" i="93"/>
  <c r="H172" i="93"/>
  <c r="G172" i="93"/>
  <c r="F172" i="93"/>
  <c r="E172" i="93"/>
  <c r="D172" i="93"/>
  <c r="C172" i="93"/>
  <c r="B172" i="93"/>
  <c r="BA171" i="93"/>
  <c r="AZ171" i="93"/>
  <c r="AY171" i="93"/>
  <c r="AX171" i="93"/>
  <c r="AW171" i="93"/>
  <c r="AV171" i="93"/>
  <c r="AU171" i="93"/>
  <c r="AT171" i="93"/>
  <c r="AS171" i="93"/>
  <c r="AR171" i="93"/>
  <c r="AQ171" i="93"/>
  <c r="AP171" i="93"/>
  <c r="AO171" i="93"/>
  <c r="AN171" i="93"/>
  <c r="AM171" i="93"/>
  <c r="AL171" i="93"/>
  <c r="AK171" i="93"/>
  <c r="AJ171" i="93"/>
  <c r="AI171" i="93"/>
  <c r="AH171" i="93"/>
  <c r="AG171" i="93"/>
  <c r="AF171" i="93"/>
  <c r="AE171" i="93"/>
  <c r="AD171" i="93"/>
  <c r="AC171" i="93"/>
  <c r="AB171" i="93"/>
  <c r="AA171" i="93"/>
  <c r="Z171" i="93"/>
  <c r="Y171" i="93"/>
  <c r="X171" i="93"/>
  <c r="W171" i="93"/>
  <c r="V171" i="93"/>
  <c r="U171" i="93"/>
  <c r="T171" i="93"/>
  <c r="S171" i="93"/>
  <c r="R171" i="93"/>
  <c r="Q171" i="93"/>
  <c r="P171" i="93"/>
  <c r="O171" i="93"/>
  <c r="N171" i="93"/>
  <c r="M171" i="93"/>
  <c r="L171" i="93"/>
  <c r="K171" i="93"/>
  <c r="J171" i="93"/>
  <c r="I171" i="93"/>
  <c r="H171" i="93"/>
  <c r="G171" i="93"/>
  <c r="F171" i="93"/>
  <c r="E171" i="93"/>
  <c r="D171" i="93"/>
  <c r="C171" i="93"/>
  <c r="B171" i="93"/>
  <c r="BA170" i="93"/>
  <c r="AZ170" i="93"/>
  <c r="AY170" i="93"/>
  <c r="AX170" i="93"/>
  <c r="AW170" i="93"/>
  <c r="AV170" i="93"/>
  <c r="AU170" i="93"/>
  <c r="AT170" i="93"/>
  <c r="AS170" i="93"/>
  <c r="AR170" i="93"/>
  <c r="AQ170" i="93"/>
  <c r="AP170" i="93"/>
  <c r="AO170" i="93"/>
  <c r="AN170" i="93"/>
  <c r="AM170" i="93"/>
  <c r="AL170" i="93"/>
  <c r="AK170" i="93"/>
  <c r="AJ170" i="93"/>
  <c r="AI170" i="93"/>
  <c r="AH170" i="93"/>
  <c r="AG170" i="93"/>
  <c r="AF170" i="93"/>
  <c r="AE170" i="93"/>
  <c r="AD170" i="93"/>
  <c r="AC170" i="93"/>
  <c r="AB170" i="93"/>
  <c r="AA170" i="93"/>
  <c r="Z170" i="93"/>
  <c r="Y170" i="93"/>
  <c r="X170" i="93"/>
  <c r="W170" i="93"/>
  <c r="V170" i="93"/>
  <c r="U170" i="93"/>
  <c r="T170" i="93"/>
  <c r="S170" i="93"/>
  <c r="R170" i="93"/>
  <c r="Q170" i="93"/>
  <c r="P170" i="93"/>
  <c r="O170" i="93"/>
  <c r="N170" i="93"/>
  <c r="M170" i="93"/>
  <c r="L170" i="93"/>
  <c r="K170" i="93"/>
  <c r="J170" i="93"/>
  <c r="I170" i="93"/>
  <c r="H170" i="93"/>
  <c r="G170" i="93"/>
  <c r="F170" i="93"/>
  <c r="E170" i="93"/>
  <c r="D170" i="93"/>
  <c r="C170" i="93"/>
  <c r="B170" i="93"/>
  <c r="BA169" i="93"/>
  <c r="AZ169" i="93"/>
  <c r="AY169" i="93"/>
  <c r="AX169" i="93"/>
  <c r="AW169" i="93"/>
  <c r="AV169" i="93"/>
  <c r="AU169" i="93"/>
  <c r="AT169" i="93"/>
  <c r="AS169" i="93"/>
  <c r="AR169" i="93"/>
  <c r="AQ169" i="93"/>
  <c r="AP169" i="93"/>
  <c r="AO169" i="93"/>
  <c r="AN169" i="93"/>
  <c r="AM169" i="93"/>
  <c r="AL169" i="93"/>
  <c r="AK169" i="93"/>
  <c r="AJ169" i="93"/>
  <c r="AI169" i="93"/>
  <c r="AH169" i="93"/>
  <c r="AG169" i="93"/>
  <c r="AF169" i="93"/>
  <c r="AE169" i="93"/>
  <c r="AD169" i="93"/>
  <c r="AC169" i="93"/>
  <c r="AB169" i="93"/>
  <c r="AA169" i="93"/>
  <c r="Z169" i="93"/>
  <c r="Y169" i="93"/>
  <c r="X169" i="93"/>
  <c r="W169" i="93"/>
  <c r="V169" i="93"/>
  <c r="U169" i="93"/>
  <c r="T169" i="93"/>
  <c r="S169" i="93"/>
  <c r="R169" i="93"/>
  <c r="Q169" i="93"/>
  <c r="P169" i="93"/>
  <c r="O169" i="93"/>
  <c r="N169" i="93"/>
  <c r="M169" i="93"/>
  <c r="L169" i="93"/>
  <c r="K169" i="93"/>
  <c r="J169" i="93"/>
  <c r="I169" i="93"/>
  <c r="H169" i="93"/>
  <c r="G169" i="93"/>
  <c r="F169" i="93"/>
  <c r="E169" i="93"/>
  <c r="D169" i="93"/>
  <c r="C169" i="93"/>
  <c r="B169" i="93"/>
  <c r="BA168" i="93"/>
  <c r="AZ168" i="93"/>
  <c r="AY168" i="93"/>
  <c r="AX168" i="93"/>
  <c r="AW168" i="93"/>
  <c r="AV168" i="93"/>
  <c r="AU168" i="93"/>
  <c r="AT168" i="93"/>
  <c r="AS168" i="93"/>
  <c r="AR168" i="93"/>
  <c r="AQ168" i="93"/>
  <c r="AP168" i="93"/>
  <c r="AO168" i="93"/>
  <c r="AN168" i="93"/>
  <c r="AM168" i="93"/>
  <c r="AL168" i="93"/>
  <c r="AK168" i="93"/>
  <c r="AJ168" i="93"/>
  <c r="AI168" i="93"/>
  <c r="AH168" i="93"/>
  <c r="AG168" i="93"/>
  <c r="AF168" i="93"/>
  <c r="AE168" i="93"/>
  <c r="AD168" i="93"/>
  <c r="AC168" i="93"/>
  <c r="AB168" i="93"/>
  <c r="AA168" i="93"/>
  <c r="Z168" i="93"/>
  <c r="Y168" i="93"/>
  <c r="X168" i="93"/>
  <c r="W168" i="93"/>
  <c r="V168" i="93"/>
  <c r="U168" i="93"/>
  <c r="T168" i="93"/>
  <c r="S168" i="93"/>
  <c r="R168" i="93"/>
  <c r="Q168" i="93"/>
  <c r="P168" i="93"/>
  <c r="O168" i="93"/>
  <c r="N168" i="93"/>
  <c r="M168" i="93"/>
  <c r="L168" i="93"/>
  <c r="K168" i="93"/>
  <c r="J168" i="93"/>
  <c r="I168" i="93"/>
  <c r="H168" i="93"/>
  <c r="G168" i="93"/>
  <c r="F168" i="93"/>
  <c r="E168" i="93"/>
  <c r="D168" i="93"/>
  <c r="C168" i="93"/>
  <c r="B168" i="93"/>
  <c r="BA167" i="93"/>
  <c r="AZ167" i="93"/>
  <c r="AY167" i="93"/>
  <c r="AX167" i="93"/>
  <c r="AW167" i="93"/>
  <c r="AV167" i="93"/>
  <c r="AU167" i="93"/>
  <c r="AT167" i="93"/>
  <c r="AS167" i="93"/>
  <c r="AR167" i="93"/>
  <c r="AQ167" i="93"/>
  <c r="AP167" i="93"/>
  <c r="AO167" i="93"/>
  <c r="AN167" i="93"/>
  <c r="AM167" i="93"/>
  <c r="AL167" i="93"/>
  <c r="AK167" i="93"/>
  <c r="AJ167" i="93"/>
  <c r="AI167" i="93"/>
  <c r="AH167" i="93"/>
  <c r="AG167" i="93"/>
  <c r="AF167" i="93"/>
  <c r="AE167" i="93"/>
  <c r="AD167" i="93"/>
  <c r="AC167" i="93"/>
  <c r="AB167" i="93"/>
  <c r="AA167" i="93"/>
  <c r="Z167" i="93"/>
  <c r="Y167" i="93"/>
  <c r="X167" i="93"/>
  <c r="W167" i="93"/>
  <c r="V167" i="93"/>
  <c r="U167" i="93"/>
  <c r="T167" i="93"/>
  <c r="S167" i="93"/>
  <c r="R167" i="93"/>
  <c r="Q167" i="93"/>
  <c r="P167" i="93"/>
  <c r="O167" i="93"/>
  <c r="N167" i="93"/>
  <c r="M167" i="93"/>
  <c r="L167" i="93"/>
  <c r="K167" i="93"/>
  <c r="J167" i="93"/>
  <c r="I167" i="93"/>
  <c r="H167" i="93"/>
  <c r="G167" i="93"/>
  <c r="F167" i="93"/>
  <c r="E167" i="93"/>
  <c r="D167" i="93"/>
  <c r="C167" i="93"/>
  <c r="B167" i="93"/>
  <c r="BA166" i="93"/>
  <c r="AZ166" i="93"/>
  <c r="AY166" i="93"/>
  <c r="AX166" i="93"/>
  <c r="AW166" i="93"/>
  <c r="AV166" i="93"/>
  <c r="AU166" i="93"/>
  <c r="AT166" i="93"/>
  <c r="AS166" i="93"/>
  <c r="AR166" i="93"/>
  <c r="AQ166" i="93"/>
  <c r="AP166" i="93"/>
  <c r="AO166" i="93"/>
  <c r="AN166" i="93"/>
  <c r="AM166" i="93"/>
  <c r="AL166" i="93"/>
  <c r="AK166" i="93"/>
  <c r="AJ166" i="93"/>
  <c r="AI166" i="93"/>
  <c r="AH166" i="93"/>
  <c r="AG166" i="93"/>
  <c r="AF166" i="93"/>
  <c r="AE166" i="93"/>
  <c r="AD166" i="93"/>
  <c r="AC166" i="93"/>
  <c r="AB166" i="93"/>
  <c r="AA166" i="93"/>
  <c r="Z166" i="93"/>
  <c r="Y166" i="93"/>
  <c r="X166" i="93"/>
  <c r="W166" i="93"/>
  <c r="V166" i="93"/>
  <c r="U166" i="93"/>
  <c r="T166" i="93"/>
  <c r="S166" i="93"/>
  <c r="R166" i="93"/>
  <c r="Q166" i="93"/>
  <c r="P166" i="93"/>
  <c r="O166" i="93"/>
  <c r="N166" i="93"/>
  <c r="M166" i="93"/>
  <c r="L166" i="93"/>
  <c r="K166" i="93"/>
  <c r="J166" i="93"/>
  <c r="I166" i="93"/>
  <c r="H166" i="93"/>
  <c r="G166" i="93"/>
  <c r="F166" i="93"/>
  <c r="E166" i="93"/>
  <c r="D166" i="93"/>
  <c r="C166" i="93"/>
  <c r="B166" i="93"/>
  <c r="BA165" i="93"/>
  <c r="AZ165" i="93"/>
  <c r="AY165" i="93"/>
  <c r="AX165" i="93"/>
  <c r="AW165" i="93"/>
  <c r="AV165" i="93"/>
  <c r="AU165" i="93"/>
  <c r="AT165" i="93"/>
  <c r="AS165" i="93"/>
  <c r="AR165" i="93"/>
  <c r="AQ165" i="93"/>
  <c r="AP165" i="93"/>
  <c r="AO165" i="93"/>
  <c r="AN165" i="93"/>
  <c r="AM165" i="93"/>
  <c r="AL165" i="93"/>
  <c r="AK165" i="93"/>
  <c r="AJ165" i="93"/>
  <c r="AI165" i="93"/>
  <c r="AH165" i="93"/>
  <c r="AG165" i="93"/>
  <c r="AF165" i="93"/>
  <c r="AE165" i="93"/>
  <c r="AD165" i="93"/>
  <c r="AC165" i="93"/>
  <c r="AB165" i="93"/>
  <c r="AA165" i="93"/>
  <c r="Z165" i="93"/>
  <c r="Y165" i="93"/>
  <c r="X165" i="93"/>
  <c r="W165" i="93"/>
  <c r="V165" i="93"/>
  <c r="U165" i="93"/>
  <c r="T165" i="93"/>
  <c r="S165" i="93"/>
  <c r="R165" i="93"/>
  <c r="Q165" i="93"/>
  <c r="P165" i="93"/>
  <c r="O165" i="93"/>
  <c r="N165" i="93"/>
  <c r="M165" i="93"/>
  <c r="L165" i="93"/>
  <c r="K165" i="93"/>
  <c r="J165" i="93"/>
  <c r="I165" i="93"/>
  <c r="H165" i="93"/>
  <c r="G165" i="93"/>
  <c r="F165" i="93"/>
  <c r="E165" i="93"/>
  <c r="D165" i="93"/>
  <c r="C165" i="93"/>
  <c r="B165" i="93"/>
  <c r="BA164" i="93"/>
  <c r="AZ164" i="93"/>
  <c r="AY164" i="93"/>
  <c r="AX164" i="93"/>
  <c r="AW164" i="93"/>
  <c r="AV164" i="93"/>
  <c r="AU164" i="93"/>
  <c r="AT164" i="93"/>
  <c r="AS164" i="93"/>
  <c r="AR164" i="93"/>
  <c r="AQ164" i="93"/>
  <c r="AP164" i="93"/>
  <c r="AO164" i="93"/>
  <c r="AN164" i="93"/>
  <c r="AM164" i="93"/>
  <c r="AL164" i="93"/>
  <c r="AK164" i="93"/>
  <c r="AJ164" i="93"/>
  <c r="AI164" i="93"/>
  <c r="AH164" i="93"/>
  <c r="AG164" i="93"/>
  <c r="AF164" i="93"/>
  <c r="AE164" i="93"/>
  <c r="AD164" i="93"/>
  <c r="AC164" i="93"/>
  <c r="AB164" i="93"/>
  <c r="AA164" i="93"/>
  <c r="Z164" i="93"/>
  <c r="Y164" i="93"/>
  <c r="X164" i="93"/>
  <c r="W164" i="93"/>
  <c r="V164" i="93"/>
  <c r="U164" i="93"/>
  <c r="T164" i="93"/>
  <c r="S164" i="93"/>
  <c r="R164" i="93"/>
  <c r="Q164" i="93"/>
  <c r="P164" i="93"/>
  <c r="O164" i="93"/>
  <c r="N164" i="93"/>
  <c r="M164" i="93"/>
  <c r="L164" i="93"/>
  <c r="K164" i="93"/>
  <c r="J164" i="93"/>
  <c r="I164" i="93"/>
  <c r="H164" i="93"/>
  <c r="G164" i="93"/>
  <c r="F164" i="93"/>
  <c r="E164" i="93"/>
  <c r="D164" i="93"/>
  <c r="C164" i="93"/>
  <c r="B164" i="93"/>
  <c r="BA163" i="93"/>
  <c r="AZ163" i="93"/>
  <c r="AY163" i="93"/>
  <c r="AX163" i="93"/>
  <c r="AW163" i="93"/>
  <c r="AV163" i="93"/>
  <c r="AU163" i="93"/>
  <c r="AT163" i="93"/>
  <c r="AS163" i="93"/>
  <c r="AR163" i="93"/>
  <c r="AQ163" i="93"/>
  <c r="AP163" i="93"/>
  <c r="AO163" i="93"/>
  <c r="AN163" i="93"/>
  <c r="AM163" i="93"/>
  <c r="AL163" i="93"/>
  <c r="AK163" i="93"/>
  <c r="AJ163" i="93"/>
  <c r="AI163" i="93"/>
  <c r="AH163" i="93"/>
  <c r="AG163" i="93"/>
  <c r="AF163" i="93"/>
  <c r="AE163" i="93"/>
  <c r="AD163" i="93"/>
  <c r="AC163" i="93"/>
  <c r="AB163" i="93"/>
  <c r="AA163" i="93"/>
  <c r="Z163" i="93"/>
  <c r="Y163" i="93"/>
  <c r="X163" i="93"/>
  <c r="W163" i="93"/>
  <c r="V163" i="93"/>
  <c r="U163" i="93"/>
  <c r="T163" i="93"/>
  <c r="S163" i="93"/>
  <c r="R163" i="93"/>
  <c r="Q163" i="93"/>
  <c r="P163" i="93"/>
  <c r="O163" i="93"/>
  <c r="N163" i="93"/>
  <c r="M163" i="93"/>
  <c r="L163" i="93"/>
  <c r="K163" i="93"/>
  <c r="J163" i="93"/>
  <c r="I163" i="93"/>
  <c r="H163" i="93"/>
  <c r="G163" i="93"/>
  <c r="F163" i="93"/>
  <c r="E163" i="93"/>
  <c r="D163" i="93"/>
  <c r="C163" i="93"/>
  <c r="B163" i="93"/>
  <c r="BA162" i="93"/>
  <c r="AZ162" i="93"/>
  <c r="AY162" i="93"/>
  <c r="AX162" i="93"/>
  <c r="AW162" i="93"/>
  <c r="AV162" i="93"/>
  <c r="AU162" i="93"/>
  <c r="AT162" i="93"/>
  <c r="AS162" i="93"/>
  <c r="AR162" i="93"/>
  <c r="AQ162" i="93"/>
  <c r="AP162" i="93"/>
  <c r="AO162" i="93"/>
  <c r="AN162" i="93"/>
  <c r="AM162" i="93"/>
  <c r="AL162" i="93"/>
  <c r="AK162" i="93"/>
  <c r="AJ162" i="93"/>
  <c r="AI162" i="93"/>
  <c r="AH162" i="93"/>
  <c r="AG162" i="93"/>
  <c r="AF162" i="93"/>
  <c r="AE162" i="93"/>
  <c r="AD162" i="93"/>
  <c r="AC162" i="93"/>
  <c r="AB162" i="93"/>
  <c r="AA162" i="93"/>
  <c r="Z162" i="93"/>
  <c r="Y162" i="93"/>
  <c r="X162" i="93"/>
  <c r="W162" i="93"/>
  <c r="V162" i="93"/>
  <c r="U162" i="93"/>
  <c r="T162" i="93"/>
  <c r="S162" i="93"/>
  <c r="R162" i="93"/>
  <c r="Q162" i="93"/>
  <c r="P162" i="93"/>
  <c r="O162" i="93"/>
  <c r="N162" i="93"/>
  <c r="M162" i="93"/>
  <c r="L162" i="93"/>
  <c r="K162" i="93"/>
  <c r="J162" i="93"/>
  <c r="I162" i="93"/>
  <c r="H162" i="93"/>
  <c r="G162" i="93"/>
  <c r="F162" i="93"/>
  <c r="E162" i="93"/>
  <c r="D162" i="93"/>
  <c r="C162" i="93"/>
  <c r="B162" i="93"/>
  <c r="BA161" i="93"/>
  <c r="AZ161" i="93"/>
  <c r="AY161" i="93"/>
  <c r="AX161" i="93"/>
  <c r="AW161" i="93"/>
  <c r="AV161" i="93"/>
  <c r="AU161" i="93"/>
  <c r="AT161" i="93"/>
  <c r="AS161" i="93"/>
  <c r="AR161" i="93"/>
  <c r="AQ161" i="93"/>
  <c r="AP161" i="93"/>
  <c r="AO161" i="93"/>
  <c r="AN161" i="93"/>
  <c r="AM161" i="93"/>
  <c r="AL161" i="93"/>
  <c r="AK161" i="93"/>
  <c r="AJ161" i="93"/>
  <c r="AI161" i="93"/>
  <c r="AH161" i="93"/>
  <c r="AG161" i="93"/>
  <c r="AF161" i="93"/>
  <c r="AE161" i="93"/>
  <c r="AD161" i="93"/>
  <c r="AC161" i="93"/>
  <c r="AB161" i="93"/>
  <c r="AA161" i="93"/>
  <c r="Z161" i="93"/>
  <c r="Y161" i="93"/>
  <c r="X161" i="93"/>
  <c r="W161" i="93"/>
  <c r="V161" i="93"/>
  <c r="U161" i="93"/>
  <c r="T161" i="93"/>
  <c r="S161" i="93"/>
  <c r="R161" i="93"/>
  <c r="Q161" i="93"/>
  <c r="P161" i="93"/>
  <c r="O161" i="93"/>
  <c r="N161" i="93"/>
  <c r="M161" i="93"/>
  <c r="L161" i="93"/>
  <c r="K161" i="93"/>
  <c r="J161" i="93"/>
  <c r="I161" i="93"/>
  <c r="H161" i="93"/>
  <c r="G161" i="93"/>
  <c r="F161" i="93"/>
  <c r="E161" i="93"/>
  <c r="D161" i="93"/>
  <c r="C161" i="93"/>
  <c r="B161" i="93"/>
  <c r="BA160" i="93"/>
  <c r="AZ160" i="93"/>
  <c r="AY160" i="93"/>
  <c r="AX160" i="93"/>
  <c r="AW160" i="93"/>
  <c r="AV160" i="93"/>
  <c r="AU160" i="93"/>
  <c r="AT160" i="93"/>
  <c r="AS160" i="93"/>
  <c r="AR160" i="93"/>
  <c r="AQ160" i="93"/>
  <c r="AP160" i="93"/>
  <c r="AO160" i="93"/>
  <c r="AN160" i="93"/>
  <c r="AM160" i="93"/>
  <c r="AL160" i="93"/>
  <c r="AK160" i="93"/>
  <c r="AJ160" i="93"/>
  <c r="AI160" i="93"/>
  <c r="AH160" i="93"/>
  <c r="AG160" i="93"/>
  <c r="AF160" i="93"/>
  <c r="AE160" i="93"/>
  <c r="AD160" i="93"/>
  <c r="AC160" i="93"/>
  <c r="AB160" i="93"/>
  <c r="AA160" i="93"/>
  <c r="Z160" i="93"/>
  <c r="Y160" i="93"/>
  <c r="X160" i="93"/>
  <c r="W160" i="93"/>
  <c r="V160" i="93"/>
  <c r="U160" i="93"/>
  <c r="T160" i="93"/>
  <c r="S160" i="93"/>
  <c r="R160" i="93"/>
  <c r="Q160" i="93"/>
  <c r="P160" i="93"/>
  <c r="O160" i="93"/>
  <c r="N160" i="93"/>
  <c r="M160" i="93"/>
  <c r="L160" i="93"/>
  <c r="K160" i="93"/>
  <c r="J160" i="93"/>
  <c r="I160" i="93"/>
  <c r="H160" i="93"/>
  <c r="G160" i="93"/>
  <c r="F160" i="93"/>
  <c r="E160" i="93"/>
  <c r="D160" i="93"/>
  <c r="C160" i="93"/>
  <c r="B160" i="93"/>
  <c r="BA159" i="93"/>
  <c r="AZ159" i="93"/>
  <c r="AY159" i="93"/>
  <c r="AX159" i="93"/>
  <c r="AW159" i="93"/>
  <c r="AV159" i="93"/>
  <c r="AU159" i="93"/>
  <c r="AT159" i="93"/>
  <c r="AS159" i="93"/>
  <c r="AR159" i="93"/>
  <c r="AQ159" i="93"/>
  <c r="AP159" i="93"/>
  <c r="AO159" i="93"/>
  <c r="AN159" i="93"/>
  <c r="AM159" i="93"/>
  <c r="AL159" i="93"/>
  <c r="AK159" i="93"/>
  <c r="AJ159" i="93"/>
  <c r="AI159" i="93"/>
  <c r="AH159" i="93"/>
  <c r="AG159" i="93"/>
  <c r="AF159" i="93"/>
  <c r="AE159" i="93"/>
  <c r="AD159" i="93"/>
  <c r="AC159" i="93"/>
  <c r="AB159" i="93"/>
  <c r="AA159" i="93"/>
  <c r="Z159" i="93"/>
  <c r="Y159" i="93"/>
  <c r="X159" i="93"/>
  <c r="W159" i="93"/>
  <c r="V159" i="93"/>
  <c r="U159" i="93"/>
  <c r="T159" i="93"/>
  <c r="S159" i="93"/>
  <c r="R159" i="93"/>
  <c r="Q159" i="93"/>
  <c r="P159" i="93"/>
  <c r="O159" i="93"/>
  <c r="N159" i="93"/>
  <c r="M159" i="93"/>
  <c r="L159" i="93"/>
  <c r="K159" i="93"/>
  <c r="J159" i="93"/>
  <c r="I159" i="93"/>
  <c r="H159" i="93"/>
  <c r="G159" i="93"/>
  <c r="F159" i="93"/>
  <c r="E159" i="93"/>
  <c r="D159" i="93"/>
  <c r="C159" i="93"/>
  <c r="B159" i="93"/>
  <c r="BA158" i="93"/>
  <c r="AZ158" i="93"/>
  <c r="AY158" i="93"/>
  <c r="AX158" i="93"/>
  <c r="AW158" i="93"/>
  <c r="AV158" i="93"/>
  <c r="AU158" i="93"/>
  <c r="AT158" i="93"/>
  <c r="AS158" i="93"/>
  <c r="AR158" i="93"/>
  <c r="AQ158" i="93"/>
  <c r="AP158" i="93"/>
  <c r="AO158" i="93"/>
  <c r="AN158" i="93"/>
  <c r="AM158" i="93"/>
  <c r="AL158" i="93"/>
  <c r="AK158" i="93"/>
  <c r="AJ158" i="93"/>
  <c r="AI158" i="93"/>
  <c r="AH158" i="93"/>
  <c r="AG158" i="93"/>
  <c r="AF158" i="93"/>
  <c r="AE158" i="93"/>
  <c r="AD158" i="93"/>
  <c r="AC158" i="93"/>
  <c r="AB158" i="93"/>
  <c r="AA158" i="93"/>
  <c r="Z158" i="93"/>
  <c r="Y158" i="93"/>
  <c r="X158" i="93"/>
  <c r="W158" i="93"/>
  <c r="V158" i="93"/>
  <c r="U158" i="93"/>
  <c r="T158" i="93"/>
  <c r="S158" i="93"/>
  <c r="R158" i="93"/>
  <c r="Q158" i="93"/>
  <c r="P158" i="93"/>
  <c r="O158" i="93"/>
  <c r="N158" i="93"/>
  <c r="M158" i="93"/>
  <c r="L158" i="93"/>
  <c r="K158" i="93"/>
  <c r="J158" i="93"/>
  <c r="I158" i="93"/>
  <c r="H158" i="93"/>
  <c r="G158" i="93"/>
  <c r="F158" i="93"/>
  <c r="E158" i="93"/>
  <c r="D158" i="93"/>
  <c r="C158" i="93"/>
  <c r="B158" i="93"/>
  <c r="BA157" i="93"/>
  <c r="AZ157" i="93"/>
  <c r="AY157" i="93"/>
  <c r="AX157" i="93"/>
  <c r="AW157" i="93"/>
  <c r="AV157" i="93"/>
  <c r="AU157" i="93"/>
  <c r="AT157" i="93"/>
  <c r="AS157" i="93"/>
  <c r="AR157" i="93"/>
  <c r="AQ157" i="93"/>
  <c r="AP157" i="93"/>
  <c r="AO157" i="93"/>
  <c r="AN157" i="93"/>
  <c r="AM157" i="93"/>
  <c r="AL157" i="93"/>
  <c r="AK157" i="93"/>
  <c r="AJ157" i="93"/>
  <c r="AI157" i="93"/>
  <c r="AH157" i="93"/>
  <c r="AG157" i="93"/>
  <c r="AF157" i="93"/>
  <c r="AE157" i="93"/>
  <c r="AD157" i="93"/>
  <c r="AC157" i="93"/>
  <c r="AB157" i="93"/>
  <c r="AA157" i="93"/>
  <c r="Z157" i="93"/>
  <c r="Y157" i="93"/>
  <c r="X157" i="93"/>
  <c r="W157" i="93"/>
  <c r="V157" i="93"/>
  <c r="U157" i="93"/>
  <c r="T157" i="93"/>
  <c r="S157" i="93"/>
  <c r="R157" i="93"/>
  <c r="Q157" i="93"/>
  <c r="P157" i="93"/>
  <c r="O157" i="93"/>
  <c r="N157" i="93"/>
  <c r="M157" i="93"/>
  <c r="L157" i="93"/>
  <c r="K157" i="93"/>
  <c r="J157" i="93"/>
  <c r="I157" i="93"/>
  <c r="H157" i="93"/>
  <c r="G157" i="93"/>
  <c r="F157" i="93"/>
  <c r="E157" i="93"/>
  <c r="D157" i="93"/>
  <c r="C157" i="93"/>
  <c r="B157" i="93"/>
  <c r="BA156" i="93"/>
  <c r="AZ156" i="93"/>
  <c r="AY156" i="93"/>
  <c r="AX156" i="93"/>
  <c r="AW156" i="93"/>
  <c r="AV156" i="93"/>
  <c r="AU156" i="93"/>
  <c r="AT156" i="93"/>
  <c r="AS156" i="93"/>
  <c r="AR156" i="93"/>
  <c r="AQ156" i="93"/>
  <c r="AP156" i="93"/>
  <c r="AO156" i="93"/>
  <c r="AN156" i="93"/>
  <c r="AM156" i="93"/>
  <c r="AL156" i="93"/>
  <c r="AK156" i="93"/>
  <c r="AJ156" i="93"/>
  <c r="AI156" i="93"/>
  <c r="AH156" i="93"/>
  <c r="AG156" i="93"/>
  <c r="AF156" i="93"/>
  <c r="AE156" i="93"/>
  <c r="AD156" i="93"/>
  <c r="AC156" i="93"/>
  <c r="AB156" i="93"/>
  <c r="AA156" i="93"/>
  <c r="Z156" i="93"/>
  <c r="Y156" i="93"/>
  <c r="X156" i="93"/>
  <c r="W156" i="93"/>
  <c r="V156" i="93"/>
  <c r="U156" i="93"/>
  <c r="T156" i="93"/>
  <c r="S156" i="93"/>
  <c r="R156" i="93"/>
  <c r="Q156" i="93"/>
  <c r="P156" i="93"/>
  <c r="O156" i="93"/>
  <c r="N156" i="93"/>
  <c r="M156" i="93"/>
  <c r="L156" i="93"/>
  <c r="K156" i="93"/>
  <c r="J156" i="93"/>
  <c r="I156" i="93"/>
  <c r="H156" i="93"/>
  <c r="G156" i="93"/>
  <c r="F156" i="93"/>
  <c r="E156" i="93"/>
  <c r="D156" i="93"/>
  <c r="C156" i="93"/>
  <c r="B156" i="93"/>
  <c r="BA155" i="93"/>
  <c r="AZ155" i="93"/>
  <c r="AY155" i="93"/>
  <c r="AX155" i="93"/>
  <c r="AW155" i="93"/>
  <c r="AV155" i="93"/>
  <c r="AU155" i="93"/>
  <c r="AT155" i="93"/>
  <c r="AS155" i="93"/>
  <c r="AR155" i="93"/>
  <c r="AQ155" i="93"/>
  <c r="AP155" i="93"/>
  <c r="AO155" i="93"/>
  <c r="AN155" i="93"/>
  <c r="AM155" i="93"/>
  <c r="AL155" i="93"/>
  <c r="AK155" i="93"/>
  <c r="AJ155" i="93"/>
  <c r="AI155" i="93"/>
  <c r="AH155" i="93"/>
  <c r="AG155" i="93"/>
  <c r="AF155" i="93"/>
  <c r="AE155" i="93"/>
  <c r="AD155" i="93"/>
  <c r="AC155" i="93"/>
  <c r="AB155" i="93"/>
  <c r="AA155" i="93"/>
  <c r="Z155" i="93"/>
  <c r="Y155" i="93"/>
  <c r="X155" i="93"/>
  <c r="W155" i="93"/>
  <c r="V155" i="93"/>
  <c r="U155" i="93"/>
  <c r="T155" i="93"/>
  <c r="S155" i="93"/>
  <c r="R155" i="93"/>
  <c r="Q155" i="93"/>
  <c r="P155" i="93"/>
  <c r="O155" i="93"/>
  <c r="N155" i="93"/>
  <c r="M155" i="93"/>
  <c r="L155" i="93"/>
  <c r="K155" i="93"/>
  <c r="J155" i="93"/>
  <c r="I155" i="93"/>
  <c r="H155" i="93"/>
  <c r="G155" i="93"/>
  <c r="F155" i="93"/>
  <c r="E155" i="93"/>
  <c r="D155" i="93"/>
  <c r="C155" i="93"/>
  <c r="B155" i="93"/>
  <c r="BA154" i="93"/>
  <c r="AZ154" i="93"/>
  <c r="AY154" i="93"/>
  <c r="AX154" i="93"/>
  <c r="AW154" i="93"/>
  <c r="AV154" i="93"/>
  <c r="AU154" i="93"/>
  <c r="AT154" i="93"/>
  <c r="AS154" i="93"/>
  <c r="AR154" i="93"/>
  <c r="AQ154" i="93"/>
  <c r="AP154" i="93"/>
  <c r="AO154" i="93"/>
  <c r="AN154" i="93"/>
  <c r="AM154" i="93"/>
  <c r="AL154" i="93"/>
  <c r="AK154" i="93"/>
  <c r="AJ154" i="93"/>
  <c r="AI154" i="93"/>
  <c r="AH154" i="93"/>
  <c r="AG154" i="93"/>
  <c r="AF154" i="93"/>
  <c r="AE154" i="93"/>
  <c r="AD154" i="93"/>
  <c r="AC154" i="93"/>
  <c r="AB154" i="93"/>
  <c r="AA154" i="93"/>
  <c r="Z154" i="93"/>
  <c r="Y154" i="93"/>
  <c r="X154" i="93"/>
  <c r="W154" i="93"/>
  <c r="V154" i="93"/>
  <c r="U154" i="93"/>
  <c r="T154" i="93"/>
  <c r="S154" i="93"/>
  <c r="R154" i="93"/>
  <c r="Q154" i="93"/>
  <c r="P154" i="93"/>
  <c r="O154" i="93"/>
  <c r="N154" i="93"/>
  <c r="M154" i="93"/>
  <c r="L154" i="93"/>
  <c r="K154" i="93"/>
  <c r="J154" i="93"/>
  <c r="I154" i="93"/>
  <c r="H154" i="93"/>
  <c r="G154" i="93"/>
  <c r="F154" i="93"/>
  <c r="E154" i="93"/>
  <c r="D154" i="93"/>
  <c r="C154" i="93"/>
  <c r="B154" i="93"/>
  <c r="BA153" i="93"/>
  <c r="AZ153" i="93"/>
  <c r="AY153" i="93"/>
  <c r="AX153" i="93"/>
  <c r="AW153" i="93"/>
  <c r="AV153" i="93"/>
  <c r="AU153" i="93"/>
  <c r="AT153" i="93"/>
  <c r="AS153" i="93"/>
  <c r="AR153" i="93"/>
  <c r="AQ153" i="93"/>
  <c r="AP153" i="93"/>
  <c r="AO153" i="93"/>
  <c r="AN153" i="93"/>
  <c r="AM153" i="93"/>
  <c r="AL153" i="93"/>
  <c r="AK153" i="93"/>
  <c r="AJ153" i="93"/>
  <c r="AI153" i="93"/>
  <c r="AH153" i="93"/>
  <c r="AG153" i="93"/>
  <c r="AF153" i="93"/>
  <c r="AE153" i="93"/>
  <c r="AD153" i="93"/>
  <c r="AC153" i="93"/>
  <c r="AB153" i="93"/>
  <c r="AA153" i="93"/>
  <c r="Z153" i="93"/>
  <c r="Y153" i="93"/>
  <c r="X153" i="93"/>
  <c r="W153" i="93"/>
  <c r="V153" i="93"/>
  <c r="U153" i="93"/>
  <c r="T153" i="93"/>
  <c r="S153" i="93"/>
  <c r="R153" i="93"/>
  <c r="Q153" i="93"/>
  <c r="P153" i="93"/>
  <c r="O153" i="93"/>
  <c r="N153" i="93"/>
  <c r="M153" i="93"/>
  <c r="L153" i="93"/>
  <c r="K153" i="93"/>
  <c r="J153" i="93"/>
  <c r="I153" i="93"/>
  <c r="H153" i="93"/>
  <c r="G153" i="93"/>
  <c r="F153" i="93"/>
  <c r="E153" i="93"/>
  <c r="D153" i="93"/>
  <c r="C153" i="93"/>
  <c r="B153" i="93"/>
  <c r="BA152" i="93"/>
  <c r="AZ152" i="93"/>
  <c r="AY152" i="93"/>
  <c r="AX152" i="93"/>
  <c r="AW152" i="93"/>
  <c r="AV152" i="93"/>
  <c r="AU152" i="93"/>
  <c r="AT152" i="93"/>
  <c r="AS152" i="93"/>
  <c r="AR152" i="93"/>
  <c r="AQ152" i="93"/>
  <c r="AP152" i="93"/>
  <c r="AO152" i="93"/>
  <c r="AN152" i="93"/>
  <c r="AM152" i="93"/>
  <c r="AL152" i="93"/>
  <c r="AK152" i="93"/>
  <c r="AJ152" i="93"/>
  <c r="AI152" i="93"/>
  <c r="AH152" i="93"/>
  <c r="AG152" i="93"/>
  <c r="AF152" i="93"/>
  <c r="AE152" i="93"/>
  <c r="AD152" i="93"/>
  <c r="AC152" i="93"/>
  <c r="AB152" i="93"/>
  <c r="AA152" i="93"/>
  <c r="Z152" i="93"/>
  <c r="Y152" i="93"/>
  <c r="X152" i="93"/>
  <c r="W152" i="93"/>
  <c r="V152" i="93"/>
  <c r="U152" i="93"/>
  <c r="T152" i="93"/>
  <c r="S152" i="93"/>
  <c r="R152" i="93"/>
  <c r="Q152" i="93"/>
  <c r="P152" i="93"/>
  <c r="O152" i="93"/>
  <c r="N152" i="93"/>
  <c r="M152" i="93"/>
  <c r="L152" i="93"/>
  <c r="K152" i="93"/>
  <c r="J152" i="93"/>
  <c r="I152" i="93"/>
  <c r="H152" i="93"/>
  <c r="G152" i="93"/>
  <c r="F152" i="93"/>
  <c r="E152" i="93"/>
  <c r="D152" i="93"/>
  <c r="C152" i="93"/>
  <c r="B152" i="93"/>
  <c r="BA151" i="93"/>
  <c r="AZ151" i="93"/>
  <c r="AY151" i="93"/>
  <c r="AX151" i="93"/>
  <c r="AW151" i="93"/>
  <c r="AV151" i="93"/>
  <c r="AU151" i="93"/>
  <c r="AT151" i="93"/>
  <c r="AS151" i="93"/>
  <c r="AR151" i="93"/>
  <c r="AQ151" i="93"/>
  <c r="AP151" i="93"/>
  <c r="AO151" i="93"/>
  <c r="AN151" i="93"/>
  <c r="AM151" i="93"/>
  <c r="AL151" i="93"/>
  <c r="AK151" i="93"/>
  <c r="AJ151" i="93"/>
  <c r="AI151" i="93"/>
  <c r="AH151" i="93"/>
  <c r="AG151" i="93"/>
  <c r="AF151" i="93"/>
  <c r="AE151" i="93"/>
  <c r="AD151" i="93"/>
  <c r="AC151" i="93"/>
  <c r="AB151" i="93"/>
  <c r="AA151" i="93"/>
  <c r="Z151" i="93"/>
  <c r="Y151" i="93"/>
  <c r="X151" i="93"/>
  <c r="W151" i="93"/>
  <c r="V151" i="93"/>
  <c r="U151" i="93"/>
  <c r="T151" i="93"/>
  <c r="S151" i="93"/>
  <c r="R151" i="93"/>
  <c r="Q151" i="93"/>
  <c r="P151" i="93"/>
  <c r="O151" i="93"/>
  <c r="N151" i="93"/>
  <c r="M151" i="93"/>
  <c r="L151" i="93"/>
  <c r="K151" i="93"/>
  <c r="J151" i="93"/>
  <c r="I151" i="93"/>
  <c r="H151" i="93"/>
  <c r="G151" i="93"/>
  <c r="F151" i="93"/>
  <c r="E151" i="93"/>
  <c r="D151" i="93"/>
  <c r="C151" i="93"/>
  <c r="B151" i="93"/>
  <c r="BA150" i="93"/>
  <c r="AZ150" i="93"/>
  <c r="AY150" i="93"/>
  <c r="AX150" i="93"/>
  <c r="AW150" i="93"/>
  <c r="AV150" i="93"/>
  <c r="AU150" i="93"/>
  <c r="AT150" i="93"/>
  <c r="AS150" i="93"/>
  <c r="AR150" i="93"/>
  <c r="AQ150" i="93"/>
  <c r="AP150" i="93"/>
  <c r="AO150" i="93"/>
  <c r="AN150" i="93"/>
  <c r="AM150" i="93"/>
  <c r="AL150" i="93"/>
  <c r="AK150" i="93"/>
  <c r="AJ150" i="93"/>
  <c r="AI150" i="93"/>
  <c r="AH150" i="93"/>
  <c r="AG150" i="93"/>
  <c r="AF150" i="93"/>
  <c r="AE150" i="93"/>
  <c r="AD150" i="93"/>
  <c r="AC150" i="93"/>
  <c r="AB150" i="93"/>
  <c r="AA150" i="93"/>
  <c r="Z150" i="93"/>
  <c r="Y150" i="93"/>
  <c r="X150" i="93"/>
  <c r="W150" i="93"/>
  <c r="V150" i="93"/>
  <c r="U150" i="93"/>
  <c r="T150" i="93"/>
  <c r="S150" i="93"/>
  <c r="R150" i="93"/>
  <c r="Q150" i="93"/>
  <c r="P150" i="93"/>
  <c r="O150" i="93"/>
  <c r="N150" i="93"/>
  <c r="M150" i="93"/>
  <c r="L150" i="93"/>
  <c r="K150" i="93"/>
  <c r="J150" i="93"/>
  <c r="I150" i="93"/>
  <c r="H150" i="93"/>
  <c r="G150" i="93"/>
  <c r="F150" i="93"/>
  <c r="E150" i="93"/>
  <c r="D150" i="93"/>
  <c r="C150" i="93"/>
  <c r="B150" i="93"/>
  <c r="BA149" i="93"/>
  <c r="AZ149" i="93"/>
  <c r="AY149" i="93"/>
  <c r="AX149" i="93"/>
  <c r="AW149" i="93"/>
  <c r="AV149" i="93"/>
  <c r="AU149" i="93"/>
  <c r="AT149" i="93"/>
  <c r="AS149" i="93"/>
  <c r="AR149" i="93"/>
  <c r="AQ149" i="93"/>
  <c r="AP149" i="93"/>
  <c r="AO149" i="93"/>
  <c r="AN149" i="93"/>
  <c r="AM149" i="93"/>
  <c r="AL149" i="93"/>
  <c r="AK149" i="93"/>
  <c r="AJ149" i="93"/>
  <c r="AI149" i="93"/>
  <c r="AH149" i="93"/>
  <c r="AG149" i="93"/>
  <c r="AF149" i="93"/>
  <c r="AE149" i="93"/>
  <c r="AD149" i="93"/>
  <c r="AC149" i="93"/>
  <c r="AB149" i="93"/>
  <c r="AA149" i="93"/>
  <c r="Z149" i="93"/>
  <c r="Y149" i="93"/>
  <c r="X149" i="93"/>
  <c r="W149" i="93"/>
  <c r="V149" i="93"/>
  <c r="U149" i="93"/>
  <c r="T149" i="93"/>
  <c r="S149" i="93"/>
  <c r="R149" i="93"/>
  <c r="Q149" i="93"/>
  <c r="P149" i="93"/>
  <c r="O149" i="93"/>
  <c r="N149" i="93"/>
  <c r="M149" i="93"/>
  <c r="L149" i="93"/>
  <c r="K149" i="93"/>
  <c r="J149" i="93"/>
  <c r="I149" i="93"/>
  <c r="H149" i="93"/>
  <c r="G149" i="93"/>
  <c r="F149" i="93"/>
  <c r="E149" i="93"/>
  <c r="D149" i="93"/>
  <c r="C149" i="93"/>
  <c r="B149" i="93"/>
  <c r="BA148" i="93"/>
  <c r="AZ148" i="93"/>
  <c r="AY148" i="93"/>
  <c r="AX148" i="93"/>
  <c r="AW148" i="93"/>
  <c r="AV148" i="93"/>
  <c r="AU148" i="93"/>
  <c r="AT148" i="93"/>
  <c r="AS148" i="93"/>
  <c r="AR148" i="93"/>
  <c r="AQ148" i="93"/>
  <c r="AP148" i="93"/>
  <c r="AO148" i="93"/>
  <c r="AN148" i="93"/>
  <c r="AM148" i="93"/>
  <c r="AL148" i="93"/>
  <c r="AK148" i="93"/>
  <c r="AJ148" i="93"/>
  <c r="AI148" i="93"/>
  <c r="AH148" i="93"/>
  <c r="AG148" i="93"/>
  <c r="AF148" i="93"/>
  <c r="AE148" i="93"/>
  <c r="AD148" i="93"/>
  <c r="AC148" i="93"/>
  <c r="AB148" i="93"/>
  <c r="AA148" i="93"/>
  <c r="Z148" i="93"/>
  <c r="Y148" i="93"/>
  <c r="X148" i="93"/>
  <c r="W148" i="93"/>
  <c r="V148" i="93"/>
  <c r="U148" i="93"/>
  <c r="T148" i="93"/>
  <c r="S148" i="93"/>
  <c r="R148" i="93"/>
  <c r="Q148" i="93"/>
  <c r="P148" i="93"/>
  <c r="O148" i="93"/>
  <c r="N148" i="93"/>
  <c r="M148" i="93"/>
  <c r="L148" i="93"/>
  <c r="K148" i="93"/>
  <c r="J148" i="93"/>
  <c r="I148" i="93"/>
  <c r="H148" i="93"/>
  <c r="G148" i="93"/>
  <c r="F148" i="93"/>
  <c r="E148" i="93"/>
  <c r="D148" i="93"/>
  <c r="C148" i="93"/>
  <c r="B148" i="93"/>
  <c r="BA147" i="93"/>
  <c r="AZ147" i="93"/>
  <c r="AY147" i="93"/>
  <c r="AX147" i="93"/>
  <c r="AW147" i="93"/>
  <c r="AV147" i="93"/>
  <c r="AU147" i="93"/>
  <c r="AT147" i="93"/>
  <c r="AS147" i="93"/>
  <c r="AR147" i="93"/>
  <c r="AQ147" i="93"/>
  <c r="AP147" i="93"/>
  <c r="AO147" i="93"/>
  <c r="AN147" i="93"/>
  <c r="AM147" i="93"/>
  <c r="AL147" i="93"/>
  <c r="AK147" i="93"/>
  <c r="AJ147" i="93"/>
  <c r="AI147" i="93"/>
  <c r="AH147" i="93"/>
  <c r="AG147" i="93"/>
  <c r="AF147" i="93"/>
  <c r="AE147" i="93"/>
  <c r="AD147" i="93"/>
  <c r="AC147" i="93"/>
  <c r="AB147" i="93"/>
  <c r="AA147" i="93"/>
  <c r="Z147" i="93"/>
  <c r="Y147" i="93"/>
  <c r="X147" i="93"/>
  <c r="W147" i="93"/>
  <c r="V147" i="93"/>
  <c r="U147" i="93"/>
  <c r="T147" i="93"/>
  <c r="S147" i="93"/>
  <c r="R147" i="93"/>
  <c r="Q147" i="93"/>
  <c r="P147" i="93"/>
  <c r="O147" i="93"/>
  <c r="N147" i="93"/>
  <c r="M147" i="93"/>
  <c r="L147" i="93"/>
  <c r="K147" i="93"/>
  <c r="J147" i="93"/>
  <c r="I147" i="93"/>
  <c r="H147" i="93"/>
  <c r="G147" i="93"/>
  <c r="F147" i="93"/>
  <c r="E147" i="93"/>
  <c r="D147" i="93"/>
  <c r="C147" i="93"/>
  <c r="B147" i="93"/>
  <c r="BA146" i="93"/>
  <c r="AZ146" i="93"/>
  <c r="AY146" i="93"/>
  <c r="AX146" i="93"/>
  <c r="AW146" i="93"/>
  <c r="AV146" i="93"/>
  <c r="AU146" i="93"/>
  <c r="AT146" i="93"/>
  <c r="AS146" i="93"/>
  <c r="AR146" i="93"/>
  <c r="AQ146" i="93"/>
  <c r="AP146" i="93"/>
  <c r="AO146" i="93"/>
  <c r="AN146" i="93"/>
  <c r="AM146" i="93"/>
  <c r="AL146" i="93"/>
  <c r="AK146" i="93"/>
  <c r="AJ146" i="93"/>
  <c r="AI146" i="93"/>
  <c r="AH146" i="93"/>
  <c r="AG146" i="93"/>
  <c r="AF146" i="93"/>
  <c r="AE146" i="93"/>
  <c r="AD146" i="93"/>
  <c r="AC146" i="93"/>
  <c r="AB146" i="93"/>
  <c r="AA146" i="93"/>
  <c r="Z146" i="93"/>
  <c r="Y146" i="93"/>
  <c r="X146" i="93"/>
  <c r="W146" i="93"/>
  <c r="V146" i="93"/>
  <c r="U146" i="93"/>
  <c r="T146" i="93"/>
  <c r="S146" i="93"/>
  <c r="R146" i="93"/>
  <c r="Q146" i="93"/>
  <c r="P146" i="93"/>
  <c r="O146" i="93"/>
  <c r="N146" i="93"/>
  <c r="M146" i="93"/>
  <c r="L146" i="93"/>
  <c r="K146" i="93"/>
  <c r="J146" i="93"/>
  <c r="I146" i="93"/>
  <c r="H146" i="93"/>
  <c r="G146" i="93"/>
  <c r="F146" i="93"/>
  <c r="E146" i="93"/>
  <c r="D146" i="93"/>
  <c r="C146" i="93"/>
  <c r="B146" i="93"/>
  <c r="BA145" i="93"/>
  <c r="AZ145" i="93"/>
  <c r="AY145" i="93"/>
  <c r="AX145" i="93"/>
  <c r="AW145" i="93"/>
  <c r="AV145" i="93"/>
  <c r="AU145" i="93"/>
  <c r="AT145" i="93"/>
  <c r="AS145" i="93"/>
  <c r="AR145" i="93"/>
  <c r="AQ145" i="93"/>
  <c r="AP145" i="93"/>
  <c r="AO145" i="93"/>
  <c r="AN145" i="93"/>
  <c r="AM145" i="93"/>
  <c r="AL145" i="93"/>
  <c r="AK145" i="93"/>
  <c r="AJ145" i="93"/>
  <c r="AI145" i="93"/>
  <c r="AH145" i="93"/>
  <c r="AG145" i="93"/>
  <c r="AF145" i="93"/>
  <c r="AE145" i="93"/>
  <c r="AD145" i="93"/>
  <c r="AC145" i="93"/>
  <c r="AB145" i="93"/>
  <c r="AA145" i="93"/>
  <c r="Z145" i="93"/>
  <c r="Y145" i="93"/>
  <c r="X145" i="93"/>
  <c r="W145" i="93"/>
  <c r="V145" i="93"/>
  <c r="U145" i="93"/>
  <c r="T145" i="93"/>
  <c r="S145" i="93"/>
  <c r="R145" i="93"/>
  <c r="Q145" i="93"/>
  <c r="P145" i="93"/>
  <c r="O145" i="93"/>
  <c r="N145" i="93"/>
  <c r="M145" i="93"/>
  <c r="L145" i="93"/>
  <c r="K145" i="93"/>
  <c r="J145" i="93"/>
  <c r="I145" i="93"/>
  <c r="H145" i="93"/>
  <c r="G145" i="93"/>
  <c r="F145" i="93"/>
  <c r="E145" i="93"/>
  <c r="D145" i="93"/>
  <c r="C145" i="93"/>
  <c r="B145" i="93"/>
  <c r="BA144" i="93"/>
  <c r="AZ144" i="93"/>
  <c r="AY144" i="93"/>
  <c r="AX144" i="93"/>
  <c r="AW144" i="93"/>
  <c r="AV144" i="93"/>
  <c r="AU144" i="93"/>
  <c r="AT144" i="93"/>
  <c r="AS144" i="93"/>
  <c r="AR144" i="93"/>
  <c r="AQ144" i="93"/>
  <c r="AP144" i="93"/>
  <c r="AO144" i="93"/>
  <c r="AN144" i="93"/>
  <c r="AM144" i="93"/>
  <c r="AL144" i="93"/>
  <c r="AK144" i="93"/>
  <c r="AJ144" i="93"/>
  <c r="AI144" i="93"/>
  <c r="AH144" i="93"/>
  <c r="AG144" i="93"/>
  <c r="AF144" i="93"/>
  <c r="AE144" i="93"/>
  <c r="AD144" i="93"/>
  <c r="AC144" i="93"/>
  <c r="AB144" i="93"/>
  <c r="AA144" i="93"/>
  <c r="Z144" i="93"/>
  <c r="Y144" i="93"/>
  <c r="X144" i="93"/>
  <c r="W144" i="93"/>
  <c r="V144" i="93"/>
  <c r="U144" i="93"/>
  <c r="T144" i="93"/>
  <c r="S144" i="93"/>
  <c r="R144" i="93"/>
  <c r="Q144" i="93"/>
  <c r="P144" i="93"/>
  <c r="O144" i="93"/>
  <c r="N144" i="93"/>
  <c r="M144" i="93"/>
  <c r="L144" i="93"/>
  <c r="K144" i="93"/>
  <c r="J144" i="93"/>
  <c r="I144" i="93"/>
  <c r="H144" i="93"/>
  <c r="G144" i="93"/>
  <c r="F144" i="93"/>
  <c r="E144" i="93"/>
  <c r="D144" i="93"/>
  <c r="C144" i="93"/>
  <c r="B144" i="93"/>
  <c r="BA143" i="93"/>
  <c r="AZ143" i="93"/>
  <c r="AY143" i="93"/>
  <c r="AX143" i="93"/>
  <c r="AW143" i="93"/>
  <c r="AV143" i="93"/>
  <c r="AU143" i="93"/>
  <c r="AT143" i="93"/>
  <c r="AS143" i="93"/>
  <c r="AR143" i="93"/>
  <c r="AQ143" i="93"/>
  <c r="AP143" i="93"/>
  <c r="AO143" i="93"/>
  <c r="AN143" i="93"/>
  <c r="AM143" i="93"/>
  <c r="AL143" i="93"/>
  <c r="AK143" i="93"/>
  <c r="AJ143" i="93"/>
  <c r="AI143" i="93"/>
  <c r="AH143" i="93"/>
  <c r="AG143" i="93"/>
  <c r="AF143" i="93"/>
  <c r="AE143" i="93"/>
  <c r="AD143" i="93"/>
  <c r="AC143" i="93"/>
  <c r="AB143" i="93"/>
  <c r="AA143" i="93"/>
  <c r="Z143" i="93"/>
  <c r="Y143" i="93"/>
  <c r="X143" i="93"/>
  <c r="W143" i="93"/>
  <c r="V143" i="93"/>
  <c r="U143" i="93"/>
  <c r="T143" i="93"/>
  <c r="S143" i="93"/>
  <c r="R143" i="93"/>
  <c r="Q143" i="93"/>
  <c r="P143" i="93"/>
  <c r="O143" i="93"/>
  <c r="N143" i="93"/>
  <c r="M143" i="93"/>
  <c r="L143" i="93"/>
  <c r="K143" i="93"/>
  <c r="J143" i="93"/>
  <c r="I143" i="93"/>
  <c r="H143" i="93"/>
  <c r="G143" i="93"/>
  <c r="F143" i="93"/>
  <c r="E143" i="93"/>
  <c r="D143" i="93"/>
  <c r="C143" i="93"/>
  <c r="B143" i="93"/>
  <c r="BA142" i="93"/>
  <c r="AZ142" i="93"/>
  <c r="AY142" i="93"/>
  <c r="AX142" i="93"/>
  <c r="AW142" i="93"/>
  <c r="AV142" i="93"/>
  <c r="AU142" i="93"/>
  <c r="AT142" i="93"/>
  <c r="AS142" i="93"/>
  <c r="AR142" i="93"/>
  <c r="AQ142" i="93"/>
  <c r="AP142" i="93"/>
  <c r="AO142" i="93"/>
  <c r="AN142" i="93"/>
  <c r="AM142" i="93"/>
  <c r="AL142" i="93"/>
  <c r="AK142" i="93"/>
  <c r="AJ142" i="93"/>
  <c r="AI142" i="93"/>
  <c r="AH142" i="93"/>
  <c r="AG142" i="93"/>
  <c r="AF142" i="93"/>
  <c r="AE142" i="93"/>
  <c r="AD142" i="93"/>
  <c r="AC142" i="93"/>
  <c r="AB142" i="93"/>
  <c r="AA142" i="93"/>
  <c r="Z142" i="93"/>
  <c r="Y142" i="93"/>
  <c r="X142" i="93"/>
  <c r="W142" i="93"/>
  <c r="V142" i="93"/>
  <c r="U142" i="93"/>
  <c r="T142" i="93"/>
  <c r="S142" i="93"/>
  <c r="R142" i="93"/>
  <c r="Q142" i="93"/>
  <c r="P142" i="93"/>
  <c r="O142" i="93"/>
  <c r="N142" i="93"/>
  <c r="M142" i="93"/>
  <c r="L142" i="93"/>
  <c r="K142" i="93"/>
  <c r="J142" i="93"/>
  <c r="I142" i="93"/>
  <c r="H142" i="93"/>
  <c r="G142" i="93"/>
  <c r="F142" i="93"/>
  <c r="E142" i="93"/>
  <c r="D142" i="93"/>
  <c r="C142" i="93"/>
  <c r="B142" i="93"/>
  <c r="BA141" i="93"/>
  <c r="AZ141" i="93"/>
  <c r="AY141" i="93"/>
  <c r="AX141" i="93"/>
  <c r="AW141" i="93"/>
  <c r="AV141" i="93"/>
  <c r="AU141" i="93"/>
  <c r="AT141" i="93"/>
  <c r="AS141" i="93"/>
  <c r="AR141" i="93"/>
  <c r="AQ141" i="93"/>
  <c r="AP141" i="93"/>
  <c r="AO141" i="93"/>
  <c r="AN141" i="93"/>
  <c r="AM141" i="93"/>
  <c r="AL141" i="93"/>
  <c r="AK141" i="93"/>
  <c r="AJ141" i="93"/>
  <c r="AI141" i="93"/>
  <c r="AH141" i="93"/>
  <c r="AG141" i="93"/>
  <c r="AF141" i="93"/>
  <c r="AE141" i="93"/>
  <c r="AD141" i="93"/>
  <c r="AC141" i="93"/>
  <c r="AB141" i="93"/>
  <c r="AA141" i="93"/>
  <c r="Z141" i="93"/>
  <c r="Y141" i="93"/>
  <c r="X141" i="93"/>
  <c r="W141" i="93"/>
  <c r="V141" i="93"/>
  <c r="U141" i="93"/>
  <c r="T141" i="93"/>
  <c r="S141" i="93"/>
  <c r="R141" i="93"/>
  <c r="Q141" i="93"/>
  <c r="P141" i="93"/>
  <c r="O141" i="93"/>
  <c r="N141" i="93"/>
  <c r="M141" i="93"/>
  <c r="L141" i="93"/>
  <c r="K141" i="93"/>
  <c r="J141" i="93"/>
  <c r="I141" i="93"/>
  <c r="H141" i="93"/>
  <c r="G141" i="93"/>
  <c r="F141" i="93"/>
  <c r="E141" i="93"/>
  <c r="D141" i="93"/>
  <c r="C141" i="93"/>
  <c r="B141" i="93"/>
  <c r="BA140" i="93"/>
  <c r="AZ140" i="93"/>
  <c r="AY140" i="93"/>
  <c r="AX140" i="93"/>
  <c r="AW140" i="93"/>
  <c r="AV140" i="93"/>
  <c r="AU140" i="93"/>
  <c r="AT140" i="93"/>
  <c r="AS140" i="93"/>
  <c r="AR140" i="93"/>
  <c r="AQ140" i="93"/>
  <c r="AP140" i="93"/>
  <c r="AO140" i="93"/>
  <c r="AN140" i="93"/>
  <c r="AM140" i="93"/>
  <c r="AL140" i="93"/>
  <c r="AK140" i="93"/>
  <c r="AJ140" i="93"/>
  <c r="AI140" i="93"/>
  <c r="AH140" i="93"/>
  <c r="AG140" i="93"/>
  <c r="AF140" i="93"/>
  <c r="AE140" i="93"/>
  <c r="AD140" i="93"/>
  <c r="AC140" i="93"/>
  <c r="AB140" i="93"/>
  <c r="AA140" i="93"/>
  <c r="Z140" i="93"/>
  <c r="Y140" i="93"/>
  <c r="X140" i="93"/>
  <c r="W140" i="93"/>
  <c r="V140" i="93"/>
  <c r="U140" i="93"/>
  <c r="T140" i="93"/>
  <c r="S140" i="93"/>
  <c r="R140" i="93"/>
  <c r="Q140" i="93"/>
  <c r="P140" i="93"/>
  <c r="O140" i="93"/>
  <c r="N140" i="93"/>
  <c r="M140" i="93"/>
  <c r="L140" i="93"/>
  <c r="K140" i="93"/>
  <c r="J140" i="93"/>
  <c r="I140" i="93"/>
  <c r="H140" i="93"/>
  <c r="G140" i="93"/>
  <c r="F140" i="93"/>
  <c r="E140" i="93"/>
  <c r="D140" i="93"/>
  <c r="C140" i="93"/>
  <c r="B140" i="93"/>
  <c r="BA139" i="93"/>
  <c r="AZ139" i="93"/>
  <c r="AY139" i="93"/>
  <c r="AX139" i="93"/>
  <c r="AW139" i="93"/>
  <c r="AV139" i="93"/>
  <c r="AU139" i="93"/>
  <c r="AT139" i="93"/>
  <c r="AS139" i="93"/>
  <c r="AR139" i="93"/>
  <c r="AQ139" i="93"/>
  <c r="AP139" i="93"/>
  <c r="AO139" i="93"/>
  <c r="AN139" i="93"/>
  <c r="AM139" i="93"/>
  <c r="AL139" i="93"/>
  <c r="AK139" i="93"/>
  <c r="AJ139" i="93"/>
  <c r="AI139" i="93"/>
  <c r="AH139" i="93"/>
  <c r="AG139" i="93"/>
  <c r="AF139" i="93"/>
  <c r="AE139" i="93"/>
  <c r="AD139" i="93"/>
  <c r="AC139" i="93"/>
  <c r="AB139" i="93"/>
  <c r="AA139" i="93"/>
  <c r="Z139" i="93"/>
  <c r="Y139" i="93"/>
  <c r="X139" i="93"/>
  <c r="W139" i="93"/>
  <c r="V139" i="93"/>
  <c r="U139" i="93"/>
  <c r="T139" i="93"/>
  <c r="S139" i="93"/>
  <c r="R139" i="93"/>
  <c r="Q139" i="93"/>
  <c r="P139" i="93"/>
  <c r="O139" i="93"/>
  <c r="N139" i="93"/>
  <c r="M139" i="93"/>
  <c r="L139" i="93"/>
  <c r="K139" i="93"/>
  <c r="J139" i="93"/>
  <c r="I139" i="93"/>
  <c r="H139" i="93"/>
  <c r="G139" i="93"/>
  <c r="F139" i="93"/>
  <c r="E139" i="93"/>
  <c r="D139" i="93"/>
  <c r="C139" i="93"/>
  <c r="B139" i="93"/>
  <c r="BA138" i="93"/>
  <c r="AZ138" i="93"/>
  <c r="AY138" i="93"/>
  <c r="AX138" i="93"/>
  <c r="AW138" i="93"/>
  <c r="AV138" i="93"/>
  <c r="AU138" i="93"/>
  <c r="AT138" i="93"/>
  <c r="AS138" i="93"/>
  <c r="AR138" i="93"/>
  <c r="AQ138" i="93"/>
  <c r="AP138" i="93"/>
  <c r="AO138" i="93"/>
  <c r="AN138" i="93"/>
  <c r="AM138" i="93"/>
  <c r="AL138" i="93"/>
  <c r="AK138" i="93"/>
  <c r="AJ138" i="93"/>
  <c r="AI138" i="93"/>
  <c r="AH138" i="93"/>
  <c r="AG138" i="93"/>
  <c r="AF138" i="93"/>
  <c r="AE138" i="93"/>
  <c r="AD138" i="93"/>
  <c r="AC138" i="93"/>
  <c r="AB138" i="93"/>
  <c r="AA138" i="93"/>
  <c r="Z138" i="93"/>
  <c r="Y138" i="93"/>
  <c r="X138" i="93"/>
  <c r="W138" i="93"/>
  <c r="V138" i="93"/>
  <c r="U138" i="93"/>
  <c r="T138" i="93"/>
  <c r="S138" i="93"/>
  <c r="R138" i="93"/>
  <c r="Q138" i="93"/>
  <c r="P138" i="93"/>
  <c r="O138" i="93"/>
  <c r="N138" i="93"/>
  <c r="M138" i="93"/>
  <c r="L138" i="93"/>
  <c r="K138" i="93"/>
  <c r="J138" i="93"/>
  <c r="I138" i="93"/>
  <c r="H138" i="93"/>
  <c r="G138" i="93"/>
  <c r="F138" i="93"/>
  <c r="E138" i="93"/>
  <c r="D138" i="93"/>
  <c r="C138" i="93"/>
  <c r="B138" i="93"/>
  <c r="BA137" i="93"/>
  <c r="AZ137" i="93"/>
  <c r="AY137" i="93"/>
  <c r="AX137" i="93"/>
  <c r="AW137" i="93"/>
  <c r="AV137" i="93"/>
  <c r="AU137" i="93"/>
  <c r="AT137" i="93"/>
  <c r="AS137" i="93"/>
  <c r="AR137" i="93"/>
  <c r="AQ137" i="93"/>
  <c r="AP137" i="93"/>
  <c r="AO137" i="93"/>
  <c r="AN137" i="93"/>
  <c r="AM137" i="93"/>
  <c r="AL137" i="93"/>
  <c r="AK137" i="93"/>
  <c r="AJ137" i="93"/>
  <c r="AI137" i="93"/>
  <c r="AH137" i="93"/>
  <c r="AG137" i="93"/>
  <c r="AF137" i="93"/>
  <c r="AE137" i="93"/>
  <c r="AD137" i="93"/>
  <c r="AC137" i="93"/>
  <c r="AB137" i="93"/>
  <c r="AA137" i="93"/>
  <c r="Z137" i="93"/>
  <c r="Y137" i="93"/>
  <c r="X137" i="93"/>
  <c r="W137" i="93"/>
  <c r="V137" i="93"/>
  <c r="U137" i="93"/>
  <c r="T137" i="93"/>
  <c r="S137" i="93"/>
  <c r="R137" i="93"/>
  <c r="Q137" i="93"/>
  <c r="P137" i="93"/>
  <c r="O137" i="93"/>
  <c r="N137" i="93"/>
  <c r="M137" i="93"/>
  <c r="L137" i="93"/>
  <c r="K137" i="93"/>
  <c r="J137" i="93"/>
  <c r="I137" i="93"/>
  <c r="H137" i="93"/>
  <c r="G137" i="93"/>
  <c r="F137" i="93"/>
  <c r="E137" i="93"/>
  <c r="D137" i="93"/>
  <c r="C137" i="93"/>
  <c r="B137" i="93"/>
  <c r="BA136" i="93"/>
  <c r="AZ136" i="93"/>
  <c r="AY136" i="93"/>
  <c r="AX136" i="93"/>
  <c r="AW136" i="93"/>
  <c r="AV136" i="93"/>
  <c r="AU136" i="93"/>
  <c r="AT136" i="93"/>
  <c r="AS136" i="93"/>
  <c r="AR136" i="93"/>
  <c r="AQ136" i="93"/>
  <c r="AP136" i="93"/>
  <c r="AO136" i="93"/>
  <c r="AN136" i="93"/>
  <c r="AM136" i="93"/>
  <c r="AL136" i="93"/>
  <c r="AK136" i="93"/>
  <c r="AJ136" i="93"/>
  <c r="AI136" i="93"/>
  <c r="AH136" i="93"/>
  <c r="AG136" i="93"/>
  <c r="AF136" i="93"/>
  <c r="AE136" i="93"/>
  <c r="AD136" i="93"/>
  <c r="AC136" i="93"/>
  <c r="AB136" i="93"/>
  <c r="AA136" i="93"/>
  <c r="Z136" i="93"/>
  <c r="Y136" i="93"/>
  <c r="X136" i="93"/>
  <c r="W136" i="93"/>
  <c r="V136" i="93"/>
  <c r="U136" i="93"/>
  <c r="T136" i="93"/>
  <c r="S136" i="93"/>
  <c r="R136" i="93"/>
  <c r="Q136" i="93"/>
  <c r="P136" i="93"/>
  <c r="O136" i="93"/>
  <c r="N136" i="93"/>
  <c r="M136" i="93"/>
  <c r="L136" i="93"/>
  <c r="K136" i="93"/>
  <c r="J136" i="93"/>
  <c r="I136" i="93"/>
  <c r="H136" i="93"/>
  <c r="G136" i="93"/>
  <c r="F136" i="93"/>
  <c r="E136" i="93"/>
  <c r="D136" i="93"/>
  <c r="C136" i="93"/>
  <c r="B136" i="93"/>
  <c r="BA135" i="93"/>
  <c r="AZ135" i="93"/>
  <c r="AY135" i="93"/>
  <c r="AX135" i="93"/>
  <c r="AW135" i="93"/>
  <c r="AV135" i="93"/>
  <c r="AU135" i="93"/>
  <c r="AT135" i="93"/>
  <c r="AS135" i="93"/>
  <c r="AR135" i="93"/>
  <c r="AQ135" i="93"/>
  <c r="AP135" i="93"/>
  <c r="AO135" i="93"/>
  <c r="AN135" i="93"/>
  <c r="AM135" i="93"/>
  <c r="AL135" i="93"/>
  <c r="AK135" i="93"/>
  <c r="AJ135" i="93"/>
  <c r="AI135" i="93"/>
  <c r="AH135" i="93"/>
  <c r="AG135" i="93"/>
  <c r="AF135" i="93"/>
  <c r="AE135" i="93"/>
  <c r="AD135" i="93"/>
  <c r="AC135" i="93"/>
  <c r="AB135" i="93"/>
  <c r="AA135" i="93"/>
  <c r="Z135" i="93"/>
  <c r="Y135" i="93"/>
  <c r="X135" i="93"/>
  <c r="W135" i="93"/>
  <c r="V135" i="93"/>
  <c r="U135" i="93"/>
  <c r="T135" i="93"/>
  <c r="S135" i="93"/>
  <c r="R135" i="93"/>
  <c r="Q135" i="93"/>
  <c r="P135" i="93"/>
  <c r="O135" i="93"/>
  <c r="N135" i="93"/>
  <c r="M135" i="93"/>
  <c r="L135" i="93"/>
  <c r="K135" i="93"/>
  <c r="J135" i="93"/>
  <c r="I135" i="93"/>
  <c r="H135" i="93"/>
  <c r="G135" i="93"/>
  <c r="F135" i="93"/>
  <c r="E135" i="93"/>
  <c r="D135" i="93"/>
  <c r="C135" i="93"/>
  <c r="B135" i="93"/>
  <c r="BA134" i="93"/>
  <c r="AZ134" i="93"/>
  <c r="AY134" i="93"/>
  <c r="AX134" i="93"/>
  <c r="AW134" i="93"/>
  <c r="AV134" i="93"/>
  <c r="AU134" i="93"/>
  <c r="AT134" i="93"/>
  <c r="AS134" i="93"/>
  <c r="AR134" i="93"/>
  <c r="AQ134" i="93"/>
  <c r="AP134" i="93"/>
  <c r="AO134" i="93"/>
  <c r="AN134" i="93"/>
  <c r="AM134" i="93"/>
  <c r="AL134" i="93"/>
  <c r="AK134" i="93"/>
  <c r="AJ134" i="93"/>
  <c r="AI134" i="93"/>
  <c r="AH134" i="93"/>
  <c r="AG134" i="93"/>
  <c r="AF134" i="93"/>
  <c r="AE134" i="93"/>
  <c r="AD134" i="93"/>
  <c r="AC134" i="93"/>
  <c r="AB134" i="93"/>
  <c r="AA134" i="93"/>
  <c r="Z134" i="93"/>
  <c r="Y134" i="93"/>
  <c r="X134" i="93"/>
  <c r="W134" i="93"/>
  <c r="V134" i="93"/>
  <c r="U134" i="93"/>
  <c r="T134" i="93"/>
  <c r="S134" i="93"/>
  <c r="R134" i="93"/>
  <c r="Q134" i="93"/>
  <c r="P134" i="93"/>
  <c r="O134" i="93"/>
  <c r="N134" i="93"/>
  <c r="M134" i="93"/>
  <c r="L134" i="93"/>
  <c r="K134" i="93"/>
  <c r="J134" i="93"/>
  <c r="I134" i="93"/>
  <c r="H134" i="93"/>
  <c r="G134" i="93"/>
  <c r="F134" i="93"/>
  <c r="E134" i="93"/>
  <c r="D134" i="93"/>
  <c r="C134" i="93"/>
  <c r="B134" i="93"/>
  <c r="BA133" i="93"/>
  <c r="AZ133" i="93"/>
  <c r="AY133" i="93"/>
  <c r="AX133" i="93"/>
  <c r="AW133" i="93"/>
  <c r="AV133" i="93"/>
  <c r="AU133" i="93"/>
  <c r="AT133" i="93"/>
  <c r="AS133" i="93"/>
  <c r="AR133" i="93"/>
  <c r="AQ133" i="93"/>
  <c r="AP133" i="93"/>
  <c r="AO133" i="93"/>
  <c r="AN133" i="93"/>
  <c r="AM133" i="93"/>
  <c r="AL133" i="93"/>
  <c r="AK133" i="93"/>
  <c r="AJ133" i="93"/>
  <c r="AI133" i="93"/>
  <c r="AH133" i="93"/>
  <c r="AG133" i="93"/>
  <c r="AF133" i="93"/>
  <c r="AE133" i="93"/>
  <c r="AD133" i="93"/>
  <c r="AC133" i="93"/>
  <c r="AB133" i="93"/>
  <c r="AA133" i="93"/>
  <c r="Z133" i="93"/>
  <c r="Y133" i="93"/>
  <c r="X133" i="93"/>
  <c r="W133" i="93"/>
  <c r="V133" i="93"/>
  <c r="U133" i="93"/>
  <c r="T133" i="93"/>
  <c r="S133" i="93"/>
  <c r="R133" i="93"/>
  <c r="Q133" i="93"/>
  <c r="P133" i="93"/>
  <c r="O133" i="93"/>
  <c r="N133" i="93"/>
  <c r="M133" i="93"/>
  <c r="L133" i="93"/>
  <c r="K133" i="93"/>
  <c r="J133" i="93"/>
  <c r="I133" i="93"/>
  <c r="H133" i="93"/>
  <c r="G133" i="93"/>
  <c r="F133" i="93"/>
  <c r="E133" i="93"/>
  <c r="D133" i="93"/>
  <c r="C133" i="93"/>
  <c r="B133" i="93"/>
  <c r="BA132" i="93"/>
  <c r="AZ132" i="93"/>
  <c r="AY132" i="93"/>
  <c r="AX132" i="93"/>
  <c r="AW132" i="93"/>
  <c r="AV132" i="93"/>
  <c r="AU132" i="93"/>
  <c r="AT132" i="93"/>
  <c r="AS132" i="93"/>
  <c r="AR132" i="93"/>
  <c r="AQ132" i="93"/>
  <c r="AP132" i="93"/>
  <c r="AO132" i="93"/>
  <c r="AN132" i="93"/>
  <c r="AM132" i="93"/>
  <c r="AL132" i="93"/>
  <c r="AK132" i="93"/>
  <c r="AJ132" i="93"/>
  <c r="AI132" i="93"/>
  <c r="AH132" i="93"/>
  <c r="AG132" i="93"/>
  <c r="AF132" i="93"/>
  <c r="AE132" i="93"/>
  <c r="AD132" i="93"/>
  <c r="AC132" i="93"/>
  <c r="AB132" i="93"/>
  <c r="AA132" i="93"/>
  <c r="Z132" i="93"/>
  <c r="Y132" i="93"/>
  <c r="X132" i="93"/>
  <c r="W132" i="93"/>
  <c r="V132" i="93"/>
  <c r="U132" i="93"/>
  <c r="T132" i="93"/>
  <c r="S132" i="93"/>
  <c r="R132" i="93"/>
  <c r="Q132" i="93"/>
  <c r="P132" i="93"/>
  <c r="O132" i="93"/>
  <c r="N132" i="93"/>
  <c r="M132" i="93"/>
  <c r="L132" i="93"/>
  <c r="K132" i="93"/>
  <c r="J132" i="93"/>
  <c r="I132" i="93"/>
  <c r="H132" i="93"/>
  <c r="G132" i="93"/>
  <c r="F132" i="93"/>
  <c r="E132" i="93"/>
  <c r="D132" i="93"/>
  <c r="C132" i="93"/>
  <c r="B132" i="93"/>
  <c r="BA131" i="93"/>
  <c r="AZ131" i="93"/>
  <c r="AY131" i="93"/>
  <c r="AX131" i="93"/>
  <c r="AW131" i="93"/>
  <c r="AV131" i="93"/>
  <c r="AU131" i="93"/>
  <c r="AT131" i="93"/>
  <c r="AS131" i="93"/>
  <c r="AR131" i="93"/>
  <c r="AQ131" i="93"/>
  <c r="AP131" i="93"/>
  <c r="AO131" i="93"/>
  <c r="AN131" i="93"/>
  <c r="AM131" i="93"/>
  <c r="AL131" i="93"/>
  <c r="AK131" i="93"/>
  <c r="AJ131" i="93"/>
  <c r="AI131" i="93"/>
  <c r="AH131" i="93"/>
  <c r="AG131" i="93"/>
  <c r="AF131" i="93"/>
  <c r="AE131" i="93"/>
  <c r="AD131" i="93"/>
  <c r="AC131" i="93"/>
  <c r="AB131" i="93"/>
  <c r="AA131" i="93"/>
  <c r="Z131" i="93"/>
  <c r="Y131" i="93"/>
  <c r="X131" i="93"/>
  <c r="W131" i="93"/>
  <c r="V131" i="93"/>
  <c r="U131" i="93"/>
  <c r="T131" i="93"/>
  <c r="S131" i="93"/>
  <c r="R131" i="93"/>
  <c r="Q131" i="93"/>
  <c r="P131" i="93"/>
  <c r="O131" i="93"/>
  <c r="N131" i="93"/>
  <c r="M131" i="93"/>
  <c r="L131" i="93"/>
  <c r="K131" i="93"/>
  <c r="J131" i="93"/>
  <c r="I131" i="93"/>
  <c r="H131" i="93"/>
  <c r="G131" i="93"/>
  <c r="F131" i="93"/>
  <c r="E131" i="93"/>
  <c r="D131" i="93"/>
  <c r="C131" i="93"/>
  <c r="B131" i="93"/>
  <c r="BA130" i="93"/>
  <c r="AZ130" i="93"/>
  <c r="AY130" i="93"/>
  <c r="AX130" i="93"/>
  <c r="AW130" i="93"/>
  <c r="AV130" i="93"/>
  <c r="AU130" i="93"/>
  <c r="AT130" i="93"/>
  <c r="AS130" i="93"/>
  <c r="AR130" i="93"/>
  <c r="AQ130" i="93"/>
  <c r="AP130" i="93"/>
  <c r="AO130" i="93"/>
  <c r="AN130" i="93"/>
  <c r="AM130" i="93"/>
  <c r="AL130" i="93"/>
  <c r="AK130" i="93"/>
  <c r="AJ130" i="93"/>
  <c r="AI130" i="93"/>
  <c r="AH130" i="93"/>
  <c r="AG130" i="93"/>
  <c r="AF130" i="93"/>
  <c r="AE130" i="93"/>
  <c r="AD130" i="93"/>
  <c r="AC130" i="93"/>
  <c r="AB130" i="93"/>
  <c r="AA130" i="93"/>
  <c r="Z130" i="93"/>
  <c r="Y130" i="93"/>
  <c r="X130" i="93"/>
  <c r="W130" i="93"/>
  <c r="V130" i="93"/>
  <c r="U130" i="93"/>
  <c r="T130" i="93"/>
  <c r="S130" i="93"/>
  <c r="R130" i="93"/>
  <c r="Q130" i="93"/>
  <c r="P130" i="93"/>
  <c r="O130" i="93"/>
  <c r="N130" i="93"/>
  <c r="M130" i="93"/>
  <c r="L130" i="93"/>
  <c r="K130" i="93"/>
  <c r="J130" i="93"/>
  <c r="I130" i="93"/>
  <c r="H130" i="93"/>
  <c r="G130" i="93"/>
  <c r="F130" i="93"/>
  <c r="E130" i="93"/>
  <c r="D130" i="93"/>
  <c r="C130" i="93"/>
  <c r="B130" i="93"/>
  <c r="BA129" i="93"/>
  <c r="AZ129" i="93"/>
  <c r="AY129" i="93"/>
  <c r="AX129" i="93"/>
  <c r="AW129" i="93"/>
  <c r="AV129" i="93"/>
  <c r="AU129" i="93"/>
  <c r="AT129" i="93"/>
  <c r="AS129" i="93"/>
  <c r="AR129" i="93"/>
  <c r="AQ129" i="93"/>
  <c r="AP129" i="93"/>
  <c r="AO129" i="93"/>
  <c r="AN129" i="93"/>
  <c r="AM129" i="93"/>
  <c r="AL129" i="93"/>
  <c r="AK129" i="93"/>
  <c r="AJ129" i="93"/>
  <c r="AI129" i="93"/>
  <c r="AH129" i="93"/>
  <c r="AG129" i="93"/>
  <c r="AF129" i="93"/>
  <c r="AE129" i="93"/>
  <c r="AD129" i="93"/>
  <c r="AC129" i="93"/>
  <c r="AB129" i="93"/>
  <c r="AA129" i="93"/>
  <c r="Z129" i="93"/>
  <c r="Y129" i="93"/>
  <c r="X129" i="93"/>
  <c r="W129" i="93"/>
  <c r="V129" i="93"/>
  <c r="U129" i="93"/>
  <c r="T129" i="93"/>
  <c r="S129" i="93"/>
  <c r="R129" i="93"/>
  <c r="Q129" i="93"/>
  <c r="P129" i="93"/>
  <c r="O129" i="93"/>
  <c r="N129" i="93"/>
  <c r="M129" i="93"/>
  <c r="L129" i="93"/>
  <c r="K129" i="93"/>
  <c r="J129" i="93"/>
  <c r="I129" i="93"/>
  <c r="H129" i="93"/>
  <c r="G129" i="93"/>
  <c r="F129" i="93"/>
  <c r="E129" i="93"/>
  <c r="D129" i="93"/>
  <c r="C129" i="93"/>
  <c r="B129" i="93"/>
  <c r="BA128" i="93"/>
  <c r="AZ128" i="93"/>
  <c r="AY128" i="93"/>
  <c r="AX128" i="93"/>
  <c r="AW128" i="93"/>
  <c r="AV128" i="93"/>
  <c r="AU128" i="93"/>
  <c r="AT128" i="93"/>
  <c r="AS128" i="93"/>
  <c r="AR128" i="93"/>
  <c r="AQ128" i="93"/>
  <c r="AP128" i="93"/>
  <c r="AO128" i="93"/>
  <c r="AN128" i="93"/>
  <c r="AM128" i="93"/>
  <c r="AL128" i="93"/>
  <c r="AK128" i="93"/>
  <c r="AJ128" i="93"/>
  <c r="AI128" i="93"/>
  <c r="AH128" i="93"/>
  <c r="AG128" i="93"/>
  <c r="AF128" i="93"/>
  <c r="AE128" i="93"/>
  <c r="AD128" i="93"/>
  <c r="AC128" i="93"/>
  <c r="AB128" i="93"/>
  <c r="AA128" i="93"/>
  <c r="Z128" i="93"/>
  <c r="Y128" i="93"/>
  <c r="X128" i="93"/>
  <c r="W128" i="93"/>
  <c r="V128" i="93"/>
  <c r="U128" i="93"/>
  <c r="T128" i="93"/>
  <c r="S128" i="93"/>
  <c r="R128" i="93"/>
  <c r="Q128" i="93"/>
  <c r="P128" i="93"/>
  <c r="O128" i="93"/>
  <c r="N128" i="93"/>
  <c r="M128" i="93"/>
  <c r="L128" i="93"/>
  <c r="K128" i="93"/>
  <c r="J128" i="93"/>
  <c r="I128" i="93"/>
  <c r="H128" i="93"/>
  <c r="G128" i="93"/>
  <c r="F128" i="93"/>
  <c r="E128" i="93"/>
  <c r="D128" i="93"/>
  <c r="C128" i="93"/>
  <c r="B128" i="93"/>
  <c r="BA127" i="93"/>
  <c r="AZ127" i="93"/>
  <c r="AY127" i="93"/>
  <c r="AX127" i="93"/>
  <c r="AW127" i="93"/>
  <c r="AV127" i="93"/>
  <c r="AU127" i="93"/>
  <c r="AT127" i="93"/>
  <c r="AS127" i="93"/>
  <c r="AR127" i="93"/>
  <c r="AQ127" i="93"/>
  <c r="AP127" i="93"/>
  <c r="AO127" i="93"/>
  <c r="AN127" i="93"/>
  <c r="AM127" i="93"/>
  <c r="AL127" i="93"/>
  <c r="AK127" i="93"/>
  <c r="AJ127" i="93"/>
  <c r="AI127" i="93"/>
  <c r="AH127" i="93"/>
  <c r="AG127" i="93"/>
  <c r="AF127" i="93"/>
  <c r="AE127" i="93"/>
  <c r="AD127" i="93"/>
  <c r="AC127" i="93"/>
  <c r="AB127" i="93"/>
  <c r="AA127" i="93"/>
  <c r="Z127" i="93"/>
  <c r="Y127" i="93"/>
  <c r="X127" i="93"/>
  <c r="W127" i="93"/>
  <c r="V127" i="93"/>
  <c r="U127" i="93"/>
  <c r="T127" i="93"/>
  <c r="S127" i="93"/>
  <c r="R127" i="93"/>
  <c r="Q127" i="93"/>
  <c r="P127" i="93"/>
  <c r="O127" i="93"/>
  <c r="N127" i="93"/>
  <c r="M127" i="93"/>
  <c r="L127" i="93"/>
  <c r="K127" i="93"/>
  <c r="J127" i="93"/>
  <c r="I127" i="93"/>
  <c r="H127" i="93"/>
  <c r="G127" i="93"/>
  <c r="F127" i="93"/>
  <c r="E127" i="93"/>
  <c r="D127" i="93"/>
  <c r="C127" i="93"/>
  <c r="B127" i="93"/>
  <c r="BA126" i="93"/>
  <c r="AZ126" i="93"/>
  <c r="AY126" i="93"/>
  <c r="AX126" i="93"/>
  <c r="AW126" i="93"/>
  <c r="AV126" i="93"/>
  <c r="AU126" i="93"/>
  <c r="AT126" i="93"/>
  <c r="AS126" i="93"/>
  <c r="AR126" i="93"/>
  <c r="AQ126" i="93"/>
  <c r="AP126" i="93"/>
  <c r="AO126" i="93"/>
  <c r="AN126" i="93"/>
  <c r="AM126" i="93"/>
  <c r="AL126" i="93"/>
  <c r="AK126" i="93"/>
  <c r="AJ126" i="93"/>
  <c r="AI126" i="93"/>
  <c r="AH126" i="93"/>
  <c r="AG126" i="93"/>
  <c r="AF126" i="93"/>
  <c r="AE126" i="93"/>
  <c r="AD126" i="93"/>
  <c r="AC126" i="93"/>
  <c r="AB126" i="93"/>
  <c r="AA126" i="93"/>
  <c r="Z126" i="93"/>
  <c r="Y126" i="93"/>
  <c r="X126" i="93"/>
  <c r="W126" i="93"/>
  <c r="V126" i="93"/>
  <c r="U126" i="93"/>
  <c r="T126" i="93"/>
  <c r="S126" i="93"/>
  <c r="R126" i="93"/>
  <c r="Q126" i="93"/>
  <c r="P126" i="93"/>
  <c r="O126" i="93"/>
  <c r="N126" i="93"/>
  <c r="M126" i="93"/>
  <c r="L126" i="93"/>
  <c r="K126" i="93"/>
  <c r="J126" i="93"/>
  <c r="I126" i="93"/>
  <c r="H126" i="93"/>
  <c r="G126" i="93"/>
  <c r="F126" i="93"/>
  <c r="E126" i="93"/>
  <c r="D126" i="93"/>
  <c r="C126" i="93"/>
  <c r="B126" i="93"/>
  <c r="BA125" i="93"/>
  <c r="AZ125" i="93"/>
  <c r="AY125" i="93"/>
  <c r="AX125" i="93"/>
  <c r="AW125" i="93"/>
  <c r="AV125" i="93"/>
  <c r="AU125" i="93"/>
  <c r="AT125" i="93"/>
  <c r="AS125" i="93"/>
  <c r="AR125" i="93"/>
  <c r="AQ125" i="93"/>
  <c r="AP125" i="93"/>
  <c r="AO125" i="93"/>
  <c r="AN125" i="93"/>
  <c r="AM125" i="93"/>
  <c r="AL125" i="93"/>
  <c r="AK125" i="93"/>
  <c r="AJ125" i="93"/>
  <c r="AI125" i="93"/>
  <c r="AH125" i="93"/>
  <c r="AG125" i="93"/>
  <c r="AF125" i="93"/>
  <c r="AE125" i="93"/>
  <c r="AD125" i="93"/>
  <c r="AC125" i="93"/>
  <c r="AB125" i="93"/>
  <c r="AA125" i="93"/>
  <c r="Z125" i="93"/>
  <c r="Y125" i="93"/>
  <c r="X125" i="93"/>
  <c r="W125" i="93"/>
  <c r="V125" i="93"/>
  <c r="U125" i="93"/>
  <c r="T125" i="93"/>
  <c r="S125" i="93"/>
  <c r="R125" i="93"/>
  <c r="Q125" i="93"/>
  <c r="P125" i="93"/>
  <c r="O125" i="93"/>
  <c r="N125" i="93"/>
  <c r="M125" i="93"/>
  <c r="L125" i="93"/>
  <c r="K125" i="93"/>
  <c r="J125" i="93"/>
  <c r="I125" i="93"/>
  <c r="H125" i="93"/>
  <c r="G125" i="93"/>
  <c r="F125" i="93"/>
  <c r="E125" i="93"/>
  <c r="D125" i="93"/>
  <c r="C125" i="93"/>
  <c r="B125" i="93"/>
  <c r="BA124" i="93"/>
  <c r="AZ124" i="93"/>
  <c r="AY124" i="93"/>
  <c r="AX124" i="93"/>
  <c r="AW124" i="93"/>
  <c r="AV124" i="93"/>
  <c r="AU124" i="93"/>
  <c r="AT124" i="93"/>
  <c r="AS124" i="93"/>
  <c r="AR124" i="93"/>
  <c r="AQ124" i="93"/>
  <c r="AP124" i="93"/>
  <c r="AO124" i="93"/>
  <c r="AN124" i="93"/>
  <c r="AM124" i="93"/>
  <c r="AL124" i="93"/>
  <c r="AK124" i="93"/>
  <c r="AJ124" i="93"/>
  <c r="AI124" i="93"/>
  <c r="AH124" i="93"/>
  <c r="AG124" i="93"/>
  <c r="AF124" i="93"/>
  <c r="AE124" i="93"/>
  <c r="AD124" i="93"/>
  <c r="AC124" i="93"/>
  <c r="AB124" i="93"/>
  <c r="AA124" i="93"/>
  <c r="Z124" i="93"/>
  <c r="Y124" i="93"/>
  <c r="X124" i="93"/>
  <c r="W124" i="93"/>
  <c r="V124" i="93"/>
  <c r="U124" i="93"/>
  <c r="T124" i="93"/>
  <c r="S124" i="93"/>
  <c r="R124" i="93"/>
  <c r="Q124" i="93"/>
  <c r="P124" i="93"/>
  <c r="O124" i="93"/>
  <c r="N124" i="93"/>
  <c r="M124" i="93"/>
  <c r="L124" i="93"/>
  <c r="K124" i="93"/>
  <c r="J124" i="93"/>
  <c r="I124" i="93"/>
  <c r="H124" i="93"/>
  <c r="G124" i="93"/>
  <c r="F124" i="93"/>
  <c r="E124" i="93"/>
  <c r="D124" i="93"/>
  <c r="C124" i="93"/>
  <c r="B124" i="93"/>
  <c r="BA123" i="93"/>
  <c r="AZ123" i="93"/>
  <c r="AY123" i="93"/>
  <c r="AX123" i="93"/>
  <c r="AW123" i="93"/>
  <c r="AV123" i="93"/>
  <c r="AU123" i="93"/>
  <c r="AT123" i="93"/>
  <c r="AS123" i="93"/>
  <c r="AR123" i="93"/>
  <c r="AQ123" i="93"/>
  <c r="AP123" i="93"/>
  <c r="AO123" i="93"/>
  <c r="AN123" i="93"/>
  <c r="AM123" i="93"/>
  <c r="AL123" i="93"/>
  <c r="AK123" i="93"/>
  <c r="AJ123" i="93"/>
  <c r="AI123" i="93"/>
  <c r="AH123" i="93"/>
  <c r="AG123" i="93"/>
  <c r="AF123" i="93"/>
  <c r="AE123" i="93"/>
  <c r="AD123" i="93"/>
  <c r="AC123" i="93"/>
  <c r="AB123" i="93"/>
  <c r="AA123" i="93"/>
  <c r="Z123" i="93"/>
  <c r="Y123" i="93"/>
  <c r="X123" i="93"/>
  <c r="W123" i="93"/>
  <c r="V123" i="93"/>
  <c r="U123" i="93"/>
  <c r="T123" i="93"/>
  <c r="S123" i="93"/>
  <c r="R123" i="93"/>
  <c r="Q123" i="93"/>
  <c r="P123" i="93"/>
  <c r="O123" i="93"/>
  <c r="N123" i="93"/>
  <c r="M123" i="93"/>
  <c r="L123" i="93"/>
  <c r="K123" i="93"/>
  <c r="J123" i="93"/>
  <c r="I123" i="93"/>
  <c r="H123" i="93"/>
  <c r="G123" i="93"/>
  <c r="F123" i="93"/>
  <c r="E123" i="93"/>
  <c r="D123" i="93"/>
  <c r="C123" i="93"/>
  <c r="B123" i="93"/>
  <c r="BA122" i="93"/>
  <c r="AZ122" i="93"/>
  <c r="AY122" i="93"/>
  <c r="AX122" i="93"/>
  <c r="AW122" i="93"/>
  <c r="AV122" i="93"/>
  <c r="AU122" i="93"/>
  <c r="AT122" i="93"/>
  <c r="AS122" i="93"/>
  <c r="AR122" i="93"/>
  <c r="AQ122" i="93"/>
  <c r="AP122" i="93"/>
  <c r="AO122" i="93"/>
  <c r="AN122" i="93"/>
  <c r="AM122" i="93"/>
  <c r="AL122" i="93"/>
  <c r="AK122" i="93"/>
  <c r="AJ122" i="93"/>
  <c r="AI122" i="93"/>
  <c r="AH122" i="93"/>
  <c r="AG122" i="93"/>
  <c r="AF122" i="93"/>
  <c r="AE122" i="93"/>
  <c r="AD122" i="93"/>
  <c r="AC122" i="93"/>
  <c r="AB122" i="93"/>
  <c r="AA122" i="93"/>
  <c r="Z122" i="93"/>
  <c r="Y122" i="93"/>
  <c r="X122" i="93"/>
  <c r="W122" i="93"/>
  <c r="V122" i="93"/>
  <c r="U122" i="93"/>
  <c r="T122" i="93"/>
  <c r="S122" i="93"/>
  <c r="R122" i="93"/>
  <c r="Q122" i="93"/>
  <c r="P122" i="93"/>
  <c r="O122" i="93"/>
  <c r="N122" i="93"/>
  <c r="M122" i="93"/>
  <c r="L122" i="93"/>
  <c r="K122" i="93"/>
  <c r="J122" i="93"/>
  <c r="I122" i="93"/>
  <c r="H122" i="93"/>
  <c r="G122" i="93"/>
  <c r="F122" i="93"/>
  <c r="E122" i="93"/>
  <c r="D122" i="93"/>
  <c r="C122" i="93"/>
  <c r="B122" i="93"/>
  <c r="BA121" i="93"/>
  <c r="AZ121" i="93"/>
  <c r="AY121" i="93"/>
  <c r="AX121" i="93"/>
  <c r="AW121" i="93"/>
  <c r="AV121" i="93"/>
  <c r="AU121" i="93"/>
  <c r="AT121" i="93"/>
  <c r="AS121" i="93"/>
  <c r="AR121" i="93"/>
  <c r="AQ121" i="93"/>
  <c r="AP121" i="93"/>
  <c r="AO121" i="93"/>
  <c r="AN121" i="93"/>
  <c r="AM121" i="93"/>
  <c r="AL121" i="93"/>
  <c r="AK121" i="93"/>
  <c r="AJ121" i="93"/>
  <c r="AI121" i="93"/>
  <c r="AH121" i="93"/>
  <c r="AG121" i="93"/>
  <c r="AF121" i="93"/>
  <c r="AE121" i="93"/>
  <c r="AD121" i="93"/>
  <c r="AC121" i="93"/>
  <c r="AB121" i="93"/>
  <c r="AA121" i="93"/>
  <c r="Z121" i="93"/>
  <c r="Y121" i="93"/>
  <c r="X121" i="93"/>
  <c r="W121" i="93"/>
  <c r="V121" i="93"/>
  <c r="U121" i="93"/>
  <c r="T121" i="93"/>
  <c r="S121" i="93"/>
  <c r="R121" i="93"/>
  <c r="Q121" i="93"/>
  <c r="P121" i="93"/>
  <c r="O121" i="93"/>
  <c r="N121" i="93"/>
  <c r="M121" i="93"/>
  <c r="L121" i="93"/>
  <c r="K121" i="93"/>
  <c r="J121" i="93"/>
  <c r="I121" i="93"/>
  <c r="H121" i="93"/>
  <c r="G121" i="93"/>
  <c r="F121" i="93"/>
  <c r="E121" i="93"/>
  <c r="D121" i="93"/>
  <c r="C121" i="93"/>
  <c r="B121" i="93"/>
  <c r="BA120" i="93"/>
  <c r="AZ120" i="93"/>
  <c r="AY120" i="93"/>
  <c r="AX120" i="93"/>
  <c r="AW120" i="93"/>
  <c r="AV120" i="93"/>
  <c r="AU120" i="93"/>
  <c r="AT120" i="93"/>
  <c r="AS120" i="93"/>
  <c r="AR120" i="93"/>
  <c r="AQ120" i="93"/>
  <c r="AP120" i="93"/>
  <c r="AO120" i="93"/>
  <c r="AN120" i="93"/>
  <c r="AM120" i="93"/>
  <c r="AL120" i="93"/>
  <c r="AK120" i="93"/>
  <c r="AJ120" i="93"/>
  <c r="AI120" i="93"/>
  <c r="AH120" i="93"/>
  <c r="AG120" i="93"/>
  <c r="AF120" i="93"/>
  <c r="AE120" i="93"/>
  <c r="AD120" i="93"/>
  <c r="AC120" i="93"/>
  <c r="AB120" i="93"/>
  <c r="AA120" i="93"/>
  <c r="Z120" i="93"/>
  <c r="Y120" i="93"/>
  <c r="X120" i="93"/>
  <c r="W120" i="93"/>
  <c r="V120" i="93"/>
  <c r="U120" i="93"/>
  <c r="T120" i="93"/>
  <c r="S120" i="93"/>
  <c r="R120" i="93"/>
  <c r="Q120" i="93"/>
  <c r="P120" i="93"/>
  <c r="O120" i="93"/>
  <c r="N120" i="93"/>
  <c r="M120" i="93"/>
  <c r="L120" i="93"/>
  <c r="K120" i="93"/>
  <c r="J120" i="93"/>
  <c r="I120" i="93"/>
  <c r="H120" i="93"/>
  <c r="G120" i="93"/>
  <c r="F120" i="93"/>
  <c r="E120" i="93"/>
  <c r="D120" i="93"/>
  <c r="C120" i="93"/>
  <c r="B120" i="93"/>
  <c r="BA119" i="93"/>
  <c r="AZ119" i="93"/>
  <c r="AY119" i="93"/>
  <c r="AX119" i="93"/>
  <c r="AW119" i="93"/>
  <c r="AV119" i="93"/>
  <c r="AU119" i="93"/>
  <c r="AT119" i="93"/>
  <c r="AS119" i="93"/>
  <c r="AR119" i="93"/>
  <c r="AQ119" i="93"/>
  <c r="AP119" i="93"/>
  <c r="AO119" i="93"/>
  <c r="AN119" i="93"/>
  <c r="AM119" i="93"/>
  <c r="AL119" i="93"/>
  <c r="AK119" i="93"/>
  <c r="AJ119" i="93"/>
  <c r="AI119" i="93"/>
  <c r="AH119" i="93"/>
  <c r="AG119" i="93"/>
  <c r="AF119" i="93"/>
  <c r="AE119" i="93"/>
  <c r="AD119" i="93"/>
  <c r="AC119" i="93"/>
  <c r="AB119" i="93"/>
  <c r="AA119" i="93"/>
  <c r="Z119" i="93"/>
  <c r="Y119" i="93"/>
  <c r="X119" i="93"/>
  <c r="W119" i="93"/>
  <c r="V119" i="93"/>
  <c r="U119" i="93"/>
  <c r="T119" i="93"/>
  <c r="S119" i="93"/>
  <c r="R119" i="93"/>
  <c r="Q119" i="93"/>
  <c r="P119" i="93"/>
  <c r="O119" i="93"/>
  <c r="N119" i="93"/>
  <c r="M119" i="93"/>
  <c r="L119" i="93"/>
  <c r="K119" i="93"/>
  <c r="J119" i="93"/>
  <c r="I119" i="93"/>
  <c r="H119" i="93"/>
  <c r="G119" i="93"/>
  <c r="F119" i="93"/>
  <c r="E119" i="93"/>
  <c r="D119" i="93"/>
  <c r="C119" i="93"/>
  <c r="B119" i="93"/>
  <c r="BA118" i="93"/>
  <c r="AZ118" i="93"/>
  <c r="AY118" i="93"/>
  <c r="AX118" i="93"/>
  <c r="AW118" i="93"/>
  <c r="AV118" i="93"/>
  <c r="AU118" i="93"/>
  <c r="AT118" i="93"/>
  <c r="AS118" i="93"/>
  <c r="AR118" i="93"/>
  <c r="AQ118" i="93"/>
  <c r="AP118" i="93"/>
  <c r="AO118" i="93"/>
  <c r="AN118" i="93"/>
  <c r="AM118" i="93"/>
  <c r="AL118" i="93"/>
  <c r="AK118" i="93"/>
  <c r="AJ118" i="93"/>
  <c r="AI118" i="93"/>
  <c r="AH118" i="93"/>
  <c r="AG118" i="93"/>
  <c r="AF118" i="93"/>
  <c r="AE118" i="93"/>
  <c r="AD118" i="93"/>
  <c r="AC118" i="93"/>
  <c r="AB118" i="93"/>
  <c r="AA118" i="93"/>
  <c r="Z118" i="93"/>
  <c r="Y118" i="93"/>
  <c r="X118" i="93"/>
  <c r="W118" i="93"/>
  <c r="V118" i="93"/>
  <c r="U118" i="93"/>
  <c r="T118" i="93"/>
  <c r="S118" i="93"/>
  <c r="R118" i="93"/>
  <c r="Q118" i="93"/>
  <c r="P118" i="93"/>
  <c r="O118" i="93"/>
  <c r="N118" i="93"/>
  <c r="M118" i="93"/>
  <c r="L118" i="93"/>
  <c r="K118" i="93"/>
  <c r="J118" i="93"/>
  <c r="I118" i="93"/>
  <c r="H118" i="93"/>
  <c r="G118" i="93"/>
  <c r="F118" i="93"/>
  <c r="E118" i="93"/>
  <c r="D118" i="93"/>
  <c r="C118" i="93"/>
  <c r="B118" i="93"/>
  <c r="BA117" i="93"/>
  <c r="AZ117" i="93"/>
  <c r="AY117" i="93"/>
  <c r="AX117" i="93"/>
  <c r="AW117" i="93"/>
  <c r="AV117" i="93"/>
  <c r="AU117" i="93"/>
  <c r="AT117" i="93"/>
  <c r="AS117" i="93"/>
  <c r="AR117" i="93"/>
  <c r="AQ117" i="93"/>
  <c r="AP117" i="93"/>
  <c r="AO117" i="93"/>
  <c r="AN117" i="93"/>
  <c r="AM117" i="93"/>
  <c r="AL117" i="93"/>
  <c r="AK117" i="93"/>
  <c r="AJ117" i="93"/>
  <c r="AI117" i="93"/>
  <c r="AH117" i="93"/>
  <c r="AG117" i="93"/>
  <c r="AF117" i="93"/>
  <c r="AE117" i="93"/>
  <c r="AD117" i="93"/>
  <c r="AC117" i="93"/>
  <c r="AB117" i="93"/>
  <c r="AA117" i="93"/>
  <c r="Z117" i="93"/>
  <c r="Y117" i="93"/>
  <c r="X117" i="93"/>
  <c r="W117" i="93"/>
  <c r="V117" i="93"/>
  <c r="U117" i="93"/>
  <c r="T117" i="93"/>
  <c r="S117" i="93"/>
  <c r="R117" i="93"/>
  <c r="Q117" i="93"/>
  <c r="P117" i="93"/>
  <c r="O117" i="93"/>
  <c r="N117" i="93"/>
  <c r="M117" i="93"/>
  <c r="L117" i="93"/>
  <c r="K117" i="93"/>
  <c r="J117" i="93"/>
  <c r="I117" i="93"/>
  <c r="H117" i="93"/>
  <c r="G117" i="93"/>
  <c r="F117" i="93"/>
  <c r="E117" i="93"/>
  <c r="D117" i="93"/>
  <c r="C117" i="93"/>
  <c r="B117" i="93"/>
  <c r="BA116" i="93"/>
  <c r="AZ116" i="93"/>
  <c r="AY116" i="93"/>
  <c r="AX116" i="93"/>
  <c r="AW116" i="93"/>
  <c r="AV116" i="93"/>
  <c r="AU116" i="93"/>
  <c r="AT116" i="93"/>
  <c r="AS116" i="93"/>
  <c r="AR116" i="93"/>
  <c r="AQ116" i="93"/>
  <c r="AP116" i="93"/>
  <c r="AO116" i="93"/>
  <c r="AN116" i="93"/>
  <c r="AM116" i="93"/>
  <c r="AL116" i="93"/>
  <c r="AK116" i="93"/>
  <c r="AJ116" i="93"/>
  <c r="AI116" i="93"/>
  <c r="AH116" i="93"/>
  <c r="AG116" i="93"/>
  <c r="AF116" i="93"/>
  <c r="AE116" i="93"/>
  <c r="AD116" i="93"/>
  <c r="AC116" i="93"/>
  <c r="AB116" i="93"/>
  <c r="AA116" i="93"/>
  <c r="Z116" i="93"/>
  <c r="Y116" i="93"/>
  <c r="X116" i="93"/>
  <c r="W116" i="93"/>
  <c r="V116" i="93"/>
  <c r="U116" i="93"/>
  <c r="T116" i="93"/>
  <c r="S116" i="93"/>
  <c r="R116" i="93"/>
  <c r="Q116" i="93"/>
  <c r="P116" i="93"/>
  <c r="O116" i="93"/>
  <c r="N116" i="93"/>
  <c r="M116" i="93"/>
  <c r="L116" i="93"/>
  <c r="K116" i="93"/>
  <c r="J116" i="93"/>
  <c r="I116" i="93"/>
  <c r="H116" i="93"/>
  <c r="G116" i="93"/>
  <c r="F116" i="93"/>
  <c r="E116" i="93"/>
  <c r="D116" i="93"/>
  <c r="C116" i="93"/>
  <c r="B116" i="93"/>
  <c r="BA115" i="93"/>
  <c r="AZ115" i="93"/>
  <c r="AY115" i="93"/>
  <c r="AX115" i="93"/>
  <c r="AW115" i="93"/>
  <c r="AV115" i="93"/>
  <c r="AU115" i="93"/>
  <c r="AT115" i="93"/>
  <c r="AS115" i="93"/>
  <c r="AR115" i="93"/>
  <c r="AQ115" i="93"/>
  <c r="AP115" i="93"/>
  <c r="AO115" i="93"/>
  <c r="AN115" i="93"/>
  <c r="AM115" i="93"/>
  <c r="AL115" i="93"/>
  <c r="AK115" i="93"/>
  <c r="AJ115" i="93"/>
  <c r="AI115" i="93"/>
  <c r="AH115" i="93"/>
  <c r="AG115" i="93"/>
  <c r="AF115" i="93"/>
  <c r="AE115" i="93"/>
  <c r="AD115" i="93"/>
  <c r="AC115" i="93"/>
  <c r="AB115" i="93"/>
  <c r="AA115" i="93"/>
  <c r="Z115" i="93"/>
  <c r="Y115" i="93"/>
  <c r="X115" i="93"/>
  <c r="W115" i="93"/>
  <c r="V115" i="93"/>
  <c r="U115" i="93"/>
  <c r="T115" i="93"/>
  <c r="S115" i="93"/>
  <c r="R115" i="93"/>
  <c r="Q115" i="93"/>
  <c r="P115" i="93"/>
  <c r="O115" i="93"/>
  <c r="N115" i="93"/>
  <c r="M115" i="93"/>
  <c r="L115" i="93"/>
  <c r="K115" i="93"/>
  <c r="J115" i="93"/>
  <c r="I115" i="93"/>
  <c r="H115" i="93"/>
  <c r="G115" i="93"/>
  <c r="F115" i="93"/>
  <c r="E115" i="93"/>
  <c r="D115" i="93"/>
  <c r="C115" i="93"/>
  <c r="B115" i="93"/>
  <c r="BA114" i="93"/>
  <c r="AZ114" i="93"/>
  <c r="AY114" i="93"/>
  <c r="AX114" i="93"/>
  <c r="AW114" i="93"/>
  <c r="AV114" i="93"/>
  <c r="AU114" i="93"/>
  <c r="AT114" i="93"/>
  <c r="AS114" i="93"/>
  <c r="AR114" i="93"/>
  <c r="AQ114" i="93"/>
  <c r="AP114" i="93"/>
  <c r="AO114" i="93"/>
  <c r="AN114" i="93"/>
  <c r="AM114" i="93"/>
  <c r="AL114" i="93"/>
  <c r="AK114" i="93"/>
  <c r="AJ114" i="93"/>
  <c r="AI114" i="93"/>
  <c r="AH114" i="93"/>
  <c r="AG114" i="93"/>
  <c r="AF114" i="93"/>
  <c r="AE114" i="93"/>
  <c r="AD114" i="93"/>
  <c r="AC114" i="93"/>
  <c r="AB114" i="93"/>
  <c r="AA114" i="93"/>
  <c r="Z114" i="93"/>
  <c r="Y114" i="93"/>
  <c r="X114" i="93"/>
  <c r="W114" i="93"/>
  <c r="V114" i="93"/>
  <c r="U114" i="93"/>
  <c r="T114" i="93"/>
  <c r="S114" i="93"/>
  <c r="R114" i="93"/>
  <c r="Q114" i="93"/>
  <c r="P114" i="93"/>
  <c r="O114" i="93"/>
  <c r="N114" i="93"/>
  <c r="M114" i="93"/>
  <c r="L114" i="93"/>
  <c r="K114" i="93"/>
  <c r="J114" i="93"/>
  <c r="I114" i="93"/>
  <c r="H114" i="93"/>
  <c r="G114" i="93"/>
  <c r="F114" i="93"/>
  <c r="E114" i="93"/>
  <c r="D114" i="93"/>
  <c r="C114" i="93"/>
  <c r="B114" i="93"/>
  <c r="BA113" i="93"/>
  <c r="AZ113" i="93"/>
  <c r="AY113" i="93"/>
  <c r="AX113" i="93"/>
  <c r="AW113" i="93"/>
  <c r="AV113" i="93"/>
  <c r="AU113" i="93"/>
  <c r="AT113" i="93"/>
  <c r="AS113" i="93"/>
  <c r="AR113" i="93"/>
  <c r="AQ113" i="93"/>
  <c r="AP113" i="93"/>
  <c r="AO113" i="93"/>
  <c r="AN113" i="93"/>
  <c r="AM113" i="93"/>
  <c r="AL113" i="93"/>
  <c r="AK113" i="93"/>
  <c r="AJ113" i="93"/>
  <c r="AI113" i="93"/>
  <c r="AH113" i="93"/>
  <c r="AG113" i="93"/>
  <c r="AF113" i="93"/>
  <c r="AE113" i="93"/>
  <c r="AD113" i="93"/>
  <c r="AC113" i="93"/>
  <c r="AB113" i="93"/>
  <c r="AA113" i="93"/>
  <c r="Z113" i="93"/>
  <c r="Y113" i="93"/>
  <c r="X113" i="93"/>
  <c r="W113" i="93"/>
  <c r="V113" i="93"/>
  <c r="U113" i="93"/>
  <c r="T113" i="93"/>
  <c r="S113" i="93"/>
  <c r="R113" i="93"/>
  <c r="Q113" i="93"/>
  <c r="P113" i="93"/>
  <c r="O113" i="93"/>
  <c r="N113" i="93"/>
  <c r="M113" i="93"/>
  <c r="L113" i="93"/>
  <c r="K113" i="93"/>
  <c r="J113" i="93"/>
  <c r="I113" i="93"/>
  <c r="H113" i="93"/>
  <c r="G113" i="93"/>
  <c r="F113" i="93"/>
  <c r="E113" i="93"/>
  <c r="D113" i="93"/>
  <c r="C113" i="93"/>
  <c r="B113" i="93"/>
  <c r="BA112" i="93"/>
  <c r="AZ112" i="93"/>
  <c r="AY112" i="93"/>
  <c r="AX112" i="93"/>
  <c r="AW112" i="93"/>
  <c r="AV112" i="93"/>
  <c r="AU112" i="93"/>
  <c r="AT112" i="93"/>
  <c r="AS112" i="93"/>
  <c r="AR112" i="93"/>
  <c r="AQ112" i="93"/>
  <c r="AP112" i="93"/>
  <c r="AO112" i="93"/>
  <c r="AN112" i="93"/>
  <c r="AM112" i="93"/>
  <c r="AL112" i="93"/>
  <c r="AK112" i="93"/>
  <c r="AJ112" i="93"/>
  <c r="AI112" i="93"/>
  <c r="AH112" i="93"/>
  <c r="AG112" i="93"/>
  <c r="AF112" i="93"/>
  <c r="AE112" i="93"/>
  <c r="AD112" i="93"/>
  <c r="AC112" i="93"/>
  <c r="AB112" i="93"/>
  <c r="AA112" i="93"/>
  <c r="Z112" i="93"/>
  <c r="Y112" i="93"/>
  <c r="X112" i="93"/>
  <c r="W112" i="93"/>
  <c r="V112" i="93"/>
  <c r="U112" i="93"/>
  <c r="T112" i="93"/>
  <c r="S112" i="93"/>
  <c r="R112" i="93"/>
  <c r="Q112" i="93"/>
  <c r="P112" i="93"/>
  <c r="O112" i="93"/>
  <c r="N112" i="93"/>
  <c r="M112" i="93"/>
  <c r="L112" i="93"/>
  <c r="K112" i="93"/>
  <c r="J112" i="93"/>
  <c r="I112" i="93"/>
  <c r="H112" i="93"/>
  <c r="G112" i="93"/>
  <c r="F112" i="93"/>
  <c r="E112" i="93"/>
  <c r="D112" i="93"/>
  <c r="C112" i="93"/>
  <c r="B112" i="93"/>
  <c r="BA111" i="93"/>
  <c r="AZ111" i="93"/>
  <c r="AY111" i="93"/>
  <c r="AX111" i="93"/>
  <c r="AW111" i="93"/>
  <c r="AV111" i="93"/>
  <c r="AU111" i="93"/>
  <c r="AT111" i="93"/>
  <c r="AS111" i="93"/>
  <c r="AR111" i="93"/>
  <c r="AQ111" i="93"/>
  <c r="AP111" i="93"/>
  <c r="AO111" i="93"/>
  <c r="AN111" i="93"/>
  <c r="AM111" i="93"/>
  <c r="AL111" i="93"/>
  <c r="AK111" i="93"/>
  <c r="AJ111" i="93"/>
  <c r="AI111" i="93"/>
  <c r="AH111" i="93"/>
  <c r="AG111" i="93"/>
  <c r="AF111" i="93"/>
  <c r="AE111" i="93"/>
  <c r="AD111" i="93"/>
  <c r="AC111" i="93"/>
  <c r="AB111" i="93"/>
  <c r="AA111" i="93"/>
  <c r="Z111" i="93"/>
  <c r="Y111" i="93"/>
  <c r="X111" i="93"/>
  <c r="W111" i="93"/>
  <c r="V111" i="93"/>
  <c r="U111" i="93"/>
  <c r="T111" i="93"/>
  <c r="S111" i="93"/>
  <c r="R111" i="93"/>
  <c r="Q111" i="93"/>
  <c r="P111" i="93"/>
  <c r="O111" i="93"/>
  <c r="N111" i="93"/>
  <c r="M111" i="93"/>
  <c r="L111" i="93"/>
  <c r="K111" i="93"/>
  <c r="J111" i="93"/>
  <c r="I111" i="93"/>
  <c r="H111" i="93"/>
  <c r="G111" i="93"/>
  <c r="F111" i="93"/>
  <c r="E111" i="93"/>
  <c r="D111" i="93"/>
  <c r="C111" i="93"/>
  <c r="B111" i="93"/>
  <c r="BA110" i="93"/>
  <c r="AZ110" i="93"/>
  <c r="AY110" i="93"/>
  <c r="AX110" i="93"/>
  <c r="AW110" i="93"/>
  <c r="AV110" i="93"/>
  <c r="AU110" i="93"/>
  <c r="AT110" i="93"/>
  <c r="AS110" i="93"/>
  <c r="AR110" i="93"/>
  <c r="AQ110" i="93"/>
  <c r="AP110" i="93"/>
  <c r="AO110" i="93"/>
  <c r="AN110" i="93"/>
  <c r="AM110" i="93"/>
  <c r="AL110" i="93"/>
  <c r="AK110" i="93"/>
  <c r="AJ110" i="93"/>
  <c r="AI110" i="93"/>
  <c r="AH110" i="93"/>
  <c r="AG110" i="93"/>
  <c r="AF110" i="93"/>
  <c r="AE110" i="93"/>
  <c r="AD110" i="93"/>
  <c r="AC110" i="93"/>
  <c r="AB110" i="93"/>
  <c r="AA110" i="93"/>
  <c r="Z110" i="93"/>
  <c r="Y110" i="93"/>
  <c r="X110" i="93"/>
  <c r="W110" i="93"/>
  <c r="V110" i="93"/>
  <c r="U110" i="93"/>
  <c r="T110" i="93"/>
  <c r="S110" i="93"/>
  <c r="R110" i="93"/>
  <c r="Q110" i="93"/>
  <c r="P110" i="93"/>
  <c r="O110" i="93"/>
  <c r="N110" i="93"/>
  <c r="M110" i="93"/>
  <c r="L110" i="93"/>
  <c r="K110" i="93"/>
  <c r="J110" i="93"/>
  <c r="I110" i="93"/>
  <c r="H110" i="93"/>
  <c r="G110" i="93"/>
  <c r="F110" i="93"/>
  <c r="E110" i="93"/>
  <c r="D110" i="93"/>
  <c r="C110" i="93"/>
  <c r="B110" i="93"/>
  <c r="BA109" i="93"/>
  <c r="AZ109" i="93"/>
  <c r="AY109" i="93"/>
  <c r="AX109" i="93"/>
  <c r="AW109" i="93"/>
  <c r="AV109" i="93"/>
  <c r="AU109" i="93"/>
  <c r="AT109" i="93"/>
  <c r="AS109" i="93"/>
  <c r="AR109" i="93"/>
  <c r="AQ109" i="93"/>
  <c r="AP109" i="93"/>
  <c r="AO109" i="93"/>
  <c r="AN109" i="93"/>
  <c r="AM109" i="93"/>
  <c r="AL109" i="93"/>
  <c r="AK109" i="93"/>
  <c r="AJ109" i="93"/>
  <c r="AI109" i="93"/>
  <c r="AH109" i="93"/>
  <c r="AG109" i="93"/>
  <c r="AF109" i="93"/>
  <c r="AE109" i="93"/>
  <c r="AD109" i="93"/>
  <c r="AC109" i="93"/>
  <c r="AB109" i="93"/>
  <c r="AA109" i="93"/>
  <c r="Z109" i="93"/>
  <c r="Y109" i="93"/>
  <c r="X109" i="93"/>
  <c r="W109" i="93"/>
  <c r="V109" i="93"/>
  <c r="U109" i="93"/>
  <c r="T109" i="93"/>
  <c r="S109" i="93"/>
  <c r="R109" i="93"/>
  <c r="Q109" i="93"/>
  <c r="P109" i="93"/>
  <c r="O109" i="93"/>
  <c r="N109" i="93"/>
  <c r="M109" i="93"/>
  <c r="L109" i="93"/>
  <c r="K109" i="93"/>
  <c r="J109" i="93"/>
  <c r="I109" i="93"/>
  <c r="H109" i="93"/>
  <c r="G109" i="93"/>
  <c r="F109" i="93"/>
  <c r="E109" i="93"/>
  <c r="D109" i="93"/>
  <c r="C109" i="93"/>
  <c r="B109" i="93"/>
  <c r="BA108" i="93"/>
  <c r="AZ108" i="93"/>
  <c r="AY108" i="93"/>
  <c r="AX108" i="93"/>
  <c r="AW108" i="93"/>
  <c r="AV108" i="93"/>
  <c r="AU108" i="93"/>
  <c r="AT108" i="93"/>
  <c r="AS108" i="93"/>
  <c r="AR108" i="93"/>
  <c r="AQ108" i="93"/>
  <c r="AP108" i="93"/>
  <c r="AO108" i="93"/>
  <c r="AN108" i="93"/>
  <c r="AM108" i="93"/>
  <c r="AL108" i="93"/>
  <c r="AK108" i="93"/>
  <c r="AJ108" i="93"/>
  <c r="AI108" i="93"/>
  <c r="AH108" i="93"/>
  <c r="AG108" i="93"/>
  <c r="AF108" i="93"/>
  <c r="AE108" i="93"/>
  <c r="AD108" i="93"/>
  <c r="AC108" i="93"/>
  <c r="AB108" i="93"/>
  <c r="AA108" i="93"/>
  <c r="Z108" i="93"/>
  <c r="Y108" i="93"/>
  <c r="X108" i="93"/>
  <c r="W108" i="93"/>
  <c r="V108" i="93"/>
  <c r="U108" i="93"/>
  <c r="T108" i="93"/>
  <c r="S108" i="93"/>
  <c r="R108" i="93"/>
  <c r="Q108" i="93"/>
  <c r="P108" i="93"/>
  <c r="O108" i="93"/>
  <c r="N108" i="93"/>
  <c r="M108" i="93"/>
  <c r="L108" i="93"/>
  <c r="K108" i="93"/>
  <c r="J108" i="93"/>
  <c r="I108" i="93"/>
  <c r="H108" i="93"/>
  <c r="G108" i="93"/>
  <c r="F108" i="93"/>
  <c r="E108" i="93"/>
  <c r="D108" i="93"/>
  <c r="C108" i="93"/>
  <c r="B108" i="93"/>
  <c r="BA107" i="93"/>
  <c r="AZ107" i="93"/>
  <c r="AY107" i="93"/>
  <c r="AX107" i="93"/>
  <c r="AW107" i="93"/>
  <c r="AV107" i="93"/>
  <c r="AU107" i="93"/>
  <c r="AT107" i="93"/>
  <c r="AS107" i="93"/>
  <c r="AR107" i="93"/>
  <c r="AQ107" i="93"/>
  <c r="AP107" i="93"/>
  <c r="AO107" i="93"/>
  <c r="AN107" i="93"/>
  <c r="AM107" i="93"/>
  <c r="AL107" i="93"/>
  <c r="AK107" i="93"/>
  <c r="AJ107" i="93"/>
  <c r="AI107" i="93"/>
  <c r="AH107" i="93"/>
  <c r="AG107" i="93"/>
  <c r="AF107" i="93"/>
  <c r="AE107" i="93"/>
  <c r="AD107" i="93"/>
  <c r="AC107" i="93"/>
  <c r="AB107" i="93"/>
  <c r="AA107" i="93"/>
  <c r="Z107" i="93"/>
  <c r="Y107" i="93"/>
  <c r="X107" i="93"/>
  <c r="W107" i="93"/>
  <c r="V107" i="93"/>
  <c r="U107" i="93"/>
  <c r="T107" i="93"/>
  <c r="S107" i="93"/>
  <c r="R107" i="93"/>
  <c r="Q107" i="93"/>
  <c r="P107" i="93"/>
  <c r="O107" i="93"/>
  <c r="N107" i="93"/>
  <c r="M107" i="93"/>
  <c r="L107" i="93"/>
  <c r="K107" i="93"/>
  <c r="J107" i="93"/>
  <c r="I107" i="93"/>
  <c r="H107" i="93"/>
  <c r="G107" i="93"/>
  <c r="F107" i="93"/>
  <c r="E107" i="93"/>
  <c r="D107" i="93"/>
  <c r="C107" i="93"/>
  <c r="B107" i="93"/>
  <c r="BA106" i="93"/>
  <c r="AZ106" i="93"/>
  <c r="AY106" i="93"/>
  <c r="AX106" i="93"/>
  <c r="AW106" i="93"/>
  <c r="AV106" i="93"/>
  <c r="AU106" i="93"/>
  <c r="AT106" i="93"/>
  <c r="AS106" i="93"/>
  <c r="AR106" i="93"/>
  <c r="AQ106" i="93"/>
  <c r="AP106" i="93"/>
  <c r="AO106" i="93"/>
  <c r="AN106" i="93"/>
  <c r="AM106" i="93"/>
  <c r="AL106" i="93"/>
  <c r="AK106" i="93"/>
  <c r="AJ106" i="93"/>
  <c r="AI106" i="93"/>
  <c r="AH106" i="93"/>
  <c r="AG106" i="93"/>
  <c r="AF106" i="93"/>
  <c r="AE106" i="93"/>
  <c r="AD106" i="93"/>
  <c r="AC106" i="93"/>
  <c r="AB106" i="93"/>
  <c r="AA106" i="93"/>
  <c r="Z106" i="93"/>
  <c r="Y106" i="93"/>
  <c r="X106" i="93"/>
  <c r="W106" i="93"/>
  <c r="V106" i="93"/>
  <c r="U106" i="93"/>
  <c r="T106" i="93"/>
  <c r="S106" i="93"/>
  <c r="R106" i="93"/>
  <c r="Q106" i="93"/>
  <c r="P106" i="93"/>
  <c r="O106" i="93"/>
  <c r="N106" i="93"/>
  <c r="M106" i="93"/>
  <c r="L106" i="93"/>
  <c r="K106" i="93"/>
  <c r="J106" i="93"/>
  <c r="I106" i="93"/>
  <c r="H106" i="93"/>
  <c r="G106" i="93"/>
  <c r="F106" i="93"/>
  <c r="E106" i="93"/>
  <c r="D106" i="93"/>
  <c r="C106" i="93"/>
  <c r="B106" i="93"/>
  <c r="BA105" i="93"/>
  <c r="AZ105" i="93"/>
  <c r="AY105" i="93"/>
  <c r="AX105" i="93"/>
  <c r="AW105" i="93"/>
  <c r="AV105" i="93"/>
  <c r="AU105" i="93"/>
  <c r="AT105" i="93"/>
  <c r="AS105" i="93"/>
  <c r="AR105" i="93"/>
  <c r="AQ105" i="93"/>
  <c r="AP105" i="93"/>
  <c r="AO105" i="93"/>
  <c r="AN105" i="93"/>
  <c r="AM105" i="93"/>
  <c r="AL105" i="93"/>
  <c r="AK105" i="93"/>
  <c r="AJ105" i="93"/>
  <c r="AI105" i="93"/>
  <c r="AH105" i="93"/>
  <c r="AG105" i="93"/>
  <c r="AF105" i="93"/>
  <c r="AE105" i="93"/>
  <c r="AD105" i="93"/>
  <c r="AC105" i="93"/>
  <c r="AB105" i="93"/>
  <c r="AA105" i="93"/>
  <c r="Z105" i="93"/>
  <c r="Y105" i="93"/>
  <c r="X105" i="93"/>
  <c r="W105" i="93"/>
  <c r="V105" i="93"/>
  <c r="U105" i="93"/>
  <c r="T105" i="93"/>
  <c r="S105" i="93"/>
  <c r="R105" i="93"/>
  <c r="Q105" i="93"/>
  <c r="P105" i="93"/>
  <c r="O105" i="93"/>
  <c r="N105" i="93"/>
  <c r="M105" i="93"/>
  <c r="L105" i="93"/>
  <c r="K105" i="93"/>
  <c r="J105" i="93"/>
  <c r="I105" i="93"/>
  <c r="H105" i="93"/>
  <c r="G105" i="93"/>
  <c r="F105" i="93"/>
  <c r="E105" i="93"/>
  <c r="D105" i="93"/>
  <c r="C105" i="93"/>
  <c r="B105" i="93"/>
  <c r="BA104" i="93"/>
  <c r="AZ104" i="93"/>
  <c r="AY104" i="93"/>
  <c r="AX104" i="93"/>
  <c r="AW104" i="93"/>
  <c r="AV104" i="93"/>
  <c r="AU104" i="93"/>
  <c r="AT104" i="93"/>
  <c r="AS104" i="93"/>
  <c r="AR104" i="93"/>
  <c r="AQ104" i="93"/>
  <c r="AP104" i="93"/>
  <c r="AO104" i="93"/>
  <c r="AN104" i="93"/>
  <c r="AM104" i="93"/>
  <c r="AL104" i="93"/>
  <c r="AK104" i="93"/>
  <c r="AJ104" i="93"/>
  <c r="AI104" i="93"/>
  <c r="AH104" i="93"/>
  <c r="AG104" i="93"/>
  <c r="AF104" i="93"/>
  <c r="AE104" i="93"/>
  <c r="AD104" i="93"/>
  <c r="AC104" i="93"/>
  <c r="AB104" i="93"/>
  <c r="AA104" i="93"/>
  <c r="Z104" i="93"/>
  <c r="Y104" i="93"/>
  <c r="X104" i="93"/>
  <c r="W104" i="93"/>
  <c r="V104" i="93"/>
  <c r="U104" i="93"/>
  <c r="T104" i="93"/>
  <c r="S104" i="93"/>
  <c r="R104" i="93"/>
  <c r="Q104" i="93"/>
  <c r="P104" i="93"/>
  <c r="O104" i="93"/>
  <c r="N104" i="93"/>
  <c r="M104" i="93"/>
  <c r="L104" i="93"/>
  <c r="K104" i="93"/>
  <c r="J104" i="93"/>
  <c r="I104" i="93"/>
  <c r="H104" i="93"/>
  <c r="G104" i="93"/>
  <c r="F104" i="93"/>
  <c r="E104" i="93"/>
  <c r="D104" i="93"/>
  <c r="C104" i="93"/>
  <c r="B104" i="93"/>
  <c r="BA103" i="93"/>
  <c r="AZ103" i="93"/>
  <c r="AY103" i="93"/>
  <c r="AX103" i="93"/>
  <c r="AW103" i="93"/>
  <c r="AV103" i="93"/>
  <c r="AU103" i="93"/>
  <c r="AT103" i="93"/>
  <c r="AS103" i="93"/>
  <c r="AR103" i="93"/>
  <c r="AQ103" i="93"/>
  <c r="AP103" i="93"/>
  <c r="AO103" i="93"/>
  <c r="AN103" i="93"/>
  <c r="AM103" i="93"/>
  <c r="AL103" i="93"/>
  <c r="AK103" i="93"/>
  <c r="AJ103" i="93"/>
  <c r="AI103" i="93"/>
  <c r="AH103" i="93"/>
  <c r="AG103" i="93"/>
  <c r="AF103" i="93"/>
  <c r="AE103" i="93"/>
  <c r="AD103" i="93"/>
  <c r="AC103" i="93"/>
  <c r="AB103" i="93"/>
  <c r="AA103" i="93"/>
  <c r="Z103" i="93"/>
  <c r="Y103" i="93"/>
  <c r="X103" i="93"/>
  <c r="W103" i="93"/>
  <c r="V103" i="93"/>
  <c r="U103" i="93"/>
  <c r="T103" i="93"/>
  <c r="S103" i="93"/>
  <c r="R103" i="93"/>
  <c r="Q103" i="93"/>
  <c r="P103" i="93"/>
  <c r="O103" i="93"/>
  <c r="N103" i="93"/>
  <c r="M103" i="93"/>
  <c r="L103" i="93"/>
  <c r="K103" i="93"/>
  <c r="J103" i="93"/>
  <c r="I103" i="93"/>
  <c r="H103" i="93"/>
  <c r="G103" i="93"/>
  <c r="F103" i="93"/>
  <c r="E103" i="93"/>
  <c r="D103" i="93"/>
  <c r="C103" i="93"/>
  <c r="B103" i="93"/>
  <c r="BA102" i="93"/>
  <c r="AZ102" i="93"/>
  <c r="AY102" i="93"/>
  <c r="AX102" i="93"/>
  <c r="AW102" i="93"/>
  <c r="AV102" i="93"/>
  <c r="AU102" i="93"/>
  <c r="AT102" i="93"/>
  <c r="AS102" i="93"/>
  <c r="AR102" i="93"/>
  <c r="AQ102" i="93"/>
  <c r="AP102" i="93"/>
  <c r="AO102" i="93"/>
  <c r="AN102" i="93"/>
  <c r="AM102" i="93"/>
  <c r="AL102" i="93"/>
  <c r="AK102" i="93"/>
  <c r="AJ102" i="93"/>
  <c r="AI102" i="93"/>
  <c r="AH102" i="93"/>
  <c r="AG102" i="93"/>
  <c r="AF102" i="93"/>
  <c r="AE102" i="93"/>
  <c r="AD102" i="93"/>
  <c r="AC102" i="93"/>
  <c r="AB102" i="93"/>
  <c r="AA102" i="93"/>
  <c r="Z102" i="93"/>
  <c r="Y102" i="93"/>
  <c r="X102" i="93"/>
  <c r="W102" i="93"/>
  <c r="V102" i="93"/>
  <c r="U102" i="93"/>
  <c r="T102" i="93"/>
  <c r="S102" i="93"/>
  <c r="R102" i="93"/>
  <c r="Q102" i="93"/>
  <c r="P102" i="93"/>
  <c r="O102" i="93"/>
  <c r="N102" i="93"/>
  <c r="M102" i="93"/>
  <c r="L102" i="93"/>
  <c r="K102" i="93"/>
  <c r="J102" i="93"/>
  <c r="I102" i="93"/>
  <c r="H102" i="93"/>
  <c r="G102" i="93"/>
  <c r="F102" i="93"/>
  <c r="E102" i="93"/>
  <c r="D102" i="93"/>
  <c r="C102" i="93"/>
  <c r="B102" i="93"/>
  <c r="BA101" i="93"/>
  <c r="AZ101" i="93"/>
  <c r="AY101" i="93"/>
  <c r="AX101" i="93"/>
  <c r="AW101" i="93"/>
  <c r="AV101" i="93"/>
  <c r="AU101" i="93"/>
  <c r="AT101" i="93"/>
  <c r="AS101" i="93"/>
  <c r="AR101" i="93"/>
  <c r="AQ101" i="93"/>
  <c r="AP101" i="93"/>
  <c r="AO101" i="93"/>
  <c r="AN101" i="93"/>
  <c r="AM101" i="93"/>
  <c r="AL101" i="93"/>
  <c r="AK101" i="93"/>
  <c r="AJ101" i="93"/>
  <c r="AI101" i="93"/>
  <c r="AH101" i="93"/>
  <c r="AG101" i="93"/>
  <c r="AF101" i="93"/>
  <c r="AE101" i="93"/>
  <c r="AD101" i="93"/>
  <c r="AC101" i="93"/>
  <c r="AB101" i="93"/>
  <c r="AA101" i="93"/>
  <c r="Z101" i="93"/>
  <c r="Y101" i="93"/>
  <c r="X101" i="93"/>
  <c r="W101" i="93"/>
  <c r="V101" i="93"/>
  <c r="U101" i="93"/>
  <c r="T101" i="93"/>
  <c r="S101" i="93"/>
  <c r="R101" i="93"/>
  <c r="Q101" i="93"/>
  <c r="P101" i="93"/>
  <c r="O101" i="93"/>
  <c r="N101" i="93"/>
  <c r="M101" i="93"/>
  <c r="L101" i="93"/>
  <c r="K101" i="93"/>
  <c r="J101" i="93"/>
  <c r="I101" i="93"/>
  <c r="H101" i="93"/>
  <c r="G101" i="93"/>
  <c r="F101" i="93"/>
  <c r="E101" i="93"/>
  <c r="D101" i="93"/>
  <c r="C101" i="93"/>
  <c r="B101" i="93"/>
  <c r="BA100" i="93"/>
  <c r="AZ100" i="93"/>
  <c r="AY100" i="93"/>
  <c r="AX100" i="93"/>
  <c r="AW100" i="93"/>
  <c r="AV100" i="93"/>
  <c r="AU100" i="93"/>
  <c r="AT100" i="93"/>
  <c r="AS100" i="93"/>
  <c r="AR100" i="93"/>
  <c r="AQ100" i="93"/>
  <c r="AP100" i="93"/>
  <c r="AO100" i="93"/>
  <c r="AN100" i="93"/>
  <c r="AM100" i="93"/>
  <c r="AL100" i="93"/>
  <c r="AK100" i="93"/>
  <c r="AJ100" i="93"/>
  <c r="AI100" i="93"/>
  <c r="AH100" i="93"/>
  <c r="AG100" i="93"/>
  <c r="AF100" i="93"/>
  <c r="AE100" i="93"/>
  <c r="AD100" i="93"/>
  <c r="AC100" i="93"/>
  <c r="AB100" i="93"/>
  <c r="AA100" i="93"/>
  <c r="Z100" i="93"/>
  <c r="Y100" i="93"/>
  <c r="X100" i="93"/>
  <c r="W100" i="93"/>
  <c r="V100" i="93"/>
  <c r="U100" i="93"/>
  <c r="T100" i="93"/>
  <c r="S100" i="93"/>
  <c r="R100" i="93"/>
  <c r="Q100" i="93"/>
  <c r="P100" i="93"/>
  <c r="O100" i="93"/>
  <c r="N100" i="93"/>
  <c r="M100" i="93"/>
  <c r="L100" i="93"/>
  <c r="K100" i="93"/>
  <c r="J100" i="93"/>
  <c r="I100" i="93"/>
  <c r="H100" i="93"/>
  <c r="G100" i="93"/>
  <c r="F100" i="93"/>
  <c r="E100" i="93"/>
  <c r="D100" i="93"/>
  <c r="C100" i="93"/>
  <c r="B100" i="93"/>
  <c r="BA99" i="93"/>
  <c r="AZ99" i="93"/>
  <c r="AY99" i="93"/>
  <c r="AX99" i="93"/>
  <c r="AW99" i="93"/>
  <c r="AV99" i="93"/>
  <c r="AU99" i="93"/>
  <c r="AT99" i="93"/>
  <c r="AS99" i="93"/>
  <c r="AR99" i="93"/>
  <c r="AQ99" i="93"/>
  <c r="AP99" i="93"/>
  <c r="AO99" i="93"/>
  <c r="AN99" i="93"/>
  <c r="AM99" i="93"/>
  <c r="AL99" i="93"/>
  <c r="AK99" i="93"/>
  <c r="AJ99" i="93"/>
  <c r="AI99" i="93"/>
  <c r="AH99" i="93"/>
  <c r="AG99" i="93"/>
  <c r="AF99" i="93"/>
  <c r="AE99" i="93"/>
  <c r="AD99" i="93"/>
  <c r="AC99" i="93"/>
  <c r="AB99" i="93"/>
  <c r="AA99" i="93"/>
  <c r="Z99" i="93"/>
  <c r="Y99" i="93"/>
  <c r="X99" i="93"/>
  <c r="W99" i="93"/>
  <c r="V99" i="93"/>
  <c r="U99" i="93"/>
  <c r="T99" i="93"/>
  <c r="S99" i="93"/>
  <c r="R99" i="93"/>
  <c r="Q99" i="93"/>
  <c r="P99" i="93"/>
  <c r="O99" i="93"/>
  <c r="N99" i="93"/>
  <c r="M99" i="93"/>
  <c r="L99" i="93"/>
  <c r="K99" i="93"/>
  <c r="J99" i="93"/>
  <c r="I99" i="93"/>
  <c r="H99" i="93"/>
  <c r="G99" i="93"/>
  <c r="F99" i="93"/>
  <c r="E99" i="93"/>
  <c r="D99" i="93"/>
  <c r="C99" i="93"/>
  <c r="B99" i="93"/>
  <c r="BA98" i="93"/>
  <c r="AZ98" i="93"/>
  <c r="AY98" i="93"/>
  <c r="AX98" i="93"/>
  <c r="AW98" i="93"/>
  <c r="AV98" i="93"/>
  <c r="AU98" i="93"/>
  <c r="AT98" i="93"/>
  <c r="AS98" i="93"/>
  <c r="AR98" i="93"/>
  <c r="AQ98" i="93"/>
  <c r="AP98" i="93"/>
  <c r="AO98" i="93"/>
  <c r="AN98" i="93"/>
  <c r="AM98" i="93"/>
  <c r="AL98" i="93"/>
  <c r="AK98" i="93"/>
  <c r="AJ98" i="93"/>
  <c r="AI98" i="93"/>
  <c r="AH98" i="93"/>
  <c r="AG98" i="93"/>
  <c r="AF98" i="93"/>
  <c r="AE98" i="93"/>
  <c r="AD98" i="93"/>
  <c r="AC98" i="93"/>
  <c r="AB98" i="93"/>
  <c r="AA98" i="93"/>
  <c r="Z98" i="93"/>
  <c r="Y98" i="93"/>
  <c r="X98" i="93"/>
  <c r="W98" i="93"/>
  <c r="V98" i="93"/>
  <c r="U98" i="93"/>
  <c r="T98" i="93"/>
  <c r="S98" i="93"/>
  <c r="R98" i="93"/>
  <c r="Q98" i="93"/>
  <c r="P98" i="93"/>
  <c r="O98" i="93"/>
  <c r="N98" i="93"/>
  <c r="M98" i="93"/>
  <c r="L98" i="93"/>
  <c r="K98" i="93"/>
  <c r="J98" i="93"/>
  <c r="I98" i="93"/>
  <c r="H98" i="93"/>
  <c r="G98" i="93"/>
  <c r="F98" i="93"/>
  <c r="E98" i="93"/>
  <c r="D98" i="93"/>
  <c r="C98" i="93"/>
  <c r="B98" i="93"/>
  <c r="BA97" i="93"/>
  <c r="AZ97" i="93"/>
  <c r="AY97" i="93"/>
  <c r="AX97" i="93"/>
  <c r="AW97" i="93"/>
  <c r="AV97" i="93"/>
  <c r="AU97" i="93"/>
  <c r="AT97" i="93"/>
  <c r="AS97" i="93"/>
  <c r="AR97" i="93"/>
  <c r="AQ97" i="93"/>
  <c r="AP97" i="93"/>
  <c r="AO97" i="93"/>
  <c r="AN97" i="93"/>
  <c r="AM97" i="93"/>
  <c r="AL97" i="93"/>
  <c r="AK97" i="93"/>
  <c r="AJ97" i="93"/>
  <c r="AI97" i="93"/>
  <c r="AH97" i="93"/>
  <c r="AG97" i="93"/>
  <c r="AF97" i="93"/>
  <c r="AE97" i="93"/>
  <c r="AD97" i="93"/>
  <c r="AC97" i="93"/>
  <c r="AB97" i="93"/>
  <c r="AA97" i="93"/>
  <c r="Z97" i="93"/>
  <c r="Y97" i="93"/>
  <c r="X97" i="93"/>
  <c r="W97" i="93"/>
  <c r="V97" i="93"/>
  <c r="U97" i="93"/>
  <c r="T97" i="93"/>
  <c r="S97" i="93"/>
  <c r="R97" i="93"/>
  <c r="Q97" i="93"/>
  <c r="P97" i="93"/>
  <c r="O97" i="93"/>
  <c r="N97" i="93"/>
  <c r="M97" i="93"/>
  <c r="L97" i="93"/>
  <c r="K97" i="93"/>
  <c r="J97" i="93"/>
  <c r="I97" i="93"/>
  <c r="H97" i="93"/>
  <c r="G97" i="93"/>
  <c r="F97" i="93"/>
  <c r="E97" i="93"/>
  <c r="D97" i="93"/>
  <c r="C97" i="93"/>
  <c r="B97" i="93"/>
  <c r="BA96" i="93"/>
  <c r="AZ96" i="93"/>
  <c r="AY96" i="93"/>
  <c r="AX96" i="93"/>
  <c r="AW96" i="93"/>
  <c r="AV96" i="93"/>
  <c r="AU96" i="93"/>
  <c r="AT96" i="93"/>
  <c r="AS96" i="93"/>
  <c r="AR96" i="93"/>
  <c r="AQ96" i="93"/>
  <c r="AP96" i="93"/>
  <c r="AO96" i="93"/>
  <c r="AN96" i="93"/>
  <c r="AM96" i="93"/>
  <c r="AL96" i="93"/>
  <c r="AK96" i="93"/>
  <c r="AJ96" i="93"/>
  <c r="AI96" i="93"/>
  <c r="AH96" i="93"/>
  <c r="AG96" i="93"/>
  <c r="AF96" i="93"/>
  <c r="AE96" i="93"/>
  <c r="AD96" i="93"/>
  <c r="AC96" i="93"/>
  <c r="AB96" i="93"/>
  <c r="AA96" i="93"/>
  <c r="Z96" i="93"/>
  <c r="Y96" i="93"/>
  <c r="X96" i="93"/>
  <c r="W96" i="93"/>
  <c r="V96" i="93"/>
  <c r="U96" i="93"/>
  <c r="T96" i="93"/>
  <c r="S96" i="93"/>
  <c r="R96" i="93"/>
  <c r="Q96" i="93"/>
  <c r="P96" i="93"/>
  <c r="O96" i="93"/>
  <c r="N96" i="93"/>
  <c r="M96" i="93"/>
  <c r="L96" i="93"/>
  <c r="K96" i="93"/>
  <c r="J96" i="93"/>
  <c r="I96" i="93"/>
  <c r="H96" i="93"/>
  <c r="G96" i="93"/>
  <c r="F96" i="93"/>
  <c r="E96" i="93"/>
  <c r="D96" i="93"/>
  <c r="C96" i="93"/>
  <c r="B96" i="93"/>
  <c r="BA95" i="93"/>
  <c r="AZ95" i="93"/>
  <c r="AY95" i="93"/>
  <c r="AX95" i="93"/>
  <c r="AW95" i="93"/>
  <c r="AV95" i="93"/>
  <c r="AU95" i="93"/>
  <c r="AT95" i="93"/>
  <c r="AS95" i="93"/>
  <c r="AR95" i="93"/>
  <c r="AQ95" i="93"/>
  <c r="AP95" i="93"/>
  <c r="AO95" i="93"/>
  <c r="AN95" i="93"/>
  <c r="AM95" i="93"/>
  <c r="AL95" i="93"/>
  <c r="AK95" i="93"/>
  <c r="AJ95" i="93"/>
  <c r="AI95" i="93"/>
  <c r="AH95" i="93"/>
  <c r="AG95" i="93"/>
  <c r="AF95" i="93"/>
  <c r="AE95" i="93"/>
  <c r="AD95" i="93"/>
  <c r="AC95" i="93"/>
  <c r="AB95" i="93"/>
  <c r="AA95" i="93"/>
  <c r="Z95" i="93"/>
  <c r="Y95" i="93"/>
  <c r="X95" i="93"/>
  <c r="W95" i="93"/>
  <c r="V95" i="93"/>
  <c r="U95" i="93"/>
  <c r="T95" i="93"/>
  <c r="S95" i="93"/>
  <c r="R95" i="93"/>
  <c r="Q95" i="93"/>
  <c r="P95" i="93"/>
  <c r="O95" i="93"/>
  <c r="N95" i="93"/>
  <c r="M95" i="93"/>
  <c r="L95" i="93"/>
  <c r="K95" i="93"/>
  <c r="J95" i="93"/>
  <c r="I95" i="93"/>
  <c r="H95" i="93"/>
  <c r="G95" i="93"/>
  <c r="F95" i="93"/>
  <c r="E95" i="93"/>
  <c r="D95" i="93"/>
  <c r="C95" i="93"/>
  <c r="B95" i="93"/>
  <c r="BA94" i="93"/>
  <c r="AZ94" i="93"/>
  <c r="AY94" i="93"/>
  <c r="AX94" i="93"/>
  <c r="AW94" i="93"/>
  <c r="AV94" i="93"/>
  <c r="AU94" i="93"/>
  <c r="AT94" i="93"/>
  <c r="AS94" i="93"/>
  <c r="AR94" i="93"/>
  <c r="AQ94" i="93"/>
  <c r="AP94" i="93"/>
  <c r="AO94" i="93"/>
  <c r="AN94" i="93"/>
  <c r="AM94" i="93"/>
  <c r="AL94" i="93"/>
  <c r="AK94" i="93"/>
  <c r="AJ94" i="93"/>
  <c r="AI94" i="93"/>
  <c r="AH94" i="93"/>
  <c r="AG94" i="93"/>
  <c r="AF94" i="93"/>
  <c r="AE94" i="93"/>
  <c r="AD94" i="93"/>
  <c r="AC94" i="93"/>
  <c r="AB94" i="93"/>
  <c r="AA94" i="93"/>
  <c r="Z94" i="93"/>
  <c r="Y94" i="93"/>
  <c r="X94" i="93"/>
  <c r="W94" i="93"/>
  <c r="V94" i="93"/>
  <c r="U94" i="93"/>
  <c r="T94" i="93"/>
  <c r="S94" i="93"/>
  <c r="R94" i="93"/>
  <c r="Q94" i="93"/>
  <c r="P94" i="93"/>
  <c r="O94" i="93"/>
  <c r="N94" i="93"/>
  <c r="M94" i="93"/>
  <c r="L94" i="93"/>
  <c r="K94" i="93"/>
  <c r="J94" i="93"/>
  <c r="I94" i="93"/>
  <c r="H94" i="93"/>
  <c r="G94" i="93"/>
  <c r="F94" i="93"/>
  <c r="E94" i="93"/>
  <c r="D94" i="93"/>
  <c r="C94" i="93"/>
  <c r="B94" i="93"/>
  <c r="BA93" i="93"/>
  <c r="AZ93" i="93"/>
  <c r="AY93" i="93"/>
  <c r="AX93" i="93"/>
  <c r="AW93" i="93"/>
  <c r="AV93" i="93"/>
  <c r="AU93" i="93"/>
  <c r="AT93" i="93"/>
  <c r="AS93" i="93"/>
  <c r="AR93" i="93"/>
  <c r="AQ93" i="93"/>
  <c r="AP93" i="93"/>
  <c r="AO93" i="93"/>
  <c r="AN93" i="93"/>
  <c r="AM93" i="93"/>
  <c r="AL93" i="93"/>
  <c r="AK93" i="93"/>
  <c r="AJ93" i="93"/>
  <c r="AI93" i="93"/>
  <c r="AH93" i="93"/>
  <c r="AG93" i="93"/>
  <c r="AF93" i="93"/>
  <c r="AE93" i="93"/>
  <c r="AD93" i="93"/>
  <c r="AC93" i="93"/>
  <c r="AB93" i="93"/>
  <c r="AA93" i="93"/>
  <c r="Z93" i="93"/>
  <c r="Y93" i="93"/>
  <c r="X93" i="93"/>
  <c r="W93" i="93"/>
  <c r="V93" i="93"/>
  <c r="U93" i="93"/>
  <c r="T93" i="93"/>
  <c r="S93" i="93"/>
  <c r="R93" i="93"/>
  <c r="Q93" i="93"/>
  <c r="P93" i="93"/>
  <c r="O93" i="93"/>
  <c r="N93" i="93"/>
  <c r="M93" i="93"/>
  <c r="L93" i="93"/>
  <c r="K93" i="93"/>
  <c r="J93" i="93"/>
  <c r="I93" i="93"/>
  <c r="H93" i="93"/>
  <c r="G93" i="93"/>
  <c r="F93" i="93"/>
  <c r="E93" i="93"/>
  <c r="D93" i="93"/>
  <c r="C93" i="93"/>
  <c r="B93" i="93"/>
  <c r="BA92" i="93"/>
  <c r="AZ92" i="93"/>
  <c r="AY92" i="93"/>
  <c r="AX92" i="93"/>
  <c r="AW92" i="93"/>
  <c r="AV92" i="93"/>
  <c r="AU92" i="93"/>
  <c r="AT92" i="93"/>
  <c r="AS92" i="93"/>
  <c r="AR92" i="93"/>
  <c r="AQ92" i="93"/>
  <c r="AP92" i="93"/>
  <c r="AO92" i="93"/>
  <c r="AN92" i="93"/>
  <c r="AM92" i="93"/>
  <c r="AL92" i="93"/>
  <c r="AK92" i="93"/>
  <c r="AJ92" i="93"/>
  <c r="AI92" i="93"/>
  <c r="AH92" i="93"/>
  <c r="AG92" i="93"/>
  <c r="AF92" i="93"/>
  <c r="AE92" i="93"/>
  <c r="AD92" i="93"/>
  <c r="AC92" i="93"/>
  <c r="AB92" i="93"/>
  <c r="AA92" i="93"/>
  <c r="Z92" i="93"/>
  <c r="Y92" i="93"/>
  <c r="X92" i="93"/>
  <c r="W92" i="93"/>
  <c r="V92" i="93"/>
  <c r="U92" i="93"/>
  <c r="T92" i="93"/>
  <c r="S92" i="93"/>
  <c r="R92" i="93"/>
  <c r="Q92" i="93"/>
  <c r="P92" i="93"/>
  <c r="O92" i="93"/>
  <c r="N92" i="93"/>
  <c r="M92" i="93"/>
  <c r="L92" i="93"/>
  <c r="K92" i="93"/>
  <c r="J92" i="93"/>
  <c r="I92" i="93"/>
  <c r="H92" i="93"/>
  <c r="G92" i="93"/>
  <c r="F92" i="93"/>
  <c r="E92" i="93"/>
  <c r="D92" i="93"/>
  <c r="C92" i="93"/>
  <c r="B92" i="93"/>
  <c r="BA91" i="93"/>
  <c r="AZ91" i="93"/>
  <c r="AY91" i="93"/>
  <c r="AX91" i="93"/>
  <c r="AW91" i="93"/>
  <c r="AV91" i="93"/>
  <c r="AU91" i="93"/>
  <c r="AT91" i="93"/>
  <c r="AS91" i="93"/>
  <c r="AR91" i="93"/>
  <c r="AQ91" i="93"/>
  <c r="AP91" i="93"/>
  <c r="AO91" i="93"/>
  <c r="AN91" i="93"/>
  <c r="AM91" i="93"/>
  <c r="AL91" i="93"/>
  <c r="AK91" i="93"/>
  <c r="AJ91" i="93"/>
  <c r="AI91" i="93"/>
  <c r="AH91" i="93"/>
  <c r="AG91" i="93"/>
  <c r="AF91" i="93"/>
  <c r="AE91" i="93"/>
  <c r="AD91" i="93"/>
  <c r="AC91" i="93"/>
  <c r="AB91" i="93"/>
  <c r="AA91" i="93"/>
  <c r="Z91" i="93"/>
  <c r="Y91" i="93"/>
  <c r="X91" i="93"/>
  <c r="W91" i="93"/>
  <c r="V91" i="93"/>
  <c r="U91" i="93"/>
  <c r="T91" i="93"/>
  <c r="S91" i="93"/>
  <c r="R91" i="93"/>
  <c r="Q91" i="93"/>
  <c r="P91" i="93"/>
  <c r="O91" i="93"/>
  <c r="N91" i="93"/>
  <c r="M91" i="93"/>
  <c r="L91" i="93"/>
  <c r="K91" i="93"/>
  <c r="J91" i="93"/>
  <c r="I91" i="93"/>
  <c r="H91" i="93"/>
  <c r="G91" i="93"/>
  <c r="F91" i="93"/>
  <c r="E91" i="93"/>
  <c r="D91" i="93"/>
  <c r="C91" i="93"/>
  <c r="B91" i="93"/>
  <c r="BA90" i="93"/>
  <c r="AZ90" i="93"/>
  <c r="AY90" i="93"/>
  <c r="AX90" i="93"/>
  <c r="AW90" i="93"/>
  <c r="AV90" i="93"/>
  <c r="AU90" i="93"/>
  <c r="AT90" i="93"/>
  <c r="AS90" i="93"/>
  <c r="AR90" i="93"/>
  <c r="AQ90" i="93"/>
  <c r="AP90" i="93"/>
  <c r="AO90" i="93"/>
  <c r="AN90" i="93"/>
  <c r="AM90" i="93"/>
  <c r="AL90" i="93"/>
  <c r="AK90" i="93"/>
  <c r="AJ90" i="93"/>
  <c r="AI90" i="93"/>
  <c r="AH90" i="93"/>
  <c r="AG90" i="93"/>
  <c r="AF90" i="93"/>
  <c r="AE90" i="93"/>
  <c r="AD90" i="93"/>
  <c r="AC90" i="93"/>
  <c r="AB90" i="93"/>
  <c r="AA90" i="93"/>
  <c r="Z90" i="93"/>
  <c r="Y90" i="93"/>
  <c r="X90" i="93"/>
  <c r="W90" i="93"/>
  <c r="V90" i="93"/>
  <c r="U90" i="93"/>
  <c r="T90" i="93"/>
  <c r="S90" i="93"/>
  <c r="R90" i="93"/>
  <c r="Q90" i="93"/>
  <c r="P90" i="93"/>
  <c r="O90" i="93"/>
  <c r="N90" i="93"/>
  <c r="M90" i="93"/>
  <c r="L90" i="93"/>
  <c r="K90" i="93"/>
  <c r="J90" i="93"/>
  <c r="I90" i="93"/>
  <c r="H90" i="93"/>
  <c r="G90" i="93"/>
  <c r="F90" i="93"/>
  <c r="E90" i="93"/>
  <c r="D90" i="93"/>
  <c r="C90" i="93"/>
  <c r="B90" i="93"/>
  <c r="BA89" i="93"/>
  <c r="AZ89" i="93"/>
  <c r="AY89" i="93"/>
  <c r="AX89" i="93"/>
  <c r="AW89" i="93"/>
  <c r="AV89" i="93"/>
  <c r="AU89" i="93"/>
  <c r="AT89" i="93"/>
  <c r="AS89" i="93"/>
  <c r="AR89" i="93"/>
  <c r="AQ89" i="93"/>
  <c r="AP89" i="93"/>
  <c r="AO89" i="93"/>
  <c r="AN89" i="93"/>
  <c r="AM89" i="93"/>
  <c r="AL89" i="93"/>
  <c r="AK89" i="93"/>
  <c r="AJ89" i="93"/>
  <c r="AI89" i="93"/>
  <c r="AH89" i="93"/>
  <c r="AG89" i="93"/>
  <c r="AF89" i="93"/>
  <c r="AE89" i="93"/>
  <c r="AD89" i="93"/>
  <c r="AC89" i="93"/>
  <c r="AB89" i="93"/>
  <c r="AA89" i="93"/>
  <c r="Z89" i="93"/>
  <c r="Y89" i="93"/>
  <c r="X89" i="93"/>
  <c r="W89" i="93"/>
  <c r="V89" i="93"/>
  <c r="U89" i="93"/>
  <c r="T89" i="93"/>
  <c r="S89" i="93"/>
  <c r="R89" i="93"/>
  <c r="Q89" i="93"/>
  <c r="P89" i="93"/>
  <c r="O89" i="93"/>
  <c r="N89" i="93"/>
  <c r="M89" i="93"/>
  <c r="L89" i="93"/>
  <c r="K89" i="93"/>
  <c r="J89" i="93"/>
  <c r="I89" i="93"/>
  <c r="H89" i="93"/>
  <c r="G89" i="93"/>
  <c r="F89" i="93"/>
  <c r="E89" i="93"/>
  <c r="D89" i="93"/>
  <c r="C89" i="93"/>
  <c r="B89" i="93"/>
  <c r="BA88" i="93"/>
  <c r="AZ88" i="93"/>
  <c r="AY88" i="93"/>
  <c r="AX88" i="93"/>
  <c r="AW88" i="93"/>
  <c r="AV88" i="93"/>
  <c r="AU88" i="93"/>
  <c r="AT88" i="93"/>
  <c r="AS88" i="93"/>
  <c r="AR88" i="93"/>
  <c r="AQ88" i="93"/>
  <c r="AP88" i="93"/>
  <c r="AO88" i="93"/>
  <c r="AN88" i="93"/>
  <c r="AM88" i="93"/>
  <c r="AL88" i="93"/>
  <c r="AK88" i="93"/>
  <c r="AJ88" i="93"/>
  <c r="AI88" i="93"/>
  <c r="AH88" i="93"/>
  <c r="AG88" i="93"/>
  <c r="AF88" i="93"/>
  <c r="AE88" i="93"/>
  <c r="AD88" i="93"/>
  <c r="AC88" i="93"/>
  <c r="AB88" i="93"/>
  <c r="AA88" i="93"/>
  <c r="Z88" i="93"/>
  <c r="Y88" i="93"/>
  <c r="X88" i="93"/>
  <c r="W88" i="93"/>
  <c r="V88" i="93"/>
  <c r="U88" i="93"/>
  <c r="T88" i="93"/>
  <c r="S88" i="93"/>
  <c r="R88" i="93"/>
  <c r="Q88" i="93"/>
  <c r="P88" i="93"/>
  <c r="O88" i="93"/>
  <c r="N88" i="93"/>
  <c r="M88" i="93"/>
  <c r="L88" i="93"/>
  <c r="K88" i="93"/>
  <c r="J88" i="93"/>
  <c r="I88" i="93"/>
  <c r="H88" i="93"/>
  <c r="G88" i="93"/>
  <c r="F88" i="93"/>
  <c r="E88" i="93"/>
  <c r="D88" i="93"/>
  <c r="C88" i="93"/>
  <c r="B88" i="93"/>
  <c r="BA87" i="93"/>
  <c r="AZ87" i="93"/>
  <c r="AY87" i="93"/>
  <c r="AX87" i="93"/>
  <c r="AW87" i="93"/>
  <c r="AV87" i="93"/>
  <c r="AU87" i="93"/>
  <c r="AT87" i="93"/>
  <c r="AS87" i="93"/>
  <c r="AR87" i="93"/>
  <c r="AQ87" i="93"/>
  <c r="AP87" i="93"/>
  <c r="AO87" i="93"/>
  <c r="AN87" i="93"/>
  <c r="AM87" i="93"/>
  <c r="AL87" i="93"/>
  <c r="AK87" i="93"/>
  <c r="AJ87" i="93"/>
  <c r="AI87" i="93"/>
  <c r="AH87" i="93"/>
  <c r="AG87" i="93"/>
  <c r="AF87" i="93"/>
  <c r="AE87" i="93"/>
  <c r="AD87" i="93"/>
  <c r="AC87" i="93"/>
  <c r="AB87" i="93"/>
  <c r="AA87" i="93"/>
  <c r="Z87" i="93"/>
  <c r="Y87" i="93"/>
  <c r="X87" i="93"/>
  <c r="W87" i="93"/>
  <c r="V87" i="93"/>
  <c r="U87" i="93"/>
  <c r="T87" i="93"/>
  <c r="S87" i="93"/>
  <c r="R87" i="93"/>
  <c r="Q87" i="93"/>
  <c r="P87" i="93"/>
  <c r="O87" i="93"/>
  <c r="N87" i="93"/>
  <c r="M87" i="93"/>
  <c r="L87" i="93"/>
  <c r="K87" i="93"/>
  <c r="J87" i="93"/>
  <c r="I87" i="93"/>
  <c r="H87" i="93"/>
  <c r="G87" i="93"/>
  <c r="F87" i="93"/>
  <c r="E87" i="93"/>
  <c r="D87" i="93"/>
  <c r="C87" i="93"/>
  <c r="B87" i="93"/>
  <c r="BA86" i="93"/>
  <c r="AZ86" i="93"/>
  <c r="AY86" i="93"/>
  <c r="AX86" i="93"/>
  <c r="AW86" i="93"/>
  <c r="AV86" i="93"/>
  <c r="AU86" i="93"/>
  <c r="AT86" i="93"/>
  <c r="AS86" i="93"/>
  <c r="AR86" i="93"/>
  <c r="AQ86" i="93"/>
  <c r="AP86" i="93"/>
  <c r="AO86" i="93"/>
  <c r="AN86" i="93"/>
  <c r="AM86" i="93"/>
  <c r="AL86" i="93"/>
  <c r="AK86" i="93"/>
  <c r="AJ86" i="93"/>
  <c r="AI86" i="93"/>
  <c r="AH86" i="93"/>
  <c r="AG86" i="93"/>
  <c r="AF86" i="93"/>
  <c r="AE86" i="93"/>
  <c r="AD86" i="93"/>
  <c r="AC86" i="93"/>
  <c r="AB86" i="93"/>
  <c r="AA86" i="93"/>
  <c r="Z86" i="93"/>
  <c r="Y86" i="93"/>
  <c r="X86" i="93"/>
  <c r="W86" i="93"/>
  <c r="V86" i="93"/>
  <c r="U86" i="93"/>
  <c r="T86" i="93"/>
  <c r="S86" i="93"/>
  <c r="R86" i="93"/>
  <c r="Q86" i="93"/>
  <c r="P86" i="93"/>
  <c r="O86" i="93"/>
  <c r="N86" i="93"/>
  <c r="M86" i="93"/>
  <c r="L86" i="93"/>
  <c r="K86" i="93"/>
  <c r="J86" i="93"/>
  <c r="I86" i="93"/>
  <c r="H86" i="93"/>
  <c r="G86" i="93"/>
  <c r="F86" i="93"/>
  <c r="E86" i="93"/>
  <c r="D86" i="93"/>
  <c r="C86" i="93"/>
  <c r="B86" i="93"/>
  <c r="BA85" i="93"/>
  <c r="AZ85" i="93"/>
  <c r="AY85" i="93"/>
  <c r="AX85" i="93"/>
  <c r="AW85" i="93"/>
  <c r="AV85" i="93"/>
  <c r="AU85" i="93"/>
  <c r="AT85" i="93"/>
  <c r="AS85" i="93"/>
  <c r="AR85" i="93"/>
  <c r="AQ85" i="93"/>
  <c r="AP85" i="93"/>
  <c r="AO85" i="93"/>
  <c r="AN85" i="93"/>
  <c r="AM85" i="93"/>
  <c r="AL85" i="93"/>
  <c r="AK85" i="93"/>
  <c r="AJ85" i="93"/>
  <c r="AI85" i="93"/>
  <c r="AH85" i="93"/>
  <c r="AG85" i="93"/>
  <c r="AF85" i="93"/>
  <c r="AE85" i="93"/>
  <c r="AD85" i="93"/>
  <c r="AC85" i="93"/>
  <c r="AB85" i="93"/>
  <c r="AA85" i="93"/>
  <c r="Z85" i="93"/>
  <c r="Y85" i="93"/>
  <c r="X85" i="93"/>
  <c r="W85" i="93"/>
  <c r="V85" i="93"/>
  <c r="U85" i="93"/>
  <c r="T85" i="93"/>
  <c r="S85" i="93"/>
  <c r="R85" i="93"/>
  <c r="Q85" i="93"/>
  <c r="P85" i="93"/>
  <c r="O85" i="93"/>
  <c r="N85" i="93"/>
  <c r="M85" i="93"/>
  <c r="L85" i="93"/>
  <c r="K85" i="93"/>
  <c r="J85" i="93"/>
  <c r="I85" i="93"/>
  <c r="H85" i="93"/>
  <c r="G85" i="93"/>
  <c r="F85" i="93"/>
  <c r="E85" i="93"/>
  <c r="D85" i="93"/>
  <c r="C85" i="93"/>
  <c r="B85" i="93"/>
  <c r="BA84" i="93"/>
  <c r="AZ84" i="93"/>
  <c r="AY84" i="93"/>
  <c r="AX84" i="93"/>
  <c r="AW84" i="93"/>
  <c r="AV84" i="93"/>
  <c r="AU84" i="93"/>
  <c r="AT84" i="93"/>
  <c r="AS84" i="93"/>
  <c r="AR84" i="93"/>
  <c r="AQ84" i="93"/>
  <c r="AP84" i="93"/>
  <c r="AO84" i="93"/>
  <c r="AN84" i="93"/>
  <c r="AM84" i="93"/>
  <c r="AL84" i="93"/>
  <c r="AK84" i="93"/>
  <c r="AJ84" i="93"/>
  <c r="AI84" i="93"/>
  <c r="AH84" i="93"/>
  <c r="AG84" i="93"/>
  <c r="AF84" i="93"/>
  <c r="AE84" i="93"/>
  <c r="AD84" i="93"/>
  <c r="AC84" i="93"/>
  <c r="AB84" i="93"/>
  <c r="AA84" i="93"/>
  <c r="Z84" i="93"/>
  <c r="Y84" i="93"/>
  <c r="X84" i="93"/>
  <c r="W84" i="93"/>
  <c r="V84" i="93"/>
  <c r="U84" i="93"/>
  <c r="T84" i="93"/>
  <c r="S84" i="93"/>
  <c r="R84" i="93"/>
  <c r="Q84" i="93"/>
  <c r="P84" i="93"/>
  <c r="O84" i="93"/>
  <c r="N84" i="93"/>
  <c r="M84" i="93"/>
  <c r="L84" i="93"/>
  <c r="K84" i="93"/>
  <c r="J84" i="93"/>
  <c r="I84" i="93"/>
  <c r="H84" i="93"/>
  <c r="G84" i="93"/>
  <c r="F84" i="93"/>
  <c r="E84" i="93"/>
  <c r="D84" i="93"/>
  <c r="C84" i="93"/>
  <c r="B84" i="93"/>
  <c r="BA83" i="93"/>
  <c r="AZ83" i="93"/>
  <c r="AY83" i="93"/>
  <c r="AX83" i="93"/>
  <c r="AW83" i="93"/>
  <c r="AV83" i="93"/>
  <c r="AU83" i="93"/>
  <c r="AT83" i="93"/>
  <c r="AS83" i="93"/>
  <c r="AR83" i="93"/>
  <c r="AQ83" i="93"/>
  <c r="AP83" i="93"/>
  <c r="AO83" i="93"/>
  <c r="AN83" i="93"/>
  <c r="AM83" i="93"/>
  <c r="AL83" i="93"/>
  <c r="AK83" i="93"/>
  <c r="AJ83" i="93"/>
  <c r="AI83" i="93"/>
  <c r="AH83" i="93"/>
  <c r="AG83" i="93"/>
  <c r="AF83" i="93"/>
  <c r="AE83" i="93"/>
  <c r="AD83" i="93"/>
  <c r="AC83" i="93"/>
  <c r="AB83" i="93"/>
  <c r="AA83" i="93"/>
  <c r="Z83" i="93"/>
  <c r="Y83" i="93"/>
  <c r="X83" i="93"/>
  <c r="W83" i="93"/>
  <c r="V83" i="93"/>
  <c r="U83" i="93"/>
  <c r="T83" i="93"/>
  <c r="S83" i="93"/>
  <c r="R83" i="93"/>
  <c r="Q83" i="93"/>
  <c r="P83" i="93"/>
  <c r="O83" i="93"/>
  <c r="N83" i="93"/>
  <c r="M83" i="93"/>
  <c r="L83" i="93"/>
  <c r="K83" i="93"/>
  <c r="J83" i="93"/>
  <c r="I83" i="93"/>
  <c r="H83" i="93"/>
  <c r="G83" i="93"/>
  <c r="F83" i="93"/>
  <c r="E83" i="93"/>
  <c r="D83" i="93"/>
  <c r="C83" i="93"/>
  <c r="B83" i="93"/>
  <c r="BA82" i="93"/>
  <c r="AZ82" i="93"/>
  <c r="AY82" i="93"/>
  <c r="AX82" i="93"/>
  <c r="AW82" i="93"/>
  <c r="AV82" i="93"/>
  <c r="AU82" i="93"/>
  <c r="AT82" i="93"/>
  <c r="AS82" i="93"/>
  <c r="AR82" i="93"/>
  <c r="AQ82" i="93"/>
  <c r="AP82" i="93"/>
  <c r="AO82" i="93"/>
  <c r="AN82" i="93"/>
  <c r="AM82" i="93"/>
  <c r="AL82" i="93"/>
  <c r="AK82" i="93"/>
  <c r="AJ82" i="93"/>
  <c r="AI82" i="93"/>
  <c r="AH82" i="93"/>
  <c r="AG82" i="93"/>
  <c r="AF82" i="93"/>
  <c r="AE82" i="93"/>
  <c r="AD82" i="93"/>
  <c r="AC82" i="93"/>
  <c r="AB82" i="93"/>
  <c r="AA82" i="93"/>
  <c r="Z82" i="93"/>
  <c r="Y82" i="93"/>
  <c r="X82" i="93"/>
  <c r="W82" i="93"/>
  <c r="V82" i="93"/>
  <c r="U82" i="93"/>
  <c r="T82" i="93"/>
  <c r="S82" i="93"/>
  <c r="R82" i="93"/>
  <c r="Q82" i="93"/>
  <c r="P82" i="93"/>
  <c r="O82" i="93"/>
  <c r="N82" i="93"/>
  <c r="M82" i="93"/>
  <c r="L82" i="93"/>
  <c r="K82" i="93"/>
  <c r="J82" i="93"/>
  <c r="I82" i="93"/>
  <c r="H82" i="93"/>
  <c r="G82" i="93"/>
  <c r="F82" i="93"/>
  <c r="E82" i="93"/>
  <c r="D82" i="93"/>
  <c r="C82" i="93"/>
  <c r="B82" i="93"/>
  <c r="BA81" i="93"/>
  <c r="AZ81" i="93"/>
  <c r="AY81" i="93"/>
  <c r="AX81" i="93"/>
  <c r="AW81" i="93"/>
  <c r="AV81" i="93"/>
  <c r="AU81" i="93"/>
  <c r="AT81" i="93"/>
  <c r="AS81" i="93"/>
  <c r="AR81" i="93"/>
  <c r="AQ81" i="93"/>
  <c r="AP81" i="93"/>
  <c r="AO81" i="93"/>
  <c r="AN81" i="93"/>
  <c r="AM81" i="93"/>
  <c r="AL81" i="93"/>
  <c r="AK81" i="93"/>
  <c r="AJ81" i="93"/>
  <c r="AI81" i="93"/>
  <c r="AH81" i="93"/>
  <c r="AG81" i="93"/>
  <c r="AF81" i="93"/>
  <c r="AE81" i="93"/>
  <c r="AD81" i="93"/>
  <c r="AC81" i="93"/>
  <c r="AB81" i="93"/>
  <c r="AA81" i="93"/>
  <c r="Z81" i="93"/>
  <c r="Y81" i="93"/>
  <c r="X81" i="93"/>
  <c r="W81" i="93"/>
  <c r="V81" i="93"/>
  <c r="U81" i="93"/>
  <c r="T81" i="93"/>
  <c r="S81" i="93"/>
  <c r="R81" i="93"/>
  <c r="Q81" i="93"/>
  <c r="P81" i="93"/>
  <c r="O81" i="93"/>
  <c r="N81" i="93"/>
  <c r="M81" i="93"/>
  <c r="L81" i="93"/>
  <c r="K81" i="93"/>
  <c r="J81" i="93"/>
  <c r="I81" i="93"/>
  <c r="H81" i="93"/>
  <c r="G81" i="93"/>
  <c r="F81" i="93"/>
  <c r="E81" i="93"/>
  <c r="D81" i="93"/>
  <c r="C81" i="93"/>
  <c r="B81" i="93"/>
  <c r="BA80" i="93"/>
  <c r="AZ80" i="93"/>
  <c r="AY80" i="93"/>
  <c r="AX80" i="93"/>
  <c r="AW80" i="93"/>
  <c r="AV80" i="93"/>
  <c r="AU80" i="93"/>
  <c r="AT80" i="93"/>
  <c r="AS80" i="93"/>
  <c r="AR80" i="93"/>
  <c r="AQ80" i="93"/>
  <c r="AP80" i="93"/>
  <c r="AO80" i="93"/>
  <c r="AN80" i="93"/>
  <c r="AM80" i="93"/>
  <c r="AL80" i="93"/>
  <c r="AK80" i="93"/>
  <c r="AJ80" i="93"/>
  <c r="AI80" i="93"/>
  <c r="AH80" i="93"/>
  <c r="AG80" i="93"/>
  <c r="AF80" i="93"/>
  <c r="AE80" i="93"/>
  <c r="AD80" i="93"/>
  <c r="AC80" i="93"/>
  <c r="AB80" i="93"/>
  <c r="AA80" i="93"/>
  <c r="Z80" i="93"/>
  <c r="Y80" i="93"/>
  <c r="X80" i="93"/>
  <c r="W80" i="93"/>
  <c r="V80" i="93"/>
  <c r="U80" i="93"/>
  <c r="T80" i="93"/>
  <c r="S80" i="93"/>
  <c r="R80" i="93"/>
  <c r="Q80" i="93"/>
  <c r="P80" i="93"/>
  <c r="O80" i="93"/>
  <c r="N80" i="93"/>
  <c r="M80" i="93"/>
  <c r="L80" i="93"/>
  <c r="K80" i="93"/>
  <c r="J80" i="93"/>
  <c r="I80" i="93"/>
  <c r="H80" i="93"/>
  <c r="G80" i="93"/>
  <c r="F80" i="93"/>
  <c r="E80" i="93"/>
  <c r="D80" i="93"/>
  <c r="C80" i="93"/>
  <c r="B80" i="93"/>
  <c r="BA79" i="93"/>
  <c r="AZ79" i="93"/>
  <c r="AY79" i="93"/>
  <c r="AX79" i="93"/>
  <c r="AW79" i="93"/>
  <c r="AV79" i="93"/>
  <c r="AU79" i="93"/>
  <c r="AT79" i="93"/>
  <c r="AS79" i="93"/>
  <c r="AR79" i="93"/>
  <c r="AQ79" i="93"/>
  <c r="AP79" i="93"/>
  <c r="AO79" i="93"/>
  <c r="AN79" i="93"/>
  <c r="AM79" i="93"/>
  <c r="AL79" i="93"/>
  <c r="AK79" i="93"/>
  <c r="AJ79" i="93"/>
  <c r="AI79" i="93"/>
  <c r="AH79" i="93"/>
  <c r="AG79" i="93"/>
  <c r="AF79" i="93"/>
  <c r="AE79" i="93"/>
  <c r="AD79" i="93"/>
  <c r="AC79" i="93"/>
  <c r="AB79" i="93"/>
  <c r="AA79" i="93"/>
  <c r="Z79" i="93"/>
  <c r="Y79" i="93"/>
  <c r="X79" i="93"/>
  <c r="W79" i="93"/>
  <c r="V79" i="93"/>
  <c r="U79" i="93"/>
  <c r="T79" i="93"/>
  <c r="S79" i="93"/>
  <c r="R79" i="93"/>
  <c r="Q79" i="93"/>
  <c r="P79" i="93"/>
  <c r="O79" i="93"/>
  <c r="N79" i="93"/>
  <c r="M79" i="93"/>
  <c r="L79" i="93"/>
  <c r="K79" i="93"/>
  <c r="J79" i="93"/>
  <c r="I79" i="93"/>
  <c r="H79" i="93"/>
  <c r="G79" i="93"/>
  <c r="F79" i="93"/>
  <c r="E79" i="93"/>
  <c r="D79" i="93"/>
  <c r="C79" i="93"/>
  <c r="B79" i="93"/>
  <c r="BA78" i="93"/>
  <c r="AZ78" i="93"/>
  <c r="AY78" i="93"/>
  <c r="AX78" i="93"/>
  <c r="AW78" i="93"/>
  <c r="AV78" i="93"/>
  <c r="AU78" i="93"/>
  <c r="AT78" i="93"/>
  <c r="AS78" i="93"/>
  <c r="AR78" i="93"/>
  <c r="AQ78" i="93"/>
  <c r="AP78" i="93"/>
  <c r="AO78" i="93"/>
  <c r="AN78" i="93"/>
  <c r="AM78" i="93"/>
  <c r="AL78" i="93"/>
  <c r="AK78" i="93"/>
  <c r="AJ78" i="93"/>
  <c r="AI78" i="93"/>
  <c r="AH78" i="93"/>
  <c r="AG78" i="93"/>
  <c r="AF78" i="93"/>
  <c r="AE78" i="93"/>
  <c r="AD78" i="93"/>
  <c r="AC78" i="93"/>
  <c r="AB78" i="93"/>
  <c r="AA78" i="93"/>
  <c r="Z78" i="93"/>
  <c r="Y78" i="93"/>
  <c r="X78" i="93"/>
  <c r="W78" i="93"/>
  <c r="V78" i="93"/>
  <c r="U78" i="93"/>
  <c r="T78" i="93"/>
  <c r="S78" i="93"/>
  <c r="R78" i="93"/>
  <c r="Q78" i="93"/>
  <c r="P78" i="93"/>
  <c r="O78" i="93"/>
  <c r="N78" i="93"/>
  <c r="M78" i="93"/>
  <c r="L78" i="93"/>
  <c r="K78" i="93"/>
  <c r="J78" i="93"/>
  <c r="I78" i="93"/>
  <c r="H78" i="93"/>
  <c r="G78" i="93"/>
  <c r="F78" i="93"/>
  <c r="E78" i="93"/>
  <c r="D78" i="93"/>
  <c r="C78" i="93"/>
  <c r="B78" i="93"/>
  <c r="BA77" i="93"/>
  <c r="AZ77" i="93"/>
  <c r="AY77" i="93"/>
  <c r="AX77" i="93"/>
  <c r="AW77" i="93"/>
  <c r="AV77" i="93"/>
  <c r="AU77" i="93"/>
  <c r="AT77" i="93"/>
  <c r="AS77" i="93"/>
  <c r="AR77" i="93"/>
  <c r="AQ77" i="93"/>
  <c r="AP77" i="93"/>
  <c r="AO77" i="93"/>
  <c r="AN77" i="93"/>
  <c r="AM77" i="93"/>
  <c r="AL77" i="93"/>
  <c r="AK77" i="93"/>
  <c r="AJ77" i="93"/>
  <c r="AI77" i="93"/>
  <c r="AH77" i="93"/>
  <c r="AG77" i="93"/>
  <c r="AF77" i="93"/>
  <c r="AE77" i="93"/>
  <c r="AD77" i="93"/>
  <c r="AC77" i="93"/>
  <c r="AB77" i="93"/>
  <c r="AA77" i="93"/>
  <c r="Z77" i="93"/>
  <c r="Y77" i="93"/>
  <c r="X77" i="93"/>
  <c r="W77" i="93"/>
  <c r="V77" i="93"/>
  <c r="U77" i="93"/>
  <c r="T77" i="93"/>
  <c r="S77" i="93"/>
  <c r="R77" i="93"/>
  <c r="Q77" i="93"/>
  <c r="P77" i="93"/>
  <c r="O77" i="93"/>
  <c r="N77" i="93"/>
  <c r="M77" i="93"/>
  <c r="L77" i="93"/>
  <c r="K77" i="93"/>
  <c r="J77" i="93"/>
  <c r="I77" i="93"/>
  <c r="H77" i="93"/>
  <c r="G77" i="93"/>
  <c r="F77" i="93"/>
  <c r="E77" i="93"/>
  <c r="D77" i="93"/>
  <c r="C77" i="93"/>
  <c r="B77" i="93"/>
  <c r="BA76" i="93"/>
  <c r="AZ76" i="93"/>
  <c r="AY76" i="93"/>
  <c r="AX76" i="93"/>
  <c r="AW76" i="93"/>
  <c r="AV76" i="93"/>
  <c r="AU76" i="93"/>
  <c r="AT76" i="93"/>
  <c r="AS76" i="93"/>
  <c r="AR76" i="93"/>
  <c r="AQ76" i="93"/>
  <c r="AP76" i="93"/>
  <c r="AO76" i="93"/>
  <c r="AN76" i="93"/>
  <c r="AM76" i="93"/>
  <c r="AL76" i="93"/>
  <c r="AK76" i="93"/>
  <c r="AJ76" i="93"/>
  <c r="AI76" i="93"/>
  <c r="AH76" i="93"/>
  <c r="AG76" i="93"/>
  <c r="AF76" i="93"/>
  <c r="AE76" i="93"/>
  <c r="AD76" i="93"/>
  <c r="AC76" i="93"/>
  <c r="AB76" i="93"/>
  <c r="AA76" i="93"/>
  <c r="Z76" i="93"/>
  <c r="Y76" i="93"/>
  <c r="X76" i="93"/>
  <c r="W76" i="93"/>
  <c r="V76" i="93"/>
  <c r="U76" i="93"/>
  <c r="T76" i="93"/>
  <c r="S76" i="93"/>
  <c r="R76" i="93"/>
  <c r="Q76" i="93"/>
  <c r="P76" i="93"/>
  <c r="O76" i="93"/>
  <c r="N76" i="93"/>
  <c r="M76" i="93"/>
  <c r="L76" i="93"/>
  <c r="K76" i="93"/>
  <c r="J76" i="93"/>
  <c r="I76" i="93"/>
  <c r="H76" i="93"/>
  <c r="G76" i="93"/>
  <c r="F76" i="93"/>
  <c r="E76" i="93"/>
  <c r="D76" i="93"/>
  <c r="C76" i="93"/>
  <c r="B76" i="93"/>
  <c r="BA75" i="93"/>
  <c r="AZ75" i="93"/>
  <c r="AY75" i="93"/>
  <c r="AX75" i="93"/>
  <c r="AW75" i="93"/>
  <c r="AV75" i="93"/>
  <c r="AU75" i="93"/>
  <c r="AT75" i="93"/>
  <c r="AS75" i="93"/>
  <c r="AR75" i="93"/>
  <c r="AQ75" i="93"/>
  <c r="AP75" i="93"/>
  <c r="AO75" i="93"/>
  <c r="AN75" i="93"/>
  <c r="AM75" i="93"/>
  <c r="AL75" i="93"/>
  <c r="AK75" i="93"/>
  <c r="AJ75" i="93"/>
  <c r="AI75" i="93"/>
  <c r="AH75" i="93"/>
  <c r="AG75" i="93"/>
  <c r="AF75" i="93"/>
  <c r="AE75" i="93"/>
  <c r="AD75" i="93"/>
  <c r="AC75" i="93"/>
  <c r="AB75" i="93"/>
  <c r="AA75" i="93"/>
  <c r="Z75" i="93"/>
  <c r="Y75" i="93"/>
  <c r="X75" i="93"/>
  <c r="W75" i="93"/>
  <c r="V75" i="93"/>
  <c r="U75" i="93"/>
  <c r="T75" i="93"/>
  <c r="S75" i="93"/>
  <c r="R75" i="93"/>
  <c r="Q75" i="93"/>
  <c r="P75" i="93"/>
  <c r="O75" i="93"/>
  <c r="N75" i="93"/>
  <c r="M75" i="93"/>
  <c r="L75" i="93"/>
  <c r="K75" i="93"/>
  <c r="J75" i="93"/>
  <c r="I75" i="93"/>
  <c r="H75" i="93"/>
  <c r="G75" i="93"/>
  <c r="F75" i="93"/>
  <c r="E75" i="93"/>
  <c r="D75" i="93"/>
  <c r="C75" i="93"/>
  <c r="B75" i="93"/>
  <c r="BA74" i="93"/>
  <c r="AZ74" i="93"/>
  <c r="AY74" i="93"/>
  <c r="AX74" i="93"/>
  <c r="AW74" i="93"/>
  <c r="AV74" i="93"/>
  <c r="AU74" i="93"/>
  <c r="AT74" i="93"/>
  <c r="AS74" i="93"/>
  <c r="AR74" i="93"/>
  <c r="AQ74" i="93"/>
  <c r="AP74" i="93"/>
  <c r="AO74" i="93"/>
  <c r="AN74" i="93"/>
  <c r="AM74" i="93"/>
  <c r="AL74" i="93"/>
  <c r="AK74" i="93"/>
  <c r="AJ74" i="93"/>
  <c r="AI74" i="93"/>
  <c r="AH74" i="93"/>
  <c r="AG74" i="93"/>
  <c r="AF74" i="93"/>
  <c r="AE74" i="93"/>
  <c r="AD74" i="93"/>
  <c r="AC74" i="93"/>
  <c r="AB74" i="93"/>
  <c r="AA74" i="93"/>
  <c r="Z74" i="93"/>
  <c r="Y74" i="93"/>
  <c r="X74" i="93"/>
  <c r="W74" i="93"/>
  <c r="V74" i="93"/>
  <c r="U74" i="93"/>
  <c r="T74" i="93"/>
  <c r="S74" i="93"/>
  <c r="R74" i="93"/>
  <c r="Q74" i="93"/>
  <c r="P74" i="93"/>
  <c r="O74" i="93"/>
  <c r="N74" i="93"/>
  <c r="M74" i="93"/>
  <c r="L74" i="93"/>
  <c r="K74" i="93"/>
  <c r="J74" i="93"/>
  <c r="I74" i="93"/>
  <c r="H74" i="93"/>
  <c r="G74" i="93"/>
  <c r="F74" i="93"/>
  <c r="E74" i="93"/>
  <c r="D74" i="93"/>
  <c r="C74" i="93"/>
  <c r="B74" i="93"/>
  <c r="BA73" i="93"/>
  <c r="AZ73" i="93"/>
  <c r="AY73" i="93"/>
  <c r="AX73" i="93"/>
  <c r="AW73" i="93"/>
  <c r="AV73" i="93"/>
  <c r="AU73" i="93"/>
  <c r="AT73" i="93"/>
  <c r="AS73" i="93"/>
  <c r="AR73" i="93"/>
  <c r="AQ73" i="93"/>
  <c r="AP73" i="93"/>
  <c r="AO73" i="93"/>
  <c r="AN73" i="93"/>
  <c r="AM73" i="93"/>
  <c r="AL73" i="93"/>
  <c r="AK73" i="93"/>
  <c r="AJ73" i="93"/>
  <c r="AI73" i="93"/>
  <c r="AH73" i="93"/>
  <c r="AG73" i="93"/>
  <c r="AF73" i="93"/>
  <c r="AE73" i="93"/>
  <c r="AD73" i="93"/>
  <c r="AC73" i="93"/>
  <c r="AB73" i="93"/>
  <c r="AA73" i="93"/>
  <c r="Z73" i="93"/>
  <c r="Y73" i="93"/>
  <c r="X73" i="93"/>
  <c r="W73" i="93"/>
  <c r="V73" i="93"/>
  <c r="U73" i="93"/>
  <c r="T73" i="93"/>
  <c r="S73" i="93"/>
  <c r="R73" i="93"/>
  <c r="Q73" i="93"/>
  <c r="P73" i="93"/>
  <c r="O73" i="93"/>
  <c r="N73" i="93"/>
  <c r="M73" i="93"/>
  <c r="L73" i="93"/>
  <c r="K73" i="93"/>
  <c r="J73" i="93"/>
  <c r="I73" i="93"/>
  <c r="H73" i="93"/>
  <c r="G73" i="93"/>
  <c r="F73" i="93"/>
  <c r="E73" i="93"/>
  <c r="D73" i="93"/>
  <c r="C73" i="93"/>
  <c r="B73" i="93"/>
  <c r="BA72" i="93"/>
  <c r="AZ72" i="93"/>
  <c r="AY72" i="93"/>
  <c r="AX72" i="93"/>
  <c r="AW72" i="93"/>
  <c r="AV72" i="93"/>
  <c r="AU72" i="93"/>
  <c r="AT72" i="93"/>
  <c r="AS72" i="93"/>
  <c r="AR72" i="93"/>
  <c r="AQ72" i="93"/>
  <c r="AP72" i="93"/>
  <c r="AO72" i="93"/>
  <c r="AN72" i="93"/>
  <c r="AM72" i="93"/>
  <c r="AL72" i="93"/>
  <c r="AK72" i="93"/>
  <c r="AJ72" i="93"/>
  <c r="AI72" i="93"/>
  <c r="AH72" i="93"/>
  <c r="AG72" i="93"/>
  <c r="AF72" i="93"/>
  <c r="AE72" i="93"/>
  <c r="AD72" i="93"/>
  <c r="AC72" i="93"/>
  <c r="AB72" i="93"/>
  <c r="AA72" i="93"/>
  <c r="Z72" i="93"/>
  <c r="Y72" i="93"/>
  <c r="X72" i="93"/>
  <c r="W72" i="93"/>
  <c r="V72" i="93"/>
  <c r="U72" i="93"/>
  <c r="T72" i="93"/>
  <c r="S72" i="93"/>
  <c r="R72" i="93"/>
  <c r="Q72" i="93"/>
  <c r="P72" i="93"/>
  <c r="O72" i="93"/>
  <c r="N72" i="93"/>
  <c r="M72" i="93"/>
  <c r="L72" i="93"/>
  <c r="K72" i="93"/>
  <c r="J72" i="93"/>
  <c r="I72" i="93"/>
  <c r="H72" i="93"/>
  <c r="G72" i="93"/>
  <c r="F72" i="93"/>
  <c r="E72" i="93"/>
  <c r="D72" i="93"/>
  <c r="C72" i="93"/>
  <c r="B72" i="93"/>
  <c r="BA71" i="93"/>
  <c r="AZ71" i="93"/>
  <c r="AY71" i="93"/>
  <c r="AX71" i="93"/>
  <c r="AW71" i="93"/>
  <c r="AV71" i="93"/>
  <c r="AU71" i="93"/>
  <c r="AT71" i="93"/>
  <c r="AS71" i="93"/>
  <c r="AR71" i="93"/>
  <c r="AQ71" i="93"/>
  <c r="AP71" i="93"/>
  <c r="AO71" i="93"/>
  <c r="AN71" i="93"/>
  <c r="AM71" i="93"/>
  <c r="AL71" i="93"/>
  <c r="AK71" i="93"/>
  <c r="AJ71" i="93"/>
  <c r="AI71" i="93"/>
  <c r="AH71" i="93"/>
  <c r="AG71" i="93"/>
  <c r="AF71" i="93"/>
  <c r="AE71" i="93"/>
  <c r="AD71" i="93"/>
  <c r="AC71" i="93"/>
  <c r="AB71" i="93"/>
  <c r="AA71" i="93"/>
  <c r="Z71" i="93"/>
  <c r="Y71" i="93"/>
  <c r="X71" i="93"/>
  <c r="W71" i="93"/>
  <c r="V71" i="93"/>
  <c r="U71" i="93"/>
  <c r="T71" i="93"/>
  <c r="S71" i="93"/>
  <c r="R71" i="93"/>
  <c r="Q71" i="93"/>
  <c r="P71" i="93"/>
  <c r="O71" i="93"/>
  <c r="N71" i="93"/>
  <c r="M71" i="93"/>
  <c r="L71" i="93"/>
  <c r="K71" i="93"/>
  <c r="J71" i="93"/>
  <c r="I71" i="93"/>
  <c r="H71" i="93"/>
  <c r="G71" i="93"/>
  <c r="F71" i="93"/>
  <c r="E71" i="93"/>
  <c r="D71" i="93"/>
  <c r="C71" i="93"/>
  <c r="B71" i="93"/>
  <c r="BA70" i="93"/>
  <c r="AZ70" i="93"/>
  <c r="AY70" i="93"/>
  <c r="AX70" i="93"/>
  <c r="AW70" i="93"/>
  <c r="AV70" i="93"/>
  <c r="AU70" i="93"/>
  <c r="AT70" i="93"/>
  <c r="AS70" i="93"/>
  <c r="AR70" i="93"/>
  <c r="AQ70" i="93"/>
  <c r="AP70" i="93"/>
  <c r="AO70" i="93"/>
  <c r="AN70" i="93"/>
  <c r="AM70" i="93"/>
  <c r="AL70" i="93"/>
  <c r="AK70" i="93"/>
  <c r="AJ70" i="93"/>
  <c r="AI70" i="93"/>
  <c r="AH70" i="93"/>
  <c r="AG70" i="93"/>
  <c r="AF70" i="93"/>
  <c r="AE70" i="93"/>
  <c r="AD70" i="93"/>
  <c r="AC70" i="93"/>
  <c r="AB70" i="93"/>
  <c r="AA70" i="93"/>
  <c r="Z70" i="93"/>
  <c r="Y70" i="93"/>
  <c r="X70" i="93"/>
  <c r="W70" i="93"/>
  <c r="V70" i="93"/>
  <c r="U70" i="93"/>
  <c r="T70" i="93"/>
  <c r="S70" i="93"/>
  <c r="R70" i="93"/>
  <c r="Q70" i="93"/>
  <c r="P70" i="93"/>
  <c r="O70" i="93"/>
  <c r="N70" i="93"/>
  <c r="M70" i="93"/>
  <c r="L70" i="93"/>
  <c r="K70" i="93"/>
  <c r="J70" i="93"/>
  <c r="I70" i="93"/>
  <c r="H70" i="93"/>
  <c r="G70" i="93"/>
  <c r="F70" i="93"/>
  <c r="E70" i="93"/>
  <c r="D70" i="93"/>
  <c r="C70" i="93"/>
  <c r="B70" i="93"/>
  <c r="BA69" i="93"/>
  <c r="AZ69" i="93"/>
  <c r="AY69" i="93"/>
  <c r="AX69" i="93"/>
  <c r="AW69" i="93"/>
  <c r="AV69" i="93"/>
  <c r="AU69" i="93"/>
  <c r="AT69" i="93"/>
  <c r="AS69" i="93"/>
  <c r="AR69" i="93"/>
  <c r="AQ69" i="93"/>
  <c r="AP69" i="93"/>
  <c r="AO69" i="93"/>
  <c r="AN69" i="93"/>
  <c r="AM69" i="93"/>
  <c r="AL69" i="93"/>
  <c r="AK69" i="93"/>
  <c r="AJ69" i="93"/>
  <c r="AI69" i="93"/>
  <c r="AH69" i="93"/>
  <c r="AG69" i="93"/>
  <c r="AF69" i="93"/>
  <c r="AE69" i="93"/>
  <c r="AD69" i="93"/>
  <c r="AC69" i="93"/>
  <c r="AB69" i="93"/>
  <c r="AA69" i="93"/>
  <c r="Z69" i="93"/>
  <c r="Y69" i="93"/>
  <c r="X69" i="93"/>
  <c r="W69" i="93"/>
  <c r="V69" i="93"/>
  <c r="U69" i="93"/>
  <c r="T69" i="93"/>
  <c r="S69" i="93"/>
  <c r="R69" i="93"/>
  <c r="Q69" i="93"/>
  <c r="P69" i="93"/>
  <c r="O69" i="93"/>
  <c r="N69" i="93"/>
  <c r="M69" i="93"/>
  <c r="L69" i="93"/>
  <c r="K69" i="93"/>
  <c r="J69" i="93"/>
  <c r="I69" i="93"/>
  <c r="H69" i="93"/>
  <c r="G69" i="93"/>
  <c r="F69" i="93"/>
  <c r="E69" i="93"/>
  <c r="D69" i="93"/>
  <c r="C69" i="93"/>
  <c r="B69" i="93"/>
  <c r="BA68" i="93"/>
  <c r="AZ68" i="93"/>
  <c r="AY68" i="93"/>
  <c r="AX68" i="93"/>
  <c r="AW68" i="93"/>
  <c r="AV68" i="93"/>
  <c r="AU68" i="93"/>
  <c r="AT68" i="93"/>
  <c r="AS68" i="93"/>
  <c r="AR68" i="93"/>
  <c r="AQ68" i="93"/>
  <c r="AP68" i="93"/>
  <c r="AO68" i="93"/>
  <c r="AN68" i="93"/>
  <c r="AM68" i="93"/>
  <c r="AL68" i="93"/>
  <c r="AK68" i="93"/>
  <c r="AJ68" i="93"/>
  <c r="AI68" i="93"/>
  <c r="AH68" i="93"/>
  <c r="AG68" i="93"/>
  <c r="AF68" i="93"/>
  <c r="AE68" i="93"/>
  <c r="AD68" i="93"/>
  <c r="AC68" i="93"/>
  <c r="AB68" i="93"/>
  <c r="AA68" i="93"/>
  <c r="Z68" i="93"/>
  <c r="Y68" i="93"/>
  <c r="X68" i="93"/>
  <c r="W68" i="93"/>
  <c r="V68" i="93"/>
  <c r="U68" i="93"/>
  <c r="T68" i="93"/>
  <c r="S68" i="93"/>
  <c r="R68" i="93"/>
  <c r="Q68" i="93"/>
  <c r="P68" i="93"/>
  <c r="O68" i="93"/>
  <c r="N68" i="93"/>
  <c r="M68" i="93"/>
  <c r="L68" i="93"/>
  <c r="K68" i="93"/>
  <c r="J68" i="93"/>
  <c r="I68" i="93"/>
  <c r="H68" i="93"/>
  <c r="G68" i="93"/>
  <c r="F68" i="93"/>
  <c r="E68" i="93"/>
  <c r="D68" i="93"/>
  <c r="C68" i="93"/>
  <c r="B68" i="93"/>
  <c r="BA67" i="93"/>
  <c r="AZ67" i="93"/>
  <c r="AY67" i="93"/>
  <c r="AX67" i="93"/>
  <c r="AW67" i="93"/>
  <c r="AV67" i="93"/>
  <c r="AU67" i="93"/>
  <c r="AT67" i="93"/>
  <c r="AS67" i="93"/>
  <c r="AR67" i="93"/>
  <c r="AQ67" i="93"/>
  <c r="AP67" i="93"/>
  <c r="AO67" i="93"/>
  <c r="AN67" i="93"/>
  <c r="AM67" i="93"/>
  <c r="AL67" i="93"/>
  <c r="AK67" i="93"/>
  <c r="AJ67" i="93"/>
  <c r="AI67" i="93"/>
  <c r="AH67" i="93"/>
  <c r="AG67" i="93"/>
  <c r="AF67" i="93"/>
  <c r="AE67" i="93"/>
  <c r="AD67" i="93"/>
  <c r="AC67" i="93"/>
  <c r="AB67" i="93"/>
  <c r="AA67" i="93"/>
  <c r="Z67" i="93"/>
  <c r="Y67" i="93"/>
  <c r="X67" i="93"/>
  <c r="W67" i="93"/>
  <c r="V67" i="93"/>
  <c r="U67" i="93"/>
  <c r="T67" i="93"/>
  <c r="S67" i="93"/>
  <c r="R67" i="93"/>
  <c r="Q67" i="93"/>
  <c r="P67" i="93"/>
  <c r="O67" i="93"/>
  <c r="N67" i="93"/>
  <c r="M67" i="93"/>
  <c r="L67" i="93"/>
  <c r="K67" i="93"/>
  <c r="J67" i="93"/>
  <c r="I67" i="93"/>
  <c r="H67" i="93"/>
  <c r="G67" i="93"/>
  <c r="F67" i="93"/>
  <c r="E67" i="93"/>
  <c r="D67" i="93"/>
  <c r="C67" i="93"/>
  <c r="B67" i="93"/>
  <c r="BA66" i="93"/>
  <c r="AZ66" i="93"/>
  <c r="AY66" i="93"/>
  <c r="AX66" i="93"/>
  <c r="AW66" i="93"/>
  <c r="AV66" i="93"/>
  <c r="AU66" i="93"/>
  <c r="AT66" i="93"/>
  <c r="AS66" i="93"/>
  <c r="AR66" i="93"/>
  <c r="AQ66" i="93"/>
  <c r="AP66" i="93"/>
  <c r="AO66" i="93"/>
  <c r="AN66" i="93"/>
  <c r="AM66" i="93"/>
  <c r="AL66" i="93"/>
  <c r="AK66" i="93"/>
  <c r="AJ66" i="93"/>
  <c r="AI66" i="93"/>
  <c r="AH66" i="93"/>
  <c r="AG66" i="93"/>
  <c r="AF66" i="93"/>
  <c r="AE66" i="93"/>
  <c r="AD66" i="93"/>
  <c r="AC66" i="93"/>
  <c r="AB66" i="93"/>
  <c r="AA66" i="93"/>
  <c r="Z66" i="93"/>
  <c r="Y66" i="93"/>
  <c r="X66" i="93"/>
  <c r="W66" i="93"/>
  <c r="V66" i="93"/>
  <c r="U66" i="93"/>
  <c r="T66" i="93"/>
  <c r="S66" i="93"/>
  <c r="R66" i="93"/>
  <c r="Q66" i="93"/>
  <c r="P66" i="93"/>
  <c r="O66" i="93"/>
  <c r="N66" i="93"/>
  <c r="M66" i="93"/>
  <c r="L66" i="93"/>
  <c r="K66" i="93"/>
  <c r="J66" i="93"/>
  <c r="I66" i="93"/>
  <c r="H66" i="93"/>
  <c r="G66" i="93"/>
  <c r="F66" i="93"/>
  <c r="E66" i="93"/>
  <c r="D66" i="93"/>
  <c r="C66" i="93"/>
  <c r="B66" i="93"/>
  <c r="BA65" i="93"/>
  <c r="AZ65" i="93"/>
  <c r="AY65" i="93"/>
  <c r="AX65" i="93"/>
  <c r="AW65" i="93"/>
  <c r="AV65" i="93"/>
  <c r="AU65" i="93"/>
  <c r="AT65" i="93"/>
  <c r="AS65" i="93"/>
  <c r="AR65" i="93"/>
  <c r="AQ65" i="93"/>
  <c r="AP65" i="93"/>
  <c r="AO65" i="93"/>
  <c r="AN65" i="93"/>
  <c r="AM65" i="93"/>
  <c r="AL65" i="93"/>
  <c r="AK65" i="93"/>
  <c r="AJ65" i="93"/>
  <c r="AI65" i="93"/>
  <c r="AH65" i="93"/>
  <c r="AG65" i="93"/>
  <c r="AF65" i="93"/>
  <c r="AE65" i="93"/>
  <c r="AD65" i="93"/>
  <c r="AC65" i="93"/>
  <c r="AB65" i="93"/>
  <c r="AA65" i="93"/>
  <c r="Z65" i="93"/>
  <c r="Y65" i="93"/>
  <c r="X65" i="93"/>
  <c r="W65" i="93"/>
  <c r="V65" i="93"/>
  <c r="U65" i="93"/>
  <c r="T65" i="93"/>
  <c r="S65" i="93"/>
  <c r="R65" i="93"/>
  <c r="Q65" i="93"/>
  <c r="P65" i="93"/>
  <c r="O65" i="93"/>
  <c r="N65" i="93"/>
  <c r="M65" i="93"/>
  <c r="L65" i="93"/>
  <c r="K65" i="93"/>
  <c r="J65" i="93"/>
  <c r="I65" i="93"/>
  <c r="H65" i="93"/>
  <c r="G65" i="93"/>
  <c r="F65" i="93"/>
  <c r="E65" i="93"/>
  <c r="D65" i="93"/>
  <c r="C65" i="93"/>
  <c r="B65" i="93"/>
  <c r="BA64" i="93"/>
  <c r="AZ64" i="93"/>
  <c r="AY64" i="93"/>
  <c r="AX64" i="93"/>
  <c r="AW64" i="93"/>
  <c r="AV64" i="93"/>
  <c r="AU64" i="93"/>
  <c r="AT64" i="93"/>
  <c r="AS64" i="93"/>
  <c r="AR64" i="93"/>
  <c r="AQ64" i="93"/>
  <c r="AP64" i="93"/>
  <c r="AO64" i="93"/>
  <c r="AN64" i="93"/>
  <c r="AM64" i="93"/>
  <c r="AL64" i="93"/>
  <c r="AK64" i="93"/>
  <c r="AJ64" i="93"/>
  <c r="AI64" i="93"/>
  <c r="AH64" i="93"/>
  <c r="AG64" i="93"/>
  <c r="AF64" i="93"/>
  <c r="AE64" i="93"/>
  <c r="AD64" i="93"/>
  <c r="AC64" i="93"/>
  <c r="AB64" i="93"/>
  <c r="AA64" i="93"/>
  <c r="Z64" i="93"/>
  <c r="Y64" i="93"/>
  <c r="X64" i="93"/>
  <c r="W64" i="93"/>
  <c r="V64" i="93"/>
  <c r="U64" i="93"/>
  <c r="T64" i="93"/>
  <c r="S64" i="93"/>
  <c r="R64" i="93"/>
  <c r="Q64" i="93"/>
  <c r="P64" i="93"/>
  <c r="O64" i="93"/>
  <c r="N64" i="93"/>
  <c r="M64" i="93"/>
  <c r="L64" i="93"/>
  <c r="K64" i="93"/>
  <c r="J64" i="93"/>
  <c r="I64" i="93"/>
  <c r="H64" i="93"/>
  <c r="G64" i="93"/>
  <c r="F64" i="93"/>
  <c r="E64" i="93"/>
  <c r="D64" i="93"/>
  <c r="C64" i="93"/>
  <c r="B64" i="93"/>
  <c r="BA63" i="93"/>
  <c r="AZ63" i="93"/>
  <c r="AY63" i="93"/>
  <c r="AX63" i="93"/>
  <c r="AW63" i="93"/>
  <c r="AV63" i="93"/>
  <c r="AU63" i="93"/>
  <c r="AT63" i="93"/>
  <c r="AS63" i="93"/>
  <c r="AR63" i="93"/>
  <c r="AQ63" i="93"/>
  <c r="AP63" i="93"/>
  <c r="AO63" i="93"/>
  <c r="AN63" i="93"/>
  <c r="AM63" i="93"/>
  <c r="AL63" i="93"/>
  <c r="AK63" i="93"/>
  <c r="AJ63" i="93"/>
  <c r="AI63" i="93"/>
  <c r="AH63" i="93"/>
  <c r="AG63" i="93"/>
  <c r="AF63" i="93"/>
  <c r="AE63" i="93"/>
  <c r="AD63" i="93"/>
  <c r="AC63" i="93"/>
  <c r="AB63" i="93"/>
  <c r="AA63" i="93"/>
  <c r="Z63" i="93"/>
  <c r="Y63" i="93"/>
  <c r="X63" i="93"/>
  <c r="W63" i="93"/>
  <c r="V63" i="93"/>
  <c r="U63" i="93"/>
  <c r="T63" i="93"/>
  <c r="S63" i="93"/>
  <c r="R63" i="93"/>
  <c r="Q63" i="93"/>
  <c r="P63" i="93"/>
  <c r="O63" i="93"/>
  <c r="N63" i="93"/>
  <c r="M63" i="93"/>
  <c r="L63" i="93"/>
  <c r="K63" i="93"/>
  <c r="J63" i="93"/>
  <c r="I63" i="93"/>
  <c r="H63" i="93"/>
  <c r="G63" i="93"/>
  <c r="F63" i="93"/>
  <c r="E63" i="93"/>
  <c r="D63" i="93"/>
  <c r="C63" i="93"/>
  <c r="B63" i="93"/>
  <c r="BA62" i="93"/>
  <c r="AZ62" i="93"/>
  <c r="AY62" i="93"/>
  <c r="AX62" i="93"/>
  <c r="AW62" i="93"/>
  <c r="AV62" i="93"/>
  <c r="AU62" i="93"/>
  <c r="AT62" i="93"/>
  <c r="AS62" i="93"/>
  <c r="AR62" i="93"/>
  <c r="AQ62" i="93"/>
  <c r="AP62" i="93"/>
  <c r="AO62" i="93"/>
  <c r="AN62" i="93"/>
  <c r="AM62" i="93"/>
  <c r="AL62" i="93"/>
  <c r="AK62" i="93"/>
  <c r="AJ62" i="93"/>
  <c r="AI62" i="93"/>
  <c r="AH62" i="93"/>
  <c r="AG62" i="93"/>
  <c r="AF62" i="93"/>
  <c r="AE62" i="93"/>
  <c r="AD62" i="93"/>
  <c r="AC62" i="93"/>
  <c r="AB62" i="93"/>
  <c r="AA62" i="93"/>
  <c r="Z62" i="93"/>
  <c r="Y62" i="93"/>
  <c r="X62" i="93"/>
  <c r="W62" i="93"/>
  <c r="V62" i="93"/>
  <c r="U62" i="93"/>
  <c r="T62" i="93"/>
  <c r="S62" i="93"/>
  <c r="R62" i="93"/>
  <c r="Q62" i="93"/>
  <c r="P62" i="93"/>
  <c r="O62" i="93"/>
  <c r="N62" i="93"/>
  <c r="M62" i="93"/>
  <c r="L62" i="93"/>
  <c r="K62" i="93"/>
  <c r="J62" i="93"/>
  <c r="I62" i="93"/>
  <c r="H62" i="93"/>
  <c r="G62" i="93"/>
  <c r="F62" i="93"/>
  <c r="E62" i="93"/>
  <c r="D62" i="93"/>
  <c r="C62" i="93"/>
  <c r="B62" i="93"/>
  <c r="BA61" i="93"/>
  <c r="AZ61" i="93"/>
  <c r="AY61" i="93"/>
  <c r="AX61" i="93"/>
  <c r="AW61" i="93"/>
  <c r="AV61" i="93"/>
  <c r="AU61" i="93"/>
  <c r="AT61" i="93"/>
  <c r="AS61" i="93"/>
  <c r="AR61" i="93"/>
  <c r="AQ61" i="93"/>
  <c r="AP61" i="93"/>
  <c r="AO61" i="93"/>
  <c r="AN61" i="93"/>
  <c r="AM61" i="93"/>
  <c r="AL61" i="93"/>
  <c r="AK61" i="93"/>
  <c r="AJ61" i="93"/>
  <c r="AI61" i="93"/>
  <c r="AH61" i="93"/>
  <c r="AG61" i="93"/>
  <c r="AF61" i="93"/>
  <c r="AE61" i="93"/>
  <c r="AD61" i="93"/>
  <c r="AC61" i="93"/>
  <c r="AB61" i="93"/>
  <c r="AA61" i="93"/>
  <c r="Z61" i="93"/>
  <c r="Y61" i="93"/>
  <c r="X61" i="93"/>
  <c r="W61" i="93"/>
  <c r="V61" i="93"/>
  <c r="U61" i="93"/>
  <c r="T61" i="93"/>
  <c r="S61" i="93"/>
  <c r="R61" i="93"/>
  <c r="Q61" i="93"/>
  <c r="P61" i="93"/>
  <c r="O61" i="93"/>
  <c r="N61" i="93"/>
  <c r="M61" i="93"/>
  <c r="L61" i="93"/>
  <c r="K61" i="93"/>
  <c r="J61" i="93"/>
  <c r="I61" i="93"/>
  <c r="H61" i="93"/>
  <c r="G61" i="93"/>
  <c r="F61" i="93"/>
  <c r="E61" i="93"/>
  <c r="D61" i="93"/>
  <c r="C61" i="93"/>
  <c r="B61" i="93"/>
  <c r="BA60" i="93"/>
  <c r="AZ60" i="93"/>
  <c r="AY60" i="93"/>
  <c r="AX60" i="93"/>
  <c r="AW60" i="93"/>
  <c r="AV60" i="93"/>
  <c r="AU60" i="93"/>
  <c r="AT60" i="93"/>
  <c r="AS60" i="93"/>
  <c r="AR60" i="93"/>
  <c r="AQ60" i="93"/>
  <c r="AP60" i="93"/>
  <c r="AO60" i="93"/>
  <c r="AN60" i="93"/>
  <c r="AM60" i="93"/>
  <c r="AL60" i="93"/>
  <c r="AK60" i="93"/>
  <c r="AJ60" i="93"/>
  <c r="AI60" i="93"/>
  <c r="AH60" i="93"/>
  <c r="AG60" i="93"/>
  <c r="AF60" i="93"/>
  <c r="AE60" i="93"/>
  <c r="AD60" i="93"/>
  <c r="AC60" i="93"/>
  <c r="AB60" i="93"/>
  <c r="AA60" i="93"/>
  <c r="Z60" i="93"/>
  <c r="Y60" i="93"/>
  <c r="X60" i="93"/>
  <c r="W60" i="93"/>
  <c r="V60" i="93"/>
  <c r="U60" i="93"/>
  <c r="T60" i="93"/>
  <c r="S60" i="93"/>
  <c r="R60" i="93"/>
  <c r="Q60" i="93"/>
  <c r="P60" i="93"/>
  <c r="O60" i="93"/>
  <c r="N60" i="93"/>
  <c r="M60" i="93"/>
  <c r="L60" i="93"/>
  <c r="K60" i="93"/>
  <c r="J60" i="93"/>
  <c r="I60" i="93"/>
  <c r="H60" i="93"/>
  <c r="G60" i="93"/>
  <c r="F60" i="93"/>
  <c r="E60" i="93"/>
  <c r="D60" i="93"/>
  <c r="C60" i="93"/>
  <c r="B60" i="93"/>
  <c r="BA59" i="93"/>
  <c r="AZ59" i="93"/>
  <c r="AY59" i="93"/>
  <c r="AX59" i="93"/>
  <c r="AW59" i="93"/>
  <c r="AV59" i="93"/>
  <c r="AU59" i="93"/>
  <c r="AT59" i="93"/>
  <c r="AS59" i="93"/>
  <c r="AR59" i="93"/>
  <c r="AQ59" i="93"/>
  <c r="AP59" i="93"/>
  <c r="AO59" i="93"/>
  <c r="AN59" i="93"/>
  <c r="AM59" i="93"/>
  <c r="AL59" i="93"/>
  <c r="AK59" i="93"/>
  <c r="AJ59" i="93"/>
  <c r="AI59" i="93"/>
  <c r="AH59" i="93"/>
  <c r="AG59" i="93"/>
  <c r="AF59" i="93"/>
  <c r="AE59" i="93"/>
  <c r="AD59" i="93"/>
  <c r="AC59" i="93"/>
  <c r="AB59" i="93"/>
  <c r="AA59" i="93"/>
  <c r="Z59" i="93"/>
  <c r="Y59" i="93"/>
  <c r="X59" i="93"/>
  <c r="W59" i="93"/>
  <c r="V59" i="93"/>
  <c r="U59" i="93"/>
  <c r="T59" i="93"/>
  <c r="S59" i="93"/>
  <c r="R59" i="93"/>
  <c r="Q59" i="93"/>
  <c r="P59" i="93"/>
  <c r="O59" i="93"/>
  <c r="N59" i="93"/>
  <c r="M59" i="93"/>
  <c r="L59" i="93"/>
  <c r="K59" i="93"/>
  <c r="J59" i="93"/>
  <c r="I59" i="93"/>
  <c r="H59" i="93"/>
  <c r="G59" i="93"/>
  <c r="F59" i="93"/>
  <c r="E59" i="93"/>
  <c r="D59" i="93"/>
  <c r="C59" i="93"/>
  <c r="B59" i="93"/>
  <c r="BA58" i="93"/>
  <c r="AZ58" i="93"/>
  <c r="AY58" i="93"/>
  <c r="AX58" i="93"/>
  <c r="AW58" i="93"/>
  <c r="AV58" i="93"/>
  <c r="AU58" i="93"/>
  <c r="AT58" i="93"/>
  <c r="AS58" i="93"/>
  <c r="AR58" i="93"/>
  <c r="AQ58" i="93"/>
  <c r="AP58" i="93"/>
  <c r="AO58" i="93"/>
  <c r="AN58" i="93"/>
  <c r="AM58" i="93"/>
  <c r="AL58" i="93"/>
  <c r="AK58" i="93"/>
  <c r="AJ58" i="93"/>
  <c r="AI58" i="93"/>
  <c r="AH58" i="93"/>
  <c r="AG58" i="93"/>
  <c r="AF58" i="93"/>
  <c r="AE58" i="93"/>
  <c r="AD58" i="93"/>
  <c r="AC58" i="93"/>
  <c r="AB58" i="93"/>
  <c r="AA58" i="93"/>
  <c r="Z58" i="93"/>
  <c r="Y58" i="93"/>
  <c r="X58" i="93"/>
  <c r="W58" i="93"/>
  <c r="V58" i="93"/>
  <c r="U58" i="93"/>
  <c r="T58" i="93"/>
  <c r="S58" i="93"/>
  <c r="R58" i="93"/>
  <c r="Q58" i="93"/>
  <c r="P58" i="93"/>
  <c r="O58" i="93"/>
  <c r="N58" i="93"/>
  <c r="M58" i="93"/>
  <c r="L58" i="93"/>
  <c r="K58" i="93"/>
  <c r="J58" i="93"/>
  <c r="I58" i="93"/>
  <c r="H58" i="93"/>
  <c r="G58" i="93"/>
  <c r="F58" i="93"/>
  <c r="E58" i="93"/>
  <c r="D58" i="93"/>
  <c r="C58" i="93"/>
  <c r="B58" i="93"/>
  <c r="BA57" i="93"/>
  <c r="AZ57" i="93"/>
  <c r="AY57" i="93"/>
  <c r="AX57" i="93"/>
  <c r="AW57" i="93"/>
  <c r="AV57" i="93"/>
  <c r="AU57" i="93"/>
  <c r="AT57" i="93"/>
  <c r="AS57" i="93"/>
  <c r="AR57" i="93"/>
  <c r="AQ57" i="93"/>
  <c r="AP57" i="93"/>
  <c r="AO57" i="93"/>
  <c r="AN57" i="93"/>
  <c r="AM57" i="93"/>
  <c r="AL57" i="93"/>
  <c r="AK57" i="93"/>
  <c r="AJ57" i="93"/>
  <c r="AI57" i="93"/>
  <c r="AH57" i="93"/>
  <c r="AG57" i="93"/>
  <c r="AF57" i="93"/>
  <c r="AE57" i="93"/>
  <c r="AD57" i="93"/>
  <c r="AC57" i="93"/>
  <c r="AB57" i="93"/>
  <c r="AA57" i="93"/>
  <c r="Z57" i="93"/>
  <c r="Y57" i="93"/>
  <c r="X57" i="93"/>
  <c r="W57" i="93"/>
  <c r="V57" i="93"/>
  <c r="U57" i="93"/>
  <c r="T57" i="93"/>
  <c r="S57" i="93"/>
  <c r="R57" i="93"/>
  <c r="Q57" i="93"/>
  <c r="P57" i="93"/>
  <c r="O57" i="93"/>
  <c r="N57" i="93"/>
  <c r="M57" i="93"/>
  <c r="L57" i="93"/>
  <c r="K57" i="93"/>
  <c r="J57" i="93"/>
  <c r="I57" i="93"/>
  <c r="H57" i="93"/>
  <c r="G57" i="93"/>
  <c r="F57" i="93"/>
  <c r="E57" i="93"/>
  <c r="D57" i="93"/>
  <c r="C57" i="93"/>
  <c r="B57" i="93"/>
  <c r="BA56" i="93"/>
  <c r="AZ56" i="93"/>
  <c r="AY56" i="93"/>
  <c r="AX56" i="93"/>
  <c r="AW56" i="93"/>
  <c r="AV56" i="93"/>
  <c r="AU56" i="93"/>
  <c r="AT56" i="93"/>
  <c r="AS56" i="93"/>
  <c r="AR56" i="93"/>
  <c r="AQ56" i="93"/>
  <c r="AP56" i="93"/>
  <c r="AO56" i="93"/>
  <c r="AN56" i="93"/>
  <c r="AM56" i="93"/>
  <c r="AL56" i="93"/>
  <c r="AK56" i="93"/>
  <c r="AJ56" i="93"/>
  <c r="AI56" i="93"/>
  <c r="AH56" i="93"/>
  <c r="AG56" i="93"/>
  <c r="AF56" i="93"/>
  <c r="AE56" i="93"/>
  <c r="AD56" i="93"/>
  <c r="AC56" i="93"/>
  <c r="AB56" i="93"/>
  <c r="AA56" i="93"/>
  <c r="Z56" i="93"/>
  <c r="Y56" i="93"/>
  <c r="X56" i="93"/>
  <c r="W56" i="93"/>
  <c r="V56" i="93"/>
  <c r="U56" i="93"/>
  <c r="T56" i="93"/>
  <c r="S56" i="93"/>
  <c r="R56" i="93"/>
  <c r="Q56" i="93"/>
  <c r="P56" i="93"/>
  <c r="O56" i="93"/>
  <c r="N56" i="93"/>
  <c r="M56" i="93"/>
  <c r="L56" i="93"/>
  <c r="K56" i="93"/>
  <c r="J56" i="93"/>
  <c r="I56" i="93"/>
  <c r="H56" i="93"/>
  <c r="G56" i="93"/>
  <c r="F56" i="93"/>
  <c r="E56" i="93"/>
  <c r="D56" i="93"/>
  <c r="C56" i="93"/>
  <c r="B56" i="93"/>
  <c r="BA55" i="93"/>
  <c r="AZ55" i="93"/>
  <c r="AY55" i="93"/>
  <c r="AX55" i="93"/>
  <c r="AW55" i="93"/>
  <c r="AV55" i="93"/>
  <c r="AU55" i="93"/>
  <c r="AT55" i="93"/>
  <c r="AS55" i="93"/>
  <c r="AR55" i="93"/>
  <c r="AQ55" i="93"/>
  <c r="AP55" i="93"/>
  <c r="AO55" i="93"/>
  <c r="AN55" i="93"/>
  <c r="AM55" i="93"/>
  <c r="AL55" i="93"/>
  <c r="AK55" i="93"/>
  <c r="AJ55" i="93"/>
  <c r="AI55" i="93"/>
  <c r="AH55" i="93"/>
  <c r="AG55" i="93"/>
  <c r="AF55" i="93"/>
  <c r="AE55" i="93"/>
  <c r="AD55" i="93"/>
  <c r="AC55" i="93"/>
  <c r="AB55" i="93"/>
  <c r="AA55" i="93"/>
  <c r="Z55" i="93"/>
  <c r="Y55" i="93"/>
  <c r="X55" i="93"/>
  <c r="W55" i="93"/>
  <c r="V55" i="93"/>
  <c r="U55" i="93"/>
  <c r="T55" i="93"/>
  <c r="S55" i="93"/>
  <c r="R55" i="93"/>
  <c r="Q55" i="93"/>
  <c r="P55" i="93"/>
  <c r="O55" i="93"/>
  <c r="N55" i="93"/>
  <c r="M55" i="93"/>
  <c r="L55" i="93"/>
  <c r="K55" i="93"/>
  <c r="J55" i="93"/>
  <c r="I55" i="93"/>
  <c r="H55" i="93"/>
  <c r="G55" i="93"/>
  <c r="F55" i="93"/>
  <c r="E55" i="93"/>
  <c r="D55" i="93"/>
  <c r="C55" i="93"/>
  <c r="B55" i="93"/>
  <c r="BA54" i="93"/>
  <c r="AZ54" i="93"/>
  <c r="AY54" i="93"/>
  <c r="AX54" i="93"/>
  <c r="AW54" i="93"/>
  <c r="AV54" i="93"/>
  <c r="AU54" i="93"/>
  <c r="AT54" i="93"/>
  <c r="AS54" i="93"/>
  <c r="AR54" i="93"/>
  <c r="AQ54" i="93"/>
  <c r="AP54" i="93"/>
  <c r="AO54" i="93"/>
  <c r="AN54" i="93"/>
  <c r="AM54" i="93"/>
  <c r="AL54" i="93"/>
  <c r="AK54" i="93"/>
  <c r="AJ54" i="93"/>
  <c r="AI54" i="93"/>
  <c r="AH54" i="93"/>
  <c r="AG54" i="93"/>
  <c r="AF54" i="93"/>
  <c r="AE54" i="93"/>
  <c r="AD54" i="93"/>
  <c r="AC54" i="93"/>
  <c r="AB54" i="93"/>
  <c r="AA54" i="93"/>
  <c r="Z54" i="93"/>
  <c r="Y54" i="93"/>
  <c r="X54" i="93"/>
  <c r="W54" i="93"/>
  <c r="V54" i="93"/>
  <c r="U54" i="93"/>
  <c r="T54" i="93"/>
  <c r="S54" i="93"/>
  <c r="R54" i="93"/>
  <c r="Q54" i="93"/>
  <c r="P54" i="93"/>
  <c r="O54" i="93"/>
  <c r="N54" i="93"/>
  <c r="M54" i="93"/>
  <c r="L54" i="93"/>
  <c r="K54" i="93"/>
  <c r="J54" i="93"/>
  <c r="I54" i="93"/>
  <c r="H54" i="93"/>
  <c r="G54" i="93"/>
  <c r="F54" i="93"/>
  <c r="E54" i="93"/>
  <c r="D54" i="93"/>
  <c r="C54" i="93"/>
  <c r="B54" i="93"/>
  <c r="BA53" i="93"/>
  <c r="AZ53" i="93"/>
  <c r="AY53" i="93"/>
  <c r="AX53" i="93"/>
  <c r="AW53" i="93"/>
  <c r="AV53" i="93"/>
  <c r="AU53" i="93"/>
  <c r="AT53" i="93"/>
  <c r="AS53" i="93"/>
  <c r="AR53" i="93"/>
  <c r="AQ53" i="93"/>
  <c r="AP53" i="93"/>
  <c r="AO53" i="93"/>
  <c r="AN53" i="93"/>
  <c r="AM53" i="93"/>
  <c r="AL53" i="93"/>
  <c r="AK53" i="93"/>
  <c r="AJ53" i="93"/>
  <c r="AI53" i="93"/>
  <c r="AH53" i="93"/>
  <c r="AG53" i="93"/>
  <c r="AF53" i="93"/>
  <c r="AE53" i="93"/>
  <c r="AD53" i="93"/>
  <c r="AC53" i="93"/>
  <c r="AB53" i="93"/>
  <c r="AA53" i="93"/>
  <c r="Z53" i="93"/>
  <c r="Y53" i="93"/>
  <c r="X53" i="93"/>
  <c r="W53" i="93"/>
  <c r="V53" i="93"/>
  <c r="U53" i="93"/>
  <c r="T53" i="93"/>
  <c r="S53" i="93"/>
  <c r="R53" i="93"/>
  <c r="Q53" i="93"/>
  <c r="P53" i="93"/>
  <c r="O53" i="93"/>
  <c r="N53" i="93"/>
  <c r="M53" i="93"/>
  <c r="L53" i="93"/>
  <c r="K53" i="93"/>
  <c r="J53" i="93"/>
  <c r="I53" i="93"/>
  <c r="H53" i="93"/>
  <c r="G53" i="93"/>
  <c r="F53" i="93"/>
  <c r="E53" i="93"/>
  <c r="D53" i="93"/>
  <c r="C53" i="93"/>
  <c r="B53" i="93"/>
  <c r="BA52" i="93"/>
  <c r="AZ52" i="93"/>
  <c r="AY52" i="93"/>
  <c r="AX52" i="93"/>
  <c r="AW52" i="93"/>
  <c r="AV52" i="93"/>
  <c r="AU52" i="93"/>
  <c r="AT52" i="93"/>
  <c r="AS52" i="93"/>
  <c r="AR52" i="93"/>
  <c r="AQ52" i="93"/>
  <c r="AP52" i="93"/>
  <c r="AO52" i="93"/>
  <c r="AN52" i="93"/>
  <c r="AM52" i="93"/>
  <c r="AL52" i="93"/>
  <c r="AK52" i="93"/>
  <c r="AJ52" i="93"/>
  <c r="AI52" i="93"/>
  <c r="AH52" i="93"/>
  <c r="AG52" i="93"/>
  <c r="AF52" i="93"/>
  <c r="AE52" i="93"/>
  <c r="AD52" i="93"/>
  <c r="AC52" i="93"/>
  <c r="AB52" i="93"/>
  <c r="AA52" i="93"/>
  <c r="Z52" i="93"/>
  <c r="Y52" i="93"/>
  <c r="X52" i="93"/>
  <c r="W52" i="93"/>
  <c r="V52" i="93"/>
  <c r="U52" i="93"/>
  <c r="T52" i="93"/>
  <c r="S52" i="93"/>
  <c r="R52" i="93"/>
  <c r="Q52" i="93"/>
  <c r="P52" i="93"/>
  <c r="O52" i="93"/>
  <c r="N52" i="93"/>
  <c r="M52" i="93"/>
  <c r="L52" i="93"/>
  <c r="K52" i="93"/>
  <c r="J52" i="93"/>
  <c r="I52" i="93"/>
  <c r="H52" i="93"/>
  <c r="G52" i="93"/>
  <c r="F52" i="93"/>
  <c r="E52" i="93"/>
  <c r="D52" i="93"/>
  <c r="C52" i="93"/>
  <c r="B52" i="93"/>
  <c r="BA51" i="93"/>
  <c r="AZ51" i="93"/>
  <c r="AY51" i="93"/>
  <c r="AX51" i="93"/>
  <c r="AW51" i="93"/>
  <c r="AV51" i="93"/>
  <c r="AU51" i="93"/>
  <c r="AT51" i="93"/>
  <c r="AS51" i="93"/>
  <c r="AR51" i="93"/>
  <c r="AQ51" i="93"/>
  <c r="AP51" i="93"/>
  <c r="AO51" i="93"/>
  <c r="AN51" i="93"/>
  <c r="AM51" i="93"/>
  <c r="AL51" i="93"/>
  <c r="AK51" i="93"/>
  <c r="AJ51" i="93"/>
  <c r="AI51" i="93"/>
  <c r="AH51" i="93"/>
  <c r="AG51" i="93"/>
  <c r="AF51" i="93"/>
  <c r="AE51" i="93"/>
  <c r="AD51" i="93"/>
  <c r="AC51" i="93"/>
  <c r="AB51" i="93"/>
  <c r="AA51" i="93"/>
  <c r="Z51" i="93"/>
  <c r="Y51" i="93"/>
  <c r="X51" i="93"/>
  <c r="W51" i="93"/>
  <c r="V51" i="93"/>
  <c r="U51" i="93"/>
  <c r="T51" i="93"/>
  <c r="S51" i="93"/>
  <c r="R51" i="93"/>
  <c r="Q51" i="93"/>
  <c r="P51" i="93"/>
  <c r="O51" i="93"/>
  <c r="N51" i="93"/>
  <c r="M51" i="93"/>
  <c r="L51" i="93"/>
  <c r="K51" i="93"/>
  <c r="J51" i="93"/>
  <c r="I51" i="93"/>
  <c r="H51" i="93"/>
  <c r="G51" i="93"/>
  <c r="F51" i="93"/>
  <c r="E51" i="93"/>
  <c r="D51" i="93"/>
  <c r="C51" i="93"/>
  <c r="B51" i="93"/>
  <c r="BA50" i="93"/>
  <c r="AZ50" i="93"/>
  <c r="AY50" i="93"/>
  <c r="AX50" i="93"/>
  <c r="AW50" i="93"/>
  <c r="AV50" i="93"/>
  <c r="AU50" i="93"/>
  <c r="AT50" i="93"/>
  <c r="AS50" i="93"/>
  <c r="AR50" i="93"/>
  <c r="AQ50" i="93"/>
  <c r="AP50" i="93"/>
  <c r="AO50" i="93"/>
  <c r="AN50" i="93"/>
  <c r="AM50" i="93"/>
  <c r="AL50" i="93"/>
  <c r="AK50" i="93"/>
  <c r="AJ50" i="93"/>
  <c r="AI50" i="93"/>
  <c r="AH50" i="93"/>
  <c r="AG50" i="93"/>
  <c r="AF50" i="93"/>
  <c r="AE50" i="93"/>
  <c r="AD50" i="93"/>
  <c r="AC50" i="93"/>
  <c r="AB50" i="93"/>
  <c r="AA50" i="93"/>
  <c r="Z50" i="93"/>
  <c r="Y50" i="93"/>
  <c r="X50" i="93"/>
  <c r="W50" i="93"/>
  <c r="V50" i="93"/>
  <c r="U50" i="93"/>
  <c r="T50" i="93"/>
  <c r="S50" i="93"/>
  <c r="R50" i="93"/>
  <c r="Q50" i="93"/>
  <c r="P50" i="93"/>
  <c r="O50" i="93"/>
  <c r="N50" i="93"/>
  <c r="M50" i="93"/>
  <c r="L50" i="93"/>
  <c r="K50" i="93"/>
  <c r="J50" i="93"/>
  <c r="I50" i="93"/>
  <c r="H50" i="93"/>
  <c r="G50" i="93"/>
  <c r="F50" i="93"/>
  <c r="E50" i="93"/>
  <c r="D50" i="93"/>
  <c r="C50" i="93"/>
  <c r="B50" i="93"/>
  <c r="BA49" i="93"/>
  <c r="AZ49" i="93"/>
  <c r="AY49" i="93"/>
  <c r="AX49" i="93"/>
  <c r="AW49" i="93"/>
  <c r="AV49" i="93"/>
  <c r="AU49" i="93"/>
  <c r="AT49" i="93"/>
  <c r="AS49" i="93"/>
  <c r="AR49" i="93"/>
  <c r="AQ49" i="93"/>
  <c r="AP49" i="93"/>
  <c r="AO49" i="93"/>
  <c r="AN49" i="93"/>
  <c r="AM49" i="93"/>
  <c r="AL49" i="93"/>
  <c r="AK49" i="93"/>
  <c r="AJ49" i="93"/>
  <c r="AI49" i="93"/>
  <c r="AH49" i="93"/>
  <c r="AG49" i="93"/>
  <c r="AF49" i="93"/>
  <c r="AE49" i="93"/>
  <c r="AD49" i="93"/>
  <c r="AC49" i="93"/>
  <c r="AB49" i="93"/>
  <c r="AA49" i="93"/>
  <c r="Z49" i="93"/>
  <c r="Y49" i="93"/>
  <c r="X49" i="93"/>
  <c r="W49" i="93"/>
  <c r="V49" i="93"/>
  <c r="U49" i="93"/>
  <c r="T49" i="93"/>
  <c r="S49" i="93"/>
  <c r="R49" i="93"/>
  <c r="Q49" i="93"/>
  <c r="P49" i="93"/>
  <c r="O49" i="93"/>
  <c r="N49" i="93"/>
  <c r="M49" i="93"/>
  <c r="L49" i="93"/>
  <c r="K49" i="93"/>
  <c r="J49" i="93"/>
  <c r="I49" i="93"/>
  <c r="H49" i="93"/>
  <c r="G49" i="93"/>
  <c r="F49" i="93"/>
  <c r="E49" i="93"/>
  <c r="D49" i="93"/>
  <c r="C49" i="93"/>
  <c r="B49" i="93"/>
  <c r="BA48" i="93"/>
  <c r="AZ48" i="93"/>
  <c r="AY48" i="93"/>
  <c r="AX48" i="93"/>
  <c r="AW48" i="93"/>
  <c r="AV48" i="93"/>
  <c r="AU48" i="93"/>
  <c r="AT48" i="93"/>
  <c r="AS48" i="93"/>
  <c r="AR48" i="93"/>
  <c r="AQ48" i="93"/>
  <c r="AP48" i="93"/>
  <c r="AO48" i="93"/>
  <c r="AN48" i="93"/>
  <c r="AM48" i="93"/>
  <c r="AL48" i="93"/>
  <c r="AK48" i="93"/>
  <c r="AJ48" i="93"/>
  <c r="AI48" i="93"/>
  <c r="AH48" i="93"/>
  <c r="AG48" i="93"/>
  <c r="AF48" i="93"/>
  <c r="AE48" i="93"/>
  <c r="AD48" i="93"/>
  <c r="AC48" i="93"/>
  <c r="AB48" i="93"/>
  <c r="AA48" i="93"/>
  <c r="Z48" i="93"/>
  <c r="Y48" i="93"/>
  <c r="X48" i="93"/>
  <c r="W48" i="93"/>
  <c r="V48" i="93"/>
  <c r="U48" i="93"/>
  <c r="T48" i="93"/>
  <c r="S48" i="93"/>
  <c r="R48" i="93"/>
  <c r="Q48" i="93"/>
  <c r="P48" i="93"/>
  <c r="O48" i="93"/>
  <c r="N48" i="93"/>
  <c r="M48" i="93"/>
  <c r="L48" i="93"/>
  <c r="K48" i="93"/>
  <c r="J48" i="93"/>
  <c r="I48" i="93"/>
  <c r="H48" i="93"/>
  <c r="G48" i="93"/>
  <c r="F48" i="93"/>
  <c r="E48" i="93"/>
  <c r="D48" i="93"/>
  <c r="C48" i="93"/>
  <c r="B48" i="93"/>
  <c r="BA47" i="93"/>
  <c r="AZ47" i="93"/>
  <c r="AY47" i="93"/>
  <c r="AX47" i="93"/>
  <c r="AW47" i="93"/>
  <c r="AV47" i="93"/>
  <c r="AU47" i="93"/>
  <c r="AT47" i="93"/>
  <c r="AS47" i="93"/>
  <c r="AR47" i="93"/>
  <c r="AQ47" i="93"/>
  <c r="AP47" i="93"/>
  <c r="AO47" i="93"/>
  <c r="AN47" i="93"/>
  <c r="AM47" i="93"/>
  <c r="AL47" i="93"/>
  <c r="AK47" i="93"/>
  <c r="AJ47" i="93"/>
  <c r="AI47" i="93"/>
  <c r="AH47" i="93"/>
  <c r="AG47" i="93"/>
  <c r="AF47" i="93"/>
  <c r="AE47" i="93"/>
  <c r="AD47" i="93"/>
  <c r="AC47" i="93"/>
  <c r="AB47" i="93"/>
  <c r="AA47" i="93"/>
  <c r="Z47" i="93"/>
  <c r="Y47" i="93"/>
  <c r="X47" i="93"/>
  <c r="W47" i="93"/>
  <c r="V47" i="93"/>
  <c r="U47" i="93"/>
  <c r="T47" i="93"/>
  <c r="S47" i="93"/>
  <c r="R47" i="93"/>
  <c r="Q47" i="93"/>
  <c r="P47" i="93"/>
  <c r="O47" i="93"/>
  <c r="N47" i="93"/>
  <c r="M47" i="93"/>
  <c r="L47" i="93"/>
  <c r="K47" i="93"/>
  <c r="J47" i="93"/>
  <c r="I47" i="93"/>
  <c r="H47" i="93"/>
  <c r="G47" i="93"/>
  <c r="F47" i="93"/>
  <c r="E47" i="93"/>
  <c r="D47" i="93"/>
  <c r="C47" i="93"/>
  <c r="B47" i="93"/>
  <c r="BA46" i="93"/>
  <c r="AZ46" i="93"/>
  <c r="AY46" i="93"/>
  <c r="AX46" i="93"/>
  <c r="AW46" i="93"/>
  <c r="AV46" i="93"/>
  <c r="AU46" i="93"/>
  <c r="AT46" i="93"/>
  <c r="AS46" i="93"/>
  <c r="AR46" i="93"/>
  <c r="AQ46" i="93"/>
  <c r="AP46" i="93"/>
  <c r="AO46" i="93"/>
  <c r="AN46" i="93"/>
  <c r="AM46" i="93"/>
  <c r="AL46" i="93"/>
  <c r="AK46" i="93"/>
  <c r="AJ46" i="93"/>
  <c r="AI46" i="93"/>
  <c r="AH46" i="93"/>
  <c r="AG46" i="93"/>
  <c r="AF46" i="93"/>
  <c r="AE46" i="93"/>
  <c r="AD46" i="93"/>
  <c r="AC46" i="93"/>
  <c r="AB46" i="93"/>
  <c r="AA46" i="93"/>
  <c r="Z46" i="93"/>
  <c r="Y46" i="93"/>
  <c r="X46" i="93"/>
  <c r="W46" i="93"/>
  <c r="V46" i="93"/>
  <c r="U46" i="93"/>
  <c r="T46" i="93"/>
  <c r="S46" i="93"/>
  <c r="R46" i="93"/>
  <c r="Q46" i="93"/>
  <c r="P46" i="93"/>
  <c r="O46" i="93"/>
  <c r="N46" i="93"/>
  <c r="M46" i="93"/>
  <c r="L46" i="93"/>
  <c r="K46" i="93"/>
  <c r="J46" i="93"/>
  <c r="I46" i="93"/>
  <c r="H46" i="93"/>
  <c r="G46" i="93"/>
  <c r="F46" i="93"/>
  <c r="E46" i="93"/>
  <c r="D46" i="93"/>
  <c r="C46" i="93"/>
  <c r="B46" i="93"/>
  <c r="BA45" i="93"/>
  <c r="AZ45" i="93"/>
  <c r="AY45" i="93"/>
  <c r="AX45" i="93"/>
  <c r="AW45" i="93"/>
  <c r="AV45" i="93"/>
  <c r="AU45" i="93"/>
  <c r="AT45" i="93"/>
  <c r="AS45" i="93"/>
  <c r="AR45" i="93"/>
  <c r="AQ45" i="93"/>
  <c r="AP45" i="93"/>
  <c r="AO45" i="93"/>
  <c r="AN45" i="93"/>
  <c r="AM45" i="93"/>
  <c r="AL45" i="93"/>
  <c r="AK45" i="93"/>
  <c r="AJ45" i="93"/>
  <c r="AI45" i="93"/>
  <c r="AH45" i="93"/>
  <c r="AG45" i="93"/>
  <c r="AF45" i="93"/>
  <c r="AE45" i="93"/>
  <c r="AD45" i="93"/>
  <c r="AC45" i="93"/>
  <c r="AB45" i="93"/>
  <c r="AA45" i="93"/>
  <c r="Z45" i="93"/>
  <c r="Y45" i="93"/>
  <c r="X45" i="93"/>
  <c r="W45" i="93"/>
  <c r="V45" i="93"/>
  <c r="U45" i="93"/>
  <c r="T45" i="93"/>
  <c r="S45" i="93"/>
  <c r="R45" i="93"/>
  <c r="Q45" i="93"/>
  <c r="P45" i="93"/>
  <c r="O45" i="93"/>
  <c r="N45" i="93"/>
  <c r="M45" i="93"/>
  <c r="L45" i="93"/>
  <c r="K45" i="93"/>
  <c r="J45" i="93"/>
  <c r="I45" i="93"/>
  <c r="H45" i="93"/>
  <c r="G45" i="93"/>
  <c r="F45" i="93"/>
  <c r="E45" i="93"/>
  <c r="D45" i="93"/>
  <c r="C45" i="93"/>
  <c r="B45" i="93"/>
  <c r="BA44" i="93"/>
  <c r="AZ44" i="93"/>
  <c r="AY44" i="93"/>
  <c r="AX44" i="93"/>
  <c r="AW44" i="93"/>
  <c r="AV44" i="93"/>
  <c r="AU44" i="93"/>
  <c r="AT44" i="93"/>
  <c r="AS44" i="93"/>
  <c r="AR44" i="93"/>
  <c r="AQ44" i="93"/>
  <c r="AP44" i="93"/>
  <c r="AO44" i="93"/>
  <c r="AN44" i="93"/>
  <c r="AM44" i="93"/>
  <c r="AL44" i="93"/>
  <c r="AK44" i="93"/>
  <c r="AJ44" i="93"/>
  <c r="AI44" i="93"/>
  <c r="AH44" i="93"/>
  <c r="AG44" i="93"/>
  <c r="AF44" i="93"/>
  <c r="AE44" i="93"/>
  <c r="AD44" i="93"/>
  <c r="AC44" i="93"/>
  <c r="AB44" i="93"/>
  <c r="AA44" i="93"/>
  <c r="Z44" i="93"/>
  <c r="Y44" i="93"/>
  <c r="X44" i="93"/>
  <c r="W44" i="93"/>
  <c r="V44" i="93"/>
  <c r="U44" i="93"/>
  <c r="T44" i="93"/>
  <c r="S44" i="93"/>
  <c r="R44" i="93"/>
  <c r="Q44" i="93"/>
  <c r="P44" i="93"/>
  <c r="O44" i="93"/>
  <c r="N44" i="93"/>
  <c r="M44" i="93"/>
  <c r="L44" i="93"/>
  <c r="K44" i="93"/>
  <c r="J44" i="93"/>
  <c r="I44" i="93"/>
  <c r="H44" i="93"/>
  <c r="G44" i="93"/>
  <c r="F44" i="93"/>
  <c r="E44" i="93"/>
  <c r="D44" i="93"/>
  <c r="C44" i="93"/>
  <c r="B44" i="93"/>
  <c r="BA43" i="93"/>
  <c r="AZ43" i="93"/>
  <c r="AY43" i="93"/>
  <c r="AX43" i="93"/>
  <c r="AW43" i="93"/>
  <c r="AV43" i="93"/>
  <c r="AU43" i="93"/>
  <c r="AT43" i="93"/>
  <c r="AS43" i="93"/>
  <c r="AR43" i="93"/>
  <c r="AQ43" i="93"/>
  <c r="AP43" i="93"/>
  <c r="AO43" i="93"/>
  <c r="AN43" i="93"/>
  <c r="AM43" i="93"/>
  <c r="AL43" i="93"/>
  <c r="AK43" i="93"/>
  <c r="AJ43" i="93"/>
  <c r="AI43" i="93"/>
  <c r="AH43" i="93"/>
  <c r="AG43" i="93"/>
  <c r="AF43" i="93"/>
  <c r="AE43" i="93"/>
  <c r="AD43" i="93"/>
  <c r="AC43" i="93"/>
  <c r="AB43" i="93"/>
  <c r="AA43" i="93"/>
  <c r="Z43" i="93"/>
  <c r="Y43" i="93"/>
  <c r="X43" i="93"/>
  <c r="W43" i="93"/>
  <c r="V43" i="93"/>
  <c r="U43" i="93"/>
  <c r="T43" i="93"/>
  <c r="S43" i="93"/>
  <c r="R43" i="93"/>
  <c r="Q43" i="93"/>
  <c r="P43" i="93"/>
  <c r="O43" i="93"/>
  <c r="N43" i="93"/>
  <c r="M43" i="93"/>
  <c r="L43" i="93"/>
  <c r="K43" i="93"/>
  <c r="J43" i="93"/>
  <c r="I43" i="93"/>
  <c r="H43" i="93"/>
  <c r="G43" i="93"/>
  <c r="F43" i="93"/>
  <c r="E43" i="93"/>
  <c r="D43" i="93"/>
  <c r="C43" i="93"/>
  <c r="B43" i="93"/>
  <c r="BA42" i="93"/>
  <c r="AZ42" i="93"/>
  <c r="AY42" i="93"/>
  <c r="AX42" i="93"/>
  <c r="AW42" i="93"/>
  <c r="AV42" i="93"/>
  <c r="AU42" i="93"/>
  <c r="AT42" i="93"/>
  <c r="AS42" i="93"/>
  <c r="AR42" i="93"/>
  <c r="AQ42" i="93"/>
  <c r="AP42" i="93"/>
  <c r="AO42" i="93"/>
  <c r="AN42" i="93"/>
  <c r="AM42" i="93"/>
  <c r="AL42" i="93"/>
  <c r="AK42" i="93"/>
  <c r="AJ42" i="93"/>
  <c r="AI42" i="93"/>
  <c r="AH42" i="93"/>
  <c r="AG42" i="93"/>
  <c r="AF42" i="93"/>
  <c r="AE42" i="93"/>
  <c r="AD42" i="93"/>
  <c r="AC42" i="93"/>
  <c r="AB42" i="93"/>
  <c r="AA42" i="93"/>
  <c r="Z42" i="93"/>
  <c r="Y42" i="93"/>
  <c r="X42" i="93"/>
  <c r="W42" i="93"/>
  <c r="V42" i="93"/>
  <c r="U42" i="93"/>
  <c r="T42" i="93"/>
  <c r="S42" i="93"/>
  <c r="R42" i="93"/>
  <c r="Q42" i="93"/>
  <c r="P42" i="93"/>
  <c r="O42" i="93"/>
  <c r="N42" i="93"/>
  <c r="M42" i="93"/>
  <c r="L42" i="93"/>
  <c r="K42" i="93"/>
  <c r="J42" i="93"/>
  <c r="I42" i="93"/>
  <c r="H42" i="93"/>
  <c r="G42" i="93"/>
  <c r="F42" i="93"/>
  <c r="E42" i="93"/>
  <c r="D42" i="93"/>
  <c r="C42" i="93"/>
  <c r="B42" i="93"/>
  <c r="BA41" i="93"/>
  <c r="AZ41" i="93"/>
  <c r="AY41" i="93"/>
  <c r="AX41" i="93"/>
  <c r="AW41" i="93"/>
  <c r="AV41" i="93"/>
  <c r="AU41" i="93"/>
  <c r="AT41" i="93"/>
  <c r="AS41" i="93"/>
  <c r="AR41" i="93"/>
  <c r="AQ41" i="93"/>
  <c r="AP41" i="93"/>
  <c r="AO41" i="93"/>
  <c r="AN41" i="93"/>
  <c r="AM41" i="93"/>
  <c r="AL41" i="93"/>
  <c r="AK41" i="93"/>
  <c r="AJ41" i="93"/>
  <c r="AI41" i="93"/>
  <c r="AH41" i="93"/>
  <c r="AG41" i="93"/>
  <c r="AF41" i="93"/>
  <c r="AE41" i="93"/>
  <c r="AD41" i="93"/>
  <c r="AC41" i="93"/>
  <c r="AB41" i="93"/>
  <c r="AA41" i="93"/>
  <c r="Z41" i="93"/>
  <c r="Y41" i="93"/>
  <c r="X41" i="93"/>
  <c r="W41" i="93"/>
  <c r="V41" i="93"/>
  <c r="U41" i="93"/>
  <c r="T41" i="93"/>
  <c r="S41" i="93"/>
  <c r="R41" i="93"/>
  <c r="Q41" i="93"/>
  <c r="P41" i="93"/>
  <c r="O41" i="93"/>
  <c r="N41" i="93"/>
  <c r="M41" i="93"/>
  <c r="L41" i="93"/>
  <c r="K41" i="93"/>
  <c r="J41" i="93"/>
  <c r="I41" i="93"/>
  <c r="H41" i="93"/>
  <c r="G41" i="93"/>
  <c r="F41" i="93"/>
  <c r="E41" i="93"/>
  <c r="D41" i="93"/>
  <c r="C41" i="93"/>
  <c r="B41" i="93"/>
  <c r="BA40" i="93"/>
  <c r="AZ40" i="93"/>
  <c r="AY40" i="93"/>
  <c r="AX40" i="93"/>
  <c r="AW40" i="93"/>
  <c r="AV40" i="93"/>
  <c r="AU40" i="93"/>
  <c r="AT40" i="93"/>
  <c r="AS40" i="93"/>
  <c r="AR40" i="93"/>
  <c r="AQ40" i="93"/>
  <c r="AP40" i="93"/>
  <c r="AO40" i="93"/>
  <c r="AN40" i="93"/>
  <c r="AM40" i="93"/>
  <c r="AL40" i="93"/>
  <c r="AK40" i="93"/>
  <c r="AJ40" i="93"/>
  <c r="AI40" i="93"/>
  <c r="AH40" i="93"/>
  <c r="AG40" i="93"/>
  <c r="AF40" i="93"/>
  <c r="AE40" i="93"/>
  <c r="AD40" i="93"/>
  <c r="AC40" i="93"/>
  <c r="AB40" i="93"/>
  <c r="AA40" i="93"/>
  <c r="Z40" i="93"/>
  <c r="Y40" i="93"/>
  <c r="X40" i="93"/>
  <c r="W40" i="93"/>
  <c r="V40" i="93"/>
  <c r="U40" i="93"/>
  <c r="T40" i="93"/>
  <c r="S40" i="93"/>
  <c r="R40" i="93"/>
  <c r="Q40" i="93"/>
  <c r="P40" i="93"/>
  <c r="O40" i="93"/>
  <c r="N40" i="93"/>
  <c r="M40" i="93"/>
  <c r="L40" i="93"/>
  <c r="K40" i="93"/>
  <c r="J40" i="93"/>
  <c r="I40" i="93"/>
  <c r="H40" i="93"/>
  <c r="G40" i="93"/>
  <c r="F40" i="93"/>
  <c r="E40" i="93"/>
  <c r="D40" i="93"/>
  <c r="C40" i="93"/>
  <c r="B40" i="93"/>
  <c r="BA39" i="93"/>
  <c r="AZ39" i="93"/>
  <c r="AY39" i="93"/>
  <c r="AX39" i="93"/>
  <c r="AW39" i="93"/>
  <c r="AV39" i="93"/>
  <c r="AU39" i="93"/>
  <c r="AT39" i="93"/>
  <c r="AS39" i="93"/>
  <c r="AR39" i="93"/>
  <c r="AQ39" i="93"/>
  <c r="AP39" i="93"/>
  <c r="AO39" i="93"/>
  <c r="AN39" i="93"/>
  <c r="AM39" i="93"/>
  <c r="AL39" i="93"/>
  <c r="AK39" i="93"/>
  <c r="AJ39" i="93"/>
  <c r="AI39" i="93"/>
  <c r="AH39" i="93"/>
  <c r="AG39" i="93"/>
  <c r="AF39" i="93"/>
  <c r="AE39" i="93"/>
  <c r="AD39" i="93"/>
  <c r="AC39" i="93"/>
  <c r="AB39" i="93"/>
  <c r="AA39" i="93"/>
  <c r="Z39" i="93"/>
  <c r="Y39" i="93"/>
  <c r="X39" i="93"/>
  <c r="W39" i="93"/>
  <c r="V39" i="93"/>
  <c r="U39" i="93"/>
  <c r="T39" i="93"/>
  <c r="S39" i="93"/>
  <c r="R39" i="93"/>
  <c r="Q39" i="93"/>
  <c r="P39" i="93"/>
  <c r="O39" i="93"/>
  <c r="N39" i="93"/>
  <c r="M39" i="93"/>
  <c r="L39" i="93"/>
  <c r="K39" i="93"/>
  <c r="J39" i="93"/>
  <c r="I39" i="93"/>
  <c r="H39" i="93"/>
  <c r="G39" i="93"/>
  <c r="F39" i="93"/>
  <c r="E39" i="93"/>
  <c r="D39" i="93"/>
  <c r="C39" i="93"/>
  <c r="B39" i="93"/>
  <c r="BA38" i="93"/>
  <c r="AZ38" i="93"/>
  <c r="AY38" i="93"/>
  <c r="AX38" i="93"/>
  <c r="AW38" i="93"/>
  <c r="AV38" i="93"/>
  <c r="AU38" i="93"/>
  <c r="AT38" i="93"/>
  <c r="AS38" i="93"/>
  <c r="AR38" i="93"/>
  <c r="AQ38" i="93"/>
  <c r="AP38" i="93"/>
  <c r="AO38" i="93"/>
  <c r="AN38" i="93"/>
  <c r="AM38" i="93"/>
  <c r="AL38" i="93"/>
  <c r="AK38" i="93"/>
  <c r="AJ38" i="93"/>
  <c r="AI38" i="93"/>
  <c r="AH38" i="93"/>
  <c r="AG38" i="93"/>
  <c r="AF38" i="93"/>
  <c r="AE38" i="93"/>
  <c r="AD38" i="93"/>
  <c r="AC38" i="93"/>
  <c r="AB38" i="93"/>
  <c r="AA38" i="93"/>
  <c r="Z38" i="93"/>
  <c r="Y38" i="93"/>
  <c r="X38" i="93"/>
  <c r="W38" i="93"/>
  <c r="V38" i="93"/>
  <c r="U38" i="93"/>
  <c r="T38" i="93"/>
  <c r="S38" i="93"/>
  <c r="R38" i="93"/>
  <c r="Q38" i="93"/>
  <c r="P38" i="93"/>
  <c r="O38" i="93"/>
  <c r="N38" i="93"/>
  <c r="M38" i="93"/>
  <c r="L38" i="93"/>
  <c r="K38" i="93"/>
  <c r="J38" i="93"/>
  <c r="I38" i="93"/>
  <c r="H38" i="93"/>
  <c r="G38" i="93"/>
  <c r="F38" i="93"/>
  <c r="E38" i="93"/>
  <c r="D38" i="93"/>
  <c r="C38" i="93"/>
  <c r="B38" i="93"/>
  <c r="BA37" i="93"/>
  <c r="AZ37" i="93"/>
  <c r="AY37" i="93"/>
  <c r="AX37" i="93"/>
  <c r="AW37" i="93"/>
  <c r="AV37" i="93"/>
  <c r="AU37" i="93"/>
  <c r="AT37" i="93"/>
  <c r="AS37" i="93"/>
  <c r="AR37" i="93"/>
  <c r="AQ37" i="93"/>
  <c r="AP37" i="93"/>
  <c r="AO37" i="93"/>
  <c r="AN37" i="93"/>
  <c r="AM37" i="93"/>
  <c r="AL37" i="93"/>
  <c r="AK37" i="93"/>
  <c r="AJ37" i="93"/>
  <c r="AI37" i="93"/>
  <c r="AH37" i="93"/>
  <c r="AG37" i="93"/>
  <c r="AF37" i="93"/>
  <c r="AE37" i="93"/>
  <c r="AD37" i="93"/>
  <c r="AC37" i="93"/>
  <c r="AB37" i="93"/>
  <c r="AA37" i="93"/>
  <c r="Z37" i="93"/>
  <c r="Y37" i="93"/>
  <c r="X37" i="93"/>
  <c r="W37" i="93"/>
  <c r="V37" i="93"/>
  <c r="U37" i="93"/>
  <c r="T37" i="93"/>
  <c r="S37" i="93"/>
  <c r="R37" i="93"/>
  <c r="Q37" i="93"/>
  <c r="P37" i="93"/>
  <c r="O37" i="93"/>
  <c r="N37" i="93"/>
  <c r="M37" i="93"/>
  <c r="L37" i="93"/>
  <c r="K37" i="93"/>
  <c r="J37" i="93"/>
  <c r="I37" i="93"/>
  <c r="H37" i="93"/>
  <c r="G37" i="93"/>
  <c r="F37" i="93"/>
  <c r="E37" i="93"/>
  <c r="D37" i="93"/>
  <c r="C37" i="93"/>
  <c r="B37" i="93"/>
  <c r="BA36" i="93"/>
  <c r="AZ36" i="93"/>
  <c r="AY36" i="93"/>
  <c r="AX36" i="93"/>
  <c r="AW36" i="93"/>
  <c r="AV36" i="93"/>
  <c r="AU36" i="93"/>
  <c r="AT36" i="93"/>
  <c r="AS36" i="93"/>
  <c r="AR36" i="93"/>
  <c r="AQ36" i="93"/>
  <c r="AP36" i="93"/>
  <c r="AO36" i="93"/>
  <c r="AN36" i="93"/>
  <c r="AM36" i="93"/>
  <c r="AL36" i="93"/>
  <c r="AK36" i="93"/>
  <c r="AJ36" i="93"/>
  <c r="AI36" i="93"/>
  <c r="AH36" i="93"/>
  <c r="AG36" i="93"/>
  <c r="AF36" i="93"/>
  <c r="AE36" i="93"/>
  <c r="AD36" i="93"/>
  <c r="AC36" i="93"/>
  <c r="AB36" i="93"/>
  <c r="AA36" i="93"/>
  <c r="Z36" i="93"/>
  <c r="Y36" i="93"/>
  <c r="X36" i="93"/>
  <c r="W36" i="93"/>
  <c r="V36" i="93"/>
  <c r="U36" i="93"/>
  <c r="T36" i="93"/>
  <c r="S36" i="93"/>
  <c r="R36" i="93"/>
  <c r="Q36" i="93"/>
  <c r="P36" i="93"/>
  <c r="O36" i="93"/>
  <c r="N36" i="93"/>
  <c r="M36" i="93"/>
  <c r="L36" i="93"/>
  <c r="K36" i="93"/>
  <c r="J36" i="93"/>
  <c r="I36" i="93"/>
  <c r="H36" i="93"/>
  <c r="G36" i="93"/>
  <c r="F36" i="93"/>
  <c r="E36" i="93"/>
  <c r="D36" i="93"/>
  <c r="C36" i="93"/>
  <c r="B36" i="93"/>
  <c r="BA35" i="93"/>
  <c r="AZ35" i="93"/>
  <c r="AY35" i="93"/>
  <c r="AX35" i="93"/>
  <c r="AW35" i="93"/>
  <c r="AV35" i="93"/>
  <c r="AU35" i="93"/>
  <c r="AT35" i="93"/>
  <c r="AS35" i="93"/>
  <c r="AR35" i="93"/>
  <c r="AQ35" i="93"/>
  <c r="AP35" i="93"/>
  <c r="AO35" i="93"/>
  <c r="AN35" i="93"/>
  <c r="AM35" i="93"/>
  <c r="AL35" i="93"/>
  <c r="AK35" i="93"/>
  <c r="AJ35" i="93"/>
  <c r="AI35" i="93"/>
  <c r="AH35" i="93"/>
  <c r="AG35" i="93"/>
  <c r="AF35" i="93"/>
  <c r="AE35" i="93"/>
  <c r="AD35" i="93"/>
  <c r="AC35" i="93"/>
  <c r="AB35" i="93"/>
  <c r="AA35" i="93"/>
  <c r="Z35" i="93"/>
  <c r="Y35" i="93"/>
  <c r="X35" i="93"/>
  <c r="W35" i="93"/>
  <c r="V35" i="93"/>
  <c r="U35" i="93"/>
  <c r="T35" i="93"/>
  <c r="S35" i="93"/>
  <c r="R35" i="93"/>
  <c r="Q35" i="93"/>
  <c r="P35" i="93"/>
  <c r="O35" i="93"/>
  <c r="N35" i="93"/>
  <c r="M35" i="93"/>
  <c r="L35" i="93"/>
  <c r="K35" i="93"/>
  <c r="J35" i="93"/>
  <c r="I35" i="93"/>
  <c r="H35" i="93"/>
  <c r="G35" i="93"/>
  <c r="F35" i="93"/>
  <c r="E35" i="93"/>
  <c r="D35" i="93"/>
  <c r="C35" i="93"/>
  <c r="B35" i="93"/>
  <c r="BA34" i="93"/>
  <c r="AZ34" i="93"/>
  <c r="AY34" i="93"/>
  <c r="AX34" i="93"/>
  <c r="AW34" i="93"/>
  <c r="AV34" i="93"/>
  <c r="AU34" i="93"/>
  <c r="AT34" i="93"/>
  <c r="AS34" i="93"/>
  <c r="AR34" i="93"/>
  <c r="AQ34" i="93"/>
  <c r="AP34" i="93"/>
  <c r="AO34" i="93"/>
  <c r="AN34" i="93"/>
  <c r="AM34" i="93"/>
  <c r="AL34" i="93"/>
  <c r="AK34" i="93"/>
  <c r="AJ34" i="93"/>
  <c r="AI34" i="93"/>
  <c r="AH34" i="93"/>
  <c r="AG34" i="93"/>
  <c r="AF34" i="93"/>
  <c r="AE34" i="93"/>
  <c r="AD34" i="93"/>
  <c r="AC34" i="93"/>
  <c r="AB34" i="93"/>
  <c r="AA34" i="93"/>
  <c r="Z34" i="93"/>
  <c r="Y34" i="93"/>
  <c r="X34" i="93"/>
  <c r="W34" i="93"/>
  <c r="V34" i="93"/>
  <c r="U34" i="93"/>
  <c r="T34" i="93"/>
  <c r="S34" i="93"/>
  <c r="R34" i="93"/>
  <c r="Q34" i="93"/>
  <c r="P34" i="93"/>
  <c r="O34" i="93"/>
  <c r="N34" i="93"/>
  <c r="M34" i="93"/>
  <c r="L34" i="93"/>
  <c r="K34" i="93"/>
  <c r="J34" i="93"/>
  <c r="I34" i="93"/>
  <c r="H34" i="93"/>
  <c r="G34" i="93"/>
  <c r="F34" i="93"/>
  <c r="E34" i="93"/>
  <c r="D34" i="93"/>
  <c r="C34" i="93"/>
  <c r="B34" i="93"/>
  <c r="BA33" i="93"/>
  <c r="AZ33" i="93"/>
  <c r="AY33" i="93"/>
  <c r="AX33" i="93"/>
  <c r="AW33" i="93"/>
  <c r="AV33" i="93"/>
  <c r="AU33" i="93"/>
  <c r="AT33" i="93"/>
  <c r="AS33" i="93"/>
  <c r="AR33" i="93"/>
  <c r="AQ33" i="93"/>
  <c r="AP33" i="93"/>
  <c r="AO33" i="93"/>
  <c r="AN33" i="93"/>
  <c r="AM33" i="93"/>
  <c r="AL33" i="93"/>
  <c r="AK33" i="93"/>
  <c r="AJ33" i="93"/>
  <c r="AI33" i="93"/>
  <c r="AH33" i="93"/>
  <c r="AG33" i="93"/>
  <c r="AF33" i="93"/>
  <c r="AE33" i="93"/>
  <c r="AD33" i="93"/>
  <c r="AC33" i="93"/>
  <c r="AB33" i="93"/>
  <c r="AA33" i="93"/>
  <c r="Z33" i="93"/>
  <c r="Y33" i="93"/>
  <c r="X33" i="93"/>
  <c r="W33" i="93"/>
  <c r="V33" i="93"/>
  <c r="U33" i="93"/>
  <c r="T33" i="93"/>
  <c r="S33" i="93"/>
  <c r="R33" i="93"/>
  <c r="Q33" i="93"/>
  <c r="P33" i="93"/>
  <c r="O33" i="93"/>
  <c r="N33" i="93"/>
  <c r="M33" i="93"/>
  <c r="L33" i="93"/>
  <c r="K33" i="93"/>
  <c r="J33" i="93"/>
  <c r="I33" i="93"/>
  <c r="H33" i="93"/>
  <c r="G33" i="93"/>
  <c r="F33" i="93"/>
  <c r="E33" i="93"/>
  <c r="D33" i="93"/>
  <c r="C33" i="93"/>
  <c r="B33" i="93"/>
  <c r="BA32" i="93"/>
  <c r="AZ32" i="93"/>
  <c r="AY32" i="93"/>
  <c r="AX32" i="93"/>
  <c r="AW32" i="93"/>
  <c r="AV32" i="93"/>
  <c r="AU32" i="93"/>
  <c r="AT32" i="93"/>
  <c r="AS32" i="93"/>
  <c r="AR32" i="93"/>
  <c r="AQ32" i="93"/>
  <c r="AP32" i="93"/>
  <c r="AO32" i="93"/>
  <c r="AN32" i="93"/>
  <c r="AM32" i="93"/>
  <c r="AL32" i="93"/>
  <c r="AK32" i="93"/>
  <c r="AJ32" i="93"/>
  <c r="AI32" i="93"/>
  <c r="AH32" i="93"/>
  <c r="AG32" i="93"/>
  <c r="AF32" i="93"/>
  <c r="AE32" i="93"/>
  <c r="AD32" i="93"/>
  <c r="AC32" i="93"/>
  <c r="AB32" i="93"/>
  <c r="AA32" i="93"/>
  <c r="Z32" i="93"/>
  <c r="Y32" i="93"/>
  <c r="X32" i="93"/>
  <c r="W32" i="93"/>
  <c r="V32" i="93"/>
  <c r="U32" i="93"/>
  <c r="T32" i="93"/>
  <c r="S32" i="93"/>
  <c r="R32" i="93"/>
  <c r="Q32" i="93"/>
  <c r="P32" i="93"/>
  <c r="O32" i="93"/>
  <c r="N32" i="93"/>
  <c r="M32" i="93"/>
  <c r="L32" i="93"/>
  <c r="K32" i="93"/>
  <c r="J32" i="93"/>
  <c r="I32" i="93"/>
  <c r="H32" i="93"/>
  <c r="G32" i="93"/>
  <c r="F32" i="93"/>
  <c r="E32" i="93"/>
  <c r="D32" i="93"/>
  <c r="C32" i="93"/>
  <c r="B32" i="93"/>
  <c r="BA31" i="93"/>
  <c r="AZ31" i="93"/>
  <c r="AY31" i="93"/>
  <c r="AX31" i="93"/>
  <c r="AW31" i="93"/>
  <c r="AV31" i="93"/>
  <c r="AU31" i="93"/>
  <c r="AT31" i="93"/>
  <c r="AS31" i="93"/>
  <c r="AR31" i="93"/>
  <c r="AQ31" i="93"/>
  <c r="AP31" i="93"/>
  <c r="AO31" i="93"/>
  <c r="AN31" i="93"/>
  <c r="AM31" i="93"/>
  <c r="AL31" i="93"/>
  <c r="AK31" i="93"/>
  <c r="AJ31" i="93"/>
  <c r="AI31" i="93"/>
  <c r="AH31" i="93"/>
  <c r="AG31" i="93"/>
  <c r="AF31" i="93"/>
  <c r="AE31" i="93"/>
  <c r="AD31" i="93"/>
  <c r="AC31" i="93"/>
  <c r="AB31" i="93"/>
  <c r="AA31" i="93"/>
  <c r="Z31" i="93"/>
  <c r="Y31" i="93"/>
  <c r="X31" i="93"/>
  <c r="W31" i="93"/>
  <c r="V31" i="93"/>
  <c r="U31" i="93"/>
  <c r="T31" i="93"/>
  <c r="S31" i="93"/>
  <c r="R31" i="93"/>
  <c r="Q31" i="93"/>
  <c r="P31" i="93"/>
  <c r="O31" i="93"/>
  <c r="N31" i="93"/>
  <c r="M31" i="93"/>
  <c r="L31" i="93"/>
  <c r="K31" i="93"/>
  <c r="J31" i="93"/>
  <c r="I31" i="93"/>
  <c r="H31" i="93"/>
  <c r="G31" i="93"/>
  <c r="F31" i="93"/>
  <c r="E31" i="93"/>
  <c r="D31" i="93"/>
  <c r="C31" i="93"/>
  <c r="B31" i="93"/>
  <c r="BA30" i="93"/>
  <c r="AZ30" i="93"/>
  <c r="AY30" i="93"/>
  <c r="AX30" i="93"/>
  <c r="AW30" i="93"/>
  <c r="AV30" i="93"/>
  <c r="AU30" i="93"/>
  <c r="AT30" i="93"/>
  <c r="AS30" i="93"/>
  <c r="AR30" i="93"/>
  <c r="AQ30" i="93"/>
  <c r="AP30" i="93"/>
  <c r="AO30" i="93"/>
  <c r="AN30" i="93"/>
  <c r="AM30" i="93"/>
  <c r="AL30" i="93"/>
  <c r="AK30" i="93"/>
  <c r="AJ30" i="93"/>
  <c r="AI30" i="93"/>
  <c r="AH30" i="93"/>
  <c r="AG30" i="93"/>
  <c r="AF30" i="93"/>
  <c r="AE30" i="93"/>
  <c r="AD30" i="93"/>
  <c r="AC30" i="93"/>
  <c r="AB30" i="93"/>
  <c r="AA30" i="93"/>
  <c r="Z30" i="93"/>
  <c r="Y30" i="93"/>
  <c r="X30" i="93"/>
  <c r="W30" i="93"/>
  <c r="V30" i="93"/>
  <c r="U30" i="93"/>
  <c r="T30" i="93"/>
  <c r="S30" i="93"/>
  <c r="R30" i="93"/>
  <c r="Q30" i="93"/>
  <c r="P30" i="93"/>
  <c r="O30" i="93"/>
  <c r="N30" i="93"/>
  <c r="M30" i="93"/>
  <c r="L30" i="93"/>
  <c r="K30" i="93"/>
  <c r="J30" i="93"/>
  <c r="I30" i="93"/>
  <c r="H30" i="93"/>
  <c r="G30" i="93"/>
  <c r="F30" i="93"/>
  <c r="E30" i="93"/>
  <c r="D30" i="93"/>
  <c r="C30" i="93"/>
  <c r="B30" i="93"/>
  <c r="BA29" i="93"/>
  <c r="AZ29" i="93"/>
  <c r="AY29" i="93"/>
  <c r="AX29" i="93"/>
  <c r="AW29" i="93"/>
  <c r="AV29" i="93"/>
  <c r="AU29" i="93"/>
  <c r="AT29" i="93"/>
  <c r="AS29" i="93"/>
  <c r="AR29" i="93"/>
  <c r="AQ29" i="93"/>
  <c r="AP29" i="93"/>
  <c r="AO29" i="93"/>
  <c r="AN29" i="93"/>
  <c r="AM29" i="93"/>
  <c r="AL29" i="93"/>
  <c r="AK29" i="93"/>
  <c r="AJ29" i="93"/>
  <c r="AI29" i="93"/>
  <c r="AH29" i="93"/>
  <c r="AG29" i="93"/>
  <c r="AF29" i="93"/>
  <c r="AE29" i="93"/>
  <c r="AD29" i="93"/>
  <c r="AC29" i="93"/>
  <c r="AB29" i="93"/>
  <c r="AA29" i="93"/>
  <c r="Z29" i="93"/>
  <c r="Y29" i="93"/>
  <c r="X29" i="93"/>
  <c r="W29" i="93"/>
  <c r="V29" i="93"/>
  <c r="U29" i="93"/>
  <c r="T29" i="93"/>
  <c r="S29" i="93"/>
  <c r="R29" i="93"/>
  <c r="Q29" i="93"/>
  <c r="P29" i="93"/>
  <c r="O29" i="93"/>
  <c r="N29" i="93"/>
  <c r="M29" i="93"/>
  <c r="L29" i="93"/>
  <c r="K29" i="93"/>
  <c r="J29" i="93"/>
  <c r="I29" i="93"/>
  <c r="H29" i="93"/>
  <c r="G29" i="93"/>
  <c r="F29" i="93"/>
  <c r="E29" i="93"/>
  <c r="D29" i="93"/>
  <c r="C29" i="93"/>
  <c r="B29" i="93"/>
  <c r="BA28" i="93"/>
  <c r="AZ28" i="93"/>
  <c r="AY28" i="93"/>
  <c r="AX28" i="93"/>
  <c r="AW28" i="93"/>
  <c r="AV28" i="93"/>
  <c r="AU28" i="93"/>
  <c r="AT28" i="93"/>
  <c r="AS28" i="93"/>
  <c r="AR28" i="93"/>
  <c r="AQ28" i="93"/>
  <c r="AP28" i="93"/>
  <c r="AO28" i="93"/>
  <c r="AN28" i="93"/>
  <c r="AM28" i="93"/>
  <c r="AL28" i="93"/>
  <c r="AK28" i="93"/>
  <c r="AJ28" i="93"/>
  <c r="AI28" i="93"/>
  <c r="AH28" i="93"/>
  <c r="AG28" i="93"/>
  <c r="AF28" i="93"/>
  <c r="AE28" i="93"/>
  <c r="AD28" i="93"/>
  <c r="AC28" i="93"/>
  <c r="AB28" i="93"/>
  <c r="AA28" i="93"/>
  <c r="Z28" i="93"/>
  <c r="Y28" i="93"/>
  <c r="X28" i="93"/>
  <c r="W28" i="93"/>
  <c r="V28" i="93"/>
  <c r="U28" i="93"/>
  <c r="T28" i="93"/>
  <c r="S28" i="93"/>
  <c r="R28" i="93"/>
  <c r="Q28" i="93"/>
  <c r="P28" i="93"/>
  <c r="O28" i="93"/>
  <c r="N28" i="93"/>
  <c r="M28" i="93"/>
  <c r="L28" i="93"/>
  <c r="K28" i="93"/>
  <c r="J28" i="93"/>
  <c r="I28" i="93"/>
  <c r="H28" i="93"/>
  <c r="G28" i="93"/>
  <c r="F28" i="93"/>
  <c r="E28" i="93"/>
  <c r="D28" i="93"/>
  <c r="C28" i="93"/>
  <c r="B28" i="93"/>
  <c r="BA27" i="93"/>
  <c r="AZ27" i="93"/>
  <c r="AY27" i="93"/>
  <c r="AX27" i="93"/>
  <c r="AW27" i="93"/>
  <c r="AV27" i="93"/>
  <c r="AU27" i="93"/>
  <c r="AT27" i="93"/>
  <c r="AS27" i="93"/>
  <c r="AR27" i="93"/>
  <c r="AQ27" i="93"/>
  <c r="AP27" i="93"/>
  <c r="AO27" i="93"/>
  <c r="AN27" i="93"/>
  <c r="AM27" i="93"/>
  <c r="AL27" i="93"/>
  <c r="AK27" i="93"/>
  <c r="AJ27" i="93"/>
  <c r="AI27" i="93"/>
  <c r="AH27" i="93"/>
  <c r="AG27" i="93"/>
  <c r="AF27" i="93"/>
  <c r="AE27" i="93"/>
  <c r="AD27" i="93"/>
  <c r="AC27" i="93"/>
  <c r="AB27" i="93"/>
  <c r="AA27" i="93"/>
  <c r="Z27" i="93"/>
  <c r="Y27" i="93"/>
  <c r="X27" i="93"/>
  <c r="W27" i="93"/>
  <c r="V27" i="93"/>
  <c r="U27" i="93"/>
  <c r="T27" i="93"/>
  <c r="S27" i="93"/>
  <c r="R27" i="93"/>
  <c r="Q27" i="93"/>
  <c r="P27" i="93"/>
  <c r="O27" i="93"/>
  <c r="N27" i="93"/>
  <c r="M27" i="93"/>
  <c r="L27" i="93"/>
  <c r="K27" i="93"/>
  <c r="J27" i="93"/>
  <c r="I27" i="93"/>
  <c r="H27" i="93"/>
  <c r="G27" i="93"/>
  <c r="F27" i="93"/>
  <c r="E27" i="93"/>
  <c r="D27" i="93"/>
  <c r="C27" i="93"/>
  <c r="B27" i="93"/>
  <c r="BA26" i="93"/>
  <c r="AZ26" i="93"/>
  <c r="AY26" i="93"/>
  <c r="AX26" i="93"/>
  <c r="AW26" i="93"/>
  <c r="AV26" i="93"/>
  <c r="AU26" i="93"/>
  <c r="AT26" i="93"/>
  <c r="AS26" i="93"/>
  <c r="AR26" i="93"/>
  <c r="AQ26" i="93"/>
  <c r="AP26" i="93"/>
  <c r="AO26" i="93"/>
  <c r="AN26" i="93"/>
  <c r="AM26" i="93"/>
  <c r="AL26" i="93"/>
  <c r="AK26" i="93"/>
  <c r="AJ26" i="93"/>
  <c r="AI26" i="93"/>
  <c r="AH26" i="93"/>
  <c r="AG26" i="93"/>
  <c r="AF26" i="93"/>
  <c r="AE26" i="93"/>
  <c r="AD26" i="93"/>
  <c r="AC26" i="93"/>
  <c r="AB26" i="93"/>
  <c r="AA26" i="93"/>
  <c r="Z26" i="93"/>
  <c r="Y26" i="93"/>
  <c r="X26" i="93"/>
  <c r="W26" i="93"/>
  <c r="V26" i="93"/>
  <c r="U26" i="93"/>
  <c r="T26" i="93"/>
  <c r="S26" i="93"/>
  <c r="R26" i="93"/>
  <c r="Q26" i="93"/>
  <c r="P26" i="93"/>
  <c r="O26" i="93"/>
  <c r="N26" i="93"/>
  <c r="M26" i="93"/>
  <c r="L26" i="93"/>
  <c r="K26" i="93"/>
  <c r="J26" i="93"/>
  <c r="I26" i="93"/>
  <c r="H26" i="93"/>
  <c r="G26" i="93"/>
  <c r="F26" i="93"/>
  <c r="E26" i="93"/>
  <c r="D26" i="93"/>
  <c r="C26" i="93"/>
  <c r="B26" i="93"/>
  <c r="BA25" i="93"/>
  <c r="AZ25" i="93"/>
  <c r="AY25" i="93"/>
  <c r="AX25" i="93"/>
  <c r="AW25" i="93"/>
  <c r="AV25" i="93"/>
  <c r="AU25" i="93"/>
  <c r="AT25" i="93"/>
  <c r="AS25" i="93"/>
  <c r="AR25" i="93"/>
  <c r="AQ25" i="93"/>
  <c r="AP25" i="93"/>
  <c r="AO25" i="93"/>
  <c r="AN25" i="93"/>
  <c r="AM25" i="93"/>
  <c r="AL25" i="93"/>
  <c r="AK25" i="93"/>
  <c r="AJ25" i="93"/>
  <c r="AI25" i="93"/>
  <c r="AH25" i="93"/>
  <c r="AG25" i="93"/>
  <c r="AF25" i="93"/>
  <c r="AE25" i="93"/>
  <c r="AD25" i="93"/>
  <c r="AC25" i="93"/>
  <c r="AB25" i="93"/>
  <c r="AA25" i="93"/>
  <c r="Z25" i="93"/>
  <c r="Y25" i="93"/>
  <c r="X25" i="93"/>
  <c r="W25" i="93"/>
  <c r="V25" i="93"/>
  <c r="U25" i="93"/>
  <c r="T25" i="93"/>
  <c r="S25" i="93"/>
  <c r="R25" i="93"/>
  <c r="Q25" i="93"/>
  <c r="P25" i="93"/>
  <c r="O25" i="93"/>
  <c r="N25" i="93"/>
  <c r="M25" i="93"/>
  <c r="L25" i="93"/>
  <c r="K25" i="93"/>
  <c r="J25" i="93"/>
  <c r="I25" i="93"/>
  <c r="H25" i="93"/>
  <c r="G25" i="93"/>
  <c r="F25" i="93"/>
  <c r="E25" i="93"/>
  <c r="D25" i="93"/>
  <c r="C25" i="93"/>
  <c r="B25" i="93"/>
  <c r="BA24" i="93"/>
  <c r="AZ24" i="93"/>
  <c r="AY24" i="93"/>
  <c r="AX24" i="93"/>
  <c r="AW24" i="93"/>
  <c r="AV24" i="93"/>
  <c r="AU24" i="93"/>
  <c r="AT24" i="93"/>
  <c r="AS24" i="93"/>
  <c r="AR24" i="93"/>
  <c r="AQ24" i="93"/>
  <c r="AP24" i="93"/>
  <c r="AO24" i="93"/>
  <c r="AN24" i="93"/>
  <c r="AM24" i="93"/>
  <c r="AL24" i="93"/>
  <c r="AK24" i="93"/>
  <c r="AJ24" i="93"/>
  <c r="AI24" i="93"/>
  <c r="AH24" i="93"/>
  <c r="AG24" i="93"/>
  <c r="AF24" i="93"/>
  <c r="AE24" i="93"/>
  <c r="AD24" i="93"/>
  <c r="AC24" i="93"/>
  <c r="AB24" i="93"/>
  <c r="AA24" i="93"/>
  <c r="Z24" i="93"/>
  <c r="Y24" i="93"/>
  <c r="X24" i="93"/>
  <c r="W24" i="93"/>
  <c r="V24" i="93"/>
  <c r="U24" i="93"/>
  <c r="T24" i="93"/>
  <c r="S24" i="93"/>
  <c r="R24" i="93"/>
  <c r="Q24" i="93"/>
  <c r="P24" i="93"/>
  <c r="O24" i="93"/>
  <c r="N24" i="93"/>
  <c r="M24" i="93"/>
  <c r="L24" i="93"/>
  <c r="K24" i="93"/>
  <c r="J24" i="93"/>
  <c r="I24" i="93"/>
  <c r="H24" i="93"/>
  <c r="G24" i="93"/>
  <c r="F24" i="93"/>
  <c r="E24" i="93"/>
  <c r="D24" i="93"/>
  <c r="C24" i="93"/>
  <c r="B24" i="93"/>
  <c r="BA23" i="93"/>
  <c r="AZ23" i="93"/>
  <c r="AY23" i="93"/>
  <c r="AX23" i="93"/>
  <c r="AW23" i="93"/>
  <c r="AV23" i="93"/>
  <c r="AU23" i="93"/>
  <c r="AT23" i="93"/>
  <c r="AS23" i="93"/>
  <c r="AR23" i="93"/>
  <c r="AQ23" i="93"/>
  <c r="AP23" i="93"/>
  <c r="AO23" i="93"/>
  <c r="AN23" i="93"/>
  <c r="AM23" i="93"/>
  <c r="AL23" i="93"/>
  <c r="AK23" i="93"/>
  <c r="AJ23" i="93"/>
  <c r="AI23" i="93"/>
  <c r="AH23" i="93"/>
  <c r="AG23" i="93"/>
  <c r="AF23" i="93"/>
  <c r="AE23" i="93"/>
  <c r="AD23" i="93"/>
  <c r="AC23" i="93"/>
  <c r="AB23" i="93"/>
  <c r="AA23" i="93"/>
  <c r="Z23" i="93"/>
  <c r="Y23" i="93"/>
  <c r="X23" i="93"/>
  <c r="W23" i="93"/>
  <c r="V23" i="93"/>
  <c r="U23" i="93"/>
  <c r="T23" i="93"/>
  <c r="S23" i="93"/>
  <c r="R23" i="93"/>
  <c r="Q23" i="93"/>
  <c r="P23" i="93"/>
  <c r="O23" i="93"/>
  <c r="N23" i="93"/>
  <c r="M23" i="93"/>
  <c r="L23" i="93"/>
  <c r="K23" i="93"/>
  <c r="J23" i="93"/>
  <c r="I23" i="93"/>
  <c r="H23" i="93"/>
  <c r="G23" i="93"/>
  <c r="F23" i="93"/>
  <c r="E23" i="93"/>
  <c r="D23" i="93"/>
  <c r="C23" i="93"/>
  <c r="B23" i="93"/>
  <c r="BA22" i="93"/>
  <c r="AZ22" i="93"/>
  <c r="AY22" i="93"/>
  <c r="AX22" i="93"/>
  <c r="AW22" i="93"/>
  <c r="AV22" i="93"/>
  <c r="AU22" i="93"/>
  <c r="AT22" i="93"/>
  <c r="AS22" i="93"/>
  <c r="AR22" i="93"/>
  <c r="AQ22" i="93"/>
  <c r="AP22" i="93"/>
  <c r="AO22" i="93"/>
  <c r="AN22" i="93"/>
  <c r="AM22" i="93"/>
  <c r="AL22" i="93"/>
  <c r="AK22" i="93"/>
  <c r="AJ22" i="93"/>
  <c r="AI22" i="93"/>
  <c r="AH22" i="93"/>
  <c r="AG22" i="93"/>
  <c r="AF22" i="93"/>
  <c r="AE22" i="93"/>
  <c r="AD22" i="93"/>
  <c r="AC22" i="93"/>
  <c r="AB22" i="93"/>
  <c r="AA22" i="93"/>
  <c r="Z22" i="93"/>
  <c r="Y22" i="93"/>
  <c r="X22" i="93"/>
  <c r="W22" i="93"/>
  <c r="V22" i="93"/>
  <c r="U22" i="93"/>
  <c r="T22" i="93"/>
  <c r="S22" i="93"/>
  <c r="R22" i="93"/>
  <c r="Q22" i="93"/>
  <c r="P22" i="93"/>
  <c r="O22" i="93"/>
  <c r="N22" i="93"/>
  <c r="M22" i="93"/>
  <c r="L22" i="93"/>
  <c r="K22" i="93"/>
  <c r="J22" i="93"/>
  <c r="I22" i="93"/>
  <c r="H22" i="93"/>
  <c r="G22" i="93"/>
  <c r="F22" i="93"/>
  <c r="E22" i="93"/>
  <c r="D22" i="93"/>
  <c r="C22" i="93"/>
  <c r="B22" i="93"/>
  <c r="BA21" i="93"/>
  <c r="AZ21" i="93"/>
  <c r="AY21" i="93"/>
  <c r="AX21" i="93"/>
  <c r="AW21" i="93"/>
  <c r="AV21" i="93"/>
  <c r="AU21" i="93"/>
  <c r="AT21" i="93"/>
  <c r="AS21" i="93"/>
  <c r="AR21" i="93"/>
  <c r="AQ21" i="93"/>
  <c r="AP21" i="93"/>
  <c r="AO21" i="93"/>
  <c r="AN21" i="93"/>
  <c r="AM21" i="93"/>
  <c r="AL21" i="93"/>
  <c r="AK21" i="93"/>
  <c r="AJ21" i="93"/>
  <c r="AI21" i="93"/>
  <c r="AH21" i="93"/>
  <c r="AG21" i="93"/>
  <c r="AF21" i="93"/>
  <c r="AE21" i="93"/>
  <c r="AD21" i="93"/>
  <c r="AC21" i="93"/>
  <c r="AB21" i="93"/>
  <c r="AA21" i="93"/>
  <c r="Z21" i="93"/>
  <c r="Y21" i="93"/>
  <c r="X21" i="93"/>
  <c r="W21" i="93"/>
  <c r="V21" i="93"/>
  <c r="U21" i="93"/>
  <c r="T21" i="93"/>
  <c r="S21" i="93"/>
  <c r="R21" i="93"/>
  <c r="Q21" i="93"/>
  <c r="P21" i="93"/>
  <c r="O21" i="93"/>
  <c r="N21" i="93"/>
  <c r="M21" i="93"/>
  <c r="L21" i="93"/>
  <c r="K21" i="93"/>
  <c r="J21" i="93"/>
  <c r="I21" i="93"/>
  <c r="H21" i="93"/>
  <c r="G21" i="93"/>
  <c r="F21" i="93"/>
  <c r="E21" i="93"/>
  <c r="D21" i="93"/>
  <c r="C21" i="93"/>
  <c r="B21" i="93"/>
  <c r="BA20" i="93"/>
  <c r="AZ20" i="93"/>
  <c r="AY20" i="93"/>
  <c r="AX20" i="93"/>
  <c r="AW20" i="93"/>
  <c r="AV20" i="93"/>
  <c r="AU20" i="93"/>
  <c r="AT20" i="93"/>
  <c r="AS20" i="93"/>
  <c r="AR20" i="93"/>
  <c r="AQ20" i="93"/>
  <c r="AP20" i="93"/>
  <c r="AO20" i="93"/>
  <c r="AN20" i="93"/>
  <c r="AM20" i="93"/>
  <c r="AL20" i="93"/>
  <c r="AK20" i="93"/>
  <c r="AJ20" i="93"/>
  <c r="AI20" i="93"/>
  <c r="AH20" i="93"/>
  <c r="AG20" i="93"/>
  <c r="AF20" i="93"/>
  <c r="AE20" i="93"/>
  <c r="AD20" i="93"/>
  <c r="AC20" i="93"/>
  <c r="AB20" i="93"/>
  <c r="AA20" i="93"/>
  <c r="Z20" i="93"/>
  <c r="Y20" i="93"/>
  <c r="X20" i="93"/>
  <c r="W20" i="93"/>
  <c r="V20" i="93"/>
  <c r="U20" i="93"/>
  <c r="T20" i="93"/>
  <c r="S20" i="93"/>
  <c r="R20" i="93"/>
  <c r="Q20" i="93"/>
  <c r="P20" i="93"/>
  <c r="O20" i="93"/>
  <c r="N20" i="93"/>
  <c r="M20" i="93"/>
  <c r="L20" i="93"/>
  <c r="K20" i="93"/>
  <c r="J20" i="93"/>
  <c r="I20" i="93"/>
  <c r="H20" i="93"/>
  <c r="G20" i="93"/>
  <c r="F20" i="93"/>
  <c r="E20" i="93"/>
  <c r="D20" i="93"/>
  <c r="C20" i="93"/>
  <c r="B20" i="93"/>
  <c r="BA19" i="93"/>
  <c r="AZ19" i="93"/>
  <c r="AY19" i="93"/>
  <c r="AX19" i="93"/>
  <c r="AW19" i="93"/>
  <c r="AV19" i="93"/>
  <c r="AU19" i="93"/>
  <c r="AT19" i="93"/>
  <c r="AS19" i="93"/>
  <c r="AR19" i="93"/>
  <c r="AQ19" i="93"/>
  <c r="AP19" i="93"/>
  <c r="AO19" i="93"/>
  <c r="AN19" i="93"/>
  <c r="AM19" i="93"/>
  <c r="AL19" i="93"/>
  <c r="AK19" i="93"/>
  <c r="AJ19" i="93"/>
  <c r="AI19" i="93"/>
  <c r="AH19" i="93"/>
  <c r="AG19" i="93"/>
  <c r="AF19" i="93"/>
  <c r="AE19" i="93"/>
  <c r="AD19" i="93"/>
  <c r="AC19" i="93"/>
  <c r="AB19" i="93"/>
  <c r="AA19" i="93"/>
  <c r="Z19" i="93"/>
  <c r="Y19" i="93"/>
  <c r="X19" i="93"/>
  <c r="W19" i="93"/>
  <c r="V19" i="93"/>
  <c r="U19" i="93"/>
  <c r="T19" i="93"/>
  <c r="S19" i="93"/>
  <c r="R19" i="93"/>
  <c r="Q19" i="93"/>
  <c r="P19" i="93"/>
  <c r="O19" i="93"/>
  <c r="N19" i="93"/>
  <c r="M19" i="93"/>
  <c r="L19" i="93"/>
  <c r="K19" i="93"/>
  <c r="J19" i="93"/>
  <c r="I19" i="93"/>
  <c r="H19" i="93"/>
  <c r="G19" i="93"/>
  <c r="F19" i="93"/>
  <c r="E19" i="93"/>
  <c r="D19" i="93"/>
  <c r="C19" i="93"/>
  <c r="B19" i="93"/>
  <c r="BA18" i="93"/>
  <c r="AZ18" i="93"/>
  <c r="AY18" i="93"/>
  <c r="AX18" i="93"/>
  <c r="AW18" i="93"/>
  <c r="AV18" i="93"/>
  <c r="AU18" i="93"/>
  <c r="AT18" i="93"/>
  <c r="AS18" i="93"/>
  <c r="AR18" i="93"/>
  <c r="AQ18" i="93"/>
  <c r="AP18" i="93"/>
  <c r="AO18" i="93"/>
  <c r="AN18" i="93"/>
  <c r="AM18" i="93"/>
  <c r="AL18" i="93"/>
  <c r="AK18" i="93"/>
  <c r="AJ18" i="93"/>
  <c r="AI18" i="93"/>
  <c r="AH18" i="93"/>
  <c r="AG18" i="93"/>
  <c r="AF18" i="93"/>
  <c r="AE18" i="93"/>
  <c r="AD18" i="93"/>
  <c r="AC18" i="93"/>
  <c r="AB18" i="93"/>
  <c r="AA18" i="93"/>
  <c r="Z18" i="93"/>
  <c r="Y18" i="93"/>
  <c r="X18" i="93"/>
  <c r="W18" i="93"/>
  <c r="V18" i="93"/>
  <c r="U18" i="93"/>
  <c r="T18" i="93"/>
  <c r="S18" i="93"/>
  <c r="R18" i="93"/>
  <c r="Q18" i="93"/>
  <c r="P18" i="93"/>
  <c r="O18" i="93"/>
  <c r="N18" i="93"/>
  <c r="M18" i="93"/>
  <c r="L18" i="93"/>
  <c r="K18" i="93"/>
  <c r="J18" i="93"/>
  <c r="I18" i="93"/>
  <c r="H18" i="93"/>
  <c r="G18" i="93"/>
  <c r="F18" i="93"/>
  <c r="E18" i="93"/>
  <c r="D18" i="93"/>
  <c r="C18" i="93"/>
  <c r="B18" i="93"/>
  <c r="BA17" i="93"/>
  <c r="AZ17" i="93"/>
  <c r="AY17" i="93"/>
  <c r="AX17" i="93"/>
  <c r="AW17" i="93"/>
  <c r="AV17" i="93"/>
  <c r="AU17" i="93"/>
  <c r="AT17" i="93"/>
  <c r="AS17" i="93"/>
  <c r="AR17" i="93"/>
  <c r="AQ17" i="93"/>
  <c r="AP17" i="93"/>
  <c r="AO17" i="93"/>
  <c r="AN17" i="93"/>
  <c r="AM17" i="93"/>
  <c r="AL17" i="93"/>
  <c r="AK17" i="93"/>
  <c r="AJ17" i="93"/>
  <c r="AI17" i="93"/>
  <c r="AH17" i="93"/>
  <c r="AG17" i="93"/>
  <c r="AF17" i="93"/>
  <c r="AE17" i="93"/>
  <c r="AD17" i="93"/>
  <c r="AC17" i="93"/>
  <c r="AB17" i="93"/>
  <c r="AA17" i="93"/>
  <c r="Z17" i="93"/>
  <c r="Y17" i="93"/>
  <c r="X17" i="93"/>
  <c r="W17" i="93"/>
  <c r="V17" i="93"/>
  <c r="U17" i="93"/>
  <c r="T17" i="93"/>
  <c r="S17" i="93"/>
  <c r="R17" i="93"/>
  <c r="Q17" i="93"/>
  <c r="P17" i="93"/>
  <c r="O17" i="93"/>
  <c r="N17" i="93"/>
  <c r="M17" i="93"/>
  <c r="L17" i="93"/>
  <c r="K17" i="93"/>
  <c r="J17" i="93"/>
  <c r="I17" i="93"/>
  <c r="H17" i="93"/>
  <c r="G17" i="93"/>
  <c r="F17" i="93"/>
  <c r="E17" i="93"/>
  <c r="D17" i="93"/>
  <c r="C17" i="93"/>
  <c r="B17" i="93"/>
  <c r="BA16" i="93"/>
  <c r="AZ16" i="93"/>
  <c r="AY16" i="93"/>
  <c r="AX16" i="93"/>
  <c r="AW16" i="93"/>
  <c r="AV16" i="93"/>
  <c r="AU16" i="93"/>
  <c r="AT16" i="93"/>
  <c r="AS16" i="93"/>
  <c r="AR16" i="93"/>
  <c r="AQ16" i="93"/>
  <c r="AP16" i="93"/>
  <c r="AO16" i="93"/>
  <c r="AN16" i="93"/>
  <c r="AM16" i="93"/>
  <c r="AL16" i="93"/>
  <c r="AK16" i="93"/>
  <c r="AJ16" i="93"/>
  <c r="AI16" i="93"/>
  <c r="AH16" i="93"/>
  <c r="AG16" i="93"/>
  <c r="AF16" i="93"/>
  <c r="AE16" i="93"/>
  <c r="AD16" i="93"/>
  <c r="AC16" i="93"/>
  <c r="AB16" i="93"/>
  <c r="AA16" i="93"/>
  <c r="Z16" i="93"/>
  <c r="Y16" i="93"/>
  <c r="X16" i="93"/>
  <c r="W16" i="93"/>
  <c r="V16" i="93"/>
  <c r="U16" i="93"/>
  <c r="T16" i="93"/>
  <c r="S16" i="93"/>
  <c r="R16" i="93"/>
  <c r="Q16" i="93"/>
  <c r="P16" i="93"/>
  <c r="O16" i="93"/>
  <c r="N16" i="93"/>
  <c r="M16" i="93"/>
  <c r="L16" i="93"/>
  <c r="K16" i="93"/>
  <c r="J16" i="93"/>
  <c r="I16" i="93"/>
  <c r="H16" i="93"/>
  <c r="G16" i="93"/>
  <c r="F16" i="93"/>
  <c r="E16" i="93"/>
  <c r="D16" i="93"/>
  <c r="C16" i="93"/>
  <c r="B16" i="93"/>
  <c r="BA15" i="93"/>
  <c r="AZ15" i="93"/>
  <c r="AY15" i="93"/>
  <c r="AX15" i="93"/>
  <c r="AW15" i="93"/>
  <c r="AV15" i="93"/>
  <c r="AU15" i="93"/>
  <c r="AT15" i="93"/>
  <c r="AS15" i="93"/>
  <c r="AR15" i="93"/>
  <c r="AQ15" i="93"/>
  <c r="AP15" i="93"/>
  <c r="AO15" i="93"/>
  <c r="AN15" i="93"/>
  <c r="AM15" i="93"/>
  <c r="AL15" i="93"/>
  <c r="AK15" i="93"/>
  <c r="AJ15" i="93"/>
  <c r="AI15" i="93"/>
  <c r="AH15" i="93"/>
  <c r="AG15" i="93"/>
  <c r="AF15" i="93"/>
  <c r="AE15" i="93"/>
  <c r="AD15" i="93"/>
  <c r="AC15" i="93"/>
  <c r="AB15" i="93"/>
  <c r="AA15" i="93"/>
  <c r="Z15" i="93"/>
  <c r="Y15" i="93"/>
  <c r="X15" i="93"/>
  <c r="W15" i="93"/>
  <c r="V15" i="93"/>
  <c r="U15" i="93"/>
  <c r="T15" i="93"/>
  <c r="S15" i="93"/>
  <c r="R15" i="93"/>
  <c r="Q15" i="93"/>
  <c r="P15" i="93"/>
  <c r="O15" i="93"/>
  <c r="N15" i="93"/>
  <c r="M15" i="93"/>
  <c r="L15" i="93"/>
  <c r="K15" i="93"/>
  <c r="J15" i="93"/>
  <c r="I15" i="93"/>
  <c r="H15" i="93"/>
  <c r="G15" i="93"/>
  <c r="F15" i="93"/>
  <c r="E15" i="93"/>
  <c r="D15" i="93"/>
  <c r="C15" i="93"/>
  <c r="B15" i="93"/>
  <c r="BA14" i="93"/>
  <c r="AZ14" i="93"/>
  <c r="AY14" i="93"/>
  <c r="AX14" i="93"/>
  <c r="AW14" i="93"/>
  <c r="AV14" i="93"/>
  <c r="AU14" i="93"/>
  <c r="AT14" i="93"/>
  <c r="AS14" i="93"/>
  <c r="AR14" i="93"/>
  <c r="AQ14" i="93"/>
  <c r="AP14" i="93"/>
  <c r="AO14" i="93"/>
  <c r="AN14" i="93"/>
  <c r="AM14" i="93"/>
  <c r="AL14" i="93"/>
  <c r="AK14" i="93"/>
  <c r="AJ14" i="93"/>
  <c r="AI14" i="93"/>
  <c r="AH14" i="93"/>
  <c r="AG14" i="93"/>
  <c r="AF14" i="93"/>
  <c r="AE14" i="93"/>
  <c r="AD14" i="93"/>
  <c r="AC14" i="93"/>
  <c r="AB14" i="93"/>
  <c r="AA14" i="93"/>
  <c r="Z14" i="93"/>
  <c r="Y14" i="93"/>
  <c r="X14" i="93"/>
  <c r="W14" i="93"/>
  <c r="V14" i="93"/>
  <c r="U14" i="93"/>
  <c r="T14" i="93"/>
  <c r="S14" i="93"/>
  <c r="R14" i="93"/>
  <c r="Q14" i="93"/>
  <c r="P14" i="93"/>
  <c r="O14" i="93"/>
  <c r="N14" i="93"/>
  <c r="M14" i="93"/>
  <c r="L14" i="93"/>
  <c r="K14" i="93"/>
  <c r="J14" i="93"/>
  <c r="I14" i="93"/>
  <c r="H14" i="93"/>
  <c r="G14" i="93"/>
  <c r="F14" i="93"/>
  <c r="E14" i="93"/>
  <c r="D14" i="93"/>
  <c r="C14" i="93"/>
  <c r="B14" i="93"/>
  <c r="BA13" i="93"/>
  <c r="AZ13" i="93"/>
  <c r="AY13" i="93"/>
  <c r="AX13" i="93"/>
  <c r="AW13" i="93"/>
  <c r="AV13" i="93"/>
  <c r="AU13" i="93"/>
  <c r="AT13" i="93"/>
  <c r="AS13" i="93"/>
  <c r="AR13" i="93"/>
  <c r="AQ13" i="93"/>
  <c r="AP13" i="93"/>
  <c r="AO13" i="93"/>
  <c r="AN13" i="93"/>
  <c r="AM13" i="93"/>
  <c r="AL13" i="93"/>
  <c r="AK13" i="93"/>
  <c r="AJ13" i="93"/>
  <c r="AI13" i="93"/>
  <c r="AH13" i="93"/>
  <c r="AG13" i="93"/>
  <c r="AF13" i="93"/>
  <c r="AE13" i="93"/>
  <c r="AD13" i="93"/>
  <c r="AC13" i="93"/>
  <c r="AB13" i="93"/>
  <c r="AA13" i="93"/>
  <c r="Z13" i="93"/>
  <c r="Y13" i="93"/>
  <c r="X13" i="93"/>
  <c r="W13" i="93"/>
  <c r="V13" i="93"/>
  <c r="U13" i="93"/>
  <c r="T13" i="93"/>
  <c r="S13" i="93"/>
  <c r="R13" i="93"/>
  <c r="Q13" i="93"/>
  <c r="P13" i="93"/>
  <c r="O13" i="93"/>
  <c r="N13" i="93"/>
  <c r="M13" i="93"/>
  <c r="L13" i="93"/>
  <c r="K13" i="93"/>
  <c r="J13" i="93"/>
  <c r="I13" i="93"/>
  <c r="H13" i="93"/>
  <c r="G13" i="93"/>
  <c r="F13" i="93"/>
  <c r="E13" i="93"/>
  <c r="D13" i="93"/>
  <c r="C13" i="93"/>
  <c r="B13" i="93"/>
  <c r="BA12" i="93"/>
  <c r="AZ12" i="93"/>
  <c r="AY12" i="93"/>
  <c r="AX12" i="93"/>
  <c r="AW12" i="93"/>
  <c r="AV12" i="93"/>
  <c r="AU12" i="93"/>
  <c r="AT12" i="93"/>
  <c r="AS12" i="93"/>
  <c r="AR12" i="93"/>
  <c r="AQ12" i="93"/>
  <c r="AP12" i="93"/>
  <c r="AO12" i="93"/>
  <c r="AN12" i="93"/>
  <c r="AM12" i="93"/>
  <c r="AL12" i="93"/>
  <c r="AK12" i="93"/>
  <c r="AJ12" i="93"/>
  <c r="AI12" i="93"/>
  <c r="AH12" i="93"/>
  <c r="AG12" i="93"/>
  <c r="AF12" i="93"/>
  <c r="AE12" i="93"/>
  <c r="AD12" i="93"/>
  <c r="AC12" i="93"/>
  <c r="AB12" i="93"/>
  <c r="AA12" i="93"/>
  <c r="Z12" i="93"/>
  <c r="Y12" i="93"/>
  <c r="X12" i="93"/>
  <c r="W12" i="93"/>
  <c r="V12" i="93"/>
  <c r="U12" i="93"/>
  <c r="T12" i="93"/>
  <c r="S12" i="93"/>
  <c r="R12" i="93"/>
  <c r="Q12" i="93"/>
  <c r="P12" i="93"/>
  <c r="O12" i="93"/>
  <c r="N12" i="93"/>
  <c r="M12" i="93"/>
  <c r="L12" i="93"/>
  <c r="K12" i="93"/>
  <c r="J12" i="93"/>
  <c r="I12" i="93"/>
  <c r="H12" i="93"/>
  <c r="G12" i="93"/>
  <c r="F12" i="93"/>
  <c r="E12" i="93"/>
  <c r="D12" i="93"/>
  <c r="C12" i="93"/>
  <c r="B12" i="93"/>
  <c r="BA11" i="93"/>
  <c r="AZ11" i="93"/>
  <c r="AY11" i="93"/>
  <c r="AX11" i="93"/>
  <c r="AW11" i="93"/>
  <c r="AV11" i="93"/>
  <c r="AU11" i="93"/>
  <c r="AT11" i="93"/>
  <c r="AS11" i="93"/>
  <c r="AR11" i="93"/>
  <c r="AQ11" i="93"/>
  <c r="AP11" i="93"/>
  <c r="AO11" i="93"/>
  <c r="AN11" i="93"/>
  <c r="AM11" i="93"/>
  <c r="AL11" i="93"/>
  <c r="AK11" i="93"/>
  <c r="AJ11" i="93"/>
  <c r="AI11" i="93"/>
  <c r="AH11" i="93"/>
  <c r="AG11" i="93"/>
  <c r="AF11" i="93"/>
  <c r="AE11" i="93"/>
  <c r="AD11" i="93"/>
  <c r="AC11" i="93"/>
  <c r="AB11" i="93"/>
  <c r="AA11" i="93"/>
  <c r="Z11" i="93"/>
  <c r="Y11" i="93"/>
  <c r="X11" i="93"/>
  <c r="W11" i="93"/>
  <c r="V11" i="93"/>
  <c r="U11" i="93"/>
  <c r="T11" i="93"/>
  <c r="S11" i="93"/>
  <c r="R11" i="93"/>
  <c r="Q11" i="93"/>
  <c r="P11" i="93"/>
  <c r="O11" i="93"/>
  <c r="N11" i="93"/>
  <c r="M11" i="93"/>
  <c r="L11" i="93"/>
  <c r="K11" i="93"/>
  <c r="J11" i="93"/>
  <c r="I11" i="93"/>
  <c r="H11" i="93"/>
  <c r="G11" i="93"/>
  <c r="F11" i="93"/>
  <c r="E11" i="93"/>
  <c r="D11" i="93"/>
  <c r="C11" i="93"/>
  <c r="B11" i="93"/>
  <c r="BA10" i="93"/>
  <c r="AZ10" i="93"/>
  <c r="AY10" i="93"/>
  <c r="AX10" i="93"/>
  <c r="AW10" i="93"/>
  <c r="AV10" i="93"/>
  <c r="AU10" i="93"/>
  <c r="AT10" i="93"/>
  <c r="AS10" i="93"/>
  <c r="AR10" i="93"/>
  <c r="AQ10" i="93"/>
  <c r="AP10" i="93"/>
  <c r="AO10" i="93"/>
  <c r="AN10" i="93"/>
  <c r="AM10" i="93"/>
  <c r="AL10" i="93"/>
  <c r="AK10" i="93"/>
  <c r="AJ10" i="93"/>
  <c r="AI10" i="93"/>
  <c r="AH10" i="93"/>
  <c r="AG10" i="93"/>
  <c r="AF10" i="93"/>
  <c r="AE10" i="93"/>
  <c r="AD10" i="93"/>
  <c r="AC10" i="93"/>
  <c r="AB10" i="93"/>
  <c r="AA10" i="93"/>
  <c r="Z10" i="93"/>
  <c r="Y10" i="93"/>
  <c r="X10" i="93"/>
  <c r="W10" i="93"/>
  <c r="V10" i="93"/>
  <c r="U10" i="93"/>
  <c r="T10" i="93"/>
  <c r="S10" i="93"/>
  <c r="R10" i="93"/>
  <c r="Q10" i="93"/>
  <c r="P10" i="93"/>
  <c r="O10" i="93"/>
  <c r="N10" i="93"/>
  <c r="M10" i="93"/>
  <c r="L10" i="93"/>
  <c r="K10" i="93"/>
  <c r="J10" i="93"/>
  <c r="I10" i="93"/>
  <c r="H10" i="93"/>
  <c r="G10" i="93"/>
  <c r="F10" i="93"/>
  <c r="E10" i="93"/>
  <c r="D10" i="93"/>
  <c r="C10" i="93"/>
  <c r="B10" i="93"/>
  <c r="BA9" i="93"/>
  <c r="AZ9" i="93"/>
  <c r="AY9" i="93"/>
  <c r="AX9" i="93"/>
  <c r="AW9" i="93"/>
  <c r="AV9" i="93"/>
  <c r="AU9" i="93"/>
  <c r="AT9" i="93"/>
  <c r="AS9" i="93"/>
  <c r="AR9" i="93"/>
  <c r="AQ9" i="93"/>
  <c r="AP9" i="93"/>
  <c r="AO9" i="93"/>
  <c r="AN9" i="93"/>
  <c r="AM9" i="93"/>
  <c r="AL9" i="93"/>
  <c r="AK9" i="93"/>
  <c r="AJ9" i="93"/>
  <c r="AI9" i="93"/>
  <c r="AH9" i="93"/>
  <c r="AG9" i="93"/>
  <c r="AF9" i="93"/>
  <c r="AE9" i="93"/>
  <c r="AD9" i="93"/>
  <c r="AC9" i="93"/>
  <c r="AB9" i="93"/>
  <c r="AA9" i="93"/>
  <c r="Z9" i="93"/>
  <c r="Y9" i="93"/>
  <c r="X9" i="93"/>
  <c r="W9" i="93"/>
  <c r="V9" i="93"/>
  <c r="U9" i="93"/>
  <c r="T9" i="93"/>
  <c r="S9" i="93"/>
  <c r="R9" i="93"/>
  <c r="Q9" i="93"/>
  <c r="P9" i="93"/>
  <c r="O9" i="93"/>
  <c r="N9" i="93"/>
  <c r="M9" i="93"/>
  <c r="L9" i="93"/>
  <c r="K9" i="93"/>
  <c r="J9" i="93"/>
  <c r="I9" i="93"/>
  <c r="H9" i="93"/>
  <c r="G9" i="93"/>
  <c r="F9" i="93"/>
  <c r="E9" i="93"/>
  <c r="D9" i="93"/>
  <c r="C9" i="93"/>
  <c r="B9" i="93"/>
  <c r="BA8" i="93"/>
  <c r="AZ8" i="93"/>
  <c r="AY8" i="93"/>
  <c r="AX8" i="93"/>
  <c r="AW8" i="93"/>
  <c r="AV8" i="93"/>
  <c r="AU8" i="93"/>
  <c r="AT8" i="93"/>
  <c r="AS8" i="93"/>
  <c r="AR8" i="93"/>
  <c r="AQ8" i="93"/>
  <c r="AP8" i="93"/>
  <c r="AO8" i="93"/>
  <c r="AN8" i="93"/>
  <c r="AM8" i="93"/>
  <c r="AL8" i="93"/>
  <c r="AK8" i="93"/>
  <c r="AJ8" i="93"/>
  <c r="AI8" i="93"/>
  <c r="AH8" i="93"/>
  <c r="AG8" i="93"/>
  <c r="AF8" i="93"/>
  <c r="AE8" i="93"/>
  <c r="AD8" i="93"/>
  <c r="AC8" i="93"/>
  <c r="AB8" i="93"/>
  <c r="AA8" i="93"/>
  <c r="Z8" i="93"/>
  <c r="Y8" i="93"/>
  <c r="X8" i="93"/>
  <c r="W8" i="93"/>
  <c r="V8" i="93"/>
  <c r="U8" i="93"/>
  <c r="T8" i="93"/>
  <c r="S8" i="93"/>
  <c r="R8" i="93"/>
  <c r="Q8" i="93"/>
  <c r="P8" i="93"/>
  <c r="O8" i="93"/>
  <c r="N8" i="93"/>
  <c r="M8" i="93"/>
  <c r="L8" i="93"/>
  <c r="K8" i="93"/>
  <c r="J8" i="93"/>
  <c r="I8" i="93"/>
  <c r="H8" i="93"/>
  <c r="G8" i="93"/>
  <c r="F8" i="93"/>
  <c r="E8" i="93"/>
  <c r="D8" i="93"/>
  <c r="C8" i="93"/>
  <c r="B8" i="93"/>
  <c r="BA7" i="93"/>
  <c r="AZ7" i="93"/>
  <c r="AY7" i="93"/>
  <c r="AX7" i="93"/>
  <c r="AW7" i="93"/>
  <c r="AV7" i="93"/>
  <c r="AU7" i="93"/>
  <c r="AT7" i="93"/>
  <c r="AS7" i="93"/>
  <c r="AR7" i="93"/>
  <c r="AQ7" i="93"/>
  <c r="AP7" i="93"/>
  <c r="AO7" i="93"/>
  <c r="AN7" i="93"/>
  <c r="AM7" i="93"/>
  <c r="AL7" i="93"/>
  <c r="AK7" i="93"/>
  <c r="AJ7" i="93"/>
  <c r="AI7" i="93"/>
  <c r="AH7" i="93"/>
  <c r="AG7" i="93"/>
  <c r="AF7" i="93"/>
  <c r="AE7" i="93"/>
  <c r="AD7" i="93"/>
  <c r="AC7" i="93"/>
  <c r="AB7" i="93"/>
  <c r="AA7" i="93"/>
  <c r="Z7" i="93"/>
  <c r="Y7" i="93"/>
  <c r="X7" i="93"/>
  <c r="W7" i="93"/>
  <c r="V7" i="93"/>
  <c r="U7" i="93"/>
  <c r="T7" i="93"/>
  <c r="S7" i="93"/>
  <c r="R7" i="93"/>
  <c r="Q7" i="93"/>
  <c r="P7" i="93"/>
  <c r="O7" i="93"/>
  <c r="N7" i="93"/>
  <c r="M7" i="93"/>
  <c r="L7" i="93"/>
  <c r="K7" i="93"/>
  <c r="J7" i="93"/>
  <c r="I7" i="93"/>
  <c r="H7" i="93"/>
  <c r="G7" i="93"/>
  <c r="F7" i="93"/>
  <c r="E7" i="93"/>
  <c r="D7" i="93"/>
  <c r="C7" i="93"/>
  <c r="B7" i="93"/>
  <c r="BA6" i="93"/>
  <c r="AZ6" i="93"/>
  <c r="AY6" i="93"/>
  <c r="AX6" i="93"/>
  <c r="AW6" i="93"/>
  <c r="AV6" i="93"/>
  <c r="AU6" i="93"/>
  <c r="AT6" i="93"/>
  <c r="AS6" i="93"/>
  <c r="AR6" i="93"/>
  <c r="AQ6" i="93"/>
  <c r="AP6" i="93"/>
  <c r="AO6" i="93"/>
  <c r="AN6" i="93"/>
  <c r="AM6" i="93"/>
  <c r="AL6" i="93"/>
  <c r="AK6" i="93"/>
  <c r="AJ6" i="93"/>
  <c r="AI6" i="93"/>
  <c r="AH6" i="93"/>
  <c r="AG6" i="93"/>
  <c r="AF6" i="93"/>
  <c r="AE6" i="93"/>
  <c r="AD6" i="93"/>
  <c r="AC6" i="93"/>
  <c r="AB6" i="93"/>
  <c r="AA6" i="93"/>
  <c r="Z6" i="93"/>
  <c r="Y6" i="93"/>
  <c r="X6" i="93"/>
  <c r="W6" i="93"/>
  <c r="V6" i="93"/>
  <c r="U6" i="93"/>
  <c r="T6" i="93"/>
  <c r="S6" i="93"/>
  <c r="R6" i="93"/>
  <c r="Q6" i="93"/>
  <c r="P6" i="93"/>
  <c r="O6" i="93"/>
  <c r="N6" i="93"/>
  <c r="M6" i="93"/>
  <c r="L6" i="93"/>
  <c r="K6" i="93"/>
  <c r="J6" i="93"/>
  <c r="I6" i="93"/>
  <c r="H6" i="93"/>
  <c r="G6" i="93"/>
  <c r="F6" i="93"/>
  <c r="E6" i="93"/>
  <c r="D6" i="93"/>
  <c r="C6" i="93"/>
  <c r="B6" i="93"/>
  <c r="BA5" i="93"/>
  <c r="AZ5" i="93"/>
  <c r="AY5" i="93"/>
  <c r="AX5" i="93"/>
  <c r="AW5" i="93"/>
  <c r="AV5" i="93"/>
  <c r="AU5" i="93"/>
  <c r="AT5" i="93"/>
  <c r="AS5" i="93"/>
  <c r="AR5" i="93"/>
  <c r="AQ5" i="93"/>
  <c r="AP5" i="93"/>
  <c r="AO5" i="93"/>
  <c r="AN5" i="93"/>
  <c r="AM5" i="93"/>
  <c r="AL5" i="93"/>
  <c r="AK5" i="93"/>
  <c r="AJ5" i="93"/>
  <c r="AI5" i="93"/>
  <c r="AH5" i="93"/>
  <c r="AG5" i="93"/>
  <c r="AF5" i="93"/>
  <c r="AE5" i="93"/>
  <c r="AD5" i="93"/>
  <c r="AC5" i="93"/>
  <c r="AB5" i="93"/>
  <c r="AA5" i="93"/>
  <c r="Z5" i="93"/>
  <c r="Y5" i="93"/>
  <c r="X5" i="93"/>
  <c r="W5" i="93"/>
  <c r="V5" i="93"/>
  <c r="U5" i="93"/>
  <c r="T5" i="93"/>
  <c r="S5" i="93"/>
  <c r="R5" i="93"/>
  <c r="Q5" i="93"/>
  <c r="P5" i="93"/>
  <c r="O5" i="93"/>
  <c r="N5" i="93"/>
  <c r="M5" i="93"/>
  <c r="L5" i="93"/>
  <c r="K5" i="93"/>
  <c r="J5" i="93"/>
  <c r="I5" i="93"/>
  <c r="H5" i="93"/>
  <c r="G5" i="93"/>
  <c r="F5" i="93"/>
  <c r="E5" i="93"/>
  <c r="D5" i="93"/>
  <c r="C5" i="93"/>
  <c r="B5" i="93"/>
  <c r="BA243" i="90"/>
  <c r="AZ243" i="90"/>
  <c r="AY243" i="90"/>
  <c r="AX243" i="90"/>
  <c r="AW243" i="90"/>
  <c r="AV243" i="90"/>
  <c r="AU243" i="90"/>
  <c r="AT243" i="90"/>
  <c r="AS243" i="90"/>
  <c r="AR243" i="90"/>
  <c r="AQ243" i="90"/>
  <c r="AP243" i="90"/>
  <c r="AO243" i="90"/>
  <c r="AN243" i="90"/>
  <c r="AM243" i="90"/>
  <c r="AL243" i="90"/>
  <c r="AK243" i="90"/>
  <c r="AJ243" i="90"/>
  <c r="AI243" i="90"/>
  <c r="AH243" i="90"/>
  <c r="AG243" i="90"/>
  <c r="AF243" i="90"/>
  <c r="AE243" i="90"/>
  <c r="AD243" i="90"/>
  <c r="AC243" i="90"/>
  <c r="AB243" i="90"/>
  <c r="AA243" i="90"/>
  <c r="Z243" i="90"/>
  <c r="Y243" i="90"/>
  <c r="X243" i="90"/>
  <c r="W243" i="90"/>
  <c r="V243" i="90"/>
  <c r="U243" i="90"/>
  <c r="T243" i="90"/>
  <c r="S243" i="90"/>
  <c r="R243" i="90"/>
  <c r="Q243" i="90"/>
  <c r="P243" i="90"/>
  <c r="O243" i="90"/>
  <c r="N243" i="90"/>
  <c r="M243" i="90"/>
  <c r="L243" i="90"/>
  <c r="K243" i="90"/>
  <c r="J243" i="90"/>
  <c r="I243" i="90"/>
  <c r="H243" i="90"/>
  <c r="G243" i="90"/>
  <c r="F243" i="90"/>
  <c r="E243" i="90"/>
  <c r="D243" i="90"/>
  <c r="C243" i="90"/>
  <c r="B243" i="90"/>
  <c r="BA242" i="90"/>
  <c r="AZ242" i="90"/>
  <c r="AY242" i="90"/>
  <c r="AX242" i="90"/>
  <c r="AW242" i="90"/>
  <c r="AV242" i="90"/>
  <c r="AU242" i="90"/>
  <c r="AT242" i="90"/>
  <c r="AS242" i="90"/>
  <c r="AR242" i="90"/>
  <c r="AQ242" i="90"/>
  <c r="AP242" i="90"/>
  <c r="AO242" i="90"/>
  <c r="AN242" i="90"/>
  <c r="AM242" i="90"/>
  <c r="AL242" i="90"/>
  <c r="AK242" i="90"/>
  <c r="AJ242" i="90"/>
  <c r="AI242" i="90"/>
  <c r="AH242" i="90"/>
  <c r="AG242" i="90"/>
  <c r="AF242" i="90"/>
  <c r="AE242" i="90"/>
  <c r="AD242" i="90"/>
  <c r="AC242" i="90"/>
  <c r="AB242" i="90"/>
  <c r="AA242" i="90"/>
  <c r="Z242" i="90"/>
  <c r="Y242" i="90"/>
  <c r="X242" i="90"/>
  <c r="W242" i="90"/>
  <c r="V242" i="90"/>
  <c r="U242" i="90"/>
  <c r="T242" i="90"/>
  <c r="S242" i="90"/>
  <c r="R242" i="90"/>
  <c r="Q242" i="90"/>
  <c r="P242" i="90"/>
  <c r="O242" i="90"/>
  <c r="N242" i="90"/>
  <c r="M242" i="90"/>
  <c r="L242" i="90"/>
  <c r="K242" i="90"/>
  <c r="J242" i="90"/>
  <c r="I242" i="90"/>
  <c r="H242" i="90"/>
  <c r="G242" i="90"/>
  <c r="F242" i="90"/>
  <c r="E242" i="90"/>
  <c r="D242" i="90"/>
  <c r="C242" i="90"/>
  <c r="B242" i="90"/>
  <c r="BA241" i="90"/>
  <c r="AZ241" i="90"/>
  <c r="AY241" i="90"/>
  <c r="AX241" i="90"/>
  <c r="AW241" i="90"/>
  <c r="AV241" i="90"/>
  <c r="AU241" i="90"/>
  <c r="AT241" i="90"/>
  <c r="AS241" i="90"/>
  <c r="AR241" i="90"/>
  <c r="AQ241" i="90"/>
  <c r="AP241" i="90"/>
  <c r="AO241" i="90"/>
  <c r="AN241" i="90"/>
  <c r="AM241" i="90"/>
  <c r="AL241" i="90"/>
  <c r="AK241" i="90"/>
  <c r="AJ241" i="90"/>
  <c r="AI241" i="90"/>
  <c r="AH241" i="90"/>
  <c r="AG241" i="90"/>
  <c r="AF241" i="90"/>
  <c r="AE241" i="90"/>
  <c r="AD241" i="90"/>
  <c r="AC241" i="90"/>
  <c r="AB241" i="90"/>
  <c r="AA241" i="90"/>
  <c r="Z241" i="90"/>
  <c r="Y241" i="90"/>
  <c r="X241" i="90"/>
  <c r="W241" i="90"/>
  <c r="V241" i="90"/>
  <c r="U241" i="90"/>
  <c r="T241" i="90"/>
  <c r="S241" i="90"/>
  <c r="R241" i="90"/>
  <c r="Q241" i="90"/>
  <c r="P241" i="90"/>
  <c r="O241" i="90"/>
  <c r="N241" i="90"/>
  <c r="M241" i="90"/>
  <c r="L241" i="90"/>
  <c r="K241" i="90"/>
  <c r="J241" i="90"/>
  <c r="I241" i="90"/>
  <c r="H241" i="90"/>
  <c r="G241" i="90"/>
  <c r="F241" i="90"/>
  <c r="E241" i="90"/>
  <c r="D241" i="90"/>
  <c r="C241" i="90"/>
  <c r="B241" i="90"/>
  <c r="BA240" i="90"/>
  <c r="AZ240" i="90"/>
  <c r="AY240" i="90"/>
  <c r="AX240" i="90"/>
  <c r="AW240" i="90"/>
  <c r="AV240" i="90"/>
  <c r="AU240" i="90"/>
  <c r="AT240" i="90"/>
  <c r="AS240" i="90"/>
  <c r="AR240" i="90"/>
  <c r="AQ240" i="90"/>
  <c r="AP240" i="90"/>
  <c r="AO240" i="90"/>
  <c r="AN240" i="90"/>
  <c r="AM240" i="90"/>
  <c r="AL240" i="90"/>
  <c r="AK240" i="90"/>
  <c r="AJ240" i="90"/>
  <c r="AI240" i="90"/>
  <c r="AH240" i="90"/>
  <c r="AG240" i="90"/>
  <c r="AF240" i="90"/>
  <c r="AE240" i="90"/>
  <c r="AD240" i="90"/>
  <c r="AC240" i="90"/>
  <c r="AB240" i="90"/>
  <c r="AA240" i="90"/>
  <c r="Z240" i="90"/>
  <c r="Y240" i="90"/>
  <c r="X240" i="90"/>
  <c r="W240" i="90"/>
  <c r="V240" i="90"/>
  <c r="U240" i="90"/>
  <c r="T240" i="90"/>
  <c r="S240" i="90"/>
  <c r="R240" i="90"/>
  <c r="Q240" i="90"/>
  <c r="P240" i="90"/>
  <c r="O240" i="90"/>
  <c r="N240" i="90"/>
  <c r="M240" i="90"/>
  <c r="L240" i="90"/>
  <c r="K240" i="90"/>
  <c r="J240" i="90"/>
  <c r="I240" i="90"/>
  <c r="H240" i="90"/>
  <c r="G240" i="90"/>
  <c r="F240" i="90"/>
  <c r="E240" i="90"/>
  <c r="D240" i="90"/>
  <c r="C240" i="90"/>
  <c r="B240" i="90"/>
  <c r="BA239" i="90"/>
  <c r="AZ239" i="90"/>
  <c r="AY239" i="90"/>
  <c r="AX239" i="90"/>
  <c r="AW239" i="90"/>
  <c r="AV239" i="90"/>
  <c r="AU239" i="90"/>
  <c r="AT239" i="90"/>
  <c r="AS239" i="90"/>
  <c r="AR239" i="90"/>
  <c r="AQ239" i="90"/>
  <c r="AP239" i="90"/>
  <c r="AO239" i="90"/>
  <c r="AN239" i="90"/>
  <c r="AM239" i="90"/>
  <c r="AL239" i="90"/>
  <c r="AK239" i="90"/>
  <c r="AJ239" i="90"/>
  <c r="AI239" i="90"/>
  <c r="AH239" i="90"/>
  <c r="AG239" i="90"/>
  <c r="AF239" i="90"/>
  <c r="AE239" i="90"/>
  <c r="AD239" i="90"/>
  <c r="AC239" i="90"/>
  <c r="AB239" i="90"/>
  <c r="AA239" i="90"/>
  <c r="Z239" i="90"/>
  <c r="Y239" i="90"/>
  <c r="X239" i="90"/>
  <c r="W239" i="90"/>
  <c r="V239" i="90"/>
  <c r="U239" i="90"/>
  <c r="T239" i="90"/>
  <c r="S239" i="90"/>
  <c r="R239" i="90"/>
  <c r="Q239" i="90"/>
  <c r="P239" i="90"/>
  <c r="O239" i="90"/>
  <c r="N239" i="90"/>
  <c r="M239" i="90"/>
  <c r="L239" i="90"/>
  <c r="K239" i="90"/>
  <c r="J239" i="90"/>
  <c r="I239" i="90"/>
  <c r="H239" i="90"/>
  <c r="G239" i="90"/>
  <c r="F239" i="90"/>
  <c r="E239" i="90"/>
  <c r="D239" i="90"/>
  <c r="C239" i="90"/>
  <c r="B239" i="90"/>
  <c r="BA238" i="90"/>
  <c r="AZ238" i="90"/>
  <c r="AY238" i="90"/>
  <c r="AX238" i="90"/>
  <c r="AW238" i="90"/>
  <c r="AV238" i="90"/>
  <c r="AU238" i="90"/>
  <c r="AT238" i="90"/>
  <c r="AS238" i="90"/>
  <c r="AR238" i="90"/>
  <c r="AQ238" i="90"/>
  <c r="AP238" i="90"/>
  <c r="AO238" i="90"/>
  <c r="AN238" i="90"/>
  <c r="AM238" i="90"/>
  <c r="AL238" i="90"/>
  <c r="AK238" i="90"/>
  <c r="AJ238" i="90"/>
  <c r="AI238" i="90"/>
  <c r="AH238" i="90"/>
  <c r="AG238" i="90"/>
  <c r="AF238" i="90"/>
  <c r="AE238" i="90"/>
  <c r="AD238" i="90"/>
  <c r="AC238" i="90"/>
  <c r="AB238" i="90"/>
  <c r="AA238" i="90"/>
  <c r="Z238" i="90"/>
  <c r="Y238" i="90"/>
  <c r="X238" i="90"/>
  <c r="W238" i="90"/>
  <c r="V238" i="90"/>
  <c r="U238" i="90"/>
  <c r="T238" i="90"/>
  <c r="S238" i="90"/>
  <c r="R238" i="90"/>
  <c r="Q238" i="90"/>
  <c r="P238" i="90"/>
  <c r="O238" i="90"/>
  <c r="N238" i="90"/>
  <c r="M238" i="90"/>
  <c r="L238" i="90"/>
  <c r="K238" i="90"/>
  <c r="J238" i="90"/>
  <c r="I238" i="90"/>
  <c r="H238" i="90"/>
  <c r="G238" i="90"/>
  <c r="F238" i="90"/>
  <c r="E238" i="90"/>
  <c r="D238" i="90"/>
  <c r="C238" i="90"/>
  <c r="B238" i="90"/>
  <c r="BA237" i="90"/>
  <c r="AZ237" i="90"/>
  <c r="AY237" i="90"/>
  <c r="AX237" i="90"/>
  <c r="AW237" i="90"/>
  <c r="AV237" i="90"/>
  <c r="AU237" i="90"/>
  <c r="AT237" i="90"/>
  <c r="AS237" i="90"/>
  <c r="AR237" i="90"/>
  <c r="AQ237" i="90"/>
  <c r="AP237" i="90"/>
  <c r="AO237" i="90"/>
  <c r="AN237" i="90"/>
  <c r="AM237" i="90"/>
  <c r="AL237" i="90"/>
  <c r="AK237" i="90"/>
  <c r="AJ237" i="90"/>
  <c r="AI237" i="90"/>
  <c r="AH237" i="90"/>
  <c r="AG237" i="90"/>
  <c r="AF237" i="90"/>
  <c r="AE237" i="90"/>
  <c r="AD237" i="90"/>
  <c r="AC237" i="90"/>
  <c r="AB237" i="90"/>
  <c r="AA237" i="90"/>
  <c r="Z237" i="90"/>
  <c r="Y237" i="90"/>
  <c r="X237" i="90"/>
  <c r="W237" i="90"/>
  <c r="V237" i="90"/>
  <c r="U237" i="90"/>
  <c r="T237" i="90"/>
  <c r="S237" i="90"/>
  <c r="R237" i="90"/>
  <c r="Q237" i="90"/>
  <c r="P237" i="90"/>
  <c r="O237" i="90"/>
  <c r="N237" i="90"/>
  <c r="M237" i="90"/>
  <c r="L237" i="90"/>
  <c r="K237" i="90"/>
  <c r="J237" i="90"/>
  <c r="I237" i="90"/>
  <c r="H237" i="90"/>
  <c r="G237" i="90"/>
  <c r="F237" i="90"/>
  <c r="E237" i="90"/>
  <c r="D237" i="90"/>
  <c r="C237" i="90"/>
  <c r="B237" i="90"/>
  <c r="BA236" i="90"/>
  <c r="AZ236" i="90"/>
  <c r="AY236" i="90"/>
  <c r="AX236" i="90"/>
  <c r="AW236" i="90"/>
  <c r="AV236" i="90"/>
  <c r="AU236" i="90"/>
  <c r="AT236" i="90"/>
  <c r="AS236" i="90"/>
  <c r="AR236" i="90"/>
  <c r="AQ236" i="90"/>
  <c r="AP236" i="90"/>
  <c r="AO236" i="90"/>
  <c r="AN236" i="90"/>
  <c r="AM236" i="90"/>
  <c r="AL236" i="90"/>
  <c r="AK236" i="90"/>
  <c r="AJ236" i="90"/>
  <c r="AI236" i="90"/>
  <c r="AH236" i="90"/>
  <c r="AG236" i="90"/>
  <c r="AF236" i="90"/>
  <c r="AE236" i="90"/>
  <c r="AD236" i="90"/>
  <c r="AC236" i="90"/>
  <c r="AB236" i="90"/>
  <c r="AA236" i="90"/>
  <c r="Z236" i="90"/>
  <c r="Y236" i="90"/>
  <c r="X236" i="90"/>
  <c r="W236" i="90"/>
  <c r="V236" i="90"/>
  <c r="U236" i="90"/>
  <c r="T236" i="90"/>
  <c r="S236" i="90"/>
  <c r="R236" i="90"/>
  <c r="Q236" i="90"/>
  <c r="P236" i="90"/>
  <c r="O236" i="90"/>
  <c r="N236" i="90"/>
  <c r="M236" i="90"/>
  <c r="L236" i="90"/>
  <c r="K236" i="90"/>
  <c r="J236" i="90"/>
  <c r="I236" i="90"/>
  <c r="H236" i="90"/>
  <c r="G236" i="90"/>
  <c r="F236" i="90"/>
  <c r="E236" i="90"/>
  <c r="D236" i="90"/>
  <c r="C236" i="90"/>
  <c r="B236" i="90"/>
  <c r="BA235" i="90"/>
  <c r="AZ235" i="90"/>
  <c r="AY235" i="90"/>
  <c r="AX235" i="90"/>
  <c r="AW235" i="90"/>
  <c r="AV235" i="90"/>
  <c r="AU235" i="90"/>
  <c r="AT235" i="90"/>
  <c r="AS235" i="90"/>
  <c r="AR235" i="90"/>
  <c r="AQ235" i="90"/>
  <c r="AP235" i="90"/>
  <c r="AO235" i="90"/>
  <c r="AN235" i="90"/>
  <c r="AM235" i="90"/>
  <c r="AL235" i="90"/>
  <c r="AK235" i="90"/>
  <c r="AJ235" i="90"/>
  <c r="AI235" i="90"/>
  <c r="AH235" i="90"/>
  <c r="AG235" i="90"/>
  <c r="AF235" i="90"/>
  <c r="AE235" i="90"/>
  <c r="AD235" i="90"/>
  <c r="AC235" i="90"/>
  <c r="AB235" i="90"/>
  <c r="AA235" i="90"/>
  <c r="Z235" i="90"/>
  <c r="Y235" i="90"/>
  <c r="X235" i="90"/>
  <c r="W235" i="90"/>
  <c r="V235" i="90"/>
  <c r="U235" i="90"/>
  <c r="T235" i="90"/>
  <c r="S235" i="90"/>
  <c r="R235" i="90"/>
  <c r="Q235" i="90"/>
  <c r="P235" i="90"/>
  <c r="O235" i="90"/>
  <c r="N235" i="90"/>
  <c r="M235" i="90"/>
  <c r="L235" i="90"/>
  <c r="K235" i="90"/>
  <c r="J235" i="90"/>
  <c r="I235" i="90"/>
  <c r="H235" i="90"/>
  <c r="G235" i="90"/>
  <c r="F235" i="90"/>
  <c r="E235" i="90"/>
  <c r="D235" i="90"/>
  <c r="C235" i="90"/>
  <c r="B235" i="90"/>
  <c r="BA234" i="90"/>
  <c r="AZ234" i="90"/>
  <c r="AY234" i="90"/>
  <c r="AX234" i="90"/>
  <c r="AW234" i="90"/>
  <c r="AV234" i="90"/>
  <c r="AU234" i="90"/>
  <c r="AT234" i="90"/>
  <c r="AS234" i="90"/>
  <c r="AR234" i="90"/>
  <c r="AQ234" i="90"/>
  <c r="AP234" i="90"/>
  <c r="AO234" i="90"/>
  <c r="AN234" i="90"/>
  <c r="AM234" i="90"/>
  <c r="AL234" i="90"/>
  <c r="AK234" i="90"/>
  <c r="AJ234" i="90"/>
  <c r="AI234" i="90"/>
  <c r="AH234" i="90"/>
  <c r="AG234" i="90"/>
  <c r="AF234" i="90"/>
  <c r="AE234" i="90"/>
  <c r="AD234" i="90"/>
  <c r="AC234" i="90"/>
  <c r="AB234" i="90"/>
  <c r="AA234" i="90"/>
  <c r="Z234" i="90"/>
  <c r="Y234" i="90"/>
  <c r="X234" i="90"/>
  <c r="W234" i="90"/>
  <c r="V234" i="90"/>
  <c r="U234" i="90"/>
  <c r="T234" i="90"/>
  <c r="S234" i="90"/>
  <c r="R234" i="90"/>
  <c r="Q234" i="90"/>
  <c r="P234" i="90"/>
  <c r="O234" i="90"/>
  <c r="N234" i="90"/>
  <c r="M234" i="90"/>
  <c r="L234" i="90"/>
  <c r="K234" i="90"/>
  <c r="J234" i="90"/>
  <c r="I234" i="90"/>
  <c r="H234" i="90"/>
  <c r="G234" i="90"/>
  <c r="F234" i="90"/>
  <c r="E234" i="90"/>
  <c r="D234" i="90"/>
  <c r="C234" i="90"/>
  <c r="B234" i="90"/>
  <c r="BA233" i="90"/>
  <c r="AZ233" i="90"/>
  <c r="AY233" i="90"/>
  <c r="AX233" i="90"/>
  <c r="AW233" i="90"/>
  <c r="AV233" i="90"/>
  <c r="AU233" i="90"/>
  <c r="AT233" i="90"/>
  <c r="AS233" i="90"/>
  <c r="AR233" i="90"/>
  <c r="AQ233" i="90"/>
  <c r="AP233" i="90"/>
  <c r="AO233" i="90"/>
  <c r="AN233" i="90"/>
  <c r="AM233" i="90"/>
  <c r="AL233" i="90"/>
  <c r="AK233" i="90"/>
  <c r="AJ233" i="90"/>
  <c r="AI233" i="90"/>
  <c r="AH233" i="90"/>
  <c r="AG233" i="90"/>
  <c r="AF233" i="90"/>
  <c r="AE233" i="90"/>
  <c r="AD233" i="90"/>
  <c r="AC233" i="90"/>
  <c r="AB233" i="90"/>
  <c r="AA233" i="90"/>
  <c r="Z233" i="90"/>
  <c r="Y233" i="90"/>
  <c r="X233" i="90"/>
  <c r="W233" i="90"/>
  <c r="V233" i="90"/>
  <c r="U233" i="90"/>
  <c r="T233" i="90"/>
  <c r="S233" i="90"/>
  <c r="R233" i="90"/>
  <c r="Q233" i="90"/>
  <c r="P233" i="90"/>
  <c r="O233" i="90"/>
  <c r="N233" i="90"/>
  <c r="M233" i="90"/>
  <c r="L233" i="90"/>
  <c r="K233" i="90"/>
  <c r="J233" i="90"/>
  <c r="I233" i="90"/>
  <c r="H233" i="90"/>
  <c r="G233" i="90"/>
  <c r="F233" i="90"/>
  <c r="E233" i="90"/>
  <c r="D233" i="90"/>
  <c r="C233" i="90"/>
  <c r="B233" i="90"/>
  <c r="BA232" i="90"/>
  <c r="AZ232" i="90"/>
  <c r="AY232" i="90"/>
  <c r="AX232" i="90"/>
  <c r="AW232" i="90"/>
  <c r="AV232" i="90"/>
  <c r="AU232" i="90"/>
  <c r="AT232" i="90"/>
  <c r="AS232" i="90"/>
  <c r="AR232" i="90"/>
  <c r="AQ232" i="90"/>
  <c r="AP232" i="90"/>
  <c r="AO232" i="90"/>
  <c r="AN232" i="90"/>
  <c r="AM232" i="90"/>
  <c r="AL232" i="90"/>
  <c r="AK232" i="90"/>
  <c r="AJ232" i="90"/>
  <c r="AI232" i="90"/>
  <c r="AH232" i="90"/>
  <c r="AG232" i="90"/>
  <c r="AF232" i="90"/>
  <c r="AE232" i="90"/>
  <c r="AD232" i="90"/>
  <c r="AC232" i="90"/>
  <c r="AB232" i="90"/>
  <c r="AA232" i="90"/>
  <c r="Z232" i="90"/>
  <c r="Y232" i="90"/>
  <c r="X232" i="90"/>
  <c r="W232" i="90"/>
  <c r="V232" i="90"/>
  <c r="U232" i="90"/>
  <c r="T232" i="90"/>
  <c r="S232" i="90"/>
  <c r="R232" i="90"/>
  <c r="Q232" i="90"/>
  <c r="P232" i="90"/>
  <c r="O232" i="90"/>
  <c r="N232" i="90"/>
  <c r="M232" i="90"/>
  <c r="L232" i="90"/>
  <c r="K232" i="90"/>
  <c r="J232" i="90"/>
  <c r="I232" i="90"/>
  <c r="H232" i="90"/>
  <c r="G232" i="90"/>
  <c r="F232" i="90"/>
  <c r="E232" i="90"/>
  <c r="D232" i="90"/>
  <c r="C232" i="90"/>
  <c r="B232" i="90"/>
  <c r="BA231" i="90"/>
  <c r="AZ231" i="90"/>
  <c r="AY231" i="90"/>
  <c r="AX231" i="90"/>
  <c r="AW231" i="90"/>
  <c r="AV231" i="90"/>
  <c r="AU231" i="90"/>
  <c r="AT231" i="90"/>
  <c r="AS231" i="90"/>
  <c r="AR231" i="90"/>
  <c r="AQ231" i="90"/>
  <c r="AP231" i="90"/>
  <c r="AO231" i="90"/>
  <c r="AN231" i="90"/>
  <c r="AM231" i="90"/>
  <c r="AL231" i="90"/>
  <c r="AK231" i="90"/>
  <c r="AJ231" i="90"/>
  <c r="AI231" i="90"/>
  <c r="AH231" i="90"/>
  <c r="AG231" i="90"/>
  <c r="AF231" i="90"/>
  <c r="AE231" i="90"/>
  <c r="AD231" i="90"/>
  <c r="AC231" i="90"/>
  <c r="AB231" i="90"/>
  <c r="AA231" i="90"/>
  <c r="Z231" i="90"/>
  <c r="Y231" i="90"/>
  <c r="X231" i="90"/>
  <c r="W231" i="90"/>
  <c r="V231" i="90"/>
  <c r="U231" i="90"/>
  <c r="T231" i="90"/>
  <c r="S231" i="90"/>
  <c r="R231" i="90"/>
  <c r="Q231" i="90"/>
  <c r="P231" i="90"/>
  <c r="O231" i="90"/>
  <c r="N231" i="90"/>
  <c r="M231" i="90"/>
  <c r="L231" i="90"/>
  <c r="K231" i="90"/>
  <c r="J231" i="90"/>
  <c r="I231" i="90"/>
  <c r="H231" i="90"/>
  <c r="G231" i="90"/>
  <c r="F231" i="90"/>
  <c r="E231" i="90"/>
  <c r="D231" i="90"/>
  <c r="C231" i="90"/>
  <c r="B231" i="90"/>
  <c r="BA230" i="90"/>
  <c r="AZ230" i="90"/>
  <c r="AY230" i="90"/>
  <c r="AX230" i="90"/>
  <c r="AW230" i="90"/>
  <c r="AV230" i="90"/>
  <c r="AU230" i="90"/>
  <c r="AT230" i="90"/>
  <c r="AS230" i="90"/>
  <c r="AR230" i="90"/>
  <c r="AQ230" i="90"/>
  <c r="AP230" i="90"/>
  <c r="AO230" i="90"/>
  <c r="AN230" i="90"/>
  <c r="AM230" i="90"/>
  <c r="AL230" i="90"/>
  <c r="AK230" i="90"/>
  <c r="AJ230" i="90"/>
  <c r="AI230" i="90"/>
  <c r="AH230" i="90"/>
  <c r="AG230" i="90"/>
  <c r="AF230" i="90"/>
  <c r="AE230" i="90"/>
  <c r="AD230" i="90"/>
  <c r="AC230" i="90"/>
  <c r="AB230" i="90"/>
  <c r="AA230" i="90"/>
  <c r="Z230" i="90"/>
  <c r="Y230" i="90"/>
  <c r="X230" i="90"/>
  <c r="W230" i="90"/>
  <c r="V230" i="90"/>
  <c r="U230" i="90"/>
  <c r="T230" i="90"/>
  <c r="S230" i="90"/>
  <c r="R230" i="90"/>
  <c r="Q230" i="90"/>
  <c r="P230" i="90"/>
  <c r="O230" i="90"/>
  <c r="N230" i="90"/>
  <c r="M230" i="90"/>
  <c r="L230" i="90"/>
  <c r="K230" i="90"/>
  <c r="J230" i="90"/>
  <c r="I230" i="90"/>
  <c r="H230" i="90"/>
  <c r="G230" i="90"/>
  <c r="F230" i="90"/>
  <c r="E230" i="90"/>
  <c r="D230" i="90"/>
  <c r="C230" i="90"/>
  <c r="B230" i="90"/>
  <c r="BA229" i="90"/>
  <c r="AZ229" i="90"/>
  <c r="AY229" i="90"/>
  <c r="AX229" i="90"/>
  <c r="AW229" i="90"/>
  <c r="AV229" i="90"/>
  <c r="AU229" i="90"/>
  <c r="AT229" i="90"/>
  <c r="AS229" i="90"/>
  <c r="AR229" i="90"/>
  <c r="AQ229" i="90"/>
  <c r="AP229" i="90"/>
  <c r="AO229" i="90"/>
  <c r="AN229" i="90"/>
  <c r="AM229" i="90"/>
  <c r="AL229" i="90"/>
  <c r="AK229" i="90"/>
  <c r="AJ229" i="90"/>
  <c r="AI229" i="90"/>
  <c r="AH229" i="90"/>
  <c r="AG229" i="90"/>
  <c r="AF229" i="90"/>
  <c r="AE229" i="90"/>
  <c r="AD229" i="90"/>
  <c r="AC229" i="90"/>
  <c r="AB229" i="90"/>
  <c r="AA229" i="90"/>
  <c r="Z229" i="90"/>
  <c r="Y229" i="90"/>
  <c r="X229" i="90"/>
  <c r="W229" i="90"/>
  <c r="V229" i="90"/>
  <c r="U229" i="90"/>
  <c r="T229" i="90"/>
  <c r="S229" i="90"/>
  <c r="R229" i="90"/>
  <c r="Q229" i="90"/>
  <c r="P229" i="90"/>
  <c r="O229" i="90"/>
  <c r="N229" i="90"/>
  <c r="M229" i="90"/>
  <c r="L229" i="90"/>
  <c r="K229" i="90"/>
  <c r="J229" i="90"/>
  <c r="I229" i="90"/>
  <c r="H229" i="90"/>
  <c r="G229" i="90"/>
  <c r="F229" i="90"/>
  <c r="E229" i="90"/>
  <c r="D229" i="90"/>
  <c r="C229" i="90"/>
  <c r="B229" i="90"/>
  <c r="BA228" i="90"/>
  <c r="AZ228" i="90"/>
  <c r="AY228" i="90"/>
  <c r="AX228" i="90"/>
  <c r="AW228" i="90"/>
  <c r="AV228" i="90"/>
  <c r="AU228" i="90"/>
  <c r="AT228" i="90"/>
  <c r="AS228" i="90"/>
  <c r="AR228" i="90"/>
  <c r="AQ228" i="90"/>
  <c r="AP228" i="90"/>
  <c r="AO228" i="90"/>
  <c r="AN228" i="90"/>
  <c r="AM228" i="90"/>
  <c r="AL228" i="90"/>
  <c r="AK228" i="90"/>
  <c r="AJ228" i="90"/>
  <c r="AI228" i="90"/>
  <c r="AH228" i="90"/>
  <c r="AG228" i="90"/>
  <c r="AF228" i="90"/>
  <c r="AE228" i="90"/>
  <c r="AD228" i="90"/>
  <c r="AC228" i="90"/>
  <c r="AB228" i="90"/>
  <c r="AA228" i="90"/>
  <c r="Z228" i="90"/>
  <c r="Y228" i="90"/>
  <c r="X228" i="90"/>
  <c r="W228" i="90"/>
  <c r="V228" i="90"/>
  <c r="U228" i="90"/>
  <c r="T228" i="90"/>
  <c r="S228" i="90"/>
  <c r="R228" i="90"/>
  <c r="Q228" i="90"/>
  <c r="P228" i="90"/>
  <c r="O228" i="90"/>
  <c r="N228" i="90"/>
  <c r="M228" i="90"/>
  <c r="L228" i="90"/>
  <c r="K228" i="90"/>
  <c r="J228" i="90"/>
  <c r="I228" i="90"/>
  <c r="H228" i="90"/>
  <c r="G228" i="90"/>
  <c r="F228" i="90"/>
  <c r="E228" i="90"/>
  <c r="D228" i="90"/>
  <c r="C228" i="90"/>
  <c r="B228" i="90"/>
  <c r="BA227" i="90"/>
  <c r="AZ227" i="90"/>
  <c r="AY227" i="90"/>
  <c r="AX227" i="90"/>
  <c r="AW227" i="90"/>
  <c r="AV227" i="90"/>
  <c r="AU227" i="90"/>
  <c r="AT227" i="90"/>
  <c r="AS227" i="90"/>
  <c r="AR227" i="90"/>
  <c r="AQ227" i="90"/>
  <c r="AP227" i="90"/>
  <c r="AO227" i="90"/>
  <c r="AN227" i="90"/>
  <c r="AM227" i="90"/>
  <c r="AL227" i="90"/>
  <c r="AK227" i="90"/>
  <c r="AJ227" i="90"/>
  <c r="AI227" i="90"/>
  <c r="AH227" i="90"/>
  <c r="AG227" i="90"/>
  <c r="AF227" i="90"/>
  <c r="AE227" i="90"/>
  <c r="AD227" i="90"/>
  <c r="AC227" i="90"/>
  <c r="AB227" i="90"/>
  <c r="AA227" i="90"/>
  <c r="Z227" i="90"/>
  <c r="Y227" i="90"/>
  <c r="X227" i="90"/>
  <c r="W227" i="90"/>
  <c r="V227" i="90"/>
  <c r="U227" i="90"/>
  <c r="T227" i="90"/>
  <c r="S227" i="90"/>
  <c r="R227" i="90"/>
  <c r="Q227" i="90"/>
  <c r="P227" i="90"/>
  <c r="O227" i="90"/>
  <c r="N227" i="90"/>
  <c r="M227" i="90"/>
  <c r="L227" i="90"/>
  <c r="K227" i="90"/>
  <c r="J227" i="90"/>
  <c r="I227" i="90"/>
  <c r="H227" i="90"/>
  <c r="G227" i="90"/>
  <c r="F227" i="90"/>
  <c r="E227" i="90"/>
  <c r="D227" i="90"/>
  <c r="C227" i="90"/>
  <c r="B227" i="90"/>
  <c r="BA226" i="90"/>
  <c r="AZ226" i="90"/>
  <c r="AY226" i="90"/>
  <c r="AX226" i="90"/>
  <c r="AW226" i="90"/>
  <c r="AV226" i="90"/>
  <c r="AU226" i="90"/>
  <c r="AT226" i="90"/>
  <c r="AS226" i="90"/>
  <c r="AR226" i="90"/>
  <c r="AQ226" i="90"/>
  <c r="AP226" i="90"/>
  <c r="AO226" i="90"/>
  <c r="AN226" i="90"/>
  <c r="AM226" i="90"/>
  <c r="AL226" i="90"/>
  <c r="AK226" i="90"/>
  <c r="AJ226" i="90"/>
  <c r="AI226" i="90"/>
  <c r="AH226" i="90"/>
  <c r="AG226" i="90"/>
  <c r="AF226" i="90"/>
  <c r="AE226" i="90"/>
  <c r="AD226" i="90"/>
  <c r="AC226" i="90"/>
  <c r="AB226" i="90"/>
  <c r="AA226" i="90"/>
  <c r="Z226" i="90"/>
  <c r="Y226" i="90"/>
  <c r="X226" i="90"/>
  <c r="W226" i="90"/>
  <c r="V226" i="90"/>
  <c r="U226" i="90"/>
  <c r="T226" i="90"/>
  <c r="S226" i="90"/>
  <c r="R226" i="90"/>
  <c r="Q226" i="90"/>
  <c r="P226" i="90"/>
  <c r="O226" i="90"/>
  <c r="N226" i="90"/>
  <c r="M226" i="90"/>
  <c r="L226" i="90"/>
  <c r="K226" i="90"/>
  <c r="J226" i="90"/>
  <c r="I226" i="90"/>
  <c r="H226" i="90"/>
  <c r="G226" i="90"/>
  <c r="F226" i="90"/>
  <c r="E226" i="90"/>
  <c r="D226" i="90"/>
  <c r="C226" i="90"/>
  <c r="B226" i="90"/>
  <c r="BA225" i="90"/>
  <c r="AZ225" i="90"/>
  <c r="AY225" i="90"/>
  <c r="AX225" i="90"/>
  <c r="AW225" i="90"/>
  <c r="AV225" i="90"/>
  <c r="AU225" i="90"/>
  <c r="AT225" i="90"/>
  <c r="AS225" i="90"/>
  <c r="AR225" i="90"/>
  <c r="AQ225" i="90"/>
  <c r="AP225" i="90"/>
  <c r="AO225" i="90"/>
  <c r="AN225" i="90"/>
  <c r="AM225" i="90"/>
  <c r="AL225" i="90"/>
  <c r="AK225" i="90"/>
  <c r="AJ225" i="90"/>
  <c r="AI225" i="90"/>
  <c r="AH225" i="90"/>
  <c r="AG225" i="90"/>
  <c r="AF225" i="90"/>
  <c r="AE225" i="90"/>
  <c r="AD225" i="90"/>
  <c r="AC225" i="90"/>
  <c r="AB225" i="90"/>
  <c r="AA225" i="90"/>
  <c r="Z225" i="90"/>
  <c r="Y225" i="90"/>
  <c r="X225" i="90"/>
  <c r="W225" i="90"/>
  <c r="V225" i="90"/>
  <c r="U225" i="90"/>
  <c r="T225" i="90"/>
  <c r="S225" i="90"/>
  <c r="R225" i="90"/>
  <c r="Q225" i="90"/>
  <c r="P225" i="90"/>
  <c r="O225" i="90"/>
  <c r="N225" i="90"/>
  <c r="M225" i="90"/>
  <c r="L225" i="90"/>
  <c r="K225" i="90"/>
  <c r="J225" i="90"/>
  <c r="I225" i="90"/>
  <c r="H225" i="90"/>
  <c r="G225" i="90"/>
  <c r="F225" i="90"/>
  <c r="E225" i="90"/>
  <c r="D225" i="90"/>
  <c r="C225" i="90"/>
  <c r="B225" i="90"/>
  <c r="BA224" i="90"/>
  <c r="AZ224" i="90"/>
  <c r="AY224" i="90"/>
  <c r="AX224" i="90"/>
  <c r="AW224" i="90"/>
  <c r="AV224" i="90"/>
  <c r="AU224" i="90"/>
  <c r="AT224" i="90"/>
  <c r="AS224" i="90"/>
  <c r="AR224" i="90"/>
  <c r="AQ224" i="90"/>
  <c r="AP224" i="90"/>
  <c r="AO224" i="90"/>
  <c r="AN224" i="90"/>
  <c r="AM224" i="90"/>
  <c r="AL224" i="90"/>
  <c r="AK224" i="90"/>
  <c r="AJ224" i="90"/>
  <c r="AI224" i="90"/>
  <c r="AH224" i="90"/>
  <c r="AG224" i="90"/>
  <c r="AF224" i="90"/>
  <c r="AE224" i="90"/>
  <c r="AD224" i="90"/>
  <c r="AC224" i="90"/>
  <c r="AB224" i="90"/>
  <c r="AA224" i="90"/>
  <c r="Z224" i="90"/>
  <c r="Y224" i="90"/>
  <c r="X224" i="90"/>
  <c r="W224" i="90"/>
  <c r="V224" i="90"/>
  <c r="U224" i="90"/>
  <c r="T224" i="90"/>
  <c r="S224" i="90"/>
  <c r="R224" i="90"/>
  <c r="Q224" i="90"/>
  <c r="P224" i="90"/>
  <c r="O224" i="90"/>
  <c r="N224" i="90"/>
  <c r="M224" i="90"/>
  <c r="L224" i="90"/>
  <c r="K224" i="90"/>
  <c r="J224" i="90"/>
  <c r="I224" i="90"/>
  <c r="H224" i="90"/>
  <c r="G224" i="90"/>
  <c r="F224" i="90"/>
  <c r="E224" i="90"/>
  <c r="D224" i="90"/>
  <c r="C224" i="90"/>
  <c r="B224" i="90"/>
  <c r="BA223" i="90"/>
  <c r="AZ223" i="90"/>
  <c r="AY223" i="90"/>
  <c r="AX223" i="90"/>
  <c r="AW223" i="90"/>
  <c r="AV223" i="90"/>
  <c r="AU223" i="90"/>
  <c r="AT223" i="90"/>
  <c r="AS223" i="90"/>
  <c r="AR223" i="90"/>
  <c r="AQ223" i="90"/>
  <c r="AP223" i="90"/>
  <c r="AO223" i="90"/>
  <c r="AN223" i="90"/>
  <c r="AM223" i="90"/>
  <c r="AL223" i="90"/>
  <c r="AK223" i="90"/>
  <c r="AJ223" i="90"/>
  <c r="AI223" i="90"/>
  <c r="AH223" i="90"/>
  <c r="AG223" i="90"/>
  <c r="AF223" i="90"/>
  <c r="AE223" i="90"/>
  <c r="AD223" i="90"/>
  <c r="AC223" i="90"/>
  <c r="AB223" i="90"/>
  <c r="AA223" i="90"/>
  <c r="Z223" i="90"/>
  <c r="Y223" i="90"/>
  <c r="X223" i="90"/>
  <c r="W223" i="90"/>
  <c r="V223" i="90"/>
  <c r="U223" i="90"/>
  <c r="T223" i="90"/>
  <c r="S223" i="90"/>
  <c r="R223" i="90"/>
  <c r="Q223" i="90"/>
  <c r="P223" i="90"/>
  <c r="O223" i="90"/>
  <c r="N223" i="90"/>
  <c r="M223" i="90"/>
  <c r="L223" i="90"/>
  <c r="K223" i="90"/>
  <c r="J223" i="90"/>
  <c r="I223" i="90"/>
  <c r="H223" i="90"/>
  <c r="G223" i="90"/>
  <c r="F223" i="90"/>
  <c r="E223" i="90"/>
  <c r="D223" i="90"/>
  <c r="C223" i="90"/>
  <c r="B223" i="90"/>
  <c r="BA222" i="90"/>
  <c r="AZ222" i="90"/>
  <c r="AY222" i="90"/>
  <c r="AX222" i="90"/>
  <c r="AW222" i="90"/>
  <c r="AV222" i="90"/>
  <c r="AU222" i="90"/>
  <c r="AT222" i="90"/>
  <c r="AS222" i="90"/>
  <c r="AR222" i="90"/>
  <c r="AQ222" i="90"/>
  <c r="AP222" i="90"/>
  <c r="AO222" i="90"/>
  <c r="AN222" i="90"/>
  <c r="AM222" i="90"/>
  <c r="AL222" i="90"/>
  <c r="AK222" i="90"/>
  <c r="AJ222" i="90"/>
  <c r="AI222" i="90"/>
  <c r="AH222" i="90"/>
  <c r="AG222" i="90"/>
  <c r="AF222" i="90"/>
  <c r="AE222" i="90"/>
  <c r="AD222" i="90"/>
  <c r="AC222" i="90"/>
  <c r="AB222" i="90"/>
  <c r="AA222" i="90"/>
  <c r="Z222" i="90"/>
  <c r="Y222" i="90"/>
  <c r="X222" i="90"/>
  <c r="W222" i="90"/>
  <c r="V222" i="90"/>
  <c r="U222" i="90"/>
  <c r="T222" i="90"/>
  <c r="S222" i="90"/>
  <c r="R222" i="90"/>
  <c r="Q222" i="90"/>
  <c r="P222" i="90"/>
  <c r="O222" i="90"/>
  <c r="N222" i="90"/>
  <c r="M222" i="90"/>
  <c r="L222" i="90"/>
  <c r="K222" i="90"/>
  <c r="J222" i="90"/>
  <c r="I222" i="90"/>
  <c r="H222" i="90"/>
  <c r="G222" i="90"/>
  <c r="F222" i="90"/>
  <c r="E222" i="90"/>
  <c r="D222" i="90"/>
  <c r="C222" i="90"/>
  <c r="B222" i="90"/>
  <c r="BA221" i="90"/>
  <c r="AZ221" i="90"/>
  <c r="AY221" i="90"/>
  <c r="AX221" i="90"/>
  <c r="AW221" i="90"/>
  <c r="AV221" i="90"/>
  <c r="AU221" i="90"/>
  <c r="AT221" i="90"/>
  <c r="AS221" i="90"/>
  <c r="AR221" i="90"/>
  <c r="AQ221" i="90"/>
  <c r="AP221" i="90"/>
  <c r="AO221" i="90"/>
  <c r="AN221" i="90"/>
  <c r="AM221" i="90"/>
  <c r="AL221" i="90"/>
  <c r="AK221" i="90"/>
  <c r="AJ221" i="90"/>
  <c r="AI221" i="90"/>
  <c r="AH221" i="90"/>
  <c r="AG221" i="90"/>
  <c r="AF221" i="90"/>
  <c r="AE221" i="90"/>
  <c r="AD221" i="90"/>
  <c r="AC221" i="90"/>
  <c r="AB221" i="90"/>
  <c r="AA221" i="90"/>
  <c r="Z221" i="90"/>
  <c r="Y221" i="90"/>
  <c r="X221" i="90"/>
  <c r="W221" i="90"/>
  <c r="V221" i="90"/>
  <c r="U221" i="90"/>
  <c r="T221" i="90"/>
  <c r="S221" i="90"/>
  <c r="R221" i="90"/>
  <c r="Q221" i="90"/>
  <c r="P221" i="90"/>
  <c r="O221" i="90"/>
  <c r="N221" i="90"/>
  <c r="M221" i="90"/>
  <c r="L221" i="90"/>
  <c r="K221" i="90"/>
  <c r="J221" i="90"/>
  <c r="I221" i="90"/>
  <c r="H221" i="90"/>
  <c r="G221" i="90"/>
  <c r="F221" i="90"/>
  <c r="E221" i="90"/>
  <c r="D221" i="90"/>
  <c r="C221" i="90"/>
  <c r="B221" i="90"/>
  <c r="BA220" i="90"/>
  <c r="AZ220" i="90"/>
  <c r="AY220" i="90"/>
  <c r="AX220" i="90"/>
  <c r="AW220" i="90"/>
  <c r="AV220" i="90"/>
  <c r="AU220" i="90"/>
  <c r="AT220" i="90"/>
  <c r="AS220" i="90"/>
  <c r="AR220" i="90"/>
  <c r="AQ220" i="90"/>
  <c r="AP220" i="90"/>
  <c r="AO220" i="90"/>
  <c r="AN220" i="90"/>
  <c r="AM220" i="90"/>
  <c r="AL220" i="90"/>
  <c r="AK220" i="90"/>
  <c r="AJ220" i="90"/>
  <c r="AI220" i="90"/>
  <c r="AH220" i="90"/>
  <c r="AG220" i="90"/>
  <c r="AF220" i="90"/>
  <c r="AE220" i="90"/>
  <c r="AD220" i="90"/>
  <c r="AC220" i="90"/>
  <c r="AB220" i="90"/>
  <c r="AA220" i="90"/>
  <c r="Z220" i="90"/>
  <c r="Y220" i="90"/>
  <c r="X220" i="90"/>
  <c r="W220" i="90"/>
  <c r="V220" i="90"/>
  <c r="U220" i="90"/>
  <c r="T220" i="90"/>
  <c r="S220" i="90"/>
  <c r="R220" i="90"/>
  <c r="Q220" i="90"/>
  <c r="P220" i="90"/>
  <c r="O220" i="90"/>
  <c r="N220" i="90"/>
  <c r="M220" i="90"/>
  <c r="L220" i="90"/>
  <c r="K220" i="90"/>
  <c r="J220" i="90"/>
  <c r="I220" i="90"/>
  <c r="H220" i="90"/>
  <c r="G220" i="90"/>
  <c r="F220" i="90"/>
  <c r="E220" i="90"/>
  <c r="D220" i="90"/>
  <c r="C220" i="90"/>
  <c r="B220" i="90"/>
  <c r="BA219" i="90"/>
  <c r="AZ219" i="90"/>
  <c r="AY219" i="90"/>
  <c r="AX219" i="90"/>
  <c r="AW219" i="90"/>
  <c r="AV219" i="90"/>
  <c r="AU219" i="90"/>
  <c r="AT219" i="90"/>
  <c r="AS219" i="90"/>
  <c r="AR219" i="90"/>
  <c r="AQ219" i="90"/>
  <c r="AP219" i="90"/>
  <c r="AO219" i="90"/>
  <c r="AN219" i="90"/>
  <c r="AM219" i="90"/>
  <c r="AL219" i="90"/>
  <c r="AK219" i="90"/>
  <c r="AJ219" i="90"/>
  <c r="AI219" i="90"/>
  <c r="AH219" i="90"/>
  <c r="AG219" i="90"/>
  <c r="AF219" i="90"/>
  <c r="AE219" i="90"/>
  <c r="AD219" i="90"/>
  <c r="AC219" i="90"/>
  <c r="AB219" i="90"/>
  <c r="AA219" i="90"/>
  <c r="Z219" i="90"/>
  <c r="Y219" i="90"/>
  <c r="X219" i="90"/>
  <c r="W219" i="90"/>
  <c r="V219" i="90"/>
  <c r="U219" i="90"/>
  <c r="T219" i="90"/>
  <c r="S219" i="90"/>
  <c r="R219" i="90"/>
  <c r="Q219" i="90"/>
  <c r="P219" i="90"/>
  <c r="O219" i="90"/>
  <c r="N219" i="90"/>
  <c r="M219" i="90"/>
  <c r="L219" i="90"/>
  <c r="K219" i="90"/>
  <c r="J219" i="90"/>
  <c r="I219" i="90"/>
  <c r="H219" i="90"/>
  <c r="G219" i="90"/>
  <c r="F219" i="90"/>
  <c r="E219" i="90"/>
  <c r="D219" i="90"/>
  <c r="C219" i="90"/>
  <c r="B219" i="90"/>
  <c r="BA218" i="90"/>
  <c r="AZ218" i="90"/>
  <c r="AY218" i="90"/>
  <c r="AX218" i="90"/>
  <c r="AW218" i="90"/>
  <c r="AV218" i="90"/>
  <c r="AU218" i="90"/>
  <c r="AT218" i="90"/>
  <c r="AS218" i="90"/>
  <c r="AR218" i="90"/>
  <c r="AQ218" i="90"/>
  <c r="AP218" i="90"/>
  <c r="AO218" i="90"/>
  <c r="AN218" i="90"/>
  <c r="AM218" i="90"/>
  <c r="AL218" i="90"/>
  <c r="AK218" i="90"/>
  <c r="AJ218" i="90"/>
  <c r="AI218" i="90"/>
  <c r="AH218" i="90"/>
  <c r="AG218" i="90"/>
  <c r="AF218" i="90"/>
  <c r="AE218" i="90"/>
  <c r="AD218" i="90"/>
  <c r="AC218" i="90"/>
  <c r="AB218" i="90"/>
  <c r="AA218" i="90"/>
  <c r="Z218" i="90"/>
  <c r="Y218" i="90"/>
  <c r="X218" i="90"/>
  <c r="W218" i="90"/>
  <c r="V218" i="90"/>
  <c r="U218" i="90"/>
  <c r="T218" i="90"/>
  <c r="S218" i="90"/>
  <c r="R218" i="90"/>
  <c r="Q218" i="90"/>
  <c r="P218" i="90"/>
  <c r="O218" i="90"/>
  <c r="N218" i="90"/>
  <c r="M218" i="90"/>
  <c r="L218" i="90"/>
  <c r="K218" i="90"/>
  <c r="J218" i="90"/>
  <c r="I218" i="90"/>
  <c r="H218" i="90"/>
  <c r="G218" i="90"/>
  <c r="F218" i="90"/>
  <c r="E218" i="90"/>
  <c r="D218" i="90"/>
  <c r="C218" i="90"/>
  <c r="B218" i="90"/>
  <c r="BA217" i="90"/>
  <c r="AZ217" i="90"/>
  <c r="AY217" i="90"/>
  <c r="AX217" i="90"/>
  <c r="AW217" i="90"/>
  <c r="AV217" i="90"/>
  <c r="AU217" i="90"/>
  <c r="AT217" i="90"/>
  <c r="AS217" i="90"/>
  <c r="AR217" i="90"/>
  <c r="AQ217" i="90"/>
  <c r="AP217" i="90"/>
  <c r="AO217" i="90"/>
  <c r="AN217" i="90"/>
  <c r="AM217" i="90"/>
  <c r="AL217" i="90"/>
  <c r="AK217" i="90"/>
  <c r="AJ217" i="90"/>
  <c r="AI217" i="90"/>
  <c r="AH217" i="90"/>
  <c r="AG217" i="90"/>
  <c r="AF217" i="90"/>
  <c r="AE217" i="90"/>
  <c r="AD217" i="90"/>
  <c r="AC217" i="90"/>
  <c r="AB217" i="90"/>
  <c r="AA217" i="90"/>
  <c r="Z217" i="90"/>
  <c r="Y217" i="90"/>
  <c r="X217" i="90"/>
  <c r="W217" i="90"/>
  <c r="V217" i="90"/>
  <c r="U217" i="90"/>
  <c r="T217" i="90"/>
  <c r="S217" i="90"/>
  <c r="R217" i="90"/>
  <c r="Q217" i="90"/>
  <c r="P217" i="90"/>
  <c r="O217" i="90"/>
  <c r="N217" i="90"/>
  <c r="M217" i="90"/>
  <c r="L217" i="90"/>
  <c r="K217" i="90"/>
  <c r="J217" i="90"/>
  <c r="I217" i="90"/>
  <c r="H217" i="90"/>
  <c r="G217" i="90"/>
  <c r="F217" i="90"/>
  <c r="E217" i="90"/>
  <c r="D217" i="90"/>
  <c r="C217" i="90"/>
  <c r="B217" i="90"/>
  <c r="BA216" i="90"/>
  <c r="AZ216" i="90"/>
  <c r="AY216" i="90"/>
  <c r="AX216" i="90"/>
  <c r="AW216" i="90"/>
  <c r="AV216" i="90"/>
  <c r="AU216" i="90"/>
  <c r="AT216" i="90"/>
  <c r="AS216" i="90"/>
  <c r="AR216" i="90"/>
  <c r="AQ216" i="90"/>
  <c r="AP216" i="90"/>
  <c r="AO216" i="90"/>
  <c r="AN216" i="90"/>
  <c r="AM216" i="90"/>
  <c r="AL216" i="90"/>
  <c r="AK216" i="90"/>
  <c r="AJ216" i="90"/>
  <c r="AI216" i="90"/>
  <c r="AH216" i="90"/>
  <c r="AG216" i="90"/>
  <c r="AF216" i="90"/>
  <c r="AE216" i="90"/>
  <c r="AD216" i="90"/>
  <c r="AC216" i="90"/>
  <c r="AB216" i="90"/>
  <c r="AA216" i="90"/>
  <c r="Z216" i="90"/>
  <c r="Y216" i="90"/>
  <c r="X216" i="90"/>
  <c r="W216" i="90"/>
  <c r="V216" i="90"/>
  <c r="U216" i="90"/>
  <c r="T216" i="90"/>
  <c r="S216" i="90"/>
  <c r="R216" i="90"/>
  <c r="Q216" i="90"/>
  <c r="P216" i="90"/>
  <c r="O216" i="90"/>
  <c r="N216" i="90"/>
  <c r="M216" i="90"/>
  <c r="L216" i="90"/>
  <c r="K216" i="90"/>
  <c r="J216" i="90"/>
  <c r="I216" i="90"/>
  <c r="H216" i="90"/>
  <c r="G216" i="90"/>
  <c r="F216" i="90"/>
  <c r="E216" i="90"/>
  <c r="D216" i="90"/>
  <c r="C216" i="90"/>
  <c r="B216" i="90"/>
  <c r="BA215" i="90"/>
  <c r="AZ215" i="90"/>
  <c r="AY215" i="90"/>
  <c r="AX215" i="90"/>
  <c r="AW215" i="90"/>
  <c r="AV215" i="90"/>
  <c r="AU215" i="90"/>
  <c r="AT215" i="90"/>
  <c r="AS215" i="90"/>
  <c r="AR215" i="90"/>
  <c r="AQ215" i="90"/>
  <c r="AP215" i="90"/>
  <c r="AO215" i="90"/>
  <c r="AN215" i="90"/>
  <c r="AM215" i="90"/>
  <c r="AL215" i="90"/>
  <c r="AK215" i="90"/>
  <c r="AJ215" i="90"/>
  <c r="AI215" i="90"/>
  <c r="AH215" i="90"/>
  <c r="AG215" i="90"/>
  <c r="AF215" i="90"/>
  <c r="AE215" i="90"/>
  <c r="AD215" i="90"/>
  <c r="AC215" i="90"/>
  <c r="AB215" i="90"/>
  <c r="AA215" i="90"/>
  <c r="Z215" i="90"/>
  <c r="Y215" i="90"/>
  <c r="X215" i="90"/>
  <c r="W215" i="90"/>
  <c r="V215" i="90"/>
  <c r="U215" i="90"/>
  <c r="T215" i="90"/>
  <c r="S215" i="90"/>
  <c r="R215" i="90"/>
  <c r="Q215" i="90"/>
  <c r="P215" i="90"/>
  <c r="O215" i="90"/>
  <c r="N215" i="90"/>
  <c r="M215" i="90"/>
  <c r="L215" i="90"/>
  <c r="K215" i="90"/>
  <c r="J215" i="90"/>
  <c r="I215" i="90"/>
  <c r="H215" i="90"/>
  <c r="G215" i="90"/>
  <c r="F215" i="90"/>
  <c r="E215" i="90"/>
  <c r="D215" i="90"/>
  <c r="C215" i="90"/>
  <c r="B215" i="90"/>
  <c r="BA214" i="90"/>
  <c r="AZ214" i="90"/>
  <c r="AY214" i="90"/>
  <c r="AX214" i="90"/>
  <c r="AW214" i="90"/>
  <c r="AV214" i="90"/>
  <c r="AU214" i="90"/>
  <c r="AT214" i="90"/>
  <c r="AS214" i="90"/>
  <c r="AR214" i="90"/>
  <c r="AQ214" i="90"/>
  <c r="AP214" i="90"/>
  <c r="AO214" i="90"/>
  <c r="AN214" i="90"/>
  <c r="AM214" i="90"/>
  <c r="AL214" i="90"/>
  <c r="AK214" i="90"/>
  <c r="AJ214" i="90"/>
  <c r="AI214" i="90"/>
  <c r="AH214" i="90"/>
  <c r="AG214" i="90"/>
  <c r="AF214" i="90"/>
  <c r="AE214" i="90"/>
  <c r="AD214" i="90"/>
  <c r="AC214" i="90"/>
  <c r="AB214" i="90"/>
  <c r="AA214" i="90"/>
  <c r="Z214" i="90"/>
  <c r="Y214" i="90"/>
  <c r="X214" i="90"/>
  <c r="W214" i="90"/>
  <c r="V214" i="90"/>
  <c r="U214" i="90"/>
  <c r="T214" i="90"/>
  <c r="S214" i="90"/>
  <c r="R214" i="90"/>
  <c r="Q214" i="90"/>
  <c r="P214" i="90"/>
  <c r="O214" i="90"/>
  <c r="N214" i="90"/>
  <c r="M214" i="90"/>
  <c r="L214" i="90"/>
  <c r="K214" i="90"/>
  <c r="J214" i="90"/>
  <c r="I214" i="90"/>
  <c r="H214" i="90"/>
  <c r="G214" i="90"/>
  <c r="F214" i="90"/>
  <c r="E214" i="90"/>
  <c r="D214" i="90"/>
  <c r="C214" i="90"/>
  <c r="B214" i="90"/>
  <c r="BA213" i="90"/>
  <c r="AZ213" i="90"/>
  <c r="AY213" i="90"/>
  <c r="AX213" i="90"/>
  <c r="AW213" i="90"/>
  <c r="AV213" i="90"/>
  <c r="AU213" i="90"/>
  <c r="AT213" i="90"/>
  <c r="AS213" i="90"/>
  <c r="AR213" i="90"/>
  <c r="AQ213" i="90"/>
  <c r="AP213" i="90"/>
  <c r="AO213" i="90"/>
  <c r="AN213" i="90"/>
  <c r="AM213" i="90"/>
  <c r="AL213" i="90"/>
  <c r="AK213" i="90"/>
  <c r="AJ213" i="90"/>
  <c r="AI213" i="90"/>
  <c r="AH213" i="90"/>
  <c r="AG213" i="90"/>
  <c r="AF213" i="90"/>
  <c r="AE213" i="90"/>
  <c r="AD213" i="90"/>
  <c r="AC213" i="90"/>
  <c r="AB213" i="90"/>
  <c r="AA213" i="90"/>
  <c r="Z213" i="90"/>
  <c r="Y213" i="90"/>
  <c r="X213" i="90"/>
  <c r="W213" i="90"/>
  <c r="V213" i="90"/>
  <c r="U213" i="90"/>
  <c r="T213" i="90"/>
  <c r="S213" i="90"/>
  <c r="R213" i="90"/>
  <c r="Q213" i="90"/>
  <c r="P213" i="90"/>
  <c r="O213" i="90"/>
  <c r="N213" i="90"/>
  <c r="M213" i="90"/>
  <c r="L213" i="90"/>
  <c r="K213" i="90"/>
  <c r="J213" i="90"/>
  <c r="I213" i="90"/>
  <c r="H213" i="90"/>
  <c r="G213" i="90"/>
  <c r="F213" i="90"/>
  <c r="E213" i="90"/>
  <c r="D213" i="90"/>
  <c r="C213" i="90"/>
  <c r="B213" i="90"/>
  <c r="BA212" i="90"/>
  <c r="AZ212" i="90"/>
  <c r="AY212" i="90"/>
  <c r="AX212" i="90"/>
  <c r="AW212" i="90"/>
  <c r="AV212" i="90"/>
  <c r="AU212" i="90"/>
  <c r="AT212" i="90"/>
  <c r="AS212" i="90"/>
  <c r="AR212" i="90"/>
  <c r="AQ212" i="90"/>
  <c r="AP212" i="90"/>
  <c r="AO212" i="90"/>
  <c r="AN212" i="90"/>
  <c r="AM212" i="90"/>
  <c r="AL212" i="90"/>
  <c r="AK212" i="90"/>
  <c r="AJ212" i="90"/>
  <c r="AI212" i="90"/>
  <c r="AH212" i="90"/>
  <c r="AG212" i="90"/>
  <c r="AF212" i="90"/>
  <c r="AE212" i="90"/>
  <c r="AD212" i="90"/>
  <c r="AC212" i="90"/>
  <c r="AB212" i="90"/>
  <c r="AA212" i="90"/>
  <c r="Z212" i="90"/>
  <c r="Y212" i="90"/>
  <c r="X212" i="90"/>
  <c r="W212" i="90"/>
  <c r="V212" i="90"/>
  <c r="U212" i="90"/>
  <c r="T212" i="90"/>
  <c r="S212" i="90"/>
  <c r="R212" i="90"/>
  <c r="Q212" i="90"/>
  <c r="P212" i="90"/>
  <c r="O212" i="90"/>
  <c r="N212" i="90"/>
  <c r="M212" i="90"/>
  <c r="L212" i="90"/>
  <c r="K212" i="90"/>
  <c r="J212" i="90"/>
  <c r="I212" i="90"/>
  <c r="H212" i="90"/>
  <c r="G212" i="90"/>
  <c r="F212" i="90"/>
  <c r="E212" i="90"/>
  <c r="D212" i="90"/>
  <c r="C212" i="90"/>
  <c r="B212" i="90"/>
  <c r="BA211" i="90"/>
  <c r="AZ211" i="90"/>
  <c r="AY211" i="90"/>
  <c r="AX211" i="90"/>
  <c r="AW211" i="90"/>
  <c r="AV211" i="90"/>
  <c r="AU211" i="90"/>
  <c r="AT211" i="90"/>
  <c r="AS211" i="90"/>
  <c r="AR211" i="90"/>
  <c r="AQ211" i="90"/>
  <c r="AP211" i="90"/>
  <c r="AO211" i="90"/>
  <c r="AN211" i="90"/>
  <c r="AM211" i="90"/>
  <c r="AL211" i="90"/>
  <c r="AK211" i="90"/>
  <c r="AJ211" i="90"/>
  <c r="AI211" i="90"/>
  <c r="AH211" i="90"/>
  <c r="AG211" i="90"/>
  <c r="AF211" i="90"/>
  <c r="AE211" i="90"/>
  <c r="AD211" i="90"/>
  <c r="AC211" i="90"/>
  <c r="AB211" i="90"/>
  <c r="AA211" i="90"/>
  <c r="Z211" i="90"/>
  <c r="Y211" i="90"/>
  <c r="X211" i="90"/>
  <c r="W211" i="90"/>
  <c r="V211" i="90"/>
  <c r="U211" i="90"/>
  <c r="T211" i="90"/>
  <c r="S211" i="90"/>
  <c r="R211" i="90"/>
  <c r="Q211" i="90"/>
  <c r="P211" i="90"/>
  <c r="O211" i="90"/>
  <c r="N211" i="90"/>
  <c r="M211" i="90"/>
  <c r="L211" i="90"/>
  <c r="K211" i="90"/>
  <c r="J211" i="90"/>
  <c r="I211" i="90"/>
  <c r="H211" i="90"/>
  <c r="G211" i="90"/>
  <c r="F211" i="90"/>
  <c r="E211" i="90"/>
  <c r="D211" i="90"/>
  <c r="C211" i="90"/>
  <c r="B211" i="90"/>
  <c r="BA210" i="90"/>
  <c r="AZ210" i="90"/>
  <c r="AY210" i="90"/>
  <c r="AX210" i="90"/>
  <c r="AW210" i="90"/>
  <c r="AV210" i="90"/>
  <c r="AU210" i="90"/>
  <c r="AT210" i="90"/>
  <c r="AS210" i="90"/>
  <c r="AR210" i="90"/>
  <c r="AQ210" i="90"/>
  <c r="AP210" i="90"/>
  <c r="AO210" i="90"/>
  <c r="AN210" i="90"/>
  <c r="AM210" i="90"/>
  <c r="AL210" i="90"/>
  <c r="AK210" i="90"/>
  <c r="AJ210" i="90"/>
  <c r="AI210" i="90"/>
  <c r="AH210" i="90"/>
  <c r="AG210" i="90"/>
  <c r="AF210" i="90"/>
  <c r="AE210" i="90"/>
  <c r="AD210" i="90"/>
  <c r="AC210" i="90"/>
  <c r="AB210" i="90"/>
  <c r="AA210" i="90"/>
  <c r="Z210" i="90"/>
  <c r="Y210" i="90"/>
  <c r="X210" i="90"/>
  <c r="W210" i="90"/>
  <c r="V210" i="90"/>
  <c r="U210" i="90"/>
  <c r="T210" i="90"/>
  <c r="S210" i="90"/>
  <c r="R210" i="90"/>
  <c r="Q210" i="90"/>
  <c r="P210" i="90"/>
  <c r="O210" i="90"/>
  <c r="N210" i="90"/>
  <c r="M210" i="90"/>
  <c r="L210" i="90"/>
  <c r="K210" i="90"/>
  <c r="J210" i="90"/>
  <c r="I210" i="90"/>
  <c r="H210" i="90"/>
  <c r="G210" i="90"/>
  <c r="F210" i="90"/>
  <c r="E210" i="90"/>
  <c r="D210" i="90"/>
  <c r="C210" i="90"/>
  <c r="B210" i="90"/>
  <c r="BA209" i="90"/>
  <c r="AZ209" i="90"/>
  <c r="AY209" i="90"/>
  <c r="AX209" i="90"/>
  <c r="AW209" i="90"/>
  <c r="AV209" i="90"/>
  <c r="AU209" i="90"/>
  <c r="AT209" i="90"/>
  <c r="AS209" i="90"/>
  <c r="AR209" i="90"/>
  <c r="AQ209" i="90"/>
  <c r="AP209" i="90"/>
  <c r="AO209" i="90"/>
  <c r="AN209" i="90"/>
  <c r="AM209" i="90"/>
  <c r="AL209" i="90"/>
  <c r="AK209" i="90"/>
  <c r="AJ209" i="90"/>
  <c r="AI209" i="90"/>
  <c r="AH209" i="90"/>
  <c r="AG209" i="90"/>
  <c r="AF209" i="90"/>
  <c r="AE209" i="90"/>
  <c r="AD209" i="90"/>
  <c r="AC209" i="90"/>
  <c r="AB209" i="90"/>
  <c r="AA209" i="90"/>
  <c r="Z209" i="90"/>
  <c r="Y209" i="90"/>
  <c r="X209" i="90"/>
  <c r="W209" i="90"/>
  <c r="V209" i="90"/>
  <c r="U209" i="90"/>
  <c r="T209" i="90"/>
  <c r="S209" i="90"/>
  <c r="R209" i="90"/>
  <c r="Q209" i="90"/>
  <c r="P209" i="90"/>
  <c r="O209" i="90"/>
  <c r="N209" i="90"/>
  <c r="M209" i="90"/>
  <c r="L209" i="90"/>
  <c r="K209" i="90"/>
  <c r="J209" i="90"/>
  <c r="I209" i="90"/>
  <c r="H209" i="90"/>
  <c r="G209" i="90"/>
  <c r="F209" i="90"/>
  <c r="E209" i="90"/>
  <c r="D209" i="90"/>
  <c r="C209" i="90"/>
  <c r="B209" i="90"/>
  <c r="BA208" i="90"/>
  <c r="AZ208" i="90"/>
  <c r="AY208" i="90"/>
  <c r="AX208" i="90"/>
  <c r="AW208" i="90"/>
  <c r="AV208" i="90"/>
  <c r="AU208" i="90"/>
  <c r="AT208" i="90"/>
  <c r="AS208" i="90"/>
  <c r="AR208" i="90"/>
  <c r="AQ208" i="90"/>
  <c r="AP208" i="90"/>
  <c r="AO208" i="90"/>
  <c r="AN208" i="90"/>
  <c r="AM208" i="90"/>
  <c r="AL208" i="90"/>
  <c r="AK208" i="90"/>
  <c r="AJ208" i="90"/>
  <c r="AI208" i="90"/>
  <c r="AH208" i="90"/>
  <c r="AG208" i="90"/>
  <c r="AF208" i="90"/>
  <c r="AE208" i="90"/>
  <c r="AD208" i="90"/>
  <c r="AC208" i="90"/>
  <c r="AB208" i="90"/>
  <c r="AA208" i="90"/>
  <c r="Z208" i="90"/>
  <c r="Y208" i="90"/>
  <c r="X208" i="90"/>
  <c r="W208" i="90"/>
  <c r="V208" i="90"/>
  <c r="U208" i="90"/>
  <c r="T208" i="90"/>
  <c r="S208" i="90"/>
  <c r="R208" i="90"/>
  <c r="Q208" i="90"/>
  <c r="P208" i="90"/>
  <c r="O208" i="90"/>
  <c r="N208" i="90"/>
  <c r="M208" i="90"/>
  <c r="L208" i="90"/>
  <c r="K208" i="90"/>
  <c r="J208" i="90"/>
  <c r="I208" i="90"/>
  <c r="H208" i="90"/>
  <c r="G208" i="90"/>
  <c r="F208" i="90"/>
  <c r="E208" i="90"/>
  <c r="D208" i="90"/>
  <c r="C208" i="90"/>
  <c r="B208" i="90"/>
  <c r="BA207" i="90"/>
  <c r="AZ207" i="90"/>
  <c r="AY207" i="90"/>
  <c r="AX207" i="90"/>
  <c r="AW207" i="90"/>
  <c r="AV207" i="90"/>
  <c r="AU207" i="90"/>
  <c r="AT207" i="90"/>
  <c r="AS207" i="90"/>
  <c r="AR207" i="90"/>
  <c r="AQ207" i="90"/>
  <c r="AP207" i="90"/>
  <c r="AO207" i="90"/>
  <c r="AN207" i="90"/>
  <c r="AM207" i="90"/>
  <c r="AL207" i="90"/>
  <c r="AK207" i="90"/>
  <c r="AJ207" i="90"/>
  <c r="AI207" i="90"/>
  <c r="AH207" i="90"/>
  <c r="AG207" i="90"/>
  <c r="AF207" i="90"/>
  <c r="AE207" i="90"/>
  <c r="AD207" i="90"/>
  <c r="AC207" i="90"/>
  <c r="AB207" i="90"/>
  <c r="AA207" i="90"/>
  <c r="Z207" i="90"/>
  <c r="Y207" i="90"/>
  <c r="X207" i="90"/>
  <c r="W207" i="90"/>
  <c r="V207" i="90"/>
  <c r="U207" i="90"/>
  <c r="T207" i="90"/>
  <c r="S207" i="90"/>
  <c r="R207" i="90"/>
  <c r="Q207" i="90"/>
  <c r="P207" i="90"/>
  <c r="O207" i="90"/>
  <c r="N207" i="90"/>
  <c r="M207" i="90"/>
  <c r="L207" i="90"/>
  <c r="K207" i="90"/>
  <c r="J207" i="90"/>
  <c r="I207" i="90"/>
  <c r="H207" i="90"/>
  <c r="G207" i="90"/>
  <c r="F207" i="90"/>
  <c r="E207" i="90"/>
  <c r="D207" i="90"/>
  <c r="C207" i="90"/>
  <c r="B207" i="90"/>
  <c r="BA206" i="90"/>
  <c r="AZ206" i="90"/>
  <c r="AY206" i="90"/>
  <c r="AX206" i="90"/>
  <c r="AW206" i="90"/>
  <c r="AV206" i="90"/>
  <c r="AU206" i="90"/>
  <c r="AT206" i="90"/>
  <c r="AS206" i="90"/>
  <c r="AR206" i="90"/>
  <c r="AQ206" i="90"/>
  <c r="AP206" i="90"/>
  <c r="AO206" i="90"/>
  <c r="AN206" i="90"/>
  <c r="AM206" i="90"/>
  <c r="AL206" i="90"/>
  <c r="AK206" i="90"/>
  <c r="AJ206" i="90"/>
  <c r="AI206" i="90"/>
  <c r="AH206" i="90"/>
  <c r="AG206" i="90"/>
  <c r="AF206" i="90"/>
  <c r="AE206" i="90"/>
  <c r="AD206" i="90"/>
  <c r="AC206" i="90"/>
  <c r="AB206" i="90"/>
  <c r="AA206" i="90"/>
  <c r="Z206" i="90"/>
  <c r="Y206" i="90"/>
  <c r="X206" i="90"/>
  <c r="W206" i="90"/>
  <c r="V206" i="90"/>
  <c r="U206" i="90"/>
  <c r="T206" i="90"/>
  <c r="S206" i="90"/>
  <c r="R206" i="90"/>
  <c r="Q206" i="90"/>
  <c r="P206" i="90"/>
  <c r="O206" i="90"/>
  <c r="N206" i="90"/>
  <c r="M206" i="90"/>
  <c r="L206" i="90"/>
  <c r="K206" i="90"/>
  <c r="J206" i="90"/>
  <c r="I206" i="90"/>
  <c r="H206" i="90"/>
  <c r="G206" i="90"/>
  <c r="F206" i="90"/>
  <c r="E206" i="90"/>
  <c r="D206" i="90"/>
  <c r="C206" i="90"/>
  <c r="B206" i="90"/>
  <c r="BA205" i="90"/>
  <c r="AZ205" i="90"/>
  <c r="AY205" i="90"/>
  <c r="AX205" i="90"/>
  <c r="AW205" i="90"/>
  <c r="AV205" i="90"/>
  <c r="AU205" i="90"/>
  <c r="AT205" i="90"/>
  <c r="AS205" i="90"/>
  <c r="AR205" i="90"/>
  <c r="AQ205" i="90"/>
  <c r="AP205" i="90"/>
  <c r="AO205" i="90"/>
  <c r="AN205" i="90"/>
  <c r="AM205" i="90"/>
  <c r="AL205" i="90"/>
  <c r="AK205" i="90"/>
  <c r="AJ205" i="90"/>
  <c r="AI205" i="90"/>
  <c r="AH205" i="90"/>
  <c r="AG205" i="90"/>
  <c r="AF205" i="90"/>
  <c r="AE205" i="90"/>
  <c r="AD205" i="90"/>
  <c r="AC205" i="90"/>
  <c r="AB205" i="90"/>
  <c r="AA205" i="90"/>
  <c r="Z205" i="90"/>
  <c r="Y205" i="90"/>
  <c r="X205" i="90"/>
  <c r="W205" i="90"/>
  <c r="V205" i="90"/>
  <c r="U205" i="90"/>
  <c r="T205" i="90"/>
  <c r="S205" i="90"/>
  <c r="R205" i="90"/>
  <c r="Q205" i="90"/>
  <c r="P205" i="90"/>
  <c r="O205" i="90"/>
  <c r="N205" i="90"/>
  <c r="M205" i="90"/>
  <c r="L205" i="90"/>
  <c r="K205" i="90"/>
  <c r="J205" i="90"/>
  <c r="I205" i="90"/>
  <c r="H205" i="90"/>
  <c r="G205" i="90"/>
  <c r="F205" i="90"/>
  <c r="E205" i="90"/>
  <c r="D205" i="90"/>
  <c r="C205" i="90"/>
  <c r="B205" i="90"/>
  <c r="BA204" i="90"/>
  <c r="AZ204" i="90"/>
  <c r="AY204" i="90"/>
  <c r="AX204" i="90"/>
  <c r="AW204" i="90"/>
  <c r="AV204" i="90"/>
  <c r="AU204" i="90"/>
  <c r="AT204" i="90"/>
  <c r="AS204" i="90"/>
  <c r="AR204" i="90"/>
  <c r="AQ204" i="90"/>
  <c r="AP204" i="90"/>
  <c r="AO204" i="90"/>
  <c r="AN204" i="90"/>
  <c r="AM204" i="90"/>
  <c r="AL204" i="90"/>
  <c r="AK204" i="90"/>
  <c r="AJ204" i="90"/>
  <c r="AI204" i="90"/>
  <c r="AH204" i="90"/>
  <c r="AG204" i="90"/>
  <c r="AF204" i="90"/>
  <c r="AE204" i="90"/>
  <c r="AD204" i="90"/>
  <c r="AC204" i="90"/>
  <c r="AB204" i="90"/>
  <c r="AA204" i="90"/>
  <c r="Z204" i="90"/>
  <c r="Y204" i="90"/>
  <c r="X204" i="90"/>
  <c r="W204" i="90"/>
  <c r="V204" i="90"/>
  <c r="U204" i="90"/>
  <c r="T204" i="90"/>
  <c r="S204" i="90"/>
  <c r="R204" i="90"/>
  <c r="Q204" i="90"/>
  <c r="P204" i="90"/>
  <c r="O204" i="90"/>
  <c r="N204" i="90"/>
  <c r="M204" i="90"/>
  <c r="L204" i="90"/>
  <c r="K204" i="90"/>
  <c r="J204" i="90"/>
  <c r="I204" i="90"/>
  <c r="H204" i="90"/>
  <c r="G204" i="90"/>
  <c r="F204" i="90"/>
  <c r="E204" i="90"/>
  <c r="D204" i="90"/>
  <c r="C204" i="90"/>
  <c r="B204" i="90"/>
  <c r="BA203" i="90"/>
  <c r="AZ203" i="90"/>
  <c r="AY203" i="90"/>
  <c r="AX203" i="90"/>
  <c r="AW203" i="90"/>
  <c r="AV203" i="90"/>
  <c r="AU203" i="90"/>
  <c r="AT203" i="90"/>
  <c r="AS203" i="90"/>
  <c r="AR203" i="90"/>
  <c r="AQ203" i="90"/>
  <c r="AP203" i="90"/>
  <c r="AO203" i="90"/>
  <c r="AN203" i="90"/>
  <c r="AM203" i="90"/>
  <c r="AL203" i="90"/>
  <c r="AK203" i="90"/>
  <c r="AJ203" i="90"/>
  <c r="AI203" i="90"/>
  <c r="AH203" i="90"/>
  <c r="AG203" i="90"/>
  <c r="AF203" i="90"/>
  <c r="AE203" i="90"/>
  <c r="AD203" i="90"/>
  <c r="AC203" i="90"/>
  <c r="AB203" i="90"/>
  <c r="AA203" i="90"/>
  <c r="Z203" i="90"/>
  <c r="Y203" i="90"/>
  <c r="X203" i="90"/>
  <c r="W203" i="90"/>
  <c r="V203" i="90"/>
  <c r="U203" i="90"/>
  <c r="T203" i="90"/>
  <c r="S203" i="90"/>
  <c r="R203" i="90"/>
  <c r="Q203" i="90"/>
  <c r="P203" i="90"/>
  <c r="O203" i="90"/>
  <c r="N203" i="90"/>
  <c r="M203" i="90"/>
  <c r="L203" i="90"/>
  <c r="K203" i="90"/>
  <c r="J203" i="90"/>
  <c r="I203" i="90"/>
  <c r="H203" i="90"/>
  <c r="G203" i="90"/>
  <c r="F203" i="90"/>
  <c r="E203" i="90"/>
  <c r="D203" i="90"/>
  <c r="C203" i="90"/>
  <c r="B203" i="90"/>
  <c r="BA202" i="90"/>
  <c r="AZ202" i="90"/>
  <c r="AY202" i="90"/>
  <c r="AX202" i="90"/>
  <c r="AW202" i="90"/>
  <c r="AV202" i="90"/>
  <c r="AU202" i="90"/>
  <c r="AT202" i="90"/>
  <c r="AS202" i="90"/>
  <c r="AR202" i="90"/>
  <c r="AQ202" i="90"/>
  <c r="AP202" i="90"/>
  <c r="AO202" i="90"/>
  <c r="AN202" i="90"/>
  <c r="AM202" i="90"/>
  <c r="AL202" i="90"/>
  <c r="AK202" i="90"/>
  <c r="AJ202" i="90"/>
  <c r="AI202" i="90"/>
  <c r="AH202" i="90"/>
  <c r="AG202" i="90"/>
  <c r="AF202" i="90"/>
  <c r="AE202" i="90"/>
  <c r="AD202" i="90"/>
  <c r="AC202" i="90"/>
  <c r="AB202" i="90"/>
  <c r="AA202" i="90"/>
  <c r="Z202" i="90"/>
  <c r="Y202" i="90"/>
  <c r="X202" i="90"/>
  <c r="W202" i="90"/>
  <c r="V202" i="90"/>
  <c r="U202" i="90"/>
  <c r="T202" i="90"/>
  <c r="S202" i="90"/>
  <c r="R202" i="90"/>
  <c r="Q202" i="90"/>
  <c r="P202" i="90"/>
  <c r="O202" i="90"/>
  <c r="N202" i="90"/>
  <c r="M202" i="90"/>
  <c r="L202" i="90"/>
  <c r="K202" i="90"/>
  <c r="J202" i="90"/>
  <c r="I202" i="90"/>
  <c r="H202" i="90"/>
  <c r="G202" i="90"/>
  <c r="F202" i="90"/>
  <c r="E202" i="90"/>
  <c r="D202" i="90"/>
  <c r="C202" i="90"/>
  <c r="B202" i="90"/>
  <c r="BA201" i="90"/>
  <c r="AZ201" i="90"/>
  <c r="AY201" i="90"/>
  <c r="AX201" i="90"/>
  <c r="AW201" i="90"/>
  <c r="AV201" i="90"/>
  <c r="AU201" i="90"/>
  <c r="AT201" i="90"/>
  <c r="AS201" i="90"/>
  <c r="AR201" i="90"/>
  <c r="AQ201" i="90"/>
  <c r="AP201" i="90"/>
  <c r="AO201" i="90"/>
  <c r="AN201" i="90"/>
  <c r="AM201" i="90"/>
  <c r="AL201" i="90"/>
  <c r="AK201" i="90"/>
  <c r="AJ201" i="90"/>
  <c r="AI201" i="90"/>
  <c r="AH201" i="90"/>
  <c r="AG201" i="90"/>
  <c r="AF201" i="90"/>
  <c r="AE201" i="90"/>
  <c r="AD201" i="90"/>
  <c r="AC201" i="90"/>
  <c r="AB201" i="90"/>
  <c r="AA201" i="90"/>
  <c r="Z201" i="90"/>
  <c r="Y201" i="90"/>
  <c r="X201" i="90"/>
  <c r="W201" i="90"/>
  <c r="V201" i="90"/>
  <c r="U201" i="90"/>
  <c r="T201" i="90"/>
  <c r="S201" i="90"/>
  <c r="R201" i="90"/>
  <c r="Q201" i="90"/>
  <c r="P201" i="90"/>
  <c r="O201" i="90"/>
  <c r="N201" i="90"/>
  <c r="M201" i="90"/>
  <c r="L201" i="90"/>
  <c r="K201" i="90"/>
  <c r="J201" i="90"/>
  <c r="I201" i="90"/>
  <c r="H201" i="90"/>
  <c r="G201" i="90"/>
  <c r="F201" i="90"/>
  <c r="E201" i="90"/>
  <c r="D201" i="90"/>
  <c r="C201" i="90"/>
  <c r="B201" i="90"/>
  <c r="BA200" i="90"/>
  <c r="AZ200" i="90"/>
  <c r="AY200" i="90"/>
  <c r="AX200" i="90"/>
  <c r="AW200" i="90"/>
  <c r="AV200" i="90"/>
  <c r="AU200" i="90"/>
  <c r="AT200" i="90"/>
  <c r="AS200" i="90"/>
  <c r="AR200" i="90"/>
  <c r="AQ200" i="90"/>
  <c r="AP200" i="90"/>
  <c r="AO200" i="90"/>
  <c r="AN200" i="90"/>
  <c r="AM200" i="90"/>
  <c r="AL200" i="90"/>
  <c r="AK200" i="90"/>
  <c r="AJ200" i="90"/>
  <c r="AI200" i="90"/>
  <c r="AH200" i="90"/>
  <c r="AG200" i="90"/>
  <c r="AF200" i="90"/>
  <c r="AE200" i="90"/>
  <c r="AD200" i="90"/>
  <c r="AC200" i="90"/>
  <c r="AB200" i="90"/>
  <c r="AA200" i="90"/>
  <c r="Z200" i="90"/>
  <c r="Y200" i="90"/>
  <c r="X200" i="90"/>
  <c r="W200" i="90"/>
  <c r="V200" i="90"/>
  <c r="U200" i="90"/>
  <c r="T200" i="90"/>
  <c r="S200" i="90"/>
  <c r="R200" i="90"/>
  <c r="Q200" i="90"/>
  <c r="P200" i="90"/>
  <c r="O200" i="90"/>
  <c r="N200" i="90"/>
  <c r="M200" i="90"/>
  <c r="L200" i="90"/>
  <c r="K200" i="90"/>
  <c r="J200" i="90"/>
  <c r="I200" i="90"/>
  <c r="H200" i="90"/>
  <c r="G200" i="90"/>
  <c r="F200" i="90"/>
  <c r="E200" i="90"/>
  <c r="D200" i="90"/>
  <c r="C200" i="90"/>
  <c r="B200" i="90"/>
  <c r="BA199" i="90"/>
  <c r="AZ199" i="90"/>
  <c r="AY199" i="90"/>
  <c r="AX199" i="90"/>
  <c r="AW199" i="90"/>
  <c r="AV199" i="90"/>
  <c r="AU199" i="90"/>
  <c r="AT199" i="90"/>
  <c r="AS199" i="90"/>
  <c r="AR199" i="90"/>
  <c r="AQ199" i="90"/>
  <c r="AP199" i="90"/>
  <c r="AO199" i="90"/>
  <c r="AN199" i="90"/>
  <c r="AM199" i="90"/>
  <c r="AL199" i="90"/>
  <c r="AK199" i="90"/>
  <c r="AJ199" i="90"/>
  <c r="AI199" i="90"/>
  <c r="AH199" i="90"/>
  <c r="AG199" i="90"/>
  <c r="AF199" i="90"/>
  <c r="AE199" i="90"/>
  <c r="AD199" i="90"/>
  <c r="AC199" i="90"/>
  <c r="AB199" i="90"/>
  <c r="AA199" i="90"/>
  <c r="Z199" i="90"/>
  <c r="Y199" i="90"/>
  <c r="X199" i="90"/>
  <c r="W199" i="90"/>
  <c r="V199" i="90"/>
  <c r="U199" i="90"/>
  <c r="T199" i="90"/>
  <c r="S199" i="90"/>
  <c r="R199" i="90"/>
  <c r="Q199" i="90"/>
  <c r="P199" i="90"/>
  <c r="O199" i="90"/>
  <c r="N199" i="90"/>
  <c r="M199" i="90"/>
  <c r="L199" i="90"/>
  <c r="K199" i="90"/>
  <c r="J199" i="90"/>
  <c r="I199" i="90"/>
  <c r="H199" i="90"/>
  <c r="G199" i="90"/>
  <c r="F199" i="90"/>
  <c r="E199" i="90"/>
  <c r="D199" i="90"/>
  <c r="C199" i="90"/>
  <c r="B199" i="90"/>
  <c r="BA198" i="90"/>
  <c r="AZ198" i="90"/>
  <c r="AY198" i="90"/>
  <c r="AX198" i="90"/>
  <c r="AW198" i="90"/>
  <c r="AV198" i="90"/>
  <c r="AU198" i="90"/>
  <c r="AT198" i="90"/>
  <c r="AS198" i="90"/>
  <c r="AR198" i="90"/>
  <c r="AQ198" i="90"/>
  <c r="AP198" i="90"/>
  <c r="AO198" i="90"/>
  <c r="AN198" i="90"/>
  <c r="AM198" i="90"/>
  <c r="AL198" i="90"/>
  <c r="AK198" i="90"/>
  <c r="AJ198" i="90"/>
  <c r="AI198" i="90"/>
  <c r="AH198" i="90"/>
  <c r="AG198" i="90"/>
  <c r="AF198" i="90"/>
  <c r="AE198" i="90"/>
  <c r="AD198" i="90"/>
  <c r="AC198" i="90"/>
  <c r="AB198" i="90"/>
  <c r="AA198" i="90"/>
  <c r="Z198" i="90"/>
  <c r="Y198" i="90"/>
  <c r="X198" i="90"/>
  <c r="W198" i="90"/>
  <c r="V198" i="90"/>
  <c r="U198" i="90"/>
  <c r="T198" i="90"/>
  <c r="S198" i="90"/>
  <c r="R198" i="90"/>
  <c r="Q198" i="90"/>
  <c r="P198" i="90"/>
  <c r="O198" i="90"/>
  <c r="N198" i="90"/>
  <c r="M198" i="90"/>
  <c r="L198" i="90"/>
  <c r="K198" i="90"/>
  <c r="J198" i="90"/>
  <c r="I198" i="90"/>
  <c r="H198" i="90"/>
  <c r="G198" i="90"/>
  <c r="F198" i="90"/>
  <c r="E198" i="90"/>
  <c r="D198" i="90"/>
  <c r="C198" i="90"/>
  <c r="B198" i="90"/>
  <c r="BA197" i="90"/>
  <c r="AZ197" i="90"/>
  <c r="AY197" i="90"/>
  <c r="AX197" i="90"/>
  <c r="AW197" i="90"/>
  <c r="AV197" i="90"/>
  <c r="AU197" i="90"/>
  <c r="AT197" i="90"/>
  <c r="AS197" i="90"/>
  <c r="AR197" i="90"/>
  <c r="AQ197" i="90"/>
  <c r="AP197" i="90"/>
  <c r="AO197" i="90"/>
  <c r="AN197" i="90"/>
  <c r="AM197" i="90"/>
  <c r="AL197" i="90"/>
  <c r="AK197" i="90"/>
  <c r="AJ197" i="90"/>
  <c r="AI197" i="90"/>
  <c r="AH197" i="90"/>
  <c r="AG197" i="90"/>
  <c r="AF197" i="90"/>
  <c r="AE197" i="90"/>
  <c r="AD197" i="90"/>
  <c r="AC197" i="90"/>
  <c r="AB197" i="90"/>
  <c r="AA197" i="90"/>
  <c r="Z197" i="90"/>
  <c r="Y197" i="90"/>
  <c r="X197" i="90"/>
  <c r="W197" i="90"/>
  <c r="V197" i="90"/>
  <c r="U197" i="90"/>
  <c r="T197" i="90"/>
  <c r="S197" i="90"/>
  <c r="R197" i="90"/>
  <c r="Q197" i="90"/>
  <c r="P197" i="90"/>
  <c r="O197" i="90"/>
  <c r="N197" i="90"/>
  <c r="M197" i="90"/>
  <c r="L197" i="90"/>
  <c r="K197" i="90"/>
  <c r="J197" i="90"/>
  <c r="I197" i="90"/>
  <c r="H197" i="90"/>
  <c r="G197" i="90"/>
  <c r="F197" i="90"/>
  <c r="E197" i="90"/>
  <c r="D197" i="90"/>
  <c r="C197" i="90"/>
  <c r="B197" i="90"/>
  <c r="BA196" i="90"/>
  <c r="AZ196" i="90"/>
  <c r="AY196" i="90"/>
  <c r="AX196" i="90"/>
  <c r="AW196" i="90"/>
  <c r="AV196" i="90"/>
  <c r="AU196" i="90"/>
  <c r="AT196" i="90"/>
  <c r="AS196" i="90"/>
  <c r="AR196" i="90"/>
  <c r="AQ196" i="90"/>
  <c r="AP196" i="90"/>
  <c r="AO196" i="90"/>
  <c r="AN196" i="90"/>
  <c r="AM196" i="90"/>
  <c r="AL196" i="90"/>
  <c r="AK196" i="90"/>
  <c r="AJ196" i="90"/>
  <c r="AI196" i="90"/>
  <c r="AH196" i="90"/>
  <c r="AG196" i="90"/>
  <c r="AF196" i="90"/>
  <c r="AE196" i="90"/>
  <c r="AD196" i="90"/>
  <c r="AC196" i="90"/>
  <c r="AB196" i="90"/>
  <c r="AA196" i="90"/>
  <c r="Z196" i="90"/>
  <c r="Y196" i="90"/>
  <c r="X196" i="90"/>
  <c r="W196" i="90"/>
  <c r="V196" i="90"/>
  <c r="U196" i="90"/>
  <c r="T196" i="90"/>
  <c r="S196" i="90"/>
  <c r="R196" i="90"/>
  <c r="Q196" i="90"/>
  <c r="P196" i="90"/>
  <c r="O196" i="90"/>
  <c r="N196" i="90"/>
  <c r="M196" i="90"/>
  <c r="L196" i="90"/>
  <c r="K196" i="90"/>
  <c r="J196" i="90"/>
  <c r="I196" i="90"/>
  <c r="H196" i="90"/>
  <c r="G196" i="90"/>
  <c r="F196" i="90"/>
  <c r="E196" i="90"/>
  <c r="D196" i="90"/>
  <c r="C196" i="90"/>
  <c r="B196" i="90"/>
  <c r="BA195" i="90"/>
  <c r="AZ195" i="90"/>
  <c r="AY195" i="90"/>
  <c r="AX195" i="90"/>
  <c r="AW195" i="90"/>
  <c r="AV195" i="90"/>
  <c r="AU195" i="90"/>
  <c r="AT195" i="90"/>
  <c r="AS195" i="90"/>
  <c r="AR195" i="90"/>
  <c r="AQ195" i="90"/>
  <c r="AP195" i="90"/>
  <c r="AO195" i="90"/>
  <c r="AN195" i="90"/>
  <c r="AM195" i="90"/>
  <c r="AL195" i="90"/>
  <c r="AK195" i="90"/>
  <c r="AJ195" i="90"/>
  <c r="AI195" i="90"/>
  <c r="AH195" i="90"/>
  <c r="AG195" i="90"/>
  <c r="AF195" i="90"/>
  <c r="AE195" i="90"/>
  <c r="AD195" i="90"/>
  <c r="AC195" i="90"/>
  <c r="AB195" i="90"/>
  <c r="AA195" i="90"/>
  <c r="Z195" i="90"/>
  <c r="Y195" i="90"/>
  <c r="X195" i="90"/>
  <c r="W195" i="90"/>
  <c r="V195" i="90"/>
  <c r="U195" i="90"/>
  <c r="T195" i="90"/>
  <c r="S195" i="90"/>
  <c r="R195" i="90"/>
  <c r="Q195" i="90"/>
  <c r="P195" i="90"/>
  <c r="O195" i="90"/>
  <c r="N195" i="90"/>
  <c r="M195" i="90"/>
  <c r="L195" i="90"/>
  <c r="K195" i="90"/>
  <c r="J195" i="90"/>
  <c r="I195" i="90"/>
  <c r="H195" i="90"/>
  <c r="G195" i="90"/>
  <c r="F195" i="90"/>
  <c r="E195" i="90"/>
  <c r="D195" i="90"/>
  <c r="C195" i="90"/>
  <c r="B195" i="90"/>
  <c r="BA194" i="90"/>
  <c r="AZ194" i="90"/>
  <c r="AY194" i="90"/>
  <c r="AX194" i="90"/>
  <c r="AW194" i="90"/>
  <c r="AV194" i="90"/>
  <c r="AU194" i="90"/>
  <c r="AT194" i="90"/>
  <c r="AS194" i="90"/>
  <c r="AR194" i="90"/>
  <c r="AQ194" i="90"/>
  <c r="AP194" i="90"/>
  <c r="AO194" i="90"/>
  <c r="AN194" i="90"/>
  <c r="AM194" i="90"/>
  <c r="AL194" i="90"/>
  <c r="AK194" i="90"/>
  <c r="AJ194" i="90"/>
  <c r="AI194" i="90"/>
  <c r="AH194" i="90"/>
  <c r="AG194" i="90"/>
  <c r="AF194" i="90"/>
  <c r="AE194" i="90"/>
  <c r="AD194" i="90"/>
  <c r="AC194" i="90"/>
  <c r="AB194" i="90"/>
  <c r="AA194" i="90"/>
  <c r="Z194" i="90"/>
  <c r="Y194" i="90"/>
  <c r="X194" i="90"/>
  <c r="W194" i="90"/>
  <c r="V194" i="90"/>
  <c r="U194" i="90"/>
  <c r="T194" i="90"/>
  <c r="S194" i="90"/>
  <c r="R194" i="90"/>
  <c r="Q194" i="90"/>
  <c r="P194" i="90"/>
  <c r="O194" i="90"/>
  <c r="N194" i="90"/>
  <c r="M194" i="90"/>
  <c r="L194" i="90"/>
  <c r="K194" i="90"/>
  <c r="J194" i="90"/>
  <c r="I194" i="90"/>
  <c r="H194" i="90"/>
  <c r="G194" i="90"/>
  <c r="F194" i="90"/>
  <c r="E194" i="90"/>
  <c r="D194" i="90"/>
  <c r="C194" i="90"/>
  <c r="B194" i="90"/>
  <c r="BA193" i="90"/>
  <c r="AZ193" i="90"/>
  <c r="AY193" i="90"/>
  <c r="AX193" i="90"/>
  <c r="AW193" i="90"/>
  <c r="AV193" i="90"/>
  <c r="AU193" i="90"/>
  <c r="AT193" i="90"/>
  <c r="AS193" i="90"/>
  <c r="AR193" i="90"/>
  <c r="AQ193" i="90"/>
  <c r="AP193" i="90"/>
  <c r="AO193" i="90"/>
  <c r="AN193" i="90"/>
  <c r="AM193" i="90"/>
  <c r="AL193" i="90"/>
  <c r="AK193" i="90"/>
  <c r="AJ193" i="90"/>
  <c r="AI193" i="90"/>
  <c r="AH193" i="90"/>
  <c r="AG193" i="90"/>
  <c r="AF193" i="90"/>
  <c r="AE193" i="90"/>
  <c r="AD193" i="90"/>
  <c r="AC193" i="90"/>
  <c r="AB193" i="90"/>
  <c r="AA193" i="90"/>
  <c r="Z193" i="90"/>
  <c r="Y193" i="90"/>
  <c r="X193" i="90"/>
  <c r="W193" i="90"/>
  <c r="V193" i="90"/>
  <c r="U193" i="90"/>
  <c r="T193" i="90"/>
  <c r="S193" i="90"/>
  <c r="R193" i="90"/>
  <c r="Q193" i="90"/>
  <c r="P193" i="90"/>
  <c r="O193" i="90"/>
  <c r="N193" i="90"/>
  <c r="M193" i="90"/>
  <c r="L193" i="90"/>
  <c r="K193" i="90"/>
  <c r="J193" i="90"/>
  <c r="I193" i="90"/>
  <c r="H193" i="90"/>
  <c r="G193" i="90"/>
  <c r="F193" i="90"/>
  <c r="E193" i="90"/>
  <c r="D193" i="90"/>
  <c r="C193" i="90"/>
  <c r="B193" i="90"/>
  <c r="BA192" i="90"/>
  <c r="AZ192" i="90"/>
  <c r="AY192" i="90"/>
  <c r="AX192" i="90"/>
  <c r="AW192" i="90"/>
  <c r="AV192" i="90"/>
  <c r="AU192" i="90"/>
  <c r="AT192" i="90"/>
  <c r="AS192" i="90"/>
  <c r="AR192" i="90"/>
  <c r="AQ192" i="90"/>
  <c r="AP192" i="90"/>
  <c r="AO192" i="90"/>
  <c r="AN192" i="90"/>
  <c r="AM192" i="90"/>
  <c r="AL192" i="90"/>
  <c r="AK192" i="90"/>
  <c r="AJ192" i="90"/>
  <c r="AI192" i="90"/>
  <c r="AH192" i="90"/>
  <c r="AG192" i="90"/>
  <c r="AF192" i="90"/>
  <c r="AE192" i="90"/>
  <c r="AD192" i="90"/>
  <c r="AC192" i="90"/>
  <c r="AB192" i="90"/>
  <c r="AA192" i="90"/>
  <c r="Z192" i="90"/>
  <c r="Y192" i="90"/>
  <c r="X192" i="90"/>
  <c r="W192" i="90"/>
  <c r="V192" i="90"/>
  <c r="U192" i="90"/>
  <c r="T192" i="90"/>
  <c r="S192" i="90"/>
  <c r="R192" i="90"/>
  <c r="Q192" i="90"/>
  <c r="P192" i="90"/>
  <c r="O192" i="90"/>
  <c r="N192" i="90"/>
  <c r="M192" i="90"/>
  <c r="L192" i="90"/>
  <c r="K192" i="90"/>
  <c r="J192" i="90"/>
  <c r="I192" i="90"/>
  <c r="H192" i="90"/>
  <c r="G192" i="90"/>
  <c r="F192" i="90"/>
  <c r="E192" i="90"/>
  <c r="D192" i="90"/>
  <c r="C192" i="90"/>
  <c r="B192" i="90"/>
  <c r="BA191" i="90"/>
  <c r="AZ191" i="90"/>
  <c r="AY191" i="90"/>
  <c r="AX191" i="90"/>
  <c r="AW191" i="90"/>
  <c r="AV191" i="90"/>
  <c r="AU191" i="90"/>
  <c r="AT191" i="90"/>
  <c r="AS191" i="90"/>
  <c r="AR191" i="90"/>
  <c r="AQ191" i="90"/>
  <c r="AP191" i="90"/>
  <c r="AO191" i="90"/>
  <c r="AN191" i="90"/>
  <c r="AM191" i="90"/>
  <c r="AL191" i="90"/>
  <c r="AK191" i="90"/>
  <c r="AJ191" i="90"/>
  <c r="AI191" i="90"/>
  <c r="AH191" i="90"/>
  <c r="AG191" i="90"/>
  <c r="AF191" i="90"/>
  <c r="AE191" i="90"/>
  <c r="AD191" i="90"/>
  <c r="AC191" i="90"/>
  <c r="AB191" i="90"/>
  <c r="AA191" i="90"/>
  <c r="Z191" i="90"/>
  <c r="Y191" i="90"/>
  <c r="X191" i="90"/>
  <c r="W191" i="90"/>
  <c r="V191" i="90"/>
  <c r="U191" i="90"/>
  <c r="T191" i="90"/>
  <c r="S191" i="90"/>
  <c r="R191" i="90"/>
  <c r="Q191" i="90"/>
  <c r="P191" i="90"/>
  <c r="O191" i="90"/>
  <c r="N191" i="90"/>
  <c r="M191" i="90"/>
  <c r="L191" i="90"/>
  <c r="K191" i="90"/>
  <c r="J191" i="90"/>
  <c r="I191" i="90"/>
  <c r="H191" i="90"/>
  <c r="G191" i="90"/>
  <c r="F191" i="90"/>
  <c r="E191" i="90"/>
  <c r="D191" i="90"/>
  <c r="C191" i="90"/>
  <c r="B191" i="90"/>
  <c r="BA190" i="90"/>
  <c r="AZ190" i="90"/>
  <c r="AY190" i="90"/>
  <c r="AX190" i="90"/>
  <c r="AW190" i="90"/>
  <c r="AV190" i="90"/>
  <c r="AU190" i="90"/>
  <c r="AT190" i="90"/>
  <c r="AS190" i="90"/>
  <c r="AR190" i="90"/>
  <c r="AQ190" i="90"/>
  <c r="AP190" i="90"/>
  <c r="AO190" i="90"/>
  <c r="AN190" i="90"/>
  <c r="AM190" i="90"/>
  <c r="AL190" i="90"/>
  <c r="AK190" i="90"/>
  <c r="AJ190" i="90"/>
  <c r="AI190" i="90"/>
  <c r="AH190" i="90"/>
  <c r="AG190" i="90"/>
  <c r="AF190" i="90"/>
  <c r="AE190" i="90"/>
  <c r="AD190" i="90"/>
  <c r="AC190" i="90"/>
  <c r="AB190" i="90"/>
  <c r="AA190" i="90"/>
  <c r="Z190" i="90"/>
  <c r="Y190" i="90"/>
  <c r="X190" i="90"/>
  <c r="W190" i="90"/>
  <c r="V190" i="90"/>
  <c r="U190" i="90"/>
  <c r="T190" i="90"/>
  <c r="S190" i="90"/>
  <c r="R190" i="90"/>
  <c r="Q190" i="90"/>
  <c r="P190" i="90"/>
  <c r="O190" i="90"/>
  <c r="N190" i="90"/>
  <c r="M190" i="90"/>
  <c r="L190" i="90"/>
  <c r="K190" i="90"/>
  <c r="J190" i="90"/>
  <c r="I190" i="90"/>
  <c r="H190" i="90"/>
  <c r="G190" i="90"/>
  <c r="F190" i="90"/>
  <c r="E190" i="90"/>
  <c r="D190" i="90"/>
  <c r="C190" i="90"/>
  <c r="B190" i="90"/>
  <c r="BA189" i="90"/>
  <c r="AZ189" i="90"/>
  <c r="AY189" i="90"/>
  <c r="AX189" i="90"/>
  <c r="AW189" i="90"/>
  <c r="AV189" i="90"/>
  <c r="AU189" i="90"/>
  <c r="AT189" i="90"/>
  <c r="AS189" i="90"/>
  <c r="AR189" i="90"/>
  <c r="AQ189" i="90"/>
  <c r="AP189" i="90"/>
  <c r="AO189" i="90"/>
  <c r="AN189" i="90"/>
  <c r="AM189" i="90"/>
  <c r="AL189" i="90"/>
  <c r="AK189" i="90"/>
  <c r="AJ189" i="90"/>
  <c r="AI189" i="90"/>
  <c r="AH189" i="90"/>
  <c r="AG189" i="90"/>
  <c r="AF189" i="90"/>
  <c r="AE189" i="90"/>
  <c r="AD189" i="90"/>
  <c r="AC189" i="90"/>
  <c r="AB189" i="90"/>
  <c r="AA189" i="90"/>
  <c r="Z189" i="90"/>
  <c r="Y189" i="90"/>
  <c r="X189" i="90"/>
  <c r="W189" i="90"/>
  <c r="V189" i="90"/>
  <c r="U189" i="90"/>
  <c r="T189" i="90"/>
  <c r="S189" i="90"/>
  <c r="R189" i="90"/>
  <c r="Q189" i="90"/>
  <c r="P189" i="90"/>
  <c r="O189" i="90"/>
  <c r="N189" i="90"/>
  <c r="M189" i="90"/>
  <c r="L189" i="90"/>
  <c r="K189" i="90"/>
  <c r="J189" i="90"/>
  <c r="I189" i="90"/>
  <c r="H189" i="90"/>
  <c r="G189" i="90"/>
  <c r="F189" i="90"/>
  <c r="E189" i="90"/>
  <c r="D189" i="90"/>
  <c r="C189" i="90"/>
  <c r="B189" i="90"/>
  <c r="BA188" i="90"/>
  <c r="AZ188" i="90"/>
  <c r="AY188" i="90"/>
  <c r="AX188" i="90"/>
  <c r="AW188" i="90"/>
  <c r="AV188" i="90"/>
  <c r="AU188" i="90"/>
  <c r="AT188" i="90"/>
  <c r="AS188" i="90"/>
  <c r="AR188" i="90"/>
  <c r="AQ188" i="90"/>
  <c r="AP188" i="90"/>
  <c r="AO188" i="90"/>
  <c r="AN188" i="90"/>
  <c r="AM188" i="90"/>
  <c r="AL188" i="90"/>
  <c r="AK188" i="90"/>
  <c r="AJ188" i="90"/>
  <c r="AI188" i="90"/>
  <c r="AH188" i="90"/>
  <c r="AG188" i="90"/>
  <c r="AF188" i="90"/>
  <c r="AE188" i="90"/>
  <c r="AD188" i="90"/>
  <c r="AC188" i="90"/>
  <c r="AB188" i="90"/>
  <c r="AA188" i="90"/>
  <c r="Z188" i="90"/>
  <c r="Y188" i="90"/>
  <c r="X188" i="90"/>
  <c r="W188" i="90"/>
  <c r="V188" i="90"/>
  <c r="U188" i="90"/>
  <c r="T188" i="90"/>
  <c r="S188" i="90"/>
  <c r="R188" i="90"/>
  <c r="Q188" i="90"/>
  <c r="P188" i="90"/>
  <c r="O188" i="90"/>
  <c r="N188" i="90"/>
  <c r="M188" i="90"/>
  <c r="L188" i="90"/>
  <c r="K188" i="90"/>
  <c r="J188" i="90"/>
  <c r="I188" i="90"/>
  <c r="H188" i="90"/>
  <c r="G188" i="90"/>
  <c r="F188" i="90"/>
  <c r="E188" i="90"/>
  <c r="D188" i="90"/>
  <c r="C188" i="90"/>
  <c r="B188" i="90"/>
  <c r="BA187" i="90"/>
  <c r="AZ187" i="90"/>
  <c r="AY187" i="90"/>
  <c r="AX187" i="90"/>
  <c r="AW187" i="90"/>
  <c r="AV187" i="90"/>
  <c r="AU187" i="90"/>
  <c r="AT187" i="90"/>
  <c r="AS187" i="90"/>
  <c r="AR187" i="90"/>
  <c r="AQ187" i="90"/>
  <c r="AP187" i="90"/>
  <c r="AO187" i="90"/>
  <c r="AN187" i="90"/>
  <c r="AM187" i="90"/>
  <c r="AL187" i="90"/>
  <c r="AK187" i="90"/>
  <c r="AJ187" i="90"/>
  <c r="AI187" i="90"/>
  <c r="AH187" i="90"/>
  <c r="AG187" i="90"/>
  <c r="AF187" i="90"/>
  <c r="AE187" i="90"/>
  <c r="AD187" i="90"/>
  <c r="AC187" i="90"/>
  <c r="AB187" i="90"/>
  <c r="AA187" i="90"/>
  <c r="Z187" i="90"/>
  <c r="Y187" i="90"/>
  <c r="X187" i="90"/>
  <c r="W187" i="90"/>
  <c r="V187" i="90"/>
  <c r="U187" i="90"/>
  <c r="T187" i="90"/>
  <c r="S187" i="90"/>
  <c r="R187" i="90"/>
  <c r="Q187" i="90"/>
  <c r="P187" i="90"/>
  <c r="O187" i="90"/>
  <c r="N187" i="90"/>
  <c r="M187" i="90"/>
  <c r="L187" i="90"/>
  <c r="K187" i="90"/>
  <c r="J187" i="90"/>
  <c r="I187" i="90"/>
  <c r="H187" i="90"/>
  <c r="G187" i="90"/>
  <c r="F187" i="90"/>
  <c r="E187" i="90"/>
  <c r="D187" i="90"/>
  <c r="C187" i="90"/>
  <c r="B187" i="90"/>
  <c r="BA186" i="90"/>
  <c r="AZ186" i="90"/>
  <c r="AY186" i="90"/>
  <c r="AX186" i="90"/>
  <c r="AW186" i="90"/>
  <c r="AV186" i="90"/>
  <c r="AU186" i="90"/>
  <c r="AT186" i="90"/>
  <c r="AS186" i="90"/>
  <c r="AR186" i="90"/>
  <c r="AQ186" i="90"/>
  <c r="AP186" i="90"/>
  <c r="AO186" i="90"/>
  <c r="AN186" i="90"/>
  <c r="AM186" i="90"/>
  <c r="AL186" i="90"/>
  <c r="AK186" i="90"/>
  <c r="AJ186" i="90"/>
  <c r="AI186" i="90"/>
  <c r="AH186" i="90"/>
  <c r="AG186" i="90"/>
  <c r="AF186" i="90"/>
  <c r="AE186" i="90"/>
  <c r="AD186" i="90"/>
  <c r="AC186" i="90"/>
  <c r="AB186" i="90"/>
  <c r="AA186" i="90"/>
  <c r="Z186" i="90"/>
  <c r="Y186" i="90"/>
  <c r="X186" i="90"/>
  <c r="W186" i="90"/>
  <c r="V186" i="90"/>
  <c r="U186" i="90"/>
  <c r="T186" i="90"/>
  <c r="S186" i="90"/>
  <c r="R186" i="90"/>
  <c r="Q186" i="90"/>
  <c r="P186" i="90"/>
  <c r="O186" i="90"/>
  <c r="N186" i="90"/>
  <c r="M186" i="90"/>
  <c r="L186" i="90"/>
  <c r="K186" i="90"/>
  <c r="J186" i="90"/>
  <c r="I186" i="90"/>
  <c r="H186" i="90"/>
  <c r="G186" i="90"/>
  <c r="F186" i="90"/>
  <c r="E186" i="90"/>
  <c r="D186" i="90"/>
  <c r="C186" i="90"/>
  <c r="B186" i="90"/>
  <c r="BA185" i="90"/>
  <c r="AZ185" i="90"/>
  <c r="AY185" i="90"/>
  <c r="AX185" i="90"/>
  <c r="AW185" i="90"/>
  <c r="AV185" i="90"/>
  <c r="AU185" i="90"/>
  <c r="AT185" i="90"/>
  <c r="AS185" i="90"/>
  <c r="AR185" i="90"/>
  <c r="AQ185" i="90"/>
  <c r="AP185" i="90"/>
  <c r="AO185" i="90"/>
  <c r="AN185" i="90"/>
  <c r="AM185" i="90"/>
  <c r="AL185" i="90"/>
  <c r="AK185" i="90"/>
  <c r="AJ185" i="90"/>
  <c r="AI185" i="90"/>
  <c r="AH185" i="90"/>
  <c r="AG185" i="90"/>
  <c r="AF185" i="90"/>
  <c r="AE185" i="90"/>
  <c r="AD185" i="90"/>
  <c r="AC185" i="90"/>
  <c r="AB185" i="90"/>
  <c r="AA185" i="90"/>
  <c r="Z185" i="90"/>
  <c r="Y185" i="90"/>
  <c r="X185" i="90"/>
  <c r="W185" i="90"/>
  <c r="V185" i="90"/>
  <c r="U185" i="90"/>
  <c r="T185" i="90"/>
  <c r="S185" i="90"/>
  <c r="R185" i="90"/>
  <c r="Q185" i="90"/>
  <c r="P185" i="90"/>
  <c r="O185" i="90"/>
  <c r="N185" i="90"/>
  <c r="M185" i="90"/>
  <c r="L185" i="90"/>
  <c r="K185" i="90"/>
  <c r="J185" i="90"/>
  <c r="I185" i="90"/>
  <c r="H185" i="90"/>
  <c r="G185" i="90"/>
  <c r="F185" i="90"/>
  <c r="E185" i="90"/>
  <c r="D185" i="90"/>
  <c r="C185" i="90"/>
  <c r="B185" i="90"/>
  <c r="BA184" i="90"/>
  <c r="AZ184" i="90"/>
  <c r="AY184" i="90"/>
  <c r="AX184" i="90"/>
  <c r="AW184" i="90"/>
  <c r="AV184" i="90"/>
  <c r="AU184" i="90"/>
  <c r="AT184" i="90"/>
  <c r="AS184" i="90"/>
  <c r="AR184" i="90"/>
  <c r="AQ184" i="90"/>
  <c r="AP184" i="90"/>
  <c r="AO184" i="90"/>
  <c r="AN184" i="90"/>
  <c r="AM184" i="90"/>
  <c r="AL184" i="90"/>
  <c r="AK184" i="90"/>
  <c r="AJ184" i="90"/>
  <c r="AI184" i="90"/>
  <c r="AH184" i="90"/>
  <c r="AG184" i="90"/>
  <c r="AF184" i="90"/>
  <c r="AE184" i="90"/>
  <c r="AD184" i="90"/>
  <c r="AC184" i="90"/>
  <c r="AB184" i="90"/>
  <c r="AA184" i="90"/>
  <c r="Z184" i="90"/>
  <c r="Y184" i="90"/>
  <c r="X184" i="90"/>
  <c r="W184" i="90"/>
  <c r="V184" i="90"/>
  <c r="U184" i="90"/>
  <c r="T184" i="90"/>
  <c r="S184" i="90"/>
  <c r="R184" i="90"/>
  <c r="Q184" i="90"/>
  <c r="P184" i="90"/>
  <c r="O184" i="90"/>
  <c r="N184" i="90"/>
  <c r="M184" i="90"/>
  <c r="L184" i="90"/>
  <c r="K184" i="90"/>
  <c r="J184" i="90"/>
  <c r="I184" i="90"/>
  <c r="H184" i="90"/>
  <c r="G184" i="90"/>
  <c r="F184" i="90"/>
  <c r="E184" i="90"/>
  <c r="D184" i="90"/>
  <c r="C184" i="90"/>
  <c r="B184" i="90"/>
  <c r="BA183" i="90"/>
  <c r="AZ183" i="90"/>
  <c r="AY183" i="90"/>
  <c r="AX183" i="90"/>
  <c r="AW183" i="90"/>
  <c r="AV183" i="90"/>
  <c r="AU183" i="90"/>
  <c r="AT183" i="90"/>
  <c r="AS183" i="90"/>
  <c r="AR183" i="90"/>
  <c r="AQ183" i="90"/>
  <c r="AP183" i="90"/>
  <c r="AO183" i="90"/>
  <c r="AN183" i="90"/>
  <c r="AM183" i="90"/>
  <c r="AL183" i="90"/>
  <c r="AK183" i="90"/>
  <c r="AJ183" i="90"/>
  <c r="AI183" i="90"/>
  <c r="AH183" i="90"/>
  <c r="AG183" i="90"/>
  <c r="AF183" i="90"/>
  <c r="AE183" i="90"/>
  <c r="AD183" i="90"/>
  <c r="AC183" i="90"/>
  <c r="AB183" i="90"/>
  <c r="AA183" i="90"/>
  <c r="Z183" i="90"/>
  <c r="Y183" i="90"/>
  <c r="X183" i="90"/>
  <c r="W183" i="90"/>
  <c r="V183" i="90"/>
  <c r="U183" i="90"/>
  <c r="T183" i="90"/>
  <c r="S183" i="90"/>
  <c r="R183" i="90"/>
  <c r="Q183" i="90"/>
  <c r="P183" i="90"/>
  <c r="O183" i="90"/>
  <c r="N183" i="90"/>
  <c r="M183" i="90"/>
  <c r="L183" i="90"/>
  <c r="K183" i="90"/>
  <c r="J183" i="90"/>
  <c r="I183" i="90"/>
  <c r="H183" i="90"/>
  <c r="G183" i="90"/>
  <c r="F183" i="90"/>
  <c r="E183" i="90"/>
  <c r="D183" i="90"/>
  <c r="C183" i="90"/>
  <c r="B183" i="90"/>
  <c r="BA182" i="90"/>
  <c r="AZ182" i="90"/>
  <c r="AY182" i="90"/>
  <c r="AX182" i="90"/>
  <c r="AW182" i="90"/>
  <c r="AV182" i="90"/>
  <c r="AU182" i="90"/>
  <c r="AT182" i="90"/>
  <c r="AS182" i="90"/>
  <c r="AR182" i="90"/>
  <c r="AQ182" i="90"/>
  <c r="AP182" i="90"/>
  <c r="AO182" i="90"/>
  <c r="AN182" i="90"/>
  <c r="AM182" i="90"/>
  <c r="AL182" i="90"/>
  <c r="AK182" i="90"/>
  <c r="AJ182" i="90"/>
  <c r="AI182" i="90"/>
  <c r="AH182" i="90"/>
  <c r="AG182" i="90"/>
  <c r="AF182" i="90"/>
  <c r="AE182" i="90"/>
  <c r="AD182" i="90"/>
  <c r="AC182" i="90"/>
  <c r="AB182" i="90"/>
  <c r="AA182" i="90"/>
  <c r="Z182" i="90"/>
  <c r="Y182" i="90"/>
  <c r="X182" i="90"/>
  <c r="W182" i="90"/>
  <c r="V182" i="90"/>
  <c r="U182" i="90"/>
  <c r="T182" i="90"/>
  <c r="S182" i="90"/>
  <c r="R182" i="90"/>
  <c r="Q182" i="90"/>
  <c r="P182" i="90"/>
  <c r="O182" i="90"/>
  <c r="N182" i="90"/>
  <c r="M182" i="90"/>
  <c r="L182" i="90"/>
  <c r="K182" i="90"/>
  <c r="J182" i="90"/>
  <c r="I182" i="90"/>
  <c r="H182" i="90"/>
  <c r="G182" i="90"/>
  <c r="F182" i="90"/>
  <c r="E182" i="90"/>
  <c r="D182" i="90"/>
  <c r="C182" i="90"/>
  <c r="B182" i="90"/>
  <c r="BA181" i="90"/>
  <c r="AZ181" i="90"/>
  <c r="AY181" i="90"/>
  <c r="AX181" i="90"/>
  <c r="AW181" i="90"/>
  <c r="AV181" i="90"/>
  <c r="AU181" i="90"/>
  <c r="AT181" i="90"/>
  <c r="AS181" i="90"/>
  <c r="AR181" i="90"/>
  <c r="AQ181" i="90"/>
  <c r="AP181" i="90"/>
  <c r="AO181" i="90"/>
  <c r="AN181" i="90"/>
  <c r="AM181" i="90"/>
  <c r="AL181" i="90"/>
  <c r="AK181" i="90"/>
  <c r="AJ181" i="90"/>
  <c r="AI181" i="90"/>
  <c r="AH181" i="90"/>
  <c r="AG181" i="90"/>
  <c r="AF181" i="90"/>
  <c r="AE181" i="90"/>
  <c r="AD181" i="90"/>
  <c r="AC181" i="90"/>
  <c r="AB181" i="90"/>
  <c r="AA181" i="90"/>
  <c r="Z181" i="90"/>
  <c r="Y181" i="90"/>
  <c r="X181" i="90"/>
  <c r="W181" i="90"/>
  <c r="V181" i="90"/>
  <c r="U181" i="90"/>
  <c r="T181" i="90"/>
  <c r="S181" i="90"/>
  <c r="R181" i="90"/>
  <c r="Q181" i="90"/>
  <c r="P181" i="90"/>
  <c r="O181" i="90"/>
  <c r="N181" i="90"/>
  <c r="M181" i="90"/>
  <c r="L181" i="90"/>
  <c r="K181" i="90"/>
  <c r="J181" i="90"/>
  <c r="I181" i="90"/>
  <c r="H181" i="90"/>
  <c r="G181" i="90"/>
  <c r="F181" i="90"/>
  <c r="E181" i="90"/>
  <c r="D181" i="90"/>
  <c r="C181" i="90"/>
  <c r="B181" i="90"/>
  <c r="BA180" i="90"/>
  <c r="AZ180" i="90"/>
  <c r="AY180" i="90"/>
  <c r="AX180" i="90"/>
  <c r="AW180" i="90"/>
  <c r="AV180" i="90"/>
  <c r="AU180" i="90"/>
  <c r="AT180" i="90"/>
  <c r="AS180" i="90"/>
  <c r="AR180" i="90"/>
  <c r="AQ180" i="90"/>
  <c r="AP180" i="90"/>
  <c r="AO180" i="90"/>
  <c r="AN180" i="90"/>
  <c r="AM180" i="90"/>
  <c r="AL180" i="90"/>
  <c r="AK180" i="90"/>
  <c r="AJ180" i="90"/>
  <c r="AI180" i="90"/>
  <c r="AH180" i="90"/>
  <c r="AG180" i="90"/>
  <c r="AF180" i="90"/>
  <c r="AE180" i="90"/>
  <c r="AD180" i="90"/>
  <c r="AC180" i="90"/>
  <c r="AB180" i="90"/>
  <c r="AA180" i="90"/>
  <c r="Z180" i="90"/>
  <c r="Y180" i="90"/>
  <c r="X180" i="90"/>
  <c r="W180" i="90"/>
  <c r="V180" i="90"/>
  <c r="U180" i="90"/>
  <c r="T180" i="90"/>
  <c r="S180" i="90"/>
  <c r="R180" i="90"/>
  <c r="Q180" i="90"/>
  <c r="P180" i="90"/>
  <c r="O180" i="90"/>
  <c r="N180" i="90"/>
  <c r="M180" i="90"/>
  <c r="L180" i="90"/>
  <c r="K180" i="90"/>
  <c r="J180" i="90"/>
  <c r="I180" i="90"/>
  <c r="H180" i="90"/>
  <c r="G180" i="90"/>
  <c r="F180" i="90"/>
  <c r="E180" i="90"/>
  <c r="D180" i="90"/>
  <c r="C180" i="90"/>
  <c r="B180" i="90"/>
  <c r="BA179" i="90"/>
  <c r="AZ179" i="90"/>
  <c r="AY179" i="90"/>
  <c r="AX179" i="90"/>
  <c r="AW179" i="90"/>
  <c r="AV179" i="90"/>
  <c r="AU179" i="90"/>
  <c r="AT179" i="90"/>
  <c r="AS179" i="90"/>
  <c r="AR179" i="90"/>
  <c r="AQ179" i="90"/>
  <c r="AP179" i="90"/>
  <c r="AO179" i="90"/>
  <c r="AN179" i="90"/>
  <c r="AM179" i="90"/>
  <c r="AL179" i="90"/>
  <c r="AK179" i="90"/>
  <c r="AJ179" i="90"/>
  <c r="AI179" i="90"/>
  <c r="AH179" i="90"/>
  <c r="AG179" i="90"/>
  <c r="AF179" i="90"/>
  <c r="AE179" i="90"/>
  <c r="AD179" i="90"/>
  <c r="AC179" i="90"/>
  <c r="AB179" i="90"/>
  <c r="AA179" i="90"/>
  <c r="Z179" i="90"/>
  <c r="Y179" i="90"/>
  <c r="X179" i="90"/>
  <c r="W179" i="90"/>
  <c r="V179" i="90"/>
  <c r="U179" i="90"/>
  <c r="T179" i="90"/>
  <c r="S179" i="90"/>
  <c r="R179" i="90"/>
  <c r="Q179" i="90"/>
  <c r="P179" i="90"/>
  <c r="O179" i="90"/>
  <c r="N179" i="90"/>
  <c r="M179" i="90"/>
  <c r="L179" i="90"/>
  <c r="K179" i="90"/>
  <c r="J179" i="90"/>
  <c r="I179" i="90"/>
  <c r="H179" i="90"/>
  <c r="G179" i="90"/>
  <c r="F179" i="90"/>
  <c r="E179" i="90"/>
  <c r="D179" i="90"/>
  <c r="C179" i="90"/>
  <c r="B179" i="90"/>
  <c r="BA178" i="90"/>
  <c r="AZ178" i="90"/>
  <c r="AY178" i="90"/>
  <c r="AX178" i="90"/>
  <c r="AW178" i="90"/>
  <c r="AV178" i="90"/>
  <c r="AU178" i="90"/>
  <c r="AT178" i="90"/>
  <c r="AS178" i="90"/>
  <c r="AR178" i="90"/>
  <c r="AQ178" i="90"/>
  <c r="AP178" i="90"/>
  <c r="AO178" i="90"/>
  <c r="AN178" i="90"/>
  <c r="AM178" i="90"/>
  <c r="AL178" i="90"/>
  <c r="AK178" i="90"/>
  <c r="AJ178" i="90"/>
  <c r="AI178" i="90"/>
  <c r="AH178" i="90"/>
  <c r="AG178" i="90"/>
  <c r="AF178" i="90"/>
  <c r="AE178" i="90"/>
  <c r="AD178" i="90"/>
  <c r="AC178" i="90"/>
  <c r="AB178" i="90"/>
  <c r="AA178" i="90"/>
  <c r="Z178" i="90"/>
  <c r="Y178" i="90"/>
  <c r="X178" i="90"/>
  <c r="W178" i="90"/>
  <c r="V178" i="90"/>
  <c r="U178" i="90"/>
  <c r="T178" i="90"/>
  <c r="S178" i="90"/>
  <c r="R178" i="90"/>
  <c r="Q178" i="90"/>
  <c r="P178" i="90"/>
  <c r="O178" i="90"/>
  <c r="N178" i="90"/>
  <c r="M178" i="90"/>
  <c r="L178" i="90"/>
  <c r="K178" i="90"/>
  <c r="J178" i="90"/>
  <c r="I178" i="90"/>
  <c r="H178" i="90"/>
  <c r="G178" i="90"/>
  <c r="F178" i="90"/>
  <c r="E178" i="90"/>
  <c r="D178" i="90"/>
  <c r="C178" i="90"/>
  <c r="B178" i="90"/>
  <c r="BA177" i="90"/>
  <c r="AZ177" i="90"/>
  <c r="AY177" i="90"/>
  <c r="AX177" i="90"/>
  <c r="AW177" i="90"/>
  <c r="AV177" i="90"/>
  <c r="AU177" i="90"/>
  <c r="AT177" i="90"/>
  <c r="AS177" i="90"/>
  <c r="AR177" i="90"/>
  <c r="AQ177" i="90"/>
  <c r="AP177" i="90"/>
  <c r="AO177" i="90"/>
  <c r="AN177" i="90"/>
  <c r="AM177" i="90"/>
  <c r="AL177" i="90"/>
  <c r="AK177" i="90"/>
  <c r="AJ177" i="90"/>
  <c r="AI177" i="90"/>
  <c r="AH177" i="90"/>
  <c r="AG177" i="90"/>
  <c r="AF177" i="90"/>
  <c r="AE177" i="90"/>
  <c r="AD177" i="90"/>
  <c r="AC177" i="90"/>
  <c r="AB177" i="90"/>
  <c r="AA177" i="90"/>
  <c r="Z177" i="90"/>
  <c r="Y177" i="90"/>
  <c r="X177" i="90"/>
  <c r="W177" i="90"/>
  <c r="V177" i="90"/>
  <c r="U177" i="90"/>
  <c r="T177" i="90"/>
  <c r="S177" i="90"/>
  <c r="R177" i="90"/>
  <c r="Q177" i="90"/>
  <c r="P177" i="90"/>
  <c r="O177" i="90"/>
  <c r="N177" i="90"/>
  <c r="M177" i="90"/>
  <c r="L177" i="90"/>
  <c r="K177" i="90"/>
  <c r="J177" i="90"/>
  <c r="I177" i="90"/>
  <c r="H177" i="90"/>
  <c r="G177" i="90"/>
  <c r="F177" i="90"/>
  <c r="E177" i="90"/>
  <c r="D177" i="90"/>
  <c r="C177" i="90"/>
  <c r="B177" i="90"/>
  <c r="BA176" i="90"/>
  <c r="AZ176" i="90"/>
  <c r="AY176" i="90"/>
  <c r="AX176" i="90"/>
  <c r="AW176" i="90"/>
  <c r="AV176" i="90"/>
  <c r="AU176" i="90"/>
  <c r="AT176" i="90"/>
  <c r="AS176" i="90"/>
  <c r="AR176" i="90"/>
  <c r="AQ176" i="90"/>
  <c r="AP176" i="90"/>
  <c r="AO176" i="90"/>
  <c r="AN176" i="90"/>
  <c r="AM176" i="90"/>
  <c r="AL176" i="90"/>
  <c r="AK176" i="90"/>
  <c r="AJ176" i="90"/>
  <c r="AI176" i="90"/>
  <c r="AH176" i="90"/>
  <c r="AG176" i="90"/>
  <c r="AF176" i="90"/>
  <c r="AE176" i="90"/>
  <c r="AD176" i="90"/>
  <c r="AC176" i="90"/>
  <c r="AB176" i="90"/>
  <c r="AA176" i="90"/>
  <c r="Z176" i="90"/>
  <c r="Y176" i="90"/>
  <c r="X176" i="90"/>
  <c r="W176" i="90"/>
  <c r="V176" i="90"/>
  <c r="U176" i="90"/>
  <c r="T176" i="90"/>
  <c r="S176" i="90"/>
  <c r="R176" i="90"/>
  <c r="Q176" i="90"/>
  <c r="P176" i="90"/>
  <c r="O176" i="90"/>
  <c r="N176" i="90"/>
  <c r="M176" i="90"/>
  <c r="L176" i="90"/>
  <c r="K176" i="90"/>
  <c r="J176" i="90"/>
  <c r="I176" i="90"/>
  <c r="H176" i="90"/>
  <c r="G176" i="90"/>
  <c r="F176" i="90"/>
  <c r="E176" i="90"/>
  <c r="D176" i="90"/>
  <c r="C176" i="90"/>
  <c r="B176" i="90"/>
  <c r="BA175" i="90"/>
  <c r="AZ175" i="90"/>
  <c r="AY175" i="90"/>
  <c r="AX175" i="90"/>
  <c r="AW175" i="90"/>
  <c r="AV175" i="90"/>
  <c r="AU175" i="90"/>
  <c r="AT175" i="90"/>
  <c r="AS175" i="90"/>
  <c r="AR175" i="90"/>
  <c r="AQ175" i="90"/>
  <c r="AP175" i="90"/>
  <c r="AO175" i="90"/>
  <c r="AN175" i="90"/>
  <c r="AM175" i="90"/>
  <c r="AL175" i="90"/>
  <c r="AK175" i="90"/>
  <c r="AJ175" i="90"/>
  <c r="AI175" i="90"/>
  <c r="AH175" i="90"/>
  <c r="AG175" i="90"/>
  <c r="AF175" i="90"/>
  <c r="AE175" i="90"/>
  <c r="AD175" i="90"/>
  <c r="AC175" i="90"/>
  <c r="AB175" i="90"/>
  <c r="AA175" i="90"/>
  <c r="Z175" i="90"/>
  <c r="Y175" i="90"/>
  <c r="X175" i="90"/>
  <c r="W175" i="90"/>
  <c r="V175" i="90"/>
  <c r="U175" i="90"/>
  <c r="T175" i="90"/>
  <c r="S175" i="90"/>
  <c r="R175" i="90"/>
  <c r="Q175" i="90"/>
  <c r="P175" i="90"/>
  <c r="O175" i="90"/>
  <c r="N175" i="90"/>
  <c r="M175" i="90"/>
  <c r="L175" i="90"/>
  <c r="K175" i="90"/>
  <c r="J175" i="90"/>
  <c r="I175" i="90"/>
  <c r="H175" i="90"/>
  <c r="G175" i="90"/>
  <c r="F175" i="90"/>
  <c r="E175" i="90"/>
  <c r="D175" i="90"/>
  <c r="C175" i="90"/>
  <c r="B175" i="90"/>
  <c r="BA174" i="90"/>
  <c r="AZ174" i="90"/>
  <c r="AY174" i="90"/>
  <c r="AX174" i="90"/>
  <c r="AW174" i="90"/>
  <c r="AV174" i="90"/>
  <c r="AU174" i="90"/>
  <c r="AT174" i="90"/>
  <c r="AS174" i="90"/>
  <c r="AR174" i="90"/>
  <c r="AQ174" i="90"/>
  <c r="AP174" i="90"/>
  <c r="AO174" i="90"/>
  <c r="AN174" i="90"/>
  <c r="AM174" i="90"/>
  <c r="AL174" i="90"/>
  <c r="AK174" i="90"/>
  <c r="AJ174" i="90"/>
  <c r="AI174" i="90"/>
  <c r="AH174" i="90"/>
  <c r="AG174" i="90"/>
  <c r="AF174" i="90"/>
  <c r="AE174" i="90"/>
  <c r="AD174" i="90"/>
  <c r="AC174" i="90"/>
  <c r="AB174" i="90"/>
  <c r="AA174" i="90"/>
  <c r="Z174" i="90"/>
  <c r="Y174" i="90"/>
  <c r="X174" i="90"/>
  <c r="W174" i="90"/>
  <c r="V174" i="90"/>
  <c r="U174" i="90"/>
  <c r="T174" i="90"/>
  <c r="S174" i="90"/>
  <c r="R174" i="90"/>
  <c r="Q174" i="90"/>
  <c r="P174" i="90"/>
  <c r="O174" i="90"/>
  <c r="N174" i="90"/>
  <c r="M174" i="90"/>
  <c r="L174" i="90"/>
  <c r="K174" i="90"/>
  <c r="J174" i="90"/>
  <c r="I174" i="90"/>
  <c r="H174" i="90"/>
  <c r="G174" i="90"/>
  <c r="F174" i="90"/>
  <c r="E174" i="90"/>
  <c r="D174" i="90"/>
  <c r="C174" i="90"/>
  <c r="B174" i="90"/>
  <c r="BA173" i="90"/>
  <c r="AZ173" i="90"/>
  <c r="AY173" i="90"/>
  <c r="AX173" i="90"/>
  <c r="AW173" i="90"/>
  <c r="AV173" i="90"/>
  <c r="AU173" i="90"/>
  <c r="AT173" i="90"/>
  <c r="AS173" i="90"/>
  <c r="AR173" i="90"/>
  <c r="AQ173" i="90"/>
  <c r="AP173" i="90"/>
  <c r="AO173" i="90"/>
  <c r="AN173" i="90"/>
  <c r="AM173" i="90"/>
  <c r="AL173" i="90"/>
  <c r="AK173" i="90"/>
  <c r="AJ173" i="90"/>
  <c r="AI173" i="90"/>
  <c r="AH173" i="90"/>
  <c r="AG173" i="90"/>
  <c r="AF173" i="90"/>
  <c r="AE173" i="90"/>
  <c r="AD173" i="90"/>
  <c r="AC173" i="90"/>
  <c r="AB173" i="90"/>
  <c r="AA173" i="90"/>
  <c r="Z173" i="90"/>
  <c r="Y173" i="90"/>
  <c r="X173" i="90"/>
  <c r="W173" i="90"/>
  <c r="V173" i="90"/>
  <c r="U173" i="90"/>
  <c r="T173" i="90"/>
  <c r="S173" i="90"/>
  <c r="R173" i="90"/>
  <c r="Q173" i="90"/>
  <c r="P173" i="90"/>
  <c r="O173" i="90"/>
  <c r="N173" i="90"/>
  <c r="M173" i="90"/>
  <c r="L173" i="90"/>
  <c r="K173" i="90"/>
  <c r="J173" i="90"/>
  <c r="I173" i="90"/>
  <c r="H173" i="90"/>
  <c r="G173" i="90"/>
  <c r="F173" i="90"/>
  <c r="E173" i="90"/>
  <c r="D173" i="90"/>
  <c r="C173" i="90"/>
  <c r="B173" i="90"/>
  <c r="BA172" i="90"/>
  <c r="AZ172" i="90"/>
  <c r="AY172" i="90"/>
  <c r="AX172" i="90"/>
  <c r="AW172" i="90"/>
  <c r="AV172" i="90"/>
  <c r="AU172" i="90"/>
  <c r="AT172" i="90"/>
  <c r="AS172" i="90"/>
  <c r="AR172" i="90"/>
  <c r="AQ172" i="90"/>
  <c r="AP172" i="90"/>
  <c r="AO172" i="90"/>
  <c r="AN172" i="90"/>
  <c r="AM172" i="90"/>
  <c r="AL172" i="90"/>
  <c r="AK172" i="90"/>
  <c r="AJ172" i="90"/>
  <c r="AI172" i="90"/>
  <c r="AH172" i="90"/>
  <c r="AG172" i="90"/>
  <c r="AF172" i="90"/>
  <c r="AE172" i="90"/>
  <c r="AD172" i="90"/>
  <c r="AC172" i="90"/>
  <c r="AB172" i="90"/>
  <c r="AA172" i="90"/>
  <c r="Z172" i="90"/>
  <c r="Y172" i="90"/>
  <c r="X172" i="90"/>
  <c r="W172" i="90"/>
  <c r="V172" i="90"/>
  <c r="U172" i="90"/>
  <c r="T172" i="90"/>
  <c r="S172" i="90"/>
  <c r="R172" i="90"/>
  <c r="Q172" i="90"/>
  <c r="P172" i="90"/>
  <c r="O172" i="90"/>
  <c r="N172" i="90"/>
  <c r="M172" i="90"/>
  <c r="L172" i="90"/>
  <c r="K172" i="90"/>
  <c r="J172" i="90"/>
  <c r="I172" i="90"/>
  <c r="H172" i="90"/>
  <c r="G172" i="90"/>
  <c r="F172" i="90"/>
  <c r="E172" i="90"/>
  <c r="D172" i="90"/>
  <c r="C172" i="90"/>
  <c r="B172" i="90"/>
  <c r="BA171" i="90"/>
  <c r="AZ171" i="90"/>
  <c r="AY171" i="90"/>
  <c r="AX171" i="90"/>
  <c r="AW171" i="90"/>
  <c r="AV171" i="90"/>
  <c r="AU171" i="90"/>
  <c r="AT171" i="90"/>
  <c r="AS171" i="90"/>
  <c r="AR171" i="90"/>
  <c r="AQ171" i="90"/>
  <c r="AP171" i="90"/>
  <c r="AO171" i="90"/>
  <c r="AN171" i="90"/>
  <c r="AM171" i="90"/>
  <c r="AL171" i="90"/>
  <c r="AK171" i="90"/>
  <c r="AJ171" i="90"/>
  <c r="AI171" i="90"/>
  <c r="AH171" i="90"/>
  <c r="AG171" i="90"/>
  <c r="AF171" i="90"/>
  <c r="AE171" i="90"/>
  <c r="AD171" i="90"/>
  <c r="AC171" i="90"/>
  <c r="AB171" i="90"/>
  <c r="AA171" i="90"/>
  <c r="Z171" i="90"/>
  <c r="Y171" i="90"/>
  <c r="X171" i="90"/>
  <c r="W171" i="90"/>
  <c r="V171" i="90"/>
  <c r="U171" i="90"/>
  <c r="T171" i="90"/>
  <c r="S171" i="90"/>
  <c r="R171" i="90"/>
  <c r="Q171" i="90"/>
  <c r="P171" i="90"/>
  <c r="O171" i="90"/>
  <c r="N171" i="90"/>
  <c r="M171" i="90"/>
  <c r="L171" i="90"/>
  <c r="K171" i="90"/>
  <c r="J171" i="90"/>
  <c r="I171" i="90"/>
  <c r="H171" i="90"/>
  <c r="G171" i="90"/>
  <c r="F171" i="90"/>
  <c r="E171" i="90"/>
  <c r="D171" i="90"/>
  <c r="C171" i="90"/>
  <c r="B171" i="90"/>
  <c r="BA170" i="90"/>
  <c r="AZ170" i="90"/>
  <c r="AY170" i="90"/>
  <c r="AX170" i="90"/>
  <c r="AW170" i="90"/>
  <c r="AV170" i="90"/>
  <c r="AU170" i="90"/>
  <c r="AT170" i="90"/>
  <c r="AS170" i="90"/>
  <c r="AR170" i="90"/>
  <c r="AQ170" i="90"/>
  <c r="AP170" i="90"/>
  <c r="AO170" i="90"/>
  <c r="AN170" i="90"/>
  <c r="AM170" i="90"/>
  <c r="AL170" i="90"/>
  <c r="AK170" i="90"/>
  <c r="AJ170" i="90"/>
  <c r="AI170" i="90"/>
  <c r="AH170" i="90"/>
  <c r="AG170" i="90"/>
  <c r="AF170" i="90"/>
  <c r="AE170" i="90"/>
  <c r="AD170" i="90"/>
  <c r="AC170" i="90"/>
  <c r="AB170" i="90"/>
  <c r="AA170" i="90"/>
  <c r="Z170" i="90"/>
  <c r="Y170" i="90"/>
  <c r="X170" i="90"/>
  <c r="W170" i="90"/>
  <c r="V170" i="90"/>
  <c r="U170" i="90"/>
  <c r="T170" i="90"/>
  <c r="S170" i="90"/>
  <c r="R170" i="90"/>
  <c r="Q170" i="90"/>
  <c r="P170" i="90"/>
  <c r="O170" i="90"/>
  <c r="N170" i="90"/>
  <c r="M170" i="90"/>
  <c r="L170" i="90"/>
  <c r="K170" i="90"/>
  <c r="J170" i="90"/>
  <c r="I170" i="90"/>
  <c r="H170" i="90"/>
  <c r="G170" i="90"/>
  <c r="F170" i="90"/>
  <c r="E170" i="90"/>
  <c r="D170" i="90"/>
  <c r="C170" i="90"/>
  <c r="B170" i="90"/>
  <c r="BA169" i="90"/>
  <c r="AZ169" i="90"/>
  <c r="AY169" i="90"/>
  <c r="AX169" i="90"/>
  <c r="AW169" i="90"/>
  <c r="AV169" i="90"/>
  <c r="AU169" i="90"/>
  <c r="AT169" i="90"/>
  <c r="AS169" i="90"/>
  <c r="AR169" i="90"/>
  <c r="AQ169" i="90"/>
  <c r="AP169" i="90"/>
  <c r="AO169" i="90"/>
  <c r="AN169" i="90"/>
  <c r="AM169" i="90"/>
  <c r="AL169" i="90"/>
  <c r="AK169" i="90"/>
  <c r="AJ169" i="90"/>
  <c r="AI169" i="90"/>
  <c r="AH169" i="90"/>
  <c r="AG169" i="90"/>
  <c r="AF169" i="90"/>
  <c r="AE169" i="90"/>
  <c r="AD169" i="90"/>
  <c r="AC169" i="90"/>
  <c r="AB169" i="90"/>
  <c r="AA169" i="90"/>
  <c r="Z169" i="90"/>
  <c r="Y169" i="90"/>
  <c r="X169" i="90"/>
  <c r="W169" i="90"/>
  <c r="V169" i="90"/>
  <c r="U169" i="90"/>
  <c r="T169" i="90"/>
  <c r="S169" i="90"/>
  <c r="R169" i="90"/>
  <c r="Q169" i="90"/>
  <c r="P169" i="90"/>
  <c r="O169" i="90"/>
  <c r="N169" i="90"/>
  <c r="M169" i="90"/>
  <c r="L169" i="90"/>
  <c r="K169" i="90"/>
  <c r="J169" i="90"/>
  <c r="I169" i="90"/>
  <c r="H169" i="90"/>
  <c r="G169" i="90"/>
  <c r="F169" i="90"/>
  <c r="E169" i="90"/>
  <c r="D169" i="90"/>
  <c r="C169" i="90"/>
  <c r="B169" i="90"/>
  <c r="BA168" i="90"/>
  <c r="AZ168" i="90"/>
  <c r="AY168" i="90"/>
  <c r="AX168" i="90"/>
  <c r="AW168" i="90"/>
  <c r="AV168" i="90"/>
  <c r="AU168" i="90"/>
  <c r="AT168" i="90"/>
  <c r="AS168" i="90"/>
  <c r="AR168" i="90"/>
  <c r="AQ168" i="90"/>
  <c r="AP168" i="90"/>
  <c r="AO168" i="90"/>
  <c r="AN168" i="90"/>
  <c r="AM168" i="90"/>
  <c r="AL168" i="90"/>
  <c r="AK168" i="90"/>
  <c r="AJ168" i="90"/>
  <c r="AI168" i="90"/>
  <c r="AH168" i="90"/>
  <c r="AG168" i="90"/>
  <c r="AF168" i="90"/>
  <c r="AE168" i="90"/>
  <c r="AD168" i="90"/>
  <c r="AC168" i="90"/>
  <c r="AB168" i="90"/>
  <c r="AA168" i="90"/>
  <c r="Z168" i="90"/>
  <c r="Y168" i="90"/>
  <c r="X168" i="90"/>
  <c r="W168" i="90"/>
  <c r="V168" i="90"/>
  <c r="U168" i="90"/>
  <c r="T168" i="90"/>
  <c r="S168" i="90"/>
  <c r="R168" i="90"/>
  <c r="Q168" i="90"/>
  <c r="P168" i="90"/>
  <c r="O168" i="90"/>
  <c r="N168" i="90"/>
  <c r="M168" i="90"/>
  <c r="L168" i="90"/>
  <c r="K168" i="90"/>
  <c r="J168" i="90"/>
  <c r="I168" i="90"/>
  <c r="H168" i="90"/>
  <c r="G168" i="90"/>
  <c r="F168" i="90"/>
  <c r="E168" i="90"/>
  <c r="D168" i="90"/>
  <c r="C168" i="90"/>
  <c r="B168" i="90"/>
  <c r="BA167" i="90"/>
  <c r="AZ167" i="90"/>
  <c r="AY167" i="90"/>
  <c r="AX167" i="90"/>
  <c r="AW167" i="90"/>
  <c r="AV167" i="90"/>
  <c r="AU167" i="90"/>
  <c r="AT167" i="90"/>
  <c r="AS167" i="90"/>
  <c r="AR167" i="90"/>
  <c r="AQ167" i="90"/>
  <c r="AP167" i="90"/>
  <c r="AO167" i="90"/>
  <c r="AN167" i="90"/>
  <c r="AM167" i="90"/>
  <c r="AL167" i="90"/>
  <c r="AK167" i="90"/>
  <c r="AJ167" i="90"/>
  <c r="AI167" i="90"/>
  <c r="AH167" i="90"/>
  <c r="AG167" i="90"/>
  <c r="AF167" i="90"/>
  <c r="AE167" i="90"/>
  <c r="AD167" i="90"/>
  <c r="AC167" i="90"/>
  <c r="AB167" i="90"/>
  <c r="AA167" i="90"/>
  <c r="Z167" i="90"/>
  <c r="Y167" i="90"/>
  <c r="X167" i="90"/>
  <c r="W167" i="90"/>
  <c r="V167" i="90"/>
  <c r="U167" i="90"/>
  <c r="T167" i="90"/>
  <c r="S167" i="90"/>
  <c r="R167" i="90"/>
  <c r="Q167" i="90"/>
  <c r="P167" i="90"/>
  <c r="O167" i="90"/>
  <c r="N167" i="90"/>
  <c r="M167" i="90"/>
  <c r="L167" i="90"/>
  <c r="K167" i="90"/>
  <c r="J167" i="90"/>
  <c r="I167" i="90"/>
  <c r="H167" i="90"/>
  <c r="G167" i="90"/>
  <c r="F167" i="90"/>
  <c r="E167" i="90"/>
  <c r="D167" i="90"/>
  <c r="C167" i="90"/>
  <c r="B167" i="90"/>
  <c r="BA166" i="90"/>
  <c r="AZ166" i="90"/>
  <c r="AY166" i="90"/>
  <c r="AX166" i="90"/>
  <c r="AW166" i="90"/>
  <c r="AV166" i="90"/>
  <c r="AU166" i="90"/>
  <c r="AT166" i="90"/>
  <c r="AS166" i="90"/>
  <c r="AR166" i="90"/>
  <c r="AQ166" i="90"/>
  <c r="AP166" i="90"/>
  <c r="AO166" i="90"/>
  <c r="AN166" i="90"/>
  <c r="AM166" i="90"/>
  <c r="AL166" i="90"/>
  <c r="AK166" i="90"/>
  <c r="AJ166" i="90"/>
  <c r="AI166" i="90"/>
  <c r="AH166" i="90"/>
  <c r="AG166" i="90"/>
  <c r="AF166" i="90"/>
  <c r="AE166" i="90"/>
  <c r="AD166" i="90"/>
  <c r="AC166" i="90"/>
  <c r="AB166" i="90"/>
  <c r="AA166" i="90"/>
  <c r="Z166" i="90"/>
  <c r="Y166" i="90"/>
  <c r="X166" i="90"/>
  <c r="W166" i="90"/>
  <c r="V166" i="90"/>
  <c r="U166" i="90"/>
  <c r="T166" i="90"/>
  <c r="S166" i="90"/>
  <c r="R166" i="90"/>
  <c r="Q166" i="90"/>
  <c r="P166" i="90"/>
  <c r="O166" i="90"/>
  <c r="N166" i="90"/>
  <c r="M166" i="90"/>
  <c r="L166" i="90"/>
  <c r="K166" i="90"/>
  <c r="J166" i="90"/>
  <c r="I166" i="90"/>
  <c r="H166" i="90"/>
  <c r="G166" i="90"/>
  <c r="F166" i="90"/>
  <c r="E166" i="90"/>
  <c r="D166" i="90"/>
  <c r="C166" i="90"/>
  <c r="B166" i="90"/>
  <c r="BA165" i="90"/>
  <c r="AZ165" i="90"/>
  <c r="AY165" i="90"/>
  <c r="AX165" i="90"/>
  <c r="AW165" i="90"/>
  <c r="AV165" i="90"/>
  <c r="AU165" i="90"/>
  <c r="AT165" i="90"/>
  <c r="AS165" i="90"/>
  <c r="AR165" i="90"/>
  <c r="AQ165" i="90"/>
  <c r="AP165" i="90"/>
  <c r="AO165" i="90"/>
  <c r="AN165" i="90"/>
  <c r="AM165" i="90"/>
  <c r="AL165" i="90"/>
  <c r="AK165" i="90"/>
  <c r="AJ165" i="90"/>
  <c r="AI165" i="90"/>
  <c r="AH165" i="90"/>
  <c r="AG165" i="90"/>
  <c r="AF165" i="90"/>
  <c r="AE165" i="90"/>
  <c r="AD165" i="90"/>
  <c r="AC165" i="90"/>
  <c r="AB165" i="90"/>
  <c r="AA165" i="90"/>
  <c r="Z165" i="90"/>
  <c r="Y165" i="90"/>
  <c r="X165" i="90"/>
  <c r="W165" i="90"/>
  <c r="V165" i="90"/>
  <c r="U165" i="90"/>
  <c r="T165" i="90"/>
  <c r="S165" i="90"/>
  <c r="R165" i="90"/>
  <c r="Q165" i="90"/>
  <c r="P165" i="90"/>
  <c r="O165" i="90"/>
  <c r="N165" i="90"/>
  <c r="M165" i="90"/>
  <c r="L165" i="90"/>
  <c r="K165" i="90"/>
  <c r="J165" i="90"/>
  <c r="I165" i="90"/>
  <c r="H165" i="90"/>
  <c r="G165" i="90"/>
  <c r="F165" i="90"/>
  <c r="E165" i="90"/>
  <c r="D165" i="90"/>
  <c r="C165" i="90"/>
  <c r="B165" i="90"/>
  <c r="BA164" i="90"/>
  <c r="AZ164" i="90"/>
  <c r="AY164" i="90"/>
  <c r="AX164" i="90"/>
  <c r="AW164" i="90"/>
  <c r="AV164" i="90"/>
  <c r="AU164" i="90"/>
  <c r="AT164" i="90"/>
  <c r="AS164" i="90"/>
  <c r="AR164" i="90"/>
  <c r="AQ164" i="90"/>
  <c r="AP164" i="90"/>
  <c r="AO164" i="90"/>
  <c r="AN164" i="90"/>
  <c r="AM164" i="90"/>
  <c r="AL164" i="90"/>
  <c r="AK164" i="90"/>
  <c r="AJ164" i="90"/>
  <c r="AI164" i="90"/>
  <c r="AH164" i="90"/>
  <c r="AG164" i="90"/>
  <c r="AF164" i="90"/>
  <c r="AE164" i="90"/>
  <c r="AD164" i="90"/>
  <c r="AC164" i="90"/>
  <c r="AB164" i="90"/>
  <c r="AA164" i="90"/>
  <c r="Z164" i="90"/>
  <c r="Y164" i="90"/>
  <c r="X164" i="90"/>
  <c r="W164" i="90"/>
  <c r="V164" i="90"/>
  <c r="U164" i="90"/>
  <c r="T164" i="90"/>
  <c r="S164" i="90"/>
  <c r="R164" i="90"/>
  <c r="Q164" i="90"/>
  <c r="P164" i="90"/>
  <c r="O164" i="90"/>
  <c r="N164" i="90"/>
  <c r="M164" i="90"/>
  <c r="L164" i="90"/>
  <c r="K164" i="90"/>
  <c r="J164" i="90"/>
  <c r="I164" i="90"/>
  <c r="H164" i="90"/>
  <c r="G164" i="90"/>
  <c r="F164" i="90"/>
  <c r="E164" i="90"/>
  <c r="D164" i="90"/>
  <c r="C164" i="90"/>
  <c r="B164" i="90"/>
  <c r="BA163" i="90"/>
  <c r="AZ163" i="90"/>
  <c r="AY163" i="90"/>
  <c r="AX163" i="90"/>
  <c r="AW163" i="90"/>
  <c r="AV163" i="90"/>
  <c r="AU163" i="90"/>
  <c r="AT163" i="90"/>
  <c r="AS163" i="90"/>
  <c r="AR163" i="90"/>
  <c r="AQ163" i="90"/>
  <c r="AP163" i="90"/>
  <c r="AO163" i="90"/>
  <c r="AN163" i="90"/>
  <c r="AM163" i="90"/>
  <c r="AL163" i="90"/>
  <c r="AK163" i="90"/>
  <c r="AJ163" i="90"/>
  <c r="AI163" i="90"/>
  <c r="AH163" i="90"/>
  <c r="AG163" i="90"/>
  <c r="AF163" i="90"/>
  <c r="AE163" i="90"/>
  <c r="AD163" i="90"/>
  <c r="AC163" i="90"/>
  <c r="AB163" i="90"/>
  <c r="AA163" i="90"/>
  <c r="Z163" i="90"/>
  <c r="Y163" i="90"/>
  <c r="X163" i="90"/>
  <c r="W163" i="90"/>
  <c r="V163" i="90"/>
  <c r="U163" i="90"/>
  <c r="T163" i="90"/>
  <c r="S163" i="90"/>
  <c r="R163" i="90"/>
  <c r="Q163" i="90"/>
  <c r="P163" i="90"/>
  <c r="O163" i="90"/>
  <c r="N163" i="90"/>
  <c r="M163" i="90"/>
  <c r="L163" i="90"/>
  <c r="K163" i="90"/>
  <c r="J163" i="90"/>
  <c r="I163" i="90"/>
  <c r="H163" i="90"/>
  <c r="G163" i="90"/>
  <c r="F163" i="90"/>
  <c r="E163" i="90"/>
  <c r="D163" i="90"/>
  <c r="C163" i="90"/>
  <c r="B163" i="90"/>
  <c r="BA162" i="90"/>
  <c r="AZ162" i="90"/>
  <c r="AY162" i="90"/>
  <c r="AX162" i="90"/>
  <c r="AW162" i="90"/>
  <c r="AV162" i="90"/>
  <c r="AU162" i="90"/>
  <c r="AT162" i="90"/>
  <c r="AS162" i="90"/>
  <c r="AR162" i="90"/>
  <c r="AQ162" i="90"/>
  <c r="AP162" i="90"/>
  <c r="AO162" i="90"/>
  <c r="AN162" i="90"/>
  <c r="AM162" i="90"/>
  <c r="AL162" i="90"/>
  <c r="AK162" i="90"/>
  <c r="AJ162" i="90"/>
  <c r="AI162" i="90"/>
  <c r="AH162" i="90"/>
  <c r="AG162" i="90"/>
  <c r="AF162" i="90"/>
  <c r="AE162" i="90"/>
  <c r="AD162" i="90"/>
  <c r="AC162" i="90"/>
  <c r="AB162" i="90"/>
  <c r="AA162" i="90"/>
  <c r="Z162" i="90"/>
  <c r="Y162" i="90"/>
  <c r="X162" i="90"/>
  <c r="W162" i="90"/>
  <c r="V162" i="90"/>
  <c r="U162" i="90"/>
  <c r="T162" i="90"/>
  <c r="S162" i="90"/>
  <c r="R162" i="90"/>
  <c r="Q162" i="90"/>
  <c r="P162" i="90"/>
  <c r="O162" i="90"/>
  <c r="N162" i="90"/>
  <c r="M162" i="90"/>
  <c r="L162" i="90"/>
  <c r="K162" i="90"/>
  <c r="J162" i="90"/>
  <c r="I162" i="90"/>
  <c r="H162" i="90"/>
  <c r="G162" i="90"/>
  <c r="F162" i="90"/>
  <c r="E162" i="90"/>
  <c r="D162" i="90"/>
  <c r="C162" i="90"/>
  <c r="B162" i="90"/>
  <c r="BA161" i="90"/>
  <c r="AZ161" i="90"/>
  <c r="AY161" i="90"/>
  <c r="AX161" i="90"/>
  <c r="AW161" i="90"/>
  <c r="AV161" i="90"/>
  <c r="AU161" i="90"/>
  <c r="AT161" i="90"/>
  <c r="AS161" i="90"/>
  <c r="AR161" i="90"/>
  <c r="AQ161" i="90"/>
  <c r="AP161" i="90"/>
  <c r="AO161" i="90"/>
  <c r="AN161" i="90"/>
  <c r="AM161" i="90"/>
  <c r="AL161" i="90"/>
  <c r="AK161" i="90"/>
  <c r="AJ161" i="90"/>
  <c r="AI161" i="90"/>
  <c r="AH161" i="90"/>
  <c r="AG161" i="90"/>
  <c r="AF161" i="90"/>
  <c r="AE161" i="90"/>
  <c r="AD161" i="90"/>
  <c r="AC161" i="90"/>
  <c r="AB161" i="90"/>
  <c r="AA161" i="90"/>
  <c r="Z161" i="90"/>
  <c r="Y161" i="90"/>
  <c r="X161" i="90"/>
  <c r="W161" i="90"/>
  <c r="V161" i="90"/>
  <c r="U161" i="90"/>
  <c r="T161" i="90"/>
  <c r="S161" i="90"/>
  <c r="R161" i="90"/>
  <c r="Q161" i="90"/>
  <c r="P161" i="90"/>
  <c r="O161" i="90"/>
  <c r="N161" i="90"/>
  <c r="M161" i="90"/>
  <c r="L161" i="90"/>
  <c r="K161" i="90"/>
  <c r="J161" i="90"/>
  <c r="I161" i="90"/>
  <c r="H161" i="90"/>
  <c r="G161" i="90"/>
  <c r="F161" i="90"/>
  <c r="E161" i="90"/>
  <c r="D161" i="90"/>
  <c r="C161" i="90"/>
  <c r="B161" i="90"/>
  <c r="BA160" i="90"/>
  <c r="AZ160" i="90"/>
  <c r="AY160" i="90"/>
  <c r="AX160" i="90"/>
  <c r="AW160" i="90"/>
  <c r="AV160" i="90"/>
  <c r="AU160" i="90"/>
  <c r="AT160" i="90"/>
  <c r="AS160" i="90"/>
  <c r="AR160" i="90"/>
  <c r="AQ160" i="90"/>
  <c r="AP160" i="90"/>
  <c r="AO160" i="90"/>
  <c r="AN160" i="90"/>
  <c r="AM160" i="90"/>
  <c r="AL160" i="90"/>
  <c r="AK160" i="90"/>
  <c r="AJ160" i="90"/>
  <c r="AI160" i="90"/>
  <c r="AH160" i="90"/>
  <c r="AG160" i="90"/>
  <c r="AF160" i="90"/>
  <c r="AE160" i="90"/>
  <c r="AD160" i="90"/>
  <c r="AC160" i="90"/>
  <c r="AB160" i="90"/>
  <c r="AA160" i="90"/>
  <c r="Z160" i="90"/>
  <c r="Y160" i="90"/>
  <c r="X160" i="90"/>
  <c r="W160" i="90"/>
  <c r="V160" i="90"/>
  <c r="U160" i="90"/>
  <c r="T160" i="90"/>
  <c r="S160" i="90"/>
  <c r="R160" i="90"/>
  <c r="Q160" i="90"/>
  <c r="P160" i="90"/>
  <c r="O160" i="90"/>
  <c r="N160" i="90"/>
  <c r="M160" i="90"/>
  <c r="L160" i="90"/>
  <c r="K160" i="90"/>
  <c r="J160" i="90"/>
  <c r="I160" i="90"/>
  <c r="H160" i="90"/>
  <c r="G160" i="90"/>
  <c r="F160" i="90"/>
  <c r="E160" i="90"/>
  <c r="D160" i="90"/>
  <c r="C160" i="90"/>
  <c r="B160" i="90"/>
  <c r="BA159" i="90"/>
  <c r="AZ159" i="90"/>
  <c r="AY159" i="90"/>
  <c r="AX159" i="90"/>
  <c r="AW159" i="90"/>
  <c r="AV159" i="90"/>
  <c r="AU159" i="90"/>
  <c r="AT159" i="90"/>
  <c r="AS159" i="90"/>
  <c r="AR159" i="90"/>
  <c r="AQ159" i="90"/>
  <c r="AP159" i="90"/>
  <c r="AO159" i="90"/>
  <c r="AN159" i="90"/>
  <c r="AM159" i="90"/>
  <c r="AL159" i="90"/>
  <c r="AK159" i="90"/>
  <c r="AJ159" i="90"/>
  <c r="AI159" i="90"/>
  <c r="AH159" i="90"/>
  <c r="AG159" i="90"/>
  <c r="AF159" i="90"/>
  <c r="AE159" i="90"/>
  <c r="AD159" i="90"/>
  <c r="AC159" i="90"/>
  <c r="AB159" i="90"/>
  <c r="AA159" i="90"/>
  <c r="Z159" i="90"/>
  <c r="Y159" i="90"/>
  <c r="X159" i="90"/>
  <c r="W159" i="90"/>
  <c r="V159" i="90"/>
  <c r="U159" i="90"/>
  <c r="T159" i="90"/>
  <c r="S159" i="90"/>
  <c r="R159" i="90"/>
  <c r="Q159" i="90"/>
  <c r="P159" i="90"/>
  <c r="O159" i="90"/>
  <c r="N159" i="90"/>
  <c r="M159" i="90"/>
  <c r="L159" i="90"/>
  <c r="K159" i="90"/>
  <c r="J159" i="90"/>
  <c r="I159" i="90"/>
  <c r="H159" i="90"/>
  <c r="G159" i="90"/>
  <c r="F159" i="90"/>
  <c r="E159" i="90"/>
  <c r="D159" i="90"/>
  <c r="C159" i="90"/>
  <c r="B159" i="90"/>
  <c r="BA158" i="90"/>
  <c r="AZ158" i="90"/>
  <c r="AY158" i="90"/>
  <c r="AX158" i="90"/>
  <c r="AW158" i="90"/>
  <c r="AV158" i="90"/>
  <c r="AU158" i="90"/>
  <c r="AT158" i="90"/>
  <c r="AS158" i="90"/>
  <c r="AR158" i="90"/>
  <c r="AQ158" i="90"/>
  <c r="AP158" i="90"/>
  <c r="AO158" i="90"/>
  <c r="AN158" i="90"/>
  <c r="AM158" i="90"/>
  <c r="AL158" i="90"/>
  <c r="AK158" i="90"/>
  <c r="AJ158" i="90"/>
  <c r="AI158" i="90"/>
  <c r="AH158" i="90"/>
  <c r="AG158" i="90"/>
  <c r="AF158" i="90"/>
  <c r="AE158" i="90"/>
  <c r="AD158" i="90"/>
  <c r="AC158" i="90"/>
  <c r="AB158" i="90"/>
  <c r="AA158" i="90"/>
  <c r="Z158" i="90"/>
  <c r="Y158" i="90"/>
  <c r="X158" i="90"/>
  <c r="W158" i="90"/>
  <c r="V158" i="90"/>
  <c r="U158" i="90"/>
  <c r="T158" i="90"/>
  <c r="S158" i="90"/>
  <c r="R158" i="90"/>
  <c r="Q158" i="90"/>
  <c r="P158" i="90"/>
  <c r="O158" i="90"/>
  <c r="N158" i="90"/>
  <c r="M158" i="90"/>
  <c r="L158" i="90"/>
  <c r="K158" i="90"/>
  <c r="J158" i="90"/>
  <c r="I158" i="90"/>
  <c r="H158" i="90"/>
  <c r="G158" i="90"/>
  <c r="F158" i="90"/>
  <c r="E158" i="90"/>
  <c r="D158" i="90"/>
  <c r="C158" i="90"/>
  <c r="B158" i="90"/>
  <c r="BA157" i="90"/>
  <c r="AZ157" i="90"/>
  <c r="AY157" i="90"/>
  <c r="AX157" i="90"/>
  <c r="AW157" i="90"/>
  <c r="AV157" i="90"/>
  <c r="AU157" i="90"/>
  <c r="AT157" i="90"/>
  <c r="AS157" i="90"/>
  <c r="AR157" i="90"/>
  <c r="AQ157" i="90"/>
  <c r="AP157" i="90"/>
  <c r="AO157" i="90"/>
  <c r="AN157" i="90"/>
  <c r="AM157" i="90"/>
  <c r="AL157" i="90"/>
  <c r="AK157" i="90"/>
  <c r="AJ157" i="90"/>
  <c r="AI157" i="90"/>
  <c r="AH157" i="90"/>
  <c r="AG157" i="90"/>
  <c r="AF157" i="90"/>
  <c r="AE157" i="90"/>
  <c r="AD157" i="90"/>
  <c r="AC157" i="90"/>
  <c r="AB157" i="90"/>
  <c r="AA157" i="90"/>
  <c r="Z157" i="90"/>
  <c r="Y157" i="90"/>
  <c r="X157" i="90"/>
  <c r="W157" i="90"/>
  <c r="V157" i="90"/>
  <c r="U157" i="90"/>
  <c r="T157" i="90"/>
  <c r="S157" i="90"/>
  <c r="R157" i="90"/>
  <c r="Q157" i="90"/>
  <c r="P157" i="90"/>
  <c r="O157" i="90"/>
  <c r="N157" i="90"/>
  <c r="M157" i="90"/>
  <c r="L157" i="90"/>
  <c r="K157" i="90"/>
  <c r="J157" i="90"/>
  <c r="I157" i="90"/>
  <c r="H157" i="90"/>
  <c r="G157" i="90"/>
  <c r="F157" i="90"/>
  <c r="E157" i="90"/>
  <c r="D157" i="90"/>
  <c r="C157" i="90"/>
  <c r="B157" i="90"/>
  <c r="BA156" i="90"/>
  <c r="AZ156" i="90"/>
  <c r="AY156" i="90"/>
  <c r="AX156" i="90"/>
  <c r="AW156" i="90"/>
  <c r="AV156" i="90"/>
  <c r="AU156" i="90"/>
  <c r="AT156" i="90"/>
  <c r="AS156" i="90"/>
  <c r="AR156" i="90"/>
  <c r="AQ156" i="90"/>
  <c r="AP156" i="90"/>
  <c r="AO156" i="90"/>
  <c r="AN156" i="90"/>
  <c r="AM156" i="90"/>
  <c r="AL156" i="90"/>
  <c r="AK156" i="90"/>
  <c r="AJ156" i="90"/>
  <c r="AI156" i="90"/>
  <c r="AH156" i="90"/>
  <c r="AG156" i="90"/>
  <c r="AF156" i="90"/>
  <c r="AE156" i="90"/>
  <c r="AD156" i="90"/>
  <c r="AC156" i="90"/>
  <c r="AB156" i="90"/>
  <c r="AA156" i="90"/>
  <c r="Z156" i="90"/>
  <c r="Y156" i="90"/>
  <c r="X156" i="90"/>
  <c r="W156" i="90"/>
  <c r="V156" i="90"/>
  <c r="U156" i="90"/>
  <c r="T156" i="90"/>
  <c r="S156" i="90"/>
  <c r="R156" i="90"/>
  <c r="Q156" i="90"/>
  <c r="P156" i="90"/>
  <c r="O156" i="90"/>
  <c r="N156" i="90"/>
  <c r="M156" i="90"/>
  <c r="L156" i="90"/>
  <c r="K156" i="90"/>
  <c r="J156" i="90"/>
  <c r="I156" i="90"/>
  <c r="H156" i="90"/>
  <c r="G156" i="90"/>
  <c r="F156" i="90"/>
  <c r="E156" i="90"/>
  <c r="D156" i="90"/>
  <c r="C156" i="90"/>
  <c r="B156" i="90"/>
  <c r="BA155" i="90"/>
  <c r="AZ155" i="90"/>
  <c r="AY155" i="90"/>
  <c r="AX155" i="90"/>
  <c r="AW155" i="90"/>
  <c r="AV155" i="90"/>
  <c r="AU155" i="90"/>
  <c r="AT155" i="90"/>
  <c r="AS155" i="90"/>
  <c r="AR155" i="90"/>
  <c r="AQ155" i="90"/>
  <c r="AP155" i="90"/>
  <c r="AO155" i="90"/>
  <c r="AN155" i="90"/>
  <c r="AM155" i="90"/>
  <c r="AL155" i="90"/>
  <c r="AK155" i="90"/>
  <c r="AJ155" i="90"/>
  <c r="AI155" i="90"/>
  <c r="AH155" i="90"/>
  <c r="AG155" i="90"/>
  <c r="AF155" i="90"/>
  <c r="AE155" i="90"/>
  <c r="AD155" i="90"/>
  <c r="AC155" i="90"/>
  <c r="AB155" i="90"/>
  <c r="AA155" i="90"/>
  <c r="Z155" i="90"/>
  <c r="Y155" i="90"/>
  <c r="X155" i="90"/>
  <c r="W155" i="90"/>
  <c r="V155" i="90"/>
  <c r="U155" i="90"/>
  <c r="T155" i="90"/>
  <c r="S155" i="90"/>
  <c r="R155" i="90"/>
  <c r="Q155" i="90"/>
  <c r="P155" i="90"/>
  <c r="O155" i="90"/>
  <c r="N155" i="90"/>
  <c r="M155" i="90"/>
  <c r="L155" i="90"/>
  <c r="K155" i="90"/>
  <c r="J155" i="90"/>
  <c r="I155" i="90"/>
  <c r="H155" i="90"/>
  <c r="G155" i="90"/>
  <c r="F155" i="90"/>
  <c r="E155" i="90"/>
  <c r="D155" i="90"/>
  <c r="C155" i="90"/>
  <c r="B155" i="90"/>
  <c r="BA154" i="90"/>
  <c r="AZ154" i="90"/>
  <c r="AY154" i="90"/>
  <c r="AX154" i="90"/>
  <c r="AW154" i="90"/>
  <c r="AV154" i="90"/>
  <c r="AU154" i="90"/>
  <c r="AT154" i="90"/>
  <c r="AS154" i="90"/>
  <c r="AR154" i="90"/>
  <c r="AQ154" i="90"/>
  <c r="AP154" i="90"/>
  <c r="AO154" i="90"/>
  <c r="AN154" i="90"/>
  <c r="AM154" i="90"/>
  <c r="AL154" i="90"/>
  <c r="AK154" i="90"/>
  <c r="AJ154" i="90"/>
  <c r="AI154" i="90"/>
  <c r="AH154" i="90"/>
  <c r="AG154" i="90"/>
  <c r="AF154" i="90"/>
  <c r="AE154" i="90"/>
  <c r="AD154" i="90"/>
  <c r="AC154" i="90"/>
  <c r="AB154" i="90"/>
  <c r="AA154" i="90"/>
  <c r="Z154" i="90"/>
  <c r="Y154" i="90"/>
  <c r="X154" i="90"/>
  <c r="W154" i="90"/>
  <c r="V154" i="90"/>
  <c r="U154" i="90"/>
  <c r="T154" i="90"/>
  <c r="S154" i="90"/>
  <c r="R154" i="90"/>
  <c r="Q154" i="90"/>
  <c r="P154" i="90"/>
  <c r="O154" i="90"/>
  <c r="N154" i="90"/>
  <c r="M154" i="90"/>
  <c r="L154" i="90"/>
  <c r="K154" i="90"/>
  <c r="J154" i="90"/>
  <c r="I154" i="90"/>
  <c r="H154" i="90"/>
  <c r="G154" i="90"/>
  <c r="F154" i="90"/>
  <c r="E154" i="90"/>
  <c r="D154" i="90"/>
  <c r="C154" i="90"/>
  <c r="B154" i="90"/>
  <c r="BA153" i="90"/>
  <c r="AZ153" i="90"/>
  <c r="AY153" i="90"/>
  <c r="AX153" i="90"/>
  <c r="AW153" i="90"/>
  <c r="AV153" i="90"/>
  <c r="AU153" i="90"/>
  <c r="AT153" i="90"/>
  <c r="AS153" i="90"/>
  <c r="AR153" i="90"/>
  <c r="AQ153" i="90"/>
  <c r="AP153" i="90"/>
  <c r="AO153" i="90"/>
  <c r="AN153" i="90"/>
  <c r="AM153" i="90"/>
  <c r="AL153" i="90"/>
  <c r="AK153" i="90"/>
  <c r="AJ153" i="90"/>
  <c r="AI153" i="90"/>
  <c r="AH153" i="90"/>
  <c r="AG153" i="90"/>
  <c r="AF153" i="90"/>
  <c r="AE153" i="90"/>
  <c r="AD153" i="90"/>
  <c r="AC153" i="90"/>
  <c r="AB153" i="90"/>
  <c r="AA153" i="90"/>
  <c r="Z153" i="90"/>
  <c r="Y153" i="90"/>
  <c r="X153" i="90"/>
  <c r="W153" i="90"/>
  <c r="V153" i="90"/>
  <c r="U153" i="90"/>
  <c r="T153" i="90"/>
  <c r="S153" i="90"/>
  <c r="R153" i="90"/>
  <c r="Q153" i="90"/>
  <c r="P153" i="90"/>
  <c r="O153" i="90"/>
  <c r="N153" i="90"/>
  <c r="M153" i="90"/>
  <c r="L153" i="90"/>
  <c r="K153" i="90"/>
  <c r="J153" i="90"/>
  <c r="I153" i="90"/>
  <c r="H153" i="90"/>
  <c r="G153" i="90"/>
  <c r="F153" i="90"/>
  <c r="E153" i="90"/>
  <c r="D153" i="90"/>
  <c r="C153" i="90"/>
  <c r="B153" i="90"/>
  <c r="BA152" i="90"/>
  <c r="AZ152" i="90"/>
  <c r="AY152" i="90"/>
  <c r="AX152" i="90"/>
  <c r="AW152" i="90"/>
  <c r="AV152" i="90"/>
  <c r="AU152" i="90"/>
  <c r="AT152" i="90"/>
  <c r="AS152" i="90"/>
  <c r="AR152" i="90"/>
  <c r="AQ152" i="90"/>
  <c r="AP152" i="90"/>
  <c r="AO152" i="90"/>
  <c r="AN152" i="90"/>
  <c r="AM152" i="90"/>
  <c r="AL152" i="90"/>
  <c r="AK152" i="90"/>
  <c r="AJ152" i="90"/>
  <c r="AI152" i="90"/>
  <c r="AH152" i="90"/>
  <c r="AG152" i="90"/>
  <c r="AF152" i="90"/>
  <c r="AE152" i="90"/>
  <c r="AD152" i="90"/>
  <c r="AC152" i="90"/>
  <c r="AB152" i="90"/>
  <c r="AA152" i="90"/>
  <c r="Z152" i="90"/>
  <c r="Y152" i="90"/>
  <c r="X152" i="90"/>
  <c r="W152" i="90"/>
  <c r="V152" i="90"/>
  <c r="U152" i="90"/>
  <c r="T152" i="90"/>
  <c r="S152" i="90"/>
  <c r="R152" i="90"/>
  <c r="Q152" i="90"/>
  <c r="P152" i="90"/>
  <c r="O152" i="90"/>
  <c r="N152" i="90"/>
  <c r="M152" i="90"/>
  <c r="L152" i="90"/>
  <c r="K152" i="90"/>
  <c r="J152" i="90"/>
  <c r="I152" i="90"/>
  <c r="H152" i="90"/>
  <c r="G152" i="90"/>
  <c r="F152" i="90"/>
  <c r="E152" i="90"/>
  <c r="D152" i="90"/>
  <c r="C152" i="90"/>
  <c r="B152" i="90"/>
  <c r="BA151" i="90"/>
  <c r="AZ151" i="90"/>
  <c r="AY151" i="90"/>
  <c r="AX151" i="90"/>
  <c r="AW151" i="90"/>
  <c r="AV151" i="90"/>
  <c r="AU151" i="90"/>
  <c r="AT151" i="90"/>
  <c r="AS151" i="90"/>
  <c r="AR151" i="90"/>
  <c r="AQ151" i="90"/>
  <c r="AP151" i="90"/>
  <c r="AO151" i="90"/>
  <c r="AN151" i="90"/>
  <c r="AM151" i="90"/>
  <c r="AL151" i="90"/>
  <c r="AK151" i="90"/>
  <c r="AJ151" i="90"/>
  <c r="AI151" i="90"/>
  <c r="AH151" i="90"/>
  <c r="AG151" i="90"/>
  <c r="AF151" i="90"/>
  <c r="AE151" i="90"/>
  <c r="AD151" i="90"/>
  <c r="AC151" i="90"/>
  <c r="AB151" i="90"/>
  <c r="AA151" i="90"/>
  <c r="Z151" i="90"/>
  <c r="Y151" i="90"/>
  <c r="X151" i="90"/>
  <c r="W151" i="90"/>
  <c r="V151" i="90"/>
  <c r="U151" i="90"/>
  <c r="T151" i="90"/>
  <c r="S151" i="90"/>
  <c r="R151" i="90"/>
  <c r="Q151" i="90"/>
  <c r="P151" i="90"/>
  <c r="O151" i="90"/>
  <c r="N151" i="90"/>
  <c r="M151" i="90"/>
  <c r="L151" i="90"/>
  <c r="K151" i="90"/>
  <c r="J151" i="90"/>
  <c r="I151" i="90"/>
  <c r="H151" i="90"/>
  <c r="G151" i="90"/>
  <c r="F151" i="90"/>
  <c r="E151" i="90"/>
  <c r="D151" i="90"/>
  <c r="C151" i="90"/>
  <c r="B151" i="90"/>
  <c r="BA150" i="90"/>
  <c r="AZ150" i="90"/>
  <c r="AY150" i="90"/>
  <c r="AX150" i="90"/>
  <c r="AW150" i="90"/>
  <c r="AV150" i="90"/>
  <c r="AU150" i="90"/>
  <c r="AT150" i="90"/>
  <c r="AS150" i="90"/>
  <c r="AR150" i="90"/>
  <c r="AQ150" i="90"/>
  <c r="AP150" i="90"/>
  <c r="AO150" i="90"/>
  <c r="AN150" i="90"/>
  <c r="AM150" i="90"/>
  <c r="AL150" i="90"/>
  <c r="AK150" i="90"/>
  <c r="AJ150" i="90"/>
  <c r="AI150" i="90"/>
  <c r="AH150" i="90"/>
  <c r="AG150" i="90"/>
  <c r="AF150" i="90"/>
  <c r="AE150" i="90"/>
  <c r="AD150" i="90"/>
  <c r="AC150" i="90"/>
  <c r="AB150" i="90"/>
  <c r="AA150" i="90"/>
  <c r="Z150" i="90"/>
  <c r="Y150" i="90"/>
  <c r="X150" i="90"/>
  <c r="W150" i="90"/>
  <c r="V150" i="90"/>
  <c r="U150" i="90"/>
  <c r="T150" i="90"/>
  <c r="S150" i="90"/>
  <c r="R150" i="90"/>
  <c r="Q150" i="90"/>
  <c r="P150" i="90"/>
  <c r="O150" i="90"/>
  <c r="N150" i="90"/>
  <c r="M150" i="90"/>
  <c r="L150" i="90"/>
  <c r="K150" i="90"/>
  <c r="J150" i="90"/>
  <c r="I150" i="90"/>
  <c r="H150" i="90"/>
  <c r="G150" i="90"/>
  <c r="F150" i="90"/>
  <c r="E150" i="90"/>
  <c r="D150" i="90"/>
  <c r="C150" i="90"/>
  <c r="B150" i="90"/>
  <c r="BA149" i="90"/>
  <c r="AZ149" i="90"/>
  <c r="AY149" i="90"/>
  <c r="AX149" i="90"/>
  <c r="AW149" i="90"/>
  <c r="AV149" i="90"/>
  <c r="AU149" i="90"/>
  <c r="AT149" i="90"/>
  <c r="AS149" i="90"/>
  <c r="AR149" i="90"/>
  <c r="AQ149" i="90"/>
  <c r="AP149" i="90"/>
  <c r="AO149" i="90"/>
  <c r="AN149" i="90"/>
  <c r="AM149" i="90"/>
  <c r="AL149" i="90"/>
  <c r="AK149" i="90"/>
  <c r="AJ149" i="90"/>
  <c r="AI149" i="90"/>
  <c r="AH149" i="90"/>
  <c r="AG149" i="90"/>
  <c r="AF149" i="90"/>
  <c r="AE149" i="90"/>
  <c r="AD149" i="90"/>
  <c r="AC149" i="90"/>
  <c r="AB149" i="90"/>
  <c r="AA149" i="90"/>
  <c r="Z149" i="90"/>
  <c r="Y149" i="90"/>
  <c r="X149" i="90"/>
  <c r="W149" i="90"/>
  <c r="V149" i="90"/>
  <c r="U149" i="90"/>
  <c r="T149" i="90"/>
  <c r="S149" i="90"/>
  <c r="R149" i="90"/>
  <c r="Q149" i="90"/>
  <c r="P149" i="90"/>
  <c r="O149" i="90"/>
  <c r="N149" i="90"/>
  <c r="M149" i="90"/>
  <c r="L149" i="90"/>
  <c r="K149" i="90"/>
  <c r="J149" i="90"/>
  <c r="I149" i="90"/>
  <c r="H149" i="90"/>
  <c r="G149" i="90"/>
  <c r="F149" i="90"/>
  <c r="E149" i="90"/>
  <c r="D149" i="90"/>
  <c r="C149" i="90"/>
  <c r="B149" i="90"/>
  <c r="BA148" i="90"/>
  <c r="AZ148" i="90"/>
  <c r="AY148" i="90"/>
  <c r="AX148" i="90"/>
  <c r="AW148" i="90"/>
  <c r="AV148" i="90"/>
  <c r="AU148" i="90"/>
  <c r="AT148" i="90"/>
  <c r="AS148" i="90"/>
  <c r="AR148" i="90"/>
  <c r="AQ148" i="90"/>
  <c r="AP148" i="90"/>
  <c r="AO148" i="90"/>
  <c r="AN148" i="90"/>
  <c r="AM148" i="90"/>
  <c r="AL148" i="90"/>
  <c r="AK148" i="90"/>
  <c r="AJ148" i="90"/>
  <c r="AI148" i="90"/>
  <c r="AH148" i="90"/>
  <c r="AG148" i="90"/>
  <c r="AF148" i="90"/>
  <c r="AE148" i="90"/>
  <c r="AD148" i="90"/>
  <c r="AC148" i="90"/>
  <c r="AB148" i="90"/>
  <c r="AA148" i="90"/>
  <c r="Z148" i="90"/>
  <c r="Y148" i="90"/>
  <c r="X148" i="90"/>
  <c r="W148" i="90"/>
  <c r="V148" i="90"/>
  <c r="U148" i="90"/>
  <c r="T148" i="90"/>
  <c r="S148" i="90"/>
  <c r="R148" i="90"/>
  <c r="Q148" i="90"/>
  <c r="P148" i="90"/>
  <c r="O148" i="90"/>
  <c r="N148" i="90"/>
  <c r="M148" i="90"/>
  <c r="L148" i="90"/>
  <c r="K148" i="90"/>
  <c r="J148" i="90"/>
  <c r="I148" i="90"/>
  <c r="H148" i="90"/>
  <c r="G148" i="90"/>
  <c r="F148" i="90"/>
  <c r="E148" i="90"/>
  <c r="D148" i="90"/>
  <c r="C148" i="90"/>
  <c r="B148" i="90"/>
  <c r="BA147" i="90"/>
  <c r="AZ147" i="90"/>
  <c r="AY147" i="90"/>
  <c r="AX147" i="90"/>
  <c r="AW147" i="90"/>
  <c r="AV147" i="90"/>
  <c r="AU147" i="90"/>
  <c r="AT147" i="90"/>
  <c r="AS147" i="90"/>
  <c r="AR147" i="90"/>
  <c r="AQ147" i="90"/>
  <c r="AP147" i="90"/>
  <c r="AO147" i="90"/>
  <c r="AN147" i="90"/>
  <c r="AM147" i="90"/>
  <c r="AL147" i="90"/>
  <c r="AK147" i="90"/>
  <c r="AJ147" i="90"/>
  <c r="AI147" i="90"/>
  <c r="AH147" i="90"/>
  <c r="AG147" i="90"/>
  <c r="AF147" i="90"/>
  <c r="AE147" i="90"/>
  <c r="AD147" i="90"/>
  <c r="AC147" i="90"/>
  <c r="AB147" i="90"/>
  <c r="AA147" i="90"/>
  <c r="Z147" i="90"/>
  <c r="Y147" i="90"/>
  <c r="X147" i="90"/>
  <c r="W147" i="90"/>
  <c r="V147" i="90"/>
  <c r="U147" i="90"/>
  <c r="T147" i="90"/>
  <c r="S147" i="90"/>
  <c r="R147" i="90"/>
  <c r="Q147" i="90"/>
  <c r="P147" i="90"/>
  <c r="O147" i="90"/>
  <c r="N147" i="90"/>
  <c r="M147" i="90"/>
  <c r="L147" i="90"/>
  <c r="K147" i="90"/>
  <c r="J147" i="90"/>
  <c r="I147" i="90"/>
  <c r="H147" i="90"/>
  <c r="G147" i="90"/>
  <c r="F147" i="90"/>
  <c r="E147" i="90"/>
  <c r="D147" i="90"/>
  <c r="C147" i="90"/>
  <c r="B147" i="90"/>
  <c r="BA146" i="90"/>
  <c r="AZ146" i="90"/>
  <c r="AY146" i="90"/>
  <c r="AX146" i="90"/>
  <c r="AW146" i="90"/>
  <c r="AV146" i="90"/>
  <c r="AU146" i="90"/>
  <c r="AT146" i="90"/>
  <c r="AS146" i="90"/>
  <c r="AR146" i="90"/>
  <c r="AQ146" i="90"/>
  <c r="AP146" i="90"/>
  <c r="AO146" i="90"/>
  <c r="AN146" i="90"/>
  <c r="AM146" i="90"/>
  <c r="AL146" i="90"/>
  <c r="AK146" i="90"/>
  <c r="AJ146" i="90"/>
  <c r="AI146" i="90"/>
  <c r="AH146" i="90"/>
  <c r="AG146" i="90"/>
  <c r="AF146" i="90"/>
  <c r="AE146" i="90"/>
  <c r="AD146" i="90"/>
  <c r="AC146" i="90"/>
  <c r="AB146" i="90"/>
  <c r="AA146" i="90"/>
  <c r="Z146" i="90"/>
  <c r="Y146" i="90"/>
  <c r="X146" i="90"/>
  <c r="W146" i="90"/>
  <c r="V146" i="90"/>
  <c r="U146" i="90"/>
  <c r="T146" i="90"/>
  <c r="S146" i="90"/>
  <c r="R146" i="90"/>
  <c r="Q146" i="90"/>
  <c r="P146" i="90"/>
  <c r="O146" i="90"/>
  <c r="N146" i="90"/>
  <c r="M146" i="90"/>
  <c r="L146" i="90"/>
  <c r="K146" i="90"/>
  <c r="J146" i="90"/>
  <c r="I146" i="90"/>
  <c r="H146" i="90"/>
  <c r="G146" i="90"/>
  <c r="F146" i="90"/>
  <c r="E146" i="90"/>
  <c r="D146" i="90"/>
  <c r="C146" i="90"/>
  <c r="B146" i="90"/>
  <c r="BA145" i="90"/>
  <c r="AZ145" i="90"/>
  <c r="AY145" i="90"/>
  <c r="AX145" i="90"/>
  <c r="AW145" i="90"/>
  <c r="AV145" i="90"/>
  <c r="AU145" i="90"/>
  <c r="AT145" i="90"/>
  <c r="AS145" i="90"/>
  <c r="AR145" i="90"/>
  <c r="AQ145" i="90"/>
  <c r="AP145" i="90"/>
  <c r="AO145" i="90"/>
  <c r="AN145" i="90"/>
  <c r="AM145" i="90"/>
  <c r="AL145" i="90"/>
  <c r="AK145" i="90"/>
  <c r="AJ145" i="90"/>
  <c r="AI145" i="90"/>
  <c r="AH145" i="90"/>
  <c r="AG145" i="90"/>
  <c r="AF145" i="90"/>
  <c r="AE145" i="90"/>
  <c r="AD145" i="90"/>
  <c r="AC145" i="90"/>
  <c r="AB145" i="90"/>
  <c r="AA145" i="90"/>
  <c r="Z145" i="90"/>
  <c r="Y145" i="90"/>
  <c r="X145" i="90"/>
  <c r="W145" i="90"/>
  <c r="V145" i="90"/>
  <c r="U145" i="90"/>
  <c r="T145" i="90"/>
  <c r="S145" i="90"/>
  <c r="R145" i="90"/>
  <c r="Q145" i="90"/>
  <c r="P145" i="90"/>
  <c r="O145" i="90"/>
  <c r="N145" i="90"/>
  <c r="M145" i="90"/>
  <c r="L145" i="90"/>
  <c r="K145" i="90"/>
  <c r="J145" i="90"/>
  <c r="I145" i="90"/>
  <c r="H145" i="90"/>
  <c r="G145" i="90"/>
  <c r="F145" i="90"/>
  <c r="E145" i="90"/>
  <c r="D145" i="90"/>
  <c r="C145" i="90"/>
  <c r="B145" i="90"/>
  <c r="BA144" i="90"/>
  <c r="AZ144" i="90"/>
  <c r="AY144" i="90"/>
  <c r="AX144" i="90"/>
  <c r="AW144" i="90"/>
  <c r="AV144" i="90"/>
  <c r="AU144" i="90"/>
  <c r="AT144" i="90"/>
  <c r="AS144" i="90"/>
  <c r="AR144" i="90"/>
  <c r="AQ144" i="90"/>
  <c r="AP144" i="90"/>
  <c r="AO144" i="90"/>
  <c r="AN144" i="90"/>
  <c r="AM144" i="90"/>
  <c r="AL144" i="90"/>
  <c r="AK144" i="90"/>
  <c r="AJ144" i="90"/>
  <c r="AI144" i="90"/>
  <c r="AH144" i="90"/>
  <c r="AG144" i="90"/>
  <c r="AF144" i="90"/>
  <c r="AE144" i="90"/>
  <c r="AD144" i="90"/>
  <c r="AC144" i="90"/>
  <c r="AB144" i="90"/>
  <c r="AA144" i="90"/>
  <c r="Z144" i="90"/>
  <c r="Y144" i="90"/>
  <c r="X144" i="90"/>
  <c r="W144" i="90"/>
  <c r="V144" i="90"/>
  <c r="U144" i="90"/>
  <c r="T144" i="90"/>
  <c r="S144" i="90"/>
  <c r="R144" i="90"/>
  <c r="Q144" i="90"/>
  <c r="P144" i="90"/>
  <c r="O144" i="90"/>
  <c r="N144" i="90"/>
  <c r="M144" i="90"/>
  <c r="L144" i="90"/>
  <c r="K144" i="90"/>
  <c r="J144" i="90"/>
  <c r="I144" i="90"/>
  <c r="H144" i="90"/>
  <c r="G144" i="90"/>
  <c r="F144" i="90"/>
  <c r="E144" i="90"/>
  <c r="D144" i="90"/>
  <c r="C144" i="90"/>
  <c r="B144" i="90"/>
  <c r="BA143" i="90"/>
  <c r="AZ143" i="90"/>
  <c r="AY143" i="90"/>
  <c r="AX143" i="90"/>
  <c r="AW143" i="90"/>
  <c r="AV143" i="90"/>
  <c r="AU143" i="90"/>
  <c r="AT143" i="90"/>
  <c r="AS143" i="90"/>
  <c r="AR143" i="90"/>
  <c r="AQ143" i="90"/>
  <c r="AP143" i="90"/>
  <c r="AO143" i="90"/>
  <c r="AN143" i="90"/>
  <c r="AM143" i="90"/>
  <c r="AL143" i="90"/>
  <c r="AK143" i="90"/>
  <c r="AJ143" i="90"/>
  <c r="AI143" i="90"/>
  <c r="AH143" i="90"/>
  <c r="AG143" i="90"/>
  <c r="AF143" i="90"/>
  <c r="AE143" i="90"/>
  <c r="AD143" i="90"/>
  <c r="AC143" i="90"/>
  <c r="AB143" i="90"/>
  <c r="AA143" i="90"/>
  <c r="Z143" i="90"/>
  <c r="Y143" i="90"/>
  <c r="X143" i="90"/>
  <c r="W143" i="90"/>
  <c r="V143" i="90"/>
  <c r="U143" i="90"/>
  <c r="T143" i="90"/>
  <c r="S143" i="90"/>
  <c r="R143" i="90"/>
  <c r="Q143" i="90"/>
  <c r="P143" i="90"/>
  <c r="O143" i="90"/>
  <c r="N143" i="90"/>
  <c r="M143" i="90"/>
  <c r="L143" i="90"/>
  <c r="K143" i="90"/>
  <c r="J143" i="90"/>
  <c r="I143" i="90"/>
  <c r="H143" i="90"/>
  <c r="G143" i="90"/>
  <c r="F143" i="90"/>
  <c r="E143" i="90"/>
  <c r="D143" i="90"/>
  <c r="C143" i="90"/>
  <c r="B143" i="90"/>
  <c r="BA142" i="90"/>
  <c r="AZ142" i="90"/>
  <c r="AY142" i="90"/>
  <c r="AX142" i="90"/>
  <c r="AW142" i="90"/>
  <c r="AV142" i="90"/>
  <c r="AU142" i="90"/>
  <c r="AT142" i="90"/>
  <c r="AS142" i="90"/>
  <c r="AR142" i="90"/>
  <c r="AQ142" i="90"/>
  <c r="AP142" i="90"/>
  <c r="AO142" i="90"/>
  <c r="AN142" i="90"/>
  <c r="AM142" i="90"/>
  <c r="AL142" i="90"/>
  <c r="AK142" i="90"/>
  <c r="AJ142" i="90"/>
  <c r="AI142" i="90"/>
  <c r="AH142" i="90"/>
  <c r="AG142" i="90"/>
  <c r="AF142" i="90"/>
  <c r="AE142" i="90"/>
  <c r="AD142" i="90"/>
  <c r="AC142" i="90"/>
  <c r="AB142" i="90"/>
  <c r="AA142" i="90"/>
  <c r="Z142" i="90"/>
  <c r="Y142" i="90"/>
  <c r="X142" i="90"/>
  <c r="W142" i="90"/>
  <c r="V142" i="90"/>
  <c r="U142" i="90"/>
  <c r="T142" i="90"/>
  <c r="S142" i="90"/>
  <c r="R142" i="90"/>
  <c r="Q142" i="90"/>
  <c r="P142" i="90"/>
  <c r="O142" i="90"/>
  <c r="N142" i="90"/>
  <c r="M142" i="90"/>
  <c r="L142" i="90"/>
  <c r="K142" i="90"/>
  <c r="J142" i="90"/>
  <c r="I142" i="90"/>
  <c r="H142" i="90"/>
  <c r="G142" i="90"/>
  <c r="F142" i="90"/>
  <c r="E142" i="90"/>
  <c r="D142" i="90"/>
  <c r="C142" i="90"/>
  <c r="B142" i="90"/>
  <c r="BA141" i="90"/>
  <c r="AZ141" i="90"/>
  <c r="AY141" i="90"/>
  <c r="AX141" i="90"/>
  <c r="AW141" i="90"/>
  <c r="AV141" i="90"/>
  <c r="AU141" i="90"/>
  <c r="AT141" i="90"/>
  <c r="AS141" i="90"/>
  <c r="AR141" i="90"/>
  <c r="AQ141" i="90"/>
  <c r="AP141" i="90"/>
  <c r="AO141" i="90"/>
  <c r="AN141" i="90"/>
  <c r="AM141" i="90"/>
  <c r="AL141" i="90"/>
  <c r="AK141" i="90"/>
  <c r="AJ141" i="90"/>
  <c r="AI141" i="90"/>
  <c r="AH141" i="90"/>
  <c r="AG141" i="90"/>
  <c r="AF141" i="90"/>
  <c r="AE141" i="90"/>
  <c r="AD141" i="90"/>
  <c r="AC141" i="90"/>
  <c r="AB141" i="90"/>
  <c r="AA141" i="90"/>
  <c r="Z141" i="90"/>
  <c r="Y141" i="90"/>
  <c r="X141" i="90"/>
  <c r="W141" i="90"/>
  <c r="V141" i="90"/>
  <c r="U141" i="90"/>
  <c r="T141" i="90"/>
  <c r="S141" i="90"/>
  <c r="R141" i="90"/>
  <c r="Q141" i="90"/>
  <c r="P141" i="90"/>
  <c r="O141" i="90"/>
  <c r="N141" i="90"/>
  <c r="M141" i="90"/>
  <c r="L141" i="90"/>
  <c r="K141" i="90"/>
  <c r="J141" i="90"/>
  <c r="I141" i="90"/>
  <c r="H141" i="90"/>
  <c r="G141" i="90"/>
  <c r="F141" i="90"/>
  <c r="E141" i="90"/>
  <c r="D141" i="90"/>
  <c r="C141" i="90"/>
  <c r="B141" i="90"/>
  <c r="BA140" i="90"/>
  <c r="AZ140" i="90"/>
  <c r="AY140" i="90"/>
  <c r="AX140" i="90"/>
  <c r="AW140" i="90"/>
  <c r="AV140" i="90"/>
  <c r="AU140" i="90"/>
  <c r="AT140" i="90"/>
  <c r="AS140" i="90"/>
  <c r="AR140" i="90"/>
  <c r="AQ140" i="90"/>
  <c r="AP140" i="90"/>
  <c r="AO140" i="90"/>
  <c r="AN140" i="90"/>
  <c r="AM140" i="90"/>
  <c r="AL140" i="90"/>
  <c r="AK140" i="90"/>
  <c r="AJ140" i="90"/>
  <c r="AI140" i="90"/>
  <c r="AH140" i="90"/>
  <c r="AG140" i="90"/>
  <c r="AF140" i="90"/>
  <c r="AE140" i="90"/>
  <c r="AD140" i="90"/>
  <c r="AC140" i="90"/>
  <c r="AB140" i="90"/>
  <c r="AA140" i="90"/>
  <c r="Z140" i="90"/>
  <c r="Y140" i="90"/>
  <c r="X140" i="90"/>
  <c r="W140" i="90"/>
  <c r="V140" i="90"/>
  <c r="U140" i="90"/>
  <c r="T140" i="90"/>
  <c r="S140" i="90"/>
  <c r="R140" i="90"/>
  <c r="Q140" i="90"/>
  <c r="P140" i="90"/>
  <c r="O140" i="90"/>
  <c r="N140" i="90"/>
  <c r="M140" i="90"/>
  <c r="L140" i="90"/>
  <c r="K140" i="90"/>
  <c r="J140" i="90"/>
  <c r="I140" i="90"/>
  <c r="H140" i="90"/>
  <c r="G140" i="90"/>
  <c r="F140" i="90"/>
  <c r="E140" i="90"/>
  <c r="D140" i="90"/>
  <c r="C140" i="90"/>
  <c r="B140" i="90"/>
  <c r="BA139" i="90"/>
  <c r="AZ139" i="90"/>
  <c r="AY139" i="90"/>
  <c r="AX139" i="90"/>
  <c r="AW139" i="90"/>
  <c r="AV139" i="90"/>
  <c r="AU139" i="90"/>
  <c r="AT139" i="90"/>
  <c r="AS139" i="90"/>
  <c r="AR139" i="90"/>
  <c r="AQ139" i="90"/>
  <c r="AP139" i="90"/>
  <c r="AO139" i="90"/>
  <c r="AN139" i="90"/>
  <c r="AM139" i="90"/>
  <c r="AL139" i="90"/>
  <c r="AK139" i="90"/>
  <c r="AJ139" i="90"/>
  <c r="AI139" i="90"/>
  <c r="AH139" i="90"/>
  <c r="AG139" i="90"/>
  <c r="AF139" i="90"/>
  <c r="AE139" i="90"/>
  <c r="AD139" i="90"/>
  <c r="AC139" i="90"/>
  <c r="AB139" i="90"/>
  <c r="AA139" i="90"/>
  <c r="Z139" i="90"/>
  <c r="Y139" i="90"/>
  <c r="X139" i="90"/>
  <c r="W139" i="90"/>
  <c r="V139" i="90"/>
  <c r="U139" i="90"/>
  <c r="T139" i="90"/>
  <c r="S139" i="90"/>
  <c r="R139" i="90"/>
  <c r="Q139" i="90"/>
  <c r="P139" i="90"/>
  <c r="O139" i="90"/>
  <c r="N139" i="90"/>
  <c r="M139" i="90"/>
  <c r="L139" i="90"/>
  <c r="K139" i="90"/>
  <c r="J139" i="90"/>
  <c r="I139" i="90"/>
  <c r="H139" i="90"/>
  <c r="G139" i="90"/>
  <c r="F139" i="90"/>
  <c r="E139" i="90"/>
  <c r="D139" i="90"/>
  <c r="C139" i="90"/>
  <c r="B139" i="90"/>
  <c r="BA138" i="90"/>
  <c r="AZ138" i="90"/>
  <c r="AY138" i="90"/>
  <c r="AX138" i="90"/>
  <c r="AW138" i="90"/>
  <c r="AV138" i="90"/>
  <c r="AU138" i="90"/>
  <c r="AT138" i="90"/>
  <c r="AS138" i="90"/>
  <c r="AR138" i="90"/>
  <c r="AQ138" i="90"/>
  <c r="AP138" i="90"/>
  <c r="AO138" i="90"/>
  <c r="AN138" i="90"/>
  <c r="AM138" i="90"/>
  <c r="AL138" i="90"/>
  <c r="AK138" i="90"/>
  <c r="AJ138" i="90"/>
  <c r="AI138" i="90"/>
  <c r="AH138" i="90"/>
  <c r="AG138" i="90"/>
  <c r="AF138" i="90"/>
  <c r="AE138" i="90"/>
  <c r="AD138" i="90"/>
  <c r="AC138" i="90"/>
  <c r="AB138" i="90"/>
  <c r="AA138" i="90"/>
  <c r="Z138" i="90"/>
  <c r="Y138" i="90"/>
  <c r="X138" i="90"/>
  <c r="W138" i="90"/>
  <c r="V138" i="90"/>
  <c r="U138" i="90"/>
  <c r="T138" i="90"/>
  <c r="S138" i="90"/>
  <c r="R138" i="90"/>
  <c r="Q138" i="90"/>
  <c r="P138" i="90"/>
  <c r="O138" i="90"/>
  <c r="N138" i="90"/>
  <c r="M138" i="90"/>
  <c r="L138" i="90"/>
  <c r="K138" i="90"/>
  <c r="J138" i="90"/>
  <c r="I138" i="90"/>
  <c r="H138" i="90"/>
  <c r="G138" i="90"/>
  <c r="F138" i="90"/>
  <c r="E138" i="90"/>
  <c r="D138" i="90"/>
  <c r="C138" i="90"/>
  <c r="B138" i="90"/>
  <c r="BA137" i="90"/>
  <c r="AZ137" i="90"/>
  <c r="AY137" i="90"/>
  <c r="AX137" i="90"/>
  <c r="AW137" i="90"/>
  <c r="AV137" i="90"/>
  <c r="AU137" i="90"/>
  <c r="AT137" i="90"/>
  <c r="AS137" i="90"/>
  <c r="AR137" i="90"/>
  <c r="AQ137" i="90"/>
  <c r="AP137" i="90"/>
  <c r="AO137" i="90"/>
  <c r="AN137" i="90"/>
  <c r="AM137" i="90"/>
  <c r="AL137" i="90"/>
  <c r="AK137" i="90"/>
  <c r="AJ137" i="90"/>
  <c r="AI137" i="90"/>
  <c r="AH137" i="90"/>
  <c r="AG137" i="90"/>
  <c r="AF137" i="90"/>
  <c r="AE137" i="90"/>
  <c r="AD137" i="90"/>
  <c r="AC137" i="90"/>
  <c r="AB137" i="90"/>
  <c r="AA137" i="90"/>
  <c r="Z137" i="90"/>
  <c r="Y137" i="90"/>
  <c r="X137" i="90"/>
  <c r="W137" i="90"/>
  <c r="V137" i="90"/>
  <c r="U137" i="90"/>
  <c r="T137" i="90"/>
  <c r="S137" i="90"/>
  <c r="R137" i="90"/>
  <c r="Q137" i="90"/>
  <c r="P137" i="90"/>
  <c r="O137" i="90"/>
  <c r="N137" i="90"/>
  <c r="M137" i="90"/>
  <c r="L137" i="90"/>
  <c r="K137" i="90"/>
  <c r="J137" i="90"/>
  <c r="I137" i="90"/>
  <c r="H137" i="90"/>
  <c r="G137" i="90"/>
  <c r="F137" i="90"/>
  <c r="E137" i="90"/>
  <c r="D137" i="90"/>
  <c r="C137" i="90"/>
  <c r="B137" i="90"/>
  <c r="BA136" i="90"/>
  <c r="AZ136" i="90"/>
  <c r="AY136" i="90"/>
  <c r="AX136" i="90"/>
  <c r="AW136" i="90"/>
  <c r="AV136" i="90"/>
  <c r="AU136" i="90"/>
  <c r="AT136" i="90"/>
  <c r="AS136" i="90"/>
  <c r="AR136" i="90"/>
  <c r="AQ136" i="90"/>
  <c r="AP136" i="90"/>
  <c r="AO136" i="90"/>
  <c r="AN136" i="90"/>
  <c r="AM136" i="90"/>
  <c r="AL136" i="90"/>
  <c r="AK136" i="90"/>
  <c r="AJ136" i="90"/>
  <c r="AI136" i="90"/>
  <c r="AH136" i="90"/>
  <c r="AG136" i="90"/>
  <c r="AF136" i="90"/>
  <c r="AE136" i="90"/>
  <c r="AD136" i="90"/>
  <c r="AC136" i="90"/>
  <c r="AB136" i="90"/>
  <c r="AA136" i="90"/>
  <c r="Z136" i="90"/>
  <c r="Y136" i="90"/>
  <c r="X136" i="90"/>
  <c r="W136" i="90"/>
  <c r="V136" i="90"/>
  <c r="U136" i="90"/>
  <c r="T136" i="90"/>
  <c r="S136" i="90"/>
  <c r="R136" i="90"/>
  <c r="Q136" i="90"/>
  <c r="P136" i="90"/>
  <c r="O136" i="90"/>
  <c r="N136" i="90"/>
  <c r="M136" i="90"/>
  <c r="L136" i="90"/>
  <c r="K136" i="90"/>
  <c r="J136" i="90"/>
  <c r="I136" i="90"/>
  <c r="H136" i="90"/>
  <c r="G136" i="90"/>
  <c r="F136" i="90"/>
  <c r="E136" i="90"/>
  <c r="D136" i="90"/>
  <c r="C136" i="90"/>
  <c r="B136" i="90"/>
  <c r="BA135" i="90"/>
  <c r="AZ135" i="90"/>
  <c r="AY135" i="90"/>
  <c r="AX135" i="90"/>
  <c r="AW135" i="90"/>
  <c r="AV135" i="90"/>
  <c r="AU135" i="90"/>
  <c r="AT135" i="90"/>
  <c r="AS135" i="90"/>
  <c r="AR135" i="90"/>
  <c r="AQ135" i="90"/>
  <c r="AP135" i="90"/>
  <c r="AO135" i="90"/>
  <c r="AN135" i="90"/>
  <c r="AM135" i="90"/>
  <c r="AL135" i="90"/>
  <c r="AK135" i="90"/>
  <c r="AJ135" i="90"/>
  <c r="AI135" i="90"/>
  <c r="AH135" i="90"/>
  <c r="AG135" i="90"/>
  <c r="AF135" i="90"/>
  <c r="AE135" i="90"/>
  <c r="AD135" i="90"/>
  <c r="AC135" i="90"/>
  <c r="AB135" i="90"/>
  <c r="AA135" i="90"/>
  <c r="Z135" i="90"/>
  <c r="Y135" i="90"/>
  <c r="X135" i="90"/>
  <c r="W135" i="90"/>
  <c r="V135" i="90"/>
  <c r="U135" i="90"/>
  <c r="T135" i="90"/>
  <c r="S135" i="90"/>
  <c r="R135" i="90"/>
  <c r="Q135" i="90"/>
  <c r="P135" i="90"/>
  <c r="O135" i="90"/>
  <c r="N135" i="90"/>
  <c r="M135" i="90"/>
  <c r="L135" i="90"/>
  <c r="K135" i="90"/>
  <c r="J135" i="90"/>
  <c r="I135" i="90"/>
  <c r="H135" i="90"/>
  <c r="G135" i="90"/>
  <c r="F135" i="90"/>
  <c r="E135" i="90"/>
  <c r="D135" i="90"/>
  <c r="C135" i="90"/>
  <c r="B135" i="90"/>
  <c r="BA134" i="90"/>
  <c r="AZ134" i="90"/>
  <c r="AY134" i="90"/>
  <c r="AX134" i="90"/>
  <c r="AW134" i="90"/>
  <c r="AV134" i="90"/>
  <c r="AU134" i="90"/>
  <c r="AT134" i="90"/>
  <c r="AS134" i="90"/>
  <c r="AR134" i="90"/>
  <c r="AQ134" i="90"/>
  <c r="AP134" i="90"/>
  <c r="AO134" i="90"/>
  <c r="AN134" i="90"/>
  <c r="AM134" i="90"/>
  <c r="AL134" i="90"/>
  <c r="AK134" i="90"/>
  <c r="AJ134" i="90"/>
  <c r="AI134" i="90"/>
  <c r="AH134" i="90"/>
  <c r="AG134" i="90"/>
  <c r="AF134" i="90"/>
  <c r="AE134" i="90"/>
  <c r="AD134" i="90"/>
  <c r="AC134" i="90"/>
  <c r="AB134" i="90"/>
  <c r="AA134" i="90"/>
  <c r="Z134" i="90"/>
  <c r="Y134" i="90"/>
  <c r="X134" i="90"/>
  <c r="W134" i="90"/>
  <c r="V134" i="90"/>
  <c r="U134" i="90"/>
  <c r="T134" i="90"/>
  <c r="S134" i="90"/>
  <c r="R134" i="90"/>
  <c r="Q134" i="90"/>
  <c r="P134" i="90"/>
  <c r="O134" i="90"/>
  <c r="N134" i="90"/>
  <c r="M134" i="90"/>
  <c r="L134" i="90"/>
  <c r="K134" i="90"/>
  <c r="J134" i="90"/>
  <c r="I134" i="90"/>
  <c r="H134" i="90"/>
  <c r="G134" i="90"/>
  <c r="F134" i="90"/>
  <c r="E134" i="90"/>
  <c r="D134" i="90"/>
  <c r="C134" i="90"/>
  <c r="B134" i="90"/>
  <c r="BA133" i="90"/>
  <c r="AZ133" i="90"/>
  <c r="AY133" i="90"/>
  <c r="AX133" i="90"/>
  <c r="AW133" i="90"/>
  <c r="AV133" i="90"/>
  <c r="AU133" i="90"/>
  <c r="AT133" i="90"/>
  <c r="AS133" i="90"/>
  <c r="AR133" i="90"/>
  <c r="AQ133" i="90"/>
  <c r="AP133" i="90"/>
  <c r="AO133" i="90"/>
  <c r="AN133" i="90"/>
  <c r="AM133" i="90"/>
  <c r="AL133" i="90"/>
  <c r="AK133" i="90"/>
  <c r="AJ133" i="90"/>
  <c r="AI133" i="90"/>
  <c r="AH133" i="90"/>
  <c r="AG133" i="90"/>
  <c r="AF133" i="90"/>
  <c r="AE133" i="90"/>
  <c r="AD133" i="90"/>
  <c r="AC133" i="90"/>
  <c r="AB133" i="90"/>
  <c r="AA133" i="90"/>
  <c r="Z133" i="90"/>
  <c r="Y133" i="90"/>
  <c r="X133" i="90"/>
  <c r="W133" i="90"/>
  <c r="V133" i="90"/>
  <c r="U133" i="90"/>
  <c r="T133" i="90"/>
  <c r="S133" i="90"/>
  <c r="R133" i="90"/>
  <c r="Q133" i="90"/>
  <c r="P133" i="90"/>
  <c r="O133" i="90"/>
  <c r="N133" i="90"/>
  <c r="M133" i="90"/>
  <c r="L133" i="90"/>
  <c r="K133" i="90"/>
  <c r="J133" i="90"/>
  <c r="I133" i="90"/>
  <c r="H133" i="90"/>
  <c r="G133" i="90"/>
  <c r="F133" i="90"/>
  <c r="E133" i="90"/>
  <c r="D133" i="90"/>
  <c r="C133" i="90"/>
  <c r="B133" i="90"/>
  <c r="BA132" i="90"/>
  <c r="AZ132" i="90"/>
  <c r="AY132" i="90"/>
  <c r="AX132" i="90"/>
  <c r="AW132" i="90"/>
  <c r="AV132" i="90"/>
  <c r="AU132" i="90"/>
  <c r="AT132" i="90"/>
  <c r="AS132" i="90"/>
  <c r="AR132" i="90"/>
  <c r="AQ132" i="90"/>
  <c r="AP132" i="90"/>
  <c r="AO132" i="90"/>
  <c r="AN132" i="90"/>
  <c r="AM132" i="90"/>
  <c r="AL132" i="90"/>
  <c r="AK132" i="90"/>
  <c r="AJ132" i="90"/>
  <c r="AI132" i="90"/>
  <c r="AH132" i="90"/>
  <c r="AG132" i="90"/>
  <c r="AF132" i="90"/>
  <c r="AE132" i="90"/>
  <c r="AD132" i="90"/>
  <c r="AC132" i="90"/>
  <c r="AB132" i="90"/>
  <c r="AA132" i="90"/>
  <c r="Z132" i="90"/>
  <c r="Y132" i="90"/>
  <c r="X132" i="90"/>
  <c r="W132" i="90"/>
  <c r="V132" i="90"/>
  <c r="U132" i="90"/>
  <c r="T132" i="90"/>
  <c r="S132" i="90"/>
  <c r="R132" i="90"/>
  <c r="Q132" i="90"/>
  <c r="P132" i="90"/>
  <c r="O132" i="90"/>
  <c r="N132" i="90"/>
  <c r="M132" i="90"/>
  <c r="L132" i="90"/>
  <c r="K132" i="90"/>
  <c r="J132" i="90"/>
  <c r="I132" i="90"/>
  <c r="H132" i="90"/>
  <c r="G132" i="90"/>
  <c r="F132" i="90"/>
  <c r="E132" i="90"/>
  <c r="D132" i="90"/>
  <c r="C132" i="90"/>
  <c r="B132" i="90"/>
  <c r="BA131" i="90"/>
  <c r="AZ131" i="90"/>
  <c r="AY131" i="90"/>
  <c r="AX131" i="90"/>
  <c r="AW131" i="90"/>
  <c r="AV131" i="90"/>
  <c r="AU131" i="90"/>
  <c r="AT131" i="90"/>
  <c r="AS131" i="90"/>
  <c r="AR131" i="90"/>
  <c r="AQ131" i="90"/>
  <c r="AP131" i="90"/>
  <c r="AO131" i="90"/>
  <c r="AN131" i="90"/>
  <c r="AM131" i="90"/>
  <c r="AL131" i="90"/>
  <c r="AK131" i="90"/>
  <c r="AJ131" i="90"/>
  <c r="AI131" i="90"/>
  <c r="AH131" i="90"/>
  <c r="AG131" i="90"/>
  <c r="AF131" i="90"/>
  <c r="AE131" i="90"/>
  <c r="AD131" i="90"/>
  <c r="AC131" i="90"/>
  <c r="AB131" i="90"/>
  <c r="AA131" i="90"/>
  <c r="Z131" i="90"/>
  <c r="Y131" i="90"/>
  <c r="X131" i="90"/>
  <c r="W131" i="90"/>
  <c r="V131" i="90"/>
  <c r="U131" i="90"/>
  <c r="T131" i="90"/>
  <c r="S131" i="90"/>
  <c r="R131" i="90"/>
  <c r="Q131" i="90"/>
  <c r="P131" i="90"/>
  <c r="O131" i="90"/>
  <c r="N131" i="90"/>
  <c r="M131" i="90"/>
  <c r="L131" i="90"/>
  <c r="K131" i="90"/>
  <c r="J131" i="90"/>
  <c r="I131" i="90"/>
  <c r="H131" i="90"/>
  <c r="G131" i="90"/>
  <c r="F131" i="90"/>
  <c r="E131" i="90"/>
  <c r="D131" i="90"/>
  <c r="C131" i="90"/>
  <c r="B131" i="90"/>
  <c r="BA130" i="90"/>
  <c r="AZ130" i="90"/>
  <c r="AY130" i="90"/>
  <c r="AX130" i="90"/>
  <c r="AW130" i="90"/>
  <c r="AV130" i="90"/>
  <c r="AU130" i="90"/>
  <c r="AT130" i="90"/>
  <c r="AS130" i="90"/>
  <c r="AR130" i="90"/>
  <c r="AQ130" i="90"/>
  <c r="AP130" i="90"/>
  <c r="AO130" i="90"/>
  <c r="AN130" i="90"/>
  <c r="AM130" i="90"/>
  <c r="AL130" i="90"/>
  <c r="AK130" i="90"/>
  <c r="AJ130" i="90"/>
  <c r="AI130" i="90"/>
  <c r="AH130" i="90"/>
  <c r="AG130" i="90"/>
  <c r="AF130" i="90"/>
  <c r="AE130" i="90"/>
  <c r="AD130" i="90"/>
  <c r="AC130" i="90"/>
  <c r="AB130" i="90"/>
  <c r="AA130" i="90"/>
  <c r="Z130" i="90"/>
  <c r="Y130" i="90"/>
  <c r="X130" i="90"/>
  <c r="W130" i="90"/>
  <c r="V130" i="90"/>
  <c r="U130" i="90"/>
  <c r="T130" i="90"/>
  <c r="S130" i="90"/>
  <c r="R130" i="90"/>
  <c r="Q130" i="90"/>
  <c r="P130" i="90"/>
  <c r="O130" i="90"/>
  <c r="N130" i="90"/>
  <c r="M130" i="90"/>
  <c r="L130" i="90"/>
  <c r="K130" i="90"/>
  <c r="J130" i="90"/>
  <c r="I130" i="90"/>
  <c r="H130" i="90"/>
  <c r="G130" i="90"/>
  <c r="F130" i="90"/>
  <c r="E130" i="90"/>
  <c r="D130" i="90"/>
  <c r="C130" i="90"/>
  <c r="B130" i="90"/>
  <c r="BA129" i="90"/>
  <c r="AZ129" i="90"/>
  <c r="AY129" i="90"/>
  <c r="AX129" i="90"/>
  <c r="AW129" i="90"/>
  <c r="AV129" i="90"/>
  <c r="AU129" i="90"/>
  <c r="AT129" i="90"/>
  <c r="AS129" i="90"/>
  <c r="AR129" i="90"/>
  <c r="AQ129" i="90"/>
  <c r="AP129" i="90"/>
  <c r="AO129" i="90"/>
  <c r="AN129" i="90"/>
  <c r="AM129" i="90"/>
  <c r="AL129" i="90"/>
  <c r="AK129" i="90"/>
  <c r="AJ129" i="90"/>
  <c r="AI129" i="90"/>
  <c r="AH129" i="90"/>
  <c r="AG129" i="90"/>
  <c r="AF129" i="90"/>
  <c r="AE129" i="90"/>
  <c r="AD129" i="90"/>
  <c r="AC129" i="90"/>
  <c r="AB129" i="90"/>
  <c r="AA129" i="90"/>
  <c r="Z129" i="90"/>
  <c r="Y129" i="90"/>
  <c r="X129" i="90"/>
  <c r="W129" i="90"/>
  <c r="V129" i="90"/>
  <c r="U129" i="90"/>
  <c r="T129" i="90"/>
  <c r="S129" i="90"/>
  <c r="R129" i="90"/>
  <c r="Q129" i="90"/>
  <c r="P129" i="90"/>
  <c r="O129" i="90"/>
  <c r="N129" i="90"/>
  <c r="M129" i="90"/>
  <c r="L129" i="90"/>
  <c r="K129" i="90"/>
  <c r="J129" i="90"/>
  <c r="I129" i="90"/>
  <c r="H129" i="90"/>
  <c r="G129" i="90"/>
  <c r="F129" i="90"/>
  <c r="E129" i="90"/>
  <c r="D129" i="90"/>
  <c r="C129" i="90"/>
  <c r="B129" i="90"/>
  <c r="BA128" i="90"/>
  <c r="AZ128" i="90"/>
  <c r="AY128" i="90"/>
  <c r="AX128" i="90"/>
  <c r="AW128" i="90"/>
  <c r="AV128" i="90"/>
  <c r="AU128" i="90"/>
  <c r="AT128" i="90"/>
  <c r="AS128" i="90"/>
  <c r="AR128" i="90"/>
  <c r="AQ128" i="90"/>
  <c r="AP128" i="90"/>
  <c r="AO128" i="90"/>
  <c r="AN128" i="90"/>
  <c r="AM128" i="90"/>
  <c r="AL128" i="90"/>
  <c r="AK128" i="90"/>
  <c r="AJ128" i="90"/>
  <c r="AI128" i="90"/>
  <c r="AH128" i="90"/>
  <c r="AG128" i="90"/>
  <c r="AF128" i="90"/>
  <c r="AE128" i="90"/>
  <c r="AD128" i="90"/>
  <c r="AC128" i="90"/>
  <c r="AB128" i="90"/>
  <c r="AA128" i="90"/>
  <c r="Z128" i="90"/>
  <c r="Y128" i="90"/>
  <c r="X128" i="90"/>
  <c r="W128" i="90"/>
  <c r="V128" i="90"/>
  <c r="U128" i="90"/>
  <c r="T128" i="90"/>
  <c r="S128" i="90"/>
  <c r="R128" i="90"/>
  <c r="Q128" i="90"/>
  <c r="P128" i="90"/>
  <c r="O128" i="90"/>
  <c r="N128" i="90"/>
  <c r="M128" i="90"/>
  <c r="L128" i="90"/>
  <c r="K128" i="90"/>
  <c r="J128" i="90"/>
  <c r="I128" i="90"/>
  <c r="H128" i="90"/>
  <c r="G128" i="90"/>
  <c r="F128" i="90"/>
  <c r="E128" i="90"/>
  <c r="D128" i="90"/>
  <c r="C128" i="90"/>
  <c r="B128" i="90"/>
  <c r="BA127" i="90"/>
  <c r="AZ127" i="90"/>
  <c r="AY127" i="90"/>
  <c r="AX127" i="90"/>
  <c r="AW127" i="90"/>
  <c r="AV127" i="90"/>
  <c r="AU127" i="90"/>
  <c r="AT127" i="90"/>
  <c r="AS127" i="90"/>
  <c r="AR127" i="90"/>
  <c r="AQ127" i="90"/>
  <c r="AP127" i="90"/>
  <c r="AO127" i="90"/>
  <c r="AN127" i="90"/>
  <c r="AM127" i="90"/>
  <c r="AL127" i="90"/>
  <c r="AK127" i="90"/>
  <c r="AJ127" i="90"/>
  <c r="AI127" i="90"/>
  <c r="AH127" i="90"/>
  <c r="AG127" i="90"/>
  <c r="AF127" i="90"/>
  <c r="AE127" i="90"/>
  <c r="AD127" i="90"/>
  <c r="AC127" i="90"/>
  <c r="AB127" i="90"/>
  <c r="AA127" i="90"/>
  <c r="Z127" i="90"/>
  <c r="Y127" i="90"/>
  <c r="X127" i="90"/>
  <c r="W127" i="90"/>
  <c r="V127" i="90"/>
  <c r="U127" i="90"/>
  <c r="T127" i="90"/>
  <c r="S127" i="90"/>
  <c r="R127" i="90"/>
  <c r="Q127" i="90"/>
  <c r="P127" i="90"/>
  <c r="O127" i="90"/>
  <c r="N127" i="90"/>
  <c r="M127" i="90"/>
  <c r="L127" i="90"/>
  <c r="K127" i="90"/>
  <c r="J127" i="90"/>
  <c r="I127" i="90"/>
  <c r="H127" i="90"/>
  <c r="G127" i="90"/>
  <c r="F127" i="90"/>
  <c r="E127" i="90"/>
  <c r="D127" i="90"/>
  <c r="C127" i="90"/>
  <c r="B127" i="90"/>
  <c r="BA126" i="90"/>
  <c r="AZ126" i="90"/>
  <c r="AY126" i="90"/>
  <c r="AX126" i="90"/>
  <c r="AW126" i="90"/>
  <c r="AV126" i="90"/>
  <c r="AU126" i="90"/>
  <c r="AT126" i="90"/>
  <c r="AS126" i="90"/>
  <c r="AR126" i="90"/>
  <c r="AQ126" i="90"/>
  <c r="AP126" i="90"/>
  <c r="AO126" i="90"/>
  <c r="AN126" i="90"/>
  <c r="AM126" i="90"/>
  <c r="AL126" i="90"/>
  <c r="AK126" i="90"/>
  <c r="AJ126" i="90"/>
  <c r="AI126" i="90"/>
  <c r="AH126" i="90"/>
  <c r="AG126" i="90"/>
  <c r="AF126" i="90"/>
  <c r="AE126" i="90"/>
  <c r="AD126" i="90"/>
  <c r="AC126" i="90"/>
  <c r="AB126" i="90"/>
  <c r="AA126" i="90"/>
  <c r="Z126" i="90"/>
  <c r="Y126" i="90"/>
  <c r="X126" i="90"/>
  <c r="W126" i="90"/>
  <c r="V126" i="90"/>
  <c r="U126" i="90"/>
  <c r="T126" i="90"/>
  <c r="S126" i="90"/>
  <c r="R126" i="90"/>
  <c r="Q126" i="90"/>
  <c r="P126" i="90"/>
  <c r="O126" i="90"/>
  <c r="N126" i="90"/>
  <c r="M126" i="90"/>
  <c r="L126" i="90"/>
  <c r="K126" i="90"/>
  <c r="J126" i="90"/>
  <c r="I126" i="90"/>
  <c r="H126" i="90"/>
  <c r="G126" i="90"/>
  <c r="F126" i="90"/>
  <c r="E126" i="90"/>
  <c r="D126" i="90"/>
  <c r="C126" i="90"/>
  <c r="B126" i="90"/>
  <c r="BA125" i="90"/>
  <c r="AZ125" i="90"/>
  <c r="AY125" i="90"/>
  <c r="AX125" i="90"/>
  <c r="AW125" i="90"/>
  <c r="AV125" i="90"/>
  <c r="AU125" i="90"/>
  <c r="AT125" i="90"/>
  <c r="AS125" i="90"/>
  <c r="AR125" i="90"/>
  <c r="AQ125" i="90"/>
  <c r="AP125" i="90"/>
  <c r="AO125" i="90"/>
  <c r="AN125" i="90"/>
  <c r="AM125" i="90"/>
  <c r="AL125" i="90"/>
  <c r="AK125" i="90"/>
  <c r="AJ125" i="90"/>
  <c r="AI125" i="90"/>
  <c r="AH125" i="90"/>
  <c r="AG125" i="90"/>
  <c r="AF125" i="90"/>
  <c r="AE125" i="90"/>
  <c r="AD125" i="90"/>
  <c r="AC125" i="90"/>
  <c r="AB125" i="90"/>
  <c r="AA125" i="90"/>
  <c r="Z125" i="90"/>
  <c r="Y125" i="90"/>
  <c r="X125" i="90"/>
  <c r="W125" i="90"/>
  <c r="V125" i="90"/>
  <c r="U125" i="90"/>
  <c r="T125" i="90"/>
  <c r="S125" i="90"/>
  <c r="R125" i="90"/>
  <c r="Q125" i="90"/>
  <c r="P125" i="90"/>
  <c r="O125" i="90"/>
  <c r="N125" i="90"/>
  <c r="M125" i="90"/>
  <c r="L125" i="90"/>
  <c r="K125" i="90"/>
  <c r="J125" i="90"/>
  <c r="I125" i="90"/>
  <c r="H125" i="90"/>
  <c r="G125" i="90"/>
  <c r="F125" i="90"/>
  <c r="E125" i="90"/>
  <c r="D125" i="90"/>
  <c r="C125" i="90"/>
  <c r="B125" i="90"/>
  <c r="BA124" i="90"/>
  <c r="AZ124" i="90"/>
  <c r="AY124" i="90"/>
  <c r="AX124" i="90"/>
  <c r="AW124" i="90"/>
  <c r="AV124" i="90"/>
  <c r="AU124" i="90"/>
  <c r="AT124" i="90"/>
  <c r="AS124" i="90"/>
  <c r="AR124" i="90"/>
  <c r="AQ124" i="90"/>
  <c r="AP124" i="90"/>
  <c r="AO124" i="90"/>
  <c r="AN124" i="90"/>
  <c r="AM124" i="90"/>
  <c r="AL124" i="90"/>
  <c r="AK124" i="90"/>
  <c r="AJ124" i="90"/>
  <c r="AI124" i="90"/>
  <c r="AH124" i="90"/>
  <c r="AG124" i="90"/>
  <c r="AF124" i="90"/>
  <c r="AE124" i="90"/>
  <c r="AD124" i="90"/>
  <c r="AC124" i="90"/>
  <c r="AB124" i="90"/>
  <c r="AA124" i="90"/>
  <c r="Z124" i="90"/>
  <c r="Y124" i="90"/>
  <c r="X124" i="90"/>
  <c r="W124" i="90"/>
  <c r="V124" i="90"/>
  <c r="U124" i="90"/>
  <c r="T124" i="90"/>
  <c r="S124" i="90"/>
  <c r="R124" i="90"/>
  <c r="Q124" i="90"/>
  <c r="P124" i="90"/>
  <c r="O124" i="90"/>
  <c r="N124" i="90"/>
  <c r="M124" i="90"/>
  <c r="L124" i="90"/>
  <c r="K124" i="90"/>
  <c r="J124" i="90"/>
  <c r="I124" i="90"/>
  <c r="H124" i="90"/>
  <c r="G124" i="90"/>
  <c r="F124" i="90"/>
  <c r="E124" i="90"/>
  <c r="D124" i="90"/>
  <c r="C124" i="90"/>
  <c r="B124" i="90"/>
  <c r="BA123" i="90"/>
  <c r="AZ123" i="90"/>
  <c r="AY123" i="90"/>
  <c r="AX123" i="90"/>
  <c r="AW123" i="90"/>
  <c r="AV123" i="90"/>
  <c r="AU123" i="90"/>
  <c r="AT123" i="90"/>
  <c r="AS123" i="90"/>
  <c r="AR123" i="90"/>
  <c r="AQ123" i="90"/>
  <c r="AP123" i="90"/>
  <c r="AO123" i="90"/>
  <c r="AN123" i="90"/>
  <c r="AM123" i="90"/>
  <c r="AL123" i="90"/>
  <c r="AK123" i="90"/>
  <c r="AJ123" i="90"/>
  <c r="AI123" i="90"/>
  <c r="AH123" i="90"/>
  <c r="AG123" i="90"/>
  <c r="AF123" i="90"/>
  <c r="AE123" i="90"/>
  <c r="AD123" i="90"/>
  <c r="AC123" i="90"/>
  <c r="AB123" i="90"/>
  <c r="AA123" i="90"/>
  <c r="Z123" i="90"/>
  <c r="Y123" i="90"/>
  <c r="X123" i="90"/>
  <c r="W123" i="90"/>
  <c r="V123" i="90"/>
  <c r="U123" i="90"/>
  <c r="T123" i="90"/>
  <c r="S123" i="90"/>
  <c r="R123" i="90"/>
  <c r="Q123" i="90"/>
  <c r="P123" i="90"/>
  <c r="O123" i="90"/>
  <c r="N123" i="90"/>
  <c r="M123" i="90"/>
  <c r="L123" i="90"/>
  <c r="K123" i="90"/>
  <c r="J123" i="90"/>
  <c r="I123" i="90"/>
  <c r="H123" i="90"/>
  <c r="G123" i="90"/>
  <c r="F123" i="90"/>
  <c r="E123" i="90"/>
  <c r="D123" i="90"/>
  <c r="C123" i="90"/>
  <c r="B123" i="90"/>
  <c r="BA122" i="90"/>
  <c r="AZ122" i="90"/>
  <c r="AY122" i="90"/>
  <c r="AX122" i="90"/>
  <c r="AW122" i="90"/>
  <c r="AV122" i="90"/>
  <c r="AU122" i="90"/>
  <c r="AT122" i="90"/>
  <c r="AS122" i="90"/>
  <c r="AR122" i="90"/>
  <c r="AQ122" i="90"/>
  <c r="AP122" i="90"/>
  <c r="AO122" i="90"/>
  <c r="AN122" i="90"/>
  <c r="AM122" i="90"/>
  <c r="AL122" i="90"/>
  <c r="AK122" i="90"/>
  <c r="AJ122" i="90"/>
  <c r="AI122" i="90"/>
  <c r="AH122" i="90"/>
  <c r="AG122" i="90"/>
  <c r="AF122" i="90"/>
  <c r="AE122" i="90"/>
  <c r="AD122" i="90"/>
  <c r="AC122" i="90"/>
  <c r="AB122" i="90"/>
  <c r="AA122" i="90"/>
  <c r="Z122" i="90"/>
  <c r="Y122" i="90"/>
  <c r="X122" i="90"/>
  <c r="W122" i="90"/>
  <c r="V122" i="90"/>
  <c r="U122" i="90"/>
  <c r="T122" i="90"/>
  <c r="S122" i="90"/>
  <c r="R122" i="90"/>
  <c r="Q122" i="90"/>
  <c r="P122" i="90"/>
  <c r="O122" i="90"/>
  <c r="N122" i="90"/>
  <c r="M122" i="90"/>
  <c r="L122" i="90"/>
  <c r="K122" i="90"/>
  <c r="J122" i="90"/>
  <c r="I122" i="90"/>
  <c r="H122" i="90"/>
  <c r="G122" i="90"/>
  <c r="F122" i="90"/>
  <c r="E122" i="90"/>
  <c r="D122" i="90"/>
  <c r="C122" i="90"/>
  <c r="B122" i="90"/>
  <c r="BA121" i="90"/>
  <c r="AZ121" i="90"/>
  <c r="AY121" i="90"/>
  <c r="AX121" i="90"/>
  <c r="AW121" i="90"/>
  <c r="AV121" i="90"/>
  <c r="AU121" i="90"/>
  <c r="AT121" i="90"/>
  <c r="AS121" i="90"/>
  <c r="AR121" i="90"/>
  <c r="AQ121" i="90"/>
  <c r="AP121" i="90"/>
  <c r="AO121" i="90"/>
  <c r="AN121" i="90"/>
  <c r="AM121" i="90"/>
  <c r="AL121" i="90"/>
  <c r="AK121" i="90"/>
  <c r="AJ121" i="90"/>
  <c r="AI121" i="90"/>
  <c r="AH121" i="90"/>
  <c r="AG121" i="90"/>
  <c r="AF121" i="90"/>
  <c r="AE121" i="90"/>
  <c r="AD121" i="90"/>
  <c r="AC121" i="90"/>
  <c r="AB121" i="90"/>
  <c r="AA121" i="90"/>
  <c r="Z121" i="90"/>
  <c r="Y121" i="90"/>
  <c r="X121" i="90"/>
  <c r="W121" i="90"/>
  <c r="V121" i="90"/>
  <c r="U121" i="90"/>
  <c r="T121" i="90"/>
  <c r="S121" i="90"/>
  <c r="R121" i="90"/>
  <c r="Q121" i="90"/>
  <c r="P121" i="90"/>
  <c r="O121" i="90"/>
  <c r="N121" i="90"/>
  <c r="M121" i="90"/>
  <c r="L121" i="90"/>
  <c r="K121" i="90"/>
  <c r="J121" i="90"/>
  <c r="I121" i="90"/>
  <c r="H121" i="90"/>
  <c r="G121" i="90"/>
  <c r="F121" i="90"/>
  <c r="E121" i="90"/>
  <c r="D121" i="90"/>
  <c r="C121" i="90"/>
  <c r="B121" i="90"/>
  <c r="BA120" i="90"/>
  <c r="AZ120" i="90"/>
  <c r="AY120" i="90"/>
  <c r="AX120" i="90"/>
  <c r="AW120" i="90"/>
  <c r="AV120" i="90"/>
  <c r="AU120" i="90"/>
  <c r="AT120" i="90"/>
  <c r="AS120" i="90"/>
  <c r="AR120" i="90"/>
  <c r="AQ120" i="90"/>
  <c r="AP120" i="90"/>
  <c r="AO120" i="90"/>
  <c r="AN120" i="90"/>
  <c r="AM120" i="90"/>
  <c r="AL120" i="90"/>
  <c r="AK120" i="90"/>
  <c r="AJ120" i="90"/>
  <c r="AI120" i="90"/>
  <c r="AH120" i="90"/>
  <c r="AG120" i="90"/>
  <c r="AF120" i="90"/>
  <c r="AE120" i="90"/>
  <c r="AD120" i="90"/>
  <c r="AC120" i="90"/>
  <c r="AB120" i="90"/>
  <c r="AA120" i="90"/>
  <c r="Z120" i="90"/>
  <c r="Y120" i="90"/>
  <c r="X120" i="90"/>
  <c r="W120" i="90"/>
  <c r="V120" i="90"/>
  <c r="U120" i="90"/>
  <c r="T120" i="90"/>
  <c r="S120" i="90"/>
  <c r="R120" i="90"/>
  <c r="Q120" i="90"/>
  <c r="P120" i="90"/>
  <c r="O120" i="90"/>
  <c r="N120" i="90"/>
  <c r="M120" i="90"/>
  <c r="L120" i="90"/>
  <c r="K120" i="90"/>
  <c r="J120" i="90"/>
  <c r="I120" i="90"/>
  <c r="H120" i="90"/>
  <c r="G120" i="90"/>
  <c r="F120" i="90"/>
  <c r="E120" i="90"/>
  <c r="D120" i="90"/>
  <c r="C120" i="90"/>
  <c r="B120" i="90"/>
  <c r="BA119" i="90"/>
  <c r="AZ119" i="90"/>
  <c r="AY119" i="90"/>
  <c r="AX119" i="90"/>
  <c r="AW119" i="90"/>
  <c r="AV119" i="90"/>
  <c r="AU119" i="90"/>
  <c r="AT119" i="90"/>
  <c r="AS119" i="90"/>
  <c r="AR119" i="90"/>
  <c r="AQ119" i="90"/>
  <c r="AP119" i="90"/>
  <c r="AO119" i="90"/>
  <c r="AN119" i="90"/>
  <c r="AM119" i="90"/>
  <c r="AL119" i="90"/>
  <c r="AK119" i="90"/>
  <c r="AJ119" i="90"/>
  <c r="AI119" i="90"/>
  <c r="AH119" i="90"/>
  <c r="AG119" i="90"/>
  <c r="AF119" i="90"/>
  <c r="AE119" i="90"/>
  <c r="AD119" i="90"/>
  <c r="AC119" i="90"/>
  <c r="AB119" i="90"/>
  <c r="AA119" i="90"/>
  <c r="Z119" i="90"/>
  <c r="Y119" i="90"/>
  <c r="X119" i="90"/>
  <c r="W119" i="90"/>
  <c r="V119" i="90"/>
  <c r="U119" i="90"/>
  <c r="T119" i="90"/>
  <c r="S119" i="90"/>
  <c r="R119" i="90"/>
  <c r="Q119" i="90"/>
  <c r="P119" i="90"/>
  <c r="O119" i="90"/>
  <c r="N119" i="90"/>
  <c r="M119" i="90"/>
  <c r="L119" i="90"/>
  <c r="K119" i="90"/>
  <c r="J119" i="90"/>
  <c r="I119" i="90"/>
  <c r="H119" i="90"/>
  <c r="G119" i="90"/>
  <c r="F119" i="90"/>
  <c r="E119" i="90"/>
  <c r="D119" i="90"/>
  <c r="C119" i="90"/>
  <c r="B119" i="90"/>
  <c r="BA118" i="90"/>
  <c r="AZ118" i="90"/>
  <c r="AY118" i="90"/>
  <c r="AX118" i="90"/>
  <c r="AW118" i="90"/>
  <c r="AV118" i="90"/>
  <c r="AU118" i="90"/>
  <c r="AT118" i="90"/>
  <c r="AS118" i="90"/>
  <c r="AR118" i="90"/>
  <c r="AQ118" i="90"/>
  <c r="AP118" i="90"/>
  <c r="AO118" i="90"/>
  <c r="AN118" i="90"/>
  <c r="AM118" i="90"/>
  <c r="AL118" i="90"/>
  <c r="AK118" i="90"/>
  <c r="AJ118" i="90"/>
  <c r="AI118" i="90"/>
  <c r="AH118" i="90"/>
  <c r="AG118" i="90"/>
  <c r="AF118" i="90"/>
  <c r="AE118" i="90"/>
  <c r="AD118" i="90"/>
  <c r="AC118" i="90"/>
  <c r="AB118" i="90"/>
  <c r="AA118" i="90"/>
  <c r="Z118" i="90"/>
  <c r="Y118" i="90"/>
  <c r="X118" i="90"/>
  <c r="W118" i="90"/>
  <c r="V118" i="90"/>
  <c r="U118" i="90"/>
  <c r="T118" i="90"/>
  <c r="S118" i="90"/>
  <c r="R118" i="90"/>
  <c r="Q118" i="90"/>
  <c r="P118" i="90"/>
  <c r="O118" i="90"/>
  <c r="N118" i="90"/>
  <c r="M118" i="90"/>
  <c r="L118" i="90"/>
  <c r="K118" i="90"/>
  <c r="J118" i="90"/>
  <c r="I118" i="90"/>
  <c r="H118" i="90"/>
  <c r="G118" i="90"/>
  <c r="F118" i="90"/>
  <c r="E118" i="90"/>
  <c r="D118" i="90"/>
  <c r="C118" i="90"/>
  <c r="B118" i="90"/>
  <c r="BA117" i="90"/>
  <c r="AZ117" i="90"/>
  <c r="AY117" i="90"/>
  <c r="AX117" i="90"/>
  <c r="AW117" i="90"/>
  <c r="AV117" i="90"/>
  <c r="AU117" i="90"/>
  <c r="AT117" i="90"/>
  <c r="AS117" i="90"/>
  <c r="AR117" i="90"/>
  <c r="AQ117" i="90"/>
  <c r="AP117" i="90"/>
  <c r="AO117" i="90"/>
  <c r="AN117" i="90"/>
  <c r="AM117" i="90"/>
  <c r="AL117" i="90"/>
  <c r="AK117" i="90"/>
  <c r="AJ117" i="90"/>
  <c r="AI117" i="90"/>
  <c r="AH117" i="90"/>
  <c r="AG117" i="90"/>
  <c r="AF117" i="90"/>
  <c r="AE117" i="90"/>
  <c r="AD117" i="90"/>
  <c r="AC117" i="90"/>
  <c r="AB117" i="90"/>
  <c r="AA117" i="90"/>
  <c r="Z117" i="90"/>
  <c r="Y117" i="90"/>
  <c r="X117" i="90"/>
  <c r="W117" i="90"/>
  <c r="V117" i="90"/>
  <c r="U117" i="90"/>
  <c r="T117" i="90"/>
  <c r="S117" i="90"/>
  <c r="R117" i="90"/>
  <c r="Q117" i="90"/>
  <c r="P117" i="90"/>
  <c r="O117" i="90"/>
  <c r="N117" i="90"/>
  <c r="M117" i="90"/>
  <c r="L117" i="90"/>
  <c r="K117" i="90"/>
  <c r="J117" i="90"/>
  <c r="I117" i="90"/>
  <c r="H117" i="90"/>
  <c r="G117" i="90"/>
  <c r="F117" i="90"/>
  <c r="E117" i="90"/>
  <c r="D117" i="90"/>
  <c r="C117" i="90"/>
  <c r="B117" i="90"/>
  <c r="BA116" i="90"/>
  <c r="AZ116" i="90"/>
  <c r="AY116" i="90"/>
  <c r="AX116" i="90"/>
  <c r="AW116" i="90"/>
  <c r="AV116" i="90"/>
  <c r="AU116" i="90"/>
  <c r="AT116" i="90"/>
  <c r="AS116" i="90"/>
  <c r="AR116" i="90"/>
  <c r="AQ116" i="90"/>
  <c r="AP116" i="90"/>
  <c r="AO116" i="90"/>
  <c r="AN116" i="90"/>
  <c r="AM116" i="90"/>
  <c r="AL116" i="90"/>
  <c r="AK116" i="90"/>
  <c r="AJ116" i="90"/>
  <c r="AI116" i="90"/>
  <c r="AH116" i="90"/>
  <c r="AG116" i="90"/>
  <c r="AF116" i="90"/>
  <c r="AE116" i="90"/>
  <c r="AD116" i="90"/>
  <c r="AC116" i="90"/>
  <c r="AB116" i="90"/>
  <c r="AA116" i="90"/>
  <c r="Z116" i="90"/>
  <c r="Y116" i="90"/>
  <c r="X116" i="90"/>
  <c r="W116" i="90"/>
  <c r="V116" i="90"/>
  <c r="U116" i="90"/>
  <c r="T116" i="90"/>
  <c r="S116" i="90"/>
  <c r="R116" i="90"/>
  <c r="Q116" i="90"/>
  <c r="P116" i="90"/>
  <c r="O116" i="90"/>
  <c r="N116" i="90"/>
  <c r="M116" i="90"/>
  <c r="L116" i="90"/>
  <c r="K116" i="90"/>
  <c r="J116" i="90"/>
  <c r="I116" i="90"/>
  <c r="H116" i="90"/>
  <c r="G116" i="90"/>
  <c r="F116" i="90"/>
  <c r="E116" i="90"/>
  <c r="D116" i="90"/>
  <c r="C116" i="90"/>
  <c r="B116" i="90"/>
  <c r="BA115" i="90"/>
  <c r="AZ115" i="90"/>
  <c r="AY115" i="90"/>
  <c r="AX115" i="90"/>
  <c r="AW115" i="90"/>
  <c r="AV115" i="90"/>
  <c r="AU115" i="90"/>
  <c r="AT115" i="90"/>
  <c r="AS115" i="90"/>
  <c r="AR115" i="90"/>
  <c r="AQ115" i="90"/>
  <c r="AP115" i="90"/>
  <c r="AO115" i="90"/>
  <c r="AN115" i="90"/>
  <c r="AM115" i="90"/>
  <c r="AL115" i="90"/>
  <c r="AK115" i="90"/>
  <c r="AJ115" i="90"/>
  <c r="AI115" i="90"/>
  <c r="AH115" i="90"/>
  <c r="AG115" i="90"/>
  <c r="AF115" i="90"/>
  <c r="AE115" i="90"/>
  <c r="AD115" i="90"/>
  <c r="AC115" i="90"/>
  <c r="AB115" i="90"/>
  <c r="AA115" i="90"/>
  <c r="Z115" i="90"/>
  <c r="Y115" i="90"/>
  <c r="X115" i="90"/>
  <c r="W115" i="90"/>
  <c r="V115" i="90"/>
  <c r="U115" i="90"/>
  <c r="T115" i="90"/>
  <c r="S115" i="90"/>
  <c r="R115" i="90"/>
  <c r="Q115" i="90"/>
  <c r="P115" i="90"/>
  <c r="O115" i="90"/>
  <c r="N115" i="90"/>
  <c r="M115" i="90"/>
  <c r="L115" i="90"/>
  <c r="K115" i="90"/>
  <c r="J115" i="90"/>
  <c r="I115" i="90"/>
  <c r="H115" i="90"/>
  <c r="G115" i="90"/>
  <c r="F115" i="90"/>
  <c r="E115" i="90"/>
  <c r="D115" i="90"/>
  <c r="C115" i="90"/>
  <c r="B115" i="90"/>
  <c r="BA114" i="90"/>
  <c r="AZ114" i="90"/>
  <c r="AY114" i="90"/>
  <c r="AX114" i="90"/>
  <c r="AW114" i="90"/>
  <c r="AV114" i="90"/>
  <c r="AU114" i="90"/>
  <c r="AT114" i="90"/>
  <c r="AS114" i="90"/>
  <c r="AR114" i="90"/>
  <c r="AQ114" i="90"/>
  <c r="AP114" i="90"/>
  <c r="AO114" i="90"/>
  <c r="AN114" i="90"/>
  <c r="AM114" i="90"/>
  <c r="AL114" i="90"/>
  <c r="AK114" i="90"/>
  <c r="AJ114" i="90"/>
  <c r="AI114" i="90"/>
  <c r="AH114" i="90"/>
  <c r="AG114" i="90"/>
  <c r="AF114" i="90"/>
  <c r="AE114" i="90"/>
  <c r="AD114" i="90"/>
  <c r="AC114" i="90"/>
  <c r="AB114" i="90"/>
  <c r="AA114" i="90"/>
  <c r="Z114" i="90"/>
  <c r="Y114" i="90"/>
  <c r="X114" i="90"/>
  <c r="W114" i="90"/>
  <c r="V114" i="90"/>
  <c r="U114" i="90"/>
  <c r="T114" i="90"/>
  <c r="S114" i="90"/>
  <c r="R114" i="90"/>
  <c r="Q114" i="90"/>
  <c r="P114" i="90"/>
  <c r="O114" i="90"/>
  <c r="N114" i="90"/>
  <c r="M114" i="90"/>
  <c r="L114" i="90"/>
  <c r="K114" i="90"/>
  <c r="J114" i="90"/>
  <c r="I114" i="90"/>
  <c r="H114" i="90"/>
  <c r="G114" i="90"/>
  <c r="F114" i="90"/>
  <c r="E114" i="90"/>
  <c r="D114" i="90"/>
  <c r="C114" i="90"/>
  <c r="B114" i="90"/>
  <c r="BA113" i="90"/>
  <c r="AZ113" i="90"/>
  <c r="AY113" i="90"/>
  <c r="AX113" i="90"/>
  <c r="AW113" i="90"/>
  <c r="AV113" i="90"/>
  <c r="AU113" i="90"/>
  <c r="AT113" i="90"/>
  <c r="AS113" i="90"/>
  <c r="AR113" i="90"/>
  <c r="AQ113" i="90"/>
  <c r="AP113" i="90"/>
  <c r="AO113" i="90"/>
  <c r="AN113" i="90"/>
  <c r="AM113" i="90"/>
  <c r="AL113" i="90"/>
  <c r="AK113" i="90"/>
  <c r="AJ113" i="90"/>
  <c r="AI113" i="90"/>
  <c r="AH113" i="90"/>
  <c r="AG113" i="90"/>
  <c r="AF113" i="90"/>
  <c r="AE113" i="90"/>
  <c r="AD113" i="90"/>
  <c r="AC113" i="90"/>
  <c r="AB113" i="90"/>
  <c r="AA113" i="90"/>
  <c r="Z113" i="90"/>
  <c r="Y113" i="90"/>
  <c r="X113" i="90"/>
  <c r="W113" i="90"/>
  <c r="V113" i="90"/>
  <c r="U113" i="90"/>
  <c r="T113" i="90"/>
  <c r="S113" i="90"/>
  <c r="R113" i="90"/>
  <c r="Q113" i="90"/>
  <c r="P113" i="90"/>
  <c r="O113" i="90"/>
  <c r="N113" i="90"/>
  <c r="M113" i="90"/>
  <c r="L113" i="90"/>
  <c r="K113" i="90"/>
  <c r="J113" i="90"/>
  <c r="I113" i="90"/>
  <c r="H113" i="90"/>
  <c r="G113" i="90"/>
  <c r="F113" i="90"/>
  <c r="E113" i="90"/>
  <c r="D113" i="90"/>
  <c r="C113" i="90"/>
  <c r="B113" i="90"/>
  <c r="BA112" i="90"/>
  <c r="AZ112" i="90"/>
  <c r="AY112" i="90"/>
  <c r="AX112" i="90"/>
  <c r="AW112" i="90"/>
  <c r="AV112" i="90"/>
  <c r="AU112" i="90"/>
  <c r="AT112" i="90"/>
  <c r="AS112" i="90"/>
  <c r="AR112" i="90"/>
  <c r="AQ112" i="90"/>
  <c r="AP112" i="90"/>
  <c r="AO112" i="90"/>
  <c r="AN112" i="90"/>
  <c r="AM112" i="90"/>
  <c r="AL112" i="90"/>
  <c r="AK112" i="90"/>
  <c r="AJ112" i="90"/>
  <c r="AI112" i="90"/>
  <c r="AH112" i="90"/>
  <c r="AG112" i="90"/>
  <c r="AF112" i="90"/>
  <c r="AE112" i="90"/>
  <c r="AD112" i="90"/>
  <c r="AC112" i="90"/>
  <c r="AB112" i="90"/>
  <c r="AA112" i="90"/>
  <c r="Z112" i="90"/>
  <c r="Y112" i="90"/>
  <c r="X112" i="90"/>
  <c r="W112" i="90"/>
  <c r="V112" i="90"/>
  <c r="U112" i="90"/>
  <c r="T112" i="90"/>
  <c r="S112" i="90"/>
  <c r="R112" i="90"/>
  <c r="Q112" i="90"/>
  <c r="P112" i="90"/>
  <c r="O112" i="90"/>
  <c r="N112" i="90"/>
  <c r="M112" i="90"/>
  <c r="L112" i="90"/>
  <c r="K112" i="90"/>
  <c r="J112" i="90"/>
  <c r="I112" i="90"/>
  <c r="H112" i="90"/>
  <c r="G112" i="90"/>
  <c r="F112" i="90"/>
  <c r="E112" i="90"/>
  <c r="D112" i="90"/>
  <c r="C112" i="90"/>
  <c r="B112" i="90"/>
  <c r="BA111" i="90"/>
  <c r="AZ111" i="90"/>
  <c r="AY111" i="90"/>
  <c r="AX111" i="90"/>
  <c r="AW111" i="90"/>
  <c r="AV111" i="90"/>
  <c r="AU111" i="90"/>
  <c r="AT111" i="90"/>
  <c r="AS111" i="90"/>
  <c r="AR111" i="90"/>
  <c r="AQ111" i="90"/>
  <c r="AP111" i="90"/>
  <c r="AO111" i="90"/>
  <c r="AN111" i="90"/>
  <c r="AM111" i="90"/>
  <c r="AL111" i="90"/>
  <c r="AK111" i="90"/>
  <c r="AJ111" i="90"/>
  <c r="AI111" i="90"/>
  <c r="AH111" i="90"/>
  <c r="AG111" i="90"/>
  <c r="AF111" i="90"/>
  <c r="AE111" i="90"/>
  <c r="AD111" i="90"/>
  <c r="AC111" i="90"/>
  <c r="AB111" i="90"/>
  <c r="AA111" i="90"/>
  <c r="Z111" i="90"/>
  <c r="Y111" i="90"/>
  <c r="X111" i="90"/>
  <c r="W111" i="90"/>
  <c r="V111" i="90"/>
  <c r="U111" i="90"/>
  <c r="T111" i="90"/>
  <c r="S111" i="90"/>
  <c r="R111" i="90"/>
  <c r="Q111" i="90"/>
  <c r="P111" i="90"/>
  <c r="O111" i="90"/>
  <c r="N111" i="90"/>
  <c r="M111" i="90"/>
  <c r="L111" i="90"/>
  <c r="K111" i="90"/>
  <c r="J111" i="90"/>
  <c r="I111" i="90"/>
  <c r="H111" i="90"/>
  <c r="G111" i="90"/>
  <c r="F111" i="90"/>
  <c r="E111" i="90"/>
  <c r="D111" i="90"/>
  <c r="C111" i="90"/>
  <c r="B111" i="90"/>
  <c r="BA110" i="90"/>
  <c r="AZ110" i="90"/>
  <c r="AY110" i="90"/>
  <c r="AX110" i="90"/>
  <c r="AW110" i="90"/>
  <c r="AV110" i="90"/>
  <c r="AU110" i="90"/>
  <c r="AT110" i="90"/>
  <c r="AS110" i="90"/>
  <c r="AR110" i="90"/>
  <c r="AQ110" i="90"/>
  <c r="AP110" i="90"/>
  <c r="AO110" i="90"/>
  <c r="AN110" i="90"/>
  <c r="AM110" i="90"/>
  <c r="AL110" i="90"/>
  <c r="AK110" i="90"/>
  <c r="AJ110" i="90"/>
  <c r="AI110" i="90"/>
  <c r="AH110" i="90"/>
  <c r="AG110" i="90"/>
  <c r="AF110" i="90"/>
  <c r="AE110" i="90"/>
  <c r="AD110" i="90"/>
  <c r="AC110" i="90"/>
  <c r="AB110" i="90"/>
  <c r="AA110" i="90"/>
  <c r="Z110" i="90"/>
  <c r="Y110" i="90"/>
  <c r="X110" i="90"/>
  <c r="W110" i="90"/>
  <c r="V110" i="90"/>
  <c r="U110" i="90"/>
  <c r="T110" i="90"/>
  <c r="S110" i="90"/>
  <c r="R110" i="90"/>
  <c r="Q110" i="90"/>
  <c r="P110" i="90"/>
  <c r="O110" i="90"/>
  <c r="N110" i="90"/>
  <c r="M110" i="90"/>
  <c r="L110" i="90"/>
  <c r="K110" i="90"/>
  <c r="J110" i="90"/>
  <c r="I110" i="90"/>
  <c r="H110" i="90"/>
  <c r="G110" i="90"/>
  <c r="F110" i="90"/>
  <c r="E110" i="90"/>
  <c r="D110" i="90"/>
  <c r="C110" i="90"/>
  <c r="B110" i="90"/>
  <c r="BA109" i="90"/>
  <c r="AZ109" i="90"/>
  <c r="AY109" i="90"/>
  <c r="AX109" i="90"/>
  <c r="AW109" i="90"/>
  <c r="AV109" i="90"/>
  <c r="AU109" i="90"/>
  <c r="AT109" i="90"/>
  <c r="AS109" i="90"/>
  <c r="AR109" i="90"/>
  <c r="AQ109" i="90"/>
  <c r="AP109" i="90"/>
  <c r="AO109" i="90"/>
  <c r="AN109" i="90"/>
  <c r="AM109" i="90"/>
  <c r="AL109" i="90"/>
  <c r="AK109" i="90"/>
  <c r="AJ109" i="90"/>
  <c r="AI109" i="90"/>
  <c r="AH109" i="90"/>
  <c r="AG109" i="90"/>
  <c r="AF109" i="90"/>
  <c r="AE109" i="90"/>
  <c r="AD109" i="90"/>
  <c r="AC109" i="90"/>
  <c r="AB109" i="90"/>
  <c r="AA109" i="90"/>
  <c r="Z109" i="90"/>
  <c r="Y109" i="90"/>
  <c r="X109" i="90"/>
  <c r="W109" i="90"/>
  <c r="V109" i="90"/>
  <c r="U109" i="90"/>
  <c r="T109" i="90"/>
  <c r="S109" i="90"/>
  <c r="R109" i="90"/>
  <c r="Q109" i="90"/>
  <c r="P109" i="90"/>
  <c r="O109" i="90"/>
  <c r="N109" i="90"/>
  <c r="M109" i="90"/>
  <c r="L109" i="90"/>
  <c r="K109" i="90"/>
  <c r="J109" i="90"/>
  <c r="I109" i="90"/>
  <c r="H109" i="90"/>
  <c r="G109" i="90"/>
  <c r="F109" i="90"/>
  <c r="E109" i="90"/>
  <c r="D109" i="90"/>
  <c r="C109" i="90"/>
  <c r="B109" i="90"/>
  <c r="BA108" i="90"/>
  <c r="AZ108" i="90"/>
  <c r="AY108" i="90"/>
  <c r="AX108" i="90"/>
  <c r="AW108" i="90"/>
  <c r="AV108" i="90"/>
  <c r="AU108" i="90"/>
  <c r="AT108" i="90"/>
  <c r="AS108" i="90"/>
  <c r="AR108" i="90"/>
  <c r="AQ108" i="90"/>
  <c r="AP108" i="90"/>
  <c r="AO108" i="90"/>
  <c r="AN108" i="90"/>
  <c r="AM108" i="90"/>
  <c r="AL108" i="90"/>
  <c r="AK108" i="90"/>
  <c r="AJ108" i="90"/>
  <c r="AI108" i="90"/>
  <c r="AH108" i="90"/>
  <c r="AG108" i="90"/>
  <c r="AF108" i="90"/>
  <c r="AE108" i="90"/>
  <c r="AD108" i="90"/>
  <c r="AC108" i="90"/>
  <c r="AB108" i="90"/>
  <c r="AA108" i="90"/>
  <c r="Z108" i="90"/>
  <c r="Y108" i="90"/>
  <c r="X108" i="90"/>
  <c r="W108" i="90"/>
  <c r="V108" i="90"/>
  <c r="U108" i="90"/>
  <c r="T108" i="90"/>
  <c r="S108" i="90"/>
  <c r="R108" i="90"/>
  <c r="Q108" i="90"/>
  <c r="P108" i="90"/>
  <c r="O108" i="90"/>
  <c r="N108" i="90"/>
  <c r="M108" i="90"/>
  <c r="L108" i="90"/>
  <c r="K108" i="90"/>
  <c r="J108" i="90"/>
  <c r="I108" i="90"/>
  <c r="H108" i="90"/>
  <c r="G108" i="90"/>
  <c r="F108" i="90"/>
  <c r="E108" i="90"/>
  <c r="D108" i="90"/>
  <c r="C108" i="90"/>
  <c r="B108" i="90"/>
  <c r="BA107" i="90"/>
  <c r="AZ107" i="90"/>
  <c r="AY107" i="90"/>
  <c r="AX107" i="90"/>
  <c r="AW107" i="90"/>
  <c r="AV107" i="90"/>
  <c r="AU107" i="90"/>
  <c r="AT107" i="90"/>
  <c r="AS107" i="90"/>
  <c r="AR107" i="90"/>
  <c r="AQ107" i="90"/>
  <c r="AP107" i="90"/>
  <c r="AO107" i="90"/>
  <c r="AN107" i="90"/>
  <c r="AM107" i="90"/>
  <c r="AL107" i="90"/>
  <c r="AK107" i="90"/>
  <c r="AJ107" i="90"/>
  <c r="AI107" i="90"/>
  <c r="AH107" i="90"/>
  <c r="AG107" i="90"/>
  <c r="AF107" i="90"/>
  <c r="AE107" i="90"/>
  <c r="AD107" i="90"/>
  <c r="AC107" i="90"/>
  <c r="AB107" i="90"/>
  <c r="AA107" i="90"/>
  <c r="Z107" i="90"/>
  <c r="Y107" i="90"/>
  <c r="X107" i="90"/>
  <c r="W107" i="90"/>
  <c r="V107" i="90"/>
  <c r="U107" i="90"/>
  <c r="T107" i="90"/>
  <c r="S107" i="90"/>
  <c r="R107" i="90"/>
  <c r="Q107" i="90"/>
  <c r="P107" i="90"/>
  <c r="O107" i="90"/>
  <c r="N107" i="90"/>
  <c r="M107" i="90"/>
  <c r="L107" i="90"/>
  <c r="K107" i="90"/>
  <c r="J107" i="90"/>
  <c r="I107" i="90"/>
  <c r="H107" i="90"/>
  <c r="G107" i="90"/>
  <c r="F107" i="90"/>
  <c r="E107" i="90"/>
  <c r="D107" i="90"/>
  <c r="C107" i="90"/>
  <c r="B107" i="90"/>
  <c r="BA106" i="90"/>
  <c r="AZ106" i="90"/>
  <c r="AY106" i="90"/>
  <c r="AX106" i="90"/>
  <c r="AW106" i="90"/>
  <c r="AV106" i="90"/>
  <c r="AU106" i="90"/>
  <c r="AT106" i="90"/>
  <c r="AS106" i="90"/>
  <c r="AR106" i="90"/>
  <c r="AQ106" i="90"/>
  <c r="AP106" i="90"/>
  <c r="AO106" i="90"/>
  <c r="AN106" i="90"/>
  <c r="AM106" i="90"/>
  <c r="AL106" i="90"/>
  <c r="AK106" i="90"/>
  <c r="AJ106" i="90"/>
  <c r="AI106" i="90"/>
  <c r="AH106" i="90"/>
  <c r="AG106" i="90"/>
  <c r="AF106" i="90"/>
  <c r="AE106" i="90"/>
  <c r="AD106" i="90"/>
  <c r="AC106" i="90"/>
  <c r="AB106" i="90"/>
  <c r="AA106" i="90"/>
  <c r="Z106" i="90"/>
  <c r="Y106" i="90"/>
  <c r="X106" i="90"/>
  <c r="W106" i="90"/>
  <c r="V106" i="90"/>
  <c r="U106" i="90"/>
  <c r="T106" i="90"/>
  <c r="S106" i="90"/>
  <c r="R106" i="90"/>
  <c r="Q106" i="90"/>
  <c r="P106" i="90"/>
  <c r="O106" i="90"/>
  <c r="N106" i="90"/>
  <c r="M106" i="90"/>
  <c r="L106" i="90"/>
  <c r="K106" i="90"/>
  <c r="J106" i="90"/>
  <c r="I106" i="90"/>
  <c r="H106" i="90"/>
  <c r="G106" i="90"/>
  <c r="F106" i="90"/>
  <c r="E106" i="90"/>
  <c r="D106" i="90"/>
  <c r="C106" i="90"/>
  <c r="B106" i="90"/>
  <c r="BA105" i="90"/>
  <c r="AZ105" i="90"/>
  <c r="AY105" i="90"/>
  <c r="AX105" i="90"/>
  <c r="AW105" i="90"/>
  <c r="AV105" i="90"/>
  <c r="AU105" i="90"/>
  <c r="AT105" i="90"/>
  <c r="AS105" i="90"/>
  <c r="AR105" i="90"/>
  <c r="AQ105" i="90"/>
  <c r="AP105" i="90"/>
  <c r="AO105" i="90"/>
  <c r="AN105" i="90"/>
  <c r="AM105" i="90"/>
  <c r="AL105" i="90"/>
  <c r="AK105" i="90"/>
  <c r="AJ105" i="90"/>
  <c r="AI105" i="90"/>
  <c r="AH105" i="90"/>
  <c r="AG105" i="90"/>
  <c r="AF105" i="90"/>
  <c r="AE105" i="90"/>
  <c r="AD105" i="90"/>
  <c r="AC105" i="90"/>
  <c r="AB105" i="90"/>
  <c r="AA105" i="90"/>
  <c r="Z105" i="90"/>
  <c r="Y105" i="90"/>
  <c r="X105" i="90"/>
  <c r="W105" i="90"/>
  <c r="V105" i="90"/>
  <c r="U105" i="90"/>
  <c r="T105" i="90"/>
  <c r="S105" i="90"/>
  <c r="R105" i="90"/>
  <c r="Q105" i="90"/>
  <c r="P105" i="90"/>
  <c r="O105" i="90"/>
  <c r="N105" i="90"/>
  <c r="M105" i="90"/>
  <c r="L105" i="90"/>
  <c r="K105" i="90"/>
  <c r="J105" i="90"/>
  <c r="I105" i="90"/>
  <c r="H105" i="90"/>
  <c r="G105" i="90"/>
  <c r="F105" i="90"/>
  <c r="E105" i="90"/>
  <c r="D105" i="90"/>
  <c r="C105" i="90"/>
  <c r="B105" i="90"/>
  <c r="BA104" i="90"/>
  <c r="AZ104" i="90"/>
  <c r="AY104" i="90"/>
  <c r="AX104" i="90"/>
  <c r="AW104" i="90"/>
  <c r="AV104" i="90"/>
  <c r="AU104" i="90"/>
  <c r="AT104" i="90"/>
  <c r="AS104" i="90"/>
  <c r="AR104" i="90"/>
  <c r="AQ104" i="90"/>
  <c r="AP104" i="90"/>
  <c r="AO104" i="90"/>
  <c r="AN104" i="90"/>
  <c r="AM104" i="90"/>
  <c r="AL104" i="90"/>
  <c r="AK104" i="90"/>
  <c r="AJ104" i="90"/>
  <c r="AI104" i="90"/>
  <c r="AH104" i="90"/>
  <c r="AG104" i="90"/>
  <c r="AF104" i="90"/>
  <c r="AE104" i="90"/>
  <c r="AD104" i="90"/>
  <c r="AC104" i="90"/>
  <c r="AB104" i="90"/>
  <c r="AA104" i="90"/>
  <c r="Z104" i="90"/>
  <c r="Y104" i="90"/>
  <c r="X104" i="90"/>
  <c r="W104" i="90"/>
  <c r="V104" i="90"/>
  <c r="U104" i="90"/>
  <c r="T104" i="90"/>
  <c r="S104" i="90"/>
  <c r="R104" i="90"/>
  <c r="Q104" i="90"/>
  <c r="P104" i="90"/>
  <c r="O104" i="90"/>
  <c r="N104" i="90"/>
  <c r="M104" i="90"/>
  <c r="L104" i="90"/>
  <c r="K104" i="90"/>
  <c r="J104" i="90"/>
  <c r="I104" i="90"/>
  <c r="H104" i="90"/>
  <c r="G104" i="90"/>
  <c r="F104" i="90"/>
  <c r="E104" i="90"/>
  <c r="D104" i="90"/>
  <c r="C104" i="90"/>
  <c r="B104" i="90"/>
  <c r="BA103" i="90"/>
  <c r="AZ103" i="90"/>
  <c r="AY103" i="90"/>
  <c r="AX103" i="90"/>
  <c r="AW103" i="90"/>
  <c r="AV103" i="90"/>
  <c r="AU103" i="90"/>
  <c r="AT103" i="90"/>
  <c r="AS103" i="90"/>
  <c r="AR103" i="90"/>
  <c r="AQ103" i="90"/>
  <c r="AP103" i="90"/>
  <c r="AO103" i="90"/>
  <c r="AN103" i="90"/>
  <c r="AM103" i="90"/>
  <c r="AL103" i="90"/>
  <c r="AK103" i="90"/>
  <c r="AJ103" i="90"/>
  <c r="AI103" i="90"/>
  <c r="AH103" i="90"/>
  <c r="AG103" i="90"/>
  <c r="AF103" i="90"/>
  <c r="AE103" i="90"/>
  <c r="AD103" i="90"/>
  <c r="AC103" i="90"/>
  <c r="AB103" i="90"/>
  <c r="AA103" i="90"/>
  <c r="Z103" i="90"/>
  <c r="Y103" i="90"/>
  <c r="X103" i="90"/>
  <c r="W103" i="90"/>
  <c r="V103" i="90"/>
  <c r="U103" i="90"/>
  <c r="T103" i="90"/>
  <c r="S103" i="90"/>
  <c r="R103" i="90"/>
  <c r="Q103" i="90"/>
  <c r="P103" i="90"/>
  <c r="O103" i="90"/>
  <c r="N103" i="90"/>
  <c r="M103" i="90"/>
  <c r="L103" i="90"/>
  <c r="K103" i="90"/>
  <c r="J103" i="90"/>
  <c r="I103" i="90"/>
  <c r="H103" i="90"/>
  <c r="G103" i="90"/>
  <c r="F103" i="90"/>
  <c r="E103" i="90"/>
  <c r="D103" i="90"/>
  <c r="C103" i="90"/>
  <c r="B103" i="90"/>
  <c r="BA102" i="90"/>
  <c r="AZ102" i="90"/>
  <c r="AY102" i="90"/>
  <c r="AX102" i="90"/>
  <c r="AW102" i="90"/>
  <c r="AV102" i="90"/>
  <c r="AU102" i="90"/>
  <c r="AT102" i="90"/>
  <c r="AS102" i="90"/>
  <c r="AR102" i="90"/>
  <c r="AQ102" i="90"/>
  <c r="AP102" i="90"/>
  <c r="AO102" i="90"/>
  <c r="AN102" i="90"/>
  <c r="AM102" i="90"/>
  <c r="AL102" i="90"/>
  <c r="AK102" i="90"/>
  <c r="AJ102" i="90"/>
  <c r="AI102" i="90"/>
  <c r="AH102" i="90"/>
  <c r="AG102" i="90"/>
  <c r="AF102" i="90"/>
  <c r="AE102" i="90"/>
  <c r="AD102" i="90"/>
  <c r="AC102" i="90"/>
  <c r="AB102" i="90"/>
  <c r="AA102" i="90"/>
  <c r="Z102" i="90"/>
  <c r="Y102" i="90"/>
  <c r="X102" i="90"/>
  <c r="W102" i="90"/>
  <c r="V102" i="90"/>
  <c r="U102" i="90"/>
  <c r="T102" i="90"/>
  <c r="S102" i="90"/>
  <c r="R102" i="90"/>
  <c r="Q102" i="90"/>
  <c r="P102" i="90"/>
  <c r="O102" i="90"/>
  <c r="N102" i="90"/>
  <c r="M102" i="90"/>
  <c r="L102" i="90"/>
  <c r="K102" i="90"/>
  <c r="J102" i="90"/>
  <c r="I102" i="90"/>
  <c r="H102" i="90"/>
  <c r="G102" i="90"/>
  <c r="F102" i="90"/>
  <c r="E102" i="90"/>
  <c r="D102" i="90"/>
  <c r="C102" i="90"/>
  <c r="B102" i="90"/>
  <c r="BA101" i="90"/>
  <c r="AZ101" i="90"/>
  <c r="AY101" i="90"/>
  <c r="AX101" i="90"/>
  <c r="AW101" i="90"/>
  <c r="AV101" i="90"/>
  <c r="AU101" i="90"/>
  <c r="AT101" i="90"/>
  <c r="AS101" i="90"/>
  <c r="AR101" i="90"/>
  <c r="AQ101" i="90"/>
  <c r="AP101" i="90"/>
  <c r="AO101" i="90"/>
  <c r="AN101" i="90"/>
  <c r="AM101" i="90"/>
  <c r="AL101" i="90"/>
  <c r="AK101" i="90"/>
  <c r="AJ101" i="90"/>
  <c r="AI101" i="90"/>
  <c r="AH101" i="90"/>
  <c r="AG101" i="90"/>
  <c r="AF101" i="90"/>
  <c r="AE101" i="90"/>
  <c r="AD101" i="90"/>
  <c r="AC101" i="90"/>
  <c r="AB101" i="90"/>
  <c r="AA101" i="90"/>
  <c r="Z101" i="90"/>
  <c r="Y101" i="90"/>
  <c r="X101" i="90"/>
  <c r="W101" i="90"/>
  <c r="V101" i="90"/>
  <c r="U101" i="90"/>
  <c r="T101" i="90"/>
  <c r="S101" i="90"/>
  <c r="R101" i="90"/>
  <c r="Q101" i="90"/>
  <c r="P101" i="90"/>
  <c r="O101" i="90"/>
  <c r="N101" i="90"/>
  <c r="M101" i="90"/>
  <c r="L101" i="90"/>
  <c r="K101" i="90"/>
  <c r="J101" i="90"/>
  <c r="I101" i="90"/>
  <c r="H101" i="90"/>
  <c r="G101" i="90"/>
  <c r="F101" i="90"/>
  <c r="E101" i="90"/>
  <c r="D101" i="90"/>
  <c r="C101" i="90"/>
  <c r="B101" i="90"/>
  <c r="BA100" i="90"/>
  <c r="AZ100" i="90"/>
  <c r="AY100" i="90"/>
  <c r="AX100" i="90"/>
  <c r="AW100" i="90"/>
  <c r="AV100" i="90"/>
  <c r="AU100" i="90"/>
  <c r="AT100" i="90"/>
  <c r="AS100" i="90"/>
  <c r="AR100" i="90"/>
  <c r="AQ100" i="90"/>
  <c r="AP100" i="90"/>
  <c r="AO100" i="90"/>
  <c r="AN100" i="90"/>
  <c r="AM100" i="90"/>
  <c r="AL100" i="90"/>
  <c r="AK100" i="90"/>
  <c r="AJ100" i="90"/>
  <c r="AI100" i="90"/>
  <c r="AH100" i="90"/>
  <c r="AG100" i="90"/>
  <c r="AF100" i="90"/>
  <c r="AE100" i="90"/>
  <c r="AD100" i="90"/>
  <c r="AC100" i="90"/>
  <c r="AB100" i="90"/>
  <c r="AA100" i="90"/>
  <c r="Z100" i="90"/>
  <c r="Y100" i="90"/>
  <c r="X100" i="90"/>
  <c r="W100" i="90"/>
  <c r="V100" i="90"/>
  <c r="U100" i="90"/>
  <c r="T100" i="90"/>
  <c r="S100" i="90"/>
  <c r="R100" i="90"/>
  <c r="Q100" i="90"/>
  <c r="P100" i="90"/>
  <c r="O100" i="90"/>
  <c r="N100" i="90"/>
  <c r="M100" i="90"/>
  <c r="L100" i="90"/>
  <c r="K100" i="90"/>
  <c r="J100" i="90"/>
  <c r="I100" i="90"/>
  <c r="H100" i="90"/>
  <c r="G100" i="90"/>
  <c r="F100" i="90"/>
  <c r="E100" i="90"/>
  <c r="D100" i="90"/>
  <c r="C100" i="90"/>
  <c r="B100" i="90"/>
  <c r="BA99" i="90"/>
  <c r="AZ99" i="90"/>
  <c r="AY99" i="90"/>
  <c r="AX99" i="90"/>
  <c r="AW99" i="90"/>
  <c r="AV99" i="90"/>
  <c r="AU99" i="90"/>
  <c r="AT99" i="90"/>
  <c r="AS99" i="90"/>
  <c r="AR99" i="90"/>
  <c r="AQ99" i="90"/>
  <c r="AP99" i="90"/>
  <c r="AO99" i="90"/>
  <c r="AN99" i="90"/>
  <c r="AM99" i="90"/>
  <c r="AL99" i="90"/>
  <c r="AK99" i="90"/>
  <c r="AJ99" i="90"/>
  <c r="AI99" i="90"/>
  <c r="AH99" i="90"/>
  <c r="AG99" i="90"/>
  <c r="AF99" i="90"/>
  <c r="AE99" i="90"/>
  <c r="AD99" i="90"/>
  <c r="AC99" i="90"/>
  <c r="AB99" i="90"/>
  <c r="AA99" i="90"/>
  <c r="Z99" i="90"/>
  <c r="Y99" i="90"/>
  <c r="X99" i="90"/>
  <c r="W99" i="90"/>
  <c r="V99" i="90"/>
  <c r="U99" i="90"/>
  <c r="T99" i="90"/>
  <c r="S99" i="90"/>
  <c r="R99" i="90"/>
  <c r="Q99" i="90"/>
  <c r="P99" i="90"/>
  <c r="O99" i="90"/>
  <c r="N99" i="90"/>
  <c r="M99" i="90"/>
  <c r="L99" i="90"/>
  <c r="K99" i="90"/>
  <c r="J99" i="90"/>
  <c r="I99" i="90"/>
  <c r="H99" i="90"/>
  <c r="G99" i="90"/>
  <c r="F99" i="90"/>
  <c r="E99" i="90"/>
  <c r="D99" i="90"/>
  <c r="C99" i="90"/>
  <c r="B99" i="90"/>
  <c r="BA98" i="90"/>
  <c r="AZ98" i="90"/>
  <c r="AY98" i="90"/>
  <c r="AX98" i="90"/>
  <c r="AW98" i="90"/>
  <c r="AV98" i="90"/>
  <c r="AU98" i="90"/>
  <c r="AT98" i="90"/>
  <c r="AS98" i="90"/>
  <c r="AR98" i="90"/>
  <c r="AQ98" i="90"/>
  <c r="AP98" i="90"/>
  <c r="AO98" i="90"/>
  <c r="AN98" i="90"/>
  <c r="AM98" i="90"/>
  <c r="AL98" i="90"/>
  <c r="AK98" i="90"/>
  <c r="AJ98" i="90"/>
  <c r="AI98" i="90"/>
  <c r="AH98" i="90"/>
  <c r="AG98" i="90"/>
  <c r="AF98" i="90"/>
  <c r="AE98" i="90"/>
  <c r="AD98" i="90"/>
  <c r="AC98" i="90"/>
  <c r="AB98" i="90"/>
  <c r="AA98" i="90"/>
  <c r="Z98" i="90"/>
  <c r="Y98" i="90"/>
  <c r="X98" i="90"/>
  <c r="W98" i="90"/>
  <c r="V98" i="90"/>
  <c r="U98" i="90"/>
  <c r="T98" i="90"/>
  <c r="S98" i="90"/>
  <c r="R98" i="90"/>
  <c r="Q98" i="90"/>
  <c r="P98" i="90"/>
  <c r="O98" i="90"/>
  <c r="N98" i="90"/>
  <c r="M98" i="90"/>
  <c r="L98" i="90"/>
  <c r="K98" i="90"/>
  <c r="J98" i="90"/>
  <c r="I98" i="90"/>
  <c r="H98" i="90"/>
  <c r="G98" i="90"/>
  <c r="F98" i="90"/>
  <c r="E98" i="90"/>
  <c r="D98" i="90"/>
  <c r="C98" i="90"/>
  <c r="B98" i="90"/>
  <c r="BA97" i="90"/>
  <c r="AZ97" i="90"/>
  <c r="AY97" i="90"/>
  <c r="AX97" i="90"/>
  <c r="AW97" i="90"/>
  <c r="AV97" i="90"/>
  <c r="AU97" i="90"/>
  <c r="AT97" i="90"/>
  <c r="AS97" i="90"/>
  <c r="AR97" i="90"/>
  <c r="AQ97" i="90"/>
  <c r="AP97" i="90"/>
  <c r="AO97" i="90"/>
  <c r="AN97" i="90"/>
  <c r="AM97" i="90"/>
  <c r="AL97" i="90"/>
  <c r="AK97" i="90"/>
  <c r="AJ97" i="90"/>
  <c r="AI97" i="90"/>
  <c r="AH97" i="90"/>
  <c r="AG97" i="90"/>
  <c r="AF97" i="90"/>
  <c r="AE97" i="90"/>
  <c r="AD97" i="90"/>
  <c r="AC97" i="90"/>
  <c r="AB97" i="90"/>
  <c r="AA97" i="90"/>
  <c r="Z97" i="90"/>
  <c r="Y97" i="90"/>
  <c r="X97" i="90"/>
  <c r="W97" i="90"/>
  <c r="V97" i="90"/>
  <c r="U97" i="90"/>
  <c r="T97" i="90"/>
  <c r="S97" i="90"/>
  <c r="R97" i="90"/>
  <c r="Q97" i="90"/>
  <c r="P97" i="90"/>
  <c r="O97" i="90"/>
  <c r="N97" i="90"/>
  <c r="M97" i="90"/>
  <c r="L97" i="90"/>
  <c r="K97" i="90"/>
  <c r="J97" i="90"/>
  <c r="I97" i="90"/>
  <c r="H97" i="90"/>
  <c r="G97" i="90"/>
  <c r="F97" i="90"/>
  <c r="E97" i="90"/>
  <c r="D97" i="90"/>
  <c r="C97" i="90"/>
  <c r="B97" i="90"/>
  <c r="BA96" i="90"/>
  <c r="AZ96" i="90"/>
  <c r="AY96" i="90"/>
  <c r="AX96" i="90"/>
  <c r="AW96" i="90"/>
  <c r="AV96" i="90"/>
  <c r="AU96" i="90"/>
  <c r="AT96" i="90"/>
  <c r="AS96" i="90"/>
  <c r="AR96" i="90"/>
  <c r="AQ96" i="90"/>
  <c r="AP96" i="90"/>
  <c r="AO96" i="90"/>
  <c r="AN96" i="90"/>
  <c r="AM96" i="90"/>
  <c r="AL96" i="90"/>
  <c r="AK96" i="90"/>
  <c r="AJ96" i="90"/>
  <c r="AI96" i="90"/>
  <c r="AH96" i="90"/>
  <c r="AG96" i="90"/>
  <c r="AF96" i="90"/>
  <c r="AE96" i="90"/>
  <c r="AD96" i="90"/>
  <c r="AC96" i="90"/>
  <c r="AB96" i="90"/>
  <c r="AA96" i="90"/>
  <c r="Z96" i="90"/>
  <c r="Y96" i="90"/>
  <c r="X96" i="90"/>
  <c r="W96" i="90"/>
  <c r="V96" i="90"/>
  <c r="U96" i="90"/>
  <c r="T96" i="90"/>
  <c r="S96" i="90"/>
  <c r="R96" i="90"/>
  <c r="Q96" i="90"/>
  <c r="P96" i="90"/>
  <c r="O96" i="90"/>
  <c r="N96" i="90"/>
  <c r="M96" i="90"/>
  <c r="L96" i="90"/>
  <c r="K96" i="90"/>
  <c r="J96" i="90"/>
  <c r="I96" i="90"/>
  <c r="H96" i="90"/>
  <c r="G96" i="90"/>
  <c r="F96" i="90"/>
  <c r="E96" i="90"/>
  <c r="D96" i="90"/>
  <c r="C96" i="90"/>
  <c r="B96" i="90"/>
  <c r="BA95" i="90"/>
  <c r="AZ95" i="90"/>
  <c r="AY95" i="90"/>
  <c r="AX95" i="90"/>
  <c r="AW95" i="90"/>
  <c r="AV95" i="90"/>
  <c r="AU95" i="90"/>
  <c r="AT95" i="90"/>
  <c r="AS95" i="90"/>
  <c r="AR95" i="90"/>
  <c r="AQ95" i="90"/>
  <c r="AP95" i="90"/>
  <c r="AO95" i="90"/>
  <c r="AN95" i="90"/>
  <c r="AM95" i="90"/>
  <c r="AL95" i="90"/>
  <c r="AK95" i="90"/>
  <c r="AJ95" i="90"/>
  <c r="AI95" i="90"/>
  <c r="AH95" i="90"/>
  <c r="AG95" i="90"/>
  <c r="AF95" i="90"/>
  <c r="AE95" i="90"/>
  <c r="AD95" i="90"/>
  <c r="AC95" i="90"/>
  <c r="AB95" i="90"/>
  <c r="AA95" i="90"/>
  <c r="Z95" i="90"/>
  <c r="Y95" i="90"/>
  <c r="X95" i="90"/>
  <c r="W95" i="90"/>
  <c r="V95" i="90"/>
  <c r="U95" i="90"/>
  <c r="T95" i="90"/>
  <c r="S95" i="90"/>
  <c r="R95" i="90"/>
  <c r="Q95" i="90"/>
  <c r="P95" i="90"/>
  <c r="O95" i="90"/>
  <c r="N95" i="90"/>
  <c r="M95" i="90"/>
  <c r="L95" i="90"/>
  <c r="K95" i="90"/>
  <c r="J95" i="90"/>
  <c r="I95" i="90"/>
  <c r="H95" i="90"/>
  <c r="G95" i="90"/>
  <c r="F95" i="90"/>
  <c r="E95" i="90"/>
  <c r="D95" i="90"/>
  <c r="C95" i="90"/>
  <c r="B95" i="90"/>
  <c r="BA94" i="90"/>
  <c r="AZ94" i="90"/>
  <c r="AY94" i="90"/>
  <c r="AX94" i="90"/>
  <c r="AW94" i="90"/>
  <c r="AV94" i="90"/>
  <c r="AU94" i="90"/>
  <c r="AT94" i="90"/>
  <c r="AS94" i="90"/>
  <c r="AR94" i="90"/>
  <c r="AQ94" i="90"/>
  <c r="AP94" i="90"/>
  <c r="AO94" i="90"/>
  <c r="AN94" i="90"/>
  <c r="AM94" i="90"/>
  <c r="AL94" i="90"/>
  <c r="AK94" i="90"/>
  <c r="AJ94" i="90"/>
  <c r="AI94" i="90"/>
  <c r="AH94" i="90"/>
  <c r="AG94" i="90"/>
  <c r="AF94" i="90"/>
  <c r="AE94" i="90"/>
  <c r="AD94" i="90"/>
  <c r="AC94" i="90"/>
  <c r="AB94" i="90"/>
  <c r="AA94" i="90"/>
  <c r="Z94" i="90"/>
  <c r="Y94" i="90"/>
  <c r="X94" i="90"/>
  <c r="W94" i="90"/>
  <c r="V94" i="90"/>
  <c r="U94" i="90"/>
  <c r="T94" i="90"/>
  <c r="S94" i="90"/>
  <c r="R94" i="90"/>
  <c r="Q94" i="90"/>
  <c r="P94" i="90"/>
  <c r="O94" i="90"/>
  <c r="N94" i="90"/>
  <c r="M94" i="90"/>
  <c r="L94" i="90"/>
  <c r="K94" i="90"/>
  <c r="J94" i="90"/>
  <c r="I94" i="90"/>
  <c r="H94" i="90"/>
  <c r="G94" i="90"/>
  <c r="F94" i="90"/>
  <c r="E94" i="90"/>
  <c r="D94" i="90"/>
  <c r="C94" i="90"/>
  <c r="B94" i="90"/>
  <c r="BA93" i="90"/>
  <c r="AZ93" i="90"/>
  <c r="AY93" i="90"/>
  <c r="AX93" i="90"/>
  <c r="AW93" i="90"/>
  <c r="AV93" i="90"/>
  <c r="AU93" i="90"/>
  <c r="AT93" i="90"/>
  <c r="AS93" i="90"/>
  <c r="AR93" i="90"/>
  <c r="AQ93" i="90"/>
  <c r="AP93" i="90"/>
  <c r="AO93" i="90"/>
  <c r="AN93" i="90"/>
  <c r="AM93" i="90"/>
  <c r="AL93" i="90"/>
  <c r="AK93" i="90"/>
  <c r="AJ93" i="90"/>
  <c r="AI93" i="90"/>
  <c r="AH93" i="90"/>
  <c r="AG93" i="90"/>
  <c r="AF93" i="90"/>
  <c r="AE93" i="90"/>
  <c r="AD93" i="90"/>
  <c r="AC93" i="90"/>
  <c r="AB93" i="90"/>
  <c r="AA93" i="90"/>
  <c r="Z93" i="90"/>
  <c r="Y93" i="90"/>
  <c r="X93" i="90"/>
  <c r="W93" i="90"/>
  <c r="V93" i="90"/>
  <c r="U93" i="90"/>
  <c r="T93" i="90"/>
  <c r="S93" i="90"/>
  <c r="R93" i="90"/>
  <c r="Q93" i="90"/>
  <c r="P93" i="90"/>
  <c r="O93" i="90"/>
  <c r="N93" i="90"/>
  <c r="M93" i="90"/>
  <c r="L93" i="90"/>
  <c r="K93" i="90"/>
  <c r="J93" i="90"/>
  <c r="I93" i="90"/>
  <c r="H93" i="90"/>
  <c r="G93" i="90"/>
  <c r="F93" i="90"/>
  <c r="E93" i="90"/>
  <c r="D93" i="90"/>
  <c r="C93" i="90"/>
  <c r="B93" i="90"/>
  <c r="BA92" i="90"/>
  <c r="AZ92" i="90"/>
  <c r="AY92" i="90"/>
  <c r="AX92" i="90"/>
  <c r="AW92" i="90"/>
  <c r="AV92" i="90"/>
  <c r="AU92" i="90"/>
  <c r="AT92" i="90"/>
  <c r="AS92" i="90"/>
  <c r="AR92" i="90"/>
  <c r="AQ92" i="90"/>
  <c r="AP92" i="90"/>
  <c r="AO92" i="90"/>
  <c r="AN92" i="90"/>
  <c r="AM92" i="90"/>
  <c r="AL92" i="90"/>
  <c r="AK92" i="90"/>
  <c r="AJ92" i="90"/>
  <c r="AI92" i="90"/>
  <c r="AH92" i="90"/>
  <c r="AG92" i="90"/>
  <c r="AF92" i="90"/>
  <c r="AE92" i="90"/>
  <c r="AD92" i="90"/>
  <c r="AC92" i="90"/>
  <c r="AB92" i="90"/>
  <c r="AA92" i="90"/>
  <c r="Z92" i="90"/>
  <c r="Y92" i="90"/>
  <c r="X92" i="90"/>
  <c r="W92" i="90"/>
  <c r="V92" i="90"/>
  <c r="U92" i="90"/>
  <c r="T92" i="90"/>
  <c r="S92" i="90"/>
  <c r="R92" i="90"/>
  <c r="Q92" i="90"/>
  <c r="P92" i="90"/>
  <c r="O92" i="90"/>
  <c r="N92" i="90"/>
  <c r="M92" i="90"/>
  <c r="L92" i="90"/>
  <c r="K92" i="90"/>
  <c r="J92" i="90"/>
  <c r="I92" i="90"/>
  <c r="H92" i="90"/>
  <c r="G92" i="90"/>
  <c r="F92" i="90"/>
  <c r="E92" i="90"/>
  <c r="D92" i="90"/>
  <c r="C92" i="90"/>
  <c r="B92" i="90"/>
  <c r="BA91" i="90"/>
  <c r="AZ91" i="90"/>
  <c r="AY91" i="90"/>
  <c r="AX91" i="90"/>
  <c r="AW91" i="90"/>
  <c r="AV91" i="90"/>
  <c r="AU91" i="90"/>
  <c r="AT91" i="90"/>
  <c r="AS91" i="90"/>
  <c r="AR91" i="90"/>
  <c r="AQ91" i="90"/>
  <c r="AP91" i="90"/>
  <c r="AO91" i="90"/>
  <c r="AN91" i="90"/>
  <c r="AM91" i="90"/>
  <c r="AL91" i="90"/>
  <c r="AK91" i="90"/>
  <c r="AJ91" i="90"/>
  <c r="AI91" i="90"/>
  <c r="AH91" i="90"/>
  <c r="AG91" i="90"/>
  <c r="AF91" i="90"/>
  <c r="AE91" i="90"/>
  <c r="AD91" i="90"/>
  <c r="AC91" i="90"/>
  <c r="AB91" i="90"/>
  <c r="AA91" i="90"/>
  <c r="Z91" i="90"/>
  <c r="Y91" i="90"/>
  <c r="X91" i="90"/>
  <c r="W91" i="90"/>
  <c r="V91" i="90"/>
  <c r="U91" i="90"/>
  <c r="T91" i="90"/>
  <c r="S91" i="90"/>
  <c r="R91" i="90"/>
  <c r="Q91" i="90"/>
  <c r="P91" i="90"/>
  <c r="O91" i="90"/>
  <c r="N91" i="90"/>
  <c r="M91" i="90"/>
  <c r="L91" i="90"/>
  <c r="K91" i="90"/>
  <c r="J91" i="90"/>
  <c r="I91" i="90"/>
  <c r="H91" i="90"/>
  <c r="G91" i="90"/>
  <c r="F91" i="90"/>
  <c r="E91" i="90"/>
  <c r="D91" i="90"/>
  <c r="C91" i="90"/>
  <c r="B91" i="90"/>
  <c r="BA90" i="90"/>
  <c r="AZ90" i="90"/>
  <c r="AY90" i="90"/>
  <c r="AX90" i="90"/>
  <c r="AW90" i="90"/>
  <c r="AV90" i="90"/>
  <c r="AU90" i="90"/>
  <c r="AT90" i="90"/>
  <c r="AS90" i="90"/>
  <c r="AR90" i="90"/>
  <c r="AQ90" i="90"/>
  <c r="AP90" i="90"/>
  <c r="AO90" i="90"/>
  <c r="AN90" i="90"/>
  <c r="AM90" i="90"/>
  <c r="AL90" i="90"/>
  <c r="AK90" i="90"/>
  <c r="AJ90" i="90"/>
  <c r="AI90" i="90"/>
  <c r="AH90" i="90"/>
  <c r="AG90" i="90"/>
  <c r="AF90" i="90"/>
  <c r="AE90" i="90"/>
  <c r="AD90" i="90"/>
  <c r="AC90" i="90"/>
  <c r="AB90" i="90"/>
  <c r="AA90" i="90"/>
  <c r="Z90" i="90"/>
  <c r="Y90" i="90"/>
  <c r="X90" i="90"/>
  <c r="W90" i="90"/>
  <c r="V90" i="90"/>
  <c r="U90" i="90"/>
  <c r="T90" i="90"/>
  <c r="S90" i="90"/>
  <c r="R90" i="90"/>
  <c r="Q90" i="90"/>
  <c r="P90" i="90"/>
  <c r="O90" i="90"/>
  <c r="N90" i="90"/>
  <c r="M90" i="90"/>
  <c r="L90" i="90"/>
  <c r="K90" i="90"/>
  <c r="J90" i="90"/>
  <c r="I90" i="90"/>
  <c r="H90" i="90"/>
  <c r="G90" i="90"/>
  <c r="F90" i="90"/>
  <c r="E90" i="90"/>
  <c r="D90" i="90"/>
  <c r="C90" i="90"/>
  <c r="B90" i="90"/>
  <c r="BA89" i="90"/>
  <c r="AZ89" i="90"/>
  <c r="AY89" i="90"/>
  <c r="AX89" i="90"/>
  <c r="AW89" i="90"/>
  <c r="AV89" i="90"/>
  <c r="AU89" i="90"/>
  <c r="AT89" i="90"/>
  <c r="AS89" i="90"/>
  <c r="AR89" i="90"/>
  <c r="AQ89" i="90"/>
  <c r="AP89" i="90"/>
  <c r="AO89" i="90"/>
  <c r="AN89" i="90"/>
  <c r="AM89" i="90"/>
  <c r="AL89" i="90"/>
  <c r="AK89" i="90"/>
  <c r="AJ89" i="90"/>
  <c r="AI89" i="90"/>
  <c r="AH89" i="90"/>
  <c r="AG89" i="90"/>
  <c r="AF89" i="90"/>
  <c r="AE89" i="90"/>
  <c r="AD89" i="90"/>
  <c r="AC89" i="90"/>
  <c r="AB89" i="90"/>
  <c r="AA89" i="90"/>
  <c r="Z89" i="90"/>
  <c r="Y89" i="90"/>
  <c r="X89" i="90"/>
  <c r="W89" i="90"/>
  <c r="V89" i="90"/>
  <c r="U89" i="90"/>
  <c r="T89" i="90"/>
  <c r="S89" i="90"/>
  <c r="R89" i="90"/>
  <c r="Q89" i="90"/>
  <c r="P89" i="90"/>
  <c r="O89" i="90"/>
  <c r="N89" i="90"/>
  <c r="M89" i="90"/>
  <c r="L89" i="90"/>
  <c r="K89" i="90"/>
  <c r="J89" i="90"/>
  <c r="I89" i="90"/>
  <c r="H89" i="90"/>
  <c r="G89" i="90"/>
  <c r="F89" i="90"/>
  <c r="E89" i="90"/>
  <c r="D89" i="90"/>
  <c r="C89" i="90"/>
  <c r="B89" i="90"/>
  <c r="BA88" i="90"/>
  <c r="AZ88" i="90"/>
  <c r="AY88" i="90"/>
  <c r="AX88" i="90"/>
  <c r="AW88" i="90"/>
  <c r="AV88" i="90"/>
  <c r="AU88" i="90"/>
  <c r="AT88" i="90"/>
  <c r="AS88" i="90"/>
  <c r="AR88" i="90"/>
  <c r="AQ88" i="90"/>
  <c r="AP88" i="90"/>
  <c r="AO88" i="90"/>
  <c r="AN88" i="90"/>
  <c r="AM88" i="90"/>
  <c r="AL88" i="90"/>
  <c r="AK88" i="90"/>
  <c r="AJ88" i="90"/>
  <c r="AI88" i="90"/>
  <c r="AH88" i="90"/>
  <c r="AG88" i="90"/>
  <c r="AF88" i="90"/>
  <c r="AE88" i="90"/>
  <c r="AD88" i="90"/>
  <c r="AC88" i="90"/>
  <c r="AB88" i="90"/>
  <c r="AA88" i="90"/>
  <c r="Z88" i="90"/>
  <c r="Y88" i="90"/>
  <c r="X88" i="90"/>
  <c r="W88" i="90"/>
  <c r="V88" i="90"/>
  <c r="U88" i="90"/>
  <c r="T88" i="90"/>
  <c r="S88" i="90"/>
  <c r="R88" i="90"/>
  <c r="Q88" i="90"/>
  <c r="P88" i="90"/>
  <c r="O88" i="90"/>
  <c r="N88" i="90"/>
  <c r="M88" i="90"/>
  <c r="L88" i="90"/>
  <c r="K88" i="90"/>
  <c r="J88" i="90"/>
  <c r="I88" i="90"/>
  <c r="H88" i="90"/>
  <c r="G88" i="90"/>
  <c r="F88" i="90"/>
  <c r="E88" i="90"/>
  <c r="D88" i="90"/>
  <c r="C88" i="90"/>
  <c r="B88" i="90"/>
  <c r="BA87" i="90"/>
  <c r="AZ87" i="90"/>
  <c r="AY87" i="90"/>
  <c r="AX87" i="90"/>
  <c r="AW87" i="90"/>
  <c r="AV87" i="90"/>
  <c r="AU87" i="90"/>
  <c r="AT87" i="90"/>
  <c r="AS87" i="90"/>
  <c r="AR87" i="90"/>
  <c r="AQ87" i="90"/>
  <c r="AP87" i="90"/>
  <c r="AO87" i="90"/>
  <c r="AN87" i="90"/>
  <c r="AM87" i="90"/>
  <c r="AL87" i="90"/>
  <c r="AK87" i="90"/>
  <c r="AJ87" i="90"/>
  <c r="AI87" i="90"/>
  <c r="AH87" i="90"/>
  <c r="AG87" i="90"/>
  <c r="AF87" i="90"/>
  <c r="AE87" i="90"/>
  <c r="AD87" i="90"/>
  <c r="AC87" i="90"/>
  <c r="AB87" i="90"/>
  <c r="AA87" i="90"/>
  <c r="Z87" i="90"/>
  <c r="Y87" i="90"/>
  <c r="X87" i="90"/>
  <c r="W87" i="90"/>
  <c r="V87" i="90"/>
  <c r="U87" i="90"/>
  <c r="T87" i="90"/>
  <c r="S87" i="90"/>
  <c r="R87" i="90"/>
  <c r="Q87" i="90"/>
  <c r="P87" i="90"/>
  <c r="O87" i="90"/>
  <c r="N87" i="90"/>
  <c r="M87" i="90"/>
  <c r="L87" i="90"/>
  <c r="K87" i="90"/>
  <c r="J87" i="90"/>
  <c r="I87" i="90"/>
  <c r="H87" i="90"/>
  <c r="G87" i="90"/>
  <c r="F87" i="90"/>
  <c r="E87" i="90"/>
  <c r="D87" i="90"/>
  <c r="C87" i="90"/>
  <c r="B87" i="90"/>
  <c r="BA86" i="90"/>
  <c r="AZ86" i="90"/>
  <c r="AY86" i="90"/>
  <c r="AX86" i="90"/>
  <c r="AW86" i="90"/>
  <c r="AV86" i="90"/>
  <c r="AU86" i="90"/>
  <c r="AT86" i="90"/>
  <c r="AS86" i="90"/>
  <c r="AR86" i="90"/>
  <c r="AQ86" i="90"/>
  <c r="AP86" i="90"/>
  <c r="AO86" i="90"/>
  <c r="AN86" i="90"/>
  <c r="AM86" i="90"/>
  <c r="AL86" i="90"/>
  <c r="AK86" i="90"/>
  <c r="AJ86" i="90"/>
  <c r="AI86" i="90"/>
  <c r="AH86" i="90"/>
  <c r="AG86" i="90"/>
  <c r="AF86" i="90"/>
  <c r="AE86" i="90"/>
  <c r="AD86" i="90"/>
  <c r="AC86" i="90"/>
  <c r="AB86" i="90"/>
  <c r="AA86" i="90"/>
  <c r="Z86" i="90"/>
  <c r="Y86" i="90"/>
  <c r="X86" i="90"/>
  <c r="W86" i="90"/>
  <c r="V86" i="90"/>
  <c r="U86" i="90"/>
  <c r="T86" i="90"/>
  <c r="S86" i="90"/>
  <c r="R86" i="90"/>
  <c r="Q86" i="90"/>
  <c r="P86" i="90"/>
  <c r="O86" i="90"/>
  <c r="N86" i="90"/>
  <c r="M86" i="90"/>
  <c r="L86" i="90"/>
  <c r="K86" i="90"/>
  <c r="J86" i="90"/>
  <c r="I86" i="90"/>
  <c r="H86" i="90"/>
  <c r="G86" i="90"/>
  <c r="F86" i="90"/>
  <c r="E86" i="90"/>
  <c r="D86" i="90"/>
  <c r="C86" i="90"/>
  <c r="B86" i="90"/>
  <c r="BA85" i="90"/>
  <c r="AZ85" i="90"/>
  <c r="AY85" i="90"/>
  <c r="AX85" i="90"/>
  <c r="AW85" i="90"/>
  <c r="AV85" i="90"/>
  <c r="AU85" i="90"/>
  <c r="AT85" i="90"/>
  <c r="AS85" i="90"/>
  <c r="AR85" i="90"/>
  <c r="AQ85" i="90"/>
  <c r="AP85" i="90"/>
  <c r="AO85" i="90"/>
  <c r="AN85" i="90"/>
  <c r="AM85" i="90"/>
  <c r="AL85" i="90"/>
  <c r="AK85" i="90"/>
  <c r="AJ85" i="90"/>
  <c r="AI85" i="90"/>
  <c r="AH85" i="90"/>
  <c r="AG85" i="90"/>
  <c r="AF85" i="90"/>
  <c r="AE85" i="90"/>
  <c r="AD85" i="90"/>
  <c r="AC85" i="90"/>
  <c r="AB85" i="90"/>
  <c r="AA85" i="90"/>
  <c r="Z85" i="90"/>
  <c r="Y85" i="90"/>
  <c r="X85" i="90"/>
  <c r="W85" i="90"/>
  <c r="V85" i="90"/>
  <c r="U85" i="90"/>
  <c r="T85" i="90"/>
  <c r="S85" i="90"/>
  <c r="R85" i="90"/>
  <c r="Q85" i="90"/>
  <c r="P85" i="90"/>
  <c r="O85" i="90"/>
  <c r="N85" i="90"/>
  <c r="M85" i="90"/>
  <c r="L85" i="90"/>
  <c r="K85" i="90"/>
  <c r="J85" i="90"/>
  <c r="I85" i="90"/>
  <c r="H85" i="90"/>
  <c r="G85" i="90"/>
  <c r="F85" i="90"/>
  <c r="E85" i="90"/>
  <c r="D85" i="90"/>
  <c r="C85" i="90"/>
  <c r="B85" i="90"/>
  <c r="BA84" i="90"/>
  <c r="AZ84" i="90"/>
  <c r="AY84" i="90"/>
  <c r="AX84" i="90"/>
  <c r="AW84" i="90"/>
  <c r="AV84" i="90"/>
  <c r="AU84" i="90"/>
  <c r="AT84" i="90"/>
  <c r="AS84" i="90"/>
  <c r="AR84" i="90"/>
  <c r="AQ84" i="90"/>
  <c r="AP84" i="90"/>
  <c r="AO84" i="90"/>
  <c r="AN84" i="90"/>
  <c r="AM84" i="90"/>
  <c r="AL84" i="90"/>
  <c r="AK84" i="90"/>
  <c r="AJ84" i="90"/>
  <c r="AI84" i="90"/>
  <c r="AH84" i="90"/>
  <c r="AG84" i="90"/>
  <c r="AF84" i="90"/>
  <c r="AE84" i="90"/>
  <c r="AD84" i="90"/>
  <c r="AC84" i="90"/>
  <c r="AB84" i="90"/>
  <c r="AA84" i="90"/>
  <c r="Z84" i="90"/>
  <c r="Y84" i="90"/>
  <c r="X84" i="90"/>
  <c r="W84" i="90"/>
  <c r="V84" i="90"/>
  <c r="U84" i="90"/>
  <c r="T84" i="90"/>
  <c r="S84" i="90"/>
  <c r="R84" i="90"/>
  <c r="Q84" i="90"/>
  <c r="P84" i="90"/>
  <c r="O84" i="90"/>
  <c r="N84" i="90"/>
  <c r="M84" i="90"/>
  <c r="L84" i="90"/>
  <c r="K84" i="90"/>
  <c r="J84" i="90"/>
  <c r="I84" i="90"/>
  <c r="H84" i="90"/>
  <c r="G84" i="90"/>
  <c r="F84" i="90"/>
  <c r="E84" i="90"/>
  <c r="D84" i="90"/>
  <c r="C84" i="90"/>
  <c r="B84" i="90"/>
  <c r="BA83" i="90"/>
  <c r="AZ83" i="90"/>
  <c r="AY83" i="90"/>
  <c r="AX83" i="90"/>
  <c r="AW83" i="90"/>
  <c r="AV83" i="90"/>
  <c r="AU83" i="90"/>
  <c r="AT83" i="90"/>
  <c r="AS83" i="90"/>
  <c r="AR83" i="90"/>
  <c r="AQ83" i="90"/>
  <c r="AP83" i="90"/>
  <c r="AO83" i="90"/>
  <c r="AN83" i="90"/>
  <c r="AM83" i="90"/>
  <c r="AL83" i="90"/>
  <c r="AK83" i="90"/>
  <c r="AJ83" i="90"/>
  <c r="AI83" i="90"/>
  <c r="AH83" i="90"/>
  <c r="AG83" i="90"/>
  <c r="AF83" i="90"/>
  <c r="AE83" i="90"/>
  <c r="AD83" i="90"/>
  <c r="AC83" i="90"/>
  <c r="AB83" i="90"/>
  <c r="AA83" i="90"/>
  <c r="Z83" i="90"/>
  <c r="Y83" i="90"/>
  <c r="X83" i="90"/>
  <c r="W83" i="90"/>
  <c r="V83" i="90"/>
  <c r="U83" i="90"/>
  <c r="T83" i="90"/>
  <c r="S83" i="90"/>
  <c r="R83" i="90"/>
  <c r="Q83" i="90"/>
  <c r="P83" i="90"/>
  <c r="O83" i="90"/>
  <c r="N83" i="90"/>
  <c r="M83" i="90"/>
  <c r="L83" i="90"/>
  <c r="K83" i="90"/>
  <c r="J83" i="90"/>
  <c r="I83" i="90"/>
  <c r="H83" i="90"/>
  <c r="G83" i="90"/>
  <c r="F83" i="90"/>
  <c r="E83" i="90"/>
  <c r="D83" i="90"/>
  <c r="C83" i="90"/>
  <c r="B83" i="90"/>
  <c r="BA82" i="90"/>
  <c r="AZ82" i="90"/>
  <c r="AY82" i="90"/>
  <c r="AX82" i="90"/>
  <c r="AW82" i="90"/>
  <c r="AV82" i="90"/>
  <c r="AU82" i="90"/>
  <c r="AT82" i="90"/>
  <c r="AS82" i="90"/>
  <c r="AR82" i="90"/>
  <c r="AQ82" i="90"/>
  <c r="AP82" i="90"/>
  <c r="AO82" i="90"/>
  <c r="AN82" i="90"/>
  <c r="AM82" i="90"/>
  <c r="AL82" i="90"/>
  <c r="AK82" i="90"/>
  <c r="AJ82" i="90"/>
  <c r="AI82" i="90"/>
  <c r="AH82" i="90"/>
  <c r="AG82" i="90"/>
  <c r="AF82" i="90"/>
  <c r="AE82" i="90"/>
  <c r="AD82" i="90"/>
  <c r="AC82" i="90"/>
  <c r="AB82" i="90"/>
  <c r="AA82" i="90"/>
  <c r="Z82" i="90"/>
  <c r="Y82" i="90"/>
  <c r="X82" i="90"/>
  <c r="W82" i="90"/>
  <c r="V82" i="90"/>
  <c r="U82" i="90"/>
  <c r="T82" i="90"/>
  <c r="S82" i="90"/>
  <c r="R82" i="90"/>
  <c r="Q82" i="90"/>
  <c r="P82" i="90"/>
  <c r="O82" i="90"/>
  <c r="N82" i="90"/>
  <c r="M82" i="90"/>
  <c r="L82" i="90"/>
  <c r="K82" i="90"/>
  <c r="J82" i="90"/>
  <c r="I82" i="90"/>
  <c r="H82" i="90"/>
  <c r="G82" i="90"/>
  <c r="F82" i="90"/>
  <c r="E82" i="90"/>
  <c r="D82" i="90"/>
  <c r="C82" i="90"/>
  <c r="B82" i="90"/>
  <c r="BA81" i="90"/>
  <c r="AZ81" i="90"/>
  <c r="AY81" i="90"/>
  <c r="AX81" i="90"/>
  <c r="AW81" i="90"/>
  <c r="AV81" i="90"/>
  <c r="AU81" i="90"/>
  <c r="AT81" i="90"/>
  <c r="AS81" i="90"/>
  <c r="AR81" i="90"/>
  <c r="AQ81" i="90"/>
  <c r="AP81" i="90"/>
  <c r="AO81" i="90"/>
  <c r="AN81" i="90"/>
  <c r="AM81" i="90"/>
  <c r="AL81" i="90"/>
  <c r="AK81" i="90"/>
  <c r="AJ81" i="90"/>
  <c r="AI81" i="90"/>
  <c r="AH81" i="90"/>
  <c r="AG81" i="90"/>
  <c r="AF81" i="90"/>
  <c r="AE81" i="90"/>
  <c r="AD81" i="90"/>
  <c r="AC81" i="90"/>
  <c r="AB81" i="90"/>
  <c r="AA81" i="90"/>
  <c r="Z81" i="90"/>
  <c r="Y81" i="90"/>
  <c r="X81" i="90"/>
  <c r="W81" i="90"/>
  <c r="V81" i="90"/>
  <c r="U81" i="90"/>
  <c r="T81" i="90"/>
  <c r="S81" i="90"/>
  <c r="R81" i="90"/>
  <c r="Q81" i="90"/>
  <c r="P81" i="90"/>
  <c r="O81" i="90"/>
  <c r="N81" i="90"/>
  <c r="M81" i="90"/>
  <c r="L81" i="90"/>
  <c r="K81" i="90"/>
  <c r="J81" i="90"/>
  <c r="I81" i="90"/>
  <c r="H81" i="90"/>
  <c r="G81" i="90"/>
  <c r="F81" i="90"/>
  <c r="E81" i="90"/>
  <c r="D81" i="90"/>
  <c r="C81" i="90"/>
  <c r="B81" i="90"/>
  <c r="BA80" i="90"/>
  <c r="AZ80" i="90"/>
  <c r="AY80" i="90"/>
  <c r="AX80" i="90"/>
  <c r="AW80" i="90"/>
  <c r="AV80" i="90"/>
  <c r="AU80" i="90"/>
  <c r="AT80" i="90"/>
  <c r="AS80" i="90"/>
  <c r="AR80" i="90"/>
  <c r="AQ80" i="90"/>
  <c r="AP80" i="90"/>
  <c r="AO80" i="90"/>
  <c r="AN80" i="90"/>
  <c r="AM80" i="90"/>
  <c r="AL80" i="90"/>
  <c r="AK80" i="90"/>
  <c r="AJ80" i="90"/>
  <c r="AI80" i="90"/>
  <c r="AH80" i="90"/>
  <c r="AG80" i="90"/>
  <c r="AF80" i="90"/>
  <c r="AE80" i="90"/>
  <c r="AD80" i="90"/>
  <c r="AC80" i="90"/>
  <c r="AB80" i="90"/>
  <c r="AA80" i="90"/>
  <c r="Z80" i="90"/>
  <c r="Y80" i="90"/>
  <c r="X80" i="90"/>
  <c r="W80" i="90"/>
  <c r="V80" i="90"/>
  <c r="U80" i="90"/>
  <c r="T80" i="90"/>
  <c r="S80" i="90"/>
  <c r="R80" i="90"/>
  <c r="Q80" i="90"/>
  <c r="P80" i="90"/>
  <c r="O80" i="90"/>
  <c r="N80" i="90"/>
  <c r="M80" i="90"/>
  <c r="L80" i="90"/>
  <c r="K80" i="90"/>
  <c r="J80" i="90"/>
  <c r="I80" i="90"/>
  <c r="H80" i="90"/>
  <c r="G80" i="90"/>
  <c r="F80" i="90"/>
  <c r="E80" i="90"/>
  <c r="D80" i="90"/>
  <c r="C80" i="90"/>
  <c r="B80" i="90"/>
  <c r="BA79" i="90"/>
  <c r="AZ79" i="90"/>
  <c r="AY79" i="90"/>
  <c r="AX79" i="90"/>
  <c r="AW79" i="90"/>
  <c r="AV79" i="90"/>
  <c r="AU79" i="90"/>
  <c r="AT79" i="90"/>
  <c r="AS79" i="90"/>
  <c r="AR79" i="90"/>
  <c r="AQ79" i="90"/>
  <c r="AP79" i="90"/>
  <c r="AO79" i="90"/>
  <c r="AN79" i="90"/>
  <c r="AM79" i="90"/>
  <c r="AL79" i="90"/>
  <c r="AK79" i="90"/>
  <c r="AJ79" i="90"/>
  <c r="AI79" i="90"/>
  <c r="AH79" i="90"/>
  <c r="AG79" i="90"/>
  <c r="AF79" i="90"/>
  <c r="AE79" i="90"/>
  <c r="AD79" i="90"/>
  <c r="AC79" i="90"/>
  <c r="AB79" i="90"/>
  <c r="AA79" i="90"/>
  <c r="Z79" i="90"/>
  <c r="Y79" i="90"/>
  <c r="X79" i="90"/>
  <c r="W79" i="90"/>
  <c r="V79" i="90"/>
  <c r="U79" i="90"/>
  <c r="T79" i="90"/>
  <c r="S79" i="90"/>
  <c r="R79" i="90"/>
  <c r="Q79" i="90"/>
  <c r="P79" i="90"/>
  <c r="O79" i="90"/>
  <c r="N79" i="90"/>
  <c r="M79" i="90"/>
  <c r="L79" i="90"/>
  <c r="K79" i="90"/>
  <c r="J79" i="90"/>
  <c r="I79" i="90"/>
  <c r="H79" i="90"/>
  <c r="G79" i="90"/>
  <c r="F79" i="90"/>
  <c r="E79" i="90"/>
  <c r="D79" i="90"/>
  <c r="C79" i="90"/>
  <c r="B79" i="90"/>
  <c r="BA78" i="90"/>
  <c r="AZ78" i="90"/>
  <c r="AY78" i="90"/>
  <c r="AX78" i="90"/>
  <c r="AW78" i="90"/>
  <c r="AV78" i="90"/>
  <c r="AU78" i="90"/>
  <c r="AT78" i="90"/>
  <c r="AS78" i="90"/>
  <c r="AR78" i="90"/>
  <c r="AQ78" i="90"/>
  <c r="AP78" i="90"/>
  <c r="AO78" i="90"/>
  <c r="AN78" i="90"/>
  <c r="AM78" i="90"/>
  <c r="AL78" i="90"/>
  <c r="AK78" i="90"/>
  <c r="AJ78" i="90"/>
  <c r="AI78" i="90"/>
  <c r="AH78" i="90"/>
  <c r="AG78" i="90"/>
  <c r="AF78" i="90"/>
  <c r="AE78" i="90"/>
  <c r="AD78" i="90"/>
  <c r="AC78" i="90"/>
  <c r="AB78" i="90"/>
  <c r="AA78" i="90"/>
  <c r="Z78" i="90"/>
  <c r="Y78" i="90"/>
  <c r="X78" i="90"/>
  <c r="W78" i="90"/>
  <c r="V78" i="90"/>
  <c r="U78" i="90"/>
  <c r="T78" i="90"/>
  <c r="S78" i="90"/>
  <c r="R78" i="90"/>
  <c r="Q78" i="90"/>
  <c r="P78" i="90"/>
  <c r="O78" i="90"/>
  <c r="N78" i="90"/>
  <c r="M78" i="90"/>
  <c r="L78" i="90"/>
  <c r="K78" i="90"/>
  <c r="J78" i="90"/>
  <c r="I78" i="90"/>
  <c r="H78" i="90"/>
  <c r="G78" i="90"/>
  <c r="F78" i="90"/>
  <c r="E78" i="90"/>
  <c r="D78" i="90"/>
  <c r="C78" i="90"/>
  <c r="B78" i="90"/>
  <c r="BA77" i="90"/>
  <c r="AZ77" i="90"/>
  <c r="AY77" i="90"/>
  <c r="AX77" i="90"/>
  <c r="AW77" i="90"/>
  <c r="AV77" i="90"/>
  <c r="AU77" i="90"/>
  <c r="AT77" i="90"/>
  <c r="AS77" i="90"/>
  <c r="AR77" i="90"/>
  <c r="AQ77" i="90"/>
  <c r="AP77" i="90"/>
  <c r="AO77" i="90"/>
  <c r="AN77" i="90"/>
  <c r="AM77" i="90"/>
  <c r="AL77" i="90"/>
  <c r="AK77" i="90"/>
  <c r="AJ77" i="90"/>
  <c r="AI77" i="90"/>
  <c r="AH77" i="90"/>
  <c r="AG77" i="90"/>
  <c r="AF77" i="90"/>
  <c r="AE77" i="90"/>
  <c r="AD77" i="90"/>
  <c r="AC77" i="90"/>
  <c r="AB77" i="90"/>
  <c r="AA77" i="90"/>
  <c r="Z77" i="90"/>
  <c r="Y77" i="90"/>
  <c r="X77" i="90"/>
  <c r="W77" i="90"/>
  <c r="V77" i="90"/>
  <c r="U77" i="90"/>
  <c r="T77" i="90"/>
  <c r="S77" i="90"/>
  <c r="R77" i="90"/>
  <c r="Q77" i="90"/>
  <c r="P77" i="90"/>
  <c r="O77" i="90"/>
  <c r="N77" i="90"/>
  <c r="M77" i="90"/>
  <c r="L77" i="90"/>
  <c r="K77" i="90"/>
  <c r="J77" i="90"/>
  <c r="I77" i="90"/>
  <c r="H77" i="90"/>
  <c r="G77" i="90"/>
  <c r="F77" i="90"/>
  <c r="E77" i="90"/>
  <c r="D77" i="90"/>
  <c r="C77" i="90"/>
  <c r="B77" i="90"/>
  <c r="BA76" i="90"/>
  <c r="AZ76" i="90"/>
  <c r="AY76" i="90"/>
  <c r="AX76" i="90"/>
  <c r="AW76" i="90"/>
  <c r="AV76" i="90"/>
  <c r="AU76" i="90"/>
  <c r="AT76" i="90"/>
  <c r="AS76" i="90"/>
  <c r="AR76" i="90"/>
  <c r="AQ76" i="90"/>
  <c r="AP76" i="90"/>
  <c r="AO76" i="90"/>
  <c r="AN76" i="90"/>
  <c r="AM76" i="90"/>
  <c r="AL76" i="90"/>
  <c r="AK76" i="90"/>
  <c r="AJ76" i="90"/>
  <c r="AI76" i="90"/>
  <c r="AH76" i="90"/>
  <c r="AG76" i="90"/>
  <c r="AF76" i="90"/>
  <c r="AE76" i="90"/>
  <c r="AD76" i="90"/>
  <c r="AC76" i="90"/>
  <c r="AB76" i="90"/>
  <c r="AA76" i="90"/>
  <c r="Z76" i="90"/>
  <c r="Y76" i="90"/>
  <c r="X76" i="90"/>
  <c r="W76" i="90"/>
  <c r="V76" i="90"/>
  <c r="U76" i="90"/>
  <c r="T76" i="90"/>
  <c r="S76" i="90"/>
  <c r="R76" i="90"/>
  <c r="Q76" i="90"/>
  <c r="P76" i="90"/>
  <c r="O76" i="90"/>
  <c r="N76" i="90"/>
  <c r="M76" i="90"/>
  <c r="L76" i="90"/>
  <c r="K76" i="90"/>
  <c r="J76" i="90"/>
  <c r="I76" i="90"/>
  <c r="H76" i="90"/>
  <c r="G76" i="90"/>
  <c r="F76" i="90"/>
  <c r="E76" i="90"/>
  <c r="D76" i="90"/>
  <c r="C76" i="90"/>
  <c r="B76" i="90"/>
  <c r="BA75" i="90"/>
  <c r="AZ75" i="90"/>
  <c r="AY75" i="90"/>
  <c r="AX75" i="90"/>
  <c r="AW75" i="90"/>
  <c r="AV75" i="90"/>
  <c r="AU75" i="90"/>
  <c r="AT75" i="90"/>
  <c r="AS75" i="90"/>
  <c r="AR75" i="90"/>
  <c r="AQ75" i="90"/>
  <c r="AP75" i="90"/>
  <c r="AO75" i="90"/>
  <c r="AN75" i="90"/>
  <c r="AM75" i="90"/>
  <c r="AL75" i="90"/>
  <c r="AK75" i="90"/>
  <c r="AJ75" i="90"/>
  <c r="AI75" i="90"/>
  <c r="AH75" i="90"/>
  <c r="AG75" i="90"/>
  <c r="AF75" i="90"/>
  <c r="AE75" i="90"/>
  <c r="AD75" i="90"/>
  <c r="AC75" i="90"/>
  <c r="AB75" i="90"/>
  <c r="AA75" i="90"/>
  <c r="Z75" i="90"/>
  <c r="Y75" i="90"/>
  <c r="X75" i="90"/>
  <c r="W75" i="90"/>
  <c r="V75" i="90"/>
  <c r="U75" i="90"/>
  <c r="T75" i="90"/>
  <c r="S75" i="90"/>
  <c r="R75" i="90"/>
  <c r="Q75" i="90"/>
  <c r="P75" i="90"/>
  <c r="O75" i="90"/>
  <c r="N75" i="90"/>
  <c r="M75" i="90"/>
  <c r="L75" i="90"/>
  <c r="K75" i="90"/>
  <c r="J75" i="90"/>
  <c r="I75" i="90"/>
  <c r="H75" i="90"/>
  <c r="G75" i="90"/>
  <c r="F75" i="90"/>
  <c r="E75" i="90"/>
  <c r="D75" i="90"/>
  <c r="C75" i="90"/>
  <c r="B75" i="90"/>
  <c r="BA74" i="90"/>
  <c r="AZ74" i="90"/>
  <c r="AY74" i="90"/>
  <c r="AX74" i="90"/>
  <c r="AW74" i="90"/>
  <c r="AV74" i="90"/>
  <c r="AU74" i="90"/>
  <c r="AT74" i="90"/>
  <c r="AS74" i="90"/>
  <c r="AR74" i="90"/>
  <c r="AQ74" i="90"/>
  <c r="AP74" i="90"/>
  <c r="AO74" i="90"/>
  <c r="AN74" i="90"/>
  <c r="AM74" i="90"/>
  <c r="AL74" i="90"/>
  <c r="AK74" i="90"/>
  <c r="AJ74" i="90"/>
  <c r="AI74" i="90"/>
  <c r="AH74" i="90"/>
  <c r="AG74" i="90"/>
  <c r="AF74" i="90"/>
  <c r="AE74" i="90"/>
  <c r="AD74" i="90"/>
  <c r="AC74" i="90"/>
  <c r="AB74" i="90"/>
  <c r="AA74" i="90"/>
  <c r="Z74" i="90"/>
  <c r="Y74" i="90"/>
  <c r="X74" i="90"/>
  <c r="W74" i="90"/>
  <c r="V74" i="90"/>
  <c r="U74" i="90"/>
  <c r="T74" i="90"/>
  <c r="S74" i="90"/>
  <c r="R74" i="90"/>
  <c r="Q74" i="90"/>
  <c r="P74" i="90"/>
  <c r="O74" i="90"/>
  <c r="N74" i="90"/>
  <c r="M74" i="90"/>
  <c r="L74" i="90"/>
  <c r="K74" i="90"/>
  <c r="J74" i="90"/>
  <c r="I74" i="90"/>
  <c r="H74" i="90"/>
  <c r="G74" i="90"/>
  <c r="F74" i="90"/>
  <c r="E74" i="90"/>
  <c r="D74" i="90"/>
  <c r="C74" i="90"/>
  <c r="B74" i="90"/>
  <c r="BA73" i="90"/>
  <c r="AZ73" i="90"/>
  <c r="AY73" i="90"/>
  <c r="AX73" i="90"/>
  <c r="AW73" i="90"/>
  <c r="AV73" i="90"/>
  <c r="AU73" i="90"/>
  <c r="AT73" i="90"/>
  <c r="AS73" i="90"/>
  <c r="AR73" i="90"/>
  <c r="AQ73" i="90"/>
  <c r="AP73" i="90"/>
  <c r="AO73" i="90"/>
  <c r="AN73" i="90"/>
  <c r="AM73" i="90"/>
  <c r="AL73" i="90"/>
  <c r="AK73" i="90"/>
  <c r="AJ73" i="90"/>
  <c r="AI73" i="90"/>
  <c r="AH73" i="90"/>
  <c r="AG73" i="90"/>
  <c r="AF73" i="90"/>
  <c r="AE73" i="90"/>
  <c r="AD73" i="90"/>
  <c r="AC73" i="90"/>
  <c r="AB73" i="90"/>
  <c r="AA73" i="90"/>
  <c r="Z73" i="90"/>
  <c r="Y73" i="90"/>
  <c r="X73" i="90"/>
  <c r="W73" i="90"/>
  <c r="V73" i="90"/>
  <c r="U73" i="90"/>
  <c r="T73" i="90"/>
  <c r="S73" i="90"/>
  <c r="R73" i="90"/>
  <c r="Q73" i="90"/>
  <c r="P73" i="90"/>
  <c r="O73" i="90"/>
  <c r="N73" i="90"/>
  <c r="M73" i="90"/>
  <c r="L73" i="90"/>
  <c r="K73" i="90"/>
  <c r="J73" i="90"/>
  <c r="I73" i="90"/>
  <c r="H73" i="90"/>
  <c r="G73" i="90"/>
  <c r="F73" i="90"/>
  <c r="E73" i="90"/>
  <c r="D73" i="90"/>
  <c r="C73" i="90"/>
  <c r="B73" i="90"/>
  <c r="BA72" i="90"/>
  <c r="AZ72" i="90"/>
  <c r="AY72" i="90"/>
  <c r="AX72" i="90"/>
  <c r="AW72" i="90"/>
  <c r="AV72" i="90"/>
  <c r="AU72" i="90"/>
  <c r="AT72" i="90"/>
  <c r="AS72" i="90"/>
  <c r="AR72" i="90"/>
  <c r="AQ72" i="90"/>
  <c r="AP72" i="90"/>
  <c r="AO72" i="90"/>
  <c r="AN72" i="90"/>
  <c r="AM72" i="90"/>
  <c r="AL72" i="90"/>
  <c r="AK72" i="90"/>
  <c r="AJ72" i="90"/>
  <c r="AI72" i="90"/>
  <c r="AH72" i="90"/>
  <c r="AG72" i="90"/>
  <c r="AF72" i="90"/>
  <c r="AE72" i="90"/>
  <c r="AD72" i="90"/>
  <c r="AC72" i="90"/>
  <c r="AB72" i="90"/>
  <c r="AA72" i="90"/>
  <c r="Z72" i="90"/>
  <c r="Y72" i="90"/>
  <c r="X72" i="90"/>
  <c r="W72" i="90"/>
  <c r="V72" i="90"/>
  <c r="U72" i="90"/>
  <c r="T72" i="90"/>
  <c r="S72" i="90"/>
  <c r="R72" i="90"/>
  <c r="Q72" i="90"/>
  <c r="P72" i="90"/>
  <c r="O72" i="90"/>
  <c r="N72" i="90"/>
  <c r="M72" i="90"/>
  <c r="L72" i="90"/>
  <c r="K72" i="90"/>
  <c r="J72" i="90"/>
  <c r="I72" i="90"/>
  <c r="H72" i="90"/>
  <c r="G72" i="90"/>
  <c r="F72" i="90"/>
  <c r="E72" i="90"/>
  <c r="D72" i="90"/>
  <c r="C72" i="90"/>
  <c r="B72" i="90"/>
  <c r="BA71" i="90"/>
  <c r="AZ71" i="90"/>
  <c r="AY71" i="90"/>
  <c r="AX71" i="90"/>
  <c r="AW71" i="90"/>
  <c r="AV71" i="90"/>
  <c r="AU71" i="90"/>
  <c r="AT71" i="90"/>
  <c r="AS71" i="90"/>
  <c r="AR71" i="90"/>
  <c r="AQ71" i="90"/>
  <c r="AP71" i="90"/>
  <c r="AO71" i="90"/>
  <c r="AN71" i="90"/>
  <c r="AM71" i="90"/>
  <c r="AL71" i="90"/>
  <c r="AK71" i="90"/>
  <c r="AJ71" i="90"/>
  <c r="AI71" i="90"/>
  <c r="AH71" i="90"/>
  <c r="AG71" i="90"/>
  <c r="AF71" i="90"/>
  <c r="AE71" i="90"/>
  <c r="AD71" i="90"/>
  <c r="AC71" i="90"/>
  <c r="AB71" i="90"/>
  <c r="AA71" i="90"/>
  <c r="Z71" i="90"/>
  <c r="Y71" i="90"/>
  <c r="X71" i="90"/>
  <c r="W71" i="90"/>
  <c r="V71" i="90"/>
  <c r="U71" i="90"/>
  <c r="T71" i="90"/>
  <c r="S71" i="90"/>
  <c r="R71" i="90"/>
  <c r="Q71" i="90"/>
  <c r="P71" i="90"/>
  <c r="O71" i="90"/>
  <c r="N71" i="90"/>
  <c r="M71" i="90"/>
  <c r="L71" i="90"/>
  <c r="K71" i="90"/>
  <c r="J71" i="90"/>
  <c r="I71" i="90"/>
  <c r="H71" i="90"/>
  <c r="G71" i="90"/>
  <c r="F71" i="90"/>
  <c r="E71" i="90"/>
  <c r="D71" i="90"/>
  <c r="C71" i="90"/>
  <c r="B71" i="90"/>
  <c r="BA70" i="90"/>
  <c r="AZ70" i="90"/>
  <c r="AY70" i="90"/>
  <c r="AX70" i="90"/>
  <c r="AW70" i="90"/>
  <c r="AV70" i="90"/>
  <c r="AU70" i="90"/>
  <c r="AT70" i="90"/>
  <c r="AS70" i="90"/>
  <c r="AR70" i="90"/>
  <c r="AQ70" i="90"/>
  <c r="AP70" i="90"/>
  <c r="AO70" i="90"/>
  <c r="AN70" i="90"/>
  <c r="AM70" i="90"/>
  <c r="AL70" i="90"/>
  <c r="AK70" i="90"/>
  <c r="AJ70" i="90"/>
  <c r="AI70" i="90"/>
  <c r="AH70" i="90"/>
  <c r="AG70" i="90"/>
  <c r="AF70" i="90"/>
  <c r="AE70" i="90"/>
  <c r="AD70" i="90"/>
  <c r="AC70" i="90"/>
  <c r="AB70" i="90"/>
  <c r="AA70" i="90"/>
  <c r="Z70" i="90"/>
  <c r="Y70" i="90"/>
  <c r="X70" i="90"/>
  <c r="W70" i="90"/>
  <c r="V70" i="90"/>
  <c r="U70" i="90"/>
  <c r="T70" i="90"/>
  <c r="S70" i="90"/>
  <c r="R70" i="90"/>
  <c r="Q70" i="90"/>
  <c r="P70" i="90"/>
  <c r="O70" i="90"/>
  <c r="N70" i="90"/>
  <c r="M70" i="90"/>
  <c r="L70" i="90"/>
  <c r="K70" i="90"/>
  <c r="J70" i="90"/>
  <c r="I70" i="90"/>
  <c r="H70" i="90"/>
  <c r="G70" i="90"/>
  <c r="F70" i="90"/>
  <c r="E70" i="90"/>
  <c r="D70" i="90"/>
  <c r="C70" i="90"/>
  <c r="B70" i="90"/>
  <c r="BA69" i="90"/>
  <c r="AZ69" i="90"/>
  <c r="AY69" i="90"/>
  <c r="AX69" i="90"/>
  <c r="AW69" i="90"/>
  <c r="AV69" i="90"/>
  <c r="AU69" i="90"/>
  <c r="AT69" i="90"/>
  <c r="AS69" i="90"/>
  <c r="AR69" i="90"/>
  <c r="AQ69" i="90"/>
  <c r="AP69" i="90"/>
  <c r="AO69" i="90"/>
  <c r="AN69" i="90"/>
  <c r="AM69" i="90"/>
  <c r="AL69" i="90"/>
  <c r="AK69" i="90"/>
  <c r="AJ69" i="90"/>
  <c r="AI69" i="90"/>
  <c r="AH69" i="90"/>
  <c r="AG69" i="90"/>
  <c r="AF69" i="90"/>
  <c r="AE69" i="90"/>
  <c r="AD69" i="90"/>
  <c r="AC69" i="90"/>
  <c r="AB69" i="90"/>
  <c r="AA69" i="90"/>
  <c r="Z69" i="90"/>
  <c r="Y69" i="90"/>
  <c r="X69" i="90"/>
  <c r="W69" i="90"/>
  <c r="V69" i="90"/>
  <c r="U69" i="90"/>
  <c r="T69" i="90"/>
  <c r="S69" i="90"/>
  <c r="R69" i="90"/>
  <c r="Q69" i="90"/>
  <c r="P69" i="90"/>
  <c r="O69" i="90"/>
  <c r="N69" i="90"/>
  <c r="M69" i="90"/>
  <c r="L69" i="90"/>
  <c r="K69" i="90"/>
  <c r="J69" i="90"/>
  <c r="I69" i="90"/>
  <c r="H69" i="90"/>
  <c r="G69" i="90"/>
  <c r="F69" i="90"/>
  <c r="E69" i="90"/>
  <c r="D69" i="90"/>
  <c r="C69" i="90"/>
  <c r="B69" i="90"/>
  <c r="BA68" i="90"/>
  <c r="AZ68" i="90"/>
  <c r="AY68" i="90"/>
  <c r="AX68" i="90"/>
  <c r="AW68" i="90"/>
  <c r="AV68" i="90"/>
  <c r="AU68" i="90"/>
  <c r="AT68" i="90"/>
  <c r="AS68" i="90"/>
  <c r="AR68" i="90"/>
  <c r="AQ68" i="90"/>
  <c r="AP68" i="90"/>
  <c r="AO68" i="90"/>
  <c r="AN68" i="90"/>
  <c r="AM68" i="90"/>
  <c r="AL68" i="90"/>
  <c r="AK68" i="90"/>
  <c r="AJ68" i="90"/>
  <c r="AI68" i="90"/>
  <c r="AH68" i="90"/>
  <c r="AG68" i="90"/>
  <c r="AF68" i="90"/>
  <c r="AE68" i="90"/>
  <c r="AD68" i="90"/>
  <c r="AC68" i="90"/>
  <c r="AB68" i="90"/>
  <c r="AA68" i="90"/>
  <c r="Z68" i="90"/>
  <c r="Y68" i="90"/>
  <c r="X68" i="90"/>
  <c r="W68" i="90"/>
  <c r="V68" i="90"/>
  <c r="U68" i="90"/>
  <c r="T68" i="90"/>
  <c r="S68" i="90"/>
  <c r="R68" i="90"/>
  <c r="Q68" i="90"/>
  <c r="P68" i="90"/>
  <c r="O68" i="90"/>
  <c r="N68" i="90"/>
  <c r="M68" i="90"/>
  <c r="L68" i="90"/>
  <c r="K68" i="90"/>
  <c r="J68" i="90"/>
  <c r="I68" i="90"/>
  <c r="H68" i="90"/>
  <c r="G68" i="90"/>
  <c r="F68" i="90"/>
  <c r="E68" i="90"/>
  <c r="D68" i="90"/>
  <c r="C68" i="90"/>
  <c r="B68" i="90"/>
  <c r="BA67" i="90"/>
  <c r="AZ67" i="90"/>
  <c r="AY67" i="90"/>
  <c r="AX67" i="90"/>
  <c r="AW67" i="90"/>
  <c r="AV67" i="90"/>
  <c r="AU67" i="90"/>
  <c r="AT67" i="90"/>
  <c r="AS67" i="90"/>
  <c r="AR67" i="90"/>
  <c r="AQ67" i="90"/>
  <c r="AP67" i="90"/>
  <c r="AO67" i="90"/>
  <c r="AN67" i="90"/>
  <c r="AM67" i="90"/>
  <c r="AL67" i="90"/>
  <c r="AK67" i="90"/>
  <c r="AJ67" i="90"/>
  <c r="AI67" i="90"/>
  <c r="AH67" i="90"/>
  <c r="AG67" i="90"/>
  <c r="AF67" i="90"/>
  <c r="AE67" i="90"/>
  <c r="AD67" i="90"/>
  <c r="AC67" i="90"/>
  <c r="AB67" i="90"/>
  <c r="AA67" i="90"/>
  <c r="Z67" i="90"/>
  <c r="Y67" i="90"/>
  <c r="X67" i="90"/>
  <c r="W67" i="90"/>
  <c r="V67" i="90"/>
  <c r="U67" i="90"/>
  <c r="T67" i="90"/>
  <c r="S67" i="90"/>
  <c r="R67" i="90"/>
  <c r="Q67" i="90"/>
  <c r="P67" i="90"/>
  <c r="O67" i="90"/>
  <c r="N67" i="90"/>
  <c r="M67" i="90"/>
  <c r="L67" i="90"/>
  <c r="K67" i="90"/>
  <c r="J67" i="90"/>
  <c r="I67" i="90"/>
  <c r="H67" i="90"/>
  <c r="G67" i="90"/>
  <c r="F67" i="90"/>
  <c r="E67" i="90"/>
  <c r="D67" i="90"/>
  <c r="C67" i="90"/>
  <c r="B67" i="90"/>
  <c r="BA66" i="90"/>
  <c r="AZ66" i="90"/>
  <c r="AY66" i="90"/>
  <c r="AX66" i="90"/>
  <c r="AW66" i="90"/>
  <c r="AV66" i="90"/>
  <c r="AU66" i="90"/>
  <c r="AT66" i="90"/>
  <c r="AS66" i="90"/>
  <c r="AR66" i="90"/>
  <c r="AQ66" i="90"/>
  <c r="AP66" i="90"/>
  <c r="AO66" i="90"/>
  <c r="AN66" i="90"/>
  <c r="AM66" i="90"/>
  <c r="AL66" i="90"/>
  <c r="AK66" i="90"/>
  <c r="AJ66" i="90"/>
  <c r="AI66" i="90"/>
  <c r="AH66" i="90"/>
  <c r="AG66" i="90"/>
  <c r="AF66" i="90"/>
  <c r="AE66" i="90"/>
  <c r="AD66" i="90"/>
  <c r="AC66" i="90"/>
  <c r="AB66" i="90"/>
  <c r="AA66" i="90"/>
  <c r="Z66" i="90"/>
  <c r="Y66" i="90"/>
  <c r="X66" i="90"/>
  <c r="W66" i="90"/>
  <c r="V66" i="90"/>
  <c r="U66" i="90"/>
  <c r="T66" i="90"/>
  <c r="S66" i="90"/>
  <c r="R66" i="90"/>
  <c r="Q66" i="90"/>
  <c r="P66" i="90"/>
  <c r="O66" i="90"/>
  <c r="N66" i="90"/>
  <c r="M66" i="90"/>
  <c r="L66" i="90"/>
  <c r="K66" i="90"/>
  <c r="J66" i="90"/>
  <c r="I66" i="90"/>
  <c r="H66" i="90"/>
  <c r="G66" i="90"/>
  <c r="F66" i="90"/>
  <c r="E66" i="90"/>
  <c r="D66" i="90"/>
  <c r="C66" i="90"/>
  <c r="B66" i="90"/>
  <c r="BA65" i="90"/>
  <c r="AZ65" i="90"/>
  <c r="AY65" i="90"/>
  <c r="AX65" i="90"/>
  <c r="AW65" i="90"/>
  <c r="AV65" i="90"/>
  <c r="AU65" i="90"/>
  <c r="AT65" i="90"/>
  <c r="AS65" i="90"/>
  <c r="AR65" i="90"/>
  <c r="AQ65" i="90"/>
  <c r="AP65" i="90"/>
  <c r="AO65" i="90"/>
  <c r="AN65" i="90"/>
  <c r="AM65" i="90"/>
  <c r="AL65" i="90"/>
  <c r="AK65" i="90"/>
  <c r="AJ65" i="90"/>
  <c r="AI65" i="90"/>
  <c r="AH65" i="90"/>
  <c r="AG65" i="90"/>
  <c r="AF65" i="90"/>
  <c r="AE65" i="90"/>
  <c r="AD65" i="90"/>
  <c r="AC65" i="90"/>
  <c r="AB65" i="90"/>
  <c r="AA65" i="90"/>
  <c r="Z65" i="90"/>
  <c r="Y65" i="90"/>
  <c r="X65" i="90"/>
  <c r="W65" i="90"/>
  <c r="V65" i="90"/>
  <c r="U65" i="90"/>
  <c r="T65" i="90"/>
  <c r="S65" i="90"/>
  <c r="R65" i="90"/>
  <c r="Q65" i="90"/>
  <c r="P65" i="90"/>
  <c r="O65" i="90"/>
  <c r="N65" i="90"/>
  <c r="M65" i="90"/>
  <c r="L65" i="90"/>
  <c r="K65" i="90"/>
  <c r="J65" i="90"/>
  <c r="I65" i="90"/>
  <c r="H65" i="90"/>
  <c r="G65" i="90"/>
  <c r="F65" i="90"/>
  <c r="E65" i="90"/>
  <c r="D65" i="90"/>
  <c r="C65" i="90"/>
  <c r="B65" i="90"/>
  <c r="BA64" i="90"/>
  <c r="AZ64" i="90"/>
  <c r="AY64" i="90"/>
  <c r="AX64" i="90"/>
  <c r="AW64" i="90"/>
  <c r="AV64" i="90"/>
  <c r="AU64" i="90"/>
  <c r="AT64" i="90"/>
  <c r="AS64" i="90"/>
  <c r="AR64" i="90"/>
  <c r="AQ64" i="90"/>
  <c r="AP64" i="90"/>
  <c r="AO64" i="90"/>
  <c r="AN64" i="90"/>
  <c r="AM64" i="90"/>
  <c r="AL64" i="90"/>
  <c r="AK64" i="90"/>
  <c r="AJ64" i="90"/>
  <c r="AI64" i="90"/>
  <c r="AH64" i="90"/>
  <c r="AG64" i="90"/>
  <c r="AF64" i="90"/>
  <c r="AE64" i="90"/>
  <c r="AD64" i="90"/>
  <c r="AC64" i="90"/>
  <c r="AB64" i="90"/>
  <c r="AA64" i="90"/>
  <c r="Z64" i="90"/>
  <c r="Y64" i="90"/>
  <c r="X64" i="90"/>
  <c r="W64" i="90"/>
  <c r="V64" i="90"/>
  <c r="U64" i="90"/>
  <c r="T64" i="90"/>
  <c r="S64" i="90"/>
  <c r="R64" i="90"/>
  <c r="Q64" i="90"/>
  <c r="P64" i="90"/>
  <c r="O64" i="90"/>
  <c r="N64" i="90"/>
  <c r="M64" i="90"/>
  <c r="L64" i="90"/>
  <c r="K64" i="90"/>
  <c r="J64" i="90"/>
  <c r="I64" i="90"/>
  <c r="H64" i="90"/>
  <c r="G64" i="90"/>
  <c r="F64" i="90"/>
  <c r="E64" i="90"/>
  <c r="D64" i="90"/>
  <c r="C64" i="90"/>
  <c r="B64" i="90"/>
  <c r="BA63" i="90"/>
  <c r="AZ63" i="90"/>
  <c r="AY63" i="90"/>
  <c r="AX63" i="90"/>
  <c r="AW63" i="90"/>
  <c r="AV63" i="90"/>
  <c r="AU63" i="90"/>
  <c r="AT63" i="90"/>
  <c r="AS63" i="90"/>
  <c r="AR63" i="90"/>
  <c r="AQ63" i="90"/>
  <c r="AP63" i="90"/>
  <c r="AO63" i="90"/>
  <c r="AN63" i="90"/>
  <c r="AM63" i="90"/>
  <c r="AL63" i="90"/>
  <c r="AK63" i="90"/>
  <c r="AJ63" i="90"/>
  <c r="AI63" i="90"/>
  <c r="AH63" i="90"/>
  <c r="AG63" i="90"/>
  <c r="AF63" i="90"/>
  <c r="AE63" i="90"/>
  <c r="AD63" i="90"/>
  <c r="AC63" i="90"/>
  <c r="AB63" i="90"/>
  <c r="AA63" i="90"/>
  <c r="Z63" i="90"/>
  <c r="Y63" i="90"/>
  <c r="X63" i="90"/>
  <c r="W63" i="90"/>
  <c r="V63" i="90"/>
  <c r="U63" i="90"/>
  <c r="T63" i="90"/>
  <c r="S63" i="90"/>
  <c r="R63" i="90"/>
  <c r="Q63" i="90"/>
  <c r="P63" i="90"/>
  <c r="O63" i="90"/>
  <c r="N63" i="90"/>
  <c r="M63" i="90"/>
  <c r="L63" i="90"/>
  <c r="K63" i="90"/>
  <c r="J63" i="90"/>
  <c r="I63" i="90"/>
  <c r="H63" i="90"/>
  <c r="G63" i="90"/>
  <c r="F63" i="90"/>
  <c r="E63" i="90"/>
  <c r="D63" i="90"/>
  <c r="C63" i="90"/>
  <c r="B63" i="90"/>
  <c r="BA62" i="90"/>
  <c r="AZ62" i="90"/>
  <c r="AY62" i="90"/>
  <c r="AX62" i="90"/>
  <c r="AW62" i="90"/>
  <c r="AV62" i="90"/>
  <c r="AU62" i="90"/>
  <c r="AT62" i="90"/>
  <c r="AS62" i="90"/>
  <c r="AR62" i="90"/>
  <c r="AQ62" i="90"/>
  <c r="AP62" i="90"/>
  <c r="AO62" i="90"/>
  <c r="AN62" i="90"/>
  <c r="AM62" i="90"/>
  <c r="AL62" i="90"/>
  <c r="AK62" i="90"/>
  <c r="AJ62" i="90"/>
  <c r="AI62" i="90"/>
  <c r="AH62" i="90"/>
  <c r="AG62" i="90"/>
  <c r="AF62" i="90"/>
  <c r="AE62" i="90"/>
  <c r="AD62" i="90"/>
  <c r="AC62" i="90"/>
  <c r="AB62" i="90"/>
  <c r="AA62" i="90"/>
  <c r="Z62" i="90"/>
  <c r="Y62" i="90"/>
  <c r="X62" i="90"/>
  <c r="W62" i="90"/>
  <c r="V62" i="90"/>
  <c r="U62" i="90"/>
  <c r="T62" i="90"/>
  <c r="S62" i="90"/>
  <c r="R62" i="90"/>
  <c r="Q62" i="90"/>
  <c r="P62" i="90"/>
  <c r="O62" i="90"/>
  <c r="N62" i="90"/>
  <c r="M62" i="90"/>
  <c r="L62" i="90"/>
  <c r="K62" i="90"/>
  <c r="J62" i="90"/>
  <c r="I62" i="90"/>
  <c r="H62" i="90"/>
  <c r="G62" i="90"/>
  <c r="F62" i="90"/>
  <c r="E62" i="90"/>
  <c r="D62" i="90"/>
  <c r="C62" i="90"/>
  <c r="B62" i="90"/>
  <c r="BA61" i="90"/>
  <c r="AZ61" i="90"/>
  <c r="AY61" i="90"/>
  <c r="AX61" i="90"/>
  <c r="AW61" i="90"/>
  <c r="AV61" i="90"/>
  <c r="AU61" i="90"/>
  <c r="AT61" i="90"/>
  <c r="AS61" i="90"/>
  <c r="AR61" i="90"/>
  <c r="AQ61" i="90"/>
  <c r="AP61" i="90"/>
  <c r="AO61" i="90"/>
  <c r="AN61" i="90"/>
  <c r="AM61" i="90"/>
  <c r="AL61" i="90"/>
  <c r="AK61" i="90"/>
  <c r="AJ61" i="90"/>
  <c r="AI61" i="90"/>
  <c r="AH61" i="90"/>
  <c r="AG61" i="90"/>
  <c r="AF61" i="90"/>
  <c r="AE61" i="90"/>
  <c r="AD61" i="90"/>
  <c r="AC61" i="90"/>
  <c r="AB61" i="90"/>
  <c r="AA61" i="90"/>
  <c r="Z61" i="90"/>
  <c r="Y61" i="90"/>
  <c r="X61" i="90"/>
  <c r="W61" i="90"/>
  <c r="V61" i="90"/>
  <c r="U61" i="90"/>
  <c r="T61" i="90"/>
  <c r="S61" i="90"/>
  <c r="R61" i="90"/>
  <c r="Q61" i="90"/>
  <c r="P61" i="90"/>
  <c r="O61" i="90"/>
  <c r="N61" i="90"/>
  <c r="M61" i="90"/>
  <c r="L61" i="90"/>
  <c r="K61" i="90"/>
  <c r="J61" i="90"/>
  <c r="I61" i="90"/>
  <c r="H61" i="90"/>
  <c r="G61" i="90"/>
  <c r="F61" i="90"/>
  <c r="E61" i="90"/>
  <c r="D61" i="90"/>
  <c r="C61" i="90"/>
  <c r="B61" i="90"/>
  <c r="BA60" i="90"/>
  <c r="AZ60" i="90"/>
  <c r="AY60" i="90"/>
  <c r="AX60" i="90"/>
  <c r="AW60" i="90"/>
  <c r="AV60" i="90"/>
  <c r="AU60" i="90"/>
  <c r="AT60" i="90"/>
  <c r="AS60" i="90"/>
  <c r="AR60" i="90"/>
  <c r="AQ60" i="90"/>
  <c r="AP60" i="90"/>
  <c r="AO60" i="90"/>
  <c r="AN60" i="90"/>
  <c r="AM60" i="90"/>
  <c r="AL60" i="90"/>
  <c r="AK60" i="90"/>
  <c r="AJ60" i="90"/>
  <c r="AI60" i="90"/>
  <c r="AH60" i="90"/>
  <c r="AG60" i="90"/>
  <c r="AF60" i="90"/>
  <c r="AE60" i="90"/>
  <c r="AD60" i="90"/>
  <c r="AC60" i="90"/>
  <c r="AB60" i="90"/>
  <c r="AA60" i="90"/>
  <c r="Z60" i="90"/>
  <c r="Y60" i="90"/>
  <c r="X60" i="90"/>
  <c r="W60" i="90"/>
  <c r="V60" i="90"/>
  <c r="U60" i="90"/>
  <c r="T60" i="90"/>
  <c r="S60" i="90"/>
  <c r="R60" i="90"/>
  <c r="Q60" i="90"/>
  <c r="P60" i="90"/>
  <c r="O60" i="90"/>
  <c r="N60" i="90"/>
  <c r="M60" i="90"/>
  <c r="L60" i="90"/>
  <c r="K60" i="90"/>
  <c r="J60" i="90"/>
  <c r="I60" i="90"/>
  <c r="H60" i="90"/>
  <c r="G60" i="90"/>
  <c r="F60" i="90"/>
  <c r="E60" i="90"/>
  <c r="D60" i="90"/>
  <c r="C60" i="90"/>
  <c r="B60" i="90"/>
  <c r="BA59" i="90"/>
  <c r="AZ59" i="90"/>
  <c r="AY59" i="90"/>
  <c r="AX59" i="90"/>
  <c r="AW59" i="90"/>
  <c r="AV59" i="90"/>
  <c r="AU59" i="90"/>
  <c r="AT59" i="90"/>
  <c r="AS59" i="90"/>
  <c r="AR59" i="90"/>
  <c r="AQ59" i="90"/>
  <c r="AP59" i="90"/>
  <c r="AO59" i="90"/>
  <c r="AN59" i="90"/>
  <c r="AM59" i="90"/>
  <c r="AL59" i="90"/>
  <c r="AK59" i="90"/>
  <c r="AJ59" i="90"/>
  <c r="AI59" i="90"/>
  <c r="AH59" i="90"/>
  <c r="AG59" i="90"/>
  <c r="AF59" i="90"/>
  <c r="AE59" i="90"/>
  <c r="AD59" i="90"/>
  <c r="AC59" i="90"/>
  <c r="AB59" i="90"/>
  <c r="AA59" i="90"/>
  <c r="Z59" i="90"/>
  <c r="Y59" i="90"/>
  <c r="X59" i="90"/>
  <c r="W59" i="90"/>
  <c r="V59" i="90"/>
  <c r="U59" i="90"/>
  <c r="T59" i="90"/>
  <c r="S59" i="90"/>
  <c r="R59" i="90"/>
  <c r="Q59" i="90"/>
  <c r="P59" i="90"/>
  <c r="O59" i="90"/>
  <c r="N59" i="90"/>
  <c r="M59" i="90"/>
  <c r="L59" i="90"/>
  <c r="K59" i="90"/>
  <c r="J59" i="90"/>
  <c r="I59" i="90"/>
  <c r="H59" i="90"/>
  <c r="G59" i="90"/>
  <c r="F59" i="90"/>
  <c r="E59" i="90"/>
  <c r="D59" i="90"/>
  <c r="C59" i="90"/>
  <c r="B59" i="90"/>
  <c r="BA58" i="90"/>
  <c r="AZ58" i="90"/>
  <c r="AY58" i="90"/>
  <c r="AX58" i="90"/>
  <c r="AW58" i="90"/>
  <c r="AV58" i="90"/>
  <c r="AU58" i="90"/>
  <c r="AT58" i="90"/>
  <c r="AS58" i="90"/>
  <c r="AR58" i="90"/>
  <c r="AQ58" i="90"/>
  <c r="AP58" i="90"/>
  <c r="AO58" i="90"/>
  <c r="AN58" i="90"/>
  <c r="AM58" i="90"/>
  <c r="AL58" i="90"/>
  <c r="AK58" i="90"/>
  <c r="AJ58" i="90"/>
  <c r="AI58" i="90"/>
  <c r="AH58" i="90"/>
  <c r="AG58" i="90"/>
  <c r="AF58" i="90"/>
  <c r="AE58" i="90"/>
  <c r="AD58" i="90"/>
  <c r="AC58" i="90"/>
  <c r="AB58" i="90"/>
  <c r="AA58" i="90"/>
  <c r="Z58" i="90"/>
  <c r="Y58" i="90"/>
  <c r="X58" i="90"/>
  <c r="W58" i="90"/>
  <c r="V58" i="90"/>
  <c r="U58" i="90"/>
  <c r="T58" i="90"/>
  <c r="S58" i="90"/>
  <c r="R58" i="90"/>
  <c r="Q58" i="90"/>
  <c r="P58" i="90"/>
  <c r="O58" i="90"/>
  <c r="N58" i="90"/>
  <c r="M58" i="90"/>
  <c r="L58" i="90"/>
  <c r="K58" i="90"/>
  <c r="J58" i="90"/>
  <c r="I58" i="90"/>
  <c r="H58" i="90"/>
  <c r="G58" i="90"/>
  <c r="F58" i="90"/>
  <c r="E58" i="90"/>
  <c r="D58" i="90"/>
  <c r="C58" i="90"/>
  <c r="B58" i="90"/>
  <c r="BA57" i="90"/>
  <c r="AZ57" i="90"/>
  <c r="AY57" i="90"/>
  <c r="AX57" i="90"/>
  <c r="AW57" i="90"/>
  <c r="AV57" i="90"/>
  <c r="AU57" i="90"/>
  <c r="AT57" i="90"/>
  <c r="AS57" i="90"/>
  <c r="AR57" i="90"/>
  <c r="AQ57" i="90"/>
  <c r="AP57" i="90"/>
  <c r="AO57" i="90"/>
  <c r="AN57" i="90"/>
  <c r="AM57" i="90"/>
  <c r="AL57" i="90"/>
  <c r="AK57" i="90"/>
  <c r="AJ57" i="90"/>
  <c r="AI57" i="90"/>
  <c r="AH57" i="90"/>
  <c r="AG57" i="90"/>
  <c r="AF57" i="90"/>
  <c r="AE57" i="90"/>
  <c r="AD57" i="90"/>
  <c r="AC57" i="90"/>
  <c r="AB57" i="90"/>
  <c r="AA57" i="90"/>
  <c r="Z57" i="90"/>
  <c r="Y57" i="90"/>
  <c r="X57" i="90"/>
  <c r="W57" i="90"/>
  <c r="V57" i="90"/>
  <c r="U57" i="90"/>
  <c r="T57" i="90"/>
  <c r="S57" i="90"/>
  <c r="R57" i="90"/>
  <c r="Q57" i="90"/>
  <c r="P57" i="90"/>
  <c r="O57" i="90"/>
  <c r="N57" i="90"/>
  <c r="M57" i="90"/>
  <c r="L57" i="90"/>
  <c r="K57" i="90"/>
  <c r="J57" i="90"/>
  <c r="I57" i="90"/>
  <c r="H57" i="90"/>
  <c r="G57" i="90"/>
  <c r="F57" i="90"/>
  <c r="E57" i="90"/>
  <c r="D57" i="90"/>
  <c r="C57" i="90"/>
  <c r="B57" i="90"/>
  <c r="BA56" i="90"/>
  <c r="AZ56" i="90"/>
  <c r="AY56" i="90"/>
  <c r="AX56" i="90"/>
  <c r="AW56" i="90"/>
  <c r="AV56" i="90"/>
  <c r="AU56" i="90"/>
  <c r="AT56" i="90"/>
  <c r="AS56" i="90"/>
  <c r="AR56" i="90"/>
  <c r="AQ56" i="90"/>
  <c r="AP56" i="90"/>
  <c r="AO56" i="90"/>
  <c r="AN56" i="90"/>
  <c r="AM56" i="90"/>
  <c r="AL56" i="90"/>
  <c r="AK56" i="90"/>
  <c r="AJ56" i="90"/>
  <c r="AI56" i="90"/>
  <c r="AH56" i="90"/>
  <c r="AG56" i="90"/>
  <c r="AF56" i="90"/>
  <c r="AE56" i="90"/>
  <c r="AD56" i="90"/>
  <c r="AC56" i="90"/>
  <c r="AB56" i="90"/>
  <c r="AA56" i="90"/>
  <c r="Z56" i="90"/>
  <c r="Y56" i="90"/>
  <c r="X56" i="90"/>
  <c r="W56" i="90"/>
  <c r="V56" i="90"/>
  <c r="U56" i="90"/>
  <c r="T56" i="90"/>
  <c r="S56" i="90"/>
  <c r="R56" i="90"/>
  <c r="Q56" i="90"/>
  <c r="P56" i="90"/>
  <c r="O56" i="90"/>
  <c r="N56" i="90"/>
  <c r="M56" i="90"/>
  <c r="L56" i="90"/>
  <c r="K56" i="90"/>
  <c r="J56" i="90"/>
  <c r="I56" i="90"/>
  <c r="H56" i="90"/>
  <c r="G56" i="90"/>
  <c r="F56" i="90"/>
  <c r="E56" i="90"/>
  <c r="D56" i="90"/>
  <c r="C56" i="90"/>
  <c r="B56" i="90"/>
  <c r="BA55" i="90"/>
  <c r="AZ55" i="90"/>
  <c r="AY55" i="90"/>
  <c r="AX55" i="90"/>
  <c r="AW55" i="90"/>
  <c r="AV55" i="90"/>
  <c r="AU55" i="90"/>
  <c r="AT55" i="90"/>
  <c r="AS55" i="90"/>
  <c r="AR55" i="90"/>
  <c r="AQ55" i="90"/>
  <c r="AP55" i="90"/>
  <c r="AO55" i="90"/>
  <c r="AN55" i="90"/>
  <c r="AM55" i="90"/>
  <c r="AL55" i="90"/>
  <c r="AK55" i="90"/>
  <c r="AJ55" i="90"/>
  <c r="AI55" i="90"/>
  <c r="AH55" i="90"/>
  <c r="AG55" i="90"/>
  <c r="AF55" i="90"/>
  <c r="AE55" i="90"/>
  <c r="AD55" i="90"/>
  <c r="AC55" i="90"/>
  <c r="AB55" i="90"/>
  <c r="AA55" i="90"/>
  <c r="Z55" i="90"/>
  <c r="Y55" i="90"/>
  <c r="X55" i="90"/>
  <c r="W55" i="90"/>
  <c r="V55" i="90"/>
  <c r="U55" i="90"/>
  <c r="T55" i="90"/>
  <c r="S55" i="90"/>
  <c r="R55" i="90"/>
  <c r="Q55" i="90"/>
  <c r="P55" i="90"/>
  <c r="O55" i="90"/>
  <c r="N55" i="90"/>
  <c r="M55" i="90"/>
  <c r="L55" i="90"/>
  <c r="K55" i="90"/>
  <c r="J55" i="90"/>
  <c r="I55" i="90"/>
  <c r="H55" i="90"/>
  <c r="G55" i="90"/>
  <c r="F55" i="90"/>
  <c r="E55" i="90"/>
  <c r="D55" i="90"/>
  <c r="C55" i="90"/>
  <c r="B55" i="90"/>
  <c r="BA54" i="90"/>
  <c r="AZ54" i="90"/>
  <c r="AY54" i="90"/>
  <c r="AX54" i="90"/>
  <c r="AW54" i="90"/>
  <c r="AV54" i="90"/>
  <c r="AU54" i="90"/>
  <c r="AT54" i="90"/>
  <c r="AS54" i="90"/>
  <c r="AR54" i="90"/>
  <c r="AQ54" i="90"/>
  <c r="AP54" i="90"/>
  <c r="AO54" i="90"/>
  <c r="AN54" i="90"/>
  <c r="AM54" i="90"/>
  <c r="AL54" i="90"/>
  <c r="AK54" i="90"/>
  <c r="AJ54" i="90"/>
  <c r="AI54" i="90"/>
  <c r="AH54" i="90"/>
  <c r="AG54" i="90"/>
  <c r="AF54" i="90"/>
  <c r="AE54" i="90"/>
  <c r="AD54" i="90"/>
  <c r="AC54" i="90"/>
  <c r="AB54" i="90"/>
  <c r="AA54" i="90"/>
  <c r="Z54" i="90"/>
  <c r="Y54" i="90"/>
  <c r="X54" i="90"/>
  <c r="W54" i="90"/>
  <c r="V54" i="90"/>
  <c r="U54" i="90"/>
  <c r="T54" i="90"/>
  <c r="S54" i="90"/>
  <c r="R54" i="90"/>
  <c r="Q54" i="90"/>
  <c r="P54" i="90"/>
  <c r="O54" i="90"/>
  <c r="N54" i="90"/>
  <c r="M54" i="90"/>
  <c r="L54" i="90"/>
  <c r="K54" i="90"/>
  <c r="J54" i="90"/>
  <c r="I54" i="90"/>
  <c r="H54" i="90"/>
  <c r="G54" i="90"/>
  <c r="F54" i="90"/>
  <c r="E54" i="90"/>
  <c r="D54" i="90"/>
  <c r="C54" i="90"/>
  <c r="B54" i="90"/>
  <c r="BA53" i="90"/>
  <c r="AZ53" i="90"/>
  <c r="AY53" i="90"/>
  <c r="AX53" i="90"/>
  <c r="AW53" i="90"/>
  <c r="AV53" i="90"/>
  <c r="AU53" i="90"/>
  <c r="AT53" i="90"/>
  <c r="AS53" i="90"/>
  <c r="AR53" i="90"/>
  <c r="AQ53" i="90"/>
  <c r="AP53" i="90"/>
  <c r="AO53" i="90"/>
  <c r="AN53" i="90"/>
  <c r="AM53" i="90"/>
  <c r="AL53" i="90"/>
  <c r="AK53" i="90"/>
  <c r="AJ53" i="90"/>
  <c r="AI53" i="90"/>
  <c r="AH53" i="90"/>
  <c r="AG53" i="90"/>
  <c r="AF53" i="90"/>
  <c r="AE53" i="90"/>
  <c r="AD53" i="90"/>
  <c r="AC53" i="90"/>
  <c r="AB53" i="90"/>
  <c r="AA53" i="90"/>
  <c r="Z53" i="90"/>
  <c r="Y53" i="90"/>
  <c r="X53" i="90"/>
  <c r="W53" i="90"/>
  <c r="V53" i="90"/>
  <c r="U53" i="90"/>
  <c r="T53" i="90"/>
  <c r="S53" i="90"/>
  <c r="R53" i="90"/>
  <c r="Q53" i="90"/>
  <c r="P53" i="90"/>
  <c r="O53" i="90"/>
  <c r="N53" i="90"/>
  <c r="M53" i="90"/>
  <c r="L53" i="90"/>
  <c r="K53" i="90"/>
  <c r="J53" i="90"/>
  <c r="I53" i="90"/>
  <c r="H53" i="90"/>
  <c r="G53" i="90"/>
  <c r="F53" i="90"/>
  <c r="E53" i="90"/>
  <c r="D53" i="90"/>
  <c r="C53" i="90"/>
  <c r="B53" i="90"/>
  <c r="BA52" i="90"/>
  <c r="AZ52" i="90"/>
  <c r="AY52" i="90"/>
  <c r="AX52" i="90"/>
  <c r="AW52" i="90"/>
  <c r="AV52" i="90"/>
  <c r="AU52" i="90"/>
  <c r="AT52" i="90"/>
  <c r="AS52" i="90"/>
  <c r="AR52" i="90"/>
  <c r="AQ52" i="90"/>
  <c r="AP52" i="90"/>
  <c r="AO52" i="90"/>
  <c r="AN52" i="90"/>
  <c r="AM52" i="90"/>
  <c r="AL52" i="90"/>
  <c r="AK52" i="90"/>
  <c r="AJ52" i="90"/>
  <c r="AI52" i="90"/>
  <c r="AH52" i="90"/>
  <c r="AG52" i="90"/>
  <c r="AF52" i="90"/>
  <c r="AE52" i="90"/>
  <c r="AD52" i="90"/>
  <c r="AC52" i="90"/>
  <c r="AB52" i="90"/>
  <c r="AA52" i="90"/>
  <c r="Z52" i="90"/>
  <c r="Y52" i="90"/>
  <c r="X52" i="90"/>
  <c r="W52" i="90"/>
  <c r="V52" i="90"/>
  <c r="U52" i="90"/>
  <c r="T52" i="90"/>
  <c r="S52" i="90"/>
  <c r="R52" i="90"/>
  <c r="Q52" i="90"/>
  <c r="P52" i="90"/>
  <c r="O52" i="90"/>
  <c r="N52" i="90"/>
  <c r="M52" i="90"/>
  <c r="L52" i="90"/>
  <c r="K52" i="90"/>
  <c r="J52" i="90"/>
  <c r="I52" i="90"/>
  <c r="H52" i="90"/>
  <c r="G52" i="90"/>
  <c r="F52" i="90"/>
  <c r="E52" i="90"/>
  <c r="D52" i="90"/>
  <c r="C52" i="90"/>
  <c r="B52" i="90"/>
  <c r="BA51" i="90"/>
  <c r="AZ51" i="90"/>
  <c r="AY51" i="90"/>
  <c r="AX51" i="90"/>
  <c r="AW51" i="90"/>
  <c r="AV51" i="90"/>
  <c r="AU51" i="90"/>
  <c r="AT51" i="90"/>
  <c r="AS51" i="90"/>
  <c r="AR51" i="90"/>
  <c r="AQ51" i="90"/>
  <c r="AP51" i="90"/>
  <c r="AO51" i="90"/>
  <c r="AN51" i="90"/>
  <c r="AM51" i="90"/>
  <c r="AL51" i="90"/>
  <c r="AK51" i="90"/>
  <c r="AJ51" i="90"/>
  <c r="AI51" i="90"/>
  <c r="AH51" i="90"/>
  <c r="AG51" i="90"/>
  <c r="AF51" i="90"/>
  <c r="AE51" i="90"/>
  <c r="AD51" i="90"/>
  <c r="AC51" i="90"/>
  <c r="AB51" i="90"/>
  <c r="AA51" i="90"/>
  <c r="Z51" i="90"/>
  <c r="Y51" i="90"/>
  <c r="X51" i="90"/>
  <c r="W51" i="90"/>
  <c r="V51" i="90"/>
  <c r="U51" i="90"/>
  <c r="T51" i="90"/>
  <c r="S51" i="90"/>
  <c r="R51" i="90"/>
  <c r="Q51" i="90"/>
  <c r="P51" i="90"/>
  <c r="O51" i="90"/>
  <c r="N51" i="90"/>
  <c r="M51" i="90"/>
  <c r="L51" i="90"/>
  <c r="K51" i="90"/>
  <c r="J51" i="90"/>
  <c r="I51" i="90"/>
  <c r="H51" i="90"/>
  <c r="G51" i="90"/>
  <c r="F51" i="90"/>
  <c r="E51" i="90"/>
  <c r="D51" i="90"/>
  <c r="C51" i="90"/>
  <c r="B51" i="90"/>
  <c r="BA50" i="90"/>
  <c r="AZ50" i="90"/>
  <c r="AY50" i="90"/>
  <c r="AX50" i="90"/>
  <c r="AW50" i="90"/>
  <c r="AV50" i="90"/>
  <c r="AU50" i="90"/>
  <c r="AT50" i="90"/>
  <c r="AS50" i="90"/>
  <c r="AR50" i="90"/>
  <c r="AQ50" i="90"/>
  <c r="AP50" i="90"/>
  <c r="AO50" i="90"/>
  <c r="AN50" i="90"/>
  <c r="AM50" i="90"/>
  <c r="AL50" i="90"/>
  <c r="AK50" i="90"/>
  <c r="AJ50" i="90"/>
  <c r="AI50" i="90"/>
  <c r="AH50" i="90"/>
  <c r="AG50" i="90"/>
  <c r="AF50" i="90"/>
  <c r="AE50" i="90"/>
  <c r="AD50" i="90"/>
  <c r="AC50" i="90"/>
  <c r="AB50" i="90"/>
  <c r="AA50" i="90"/>
  <c r="Z50" i="90"/>
  <c r="Y50" i="90"/>
  <c r="X50" i="90"/>
  <c r="W50" i="90"/>
  <c r="V50" i="90"/>
  <c r="U50" i="90"/>
  <c r="T50" i="90"/>
  <c r="S50" i="90"/>
  <c r="R50" i="90"/>
  <c r="Q50" i="90"/>
  <c r="P50" i="90"/>
  <c r="O50" i="90"/>
  <c r="N50" i="90"/>
  <c r="M50" i="90"/>
  <c r="L50" i="90"/>
  <c r="K50" i="90"/>
  <c r="J50" i="90"/>
  <c r="I50" i="90"/>
  <c r="H50" i="90"/>
  <c r="G50" i="90"/>
  <c r="F50" i="90"/>
  <c r="E50" i="90"/>
  <c r="D50" i="90"/>
  <c r="C50" i="90"/>
  <c r="B50" i="90"/>
  <c r="BA49" i="90"/>
  <c r="AZ49" i="90"/>
  <c r="AY49" i="90"/>
  <c r="AX49" i="90"/>
  <c r="AW49" i="90"/>
  <c r="AV49" i="90"/>
  <c r="AU49" i="90"/>
  <c r="AT49" i="90"/>
  <c r="AS49" i="90"/>
  <c r="AR49" i="90"/>
  <c r="AQ49" i="90"/>
  <c r="AP49" i="90"/>
  <c r="AO49" i="90"/>
  <c r="AN49" i="90"/>
  <c r="AM49" i="90"/>
  <c r="AL49" i="90"/>
  <c r="AK49" i="90"/>
  <c r="AJ49" i="90"/>
  <c r="AI49" i="90"/>
  <c r="AH49" i="90"/>
  <c r="AG49" i="90"/>
  <c r="AF49" i="90"/>
  <c r="AE49" i="90"/>
  <c r="AD49" i="90"/>
  <c r="AC49" i="90"/>
  <c r="AB49" i="90"/>
  <c r="AA49" i="90"/>
  <c r="Z49" i="90"/>
  <c r="Y49" i="90"/>
  <c r="X49" i="90"/>
  <c r="W49" i="90"/>
  <c r="V49" i="90"/>
  <c r="U49" i="90"/>
  <c r="T49" i="90"/>
  <c r="S49" i="90"/>
  <c r="R49" i="90"/>
  <c r="Q49" i="90"/>
  <c r="P49" i="90"/>
  <c r="O49" i="90"/>
  <c r="N49" i="90"/>
  <c r="M49" i="90"/>
  <c r="L49" i="90"/>
  <c r="K49" i="90"/>
  <c r="J49" i="90"/>
  <c r="I49" i="90"/>
  <c r="H49" i="90"/>
  <c r="G49" i="90"/>
  <c r="F49" i="90"/>
  <c r="E49" i="90"/>
  <c r="D49" i="90"/>
  <c r="C49" i="90"/>
  <c r="B49" i="90"/>
  <c r="BA48" i="90"/>
  <c r="AZ48" i="90"/>
  <c r="AY48" i="90"/>
  <c r="AX48" i="90"/>
  <c r="AW48" i="90"/>
  <c r="AV48" i="90"/>
  <c r="AU48" i="90"/>
  <c r="AT48" i="90"/>
  <c r="AS48" i="90"/>
  <c r="AR48" i="90"/>
  <c r="AQ48" i="90"/>
  <c r="AP48" i="90"/>
  <c r="AO48" i="90"/>
  <c r="AN48" i="90"/>
  <c r="AM48" i="90"/>
  <c r="AL48" i="90"/>
  <c r="AK48" i="90"/>
  <c r="AJ48" i="90"/>
  <c r="AI48" i="90"/>
  <c r="AH48" i="90"/>
  <c r="AG48" i="90"/>
  <c r="AF48" i="90"/>
  <c r="AE48" i="90"/>
  <c r="AD48" i="90"/>
  <c r="AC48" i="90"/>
  <c r="AB48" i="90"/>
  <c r="AA48" i="90"/>
  <c r="Z48" i="90"/>
  <c r="Y48" i="90"/>
  <c r="X48" i="90"/>
  <c r="W48" i="90"/>
  <c r="V48" i="90"/>
  <c r="U48" i="90"/>
  <c r="T48" i="90"/>
  <c r="S48" i="90"/>
  <c r="R48" i="90"/>
  <c r="Q48" i="90"/>
  <c r="P48" i="90"/>
  <c r="O48" i="90"/>
  <c r="N48" i="90"/>
  <c r="M48" i="90"/>
  <c r="L48" i="90"/>
  <c r="K48" i="90"/>
  <c r="J48" i="90"/>
  <c r="I48" i="90"/>
  <c r="H48" i="90"/>
  <c r="G48" i="90"/>
  <c r="F48" i="90"/>
  <c r="E48" i="90"/>
  <c r="D48" i="90"/>
  <c r="C48" i="90"/>
  <c r="B48" i="90"/>
  <c r="BA47" i="90"/>
  <c r="AZ47" i="90"/>
  <c r="AY47" i="90"/>
  <c r="AX47" i="90"/>
  <c r="AW47" i="90"/>
  <c r="AV47" i="90"/>
  <c r="AU47" i="90"/>
  <c r="AT47" i="90"/>
  <c r="AS47" i="90"/>
  <c r="AR47" i="90"/>
  <c r="AQ47" i="90"/>
  <c r="AP47" i="90"/>
  <c r="AO47" i="90"/>
  <c r="AN47" i="90"/>
  <c r="AM47" i="90"/>
  <c r="AL47" i="90"/>
  <c r="AK47" i="90"/>
  <c r="AJ47" i="90"/>
  <c r="AI47" i="90"/>
  <c r="AH47" i="90"/>
  <c r="AG47" i="90"/>
  <c r="AF47" i="90"/>
  <c r="AE47" i="90"/>
  <c r="AD47" i="90"/>
  <c r="AC47" i="90"/>
  <c r="AB47" i="90"/>
  <c r="AA47" i="90"/>
  <c r="Z47" i="90"/>
  <c r="Y47" i="90"/>
  <c r="X47" i="90"/>
  <c r="W47" i="90"/>
  <c r="V47" i="90"/>
  <c r="U47" i="90"/>
  <c r="T47" i="90"/>
  <c r="S47" i="90"/>
  <c r="R47" i="90"/>
  <c r="Q47" i="90"/>
  <c r="P47" i="90"/>
  <c r="O47" i="90"/>
  <c r="N47" i="90"/>
  <c r="M47" i="90"/>
  <c r="L47" i="90"/>
  <c r="K47" i="90"/>
  <c r="J47" i="90"/>
  <c r="I47" i="90"/>
  <c r="H47" i="90"/>
  <c r="G47" i="90"/>
  <c r="F47" i="90"/>
  <c r="E47" i="90"/>
  <c r="D47" i="90"/>
  <c r="C47" i="90"/>
  <c r="B47" i="90"/>
  <c r="BA46" i="90"/>
  <c r="AZ46" i="90"/>
  <c r="AY46" i="90"/>
  <c r="AX46" i="90"/>
  <c r="AW46" i="90"/>
  <c r="AV46" i="90"/>
  <c r="AU46" i="90"/>
  <c r="AT46" i="90"/>
  <c r="AS46" i="90"/>
  <c r="AR46" i="90"/>
  <c r="AQ46" i="90"/>
  <c r="AP46" i="90"/>
  <c r="AO46" i="90"/>
  <c r="AN46" i="90"/>
  <c r="AM46" i="90"/>
  <c r="AL46" i="90"/>
  <c r="AK46" i="90"/>
  <c r="AJ46" i="90"/>
  <c r="AI46" i="90"/>
  <c r="AH46" i="90"/>
  <c r="AG46" i="90"/>
  <c r="AF46" i="90"/>
  <c r="AE46" i="90"/>
  <c r="AD46" i="90"/>
  <c r="AC46" i="90"/>
  <c r="AB46" i="90"/>
  <c r="AA46" i="90"/>
  <c r="Z46" i="90"/>
  <c r="Y46" i="90"/>
  <c r="X46" i="90"/>
  <c r="W46" i="90"/>
  <c r="V46" i="90"/>
  <c r="U46" i="90"/>
  <c r="T46" i="90"/>
  <c r="S46" i="90"/>
  <c r="R46" i="90"/>
  <c r="Q46" i="90"/>
  <c r="P46" i="90"/>
  <c r="O46" i="90"/>
  <c r="N46" i="90"/>
  <c r="M46" i="90"/>
  <c r="L46" i="90"/>
  <c r="K46" i="90"/>
  <c r="J46" i="90"/>
  <c r="I46" i="90"/>
  <c r="H46" i="90"/>
  <c r="G46" i="90"/>
  <c r="F46" i="90"/>
  <c r="E46" i="90"/>
  <c r="D46" i="90"/>
  <c r="C46" i="90"/>
  <c r="B46" i="90"/>
  <c r="BA45" i="90"/>
  <c r="AZ45" i="90"/>
  <c r="AY45" i="90"/>
  <c r="AX45" i="90"/>
  <c r="AW45" i="90"/>
  <c r="AV45" i="90"/>
  <c r="AU45" i="90"/>
  <c r="AT45" i="90"/>
  <c r="AS45" i="90"/>
  <c r="AR45" i="90"/>
  <c r="AQ45" i="90"/>
  <c r="AP45" i="90"/>
  <c r="AO45" i="90"/>
  <c r="AN45" i="90"/>
  <c r="AM45" i="90"/>
  <c r="AL45" i="90"/>
  <c r="AK45" i="90"/>
  <c r="AJ45" i="90"/>
  <c r="AI45" i="90"/>
  <c r="AH45" i="90"/>
  <c r="AG45" i="90"/>
  <c r="AF45" i="90"/>
  <c r="AE45" i="90"/>
  <c r="AD45" i="90"/>
  <c r="AC45" i="90"/>
  <c r="AB45" i="90"/>
  <c r="AA45" i="90"/>
  <c r="Z45" i="90"/>
  <c r="Y45" i="90"/>
  <c r="X45" i="90"/>
  <c r="W45" i="90"/>
  <c r="V45" i="90"/>
  <c r="U45" i="90"/>
  <c r="T45" i="90"/>
  <c r="S45" i="90"/>
  <c r="R45" i="90"/>
  <c r="Q45" i="90"/>
  <c r="P45" i="90"/>
  <c r="O45" i="90"/>
  <c r="N45" i="90"/>
  <c r="M45" i="90"/>
  <c r="L45" i="90"/>
  <c r="K45" i="90"/>
  <c r="J45" i="90"/>
  <c r="I45" i="90"/>
  <c r="H45" i="90"/>
  <c r="G45" i="90"/>
  <c r="F45" i="90"/>
  <c r="E45" i="90"/>
  <c r="D45" i="90"/>
  <c r="C45" i="90"/>
  <c r="B45" i="90"/>
  <c r="BA44" i="90"/>
  <c r="AZ44" i="90"/>
  <c r="AY44" i="90"/>
  <c r="AX44" i="90"/>
  <c r="AW44" i="90"/>
  <c r="AV44" i="90"/>
  <c r="AU44" i="90"/>
  <c r="AT44" i="90"/>
  <c r="AS44" i="90"/>
  <c r="AR44" i="90"/>
  <c r="AQ44" i="90"/>
  <c r="AP44" i="90"/>
  <c r="AO44" i="90"/>
  <c r="AN44" i="90"/>
  <c r="AM44" i="90"/>
  <c r="AL44" i="90"/>
  <c r="AK44" i="90"/>
  <c r="AJ44" i="90"/>
  <c r="AI44" i="90"/>
  <c r="AH44" i="90"/>
  <c r="AG44" i="90"/>
  <c r="AF44" i="90"/>
  <c r="AE44" i="90"/>
  <c r="AD44" i="90"/>
  <c r="AC44" i="90"/>
  <c r="AB44" i="90"/>
  <c r="AA44" i="90"/>
  <c r="Z44" i="90"/>
  <c r="Y44" i="90"/>
  <c r="X44" i="90"/>
  <c r="W44" i="90"/>
  <c r="V44" i="90"/>
  <c r="U44" i="90"/>
  <c r="T44" i="90"/>
  <c r="S44" i="90"/>
  <c r="R44" i="90"/>
  <c r="Q44" i="90"/>
  <c r="P44" i="90"/>
  <c r="O44" i="90"/>
  <c r="N44" i="90"/>
  <c r="M44" i="90"/>
  <c r="L44" i="90"/>
  <c r="K44" i="90"/>
  <c r="J44" i="90"/>
  <c r="I44" i="90"/>
  <c r="H44" i="90"/>
  <c r="G44" i="90"/>
  <c r="F44" i="90"/>
  <c r="E44" i="90"/>
  <c r="D44" i="90"/>
  <c r="C44" i="90"/>
  <c r="B44" i="90"/>
  <c r="BA43" i="90"/>
  <c r="AZ43" i="90"/>
  <c r="AY43" i="90"/>
  <c r="AX43" i="90"/>
  <c r="AW43" i="90"/>
  <c r="AV43" i="90"/>
  <c r="AU43" i="90"/>
  <c r="AT43" i="90"/>
  <c r="AS43" i="90"/>
  <c r="AR43" i="90"/>
  <c r="AQ43" i="90"/>
  <c r="AP43" i="90"/>
  <c r="AO43" i="90"/>
  <c r="AN43" i="90"/>
  <c r="AM43" i="90"/>
  <c r="AL43" i="90"/>
  <c r="AK43" i="90"/>
  <c r="AJ43" i="90"/>
  <c r="AI43" i="90"/>
  <c r="AH43" i="90"/>
  <c r="AG43" i="90"/>
  <c r="AF43" i="90"/>
  <c r="AE43" i="90"/>
  <c r="AD43" i="90"/>
  <c r="AC43" i="90"/>
  <c r="AB43" i="90"/>
  <c r="AA43" i="90"/>
  <c r="Z43" i="90"/>
  <c r="Y43" i="90"/>
  <c r="X43" i="90"/>
  <c r="W43" i="90"/>
  <c r="V43" i="90"/>
  <c r="U43" i="90"/>
  <c r="T43" i="90"/>
  <c r="S43" i="90"/>
  <c r="R43" i="90"/>
  <c r="Q43" i="90"/>
  <c r="P43" i="90"/>
  <c r="O43" i="90"/>
  <c r="N43" i="90"/>
  <c r="M43" i="90"/>
  <c r="L43" i="90"/>
  <c r="K43" i="90"/>
  <c r="J43" i="90"/>
  <c r="I43" i="90"/>
  <c r="H43" i="90"/>
  <c r="G43" i="90"/>
  <c r="F43" i="90"/>
  <c r="E43" i="90"/>
  <c r="D43" i="90"/>
  <c r="C43" i="90"/>
  <c r="B43" i="90"/>
  <c r="BA42" i="90"/>
  <c r="AZ42" i="90"/>
  <c r="AY42" i="90"/>
  <c r="AX42" i="90"/>
  <c r="AW42" i="90"/>
  <c r="AV42" i="90"/>
  <c r="AU42" i="90"/>
  <c r="AT42" i="90"/>
  <c r="AS42" i="90"/>
  <c r="AR42" i="90"/>
  <c r="AQ42" i="90"/>
  <c r="AP42" i="90"/>
  <c r="AO42" i="90"/>
  <c r="AN42" i="90"/>
  <c r="AM42" i="90"/>
  <c r="AL42" i="90"/>
  <c r="AK42" i="90"/>
  <c r="AJ42" i="90"/>
  <c r="AI42" i="90"/>
  <c r="AH42" i="90"/>
  <c r="AG42" i="90"/>
  <c r="AF42" i="90"/>
  <c r="AE42" i="90"/>
  <c r="AD42" i="90"/>
  <c r="AC42" i="90"/>
  <c r="AB42" i="90"/>
  <c r="AA42" i="90"/>
  <c r="Z42" i="90"/>
  <c r="Y42" i="90"/>
  <c r="X42" i="90"/>
  <c r="W42" i="90"/>
  <c r="V42" i="90"/>
  <c r="U42" i="90"/>
  <c r="T42" i="90"/>
  <c r="S42" i="90"/>
  <c r="R42" i="90"/>
  <c r="Q42" i="90"/>
  <c r="P42" i="90"/>
  <c r="O42" i="90"/>
  <c r="N42" i="90"/>
  <c r="M42" i="90"/>
  <c r="L42" i="90"/>
  <c r="K42" i="90"/>
  <c r="J42" i="90"/>
  <c r="I42" i="90"/>
  <c r="H42" i="90"/>
  <c r="G42" i="90"/>
  <c r="F42" i="90"/>
  <c r="E42" i="90"/>
  <c r="D42" i="90"/>
  <c r="C42" i="90"/>
  <c r="B42" i="90"/>
  <c r="BA41" i="90"/>
  <c r="AZ41" i="90"/>
  <c r="AY41" i="90"/>
  <c r="AX41" i="90"/>
  <c r="AW41" i="90"/>
  <c r="AV41" i="90"/>
  <c r="AU41" i="90"/>
  <c r="AT41" i="90"/>
  <c r="AS41" i="90"/>
  <c r="AR41" i="90"/>
  <c r="AQ41" i="90"/>
  <c r="AP41" i="90"/>
  <c r="AO41" i="90"/>
  <c r="AN41" i="90"/>
  <c r="AM41" i="90"/>
  <c r="AL41" i="90"/>
  <c r="AK41" i="90"/>
  <c r="AJ41" i="90"/>
  <c r="AI41" i="90"/>
  <c r="AH41" i="90"/>
  <c r="AG41" i="90"/>
  <c r="AF41" i="90"/>
  <c r="AE41" i="90"/>
  <c r="AD41" i="90"/>
  <c r="AC41" i="90"/>
  <c r="AB41" i="90"/>
  <c r="AA41" i="90"/>
  <c r="Z41" i="90"/>
  <c r="Y41" i="90"/>
  <c r="X41" i="90"/>
  <c r="W41" i="90"/>
  <c r="V41" i="90"/>
  <c r="U41" i="90"/>
  <c r="T41" i="90"/>
  <c r="S41" i="90"/>
  <c r="R41" i="90"/>
  <c r="Q41" i="90"/>
  <c r="P41" i="90"/>
  <c r="O41" i="90"/>
  <c r="N41" i="90"/>
  <c r="M41" i="90"/>
  <c r="L41" i="90"/>
  <c r="K41" i="90"/>
  <c r="J41" i="90"/>
  <c r="I41" i="90"/>
  <c r="H41" i="90"/>
  <c r="G41" i="90"/>
  <c r="F41" i="90"/>
  <c r="E41" i="90"/>
  <c r="D41" i="90"/>
  <c r="C41" i="90"/>
  <c r="B41" i="90"/>
  <c r="BA40" i="90"/>
  <c r="AZ40" i="90"/>
  <c r="AY40" i="90"/>
  <c r="AX40" i="90"/>
  <c r="AW40" i="90"/>
  <c r="AV40" i="90"/>
  <c r="AU40" i="90"/>
  <c r="AT40" i="90"/>
  <c r="AS40" i="90"/>
  <c r="AR40" i="90"/>
  <c r="AQ40" i="90"/>
  <c r="AP40" i="90"/>
  <c r="AO40" i="90"/>
  <c r="AN40" i="90"/>
  <c r="AM40" i="90"/>
  <c r="AL40" i="90"/>
  <c r="AK40" i="90"/>
  <c r="AJ40" i="90"/>
  <c r="AI40" i="90"/>
  <c r="AH40" i="90"/>
  <c r="AG40" i="90"/>
  <c r="AF40" i="90"/>
  <c r="AE40" i="90"/>
  <c r="AD40" i="90"/>
  <c r="AC40" i="90"/>
  <c r="AB40" i="90"/>
  <c r="AA40" i="90"/>
  <c r="Z40" i="90"/>
  <c r="Y40" i="90"/>
  <c r="X40" i="90"/>
  <c r="W40" i="90"/>
  <c r="V40" i="90"/>
  <c r="U40" i="90"/>
  <c r="T40" i="90"/>
  <c r="S40" i="90"/>
  <c r="R40" i="90"/>
  <c r="Q40" i="90"/>
  <c r="P40" i="90"/>
  <c r="O40" i="90"/>
  <c r="N40" i="90"/>
  <c r="M40" i="90"/>
  <c r="L40" i="90"/>
  <c r="K40" i="90"/>
  <c r="J40" i="90"/>
  <c r="I40" i="90"/>
  <c r="H40" i="90"/>
  <c r="G40" i="90"/>
  <c r="F40" i="90"/>
  <c r="E40" i="90"/>
  <c r="D40" i="90"/>
  <c r="C40" i="90"/>
  <c r="B40" i="90"/>
  <c r="BA39" i="90"/>
  <c r="AZ39" i="90"/>
  <c r="AY39" i="90"/>
  <c r="AX39" i="90"/>
  <c r="AW39" i="90"/>
  <c r="AV39" i="90"/>
  <c r="AU39" i="90"/>
  <c r="AT39" i="90"/>
  <c r="AS39" i="90"/>
  <c r="AR39" i="90"/>
  <c r="AQ39" i="90"/>
  <c r="AP39" i="90"/>
  <c r="AO39" i="90"/>
  <c r="AN39" i="90"/>
  <c r="AM39" i="90"/>
  <c r="AL39" i="90"/>
  <c r="AK39" i="90"/>
  <c r="AJ39" i="90"/>
  <c r="AI39" i="90"/>
  <c r="AH39" i="90"/>
  <c r="AG39" i="90"/>
  <c r="AF39" i="90"/>
  <c r="AE39" i="90"/>
  <c r="AD39" i="90"/>
  <c r="AC39" i="90"/>
  <c r="AB39" i="90"/>
  <c r="AA39" i="90"/>
  <c r="Z39" i="90"/>
  <c r="Y39" i="90"/>
  <c r="X39" i="90"/>
  <c r="W39" i="90"/>
  <c r="V39" i="90"/>
  <c r="U39" i="90"/>
  <c r="T39" i="90"/>
  <c r="S39" i="90"/>
  <c r="R39" i="90"/>
  <c r="Q39" i="90"/>
  <c r="P39" i="90"/>
  <c r="O39" i="90"/>
  <c r="N39" i="90"/>
  <c r="M39" i="90"/>
  <c r="L39" i="90"/>
  <c r="K39" i="90"/>
  <c r="J39" i="90"/>
  <c r="I39" i="90"/>
  <c r="H39" i="90"/>
  <c r="G39" i="90"/>
  <c r="F39" i="90"/>
  <c r="E39" i="90"/>
  <c r="D39" i="90"/>
  <c r="C39" i="90"/>
  <c r="B39" i="90"/>
  <c r="BA38" i="90"/>
  <c r="AZ38" i="90"/>
  <c r="AY38" i="90"/>
  <c r="AX38" i="90"/>
  <c r="AW38" i="90"/>
  <c r="AV38" i="90"/>
  <c r="AU38" i="90"/>
  <c r="AT38" i="90"/>
  <c r="AS38" i="90"/>
  <c r="AR38" i="90"/>
  <c r="AQ38" i="90"/>
  <c r="AP38" i="90"/>
  <c r="AO38" i="90"/>
  <c r="AN38" i="90"/>
  <c r="AM38" i="90"/>
  <c r="AL38" i="90"/>
  <c r="AK38" i="90"/>
  <c r="AJ38" i="90"/>
  <c r="AI38" i="90"/>
  <c r="AH38" i="90"/>
  <c r="AG38" i="90"/>
  <c r="AF38" i="90"/>
  <c r="AE38" i="90"/>
  <c r="AD38" i="90"/>
  <c r="AC38" i="90"/>
  <c r="AB38" i="90"/>
  <c r="AA38" i="90"/>
  <c r="Z38" i="90"/>
  <c r="Y38" i="90"/>
  <c r="X38" i="90"/>
  <c r="W38" i="90"/>
  <c r="V38" i="90"/>
  <c r="U38" i="90"/>
  <c r="T38" i="90"/>
  <c r="S38" i="90"/>
  <c r="R38" i="90"/>
  <c r="Q38" i="90"/>
  <c r="P38" i="90"/>
  <c r="O38" i="90"/>
  <c r="N38" i="90"/>
  <c r="M38" i="90"/>
  <c r="L38" i="90"/>
  <c r="K38" i="90"/>
  <c r="J38" i="90"/>
  <c r="I38" i="90"/>
  <c r="H38" i="90"/>
  <c r="G38" i="90"/>
  <c r="F38" i="90"/>
  <c r="E38" i="90"/>
  <c r="D38" i="90"/>
  <c r="C38" i="90"/>
  <c r="B38" i="90"/>
  <c r="BA37" i="90"/>
  <c r="AZ37" i="90"/>
  <c r="AY37" i="90"/>
  <c r="AX37" i="90"/>
  <c r="AW37" i="90"/>
  <c r="AV37" i="90"/>
  <c r="AU37" i="90"/>
  <c r="AT37" i="90"/>
  <c r="AS37" i="90"/>
  <c r="AR37" i="90"/>
  <c r="AQ37" i="90"/>
  <c r="AP37" i="90"/>
  <c r="AO37" i="90"/>
  <c r="AN37" i="90"/>
  <c r="AM37" i="90"/>
  <c r="AL37" i="90"/>
  <c r="AK37" i="90"/>
  <c r="AJ37" i="90"/>
  <c r="AI37" i="90"/>
  <c r="AH37" i="90"/>
  <c r="AG37" i="90"/>
  <c r="AF37" i="90"/>
  <c r="AE37" i="90"/>
  <c r="AD37" i="90"/>
  <c r="AC37" i="90"/>
  <c r="AB37" i="90"/>
  <c r="AA37" i="90"/>
  <c r="Z37" i="90"/>
  <c r="Y37" i="90"/>
  <c r="X37" i="90"/>
  <c r="W37" i="90"/>
  <c r="V37" i="90"/>
  <c r="U37" i="90"/>
  <c r="T37" i="90"/>
  <c r="S37" i="90"/>
  <c r="R37" i="90"/>
  <c r="Q37" i="90"/>
  <c r="P37" i="90"/>
  <c r="O37" i="90"/>
  <c r="N37" i="90"/>
  <c r="M37" i="90"/>
  <c r="L37" i="90"/>
  <c r="K37" i="90"/>
  <c r="J37" i="90"/>
  <c r="I37" i="90"/>
  <c r="H37" i="90"/>
  <c r="G37" i="90"/>
  <c r="F37" i="90"/>
  <c r="E37" i="90"/>
  <c r="D37" i="90"/>
  <c r="C37" i="90"/>
  <c r="B37" i="90"/>
  <c r="BA36" i="90"/>
  <c r="AZ36" i="90"/>
  <c r="AY36" i="90"/>
  <c r="AX36" i="90"/>
  <c r="AW36" i="90"/>
  <c r="AV36" i="90"/>
  <c r="AU36" i="90"/>
  <c r="AT36" i="90"/>
  <c r="AS36" i="90"/>
  <c r="AR36" i="90"/>
  <c r="AQ36" i="90"/>
  <c r="AP36" i="90"/>
  <c r="AO36" i="90"/>
  <c r="AN36" i="90"/>
  <c r="AM36" i="90"/>
  <c r="AL36" i="90"/>
  <c r="AK36" i="90"/>
  <c r="AJ36" i="90"/>
  <c r="AI36" i="90"/>
  <c r="AH36" i="90"/>
  <c r="AG36" i="90"/>
  <c r="AF36" i="90"/>
  <c r="AE36" i="90"/>
  <c r="AD36" i="90"/>
  <c r="AC36" i="90"/>
  <c r="AB36" i="90"/>
  <c r="AA36" i="90"/>
  <c r="Z36" i="90"/>
  <c r="Y36" i="90"/>
  <c r="X36" i="90"/>
  <c r="W36" i="90"/>
  <c r="V36" i="90"/>
  <c r="U36" i="90"/>
  <c r="T36" i="90"/>
  <c r="S36" i="90"/>
  <c r="R36" i="90"/>
  <c r="Q36" i="90"/>
  <c r="P36" i="90"/>
  <c r="O36" i="90"/>
  <c r="N36" i="90"/>
  <c r="M36" i="90"/>
  <c r="L36" i="90"/>
  <c r="K36" i="90"/>
  <c r="J36" i="90"/>
  <c r="I36" i="90"/>
  <c r="H36" i="90"/>
  <c r="G36" i="90"/>
  <c r="F36" i="90"/>
  <c r="E36" i="90"/>
  <c r="D36" i="90"/>
  <c r="C36" i="90"/>
  <c r="B36" i="90"/>
  <c r="BA35" i="90"/>
  <c r="AZ35" i="90"/>
  <c r="AY35" i="90"/>
  <c r="AX35" i="90"/>
  <c r="AW35" i="90"/>
  <c r="AV35" i="90"/>
  <c r="AU35" i="90"/>
  <c r="AT35" i="90"/>
  <c r="AS35" i="90"/>
  <c r="AR35" i="90"/>
  <c r="AQ35" i="90"/>
  <c r="AP35" i="90"/>
  <c r="AO35" i="90"/>
  <c r="AN35" i="90"/>
  <c r="AM35" i="90"/>
  <c r="AL35" i="90"/>
  <c r="AK35" i="90"/>
  <c r="AJ35" i="90"/>
  <c r="AI35" i="90"/>
  <c r="AH35" i="90"/>
  <c r="AG35" i="90"/>
  <c r="AF35" i="90"/>
  <c r="AE35" i="90"/>
  <c r="AD35" i="90"/>
  <c r="AC35" i="90"/>
  <c r="AB35" i="90"/>
  <c r="AA35" i="90"/>
  <c r="Z35" i="90"/>
  <c r="Y35" i="90"/>
  <c r="X35" i="90"/>
  <c r="W35" i="90"/>
  <c r="V35" i="90"/>
  <c r="U35" i="90"/>
  <c r="T35" i="90"/>
  <c r="S35" i="90"/>
  <c r="R35" i="90"/>
  <c r="Q35" i="90"/>
  <c r="P35" i="90"/>
  <c r="O35" i="90"/>
  <c r="N35" i="90"/>
  <c r="M35" i="90"/>
  <c r="L35" i="90"/>
  <c r="K35" i="90"/>
  <c r="J35" i="90"/>
  <c r="I35" i="90"/>
  <c r="H35" i="90"/>
  <c r="G35" i="90"/>
  <c r="F35" i="90"/>
  <c r="E35" i="90"/>
  <c r="D35" i="90"/>
  <c r="C35" i="90"/>
  <c r="B35" i="90"/>
  <c r="BA34" i="90"/>
  <c r="AZ34" i="90"/>
  <c r="AY34" i="90"/>
  <c r="AX34" i="90"/>
  <c r="AW34" i="90"/>
  <c r="AV34" i="90"/>
  <c r="AU34" i="90"/>
  <c r="AT34" i="90"/>
  <c r="AS34" i="90"/>
  <c r="AR34" i="90"/>
  <c r="AQ34" i="90"/>
  <c r="AP34" i="90"/>
  <c r="AO34" i="90"/>
  <c r="AN34" i="90"/>
  <c r="AM34" i="90"/>
  <c r="AL34" i="90"/>
  <c r="AK34" i="90"/>
  <c r="AJ34" i="90"/>
  <c r="AI34" i="90"/>
  <c r="AH34" i="90"/>
  <c r="AG34" i="90"/>
  <c r="AF34" i="90"/>
  <c r="AE34" i="90"/>
  <c r="AD34" i="90"/>
  <c r="AC34" i="90"/>
  <c r="AB34" i="90"/>
  <c r="AA34" i="90"/>
  <c r="Z34" i="90"/>
  <c r="Y34" i="90"/>
  <c r="X34" i="90"/>
  <c r="W34" i="90"/>
  <c r="V34" i="90"/>
  <c r="U34" i="90"/>
  <c r="T34" i="90"/>
  <c r="S34" i="90"/>
  <c r="R34" i="90"/>
  <c r="Q34" i="90"/>
  <c r="P34" i="90"/>
  <c r="O34" i="90"/>
  <c r="N34" i="90"/>
  <c r="M34" i="90"/>
  <c r="L34" i="90"/>
  <c r="K34" i="90"/>
  <c r="J34" i="90"/>
  <c r="I34" i="90"/>
  <c r="H34" i="90"/>
  <c r="G34" i="90"/>
  <c r="F34" i="90"/>
  <c r="E34" i="90"/>
  <c r="D34" i="90"/>
  <c r="C34" i="90"/>
  <c r="B34" i="90"/>
  <c r="BA33" i="90"/>
  <c r="AZ33" i="90"/>
  <c r="AY33" i="90"/>
  <c r="AX33" i="90"/>
  <c r="AW33" i="90"/>
  <c r="AV33" i="90"/>
  <c r="AU33" i="90"/>
  <c r="AT33" i="90"/>
  <c r="AS33" i="90"/>
  <c r="AR33" i="90"/>
  <c r="AQ33" i="90"/>
  <c r="AP33" i="90"/>
  <c r="AO33" i="90"/>
  <c r="AN33" i="90"/>
  <c r="AM33" i="90"/>
  <c r="AL33" i="90"/>
  <c r="AK33" i="90"/>
  <c r="AJ33" i="90"/>
  <c r="AI33" i="90"/>
  <c r="AH33" i="90"/>
  <c r="AG33" i="90"/>
  <c r="AF33" i="90"/>
  <c r="AE33" i="90"/>
  <c r="AD33" i="90"/>
  <c r="AC33" i="90"/>
  <c r="AB33" i="90"/>
  <c r="AA33" i="90"/>
  <c r="Z33" i="90"/>
  <c r="Y33" i="90"/>
  <c r="X33" i="90"/>
  <c r="W33" i="90"/>
  <c r="V33" i="90"/>
  <c r="U33" i="90"/>
  <c r="T33" i="90"/>
  <c r="S33" i="90"/>
  <c r="R33" i="90"/>
  <c r="Q33" i="90"/>
  <c r="P33" i="90"/>
  <c r="O33" i="90"/>
  <c r="N33" i="90"/>
  <c r="M33" i="90"/>
  <c r="L33" i="90"/>
  <c r="K33" i="90"/>
  <c r="J33" i="90"/>
  <c r="I33" i="90"/>
  <c r="H33" i="90"/>
  <c r="G33" i="90"/>
  <c r="F33" i="90"/>
  <c r="E33" i="90"/>
  <c r="D33" i="90"/>
  <c r="C33" i="90"/>
  <c r="B33" i="90"/>
  <c r="BA32" i="90"/>
  <c r="AZ32" i="90"/>
  <c r="AY32" i="90"/>
  <c r="AX32" i="90"/>
  <c r="AW32" i="90"/>
  <c r="AV32" i="90"/>
  <c r="AU32" i="90"/>
  <c r="AT32" i="90"/>
  <c r="AS32" i="90"/>
  <c r="AR32" i="90"/>
  <c r="AQ32" i="90"/>
  <c r="AP32" i="90"/>
  <c r="AO32" i="90"/>
  <c r="AN32" i="90"/>
  <c r="AM32" i="90"/>
  <c r="AL32" i="90"/>
  <c r="AK32" i="90"/>
  <c r="AJ32" i="90"/>
  <c r="AI32" i="90"/>
  <c r="AH32" i="90"/>
  <c r="AG32" i="90"/>
  <c r="AF32" i="90"/>
  <c r="AE32" i="90"/>
  <c r="AD32" i="90"/>
  <c r="AC32" i="90"/>
  <c r="AB32" i="90"/>
  <c r="AA32" i="90"/>
  <c r="Z32" i="90"/>
  <c r="Y32" i="90"/>
  <c r="X32" i="90"/>
  <c r="W32" i="90"/>
  <c r="V32" i="90"/>
  <c r="U32" i="90"/>
  <c r="T32" i="90"/>
  <c r="S32" i="90"/>
  <c r="R32" i="90"/>
  <c r="Q32" i="90"/>
  <c r="P32" i="90"/>
  <c r="O32" i="90"/>
  <c r="N32" i="90"/>
  <c r="M32" i="90"/>
  <c r="L32" i="90"/>
  <c r="K32" i="90"/>
  <c r="J32" i="90"/>
  <c r="I32" i="90"/>
  <c r="H32" i="90"/>
  <c r="G32" i="90"/>
  <c r="F32" i="90"/>
  <c r="E32" i="90"/>
  <c r="D32" i="90"/>
  <c r="C32" i="90"/>
  <c r="B32" i="90"/>
  <c r="BA31" i="90"/>
  <c r="AZ31" i="90"/>
  <c r="AY31" i="90"/>
  <c r="AX31" i="90"/>
  <c r="AW31" i="90"/>
  <c r="AV31" i="90"/>
  <c r="AU31" i="90"/>
  <c r="AT31" i="90"/>
  <c r="AS31" i="90"/>
  <c r="AR31" i="90"/>
  <c r="AQ31" i="90"/>
  <c r="AP31" i="90"/>
  <c r="AO31" i="90"/>
  <c r="AN31" i="90"/>
  <c r="AM31" i="90"/>
  <c r="AL31" i="90"/>
  <c r="AK31" i="90"/>
  <c r="AJ31" i="90"/>
  <c r="AI31" i="90"/>
  <c r="AH31" i="90"/>
  <c r="AG31" i="90"/>
  <c r="AF31" i="90"/>
  <c r="AE31" i="90"/>
  <c r="AD31" i="90"/>
  <c r="AC31" i="90"/>
  <c r="AB31" i="90"/>
  <c r="AA31" i="90"/>
  <c r="Z31" i="90"/>
  <c r="Y31" i="90"/>
  <c r="X31" i="90"/>
  <c r="W31" i="90"/>
  <c r="V31" i="90"/>
  <c r="U31" i="90"/>
  <c r="T31" i="90"/>
  <c r="S31" i="90"/>
  <c r="R31" i="90"/>
  <c r="Q31" i="90"/>
  <c r="P31" i="90"/>
  <c r="O31" i="90"/>
  <c r="N31" i="90"/>
  <c r="M31" i="90"/>
  <c r="L31" i="90"/>
  <c r="K31" i="90"/>
  <c r="J31" i="90"/>
  <c r="I31" i="90"/>
  <c r="H31" i="90"/>
  <c r="G31" i="90"/>
  <c r="F31" i="90"/>
  <c r="E31" i="90"/>
  <c r="D31" i="90"/>
  <c r="C31" i="90"/>
  <c r="B31" i="90"/>
  <c r="BA30" i="90"/>
  <c r="AZ30" i="90"/>
  <c r="AY30" i="90"/>
  <c r="AX30" i="90"/>
  <c r="AW30" i="90"/>
  <c r="AV30" i="90"/>
  <c r="AU30" i="90"/>
  <c r="AT30" i="90"/>
  <c r="AS30" i="90"/>
  <c r="AR30" i="90"/>
  <c r="AQ30" i="90"/>
  <c r="AP30" i="90"/>
  <c r="AO30" i="90"/>
  <c r="AN30" i="90"/>
  <c r="AM30" i="90"/>
  <c r="AL30" i="90"/>
  <c r="AK30" i="90"/>
  <c r="AJ30" i="90"/>
  <c r="AI30" i="90"/>
  <c r="AH30" i="90"/>
  <c r="AG30" i="90"/>
  <c r="AF30" i="90"/>
  <c r="AE30" i="90"/>
  <c r="AD30" i="90"/>
  <c r="AC30" i="90"/>
  <c r="AB30" i="90"/>
  <c r="AA30" i="90"/>
  <c r="Z30" i="90"/>
  <c r="Y30" i="90"/>
  <c r="X30" i="90"/>
  <c r="W30" i="90"/>
  <c r="V30" i="90"/>
  <c r="U30" i="90"/>
  <c r="T30" i="90"/>
  <c r="S30" i="90"/>
  <c r="R30" i="90"/>
  <c r="Q30" i="90"/>
  <c r="P30" i="90"/>
  <c r="O30" i="90"/>
  <c r="N30" i="90"/>
  <c r="M30" i="90"/>
  <c r="L30" i="90"/>
  <c r="K30" i="90"/>
  <c r="J30" i="90"/>
  <c r="I30" i="90"/>
  <c r="H30" i="90"/>
  <c r="G30" i="90"/>
  <c r="F30" i="90"/>
  <c r="E30" i="90"/>
  <c r="D30" i="90"/>
  <c r="C30" i="90"/>
  <c r="B30" i="90"/>
  <c r="BA29" i="90"/>
  <c r="AZ29" i="90"/>
  <c r="AY29" i="90"/>
  <c r="AX29" i="90"/>
  <c r="AW29" i="90"/>
  <c r="AV29" i="90"/>
  <c r="AU29" i="90"/>
  <c r="AT29" i="90"/>
  <c r="AS29" i="90"/>
  <c r="AR29" i="90"/>
  <c r="AQ29" i="90"/>
  <c r="AP29" i="90"/>
  <c r="AO29" i="90"/>
  <c r="AN29" i="90"/>
  <c r="AM29" i="90"/>
  <c r="AL29" i="90"/>
  <c r="AK29" i="90"/>
  <c r="AJ29" i="90"/>
  <c r="AI29" i="90"/>
  <c r="AH29" i="90"/>
  <c r="AG29" i="90"/>
  <c r="AF29" i="90"/>
  <c r="AE29" i="90"/>
  <c r="AD29" i="90"/>
  <c r="AC29" i="90"/>
  <c r="AB29" i="90"/>
  <c r="AA29" i="90"/>
  <c r="Z29" i="90"/>
  <c r="Y29" i="90"/>
  <c r="X29" i="90"/>
  <c r="W29" i="90"/>
  <c r="V29" i="90"/>
  <c r="U29" i="90"/>
  <c r="T29" i="90"/>
  <c r="S29" i="90"/>
  <c r="R29" i="90"/>
  <c r="Q29" i="90"/>
  <c r="P29" i="90"/>
  <c r="O29" i="90"/>
  <c r="N29" i="90"/>
  <c r="M29" i="90"/>
  <c r="L29" i="90"/>
  <c r="K29" i="90"/>
  <c r="J29" i="90"/>
  <c r="I29" i="90"/>
  <c r="H29" i="90"/>
  <c r="G29" i="90"/>
  <c r="F29" i="90"/>
  <c r="E29" i="90"/>
  <c r="D29" i="90"/>
  <c r="C29" i="90"/>
  <c r="B29" i="90"/>
  <c r="BA28" i="90"/>
  <c r="AZ28" i="90"/>
  <c r="AY28" i="90"/>
  <c r="AX28" i="90"/>
  <c r="AW28" i="90"/>
  <c r="AV28" i="90"/>
  <c r="AU28" i="90"/>
  <c r="AT28" i="90"/>
  <c r="AS28" i="90"/>
  <c r="AR28" i="90"/>
  <c r="AQ28" i="90"/>
  <c r="AP28" i="90"/>
  <c r="AO28" i="90"/>
  <c r="AN28" i="90"/>
  <c r="AM28" i="90"/>
  <c r="AL28" i="90"/>
  <c r="AK28" i="90"/>
  <c r="AJ28" i="90"/>
  <c r="AI28" i="90"/>
  <c r="AH28" i="90"/>
  <c r="AG28" i="90"/>
  <c r="AF28" i="90"/>
  <c r="AE28" i="90"/>
  <c r="AD28" i="90"/>
  <c r="AC28" i="90"/>
  <c r="AB28" i="90"/>
  <c r="AA28" i="90"/>
  <c r="Z28" i="90"/>
  <c r="Y28" i="90"/>
  <c r="X28" i="90"/>
  <c r="W28" i="90"/>
  <c r="V28" i="90"/>
  <c r="U28" i="90"/>
  <c r="T28" i="90"/>
  <c r="S28" i="90"/>
  <c r="R28" i="90"/>
  <c r="Q28" i="90"/>
  <c r="P28" i="90"/>
  <c r="O28" i="90"/>
  <c r="N28" i="90"/>
  <c r="M28" i="90"/>
  <c r="L28" i="90"/>
  <c r="K28" i="90"/>
  <c r="J28" i="90"/>
  <c r="I28" i="90"/>
  <c r="H28" i="90"/>
  <c r="G28" i="90"/>
  <c r="F28" i="90"/>
  <c r="E28" i="90"/>
  <c r="D28" i="90"/>
  <c r="C28" i="90"/>
  <c r="B28" i="90"/>
  <c r="BA27" i="90"/>
  <c r="AZ27" i="90"/>
  <c r="AY27" i="90"/>
  <c r="AX27" i="90"/>
  <c r="AW27" i="90"/>
  <c r="AV27" i="90"/>
  <c r="AU27" i="90"/>
  <c r="AT27" i="90"/>
  <c r="AS27" i="90"/>
  <c r="AR27" i="90"/>
  <c r="AQ27" i="90"/>
  <c r="AP27" i="90"/>
  <c r="AO27" i="90"/>
  <c r="AN27" i="90"/>
  <c r="AM27" i="90"/>
  <c r="AL27" i="90"/>
  <c r="AK27" i="90"/>
  <c r="AJ27" i="90"/>
  <c r="AI27" i="90"/>
  <c r="AH27" i="90"/>
  <c r="AG27" i="90"/>
  <c r="AF27" i="90"/>
  <c r="AE27" i="90"/>
  <c r="AD27" i="90"/>
  <c r="AC27" i="90"/>
  <c r="AB27" i="90"/>
  <c r="AA27" i="90"/>
  <c r="Z27" i="90"/>
  <c r="Y27" i="90"/>
  <c r="X27" i="90"/>
  <c r="W27" i="90"/>
  <c r="V27" i="90"/>
  <c r="U27" i="90"/>
  <c r="T27" i="90"/>
  <c r="S27" i="90"/>
  <c r="R27" i="90"/>
  <c r="Q27" i="90"/>
  <c r="P27" i="90"/>
  <c r="O27" i="90"/>
  <c r="N27" i="90"/>
  <c r="M27" i="90"/>
  <c r="L27" i="90"/>
  <c r="K27" i="90"/>
  <c r="J27" i="90"/>
  <c r="I27" i="90"/>
  <c r="H27" i="90"/>
  <c r="G27" i="90"/>
  <c r="F27" i="90"/>
  <c r="E27" i="90"/>
  <c r="D27" i="90"/>
  <c r="C27" i="90"/>
  <c r="B27" i="90"/>
  <c r="BA26" i="90"/>
  <c r="AZ26" i="90"/>
  <c r="AY26" i="90"/>
  <c r="AX26" i="90"/>
  <c r="AW26" i="90"/>
  <c r="AV26" i="90"/>
  <c r="AU26" i="90"/>
  <c r="AT26" i="90"/>
  <c r="AS26" i="90"/>
  <c r="AR26" i="90"/>
  <c r="AQ26" i="90"/>
  <c r="AP26" i="90"/>
  <c r="AO26" i="90"/>
  <c r="AN26" i="90"/>
  <c r="AM26" i="90"/>
  <c r="AL26" i="90"/>
  <c r="AK26" i="90"/>
  <c r="AJ26" i="90"/>
  <c r="AI26" i="90"/>
  <c r="AH26" i="90"/>
  <c r="AG26" i="90"/>
  <c r="AF26" i="90"/>
  <c r="AE26" i="90"/>
  <c r="AD26" i="90"/>
  <c r="AC26" i="90"/>
  <c r="AB26" i="90"/>
  <c r="AA26" i="90"/>
  <c r="Z26" i="90"/>
  <c r="Y26" i="90"/>
  <c r="X26" i="90"/>
  <c r="W26" i="90"/>
  <c r="V26" i="90"/>
  <c r="U26" i="90"/>
  <c r="T26" i="90"/>
  <c r="S26" i="90"/>
  <c r="R26" i="90"/>
  <c r="Q26" i="90"/>
  <c r="P26" i="90"/>
  <c r="O26" i="90"/>
  <c r="N26" i="90"/>
  <c r="M26" i="90"/>
  <c r="L26" i="90"/>
  <c r="K26" i="90"/>
  <c r="J26" i="90"/>
  <c r="I26" i="90"/>
  <c r="H26" i="90"/>
  <c r="G26" i="90"/>
  <c r="F26" i="90"/>
  <c r="E26" i="90"/>
  <c r="D26" i="90"/>
  <c r="C26" i="90"/>
  <c r="B26" i="90"/>
  <c r="BA25" i="90"/>
  <c r="AZ25" i="90"/>
  <c r="AY25" i="90"/>
  <c r="AX25" i="90"/>
  <c r="AW25" i="90"/>
  <c r="AV25" i="90"/>
  <c r="AU25" i="90"/>
  <c r="AT25" i="90"/>
  <c r="AS25" i="90"/>
  <c r="AR25" i="90"/>
  <c r="AQ25" i="90"/>
  <c r="AP25" i="90"/>
  <c r="AO25" i="90"/>
  <c r="AN25" i="90"/>
  <c r="AM25" i="90"/>
  <c r="AL25" i="90"/>
  <c r="AK25" i="90"/>
  <c r="AJ25" i="90"/>
  <c r="AI25" i="90"/>
  <c r="AH25" i="90"/>
  <c r="AG25" i="90"/>
  <c r="AF25" i="90"/>
  <c r="AE25" i="90"/>
  <c r="AD25" i="90"/>
  <c r="AC25" i="90"/>
  <c r="AB25" i="90"/>
  <c r="AA25" i="90"/>
  <c r="Z25" i="90"/>
  <c r="Y25" i="90"/>
  <c r="X25" i="90"/>
  <c r="W25" i="90"/>
  <c r="V25" i="90"/>
  <c r="U25" i="90"/>
  <c r="T25" i="90"/>
  <c r="S25" i="90"/>
  <c r="R25" i="90"/>
  <c r="Q25" i="90"/>
  <c r="P25" i="90"/>
  <c r="O25" i="90"/>
  <c r="N25" i="90"/>
  <c r="M25" i="90"/>
  <c r="L25" i="90"/>
  <c r="K25" i="90"/>
  <c r="J25" i="90"/>
  <c r="I25" i="90"/>
  <c r="H25" i="90"/>
  <c r="G25" i="90"/>
  <c r="F25" i="90"/>
  <c r="E25" i="90"/>
  <c r="D25" i="90"/>
  <c r="C25" i="90"/>
  <c r="B25" i="90"/>
  <c r="BA24" i="90"/>
  <c r="AZ24" i="90"/>
  <c r="AY24" i="90"/>
  <c r="AX24" i="90"/>
  <c r="AW24" i="90"/>
  <c r="AV24" i="90"/>
  <c r="AU24" i="90"/>
  <c r="AT24" i="90"/>
  <c r="AS24" i="90"/>
  <c r="AR24" i="90"/>
  <c r="AQ24" i="90"/>
  <c r="AP24" i="90"/>
  <c r="AO24" i="90"/>
  <c r="AN24" i="90"/>
  <c r="AM24" i="90"/>
  <c r="AL24" i="90"/>
  <c r="AK24" i="90"/>
  <c r="AJ24" i="90"/>
  <c r="AI24" i="90"/>
  <c r="AH24" i="90"/>
  <c r="AG24" i="90"/>
  <c r="AF24" i="90"/>
  <c r="AE24" i="90"/>
  <c r="AD24" i="90"/>
  <c r="AC24" i="90"/>
  <c r="AB24" i="90"/>
  <c r="AA24" i="90"/>
  <c r="Z24" i="90"/>
  <c r="Y24" i="90"/>
  <c r="X24" i="90"/>
  <c r="W24" i="90"/>
  <c r="V24" i="90"/>
  <c r="U24" i="90"/>
  <c r="T24" i="90"/>
  <c r="S24" i="90"/>
  <c r="R24" i="90"/>
  <c r="Q24" i="90"/>
  <c r="P24" i="90"/>
  <c r="O24" i="90"/>
  <c r="N24" i="90"/>
  <c r="M24" i="90"/>
  <c r="L24" i="90"/>
  <c r="K24" i="90"/>
  <c r="J24" i="90"/>
  <c r="I24" i="90"/>
  <c r="H24" i="90"/>
  <c r="G24" i="90"/>
  <c r="F24" i="90"/>
  <c r="E24" i="90"/>
  <c r="D24" i="90"/>
  <c r="C24" i="90"/>
  <c r="B24" i="90"/>
  <c r="BA23" i="90"/>
  <c r="AZ23" i="90"/>
  <c r="AY23" i="90"/>
  <c r="AX23" i="90"/>
  <c r="AW23" i="90"/>
  <c r="AV23" i="90"/>
  <c r="AU23" i="90"/>
  <c r="AT23" i="90"/>
  <c r="AS23" i="90"/>
  <c r="AR23" i="90"/>
  <c r="AQ23" i="90"/>
  <c r="AP23" i="90"/>
  <c r="AO23" i="90"/>
  <c r="AN23" i="90"/>
  <c r="AM23" i="90"/>
  <c r="AL23" i="90"/>
  <c r="AK23" i="90"/>
  <c r="AJ23" i="90"/>
  <c r="AI23" i="90"/>
  <c r="AH23" i="90"/>
  <c r="AG23" i="90"/>
  <c r="AF23" i="90"/>
  <c r="AE23" i="90"/>
  <c r="AD23" i="90"/>
  <c r="AC23" i="90"/>
  <c r="AB23" i="90"/>
  <c r="AA23" i="90"/>
  <c r="Z23" i="90"/>
  <c r="Y23" i="90"/>
  <c r="X23" i="90"/>
  <c r="W23" i="90"/>
  <c r="V23" i="90"/>
  <c r="U23" i="90"/>
  <c r="T23" i="90"/>
  <c r="S23" i="90"/>
  <c r="R23" i="90"/>
  <c r="Q23" i="90"/>
  <c r="P23" i="90"/>
  <c r="O23" i="90"/>
  <c r="N23" i="90"/>
  <c r="M23" i="90"/>
  <c r="L23" i="90"/>
  <c r="K23" i="90"/>
  <c r="J23" i="90"/>
  <c r="I23" i="90"/>
  <c r="H23" i="90"/>
  <c r="G23" i="90"/>
  <c r="F23" i="90"/>
  <c r="E23" i="90"/>
  <c r="D23" i="90"/>
  <c r="C23" i="90"/>
  <c r="B23" i="90"/>
  <c r="BA22" i="90"/>
  <c r="AZ22" i="90"/>
  <c r="AY22" i="90"/>
  <c r="AX22" i="90"/>
  <c r="AW22" i="90"/>
  <c r="AV22" i="90"/>
  <c r="AU22" i="90"/>
  <c r="AT22" i="90"/>
  <c r="AS22" i="90"/>
  <c r="AR22" i="90"/>
  <c r="AQ22" i="90"/>
  <c r="AP22" i="90"/>
  <c r="AO22" i="90"/>
  <c r="AN22" i="90"/>
  <c r="AM22" i="90"/>
  <c r="AL22" i="90"/>
  <c r="AK22" i="90"/>
  <c r="AJ22" i="90"/>
  <c r="AI22" i="90"/>
  <c r="AH22" i="90"/>
  <c r="AG22" i="90"/>
  <c r="AF22" i="90"/>
  <c r="AE22" i="90"/>
  <c r="AD22" i="90"/>
  <c r="AC22" i="90"/>
  <c r="AB22" i="90"/>
  <c r="AA22" i="90"/>
  <c r="Z22" i="90"/>
  <c r="Y22" i="90"/>
  <c r="X22" i="90"/>
  <c r="W22" i="90"/>
  <c r="V22" i="90"/>
  <c r="U22" i="90"/>
  <c r="T22" i="90"/>
  <c r="S22" i="90"/>
  <c r="R22" i="90"/>
  <c r="Q22" i="90"/>
  <c r="P22" i="90"/>
  <c r="O22" i="90"/>
  <c r="N22" i="90"/>
  <c r="M22" i="90"/>
  <c r="L22" i="90"/>
  <c r="K22" i="90"/>
  <c r="J22" i="90"/>
  <c r="I22" i="90"/>
  <c r="H22" i="90"/>
  <c r="G22" i="90"/>
  <c r="F22" i="90"/>
  <c r="E22" i="90"/>
  <c r="D22" i="90"/>
  <c r="C22" i="90"/>
  <c r="B22" i="90"/>
  <c r="BA21" i="90"/>
  <c r="AZ21" i="90"/>
  <c r="AY21" i="90"/>
  <c r="AX21" i="90"/>
  <c r="AW21" i="90"/>
  <c r="AV21" i="90"/>
  <c r="AU21" i="90"/>
  <c r="AT21" i="90"/>
  <c r="AS21" i="90"/>
  <c r="AR21" i="90"/>
  <c r="AQ21" i="90"/>
  <c r="AP21" i="90"/>
  <c r="AO21" i="90"/>
  <c r="AN21" i="90"/>
  <c r="AM21" i="90"/>
  <c r="AL21" i="90"/>
  <c r="AK21" i="90"/>
  <c r="AJ21" i="90"/>
  <c r="AI21" i="90"/>
  <c r="AH21" i="90"/>
  <c r="AG21" i="90"/>
  <c r="AF21" i="90"/>
  <c r="AE21" i="90"/>
  <c r="AD21" i="90"/>
  <c r="AC21" i="90"/>
  <c r="AB21" i="90"/>
  <c r="AA21" i="90"/>
  <c r="Z21" i="90"/>
  <c r="Y21" i="90"/>
  <c r="X21" i="90"/>
  <c r="W21" i="90"/>
  <c r="V21" i="90"/>
  <c r="U21" i="90"/>
  <c r="T21" i="90"/>
  <c r="S21" i="90"/>
  <c r="R21" i="90"/>
  <c r="Q21" i="90"/>
  <c r="P21" i="90"/>
  <c r="O21" i="90"/>
  <c r="N21" i="90"/>
  <c r="M21" i="90"/>
  <c r="L21" i="90"/>
  <c r="K21" i="90"/>
  <c r="J21" i="90"/>
  <c r="I21" i="90"/>
  <c r="H21" i="90"/>
  <c r="G21" i="90"/>
  <c r="F21" i="90"/>
  <c r="E21" i="90"/>
  <c r="D21" i="90"/>
  <c r="C21" i="90"/>
  <c r="B21" i="90"/>
  <c r="BA20" i="90"/>
  <c r="AZ20" i="90"/>
  <c r="AY20" i="90"/>
  <c r="AX20" i="90"/>
  <c r="AW20" i="90"/>
  <c r="AV20" i="90"/>
  <c r="AU20" i="90"/>
  <c r="AT20" i="90"/>
  <c r="AS20" i="90"/>
  <c r="AR20" i="90"/>
  <c r="AQ20" i="90"/>
  <c r="AP20" i="90"/>
  <c r="AO20" i="90"/>
  <c r="AN20" i="90"/>
  <c r="AM20" i="90"/>
  <c r="AL20" i="90"/>
  <c r="AK20" i="90"/>
  <c r="AJ20" i="90"/>
  <c r="AI20" i="90"/>
  <c r="AH20" i="90"/>
  <c r="AG20" i="90"/>
  <c r="AF20" i="90"/>
  <c r="AE20" i="90"/>
  <c r="AD20" i="90"/>
  <c r="AC20" i="90"/>
  <c r="AB20" i="90"/>
  <c r="AA20" i="90"/>
  <c r="Z20" i="90"/>
  <c r="Y20" i="90"/>
  <c r="X20" i="90"/>
  <c r="W20" i="90"/>
  <c r="V20" i="90"/>
  <c r="U20" i="90"/>
  <c r="T20" i="90"/>
  <c r="S20" i="90"/>
  <c r="R20" i="90"/>
  <c r="Q20" i="90"/>
  <c r="P20" i="90"/>
  <c r="O20" i="90"/>
  <c r="N20" i="90"/>
  <c r="M20" i="90"/>
  <c r="L20" i="90"/>
  <c r="K20" i="90"/>
  <c r="J20" i="90"/>
  <c r="I20" i="90"/>
  <c r="H20" i="90"/>
  <c r="G20" i="90"/>
  <c r="F20" i="90"/>
  <c r="E20" i="90"/>
  <c r="D20" i="90"/>
  <c r="C20" i="90"/>
  <c r="B20" i="90"/>
  <c r="BA19" i="90"/>
  <c r="AZ19" i="90"/>
  <c r="AY19" i="90"/>
  <c r="AX19" i="90"/>
  <c r="AW19" i="90"/>
  <c r="AV19" i="90"/>
  <c r="AU19" i="90"/>
  <c r="AT19" i="90"/>
  <c r="AS19" i="90"/>
  <c r="AR19" i="90"/>
  <c r="AQ19" i="90"/>
  <c r="AP19" i="90"/>
  <c r="AO19" i="90"/>
  <c r="AN19" i="90"/>
  <c r="AM19" i="90"/>
  <c r="AL19" i="90"/>
  <c r="AK19" i="90"/>
  <c r="AJ19" i="90"/>
  <c r="AI19" i="90"/>
  <c r="AH19" i="90"/>
  <c r="AG19" i="90"/>
  <c r="AF19" i="90"/>
  <c r="AE19" i="90"/>
  <c r="AD19" i="90"/>
  <c r="AC19" i="90"/>
  <c r="AB19" i="90"/>
  <c r="AA19" i="90"/>
  <c r="Z19" i="90"/>
  <c r="Y19" i="90"/>
  <c r="X19" i="90"/>
  <c r="W19" i="90"/>
  <c r="V19" i="90"/>
  <c r="U19" i="90"/>
  <c r="T19" i="90"/>
  <c r="S19" i="90"/>
  <c r="R19" i="90"/>
  <c r="Q19" i="90"/>
  <c r="P19" i="90"/>
  <c r="O19" i="90"/>
  <c r="N19" i="90"/>
  <c r="M19" i="90"/>
  <c r="L19" i="90"/>
  <c r="K19" i="90"/>
  <c r="J19" i="90"/>
  <c r="I19" i="90"/>
  <c r="H19" i="90"/>
  <c r="G19" i="90"/>
  <c r="F19" i="90"/>
  <c r="E19" i="90"/>
  <c r="D19" i="90"/>
  <c r="C19" i="90"/>
  <c r="B19" i="90"/>
  <c r="BA18" i="90"/>
  <c r="AZ18" i="90"/>
  <c r="AY18" i="90"/>
  <c r="AX18" i="90"/>
  <c r="AW18" i="90"/>
  <c r="AV18" i="90"/>
  <c r="AU18" i="90"/>
  <c r="AT18" i="90"/>
  <c r="AS18" i="90"/>
  <c r="AR18" i="90"/>
  <c r="AQ18" i="90"/>
  <c r="AP18" i="90"/>
  <c r="AO18" i="90"/>
  <c r="AN18" i="90"/>
  <c r="AM18" i="90"/>
  <c r="AL18" i="90"/>
  <c r="AK18" i="90"/>
  <c r="AJ18" i="90"/>
  <c r="AI18" i="90"/>
  <c r="AH18" i="90"/>
  <c r="AG18" i="90"/>
  <c r="AF18" i="90"/>
  <c r="AE18" i="90"/>
  <c r="AD18" i="90"/>
  <c r="AC18" i="90"/>
  <c r="AB18" i="90"/>
  <c r="AA18" i="90"/>
  <c r="Z18" i="90"/>
  <c r="Y18" i="90"/>
  <c r="X18" i="90"/>
  <c r="W18" i="90"/>
  <c r="V18" i="90"/>
  <c r="U18" i="90"/>
  <c r="T18" i="90"/>
  <c r="S18" i="90"/>
  <c r="R18" i="90"/>
  <c r="Q18" i="90"/>
  <c r="P18" i="90"/>
  <c r="O18" i="90"/>
  <c r="N18" i="90"/>
  <c r="M18" i="90"/>
  <c r="L18" i="90"/>
  <c r="K18" i="90"/>
  <c r="J18" i="90"/>
  <c r="I18" i="90"/>
  <c r="H18" i="90"/>
  <c r="G18" i="90"/>
  <c r="F18" i="90"/>
  <c r="E18" i="90"/>
  <c r="D18" i="90"/>
  <c r="C18" i="90"/>
  <c r="B18" i="90"/>
  <c r="BA17" i="90"/>
  <c r="AZ17" i="90"/>
  <c r="AY17" i="90"/>
  <c r="AX17" i="90"/>
  <c r="AW17" i="90"/>
  <c r="AV17" i="90"/>
  <c r="AU17" i="90"/>
  <c r="AT17" i="90"/>
  <c r="AS17" i="90"/>
  <c r="AR17" i="90"/>
  <c r="AQ17" i="90"/>
  <c r="AP17" i="90"/>
  <c r="AO17" i="90"/>
  <c r="AN17" i="90"/>
  <c r="AM17" i="90"/>
  <c r="AL17" i="90"/>
  <c r="AK17" i="90"/>
  <c r="AJ17" i="90"/>
  <c r="AI17" i="90"/>
  <c r="AH17" i="90"/>
  <c r="AG17" i="90"/>
  <c r="AF17" i="90"/>
  <c r="AE17" i="90"/>
  <c r="AD17" i="90"/>
  <c r="AC17" i="90"/>
  <c r="AB17" i="90"/>
  <c r="AA17" i="90"/>
  <c r="Z17" i="90"/>
  <c r="Y17" i="90"/>
  <c r="X17" i="90"/>
  <c r="W17" i="90"/>
  <c r="V17" i="90"/>
  <c r="U17" i="90"/>
  <c r="T17" i="90"/>
  <c r="S17" i="90"/>
  <c r="R17" i="90"/>
  <c r="Q17" i="90"/>
  <c r="P17" i="90"/>
  <c r="O17" i="90"/>
  <c r="N17" i="90"/>
  <c r="M17" i="90"/>
  <c r="L17" i="90"/>
  <c r="K17" i="90"/>
  <c r="J17" i="90"/>
  <c r="I17" i="90"/>
  <c r="H17" i="90"/>
  <c r="G17" i="90"/>
  <c r="F17" i="90"/>
  <c r="E17" i="90"/>
  <c r="D17" i="90"/>
  <c r="C17" i="90"/>
  <c r="B17" i="90"/>
  <c r="BA16" i="90"/>
  <c r="AZ16" i="90"/>
  <c r="AY16" i="90"/>
  <c r="AX16" i="90"/>
  <c r="AW16" i="90"/>
  <c r="AV16" i="90"/>
  <c r="AU16" i="90"/>
  <c r="AT16" i="90"/>
  <c r="AS16" i="90"/>
  <c r="AR16" i="90"/>
  <c r="AQ16" i="90"/>
  <c r="AP16" i="90"/>
  <c r="AO16" i="90"/>
  <c r="AN16" i="90"/>
  <c r="AM16" i="90"/>
  <c r="AL16" i="90"/>
  <c r="AK16" i="90"/>
  <c r="AJ16" i="90"/>
  <c r="AI16" i="90"/>
  <c r="AH16" i="90"/>
  <c r="AG16" i="90"/>
  <c r="AF16" i="90"/>
  <c r="AE16" i="90"/>
  <c r="AD16" i="90"/>
  <c r="AC16" i="90"/>
  <c r="AB16" i="90"/>
  <c r="AA16" i="90"/>
  <c r="Z16" i="90"/>
  <c r="Y16" i="90"/>
  <c r="X16" i="90"/>
  <c r="W16" i="90"/>
  <c r="V16" i="90"/>
  <c r="U16" i="90"/>
  <c r="T16" i="90"/>
  <c r="S16" i="90"/>
  <c r="R16" i="90"/>
  <c r="Q16" i="90"/>
  <c r="P16" i="90"/>
  <c r="O16" i="90"/>
  <c r="N16" i="90"/>
  <c r="M16" i="90"/>
  <c r="L16" i="90"/>
  <c r="K16" i="90"/>
  <c r="J16" i="90"/>
  <c r="I16" i="90"/>
  <c r="H16" i="90"/>
  <c r="G16" i="90"/>
  <c r="F16" i="90"/>
  <c r="E16" i="90"/>
  <c r="D16" i="90"/>
  <c r="C16" i="90"/>
  <c r="B16" i="90"/>
  <c r="BA15" i="90"/>
  <c r="AZ15" i="90"/>
  <c r="AY15" i="90"/>
  <c r="AX15" i="90"/>
  <c r="AW15" i="90"/>
  <c r="AV15" i="90"/>
  <c r="AU15" i="90"/>
  <c r="AT15" i="90"/>
  <c r="AS15" i="90"/>
  <c r="AR15" i="90"/>
  <c r="AQ15" i="90"/>
  <c r="AP15" i="90"/>
  <c r="AO15" i="90"/>
  <c r="AN15" i="90"/>
  <c r="AM15" i="90"/>
  <c r="AL15" i="90"/>
  <c r="AK15" i="90"/>
  <c r="AJ15" i="90"/>
  <c r="AI15" i="90"/>
  <c r="AH15" i="90"/>
  <c r="AG15" i="90"/>
  <c r="AF15" i="90"/>
  <c r="AE15" i="90"/>
  <c r="AD15" i="90"/>
  <c r="AC15" i="90"/>
  <c r="AB15" i="90"/>
  <c r="AA15" i="90"/>
  <c r="Z15" i="90"/>
  <c r="Y15" i="90"/>
  <c r="X15" i="90"/>
  <c r="W15" i="90"/>
  <c r="V15" i="90"/>
  <c r="U15" i="90"/>
  <c r="T15" i="90"/>
  <c r="S15" i="90"/>
  <c r="R15" i="90"/>
  <c r="Q15" i="90"/>
  <c r="P15" i="90"/>
  <c r="O15" i="90"/>
  <c r="N15" i="90"/>
  <c r="M15" i="90"/>
  <c r="L15" i="90"/>
  <c r="K15" i="90"/>
  <c r="J15" i="90"/>
  <c r="I15" i="90"/>
  <c r="H15" i="90"/>
  <c r="G15" i="90"/>
  <c r="F15" i="90"/>
  <c r="E15" i="90"/>
  <c r="D15" i="90"/>
  <c r="C15" i="90"/>
  <c r="B15" i="90"/>
  <c r="BA14" i="90"/>
  <c r="AZ14" i="90"/>
  <c r="AY14" i="90"/>
  <c r="AX14" i="90"/>
  <c r="AW14" i="90"/>
  <c r="AV14" i="90"/>
  <c r="AU14" i="90"/>
  <c r="AT14" i="90"/>
  <c r="AS14" i="90"/>
  <c r="AR14" i="90"/>
  <c r="AQ14" i="90"/>
  <c r="AP14" i="90"/>
  <c r="AO14" i="90"/>
  <c r="AN14" i="90"/>
  <c r="AM14" i="90"/>
  <c r="AL14" i="90"/>
  <c r="AK14" i="90"/>
  <c r="AJ14" i="90"/>
  <c r="AI14" i="90"/>
  <c r="AH14" i="90"/>
  <c r="AG14" i="90"/>
  <c r="AF14" i="90"/>
  <c r="AE14" i="90"/>
  <c r="AD14" i="90"/>
  <c r="AC14" i="90"/>
  <c r="AB14" i="90"/>
  <c r="AA14" i="90"/>
  <c r="Z14" i="90"/>
  <c r="Y14" i="90"/>
  <c r="X14" i="90"/>
  <c r="W14" i="90"/>
  <c r="V14" i="90"/>
  <c r="U14" i="90"/>
  <c r="T14" i="90"/>
  <c r="S14" i="90"/>
  <c r="R14" i="90"/>
  <c r="Q14" i="90"/>
  <c r="P14" i="90"/>
  <c r="O14" i="90"/>
  <c r="N14" i="90"/>
  <c r="M14" i="90"/>
  <c r="L14" i="90"/>
  <c r="K14" i="90"/>
  <c r="J14" i="90"/>
  <c r="I14" i="90"/>
  <c r="H14" i="90"/>
  <c r="G14" i="90"/>
  <c r="F14" i="90"/>
  <c r="E14" i="90"/>
  <c r="D14" i="90"/>
  <c r="C14" i="90"/>
  <c r="B14" i="90"/>
  <c r="BA13" i="90"/>
  <c r="AZ13" i="90"/>
  <c r="AY13" i="90"/>
  <c r="AX13" i="90"/>
  <c r="AW13" i="90"/>
  <c r="AV13" i="90"/>
  <c r="AU13" i="90"/>
  <c r="AT13" i="90"/>
  <c r="AS13" i="90"/>
  <c r="AR13" i="90"/>
  <c r="AQ13" i="90"/>
  <c r="AP13" i="90"/>
  <c r="AO13" i="90"/>
  <c r="AN13" i="90"/>
  <c r="AM13" i="90"/>
  <c r="AL13" i="90"/>
  <c r="AK13" i="90"/>
  <c r="AJ13" i="90"/>
  <c r="AI13" i="90"/>
  <c r="AH13" i="90"/>
  <c r="AG13" i="90"/>
  <c r="AF13" i="90"/>
  <c r="AE13" i="90"/>
  <c r="AD13" i="90"/>
  <c r="AC13" i="90"/>
  <c r="AB13" i="90"/>
  <c r="AA13" i="90"/>
  <c r="Z13" i="90"/>
  <c r="Y13" i="90"/>
  <c r="X13" i="90"/>
  <c r="W13" i="90"/>
  <c r="V13" i="90"/>
  <c r="U13" i="90"/>
  <c r="T13" i="90"/>
  <c r="S13" i="90"/>
  <c r="R13" i="90"/>
  <c r="Q13" i="90"/>
  <c r="P13" i="90"/>
  <c r="O13" i="90"/>
  <c r="N13" i="90"/>
  <c r="M13" i="90"/>
  <c r="L13" i="90"/>
  <c r="K13" i="90"/>
  <c r="J13" i="90"/>
  <c r="I13" i="90"/>
  <c r="H13" i="90"/>
  <c r="G13" i="90"/>
  <c r="F13" i="90"/>
  <c r="E13" i="90"/>
  <c r="D13" i="90"/>
  <c r="C13" i="90"/>
  <c r="B13" i="90"/>
  <c r="BA12" i="90"/>
  <c r="AZ12" i="90"/>
  <c r="AY12" i="90"/>
  <c r="AX12" i="90"/>
  <c r="AW12" i="90"/>
  <c r="AV12" i="90"/>
  <c r="AU12" i="90"/>
  <c r="AT12" i="90"/>
  <c r="AS12" i="90"/>
  <c r="AR12" i="90"/>
  <c r="AQ12" i="90"/>
  <c r="AP12" i="90"/>
  <c r="AO12" i="90"/>
  <c r="AN12" i="90"/>
  <c r="AM12" i="90"/>
  <c r="AL12" i="90"/>
  <c r="AK12" i="90"/>
  <c r="AJ12" i="90"/>
  <c r="AI12" i="90"/>
  <c r="AH12" i="90"/>
  <c r="AG12" i="90"/>
  <c r="AF12" i="90"/>
  <c r="AE12" i="90"/>
  <c r="AD12" i="90"/>
  <c r="AC12" i="90"/>
  <c r="AB12" i="90"/>
  <c r="AA12" i="90"/>
  <c r="Z12" i="90"/>
  <c r="Y12" i="90"/>
  <c r="X12" i="90"/>
  <c r="W12" i="90"/>
  <c r="V12" i="90"/>
  <c r="U12" i="90"/>
  <c r="T12" i="90"/>
  <c r="S12" i="90"/>
  <c r="R12" i="90"/>
  <c r="Q12" i="90"/>
  <c r="P12" i="90"/>
  <c r="O12" i="90"/>
  <c r="N12" i="90"/>
  <c r="M12" i="90"/>
  <c r="L12" i="90"/>
  <c r="K12" i="90"/>
  <c r="J12" i="90"/>
  <c r="I12" i="90"/>
  <c r="H12" i="90"/>
  <c r="G12" i="90"/>
  <c r="F12" i="90"/>
  <c r="E12" i="90"/>
  <c r="D12" i="90"/>
  <c r="C12" i="90"/>
  <c r="B12" i="90"/>
  <c r="BA11" i="90"/>
  <c r="AZ11" i="90"/>
  <c r="AY11" i="90"/>
  <c r="AX11" i="90"/>
  <c r="AW11" i="90"/>
  <c r="AV11" i="90"/>
  <c r="AU11" i="90"/>
  <c r="AT11" i="90"/>
  <c r="AS11" i="90"/>
  <c r="AR11" i="90"/>
  <c r="AQ11" i="90"/>
  <c r="AP11" i="90"/>
  <c r="AO11" i="90"/>
  <c r="AN11" i="90"/>
  <c r="AM11" i="90"/>
  <c r="AL11" i="90"/>
  <c r="AK11" i="90"/>
  <c r="AJ11" i="90"/>
  <c r="AI11" i="90"/>
  <c r="AH11" i="90"/>
  <c r="AG11" i="90"/>
  <c r="AF11" i="90"/>
  <c r="AE11" i="90"/>
  <c r="AD11" i="90"/>
  <c r="AC11" i="90"/>
  <c r="AB11" i="90"/>
  <c r="AA11" i="90"/>
  <c r="Z11" i="90"/>
  <c r="Y11" i="90"/>
  <c r="X11" i="90"/>
  <c r="W11" i="90"/>
  <c r="V11" i="90"/>
  <c r="U11" i="90"/>
  <c r="T11" i="90"/>
  <c r="S11" i="90"/>
  <c r="R11" i="90"/>
  <c r="Q11" i="90"/>
  <c r="P11" i="90"/>
  <c r="O11" i="90"/>
  <c r="N11" i="90"/>
  <c r="M11" i="90"/>
  <c r="L11" i="90"/>
  <c r="K11" i="90"/>
  <c r="J11" i="90"/>
  <c r="I11" i="90"/>
  <c r="H11" i="90"/>
  <c r="G11" i="90"/>
  <c r="F11" i="90"/>
  <c r="E11" i="90"/>
  <c r="D11" i="90"/>
  <c r="C11" i="90"/>
  <c r="B11" i="90"/>
  <c r="BA10" i="90"/>
  <c r="AZ10" i="90"/>
  <c r="AY10" i="90"/>
  <c r="AX10" i="90"/>
  <c r="AW10" i="90"/>
  <c r="AV10" i="90"/>
  <c r="AU10" i="90"/>
  <c r="AT10" i="90"/>
  <c r="AS10" i="90"/>
  <c r="AR10" i="90"/>
  <c r="AQ10" i="90"/>
  <c r="AP10" i="90"/>
  <c r="AO10" i="90"/>
  <c r="AN10" i="90"/>
  <c r="AM10" i="90"/>
  <c r="AL10" i="90"/>
  <c r="AK10" i="90"/>
  <c r="AJ10" i="90"/>
  <c r="AI10" i="90"/>
  <c r="AH10" i="90"/>
  <c r="AG10" i="90"/>
  <c r="AF10" i="90"/>
  <c r="AE10" i="90"/>
  <c r="AD10" i="90"/>
  <c r="AC10" i="90"/>
  <c r="AB10" i="90"/>
  <c r="AA10" i="90"/>
  <c r="Z10" i="90"/>
  <c r="Y10" i="90"/>
  <c r="X10" i="90"/>
  <c r="W10" i="90"/>
  <c r="V10" i="90"/>
  <c r="U10" i="90"/>
  <c r="T10" i="90"/>
  <c r="S10" i="90"/>
  <c r="R10" i="90"/>
  <c r="Q10" i="90"/>
  <c r="P10" i="90"/>
  <c r="O10" i="90"/>
  <c r="N10" i="90"/>
  <c r="M10" i="90"/>
  <c r="L10" i="90"/>
  <c r="K10" i="90"/>
  <c r="J10" i="90"/>
  <c r="I10" i="90"/>
  <c r="H10" i="90"/>
  <c r="G10" i="90"/>
  <c r="F10" i="90"/>
  <c r="E10" i="90"/>
  <c r="D10" i="90"/>
  <c r="C10" i="90"/>
  <c r="B10" i="90"/>
  <c r="BA9" i="90"/>
  <c r="AZ9" i="90"/>
  <c r="AY9" i="90"/>
  <c r="AX9" i="90"/>
  <c r="AW9" i="90"/>
  <c r="AV9" i="90"/>
  <c r="AU9" i="90"/>
  <c r="AT9" i="90"/>
  <c r="AS9" i="90"/>
  <c r="AR9" i="90"/>
  <c r="AQ9" i="90"/>
  <c r="AP9" i="90"/>
  <c r="AO9" i="90"/>
  <c r="AN9" i="90"/>
  <c r="AM9" i="90"/>
  <c r="AL9" i="90"/>
  <c r="AK9" i="90"/>
  <c r="AJ9" i="90"/>
  <c r="AI9" i="90"/>
  <c r="AH9" i="90"/>
  <c r="AG9" i="90"/>
  <c r="AF9" i="90"/>
  <c r="AE9" i="90"/>
  <c r="AD9" i="90"/>
  <c r="AC9" i="90"/>
  <c r="AB9" i="90"/>
  <c r="AA9" i="90"/>
  <c r="Z9" i="90"/>
  <c r="Y9" i="90"/>
  <c r="X9" i="90"/>
  <c r="W9" i="90"/>
  <c r="V9" i="90"/>
  <c r="U9" i="90"/>
  <c r="T9" i="90"/>
  <c r="S9" i="90"/>
  <c r="R9" i="90"/>
  <c r="Q9" i="90"/>
  <c r="P9" i="90"/>
  <c r="O9" i="90"/>
  <c r="N9" i="90"/>
  <c r="M9" i="90"/>
  <c r="L9" i="90"/>
  <c r="K9" i="90"/>
  <c r="J9" i="90"/>
  <c r="I9" i="90"/>
  <c r="H9" i="90"/>
  <c r="G9" i="90"/>
  <c r="F9" i="90"/>
  <c r="E9" i="90"/>
  <c r="D9" i="90"/>
  <c r="C9" i="90"/>
  <c r="B9" i="90"/>
  <c r="BA8" i="90"/>
  <c r="AZ8" i="90"/>
  <c r="AY8" i="90"/>
  <c r="AX8" i="90"/>
  <c r="AW8" i="90"/>
  <c r="AV8" i="90"/>
  <c r="AU8" i="90"/>
  <c r="AT8" i="90"/>
  <c r="AS8" i="90"/>
  <c r="AR8" i="90"/>
  <c r="AQ8" i="90"/>
  <c r="AP8" i="90"/>
  <c r="AO8" i="90"/>
  <c r="AN8" i="90"/>
  <c r="AM8" i="90"/>
  <c r="AL8" i="90"/>
  <c r="AK8" i="90"/>
  <c r="AJ8" i="90"/>
  <c r="AI8" i="90"/>
  <c r="AH8" i="90"/>
  <c r="AG8" i="90"/>
  <c r="AF8" i="90"/>
  <c r="AE8" i="90"/>
  <c r="AD8" i="90"/>
  <c r="AC8" i="90"/>
  <c r="AB8" i="90"/>
  <c r="AA8" i="90"/>
  <c r="Z8" i="90"/>
  <c r="Y8" i="90"/>
  <c r="X8" i="90"/>
  <c r="W8" i="90"/>
  <c r="V8" i="90"/>
  <c r="U8" i="90"/>
  <c r="T8" i="90"/>
  <c r="S8" i="90"/>
  <c r="R8" i="90"/>
  <c r="Q8" i="90"/>
  <c r="P8" i="90"/>
  <c r="O8" i="90"/>
  <c r="N8" i="90"/>
  <c r="M8" i="90"/>
  <c r="L8" i="90"/>
  <c r="K8" i="90"/>
  <c r="J8" i="90"/>
  <c r="I8" i="90"/>
  <c r="H8" i="90"/>
  <c r="G8" i="90"/>
  <c r="F8" i="90"/>
  <c r="E8" i="90"/>
  <c r="D8" i="90"/>
  <c r="C8" i="90"/>
  <c r="B8" i="90"/>
  <c r="BA7" i="90"/>
  <c r="AZ7" i="90"/>
  <c r="AY7" i="90"/>
  <c r="AX7" i="90"/>
  <c r="AW7" i="90"/>
  <c r="AV7" i="90"/>
  <c r="AU7" i="90"/>
  <c r="AT7" i="90"/>
  <c r="AS7" i="90"/>
  <c r="AR7" i="90"/>
  <c r="AQ7" i="90"/>
  <c r="AP7" i="90"/>
  <c r="AO7" i="90"/>
  <c r="AN7" i="90"/>
  <c r="AM7" i="90"/>
  <c r="AL7" i="90"/>
  <c r="AK7" i="90"/>
  <c r="AJ7" i="90"/>
  <c r="AI7" i="90"/>
  <c r="AH7" i="90"/>
  <c r="AG7" i="90"/>
  <c r="AF7" i="90"/>
  <c r="AE7" i="90"/>
  <c r="AD7" i="90"/>
  <c r="AC7" i="90"/>
  <c r="AB7" i="90"/>
  <c r="AA7" i="90"/>
  <c r="Z7" i="90"/>
  <c r="Y7" i="90"/>
  <c r="X7" i="90"/>
  <c r="W7" i="90"/>
  <c r="V7" i="90"/>
  <c r="U7" i="90"/>
  <c r="T7" i="90"/>
  <c r="S7" i="90"/>
  <c r="R7" i="90"/>
  <c r="Q7" i="90"/>
  <c r="P7" i="90"/>
  <c r="O7" i="90"/>
  <c r="N7" i="90"/>
  <c r="M7" i="90"/>
  <c r="L7" i="90"/>
  <c r="K7" i="90"/>
  <c r="J7" i="90"/>
  <c r="I7" i="90"/>
  <c r="H7" i="90"/>
  <c r="G7" i="90"/>
  <c r="F7" i="90"/>
  <c r="E7" i="90"/>
  <c r="D7" i="90"/>
  <c r="C7" i="90"/>
  <c r="B7" i="90"/>
  <c r="BA6" i="90"/>
  <c r="AZ6" i="90"/>
  <c r="AY6" i="90"/>
  <c r="AX6" i="90"/>
  <c r="AW6" i="90"/>
  <c r="AV6" i="90"/>
  <c r="AU6" i="90"/>
  <c r="AT6" i="90"/>
  <c r="AS6" i="90"/>
  <c r="AR6" i="90"/>
  <c r="AQ6" i="90"/>
  <c r="AP6" i="90"/>
  <c r="AO6" i="90"/>
  <c r="AN6" i="90"/>
  <c r="AM6" i="90"/>
  <c r="AL6" i="90"/>
  <c r="AK6" i="90"/>
  <c r="AJ6" i="90"/>
  <c r="AI6" i="90"/>
  <c r="AH6" i="90"/>
  <c r="AG6" i="90"/>
  <c r="AF6" i="90"/>
  <c r="AE6" i="90"/>
  <c r="AD6" i="90"/>
  <c r="AC6" i="90"/>
  <c r="AB6" i="90"/>
  <c r="AA6" i="90"/>
  <c r="Z6" i="90"/>
  <c r="Y6" i="90"/>
  <c r="X6" i="90"/>
  <c r="W6" i="90"/>
  <c r="V6" i="90"/>
  <c r="U6" i="90"/>
  <c r="T6" i="90"/>
  <c r="S6" i="90"/>
  <c r="R6" i="90"/>
  <c r="Q6" i="90"/>
  <c r="P6" i="90"/>
  <c r="O6" i="90"/>
  <c r="N6" i="90"/>
  <c r="M6" i="90"/>
  <c r="L6" i="90"/>
  <c r="K6" i="90"/>
  <c r="J6" i="90"/>
  <c r="I6" i="90"/>
  <c r="H6" i="90"/>
  <c r="G6" i="90"/>
  <c r="F6" i="90"/>
  <c r="E6" i="90"/>
  <c r="D6" i="90"/>
  <c r="C6" i="90"/>
  <c r="B6" i="90"/>
  <c r="BA5" i="90"/>
  <c r="AZ5" i="90"/>
  <c r="AY5" i="90"/>
  <c r="AX5" i="90"/>
  <c r="AW5" i="90"/>
  <c r="AV5" i="90"/>
  <c r="AU5" i="90"/>
  <c r="AT5" i="90"/>
  <c r="AS5" i="90"/>
  <c r="AR5" i="90"/>
  <c r="AQ5" i="90"/>
  <c r="AP5" i="90"/>
  <c r="AO5" i="90"/>
  <c r="AN5" i="90"/>
  <c r="AM5" i="90"/>
  <c r="AL5" i="90"/>
  <c r="AK5" i="90"/>
  <c r="AJ5" i="90"/>
  <c r="AI5" i="90"/>
  <c r="AH5" i="90"/>
  <c r="AG5" i="90"/>
  <c r="AF5" i="90"/>
  <c r="AE5" i="90"/>
  <c r="AD5" i="90"/>
  <c r="AC5" i="90"/>
  <c r="AB5" i="90"/>
  <c r="AA5" i="90"/>
  <c r="Z5" i="90"/>
  <c r="Y5" i="90"/>
  <c r="X5" i="90"/>
  <c r="W5" i="90"/>
  <c r="V5" i="90"/>
  <c r="U5" i="90"/>
  <c r="T5" i="90"/>
  <c r="S5" i="90"/>
  <c r="R5" i="90"/>
  <c r="Q5" i="90"/>
  <c r="P5" i="90"/>
  <c r="O5" i="90"/>
  <c r="N5" i="90"/>
  <c r="M5" i="90"/>
  <c r="L5" i="90"/>
  <c r="K5" i="90"/>
  <c r="J5" i="90"/>
  <c r="I5" i="90"/>
  <c r="H5" i="90"/>
  <c r="G5" i="90"/>
  <c r="F5" i="90"/>
  <c r="E5" i="90"/>
  <c r="D5" i="90"/>
  <c r="C5" i="90"/>
  <c r="B5" i="90"/>
  <c r="BA244" i="99" l="1"/>
  <c r="AZ244" i="99"/>
  <c r="AY244" i="99"/>
  <c r="AX244" i="99"/>
  <c r="AW244" i="99"/>
  <c r="AV244" i="99"/>
  <c r="AU244" i="99"/>
  <c r="AT244" i="99"/>
  <c r="AS244" i="99"/>
  <c r="AR244" i="99"/>
  <c r="AQ244" i="99"/>
  <c r="AP244" i="99"/>
  <c r="AO244" i="99"/>
  <c r="AN244" i="99"/>
  <c r="AM244" i="99"/>
  <c r="AL244" i="99"/>
  <c r="AK244" i="99"/>
  <c r="AJ244" i="99"/>
  <c r="AI244" i="99"/>
  <c r="AH244" i="99"/>
  <c r="AG244" i="99"/>
  <c r="AF244" i="99"/>
  <c r="AE244" i="99"/>
  <c r="AD244" i="99"/>
  <c r="AC244" i="99"/>
  <c r="AB244" i="99"/>
  <c r="AA244" i="99"/>
  <c r="Z244" i="99"/>
  <c r="Y244" i="99"/>
  <c r="X244" i="99"/>
  <c r="W244" i="99"/>
  <c r="V244" i="99"/>
  <c r="U244" i="99"/>
  <c r="T244" i="99"/>
  <c r="S244" i="99"/>
  <c r="R244" i="99"/>
  <c r="Q244" i="99"/>
  <c r="P244" i="99"/>
  <c r="O244" i="99"/>
  <c r="N244" i="99"/>
  <c r="M244" i="99"/>
  <c r="L244" i="99"/>
  <c r="K244" i="99"/>
  <c r="J244" i="99"/>
  <c r="I244" i="99"/>
  <c r="H244" i="99"/>
  <c r="G244" i="99"/>
  <c r="F244" i="99"/>
  <c r="E244" i="99"/>
  <c r="D244" i="99"/>
  <c r="C244" i="99"/>
  <c r="BA3" i="99"/>
  <c r="AZ3" i="99"/>
  <c r="AY3" i="99"/>
  <c r="AX3" i="99"/>
  <c r="AW3" i="99"/>
  <c r="AV3" i="99"/>
  <c r="AU3" i="99"/>
  <c r="AT3" i="99"/>
  <c r="AS3" i="99"/>
  <c r="AR3" i="99"/>
  <c r="AQ3" i="99"/>
  <c r="AP3" i="99"/>
  <c r="AO3" i="99"/>
  <c r="AN3" i="99"/>
  <c r="AM3" i="99"/>
  <c r="AL3" i="99"/>
  <c r="AK3" i="99"/>
  <c r="AJ3" i="99"/>
  <c r="AI3" i="99"/>
  <c r="AH3" i="99"/>
  <c r="AG3" i="99"/>
  <c r="AF3" i="99"/>
  <c r="AE3" i="99"/>
  <c r="AD3" i="99"/>
  <c r="AC3" i="99"/>
  <c r="AB3" i="99"/>
  <c r="AA3" i="99"/>
  <c r="Z3" i="99"/>
  <c r="Y3" i="99"/>
  <c r="X3" i="99"/>
  <c r="W3" i="99"/>
  <c r="V3" i="99"/>
  <c r="U3" i="99"/>
  <c r="T3" i="99"/>
  <c r="S3" i="99"/>
  <c r="R3" i="99"/>
  <c r="Q3" i="99"/>
  <c r="P3" i="99"/>
  <c r="O3" i="99"/>
  <c r="N3" i="99"/>
  <c r="M3" i="99"/>
  <c r="L3" i="99"/>
  <c r="K3" i="99"/>
  <c r="J3" i="99"/>
  <c r="I3" i="99"/>
  <c r="H3" i="99"/>
  <c r="G3" i="99"/>
  <c r="F3" i="99"/>
  <c r="E3" i="99"/>
  <c r="D3" i="99"/>
  <c r="C3" i="99"/>
  <c r="BA244" i="98"/>
  <c r="AZ244" i="98"/>
  <c r="AY244" i="98"/>
  <c r="AX244" i="98"/>
  <c r="AW244" i="98"/>
  <c r="AV244" i="98"/>
  <c r="AU244" i="98"/>
  <c r="AT244" i="98"/>
  <c r="AS244" i="98"/>
  <c r="AR244" i="98"/>
  <c r="AQ244" i="98"/>
  <c r="AP244" i="98"/>
  <c r="AO244" i="98"/>
  <c r="AN244" i="98"/>
  <c r="AM244" i="98"/>
  <c r="AL244" i="98"/>
  <c r="AK244" i="98"/>
  <c r="AJ244" i="98"/>
  <c r="AI244" i="98"/>
  <c r="AH244" i="98"/>
  <c r="AG244" i="98"/>
  <c r="AF244" i="98"/>
  <c r="AE244" i="98"/>
  <c r="AD244" i="98"/>
  <c r="AC244" i="98"/>
  <c r="AB244" i="98"/>
  <c r="AA244" i="98"/>
  <c r="Z244" i="98"/>
  <c r="Y244" i="98"/>
  <c r="X244" i="98"/>
  <c r="W244" i="98"/>
  <c r="V244" i="98"/>
  <c r="U244" i="98"/>
  <c r="T244" i="98"/>
  <c r="S244" i="98"/>
  <c r="R244" i="98"/>
  <c r="Q244" i="98"/>
  <c r="P244" i="98"/>
  <c r="O244" i="98"/>
  <c r="N244" i="98"/>
  <c r="M244" i="98"/>
  <c r="L244" i="98"/>
  <c r="K244" i="98"/>
  <c r="J244" i="98"/>
  <c r="I244" i="98"/>
  <c r="H244" i="98"/>
  <c r="G244" i="98"/>
  <c r="F244" i="98"/>
  <c r="E244" i="98"/>
  <c r="D244" i="98"/>
  <c r="C244" i="98"/>
  <c r="BA3" i="98"/>
  <c r="AZ3" i="98"/>
  <c r="AY3" i="98"/>
  <c r="AX3" i="98"/>
  <c r="AW3" i="98"/>
  <c r="AV3" i="98"/>
  <c r="AU3" i="98"/>
  <c r="AT3" i="98"/>
  <c r="AS3" i="98"/>
  <c r="AR3" i="98"/>
  <c r="AQ3" i="98"/>
  <c r="AP3" i="98"/>
  <c r="AO3" i="98"/>
  <c r="AN3" i="98"/>
  <c r="AM3" i="98"/>
  <c r="AL3" i="98"/>
  <c r="AK3" i="98"/>
  <c r="AJ3" i="98"/>
  <c r="AI3" i="98"/>
  <c r="AH3" i="98"/>
  <c r="AG3" i="98"/>
  <c r="AF3" i="98"/>
  <c r="AE3" i="98"/>
  <c r="AD3" i="98"/>
  <c r="AC3" i="98"/>
  <c r="AB3" i="98"/>
  <c r="AA3" i="98"/>
  <c r="Z3" i="98"/>
  <c r="Y3" i="98"/>
  <c r="X3" i="98"/>
  <c r="W3" i="98"/>
  <c r="V3" i="98"/>
  <c r="U3" i="98"/>
  <c r="T3" i="98"/>
  <c r="S3" i="98"/>
  <c r="R3" i="98"/>
  <c r="Q3" i="98"/>
  <c r="P3" i="98"/>
  <c r="O3" i="98"/>
  <c r="N3" i="98"/>
  <c r="M3" i="98"/>
  <c r="L3" i="98"/>
  <c r="K3" i="98"/>
  <c r="J3" i="98"/>
  <c r="I3" i="98"/>
  <c r="H3" i="98"/>
  <c r="G3" i="98"/>
  <c r="F3" i="98"/>
  <c r="E3" i="98"/>
  <c r="D3" i="98"/>
  <c r="C3" i="98"/>
  <c r="BA244" i="97"/>
  <c r="AZ244" i="97"/>
  <c r="AY244" i="97"/>
  <c r="AX244" i="97"/>
  <c r="AW244" i="97"/>
  <c r="AV244" i="97"/>
  <c r="AU244" i="97"/>
  <c r="AT244" i="97"/>
  <c r="AS244" i="97"/>
  <c r="AR244" i="97"/>
  <c r="AQ244" i="97"/>
  <c r="AP244" i="97"/>
  <c r="AO244" i="97"/>
  <c r="AN244" i="97"/>
  <c r="AM244" i="97"/>
  <c r="AL244" i="97"/>
  <c r="AK244" i="97"/>
  <c r="AJ244" i="97"/>
  <c r="AI244" i="97"/>
  <c r="AH244" i="97"/>
  <c r="AG244" i="97"/>
  <c r="AF244" i="97"/>
  <c r="AE244" i="97"/>
  <c r="AD244" i="97"/>
  <c r="AC244" i="97"/>
  <c r="AB244" i="97"/>
  <c r="AA244" i="97"/>
  <c r="Z244" i="97"/>
  <c r="Y244" i="97"/>
  <c r="X244" i="97"/>
  <c r="W244" i="97"/>
  <c r="V244" i="97"/>
  <c r="U244" i="97"/>
  <c r="T244" i="97"/>
  <c r="S244" i="97"/>
  <c r="R244" i="97"/>
  <c r="Q244" i="97"/>
  <c r="P244" i="97"/>
  <c r="O244" i="97"/>
  <c r="N244" i="97"/>
  <c r="M244" i="97"/>
  <c r="L244" i="97"/>
  <c r="K244" i="97"/>
  <c r="J244" i="97"/>
  <c r="I244" i="97"/>
  <c r="H244" i="97"/>
  <c r="G244" i="97"/>
  <c r="F244" i="97"/>
  <c r="E244" i="97"/>
  <c r="D244" i="97"/>
  <c r="C244" i="97"/>
  <c r="BA3" i="97"/>
  <c r="AZ3" i="97"/>
  <c r="AY3" i="97"/>
  <c r="AX3" i="97"/>
  <c r="AW3" i="97"/>
  <c r="AV3" i="97"/>
  <c r="AU3" i="97"/>
  <c r="AT3" i="97"/>
  <c r="AS3" i="97"/>
  <c r="AR3" i="97"/>
  <c r="AQ3" i="97"/>
  <c r="AP3" i="97"/>
  <c r="AO3" i="97"/>
  <c r="AN3" i="97"/>
  <c r="AM3" i="97"/>
  <c r="AL3" i="97"/>
  <c r="AK3" i="97"/>
  <c r="AJ3" i="97"/>
  <c r="AI3" i="97"/>
  <c r="AH3" i="97"/>
  <c r="AG3" i="97"/>
  <c r="AF3" i="97"/>
  <c r="AE3" i="97"/>
  <c r="AD3" i="97"/>
  <c r="AC3" i="97"/>
  <c r="AB3" i="97"/>
  <c r="AA3" i="97"/>
  <c r="Z3" i="97"/>
  <c r="Y3" i="97"/>
  <c r="X3" i="97"/>
  <c r="W3" i="97"/>
  <c r="V3" i="97"/>
  <c r="U3" i="97"/>
  <c r="T3" i="97"/>
  <c r="S3" i="97"/>
  <c r="R3" i="97"/>
  <c r="Q3" i="97"/>
  <c r="P3" i="97"/>
  <c r="O3" i="97"/>
  <c r="N3" i="97"/>
  <c r="M3" i="97"/>
  <c r="L3" i="97"/>
  <c r="K3" i="97"/>
  <c r="J3" i="97"/>
  <c r="I3" i="97"/>
  <c r="H3" i="97"/>
  <c r="G3" i="97"/>
  <c r="F3" i="97"/>
  <c r="E3" i="97"/>
  <c r="D3" i="97"/>
  <c r="C3" i="97"/>
  <c r="BA244" i="96"/>
  <c r="AZ244" i="96"/>
  <c r="AY244" i="96"/>
  <c r="AX244" i="96"/>
  <c r="AW244" i="96"/>
  <c r="AV244" i="96"/>
  <c r="AU244" i="96"/>
  <c r="AT244" i="96"/>
  <c r="AS244" i="96"/>
  <c r="AR244" i="96"/>
  <c r="AQ244" i="96"/>
  <c r="AP244" i="96"/>
  <c r="AO244" i="96"/>
  <c r="AN244" i="96"/>
  <c r="AM244" i="96"/>
  <c r="AL244" i="96"/>
  <c r="AK244" i="96"/>
  <c r="AJ244" i="96"/>
  <c r="AI244" i="96"/>
  <c r="AH244" i="96"/>
  <c r="AG244" i="96"/>
  <c r="AF244" i="96"/>
  <c r="AE244" i="96"/>
  <c r="AD244" i="96"/>
  <c r="AC244" i="96"/>
  <c r="AB244" i="96"/>
  <c r="AA244" i="96"/>
  <c r="Z244" i="96"/>
  <c r="Y244" i="96"/>
  <c r="X244" i="96"/>
  <c r="W244" i="96"/>
  <c r="V244" i="96"/>
  <c r="U244" i="96"/>
  <c r="T244" i="96"/>
  <c r="S244" i="96"/>
  <c r="R244" i="96"/>
  <c r="Q244" i="96"/>
  <c r="P244" i="96"/>
  <c r="O244" i="96"/>
  <c r="N244" i="96"/>
  <c r="M244" i="96"/>
  <c r="L244" i="96"/>
  <c r="K244" i="96"/>
  <c r="J244" i="96"/>
  <c r="I244" i="96"/>
  <c r="H244" i="96"/>
  <c r="G244" i="96"/>
  <c r="F244" i="96"/>
  <c r="E244" i="96"/>
  <c r="D244" i="96"/>
  <c r="C244" i="96"/>
  <c r="BA3" i="96"/>
  <c r="AZ3" i="96"/>
  <c r="AY3" i="96"/>
  <c r="AX3" i="96"/>
  <c r="AW3" i="96"/>
  <c r="AV3" i="96"/>
  <c r="AU3" i="96"/>
  <c r="AT3" i="96"/>
  <c r="AS3" i="96"/>
  <c r="AR3" i="96"/>
  <c r="AQ3" i="96"/>
  <c r="AP3" i="96"/>
  <c r="AO3" i="96"/>
  <c r="AN3" i="96"/>
  <c r="AM3" i="96"/>
  <c r="AL3" i="96"/>
  <c r="AK3" i="96"/>
  <c r="AJ3" i="96"/>
  <c r="AI3" i="96"/>
  <c r="AH3" i="96"/>
  <c r="AG3" i="96"/>
  <c r="AF3" i="96"/>
  <c r="AE3" i="96"/>
  <c r="AD3" i="96"/>
  <c r="AC3" i="96"/>
  <c r="AB3" i="96"/>
  <c r="AA3" i="96"/>
  <c r="Z3" i="96"/>
  <c r="Y3" i="96"/>
  <c r="X3" i="96"/>
  <c r="W3" i="96"/>
  <c r="V3" i="96"/>
  <c r="U3" i="96"/>
  <c r="T3" i="96"/>
  <c r="S3" i="96"/>
  <c r="R3" i="96"/>
  <c r="Q3" i="96"/>
  <c r="P3" i="96"/>
  <c r="O3" i="96"/>
  <c r="N3" i="96"/>
  <c r="M3" i="96"/>
  <c r="L3" i="96"/>
  <c r="K3" i="96"/>
  <c r="J3" i="96"/>
  <c r="I3" i="96"/>
  <c r="H3" i="96"/>
  <c r="G3" i="96"/>
  <c r="F3" i="96"/>
  <c r="E3" i="96"/>
  <c r="D3" i="96"/>
  <c r="C3" i="96"/>
  <c r="BA244" i="95"/>
  <c r="AZ244" i="95"/>
  <c r="AY244" i="95"/>
  <c r="AX244" i="95"/>
  <c r="AW244" i="95"/>
  <c r="AV244" i="95"/>
  <c r="AU244" i="95"/>
  <c r="AT244" i="95"/>
  <c r="AS244" i="95"/>
  <c r="AR244" i="95"/>
  <c r="AQ244" i="95"/>
  <c r="AP244" i="95"/>
  <c r="AO244" i="95"/>
  <c r="AN244" i="95"/>
  <c r="AM244" i="95"/>
  <c r="AL244" i="95"/>
  <c r="AK244" i="95"/>
  <c r="AJ244" i="95"/>
  <c r="AI244" i="95"/>
  <c r="AH244" i="95"/>
  <c r="AG244" i="95"/>
  <c r="AF244" i="95"/>
  <c r="AE244" i="95"/>
  <c r="AD244" i="95"/>
  <c r="AC244" i="95"/>
  <c r="AB244" i="95"/>
  <c r="AA244" i="95"/>
  <c r="Z244" i="95"/>
  <c r="Y244" i="95"/>
  <c r="X244" i="95"/>
  <c r="W244" i="95"/>
  <c r="V244" i="95"/>
  <c r="U244" i="95"/>
  <c r="T244" i="95"/>
  <c r="S244" i="95"/>
  <c r="R244" i="95"/>
  <c r="Q244" i="95"/>
  <c r="P244" i="95"/>
  <c r="O244" i="95"/>
  <c r="N244" i="95"/>
  <c r="M244" i="95"/>
  <c r="L244" i="95"/>
  <c r="K244" i="95"/>
  <c r="J244" i="95"/>
  <c r="I244" i="95"/>
  <c r="H244" i="95"/>
  <c r="G244" i="95"/>
  <c r="F244" i="95"/>
  <c r="E244" i="95"/>
  <c r="D244" i="95"/>
  <c r="C244" i="95"/>
  <c r="BA3" i="95"/>
  <c r="AZ3" i="95"/>
  <c r="AY3" i="95"/>
  <c r="AX3" i="95"/>
  <c r="AW3" i="95"/>
  <c r="AV3" i="95"/>
  <c r="AU3" i="95"/>
  <c r="AT3" i="95"/>
  <c r="AS3" i="95"/>
  <c r="AR3" i="95"/>
  <c r="AQ3" i="95"/>
  <c r="AP3" i="95"/>
  <c r="AO3" i="95"/>
  <c r="AN3" i="95"/>
  <c r="AM3" i="95"/>
  <c r="AL3" i="95"/>
  <c r="AK3" i="95"/>
  <c r="AJ3" i="95"/>
  <c r="AI3" i="95"/>
  <c r="AH3" i="95"/>
  <c r="AG3" i="95"/>
  <c r="AF3" i="95"/>
  <c r="AE3" i="95"/>
  <c r="AD3" i="95"/>
  <c r="AC3" i="95"/>
  <c r="AB3" i="95"/>
  <c r="AA3" i="95"/>
  <c r="Z3" i="95"/>
  <c r="Y3" i="95"/>
  <c r="X3" i="95"/>
  <c r="W3" i="95"/>
  <c r="V3" i="95"/>
  <c r="U3" i="95"/>
  <c r="T3" i="95"/>
  <c r="S3" i="95"/>
  <c r="R3" i="95"/>
  <c r="Q3" i="95"/>
  <c r="P3" i="95"/>
  <c r="O3" i="95"/>
  <c r="N3" i="95"/>
  <c r="M3" i="95"/>
  <c r="L3" i="95"/>
  <c r="K3" i="95"/>
  <c r="J3" i="95"/>
  <c r="I3" i="95"/>
  <c r="H3" i="95"/>
  <c r="G3" i="95"/>
  <c r="F3" i="95"/>
  <c r="E3" i="95"/>
  <c r="D3" i="95"/>
  <c r="C3" i="95"/>
  <c r="BA3" i="94"/>
  <c r="AZ3" i="94"/>
  <c r="AY3" i="94"/>
  <c r="AX3" i="94"/>
  <c r="AW3" i="94"/>
  <c r="AV3" i="94"/>
  <c r="AU3" i="94"/>
  <c r="AT3" i="94"/>
  <c r="AS3" i="94"/>
  <c r="AR3" i="94"/>
  <c r="AQ3" i="94"/>
  <c r="AP3" i="94"/>
  <c r="AO3" i="94"/>
  <c r="AN3" i="94"/>
  <c r="AM3" i="94"/>
  <c r="AL3" i="94"/>
  <c r="AK3" i="94"/>
  <c r="AJ3" i="94"/>
  <c r="AI3" i="94"/>
  <c r="AH3" i="94"/>
  <c r="AG3" i="94"/>
  <c r="AF3" i="94"/>
  <c r="AE3" i="94"/>
  <c r="AD3" i="94"/>
  <c r="AC3" i="94"/>
  <c r="AB3" i="94"/>
  <c r="AA3" i="94"/>
  <c r="Z3" i="94"/>
  <c r="Y3" i="94"/>
  <c r="X3" i="94"/>
  <c r="W3" i="94"/>
  <c r="V3" i="94"/>
  <c r="U3" i="94"/>
  <c r="T3" i="94"/>
  <c r="S3" i="94"/>
  <c r="R3" i="94"/>
  <c r="Q3" i="94"/>
  <c r="P3" i="94"/>
  <c r="O3" i="94"/>
  <c r="N3" i="94"/>
  <c r="M3" i="94"/>
  <c r="L3" i="94"/>
  <c r="K3" i="94"/>
  <c r="J3" i="94"/>
  <c r="I3" i="94"/>
  <c r="H3" i="94"/>
  <c r="G3" i="94"/>
  <c r="F3" i="94"/>
  <c r="E3" i="94"/>
  <c r="D3" i="94"/>
  <c r="C3" i="94"/>
  <c r="BA3" i="93"/>
  <c r="AZ3" i="93"/>
  <c r="AY3" i="93"/>
  <c r="AX3" i="93"/>
  <c r="AW3" i="93"/>
  <c r="AV3" i="93"/>
  <c r="AU3" i="93"/>
  <c r="AT3" i="93"/>
  <c r="AS3" i="93"/>
  <c r="AR3" i="93"/>
  <c r="AQ3" i="93"/>
  <c r="AP3" i="93"/>
  <c r="AO3" i="93"/>
  <c r="AN3" i="93"/>
  <c r="AM3" i="93"/>
  <c r="AL3" i="93"/>
  <c r="AK3" i="93"/>
  <c r="AJ3" i="93"/>
  <c r="AI3" i="93"/>
  <c r="AH3" i="93"/>
  <c r="AG3" i="93"/>
  <c r="AF3" i="93"/>
  <c r="AE3" i="93"/>
  <c r="AD3" i="93"/>
  <c r="AC3" i="93"/>
  <c r="AB3" i="93"/>
  <c r="AA3" i="93"/>
  <c r="Z3" i="93"/>
  <c r="Y3" i="93"/>
  <c r="X3" i="93"/>
  <c r="W3" i="93"/>
  <c r="V3" i="93"/>
  <c r="U3" i="93"/>
  <c r="T3" i="93"/>
  <c r="S3" i="93"/>
  <c r="R3" i="93"/>
  <c r="Q3" i="93"/>
  <c r="P3" i="93"/>
  <c r="O3" i="93"/>
  <c r="N3" i="93"/>
  <c r="M3" i="93"/>
  <c r="L3" i="93"/>
  <c r="K3" i="93"/>
  <c r="J3" i="93"/>
  <c r="I3" i="93"/>
  <c r="H3" i="93"/>
  <c r="G3" i="93"/>
  <c r="F3" i="93"/>
  <c r="E3" i="93"/>
  <c r="D3" i="93"/>
  <c r="C3" i="93"/>
  <c r="BA3" i="92"/>
  <c r="AZ3" i="92"/>
  <c r="AY3" i="92"/>
  <c r="AX3" i="92"/>
  <c r="AW3" i="92"/>
  <c r="AV3" i="92"/>
  <c r="AU3" i="92"/>
  <c r="AT3" i="92"/>
  <c r="AS3" i="92"/>
  <c r="AR3" i="92"/>
  <c r="AQ3" i="92"/>
  <c r="AP3" i="92"/>
  <c r="AO3" i="92"/>
  <c r="AN3" i="92"/>
  <c r="AM3" i="92"/>
  <c r="AL3" i="92"/>
  <c r="AK3" i="92"/>
  <c r="AJ3" i="92"/>
  <c r="AI3" i="92"/>
  <c r="AH3" i="92"/>
  <c r="AG3" i="92"/>
  <c r="AF3" i="92"/>
  <c r="AE3" i="92"/>
  <c r="AD3" i="92"/>
  <c r="AC3" i="92"/>
  <c r="AB3" i="92"/>
  <c r="AA3" i="92"/>
  <c r="Z3" i="92"/>
  <c r="Y3" i="92"/>
  <c r="X3" i="92"/>
  <c r="W3" i="92"/>
  <c r="V3" i="92"/>
  <c r="U3" i="92"/>
  <c r="T3" i="92"/>
  <c r="S3" i="92"/>
  <c r="R3" i="92"/>
  <c r="Q3" i="92"/>
  <c r="P3" i="92"/>
  <c r="O3" i="92"/>
  <c r="N3" i="92"/>
  <c r="M3" i="92"/>
  <c r="L3" i="92"/>
  <c r="K3" i="92"/>
  <c r="J3" i="92"/>
  <c r="I3" i="92"/>
  <c r="H3" i="92"/>
  <c r="G3" i="92"/>
  <c r="F3" i="92"/>
  <c r="E3" i="92"/>
  <c r="D3" i="92"/>
  <c r="C3" i="92"/>
  <c r="BA3" i="91"/>
  <c r="AZ3" i="91"/>
  <c r="AY3" i="91"/>
  <c r="AX3" i="91"/>
  <c r="AW3" i="91"/>
  <c r="AV3" i="91"/>
  <c r="AU3" i="91"/>
  <c r="AT3" i="91"/>
  <c r="AS3" i="91"/>
  <c r="AR3" i="91"/>
  <c r="AQ3" i="91"/>
  <c r="AP3" i="91"/>
  <c r="AO3" i="91"/>
  <c r="AN3" i="91"/>
  <c r="AM3" i="91"/>
  <c r="AL3" i="91"/>
  <c r="AK3" i="91"/>
  <c r="AJ3" i="91"/>
  <c r="AI3" i="91"/>
  <c r="AH3" i="91"/>
  <c r="AG3" i="91"/>
  <c r="AF3" i="91"/>
  <c r="AE3" i="91"/>
  <c r="AD3" i="91"/>
  <c r="AC3" i="91"/>
  <c r="AB3" i="91"/>
  <c r="AA3" i="91"/>
  <c r="Z3" i="91"/>
  <c r="Y3" i="91"/>
  <c r="X3" i="91"/>
  <c r="W3" i="91"/>
  <c r="V3" i="91"/>
  <c r="U3" i="91"/>
  <c r="T3" i="91"/>
  <c r="S3" i="91"/>
  <c r="R3" i="91"/>
  <c r="Q3" i="91"/>
  <c r="P3" i="91"/>
  <c r="O3" i="91"/>
  <c r="N3" i="91"/>
  <c r="M3" i="91"/>
  <c r="L3" i="91"/>
  <c r="K3" i="91"/>
  <c r="J3" i="91"/>
  <c r="I3" i="91"/>
  <c r="H3" i="91"/>
  <c r="G3" i="91"/>
  <c r="F3" i="91"/>
  <c r="E3" i="91"/>
  <c r="D3" i="91"/>
  <c r="C3" i="91"/>
  <c r="BA3" i="90"/>
  <c r="AZ3" i="90"/>
  <c r="AY3" i="90"/>
  <c r="AX3" i="90"/>
  <c r="AW3" i="90"/>
  <c r="AV3" i="90"/>
  <c r="AU3" i="90"/>
  <c r="AT3" i="90"/>
  <c r="AS3" i="90"/>
  <c r="AR3" i="90"/>
  <c r="AQ3" i="90"/>
  <c r="AP3" i="90"/>
  <c r="AO3" i="90"/>
  <c r="AN3" i="90"/>
  <c r="AM3" i="90"/>
  <c r="AL3" i="90"/>
  <c r="AK3" i="90"/>
  <c r="AJ3" i="90"/>
  <c r="AI3" i="90"/>
  <c r="AH3" i="90"/>
  <c r="AG3" i="90"/>
  <c r="AF3" i="90"/>
  <c r="AE3" i="90"/>
  <c r="AD3" i="90"/>
  <c r="AC3" i="90"/>
  <c r="AB3" i="90"/>
  <c r="AA3" i="90"/>
  <c r="Z3" i="90"/>
  <c r="Y3" i="90"/>
  <c r="X3" i="90"/>
  <c r="W3" i="90"/>
  <c r="V3" i="90"/>
  <c r="U3" i="90"/>
  <c r="T3" i="90"/>
  <c r="S3" i="90"/>
  <c r="R3" i="90"/>
  <c r="Q3" i="90"/>
  <c r="P3" i="90"/>
  <c r="O3" i="90"/>
  <c r="N3" i="90"/>
  <c r="M3" i="90"/>
  <c r="L3" i="90"/>
  <c r="K3" i="90"/>
  <c r="J3" i="90"/>
  <c r="I3" i="90"/>
  <c r="H3" i="90"/>
  <c r="G3" i="90"/>
  <c r="F3" i="90"/>
  <c r="E3" i="90"/>
  <c r="D3" i="90"/>
  <c r="C3" i="90"/>
  <c r="BA242" i="89"/>
  <c r="AZ242" i="89"/>
  <c r="AY242" i="89"/>
  <c r="AX242" i="89"/>
  <c r="AW242" i="89"/>
  <c r="AV242" i="89"/>
  <c r="AU242" i="89"/>
  <c r="AT242" i="89"/>
  <c r="AS242" i="89"/>
  <c r="AR242" i="89"/>
  <c r="AQ242" i="89"/>
  <c r="AP242" i="89"/>
  <c r="AO242" i="89"/>
  <c r="AN242" i="89"/>
  <c r="AM242" i="89"/>
  <c r="AL242" i="89"/>
  <c r="AK242" i="89"/>
  <c r="AJ242" i="89"/>
  <c r="AI242" i="89"/>
  <c r="AH242" i="89"/>
  <c r="AG242" i="89"/>
  <c r="AF242" i="89"/>
  <c r="AE242" i="89"/>
  <c r="AD242" i="89"/>
  <c r="AC242" i="89"/>
  <c r="AB242" i="89"/>
  <c r="AA242" i="89"/>
  <c r="Z242" i="89"/>
  <c r="Y242" i="89"/>
  <c r="X242" i="89"/>
  <c r="W242" i="89"/>
  <c r="V242" i="89"/>
  <c r="U242" i="89"/>
  <c r="T242" i="89"/>
  <c r="S242" i="89"/>
  <c r="R242" i="89"/>
  <c r="Q242" i="89"/>
  <c r="P242" i="89"/>
  <c r="O242" i="89"/>
  <c r="N242" i="89"/>
  <c r="M242" i="89"/>
  <c r="L242" i="89"/>
  <c r="K242" i="89"/>
  <c r="J242" i="89"/>
  <c r="I242" i="89"/>
  <c r="H242" i="89"/>
  <c r="G242" i="89"/>
  <c r="F242" i="89"/>
  <c r="E242" i="89"/>
  <c r="D242" i="89"/>
  <c r="C242" i="89"/>
  <c r="B242" i="89"/>
  <c r="BA241" i="89"/>
  <c r="AZ241" i="89"/>
  <c r="AY241" i="89"/>
  <c r="AX241" i="89"/>
  <c r="AW241" i="89"/>
  <c r="AV241" i="89"/>
  <c r="AU241" i="89"/>
  <c r="AT241" i="89"/>
  <c r="AS241" i="89"/>
  <c r="AR241" i="89"/>
  <c r="AQ241" i="89"/>
  <c r="AP241" i="89"/>
  <c r="AO241" i="89"/>
  <c r="AN241" i="89"/>
  <c r="AM241" i="89"/>
  <c r="AL241" i="89"/>
  <c r="AK241" i="89"/>
  <c r="AJ241" i="89"/>
  <c r="AI241" i="89"/>
  <c r="AH241" i="89"/>
  <c r="AG241" i="89"/>
  <c r="AF241" i="89"/>
  <c r="AE241" i="89"/>
  <c r="AD241" i="89"/>
  <c r="AC241" i="89"/>
  <c r="AB241" i="89"/>
  <c r="AA241" i="89"/>
  <c r="Z241" i="89"/>
  <c r="Y241" i="89"/>
  <c r="X241" i="89"/>
  <c r="W241" i="89"/>
  <c r="V241" i="89"/>
  <c r="U241" i="89"/>
  <c r="T241" i="89"/>
  <c r="S241" i="89"/>
  <c r="R241" i="89"/>
  <c r="Q241" i="89"/>
  <c r="P241" i="89"/>
  <c r="O241" i="89"/>
  <c r="N241" i="89"/>
  <c r="M241" i="89"/>
  <c r="L241" i="89"/>
  <c r="K241" i="89"/>
  <c r="J241" i="89"/>
  <c r="I241" i="89"/>
  <c r="H241" i="89"/>
  <c r="G241" i="89"/>
  <c r="F241" i="89"/>
  <c r="E241" i="89"/>
  <c r="D241" i="89"/>
  <c r="C241" i="89"/>
  <c r="B241" i="89"/>
  <c r="BA240" i="89"/>
  <c r="AZ240" i="89"/>
  <c r="AY240" i="89"/>
  <c r="AX240" i="89"/>
  <c r="AW240" i="89"/>
  <c r="AV240" i="89"/>
  <c r="AU240" i="89"/>
  <c r="AT240" i="89"/>
  <c r="AS240" i="89"/>
  <c r="AR240" i="89"/>
  <c r="AQ240" i="89"/>
  <c r="AP240" i="89"/>
  <c r="AO240" i="89"/>
  <c r="AN240" i="89"/>
  <c r="AM240" i="89"/>
  <c r="AL240" i="89"/>
  <c r="AK240" i="89"/>
  <c r="AJ240" i="89"/>
  <c r="AI240" i="89"/>
  <c r="AH240" i="89"/>
  <c r="AG240" i="89"/>
  <c r="AF240" i="89"/>
  <c r="AE240" i="89"/>
  <c r="AD240" i="89"/>
  <c r="AC240" i="89"/>
  <c r="AB240" i="89"/>
  <c r="AA240" i="89"/>
  <c r="Z240" i="89"/>
  <c r="Y240" i="89"/>
  <c r="X240" i="89"/>
  <c r="W240" i="89"/>
  <c r="V240" i="89"/>
  <c r="U240" i="89"/>
  <c r="T240" i="89"/>
  <c r="S240" i="89"/>
  <c r="R240" i="89"/>
  <c r="Q240" i="89"/>
  <c r="P240" i="89"/>
  <c r="O240" i="89"/>
  <c r="N240" i="89"/>
  <c r="M240" i="89"/>
  <c r="L240" i="89"/>
  <c r="K240" i="89"/>
  <c r="J240" i="89"/>
  <c r="I240" i="89"/>
  <c r="H240" i="89"/>
  <c r="G240" i="89"/>
  <c r="F240" i="89"/>
  <c r="E240" i="89"/>
  <c r="D240" i="89"/>
  <c r="C240" i="89"/>
  <c r="B240" i="89"/>
  <c r="BA239" i="89"/>
  <c r="AZ239" i="89"/>
  <c r="AY239" i="89"/>
  <c r="AX239" i="89"/>
  <c r="AW239" i="89"/>
  <c r="AV239" i="89"/>
  <c r="AU239" i="89"/>
  <c r="AT239" i="89"/>
  <c r="AS239" i="89"/>
  <c r="AR239" i="89"/>
  <c r="AQ239" i="89"/>
  <c r="AP239" i="89"/>
  <c r="AO239" i="89"/>
  <c r="AN239" i="89"/>
  <c r="AM239" i="89"/>
  <c r="AL239" i="89"/>
  <c r="AK239" i="89"/>
  <c r="AJ239" i="89"/>
  <c r="AI239" i="89"/>
  <c r="AH239" i="89"/>
  <c r="AG239" i="89"/>
  <c r="AF239" i="89"/>
  <c r="AE239" i="89"/>
  <c r="AD239" i="89"/>
  <c r="AC239" i="89"/>
  <c r="AB239" i="89"/>
  <c r="AA239" i="89"/>
  <c r="Z239" i="89"/>
  <c r="Y239" i="89"/>
  <c r="X239" i="89"/>
  <c r="W239" i="89"/>
  <c r="V239" i="89"/>
  <c r="U239" i="89"/>
  <c r="T239" i="89"/>
  <c r="S239" i="89"/>
  <c r="R239" i="89"/>
  <c r="Q239" i="89"/>
  <c r="P239" i="89"/>
  <c r="O239" i="89"/>
  <c r="N239" i="89"/>
  <c r="M239" i="89"/>
  <c r="L239" i="89"/>
  <c r="K239" i="89"/>
  <c r="J239" i="89"/>
  <c r="I239" i="89"/>
  <c r="H239" i="89"/>
  <c r="G239" i="89"/>
  <c r="F239" i="89"/>
  <c r="E239" i="89"/>
  <c r="D239" i="89"/>
  <c r="C239" i="89"/>
  <c r="B239" i="89"/>
  <c r="BA238" i="89"/>
  <c r="AZ238" i="89"/>
  <c r="AY238" i="89"/>
  <c r="AX238" i="89"/>
  <c r="AW238" i="89"/>
  <c r="AV238" i="89"/>
  <c r="AU238" i="89"/>
  <c r="AT238" i="89"/>
  <c r="AS238" i="89"/>
  <c r="AR238" i="89"/>
  <c r="AQ238" i="89"/>
  <c r="AP238" i="89"/>
  <c r="AO238" i="89"/>
  <c r="AN238" i="89"/>
  <c r="AM238" i="89"/>
  <c r="AL238" i="89"/>
  <c r="AK238" i="89"/>
  <c r="AJ238" i="89"/>
  <c r="AI238" i="89"/>
  <c r="AH238" i="89"/>
  <c r="AG238" i="89"/>
  <c r="AF238" i="89"/>
  <c r="AE238" i="89"/>
  <c r="AD238" i="89"/>
  <c r="AC238" i="89"/>
  <c r="AB238" i="89"/>
  <c r="AA238" i="89"/>
  <c r="Z238" i="89"/>
  <c r="Y238" i="89"/>
  <c r="X238" i="89"/>
  <c r="W238" i="89"/>
  <c r="V238" i="89"/>
  <c r="U238" i="89"/>
  <c r="T238" i="89"/>
  <c r="S238" i="89"/>
  <c r="R238" i="89"/>
  <c r="Q238" i="89"/>
  <c r="P238" i="89"/>
  <c r="O238" i="89"/>
  <c r="N238" i="89"/>
  <c r="M238" i="89"/>
  <c r="L238" i="89"/>
  <c r="K238" i="89"/>
  <c r="J238" i="89"/>
  <c r="I238" i="89"/>
  <c r="H238" i="89"/>
  <c r="G238" i="89"/>
  <c r="F238" i="89"/>
  <c r="E238" i="89"/>
  <c r="D238" i="89"/>
  <c r="C238" i="89"/>
  <c r="B238" i="89"/>
  <c r="BA237" i="89"/>
  <c r="AZ237" i="89"/>
  <c r="AY237" i="89"/>
  <c r="AX237" i="89"/>
  <c r="AW237" i="89"/>
  <c r="AV237" i="89"/>
  <c r="AU237" i="89"/>
  <c r="AT237" i="89"/>
  <c r="AS237" i="89"/>
  <c r="AR237" i="89"/>
  <c r="AQ237" i="89"/>
  <c r="AP237" i="89"/>
  <c r="AO237" i="89"/>
  <c r="AN237" i="89"/>
  <c r="AM237" i="89"/>
  <c r="AL237" i="89"/>
  <c r="AK237" i="89"/>
  <c r="AJ237" i="89"/>
  <c r="AI237" i="89"/>
  <c r="AH237" i="89"/>
  <c r="AG237" i="89"/>
  <c r="AF237" i="89"/>
  <c r="AE237" i="89"/>
  <c r="AD237" i="89"/>
  <c r="AC237" i="89"/>
  <c r="AB237" i="89"/>
  <c r="AA237" i="89"/>
  <c r="Z237" i="89"/>
  <c r="Y237" i="89"/>
  <c r="X237" i="89"/>
  <c r="W237" i="89"/>
  <c r="V237" i="89"/>
  <c r="U237" i="89"/>
  <c r="T237" i="89"/>
  <c r="S237" i="89"/>
  <c r="R237" i="89"/>
  <c r="Q237" i="89"/>
  <c r="P237" i="89"/>
  <c r="O237" i="89"/>
  <c r="N237" i="89"/>
  <c r="M237" i="89"/>
  <c r="L237" i="89"/>
  <c r="K237" i="89"/>
  <c r="J237" i="89"/>
  <c r="I237" i="89"/>
  <c r="H237" i="89"/>
  <c r="G237" i="89"/>
  <c r="F237" i="89"/>
  <c r="E237" i="89"/>
  <c r="D237" i="89"/>
  <c r="C237" i="89"/>
  <c r="B237" i="89"/>
  <c r="BA236" i="89"/>
  <c r="AZ236" i="89"/>
  <c r="AY236" i="89"/>
  <c r="AX236" i="89"/>
  <c r="AW236" i="89"/>
  <c r="AV236" i="89"/>
  <c r="AU236" i="89"/>
  <c r="AT236" i="89"/>
  <c r="AS236" i="89"/>
  <c r="AR236" i="89"/>
  <c r="AQ236" i="89"/>
  <c r="AP236" i="89"/>
  <c r="AO236" i="89"/>
  <c r="AN236" i="89"/>
  <c r="AM236" i="89"/>
  <c r="AL236" i="89"/>
  <c r="AK236" i="89"/>
  <c r="AJ236" i="89"/>
  <c r="AI236" i="89"/>
  <c r="AH236" i="89"/>
  <c r="AG236" i="89"/>
  <c r="AF236" i="89"/>
  <c r="AE236" i="89"/>
  <c r="AD236" i="89"/>
  <c r="AC236" i="89"/>
  <c r="AB236" i="89"/>
  <c r="AA236" i="89"/>
  <c r="Z236" i="89"/>
  <c r="Y236" i="89"/>
  <c r="X236" i="89"/>
  <c r="W236" i="89"/>
  <c r="V236" i="89"/>
  <c r="U236" i="89"/>
  <c r="T236" i="89"/>
  <c r="S236" i="89"/>
  <c r="R236" i="89"/>
  <c r="Q236" i="89"/>
  <c r="P236" i="89"/>
  <c r="O236" i="89"/>
  <c r="N236" i="89"/>
  <c r="M236" i="89"/>
  <c r="L236" i="89"/>
  <c r="K236" i="89"/>
  <c r="J236" i="89"/>
  <c r="I236" i="89"/>
  <c r="H236" i="89"/>
  <c r="G236" i="89"/>
  <c r="F236" i="89"/>
  <c r="E236" i="89"/>
  <c r="D236" i="89"/>
  <c r="C236" i="89"/>
  <c r="B236" i="89"/>
  <c r="BA235" i="89"/>
  <c r="AZ235" i="89"/>
  <c r="AY235" i="89"/>
  <c r="AX235" i="89"/>
  <c r="AW235" i="89"/>
  <c r="AV235" i="89"/>
  <c r="AU235" i="89"/>
  <c r="AT235" i="89"/>
  <c r="AS235" i="89"/>
  <c r="AR235" i="89"/>
  <c r="AQ235" i="89"/>
  <c r="AP235" i="89"/>
  <c r="AO235" i="89"/>
  <c r="AN235" i="89"/>
  <c r="AM235" i="89"/>
  <c r="AL235" i="89"/>
  <c r="AK235" i="89"/>
  <c r="AJ235" i="89"/>
  <c r="AI235" i="89"/>
  <c r="AH235" i="89"/>
  <c r="AG235" i="89"/>
  <c r="AF235" i="89"/>
  <c r="AE235" i="89"/>
  <c r="AD235" i="89"/>
  <c r="AC235" i="89"/>
  <c r="AB235" i="89"/>
  <c r="AA235" i="89"/>
  <c r="Z235" i="89"/>
  <c r="Y235" i="89"/>
  <c r="X235" i="89"/>
  <c r="W235" i="89"/>
  <c r="V235" i="89"/>
  <c r="U235" i="89"/>
  <c r="T235" i="89"/>
  <c r="S235" i="89"/>
  <c r="R235" i="89"/>
  <c r="Q235" i="89"/>
  <c r="P235" i="89"/>
  <c r="O235" i="89"/>
  <c r="N235" i="89"/>
  <c r="M235" i="89"/>
  <c r="L235" i="89"/>
  <c r="K235" i="89"/>
  <c r="J235" i="89"/>
  <c r="I235" i="89"/>
  <c r="H235" i="89"/>
  <c r="G235" i="89"/>
  <c r="F235" i="89"/>
  <c r="E235" i="89"/>
  <c r="D235" i="89"/>
  <c r="C235" i="89"/>
  <c r="B235" i="89"/>
  <c r="BA234" i="89"/>
  <c r="AZ234" i="89"/>
  <c r="AY234" i="89"/>
  <c r="AX234" i="89"/>
  <c r="AW234" i="89"/>
  <c r="AV234" i="89"/>
  <c r="AU234" i="89"/>
  <c r="AT234" i="89"/>
  <c r="AS234" i="89"/>
  <c r="AR234" i="89"/>
  <c r="AQ234" i="89"/>
  <c r="AP234" i="89"/>
  <c r="AO234" i="89"/>
  <c r="AN234" i="89"/>
  <c r="AM234" i="89"/>
  <c r="AL234" i="89"/>
  <c r="AK234" i="89"/>
  <c r="AJ234" i="89"/>
  <c r="AI234" i="89"/>
  <c r="AH234" i="89"/>
  <c r="AG234" i="89"/>
  <c r="AF234" i="89"/>
  <c r="AE234" i="89"/>
  <c r="AD234" i="89"/>
  <c r="AC234" i="89"/>
  <c r="AB234" i="89"/>
  <c r="AA234" i="89"/>
  <c r="Z234" i="89"/>
  <c r="Y234" i="89"/>
  <c r="X234" i="89"/>
  <c r="W234" i="89"/>
  <c r="V234" i="89"/>
  <c r="U234" i="89"/>
  <c r="T234" i="89"/>
  <c r="S234" i="89"/>
  <c r="R234" i="89"/>
  <c r="Q234" i="89"/>
  <c r="P234" i="89"/>
  <c r="O234" i="89"/>
  <c r="N234" i="89"/>
  <c r="M234" i="89"/>
  <c r="L234" i="89"/>
  <c r="K234" i="89"/>
  <c r="J234" i="89"/>
  <c r="I234" i="89"/>
  <c r="H234" i="89"/>
  <c r="G234" i="89"/>
  <c r="F234" i="89"/>
  <c r="E234" i="89"/>
  <c r="D234" i="89"/>
  <c r="C234" i="89"/>
  <c r="B234" i="89"/>
  <c r="BA233" i="89"/>
  <c r="AZ233" i="89"/>
  <c r="AY233" i="89"/>
  <c r="AX233" i="89"/>
  <c r="AW233" i="89"/>
  <c r="AV233" i="89"/>
  <c r="AU233" i="89"/>
  <c r="AT233" i="89"/>
  <c r="AS233" i="89"/>
  <c r="AR233" i="89"/>
  <c r="AQ233" i="89"/>
  <c r="AP233" i="89"/>
  <c r="AO233" i="89"/>
  <c r="AN233" i="89"/>
  <c r="AM233" i="89"/>
  <c r="AL233" i="89"/>
  <c r="AK233" i="89"/>
  <c r="AJ233" i="89"/>
  <c r="AI233" i="89"/>
  <c r="AH233" i="89"/>
  <c r="AG233" i="89"/>
  <c r="AF233" i="89"/>
  <c r="AE233" i="89"/>
  <c r="AD233" i="89"/>
  <c r="AC233" i="89"/>
  <c r="AB233" i="89"/>
  <c r="AA233" i="89"/>
  <c r="Z233" i="89"/>
  <c r="Y233" i="89"/>
  <c r="X233" i="89"/>
  <c r="W233" i="89"/>
  <c r="V233" i="89"/>
  <c r="U233" i="89"/>
  <c r="T233" i="89"/>
  <c r="S233" i="89"/>
  <c r="R233" i="89"/>
  <c r="Q233" i="89"/>
  <c r="P233" i="89"/>
  <c r="O233" i="89"/>
  <c r="N233" i="89"/>
  <c r="M233" i="89"/>
  <c r="L233" i="89"/>
  <c r="K233" i="89"/>
  <c r="J233" i="89"/>
  <c r="I233" i="89"/>
  <c r="H233" i="89"/>
  <c r="G233" i="89"/>
  <c r="F233" i="89"/>
  <c r="E233" i="89"/>
  <c r="D233" i="89"/>
  <c r="C233" i="89"/>
  <c r="B233" i="89"/>
  <c r="BA232" i="89"/>
  <c r="AZ232" i="89"/>
  <c r="AY232" i="89"/>
  <c r="AX232" i="89"/>
  <c r="AW232" i="89"/>
  <c r="AV232" i="89"/>
  <c r="AU232" i="89"/>
  <c r="AT232" i="89"/>
  <c r="AS232" i="89"/>
  <c r="AR232" i="89"/>
  <c r="AQ232" i="89"/>
  <c r="AP232" i="89"/>
  <c r="AO232" i="89"/>
  <c r="AN232" i="89"/>
  <c r="AM232" i="89"/>
  <c r="AL232" i="89"/>
  <c r="AK232" i="89"/>
  <c r="AJ232" i="89"/>
  <c r="AI232" i="89"/>
  <c r="AH232" i="89"/>
  <c r="AG232" i="89"/>
  <c r="AF232" i="89"/>
  <c r="AE232" i="89"/>
  <c r="AD232" i="89"/>
  <c r="AC232" i="89"/>
  <c r="AB232" i="89"/>
  <c r="AA232" i="89"/>
  <c r="Z232" i="89"/>
  <c r="Y232" i="89"/>
  <c r="X232" i="89"/>
  <c r="W232" i="89"/>
  <c r="V232" i="89"/>
  <c r="U232" i="89"/>
  <c r="T232" i="89"/>
  <c r="S232" i="89"/>
  <c r="R232" i="89"/>
  <c r="Q232" i="89"/>
  <c r="P232" i="89"/>
  <c r="O232" i="89"/>
  <c r="N232" i="89"/>
  <c r="M232" i="89"/>
  <c r="L232" i="89"/>
  <c r="K232" i="89"/>
  <c r="J232" i="89"/>
  <c r="I232" i="89"/>
  <c r="H232" i="89"/>
  <c r="G232" i="89"/>
  <c r="F232" i="89"/>
  <c r="E232" i="89"/>
  <c r="D232" i="89"/>
  <c r="C232" i="89"/>
  <c r="B232" i="89"/>
  <c r="BA231" i="89"/>
  <c r="AZ231" i="89"/>
  <c r="AY231" i="89"/>
  <c r="AX231" i="89"/>
  <c r="AW231" i="89"/>
  <c r="AV231" i="89"/>
  <c r="AU231" i="89"/>
  <c r="AT231" i="89"/>
  <c r="AS231" i="89"/>
  <c r="AR231" i="89"/>
  <c r="AQ231" i="89"/>
  <c r="AP231" i="89"/>
  <c r="AO231" i="89"/>
  <c r="AN231" i="89"/>
  <c r="AM231" i="89"/>
  <c r="AL231" i="89"/>
  <c r="AK231" i="89"/>
  <c r="AJ231" i="89"/>
  <c r="AI231" i="89"/>
  <c r="AH231" i="89"/>
  <c r="AG231" i="89"/>
  <c r="AF231" i="89"/>
  <c r="AE231" i="89"/>
  <c r="AD231" i="89"/>
  <c r="AC231" i="89"/>
  <c r="AB231" i="89"/>
  <c r="AA231" i="89"/>
  <c r="Z231" i="89"/>
  <c r="Y231" i="89"/>
  <c r="X231" i="89"/>
  <c r="W231" i="89"/>
  <c r="V231" i="89"/>
  <c r="U231" i="89"/>
  <c r="T231" i="89"/>
  <c r="S231" i="89"/>
  <c r="R231" i="89"/>
  <c r="Q231" i="89"/>
  <c r="P231" i="89"/>
  <c r="O231" i="89"/>
  <c r="N231" i="89"/>
  <c r="M231" i="89"/>
  <c r="L231" i="89"/>
  <c r="K231" i="89"/>
  <c r="J231" i="89"/>
  <c r="I231" i="89"/>
  <c r="H231" i="89"/>
  <c r="G231" i="89"/>
  <c r="F231" i="89"/>
  <c r="E231" i="89"/>
  <c r="D231" i="89"/>
  <c r="C231" i="89"/>
  <c r="B231" i="89"/>
  <c r="BA230" i="89"/>
  <c r="AZ230" i="89"/>
  <c r="AY230" i="89"/>
  <c r="AX230" i="89"/>
  <c r="AW230" i="89"/>
  <c r="AV230" i="89"/>
  <c r="AU230" i="89"/>
  <c r="AT230" i="89"/>
  <c r="AS230" i="89"/>
  <c r="AR230" i="89"/>
  <c r="AQ230" i="89"/>
  <c r="AP230" i="89"/>
  <c r="AO230" i="89"/>
  <c r="AN230" i="89"/>
  <c r="AM230" i="89"/>
  <c r="AL230" i="89"/>
  <c r="AK230" i="89"/>
  <c r="AJ230" i="89"/>
  <c r="AI230" i="89"/>
  <c r="AH230" i="89"/>
  <c r="AG230" i="89"/>
  <c r="AF230" i="89"/>
  <c r="AE230" i="89"/>
  <c r="AD230" i="89"/>
  <c r="AC230" i="89"/>
  <c r="AB230" i="89"/>
  <c r="AA230" i="89"/>
  <c r="Z230" i="89"/>
  <c r="Y230" i="89"/>
  <c r="X230" i="89"/>
  <c r="W230" i="89"/>
  <c r="V230" i="89"/>
  <c r="U230" i="89"/>
  <c r="T230" i="89"/>
  <c r="S230" i="89"/>
  <c r="R230" i="89"/>
  <c r="Q230" i="89"/>
  <c r="P230" i="89"/>
  <c r="O230" i="89"/>
  <c r="N230" i="89"/>
  <c r="M230" i="89"/>
  <c r="L230" i="89"/>
  <c r="K230" i="89"/>
  <c r="J230" i="89"/>
  <c r="I230" i="89"/>
  <c r="H230" i="89"/>
  <c r="G230" i="89"/>
  <c r="F230" i="89"/>
  <c r="E230" i="89"/>
  <c r="D230" i="89"/>
  <c r="C230" i="89"/>
  <c r="B230" i="89"/>
  <c r="BA229" i="89"/>
  <c r="AZ229" i="89"/>
  <c r="AY229" i="89"/>
  <c r="AX229" i="89"/>
  <c r="AW229" i="89"/>
  <c r="AV229" i="89"/>
  <c r="AU229" i="89"/>
  <c r="AT229" i="89"/>
  <c r="AS229" i="89"/>
  <c r="AR229" i="89"/>
  <c r="AQ229" i="89"/>
  <c r="AP229" i="89"/>
  <c r="AO229" i="89"/>
  <c r="AN229" i="89"/>
  <c r="AM229" i="89"/>
  <c r="AL229" i="89"/>
  <c r="AK229" i="89"/>
  <c r="AJ229" i="89"/>
  <c r="AI229" i="89"/>
  <c r="AH229" i="89"/>
  <c r="AG229" i="89"/>
  <c r="AF229" i="89"/>
  <c r="AE229" i="89"/>
  <c r="AD229" i="89"/>
  <c r="AC229" i="89"/>
  <c r="AB229" i="89"/>
  <c r="AA229" i="89"/>
  <c r="Z229" i="89"/>
  <c r="Y229" i="89"/>
  <c r="X229" i="89"/>
  <c r="W229" i="89"/>
  <c r="V229" i="89"/>
  <c r="U229" i="89"/>
  <c r="T229" i="89"/>
  <c r="S229" i="89"/>
  <c r="R229" i="89"/>
  <c r="Q229" i="89"/>
  <c r="P229" i="89"/>
  <c r="O229" i="89"/>
  <c r="N229" i="89"/>
  <c r="M229" i="89"/>
  <c r="L229" i="89"/>
  <c r="K229" i="89"/>
  <c r="J229" i="89"/>
  <c r="I229" i="89"/>
  <c r="H229" i="89"/>
  <c r="G229" i="89"/>
  <c r="F229" i="89"/>
  <c r="E229" i="89"/>
  <c r="D229" i="89"/>
  <c r="C229" i="89"/>
  <c r="B229" i="89"/>
  <c r="BA228" i="89"/>
  <c r="AZ228" i="89"/>
  <c r="AY228" i="89"/>
  <c r="AX228" i="89"/>
  <c r="AW228" i="89"/>
  <c r="AV228" i="89"/>
  <c r="AU228" i="89"/>
  <c r="AT228" i="89"/>
  <c r="AS228" i="89"/>
  <c r="AR228" i="89"/>
  <c r="AQ228" i="89"/>
  <c r="AP228" i="89"/>
  <c r="AO228" i="89"/>
  <c r="AN228" i="89"/>
  <c r="AM228" i="89"/>
  <c r="AL228" i="89"/>
  <c r="AK228" i="89"/>
  <c r="AJ228" i="89"/>
  <c r="AI228" i="89"/>
  <c r="AH228" i="89"/>
  <c r="AG228" i="89"/>
  <c r="AF228" i="89"/>
  <c r="AE228" i="89"/>
  <c r="AD228" i="89"/>
  <c r="AC228" i="89"/>
  <c r="AB228" i="89"/>
  <c r="AA228" i="89"/>
  <c r="Z228" i="89"/>
  <c r="Y228" i="89"/>
  <c r="X228" i="89"/>
  <c r="W228" i="89"/>
  <c r="V228" i="89"/>
  <c r="U228" i="89"/>
  <c r="T228" i="89"/>
  <c r="S228" i="89"/>
  <c r="R228" i="89"/>
  <c r="Q228" i="89"/>
  <c r="P228" i="89"/>
  <c r="O228" i="89"/>
  <c r="N228" i="89"/>
  <c r="M228" i="89"/>
  <c r="L228" i="89"/>
  <c r="K228" i="89"/>
  <c r="J228" i="89"/>
  <c r="I228" i="89"/>
  <c r="H228" i="89"/>
  <c r="G228" i="89"/>
  <c r="F228" i="89"/>
  <c r="E228" i="89"/>
  <c r="D228" i="89"/>
  <c r="C228" i="89"/>
  <c r="B228" i="89"/>
  <c r="BA227" i="89"/>
  <c r="AZ227" i="89"/>
  <c r="AY227" i="89"/>
  <c r="AX227" i="89"/>
  <c r="AW227" i="89"/>
  <c r="AV227" i="89"/>
  <c r="AU227" i="89"/>
  <c r="AT227" i="89"/>
  <c r="AS227" i="89"/>
  <c r="AR227" i="89"/>
  <c r="AQ227" i="89"/>
  <c r="AP227" i="89"/>
  <c r="AO227" i="89"/>
  <c r="AN227" i="89"/>
  <c r="AM227" i="89"/>
  <c r="AL227" i="89"/>
  <c r="AK227" i="89"/>
  <c r="AJ227" i="89"/>
  <c r="AI227" i="89"/>
  <c r="AH227" i="89"/>
  <c r="AG227" i="89"/>
  <c r="AF227" i="89"/>
  <c r="AE227" i="89"/>
  <c r="AD227" i="89"/>
  <c r="AC227" i="89"/>
  <c r="AB227" i="89"/>
  <c r="AA227" i="89"/>
  <c r="Z227" i="89"/>
  <c r="Y227" i="89"/>
  <c r="X227" i="89"/>
  <c r="W227" i="89"/>
  <c r="V227" i="89"/>
  <c r="U227" i="89"/>
  <c r="T227" i="89"/>
  <c r="S227" i="89"/>
  <c r="R227" i="89"/>
  <c r="Q227" i="89"/>
  <c r="P227" i="89"/>
  <c r="O227" i="89"/>
  <c r="N227" i="89"/>
  <c r="M227" i="89"/>
  <c r="L227" i="89"/>
  <c r="K227" i="89"/>
  <c r="J227" i="89"/>
  <c r="I227" i="89"/>
  <c r="H227" i="89"/>
  <c r="G227" i="89"/>
  <c r="F227" i="89"/>
  <c r="E227" i="89"/>
  <c r="D227" i="89"/>
  <c r="C227" i="89"/>
  <c r="B227" i="89"/>
  <c r="BA226" i="89"/>
  <c r="AZ226" i="89"/>
  <c r="AY226" i="89"/>
  <c r="AX226" i="89"/>
  <c r="AW226" i="89"/>
  <c r="AV226" i="89"/>
  <c r="AU226" i="89"/>
  <c r="AT226" i="89"/>
  <c r="AS226" i="89"/>
  <c r="AR226" i="89"/>
  <c r="AQ226" i="89"/>
  <c r="AP226" i="89"/>
  <c r="AO226" i="89"/>
  <c r="AN226" i="89"/>
  <c r="AM226" i="89"/>
  <c r="AL226" i="89"/>
  <c r="AK226" i="89"/>
  <c r="AJ226" i="89"/>
  <c r="AI226" i="89"/>
  <c r="AH226" i="89"/>
  <c r="AG226" i="89"/>
  <c r="AF226" i="89"/>
  <c r="AE226" i="89"/>
  <c r="AD226" i="89"/>
  <c r="AC226" i="89"/>
  <c r="AB226" i="89"/>
  <c r="AA226" i="89"/>
  <c r="Z226" i="89"/>
  <c r="Y226" i="89"/>
  <c r="X226" i="89"/>
  <c r="W226" i="89"/>
  <c r="V226" i="89"/>
  <c r="U226" i="89"/>
  <c r="T226" i="89"/>
  <c r="S226" i="89"/>
  <c r="R226" i="89"/>
  <c r="Q226" i="89"/>
  <c r="P226" i="89"/>
  <c r="O226" i="89"/>
  <c r="N226" i="89"/>
  <c r="M226" i="89"/>
  <c r="L226" i="89"/>
  <c r="K226" i="89"/>
  <c r="J226" i="89"/>
  <c r="I226" i="89"/>
  <c r="H226" i="89"/>
  <c r="G226" i="89"/>
  <c r="F226" i="89"/>
  <c r="E226" i="89"/>
  <c r="D226" i="89"/>
  <c r="C226" i="89"/>
  <c r="B226" i="89"/>
  <c r="BA225" i="89"/>
  <c r="AZ225" i="89"/>
  <c r="AY225" i="89"/>
  <c r="AX225" i="89"/>
  <c r="AW225" i="89"/>
  <c r="AV225" i="89"/>
  <c r="AU225" i="89"/>
  <c r="AT225" i="89"/>
  <c r="AS225" i="89"/>
  <c r="AR225" i="89"/>
  <c r="AQ225" i="89"/>
  <c r="AP225" i="89"/>
  <c r="AO225" i="89"/>
  <c r="AN225" i="89"/>
  <c r="AM225" i="89"/>
  <c r="AL225" i="89"/>
  <c r="AK225" i="89"/>
  <c r="AJ225" i="89"/>
  <c r="AI225" i="89"/>
  <c r="AH225" i="89"/>
  <c r="AG225" i="89"/>
  <c r="AF225" i="89"/>
  <c r="AE225" i="89"/>
  <c r="AD225" i="89"/>
  <c r="AC225" i="89"/>
  <c r="AB225" i="89"/>
  <c r="AA225" i="89"/>
  <c r="Z225" i="89"/>
  <c r="Y225" i="89"/>
  <c r="X225" i="89"/>
  <c r="W225" i="89"/>
  <c r="V225" i="89"/>
  <c r="U225" i="89"/>
  <c r="T225" i="89"/>
  <c r="S225" i="89"/>
  <c r="R225" i="89"/>
  <c r="Q225" i="89"/>
  <c r="P225" i="89"/>
  <c r="O225" i="89"/>
  <c r="N225" i="89"/>
  <c r="M225" i="89"/>
  <c r="L225" i="89"/>
  <c r="K225" i="89"/>
  <c r="J225" i="89"/>
  <c r="I225" i="89"/>
  <c r="H225" i="89"/>
  <c r="G225" i="89"/>
  <c r="F225" i="89"/>
  <c r="E225" i="89"/>
  <c r="D225" i="89"/>
  <c r="C225" i="89"/>
  <c r="B225" i="89"/>
  <c r="BA224" i="89"/>
  <c r="AZ224" i="89"/>
  <c r="AY224" i="89"/>
  <c r="AX224" i="89"/>
  <c r="AW224" i="89"/>
  <c r="AV224" i="89"/>
  <c r="AU224" i="89"/>
  <c r="AT224" i="89"/>
  <c r="AS224" i="89"/>
  <c r="AR224" i="89"/>
  <c r="AQ224" i="89"/>
  <c r="AP224" i="89"/>
  <c r="AO224" i="89"/>
  <c r="AN224" i="89"/>
  <c r="AM224" i="89"/>
  <c r="AL224" i="89"/>
  <c r="AK224" i="89"/>
  <c r="AJ224" i="89"/>
  <c r="AI224" i="89"/>
  <c r="AH224" i="89"/>
  <c r="AG224" i="89"/>
  <c r="AF224" i="89"/>
  <c r="AE224" i="89"/>
  <c r="AD224" i="89"/>
  <c r="AC224" i="89"/>
  <c r="AB224" i="89"/>
  <c r="AA224" i="89"/>
  <c r="Z224" i="89"/>
  <c r="Y224" i="89"/>
  <c r="X224" i="89"/>
  <c r="W224" i="89"/>
  <c r="V224" i="89"/>
  <c r="U224" i="89"/>
  <c r="T224" i="89"/>
  <c r="S224" i="89"/>
  <c r="R224" i="89"/>
  <c r="Q224" i="89"/>
  <c r="P224" i="89"/>
  <c r="O224" i="89"/>
  <c r="N224" i="89"/>
  <c r="M224" i="89"/>
  <c r="L224" i="89"/>
  <c r="K224" i="89"/>
  <c r="J224" i="89"/>
  <c r="I224" i="89"/>
  <c r="H224" i="89"/>
  <c r="G224" i="89"/>
  <c r="F224" i="89"/>
  <c r="E224" i="89"/>
  <c r="D224" i="89"/>
  <c r="C224" i="89"/>
  <c r="B224" i="89"/>
  <c r="BA223" i="89"/>
  <c r="AZ223" i="89"/>
  <c r="AY223" i="89"/>
  <c r="AX223" i="89"/>
  <c r="AW223" i="89"/>
  <c r="AV223" i="89"/>
  <c r="AU223" i="89"/>
  <c r="AT223" i="89"/>
  <c r="AS223" i="89"/>
  <c r="AR223" i="89"/>
  <c r="AQ223" i="89"/>
  <c r="AP223" i="89"/>
  <c r="AO223" i="89"/>
  <c r="AN223" i="89"/>
  <c r="AM223" i="89"/>
  <c r="AL223" i="89"/>
  <c r="AK223" i="89"/>
  <c r="AJ223" i="89"/>
  <c r="AI223" i="89"/>
  <c r="AH223" i="89"/>
  <c r="AG223" i="89"/>
  <c r="AF223" i="89"/>
  <c r="AE223" i="89"/>
  <c r="AD223" i="89"/>
  <c r="AC223" i="89"/>
  <c r="AB223" i="89"/>
  <c r="AA223" i="89"/>
  <c r="Z223" i="89"/>
  <c r="Y223" i="89"/>
  <c r="X223" i="89"/>
  <c r="W223" i="89"/>
  <c r="V223" i="89"/>
  <c r="U223" i="89"/>
  <c r="T223" i="89"/>
  <c r="S223" i="89"/>
  <c r="R223" i="89"/>
  <c r="Q223" i="89"/>
  <c r="P223" i="89"/>
  <c r="O223" i="89"/>
  <c r="N223" i="89"/>
  <c r="M223" i="89"/>
  <c r="L223" i="89"/>
  <c r="K223" i="89"/>
  <c r="J223" i="89"/>
  <c r="I223" i="89"/>
  <c r="H223" i="89"/>
  <c r="G223" i="89"/>
  <c r="F223" i="89"/>
  <c r="E223" i="89"/>
  <c r="D223" i="89"/>
  <c r="C223" i="89"/>
  <c r="B223" i="89"/>
  <c r="BA222" i="89"/>
  <c r="AZ222" i="89"/>
  <c r="AY222" i="89"/>
  <c r="AX222" i="89"/>
  <c r="AW222" i="89"/>
  <c r="AV222" i="89"/>
  <c r="AU222" i="89"/>
  <c r="AT222" i="89"/>
  <c r="AS222" i="89"/>
  <c r="AR222" i="89"/>
  <c r="AQ222" i="89"/>
  <c r="AP222" i="89"/>
  <c r="AO222" i="89"/>
  <c r="AN222" i="89"/>
  <c r="AM222" i="89"/>
  <c r="AL222" i="89"/>
  <c r="AK222" i="89"/>
  <c r="AJ222" i="89"/>
  <c r="AI222" i="89"/>
  <c r="AH222" i="89"/>
  <c r="AG222" i="89"/>
  <c r="AF222" i="89"/>
  <c r="AE222" i="89"/>
  <c r="AD222" i="89"/>
  <c r="AC222" i="89"/>
  <c r="AB222" i="89"/>
  <c r="AA222" i="89"/>
  <c r="Z222" i="89"/>
  <c r="Y222" i="89"/>
  <c r="X222" i="89"/>
  <c r="W222" i="89"/>
  <c r="V222" i="89"/>
  <c r="U222" i="89"/>
  <c r="T222" i="89"/>
  <c r="S222" i="89"/>
  <c r="R222" i="89"/>
  <c r="Q222" i="89"/>
  <c r="P222" i="89"/>
  <c r="O222" i="89"/>
  <c r="N222" i="89"/>
  <c r="M222" i="89"/>
  <c r="L222" i="89"/>
  <c r="K222" i="89"/>
  <c r="J222" i="89"/>
  <c r="I222" i="89"/>
  <c r="H222" i="89"/>
  <c r="G222" i="89"/>
  <c r="F222" i="89"/>
  <c r="E222" i="89"/>
  <c r="D222" i="89"/>
  <c r="C222" i="89"/>
  <c r="B222" i="89"/>
  <c r="BA221" i="89"/>
  <c r="AZ221" i="89"/>
  <c r="AY221" i="89"/>
  <c r="AX221" i="89"/>
  <c r="AW221" i="89"/>
  <c r="AV221" i="89"/>
  <c r="AU221" i="89"/>
  <c r="AT221" i="89"/>
  <c r="AS221" i="89"/>
  <c r="AR221" i="89"/>
  <c r="AQ221" i="89"/>
  <c r="AP221" i="89"/>
  <c r="AO221" i="89"/>
  <c r="AN221" i="89"/>
  <c r="AM221" i="89"/>
  <c r="AL221" i="89"/>
  <c r="AK221" i="89"/>
  <c r="AJ221" i="89"/>
  <c r="AI221" i="89"/>
  <c r="AH221" i="89"/>
  <c r="AG221" i="89"/>
  <c r="AF221" i="89"/>
  <c r="AE221" i="89"/>
  <c r="AD221" i="89"/>
  <c r="AC221" i="89"/>
  <c r="AB221" i="89"/>
  <c r="AA221" i="89"/>
  <c r="Z221" i="89"/>
  <c r="Y221" i="89"/>
  <c r="X221" i="89"/>
  <c r="W221" i="89"/>
  <c r="V221" i="89"/>
  <c r="U221" i="89"/>
  <c r="T221" i="89"/>
  <c r="S221" i="89"/>
  <c r="R221" i="89"/>
  <c r="Q221" i="89"/>
  <c r="P221" i="89"/>
  <c r="O221" i="89"/>
  <c r="N221" i="89"/>
  <c r="M221" i="89"/>
  <c r="L221" i="89"/>
  <c r="K221" i="89"/>
  <c r="J221" i="89"/>
  <c r="I221" i="89"/>
  <c r="H221" i="89"/>
  <c r="G221" i="89"/>
  <c r="F221" i="89"/>
  <c r="E221" i="89"/>
  <c r="D221" i="89"/>
  <c r="C221" i="89"/>
  <c r="B221" i="89"/>
  <c r="BA220" i="89"/>
  <c r="AZ220" i="89"/>
  <c r="AY220" i="89"/>
  <c r="AX220" i="89"/>
  <c r="AW220" i="89"/>
  <c r="AV220" i="89"/>
  <c r="AU220" i="89"/>
  <c r="AT220" i="89"/>
  <c r="AS220" i="89"/>
  <c r="AR220" i="89"/>
  <c r="AQ220" i="89"/>
  <c r="AP220" i="89"/>
  <c r="AO220" i="89"/>
  <c r="AN220" i="89"/>
  <c r="AM220" i="89"/>
  <c r="AL220" i="89"/>
  <c r="AK220" i="89"/>
  <c r="AJ220" i="89"/>
  <c r="AI220" i="89"/>
  <c r="AH220" i="89"/>
  <c r="AG220" i="89"/>
  <c r="AF220" i="89"/>
  <c r="AE220" i="89"/>
  <c r="AD220" i="89"/>
  <c r="AC220" i="89"/>
  <c r="AB220" i="89"/>
  <c r="AA220" i="89"/>
  <c r="Z220" i="89"/>
  <c r="Y220" i="89"/>
  <c r="X220" i="89"/>
  <c r="W220" i="89"/>
  <c r="V220" i="89"/>
  <c r="U220" i="89"/>
  <c r="T220" i="89"/>
  <c r="S220" i="89"/>
  <c r="R220" i="89"/>
  <c r="Q220" i="89"/>
  <c r="P220" i="89"/>
  <c r="O220" i="89"/>
  <c r="N220" i="89"/>
  <c r="M220" i="89"/>
  <c r="L220" i="89"/>
  <c r="K220" i="89"/>
  <c r="J220" i="89"/>
  <c r="I220" i="89"/>
  <c r="H220" i="89"/>
  <c r="G220" i="89"/>
  <c r="F220" i="89"/>
  <c r="E220" i="89"/>
  <c r="D220" i="89"/>
  <c r="C220" i="89"/>
  <c r="B220" i="89"/>
  <c r="BA219" i="89"/>
  <c r="AZ219" i="89"/>
  <c r="AY219" i="89"/>
  <c r="AX219" i="89"/>
  <c r="AW219" i="89"/>
  <c r="AV219" i="89"/>
  <c r="AU219" i="89"/>
  <c r="AT219" i="89"/>
  <c r="AS219" i="89"/>
  <c r="AR219" i="89"/>
  <c r="AQ219" i="89"/>
  <c r="AP219" i="89"/>
  <c r="AO219" i="89"/>
  <c r="AN219" i="89"/>
  <c r="AM219" i="89"/>
  <c r="AL219" i="89"/>
  <c r="AK219" i="89"/>
  <c r="AJ219" i="89"/>
  <c r="AI219" i="89"/>
  <c r="AH219" i="89"/>
  <c r="AG219" i="89"/>
  <c r="AF219" i="89"/>
  <c r="AE219" i="89"/>
  <c r="AD219" i="89"/>
  <c r="AC219" i="89"/>
  <c r="AB219" i="89"/>
  <c r="AA219" i="89"/>
  <c r="Z219" i="89"/>
  <c r="Y219" i="89"/>
  <c r="X219" i="89"/>
  <c r="W219" i="89"/>
  <c r="V219" i="89"/>
  <c r="U219" i="89"/>
  <c r="T219" i="89"/>
  <c r="S219" i="89"/>
  <c r="R219" i="89"/>
  <c r="Q219" i="89"/>
  <c r="P219" i="89"/>
  <c r="O219" i="89"/>
  <c r="N219" i="89"/>
  <c r="M219" i="89"/>
  <c r="L219" i="89"/>
  <c r="K219" i="89"/>
  <c r="J219" i="89"/>
  <c r="I219" i="89"/>
  <c r="H219" i="89"/>
  <c r="G219" i="89"/>
  <c r="F219" i="89"/>
  <c r="E219" i="89"/>
  <c r="D219" i="89"/>
  <c r="C219" i="89"/>
  <c r="B219" i="89"/>
  <c r="BA218" i="89"/>
  <c r="AZ218" i="89"/>
  <c r="AY218" i="89"/>
  <c r="AX218" i="89"/>
  <c r="AW218" i="89"/>
  <c r="AV218" i="89"/>
  <c r="AU218" i="89"/>
  <c r="AT218" i="89"/>
  <c r="AS218" i="89"/>
  <c r="AR218" i="89"/>
  <c r="AQ218" i="89"/>
  <c r="AP218" i="89"/>
  <c r="AO218" i="89"/>
  <c r="AN218" i="89"/>
  <c r="AM218" i="89"/>
  <c r="AL218" i="89"/>
  <c r="AK218" i="89"/>
  <c r="AJ218" i="89"/>
  <c r="AI218" i="89"/>
  <c r="AH218" i="89"/>
  <c r="AG218" i="89"/>
  <c r="AF218" i="89"/>
  <c r="AE218" i="89"/>
  <c r="AD218" i="89"/>
  <c r="AC218" i="89"/>
  <c r="AB218" i="89"/>
  <c r="AA218" i="89"/>
  <c r="Z218" i="89"/>
  <c r="Y218" i="89"/>
  <c r="X218" i="89"/>
  <c r="W218" i="89"/>
  <c r="V218" i="89"/>
  <c r="U218" i="89"/>
  <c r="T218" i="89"/>
  <c r="S218" i="89"/>
  <c r="R218" i="89"/>
  <c r="Q218" i="89"/>
  <c r="P218" i="89"/>
  <c r="O218" i="89"/>
  <c r="N218" i="89"/>
  <c r="M218" i="89"/>
  <c r="L218" i="89"/>
  <c r="K218" i="89"/>
  <c r="J218" i="89"/>
  <c r="I218" i="89"/>
  <c r="H218" i="89"/>
  <c r="G218" i="89"/>
  <c r="F218" i="89"/>
  <c r="E218" i="89"/>
  <c r="D218" i="89"/>
  <c r="C218" i="89"/>
  <c r="B218" i="89"/>
  <c r="BA217" i="89"/>
  <c r="AZ217" i="89"/>
  <c r="AY217" i="89"/>
  <c r="AX217" i="89"/>
  <c r="AW217" i="89"/>
  <c r="AV217" i="89"/>
  <c r="AU217" i="89"/>
  <c r="AT217" i="89"/>
  <c r="AS217" i="89"/>
  <c r="AR217" i="89"/>
  <c r="AQ217" i="89"/>
  <c r="AP217" i="89"/>
  <c r="AO217" i="89"/>
  <c r="AN217" i="89"/>
  <c r="AM217" i="89"/>
  <c r="AL217" i="89"/>
  <c r="AK217" i="89"/>
  <c r="AJ217" i="89"/>
  <c r="AI217" i="89"/>
  <c r="AH217" i="89"/>
  <c r="AG217" i="89"/>
  <c r="AF217" i="89"/>
  <c r="AE217" i="89"/>
  <c r="AD217" i="89"/>
  <c r="AC217" i="89"/>
  <c r="AB217" i="89"/>
  <c r="AA217" i="89"/>
  <c r="Z217" i="89"/>
  <c r="Y217" i="89"/>
  <c r="X217" i="89"/>
  <c r="W217" i="89"/>
  <c r="V217" i="89"/>
  <c r="U217" i="89"/>
  <c r="T217" i="89"/>
  <c r="S217" i="89"/>
  <c r="R217" i="89"/>
  <c r="Q217" i="89"/>
  <c r="P217" i="89"/>
  <c r="O217" i="89"/>
  <c r="N217" i="89"/>
  <c r="M217" i="89"/>
  <c r="L217" i="89"/>
  <c r="K217" i="89"/>
  <c r="J217" i="89"/>
  <c r="I217" i="89"/>
  <c r="H217" i="89"/>
  <c r="G217" i="89"/>
  <c r="F217" i="89"/>
  <c r="E217" i="89"/>
  <c r="D217" i="89"/>
  <c r="C217" i="89"/>
  <c r="B217" i="89"/>
  <c r="BA216" i="89"/>
  <c r="AZ216" i="89"/>
  <c r="AY216" i="89"/>
  <c r="AX216" i="89"/>
  <c r="AW216" i="89"/>
  <c r="AV216" i="89"/>
  <c r="AU216" i="89"/>
  <c r="AT216" i="89"/>
  <c r="AS216" i="89"/>
  <c r="AR216" i="89"/>
  <c r="AQ216" i="89"/>
  <c r="AP216" i="89"/>
  <c r="AO216" i="89"/>
  <c r="AN216" i="89"/>
  <c r="AM216" i="89"/>
  <c r="AL216" i="89"/>
  <c r="AK216" i="89"/>
  <c r="AJ216" i="89"/>
  <c r="AI216" i="89"/>
  <c r="AH216" i="89"/>
  <c r="AG216" i="89"/>
  <c r="AF216" i="89"/>
  <c r="AE216" i="89"/>
  <c r="AD216" i="89"/>
  <c r="AC216" i="89"/>
  <c r="AB216" i="89"/>
  <c r="AA216" i="89"/>
  <c r="Z216" i="89"/>
  <c r="Y216" i="89"/>
  <c r="X216" i="89"/>
  <c r="W216" i="89"/>
  <c r="V216" i="89"/>
  <c r="U216" i="89"/>
  <c r="T216" i="89"/>
  <c r="S216" i="89"/>
  <c r="R216" i="89"/>
  <c r="Q216" i="89"/>
  <c r="P216" i="89"/>
  <c r="O216" i="89"/>
  <c r="N216" i="89"/>
  <c r="M216" i="89"/>
  <c r="L216" i="89"/>
  <c r="K216" i="89"/>
  <c r="J216" i="89"/>
  <c r="I216" i="89"/>
  <c r="H216" i="89"/>
  <c r="G216" i="89"/>
  <c r="F216" i="89"/>
  <c r="E216" i="89"/>
  <c r="D216" i="89"/>
  <c r="C216" i="89"/>
  <c r="B216" i="89"/>
  <c r="BA215" i="89"/>
  <c r="AZ215" i="89"/>
  <c r="AY215" i="89"/>
  <c r="AX215" i="89"/>
  <c r="AW215" i="89"/>
  <c r="AV215" i="89"/>
  <c r="AU215" i="89"/>
  <c r="AT215" i="89"/>
  <c r="AS215" i="89"/>
  <c r="AR215" i="89"/>
  <c r="AQ215" i="89"/>
  <c r="AP215" i="89"/>
  <c r="AO215" i="89"/>
  <c r="AN215" i="89"/>
  <c r="AM215" i="89"/>
  <c r="AL215" i="89"/>
  <c r="AK215" i="89"/>
  <c r="AJ215" i="89"/>
  <c r="AI215" i="89"/>
  <c r="AH215" i="89"/>
  <c r="AG215" i="89"/>
  <c r="AF215" i="89"/>
  <c r="AE215" i="89"/>
  <c r="AD215" i="89"/>
  <c r="AC215" i="89"/>
  <c r="AB215" i="89"/>
  <c r="AA215" i="89"/>
  <c r="Z215" i="89"/>
  <c r="Y215" i="89"/>
  <c r="X215" i="89"/>
  <c r="W215" i="89"/>
  <c r="V215" i="89"/>
  <c r="U215" i="89"/>
  <c r="T215" i="89"/>
  <c r="S215" i="89"/>
  <c r="R215" i="89"/>
  <c r="Q215" i="89"/>
  <c r="P215" i="89"/>
  <c r="O215" i="89"/>
  <c r="N215" i="89"/>
  <c r="M215" i="89"/>
  <c r="L215" i="89"/>
  <c r="K215" i="89"/>
  <c r="J215" i="89"/>
  <c r="I215" i="89"/>
  <c r="H215" i="89"/>
  <c r="G215" i="89"/>
  <c r="F215" i="89"/>
  <c r="E215" i="89"/>
  <c r="D215" i="89"/>
  <c r="C215" i="89"/>
  <c r="B215" i="89"/>
  <c r="BA214" i="89"/>
  <c r="AZ214" i="89"/>
  <c r="AY214" i="89"/>
  <c r="AX214" i="89"/>
  <c r="AW214" i="89"/>
  <c r="AV214" i="89"/>
  <c r="AU214" i="89"/>
  <c r="AT214" i="89"/>
  <c r="AS214" i="89"/>
  <c r="AR214" i="89"/>
  <c r="AQ214" i="89"/>
  <c r="AP214" i="89"/>
  <c r="AO214" i="89"/>
  <c r="AN214" i="89"/>
  <c r="AM214" i="89"/>
  <c r="AL214" i="89"/>
  <c r="AK214" i="89"/>
  <c r="AJ214" i="89"/>
  <c r="AI214" i="89"/>
  <c r="AH214" i="89"/>
  <c r="AG214" i="89"/>
  <c r="AF214" i="89"/>
  <c r="AE214" i="89"/>
  <c r="AD214" i="89"/>
  <c r="AC214" i="89"/>
  <c r="AB214" i="89"/>
  <c r="AA214" i="89"/>
  <c r="Z214" i="89"/>
  <c r="Y214" i="89"/>
  <c r="X214" i="89"/>
  <c r="W214" i="89"/>
  <c r="V214" i="89"/>
  <c r="U214" i="89"/>
  <c r="T214" i="89"/>
  <c r="S214" i="89"/>
  <c r="R214" i="89"/>
  <c r="Q214" i="89"/>
  <c r="P214" i="89"/>
  <c r="O214" i="89"/>
  <c r="N214" i="89"/>
  <c r="M214" i="89"/>
  <c r="L214" i="89"/>
  <c r="K214" i="89"/>
  <c r="J214" i="89"/>
  <c r="I214" i="89"/>
  <c r="H214" i="89"/>
  <c r="G214" i="89"/>
  <c r="F214" i="89"/>
  <c r="E214" i="89"/>
  <c r="D214" i="89"/>
  <c r="C214" i="89"/>
  <c r="B214" i="89"/>
  <c r="BA213" i="89"/>
  <c r="AZ213" i="89"/>
  <c r="AY213" i="89"/>
  <c r="AX213" i="89"/>
  <c r="AW213" i="89"/>
  <c r="AV213" i="89"/>
  <c r="AU213" i="89"/>
  <c r="AT213" i="89"/>
  <c r="AS213" i="89"/>
  <c r="AR213" i="89"/>
  <c r="AQ213" i="89"/>
  <c r="AP213" i="89"/>
  <c r="AO213" i="89"/>
  <c r="AN213" i="89"/>
  <c r="AM213" i="89"/>
  <c r="AL213" i="89"/>
  <c r="AK213" i="89"/>
  <c r="AJ213" i="89"/>
  <c r="AI213" i="89"/>
  <c r="AH213" i="89"/>
  <c r="AG213" i="89"/>
  <c r="AF213" i="89"/>
  <c r="AE213" i="89"/>
  <c r="AD213" i="89"/>
  <c r="AC213" i="89"/>
  <c r="AB213" i="89"/>
  <c r="AA213" i="89"/>
  <c r="Z213" i="89"/>
  <c r="Y213" i="89"/>
  <c r="X213" i="89"/>
  <c r="W213" i="89"/>
  <c r="V213" i="89"/>
  <c r="U213" i="89"/>
  <c r="T213" i="89"/>
  <c r="S213" i="89"/>
  <c r="R213" i="89"/>
  <c r="Q213" i="89"/>
  <c r="P213" i="89"/>
  <c r="O213" i="89"/>
  <c r="N213" i="89"/>
  <c r="M213" i="89"/>
  <c r="L213" i="89"/>
  <c r="K213" i="89"/>
  <c r="J213" i="89"/>
  <c r="I213" i="89"/>
  <c r="H213" i="89"/>
  <c r="G213" i="89"/>
  <c r="F213" i="89"/>
  <c r="E213" i="89"/>
  <c r="D213" i="89"/>
  <c r="C213" i="89"/>
  <c r="B213" i="89"/>
  <c r="BA212" i="89"/>
  <c r="AZ212" i="89"/>
  <c r="AY212" i="89"/>
  <c r="AX212" i="89"/>
  <c r="AW212" i="89"/>
  <c r="AV212" i="89"/>
  <c r="AU212" i="89"/>
  <c r="AT212" i="89"/>
  <c r="AS212" i="89"/>
  <c r="AR212" i="89"/>
  <c r="AQ212" i="89"/>
  <c r="AP212" i="89"/>
  <c r="AO212" i="89"/>
  <c r="AN212" i="89"/>
  <c r="AM212" i="89"/>
  <c r="AL212" i="89"/>
  <c r="AK212" i="89"/>
  <c r="AJ212" i="89"/>
  <c r="AI212" i="89"/>
  <c r="AH212" i="89"/>
  <c r="AG212" i="89"/>
  <c r="AF212" i="89"/>
  <c r="AE212" i="89"/>
  <c r="AD212" i="89"/>
  <c r="AC212" i="89"/>
  <c r="AB212" i="89"/>
  <c r="AA212" i="89"/>
  <c r="Z212" i="89"/>
  <c r="Y212" i="89"/>
  <c r="X212" i="89"/>
  <c r="W212" i="89"/>
  <c r="V212" i="89"/>
  <c r="U212" i="89"/>
  <c r="T212" i="89"/>
  <c r="S212" i="89"/>
  <c r="R212" i="89"/>
  <c r="Q212" i="89"/>
  <c r="P212" i="89"/>
  <c r="O212" i="89"/>
  <c r="N212" i="89"/>
  <c r="M212" i="89"/>
  <c r="L212" i="89"/>
  <c r="K212" i="89"/>
  <c r="J212" i="89"/>
  <c r="I212" i="89"/>
  <c r="H212" i="89"/>
  <c r="G212" i="89"/>
  <c r="F212" i="89"/>
  <c r="E212" i="89"/>
  <c r="D212" i="89"/>
  <c r="C212" i="89"/>
  <c r="B212" i="89"/>
  <c r="BA211" i="89"/>
  <c r="AZ211" i="89"/>
  <c r="AY211" i="89"/>
  <c r="AX211" i="89"/>
  <c r="AW211" i="89"/>
  <c r="AV211" i="89"/>
  <c r="AU211" i="89"/>
  <c r="AT211" i="89"/>
  <c r="AS211" i="89"/>
  <c r="AR211" i="89"/>
  <c r="AQ211" i="89"/>
  <c r="AP211" i="89"/>
  <c r="AO211" i="89"/>
  <c r="AN211" i="89"/>
  <c r="AM211" i="89"/>
  <c r="AL211" i="89"/>
  <c r="AK211" i="89"/>
  <c r="AJ211" i="89"/>
  <c r="AI211" i="89"/>
  <c r="AH211" i="89"/>
  <c r="AG211" i="89"/>
  <c r="AF211" i="89"/>
  <c r="AE211" i="89"/>
  <c r="AD211" i="89"/>
  <c r="AC211" i="89"/>
  <c r="AB211" i="89"/>
  <c r="AA211" i="89"/>
  <c r="Z211" i="89"/>
  <c r="Y211" i="89"/>
  <c r="X211" i="89"/>
  <c r="W211" i="89"/>
  <c r="V211" i="89"/>
  <c r="U211" i="89"/>
  <c r="T211" i="89"/>
  <c r="S211" i="89"/>
  <c r="R211" i="89"/>
  <c r="Q211" i="89"/>
  <c r="P211" i="89"/>
  <c r="O211" i="89"/>
  <c r="N211" i="89"/>
  <c r="M211" i="89"/>
  <c r="L211" i="89"/>
  <c r="K211" i="89"/>
  <c r="J211" i="89"/>
  <c r="I211" i="89"/>
  <c r="H211" i="89"/>
  <c r="G211" i="89"/>
  <c r="F211" i="89"/>
  <c r="E211" i="89"/>
  <c r="D211" i="89"/>
  <c r="C211" i="89"/>
  <c r="B211" i="89"/>
  <c r="BA210" i="89"/>
  <c r="AZ210" i="89"/>
  <c r="AY210" i="89"/>
  <c r="AX210" i="89"/>
  <c r="AW210" i="89"/>
  <c r="AV210" i="89"/>
  <c r="AU210" i="89"/>
  <c r="AT210" i="89"/>
  <c r="AS210" i="89"/>
  <c r="AR210" i="89"/>
  <c r="AQ210" i="89"/>
  <c r="AP210" i="89"/>
  <c r="AO210" i="89"/>
  <c r="AN210" i="89"/>
  <c r="AM210" i="89"/>
  <c r="AL210" i="89"/>
  <c r="AK210" i="89"/>
  <c r="AJ210" i="89"/>
  <c r="AI210" i="89"/>
  <c r="AH210" i="89"/>
  <c r="AG210" i="89"/>
  <c r="AF210" i="89"/>
  <c r="AE210" i="89"/>
  <c r="AD210" i="89"/>
  <c r="AC210" i="89"/>
  <c r="AB210" i="89"/>
  <c r="AA210" i="89"/>
  <c r="Z210" i="89"/>
  <c r="Y210" i="89"/>
  <c r="X210" i="89"/>
  <c r="W210" i="89"/>
  <c r="V210" i="89"/>
  <c r="U210" i="89"/>
  <c r="T210" i="89"/>
  <c r="S210" i="89"/>
  <c r="R210" i="89"/>
  <c r="Q210" i="89"/>
  <c r="P210" i="89"/>
  <c r="O210" i="89"/>
  <c r="N210" i="89"/>
  <c r="M210" i="89"/>
  <c r="L210" i="89"/>
  <c r="K210" i="89"/>
  <c r="J210" i="89"/>
  <c r="I210" i="89"/>
  <c r="H210" i="89"/>
  <c r="G210" i="89"/>
  <c r="F210" i="89"/>
  <c r="E210" i="89"/>
  <c r="D210" i="89"/>
  <c r="C210" i="89"/>
  <c r="B210" i="89"/>
  <c r="BA209" i="89"/>
  <c r="AZ209" i="89"/>
  <c r="AY209" i="89"/>
  <c r="AX209" i="89"/>
  <c r="AW209" i="89"/>
  <c r="AV209" i="89"/>
  <c r="AU209" i="89"/>
  <c r="AT209" i="89"/>
  <c r="AS209" i="89"/>
  <c r="AR209" i="89"/>
  <c r="AQ209" i="89"/>
  <c r="AP209" i="89"/>
  <c r="AO209" i="89"/>
  <c r="AN209" i="89"/>
  <c r="AM209" i="89"/>
  <c r="AL209" i="89"/>
  <c r="AK209" i="89"/>
  <c r="AJ209" i="89"/>
  <c r="AI209" i="89"/>
  <c r="AH209" i="89"/>
  <c r="AG209" i="89"/>
  <c r="AF209" i="89"/>
  <c r="AE209" i="89"/>
  <c r="AD209" i="89"/>
  <c r="AC209" i="89"/>
  <c r="AB209" i="89"/>
  <c r="AA209" i="89"/>
  <c r="Z209" i="89"/>
  <c r="Y209" i="89"/>
  <c r="X209" i="89"/>
  <c r="W209" i="89"/>
  <c r="V209" i="89"/>
  <c r="U209" i="89"/>
  <c r="T209" i="89"/>
  <c r="S209" i="89"/>
  <c r="R209" i="89"/>
  <c r="Q209" i="89"/>
  <c r="P209" i="89"/>
  <c r="O209" i="89"/>
  <c r="N209" i="89"/>
  <c r="M209" i="89"/>
  <c r="L209" i="89"/>
  <c r="K209" i="89"/>
  <c r="J209" i="89"/>
  <c r="I209" i="89"/>
  <c r="H209" i="89"/>
  <c r="G209" i="89"/>
  <c r="F209" i="89"/>
  <c r="E209" i="89"/>
  <c r="D209" i="89"/>
  <c r="C209" i="89"/>
  <c r="B209" i="89"/>
  <c r="BA208" i="89"/>
  <c r="AZ208" i="89"/>
  <c r="AY208" i="89"/>
  <c r="AX208" i="89"/>
  <c r="AW208" i="89"/>
  <c r="AV208" i="89"/>
  <c r="AU208" i="89"/>
  <c r="AT208" i="89"/>
  <c r="AS208" i="89"/>
  <c r="AR208" i="89"/>
  <c r="AQ208" i="89"/>
  <c r="AP208" i="89"/>
  <c r="AO208" i="89"/>
  <c r="AN208" i="89"/>
  <c r="AM208" i="89"/>
  <c r="AL208" i="89"/>
  <c r="AK208" i="89"/>
  <c r="AJ208" i="89"/>
  <c r="AI208" i="89"/>
  <c r="AH208" i="89"/>
  <c r="AG208" i="89"/>
  <c r="AF208" i="89"/>
  <c r="AE208" i="89"/>
  <c r="AD208" i="89"/>
  <c r="AC208" i="89"/>
  <c r="AB208" i="89"/>
  <c r="AA208" i="89"/>
  <c r="Z208" i="89"/>
  <c r="Y208" i="89"/>
  <c r="X208" i="89"/>
  <c r="W208" i="89"/>
  <c r="V208" i="89"/>
  <c r="U208" i="89"/>
  <c r="T208" i="89"/>
  <c r="S208" i="89"/>
  <c r="R208" i="89"/>
  <c r="Q208" i="89"/>
  <c r="P208" i="89"/>
  <c r="O208" i="89"/>
  <c r="N208" i="89"/>
  <c r="M208" i="89"/>
  <c r="L208" i="89"/>
  <c r="K208" i="89"/>
  <c r="J208" i="89"/>
  <c r="I208" i="89"/>
  <c r="H208" i="89"/>
  <c r="G208" i="89"/>
  <c r="F208" i="89"/>
  <c r="E208" i="89"/>
  <c r="D208" i="89"/>
  <c r="C208" i="89"/>
  <c r="B208" i="89"/>
  <c r="BA207" i="89"/>
  <c r="AZ207" i="89"/>
  <c r="AY207" i="89"/>
  <c r="AX207" i="89"/>
  <c r="AW207" i="89"/>
  <c r="AV207" i="89"/>
  <c r="AU207" i="89"/>
  <c r="AT207" i="89"/>
  <c r="AS207" i="89"/>
  <c r="AR207" i="89"/>
  <c r="AQ207" i="89"/>
  <c r="AP207" i="89"/>
  <c r="AO207" i="89"/>
  <c r="AN207" i="89"/>
  <c r="AM207" i="89"/>
  <c r="AL207" i="89"/>
  <c r="AK207" i="89"/>
  <c r="AJ207" i="89"/>
  <c r="AI207" i="89"/>
  <c r="AH207" i="89"/>
  <c r="AG207" i="89"/>
  <c r="AF207" i="89"/>
  <c r="AE207" i="89"/>
  <c r="AD207" i="89"/>
  <c r="AC207" i="89"/>
  <c r="AB207" i="89"/>
  <c r="AA207" i="89"/>
  <c r="Z207" i="89"/>
  <c r="Y207" i="89"/>
  <c r="X207" i="89"/>
  <c r="W207" i="89"/>
  <c r="V207" i="89"/>
  <c r="U207" i="89"/>
  <c r="T207" i="89"/>
  <c r="S207" i="89"/>
  <c r="R207" i="89"/>
  <c r="Q207" i="89"/>
  <c r="P207" i="89"/>
  <c r="O207" i="89"/>
  <c r="N207" i="89"/>
  <c r="M207" i="89"/>
  <c r="L207" i="89"/>
  <c r="K207" i="89"/>
  <c r="J207" i="89"/>
  <c r="I207" i="89"/>
  <c r="H207" i="89"/>
  <c r="G207" i="89"/>
  <c r="F207" i="89"/>
  <c r="E207" i="89"/>
  <c r="D207" i="89"/>
  <c r="C207" i="89"/>
  <c r="B207" i="89"/>
  <c r="BA206" i="89"/>
  <c r="AZ206" i="89"/>
  <c r="AY206" i="89"/>
  <c r="AX206" i="89"/>
  <c r="AW206" i="89"/>
  <c r="AV206" i="89"/>
  <c r="AU206" i="89"/>
  <c r="AT206" i="89"/>
  <c r="AS206" i="89"/>
  <c r="AR206" i="89"/>
  <c r="AQ206" i="89"/>
  <c r="AP206" i="89"/>
  <c r="AO206" i="89"/>
  <c r="AN206" i="89"/>
  <c r="AM206" i="89"/>
  <c r="AL206" i="89"/>
  <c r="AK206" i="89"/>
  <c r="AJ206" i="89"/>
  <c r="AI206" i="89"/>
  <c r="AH206" i="89"/>
  <c r="AG206" i="89"/>
  <c r="AF206" i="89"/>
  <c r="AE206" i="89"/>
  <c r="AD206" i="89"/>
  <c r="AC206" i="89"/>
  <c r="AB206" i="89"/>
  <c r="AA206" i="89"/>
  <c r="Z206" i="89"/>
  <c r="Y206" i="89"/>
  <c r="X206" i="89"/>
  <c r="W206" i="89"/>
  <c r="V206" i="89"/>
  <c r="U206" i="89"/>
  <c r="T206" i="89"/>
  <c r="S206" i="89"/>
  <c r="R206" i="89"/>
  <c r="Q206" i="89"/>
  <c r="P206" i="89"/>
  <c r="O206" i="89"/>
  <c r="N206" i="89"/>
  <c r="M206" i="89"/>
  <c r="L206" i="89"/>
  <c r="K206" i="89"/>
  <c r="J206" i="89"/>
  <c r="I206" i="89"/>
  <c r="H206" i="89"/>
  <c r="G206" i="89"/>
  <c r="F206" i="89"/>
  <c r="E206" i="89"/>
  <c r="D206" i="89"/>
  <c r="C206" i="89"/>
  <c r="B206" i="89"/>
  <c r="BA205" i="89"/>
  <c r="AZ205" i="89"/>
  <c r="AY205" i="89"/>
  <c r="AX205" i="89"/>
  <c r="AW205" i="89"/>
  <c r="AV205" i="89"/>
  <c r="AU205" i="89"/>
  <c r="AT205" i="89"/>
  <c r="AS205" i="89"/>
  <c r="AR205" i="89"/>
  <c r="AQ205" i="89"/>
  <c r="AP205" i="89"/>
  <c r="AO205" i="89"/>
  <c r="AN205" i="89"/>
  <c r="AM205" i="89"/>
  <c r="AL205" i="89"/>
  <c r="AK205" i="89"/>
  <c r="AJ205" i="89"/>
  <c r="AI205" i="89"/>
  <c r="AH205" i="89"/>
  <c r="AG205" i="89"/>
  <c r="AF205" i="89"/>
  <c r="AE205" i="89"/>
  <c r="AD205" i="89"/>
  <c r="AC205" i="89"/>
  <c r="AB205" i="89"/>
  <c r="AA205" i="89"/>
  <c r="Z205" i="89"/>
  <c r="Y205" i="89"/>
  <c r="X205" i="89"/>
  <c r="W205" i="89"/>
  <c r="V205" i="89"/>
  <c r="U205" i="89"/>
  <c r="T205" i="89"/>
  <c r="S205" i="89"/>
  <c r="R205" i="89"/>
  <c r="Q205" i="89"/>
  <c r="P205" i="89"/>
  <c r="O205" i="89"/>
  <c r="N205" i="89"/>
  <c r="M205" i="89"/>
  <c r="L205" i="89"/>
  <c r="K205" i="89"/>
  <c r="J205" i="89"/>
  <c r="I205" i="89"/>
  <c r="H205" i="89"/>
  <c r="G205" i="89"/>
  <c r="F205" i="89"/>
  <c r="E205" i="89"/>
  <c r="D205" i="89"/>
  <c r="C205" i="89"/>
  <c r="B205" i="89"/>
  <c r="BA204" i="89"/>
  <c r="AZ204" i="89"/>
  <c r="AY204" i="89"/>
  <c r="AX204" i="89"/>
  <c r="AW204" i="89"/>
  <c r="AV204" i="89"/>
  <c r="AU204" i="89"/>
  <c r="AT204" i="89"/>
  <c r="AS204" i="89"/>
  <c r="AR204" i="89"/>
  <c r="AQ204" i="89"/>
  <c r="AP204" i="89"/>
  <c r="AO204" i="89"/>
  <c r="AN204" i="89"/>
  <c r="AM204" i="89"/>
  <c r="AL204" i="89"/>
  <c r="AK204" i="89"/>
  <c r="AJ204" i="89"/>
  <c r="AI204" i="89"/>
  <c r="AH204" i="89"/>
  <c r="AG204" i="89"/>
  <c r="AF204" i="89"/>
  <c r="AE204" i="89"/>
  <c r="AD204" i="89"/>
  <c r="AC204" i="89"/>
  <c r="AB204" i="89"/>
  <c r="AA204" i="89"/>
  <c r="Z204" i="89"/>
  <c r="Y204" i="89"/>
  <c r="X204" i="89"/>
  <c r="W204" i="89"/>
  <c r="V204" i="89"/>
  <c r="U204" i="89"/>
  <c r="T204" i="89"/>
  <c r="S204" i="89"/>
  <c r="R204" i="89"/>
  <c r="Q204" i="89"/>
  <c r="P204" i="89"/>
  <c r="O204" i="89"/>
  <c r="N204" i="89"/>
  <c r="M204" i="89"/>
  <c r="L204" i="89"/>
  <c r="K204" i="89"/>
  <c r="J204" i="89"/>
  <c r="I204" i="89"/>
  <c r="H204" i="89"/>
  <c r="G204" i="89"/>
  <c r="F204" i="89"/>
  <c r="E204" i="89"/>
  <c r="D204" i="89"/>
  <c r="C204" i="89"/>
  <c r="B204" i="89"/>
  <c r="BA203" i="89"/>
  <c r="AZ203" i="89"/>
  <c r="AY203" i="89"/>
  <c r="AX203" i="89"/>
  <c r="AW203" i="89"/>
  <c r="AV203" i="89"/>
  <c r="AU203" i="89"/>
  <c r="AT203" i="89"/>
  <c r="AS203" i="89"/>
  <c r="AR203" i="89"/>
  <c r="AQ203" i="89"/>
  <c r="AP203" i="89"/>
  <c r="AO203" i="89"/>
  <c r="AN203" i="89"/>
  <c r="AM203" i="89"/>
  <c r="AL203" i="89"/>
  <c r="AK203" i="89"/>
  <c r="AJ203" i="89"/>
  <c r="AI203" i="89"/>
  <c r="AH203" i="89"/>
  <c r="AG203" i="89"/>
  <c r="AF203" i="89"/>
  <c r="AE203" i="89"/>
  <c r="AD203" i="89"/>
  <c r="AC203" i="89"/>
  <c r="AB203" i="89"/>
  <c r="AA203" i="89"/>
  <c r="Z203" i="89"/>
  <c r="Y203" i="89"/>
  <c r="X203" i="89"/>
  <c r="W203" i="89"/>
  <c r="V203" i="89"/>
  <c r="U203" i="89"/>
  <c r="T203" i="89"/>
  <c r="S203" i="89"/>
  <c r="R203" i="89"/>
  <c r="Q203" i="89"/>
  <c r="P203" i="89"/>
  <c r="O203" i="89"/>
  <c r="N203" i="89"/>
  <c r="M203" i="89"/>
  <c r="L203" i="89"/>
  <c r="K203" i="89"/>
  <c r="J203" i="89"/>
  <c r="I203" i="89"/>
  <c r="H203" i="89"/>
  <c r="G203" i="89"/>
  <c r="F203" i="89"/>
  <c r="E203" i="89"/>
  <c r="D203" i="89"/>
  <c r="C203" i="89"/>
  <c r="B203" i="89"/>
  <c r="BA202" i="89"/>
  <c r="AZ202" i="89"/>
  <c r="AY202" i="89"/>
  <c r="AX202" i="89"/>
  <c r="AW202" i="89"/>
  <c r="AV202" i="89"/>
  <c r="AU202" i="89"/>
  <c r="AT202" i="89"/>
  <c r="AS202" i="89"/>
  <c r="AR202" i="89"/>
  <c r="AQ202" i="89"/>
  <c r="AP202" i="89"/>
  <c r="AO202" i="89"/>
  <c r="AN202" i="89"/>
  <c r="AM202" i="89"/>
  <c r="AL202" i="89"/>
  <c r="AK202" i="89"/>
  <c r="AJ202" i="89"/>
  <c r="AI202" i="89"/>
  <c r="AH202" i="89"/>
  <c r="AG202" i="89"/>
  <c r="AF202" i="89"/>
  <c r="AE202" i="89"/>
  <c r="AD202" i="89"/>
  <c r="AC202" i="89"/>
  <c r="AB202" i="89"/>
  <c r="AA202" i="89"/>
  <c r="Z202" i="89"/>
  <c r="Y202" i="89"/>
  <c r="X202" i="89"/>
  <c r="W202" i="89"/>
  <c r="V202" i="89"/>
  <c r="U202" i="89"/>
  <c r="T202" i="89"/>
  <c r="S202" i="89"/>
  <c r="R202" i="89"/>
  <c r="Q202" i="89"/>
  <c r="P202" i="89"/>
  <c r="O202" i="89"/>
  <c r="N202" i="89"/>
  <c r="M202" i="89"/>
  <c r="L202" i="89"/>
  <c r="K202" i="89"/>
  <c r="J202" i="89"/>
  <c r="I202" i="89"/>
  <c r="H202" i="89"/>
  <c r="G202" i="89"/>
  <c r="F202" i="89"/>
  <c r="E202" i="89"/>
  <c r="D202" i="89"/>
  <c r="C202" i="89"/>
  <c r="B202" i="89"/>
  <c r="BA201" i="89"/>
  <c r="AZ201" i="89"/>
  <c r="AY201" i="89"/>
  <c r="AX201" i="89"/>
  <c r="AW201" i="89"/>
  <c r="AV201" i="89"/>
  <c r="AU201" i="89"/>
  <c r="AT201" i="89"/>
  <c r="AS201" i="89"/>
  <c r="AR201" i="89"/>
  <c r="AQ201" i="89"/>
  <c r="AP201" i="89"/>
  <c r="AO201" i="89"/>
  <c r="AN201" i="89"/>
  <c r="AM201" i="89"/>
  <c r="AL201" i="89"/>
  <c r="AK201" i="89"/>
  <c r="AJ201" i="89"/>
  <c r="AI201" i="89"/>
  <c r="AH201" i="89"/>
  <c r="AG201" i="89"/>
  <c r="AF201" i="89"/>
  <c r="AE201" i="89"/>
  <c r="AD201" i="89"/>
  <c r="AC201" i="89"/>
  <c r="AB201" i="89"/>
  <c r="AA201" i="89"/>
  <c r="Z201" i="89"/>
  <c r="Y201" i="89"/>
  <c r="X201" i="89"/>
  <c r="W201" i="89"/>
  <c r="V201" i="89"/>
  <c r="U201" i="89"/>
  <c r="T201" i="89"/>
  <c r="S201" i="89"/>
  <c r="R201" i="89"/>
  <c r="Q201" i="89"/>
  <c r="P201" i="89"/>
  <c r="O201" i="89"/>
  <c r="N201" i="89"/>
  <c r="M201" i="89"/>
  <c r="L201" i="89"/>
  <c r="K201" i="89"/>
  <c r="J201" i="89"/>
  <c r="I201" i="89"/>
  <c r="H201" i="89"/>
  <c r="G201" i="89"/>
  <c r="F201" i="89"/>
  <c r="E201" i="89"/>
  <c r="D201" i="89"/>
  <c r="C201" i="89"/>
  <c r="B201" i="89"/>
  <c r="BA200" i="89"/>
  <c r="AZ200" i="89"/>
  <c r="AY200" i="89"/>
  <c r="AX200" i="89"/>
  <c r="AW200" i="89"/>
  <c r="AV200" i="89"/>
  <c r="AU200" i="89"/>
  <c r="AT200" i="89"/>
  <c r="AS200" i="89"/>
  <c r="AR200" i="89"/>
  <c r="AQ200" i="89"/>
  <c r="AP200" i="89"/>
  <c r="AO200" i="89"/>
  <c r="AN200" i="89"/>
  <c r="AM200" i="89"/>
  <c r="AL200" i="89"/>
  <c r="AK200" i="89"/>
  <c r="AJ200" i="89"/>
  <c r="AI200" i="89"/>
  <c r="AH200" i="89"/>
  <c r="AG200" i="89"/>
  <c r="AF200" i="89"/>
  <c r="AE200" i="89"/>
  <c r="AD200" i="89"/>
  <c r="AC200" i="89"/>
  <c r="AB200" i="89"/>
  <c r="AA200" i="89"/>
  <c r="Z200" i="89"/>
  <c r="Y200" i="89"/>
  <c r="X200" i="89"/>
  <c r="W200" i="89"/>
  <c r="V200" i="89"/>
  <c r="U200" i="89"/>
  <c r="T200" i="89"/>
  <c r="S200" i="89"/>
  <c r="R200" i="89"/>
  <c r="Q200" i="89"/>
  <c r="P200" i="89"/>
  <c r="O200" i="89"/>
  <c r="N200" i="89"/>
  <c r="M200" i="89"/>
  <c r="L200" i="89"/>
  <c r="K200" i="89"/>
  <c r="J200" i="89"/>
  <c r="I200" i="89"/>
  <c r="H200" i="89"/>
  <c r="G200" i="89"/>
  <c r="F200" i="89"/>
  <c r="E200" i="89"/>
  <c r="D200" i="89"/>
  <c r="C200" i="89"/>
  <c r="B200" i="89"/>
  <c r="BA199" i="89"/>
  <c r="AZ199" i="89"/>
  <c r="AY199" i="89"/>
  <c r="AX199" i="89"/>
  <c r="AW199" i="89"/>
  <c r="AV199" i="89"/>
  <c r="AU199" i="89"/>
  <c r="AT199" i="89"/>
  <c r="AS199" i="89"/>
  <c r="AR199" i="89"/>
  <c r="AQ199" i="89"/>
  <c r="AP199" i="89"/>
  <c r="AO199" i="89"/>
  <c r="AN199" i="89"/>
  <c r="AM199" i="89"/>
  <c r="AL199" i="89"/>
  <c r="AK199" i="89"/>
  <c r="AJ199" i="89"/>
  <c r="AI199" i="89"/>
  <c r="AH199" i="89"/>
  <c r="AG199" i="89"/>
  <c r="AF199" i="89"/>
  <c r="AE199" i="89"/>
  <c r="AD199" i="89"/>
  <c r="AC199" i="89"/>
  <c r="AB199" i="89"/>
  <c r="AA199" i="89"/>
  <c r="Z199" i="89"/>
  <c r="Y199" i="89"/>
  <c r="X199" i="89"/>
  <c r="W199" i="89"/>
  <c r="V199" i="89"/>
  <c r="U199" i="89"/>
  <c r="T199" i="89"/>
  <c r="S199" i="89"/>
  <c r="R199" i="89"/>
  <c r="Q199" i="89"/>
  <c r="P199" i="89"/>
  <c r="O199" i="89"/>
  <c r="N199" i="89"/>
  <c r="M199" i="89"/>
  <c r="L199" i="89"/>
  <c r="K199" i="89"/>
  <c r="J199" i="89"/>
  <c r="I199" i="89"/>
  <c r="H199" i="89"/>
  <c r="G199" i="89"/>
  <c r="F199" i="89"/>
  <c r="E199" i="89"/>
  <c r="D199" i="89"/>
  <c r="C199" i="89"/>
  <c r="B199" i="89"/>
  <c r="BA198" i="89"/>
  <c r="AZ198" i="89"/>
  <c r="AY198" i="89"/>
  <c r="AX198" i="89"/>
  <c r="AW198" i="89"/>
  <c r="AV198" i="89"/>
  <c r="AU198" i="89"/>
  <c r="AT198" i="89"/>
  <c r="AS198" i="89"/>
  <c r="AR198" i="89"/>
  <c r="AQ198" i="89"/>
  <c r="AP198" i="89"/>
  <c r="AO198" i="89"/>
  <c r="AN198" i="89"/>
  <c r="AM198" i="89"/>
  <c r="AL198" i="89"/>
  <c r="AK198" i="89"/>
  <c r="AJ198" i="89"/>
  <c r="AI198" i="89"/>
  <c r="AH198" i="89"/>
  <c r="AG198" i="89"/>
  <c r="AF198" i="89"/>
  <c r="AE198" i="89"/>
  <c r="AD198" i="89"/>
  <c r="AC198" i="89"/>
  <c r="AB198" i="89"/>
  <c r="AA198" i="89"/>
  <c r="Z198" i="89"/>
  <c r="Y198" i="89"/>
  <c r="X198" i="89"/>
  <c r="W198" i="89"/>
  <c r="V198" i="89"/>
  <c r="U198" i="89"/>
  <c r="T198" i="89"/>
  <c r="S198" i="89"/>
  <c r="R198" i="89"/>
  <c r="Q198" i="89"/>
  <c r="P198" i="89"/>
  <c r="O198" i="89"/>
  <c r="N198" i="89"/>
  <c r="M198" i="89"/>
  <c r="L198" i="89"/>
  <c r="K198" i="89"/>
  <c r="J198" i="89"/>
  <c r="I198" i="89"/>
  <c r="H198" i="89"/>
  <c r="G198" i="89"/>
  <c r="F198" i="89"/>
  <c r="E198" i="89"/>
  <c r="D198" i="89"/>
  <c r="C198" i="89"/>
  <c r="B198" i="89"/>
  <c r="BA197" i="89"/>
  <c r="AZ197" i="89"/>
  <c r="AY197" i="89"/>
  <c r="AX197" i="89"/>
  <c r="AW197" i="89"/>
  <c r="AV197" i="89"/>
  <c r="AU197" i="89"/>
  <c r="AT197" i="89"/>
  <c r="AS197" i="89"/>
  <c r="AR197" i="89"/>
  <c r="AQ197" i="89"/>
  <c r="AP197" i="89"/>
  <c r="AO197" i="89"/>
  <c r="AN197" i="89"/>
  <c r="AM197" i="89"/>
  <c r="AL197" i="89"/>
  <c r="AK197" i="89"/>
  <c r="AJ197" i="89"/>
  <c r="AI197" i="89"/>
  <c r="AH197" i="89"/>
  <c r="AG197" i="89"/>
  <c r="AF197" i="89"/>
  <c r="AE197" i="89"/>
  <c r="AD197" i="89"/>
  <c r="AC197" i="89"/>
  <c r="AB197" i="89"/>
  <c r="AA197" i="89"/>
  <c r="Z197" i="89"/>
  <c r="Y197" i="89"/>
  <c r="X197" i="89"/>
  <c r="W197" i="89"/>
  <c r="V197" i="89"/>
  <c r="U197" i="89"/>
  <c r="T197" i="89"/>
  <c r="S197" i="89"/>
  <c r="R197" i="89"/>
  <c r="Q197" i="89"/>
  <c r="P197" i="89"/>
  <c r="O197" i="89"/>
  <c r="N197" i="89"/>
  <c r="M197" i="89"/>
  <c r="L197" i="89"/>
  <c r="K197" i="89"/>
  <c r="J197" i="89"/>
  <c r="I197" i="89"/>
  <c r="H197" i="89"/>
  <c r="G197" i="89"/>
  <c r="F197" i="89"/>
  <c r="E197" i="89"/>
  <c r="D197" i="89"/>
  <c r="C197" i="89"/>
  <c r="B197" i="89"/>
  <c r="BA196" i="89"/>
  <c r="AZ196" i="89"/>
  <c r="AY196" i="89"/>
  <c r="AX196" i="89"/>
  <c r="AW196" i="89"/>
  <c r="AV196" i="89"/>
  <c r="AU196" i="89"/>
  <c r="AT196" i="89"/>
  <c r="AS196" i="89"/>
  <c r="AR196" i="89"/>
  <c r="AQ196" i="89"/>
  <c r="AP196" i="89"/>
  <c r="AO196" i="89"/>
  <c r="AN196" i="89"/>
  <c r="AM196" i="89"/>
  <c r="AL196" i="89"/>
  <c r="AK196" i="89"/>
  <c r="AJ196" i="89"/>
  <c r="AI196" i="89"/>
  <c r="AH196" i="89"/>
  <c r="AG196" i="89"/>
  <c r="AF196" i="89"/>
  <c r="AE196" i="89"/>
  <c r="AD196" i="89"/>
  <c r="AC196" i="89"/>
  <c r="AB196" i="89"/>
  <c r="AA196" i="89"/>
  <c r="Z196" i="89"/>
  <c r="Y196" i="89"/>
  <c r="X196" i="89"/>
  <c r="W196" i="89"/>
  <c r="V196" i="89"/>
  <c r="U196" i="89"/>
  <c r="T196" i="89"/>
  <c r="S196" i="89"/>
  <c r="R196" i="89"/>
  <c r="Q196" i="89"/>
  <c r="P196" i="89"/>
  <c r="O196" i="89"/>
  <c r="N196" i="89"/>
  <c r="M196" i="89"/>
  <c r="L196" i="89"/>
  <c r="K196" i="89"/>
  <c r="J196" i="89"/>
  <c r="I196" i="89"/>
  <c r="H196" i="89"/>
  <c r="G196" i="89"/>
  <c r="F196" i="89"/>
  <c r="E196" i="89"/>
  <c r="D196" i="89"/>
  <c r="C196" i="89"/>
  <c r="B196" i="89"/>
  <c r="BA195" i="89"/>
  <c r="AZ195" i="89"/>
  <c r="AY195" i="89"/>
  <c r="AX195" i="89"/>
  <c r="AW195" i="89"/>
  <c r="AV195" i="89"/>
  <c r="AU195" i="89"/>
  <c r="AT195" i="89"/>
  <c r="AS195" i="89"/>
  <c r="AR195" i="89"/>
  <c r="AQ195" i="89"/>
  <c r="AP195" i="89"/>
  <c r="AO195" i="89"/>
  <c r="AN195" i="89"/>
  <c r="AM195" i="89"/>
  <c r="AL195" i="89"/>
  <c r="AK195" i="89"/>
  <c r="AJ195" i="89"/>
  <c r="AI195" i="89"/>
  <c r="AH195" i="89"/>
  <c r="AG195" i="89"/>
  <c r="AF195" i="89"/>
  <c r="AE195" i="89"/>
  <c r="AD195" i="89"/>
  <c r="AC195" i="89"/>
  <c r="AB195" i="89"/>
  <c r="AA195" i="89"/>
  <c r="Z195" i="89"/>
  <c r="Y195" i="89"/>
  <c r="X195" i="89"/>
  <c r="W195" i="89"/>
  <c r="V195" i="89"/>
  <c r="U195" i="89"/>
  <c r="T195" i="89"/>
  <c r="S195" i="89"/>
  <c r="R195" i="89"/>
  <c r="Q195" i="89"/>
  <c r="P195" i="89"/>
  <c r="O195" i="89"/>
  <c r="N195" i="89"/>
  <c r="M195" i="89"/>
  <c r="L195" i="89"/>
  <c r="K195" i="89"/>
  <c r="J195" i="89"/>
  <c r="I195" i="89"/>
  <c r="H195" i="89"/>
  <c r="G195" i="89"/>
  <c r="F195" i="89"/>
  <c r="E195" i="89"/>
  <c r="D195" i="89"/>
  <c r="C195" i="89"/>
  <c r="B195" i="89"/>
  <c r="BA194" i="89"/>
  <c r="AZ194" i="89"/>
  <c r="AY194" i="89"/>
  <c r="AX194" i="89"/>
  <c r="AW194" i="89"/>
  <c r="AV194" i="89"/>
  <c r="AU194" i="89"/>
  <c r="AT194" i="89"/>
  <c r="AS194" i="89"/>
  <c r="AR194" i="89"/>
  <c r="AQ194" i="89"/>
  <c r="AP194" i="89"/>
  <c r="AO194" i="89"/>
  <c r="AN194" i="89"/>
  <c r="AM194" i="89"/>
  <c r="AL194" i="89"/>
  <c r="AK194" i="89"/>
  <c r="AJ194" i="89"/>
  <c r="AI194" i="89"/>
  <c r="AH194" i="89"/>
  <c r="AG194" i="89"/>
  <c r="AF194" i="89"/>
  <c r="AE194" i="89"/>
  <c r="AD194" i="89"/>
  <c r="AC194" i="89"/>
  <c r="AB194" i="89"/>
  <c r="AA194" i="89"/>
  <c r="Z194" i="89"/>
  <c r="Y194" i="89"/>
  <c r="X194" i="89"/>
  <c r="W194" i="89"/>
  <c r="V194" i="89"/>
  <c r="U194" i="89"/>
  <c r="T194" i="89"/>
  <c r="S194" i="89"/>
  <c r="R194" i="89"/>
  <c r="Q194" i="89"/>
  <c r="P194" i="89"/>
  <c r="O194" i="89"/>
  <c r="N194" i="89"/>
  <c r="M194" i="89"/>
  <c r="L194" i="89"/>
  <c r="K194" i="89"/>
  <c r="J194" i="89"/>
  <c r="I194" i="89"/>
  <c r="H194" i="89"/>
  <c r="G194" i="89"/>
  <c r="F194" i="89"/>
  <c r="E194" i="89"/>
  <c r="D194" i="89"/>
  <c r="C194" i="89"/>
  <c r="B194" i="89"/>
  <c r="BA193" i="89"/>
  <c r="AZ193" i="89"/>
  <c r="AY193" i="89"/>
  <c r="AX193" i="89"/>
  <c r="AW193" i="89"/>
  <c r="AV193" i="89"/>
  <c r="AU193" i="89"/>
  <c r="AT193" i="89"/>
  <c r="AS193" i="89"/>
  <c r="AR193" i="89"/>
  <c r="AQ193" i="89"/>
  <c r="AP193" i="89"/>
  <c r="AO193" i="89"/>
  <c r="AN193" i="89"/>
  <c r="AM193" i="89"/>
  <c r="AL193" i="89"/>
  <c r="AK193" i="89"/>
  <c r="AJ193" i="89"/>
  <c r="AI193" i="89"/>
  <c r="AH193" i="89"/>
  <c r="AG193" i="89"/>
  <c r="AF193" i="89"/>
  <c r="AE193" i="89"/>
  <c r="AD193" i="89"/>
  <c r="AC193" i="89"/>
  <c r="AB193" i="89"/>
  <c r="AA193" i="89"/>
  <c r="Z193" i="89"/>
  <c r="Y193" i="89"/>
  <c r="X193" i="89"/>
  <c r="W193" i="89"/>
  <c r="V193" i="89"/>
  <c r="U193" i="89"/>
  <c r="T193" i="89"/>
  <c r="S193" i="89"/>
  <c r="R193" i="89"/>
  <c r="Q193" i="89"/>
  <c r="P193" i="89"/>
  <c r="O193" i="89"/>
  <c r="N193" i="89"/>
  <c r="M193" i="89"/>
  <c r="L193" i="89"/>
  <c r="K193" i="89"/>
  <c r="J193" i="89"/>
  <c r="I193" i="89"/>
  <c r="H193" i="89"/>
  <c r="G193" i="89"/>
  <c r="F193" i="89"/>
  <c r="E193" i="89"/>
  <c r="D193" i="89"/>
  <c r="C193" i="89"/>
  <c r="B193" i="89"/>
  <c r="BA192" i="89"/>
  <c r="AZ192" i="89"/>
  <c r="AY192" i="89"/>
  <c r="AX192" i="89"/>
  <c r="AW192" i="89"/>
  <c r="AV192" i="89"/>
  <c r="AU192" i="89"/>
  <c r="AT192" i="89"/>
  <c r="AS192" i="89"/>
  <c r="AR192" i="89"/>
  <c r="AQ192" i="89"/>
  <c r="AP192" i="89"/>
  <c r="AO192" i="89"/>
  <c r="AN192" i="89"/>
  <c r="AM192" i="89"/>
  <c r="AL192" i="89"/>
  <c r="AK192" i="89"/>
  <c r="AJ192" i="89"/>
  <c r="AI192" i="89"/>
  <c r="AH192" i="89"/>
  <c r="AG192" i="89"/>
  <c r="AF192" i="89"/>
  <c r="AE192" i="89"/>
  <c r="AD192" i="89"/>
  <c r="AC192" i="89"/>
  <c r="AB192" i="89"/>
  <c r="AA192" i="89"/>
  <c r="Z192" i="89"/>
  <c r="Y192" i="89"/>
  <c r="X192" i="89"/>
  <c r="W192" i="89"/>
  <c r="V192" i="89"/>
  <c r="U192" i="89"/>
  <c r="T192" i="89"/>
  <c r="S192" i="89"/>
  <c r="R192" i="89"/>
  <c r="Q192" i="89"/>
  <c r="P192" i="89"/>
  <c r="O192" i="89"/>
  <c r="N192" i="89"/>
  <c r="M192" i="89"/>
  <c r="L192" i="89"/>
  <c r="K192" i="89"/>
  <c r="J192" i="89"/>
  <c r="I192" i="89"/>
  <c r="H192" i="89"/>
  <c r="G192" i="89"/>
  <c r="F192" i="89"/>
  <c r="E192" i="89"/>
  <c r="D192" i="89"/>
  <c r="C192" i="89"/>
  <c r="B192" i="89"/>
  <c r="BA191" i="89"/>
  <c r="AZ191" i="89"/>
  <c r="AY191" i="89"/>
  <c r="AX191" i="89"/>
  <c r="AW191" i="89"/>
  <c r="AV191" i="89"/>
  <c r="AU191" i="89"/>
  <c r="AT191" i="89"/>
  <c r="AS191" i="89"/>
  <c r="AR191" i="89"/>
  <c r="AQ191" i="89"/>
  <c r="AP191" i="89"/>
  <c r="AO191" i="89"/>
  <c r="AN191" i="89"/>
  <c r="AM191" i="89"/>
  <c r="AL191" i="89"/>
  <c r="AK191" i="89"/>
  <c r="AJ191" i="89"/>
  <c r="AI191" i="89"/>
  <c r="AH191" i="89"/>
  <c r="AG191" i="89"/>
  <c r="AF191" i="89"/>
  <c r="AE191" i="89"/>
  <c r="AD191" i="89"/>
  <c r="AC191" i="89"/>
  <c r="AB191" i="89"/>
  <c r="AA191" i="89"/>
  <c r="Z191" i="89"/>
  <c r="Y191" i="89"/>
  <c r="X191" i="89"/>
  <c r="W191" i="89"/>
  <c r="V191" i="89"/>
  <c r="U191" i="89"/>
  <c r="T191" i="89"/>
  <c r="S191" i="89"/>
  <c r="R191" i="89"/>
  <c r="Q191" i="89"/>
  <c r="P191" i="89"/>
  <c r="O191" i="89"/>
  <c r="N191" i="89"/>
  <c r="M191" i="89"/>
  <c r="L191" i="89"/>
  <c r="K191" i="89"/>
  <c r="J191" i="89"/>
  <c r="I191" i="89"/>
  <c r="H191" i="89"/>
  <c r="G191" i="89"/>
  <c r="F191" i="89"/>
  <c r="E191" i="89"/>
  <c r="D191" i="89"/>
  <c r="C191" i="89"/>
  <c r="B191" i="89"/>
  <c r="BA190" i="89"/>
  <c r="AZ190" i="89"/>
  <c r="AY190" i="89"/>
  <c r="AX190" i="89"/>
  <c r="AW190" i="89"/>
  <c r="AV190" i="89"/>
  <c r="AU190" i="89"/>
  <c r="AT190" i="89"/>
  <c r="AS190" i="89"/>
  <c r="AR190" i="89"/>
  <c r="AQ190" i="89"/>
  <c r="AP190" i="89"/>
  <c r="AO190" i="89"/>
  <c r="AN190" i="89"/>
  <c r="AM190" i="89"/>
  <c r="AL190" i="89"/>
  <c r="AK190" i="89"/>
  <c r="AJ190" i="89"/>
  <c r="AI190" i="89"/>
  <c r="AH190" i="89"/>
  <c r="AG190" i="89"/>
  <c r="AF190" i="89"/>
  <c r="AE190" i="89"/>
  <c r="AD190" i="89"/>
  <c r="AC190" i="89"/>
  <c r="AB190" i="89"/>
  <c r="AA190" i="89"/>
  <c r="Z190" i="89"/>
  <c r="Y190" i="89"/>
  <c r="X190" i="89"/>
  <c r="W190" i="89"/>
  <c r="V190" i="89"/>
  <c r="U190" i="89"/>
  <c r="T190" i="89"/>
  <c r="S190" i="89"/>
  <c r="R190" i="89"/>
  <c r="Q190" i="89"/>
  <c r="P190" i="89"/>
  <c r="O190" i="89"/>
  <c r="N190" i="89"/>
  <c r="M190" i="89"/>
  <c r="L190" i="89"/>
  <c r="K190" i="89"/>
  <c r="J190" i="89"/>
  <c r="I190" i="89"/>
  <c r="H190" i="89"/>
  <c r="G190" i="89"/>
  <c r="F190" i="89"/>
  <c r="E190" i="89"/>
  <c r="D190" i="89"/>
  <c r="C190" i="89"/>
  <c r="B190" i="89"/>
  <c r="BA189" i="89"/>
  <c r="AZ189" i="89"/>
  <c r="AY189" i="89"/>
  <c r="AX189" i="89"/>
  <c r="AW189" i="89"/>
  <c r="AV189" i="89"/>
  <c r="AU189" i="89"/>
  <c r="AT189" i="89"/>
  <c r="AS189" i="89"/>
  <c r="AR189" i="89"/>
  <c r="AQ189" i="89"/>
  <c r="AP189" i="89"/>
  <c r="AO189" i="89"/>
  <c r="AN189" i="89"/>
  <c r="AM189" i="89"/>
  <c r="AL189" i="89"/>
  <c r="AK189" i="89"/>
  <c r="AJ189" i="89"/>
  <c r="AI189" i="89"/>
  <c r="AH189" i="89"/>
  <c r="AG189" i="89"/>
  <c r="AF189" i="89"/>
  <c r="AE189" i="89"/>
  <c r="AD189" i="89"/>
  <c r="AC189" i="89"/>
  <c r="AB189" i="89"/>
  <c r="AA189" i="89"/>
  <c r="Z189" i="89"/>
  <c r="Y189" i="89"/>
  <c r="X189" i="89"/>
  <c r="W189" i="89"/>
  <c r="V189" i="89"/>
  <c r="U189" i="89"/>
  <c r="T189" i="89"/>
  <c r="S189" i="89"/>
  <c r="R189" i="89"/>
  <c r="Q189" i="89"/>
  <c r="P189" i="89"/>
  <c r="O189" i="89"/>
  <c r="N189" i="89"/>
  <c r="M189" i="89"/>
  <c r="L189" i="89"/>
  <c r="K189" i="89"/>
  <c r="J189" i="89"/>
  <c r="I189" i="89"/>
  <c r="H189" i="89"/>
  <c r="G189" i="89"/>
  <c r="F189" i="89"/>
  <c r="E189" i="89"/>
  <c r="D189" i="89"/>
  <c r="C189" i="89"/>
  <c r="B189" i="89"/>
  <c r="BA188" i="89"/>
  <c r="AZ188" i="89"/>
  <c r="AY188" i="89"/>
  <c r="AX188" i="89"/>
  <c r="AW188" i="89"/>
  <c r="AV188" i="89"/>
  <c r="AU188" i="89"/>
  <c r="AT188" i="89"/>
  <c r="AS188" i="89"/>
  <c r="AR188" i="89"/>
  <c r="AQ188" i="89"/>
  <c r="AP188" i="89"/>
  <c r="AO188" i="89"/>
  <c r="AN188" i="89"/>
  <c r="AM188" i="89"/>
  <c r="AL188" i="89"/>
  <c r="AK188" i="89"/>
  <c r="AJ188" i="89"/>
  <c r="AI188" i="89"/>
  <c r="AH188" i="89"/>
  <c r="AG188" i="89"/>
  <c r="AF188" i="89"/>
  <c r="AE188" i="89"/>
  <c r="AD188" i="89"/>
  <c r="AC188" i="89"/>
  <c r="AB188" i="89"/>
  <c r="AA188" i="89"/>
  <c r="Z188" i="89"/>
  <c r="Y188" i="89"/>
  <c r="X188" i="89"/>
  <c r="W188" i="89"/>
  <c r="V188" i="89"/>
  <c r="U188" i="89"/>
  <c r="T188" i="89"/>
  <c r="S188" i="89"/>
  <c r="R188" i="89"/>
  <c r="Q188" i="89"/>
  <c r="P188" i="89"/>
  <c r="O188" i="89"/>
  <c r="N188" i="89"/>
  <c r="M188" i="89"/>
  <c r="L188" i="89"/>
  <c r="K188" i="89"/>
  <c r="J188" i="89"/>
  <c r="I188" i="89"/>
  <c r="H188" i="89"/>
  <c r="G188" i="89"/>
  <c r="F188" i="89"/>
  <c r="E188" i="89"/>
  <c r="D188" i="89"/>
  <c r="C188" i="89"/>
  <c r="B188" i="89"/>
  <c r="BA187" i="89"/>
  <c r="AZ187" i="89"/>
  <c r="AY187" i="89"/>
  <c r="AX187" i="89"/>
  <c r="AW187" i="89"/>
  <c r="AV187" i="89"/>
  <c r="AU187" i="89"/>
  <c r="AT187" i="89"/>
  <c r="AS187" i="89"/>
  <c r="AR187" i="89"/>
  <c r="AQ187" i="89"/>
  <c r="AP187" i="89"/>
  <c r="AO187" i="89"/>
  <c r="AN187" i="89"/>
  <c r="AM187" i="89"/>
  <c r="AL187" i="89"/>
  <c r="AK187" i="89"/>
  <c r="AJ187" i="89"/>
  <c r="AI187" i="89"/>
  <c r="AH187" i="89"/>
  <c r="AG187" i="89"/>
  <c r="AF187" i="89"/>
  <c r="AE187" i="89"/>
  <c r="AD187" i="89"/>
  <c r="AC187" i="89"/>
  <c r="AB187" i="89"/>
  <c r="AA187" i="89"/>
  <c r="Z187" i="89"/>
  <c r="Y187" i="89"/>
  <c r="X187" i="89"/>
  <c r="W187" i="89"/>
  <c r="V187" i="89"/>
  <c r="U187" i="89"/>
  <c r="T187" i="89"/>
  <c r="S187" i="89"/>
  <c r="R187" i="89"/>
  <c r="Q187" i="89"/>
  <c r="P187" i="89"/>
  <c r="O187" i="89"/>
  <c r="N187" i="89"/>
  <c r="M187" i="89"/>
  <c r="L187" i="89"/>
  <c r="K187" i="89"/>
  <c r="J187" i="89"/>
  <c r="I187" i="89"/>
  <c r="H187" i="89"/>
  <c r="G187" i="89"/>
  <c r="F187" i="89"/>
  <c r="E187" i="89"/>
  <c r="D187" i="89"/>
  <c r="C187" i="89"/>
  <c r="B187" i="89"/>
  <c r="BA186" i="89"/>
  <c r="AZ186" i="89"/>
  <c r="AY186" i="89"/>
  <c r="AX186" i="89"/>
  <c r="AW186" i="89"/>
  <c r="AV186" i="89"/>
  <c r="AU186" i="89"/>
  <c r="AT186" i="89"/>
  <c r="AS186" i="89"/>
  <c r="AR186" i="89"/>
  <c r="AQ186" i="89"/>
  <c r="AP186" i="89"/>
  <c r="AO186" i="89"/>
  <c r="AN186" i="89"/>
  <c r="AM186" i="89"/>
  <c r="AL186" i="89"/>
  <c r="AK186" i="89"/>
  <c r="AJ186" i="89"/>
  <c r="AI186" i="89"/>
  <c r="AH186" i="89"/>
  <c r="AG186" i="89"/>
  <c r="AF186" i="89"/>
  <c r="AE186" i="89"/>
  <c r="AD186" i="89"/>
  <c r="AC186" i="89"/>
  <c r="AB186" i="89"/>
  <c r="AA186" i="89"/>
  <c r="Z186" i="89"/>
  <c r="Y186" i="89"/>
  <c r="X186" i="89"/>
  <c r="W186" i="89"/>
  <c r="V186" i="89"/>
  <c r="U186" i="89"/>
  <c r="T186" i="89"/>
  <c r="S186" i="89"/>
  <c r="R186" i="89"/>
  <c r="Q186" i="89"/>
  <c r="P186" i="89"/>
  <c r="O186" i="89"/>
  <c r="N186" i="89"/>
  <c r="M186" i="89"/>
  <c r="L186" i="89"/>
  <c r="K186" i="89"/>
  <c r="J186" i="89"/>
  <c r="I186" i="89"/>
  <c r="H186" i="89"/>
  <c r="G186" i="89"/>
  <c r="F186" i="89"/>
  <c r="E186" i="89"/>
  <c r="D186" i="89"/>
  <c r="C186" i="89"/>
  <c r="B186" i="89"/>
  <c r="BA185" i="89"/>
  <c r="AZ185" i="89"/>
  <c r="AY185" i="89"/>
  <c r="AX185" i="89"/>
  <c r="AW185" i="89"/>
  <c r="AV185" i="89"/>
  <c r="AU185" i="89"/>
  <c r="AT185" i="89"/>
  <c r="AS185" i="89"/>
  <c r="AR185" i="89"/>
  <c r="AQ185" i="89"/>
  <c r="AP185" i="89"/>
  <c r="AO185" i="89"/>
  <c r="AN185" i="89"/>
  <c r="AM185" i="89"/>
  <c r="AL185" i="89"/>
  <c r="AK185" i="89"/>
  <c r="AJ185" i="89"/>
  <c r="AI185" i="89"/>
  <c r="AH185" i="89"/>
  <c r="AG185" i="89"/>
  <c r="AF185" i="89"/>
  <c r="AE185" i="89"/>
  <c r="AD185" i="89"/>
  <c r="AC185" i="89"/>
  <c r="AB185" i="89"/>
  <c r="AA185" i="89"/>
  <c r="Z185" i="89"/>
  <c r="Y185" i="89"/>
  <c r="X185" i="89"/>
  <c r="W185" i="89"/>
  <c r="V185" i="89"/>
  <c r="U185" i="89"/>
  <c r="T185" i="89"/>
  <c r="S185" i="89"/>
  <c r="R185" i="89"/>
  <c r="Q185" i="89"/>
  <c r="P185" i="89"/>
  <c r="O185" i="89"/>
  <c r="N185" i="89"/>
  <c r="M185" i="89"/>
  <c r="L185" i="89"/>
  <c r="K185" i="89"/>
  <c r="J185" i="89"/>
  <c r="I185" i="89"/>
  <c r="H185" i="89"/>
  <c r="G185" i="89"/>
  <c r="F185" i="89"/>
  <c r="E185" i="89"/>
  <c r="D185" i="89"/>
  <c r="C185" i="89"/>
  <c r="B185" i="89"/>
  <c r="BA184" i="89"/>
  <c r="AZ184" i="89"/>
  <c r="AY184" i="89"/>
  <c r="AX184" i="89"/>
  <c r="AW184" i="89"/>
  <c r="AV184" i="89"/>
  <c r="AU184" i="89"/>
  <c r="AT184" i="89"/>
  <c r="AS184" i="89"/>
  <c r="AR184" i="89"/>
  <c r="AQ184" i="89"/>
  <c r="AP184" i="89"/>
  <c r="AO184" i="89"/>
  <c r="AN184" i="89"/>
  <c r="AM184" i="89"/>
  <c r="AL184" i="89"/>
  <c r="AK184" i="89"/>
  <c r="AJ184" i="89"/>
  <c r="AI184" i="89"/>
  <c r="AH184" i="89"/>
  <c r="AG184" i="89"/>
  <c r="AF184" i="89"/>
  <c r="AE184" i="89"/>
  <c r="AD184" i="89"/>
  <c r="AC184" i="89"/>
  <c r="AB184" i="89"/>
  <c r="AA184" i="89"/>
  <c r="Z184" i="89"/>
  <c r="Y184" i="89"/>
  <c r="X184" i="89"/>
  <c r="W184" i="89"/>
  <c r="V184" i="89"/>
  <c r="U184" i="89"/>
  <c r="T184" i="89"/>
  <c r="S184" i="89"/>
  <c r="R184" i="89"/>
  <c r="Q184" i="89"/>
  <c r="P184" i="89"/>
  <c r="O184" i="89"/>
  <c r="N184" i="89"/>
  <c r="M184" i="89"/>
  <c r="L184" i="89"/>
  <c r="K184" i="89"/>
  <c r="J184" i="89"/>
  <c r="I184" i="89"/>
  <c r="H184" i="89"/>
  <c r="G184" i="89"/>
  <c r="F184" i="89"/>
  <c r="E184" i="89"/>
  <c r="D184" i="89"/>
  <c r="C184" i="89"/>
  <c r="B184" i="89"/>
  <c r="BA183" i="89"/>
  <c r="AZ183" i="89"/>
  <c r="AY183" i="89"/>
  <c r="AX183" i="89"/>
  <c r="AW183" i="89"/>
  <c r="AV183" i="89"/>
  <c r="AU183" i="89"/>
  <c r="AT183" i="89"/>
  <c r="AS183" i="89"/>
  <c r="AR183" i="89"/>
  <c r="AQ183" i="89"/>
  <c r="AP183" i="89"/>
  <c r="AO183" i="89"/>
  <c r="AN183" i="89"/>
  <c r="AM183" i="89"/>
  <c r="AL183" i="89"/>
  <c r="AK183" i="89"/>
  <c r="AJ183" i="89"/>
  <c r="AI183" i="89"/>
  <c r="AH183" i="89"/>
  <c r="AG183" i="89"/>
  <c r="AF183" i="89"/>
  <c r="AE183" i="89"/>
  <c r="AD183" i="89"/>
  <c r="AC183" i="89"/>
  <c r="AB183" i="89"/>
  <c r="AA183" i="89"/>
  <c r="Z183" i="89"/>
  <c r="Y183" i="89"/>
  <c r="X183" i="89"/>
  <c r="W183" i="89"/>
  <c r="V183" i="89"/>
  <c r="U183" i="89"/>
  <c r="T183" i="89"/>
  <c r="S183" i="89"/>
  <c r="R183" i="89"/>
  <c r="Q183" i="89"/>
  <c r="P183" i="89"/>
  <c r="O183" i="89"/>
  <c r="N183" i="89"/>
  <c r="M183" i="89"/>
  <c r="L183" i="89"/>
  <c r="K183" i="89"/>
  <c r="J183" i="89"/>
  <c r="I183" i="89"/>
  <c r="H183" i="89"/>
  <c r="G183" i="89"/>
  <c r="F183" i="89"/>
  <c r="E183" i="89"/>
  <c r="D183" i="89"/>
  <c r="C183" i="89"/>
  <c r="B183" i="89"/>
  <c r="BA182" i="89"/>
  <c r="AZ182" i="89"/>
  <c r="AY182" i="89"/>
  <c r="AX182" i="89"/>
  <c r="AW182" i="89"/>
  <c r="AV182" i="89"/>
  <c r="AU182" i="89"/>
  <c r="AT182" i="89"/>
  <c r="AS182" i="89"/>
  <c r="AR182" i="89"/>
  <c r="AQ182" i="89"/>
  <c r="AP182" i="89"/>
  <c r="AO182" i="89"/>
  <c r="AN182" i="89"/>
  <c r="AM182" i="89"/>
  <c r="AL182" i="89"/>
  <c r="AK182" i="89"/>
  <c r="AJ182" i="89"/>
  <c r="AI182" i="89"/>
  <c r="AH182" i="89"/>
  <c r="AG182" i="89"/>
  <c r="AF182" i="89"/>
  <c r="AE182" i="89"/>
  <c r="AD182" i="89"/>
  <c r="AC182" i="89"/>
  <c r="AB182" i="89"/>
  <c r="AA182" i="89"/>
  <c r="Z182" i="89"/>
  <c r="Y182" i="89"/>
  <c r="X182" i="89"/>
  <c r="W182" i="89"/>
  <c r="V182" i="89"/>
  <c r="U182" i="89"/>
  <c r="T182" i="89"/>
  <c r="S182" i="89"/>
  <c r="R182" i="89"/>
  <c r="Q182" i="89"/>
  <c r="P182" i="89"/>
  <c r="O182" i="89"/>
  <c r="N182" i="89"/>
  <c r="M182" i="89"/>
  <c r="L182" i="89"/>
  <c r="K182" i="89"/>
  <c r="J182" i="89"/>
  <c r="I182" i="89"/>
  <c r="H182" i="89"/>
  <c r="G182" i="89"/>
  <c r="F182" i="89"/>
  <c r="E182" i="89"/>
  <c r="D182" i="89"/>
  <c r="C182" i="89"/>
  <c r="B182" i="89"/>
  <c r="BA181" i="89"/>
  <c r="AZ181" i="89"/>
  <c r="AY181" i="89"/>
  <c r="AX181" i="89"/>
  <c r="AW181" i="89"/>
  <c r="AV181" i="89"/>
  <c r="AU181" i="89"/>
  <c r="AT181" i="89"/>
  <c r="AS181" i="89"/>
  <c r="AR181" i="89"/>
  <c r="AQ181" i="89"/>
  <c r="AP181" i="89"/>
  <c r="AO181" i="89"/>
  <c r="AN181" i="89"/>
  <c r="AM181" i="89"/>
  <c r="AL181" i="89"/>
  <c r="AK181" i="89"/>
  <c r="AJ181" i="89"/>
  <c r="AI181" i="89"/>
  <c r="AH181" i="89"/>
  <c r="AG181" i="89"/>
  <c r="AF181" i="89"/>
  <c r="AE181" i="89"/>
  <c r="AD181" i="89"/>
  <c r="AC181" i="89"/>
  <c r="AB181" i="89"/>
  <c r="AA181" i="89"/>
  <c r="Z181" i="89"/>
  <c r="Y181" i="89"/>
  <c r="X181" i="89"/>
  <c r="W181" i="89"/>
  <c r="V181" i="89"/>
  <c r="U181" i="89"/>
  <c r="T181" i="89"/>
  <c r="S181" i="89"/>
  <c r="R181" i="89"/>
  <c r="Q181" i="89"/>
  <c r="P181" i="89"/>
  <c r="O181" i="89"/>
  <c r="N181" i="89"/>
  <c r="M181" i="89"/>
  <c r="L181" i="89"/>
  <c r="K181" i="89"/>
  <c r="J181" i="89"/>
  <c r="I181" i="89"/>
  <c r="H181" i="89"/>
  <c r="G181" i="89"/>
  <c r="F181" i="89"/>
  <c r="E181" i="89"/>
  <c r="D181" i="89"/>
  <c r="C181" i="89"/>
  <c r="B181" i="89"/>
  <c r="BA180" i="89"/>
  <c r="AZ180" i="89"/>
  <c r="AY180" i="89"/>
  <c r="AX180" i="89"/>
  <c r="AW180" i="89"/>
  <c r="AV180" i="89"/>
  <c r="AU180" i="89"/>
  <c r="AT180" i="89"/>
  <c r="AS180" i="89"/>
  <c r="AR180" i="89"/>
  <c r="AQ180" i="89"/>
  <c r="AP180" i="89"/>
  <c r="AO180" i="89"/>
  <c r="AN180" i="89"/>
  <c r="AM180" i="89"/>
  <c r="AL180" i="89"/>
  <c r="AK180" i="89"/>
  <c r="AJ180" i="89"/>
  <c r="AI180" i="89"/>
  <c r="AH180" i="89"/>
  <c r="AG180" i="89"/>
  <c r="AF180" i="89"/>
  <c r="AE180" i="89"/>
  <c r="AD180" i="89"/>
  <c r="AC180" i="89"/>
  <c r="AB180" i="89"/>
  <c r="AA180" i="89"/>
  <c r="Z180" i="89"/>
  <c r="Y180" i="89"/>
  <c r="X180" i="89"/>
  <c r="W180" i="89"/>
  <c r="V180" i="89"/>
  <c r="U180" i="89"/>
  <c r="T180" i="89"/>
  <c r="S180" i="89"/>
  <c r="R180" i="89"/>
  <c r="Q180" i="89"/>
  <c r="P180" i="89"/>
  <c r="O180" i="89"/>
  <c r="N180" i="89"/>
  <c r="M180" i="89"/>
  <c r="L180" i="89"/>
  <c r="K180" i="89"/>
  <c r="J180" i="89"/>
  <c r="I180" i="89"/>
  <c r="H180" i="89"/>
  <c r="G180" i="89"/>
  <c r="F180" i="89"/>
  <c r="E180" i="89"/>
  <c r="D180" i="89"/>
  <c r="C180" i="89"/>
  <c r="B180" i="89"/>
  <c r="BA179" i="89"/>
  <c r="AZ179" i="89"/>
  <c r="AY179" i="89"/>
  <c r="AX179" i="89"/>
  <c r="AW179" i="89"/>
  <c r="AV179" i="89"/>
  <c r="AU179" i="89"/>
  <c r="AT179" i="89"/>
  <c r="AS179" i="89"/>
  <c r="AR179" i="89"/>
  <c r="AQ179" i="89"/>
  <c r="AP179" i="89"/>
  <c r="AO179" i="89"/>
  <c r="AN179" i="89"/>
  <c r="AM179" i="89"/>
  <c r="AL179" i="89"/>
  <c r="AK179" i="89"/>
  <c r="AJ179" i="89"/>
  <c r="AI179" i="89"/>
  <c r="AH179" i="89"/>
  <c r="AG179" i="89"/>
  <c r="AF179" i="89"/>
  <c r="AE179" i="89"/>
  <c r="AD179" i="89"/>
  <c r="AC179" i="89"/>
  <c r="AB179" i="89"/>
  <c r="AA179" i="89"/>
  <c r="Z179" i="89"/>
  <c r="Y179" i="89"/>
  <c r="X179" i="89"/>
  <c r="W179" i="89"/>
  <c r="V179" i="89"/>
  <c r="U179" i="89"/>
  <c r="T179" i="89"/>
  <c r="S179" i="89"/>
  <c r="R179" i="89"/>
  <c r="Q179" i="89"/>
  <c r="P179" i="89"/>
  <c r="O179" i="89"/>
  <c r="N179" i="89"/>
  <c r="M179" i="89"/>
  <c r="L179" i="89"/>
  <c r="K179" i="89"/>
  <c r="J179" i="89"/>
  <c r="I179" i="89"/>
  <c r="H179" i="89"/>
  <c r="G179" i="89"/>
  <c r="F179" i="89"/>
  <c r="E179" i="89"/>
  <c r="D179" i="89"/>
  <c r="C179" i="89"/>
  <c r="B179" i="89"/>
  <c r="BA178" i="89"/>
  <c r="AZ178" i="89"/>
  <c r="AY178" i="89"/>
  <c r="AX178" i="89"/>
  <c r="AW178" i="89"/>
  <c r="AV178" i="89"/>
  <c r="AU178" i="89"/>
  <c r="AT178" i="89"/>
  <c r="AS178" i="89"/>
  <c r="AR178" i="89"/>
  <c r="AQ178" i="89"/>
  <c r="AP178" i="89"/>
  <c r="AO178" i="89"/>
  <c r="AN178" i="89"/>
  <c r="AM178" i="89"/>
  <c r="AL178" i="89"/>
  <c r="AK178" i="89"/>
  <c r="AJ178" i="89"/>
  <c r="AI178" i="89"/>
  <c r="AH178" i="89"/>
  <c r="AG178" i="89"/>
  <c r="AF178" i="89"/>
  <c r="AE178" i="89"/>
  <c r="AD178" i="89"/>
  <c r="AC178" i="89"/>
  <c r="AB178" i="89"/>
  <c r="AA178" i="89"/>
  <c r="Z178" i="89"/>
  <c r="Y178" i="89"/>
  <c r="X178" i="89"/>
  <c r="W178" i="89"/>
  <c r="V178" i="89"/>
  <c r="U178" i="89"/>
  <c r="T178" i="89"/>
  <c r="S178" i="89"/>
  <c r="R178" i="89"/>
  <c r="Q178" i="89"/>
  <c r="P178" i="89"/>
  <c r="O178" i="89"/>
  <c r="N178" i="89"/>
  <c r="M178" i="89"/>
  <c r="L178" i="89"/>
  <c r="K178" i="89"/>
  <c r="J178" i="89"/>
  <c r="I178" i="89"/>
  <c r="H178" i="89"/>
  <c r="G178" i="89"/>
  <c r="F178" i="89"/>
  <c r="E178" i="89"/>
  <c r="D178" i="89"/>
  <c r="C178" i="89"/>
  <c r="B178" i="89"/>
  <c r="BA177" i="89"/>
  <c r="AZ177" i="89"/>
  <c r="AY177" i="89"/>
  <c r="AX177" i="89"/>
  <c r="AW177" i="89"/>
  <c r="AV177" i="89"/>
  <c r="AU177" i="89"/>
  <c r="AT177" i="89"/>
  <c r="AS177" i="89"/>
  <c r="AR177" i="89"/>
  <c r="AQ177" i="89"/>
  <c r="AP177" i="89"/>
  <c r="AO177" i="89"/>
  <c r="AN177" i="89"/>
  <c r="AM177" i="89"/>
  <c r="AL177" i="89"/>
  <c r="AK177" i="89"/>
  <c r="AJ177" i="89"/>
  <c r="AI177" i="89"/>
  <c r="AH177" i="89"/>
  <c r="AG177" i="89"/>
  <c r="AF177" i="89"/>
  <c r="AE177" i="89"/>
  <c r="AD177" i="89"/>
  <c r="AC177" i="89"/>
  <c r="AB177" i="89"/>
  <c r="AA177" i="89"/>
  <c r="Z177" i="89"/>
  <c r="Y177" i="89"/>
  <c r="X177" i="89"/>
  <c r="W177" i="89"/>
  <c r="V177" i="89"/>
  <c r="U177" i="89"/>
  <c r="T177" i="89"/>
  <c r="S177" i="89"/>
  <c r="R177" i="89"/>
  <c r="Q177" i="89"/>
  <c r="P177" i="89"/>
  <c r="O177" i="89"/>
  <c r="N177" i="89"/>
  <c r="M177" i="89"/>
  <c r="L177" i="89"/>
  <c r="K177" i="89"/>
  <c r="J177" i="89"/>
  <c r="I177" i="89"/>
  <c r="H177" i="89"/>
  <c r="G177" i="89"/>
  <c r="F177" i="89"/>
  <c r="E177" i="89"/>
  <c r="D177" i="89"/>
  <c r="C177" i="89"/>
  <c r="B177" i="89"/>
  <c r="BA176" i="89"/>
  <c r="AZ176" i="89"/>
  <c r="AY176" i="89"/>
  <c r="AX176" i="89"/>
  <c r="AW176" i="89"/>
  <c r="AV176" i="89"/>
  <c r="AU176" i="89"/>
  <c r="AT176" i="89"/>
  <c r="AS176" i="89"/>
  <c r="AR176" i="89"/>
  <c r="AQ176" i="89"/>
  <c r="AP176" i="89"/>
  <c r="AO176" i="89"/>
  <c r="AN176" i="89"/>
  <c r="AM176" i="89"/>
  <c r="AL176" i="89"/>
  <c r="AK176" i="89"/>
  <c r="AJ176" i="89"/>
  <c r="AI176" i="89"/>
  <c r="AH176" i="89"/>
  <c r="AG176" i="89"/>
  <c r="AF176" i="89"/>
  <c r="AE176" i="89"/>
  <c r="AD176" i="89"/>
  <c r="AC176" i="89"/>
  <c r="AB176" i="89"/>
  <c r="AA176" i="89"/>
  <c r="Z176" i="89"/>
  <c r="Y176" i="89"/>
  <c r="X176" i="89"/>
  <c r="W176" i="89"/>
  <c r="V176" i="89"/>
  <c r="U176" i="89"/>
  <c r="T176" i="89"/>
  <c r="S176" i="89"/>
  <c r="R176" i="89"/>
  <c r="Q176" i="89"/>
  <c r="P176" i="89"/>
  <c r="O176" i="89"/>
  <c r="N176" i="89"/>
  <c r="M176" i="89"/>
  <c r="L176" i="89"/>
  <c r="K176" i="89"/>
  <c r="J176" i="89"/>
  <c r="I176" i="89"/>
  <c r="H176" i="89"/>
  <c r="G176" i="89"/>
  <c r="F176" i="89"/>
  <c r="E176" i="89"/>
  <c r="D176" i="89"/>
  <c r="C176" i="89"/>
  <c r="B176" i="89"/>
  <c r="BA175" i="89"/>
  <c r="AZ175" i="89"/>
  <c r="AY175" i="89"/>
  <c r="AX175" i="89"/>
  <c r="AW175" i="89"/>
  <c r="AV175" i="89"/>
  <c r="AU175" i="89"/>
  <c r="AT175" i="89"/>
  <c r="AS175" i="89"/>
  <c r="AR175" i="89"/>
  <c r="AQ175" i="89"/>
  <c r="AP175" i="89"/>
  <c r="AO175" i="89"/>
  <c r="AN175" i="89"/>
  <c r="AM175" i="89"/>
  <c r="AL175" i="89"/>
  <c r="AK175" i="89"/>
  <c r="AJ175" i="89"/>
  <c r="AI175" i="89"/>
  <c r="AH175" i="89"/>
  <c r="AG175" i="89"/>
  <c r="AF175" i="89"/>
  <c r="AE175" i="89"/>
  <c r="AD175" i="89"/>
  <c r="AC175" i="89"/>
  <c r="AB175" i="89"/>
  <c r="AA175" i="89"/>
  <c r="Z175" i="89"/>
  <c r="Y175" i="89"/>
  <c r="X175" i="89"/>
  <c r="W175" i="89"/>
  <c r="V175" i="89"/>
  <c r="U175" i="89"/>
  <c r="T175" i="89"/>
  <c r="S175" i="89"/>
  <c r="R175" i="89"/>
  <c r="Q175" i="89"/>
  <c r="P175" i="89"/>
  <c r="O175" i="89"/>
  <c r="N175" i="89"/>
  <c r="M175" i="89"/>
  <c r="L175" i="89"/>
  <c r="K175" i="89"/>
  <c r="J175" i="89"/>
  <c r="I175" i="89"/>
  <c r="H175" i="89"/>
  <c r="G175" i="89"/>
  <c r="F175" i="89"/>
  <c r="E175" i="89"/>
  <c r="D175" i="89"/>
  <c r="C175" i="89"/>
  <c r="B175" i="89"/>
  <c r="BA174" i="89"/>
  <c r="AZ174" i="89"/>
  <c r="AY174" i="89"/>
  <c r="AX174" i="89"/>
  <c r="AW174" i="89"/>
  <c r="AV174" i="89"/>
  <c r="AU174" i="89"/>
  <c r="AT174" i="89"/>
  <c r="AS174" i="89"/>
  <c r="AR174" i="89"/>
  <c r="AQ174" i="89"/>
  <c r="AP174" i="89"/>
  <c r="AO174" i="89"/>
  <c r="AN174" i="89"/>
  <c r="AM174" i="89"/>
  <c r="AL174" i="89"/>
  <c r="AK174" i="89"/>
  <c r="AJ174" i="89"/>
  <c r="AI174" i="89"/>
  <c r="AH174" i="89"/>
  <c r="AG174" i="89"/>
  <c r="AF174" i="89"/>
  <c r="AE174" i="89"/>
  <c r="AD174" i="89"/>
  <c r="AC174" i="89"/>
  <c r="AB174" i="89"/>
  <c r="AA174" i="89"/>
  <c r="Z174" i="89"/>
  <c r="Y174" i="89"/>
  <c r="X174" i="89"/>
  <c r="W174" i="89"/>
  <c r="V174" i="89"/>
  <c r="U174" i="89"/>
  <c r="T174" i="89"/>
  <c r="S174" i="89"/>
  <c r="R174" i="89"/>
  <c r="Q174" i="89"/>
  <c r="P174" i="89"/>
  <c r="O174" i="89"/>
  <c r="N174" i="89"/>
  <c r="M174" i="89"/>
  <c r="L174" i="89"/>
  <c r="K174" i="89"/>
  <c r="J174" i="89"/>
  <c r="I174" i="89"/>
  <c r="H174" i="89"/>
  <c r="G174" i="89"/>
  <c r="F174" i="89"/>
  <c r="E174" i="89"/>
  <c r="D174" i="89"/>
  <c r="C174" i="89"/>
  <c r="B174" i="89"/>
  <c r="BA173" i="89"/>
  <c r="AZ173" i="89"/>
  <c r="AY173" i="89"/>
  <c r="AX173" i="89"/>
  <c r="AW173" i="89"/>
  <c r="AV173" i="89"/>
  <c r="AU173" i="89"/>
  <c r="AT173" i="89"/>
  <c r="AS173" i="89"/>
  <c r="AR173" i="89"/>
  <c r="AQ173" i="89"/>
  <c r="AP173" i="89"/>
  <c r="AO173" i="89"/>
  <c r="AN173" i="89"/>
  <c r="AM173" i="89"/>
  <c r="AL173" i="89"/>
  <c r="AK173" i="89"/>
  <c r="AJ173" i="89"/>
  <c r="AI173" i="89"/>
  <c r="AH173" i="89"/>
  <c r="AG173" i="89"/>
  <c r="AF173" i="89"/>
  <c r="AE173" i="89"/>
  <c r="AD173" i="89"/>
  <c r="AC173" i="89"/>
  <c r="AB173" i="89"/>
  <c r="AA173" i="89"/>
  <c r="Z173" i="89"/>
  <c r="Y173" i="89"/>
  <c r="X173" i="89"/>
  <c r="W173" i="89"/>
  <c r="V173" i="89"/>
  <c r="U173" i="89"/>
  <c r="T173" i="89"/>
  <c r="S173" i="89"/>
  <c r="R173" i="89"/>
  <c r="Q173" i="89"/>
  <c r="P173" i="89"/>
  <c r="O173" i="89"/>
  <c r="N173" i="89"/>
  <c r="M173" i="89"/>
  <c r="L173" i="89"/>
  <c r="K173" i="89"/>
  <c r="J173" i="89"/>
  <c r="I173" i="89"/>
  <c r="H173" i="89"/>
  <c r="G173" i="89"/>
  <c r="F173" i="89"/>
  <c r="E173" i="89"/>
  <c r="D173" i="89"/>
  <c r="C173" i="89"/>
  <c r="B173" i="89"/>
  <c r="BA172" i="89"/>
  <c r="AZ172" i="89"/>
  <c r="AY172" i="89"/>
  <c r="AX172" i="89"/>
  <c r="AW172" i="89"/>
  <c r="AV172" i="89"/>
  <c r="AU172" i="89"/>
  <c r="AT172" i="89"/>
  <c r="AS172" i="89"/>
  <c r="AR172" i="89"/>
  <c r="AQ172" i="89"/>
  <c r="AP172" i="89"/>
  <c r="AO172" i="89"/>
  <c r="AN172" i="89"/>
  <c r="AM172" i="89"/>
  <c r="AL172" i="89"/>
  <c r="AK172" i="89"/>
  <c r="AJ172" i="89"/>
  <c r="AI172" i="89"/>
  <c r="AH172" i="89"/>
  <c r="AG172" i="89"/>
  <c r="AF172" i="89"/>
  <c r="AE172" i="89"/>
  <c r="AD172" i="89"/>
  <c r="AC172" i="89"/>
  <c r="AB172" i="89"/>
  <c r="AA172" i="89"/>
  <c r="Z172" i="89"/>
  <c r="Y172" i="89"/>
  <c r="X172" i="89"/>
  <c r="W172" i="89"/>
  <c r="V172" i="89"/>
  <c r="U172" i="89"/>
  <c r="T172" i="89"/>
  <c r="S172" i="89"/>
  <c r="R172" i="89"/>
  <c r="Q172" i="89"/>
  <c r="P172" i="89"/>
  <c r="O172" i="89"/>
  <c r="N172" i="89"/>
  <c r="M172" i="89"/>
  <c r="L172" i="89"/>
  <c r="K172" i="89"/>
  <c r="J172" i="89"/>
  <c r="I172" i="89"/>
  <c r="H172" i="89"/>
  <c r="G172" i="89"/>
  <c r="F172" i="89"/>
  <c r="E172" i="89"/>
  <c r="D172" i="89"/>
  <c r="C172" i="89"/>
  <c r="B172" i="89"/>
  <c r="BA171" i="89"/>
  <c r="AZ171" i="89"/>
  <c r="AY171" i="89"/>
  <c r="AX171" i="89"/>
  <c r="AW171" i="89"/>
  <c r="AV171" i="89"/>
  <c r="AU171" i="89"/>
  <c r="AT171" i="89"/>
  <c r="AS171" i="89"/>
  <c r="AR171" i="89"/>
  <c r="AQ171" i="89"/>
  <c r="AP171" i="89"/>
  <c r="AO171" i="89"/>
  <c r="AN171" i="89"/>
  <c r="AM171" i="89"/>
  <c r="AL171" i="89"/>
  <c r="AK171" i="89"/>
  <c r="AJ171" i="89"/>
  <c r="AI171" i="89"/>
  <c r="AH171" i="89"/>
  <c r="AG171" i="89"/>
  <c r="AF171" i="89"/>
  <c r="AE171" i="89"/>
  <c r="AD171" i="89"/>
  <c r="AC171" i="89"/>
  <c r="AB171" i="89"/>
  <c r="AA171" i="89"/>
  <c r="Z171" i="89"/>
  <c r="Y171" i="89"/>
  <c r="X171" i="89"/>
  <c r="W171" i="89"/>
  <c r="V171" i="89"/>
  <c r="U171" i="89"/>
  <c r="T171" i="89"/>
  <c r="S171" i="89"/>
  <c r="R171" i="89"/>
  <c r="Q171" i="89"/>
  <c r="P171" i="89"/>
  <c r="O171" i="89"/>
  <c r="N171" i="89"/>
  <c r="M171" i="89"/>
  <c r="L171" i="89"/>
  <c r="K171" i="89"/>
  <c r="J171" i="89"/>
  <c r="I171" i="89"/>
  <c r="H171" i="89"/>
  <c r="G171" i="89"/>
  <c r="F171" i="89"/>
  <c r="E171" i="89"/>
  <c r="D171" i="89"/>
  <c r="C171" i="89"/>
  <c r="B171" i="89"/>
  <c r="BA170" i="89"/>
  <c r="AZ170" i="89"/>
  <c r="AY170" i="89"/>
  <c r="AX170" i="89"/>
  <c r="AW170" i="89"/>
  <c r="AV170" i="89"/>
  <c r="AU170" i="89"/>
  <c r="AT170" i="89"/>
  <c r="AS170" i="89"/>
  <c r="AR170" i="89"/>
  <c r="AQ170" i="89"/>
  <c r="AP170" i="89"/>
  <c r="AO170" i="89"/>
  <c r="AN170" i="89"/>
  <c r="AM170" i="89"/>
  <c r="AL170" i="89"/>
  <c r="AK170" i="89"/>
  <c r="AJ170" i="89"/>
  <c r="AI170" i="89"/>
  <c r="AH170" i="89"/>
  <c r="AG170" i="89"/>
  <c r="AF170" i="89"/>
  <c r="AE170" i="89"/>
  <c r="AD170" i="89"/>
  <c r="AC170" i="89"/>
  <c r="AB170" i="89"/>
  <c r="AA170" i="89"/>
  <c r="Z170" i="89"/>
  <c r="Y170" i="89"/>
  <c r="X170" i="89"/>
  <c r="W170" i="89"/>
  <c r="V170" i="89"/>
  <c r="U170" i="89"/>
  <c r="T170" i="89"/>
  <c r="S170" i="89"/>
  <c r="R170" i="89"/>
  <c r="Q170" i="89"/>
  <c r="P170" i="89"/>
  <c r="O170" i="89"/>
  <c r="N170" i="89"/>
  <c r="M170" i="89"/>
  <c r="L170" i="89"/>
  <c r="K170" i="89"/>
  <c r="J170" i="89"/>
  <c r="I170" i="89"/>
  <c r="H170" i="89"/>
  <c r="G170" i="89"/>
  <c r="F170" i="89"/>
  <c r="E170" i="89"/>
  <c r="D170" i="89"/>
  <c r="C170" i="89"/>
  <c r="B170" i="89"/>
  <c r="BA169" i="89"/>
  <c r="AZ169" i="89"/>
  <c r="AY169" i="89"/>
  <c r="AX169" i="89"/>
  <c r="AW169" i="89"/>
  <c r="AV169" i="89"/>
  <c r="AU169" i="89"/>
  <c r="AT169" i="89"/>
  <c r="AS169" i="89"/>
  <c r="AR169" i="89"/>
  <c r="AQ169" i="89"/>
  <c r="AP169" i="89"/>
  <c r="AO169" i="89"/>
  <c r="AN169" i="89"/>
  <c r="AM169" i="89"/>
  <c r="AL169" i="89"/>
  <c r="AK169" i="89"/>
  <c r="AJ169" i="89"/>
  <c r="AI169" i="89"/>
  <c r="AH169" i="89"/>
  <c r="AG169" i="89"/>
  <c r="AF169" i="89"/>
  <c r="AE169" i="89"/>
  <c r="AD169" i="89"/>
  <c r="AC169" i="89"/>
  <c r="AB169" i="89"/>
  <c r="AA169" i="89"/>
  <c r="Z169" i="89"/>
  <c r="Y169" i="89"/>
  <c r="X169" i="89"/>
  <c r="W169" i="89"/>
  <c r="V169" i="89"/>
  <c r="U169" i="89"/>
  <c r="T169" i="89"/>
  <c r="S169" i="89"/>
  <c r="R169" i="89"/>
  <c r="Q169" i="89"/>
  <c r="P169" i="89"/>
  <c r="O169" i="89"/>
  <c r="N169" i="89"/>
  <c r="M169" i="89"/>
  <c r="L169" i="89"/>
  <c r="K169" i="89"/>
  <c r="J169" i="89"/>
  <c r="I169" i="89"/>
  <c r="H169" i="89"/>
  <c r="G169" i="89"/>
  <c r="F169" i="89"/>
  <c r="E169" i="89"/>
  <c r="D169" i="89"/>
  <c r="C169" i="89"/>
  <c r="B169" i="89"/>
  <c r="BA168" i="89"/>
  <c r="AZ168" i="89"/>
  <c r="AY168" i="89"/>
  <c r="AX168" i="89"/>
  <c r="AW168" i="89"/>
  <c r="AV168" i="89"/>
  <c r="AU168" i="89"/>
  <c r="AT168" i="89"/>
  <c r="AS168" i="89"/>
  <c r="AR168" i="89"/>
  <c r="AQ168" i="89"/>
  <c r="AP168" i="89"/>
  <c r="AO168" i="89"/>
  <c r="AN168" i="89"/>
  <c r="AM168" i="89"/>
  <c r="AL168" i="89"/>
  <c r="AK168" i="89"/>
  <c r="AJ168" i="89"/>
  <c r="AI168" i="89"/>
  <c r="AH168" i="89"/>
  <c r="AG168" i="89"/>
  <c r="AF168" i="89"/>
  <c r="AE168" i="89"/>
  <c r="AD168" i="89"/>
  <c r="AC168" i="89"/>
  <c r="AB168" i="89"/>
  <c r="AA168" i="89"/>
  <c r="Z168" i="89"/>
  <c r="Y168" i="89"/>
  <c r="X168" i="89"/>
  <c r="W168" i="89"/>
  <c r="V168" i="89"/>
  <c r="U168" i="89"/>
  <c r="T168" i="89"/>
  <c r="S168" i="89"/>
  <c r="R168" i="89"/>
  <c r="Q168" i="89"/>
  <c r="P168" i="89"/>
  <c r="O168" i="89"/>
  <c r="N168" i="89"/>
  <c r="M168" i="89"/>
  <c r="L168" i="89"/>
  <c r="K168" i="89"/>
  <c r="J168" i="89"/>
  <c r="I168" i="89"/>
  <c r="H168" i="89"/>
  <c r="G168" i="89"/>
  <c r="F168" i="89"/>
  <c r="E168" i="89"/>
  <c r="D168" i="89"/>
  <c r="C168" i="89"/>
  <c r="B168" i="89"/>
  <c r="BA167" i="89"/>
  <c r="AZ167" i="89"/>
  <c r="AY167" i="89"/>
  <c r="AX167" i="89"/>
  <c r="AW167" i="89"/>
  <c r="AV167" i="89"/>
  <c r="AU167" i="89"/>
  <c r="AT167" i="89"/>
  <c r="AS167" i="89"/>
  <c r="AR167" i="89"/>
  <c r="AQ167" i="89"/>
  <c r="AP167" i="89"/>
  <c r="AO167" i="89"/>
  <c r="AN167" i="89"/>
  <c r="AM167" i="89"/>
  <c r="AL167" i="89"/>
  <c r="AK167" i="89"/>
  <c r="AJ167" i="89"/>
  <c r="AI167" i="89"/>
  <c r="AH167" i="89"/>
  <c r="AG167" i="89"/>
  <c r="AF167" i="89"/>
  <c r="AE167" i="89"/>
  <c r="AD167" i="89"/>
  <c r="AC167" i="89"/>
  <c r="AB167" i="89"/>
  <c r="AA167" i="89"/>
  <c r="Z167" i="89"/>
  <c r="Y167" i="89"/>
  <c r="X167" i="89"/>
  <c r="W167" i="89"/>
  <c r="V167" i="89"/>
  <c r="U167" i="89"/>
  <c r="T167" i="89"/>
  <c r="S167" i="89"/>
  <c r="R167" i="89"/>
  <c r="Q167" i="89"/>
  <c r="P167" i="89"/>
  <c r="O167" i="89"/>
  <c r="N167" i="89"/>
  <c r="M167" i="89"/>
  <c r="L167" i="89"/>
  <c r="K167" i="89"/>
  <c r="J167" i="89"/>
  <c r="I167" i="89"/>
  <c r="H167" i="89"/>
  <c r="G167" i="89"/>
  <c r="F167" i="89"/>
  <c r="E167" i="89"/>
  <c r="D167" i="89"/>
  <c r="C167" i="89"/>
  <c r="B167" i="89"/>
  <c r="BA166" i="89"/>
  <c r="AZ166" i="89"/>
  <c r="AY166" i="89"/>
  <c r="AX166" i="89"/>
  <c r="AW166" i="89"/>
  <c r="AV166" i="89"/>
  <c r="AU166" i="89"/>
  <c r="AT166" i="89"/>
  <c r="AS166" i="89"/>
  <c r="AR166" i="89"/>
  <c r="AQ166" i="89"/>
  <c r="AP166" i="89"/>
  <c r="AO166" i="89"/>
  <c r="AN166" i="89"/>
  <c r="AM166" i="89"/>
  <c r="AL166" i="89"/>
  <c r="AK166" i="89"/>
  <c r="AJ166" i="89"/>
  <c r="AI166" i="89"/>
  <c r="AH166" i="89"/>
  <c r="AG166" i="89"/>
  <c r="AF166" i="89"/>
  <c r="AE166" i="89"/>
  <c r="AD166" i="89"/>
  <c r="AC166" i="89"/>
  <c r="AB166" i="89"/>
  <c r="AA166" i="89"/>
  <c r="Z166" i="89"/>
  <c r="Y166" i="89"/>
  <c r="X166" i="89"/>
  <c r="W166" i="89"/>
  <c r="V166" i="89"/>
  <c r="U166" i="89"/>
  <c r="T166" i="89"/>
  <c r="S166" i="89"/>
  <c r="R166" i="89"/>
  <c r="Q166" i="89"/>
  <c r="P166" i="89"/>
  <c r="O166" i="89"/>
  <c r="N166" i="89"/>
  <c r="M166" i="89"/>
  <c r="L166" i="89"/>
  <c r="K166" i="89"/>
  <c r="J166" i="89"/>
  <c r="I166" i="89"/>
  <c r="H166" i="89"/>
  <c r="G166" i="89"/>
  <c r="F166" i="89"/>
  <c r="E166" i="89"/>
  <c r="D166" i="89"/>
  <c r="C166" i="89"/>
  <c r="B166" i="89"/>
  <c r="BA165" i="89"/>
  <c r="AZ165" i="89"/>
  <c r="AY165" i="89"/>
  <c r="AX165" i="89"/>
  <c r="AW165" i="89"/>
  <c r="AV165" i="89"/>
  <c r="AU165" i="89"/>
  <c r="AT165" i="89"/>
  <c r="AS165" i="89"/>
  <c r="AR165" i="89"/>
  <c r="AQ165" i="89"/>
  <c r="AP165" i="89"/>
  <c r="AO165" i="89"/>
  <c r="AN165" i="89"/>
  <c r="AM165" i="89"/>
  <c r="AL165" i="89"/>
  <c r="AK165" i="89"/>
  <c r="AJ165" i="89"/>
  <c r="AI165" i="89"/>
  <c r="AH165" i="89"/>
  <c r="AG165" i="89"/>
  <c r="AF165" i="89"/>
  <c r="AE165" i="89"/>
  <c r="AD165" i="89"/>
  <c r="AC165" i="89"/>
  <c r="AB165" i="89"/>
  <c r="AA165" i="89"/>
  <c r="Z165" i="89"/>
  <c r="Y165" i="89"/>
  <c r="X165" i="89"/>
  <c r="W165" i="89"/>
  <c r="V165" i="89"/>
  <c r="U165" i="89"/>
  <c r="T165" i="89"/>
  <c r="S165" i="89"/>
  <c r="R165" i="89"/>
  <c r="Q165" i="89"/>
  <c r="P165" i="89"/>
  <c r="O165" i="89"/>
  <c r="N165" i="89"/>
  <c r="M165" i="89"/>
  <c r="L165" i="89"/>
  <c r="K165" i="89"/>
  <c r="J165" i="89"/>
  <c r="I165" i="89"/>
  <c r="H165" i="89"/>
  <c r="G165" i="89"/>
  <c r="F165" i="89"/>
  <c r="E165" i="89"/>
  <c r="D165" i="89"/>
  <c r="C165" i="89"/>
  <c r="B165" i="89"/>
  <c r="BA164" i="89"/>
  <c r="AZ164" i="89"/>
  <c r="AY164" i="89"/>
  <c r="AX164" i="89"/>
  <c r="AW164" i="89"/>
  <c r="AV164" i="89"/>
  <c r="AU164" i="89"/>
  <c r="AT164" i="89"/>
  <c r="AS164" i="89"/>
  <c r="AR164" i="89"/>
  <c r="AQ164" i="89"/>
  <c r="AP164" i="89"/>
  <c r="AO164" i="89"/>
  <c r="AN164" i="89"/>
  <c r="AM164" i="89"/>
  <c r="AL164" i="89"/>
  <c r="AK164" i="89"/>
  <c r="AJ164" i="89"/>
  <c r="AI164" i="89"/>
  <c r="AH164" i="89"/>
  <c r="AG164" i="89"/>
  <c r="AF164" i="89"/>
  <c r="AE164" i="89"/>
  <c r="AD164" i="89"/>
  <c r="AC164" i="89"/>
  <c r="AB164" i="89"/>
  <c r="AA164" i="89"/>
  <c r="Z164" i="89"/>
  <c r="Y164" i="89"/>
  <c r="X164" i="89"/>
  <c r="W164" i="89"/>
  <c r="V164" i="89"/>
  <c r="U164" i="89"/>
  <c r="T164" i="89"/>
  <c r="S164" i="89"/>
  <c r="R164" i="89"/>
  <c r="Q164" i="89"/>
  <c r="P164" i="89"/>
  <c r="O164" i="89"/>
  <c r="N164" i="89"/>
  <c r="M164" i="89"/>
  <c r="L164" i="89"/>
  <c r="K164" i="89"/>
  <c r="J164" i="89"/>
  <c r="I164" i="89"/>
  <c r="H164" i="89"/>
  <c r="G164" i="89"/>
  <c r="F164" i="89"/>
  <c r="E164" i="89"/>
  <c r="D164" i="89"/>
  <c r="C164" i="89"/>
  <c r="B164" i="89"/>
  <c r="BA163" i="89"/>
  <c r="AZ163" i="89"/>
  <c r="AY163" i="89"/>
  <c r="AX163" i="89"/>
  <c r="AW163" i="89"/>
  <c r="AV163" i="89"/>
  <c r="AU163" i="89"/>
  <c r="AT163" i="89"/>
  <c r="AS163" i="89"/>
  <c r="AR163" i="89"/>
  <c r="AQ163" i="89"/>
  <c r="AP163" i="89"/>
  <c r="AO163" i="89"/>
  <c r="AN163" i="89"/>
  <c r="AM163" i="89"/>
  <c r="AL163" i="89"/>
  <c r="AK163" i="89"/>
  <c r="AJ163" i="89"/>
  <c r="AI163" i="89"/>
  <c r="AH163" i="89"/>
  <c r="AG163" i="89"/>
  <c r="AF163" i="89"/>
  <c r="AE163" i="89"/>
  <c r="AD163" i="89"/>
  <c r="AC163" i="89"/>
  <c r="AB163" i="89"/>
  <c r="AA163" i="89"/>
  <c r="Z163" i="89"/>
  <c r="Y163" i="89"/>
  <c r="X163" i="89"/>
  <c r="W163" i="89"/>
  <c r="V163" i="89"/>
  <c r="U163" i="89"/>
  <c r="T163" i="89"/>
  <c r="S163" i="89"/>
  <c r="R163" i="89"/>
  <c r="Q163" i="89"/>
  <c r="P163" i="89"/>
  <c r="O163" i="89"/>
  <c r="N163" i="89"/>
  <c r="M163" i="89"/>
  <c r="L163" i="89"/>
  <c r="K163" i="89"/>
  <c r="J163" i="89"/>
  <c r="I163" i="89"/>
  <c r="H163" i="89"/>
  <c r="G163" i="89"/>
  <c r="F163" i="89"/>
  <c r="E163" i="89"/>
  <c r="D163" i="89"/>
  <c r="C163" i="89"/>
  <c r="B163" i="89"/>
  <c r="BA162" i="89"/>
  <c r="AZ162" i="89"/>
  <c r="AY162" i="89"/>
  <c r="AX162" i="89"/>
  <c r="AW162" i="89"/>
  <c r="AV162" i="89"/>
  <c r="AU162" i="89"/>
  <c r="AT162" i="89"/>
  <c r="AS162" i="89"/>
  <c r="AR162" i="89"/>
  <c r="AQ162" i="89"/>
  <c r="AP162" i="89"/>
  <c r="AO162" i="89"/>
  <c r="AN162" i="89"/>
  <c r="AM162" i="89"/>
  <c r="AL162" i="89"/>
  <c r="AK162" i="89"/>
  <c r="AJ162" i="89"/>
  <c r="AI162" i="89"/>
  <c r="AH162" i="89"/>
  <c r="AG162" i="89"/>
  <c r="AF162" i="89"/>
  <c r="AE162" i="89"/>
  <c r="AD162" i="89"/>
  <c r="AC162" i="89"/>
  <c r="AB162" i="89"/>
  <c r="AA162" i="89"/>
  <c r="Z162" i="89"/>
  <c r="Y162" i="89"/>
  <c r="X162" i="89"/>
  <c r="W162" i="89"/>
  <c r="V162" i="89"/>
  <c r="U162" i="89"/>
  <c r="T162" i="89"/>
  <c r="S162" i="89"/>
  <c r="R162" i="89"/>
  <c r="Q162" i="89"/>
  <c r="P162" i="89"/>
  <c r="O162" i="89"/>
  <c r="N162" i="89"/>
  <c r="M162" i="89"/>
  <c r="L162" i="89"/>
  <c r="K162" i="89"/>
  <c r="J162" i="89"/>
  <c r="I162" i="89"/>
  <c r="H162" i="89"/>
  <c r="G162" i="89"/>
  <c r="F162" i="89"/>
  <c r="E162" i="89"/>
  <c r="D162" i="89"/>
  <c r="C162" i="89"/>
  <c r="B162" i="89"/>
  <c r="BA161" i="89"/>
  <c r="AZ161" i="89"/>
  <c r="AY161" i="89"/>
  <c r="AX161" i="89"/>
  <c r="AW161" i="89"/>
  <c r="AV161" i="89"/>
  <c r="AU161" i="89"/>
  <c r="AT161" i="89"/>
  <c r="AS161" i="89"/>
  <c r="AR161" i="89"/>
  <c r="AQ161" i="89"/>
  <c r="AP161" i="89"/>
  <c r="AO161" i="89"/>
  <c r="AN161" i="89"/>
  <c r="AM161" i="89"/>
  <c r="AL161" i="89"/>
  <c r="AK161" i="89"/>
  <c r="AJ161" i="89"/>
  <c r="AI161" i="89"/>
  <c r="AH161" i="89"/>
  <c r="AG161" i="89"/>
  <c r="AF161" i="89"/>
  <c r="AE161" i="89"/>
  <c r="AD161" i="89"/>
  <c r="AC161" i="89"/>
  <c r="AB161" i="89"/>
  <c r="AA161" i="89"/>
  <c r="Z161" i="89"/>
  <c r="Y161" i="89"/>
  <c r="X161" i="89"/>
  <c r="W161" i="89"/>
  <c r="V161" i="89"/>
  <c r="U161" i="89"/>
  <c r="T161" i="89"/>
  <c r="S161" i="89"/>
  <c r="R161" i="89"/>
  <c r="Q161" i="89"/>
  <c r="P161" i="89"/>
  <c r="O161" i="89"/>
  <c r="N161" i="89"/>
  <c r="M161" i="89"/>
  <c r="L161" i="89"/>
  <c r="K161" i="89"/>
  <c r="J161" i="89"/>
  <c r="I161" i="89"/>
  <c r="H161" i="89"/>
  <c r="G161" i="89"/>
  <c r="F161" i="89"/>
  <c r="E161" i="89"/>
  <c r="D161" i="89"/>
  <c r="C161" i="89"/>
  <c r="B161" i="89"/>
  <c r="BA160" i="89"/>
  <c r="AZ160" i="89"/>
  <c r="AY160" i="89"/>
  <c r="AX160" i="89"/>
  <c r="AW160" i="89"/>
  <c r="AV160" i="89"/>
  <c r="AU160" i="89"/>
  <c r="AT160" i="89"/>
  <c r="AS160" i="89"/>
  <c r="AR160" i="89"/>
  <c r="AQ160" i="89"/>
  <c r="AP160" i="89"/>
  <c r="AO160" i="89"/>
  <c r="AN160" i="89"/>
  <c r="AM160" i="89"/>
  <c r="AL160" i="89"/>
  <c r="AK160" i="89"/>
  <c r="AJ160" i="89"/>
  <c r="AI160" i="89"/>
  <c r="AH160" i="89"/>
  <c r="AG160" i="89"/>
  <c r="AF160" i="89"/>
  <c r="AE160" i="89"/>
  <c r="AD160" i="89"/>
  <c r="AC160" i="89"/>
  <c r="AB160" i="89"/>
  <c r="AA160" i="89"/>
  <c r="Z160" i="89"/>
  <c r="Y160" i="89"/>
  <c r="X160" i="89"/>
  <c r="W160" i="89"/>
  <c r="V160" i="89"/>
  <c r="U160" i="89"/>
  <c r="T160" i="89"/>
  <c r="S160" i="89"/>
  <c r="R160" i="89"/>
  <c r="Q160" i="89"/>
  <c r="P160" i="89"/>
  <c r="O160" i="89"/>
  <c r="N160" i="89"/>
  <c r="M160" i="89"/>
  <c r="L160" i="89"/>
  <c r="K160" i="89"/>
  <c r="J160" i="89"/>
  <c r="I160" i="89"/>
  <c r="H160" i="89"/>
  <c r="G160" i="89"/>
  <c r="F160" i="89"/>
  <c r="E160" i="89"/>
  <c r="D160" i="89"/>
  <c r="C160" i="89"/>
  <c r="B160" i="89"/>
  <c r="BA159" i="89"/>
  <c r="AZ159" i="89"/>
  <c r="AY159" i="89"/>
  <c r="AX159" i="89"/>
  <c r="AW159" i="89"/>
  <c r="AV159" i="89"/>
  <c r="AU159" i="89"/>
  <c r="AT159" i="89"/>
  <c r="AS159" i="89"/>
  <c r="AR159" i="89"/>
  <c r="AQ159" i="89"/>
  <c r="AP159" i="89"/>
  <c r="AO159" i="89"/>
  <c r="AN159" i="89"/>
  <c r="AM159" i="89"/>
  <c r="AL159" i="89"/>
  <c r="AK159" i="89"/>
  <c r="AJ159" i="89"/>
  <c r="AI159" i="89"/>
  <c r="AH159" i="89"/>
  <c r="AG159" i="89"/>
  <c r="AF159" i="89"/>
  <c r="AE159" i="89"/>
  <c r="AD159" i="89"/>
  <c r="AC159" i="89"/>
  <c r="AB159" i="89"/>
  <c r="AA159" i="89"/>
  <c r="Z159" i="89"/>
  <c r="Y159" i="89"/>
  <c r="X159" i="89"/>
  <c r="W159" i="89"/>
  <c r="V159" i="89"/>
  <c r="U159" i="89"/>
  <c r="T159" i="89"/>
  <c r="S159" i="89"/>
  <c r="R159" i="89"/>
  <c r="Q159" i="89"/>
  <c r="P159" i="89"/>
  <c r="O159" i="89"/>
  <c r="N159" i="89"/>
  <c r="M159" i="89"/>
  <c r="L159" i="89"/>
  <c r="K159" i="89"/>
  <c r="J159" i="89"/>
  <c r="I159" i="89"/>
  <c r="H159" i="89"/>
  <c r="G159" i="89"/>
  <c r="F159" i="89"/>
  <c r="E159" i="89"/>
  <c r="D159" i="89"/>
  <c r="C159" i="89"/>
  <c r="B159" i="89"/>
  <c r="BA158" i="89"/>
  <c r="AZ158" i="89"/>
  <c r="AY158" i="89"/>
  <c r="AX158" i="89"/>
  <c r="AW158" i="89"/>
  <c r="AV158" i="89"/>
  <c r="AU158" i="89"/>
  <c r="AT158" i="89"/>
  <c r="AS158" i="89"/>
  <c r="AR158" i="89"/>
  <c r="AQ158" i="89"/>
  <c r="AP158" i="89"/>
  <c r="AO158" i="89"/>
  <c r="AN158" i="89"/>
  <c r="AM158" i="89"/>
  <c r="AL158" i="89"/>
  <c r="AK158" i="89"/>
  <c r="AJ158" i="89"/>
  <c r="AI158" i="89"/>
  <c r="AH158" i="89"/>
  <c r="AG158" i="89"/>
  <c r="AF158" i="89"/>
  <c r="AE158" i="89"/>
  <c r="AD158" i="89"/>
  <c r="AC158" i="89"/>
  <c r="AB158" i="89"/>
  <c r="AA158" i="89"/>
  <c r="Z158" i="89"/>
  <c r="Y158" i="89"/>
  <c r="X158" i="89"/>
  <c r="W158" i="89"/>
  <c r="V158" i="89"/>
  <c r="U158" i="89"/>
  <c r="T158" i="89"/>
  <c r="S158" i="89"/>
  <c r="R158" i="89"/>
  <c r="Q158" i="89"/>
  <c r="P158" i="89"/>
  <c r="O158" i="89"/>
  <c r="N158" i="89"/>
  <c r="M158" i="89"/>
  <c r="L158" i="89"/>
  <c r="K158" i="89"/>
  <c r="J158" i="89"/>
  <c r="I158" i="89"/>
  <c r="H158" i="89"/>
  <c r="G158" i="89"/>
  <c r="F158" i="89"/>
  <c r="E158" i="89"/>
  <c r="D158" i="89"/>
  <c r="C158" i="89"/>
  <c r="B158" i="89"/>
  <c r="BA157" i="89"/>
  <c r="AZ157" i="89"/>
  <c r="AY157" i="89"/>
  <c r="AX157" i="89"/>
  <c r="AW157" i="89"/>
  <c r="AV157" i="89"/>
  <c r="AU157" i="89"/>
  <c r="AT157" i="89"/>
  <c r="AS157" i="89"/>
  <c r="AR157" i="89"/>
  <c r="AQ157" i="89"/>
  <c r="AP157" i="89"/>
  <c r="AO157" i="89"/>
  <c r="AN157" i="89"/>
  <c r="AM157" i="89"/>
  <c r="AL157" i="89"/>
  <c r="AK157" i="89"/>
  <c r="AJ157" i="89"/>
  <c r="AI157" i="89"/>
  <c r="AH157" i="89"/>
  <c r="AG157" i="89"/>
  <c r="AF157" i="89"/>
  <c r="AE157" i="89"/>
  <c r="AD157" i="89"/>
  <c r="AC157" i="89"/>
  <c r="AB157" i="89"/>
  <c r="AA157" i="89"/>
  <c r="Z157" i="89"/>
  <c r="Y157" i="89"/>
  <c r="X157" i="89"/>
  <c r="W157" i="89"/>
  <c r="V157" i="89"/>
  <c r="U157" i="89"/>
  <c r="T157" i="89"/>
  <c r="S157" i="89"/>
  <c r="R157" i="89"/>
  <c r="Q157" i="89"/>
  <c r="P157" i="89"/>
  <c r="O157" i="89"/>
  <c r="N157" i="89"/>
  <c r="M157" i="89"/>
  <c r="L157" i="89"/>
  <c r="K157" i="89"/>
  <c r="J157" i="89"/>
  <c r="I157" i="89"/>
  <c r="H157" i="89"/>
  <c r="G157" i="89"/>
  <c r="F157" i="89"/>
  <c r="E157" i="89"/>
  <c r="D157" i="89"/>
  <c r="C157" i="89"/>
  <c r="B157" i="89"/>
  <c r="BA156" i="89"/>
  <c r="AZ156" i="89"/>
  <c r="AY156" i="89"/>
  <c r="AX156" i="89"/>
  <c r="AW156" i="89"/>
  <c r="AV156" i="89"/>
  <c r="AU156" i="89"/>
  <c r="AT156" i="89"/>
  <c r="AS156" i="89"/>
  <c r="AR156" i="89"/>
  <c r="AQ156" i="89"/>
  <c r="AP156" i="89"/>
  <c r="AO156" i="89"/>
  <c r="AN156" i="89"/>
  <c r="AM156" i="89"/>
  <c r="AL156" i="89"/>
  <c r="AK156" i="89"/>
  <c r="AJ156" i="89"/>
  <c r="AI156" i="89"/>
  <c r="AH156" i="89"/>
  <c r="AG156" i="89"/>
  <c r="AF156" i="89"/>
  <c r="AE156" i="89"/>
  <c r="AD156" i="89"/>
  <c r="AC156" i="89"/>
  <c r="AB156" i="89"/>
  <c r="AA156" i="89"/>
  <c r="Z156" i="89"/>
  <c r="Y156" i="89"/>
  <c r="X156" i="89"/>
  <c r="W156" i="89"/>
  <c r="V156" i="89"/>
  <c r="U156" i="89"/>
  <c r="T156" i="89"/>
  <c r="S156" i="89"/>
  <c r="R156" i="89"/>
  <c r="Q156" i="89"/>
  <c r="P156" i="89"/>
  <c r="O156" i="89"/>
  <c r="N156" i="89"/>
  <c r="M156" i="89"/>
  <c r="L156" i="89"/>
  <c r="K156" i="89"/>
  <c r="J156" i="89"/>
  <c r="I156" i="89"/>
  <c r="H156" i="89"/>
  <c r="G156" i="89"/>
  <c r="F156" i="89"/>
  <c r="E156" i="89"/>
  <c r="D156" i="89"/>
  <c r="C156" i="89"/>
  <c r="B156" i="89"/>
  <c r="BA155" i="89"/>
  <c r="AZ155" i="89"/>
  <c r="AY155" i="89"/>
  <c r="AX155" i="89"/>
  <c r="AW155" i="89"/>
  <c r="AV155" i="89"/>
  <c r="AU155" i="89"/>
  <c r="AT155" i="89"/>
  <c r="AS155" i="89"/>
  <c r="AR155" i="89"/>
  <c r="AQ155" i="89"/>
  <c r="AP155" i="89"/>
  <c r="AO155" i="89"/>
  <c r="AN155" i="89"/>
  <c r="AM155" i="89"/>
  <c r="AL155" i="89"/>
  <c r="AK155" i="89"/>
  <c r="AJ155" i="89"/>
  <c r="AI155" i="89"/>
  <c r="AH155" i="89"/>
  <c r="AG155" i="89"/>
  <c r="AF155" i="89"/>
  <c r="AE155" i="89"/>
  <c r="AD155" i="89"/>
  <c r="AC155" i="89"/>
  <c r="AB155" i="89"/>
  <c r="AA155" i="89"/>
  <c r="Z155" i="89"/>
  <c r="Y155" i="89"/>
  <c r="X155" i="89"/>
  <c r="W155" i="89"/>
  <c r="V155" i="89"/>
  <c r="U155" i="89"/>
  <c r="T155" i="89"/>
  <c r="S155" i="89"/>
  <c r="R155" i="89"/>
  <c r="Q155" i="89"/>
  <c r="P155" i="89"/>
  <c r="O155" i="89"/>
  <c r="N155" i="89"/>
  <c r="M155" i="89"/>
  <c r="L155" i="89"/>
  <c r="K155" i="89"/>
  <c r="J155" i="89"/>
  <c r="I155" i="89"/>
  <c r="H155" i="89"/>
  <c r="G155" i="89"/>
  <c r="F155" i="89"/>
  <c r="E155" i="89"/>
  <c r="D155" i="89"/>
  <c r="C155" i="89"/>
  <c r="B155" i="89"/>
  <c r="BA154" i="89"/>
  <c r="AZ154" i="89"/>
  <c r="AY154" i="89"/>
  <c r="AX154" i="89"/>
  <c r="AW154" i="89"/>
  <c r="AV154" i="89"/>
  <c r="AU154" i="89"/>
  <c r="AT154" i="89"/>
  <c r="AS154" i="89"/>
  <c r="AR154" i="89"/>
  <c r="AQ154" i="89"/>
  <c r="AP154" i="89"/>
  <c r="AO154" i="89"/>
  <c r="AN154" i="89"/>
  <c r="AM154" i="89"/>
  <c r="AL154" i="89"/>
  <c r="AK154" i="89"/>
  <c r="AJ154" i="89"/>
  <c r="AI154" i="89"/>
  <c r="AH154" i="89"/>
  <c r="AG154" i="89"/>
  <c r="AF154" i="89"/>
  <c r="AE154" i="89"/>
  <c r="AD154" i="89"/>
  <c r="AC154" i="89"/>
  <c r="AB154" i="89"/>
  <c r="AA154" i="89"/>
  <c r="Z154" i="89"/>
  <c r="Y154" i="89"/>
  <c r="X154" i="89"/>
  <c r="W154" i="89"/>
  <c r="V154" i="89"/>
  <c r="U154" i="89"/>
  <c r="T154" i="89"/>
  <c r="S154" i="89"/>
  <c r="R154" i="89"/>
  <c r="Q154" i="89"/>
  <c r="P154" i="89"/>
  <c r="O154" i="89"/>
  <c r="N154" i="89"/>
  <c r="M154" i="89"/>
  <c r="L154" i="89"/>
  <c r="K154" i="89"/>
  <c r="J154" i="89"/>
  <c r="I154" i="89"/>
  <c r="H154" i="89"/>
  <c r="G154" i="89"/>
  <c r="F154" i="89"/>
  <c r="E154" i="89"/>
  <c r="D154" i="89"/>
  <c r="C154" i="89"/>
  <c r="B154" i="89"/>
  <c r="BA153" i="89"/>
  <c r="AZ153" i="89"/>
  <c r="AY153" i="89"/>
  <c r="AX153" i="89"/>
  <c r="AW153" i="89"/>
  <c r="AV153" i="89"/>
  <c r="AU153" i="89"/>
  <c r="AT153" i="89"/>
  <c r="AS153" i="89"/>
  <c r="AR153" i="89"/>
  <c r="AQ153" i="89"/>
  <c r="AP153" i="89"/>
  <c r="AO153" i="89"/>
  <c r="AN153" i="89"/>
  <c r="AM153" i="89"/>
  <c r="AL153" i="89"/>
  <c r="AK153" i="89"/>
  <c r="AJ153" i="89"/>
  <c r="AI153" i="89"/>
  <c r="AH153" i="89"/>
  <c r="AG153" i="89"/>
  <c r="AF153" i="89"/>
  <c r="AE153" i="89"/>
  <c r="AD153" i="89"/>
  <c r="AC153" i="89"/>
  <c r="AB153" i="89"/>
  <c r="AA153" i="89"/>
  <c r="Z153" i="89"/>
  <c r="Y153" i="89"/>
  <c r="X153" i="89"/>
  <c r="W153" i="89"/>
  <c r="V153" i="89"/>
  <c r="U153" i="89"/>
  <c r="T153" i="89"/>
  <c r="S153" i="89"/>
  <c r="R153" i="89"/>
  <c r="Q153" i="89"/>
  <c r="P153" i="89"/>
  <c r="O153" i="89"/>
  <c r="N153" i="89"/>
  <c r="M153" i="89"/>
  <c r="L153" i="89"/>
  <c r="K153" i="89"/>
  <c r="J153" i="89"/>
  <c r="I153" i="89"/>
  <c r="H153" i="89"/>
  <c r="G153" i="89"/>
  <c r="F153" i="89"/>
  <c r="E153" i="89"/>
  <c r="D153" i="89"/>
  <c r="C153" i="89"/>
  <c r="B153" i="89"/>
  <c r="BA152" i="89"/>
  <c r="AZ152" i="89"/>
  <c r="AY152" i="89"/>
  <c r="AX152" i="89"/>
  <c r="AW152" i="89"/>
  <c r="AV152" i="89"/>
  <c r="AU152" i="89"/>
  <c r="AT152" i="89"/>
  <c r="AS152" i="89"/>
  <c r="AR152" i="89"/>
  <c r="AQ152" i="89"/>
  <c r="AP152" i="89"/>
  <c r="AO152" i="89"/>
  <c r="AN152" i="89"/>
  <c r="AM152" i="89"/>
  <c r="AL152" i="89"/>
  <c r="AK152" i="89"/>
  <c r="AJ152" i="89"/>
  <c r="AI152" i="89"/>
  <c r="AH152" i="89"/>
  <c r="AG152" i="89"/>
  <c r="AF152" i="89"/>
  <c r="AE152" i="89"/>
  <c r="AD152" i="89"/>
  <c r="AC152" i="89"/>
  <c r="AB152" i="89"/>
  <c r="AA152" i="89"/>
  <c r="Z152" i="89"/>
  <c r="Y152" i="89"/>
  <c r="X152" i="89"/>
  <c r="W152" i="89"/>
  <c r="V152" i="89"/>
  <c r="U152" i="89"/>
  <c r="T152" i="89"/>
  <c r="S152" i="89"/>
  <c r="R152" i="89"/>
  <c r="Q152" i="89"/>
  <c r="P152" i="89"/>
  <c r="O152" i="89"/>
  <c r="N152" i="89"/>
  <c r="M152" i="89"/>
  <c r="L152" i="89"/>
  <c r="K152" i="89"/>
  <c r="J152" i="89"/>
  <c r="I152" i="89"/>
  <c r="H152" i="89"/>
  <c r="G152" i="89"/>
  <c r="F152" i="89"/>
  <c r="E152" i="89"/>
  <c r="D152" i="89"/>
  <c r="C152" i="89"/>
  <c r="B152" i="89"/>
  <c r="BA151" i="89"/>
  <c r="AZ151" i="89"/>
  <c r="AY151" i="89"/>
  <c r="AX151" i="89"/>
  <c r="AW151" i="89"/>
  <c r="AV151" i="89"/>
  <c r="AU151" i="89"/>
  <c r="AT151" i="89"/>
  <c r="AS151" i="89"/>
  <c r="AR151" i="89"/>
  <c r="AQ151" i="89"/>
  <c r="AP151" i="89"/>
  <c r="AO151" i="89"/>
  <c r="AN151" i="89"/>
  <c r="AM151" i="89"/>
  <c r="AL151" i="89"/>
  <c r="AK151" i="89"/>
  <c r="AJ151" i="89"/>
  <c r="AI151" i="89"/>
  <c r="AH151" i="89"/>
  <c r="AG151" i="89"/>
  <c r="AF151" i="89"/>
  <c r="AE151" i="89"/>
  <c r="AD151" i="89"/>
  <c r="AC151" i="89"/>
  <c r="AB151" i="89"/>
  <c r="AA151" i="89"/>
  <c r="Z151" i="89"/>
  <c r="Y151" i="89"/>
  <c r="X151" i="89"/>
  <c r="W151" i="89"/>
  <c r="V151" i="89"/>
  <c r="U151" i="89"/>
  <c r="T151" i="89"/>
  <c r="S151" i="89"/>
  <c r="R151" i="89"/>
  <c r="Q151" i="89"/>
  <c r="P151" i="89"/>
  <c r="O151" i="89"/>
  <c r="N151" i="89"/>
  <c r="M151" i="89"/>
  <c r="L151" i="89"/>
  <c r="K151" i="89"/>
  <c r="J151" i="89"/>
  <c r="I151" i="89"/>
  <c r="H151" i="89"/>
  <c r="G151" i="89"/>
  <c r="F151" i="89"/>
  <c r="E151" i="89"/>
  <c r="D151" i="89"/>
  <c r="C151" i="89"/>
  <c r="B151" i="89"/>
  <c r="BA150" i="89"/>
  <c r="AZ150" i="89"/>
  <c r="AY150" i="89"/>
  <c r="AX150" i="89"/>
  <c r="AW150" i="89"/>
  <c r="AV150" i="89"/>
  <c r="AU150" i="89"/>
  <c r="AT150" i="89"/>
  <c r="AS150" i="89"/>
  <c r="AR150" i="89"/>
  <c r="AQ150" i="89"/>
  <c r="AP150" i="89"/>
  <c r="AO150" i="89"/>
  <c r="AN150" i="89"/>
  <c r="AM150" i="89"/>
  <c r="AL150" i="89"/>
  <c r="AK150" i="89"/>
  <c r="AJ150" i="89"/>
  <c r="AI150" i="89"/>
  <c r="AH150" i="89"/>
  <c r="AG150" i="89"/>
  <c r="AF150" i="89"/>
  <c r="AE150" i="89"/>
  <c r="AD150" i="89"/>
  <c r="AC150" i="89"/>
  <c r="AB150" i="89"/>
  <c r="AA150" i="89"/>
  <c r="Z150" i="89"/>
  <c r="Y150" i="89"/>
  <c r="X150" i="89"/>
  <c r="W150" i="89"/>
  <c r="V150" i="89"/>
  <c r="U150" i="89"/>
  <c r="T150" i="89"/>
  <c r="S150" i="89"/>
  <c r="R150" i="89"/>
  <c r="Q150" i="89"/>
  <c r="P150" i="89"/>
  <c r="O150" i="89"/>
  <c r="N150" i="89"/>
  <c r="M150" i="89"/>
  <c r="L150" i="89"/>
  <c r="K150" i="89"/>
  <c r="J150" i="89"/>
  <c r="I150" i="89"/>
  <c r="H150" i="89"/>
  <c r="G150" i="89"/>
  <c r="F150" i="89"/>
  <c r="E150" i="89"/>
  <c r="D150" i="89"/>
  <c r="C150" i="89"/>
  <c r="B150" i="89"/>
  <c r="BA149" i="89"/>
  <c r="AZ149" i="89"/>
  <c r="AY149" i="89"/>
  <c r="AX149" i="89"/>
  <c r="AW149" i="89"/>
  <c r="AV149" i="89"/>
  <c r="AU149" i="89"/>
  <c r="AT149" i="89"/>
  <c r="AS149" i="89"/>
  <c r="AR149" i="89"/>
  <c r="AQ149" i="89"/>
  <c r="AP149" i="89"/>
  <c r="AO149" i="89"/>
  <c r="AN149" i="89"/>
  <c r="AM149" i="89"/>
  <c r="AL149" i="89"/>
  <c r="AK149" i="89"/>
  <c r="AJ149" i="89"/>
  <c r="AI149" i="89"/>
  <c r="AH149" i="89"/>
  <c r="AG149" i="89"/>
  <c r="AF149" i="89"/>
  <c r="AE149" i="89"/>
  <c r="AD149" i="89"/>
  <c r="AC149" i="89"/>
  <c r="AB149" i="89"/>
  <c r="AA149" i="89"/>
  <c r="Z149" i="89"/>
  <c r="Y149" i="89"/>
  <c r="X149" i="89"/>
  <c r="W149" i="89"/>
  <c r="V149" i="89"/>
  <c r="U149" i="89"/>
  <c r="T149" i="89"/>
  <c r="S149" i="89"/>
  <c r="R149" i="89"/>
  <c r="Q149" i="89"/>
  <c r="P149" i="89"/>
  <c r="O149" i="89"/>
  <c r="N149" i="89"/>
  <c r="M149" i="89"/>
  <c r="L149" i="89"/>
  <c r="K149" i="89"/>
  <c r="J149" i="89"/>
  <c r="I149" i="89"/>
  <c r="H149" i="89"/>
  <c r="G149" i="89"/>
  <c r="F149" i="89"/>
  <c r="E149" i="89"/>
  <c r="D149" i="89"/>
  <c r="C149" i="89"/>
  <c r="B149" i="89"/>
  <c r="BA148" i="89"/>
  <c r="AZ148" i="89"/>
  <c r="AY148" i="89"/>
  <c r="AX148" i="89"/>
  <c r="AW148" i="89"/>
  <c r="AV148" i="89"/>
  <c r="AU148" i="89"/>
  <c r="AT148" i="89"/>
  <c r="AS148" i="89"/>
  <c r="AR148" i="89"/>
  <c r="AQ148" i="89"/>
  <c r="AP148" i="89"/>
  <c r="AO148" i="89"/>
  <c r="AN148" i="89"/>
  <c r="AM148" i="89"/>
  <c r="AL148" i="89"/>
  <c r="AK148" i="89"/>
  <c r="AJ148" i="89"/>
  <c r="AI148" i="89"/>
  <c r="AH148" i="89"/>
  <c r="AG148" i="89"/>
  <c r="AF148" i="89"/>
  <c r="AE148" i="89"/>
  <c r="AD148" i="89"/>
  <c r="AC148" i="89"/>
  <c r="AB148" i="89"/>
  <c r="AA148" i="89"/>
  <c r="Z148" i="89"/>
  <c r="Y148" i="89"/>
  <c r="X148" i="89"/>
  <c r="W148" i="89"/>
  <c r="V148" i="89"/>
  <c r="U148" i="89"/>
  <c r="T148" i="89"/>
  <c r="S148" i="89"/>
  <c r="R148" i="89"/>
  <c r="Q148" i="89"/>
  <c r="P148" i="89"/>
  <c r="O148" i="89"/>
  <c r="N148" i="89"/>
  <c r="M148" i="89"/>
  <c r="L148" i="89"/>
  <c r="K148" i="89"/>
  <c r="J148" i="89"/>
  <c r="I148" i="89"/>
  <c r="H148" i="89"/>
  <c r="G148" i="89"/>
  <c r="F148" i="89"/>
  <c r="E148" i="89"/>
  <c r="D148" i="89"/>
  <c r="C148" i="89"/>
  <c r="B148" i="89"/>
  <c r="BA147" i="89"/>
  <c r="AZ147" i="89"/>
  <c r="AY147" i="89"/>
  <c r="AX147" i="89"/>
  <c r="AW147" i="89"/>
  <c r="AV147" i="89"/>
  <c r="AU147" i="89"/>
  <c r="AT147" i="89"/>
  <c r="AS147" i="89"/>
  <c r="AR147" i="89"/>
  <c r="AQ147" i="89"/>
  <c r="AP147" i="89"/>
  <c r="AO147" i="89"/>
  <c r="AN147" i="89"/>
  <c r="AM147" i="89"/>
  <c r="AL147" i="89"/>
  <c r="AK147" i="89"/>
  <c r="AJ147" i="89"/>
  <c r="AI147" i="89"/>
  <c r="AH147" i="89"/>
  <c r="AG147" i="89"/>
  <c r="AF147" i="89"/>
  <c r="AE147" i="89"/>
  <c r="AD147" i="89"/>
  <c r="AC147" i="89"/>
  <c r="AB147" i="89"/>
  <c r="AA147" i="89"/>
  <c r="Z147" i="89"/>
  <c r="Y147" i="89"/>
  <c r="X147" i="89"/>
  <c r="W147" i="89"/>
  <c r="V147" i="89"/>
  <c r="U147" i="89"/>
  <c r="T147" i="89"/>
  <c r="S147" i="89"/>
  <c r="R147" i="89"/>
  <c r="Q147" i="89"/>
  <c r="P147" i="89"/>
  <c r="O147" i="89"/>
  <c r="N147" i="89"/>
  <c r="M147" i="89"/>
  <c r="L147" i="89"/>
  <c r="K147" i="89"/>
  <c r="J147" i="89"/>
  <c r="I147" i="89"/>
  <c r="H147" i="89"/>
  <c r="G147" i="89"/>
  <c r="F147" i="89"/>
  <c r="E147" i="89"/>
  <c r="D147" i="89"/>
  <c r="C147" i="89"/>
  <c r="B147" i="89"/>
  <c r="BA146" i="89"/>
  <c r="AZ146" i="89"/>
  <c r="AY146" i="89"/>
  <c r="AX146" i="89"/>
  <c r="AW146" i="89"/>
  <c r="AV146" i="89"/>
  <c r="AU146" i="89"/>
  <c r="AT146" i="89"/>
  <c r="AS146" i="89"/>
  <c r="AR146" i="89"/>
  <c r="AQ146" i="89"/>
  <c r="AP146" i="89"/>
  <c r="AO146" i="89"/>
  <c r="AN146" i="89"/>
  <c r="AM146" i="89"/>
  <c r="AL146" i="89"/>
  <c r="AK146" i="89"/>
  <c r="AJ146" i="89"/>
  <c r="AI146" i="89"/>
  <c r="AH146" i="89"/>
  <c r="AG146" i="89"/>
  <c r="AF146" i="89"/>
  <c r="AE146" i="89"/>
  <c r="AD146" i="89"/>
  <c r="AC146" i="89"/>
  <c r="AB146" i="89"/>
  <c r="AA146" i="89"/>
  <c r="Z146" i="89"/>
  <c r="Y146" i="89"/>
  <c r="X146" i="89"/>
  <c r="W146" i="89"/>
  <c r="V146" i="89"/>
  <c r="U146" i="89"/>
  <c r="T146" i="89"/>
  <c r="S146" i="89"/>
  <c r="R146" i="89"/>
  <c r="Q146" i="89"/>
  <c r="P146" i="89"/>
  <c r="O146" i="89"/>
  <c r="N146" i="89"/>
  <c r="M146" i="89"/>
  <c r="L146" i="89"/>
  <c r="K146" i="89"/>
  <c r="J146" i="89"/>
  <c r="I146" i="89"/>
  <c r="H146" i="89"/>
  <c r="G146" i="89"/>
  <c r="F146" i="89"/>
  <c r="E146" i="89"/>
  <c r="D146" i="89"/>
  <c r="C146" i="89"/>
  <c r="B146" i="89"/>
  <c r="BA145" i="89"/>
  <c r="AZ145" i="89"/>
  <c r="AY145" i="89"/>
  <c r="AX145" i="89"/>
  <c r="AW145" i="89"/>
  <c r="AV145" i="89"/>
  <c r="AU145" i="89"/>
  <c r="AT145" i="89"/>
  <c r="AS145" i="89"/>
  <c r="AR145" i="89"/>
  <c r="AQ145" i="89"/>
  <c r="AP145" i="89"/>
  <c r="AO145" i="89"/>
  <c r="AN145" i="89"/>
  <c r="AM145" i="89"/>
  <c r="AL145" i="89"/>
  <c r="AK145" i="89"/>
  <c r="AJ145" i="89"/>
  <c r="AI145" i="89"/>
  <c r="AH145" i="89"/>
  <c r="AG145" i="89"/>
  <c r="AF145" i="89"/>
  <c r="AE145" i="89"/>
  <c r="AD145" i="89"/>
  <c r="AC145" i="89"/>
  <c r="AB145" i="89"/>
  <c r="AA145" i="89"/>
  <c r="Z145" i="89"/>
  <c r="Y145" i="89"/>
  <c r="X145" i="89"/>
  <c r="W145" i="89"/>
  <c r="V145" i="89"/>
  <c r="U145" i="89"/>
  <c r="T145" i="89"/>
  <c r="S145" i="89"/>
  <c r="R145" i="89"/>
  <c r="Q145" i="89"/>
  <c r="P145" i="89"/>
  <c r="O145" i="89"/>
  <c r="N145" i="89"/>
  <c r="M145" i="89"/>
  <c r="L145" i="89"/>
  <c r="K145" i="89"/>
  <c r="J145" i="89"/>
  <c r="I145" i="89"/>
  <c r="H145" i="89"/>
  <c r="G145" i="89"/>
  <c r="F145" i="89"/>
  <c r="E145" i="89"/>
  <c r="D145" i="89"/>
  <c r="C145" i="89"/>
  <c r="B145" i="89"/>
  <c r="BA144" i="89"/>
  <c r="AZ144" i="89"/>
  <c r="AY144" i="89"/>
  <c r="AX144" i="89"/>
  <c r="AW144" i="89"/>
  <c r="AV144" i="89"/>
  <c r="AU144" i="89"/>
  <c r="AT144" i="89"/>
  <c r="AS144" i="89"/>
  <c r="AR144" i="89"/>
  <c r="AQ144" i="89"/>
  <c r="AP144" i="89"/>
  <c r="AO144" i="89"/>
  <c r="AN144" i="89"/>
  <c r="AM144" i="89"/>
  <c r="AL144" i="89"/>
  <c r="AK144" i="89"/>
  <c r="AJ144" i="89"/>
  <c r="AI144" i="89"/>
  <c r="AH144" i="89"/>
  <c r="AG144" i="89"/>
  <c r="AF144" i="89"/>
  <c r="AE144" i="89"/>
  <c r="AD144" i="89"/>
  <c r="AC144" i="89"/>
  <c r="AB144" i="89"/>
  <c r="AA144" i="89"/>
  <c r="Z144" i="89"/>
  <c r="Y144" i="89"/>
  <c r="X144" i="89"/>
  <c r="W144" i="89"/>
  <c r="V144" i="89"/>
  <c r="U144" i="89"/>
  <c r="T144" i="89"/>
  <c r="S144" i="89"/>
  <c r="R144" i="89"/>
  <c r="Q144" i="89"/>
  <c r="P144" i="89"/>
  <c r="O144" i="89"/>
  <c r="N144" i="89"/>
  <c r="M144" i="89"/>
  <c r="L144" i="89"/>
  <c r="K144" i="89"/>
  <c r="J144" i="89"/>
  <c r="I144" i="89"/>
  <c r="H144" i="89"/>
  <c r="G144" i="89"/>
  <c r="F144" i="89"/>
  <c r="E144" i="89"/>
  <c r="D144" i="89"/>
  <c r="C144" i="89"/>
  <c r="B144" i="89"/>
  <c r="BA143" i="89"/>
  <c r="AZ143" i="89"/>
  <c r="AY143" i="89"/>
  <c r="AX143" i="89"/>
  <c r="AW143" i="89"/>
  <c r="AV143" i="89"/>
  <c r="AU143" i="89"/>
  <c r="AT143" i="89"/>
  <c r="AS143" i="89"/>
  <c r="AR143" i="89"/>
  <c r="AQ143" i="89"/>
  <c r="AP143" i="89"/>
  <c r="AO143" i="89"/>
  <c r="AN143" i="89"/>
  <c r="AM143" i="89"/>
  <c r="AL143" i="89"/>
  <c r="AK143" i="89"/>
  <c r="AJ143" i="89"/>
  <c r="AI143" i="89"/>
  <c r="AH143" i="89"/>
  <c r="AG143" i="89"/>
  <c r="AF143" i="89"/>
  <c r="AE143" i="89"/>
  <c r="AD143" i="89"/>
  <c r="AC143" i="89"/>
  <c r="AB143" i="89"/>
  <c r="AA143" i="89"/>
  <c r="Z143" i="89"/>
  <c r="Y143" i="89"/>
  <c r="X143" i="89"/>
  <c r="W143" i="89"/>
  <c r="V143" i="89"/>
  <c r="U143" i="89"/>
  <c r="T143" i="89"/>
  <c r="S143" i="89"/>
  <c r="R143" i="89"/>
  <c r="Q143" i="89"/>
  <c r="P143" i="89"/>
  <c r="O143" i="89"/>
  <c r="N143" i="89"/>
  <c r="M143" i="89"/>
  <c r="L143" i="89"/>
  <c r="K143" i="89"/>
  <c r="J143" i="89"/>
  <c r="I143" i="89"/>
  <c r="H143" i="89"/>
  <c r="G143" i="89"/>
  <c r="F143" i="89"/>
  <c r="E143" i="89"/>
  <c r="D143" i="89"/>
  <c r="C143" i="89"/>
  <c r="B143" i="89"/>
  <c r="BA142" i="89"/>
  <c r="AZ142" i="89"/>
  <c r="AY142" i="89"/>
  <c r="AX142" i="89"/>
  <c r="AW142" i="89"/>
  <c r="AV142" i="89"/>
  <c r="AU142" i="89"/>
  <c r="AT142" i="89"/>
  <c r="AS142" i="89"/>
  <c r="AR142" i="89"/>
  <c r="AQ142" i="89"/>
  <c r="AP142" i="89"/>
  <c r="AO142" i="89"/>
  <c r="AN142" i="89"/>
  <c r="AM142" i="89"/>
  <c r="AL142" i="89"/>
  <c r="AK142" i="89"/>
  <c r="AJ142" i="89"/>
  <c r="AI142" i="89"/>
  <c r="AH142" i="89"/>
  <c r="AG142" i="89"/>
  <c r="AF142" i="89"/>
  <c r="AE142" i="89"/>
  <c r="AD142" i="89"/>
  <c r="AC142" i="89"/>
  <c r="AB142" i="89"/>
  <c r="AA142" i="89"/>
  <c r="Z142" i="89"/>
  <c r="Y142" i="89"/>
  <c r="X142" i="89"/>
  <c r="W142" i="89"/>
  <c r="V142" i="89"/>
  <c r="U142" i="89"/>
  <c r="T142" i="89"/>
  <c r="S142" i="89"/>
  <c r="R142" i="89"/>
  <c r="Q142" i="89"/>
  <c r="P142" i="89"/>
  <c r="O142" i="89"/>
  <c r="N142" i="89"/>
  <c r="M142" i="89"/>
  <c r="L142" i="89"/>
  <c r="K142" i="89"/>
  <c r="J142" i="89"/>
  <c r="I142" i="89"/>
  <c r="H142" i="89"/>
  <c r="G142" i="89"/>
  <c r="F142" i="89"/>
  <c r="E142" i="89"/>
  <c r="D142" i="89"/>
  <c r="C142" i="89"/>
  <c r="B142" i="89"/>
  <c r="BA141" i="89"/>
  <c r="AZ141" i="89"/>
  <c r="AY141" i="89"/>
  <c r="AX141" i="89"/>
  <c r="AW141" i="89"/>
  <c r="AV141" i="89"/>
  <c r="AU141" i="89"/>
  <c r="AT141" i="89"/>
  <c r="AS141" i="89"/>
  <c r="AR141" i="89"/>
  <c r="AQ141" i="89"/>
  <c r="AP141" i="89"/>
  <c r="AO141" i="89"/>
  <c r="AN141" i="89"/>
  <c r="AM141" i="89"/>
  <c r="AL141" i="89"/>
  <c r="AK141" i="89"/>
  <c r="AJ141" i="89"/>
  <c r="AI141" i="89"/>
  <c r="AH141" i="89"/>
  <c r="AG141" i="89"/>
  <c r="AF141" i="89"/>
  <c r="AE141" i="89"/>
  <c r="AD141" i="89"/>
  <c r="AC141" i="89"/>
  <c r="AB141" i="89"/>
  <c r="AA141" i="89"/>
  <c r="Z141" i="89"/>
  <c r="Y141" i="89"/>
  <c r="X141" i="89"/>
  <c r="W141" i="89"/>
  <c r="V141" i="89"/>
  <c r="U141" i="89"/>
  <c r="T141" i="89"/>
  <c r="S141" i="89"/>
  <c r="R141" i="89"/>
  <c r="Q141" i="89"/>
  <c r="P141" i="89"/>
  <c r="O141" i="89"/>
  <c r="N141" i="89"/>
  <c r="M141" i="89"/>
  <c r="L141" i="89"/>
  <c r="K141" i="89"/>
  <c r="J141" i="89"/>
  <c r="I141" i="89"/>
  <c r="H141" i="89"/>
  <c r="G141" i="89"/>
  <c r="F141" i="89"/>
  <c r="E141" i="89"/>
  <c r="D141" i="89"/>
  <c r="C141" i="89"/>
  <c r="B141" i="89"/>
  <c r="BA140" i="89"/>
  <c r="AZ140" i="89"/>
  <c r="AY140" i="89"/>
  <c r="AX140" i="89"/>
  <c r="AW140" i="89"/>
  <c r="AV140" i="89"/>
  <c r="AU140" i="89"/>
  <c r="AT140" i="89"/>
  <c r="AS140" i="89"/>
  <c r="AR140" i="89"/>
  <c r="AQ140" i="89"/>
  <c r="AP140" i="89"/>
  <c r="AO140" i="89"/>
  <c r="AN140" i="89"/>
  <c r="AM140" i="89"/>
  <c r="AL140" i="89"/>
  <c r="AK140" i="89"/>
  <c r="AJ140" i="89"/>
  <c r="AI140" i="89"/>
  <c r="AH140" i="89"/>
  <c r="AG140" i="89"/>
  <c r="AF140" i="89"/>
  <c r="AE140" i="89"/>
  <c r="AD140" i="89"/>
  <c r="AC140" i="89"/>
  <c r="AB140" i="89"/>
  <c r="AA140" i="89"/>
  <c r="Z140" i="89"/>
  <c r="Y140" i="89"/>
  <c r="X140" i="89"/>
  <c r="W140" i="89"/>
  <c r="V140" i="89"/>
  <c r="U140" i="89"/>
  <c r="T140" i="89"/>
  <c r="S140" i="89"/>
  <c r="R140" i="89"/>
  <c r="Q140" i="89"/>
  <c r="P140" i="89"/>
  <c r="O140" i="89"/>
  <c r="N140" i="89"/>
  <c r="M140" i="89"/>
  <c r="L140" i="89"/>
  <c r="K140" i="89"/>
  <c r="J140" i="89"/>
  <c r="I140" i="89"/>
  <c r="H140" i="89"/>
  <c r="G140" i="89"/>
  <c r="F140" i="89"/>
  <c r="E140" i="89"/>
  <c r="D140" i="89"/>
  <c r="C140" i="89"/>
  <c r="B140" i="89"/>
  <c r="BA139" i="89"/>
  <c r="AZ139" i="89"/>
  <c r="AY139" i="89"/>
  <c r="AX139" i="89"/>
  <c r="AW139" i="89"/>
  <c r="AV139" i="89"/>
  <c r="AU139" i="89"/>
  <c r="AT139" i="89"/>
  <c r="AS139" i="89"/>
  <c r="AR139" i="89"/>
  <c r="AQ139" i="89"/>
  <c r="AP139" i="89"/>
  <c r="AO139" i="89"/>
  <c r="AN139" i="89"/>
  <c r="AM139" i="89"/>
  <c r="AL139" i="89"/>
  <c r="AK139" i="89"/>
  <c r="AJ139" i="89"/>
  <c r="AI139" i="89"/>
  <c r="AH139" i="89"/>
  <c r="AG139" i="89"/>
  <c r="AF139" i="89"/>
  <c r="AE139" i="89"/>
  <c r="AD139" i="89"/>
  <c r="AC139" i="89"/>
  <c r="AB139" i="89"/>
  <c r="AA139" i="89"/>
  <c r="Z139" i="89"/>
  <c r="Y139" i="89"/>
  <c r="X139" i="89"/>
  <c r="W139" i="89"/>
  <c r="V139" i="89"/>
  <c r="U139" i="89"/>
  <c r="T139" i="89"/>
  <c r="S139" i="89"/>
  <c r="R139" i="89"/>
  <c r="Q139" i="89"/>
  <c r="P139" i="89"/>
  <c r="O139" i="89"/>
  <c r="N139" i="89"/>
  <c r="M139" i="89"/>
  <c r="L139" i="89"/>
  <c r="K139" i="89"/>
  <c r="J139" i="89"/>
  <c r="I139" i="89"/>
  <c r="H139" i="89"/>
  <c r="G139" i="89"/>
  <c r="F139" i="89"/>
  <c r="E139" i="89"/>
  <c r="D139" i="89"/>
  <c r="C139" i="89"/>
  <c r="B139" i="89"/>
  <c r="BA138" i="89"/>
  <c r="AZ138" i="89"/>
  <c r="AY138" i="89"/>
  <c r="AX138" i="89"/>
  <c r="AW138" i="89"/>
  <c r="AV138" i="89"/>
  <c r="AU138" i="89"/>
  <c r="AT138" i="89"/>
  <c r="AS138" i="89"/>
  <c r="AR138" i="89"/>
  <c r="AQ138" i="89"/>
  <c r="AP138" i="89"/>
  <c r="AO138" i="89"/>
  <c r="AN138" i="89"/>
  <c r="AM138" i="89"/>
  <c r="AL138" i="89"/>
  <c r="AK138" i="89"/>
  <c r="AJ138" i="89"/>
  <c r="AI138" i="89"/>
  <c r="AH138" i="89"/>
  <c r="AG138" i="89"/>
  <c r="AF138" i="89"/>
  <c r="AE138" i="89"/>
  <c r="AD138" i="89"/>
  <c r="AC138" i="89"/>
  <c r="AB138" i="89"/>
  <c r="AA138" i="89"/>
  <c r="Z138" i="89"/>
  <c r="Y138" i="89"/>
  <c r="X138" i="89"/>
  <c r="W138" i="89"/>
  <c r="V138" i="89"/>
  <c r="U138" i="89"/>
  <c r="T138" i="89"/>
  <c r="S138" i="89"/>
  <c r="R138" i="89"/>
  <c r="Q138" i="89"/>
  <c r="P138" i="89"/>
  <c r="O138" i="89"/>
  <c r="N138" i="89"/>
  <c r="M138" i="89"/>
  <c r="L138" i="89"/>
  <c r="K138" i="89"/>
  <c r="J138" i="89"/>
  <c r="I138" i="89"/>
  <c r="H138" i="89"/>
  <c r="G138" i="89"/>
  <c r="F138" i="89"/>
  <c r="E138" i="89"/>
  <c r="D138" i="89"/>
  <c r="C138" i="89"/>
  <c r="B138" i="89"/>
  <c r="BA137" i="89"/>
  <c r="AZ137" i="89"/>
  <c r="AY137" i="89"/>
  <c r="AX137" i="89"/>
  <c r="AW137" i="89"/>
  <c r="AV137" i="89"/>
  <c r="AU137" i="89"/>
  <c r="AT137" i="89"/>
  <c r="AS137" i="89"/>
  <c r="AR137" i="89"/>
  <c r="AQ137" i="89"/>
  <c r="AP137" i="89"/>
  <c r="AO137" i="89"/>
  <c r="AN137" i="89"/>
  <c r="AM137" i="89"/>
  <c r="AL137" i="89"/>
  <c r="AK137" i="89"/>
  <c r="AJ137" i="89"/>
  <c r="AI137" i="89"/>
  <c r="AH137" i="89"/>
  <c r="AG137" i="89"/>
  <c r="AF137" i="89"/>
  <c r="AE137" i="89"/>
  <c r="AD137" i="89"/>
  <c r="AC137" i="89"/>
  <c r="AB137" i="89"/>
  <c r="AA137" i="89"/>
  <c r="Z137" i="89"/>
  <c r="Y137" i="89"/>
  <c r="X137" i="89"/>
  <c r="W137" i="89"/>
  <c r="V137" i="89"/>
  <c r="U137" i="89"/>
  <c r="T137" i="89"/>
  <c r="S137" i="89"/>
  <c r="R137" i="89"/>
  <c r="Q137" i="89"/>
  <c r="P137" i="89"/>
  <c r="O137" i="89"/>
  <c r="N137" i="89"/>
  <c r="M137" i="89"/>
  <c r="L137" i="89"/>
  <c r="K137" i="89"/>
  <c r="J137" i="89"/>
  <c r="I137" i="89"/>
  <c r="H137" i="89"/>
  <c r="G137" i="89"/>
  <c r="F137" i="89"/>
  <c r="E137" i="89"/>
  <c r="D137" i="89"/>
  <c r="C137" i="89"/>
  <c r="B137" i="89"/>
  <c r="BA136" i="89"/>
  <c r="AZ136" i="89"/>
  <c r="AY136" i="89"/>
  <c r="AX136" i="89"/>
  <c r="AW136" i="89"/>
  <c r="AV136" i="89"/>
  <c r="AU136" i="89"/>
  <c r="AT136" i="89"/>
  <c r="AS136" i="89"/>
  <c r="AR136" i="89"/>
  <c r="AQ136" i="89"/>
  <c r="AP136" i="89"/>
  <c r="AO136" i="89"/>
  <c r="AN136" i="89"/>
  <c r="AM136" i="89"/>
  <c r="AL136" i="89"/>
  <c r="AK136" i="89"/>
  <c r="AJ136" i="89"/>
  <c r="AI136" i="89"/>
  <c r="AH136" i="89"/>
  <c r="AG136" i="89"/>
  <c r="AF136" i="89"/>
  <c r="AE136" i="89"/>
  <c r="AD136" i="89"/>
  <c r="AC136" i="89"/>
  <c r="AB136" i="89"/>
  <c r="AA136" i="89"/>
  <c r="Z136" i="89"/>
  <c r="Y136" i="89"/>
  <c r="X136" i="89"/>
  <c r="W136" i="89"/>
  <c r="V136" i="89"/>
  <c r="U136" i="89"/>
  <c r="T136" i="89"/>
  <c r="S136" i="89"/>
  <c r="R136" i="89"/>
  <c r="Q136" i="89"/>
  <c r="P136" i="89"/>
  <c r="O136" i="89"/>
  <c r="N136" i="89"/>
  <c r="M136" i="89"/>
  <c r="L136" i="89"/>
  <c r="K136" i="89"/>
  <c r="J136" i="89"/>
  <c r="I136" i="89"/>
  <c r="H136" i="89"/>
  <c r="G136" i="89"/>
  <c r="F136" i="89"/>
  <c r="E136" i="89"/>
  <c r="D136" i="89"/>
  <c r="C136" i="89"/>
  <c r="B136" i="89"/>
  <c r="BA135" i="89"/>
  <c r="AZ135" i="89"/>
  <c r="AY135" i="89"/>
  <c r="AX135" i="89"/>
  <c r="AW135" i="89"/>
  <c r="AV135" i="89"/>
  <c r="AU135" i="89"/>
  <c r="AT135" i="89"/>
  <c r="AS135" i="89"/>
  <c r="AR135" i="89"/>
  <c r="AQ135" i="89"/>
  <c r="AP135" i="89"/>
  <c r="AO135" i="89"/>
  <c r="AN135" i="89"/>
  <c r="AM135" i="89"/>
  <c r="AL135" i="89"/>
  <c r="AK135" i="89"/>
  <c r="AJ135" i="89"/>
  <c r="AI135" i="89"/>
  <c r="AH135" i="89"/>
  <c r="AG135" i="89"/>
  <c r="AF135" i="89"/>
  <c r="AE135" i="89"/>
  <c r="AD135" i="89"/>
  <c r="AC135" i="89"/>
  <c r="AB135" i="89"/>
  <c r="AA135" i="89"/>
  <c r="Z135" i="89"/>
  <c r="Y135" i="89"/>
  <c r="X135" i="89"/>
  <c r="W135" i="89"/>
  <c r="V135" i="89"/>
  <c r="U135" i="89"/>
  <c r="T135" i="89"/>
  <c r="S135" i="89"/>
  <c r="R135" i="89"/>
  <c r="Q135" i="89"/>
  <c r="P135" i="89"/>
  <c r="O135" i="89"/>
  <c r="N135" i="89"/>
  <c r="M135" i="89"/>
  <c r="L135" i="89"/>
  <c r="K135" i="89"/>
  <c r="J135" i="89"/>
  <c r="I135" i="89"/>
  <c r="H135" i="89"/>
  <c r="G135" i="89"/>
  <c r="F135" i="89"/>
  <c r="E135" i="89"/>
  <c r="D135" i="89"/>
  <c r="C135" i="89"/>
  <c r="B135" i="89"/>
  <c r="BA134" i="89"/>
  <c r="AZ134" i="89"/>
  <c r="AY134" i="89"/>
  <c r="AX134" i="89"/>
  <c r="AW134" i="89"/>
  <c r="AV134" i="89"/>
  <c r="AU134" i="89"/>
  <c r="AT134" i="89"/>
  <c r="AS134" i="89"/>
  <c r="AR134" i="89"/>
  <c r="AQ134" i="89"/>
  <c r="AP134" i="89"/>
  <c r="AO134" i="89"/>
  <c r="AN134" i="89"/>
  <c r="AM134" i="89"/>
  <c r="AL134" i="89"/>
  <c r="AK134" i="89"/>
  <c r="AJ134" i="89"/>
  <c r="AI134" i="89"/>
  <c r="AH134" i="89"/>
  <c r="AG134" i="89"/>
  <c r="AF134" i="89"/>
  <c r="AE134" i="89"/>
  <c r="AD134" i="89"/>
  <c r="AC134" i="89"/>
  <c r="AB134" i="89"/>
  <c r="AA134" i="89"/>
  <c r="Z134" i="89"/>
  <c r="Y134" i="89"/>
  <c r="X134" i="89"/>
  <c r="W134" i="89"/>
  <c r="V134" i="89"/>
  <c r="U134" i="89"/>
  <c r="T134" i="89"/>
  <c r="S134" i="89"/>
  <c r="R134" i="89"/>
  <c r="Q134" i="89"/>
  <c r="P134" i="89"/>
  <c r="O134" i="89"/>
  <c r="N134" i="89"/>
  <c r="M134" i="89"/>
  <c r="L134" i="89"/>
  <c r="K134" i="89"/>
  <c r="J134" i="89"/>
  <c r="I134" i="89"/>
  <c r="H134" i="89"/>
  <c r="G134" i="89"/>
  <c r="F134" i="89"/>
  <c r="E134" i="89"/>
  <c r="D134" i="89"/>
  <c r="C134" i="89"/>
  <c r="B134" i="89"/>
  <c r="BA133" i="89"/>
  <c r="AZ133" i="89"/>
  <c r="AY133" i="89"/>
  <c r="AX133" i="89"/>
  <c r="AW133" i="89"/>
  <c r="AV133" i="89"/>
  <c r="AU133" i="89"/>
  <c r="AT133" i="89"/>
  <c r="AS133" i="89"/>
  <c r="AR133" i="89"/>
  <c r="AQ133" i="89"/>
  <c r="AP133" i="89"/>
  <c r="AO133" i="89"/>
  <c r="AN133" i="89"/>
  <c r="AM133" i="89"/>
  <c r="AL133" i="89"/>
  <c r="AK133" i="89"/>
  <c r="AJ133" i="89"/>
  <c r="AI133" i="89"/>
  <c r="AH133" i="89"/>
  <c r="AG133" i="89"/>
  <c r="AF133" i="89"/>
  <c r="AE133" i="89"/>
  <c r="AD133" i="89"/>
  <c r="AC133" i="89"/>
  <c r="AB133" i="89"/>
  <c r="AA133" i="89"/>
  <c r="Z133" i="89"/>
  <c r="Y133" i="89"/>
  <c r="X133" i="89"/>
  <c r="W133" i="89"/>
  <c r="V133" i="89"/>
  <c r="U133" i="89"/>
  <c r="T133" i="89"/>
  <c r="S133" i="89"/>
  <c r="R133" i="89"/>
  <c r="Q133" i="89"/>
  <c r="P133" i="89"/>
  <c r="O133" i="89"/>
  <c r="N133" i="89"/>
  <c r="M133" i="89"/>
  <c r="L133" i="89"/>
  <c r="K133" i="89"/>
  <c r="J133" i="89"/>
  <c r="I133" i="89"/>
  <c r="H133" i="89"/>
  <c r="G133" i="89"/>
  <c r="F133" i="89"/>
  <c r="E133" i="89"/>
  <c r="D133" i="89"/>
  <c r="C133" i="89"/>
  <c r="B133" i="89"/>
  <c r="BA132" i="89"/>
  <c r="AZ132" i="89"/>
  <c r="AY132" i="89"/>
  <c r="AX132" i="89"/>
  <c r="AW132" i="89"/>
  <c r="AV132" i="89"/>
  <c r="AU132" i="89"/>
  <c r="AT132" i="89"/>
  <c r="AS132" i="89"/>
  <c r="AR132" i="89"/>
  <c r="AQ132" i="89"/>
  <c r="AP132" i="89"/>
  <c r="AO132" i="89"/>
  <c r="AN132" i="89"/>
  <c r="AM132" i="89"/>
  <c r="AL132" i="89"/>
  <c r="AK132" i="89"/>
  <c r="AJ132" i="89"/>
  <c r="AI132" i="89"/>
  <c r="AH132" i="89"/>
  <c r="AG132" i="89"/>
  <c r="AF132" i="89"/>
  <c r="AE132" i="89"/>
  <c r="AD132" i="89"/>
  <c r="AC132" i="89"/>
  <c r="AB132" i="89"/>
  <c r="AA132" i="89"/>
  <c r="Z132" i="89"/>
  <c r="Y132" i="89"/>
  <c r="X132" i="89"/>
  <c r="W132" i="89"/>
  <c r="V132" i="89"/>
  <c r="U132" i="89"/>
  <c r="T132" i="89"/>
  <c r="S132" i="89"/>
  <c r="R132" i="89"/>
  <c r="Q132" i="89"/>
  <c r="P132" i="89"/>
  <c r="O132" i="89"/>
  <c r="N132" i="89"/>
  <c r="M132" i="89"/>
  <c r="L132" i="89"/>
  <c r="K132" i="89"/>
  <c r="J132" i="89"/>
  <c r="I132" i="89"/>
  <c r="H132" i="89"/>
  <c r="G132" i="89"/>
  <c r="F132" i="89"/>
  <c r="E132" i="89"/>
  <c r="D132" i="89"/>
  <c r="C132" i="89"/>
  <c r="B132" i="89"/>
  <c r="BA131" i="89"/>
  <c r="AZ131" i="89"/>
  <c r="AY131" i="89"/>
  <c r="AX131" i="89"/>
  <c r="AW131" i="89"/>
  <c r="AV131" i="89"/>
  <c r="AU131" i="89"/>
  <c r="AT131" i="89"/>
  <c r="AS131" i="89"/>
  <c r="AR131" i="89"/>
  <c r="AQ131" i="89"/>
  <c r="AP131" i="89"/>
  <c r="AO131" i="89"/>
  <c r="AN131" i="89"/>
  <c r="AM131" i="89"/>
  <c r="AL131" i="89"/>
  <c r="AK131" i="89"/>
  <c r="AJ131" i="89"/>
  <c r="AI131" i="89"/>
  <c r="AH131" i="89"/>
  <c r="AG131" i="89"/>
  <c r="AF131" i="89"/>
  <c r="AE131" i="89"/>
  <c r="AD131" i="89"/>
  <c r="AC131" i="89"/>
  <c r="AB131" i="89"/>
  <c r="AA131" i="89"/>
  <c r="Z131" i="89"/>
  <c r="Y131" i="89"/>
  <c r="X131" i="89"/>
  <c r="W131" i="89"/>
  <c r="V131" i="89"/>
  <c r="U131" i="89"/>
  <c r="T131" i="89"/>
  <c r="S131" i="89"/>
  <c r="R131" i="89"/>
  <c r="Q131" i="89"/>
  <c r="P131" i="89"/>
  <c r="O131" i="89"/>
  <c r="N131" i="89"/>
  <c r="M131" i="89"/>
  <c r="L131" i="89"/>
  <c r="K131" i="89"/>
  <c r="J131" i="89"/>
  <c r="I131" i="89"/>
  <c r="H131" i="89"/>
  <c r="G131" i="89"/>
  <c r="F131" i="89"/>
  <c r="E131" i="89"/>
  <c r="D131" i="89"/>
  <c r="C131" i="89"/>
  <c r="B131" i="89"/>
  <c r="BA130" i="89"/>
  <c r="AZ130" i="89"/>
  <c r="AY130" i="89"/>
  <c r="AX130" i="89"/>
  <c r="AW130" i="89"/>
  <c r="AV130" i="89"/>
  <c r="AU130" i="89"/>
  <c r="AT130" i="89"/>
  <c r="AS130" i="89"/>
  <c r="AR130" i="89"/>
  <c r="AQ130" i="89"/>
  <c r="AP130" i="89"/>
  <c r="AO130" i="89"/>
  <c r="AN130" i="89"/>
  <c r="AM130" i="89"/>
  <c r="AL130" i="89"/>
  <c r="AK130" i="89"/>
  <c r="AJ130" i="89"/>
  <c r="AI130" i="89"/>
  <c r="AH130" i="89"/>
  <c r="AG130" i="89"/>
  <c r="AF130" i="89"/>
  <c r="AE130" i="89"/>
  <c r="AD130" i="89"/>
  <c r="AC130" i="89"/>
  <c r="AB130" i="89"/>
  <c r="AA130" i="89"/>
  <c r="Z130" i="89"/>
  <c r="Y130" i="89"/>
  <c r="X130" i="89"/>
  <c r="W130" i="89"/>
  <c r="V130" i="89"/>
  <c r="U130" i="89"/>
  <c r="T130" i="89"/>
  <c r="S130" i="89"/>
  <c r="R130" i="89"/>
  <c r="Q130" i="89"/>
  <c r="P130" i="89"/>
  <c r="O130" i="89"/>
  <c r="N130" i="89"/>
  <c r="M130" i="89"/>
  <c r="L130" i="89"/>
  <c r="K130" i="89"/>
  <c r="J130" i="89"/>
  <c r="I130" i="89"/>
  <c r="H130" i="89"/>
  <c r="G130" i="89"/>
  <c r="F130" i="89"/>
  <c r="E130" i="89"/>
  <c r="D130" i="89"/>
  <c r="C130" i="89"/>
  <c r="B130" i="89"/>
  <c r="BA129" i="89"/>
  <c r="AZ129" i="89"/>
  <c r="AY129" i="89"/>
  <c r="AX129" i="89"/>
  <c r="AW129" i="89"/>
  <c r="AV129" i="89"/>
  <c r="AU129" i="89"/>
  <c r="AT129" i="89"/>
  <c r="AS129" i="89"/>
  <c r="AR129" i="89"/>
  <c r="AQ129" i="89"/>
  <c r="AP129" i="89"/>
  <c r="AO129" i="89"/>
  <c r="AN129" i="89"/>
  <c r="AM129" i="89"/>
  <c r="AL129" i="89"/>
  <c r="AK129" i="89"/>
  <c r="AJ129" i="89"/>
  <c r="AI129" i="89"/>
  <c r="AH129" i="89"/>
  <c r="AG129" i="89"/>
  <c r="AF129" i="89"/>
  <c r="AE129" i="89"/>
  <c r="AD129" i="89"/>
  <c r="AC129" i="89"/>
  <c r="AB129" i="89"/>
  <c r="AA129" i="89"/>
  <c r="Z129" i="89"/>
  <c r="Y129" i="89"/>
  <c r="X129" i="89"/>
  <c r="W129" i="89"/>
  <c r="V129" i="89"/>
  <c r="U129" i="89"/>
  <c r="T129" i="89"/>
  <c r="S129" i="89"/>
  <c r="R129" i="89"/>
  <c r="Q129" i="89"/>
  <c r="P129" i="89"/>
  <c r="O129" i="89"/>
  <c r="N129" i="89"/>
  <c r="M129" i="89"/>
  <c r="L129" i="89"/>
  <c r="K129" i="89"/>
  <c r="J129" i="89"/>
  <c r="I129" i="89"/>
  <c r="H129" i="89"/>
  <c r="G129" i="89"/>
  <c r="F129" i="89"/>
  <c r="E129" i="89"/>
  <c r="D129" i="89"/>
  <c r="C129" i="89"/>
  <c r="B129" i="89"/>
  <c r="BA128" i="89"/>
  <c r="AZ128" i="89"/>
  <c r="AY128" i="89"/>
  <c r="AX128" i="89"/>
  <c r="AW128" i="89"/>
  <c r="AV128" i="89"/>
  <c r="AU128" i="89"/>
  <c r="AT128" i="89"/>
  <c r="AS128" i="89"/>
  <c r="AR128" i="89"/>
  <c r="AQ128" i="89"/>
  <c r="AP128" i="89"/>
  <c r="AO128" i="89"/>
  <c r="AN128" i="89"/>
  <c r="AM128" i="89"/>
  <c r="AL128" i="89"/>
  <c r="AK128" i="89"/>
  <c r="AJ128" i="89"/>
  <c r="AI128" i="89"/>
  <c r="AH128" i="89"/>
  <c r="AG128" i="89"/>
  <c r="AF128" i="89"/>
  <c r="AE128" i="89"/>
  <c r="AD128" i="89"/>
  <c r="AC128" i="89"/>
  <c r="AB128" i="89"/>
  <c r="AA128" i="89"/>
  <c r="Z128" i="89"/>
  <c r="Y128" i="89"/>
  <c r="X128" i="89"/>
  <c r="W128" i="89"/>
  <c r="V128" i="89"/>
  <c r="U128" i="89"/>
  <c r="T128" i="89"/>
  <c r="S128" i="89"/>
  <c r="R128" i="89"/>
  <c r="Q128" i="89"/>
  <c r="P128" i="89"/>
  <c r="O128" i="89"/>
  <c r="N128" i="89"/>
  <c r="M128" i="89"/>
  <c r="L128" i="89"/>
  <c r="K128" i="89"/>
  <c r="J128" i="89"/>
  <c r="I128" i="89"/>
  <c r="H128" i="89"/>
  <c r="G128" i="89"/>
  <c r="F128" i="89"/>
  <c r="E128" i="89"/>
  <c r="D128" i="89"/>
  <c r="C128" i="89"/>
  <c r="B128" i="89"/>
  <c r="BA127" i="89"/>
  <c r="AZ127" i="89"/>
  <c r="AY127" i="89"/>
  <c r="AX127" i="89"/>
  <c r="AW127" i="89"/>
  <c r="AV127" i="89"/>
  <c r="AU127" i="89"/>
  <c r="AT127" i="89"/>
  <c r="AS127" i="89"/>
  <c r="AR127" i="89"/>
  <c r="AQ127" i="89"/>
  <c r="AP127" i="89"/>
  <c r="AO127" i="89"/>
  <c r="AN127" i="89"/>
  <c r="AM127" i="89"/>
  <c r="AL127" i="89"/>
  <c r="AK127" i="89"/>
  <c r="AJ127" i="89"/>
  <c r="AI127" i="89"/>
  <c r="AH127" i="89"/>
  <c r="AG127" i="89"/>
  <c r="AF127" i="89"/>
  <c r="AE127" i="89"/>
  <c r="AD127" i="89"/>
  <c r="AC127" i="89"/>
  <c r="AB127" i="89"/>
  <c r="AA127" i="89"/>
  <c r="Z127" i="89"/>
  <c r="Y127" i="89"/>
  <c r="X127" i="89"/>
  <c r="W127" i="89"/>
  <c r="V127" i="89"/>
  <c r="U127" i="89"/>
  <c r="T127" i="89"/>
  <c r="S127" i="89"/>
  <c r="R127" i="89"/>
  <c r="Q127" i="89"/>
  <c r="P127" i="89"/>
  <c r="O127" i="89"/>
  <c r="N127" i="89"/>
  <c r="M127" i="89"/>
  <c r="L127" i="89"/>
  <c r="K127" i="89"/>
  <c r="J127" i="89"/>
  <c r="I127" i="89"/>
  <c r="H127" i="89"/>
  <c r="G127" i="89"/>
  <c r="F127" i="89"/>
  <c r="E127" i="89"/>
  <c r="D127" i="89"/>
  <c r="C127" i="89"/>
  <c r="B127" i="89"/>
  <c r="BA126" i="89"/>
  <c r="AZ126" i="89"/>
  <c r="AY126" i="89"/>
  <c r="AX126" i="89"/>
  <c r="AW126" i="89"/>
  <c r="AV126" i="89"/>
  <c r="AU126" i="89"/>
  <c r="AT126" i="89"/>
  <c r="AS126" i="89"/>
  <c r="AR126" i="89"/>
  <c r="AQ126" i="89"/>
  <c r="AP126" i="89"/>
  <c r="AO126" i="89"/>
  <c r="AN126" i="89"/>
  <c r="AM126" i="89"/>
  <c r="AL126" i="89"/>
  <c r="AK126" i="89"/>
  <c r="AJ126" i="89"/>
  <c r="AI126" i="89"/>
  <c r="AH126" i="89"/>
  <c r="AG126" i="89"/>
  <c r="AF126" i="89"/>
  <c r="AE126" i="89"/>
  <c r="AD126" i="89"/>
  <c r="AC126" i="89"/>
  <c r="AB126" i="89"/>
  <c r="AA126" i="89"/>
  <c r="Z126" i="89"/>
  <c r="Y126" i="89"/>
  <c r="X126" i="89"/>
  <c r="W126" i="89"/>
  <c r="V126" i="89"/>
  <c r="U126" i="89"/>
  <c r="T126" i="89"/>
  <c r="S126" i="89"/>
  <c r="R126" i="89"/>
  <c r="Q126" i="89"/>
  <c r="P126" i="89"/>
  <c r="O126" i="89"/>
  <c r="N126" i="89"/>
  <c r="M126" i="89"/>
  <c r="L126" i="89"/>
  <c r="K126" i="89"/>
  <c r="J126" i="89"/>
  <c r="I126" i="89"/>
  <c r="H126" i="89"/>
  <c r="G126" i="89"/>
  <c r="F126" i="89"/>
  <c r="E126" i="89"/>
  <c r="D126" i="89"/>
  <c r="C126" i="89"/>
  <c r="B126" i="89"/>
  <c r="BA125" i="89"/>
  <c r="AZ125" i="89"/>
  <c r="AY125" i="89"/>
  <c r="AX125" i="89"/>
  <c r="AW125" i="89"/>
  <c r="AV125" i="89"/>
  <c r="AU125" i="89"/>
  <c r="AT125" i="89"/>
  <c r="AS125" i="89"/>
  <c r="AR125" i="89"/>
  <c r="AQ125" i="89"/>
  <c r="AP125" i="89"/>
  <c r="AO125" i="89"/>
  <c r="AN125" i="89"/>
  <c r="AM125" i="89"/>
  <c r="AL125" i="89"/>
  <c r="AK125" i="89"/>
  <c r="AJ125" i="89"/>
  <c r="AI125" i="89"/>
  <c r="AH125" i="89"/>
  <c r="AG125" i="89"/>
  <c r="AF125" i="89"/>
  <c r="AE125" i="89"/>
  <c r="AD125" i="89"/>
  <c r="AC125" i="89"/>
  <c r="AB125" i="89"/>
  <c r="AA125" i="89"/>
  <c r="Z125" i="89"/>
  <c r="Y125" i="89"/>
  <c r="X125" i="89"/>
  <c r="W125" i="89"/>
  <c r="V125" i="89"/>
  <c r="U125" i="89"/>
  <c r="T125" i="89"/>
  <c r="S125" i="89"/>
  <c r="R125" i="89"/>
  <c r="Q125" i="89"/>
  <c r="P125" i="89"/>
  <c r="O125" i="89"/>
  <c r="N125" i="89"/>
  <c r="M125" i="89"/>
  <c r="L125" i="89"/>
  <c r="K125" i="89"/>
  <c r="J125" i="89"/>
  <c r="I125" i="89"/>
  <c r="H125" i="89"/>
  <c r="G125" i="89"/>
  <c r="F125" i="89"/>
  <c r="E125" i="89"/>
  <c r="D125" i="89"/>
  <c r="C125" i="89"/>
  <c r="B125" i="89"/>
  <c r="BA124" i="89"/>
  <c r="AZ124" i="89"/>
  <c r="AY124" i="89"/>
  <c r="AX124" i="89"/>
  <c r="AW124" i="89"/>
  <c r="AV124" i="89"/>
  <c r="AU124" i="89"/>
  <c r="AT124" i="89"/>
  <c r="AS124" i="89"/>
  <c r="AR124" i="89"/>
  <c r="AQ124" i="89"/>
  <c r="AP124" i="89"/>
  <c r="AO124" i="89"/>
  <c r="AN124" i="89"/>
  <c r="AM124" i="89"/>
  <c r="AL124" i="89"/>
  <c r="AK124" i="89"/>
  <c r="AJ124" i="89"/>
  <c r="AI124" i="89"/>
  <c r="AH124" i="89"/>
  <c r="AG124" i="89"/>
  <c r="AF124" i="89"/>
  <c r="AE124" i="89"/>
  <c r="AD124" i="89"/>
  <c r="AC124" i="89"/>
  <c r="AB124" i="89"/>
  <c r="AA124" i="89"/>
  <c r="Z124" i="89"/>
  <c r="Y124" i="89"/>
  <c r="X124" i="89"/>
  <c r="W124" i="89"/>
  <c r="V124" i="89"/>
  <c r="U124" i="89"/>
  <c r="T124" i="89"/>
  <c r="S124" i="89"/>
  <c r="R124" i="89"/>
  <c r="Q124" i="89"/>
  <c r="P124" i="89"/>
  <c r="O124" i="89"/>
  <c r="N124" i="89"/>
  <c r="M124" i="89"/>
  <c r="L124" i="89"/>
  <c r="K124" i="89"/>
  <c r="J124" i="89"/>
  <c r="I124" i="89"/>
  <c r="H124" i="89"/>
  <c r="G124" i="89"/>
  <c r="F124" i="89"/>
  <c r="E124" i="89"/>
  <c r="D124" i="89"/>
  <c r="C124" i="89"/>
  <c r="B124" i="89"/>
  <c r="BA123" i="89"/>
  <c r="AZ123" i="89"/>
  <c r="AY123" i="89"/>
  <c r="AX123" i="89"/>
  <c r="AW123" i="89"/>
  <c r="AV123" i="89"/>
  <c r="AU123" i="89"/>
  <c r="AT123" i="89"/>
  <c r="AS123" i="89"/>
  <c r="AR123" i="89"/>
  <c r="AQ123" i="89"/>
  <c r="AP123" i="89"/>
  <c r="AO123" i="89"/>
  <c r="AN123" i="89"/>
  <c r="AM123" i="89"/>
  <c r="AL123" i="89"/>
  <c r="AK123" i="89"/>
  <c r="AJ123" i="89"/>
  <c r="AI123" i="89"/>
  <c r="AH123" i="89"/>
  <c r="AG123" i="89"/>
  <c r="AF123" i="89"/>
  <c r="AE123" i="89"/>
  <c r="AD123" i="89"/>
  <c r="AC123" i="89"/>
  <c r="AB123" i="89"/>
  <c r="AA123" i="89"/>
  <c r="Z123" i="89"/>
  <c r="Y123" i="89"/>
  <c r="X123" i="89"/>
  <c r="W123" i="89"/>
  <c r="V123" i="89"/>
  <c r="U123" i="89"/>
  <c r="T123" i="89"/>
  <c r="S123" i="89"/>
  <c r="R123" i="89"/>
  <c r="Q123" i="89"/>
  <c r="P123" i="89"/>
  <c r="O123" i="89"/>
  <c r="N123" i="89"/>
  <c r="M123" i="89"/>
  <c r="L123" i="89"/>
  <c r="K123" i="89"/>
  <c r="J123" i="89"/>
  <c r="I123" i="89"/>
  <c r="H123" i="89"/>
  <c r="G123" i="89"/>
  <c r="F123" i="89"/>
  <c r="E123" i="89"/>
  <c r="D123" i="89"/>
  <c r="C123" i="89"/>
  <c r="B123" i="89"/>
  <c r="BA122" i="89"/>
  <c r="AZ122" i="89"/>
  <c r="AY122" i="89"/>
  <c r="AX122" i="89"/>
  <c r="AW122" i="89"/>
  <c r="AV122" i="89"/>
  <c r="AU122" i="89"/>
  <c r="AT122" i="89"/>
  <c r="AS122" i="89"/>
  <c r="AR122" i="89"/>
  <c r="AQ122" i="89"/>
  <c r="AP122" i="89"/>
  <c r="AO122" i="89"/>
  <c r="AN122" i="89"/>
  <c r="AM122" i="89"/>
  <c r="AL122" i="89"/>
  <c r="AK122" i="89"/>
  <c r="AJ122" i="89"/>
  <c r="AI122" i="89"/>
  <c r="AH122" i="89"/>
  <c r="AG122" i="89"/>
  <c r="AF122" i="89"/>
  <c r="AE122" i="89"/>
  <c r="AD122" i="89"/>
  <c r="AC122" i="89"/>
  <c r="AB122" i="89"/>
  <c r="AA122" i="89"/>
  <c r="Z122" i="89"/>
  <c r="Y122" i="89"/>
  <c r="X122" i="89"/>
  <c r="W122" i="89"/>
  <c r="V122" i="89"/>
  <c r="U122" i="89"/>
  <c r="T122" i="89"/>
  <c r="S122" i="89"/>
  <c r="R122" i="89"/>
  <c r="Q122" i="89"/>
  <c r="P122" i="89"/>
  <c r="O122" i="89"/>
  <c r="N122" i="89"/>
  <c r="M122" i="89"/>
  <c r="L122" i="89"/>
  <c r="K122" i="89"/>
  <c r="J122" i="89"/>
  <c r="I122" i="89"/>
  <c r="H122" i="89"/>
  <c r="G122" i="89"/>
  <c r="F122" i="89"/>
  <c r="E122" i="89"/>
  <c r="D122" i="89"/>
  <c r="C122" i="89"/>
  <c r="B122" i="89"/>
  <c r="BA121" i="89"/>
  <c r="AZ121" i="89"/>
  <c r="AY121" i="89"/>
  <c r="AX121" i="89"/>
  <c r="AW121" i="89"/>
  <c r="AV121" i="89"/>
  <c r="AU121" i="89"/>
  <c r="AT121" i="89"/>
  <c r="AS121" i="89"/>
  <c r="AR121" i="89"/>
  <c r="AQ121" i="89"/>
  <c r="AP121" i="89"/>
  <c r="AO121" i="89"/>
  <c r="AN121" i="89"/>
  <c r="AM121" i="89"/>
  <c r="AL121" i="89"/>
  <c r="AK121" i="89"/>
  <c r="AJ121" i="89"/>
  <c r="AI121" i="89"/>
  <c r="AH121" i="89"/>
  <c r="AG121" i="89"/>
  <c r="AF121" i="89"/>
  <c r="AE121" i="89"/>
  <c r="AD121" i="89"/>
  <c r="AC121" i="89"/>
  <c r="AB121" i="89"/>
  <c r="AA121" i="89"/>
  <c r="Z121" i="89"/>
  <c r="Y121" i="89"/>
  <c r="X121" i="89"/>
  <c r="W121" i="89"/>
  <c r="V121" i="89"/>
  <c r="U121" i="89"/>
  <c r="T121" i="89"/>
  <c r="S121" i="89"/>
  <c r="R121" i="89"/>
  <c r="Q121" i="89"/>
  <c r="P121" i="89"/>
  <c r="O121" i="89"/>
  <c r="N121" i="89"/>
  <c r="M121" i="89"/>
  <c r="L121" i="89"/>
  <c r="K121" i="89"/>
  <c r="J121" i="89"/>
  <c r="I121" i="89"/>
  <c r="H121" i="89"/>
  <c r="G121" i="89"/>
  <c r="F121" i="89"/>
  <c r="E121" i="89"/>
  <c r="D121" i="89"/>
  <c r="C121" i="89"/>
  <c r="B121" i="89"/>
  <c r="BA120" i="89"/>
  <c r="AZ120" i="89"/>
  <c r="AY120" i="89"/>
  <c r="AX120" i="89"/>
  <c r="AW120" i="89"/>
  <c r="AV120" i="89"/>
  <c r="AU120" i="89"/>
  <c r="AT120" i="89"/>
  <c r="AS120" i="89"/>
  <c r="AR120" i="89"/>
  <c r="AQ120" i="89"/>
  <c r="AP120" i="89"/>
  <c r="AO120" i="89"/>
  <c r="AN120" i="89"/>
  <c r="AM120" i="89"/>
  <c r="AL120" i="89"/>
  <c r="AK120" i="89"/>
  <c r="AJ120" i="89"/>
  <c r="AI120" i="89"/>
  <c r="AH120" i="89"/>
  <c r="AG120" i="89"/>
  <c r="AF120" i="89"/>
  <c r="AE120" i="89"/>
  <c r="AD120" i="89"/>
  <c r="AC120" i="89"/>
  <c r="AB120" i="89"/>
  <c r="AA120" i="89"/>
  <c r="Z120" i="89"/>
  <c r="Y120" i="89"/>
  <c r="X120" i="89"/>
  <c r="W120" i="89"/>
  <c r="V120" i="89"/>
  <c r="U120" i="89"/>
  <c r="T120" i="89"/>
  <c r="S120" i="89"/>
  <c r="R120" i="89"/>
  <c r="Q120" i="89"/>
  <c r="P120" i="89"/>
  <c r="O120" i="89"/>
  <c r="N120" i="89"/>
  <c r="M120" i="89"/>
  <c r="L120" i="89"/>
  <c r="K120" i="89"/>
  <c r="J120" i="89"/>
  <c r="I120" i="89"/>
  <c r="H120" i="89"/>
  <c r="G120" i="89"/>
  <c r="F120" i="89"/>
  <c r="E120" i="89"/>
  <c r="D120" i="89"/>
  <c r="C120" i="89"/>
  <c r="B120" i="89"/>
  <c r="BA119" i="89"/>
  <c r="AZ119" i="89"/>
  <c r="AY119" i="89"/>
  <c r="AX119" i="89"/>
  <c r="AW119" i="89"/>
  <c r="AV119" i="89"/>
  <c r="AU119" i="89"/>
  <c r="AT119" i="89"/>
  <c r="AS119" i="89"/>
  <c r="AR119" i="89"/>
  <c r="AQ119" i="89"/>
  <c r="AP119" i="89"/>
  <c r="AO119" i="89"/>
  <c r="AN119" i="89"/>
  <c r="AM119" i="89"/>
  <c r="AL119" i="89"/>
  <c r="AK119" i="89"/>
  <c r="AJ119" i="89"/>
  <c r="AI119" i="89"/>
  <c r="AH119" i="89"/>
  <c r="AG119" i="89"/>
  <c r="AF119" i="89"/>
  <c r="AE119" i="89"/>
  <c r="AD119" i="89"/>
  <c r="AC119" i="89"/>
  <c r="AB119" i="89"/>
  <c r="AA119" i="89"/>
  <c r="Z119" i="89"/>
  <c r="Y119" i="89"/>
  <c r="X119" i="89"/>
  <c r="W119" i="89"/>
  <c r="V119" i="89"/>
  <c r="U119" i="89"/>
  <c r="T119" i="89"/>
  <c r="S119" i="89"/>
  <c r="R119" i="89"/>
  <c r="Q119" i="89"/>
  <c r="P119" i="89"/>
  <c r="O119" i="89"/>
  <c r="N119" i="89"/>
  <c r="M119" i="89"/>
  <c r="L119" i="89"/>
  <c r="K119" i="89"/>
  <c r="J119" i="89"/>
  <c r="I119" i="89"/>
  <c r="H119" i="89"/>
  <c r="G119" i="89"/>
  <c r="F119" i="89"/>
  <c r="E119" i="89"/>
  <c r="D119" i="89"/>
  <c r="C119" i="89"/>
  <c r="B119" i="89"/>
  <c r="BA118" i="89"/>
  <c r="AZ118" i="89"/>
  <c r="AY118" i="89"/>
  <c r="AX118" i="89"/>
  <c r="AW118" i="89"/>
  <c r="AV118" i="89"/>
  <c r="AU118" i="89"/>
  <c r="AT118" i="89"/>
  <c r="AS118" i="89"/>
  <c r="AR118" i="89"/>
  <c r="AQ118" i="89"/>
  <c r="AP118" i="89"/>
  <c r="AO118" i="89"/>
  <c r="AN118" i="89"/>
  <c r="AM118" i="89"/>
  <c r="AL118" i="89"/>
  <c r="AK118" i="89"/>
  <c r="AJ118" i="89"/>
  <c r="AI118" i="89"/>
  <c r="AH118" i="89"/>
  <c r="AG118" i="89"/>
  <c r="AF118" i="89"/>
  <c r="AE118" i="89"/>
  <c r="AD118" i="89"/>
  <c r="AC118" i="89"/>
  <c r="AB118" i="89"/>
  <c r="AA118" i="89"/>
  <c r="Z118" i="89"/>
  <c r="Y118" i="89"/>
  <c r="X118" i="89"/>
  <c r="W118" i="89"/>
  <c r="V118" i="89"/>
  <c r="U118" i="89"/>
  <c r="T118" i="89"/>
  <c r="S118" i="89"/>
  <c r="R118" i="89"/>
  <c r="Q118" i="89"/>
  <c r="P118" i="89"/>
  <c r="O118" i="89"/>
  <c r="N118" i="89"/>
  <c r="M118" i="89"/>
  <c r="L118" i="89"/>
  <c r="K118" i="89"/>
  <c r="J118" i="89"/>
  <c r="I118" i="89"/>
  <c r="H118" i="89"/>
  <c r="G118" i="89"/>
  <c r="F118" i="89"/>
  <c r="E118" i="89"/>
  <c r="D118" i="89"/>
  <c r="C118" i="89"/>
  <c r="B118" i="89"/>
  <c r="BA117" i="89"/>
  <c r="AZ117" i="89"/>
  <c r="AY117" i="89"/>
  <c r="AX117" i="89"/>
  <c r="AW117" i="89"/>
  <c r="AV117" i="89"/>
  <c r="AU117" i="89"/>
  <c r="AT117" i="89"/>
  <c r="AS117" i="89"/>
  <c r="AR117" i="89"/>
  <c r="AQ117" i="89"/>
  <c r="AP117" i="89"/>
  <c r="AO117" i="89"/>
  <c r="AN117" i="89"/>
  <c r="AM117" i="89"/>
  <c r="AL117" i="89"/>
  <c r="AK117" i="89"/>
  <c r="AJ117" i="89"/>
  <c r="AI117" i="89"/>
  <c r="AH117" i="89"/>
  <c r="AG117" i="89"/>
  <c r="AF117" i="89"/>
  <c r="AE117" i="89"/>
  <c r="AD117" i="89"/>
  <c r="AC117" i="89"/>
  <c r="AB117" i="89"/>
  <c r="AA117" i="89"/>
  <c r="Z117" i="89"/>
  <c r="Y117" i="89"/>
  <c r="X117" i="89"/>
  <c r="W117" i="89"/>
  <c r="V117" i="89"/>
  <c r="U117" i="89"/>
  <c r="T117" i="89"/>
  <c r="S117" i="89"/>
  <c r="R117" i="89"/>
  <c r="Q117" i="89"/>
  <c r="P117" i="89"/>
  <c r="O117" i="89"/>
  <c r="N117" i="89"/>
  <c r="M117" i="89"/>
  <c r="L117" i="89"/>
  <c r="K117" i="89"/>
  <c r="J117" i="89"/>
  <c r="I117" i="89"/>
  <c r="H117" i="89"/>
  <c r="G117" i="89"/>
  <c r="F117" i="89"/>
  <c r="E117" i="89"/>
  <c r="D117" i="89"/>
  <c r="C117" i="89"/>
  <c r="B117" i="89"/>
  <c r="BA116" i="89"/>
  <c r="AZ116" i="89"/>
  <c r="AY116" i="89"/>
  <c r="AX116" i="89"/>
  <c r="AW116" i="89"/>
  <c r="AV116" i="89"/>
  <c r="AU116" i="89"/>
  <c r="AT116" i="89"/>
  <c r="AS116" i="89"/>
  <c r="AR116" i="89"/>
  <c r="AQ116" i="89"/>
  <c r="AP116" i="89"/>
  <c r="AO116" i="89"/>
  <c r="AN116" i="89"/>
  <c r="AM116" i="89"/>
  <c r="AL116" i="89"/>
  <c r="AK116" i="89"/>
  <c r="AJ116" i="89"/>
  <c r="AI116" i="89"/>
  <c r="AH116" i="89"/>
  <c r="AG116" i="89"/>
  <c r="AF116" i="89"/>
  <c r="AE116" i="89"/>
  <c r="AD116" i="89"/>
  <c r="AC116" i="89"/>
  <c r="AB116" i="89"/>
  <c r="AA116" i="89"/>
  <c r="Z116" i="89"/>
  <c r="Y116" i="89"/>
  <c r="X116" i="89"/>
  <c r="W116" i="89"/>
  <c r="V116" i="89"/>
  <c r="U116" i="89"/>
  <c r="T116" i="89"/>
  <c r="S116" i="89"/>
  <c r="R116" i="89"/>
  <c r="Q116" i="89"/>
  <c r="P116" i="89"/>
  <c r="O116" i="89"/>
  <c r="N116" i="89"/>
  <c r="M116" i="89"/>
  <c r="L116" i="89"/>
  <c r="K116" i="89"/>
  <c r="J116" i="89"/>
  <c r="I116" i="89"/>
  <c r="H116" i="89"/>
  <c r="G116" i="89"/>
  <c r="F116" i="89"/>
  <c r="E116" i="89"/>
  <c r="D116" i="89"/>
  <c r="C116" i="89"/>
  <c r="B116" i="89"/>
  <c r="BA115" i="89"/>
  <c r="AZ115" i="89"/>
  <c r="AY115" i="89"/>
  <c r="AX115" i="89"/>
  <c r="AW115" i="89"/>
  <c r="AV115" i="89"/>
  <c r="AU115" i="89"/>
  <c r="AT115" i="89"/>
  <c r="AS115" i="89"/>
  <c r="AR115" i="89"/>
  <c r="AQ115" i="89"/>
  <c r="AP115" i="89"/>
  <c r="AO115" i="89"/>
  <c r="AN115" i="89"/>
  <c r="AM115" i="89"/>
  <c r="AL115" i="89"/>
  <c r="AK115" i="89"/>
  <c r="AJ115" i="89"/>
  <c r="AI115" i="89"/>
  <c r="AH115" i="89"/>
  <c r="AG115" i="89"/>
  <c r="AF115" i="89"/>
  <c r="AE115" i="89"/>
  <c r="AD115" i="89"/>
  <c r="AC115" i="89"/>
  <c r="AB115" i="89"/>
  <c r="AA115" i="89"/>
  <c r="Z115" i="89"/>
  <c r="Y115" i="89"/>
  <c r="X115" i="89"/>
  <c r="W115" i="89"/>
  <c r="V115" i="89"/>
  <c r="U115" i="89"/>
  <c r="T115" i="89"/>
  <c r="S115" i="89"/>
  <c r="R115" i="89"/>
  <c r="Q115" i="89"/>
  <c r="P115" i="89"/>
  <c r="O115" i="89"/>
  <c r="N115" i="89"/>
  <c r="M115" i="89"/>
  <c r="L115" i="89"/>
  <c r="K115" i="89"/>
  <c r="J115" i="89"/>
  <c r="I115" i="89"/>
  <c r="H115" i="89"/>
  <c r="G115" i="89"/>
  <c r="F115" i="89"/>
  <c r="E115" i="89"/>
  <c r="D115" i="89"/>
  <c r="C115" i="89"/>
  <c r="B115" i="89"/>
  <c r="BA114" i="89"/>
  <c r="AZ114" i="89"/>
  <c r="AY114" i="89"/>
  <c r="AX114" i="89"/>
  <c r="AW114" i="89"/>
  <c r="AV114" i="89"/>
  <c r="AU114" i="89"/>
  <c r="AT114" i="89"/>
  <c r="AS114" i="89"/>
  <c r="AR114" i="89"/>
  <c r="AQ114" i="89"/>
  <c r="AP114" i="89"/>
  <c r="AO114" i="89"/>
  <c r="AN114" i="89"/>
  <c r="AM114" i="89"/>
  <c r="AL114" i="89"/>
  <c r="AK114" i="89"/>
  <c r="AJ114" i="89"/>
  <c r="AI114" i="89"/>
  <c r="AH114" i="89"/>
  <c r="AG114" i="89"/>
  <c r="AF114" i="89"/>
  <c r="AE114" i="89"/>
  <c r="AD114" i="89"/>
  <c r="AC114" i="89"/>
  <c r="AB114" i="89"/>
  <c r="AA114" i="89"/>
  <c r="Z114" i="89"/>
  <c r="Y114" i="89"/>
  <c r="X114" i="89"/>
  <c r="W114" i="89"/>
  <c r="V114" i="89"/>
  <c r="U114" i="89"/>
  <c r="T114" i="89"/>
  <c r="S114" i="89"/>
  <c r="R114" i="89"/>
  <c r="Q114" i="89"/>
  <c r="P114" i="89"/>
  <c r="O114" i="89"/>
  <c r="N114" i="89"/>
  <c r="M114" i="89"/>
  <c r="L114" i="89"/>
  <c r="K114" i="89"/>
  <c r="J114" i="89"/>
  <c r="I114" i="89"/>
  <c r="H114" i="89"/>
  <c r="G114" i="89"/>
  <c r="F114" i="89"/>
  <c r="E114" i="89"/>
  <c r="D114" i="89"/>
  <c r="C114" i="89"/>
  <c r="B114" i="89"/>
  <c r="BA113" i="89"/>
  <c r="AZ113" i="89"/>
  <c r="AY113" i="89"/>
  <c r="AX113" i="89"/>
  <c r="AW113" i="89"/>
  <c r="AV113" i="89"/>
  <c r="AU113" i="89"/>
  <c r="AT113" i="89"/>
  <c r="AS113" i="89"/>
  <c r="AR113" i="89"/>
  <c r="AQ113" i="89"/>
  <c r="AP113" i="89"/>
  <c r="AO113" i="89"/>
  <c r="AN113" i="89"/>
  <c r="AM113" i="89"/>
  <c r="AL113" i="89"/>
  <c r="AK113" i="89"/>
  <c r="AJ113" i="89"/>
  <c r="AI113" i="89"/>
  <c r="AH113" i="89"/>
  <c r="AG113" i="89"/>
  <c r="AF113" i="89"/>
  <c r="AE113" i="89"/>
  <c r="AD113" i="89"/>
  <c r="AC113" i="89"/>
  <c r="AB113" i="89"/>
  <c r="AA113" i="89"/>
  <c r="Z113" i="89"/>
  <c r="Y113" i="89"/>
  <c r="X113" i="89"/>
  <c r="W113" i="89"/>
  <c r="V113" i="89"/>
  <c r="U113" i="89"/>
  <c r="T113" i="89"/>
  <c r="S113" i="89"/>
  <c r="R113" i="89"/>
  <c r="Q113" i="89"/>
  <c r="P113" i="89"/>
  <c r="O113" i="89"/>
  <c r="N113" i="89"/>
  <c r="M113" i="89"/>
  <c r="L113" i="89"/>
  <c r="K113" i="89"/>
  <c r="J113" i="89"/>
  <c r="I113" i="89"/>
  <c r="H113" i="89"/>
  <c r="G113" i="89"/>
  <c r="F113" i="89"/>
  <c r="E113" i="89"/>
  <c r="D113" i="89"/>
  <c r="C113" i="89"/>
  <c r="B113" i="89"/>
  <c r="BA112" i="89"/>
  <c r="AZ112" i="89"/>
  <c r="AY112" i="89"/>
  <c r="AX112" i="89"/>
  <c r="AW112" i="89"/>
  <c r="AV112" i="89"/>
  <c r="AU112" i="89"/>
  <c r="AT112" i="89"/>
  <c r="AS112" i="89"/>
  <c r="AR112" i="89"/>
  <c r="AQ112" i="89"/>
  <c r="AP112" i="89"/>
  <c r="AO112" i="89"/>
  <c r="AN112" i="89"/>
  <c r="AM112" i="89"/>
  <c r="AL112" i="89"/>
  <c r="AK112" i="89"/>
  <c r="AJ112" i="89"/>
  <c r="AI112" i="89"/>
  <c r="AH112" i="89"/>
  <c r="AG112" i="89"/>
  <c r="AF112" i="89"/>
  <c r="AE112" i="89"/>
  <c r="AD112" i="89"/>
  <c r="AC112" i="89"/>
  <c r="AB112" i="89"/>
  <c r="AA112" i="89"/>
  <c r="Z112" i="89"/>
  <c r="Y112" i="89"/>
  <c r="X112" i="89"/>
  <c r="W112" i="89"/>
  <c r="V112" i="89"/>
  <c r="U112" i="89"/>
  <c r="T112" i="89"/>
  <c r="S112" i="89"/>
  <c r="R112" i="89"/>
  <c r="Q112" i="89"/>
  <c r="P112" i="89"/>
  <c r="O112" i="89"/>
  <c r="N112" i="89"/>
  <c r="M112" i="89"/>
  <c r="L112" i="89"/>
  <c r="K112" i="89"/>
  <c r="J112" i="89"/>
  <c r="I112" i="89"/>
  <c r="H112" i="89"/>
  <c r="G112" i="89"/>
  <c r="F112" i="89"/>
  <c r="E112" i="89"/>
  <c r="D112" i="89"/>
  <c r="C112" i="89"/>
  <c r="B112" i="89"/>
  <c r="BA111" i="89"/>
  <c r="AZ111" i="89"/>
  <c r="AY111" i="89"/>
  <c r="AX111" i="89"/>
  <c r="AW111" i="89"/>
  <c r="AV111" i="89"/>
  <c r="AU111" i="89"/>
  <c r="AT111" i="89"/>
  <c r="AS111" i="89"/>
  <c r="AR111" i="89"/>
  <c r="AQ111" i="89"/>
  <c r="AP111" i="89"/>
  <c r="AO111" i="89"/>
  <c r="AN111" i="89"/>
  <c r="AM111" i="89"/>
  <c r="AL111" i="89"/>
  <c r="AK111" i="89"/>
  <c r="AJ111" i="89"/>
  <c r="AI111" i="89"/>
  <c r="AH111" i="89"/>
  <c r="AG111" i="89"/>
  <c r="AF111" i="89"/>
  <c r="AE111" i="89"/>
  <c r="AD111" i="89"/>
  <c r="AC111" i="89"/>
  <c r="AB111" i="89"/>
  <c r="AA111" i="89"/>
  <c r="Z111" i="89"/>
  <c r="Y111" i="89"/>
  <c r="X111" i="89"/>
  <c r="W111" i="89"/>
  <c r="V111" i="89"/>
  <c r="U111" i="89"/>
  <c r="T111" i="89"/>
  <c r="S111" i="89"/>
  <c r="R111" i="89"/>
  <c r="Q111" i="89"/>
  <c r="P111" i="89"/>
  <c r="O111" i="89"/>
  <c r="N111" i="89"/>
  <c r="M111" i="89"/>
  <c r="L111" i="89"/>
  <c r="K111" i="89"/>
  <c r="J111" i="89"/>
  <c r="I111" i="89"/>
  <c r="H111" i="89"/>
  <c r="G111" i="89"/>
  <c r="F111" i="89"/>
  <c r="E111" i="89"/>
  <c r="D111" i="89"/>
  <c r="C111" i="89"/>
  <c r="B111" i="89"/>
  <c r="BA110" i="89"/>
  <c r="AZ110" i="89"/>
  <c r="AY110" i="89"/>
  <c r="AX110" i="89"/>
  <c r="AW110" i="89"/>
  <c r="AV110" i="89"/>
  <c r="AU110" i="89"/>
  <c r="AT110" i="89"/>
  <c r="AS110" i="89"/>
  <c r="AR110" i="89"/>
  <c r="AQ110" i="89"/>
  <c r="AP110" i="89"/>
  <c r="AO110" i="89"/>
  <c r="AN110" i="89"/>
  <c r="AM110" i="89"/>
  <c r="AL110" i="89"/>
  <c r="AK110" i="89"/>
  <c r="AJ110" i="89"/>
  <c r="AI110" i="89"/>
  <c r="AH110" i="89"/>
  <c r="AG110" i="89"/>
  <c r="AF110" i="89"/>
  <c r="AE110" i="89"/>
  <c r="AD110" i="89"/>
  <c r="AC110" i="89"/>
  <c r="AB110" i="89"/>
  <c r="AA110" i="89"/>
  <c r="Z110" i="89"/>
  <c r="Y110" i="89"/>
  <c r="X110" i="89"/>
  <c r="W110" i="89"/>
  <c r="V110" i="89"/>
  <c r="U110" i="89"/>
  <c r="T110" i="89"/>
  <c r="S110" i="89"/>
  <c r="R110" i="89"/>
  <c r="Q110" i="89"/>
  <c r="P110" i="89"/>
  <c r="O110" i="89"/>
  <c r="N110" i="89"/>
  <c r="M110" i="89"/>
  <c r="L110" i="89"/>
  <c r="K110" i="89"/>
  <c r="J110" i="89"/>
  <c r="I110" i="89"/>
  <c r="H110" i="89"/>
  <c r="G110" i="89"/>
  <c r="F110" i="89"/>
  <c r="E110" i="89"/>
  <c r="D110" i="89"/>
  <c r="C110" i="89"/>
  <c r="B110" i="89"/>
  <c r="BA109" i="89"/>
  <c r="AZ109" i="89"/>
  <c r="AY109" i="89"/>
  <c r="AX109" i="89"/>
  <c r="AW109" i="89"/>
  <c r="AV109" i="89"/>
  <c r="AU109" i="89"/>
  <c r="AT109" i="89"/>
  <c r="AS109" i="89"/>
  <c r="AR109" i="89"/>
  <c r="AQ109" i="89"/>
  <c r="AP109" i="89"/>
  <c r="AO109" i="89"/>
  <c r="AN109" i="89"/>
  <c r="AM109" i="89"/>
  <c r="AL109" i="89"/>
  <c r="AK109" i="89"/>
  <c r="AJ109" i="89"/>
  <c r="AI109" i="89"/>
  <c r="AH109" i="89"/>
  <c r="AG109" i="89"/>
  <c r="AF109" i="89"/>
  <c r="AE109" i="89"/>
  <c r="AD109" i="89"/>
  <c r="AC109" i="89"/>
  <c r="AB109" i="89"/>
  <c r="AA109" i="89"/>
  <c r="Z109" i="89"/>
  <c r="Y109" i="89"/>
  <c r="X109" i="89"/>
  <c r="W109" i="89"/>
  <c r="V109" i="89"/>
  <c r="U109" i="89"/>
  <c r="T109" i="89"/>
  <c r="S109" i="89"/>
  <c r="R109" i="89"/>
  <c r="Q109" i="89"/>
  <c r="P109" i="89"/>
  <c r="O109" i="89"/>
  <c r="N109" i="89"/>
  <c r="M109" i="89"/>
  <c r="L109" i="89"/>
  <c r="K109" i="89"/>
  <c r="J109" i="89"/>
  <c r="I109" i="89"/>
  <c r="H109" i="89"/>
  <c r="G109" i="89"/>
  <c r="F109" i="89"/>
  <c r="E109" i="89"/>
  <c r="D109" i="89"/>
  <c r="C109" i="89"/>
  <c r="B109" i="89"/>
  <c r="BA108" i="89"/>
  <c r="AZ108" i="89"/>
  <c r="AY108" i="89"/>
  <c r="AX108" i="89"/>
  <c r="AW108" i="89"/>
  <c r="AV108" i="89"/>
  <c r="AU108" i="89"/>
  <c r="AT108" i="89"/>
  <c r="AS108" i="89"/>
  <c r="AR108" i="89"/>
  <c r="AQ108" i="89"/>
  <c r="AP108" i="89"/>
  <c r="AO108" i="89"/>
  <c r="AN108" i="89"/>
  <c r="AM108" i="89"/>
  <c r="AL108" i="89"/>
  <c r="AK108" i="89"/>
  <c r="AJ108" i="89"/>
  <c r="AI108" i="89"/>
  <c r="AH108" i="89"/>
  <c r="AG108" i="89"/>
  <c r="AF108" i="89"/>
  <c r="AE108" i="89"/>
  <c r="AD108" i="89"/>
  <c r="AC108" i="89"/>
  <c r="AB108" i="89"/>
  <c r="AA108" i="89"/>
  <c r="Z108" i="89"/>
  <c r="Y108" i="89"/>
  <c r="X108" i="89"/>
  <c r="W108" i="89"/>
  <c r="V108" i="89"/>
  <c r="U108" i="89"/>
  <c r="T108" i="89"/>
  <c r="S108" i="89"/>
  <c r="R108" i="89"/>
  <c r="Q108" i="89"/>
  <c r="P108" i="89"/>
  <c r="O108" i="89"/>
  <c r="N108" i="89"/>
  <c r="M108" i="89"/>
  <c r="L108" i="89"/>
  <c r="K108" i="89"/>
  <c r="J108" i="89"/>
  <c r="I108" i="89"/>
  <c r="H108" i="89"/>
  <c r="G108" i="89"/>
  <c r="F108" i="89"/>
  <c r="E108" i="89"/>
  <c r="D108" i="89"/>
  <c r="C108" i="89"/>
  <c r="B108" i="89"/>
  <c r="BA107" i="89"/>
  <c r="AZ107" i="89"/>
  <c r="AY107" i="89"/>
  <c r="AX107" i="89"/>
  <c r="AW107" i="89"/>
  <c r="AV107" i="89"/>
  <c r="AU107" i="89"/>
  <c r="AT107" i="89"/>
  <c r="AS107" i="89"/>
  <c r="AR107" i="89"/>
  <c r="AQ107" i="89"/>
  <c r="AP107" i="89"/>
  <c r="AO107" i="89"/>
  <c r="AN107" i="89"/>
  <c r="AM107" i="89"/>
  <c r="AL107" i="89"/>
  <c r="AK107" i="89"/>
  <c r="AJ107" i="89"/>
  <c r="AI107" i="89"/>
  <c r="AH107" i="89"/>
  <c r="AG107" i="89"/>
  <c r="AF107" i="89"/>
  <c r="AE107" i="89"/>
  <c r="AD107" i="89"/>
  <c r="AC107" i="89"/>
  <c r="AB107" i="89"/>
  <c r="AA107" i="89"/>
  <c r="Z107" i="89"/>
  <c r="Y107" i="89"/>
  <c r="X107" i="89"/>
  <c r="W107" i="89"/>
  <c r="V107" i="89"/>
  <c r="U107" i="89"/>
  <c r="T107" i="89"/>
  <c r="S107" i="89"/>
  <c r="R107" i="89"/>
  <c r="Q107" i="89"/>
  <c r="P107" i="89"/>
  <c r="O107" i="89"/>
  <c r="N107" i="89"/>
  <c r="M107" i="89"/>
  <c r="L107" i="89"/>
  <c r="K107" i="89"/>
  <c r="J107" i="89"/>
  <c r="I107" i="89"/>
  <c r="H107" i="89"/>
  <c r="G107" i="89"/>
  <c r="F107" i="89"/>
  <c r="E107" i="89"/>
  <c r="D107" i="89"/>
  <c r="C107" i="89"/>
  <c r="B107" i="89"/>
  <c r="BA106" i="89"/>
  <c r="AZ106" i="89"/>
  <c r="AY106" i="89"/>
  <c r="AX106" i="89"/>
  <c r="AW106" i="89"/>
  <c r="AV106" i="89"/>
  <c r="AU106" i="89"/>
  <c r="AT106" i="89"/>
  <c r="AS106" i="89"/>
  <c r="AR106" i="89"/>
  <c r="AQ106" i="89"/>
  <c r="AP106" i="89"/>
  <c r="AO106" i="89"/>
  <c r="AN106" i="89"/>
  <c r="AM106" i="89"/>
  <c r="AL106" i="89"/>
  <c r="AK106" i="89"/>
  <c r="AJ106" i="89"/>
  <c r="AI106" i="89"/>
  <c r="AH106" i="89"/>
  <c r="AG106" i="89"/>
  <c r="AF106" i="89"/>
  <c r="AE106" i="89"/>
  <c r="AD106" i="89"/>
  <c r="AC106" i="89"/>
  <c r="AB106" i="89"/>
  <c r="AA106" i="89"/>
  <c r="Z106" i="89"/>
  <c r="Y106" i="89"/>
  <c r="X106" i="89"/>
  <c r="W106" i="89"/>
  <c r="V106" i="89"/>
  <c r="U106" i="89"/>
  <c r="T106" i="89"/>
  <c r="S106" i="89"/>
  <c r="R106" i="89"/>
  <c r="Q106" i="89"/>
  <c r="P106" i="89"/>
  <c r="O106" i="89"/>
  <c r="N106" i="89"/>
  <c r="M106" i="89"/>
  <c r="L106" i="89"/>
  <c r="K106" i="89"/>
  <c r="J106" i="89"/>
  <c r="I106" i="89"/>
  <c r="H106" i="89"/>
  <c r="G106" i="89"/>
  <c r="F106" i="89"/>
  <c r="E106" i="89"/>
  <c r="D106" i="89"/>
  <c r="C106" i="89"/>
  <c r="B106" i="89"/>
  <c r="BA105" i="89"/>
  <c r="AZ105" i="89"/>
  <c r="AY105" i="89"/>
  <c r="AX105" i="89"/>
  <c r="AW105" i="89"/>
  <c r="AV105" i="89"/>
  <c r="AU105" i="89"/>
  <c r="AT105" i="89"/>
  <c r="AS105" i="89"/>
  <c r="AR105" i="89"/>
  <c r="AQ105" i="89"/>
  <c r="AP105" i="89"/>
  <c r="AO105" i="89"/>
  <c r="AN105" i="89"/>
  <c r="AM105" i="89"/>
  <c r="AL105" i="89"/>
  <c r="AK105" i="89"/>
  <c r="AJ105" i="89"/>
  <c r="AI105" i="89"/>
  <c r="AH105" i="89"/>
  <c r="AG105" i="89"/>
  <c r="AF105" i="89"/>
  <c r="AE105" i="89"/>
  <c r="AD105" i="89"/>
  <c r="AC105" i="89"/>
  <c r="AB105" i="89"/>
  <c r="AA105" i="89"/>
  <c r="Z105" i="89"/>
  <c r="Y105" i="89"/>
  <c r="X105" i="89"/>
  <c r="W105" i="89"/>
  <c r="V105" i="89"/>
  <c r="U105" i="89"/>
  <c r="T105" i="89"/>
  <c r="S105" i="89"/>
  <c r="R105" i="89"/>
  <c r="Q105" i="89"/>
  <c r="P105" i="89"/>
  <c r="O105" i="89"/>
  <c r="N105" i="89"/>
  <c r="M105" i="89"/>
  <c r="L105" i="89"/>
  <c r="K105" i="89"/>
  <c r="J105" i="89"/>
  <c r="I105" i="89"/>
  <c r="H105" i="89"/>
  <c r="G105" i="89"/>
  <c r="F105" i="89"/>
  <c r="E105" i="89"/>
  <c r="D105" i="89"/>
  <c r="C105" i="89"/>
  <c r="B105" i="89"/>
  <c r="BA104" i="89"/>
  <c r="AZ104" i="89"/>
  <c r="AY104" i="89"/>
  <c r="AX104" i="89"/>
  <c r="AW104" i="89"/>
  <c r="AV104" i="89"/>
  <c r="AU104" i="89"/>
  <c r="AT104" i="89"/>
  <c r="AS104" i="89"/>
  <c r="AR104" i="89"/>
  <c r="AQ104" i="89"/>
  <c r="AP104" i="89"/>
  <c r="AO104" i="89"/>
  <c r="AN104" i="89"/>
  <c r="AM104" i="89"/>
  <c r="AL104" i="89"/>
  <c r="AK104" i="89"/>
  <c r="AJ104" i="89"/>
  <c r="AI104" i="89"/>
  <c r="AH104" i="89"/>
  <c r="AG104" i="89"/>
  <c r="AF104" i="89"/>
  <c r="AE104" i="89"/>
  <c r="AD104" i="89"/>
  <c r="AC104" i="89"/>
  <c r="AB104" i="89"/>
  <c r="AA104" i="89"/>
  <c r="Z104" i="89"/>
  <c r="Y104" i="89"/>
  <c r="X104" i="89"/>
  <c r="W104" i="89"/>
  <c r="V104" i="89"/>
  <c r="U104" i="89"/>
  <c r="T104" i="89"/>
  <c r="S104" i="89"/>
  <c r="R104" i="89"/>
  <c r="Q104" i="89"/>
  <c r="P104" i="89"/>
  <c r="O104" i="89"/>
  <c r="N104" i="89"/>
  <c r="M104" i="89"/>
  <c r="L104" i="89"/>
  <c r="K104" i="89"/>
  <c r="J104" i="89"/>
  <c r="I104" i="89"/>
  <c r="H104" i="89"/>
  <c r="G104" i="89"/>
  <c r="F104" i="89"/>
  <c r="E104" i="89"/>
  <c r="D104" i="89"/>
  <c r="C104" i="89"/>
  <c r="B104" i="89"/>
  <c r="BA103" i="89"/>
  <c r="AZ103" i="89"/>
  <c r="AY103" i="89"/>
  <c r="AX103" i="89"/>
  <c r="AW103" i="89"/>
  <c r="AV103" i="89"/>
  <c r="AU103" i="89"/>
  <c r="AT103" i="89"/>
  <c r="AS103" i="89"/>
  <c r="AR103" i="89"/>
  <c r="AQ103" i="89"/>
  <c r="AP103" i="89"/>
  <c r="AO103" i="89"/>
  <c r="AN103" i="89"/>
  <c r="AM103" i="89"/>
  <c r="AL103" i="89"/>
  <c r="AK103" i="89"/>
  <c r="AJ103" i="89"/>
  <c r="AI103" i="89"/>
  <c r="AH103" i="89"/>
  <c r="AG103" i="89"/>
  <c r="AF103" i="89"/>
  <c r="AE103" i="89"/>
  <c r="AD103" i="89"/>
  <c r="AC103" i="89"/>
  <c r="AB103" i="89"/>
  <c r="AA103" i="89"/>
  <c r="Z103" i="89"/>
  <c r="Y103" i="89"/>
  <c r="X103" i="89"/>
  <c r="W103" i="89"/>
  <c r="V103" i="89"/>
  <c r="U103" i="89"/>
  <c r="T103" i="89"/>
  <c r="S103" i="89"/>
  <c r="R103" i="89"/>
  <c r="Q103" i="89"/>
  <c r="P103" i="89"/>
  <c r="O103" i="89"/>
  <c r="N103" i="89"/>
  <c r="M103" i="89"/>
  <c r="L103" i="89"/>
  <c r="K103" i="89"/>
  <c r="J103" i="89"/>
  <c r="I103" i="89"/>
  <c r="H103" i="89"/>
  <c r="G103" i="89"/>
  <c r="F103" i="89"/>
  <c r="E103" i="89"/>
  <c r="D103" i="89"/>
  <c r="C103" i="89"/>
  <c r="B103" i="89"/>
  <c r="BA102" i="89"/>
  <c r="AZ102" i="89"/>
  <c r="AY102" i="89"/>
  <c r="AX102" i="89"/>
  <c r="AW102" i="89"/>
  <c r="AV102" i="89"/>
  <c r="AU102" i="89"/>
  <c r="AT102" i="89"/>
  <c r="AS102" i="89"/>
  <c r="AR102" i="89"/>
  <c r="AQ102" i="89"/>
  <c r="AP102" i="89"/>
  <c r="AO102" i="89"/>
  <c r="AN102" i="89"/>
  <c r="AM102" i="89"/>
  <c r="AL102" i="89"/>
  <c r="AK102" i="89"/>
  <c r="AJ102" i="89"/>
  <c r="AI102" i="89"/>
  <c r="AH102" i="89"/>
  <c r="AG102" i="89"/>
  <c r="AF102" i="89"/>
  <c r="AE102" i="89"/>
  <c r="AD102" i="89"/>
  <c r="AC102" i="89"/>
  <c r="AB102" i="89"/>
  <c r="AA102" i="89"/>
  <c r="Z102" i="89"/>
  <c r="Y102" i="89"/>
  <c r="X102" i="89"/>
  <c r="W102" i="89"/>
  <c r="V102" i="89"/>
  <c r="U102" i="89"/>
  <c r="T102" i="89"/>
  <c r="S102" i="89"/>
  <c r="R102" i="89"/>
  <c r="Q102" i="89"/>
  <c r="P102" i="89"/>
  <c r="O102" i="89"/>
  <c r="N102" i="89"/>
  <c r="M102" i="89"/>
  <c r="L102" i="89"/>
  <c r="K102" i="89"/>
  <c r="J102" i="89"/>
  <c r="I102" i="89"/>
  <c r="H102" i="89"/>
  <c r="G102" i="89"/>
  <c r="F102" i="89"/>
  <c r="E102" i="89"/>
  <c r="D102" i="89"/>
  <c r="C102" i="89"/>
  <c r="B102" i="89"/>
  <c r="BA101" i="89"/>
  <c r="AZ101" i="89"/>
  <c r="AY101" i="89"/>
  <c r="AX101" i="89"/>
  <c r="AW101" i="89"/>
  <c r="AV101" i="89"/>
  <c r="AU101" i="89"/>
  <c r="AT101" i="89"/>
  <c r="AS101" i="89"/>
  <c r="AR101" i="89"/>
  <c r="AQ101" i="89"/>
  <c r="AP101" i="89"/>
  <c r="AO101" i="89"/>
  <c r="AN101" i="89"/>
  <c r="AM101" i="89"/>
  <c r="AL101" i="89"/>
  <c r="AK101" i="89"/>
  <c r="AJ101" i="89"/>
  <c r="AI101" i="89"/>
  <c r="AH101" i="89"/>
  <c r="AG101" i="89"/>
  <c r="AF101" i="89"/>
  <c r="AE101" i="89"/>
  <c r="AD101" i="89"/>
  <c r="AC101" i="89"/>
  <c r="AB101" i="89"/>
  <c r="AA101" i="89"/>
  <c r="Z101" i="89"/>
  <c r="Y101" i="89"/>
  <c r="X101" i="89"/>
  <c r="W101" i="89"/>
  <c r="V101" i="89"/>
  <c r="U101" i="89"/>
  <c r="T101" i="89"/>
  <c r="S101" i="89"/>
  <c r="R101" i="89"/>
  <c r="Q101" i="89"/>
  <c r="P101" i="89"/>
  <c r="O101" i="89"/>
  <c r="N101" i="89"/>
  <c r="M101" i="89"/>
  <c r="L101" i="89"/>
  <c r="K101" i="89"/>
  <c r="J101" i="89"/>
  <c r="I101" i="89"/>
  <c r="H101" i="89"/>
  <c r="G101" i="89"/>
  <c r="F101" i="89"/>
  <c r="E101" i="89"/>
  <c r="D101" i="89"/>
  <c r="C101" i="89"/>
  <c r="B101" i="89"/>
  <c r="BA100" i="89"/>
  <c r="AZ100" i="89"/>
  <c r="AY100" i="89"/>
  <c r="AX100" i="89"/>
  <c r="AW100" i="89"/>
  <c r="AV100" i="89"/>
  <c r="AU100" i="89"/>
  <c r="AT100" i="89"/>
  <c r="AS100" i="89"/>
  <c r="AR100" i="89"/>
  <c r="AQ100" i="89"/>
  <c r="AP100" i="89"/>
  <c r="AO100" i="89"/>
  <c r="AN100" i="89"/>
  <c r="AM100" i="89"/>
  <c r="AL100" i="89"/>
  <c r="AK100" i="89"/>
  <c r="AJ100" i="89"/>
  <c r="AI100" i="89"/>
  <c r="AH100" i="89"/>
  <c r="AG100" i="89"/>
  <c r="AF100" i="89"/>
  <c r="AE100" i="89"/>
  <c r="AD100" i="89"/>
  <c r="AC100" i="89"/>
  <c r="AB100" i="89"/>
  <c r="AA100" i="89"/>
  <c r="Z100" i="89"/>
  <c r="Y100" i="89"/>
  <c r="X100" i="89"/>
  <c r="W100" i="89"/>
  <c r="V100" i="89"/>
  <c r="U100" i="89"/>
  <c r="T100" i="89"/>
  <c r="S100" i="89"/>
  <c r="R100" i="89"/>
  <c r="Q100" i="89"/>
  <c r="P100" i="89"/>
  <c r="O100" i="89"/>
  <c r="N100" i="89"/>
  <c r="M100" i="89"/>
  <c r="L100" i="89"/>
  <c r="K100" i="89"/>
  <c r="J100" i="89"/>
  <c r="I100" i="89"/>
  <c r="H100" i="89"/>
  <c r="G100" i="89"/>
  <c r="F100" i="89"/>
  <c r="E100" i="89"/>
  <c r="D100" i="89"/>
  <c r="C100" i="89"/>
  <c r="B100" i="89"/>
  <c r="BA99" i="89"/>
  <c r="AZ99" i="89"/>
  <c r="AY99" i="89"/>
  <c r="AX99" i="89"/>
  <c r="AW99" i="89"/>
  <c r="AV99" i="89"/>
  <c r="AU99" i="89"/>
  <c r="AT99" i="89"/>
  <c r="AS99" i="89"/>
  <c r="AR99" i="89"/>
  <c r="AQ99" i="89"/>
  <c r="AP99" i="89"/>
  <c r="AO99" i="89"/>
  <c r="AN99" i="89"/>
  <c r="AM99" i="89"/>
  <c r="AL99" i="89"/>
  <c r="AK99" i="89"/>
  <c r="AJ99" i="89"/>
  <c r="AI99" i="89"/>
  <c r="AH99" i="89"/>
  <c r="AG99" i="89"/>
  <c r="AF99" i="89"/>
  <c r="AE99" i="89"/>
  <c r="AD99" i="89"/>
  <c r="AC99" i="89"/>
  <c r="AB99" i="89"/>
  <c r="AA99" i="89"/>
  <c r="Z99" i="89"/>
  <c r="Y99" i="89"/>
  <c r="X99" i="89"/>
  <c r="W99" i="89"/>
  <c r="V99" i="89"/>
  <c r="U99" i="89"/>
  <c r="T99" i="89"/>
  <c r="S99" i="89"/>
  <c r="R99" i="89"/>
  <c r="Q99" i="89"/>
  <c r="P99" i="89"/>
  <c r="O99" i="89"/>
  <c r="N99" i="89"/>
  <c r="M99" i="89"/>
  <c r="L99" i="89"/>
  <c r="K99" i="89"/>
  <c r="J99" i="89"/>
  <c r="I99" i="89"/>
  <c r="H99" i="89"/>
  <c r="G99" i="89"/>
  <c r="F99" i="89"/>
  <c r="E99" i="89"/>
  <c r="D99" i="89"/>
  <c r="C99" i="89"/>
  <c r="B99" i="89"/>
  <c r="BA98" i="89"/>
  <c r="AZ98" i="89"/>
  <c r="AY98" i="89"/>
  <c r="AX98" i="89"/>
  <c r="AW98" i="89"/>
  <c r="AV98" i="89"/>
  <c r="AU98" i="89"/>
  <c r="AT98" i="89"/>
  <c r="AS98" i="89"/>
  <c r="AR98" i="89"/>
  <c r="AQ98" i="89"/>
  <c r="AP98" i="89"/>
  <c r="AO98" i="89"/>
  <c r="AN98" i="89"/>
  <c r="AM98" i="89"/>
  <c r="AL98" i="89"/>
  <c r="AK98" i="89"/>
  <c r="AJ98" i="89"/>
  <c r="AI98" i="89"/>
  <c r="AH98" i="89"/>
  <c r="AG98" i="89"/>
  <c r="AF98" i="89"/>
  <c r="AE98" i="89"/>
  <c r="AD98" i="89"/>
  <c r="AC98" i="89"/>
  <c r="AB98" i="89"/>
  <c r="AA98" i="89"/>
  <c r="Z98" i="89"/>
  <c r="Y98" i="89"/>
  <c r="X98" i="89"/>
  <c r="W98" i="89"/>
  <c r="V98" i="89"/>
  <c r="U98" i="89"/>
  <c r="T98" i="89"/>
  <c r="S98" i="89"/>
  <c r="R98" i="89"/>
  <c r="Q98" i="89"/>
  <c r="P98" i="89"/>
  <c r="O98" i="89"/>
  <c r="N98" i="89"/>
  <c r="M98" i="89"/>
  <c r="L98" i="89"/>
  <c r="K98" i="89"/>
  <c r="J98" i="89"/>
  <c r="I98" i="89"/>
  <c r="H98" i="89"/>
  <c r="G98" i="89"/>
  <c r="F98" i="89"/>
  <c r="E98" i="89"/>
  <c r="D98" i="89"/>
  <c r="C98" i="89"/>
  <c r="B98" i="89"/>
  <c r="BA97" i="89"/>
  <c r="AZ97" i="89"/>
  <c r="AY97" i="89"/>
  <c r="AX97" i="89"/>
  <c r="AW97" i="89"/>
  <c r="AV97" i="89"/>
  <c r="AU97" i="89"/>
  <c r="AT97" i="89"/>
  <c r="AS97" i="89"/>
  <c r="AR97" i="89"/>
  <c r="AQ97" i="89"/>
  <c r="AP97" i="89"/>
  <c r="AO97" i="89"/>
  <c r="AN97" i="89"/>
  <c r="AM97" i="89"/>
  <c r="AL97" i="89"/>
  <c r="AK97" i="89"/>
  <c r="AJ97" i="89"/>
  <c r="AI97" i="89"/>
  <c r="AH97" i="89"/>
  <c r="AG97" i="89"/>
  <c r="AF97" i="89"/>
  <c r="AE97" i="89"/>
  <c r="AD97" i="89"/>
  <c r="AC97" i="89"/>
  <c r="AB97" i="89"/>
  <c r="AA97" i="89"/>
  <c r="Z97" i="89"/>
  <c r="Y97" i="89"/>
  <c r="X97" i="89"/>
  <c r="W97" i="89"/>
  <c r="V97" i="89"/>
  <c r="U97" i="89"/>
  <c r="T97" i="89"/>
  <c r="S97" i="89"/>
  <c r="R97" i="89"/>
  <c r="Q97" i="89"/>
  <c r="P97" i="89"/>
  <c r="O97" i="89"/>
  <c r="N97" i="89"/>
  <c r="M97" i="89"/>
  <c r="L97" i="89"/>
  <c r="K97" i="89"/>
  <c r="J97" i="89"/>
  <c r="I97" i="89"/>
  <c r="H97" i="89"/>
  <c r="G97" i="89"/>
  <c r="F97" i="89"/>
  <c r="E97" i="89"/>
  <c r="D97" i="89"/>
  <c r="C97" i="89"/>
  <c r="B97" i="89"/>
  <c r="BA96" i="89"/>
  <c r="AZ96" i="89"/>
  <c r="AY96" i="89"/>
  <c r="AX96" i="89"/>
  <c r="AW96" i="89"/>
  <c r="AV96" i="89"/>
  <c r="AU96" i="89"/>
  <c r="AT96" i="89"/>
  <c r="AS96" i="89"/>
  <c r="AR96" i="89"/>
  <c r="AQ96" i="89"/>
  <c r="AP96" i="89"/>
  <c r="AO96" i="89"/>
  <c r="AN96" i="89"/>
  <c r="AM96" i="89"/>
  <c r="AL96" i="89"/>
  <c r="AK96" i="89"/>
  <c r="AJ96" i="89"/>
  <c r="AI96" i="89"/>
  <c r="AH96" i="89"/>
  <c r="AG96" i="89"/>
  <c r="AF96" i="89"/>
  <c r="AE96" i="89"/>
  <c r="AD96" i="89"/>
  <c r="AC96" i="89"/>
  <c r="AB96" i="89"/>
  <c r="AA96" i="89"/>
  <c r="Z96" i="89"/>
  <c r="Y96" i="89"/>
  <c r="X96" i="89"/>
  <c r="W96" i="89"/>
  <c r="V96" i="89"/>
  <c r="U96" i="89"/>
  <c r="T96" i="89"/>
  <c r="S96" i="89"/>
  <c r="R96" i="89"/>
  <c r="Q96" i="89"/>
  <c r="P96" i="89"/>
  <c r="O96" i="89"/>
  <c r="N96" i="89"/>
  <c r="M96" i="89"/>
  <c r="L96" i="89"/>
  <c r="K96" i="89"/>
  <c r="J96" i="89"/>
  <c r="I96" i="89"/>
  <c r="H96" i="89"/>
  <c r="G96" i="89"/>
  <c r="F96" i="89"/>
  <c r="E96" i="89"/>
  <c r="D96" i="89"/>
  <c r="C96" i="89"/>
  <c r="B96" i="89"/>
  <c r="BA95" i="89"/>
  <c r="AZ95" i="89"/>
  <c r="AY95" i="89"/>
  <c r="AX95" i="89"/>
  <c r="AW95" i="89"/>
  <c r="AV95" i="89"/>
  <c r="AU95" i="89"/>
  <c r="AT95" i="89"/>
  <c r="AS95" i="89"/>
  <c r="AR95" i="89"/>
  <c r="AQ95" i="89"/>
  <c r="AP95" i="89"/>
  <c r="AO95" i="89"/>
  <c r="AN95" i="89"/>
  <c r="AM95" i="89"/>
  <c r="AL95" i="89"/>
  <c r="AK95" i="89"/>
  <c r="AJ95" i="89"/>
  <c r="AI95" i="89"/>
  <c r="AH95" i="89"/>
  <c r="AG95" i="89"/>
  <c r="AF95" i="89"/>
  <c r="AE95" i="89"/>
  <c r="AD95" i="89"/>
  <c r="AC95" i="89"/>
  <c r="AB95" i="89"/>
  <c r="AA95" i="89"/>
  <c r="Z95" i="89"/>
  <c r="Y95" i="89"/>
  <c r="X95" i="89"/>
  <c r="W95" i="89"/>
  <c r="V95" i="89"/>
  <c r="U95" i="89"/>
  <c r="T95" i="89"/>
  <c r="S95" i="89"/>
  <c r="R95" i="89"/>
  <c r="Q95" i="89"/>
  <c r="P95" i="89"/>
  <c r="O95" i="89"/>
  <c r="N95" i="89"/>
  <c r="M95" i="89"/>
  <c r="L95" i="89"/>
  <c r="K95" i="89"/>
  <c r="J95" i="89"/>
  <c r="I95" i="89"/>
  <c r="H95" i="89"/>
  <c r="G95" i="89"/>
  <c r="F95" i="89"/>
  <c r="E95" i="89"/>
  <c r="D95" i="89"/>
  <c r="C95" i="89"/>
  <c r="B95" i="89"/>
  <c r="BA94" i="89"/>
  <c r="AZ94" i="89"/>
  <c r="AY94" i="89"/>
  <c r="AX94" i="89"/>
  <c r="AW94" i="89"/>
  <c r="AV94" i="89"/>
  <c r="AU94" i="89"/>
  <c r="AT94" i="89"/>
  <c r="AS94" i="89"/>
  <c r="AR94" i="89"/>
  <c r="AQ94" i="89"/>
  <c r="AP94" i="89"/>
  <c r="AO94" i="89"/>
  <c r="AN94" i="89"/>
  <c r="AM94" i="89"/>
  <c r="AL94" i="89"/>
  <c r="AK94" i="89"/>
  <c r="AJ94" i="89"/>
  <c r="AI94" i="89"/>
  <c r="AH94" i="89"/>
  <c r="AG94" i="89"/>
  <c r="AF94" i="89"/>
  <c r="AE94" i="89"/>
  <c r="AD94" i="89"/>
  <c r="AC94" i="89"/>
  <c r="AB94" i="89"/>
  <c r="AA94" i="89"/>
  <c r="Z94" i="89"/>
  <c r="Y94" i="89"/>
  <c r="X94" i="89"/>
  <c r="W94" i="89"/>
  <c r="V94" i="89"/>
  <c r="U94" i="89"/>
  <c r="T94" i="89"/>
  <c r="S94" i="89"/>
  <c r="R94" i="89"/>
  <c r="Q94" i="89"/>
  <c r="P94" i="89"/>
  <c r="O94" i="89"/>
  <c r="N94" i="89"/>
  <c r="M94" i="89"/>
  <c r="L94" i="89"/>
  <c r="K94" i="89"/>
  <c r="J94" i="89"/>
  <c r="I94" i="89"/>
  <c r="H94" i="89"/>
  <c r="G94" i="89"/>
  <c r="F94" i="89"/>
  <c r="E94" i="89"/>
  <c r="D94" i="89"/>
  <c r="C94" i="89"/>
  <c r="B94" i="89"/>
  <c r="BA93" i="89"/>
  <c r="AZ93" i="89"/>
  <c r="AY93" i="89"/>
  <c r="AX93" i="89"/>
  <c r="AW93" i="89"/>
  <c r="AV93" i="89"/>
  <c r="AU93" i="89"/>
  <c r="AT93" i="89"/>
  <c r="AS93" i="89"/>
  <c r="AR93" i="89"/>
  <c r="AQ93" i="89"/>
  <c r="AP93" i="89"/>
  <c r="AO93" i="89"/>
  <c r="AN93" i="89"/>
  <c r="AM93" i="89"/>
  <c r="AL93" i="89"/>
  <c r="AK93" i="89"/>
  <c r="AJ93" i="89"/>
  <c r="AI93" i="89"/>
  <c r="AH93" i="89"/>
  <c r="AG93" i="89"/>
  <c r="AF93" i="89"/>
  <c r="AE93" i="89"/>
  <c r="AD93" i="89"/>
  <c r="AC93" i="89"/>
  <c r="AB93" i="89"/>
  <c r="AA93" i="89"/>
  <c r="Z93" i="89"/>
  <c r="Y93" i="89"/>
  <c r="X93" i="89"/>
  <c r="W93" i="89"/>
  <c r="V93" i="89"/>
  <c r="U93" i="89"/>
  <c r="T93" i="89"/>
  <c r="S93" i="89"/>
  <c r="R93" i="89"/>
  <c r="Q93" i="89"/>
  <c r="P93" i="89"/>
  <c r="O93" i="89"/>
  <c r="N93" i="89"/>
  <c r="M93" i="89"/>
  <c r="L93" i="89"/>
  <c r="K93" i="89"/>
  <c r="J93" i="89"/>
  <c r="I93" i="89"/>
  <c r="H93" i="89"/>
  <c r="G93" i="89"/>
  <c r="F93" i="89"/>
  <c r="E93" i="89"/>
  <c r="D93" i="89"/>
  <c r="C93" i="89"/>
  <c r="B93" i="89"/>
  <c r="BA92" i="89"/>
  <c r="AZ92" i="89"/>
  <c r="AY92" i="89"/>
  <c r="AX92" i="89"/>
  <c r="AW92" i="89"/>
  <c r="AV92" i="89"/>
  <c r="AU92" i="89"/>
  <c r="AT92" i="89"/>
  <c r="AS92" i="89"/>
  <c r="AR92" i="89"/>
  <c r="AQ92" i="89"/>
  <c r="AP92" i="89"/>
  <c r="AO92" i="89"/>
  <c r="AN92" i="89"/>
  <c r="AM92" i="89"/>
  <c r="AL92" i="89"/>
  <c r="AK92" i="89"/>
  <c r="AJ92" i="89"/>
  <c r="AI92" i="89"/>
  <c r="AH92" i="89"/>
  <c r="AG92" i="89"/>
  <c r="AF92" i="89"/>
  <c r="AE92" i="89"/>
  <c r="AD92" i="89"/>
  <c r="AC92" i="89"/>
  <c r="AB92" i="89"/>
  <c r="AA92" i="89"/>
  <c r="Z92" i="89"/>
  <c r="Y92" i="89"/>
  <c r="X92" i="89"/>
  <c r="W92" i="89"/>
  <c r="V92" i="89"/>
  <c r="U92" i="89"/>
  <c r="T92" i="89"/>
  <c r="S92" i="89"/>
  <c r="R92" i="89"/>
  <c r="Q92" i="89"/>
  <c r="P92" i="89"/>
  <c r="O92" i="89"/>
  <c r="N92" i="89"/>
  <c r="M92" i="89"/>
  <c r="L92" i="89"/>
  <c r="K92" i="89"/>
  <c r="J92" i="89"/>
  <c r="I92" i="89"/>
  <c r="H92" i="89"/>
  <c r="G92" i="89"/>
  <c r="F92" i="89"/>
  <c r="E92" i="89"/>
  <c r="D92" i="89"/>
  <c r="C92" i="89"/>
  <c r="B92" i="89"/>
  <c r="BA91" i="89"/>
  <c r="AZ91" i="89"/>
  <c r="AY91" i="89"/>
  <c r="AX91" i="89"/>
  <c r="AW91" i="89"/>
  <c r="AV91" i="89"/>
  <c r="AU91" i="89"/>
  <c r="AT91" i="89"/>
  <c r="AS91" i="89"/>
  <c r="AR91" i="89"/>
  <c r="AQ91" i="89"/>
  <c r="AP91" i="89"/>
  <c r="AO91" i="89"/>
  <c r="AN91" i="89"/>
  <c r="AM91" i="89"/>
  <c r="AL91" i="89"/>
  <c r="AK91" i="89"/>
  <c r="AJ91" i="89"/>
  <c r="AI91" i="89"/>
  <c r="AH91" i="89"/>
  <c r="AG91" i="89"/>
  <c r="AF91" i="89"/>
  <c r="AE91" i="89"/>
  <c r="AD91" i="89"/>
  <c r="AC91" i="89"/>
  <c r="AB91" i="89"/>
  <c r="AA91" i="89"/>
  <c r="Z91" i="89"/>
  <c r="Y91" i="89"/>
  <c r="X91" i="89"/>
  <c r="W91" i="89"/>
  <c r="V91" i="89"/>
  <c r="U91" i="89"/>
  <c r="T91" i="89"/>
  <c r="S91" i="89"/>
  <c r="R91" i="89"/>
  <c r="Q91" i="89"/>
  <c r="P91" i="89"/>
  <c r="O91" i="89"/>
  <c r="N91" i="89"/>
  <c r="M91" i="89"/>
  <c r="L91" i="89"/>
  <c r="K91" i="89"/>
  <c r="J91" i="89"/>
  <c r="I91" i="89"/>
  <c r="H91" i="89"/>
  <c r="G91" i="89"/>
  <c r="F91" i="89"/>
  <c r="E91" i="89"/>
  <c r="D91" i="89"/>
  <c r="C91" i="89"/>
  <c r="B91" i="89"/>
  <c r="BA90" i="89"/>
  <c r="AZ90" i="89"/>
  <c r="AY90" i="89"/>
  <c r="AX90" i="89"/>
  <c r="AW90" i="89"/>
  <c r="AV90" i="89"/>
  <c r="AU90" i="89"/>
  <c r="AT90" i="89"/>
  <c r="AS90" i="89"/>
  <c r="AR90" i="89"/>
  <c r="AQ90" i="89"/>
  <c r="AP90" i="89"/>
  <c r="AO90" i="89"/>
  <c r="AN90" i="89"/>
  <c r="AM90" i="89"/>
  <c r="AL90" i="89"/>
  <c r="AK90" i="89"/>
  <c r="AJ90" i="89"/>
  <c r="AI90" i="89"/>
  <c r="AH90" i="89"/>
  <c r="AG90" i="89"/>
  <c r="AF90" i="89"/>
  <c r="AE90" i="89"/>
  <c r="AD90" i="89"/>
  <c r="AC90" i="89"/>
  <c r="AB90" i="89"/>
  <c r="AA90" i="89"/>
  <c r="Z90" i="89"/>
  <c r="Y90" i="89"/>
  <c r="X90" i="89"/>
  <c r="W90" i="89"/>
  <c r="V90" i="89"/>
  <c r="U90" i="89"/>
  <c r="T90" i="89"/>
  <c r="S90" i="89"/>
  <c r="R90" i="89"/>
  <c r="Q90" i="89"/>
  <c r="P90" i="89"/>
  <c r="O90" i="89"/>
  <c r="N90" i="89"/>
  <c r="M90" i="89"/>
  <c r="L90" i="89"/>
  <c r="K90" i="89"/>
  <c r="J90" i="89"/>
  <c r="I90" i="89"/>
  <c r="H90" i="89"/>
  <c r="G90" i="89"/>
  <c r="F90" i="89"/>
  <c r="E90" i="89"/>
  <c r="D90" i="89"/>
  <c r="C90" i="89"/>
  <c r="B90" i="89"/>
  <c r="BA89" i="89"/>
  <c r="AZ89" i="89"/>
  <c r="AY89" i="89"/>
  <c r="AX89" i="89"/>
  <c r="AW89" i="89"/>
  <c r="AV89" i="89"/>
  <c r="AU89" i="89"/>
  <c r="AT89" i="89"/>
  <c r="AS89" i="89"/>
  <c r="AR89" i="89"/>
  <c r="AQ89" i="89"/>
  <c r="AP89" i="89"/>
  <c r="AO89" i="89"/>
  <c r="AN89" i="89"/>
  <c r="AM89" i="89"/>
  <c r="AL89" i="89"/>
  <c r="AK89" i="89"/>
  <c r="AJ89" i="89"/>
  <c r="AI89" i="89"/>
  <c r="AH89" i="89"/>
  <c r="AG89" i="89"/>
  <c r="AF89" i="89"/>
  <c r="AE89" i="89"/>
  <c r="AD89" i="89"/>
  <c r="AC89" i="89"/>
  <c r="AB89" i="89"/>
  <c r="AA89" i="89"/>
  <c r="Z89" i="89"/>
  <c r="Y89" i="89"/>
  <c r="X89" i="89"/>
  <c r="W89" i="89"/>
  <c r="V89" i="89"/>
  <c r="U89" i="89"/>
  <c r="T89" i="89"/>
  <c r="S89" i="89"/>
  <c r="R89" i="89"/>
  <c r="Q89" i="89"/>
  <c r="P89" i="89"/>
  <c r="O89" i="89"/>
  <c r="N89" i="89"/>
  <c r="M89" i="89"/>
  <c r="L89" i="89"/>
  <c r="K89" i="89"/>
  <c r="J89" i="89"/>
  <c r="I89" i="89"/>
  <c r="H89" i="89"/>
  <c r="G89" i="89"/>
  <c r="F89" i="89"/>
  <c r="E89" i="89"/>
  <c r="D89" i="89"/>
  <c r="C89" i="89"/>
  <c r="B89" i="89"/>
  <c r="BA88" i="89"/>
  <c r="AZ88" i="89"/>
  <c r="AY88" i="89"/>
  <c r="AX88" i="89"/>
  <c r="AW88" i="89"/>
  <c r="AV88" i="89"/>
  <c r="AU88" i="89"/>
  <c r="AT88" i="89"/>
  <c r="AS88" i="89"/>
  <c r="AR88" i="89"/>
  <c r="AQ88" i="89"/>
  <c r="AP88" i="89"/>
  <c r="AO88" i="89"/>
  <c r="AN88" i="89"/>
  <c r="AM88" i="89"/>
  <c r="AL88" i="89"/>
  <c r="AK88" i="89"/>
  <c r="AJ88" i="89"/>
  <c r="AI88" i="89"/>
  <c r="AH88" i="89"/>
  <c r="AG88" i="89"/>
  <c r="AF88" i="89"/>
  <c r="AE88" i="89"/>
  <c r="AD88" i="89"/>
  <c r="AC88" i="89"/>
  <c r="AB88" i="89"/>
  <c r="AA88" i="89"/>
  <c r="Z88" i="89"/>
  <c r="Y88" i="89"/>
  <c r="X88" i="89"/>
  <c r="W88" i="89"/>
  <c r="V88" i="89"/>
  <c r="U88" i="89"/>
  <c r="T88" i="89"/>
  <c r="S88" i="89"/>
  <c r="R88" i="89"/>
  <c r="Q88" i="89"/>
  <c r="P88" i="89"/>
  <c r="O88" i="89"/>
  <c r="N88" i="89"/>
  <c r="M88" i="89"/>
  <c r="L88" i="89"/>
  <c r="K88" i="89"/>
  <c r="J88" i="89"/>
  <c r="I88" i="89"/>
  <c r="H88" i="89"/>
  <c r="G88" i="89"/>
  <c r="F88" i="89"/>
  <c r="E88" i="89"/>
  <c r="D88" i="89"/>
  <c r="C88" i="89"/>
  <c r="B88" i="89"/>
  <c r="BA87" i="89"/>
  <c r="AZ87" i="89"/>
  <c r="AY87" i="89"/>
  <c r="AX87" i="89"/>
  <c r="AW87" i="89"/>
  <c r="AV87" i="89"/>
  <c r="AU87" i="89"/>
  <c r="AT87" i="89"/>
  <c r="AS87" i="89"/>
  <c r="AR87" i="89"/>
  <c r="AQ87" i="89"/>
  <c r="AP87" i="89"/>
  <c r="AO87" i="89"/>
  <c r="AN87" i="89"/>
  <c r="AM87" i="89"/>
  <c r="AL87" i="89"/>
  <c r="AK87" i="89"/>
  <c r="AJ87" i="89"/>
  <c r="AI87" i="89"/>
  <c r="AH87" i="89"/>
  <c r="AG87" i="89"/>
  <c r="AF87" i="89"/>
  <c r="AE87" i="89"/>
  <c r="AD87" i="89"/>
  <c r="AC87" i="89"/>
  <c r="AB87" i="89"/>
  <c r="AA87" i="89"/>
  <c r="Z87" i="89"/>
  <c r="Y87" i="89"/>
  <c r="X87" i="89"/>
  <c r="W87" i="89"/>
  <c r="V87" i="89"/>
  <c r="U87" i="89"/>
  <c r="T87" i="89"/>
  <c r="S87" i="89"/>
  <c r="R87" i="89"/>
  <c r="Q87" i="89"/>
  <c r="P87" i="89"/>
  <c r="O87" i="89"/>
  <c r="N87" i="89"/>
  <c r="M87" i="89"/>
  <c r="L87" i="89"/>
  <c r="K87" i="89"/>
  <c r="J87" i="89"/>
  <c r="I87" i="89"/>
  <c r="H87" i="89"/>
  <c r="G87" i="89"/>
  <c r="F87" i="89"/>
  <c r="E87" i="89"/>
  <c r="D87" i="89"/>
  <c r="C87" i="89"/>
  <c r="B87" i="89"/>
  <c r="BA86" i="89"/>
  <c r="AZ86" i="89"/>
  <c r="AY86" i="89"/>
  <c r="AX86" i="89"/>
  <c r="AW86" i="89"/>
  <c r="AV86" i="89"/>
  <c r="AU86" i="89"/>
  <c r="AT86" i="89"/>
  <c r="AS86" i="89"/>
  <c r="AR86" i="89"/>
  <c r="AQ86" i="89"/>
  <c r="AP86" i="89"/>
  <c r="AO86" i="89"/>
  <c r="AN86" i="89"/>
  <c r="AM86" i="89"/>
  <c r="AL86" i="89"/>
  <c r="AK86" i="89"/>
  <c r="AJ86" i="89"/>
  <c r="AI86" i="89"/>
  <c r="AH86" i="89"/>
  <c r="AG86" i="89"/>
  <c r="AF86" i="89"/>
  <c r="AE86" i="89"/>
  <c r="AD86" i="89"/>
  <c r="AC86" i="89"/>
  <c r="AB86" i="89"/>
  <c r="AA86" i="89"/>
  <c r="Z86" i="89"/>
  <c r="Y86" i="89"/>
  <c r="X86" i="89"/>
  <c r="W86" i="89"/>
  <c r="V86" i="89"/>
  <c r="U86" i="89"/>
  <c r="T86" i="89"/>
  <c r="S86" i="89"/>
  <c r="R86" i="89"/>
  <c r="Q86" i="89"/>
  <c r="P86" i="89"/>
  <c r="O86" i="89"/>
  <c r="N86" i="89"/>
  <c r="M86" i="89"/>
  <c r="L86" i="89"/>
  <c r="K86" i="89"/>
  <c r="J86" i="89"/>
  <c r="I86" i="89"/>
  <c r="H86" i="89"/>
  <c r="G86" i="89"/>
  <c r="F86" i="89"/>
  <c r="E86" i="89"/>
  <c r="D86" i="89"/>
  <c r="C86" i="89"/>
  <c r="B86" i="89"/>
  <c r="BA85" i="89"/>
  <c r="AZ85" i="89"/>
  <c r="AY85" i="89"/>
  <c r="AX85" i="89"/>
  <c r="AW85" i="89"/>
  <c r="AV85" i="89"/>
  <c r="AU85" i="89"/>
  <c r="AT85" i="89"/>
  <c r="AS85" i="89"/>
  <c r="AR85" i="89"/>
  <c r="AQ85" i="89"/>
  <c r="AP85" i="89"/>
  <c r="AO85" i="89"/>
  <c r="AN85" i="89"/>
  <c r="AM85" i="89"/>
  <c r="AL85" i="89"/>
  <c r="AK85" i="89"/>
  <c r="AJ85" i="89"/>
  <c r="AI85" i="89"/>
  <c r="AH85" i="89"/>
  <c r="AG85" i="89"/>
  <c r="AF85" i="89"/>
  <c r="AE85" i="89"/>
  <c r="AD85" i="89"/>
  <c r="AC85" i="89"/>
  <c r="AB85" i="89"/>
  <c r="AA85" i="89"/>
  <c r="Z85" i="89"/>
  <c r="Y85" i="89"/>
  <c r="X85" i="89"/>
  <c r="W85" i="89"/>
  <c r="V85" i="89"/>
  <c r="U85" i="89"/>
  <c r="T85" i="89"/>
  <c r="S85" i="89"/>
  <c r="R85" i="89"/>
  <c r="Q85" i="89"/>
  <c r="P85" i="89"/>
  <c r="O85" i="89"/>
  <c r="N85" i="89"/>
  <c r="M85" i="89"/>
  <c r="L85" i="89"/>
  <c r="K85" i="89"/>
  <c r="J85" i="89"/>
  <c r="I85" i="89"/>
  <c r="H85" i="89"/>
  <c r="G85" i="89"/>
  <c r="F85" i="89"/>
  <c r="E85" i="89"/>
  <c r="D85" i="89"/>
  <c r="C85" i="89"/>
  <c r="B85" i="89"/>
  <c r="BA84" i="89"/>
  <c r="AZ84" i="89"/>
  <c r="AY84" i="89"/>
  <c r="AX84" i="89"/>
  <c r="AW84" i="89"/>
  <c r="AV84" i="89"/>
  <c r="AU84" i="89"/>
  <c r="AT84" i="89"/>
  <c r="AS84" i="89"/>
  <c r="AR84" i="89"/>
  <c r="AQ84" i="89"/>
  <c r="AP84" i="89"/>
  <c r="AO84" i="89"/>
  <c r="AN84" i="89"/>
  <c r="AM84" i="89"/>
  <c r="AL84" i="89"/>
  <c r="AK84" i="89"/>
  <c r="AJ84" i="89"/>
  <c r="AI84" i="89"/>
  <c r="AH84" i="89"/>
  <c r="AG84" i="89"/>
  <c r="AF84" i="89"/>
  <c r="AE84" i="89"/>
  <c r="AD84" i="89"/>
  <c r="AC84" i="89"/>
  <c r="AB84" i="89"/>
  <c r="AA84" i="89"/>
  <c r="Z84" i="89"/>
  <c r="Y84" i="89"/>
  <c r="X84" i="89"/>
  <c r="W84" i="89"/>
  <c r="V84" i="89"/>
  <c r="U84" i="89"/>
  <c r="T84" i="89"/>
  <c r="S84" i="89"/>
  <c r="R84" i="89"/>
  <c r="Q84" i="89"/>
  <c r="P84" i="89"/>
  <c r="O84" i="89"/>
  <c r="N84" i="89"/>
  <c r="M84" i="89"/>
  <c r="L84" i="89"/>
  <c r="K84" i="89"/>
  <c r="J84" i="89"/>
  <c r="I84" i="89"/>
  <c r="H84" i="89"/>
  <c r="G84" i="89"/>
  <c r="F84" i="89"/>
  <c r="E84" i="89"/>
  <c r="D84" i="89"/>
  <c r="C84" i="89"/>
  <c r="B84" i="89"/>
  <c r="BA83" i="89"/>
  <c r="AZ83" i="89"/>
  <c r="AY83" i="89"/>
  <c r="AX83" i="89"/>
  <c r="AW83" i="89"/>
  <c r="AV83" i="89"/>
  <c r="AU83" i="89"/>
  <c r="AT83" i="89"/>
  <c r="AS83" i="89"/>
  <c r="AR83" i="89"/>
  <c r="AQ83" i="89"/>
  <c r="AP83" i="89"/>
  <c r="AO83" i="89"/>
  <c r="AN83" i="89"/>
  <c r="AM83" i="89"/>
  <c r="AL83" i="89"/>
  <c r="AK83" i="89"/>
  <c r="AJ83" i="89"/>
  <c r="AI83" i="89"/>
  <c r="AH83" i="89"/>
  <c r="AG83" i="89"/>
  <c r="AF83" i="89"/>
  <c r="AE83" i="89"/>
  <c r="AD83" i="89"/>
  <c r="AC83" i="89"/>
  <c r="AB83" i="89"/>
  <c r="AA83" i="89"/>
  <c r="Z83" i="89"/>
  <c r="Y83" i="89"/>
  <c r="X83" i="89"/>
  <c r="W83" i="89"/>
  <c r="V83" i="89"/>
  <c r="U83" i="89"/>
  <c r="T83" i="89"/>
  <c r="S83" i="89"/>
  <c r="R83" i="89"/>
  <c r="Q83" i="89"/>
  <c r="P83" i="89"/>
  <c r="O83" i="89"/>
  <c r="N83" i="89"/>
  <c r="M83" i="89"/>
  <c r="L83" i="89"/>
  <c r="K83" i="89"/>
  <c r="J83" i="89"/>
  <c r="I83" i="89"/>
  <c r="H83" i="89"/>
  <c r="G83" i="89"/>
  <c r="F83" i="89"/>
  <c r="E83" i="89"/>
  <c r="D83" i="89"/>
  <c r="C83" i="89"/>
  <c r="B83" i="89"/>
  <c r="BA82" i="89"/>
  <c r="AZ82" i="89"/>
  <c r="AY82" i="89"/>
  <c r="AX82" i="89"/>
  <c r="AW82" i="89"/>
  <c r="AV82" i="89"/>
  <c r="AU82" i="89"/>
  <c r="AT82" i="89"/>
  <c r="AS82" i="89"/>
  <c r="AR82" i="89"/>
  <c r="AQ82" i="89"/>
  <c r="AP82" i="89"/>
  <c r="AO82" i="89"/>
  <c r="AN82" i="89"/>
  <c r="AM82" i="89"/>
  <c r="AL82" i="89"/>
  <c r="AK82" i="89"/>
  <c r="AJ82" i="89"/>
  <c r="AI82" i="89"/>
  <c r="AH82" i="89"/>
  <c r="AG82" i="89"/>
  <c r="AF82" i="89"/>
  <c r="AE82" i="89"/>
  <c r="AD82" i="89"/>
  <c r="AC82" i="89"/>
  <c r="AB82" i="89"/>
  <c r="AA82" i="89"/>
  <c r="Z82" i="89"/>
  <c r="Y82" i="89"/>
  <c r="X82" i="89"/>
  <c r="W82" i="89"/>
  <c r="V82" i="89"/>
  <c r="U82" i="89"/>
  <c r="T82" i="89"/>
  <c r="S82" i="89"/>
  <c r="R82" i="89"/>
  <c r="Q82" i="89"/>
  <c r="P82" i="89"/>
  <c r="O82" i="89"/>
  <c r="N82" i="89"/>
  <c r="M82" i="89"/>
  <c r="L82" i="89"/>
  <c r="K82" i="89"/>
  <c r="J82" i="89"/>
  <c r="I82" i="89"/>
  <c r="H82" i="89"/>
  <c r="G82" i="89"/>
  <c r="F82" i="89"/>
  <c r="E82" i="89"/>
  <c r="D82" i="89"/>
  <c r="C82" i="89"/>
  <c r="B82" i="89"/>
  <c r="BA81" i="89"/>
  <c r="AZ81" i="89"/>
  <c r="AY81" i="89"/>
  <c r="AX81" i="89"/>
  <c r="AW81" i="89"/>
  <c r="AV81" i="89"/>
  <c r="AU81" i="89"/>
  <c r="AT81" i="89"/>
  <c r="AS81" i="89"/>
  <c r="AR81" i="89"/>
  <c r="AQ81" i="89"/>
  <c r="AP81" i="89"/>
  <c r="AO81" i="89"/>
  <c r="AN81" i="89"/>
  <c r="AM81" i="89"/>
  <c r="AL81" i="89"/>
  <c r="AK81" i="89"/>
  <c r="AJ81" i="89"/>
  <c r="AI81" i="89"/>
  <c r="AH81" i="89"/>
  <c r="AG81" i="89"/>
  <c r="AF81" i="89"/>
  <c r="AE81" i="89"/>
  <c r="AD81" i="89"/>
  <c r="AC81" i="89"/>
  <c r="AB81" i="89"/>
  <c r="AA81" i="89"/>
  <c r="Z81" i="89"/>
  <c r="Y81" i="89"/>
  <c r="X81" i="89"/>
  <c r="W81" i="89"/>
  <c r="V81" i="89"/>
  <c r="U81" i="89"/>
  <c r="T81" i="89"/>
  <c r="S81" i="89"/>
  <c r="R81" i="89"/>
  <c r="Q81" i="89"/>
  <c r="P81" i="89"/>
  <c r="O81" i="89"/>
  <c r="N81" i="89"/>
  <c r="M81" i="89"/>
  <c r="L81" i="89"/>
  <c r="K81" i="89"/>
  <c r="J81" i="89"/>
  <c r="I81" i="89"/>
  <c r="H81" i="89"/>
  <c r="G81" i="89"/>
  <c r="F81" i="89"/>
  <c r="E81" i="89"/>
  <c r="D81" i="89"/>
  <c r="C81" i="89"/>
  <c r="B81" i="89"/>
  <c r="BA80" i="89"/>
  <c r="AZ80" i="89"/>
  <c r="AY80" i="89"/>
  <c r="AX80" i="89"/>
  <c r="AW80" i="89"/>
  <c r="AV80" i="89"/>
  <c r="AU80" i="89"/>
  <c r="AT80" i="89"/>
  <c r="AS80" i="89"/>
  <c r="AR80" i="89"/>
  <c r="AQ80" i="89"/>
  <c r="AP80" i="89"/>
  <c r="AO80" i="89"/>
  <c r="AN80" i="89"/>
  <c r="AM80" i="89"/>
  <c r="AL80" i="89"/>
  <c r="AK80" i="89"/>
  <c r="AJ80" i="89"/>
  <c r="AI80" i="89"/>
  <c r="AH80" i="89"/>
  <c r="AG80" i="89"/>
  <c r="AF80" i="89"/>
  <c r="AE80" i="89"/>
  <c r="AD80" i="89"/>
  <c r="AC80" i="89"/>
  <c r="AB80" i="89"/>
  <c r="AA80" i="89"/>
  <c r="Z80" i="89"/>
  <c r="Y80" i="89"/>
  <c r="X80" i="89"/>
  <c r="W80" i="89"/>
  <c r="V80" i="89"/>
  <c r="U80" i="89"/>
  <c r="T80" i="89"/>
  <c r="S80" i="89"/>
  <c r="R80" i="89"/>
  <c r="Q80" i="89"/>
  <c r="P80" i="89"/>
  <c r="O80" i="89"/>
  <c r="N80" i="89"/>
  <c r="M80" i="89"/>
  <c r="L80" i="89"/>
  <c r="K80" i="89"/>
  <c r="J80" i="89"/>
  <c r="I80" i="89"/>
  <c r="H80" i="89"/>
  <c r="G80" i="89"/>
  <c r="F80" i="89"/>
  <c r="E80" i="89"/>
  <c r="D80" i="89"/>
  <c r="C80" i="89"/>
  <c r="B80" i="89"/>
  <c r="BA79" i="89"/>
  <c r="AZ79" i="89"/>
  <c r="AY79" i="89"/>
  <c r="AX79" i="89"/>
  <c r="AW79" i="89"/>
  <c r="AV79" i="89"/>
  <c r="AU79" i="89"/>
  <c r="AT79" i="89"/>
  <c r="AS79" i="89"/>
  <c r="AR79" i="89"/>
  <c r="AQ79" i="89"/>
  <c r="AP79" i="89"/>
  <c r="AO79" i="89"/>
  <c r="AN79" i="89"/>
  <c r="AM79" i="89"/>
  <c r="AL79" i="89"/>
  <c r="AK79" i="89"/>
  <c r="AJ79" i="89"/>
  <c r="AI79" i="89"/>
  <c r="AH79" i="89"/>
  <c r="AG79" i="89"/>
  <c r="AF79" i="89"/>
  <c r="AE79" i="89"/>
  <c r="AD79" i="89"/>
  <c r="AC79" i="89"/>
  <c r="AB79" i="89"/>
  <c r="AA79" i="89"/>
  <c r="Z79" i="89"/>
  <c r="Y79" i="89"/>
  <c r="X79" i="89"/>
  <c r="W79" i="89"/>
  <c r="V79" i="89"/>
  <c r="U79" i="89"/>
  <c r="T79" i="89"/>
  <c r="S79" i="89"/>
  <c r="R79" i="89"/>
  <c r="Q79" i="89"/>
  <c r="P79" i="89"/>
  <c r="O79" i="89"/>
  <c r="N79" i="89"/>
  <c r="M79" i="89"/>
  <c r="L79" i="89"/>
  <c r="K79" i="89"/>
  <c r="J79" i="89"/>
  <c r="I79" i="89"/>
  <c r="H79" i="89"/>
  <c r="G79" i="89"/>
  <c r="F79" i="89"/>
  <c r="E79" i="89"/>
  <c r="D79" i="89"/>
  <c r="C79" i="89"/>
  <c r="B79" i="89"/>
  <c r="BA78" i="89"/>
  <c r="AZ78" i="89"/>
  <c r="AY78" i="89"/>
  <c r="AX78" i="89"/>
  <c r="AW78" i="89"/>
  <c r="AV78" i="89"/>
  <c r="AU78" i="89"/>
  <c r="AT78" i="89"/>
  <c r="AS78" i="89"/>
  <c r="AR78" i="89"/>
  <c r="AQ78" i="89"/>
  <c r="AP78" i="89"/>
  <c r="AO78" i="89"/>
  <c r="AN78" i="89"/>
  <c r="AM78" i="89"/>
  <c r="AL78" i="89"/>
  <c r="AK78" i="89"/>
  <c r="AJ78" i="89"/>
  <c r="AI78" i="89"/>
  <c r="AH78" i="89"/>
  <c r="AG78" i="89"/>
  <c r="AF78" i="89"/>
  <c r="AE78" i="89"/>
  <c r="AD78" i="89"/>
  <c r="AC78" i="89"/>
  <c r="AB78" i="89"/>
  <c r="AA78" i="89"/>
  <c r="Z78" i="89"/>
  <c r="Y78" i="89"/>
  <c r="X78" i="89"/>
  <c r="W78" i="89"/>
  <c r="V78" i="89"/>
  <c r="U78" i="89"/>
  <c r="T78" i="89"/>
  <c r="S78" i="89"/>
  <c r="R78" i="89"/>
  <c r="Q78" i="89"/>
  <c r="P78" i="89"/>
  <c r="O78" i="89"/>
  <c r="N78" i="89"/>
  <c r="M78" i="89"/>
  <c r="L78" i="89"/>
  <c r="K78" i="89"/>
  <c r="J78" i="89"/>
  <c r="I78" i="89"/>
  <c r="H78" i="89"/>
  <c r="G78" i="89"/>
  <c r="F78" i="89"/>
  <c r="E78" i="89"/>
  <c r="D78" i="89"/>
  <c r="C78" i="89"/>
  <c r="B78" i="89"/>
  <c r="BA77" i="89"/>
  <c r="AZ77" i="89"/>
  <c r="AY77" i="89"/>
  <c r="AX77" i="89"/>
  <c r="AW77" i="89"/>
  <c r="AV77" i="89"/>
  <c r="AU77" i="89"/>
  <c r="AT77" i="89"/>
  <c r="AS77" i="89"/>
  <c r="AR77" i="89"/>
  <c r="AQ77" i="89"/>
  <c r="AP77" i="89"/>
  <c r="AO77" i="89"/>
  <c r="AN77" i="89"/>
  <c r="AM77" i="89"/>
  <c r="AL77" i="89"/>
  <c r="AK77" i="89"/>
  <c r="AJ77" i="89"/>
  <c r="AI77" i="89"/>
  <c r="AH77" i="89"/>
  <c r="AG77" i="89"/>
  <c r="AF77" i="89"/>
  <c r="AE77" i="89"/>
  <c r="AD77" i="89"/>
  <c r="AC77" i="89"/>
  <c r="AB77" i="89"/>
  <c r="AA77" i="89"/>
  <c r="Z77" i="89"/>
  <c r="Y77" i="89"/>
  <c r="X77" i="89"/>
  <c r="W77" i="89"/>
  <c r="V77" i="89"/>
  <c r="U77" i="89"/>
  <c r="T77" i="89"/>
  <c r="S77" i="89"/>
  <c r="R77" i="89"/>
  <c r="Q77" i="89"/>
  <c r="P77" i="89"/>
  <c r="O77" i="89"/>
  <c r="N77" i="89"/>
  <c r="M77" i="89"/>
  <c r="L77" i="89"/>
  <c r="K77" i="89"/>
  <c r="J77" i="89"/>
  <c r="I77" i="89"/>
  <c r="H77" i="89"/>
  <c r="G77" i="89"/>
  <c r="F77" i="89"/>
  <c r="E77" i="89"/>
  <c r="D77" i="89"/>
  <c r="C77" i="89"/>
  <c r="B77" i="89"/>
  <c r="BA76" i="89"/>
  <c r="AZ76" i="89"/>
  <c r="AY76" i="89"/>
  <c r="AX76" i="89"/>
  <c r="AW76" i="89"/>
  <c r="AV76" i="89"/>
  <c r="AU76" i="89"/>
  <c r="AT76" i="89"/>
  <c r="AS76" i="89"/>
  <c r="AR76" i="89"/>
  <c r="AQ76" i="89"/>
  <c r="AP76" i="89"/>
  <c r="AO76" i="89"/>
  <c r="AN76" i="89"/>
  <c r="AM76" i="89"/>
  <c r="AL76" i="89"/>
  <c r="AK76" i="89"/>
  <c r="AJ76" i="89"/>
  <c r="AI76" i="89"/>
  <c r="AH76" i="89"/>
  <c r="AG76" i="89"/>
  <c r="AF76" i="89"/>
  <c r="AE76" i="89"/>
  <c r="AD76" i="89"/>
  <c r="AC76" i="89"/>
  <c r="AB76" i="89"/>
  <c r="AA76" i="89"/>
  <c r="Z76" i="89"/>
  <c r="Y76" i="89"/>
  <c r="X76" i="89"/>
  <c r="W76" i="89"/>
  <c r="V76" i="89"/>
  <c r="U76" i="89"/>
  <c r="T76" i="89"/>
  <c r="S76" i="89"/>
  <c r="R76" i="89"/>
  <c r="Q76" i="89"/>
  <c r="P76" i="89"/>
  <c r="O76" i="89"/>
  <c r="N76" i="89"/>
  <c r="M76" i="89"/>
  <c r="L76" i="89"/>
  <c r="K76" i="89"/>
  <c r="J76" i="89"/>
  <c r="I76" i="89"/>
  <c r="H76" i="89"/>
  <c r="G76" i="89"/>
  <c r="F76" i="89"/>
  <c r="E76" i="89"/>
  <c r="D76" i="89"/>
  <c r="C76" i="89"/>
  <c r="B76" i="89"/>
  <c r="BA75" i="89"/>
  <c r="AZ75" i="89"/>
  <c r="AY75" i="89"/>
  <c r="AX75" i="89"/>
  <c r="AW75" i="89"/>
  <c r="AV75" i="89"/>
  <c r="AU75" i="89"/>
  <c r="AT75" i="89"/>
  <c r="AS75" i="89"/>
  <c r="AR75" i="89"/>
  <c r="AQ75" i="89"/>
  <c r="AP75" i="89"/>
  <c r="AO75" i="89"/>
  <c r="AN75" i="89"/>
  <c r="AM75" i="89"/>
  <c r="AL75" i="89"/>
  <c r="AK75" i="89"/>
  <c r="AJ75" i="89"/>
  <c r="AI75" i="89"/>
  <c r="AH75" i="89"/>
  <c r="AG75" i="89"/>
  <c r="AF75" i="89"/>
  <c r="AE75" i="89"/>
  <c r="AD75" i="89"/>
  <c r="AC75" i="89"/>
  <c r="AB75" i="89"/>
  <c r="AA75" i="89"/>
  <c r="Z75" i="89"/>
  <c r="Y75" i="89"/>
  <c r="X75" i="89"/>
  <c r="W75" i="89"/>
  <c r="V75" i="89"/>
  <c r="U75" i="89"/>
  <c r="T75" i="89"/>
  <c r="S75" i="89"/>
  <c r="R75" i="89"/>
  <c r="Q75" i="89"/>
  <c r="P75" i="89"/>
  <c r="O75" i="89"/>
  <c r="N75" i="89"/>
  <c r="M75" i="89"/>
  <c r="L75" i="89"/>
  <c r="K75" i="89"/>
  <c r="J75" i="89"/>
  <c r="I75" i="89"/>
  <c r="H75" i="89"/>
  <c r="G75" i="89"/>
  <c r="F75" i="89"/>
  <c r="E75" i="89"/>
  <c r="D75" i="89"/>
  <c r="C75" i="89"/>
  <c r="B75" i="89"/>
  <c r="BA74" i="89"/>
  <c r="AZ74" i="89"/>
  <c r="AY74" i="89"/>
  <c r="AX74" i="89"/>
  <c r="AW74" i="89"/>
  <c r="AV74" i="89"/>
  <c r="AU74" i="89"/>
  <c r="AT74" i="89"/>
  <c r="AS74" i="89"/>
  <c r="AR74" i="89"/>
  <c r="AQ74" i="89"/>
  <c r="AP74" i="89"/>
  <c r="AO74" i="89"/>
  <c r="AN74" i="89"/>
  <c r="AM74" i="89"/>
  <c r="AL74" i="89"/>
  <c r="AK74" i="89"/>
  <c r="AJ74" i="89"/>
  <c r="AI74" i="89"/>
  <c r="AH74" i="89"/>
  <c r="AG74" i="89"/>
  <c r="AF74" i="89"/>
  <c r="AE74" i="89"/>
  <c r="AD74" i="89"/>
  <c r="AC74" i="89"/>
  <c r="AB74" i="89"/>
  <c r="AA74" i="89"/>
  <c r="Z74" i="89"/>
  <c r="Y74" i="89"/>
  <c r="X74" i="89"/>
  <c r="W74" i="89"/>
  <c r="V74" i="89"/>
  <c r="U74" i="89"/>
  <c r="T74" i="89"/>
  <c r="S74" i="89"/>
  <c r="R74" i="89"/>
  <c r="Q74" i="89"/>
  <c r="P74" i="89"/>
  <c r="O74" i="89"/>
  <c r="N74" i="89"/>
  <c r="M74" i="89"/>
  <c r="L74" i="89"/>
  <c r="K74" i="89"/>
  <c r="J74" i="89"/>
  <c r="I74" i="89"/>
  <c r="H74" i="89"/>
  <c r="G74" i="89"/>
  <c r="F74" i="89"/>
  <c r="E74" i="89"/>
  <c r="D74" i="89"/>
  <c r="C74" i="89"/>
  <c r="B74" i="89"/>
  <c r="BA73" i="89"/>
  <c r="AZ73" i="89"/>
  <c r="AY73" i="89"/>
  <c r="AX73" i="89"/>
  <c r="AW73" i="89"/>
  <c r="AV73" i="89"/>
  <c r="AU73" i="89"/>
  <c r="AT73" i="89"/>
  <c r="AS73" i="89"/>
  <c r="AR73" i="89"/>
  <c r="AQ73" i="89"/>
  <c r="AP73" i="89"/>
  <c r="AO73" i="89"/>
  <c r="AN73" i="89"/>
  <c r="AM73" i="89"/>
  <c r="AL73" i="89"/>
  <c r="AK73" i="89"/>
  <c r="AJ73" i="89"/>
  <c r="AI73" i="89"/>
  <c r="AH73" i="89"/>
  <c r="AG73" i="89"/>
  <c r="AF73" i="89"/>
  <c r="AE73" i="89"/>
  <c r="AD73" i="89"/>
  <c r="AC73" i="89"/>
  <c r="AB73" i="89"/>
  <c r="AA73" i="89"/>
  <c r="Z73" i="89"/>
  <c r="Y73" i="89"/>
  <c r="X73" i="89"/>
  <c r="W73" i="89"/>
  <c r="V73" i="89"/>
  <c r="U73" i="89"/>
  <c r="T73" i="89"/>
  <c r="S73" i="89"/>
  <c r="R73" i="89"/>
  <c r="Q73" i="89"/>
  <c r="P73" i="89"/>
  <c r="O73" i="89"/>
  <c r="N73" i="89"/>
  <c r="M73" i="89"/>
  <c r="L73" i="89"/>
  <c r="K73" i="89"/>
  <c r="J73" i="89"/>
  <c r="I73" i="89"/>
  <c r="H73" i="89"/>
  <c r="G73" i="89"/>
  <c r="F73" i="89"/>
  <c r="E73" i="89"/>
  <c r="D73" i="89"/>
  <c r="C73" i="89"/>
  <c r="B73" i="89"/>
  <c r="BA72" i="89"/>
  <c r="AZ72" i="89"/>
  <c r="AY72" i="89"/>
  <c r="AX72" i="89"/>
  <c r="AW72" i="89"/>
  <c r="AV72" i="89"/>
  <c r="AU72" i="89"/>
  <c r="AT72" i="89"/>
  <c r="AS72" i="89"/>
  <c r="AR72" i="89"/>
  <c r="AQ72" i="89"/>
  <c r="AP72" i="89"/>
  <c r="AO72" i="89"/>
  <c r="AN72" i="89"/>
  <c r="AM72" i="89"/>
  <c r="AL72" i="89"/>
  <c r="AK72" i="89"/>
  <c r="AJ72" i="89"/>
  <c r="AI72" i="89"/>
  <c r="AH72" i="89"/>
  <c r="AG72" i="89"/>
  <c r="AF72" i="89"/>
  <c r="AE72" i="89"/>
  <c r="AD72" i="89"/>
  <c r="AC72" i="89"/>
  <c r="AB72" i="89"/>
  <c r="AA72" i="89"/>
  <c r="Z72" i="89"/>
  <c r="Y72" i="89"/>
  <c r="X72" i="89"/>
  <c r="W72" i="89"/>
  <c r="V72" i="89"/>
  <c r="U72" i="89"/>
  <c r="T72" i="89"/>
  <c r="S72" i="89"/>
  <c r="R72" i="89"/>
  <c r="Q72" i="89"/>
  <c r="P72" i="89"/>
  <c r="O72" i="89"/>
  <c r="N72" i="89"/>
  <c r="M72" i="89"/>
  <c r="L72" i="89"/>
  <c r="K72" i="89"/>
  <c r="J72" i="89"/>
  <c r="I72" i="89"/>
  <c r="H72" i="89"/>
  <c r="G72" i="89"/>
  <c r="F72" i="89"/>
  <c r="E72" i="89"/>
  <c r="D72" i="89"/>
  <c r="C72" i="89"/>
  <c r="B72" i="89"/>
  <c r="BA71" i="89"/>
  <c r="AZ71" i="89"/>
  <c r="AY71" i="89"/>
  <c r="AX71" i="89"/>
  <c r="AW71" i="89"/>
  <c r="AV71" i="89"/>
  <c r="AU71" i="89"/>
  <c r="AT71" i="89"/>
  <c r="AS71" i="89"/>
  <c r="AR71" i="89"/>
  <c r="AQ71" i="89"/>
  <c r="AP71" i="89"/>
  <c r="AO71" i="89"/>
  <c r="AN71" i="89"/>
  <c r="AM71" i="89"/>
  <c r="AL71" i="89"/>
  <c r="AK71" i="89"/>
  <c r="AJ71" i="89"/>
  <c r="AI71" i="89"/>
  <c r="AH71" i="89"/>
  <c r="AG71" i="89"/>
  <c r="AF71" i="89"/>
  <c r="AE71" i="89"/>
  <c r="AD71" i="89"/>
  <c r="AC71" i="89"/>
  <c r="AB71" i="89"/>
  <c r="AA71" i="89"/>
  <c r="Z71" i="89"/>
  <c r="Y71" i="89"/>
  <c r="X71" i="89"/>
  <c r="W71" i="89"/>
  <c r="V71" i="89"/>
  <c r="U71" i="89"/>
  <c r="T71" i="89"/>
  <c r="S71" i="89"/>
  <c r="R71" i="89"/>
  <c r="Q71" i="89"/>
  <c r="P71" i="89"/>
  <c r="O71" i="89"/>
  <c r="N71" i="89"/>
  <c r="M71" i="89"/>
  <c r="L71" i="89"/>
  <c r="K71" i="89"/>
  <c r="J71" i="89"/>
  <c r="I71" i="89"/>
  <c r="H71" i="89"/>
  <c r="G71" i="89"/>
  <c r="F71" i="89"/>
  <c r="E71" i="89"/>
  <c r="D71" i="89"/>
  <c r="C71" i="89"/>
  <c r="B71" i="89"/>
  <c r="BA70" i="89"/>
  <c r="AZ70" i="89"/>
  <c r="AY70" i="89"/>
  <c r="AX70" i="89"/>
  <c r="AW70" i="89"/>
  <c r="AV70" i="89"/>
  <c r="AU70" i="89"/>
  <c r="AT70" i="89"/>
  <c r="AS70" i="89"/>
  <c r="AR70" i="89"/>
  <c r="AQ70" i="89"/>
  <c r="AP70" i="89"/>
  <c r="AO70" i="89"/>
  <c r="AN70" i="89"/>
  <c r="AM70" i="89"/>
  <c r="AL70" i="89"/>
  <c r="AK70" i="89"/>
  <c r="AJ70" i="89"/>
  <c r="AI70" i="89"/>
  <c r="AH70" i="89"/>
  <c r="AG70" i="89"/>
  <c r="AF70" i="89"/>
  <c r="AE70" i="89"/>
  <c r="AD70" i="89"/>
  <c r="AC70" i="89"/>
  <c r="AB70" i="89"/>
  <c r="AA70" i="89"/>
  <c r="Z70" i="89"/>
  <c r="Y70" i="89"/>
  <c r="X70" i="89"/>
  <c r="W70" i="89"/>
  <c r="V70" i="89"/>
  <c r="U70" i="89"/>
  <c r="T70" i="89"/>
  <c r="S70" i="89"/>
  <c r="R70" i="89"/>
  <c r="Q70" i="89"/>
  <c r="P70" i="89"/>
  <c r="O70" i="89"/>
  <c r="N70" i="89"/>
  <c r="M70" i="89"/>
  <c r="L70" i="89"/>
  <c r="K70" i="89"/>
  <c r="J70" i="89"/>
  <c r="I70" i="89"/>
  <c r="H70" i="89"/>
  <c r="G70" i="89"/>
  <c r="F70" i="89"/>
  <c r="E70" i="89"/>
  <c r="D70" i="89"/>
  <c r="C70" i="89"/>
  <c r="B70" i="89"/>
  <c r="BA69" i="89"/>
  <c r="AZ69" i="89"/>
  <c r="AY69" i="89"/>
  <c r="AX69" i="89"/>
  <c r="AW69" i="89"/>
  <c r="AV69" i="89"/>
  <c r="AU69" i="89"/>
  <c r="AT69" i="89"/>
  <c r="AS69" i="89"/>
  <c r="AR69" i="89"/>
  <c r="AQ69" i="89"/>
  <c r="AP69" i="89"/>
  <c r="AO69" i="89"/>
  <c r="AN69" i="89"/>
  <c r="AM69" i="89"/>
  <c r="AL69" i="89"/>
  <c r="AK69" i="89"/>
  <c r="AJ69" i="89"/>
  <c r="AI69" i="89"/>
  <c r="AH69" i="89"/>
  <c r="AG69" i="89"/>
  <c r="AF69" i="89"/>
  <c r="AE69" i="89"/>
  <c r="AD69" i="89"/>
  <c r="AC69" i="89"/>
  <c r="AB69" i="89"/>
  <c r="AA69" i="89"/>
  <c r="Z69" i="89"/>
  <c r="Y69" i="89"/>
  <c r="X69" i="89"/>
  <c r="W69" i="89"/>
  <c r="V69" i="89"/>
  <c r="U69" i="89"/>
  <c r="T69" i="89"/>
  <c r="S69" i="89"/>
  <c r="R69" i="89"/>
  <c r="Q69" i="89"/>
  <c r="P69" i="89"/>
  <c r="O69" i="89"/>
  <c r="N69" i="89"/>
  <c r="M69" i="89"/>
  <c r="L69" i="89"/>
  <c r="K69" i="89"/>
  <c r="J69" i="89"/>
  <c r="I69" i="89"/>
  <c r="H69" i="89"/>
  <c r="G69" i="89"/>
  <c r="F69" i="89"/>
  <c r="E69" i="89"/>
  <c r="D69" i="89"/>
  <c r="C69" i="89"/>
  <c r="B69" i="89"/>
  <c r="BA68" i="89"/>
  <c r="AZ68" i="89"/>
  <c r="AY68" i="89"/>
  <c r="AX68" i="89"/>
  <c r="AW68" i="89"/>
  <c r="AV68" i="89"/>
  <c r="AU68" i="89"/>
  <c r="AT68" i="89"/>
  <c r="AS68" i="89"/>
  <c r="AR68" i="89"/>
  <c r="AQ68" i="89"/>
  <c r="AP68" i="89"/>
  <c r="AO68" i="89"/>
  <c r="AN68" i="89"/>
  <c r="AM68" i="89"/>
  <c r="AL68" i="89"/>
  <c r="AK68" i="89"/>
  <c r="AJ68" i="89"/>
  <c r="AI68" i="89"/>
  <c r="AH68" i="89"/>
  <c r="AG68" i="89"/>
  <c r="AF68" i="89"/>
  <c r="AE68" i="89"/>
  <c r="AD68" i="89"/>
  <c r="AC68" i="89"/>
  <c r="AB68" i="89"/>
  <c r="AA68" i="89"/>
  <c r="Z68" i="89"/>
  <c r="Y68" i="89"/>
  <c r="X68" i="89"/>
  <c r="W68" i="89"/>
  <c r="V68" i="89"/>
  <c r="U68" i="89"/>
  <c r="T68" i="89"/>
  <c r="S68" i="89"/>
  <c r="R68" i="89"/>
  <c r="Q68" i="89"/>
  <c r="P68" i="89"/>
  <c r="O68" i="89"/>
  <c r="N68" i="89"/>
  <c r="M68" i="89"/>
  <c r="L68" i="89"/>
  <c r="K68" i="89"/>
  <c r="J68" i="89"/>
  <c r="I68" i="89"/>
  <c r="H68" i="89"/>
  <c r="G68" i="89"/>
  <c r="F68" i="89"/>
  <c r="E68" i="89"/>
  <c r="D68" i="89"/>
  <c r="C68" i="89"/>
  <c r="B68" i="89"/>
  <c r="BA67" i="89"/>
  <c r="AZ67" i="89"/>
  <c r="AY67" i="89"/>
  <c r="AX67" i="89"/>
  <c r="AW67" i="89"/>
  <c r="AV67" i="89"/>
  <c r="AU67" i="89"/>
  <c r="AT67" i="89"/>
  <c r="AS67" i="89"/>
  <c r="AR67" i="89"/>
  <c r="AQ67" i="89"/>
  <c r="AP67" i="89"/>
  <c r="AO67" i="89"/>
  <c r="AN67" i="89"/>
  <c r="AM67" i="89"/>
  <c r="AL67" i="89"/>
  <c r="AK67" i="89"/>
  <c r="AJ67" i="89"/>
  <c r="AI67" i="89"/>
  <c r="AH67" i="89"/>
  <c r="AG67" i="89"/>
  <c r="AF67" i="89"/>
  <c r="AE67" i="89"/>
  <c r="AD67" i="89"/>
  <c r="AC67" i="89"/>
  <c r="AB67" i="89"/>
  <c r="AA67" i="89"/>
  <c r="Z67" i="89"/>
  <c r="Y67" i="89"/>
  <c r="X67" i="89"/>
  <c r="W67" i="89"/>
  <c r="V67" i="89"/>
  <c r="U67" i="89"/>
  <c r="T67" i="89"/>
  <c r="S67" i="89"/>
  <c r="R67" i="89"/>
  <c r="Q67" i="89"/>
  <c r="P67" i="89"/>
  <c r="O67" i="89"/>
  <c r="N67" i="89"/>
  <c r="M67" i="89"/>
  <c r="L67" i="89"/>
  <c r="K67" i="89"/>
  <c r="J67" i="89"/>
  <c r="I67" i="89"/>
  <c r="H67" i="89"/>
  <c r="G67" i="89"/>
  <c r="F67" i="89"/>
  <c r="E67" i="89"/>
  <c r="D67" i="89"/>
  <c r="C67" i="89"/>
  <c r="B67" i="89"/>
  <c r="BA66" i="89"/>
  <c r="AZ66" i="89"/>
  <c r="AY66" i="89"/>
  <c r="AX66" i="89"/>
  <c r="AW66" i="89"/>
  <c r="AV66" i="89"/>
  <c r="AU66" i="89"/>
  <c r="AT66" i="89"/>
  <c r="AS66" i="89"/>
  <c r="AR66" i="89"/>
  <c r="AQ66" i="89"/>
  <c r="AP66" i="89"/>
  <c r="AO66" i="89"/>
  <c r="AN66" i="89"/>
  <c r="AM66" i="89"/>
  <c r="AL66" i="89"/>
  <c r="AK66" i="89"/>
  <c r="AJ66" i="89"/>
  <c r="AI66" i="89"/>
  <c r="AH66" i="89"/>
  <c r="AG66" i="89"/>
  <c r="AF66" i="89"/>
  <c r="AE66" i="89"/>
  <c r="AD66" i="89"/>
  <c r="AC66" i="89"/>
  <c r="AB66" i="89"/>
  <c r="AA66" i="89"/>
  <c r="Z66" i="89"/>
  <c r="Y66" i="89"/>
  <c r="X66" i="89"/>
  <c r="W66" i="89"/>
  <c r="V66" i="89"/>
  <c r="U66" i="89"/>
  <c r="T66" i="89"/>
  <c r="S66" i="89"/>
  <c r="R66" i="89"/>
  <c r="Q66" i="89"/>
  <c r="P66" i="89"/>
  <c r="O66" i="89"/>
  <c r="N66" i="89"/>
  <c r="M66" i="89"/>
  <c r="L66" i="89"/>
  <c r="K66" i="89"/>
  <c r="J66" i="89"/>
  <c r="I66" i="89"/>
  <c r="H66" i="89"/>
  <c r="G66" i="89"/>
  <c r="F66" i="89"/>
  <c r="E66" i="89"/>
  <c r="D66" i="89"/>
  <c r="C66" i="89"/>
  <c r="B66" i="89"/>
  <c r="BA65" i="89"/>
  <c r="AZ65" i="89"/>
  <c r="AY65" i="89"/>
  <c r="AX65" i="89"/>
  <c r="AW65" i="89"/>
  <c r="AV65" i="89"/>
  <c r="AU65" i="89"/>
  <c r="AT65" i="89"/>
  <c r="AS65" i="89"/>
  <c r="AR65" i="89"/>
  <c r="AQ65" i="89"/>
  <c r="AP65" i="89"/>
  <c r="AO65" i="89"/>
  <c r="AN65" i="89"/>
  <c r="AM65" i="89"/>
  <c r="AL65" i="89"/>
  <c r="AK65" i="89"/>
  <c r="AJ65" i="89"/>
  <c r="AI65" i="89"/>
  <c r="AH65" i="89"/>
  <c r="AG65" i="89"/>
  <c r="AF65" i="89"/>
  <c r="AE65" i="89"/>
  <c r="AD65" i="89"/>
  <c r="AC65" i="89"/>
  <c r="AB65" i="89"/>
  <c r="AA65" i="89"/>
  <c r="Z65" i="89"/>
  <c r="Y65" i="89"/>
  <c r="X65" i="89"/>
  <c r="W65" i="89"/>
  <c r="V65" i="89"/>
  <c r="U65" i="89"/>
  <c r="T65" i="89"/>
  <c r="S65" i="89"/>
  <c r="R65" i="89"/>
  <c r="Q65" i="89"/>
  <c r="P65" i="89"/>
  <c r="O65" i="89"/>
  <c r="N65" i="89"/>
  <c r="M65" i="89"/>
  <c r="L65" i="89"/>
  <c r="K65" i="89"/>
  <c r="J65" i="89"/>
  <c r="I65" i="89"/>
  <c r="H65" i="89"/>
  <c r="G65" i="89"/>
  <c r="F65" i="89"/>
  <c r="E65" i="89"/>
  <c r="D65" i="89"/>
  <c r="C65" i="89"/>
  <c r="B65" i="89"/>
  <c r="BA64" i="89"/>
  <c r="AZ64" i="89"/>
  <c r="AY64" i="89"/>
  <c r="AX64" i="89"/>
  <c r="AW64" i="89"/>
  <c r="AV64" i="89"/>
  <c r="AU64" i="89"/>
  <c r="AT64" i="89"/>
  <c r="AS64" i="89"/>
  <c r="AR64" i="89"/>
  <c r="AQ64" i="89"/>
  <c r="AP64" i="89"/>
  <c r="AO64" i="89"/>
  <c r="AN64" i="89"/>
  <c r="AM64" i="89"/>
  <c r="AL64" i="89"/>
  <c r="AK64" i="89"/>
  <c r="AJ64" i="89"/>
  <c r="AI64" i="89"/>
  <c r="AH64" i="89"/>
  <c r="AG64" i="89"/>
  <c r="AF64" i="89"/>
  <c r="AE64" i="89"/>
  <c r="AD64" i="89"/>
  <c r="AC64" i="89"/>
  <c r="AB64" i="89"/>
  <c r="AA64" i="89"/>
  <c r="Z64" i="89"/>
  <c r="Y64" i="89"/>
  <c r="X64" i="89"/>
  <c r="W64" i="89"/>
  <c r="V64" i="89"/>
  <c r="U64" i="89"/>
  <c r="T64" i="89"/>
  <c r="S64" i="89"/>
  <c r="R64" i="89"/>
  <c r="Q64" i="89"/>
  <c r="P64" i="89"/>
  <c r="O64" i="89"/>
  <c r="N64" i="89"/>
  <c r="M64" i="89"/>
  <c r="L64" i="89"/>
  <c r="K64" i="89"/>
  <c r="J64" i="89"/>
  <c r="I64" i="89"/>
  <c r="H64" i="89"/>
  <c r="G64" i="89"/>
  <c r="F64" i="89"/>
  <c r="E64" i="89"/>
  <c r="D64" i="89"/>
  <c r="C64" i="89"/>
  <c r="B64" i="89"/>
  <c r="BA63" i="89"/>
  <c r="AZ63" i="89"/>
  <c r="AY63" i="89"/>
  <c r="AX63" i="89"/>
  <c r="AW63" i="89"/>
  <c r="AV63" i="89"/>
  <c r="AU63" i="89"/>
  <c r="AT63" i="89"/>
  <c r="AS63" i="89"/>
  <c r="AR63" i="89"/>
  <c r="AQ63" i="89"/>
  <c r="AP63" i="89"/>
  <c r="AO63" i="89"/>
  <c r="AN63" i="89"/>
  <c r="AM63" i="89"/>
  <c r="AL63" i="89"/>
  <c r="AK63" i="89"/>
  <c r="AJ63" i="89"/>
  <c r="AI63" i="89"/>
  <c r="AH63" i="89"/>
  <c r="AG63" i="89"/>
  <c r="AF63" i="89"/>
  <c r="AE63" i="89"/>
  <c r="AD63" i="89"/>
  <c r="AC63" i="89"/>
  <c r="AB63" i="89"/>
  <c r="AA63" i="89"/>
  <c r="Z63" i="89"/>
  <c r="Y63" i="89"/>
  <c r="X63" i="89"/>
  <c r="W63" i="89"/>
  <c r="V63" i="89"/>
  <c r="U63" i="89"/>
  <c r="T63" i="89"/>
  <c r="S63" i="89"/>
  <c r="R63" i="89"/>
  <c r="Q63" i="89"/>
  <c r="P63" i="89"/>
  <c r="O63" i="89"/>
  <c r="N63" i="89"/>
  <c r="M63" i="89"/>
  <c r="L63" i="89"/>
  <c r="K63" i="89"/>
  <c r="J63" i="89"/>
  <c r="I63" i="89"/>
  <c r="H63" i="89"/>
  <c r="G63" i="89"/>
  <c r="F63" i="89"/>
  <c r="E63" i="89"/>
  <c r="D63" i="89"/>
  <c r="C63" i="89"/>
  <c r="B63" i="89"/>
  <c r="BA62" i="89"/>
  <c r="AZ62" i="89"/>
  <c r="AY62" i="89"/>
  <c r="AX62" i="89"/>
  <c r="AW62" i="89"/>
  <c r="AV62" i="89"/>
  <c r="AU62" i="89"/>
  <c r="AT62" i="89"/>
  <c r="AS62" i="89"/>
  <c r="AR62" i="89"/>
  <c r="AQ62" i="89"/>
  <c r="AP62" i="89"/>
  <c r="AO62" i="89"/>
  <c r="AN62" i="89"/>
  <c r="AM62" i="89"/>
  <c r="AL62" i="89"/>
  <c r="AK62" i="89"/>
  <c r="AJ62" i="89"/>
  <c r="AI62" i="89"/>
  <c r="AH62" i="89"/>
  <c r="AG62" i="89"/>
  <c r="AF62" i="89"/>
  <c r="AE62" i="89"/>
  <c r="AD62" i="89"/>
  <c r="AC62" i="89"/>
  <c r="AB62" i="89"/>
  <c r="AA62" i="89"/>
  <c r="Z62" i="89"/>
  <c r="Y62" i="89"/>
  <c r="X62" i="89"/>
  <c r="W62" i="89"/>
  <c r="V62" i="89"/>
  <c r="U62" i="89"/>
  <c r="T62" i="89"/>
  <c r="S62" i="89"/>
  <c r="R62" i="89"/>
  <c r="Q62" i="89"/>
  <c r="P62" i="89"/>
  <c r="O62" i="89"/>
  <c r="N62" i="89"/>
  <c r="M62" i="89"/>
  <c r="L62" i="89"/>
  <c r="K62" i="89"/>
  <c r="J62" i="89"/>
  <c r="I62" i="89"/>
  <c r="H62" i="89"/>
  <c r="G62" i="89"/>
  <c r="F62" i="89"/>
  <c r="E62" i="89"/>
  <c r="D62" i="89"/>
  <c r="C62" i="89"/>
  <c r="B62" i="89"/>
  <c r="BA61" i="89"/>
  <c r="AZ61" i="89"/>
  <c r="AY61" i="89"/>
  <c r="AX61" i="89"/>
  <c r="AW61" i="89"/>
  <c r="AV61" i="89"/>
  <c r="AU61" i="89"/>
  <c r="AT61" i="89"/>
  <c r="AS61" i="89"/>
  <c r="AR61" i="89"/>
  <c r="AQ61" i="89"/>
  <c r="AP61" i="89"/>
  <c r="AO61" i="89"/>
  <c r="AN61" i="89"/>
  <c r="AM61" i="89"/>
  <c r="AL61" i="89"/>
  <c r="AK61" i="89"/>
  <c r="AJ61" i="89"/>
  <c r="AI61" i="89"/>
  <c r="AH61" i="89"/>
  <c r="AG61" i="89"/>
  <c r="AF61" i="89"/>
  <c r="AE61" i="89"/>
  <c r="AD61" i="89"/>
  <c r="AC61" i="89"/>
  <c r="AB61" i="89"/>
  <c r="AA61" i="89"/>
  <c r="Z61" i="89"/>
  <c r="Y61" i="89"/>
  <c r="X61" i="89"/>
  <c r="W61" i="89"/>
  <c r="V61" i="89"/>
  <c r="U61" i="89"/>
  <c r="T61" i="89"/>
  <c r="S61" i="89"/>
  <c r="R61" i="89"/>
  <c r="Q61" i="89"/>
  <c r="P61" i="89"/>
  <c r="O61" i="89"/>
  <c r="N61" i="89"/>
  <c r="M61" i="89"/>
  <c r="L61" i="89"/>
  <c r="K61" i="89"/>
  <c r="J61" i="89"/>
  <c r="I61" i="89"/>
  <c r="H61" i="89"/>
  <c r="G61" i="89"/>
  <c r="F61" i="89"/>
  <c r="E61" i="89"/>
  <c r="D61" i="89"/>
  <c r="C61" i="89"/>
  <c r="B61" i="89"/>
  <c r="BA60" i="89"/>
  <c r="AZ60" i="89"/>
  <c r="AY60" i="89"/>
  <c r="AX60" i="89"/>
  <c r="AW60" i="89"/>
  <c r="AV60" i="89"/>
  <c r="AU60" i="89"/>
  <c r="AT60" i="89"/>
  <c r="AS60" i="89"/>
  <c r="AR60" i="89"/>
  <c r="AQ60" i="89"/>
  <c r="AP60" i="89"/>
  <c r="AO60" i="89"/>
  <c r="AN60" i="89"/>
  <c r="AM60" i="89"/>
  <c r="AL60" i="89"/>
  <c r="AK60" i="89"/>
  <c r="AJ60" i="89"/>
  <c r="AI60" i="89"/>
  <c r="AH60" i="89"/>
  <c r="AG60" i="89"/>
  <c r="AF60" i="89"/>
  <c r="AE60" i="89"/>
  <c r="AD60" i="89"/>
  <c r="AC60" i="89"/>
  <c r="AB60" i="89"/>
  <c r="AA60" i="89"/>
  <c r="Z60" i="89"/>
  <c r="Y60" i="89"/>
  <c r="X60" i="89"/>
  <c r="W60" i="89"/>
  <c r="V60" i="89"/>
  <c r="U60" i="89"/>
  <c r="T60" i="89"/>
  <c r="S60" i="89"/>
  <c r="R60" i="89"/>
  <c r="Q60" i="89"/>
  <c r="P60" i="89"/>
  <c r="O60" i="89"/>
  <c r="N60" i="89"/>
  <c r="M60" i="89"/>
  <c r="L60" i="89"/>
  <c r="K60" i="89"/>
  <c r="J60" i="89"/>
  <c r="I60" i="89"/>
  <c r="H60" i="89"/>
  <c r="G60" i="89"/>
  <c r="F60" i="89"/>
  <c r="E60" i="89"/>
  <c r="D60" i="89"/>
  <c r="C60" i="89"/>
  <c r="B60" i="89"/>
  <c r="BA59" i="89"/>
  <c r="AZ59" i="89"/>
  <c r="AY59" i="89"/>
  <c r="AX59" i="89"/>
  <c r="AW59" i="89"/>
  <c r="AV59" i="89"/>
  <c r="AU59" i="89"/>
  <c r="AT59" i="89"/>
  <c r="AS59" i="89"/>
  <c r="AR59" i="89"/>
  <c r="AQ59" i="89"/>
  <c r="AP59" i="89"/>
  <c r="AO59" i="89"/>
  <c r="AN59" i="89"/>
  <c r="AM59" i="89"/>
  <c r="AL59" i="89"/>
  <c r="AK59" i="89"/>
  <c r="AJ59" i="89"/>
  <c r="AI59" i="89"/>
  <c r="AH59" i="89"/>
  <c r="AG59" i="89"/>
  <c r="AF59" i="89"/>
  <c r="AE59" i="89"/>
  <c r="AD59" i="89"/>
  <c r="AC59" i="89"/>
  <c r="AB59" i="89"/>
  <c r="AA59" i="89"/>
  <c r="Z59" i="89"/>
  <c r="Y59" i="89"/>
  <c r="X59" i="89"/>
  <c r="W59" i="89"/>
  <c r="V59" i="89"/>
  <c r="U59" i="89"/>
  <c r="T59" i="89"/>
  <c r="S59" i="89"/>
  <c r="R59" i="89"/>
  <c r="Q59" i="89"/>
  <c r="P59" i="89"/>
  <c r="O59" i="89"/>
  <c r="N59" i="89"/>
  <c r="M59" i="89"/>
  <c r="L59" i="89"/>
  <c r="K59" i="89"/>
  <c r="J59" i="89"/>
  <c r="I59" i="89"/>
  <c r="H59" i="89"/>
  <c r="G59" i="89"/>
  <c r="F59" i="89"/>
  <c r="E59" i="89"/>
  <c r="D59" i="89"/>
  <c r="C59" i="89"/>
  <c r="B59" i="89"/>
  <c r="BA58" i="89"/>
  <c r="AZ58" i="89"/>
  <c r="AY58" i="89"/>
  <c r="AX58" i="89"/>
  <c r="AW58" i="89"/>
  <c r="AV58" i="89"/>
  <c r="AU58" i="89"/>
  <c r="AT58" i="89"/>
  <c r="AS58" i="89"/>
  <c r="AR58" i="89"/>
  <c r="AQ58" i="89"/>
  <c r="AP58" i="89"/>
  <c r="AO58" i="89"/>
  <c r="AN58" i="89"/>
  <c r="AM58" i="89"/>
  <c r="AL58" i="89"/>
  <c r="AK58" i="89"/>
  <c r="AJ58" i="89"/>
  <c r="AI58" i="89"/>
  <c r="AH58" i="89"/>
  <c r="AG58" i="89"/>
  <c r="AF58" i="89"/>
  <c r="AE58" i="89"/>
  <c r="AD58" i="89"/>
  <c r="AC58" i="89"/>
  <c r="AB58" i="89"/>
  <c r="AA58" i="89"/>
  <c r="Z58" i="89"/>
  <c r="Y58" i="89"/>
  <c r="X58" i="89"/>
  <c r="W58" i="89"/>
  <c r="V58" i="89"/>
  <c r="U58" i="89"/>
  <c r="T58" i="89"/>
  <c r="S58" i="89"/>
  <c r="R58" i="89"/>
  <c r="Q58" i="89"/>
  <c r="P58" i="89"/>
  <c r="O58" i="89"/>
  <c r="N58" i="89"/>
  <c r="M58" i="89"/>
  <c r="L58" i="89"/>
  <c r="K58" i="89"/>
  <c r="J58" i="89"/>
  <c r="I58" i="89"/>
  <c r="H58" i="89"/>
  <c r="G58" i="89"/>
  <c r="F58" i="89"/>
  <c r="E58" i="89"/>
  <c r="D58" i="89"/>
  <c r="C58" i="89"/>
  <c r="B58" i="89"/>
  <c r="BA57" i="89"/>
  <c r="AZ57" i="89"/>
  <c r="AY57" i="89"/>
  <c r="AX57" i="89"/>
  <c r="AW57" i="89"/>
  <c r="AV57" i="89"/>
  <c r="AU57" i="89"/>
  <c r="AT57" i="89"/>
  <c r="AS57" i="89"/>
  <c r="AR57" i="89"/>
  <c r="AQ57" i="89"/>
  <c r="AP57" i="89"/>
  <c r="AO57" i="89"/>
  <c r="AN57" i="89"/>
  <c r="AM57" i="89"/>
  <c r="AL57" i="89"/>
  <c r="AK57" i="89"/>
  <c r="AJ57" i="89"/>
  <c r="AI57" i="89"/>
  <c r="AH57" i="89"/>
  <c r="AG57" i="89"/>
  <c r="AF57" i="89"/>
  <c r="AE57" i="89"/>
  <c r="AD57" i="89"/>
  <c r="AC57" i="89"/>
  <c r="AB57" i="89"/>
  <c r="AA57" i="89"/>
  <c r="Z57" i="89"/>
  <c r="Y57" i="89"/>
  <c r="X57" i="89"/>
  <c r="W57" i="89"/>
  <c r="V57" i="89"/>
  <c r="U57" i="89"/>
  <c r="T57" i="89"/>
  <c r="S57" i="89"/>
  <c r="R57" i="89"/>
  <c r="Q57" i="89"/>
  <c r="P57" i="89"/>
  <c r="O57" i="89"/>
  <c r="N57" i="89"/>
  <c r="M57" i="89"/>
  <c r="L57" i="89"/>
  <c r="K57" i="89"/>
  <c r="J57" i="89"/>
  <c r="I57" i="89"/>
  <c r="H57" i="89"/>
  <c r="G57" i="89"/>
  <c r="F57" i="89"/>
  <c r="E57" i="89"/>
  <c r="D57" i="89"/>
  <c r="C57" i="89"/>
  <c r="B57" i="89"/>
  <c r="BA56" i="89"/>
  <c r="AZ56" i="89"/>
  <c r="AY56" i="89"/>
  <c r="AX56" i="89"/>
  <c r="AW56" i="89"/>
  <c r="AV56" i="89"/>
  <c r="AU56" i="89"/>
  <c r="AT56" i="89"/>
  <c r="AS56" i="89"/>
  <c r="AR56" i="89"/>
  <c r="AQ56" i="89"/>
  <c r="AP56" i="89"/>
  <c r="AO56" i="89"/>
  <c r="AN56" i="89"/>
  <c r="AM56" i="89"/>
  <c r="AL56" i="89"/>
  <c r="AK56" i="89"/>
  <c r="AJ56" i="89"/>
  <c r="AI56" i="89"/>
  <c r="AH56" i="89"/>
  <c r="AG56" i="89"/>
  <c r="AF56" i="89"/>
  <c r="AE56" i="89"/>
  <c r="AD56" i="89"/>
  <c r="AC56" i="89"/>
  <c r="AB56" i="89"/>
  <c r="AA56" i="89"/>
  <c r="Z56" i="89"/>
  <c r="Y56" i="89"/>
  <c r="X56" i="89"/>
  <c r="W56" i="89"/>
  <c r="V56" i="89"/>
  <c r="U56" i="89"/>
  <c r="T56" i="89"/>
  <c r="S56" i="89"/>
  <c r="R56" i="89"/>
  <c r="Q56" i="89"/>
  <c r="P56" i="89"/>
  <c r="O56" i="89"/>
  <c r="N56" i="89"/>
  <c r="M56" i="89"/>
  <c r="L56" i="89"/>
  <c r="K56" i="89"/>
  <c r="J56" i="89"/>
  <c r="I56" i="89"/>
  <c r="H56" i="89"/>
  <c r="G56" i="89"/>
  <c r="F56" i="89"/>
  <c r="E56" i="89"/>
  <c r="D56" i="89"/>
  <c r="C56" i="89"/>
  <c r="B56" i="89"/>
  <c r="BA55" i="89"/>
  <c r="AZ55" i="89"/>
  <c r="AY55" i="89"/>
  <c r="AX55" i="89"/>
  <c r="AW55" i="89"/>
  <c r="AV55" i="89"/>
  <c r="AU55" i="89"/>
  <c r="AT55" i="89"/>
  <c r="AS55" i="89"/>
  <c r="AR55" i="89"/>
  <c r="AQ55" i="89"/>
  <c r="AP55" i="89"/>
  <c r="AO55" i="89"/>
  <c r="AN55" i="89"/>
  <c r="AM55" i="89"/>
  <c r="AL55" i="89"/>
  <c r="AK55" i="89"/>
  <c r="AJ55" i="89"/>
  <c r="AI55" i="89"/>
  <c r="AH55" i="89"/>
  <c r="AG55" i="89"/>
  <c r="AF55" i="89"/>
  <c r="AE55" i="89"/>
  <c r="AD55" i="89"/>
  <c r="AC55" i="89"/>
  <c r="AB55" i="89"/>
  <c r="AA55" i="89"/>
  <c r="Z55" i="89"/>
  <c r="Y55" i="89"/>
  <c r="X55" i="89"/>
  <c r="W55" i="89"/>
  <c r="V55" i="89"/>
  <c r="U55" i="89"/>
  <c r="T55" i="89"/>
  <c r="S55" i="89"/>
  <c r="R55" i="89"/>
  <c r="Q55" i="89"/>
  <c r="P55" i="89"/>
  <c r="O55" i="89"/>
  <c r="N55" i="89"/>
  <c r="M55" i="89"/>
  <c r="L55" i="89"/>
  <c r="K55" i="89"/>
  <c r="J55" i="89"/>
  <c r="I55" i="89"/>
  <c r="H55" i="89"/>
  <c r="G55" i="89"/>
  <c r="F55" i="89"/>
  <c r="E55" i="89"/>
  <c r="D55" i="89"/>
  <c r="C55" i="89"/>
  <c r="B55" i="89"/>
  <c r="BA54" i="89"/>
  <c r="AZ54" i="89"/>
  <c r="AY54" i="89"/>
  <c r="AX54" i="89"/>
  <c r="AW54" i="89"/>
  <c r="AV54" i="89"/>
  <c r="AU54" i="89"/>
  <c r="AT54" i="89"/>
  <c r="AS54" i="89"/>
  <c r="AR54" i="89"/>
  <c r="AQ54" i="89"/>
  <c r="AP54" i="89"/>
  <c r="AO54" i="89"/>
  <c r="AN54" i="89"/>
  <c r="AM54" i="89"/>
  <c r="AL54" i="89"/>
  <c r="AK54" i="89"/>
  <c r="AJ54" i="89"/>
  <c r="AI54" i="89"/>
  <c r="AH54" i="89"/>
  <c r="AG54" i="89"/>
  <c r="AF54" i="89"/>
  <c r="AE54" i="89"/>
  <c r="AD54" i="89"/>
  <c r="AC54" i="89"/>
  <c r="AB54" i="89"/>
  <c r="AA54" i="89"/>
  <c r="Z54" i="89"/>
  <c r="Y54" i="89"/>
  <c r="X54" i="89"/>
  <c r="W54" i="89"/>
  <c r="V54" i="89"/>
  <c r="U54" i="89"/>
  <c r="T54" i="89"/>
  <c r="S54" i="89"/>
  <c r="R54" i="89"/>
  <c r="Q54" i="89"/>
  <c r="P54" i="89"/>
  <c r="O54" i="89"/>
  <c r="N54" i="89"/>
  <c r="M54" i="89"/>
  <c r="L54" i="89"/>
  <c r="K54" i="89"/>
  <c r="J54" i="89"/>
  <c r="I54" i="89"/>
  <c r="H54" i="89"/>
  <c r="G54" i="89"/>
  <c r="F54" i="89"/>
  <c r="E54" i="89"/>
  <c r="D54" i="89"/>
  <c r="C54" i="89"/>
  <c r="B54" i="89"/>
  <c r="BA53" i="89"/>
  <c r="AZ53" i="89"/>
  <c r="AY53" i="89"/>
  <c r="AX53" i="89"/>
  <c r="AW53" i="89"/>
  <c r="AV53" i="89"/>
  <c r="AU53" i="89"/>
  <c r="AT53" i="89"/>
  <c r="AS53" i="89"/>
  <c r="AR53" i="89"/>
  <c r="AQ53" i="89"/>
  <c r="AP53" i="89"/>
  <c r="AO53" i="89"/>
  <c r="AN53" i="89"/>
  <c r="AM53" i="89"/>
  <c r="AL53" i="89"/>
  <c r="AK53" i="89"/>
  <c r="AJ53" i="89"/>
  <c r="AI53" i="89"/>
  <c r="AH53" i="89"/>
  <c r="AG53" i="89"/>
  <c r="AF53" i="89"/>
  <c r="AE53" i="89"/>
  <c r="AD53" i="89"/>
  <c r="AC53" i="89"/>
  <c r="AB53" i="89"/>
  <c r="AA53" i="89"/>
  <c r="Z53" i="89"/>
  <c r="Y53" i="89"/>
  <c r="X53" i="89"/>
  <c r="W53" i="89"/>
  <c r="V53" i="89"/>
  <c r="U53" i="89"/>
  <c r="T53" i="89"/>
  <c r="S53" i="89"/>
  <c r="R53" i="89"/>
  <c r="Q53" i="89"/>
  <c r="P53" i="89"/>
  <c r="O53" i="89"/>
  <c r="N53" i="89"/>
  <c r="M53" i="89"/>
  <c r="L53" i="89"/>
  <c r="K53" i="89"/>
  <c r="J53" i="89"/>
  <c r="I53" i="89"/>
  <c r="H53" i="89"/>
  <c r="G53" i="89"/>
  <c r="F53" i="89"/>
  <c r="E53" i="89"/>
  <c r="D53" i="89"/>
  <c r="C53" i="89"/>
  <c r="B53" i="89"/>
  <c r="BA52" i="89"/>
  <c r="AZ52" i="89"/>
  <c r="AY52" i="89"/>
  <c r="AX52" i="89"/>
  <c r="AW52" i="89"/>
  <c r="AV52" i="89"/>
  <c r="AU52" i="89"/>
  <c r="AT52" i="89"/>
  <c r="AS52" i="89"/>
  <c r="AR52" i="89"/>
  <c r="AQ52" i="89"/>
  <c r="AP52" i="89"/>
  <c r="AO52" i="89"/>
  <c r="AN52" i="89"/>
  <c r="AM52" i="89"/>
  <c r="AL52" i="89"/>
  <c r="AK52" i="89"/>
  <c r="AJ52" i="89"/>
  <c r="AI52" i="89"/>
  <c r="AH52" i="89"/>
  <c r="AG52" i="89"/>
  <c r="AF52" i="89"/>
  <c r="AE52" i="89"/>
  <c r="AD52" i="89"/>
  <c r="AC52" i="89"/>
  <c r="AB52" i="89"/>
  <c r="AA52" i="89"/>
  <c r="Z52" i="89"/>
  <c r="Y52" i="89"/>
  <c r="X52" i="89"/>
  <c r="W52" i="89"/>
  <c r="V52" i="89"/>
  <c r="U52" i="89"/>
  <c r="T52" i="89"/>
  <c r="S52" i="89"/>
  <c r="R52" i="89"/>
  <c r="Q52" i="89"/>
  <c r="P52" i="89"/>
  <c r="O52" i="89"/>
  <c r="N52" i="89"/>
  <c r="M52" i="89"/>
  <c r="L52" i="89"/>
  <c r="K52" i="89"/>
  <c r="J52" i="89"/>
  <c r="I52" i="89"/>
  <c r="H52" i="89"/>
  <c r="G52" i="89"/>
  <c r="F52" i="89"/>
  <c r="E52" i="89"/>
  <c r="D52" i="89"/>
  <c r="C52" i="89"/>
  <c r="B52" i="89"/>
  <c r="BA51" i="89"/>
  <c r="AZ51" i="89"/>
  <c r="AY51" i="89"/>
  <c r="AX51" i="89"/>
  <c r="AW51" i="89"/>
  <c r="AV51" i="89"/>
  <c r="AU51" i="89"/>
  <c r="AT51" i="89"/>
  <c r="AS51" i="89"/>
  <c r="AR51" i="89"/>
  <c r="AQ51" i="89"/>
  <c r="AP51" i="89"/>
  <c r="AO51" i="89"/>
  <c r="AN51" i="89"/>
  <c r="AM51" i="89"/>
  <c r="AL51" i="89"/>
  <c r="AK51" i="89"/>
  <c r="AJ51" i="89"/>
  <c r="AI51" i="89"/>
  <c r="AH51" i="89"/>
  <c r="AG51" i="89"/>
  <c r="AF51" i="89"/>
  <c r="AE51" i="89"/>
  <c r="AD51" i="89"/>
  <c r="AC51" i="89"/>
  <c r="AB51" i="89"/>
  <c r="AA51" i="89"/>
  <c r="Z51" i="89"/>
  <c r="Y51" i="89"/>
  <c r="X51" i="89"/>
  <c r="W51" i="89"/>
  <c r="V51" i="89"/>
  <c r="U51" i="89"/>
  <c r="T51" i="89"/>
  <c r="S51" i="89"/>
  <c r="R51" i="89"/>
  <c r="Q51" i="89"/>
  <c r="P51" i="89"/>
  <c r="O51" i="89"/>
  <c r="N51" i="89"/>
  <c r="M51" i="89"/>
  <c r="L51" i="89"/>
  <c r="K51" i="89"/>
  <c r="J51" i="89"/>
  <c r="I51" i="89"/>
  <c r="H51" i="89"/>
  <c r="G51" i="89"/>
  <c r="F51" i="89"/>
  <c r="E51" i="89"/>
  <c r="D51" i="89"/>
  <c r="C51" i="89"/>
  <c r="B51" i="89"/>
  <c r="BA50" i="89"/>
  <c r="AZ50" i="89"/>
  <c r="AY50" i="89"/>
  <c r="AX50" i="89"/>
  <c r="AW50" i="89"/>
  <c r="AV50" i="89"/>
  <c r="AU50" i="89"/>
  <c r="AT50" i="89"/>
  <c r="AS50" i="89"/>
  <c r="AR50" i="89"/>
  <c r="AQ50" i="89"/>
  <c r="AP50" i="89"/>
  <c r="AO50" i="89"/>
  <c r="AN50" i="89"/>
  <c r="AM50" i="89"/>
  <c r="AL50" i="89"/>
  <c r="AK50" i="89"/>
  <c r="AJ50" i="89"/>
  <c r="AI50" i="89"/>
  <c r="AH50" i="89"/>
  <c r="AG50" i="89"/>
  <c r="AF50" i="89"/>
  <c r="AE50" i="89"/>
  <c r="AD50" i="89"/>
  <c r="AC50" i="89"/>
  <c r="AB50" i="89"/>
  <c r="AA50" i="89"/>
  <c r="Z50" i="89"/>
  <c r="Y50" i="89"/>
  <c r="X50" i="89"/>
  <c r="W50" i="89"/>
  <c r="V50" i="89"/>
  <c r="U50" i="89"/>
  <c r="T50" i="89"/>
  <c r="S50" i="89"/>
  <c r="R50" i="89"/>
  <c r="Q50" i="89"/>
  <c r="P50" i="89"/>
  <c r="O50" i="89"/>
  <c r="N50" i="89"/>
  <c r="M50" i="89"/>
  <c r="L50" i="89"/>
  <c r="K50" i="89"/>
  <c r="J50" i="89"/>
  <c r="I50" i="89"/>
  <c r="H50" i="89"/>
  <c r="G50" i="89"/>
  <c r="F50" i="89"/>
  <c r="E50" i="89"/>
  <c r="D50" i="89"/>
  <c r="C50" i="89"/>
  <c r="B50" i="89"/>
  <c r="BA49" i="89"/>
  <c r="AZ49" i="89"/>
  <c r="AY49" i="89"/>
  <c r="AX49" i="89"/>
  <c r="AW49" i="89"/>
  <c r="AV49" i="89"/>
  <c r="AU49" i="89"/>
  <c r="AT49" i="89"/>
  <c r="AS49" i="89"/>
  <c r="AR49" i="89"/>
  <c r="AQ49" i="89"/>
  <c r="AP49" i="89"/>
  <c r="AO49" i="89"/>
  <c r="AN49" i="89"/>
  <c r="AM49" i="89"/>
  <c r="AL49" i="89"/>
  <c r="AK49" i="89"/>
  <c r="AJ49" i="89"/>
  <c r="AI49" i="89"/>
  <c r="AH49" i="89"/>
  <c r="AG49" i="89"/>
  <c r="AF49" i="89"/>
  <c r="AE49" i="89"/>
  <c r="AD49" i="89"/>
  <c r="AC49" i="89"/>
  <c r="AB49" i="89"/>
  <c r="AA49" i="89"/>
  <c r="Z49" i="89"/>
  <c r="Y49" i="89"/>
  <c r="X49" i="89"/>
  <c r="W49" i="89"/>
  <c r="V49" i="89"/>
  <c r="U49" i="89"/>
  <c r="T49" i="89"/>
  <c r="S49" i="89"/>
  <c r="R49" i="89"/>
  <c r="Q49" i="89"/>
  <c r="P49" i="89"/>
  <c r="O49" i="89"/>
  <c r="N49" i="89"/>
  <c r="M49" i="89"/>
  <c r="L49" i="89"/>
  <c r="K49" i="89"/>
  <c r="J49" i="89"/>
  <c r="I49" i="89"/>
  <c r="H49" i="89"/>
  <c r="G49" i="89"/>
  <c r="F49" i="89"/>
  <c r="E49" i="89"/>
  <c r="D49" i="89"/>
  <c r="C49" i="89"/>
  <c r="B49" i="89"/>
  <c r="BA48" i="89"/>
  <c r="AZ48" i="89"/>
  <c r="AY48" i="89"/>
  <c r="AX48" i="89"/>
  <c r="AW48" i="89"/>
  <c r="AV48" i="89"/>
  <c r="AU48" i="89"/>
  <c r="AT48" i="89"/>
  <c r="AS48" i="89"/>
  <c r="AR48" i="89"/>
  <c r="AQ48" i="89"/>
  <c r="AP48" i="89"/>
  <c r="AO48" i="89"/>
  <c r="AN48" i="89"/>
  <c r="AM48" i="89"/>
  <c r="AL48" i="89"/>
  <c r="AK48" i="89"/>
  <c r="AJ48" i="89"/>
  <c r="AI48" i="89"/>
  <c r="AH48" i="89"/>
  <c r="AG48" i="89"/>
  <c r="AF48" i="89"/>
  <c r="AE48" i="89"/>
  <c r="AD48" i="89"/>
  <c r="AC48" i="89"/>
  <c r="AB48" i="89"/>
  <c r="AA48" i="89"/>
  <c r="Z48" i="89"/>
  <c r="Y48" i="89"/>
  <c r="X48" i="89"/>
  <c r="W48" i="89"/>
  <c r="V48" i="89"/>
  <c r="U48" i="89"/>
  <c r="T48" i="89"/>
  <c r="S48" i="89"/>
  <c r="R48" i="89"/>
  <c r="Q48" i="89"/>
  <c r="P48" i="89"/>
  <c r="O48" i="89"/>
  <c r="N48" i="89"/>
  <c r="M48" i="89"/>
  <c r="L48" i="89"/>
  <c r="K48" i="89"/>
  <c r="J48" i="89"/>
  <c r="I48" i="89"/>
  <c r="H48" i="89"/>
  <c r="G48" i="89"/>
  <c r="F48" i="89"/>
  <c r="E48" i="89"/>
  <c r="D48" i="89"/>
  <c r="C48" i="89"/>
  <c r="B48" i="89"/>
  <c r="BA47" i="89"/>
  <c r="AZ47" i="89"/>
  <c r="AY47" i="89"/>
  <c r="AX47" i="89"/>
  <c r="AW47" i="89"/>
  <c r="AV47" i="89"/>
  <c r="AU47" i="89"/>
  <c r="AT47" i="89"/>
  <c r="AS47" i="89"/>
  <c r="AR47" i="89"/>
  <c r="AQ47" i="89"/>
  <c r="AP47" i="89"/>
  <c r="AO47" i="89"/>
  <c r="AN47" i="89"/>
  <c r="AM47" i="89"/>
  <c r="AL47" i="89"/>
  <c r="AK47" i="89"/>
  <c r="AJ47" i="89"/>
  <c r="AI47" i="89"/>
  <c r="AH47" i="89"/>
  <c r="AG47" i="89"/>
  <c r="AF47" i="89"/>
  <c r="AE47" i="89"/>
  <c r="AD47" i="89"/>
  <c r="AC47" i="89"/>
  <c r="AB47" i="89"/>
  <c r="AA47" i="89"/>
  <c r="Z47" i="89"/>
  <c r="Y47" i="89"/>
  <c r="X47" i="89"/>
  <c r="W47" i="89"/>
  <c r="V47" i="89"/>
  <c r="U47" i="89"/>
  <c r="T47" i="89"/>
  <c r="S47" i="89"/>
  <c r="R47" i="89"/>
  <c r="Q47" i="89"/>
  <c r="P47" i="89"/>
  <c r="O47" i="89"/>
  <c r="N47" i="89"/>
  <c r="M47" i="89"/>
  <c r="L47" i="89"/>
  <c r="K47" i="89"/>
  <c r="J47" i="89"/>
  <c r="I47" i="89"/>
  <c r="H47" i="89"/>
  <c r="G47" i="89"/>
  <c r="F47" i="89"/>
  <c r="E47" i="89"/>
  <c r="D47" i="89"/>
  <c r="C47" i="89"/>
  <c r="B47" i="89"/>
  <c r="BA46" i="89"/>
  <c r="AZ46" i="89"/>
  <c r="AY46" i="89"/>
  <c r="AX46" i="89"/>
  <c r="AW46" i="89"/>
  <c r="AV46" i="89"/>
  <c r="AU46" i="89"/>
  <c r="AT46" i="89"/>
  <c r="AS46" i="89"/>
  <c r="AR46" i="89"/>
  <c r="AQ46" i="89"/>
  <c r="AP46" i="89"/>
  <c r="AO46" i="89"/>
  <c r="AN46" i="89"/>
  <c r="AM46" i="89"/>
  <c r="AL46" i="89"/>
  <c r="AK46" i="89"/>
  <c r="AJ46" i="89"/>
  <c r="AI46" i="89"/>
  <c r="AH46" i="89"/>
  <c r="AG46" i="89"/>
  <c r="AF46" i="89"/>
  <c r="AE46" i="89"/>
  <c r="AD46" i="89"/>
  <c r="AC46" i="89"/>
  <c r="AB46" i="89"/>
  <c r="AA46" i="89"/>
  <c r="Z46" i="89"/>
  <c r="Y46" i="89"/>
  <c r="X46" i="89"/>
  <c r="W46" i="89"/>
  <c r="V46" i="89"/>
  <c r="U46" i="89"/>
  <c r="T46" i="89"/>
  <c r="S46" i="89"/>
  <c r="R46" i="89"/>
  <c r="Q46" i="89"/>
  <c r="P46" i="89"/>
  <c r="O46" i="89"/>
  <c r="N46" i="89"/>
  <c r="M46" i="89"/>
  <c r="L46" i="89"/>
  <c r="K46" i="89"/>
  <c r="J46" i="89"/>
  <c r="I46" i="89"/>
  <c r="H46" i="89"/>
  <c r="G46" i="89"/>
  <c r="F46" i="89"/>
  <c r="E46" i="89"/>
  <c r="D46" i="89"/>
  <c r="C46" i="89"/>
  <c r="B46" i="89"/>
  <c r="BA45" i="89"/>
  <c r="AZ45" i="89"/>
  <c r="AY45" i="89"/>
  <c r="AX45" i="89"/>
  <c r="AW45" i="89"/>
  <c r="AV45" i="89"/>
  <c r="AU45" i="89"/>
  <c r="AT45" i="89"/>
  <c r="AS45" i="89"/>
  <c r="AR45" i="89"/>
  <c r="AQ45" i="89"/>
  <c r="AP45" i="89"/>
  <c r="AO45" i="89"/>
  <c r="AN45" i="89"/>
  <c r="AM45" i="89"/>
  <c r="AL45" i="89"/>
  <c r="AK45" i="89"/>
  <c r="AJ45" i="89"/>
  <c r="AI45" i="89"/>
  <c r="AH45" i="89"/>
  <c r="AG45" i="89"/>
  <c r="AF45" i="89"/>
  <c r="AE45" i="89"/>
  <c r="AD45" i="89"/>
  <c r="AC45" i="89"/>
  <c r="AB45" i="89"/>
  <c r="AA45" i="89"/>
  <c r="Z45" i="89"/>
  <c r="Y45" i="89"/>
  <c r="X45" i="89"/>
  <c r="W45" i="89"/>
  <c r="V45" i="89"/>
  <c r="U45" i="89"/>
  <c r="T45" i="89"/>
  <c r="S45" i="89"/>
  <c r="R45" i="89"/>
  <c r="Q45" i="89"/>
  <c r="P45" i="89"/>
  <c r="O45" i="89"/>
  <c r="N45" i="89"/>
  <c r="M45" i="89"/>
  <c r="L45" i="89"/>
  <c r="K45" i="89"/>
  <c r="J45" i="89"/>
  <c r="I45" i="89"/>
  <c r="H45" i="89"/>
  <c r="G45" i="89"/>
  <c r="F45" i="89"/>
  <c r="E45" i="89"/>
  <c r="D45" i="89"/>
  <c r="C45" i="89"/>
  <c r="B45" i="89"/>
  <c r="BA44" i="89"/>
  <c r="AZ44" i="89"/>
  <c r="AY44" i="89"/>
  <c r="AX44" i="89"/>
  <c r="AW44" i="89"/>
  <c r="AV44" i="89"/>
  <c r="AU44" i="89"/>
  <c r="AT44" i="89"/>
  <c r="AS44" i="89"/>
  <c r="AR44" i="89"/>
  <c r="AQ44" i="89"/>
  <c r="AP44" i="89"/>
  <c r="AO44" i="89"/>
  <c r="AN44" i="89"/>
  <c r="AM44" i="89"/>
  <c r="AL44" i="89"/>
  <c r="AK44" i="89"/>
  <c r="AJ44" i="89"/>
  <c r="AI44" i="89"/>
  <c r="AH44" i="89"/>
  <c r="AG44" i="89"/>
  <c r="AF44" i="89"/>
  <c r="AE44" i="89"/>
  <c r="AD44" i="89"/>
  <c r="AC44" i="89"/>
  <c r="AB44" i="89"/>
  <c r="AA44" i="89"/>
  <c r="Z44" i="89"/>
  <c r="Y44" i="89"/>
  <c r="X44" i="89"/>
  <c r="W44" i="89"/>
  <c r="V44" i="89"/>
  <c r="U44" i="89"/>
  <c r="T44" i="89"/>
  <c r="S44" i="89"/>
  <c r="R44" i="89"/>
  <c r="Q44" i="89"/>
  <c r="P44" i="89"/>
  <c r="O44" i="89"/>
  <c r="N44" i="89"/>
  <c r="M44" i="89"/>
  <c r="L44" i="89"/>
  <c r="K44" i="89"/>
  <c r="J44" i="89"/>
  <c r="I44" i="89"/>
  <c r="H44" i="89"/>
  <c r="G44" i="89"/>
  <c r="F44" i="89"/>
  <c r="E44" i="89"/>
  <c r="D44" i="89"/>
  <c r="C44" i="89"/>
  <c r="B44" i="89"/>
  <c r="BA43" i="89"/>
  <c r="AZ43" i="89"/>
  <c r="AY43" i="89"/>
  <c r="AX43" i="89"/>
  <c r="AW43" i="89"/>
  <c r="AV43" i="89"/>
  <c r="AU43" i="89"/>
  <c r="AT43" i="89"/>
  <c r="AS43" i="89"/>
  <c r="AR43" i="89"/>
  <c r="AQ43" i="89"/>
  <c r="AP43" i="89"/>
  <c r="AO43" i="89"/>
  <c r="AN43" i="89"/>
  <c r="AM43" i="89"/>
  <c r="AL43" i="89"/>
  <c r="AK43" i="89"/>
  <c r="AJ43" i="89"/>
  <c r="AI43" i="89"/>
  <c r="AH43" i="89"/>
  <c r="AG43" i="89"/>
  <c r="AF43" i="89"/>
  <c r="AE43" i="89"/>
  <c r="AD43" i="89"/>
  <c r="AC43" i="89"/>
  <c r="AB43" i="89"/>
  <c r="AA43" i="89"/>
  <c r="Z43" i="89"/>
  <c r="Y43" i="89"/>
  <c r="X43" i="89"/>
  <c r="W43" i="89"/>
  <c r="V43" i="89"/>
  <c r="U43" i="89"/>
  <c r="T43" i="89"/>
  <c r="S43" i="89"/>
  <c r="R43" i="89"/>
  <c r="Q43" i="89"/>
  <c r="P43" i="89"/>
  <c r="O43" i="89"/>
  <c r="N43" i="89"/>
  <c r="M43" i="89"/>
  <c r="L43" i="89"/>
  <c r="K43" i="89"/>
  <c r="J43" i="89"/>
  <c r="I43" i="89"/>
  <c r="H43" i="89"/>
  <c r="G43" i="89"/>
  <c r="F43" i="89"/>
  <c r="E43" i="89"/>
  <c r="D43" i="89"/>
  <c r="C43" i="89"/>
  <c r="B43" i="89"/>
  <c r="BA42" i="89"/>
  <c r="AZ42" i="89"/>
  <c r="AY42" i="89"/>
  <c r="AX42" i="89"/>
  <c r="AW42" i="89"/>
  <c r="AV42" i="89"/>
  <c r="AU42" i="89"/>
  <c r="AT42" i="89"/>
  <c r="AS42" i="89"/>
  <c r="AR42" i="89"/>
  <c r="AQ42" i="89"/>
  <c r="AP42" i="89"/>
  <c r="AO42" i="89"/>
  <c r="AN42" i="89"/>
  <c r="AM42" i="89"/>
  <c r="AL42" i="89"/>
  <c r="AK42" i="89"/>
  <c r="AJ42" i="89"/>
  <c r="AI42" i="89"/>
  <c r="AH42" i="89"/>
  <c r="AG42" i="89"/>
  <c r="AF42" i="89"/>
  <c r="AE42" i="89"/>
  <c r="AD42" i="89"/>
  <c r="AC42" i="89"/>
  <c r="AB42" i="89"/>
  <c r="AA42" i="89"/>
  <c r="Z42" i="89"/>
  <c r="Y42" i="89"/>
  <c r="X42" i="89"/>
  <c r="W42" i="89"/>
  <c r="V42" i="89"/>
  <c r="U42" i="89"/>
  <c r="T42" i="89"/>
  <c r="S42" i="89"/>
  <c r="R42" i="89"/>
  <c r="Q42" i="89"/>
  <c r="P42" i="89"/>
  <c r="O42" i="89"/>
  <c r="N42" i="89"/>
  <c r="M42" i="89"/>
  <c r="L42" i="89"/>
  <c r="K42" i="89"/>
  <c r="J42" i="89"/>
  <c r="I42" i="89"/>
  <c r="H42" i="89"/>
  <c r="G42" i="89"/>
  <c r="F42" i="89"/>
  <c r="E42" i="89"/>
  <c r="D42" i="89"/>
  <c r="C42" i="89"/>
  <c r="B42" i="89"/>
  <c r="BA41" i="89"/>
  <c r="AZ41" i="89"/>
  <c r="AY41" i="89"/>
  <c r="AX41" i="89"/>
  <c r="AW41" i="89"/>
  <c r="AV41" i="89"/>
  <c r="AU41" i="89"/>
  <c r="AT41" i="89"/>
  <c r="AS41" i="89"/>
  <c r="AR41" i="89"/>
  <c r="AQ41" i="89"/>
  <c r="AP41" i="89"/>
  <c r="AO41" i="89"/>
  <c r="AN41" i="89"/>
  <c r="AM41" i="89"/>
  <c r="AL41" i="89"/>
  <c r="AK41" i="89"/>
  <c r="AJ41" i="89"/>
  <c r="AI41" i="89"/>
  <c r="AH41" i="89"/>
  <c r="AG41" i="89"/>
  <c r="AF41" i="89"/>
  <c r="AE41" i="89"/>
  <c r="AD41" i="89"/>
  <c r="AC41" i="89"/>
  <c r="AB41" i="89"/>
  <c r="AA41" i="89"/>
  <c r="Z41" i="89"/>
  <c r="Y41" i="89"/>
  <c r="X41" i="89"/>
  <c r="W41" i="89"/>
  <c r="V41" i="89"/>
  <c r="U41" i="89"/>
  <c r="T41" i="89"/>
  <c r="S41" i="89"/>
  <c r="R41" i="89"/>
  <c r="Q41" i="89"/>
  <c r="P41" i="89"/>
  <c r="O41" i="89"/>
  <c r="N41" i="89"/>
  <c r="M41" i="89"/>
  <c r="L41" i="89"/>
  <c r="K41" i="89"/>
  <c r="J41" i="89"/>
  <c r="I41" i="89"/>
  <c r="H41" i="89"/>
  <c r="G41" i="89"/>
  <c r="F41" i="89"/>
  <c r="E41" i="89"/>
  <c r="D41" i="89"/>
  <c r="C41" i="89"/>
  <c r="B41" i="89"/>
  <c r="BA40" i="89"/>
  <c r="AZ40" i="89"/>
  <c r="AY40" i="89"/>
  <c r="AX40" i="89"/>
  <c r="AW40" i="89"/>
  <c r="AV40" i="89"/>
  <c r="AU40" i="89"/>
  <c r="AT40" i="89"/>
  <c r="AS40" i="89"/>
  <c r="AR40" i="89"/>
  <c r="AQ40" i="89"/>
  <c r="AP40" i="89"/>
  <c r="AO40" i="89"/>
  <c r="AN40" i="89"/>
  <c r="AM40" i="89"/>
  <c r="AL40" i="89"/>
  <c r="AK40" i="89"/>
  <c r="AJ40" i="89"/>
  <c r="AI40" i="89"/>
  <c r="AH40" i="89"/>
  <c r="AG40" i="89"/>
  <c r="AF40" i="89"/>
  <c r="AE40" i="89"/>
  <c r="AD40" i="89"/>
  <c r="AC40" i="89"/>
  <c r="AB40" i="89"/>
  <c r="AA40" i="89"/>
  <c r="Z40" i="89"/>
  <c r="Y40" i="89"/>
  <c r="X40" i="89"/>
  <c r="W40" i="89"/>
  <c r="V40" i="89"/>
  <c r="U40" i="89"/>
  <c r="T40" i="89"/>
  <c r="S40" i="89"/>
  <c r="R40" i="89"/>
  <c r="Q40" i="89"/>
  <c r="P40" i="89"/>
  <c r="O40" i="89"/>
  <c r="N40" i="89"/>
  <c r="M40" i="89"/>
  <c r="L40" i="89"/>
  <c r="K40" i="89"/>
  <c r="J40" i="89"/>
  <c r="I40" i="89"/>
  <c r="H40" i="89"/>
  <c r="G40" i="89"/>
  <c r="F40" i="89"/>
  <c r="E40" i="89"/>
  <c r="D40" i="89"/>
  <c r="C40" i="89"/>
  <c r="B40" i="89"/>
  <c r="BA39" i="89"/>
  <c r="AZ39" i="89"/>
  <c r="AY39" i="89"/>
  <c r="AX39" i="89"/>
  <c r="AW39" i="89"/>
  <c r="AV39" i="89"/>
  <c r="AU39" i="89"/>
  <c r="AT39" i="89"/>
  <c r="AS39" i="89"/>
  <c r="AR39" i="89"/>
  <c r="AQ39" i="89"/>
  <c r="AP39" i="89"/>
  <c r="AO39" i="89"/>
  <c r="AN39" i="89"/>
  <c r="AM39" i="89"/>
  <c r="AL39" i="89"/>
  <c r="AK39" i="89"/>
  <c r="AJ39" i="89"/>
  <c r="AI39" i="89"/>
  <c r="AH39" i="89"/>
  <c r="AG39" i="89"/>
  <c r="AF39" i="89"/>
  <c r="AE39" i="89"/>
  <c r="AD39" i="89"/>
  <c r="AC39" i="89"/>
  <c r="AB39" i="89"/>
  <c r="AA39" i="89"/>
  <c r="Z39" i="89"/>
  <c r="Y39" i="89"/>
  <c r="X39" i="89"/>
  <c r="W39" i="89"/>
  <c r="V39" i="89"/>
  <c r="U39" i="89"/>
  <c r="T39" i="89"/>
  <c r="S39" i="89"/>
  <c r="R39" i="89"/>
  <c r="Q39" i="89"/>
  <c r="P39" i="89"/>
  <c r="O39" i="89"/>
  <c r="N39" i="89"/>
  <c r="M39" i="89"/>
  <c r="L39" i="89"/>
  <c r="K39" i="89"/>
  <c r="J39" i="89"/>
  <c r="I39" i="89"/>
  <c r="H39" i="89"/>
  <c r="G39" i="89"/>
  <c r="F39" i="89"/>
  <c r="E39" i="89"/>
  <c r="D39" i="89"/>
  <c r="C39" i="89"/>
  <c r="B39" i="89"/>
  <c r="BA38" i="89"/>
  <c r="AZ38" i="89"/>
  <c r="AY38" i="89"/>
  <c r="AX38" i="89"/>
  <c r="AW38" i="89"/>
  <c r="AV38" i="89"/>
  <c r="AU38" i="89"/>
  <c r="AT38" i="89"/>
  <c r="AS38" i="89"/>
  <c r="AR38" i="89"/>
  <c r="AQ38" i="89"/>
  <c r="AP38" i="89"/>
  <c r="AO38" i="89"/>
  <c r="AN38" i="89"/>
  <c r="AM38" i="89"/>
  <c r="AL38" i="89"/>
  <c r="AK38" i="89"/>
  <c r="AJ38" i="89"/>
  <c r="AI38" i="89"/>
  <c r="AH38" i="89"/>
  <c r="AG38" i="89"/>
  <c r="AF38" i="89"/>
  <c r="AE38" i="89"/>
  <c r="AD38" i="89"/>
  <c r="AC38" i="89"/>
  <c r="AB38" i="89"/>
  <c r="AA38" i="89"/>
  <c r="Z38" i="89"/>
  <c r="Y38" i="89"/>
  <c r="X38" i="89"/>
  <c r="W38" i="89"/>
  <c r="V38" i="89"/>
  <c r="U38" i="89"/>
  <c r="T38" i="89"/>
  <c r="S38" i="89"/>
  <c r="R38" i="89"/>
  <c r="Q38" i="89"/>
  <c r="P38" i="89"/>
  <c r="O38" i="89"/>
  <c r="N38" i="89"/>
  <c r="M38" i="89"/>
  <c r="L38" i="89"/>
  <c r="K38" i="89"/>
  <c r="J38" i="89"/>
  <c r="I38" i="89"/>
  <c r="H38" i="89"/>
  <c r="G38" i="89"/>
  <c r="F38" i="89"/>
  <c r="E38" i="89"/>
  <c r="D38" i="89"/>
  <c r="C38" i="89"/>
  <c r="B38" i="89"/>
  <c r="BA37" i="89"/>
  <c r="AZ37" i="89"/>
  <c r="AY37" i="89"/>
  <c r="AX37" i="89"/>
  <c r="AW37" i="89"/>
  <c r="AV37" i="89"/>
  <c r="AU37" i="89"/>
  <c r="AT37" i="89"/>
  <c r="AS37" i="89"/>
  <c r="AR37" i="89"/>
  <c r="AQ37" i="89"/>
  <c r="AP37" i="89"/>
  <c r="AO37" i="89"/>
  <c r="AN37" i="89"/>
  <c r="AM37" i="89"/>
  <c r="AL37" i="89"/>
  <c r="AK37" i="89"/>
  <c r="AJ37" i="89"/>
  <c r="AI37" i="89"/>
  <c r="AH37" i="89"/>
  <c r="AG37" i="89"/>
  <c r="AF37" i="89"/>
  <c r="AE37" i="89"/>
  <c r="AD37" i="89"/>
  <c r="AC37" i="89"/>
  <c r="AB37" i="89"/>
  <c r="AA37" i="89"/>
  <c r="Z37" i="89"/>
  <c r="Y37" i="89"/>
  <c r="X37" i="89"/>
  <c r="W37" i="89"/>
  <c r="V37" i="89"/>
  <c r="U37" i="89"/>
  <c r="T37" i="89"/>
  <c r="S37" i="89"/>
  <c r="R37" i="89"/>
  <c r="Q37" i="89"/>
  <c r="P37" i="89"/>
  <c r="O37" i="89"/>
  <c r="N37" i="89"/>
  <c r="M37" i="89"/>
  <c r="L37" i="89"/>
  <c r="K37" i="89"/>
  <c r="J37" i="89"/>
  <c r="I37" i="89"/>
  <c r="H37" i="89"/>
  <c r="G37" i="89"/>
  <c r="F37" i="89"/>
  <c r="E37" i="89"/>
  <c r="D37" i="89"/>
  <c r="C37" i="89"/>
  <c r="B37" i="89"/>
  <c r="BA36" i="89"/>
  <c r="AZ36" i="89"/>
  <c r="AY36" i="89"/>
  <c r="AX36" i="89"/>
  <c r="AW36" i="89"/>
  <c r="AV36" i="89"/>
  <c r="AU36" i="89"/>
  <c r="AT36" i="89"/>
  <c r="AS36" i="89"/>
  <c r="AR36" i="89"/>
  <c r="AQ36" i="89"/>
  <c r="AP36" i="89"/>
  <c r="AO36" i="89"/>
  <c r="AN36" i="89"/>
  <c r="AM36" i="89"/>
  <c r="AL36" i="89"/>
  <c r="AK36" i="89"/>
  <c r="AJ36" i="89"/>
  <c r="AI36" i="89"/>
  <c r="AH36" i="89"/>
  <c r="AG36" i="89"/>
  <c r="AF36" i="89"/>
  <c r="AE36" i="89"/>
  <c r="AD36" i="89"/>
  <c r="AC36" i="89"/>
  <c r="AB36" i="89"/>
  <c r="AA36" i="89"/>
  <c r="Z36" i="89"/>
  <c r="Y36" i="89"/>
  <c r="X36" i="89"/>
  <c r="W36" i="89"/>
  <c r="V36" i="89"/>
  <c r="U36" i="89"/>
  <c r="T36" i="89"/>
  <c r="S36" i="89"/>
  <c r="R36" i="89"/>
  <c r="Q36" i="89"/>
  <c r="P36" i="89"/>
  <c r="O36" i="89"/>
  <c r="N36" i="89"/>
  <c r="M36" i="89"/>
  <c r="L36" i="89"/>
  <c r="K36" i="89"/>
  <c r="J36" i="89"/>
  <c r="I36" i="89"/>
  <c r="H36" i="89"/>
  <c r="G36" i="89"/>
  <c r="F36" i="89"/>
  <c r="E36" i="89"/>
  <c r="D36" i="89"/>
  <c r="C36" i="89"/>
  <c r="B36" i="89"/>
  <c r="BA35" i="89"/>
  <c r="AZ35" i="89"/>
  <c r="AY35" i="89"/>
  <c r="AX35" i="89"/>
  <c r="AW35" i="89"/>
  <c r="AV35" i="89"/>
  <c r="AU35" i="89"/>
  <c r="AT35" i="89"/>
  <c r="AS35" i="89"/>
  <c r="AR35" i="89"/>
  <c r="AQ35" i="89"/>
  <c r="AP35" i="89"/>
  <c r="AO35" i="89"/>
  <c r="AN35" i="89"/>
  <c r="AM35" i="89"/>
  <c r="AL35" i="89"/>
  <c r="AK35" i="89"/>
  <c r="AJ35" i="89"/>
  <c r="AI35" i="89"/>
  <c r="AH35" i="89"/>
  <c r="AG35" i="89"/>
  <c r="AF35" i="89"/>
  <c r="AE35" i="89"/>
  <c r="AD35" i="89"/>
  <c r="AC35" i="89"/>
  <c r="AB35" i="89"/>
  <c r="AA35" i="89"/>
  <c r="Z35" i="89"/>
  <c r="Y35" i="89"/>
  <c r="X35" i="89"/>
  <c r="W35" i="89"/>
  <c r="V35" i="89"/>
  <c r="U35" i="89"/>
  <c r="T35" i="89"/>
  <c r="S35" i="89"/>
  <c r="R35" i="89"/>
  <c r="Q35" i="89"/>
  <c r="P35" i="89"/>
  <c r="O35" i="89"/>
  <c r="N35" i="89"/>
  <c r="M35" i="89"/>
  <c r="L35" i="89"/>
  <c r="K35" i="89"/>
  <c r="J35" i="89"/>
  <c r="I35" i="89"/>
  <c r="H35" i="89"/>
  <c r="G35" i="89"/>
  <c r="F35" i="89"/>
  <c r="E35" i="89"/>
  <c r="D35" i="89"/>
  <c r="C35" i="89"/>
  <c r="B35" i="89"/>
  <c r="BA34" i="89"/>
  <c r="AZ34" i="89"/>
  <c r="AY34" i="89"/>
  <c r="AX34" i="89"/>
  <c r="AW34" i="89"/>
  <c r="AV34" i="89"/>
  <c r="AU34" i="89"/>
  <c r="AT34" i="89"/>
  <c r="AS34" i="89"/>
  <c r="AR34" i="89"/>
  <c r="AQ34" i="89"/>
  <c r="AP34" i="89"/>
  <c r="AO34" i="89"/>
  <c r="AN34" i="89"/>
  <c r="AM34" i="89"/>
  <c r="AL34" i="89"/>
  <c r="AK34" i="89"/>
  <c r="AJ34" i="89"/>
  <c r="AI34" i="89"/>
  <c r="AH34" i="89"/>
  <c r="AG34" i="89"/>
  <c r="AF34" i="89"/>
  <c r="AE34" i="89"/>
  <c r="AD34" i="89"/>
  <c r="AC34" i="89"/>
  <c r="AB34" i="89"/>
  <c r="AA34" i="89"/>
  <c r="Z34" i="89"/>
  <c r="Y34" i="89"/>
  <c r="X34" i="89"/>
  <c r="W34" i="89"/>
  <c r="V34" i="89"/>
  <c r="U34" i="89"/>
  <c r="T34" i="89"/>
  <c r="S34" i="89"/>
  <c r="R34" i="89"/>
  <c r="Q34" i="89"/>
  <c r="P34" i="89"/>
  <c r="O34" i="89"/>
  <c r="N34" i="89"/>
  <c r="M34" i="89"/>
  <c r="L34" i="89"/>
  <c r="K34" i="89"/>
  <c r="J34" i="89"/>
  <c r="I34" i="89"/>
  <c r="H34" i="89"/>
  <c r="G34" i="89"/>
  <c r="F34" i="89"/>
  <c r="E34" i="89"/>
  <c r="D34" i="89"/>
  <c r="C34" i="89"/>
  <c r="B34" i="89"/>
  <c r="BA33" i="89"/>
  <c r="AZ33" i="89"/>
  <c r="AY33" i="89"/>
  <c r="AX33" i="89"/>
  <c r="AW33" i="89"/>
  <c r="AV33" i="89"/>
  <c r="AU33" i="89"/>
  <c r="AT33" i="89"/>
  <c r="AS33" i="89"/>
  <c r="AR33" i="89"/>
  <c r="AQ33" i="89"/>
  <c r="AP33" i="89"/>
  <c r="AO33" i="89"/>
  <c r="AN33" i="89"/>
  <c r="AM33" i="89"/>
  <c r="AL33" i="89"/>
  <c r="AK33" i="89"/>
  <c r="AJ33" i="89"/>
  <c r="AI33" i="89"/>
  <c r="AH33" i="89"/>
  <c r="AG33" i="89"/>
  <c r="AF33" i="89"/>
  <c r="AE33" i="89"/>
  <c r="AD33" i="89"/>
  <c r="AC33" i="89"/>
  <c r="AB33" i="89"/>
  <c r="AA33" i="89"/>
  <c r="Z33" i="89"/>
  <c r="Y33" i="89"/>
  <c r="X33" i="89"/>
  <c r="W33" i="89"/>
  <c r="V33" i="89"/>
  <c r="U33" i="89"/>
  <c r="T33" i="89"/>
  <c r="S33" i="89"/>
  <c r="R33" i="89"/>
  <c r="Q33" i="89"/>
  <c r="P33" i="89"/>
  <c r="O33" i="89"/>
  <c r="N33" i="89"/>
  <c r="M33" i="89"/>
  <c r="L33" i="89"/>
  <c r="K33" i="89"/>
  <c r="J33" i="89"/>
  <c r="I33" i="89"/>
  <c r="H33" i="89"/>
  <c r="G33" i="89"/>
  <c r="F33" i="89"/>
  <c r="E33" i="89"/>
  <c r="D33" i="89"/>
  <c r="C33" i="89"/>
  <c r="B33" i="89"/>
  <c r="BA32" i="89"/>
  <c r="AZ32" i="89"/>
  <c r="AY32" i="89"/>
  <c r="AX32" i="89"/>
  <c r="AW32" i="89"/>
  <c r="AV32" i="89"/>
  <c r="AU32" i="89"/>
  <c r="AT32" i="89"/>
  <c r="AS32" i="89"/>
  <c r="AR32" i="89"/>
  <c r="AQ32" i="89"/>
  <c r="AP32" i="89"/>
  <c r="AO32" i="89"/>
  <c r="AN32" i="89"/>
  <c r="AM32" i="89"/>
  <c r="AL32" i="89"/>
  <c r="AK32" i="89"/>
  <c r="AJ32" i="89"/>
  <c r="AI32" i="89"/>
  <c r="AH32" i="89"/>
  <c r="AG32" i="89"/>
  <c r="AF32" i="89"/>
  <c r="AE32" i="89"/>
  <c r="AD32" i="89"/>
  <c r="AC32" i="89"/>
  <c r="AB32" i="89"/>
  <c r="AA32" i="89"/>
  <c r="Z32" i="89"/>
  <c r="Y32" i="89"/>
  <c r="X32" i="89"/>
  <c r="W32" i="89"/>
  <c r="V32" i="89"/>
  <c r="U32" i="89"/>
  <c r="T32" i="89"/>
  <c r="S32" i="89"/>
  <c r="R32" i="89"/>
  <c r="Q32" i="89"/>
  <c r="P32" i="89"/>
  <c r="O32" i="89"/>
  <c r="N32" i="89"/>
  <c r="M32" i="89"/>
  <c r="L32" i="89"/>
  <c r="K32" i="89"/>
  <c r="J32" i="89"/>
  <c r="I32" i="89"/>
  <c r="H32" i="89"/>
  <c r="G32" i="89"/>
  <c r="F32" i="89"/>
  <c r="E32" i="89"/>
  <c r="D32" i="89"/>
  <c r="C32" i="89"/>
  <c r="B32" i="89"/>
  <c r="BA31" i="89"/>
  <c r="AZ31" i="89"/>
  <c r="AY31" i="89"/>
  <c r="AX31" i="89"/>
  <c r="AW31" i="89"/>
  <c r="AV31" i="89"/>
  <c r="AU31" i="89"/>
  <c r="AT31" i="89"/>
  <c r="AS31" i="89"/>
  <c r="AR31" i="89"/>
  <c r="AQ31" i="89"/>
  <c r="AP31" i="89"/>
  <c r="AO31" i="89"/>
  <c r="AN31" i="89"/>
  <c r="AM31" i="89"/>
  <c r="AL31" i="89"/>
  <c r="AK31" i="89"/>
  <c r="AJ31" i="89"/>
  <c r="AI31" i="89"/>
  <c r="AH31" i="89"/>
  <c r="AG31" i="89"/>
  <c r="AF31" i="89"/>
  <c r="AE31" i="89"/>
  <c r="AD31" i="89"/>
  <c r="AC31" i="89"/>
  <c r="AB31" i="89"/>
  <c r="AA31" i="89"/>
  <c r="Z31" i="89"/>
  <c r="Y31" i="89"/>
  <c r="X31" i="89"/>
  <c r="W31" i="89"/>
  <c r="V31" i="89"/>
  <c r="U31" i="89"/>
  <c r="T31" i="89"/>
  <c r="S31" i="89"/>
  <c r="R31" i="89"/>
  <c r="Q31" i="89"/>
  <c r="P31" i="89"/>
  <c r="O31" i="89"/>
  <c r="N31" i="89"/>
  <c r="M31" i="89"/>
  <c r="L31" i="89"/>
  <c r="K31" i="89"/>
  <c r="J31" i="89"/>
  <c r="I31" i="89"/>
  <c r="H31" i="89"/>
  <c r="G31" i="89"/>
  <c r="F31" i="89"/>
  <c r="E31" i="89"/>
  <c r="D31" i="89"/>
  <c r="C31" i="89"/>
  <c r="B31" i="89"/>
  <c r="BA30" i="89"/>
  <c r="AZ30" i="89"/>
  <c r="AY30" i="89"/>
  <c r="AX30" i="89"/>
  <c r="AW30" i="89"/>
  <c r="AV30" i="89"/>
  <c r="AU30" i="89"/>
  <c r="AT30" i="89"/>
  <c r="AS30" i="89"/>
  <c r="AR30" i="89"/>
  <c r="AQ30" i="89"/>
  <c r="AP30" i="89"/>
  <c r="AO30" i="89"/>
  <c r="AN30" i="89"/>
  <c r="AM30" i="89"/>
  <c r="AL30" i="89"/>
  <c r="AK30" i="89"/>
  <c r="AJ30" i="89"/>
  <c r="AI30" i="89"/>
  <c r="AH30" i="89"/>
  <c r="AG30" i="89"/>
  <c r="AF30" i="89"/>
  <c r="AE30" i="89"/>
  <c r="AD30" i="89"/>
  <c r="AC30" i="89"/>
  <c r="AB30" i="89"/>
  <c r="AA30" i="89"/>
  <c r="Z30" i="89"/>
  <c r="Y30" i="89"/>
  <c r="X30" i="89"/>
  <c r="W30" i="89"/>
  <c r="V30" i="89"/>
  <c r="U30" i="89"/>
  <c r="T30" i="89"/>
  <c r="S30" i="89"/>
  <c r="R30" i="89"/>
  <c r="Q30" i="89"/>
  <c r="P30" i="89"/>
  <c r="O30" i="89"/>
  <c r="N30" i="89"/>
  <c r="M30" i="89"/>
  <c r="L30" i="89"/>
  <c r="K30" i="89"/>
  <c r="J30" i="89"/>
  <c r="I30" i="89"/>
  <c r="H30" i="89"/>
  <c r="G30" i="89"/>
  <c r="F30" i="89"/>
  <c r="E30" i="89"/>
  <c r="D30" i="89"/>
  <c r="C30" i="89"/>
  <c r="B30" i="89"/>
  <c r="BA29" i="89"/>
  <c r="AZ29" i="89"/>
  <c r="AY29" i="89"/>
  <c r="AX29" i="89"/>
  <c r="AW29" i="89"/>
  <c r="AV29" i="89"/>
  <c r="AU29" i="89"/>
  <c r="AT29" i="89"/>
  <c r="AS29" i="89"/>
  <c r="AR29" i="89"/>
  <c r="AQ29" i="89"/>
  <c r="AP29" i="89"/>
  <c r="AO29" i="89"/>
  <c r="AN29" i="89"/>
  <c r="AM29" i="89"/>
  <c r="AL29" i="89"/>
  <c r="AK29" i="89"/>
  <c r="AJ29" i="89"/>
  <c r="AI29" i="89"/>
  <c r="AH29" i="89"/>
  <c r="AG29" i="89"/>
  <c r="AF29" i="89"/>
  <c r="AE29" i="89"/>
  <c r="AD29" i="89"/>
  <c r="AC29" i="89"/>
  <c r="AB29" i="89"/>
  <c r="AA29" i="89"/>
  <c r="Z29" i="89"/>
  <c r="Y29" i="89"/>
  <c r="X29" i="89"/>
  <c r="W29" i="89"/>
  <c r="V29" i="89"/>
  <c r="U29" i="89"/>
  <c r="T29" i="89"/>
  <c r="S29" i="89"/>
  <c r="R29" i="89"/>
  <c r="Q29" i="89"/>
  <c r="P29" i="89"/>
  <c r="O29" i="89"/>
  <c r="N29" i="89"/>
  <c r="M29" i="89"/>
  <c r="L29" i="89"/>
  <c r="K29" i="89"/>
  <c r="J29" i="89"/>
  <c r="I29" i="89"/>
  <c r="H29" i="89"/>
  <c r="G29" i="89"/>
  <c r="F29" i="89"/>
  <c r="E29" i="89"/>
  <c r="D29" i="89"/>
  <c r="C29" i="89"/>
  <c r="B29" i="89"/>
  <c r="BA28" i="89"/>
  <c r="AZ28" i="89"/>
  <c r="AY28" i="89"/>
  <c r="AX28" i="89"/>
  <c r="AW28" i="89"/>
  <c r="AV28" i="89"/>
  <c r="AU28" i="89"/>
  <c r="AT28" i="89"/>
  <c r="AS28" i="89"/>
  <c r="AR28" i="89"/>
  <c r="AQ28" i="89"/>
  <c r="AP28" i="89"/>
  <c r="AO28" i="89"/>
  <c r="AN28" i="89"/>
  <c r="AM28" i="89"/>
  <c r="AL28" i="89"/>
  <c r="AK28" i="89"/>
  <c r="AJ28" i="89"/>
  <c r="AI28" i="89"/>
  <c r="AH28" i="89"/>
  <c r="AG28" i="89"/>
  <c r="AF28" i="89"/>
  <c r="AE28" i="89"/>
  <c r="AD28" i="89"/>
  <c r="AC28" i="89"/>
  <c r="AB28" i="89"/>
  <c r="AA28" i="89"/>
  <c r="Z28" i="89"/>
  <c r="Y28" i="89"/>
  <c r="X28" i="89"/>
  <c r="W28" i="89"/>
  <c r="V28" i="89"/>
  <c r="U28" i="89"/>
  <c r="T28" i="89"/>
  <c r="S28" i="89"/>
  <c r="R28" i="89"/>
  <c r="Q28" i="89"/>
  <c r="P28" i="89"/>
  <c r="O28" i="89"/>
  <c r="N28" i="89"/>
  <c r="M28" i="89"/>
  <c r="L28" i="89"/>
  <c r="K28" i="89"/>
  <c r="J28" i="89"/>
  <c r="I28" i="89"/>
  <c r="H28" i="89"/>
  <c r="G28" i="89"/>
  <c r="F28" i="89"/>
  <c r="E28" i="89"/>
  <c r="D28" i="89"/>
  <c r="C28" i="89"/>
  <c r="B28" i="89"/>
  <c r="BA27" i="89"/>
  <c r="AZ27" i="89"/>
  <c r="AY27" i="89"/>
  <c r="AX27" i="89"/>
  <c r="AW27" i="89"/>
  <c r="AV27" i="89"/>
  <c r="AU27" i="89"/>
  <c r="AT27" i="89"/>
  <c r="AS27" i="89"/>
  <c r="AR27" i="89"/>
  <c r="AQ27" i="89"/>
  <c r="AP27" i="89"/>
  <c r="AO27" i="89"/>
  <c r="AN27" i="89"/>
  <c r="AM27" i="89"/>
  <c r="AL27" i="89"/>
  <c r="AK27" i="89"/>
  <c r="AJ27" i="89"/>
  <c r="AI27" i="89"/>
  <c r="AH27" i="89"/>
  <c r="AG27" i="89"/>
  <c r="AF27" i="89"/>
  <c r="AE27" i="89"/>
  <c r="AD27" i="89"/>
  <c r="AC27" i="89"/>
  <c r="AB27" i="89"/>
  <c r="AA27" i="89"/>
  <c r="Z27" i="89"/>
  <c r="Y27" i="89"/>
  <c r="X27" i="89"/>
  <c r="W27" i="89"/>
  <c r="V27" i="89"/>
  <c r="U27" i="89"/>
  <c r="T27" i="89"/>
  <c r="S27" i="89"/>
  <c r="R27" i="89"/>
  <c r="Q27" i="89"/>
  <c r="P27" i="89"/>
  <c r="O27" i="89"/>
  <c r="N27" i="89"/>
  <c r="M27" i="89"/>
  <c r="L27" i="89"/>
  <c r="K27" i="89"/>
  <c r="J27" i="89"/>
  <c r="I27" i="89"/>
  <c r="H27" i="89"/>
  <c r="G27" i="89"/>
  <c r="F27" i="89"/>
  <c r="E27" i="89"/>
  <c r="D27" i="89"/>
  <c r="C27" i="89"/>
  <c r="B27" i="89"/>
  <c r="BA26" i="89"/>
  <c r="AZ26" i="89"/>
  <c r="AY26" i="89"/>
  <c r="AX26" i="89"/>
  <c r="AW26" i="89"/>
  <c r="AV26" i="89"/>
  <c r="AU26" i="89"/>
  <c r="AT26" i="89"/>
  <c r="AS26" i="89"/>
  <c r="AR26" i="89"/>
  <c r="AQ26" i="89"/>
  <c r="AP26" i="89"/>
  <c r="AO26" i="89"/>
  <c r="AN26" i="89"/>
  <c r="AM26" i="89"/>
  <c r="AL26" i="89"/>
  <c r="AK26" i="89"/>
  <c r="AJ26" i="89"/>
  <c r="AI26" i="89"/>
  <c r="AH26" i="89"/>
  <c r="AG26" i="89"/>
  <c r="AF26" i="89"/>
  <c r="AE26" i="89"/>
  <c r="AD26" i="89"/>
  <c r="AC26" i="89"/>
  <c r="AB26" i="89"/>
  <c r="AA26" i="89"/>
  <c r="Z26" i="89"/>
  <c r="Y26" i="89"/>
  <c r="X26" i="89"/>
  <c r="W26" i="89"/>
  <c r="V26" i="89"/>
  <c r="U26" i="89"/>
  <c r="T26" i="89"/>
  <c r="S26" i="89"/>
  <c r="R26" i="89"/>
  <c r="Q26" i="89"/>
  <c r="P26" i="89"/>
  <c r="O26" i="89"/>
  <c r="N26" i="89"/>
  <c r="M26" i="89"/>
  <c r="L26" i="89"/>
  <c r="K26" i="89"/>
  <c r="J26" i="89"/>
  <c r="I26" i="89"/>
  <c r="H26" i="89"/>
  <c r="G26" i="89"/>
  <c r="F26" i="89"/>
  <c r="E26" i="89"/>
  <c r="D26" i="89"/>
  <c r="C26" i="89"/>
  <c r="B26" i="89"/>
  <c r="BA25" i="89"/>
  <c r="AZ25" i="89"/>
  <c r="AY25" i="89"/>
  <c r="AX25" i="89"/>
  <c r="AW25" i="89"/>
  <c r="AV25" i="89"/>
  <c r="AU25" i="89"/>
  <c r="AT25" i="89"/>
  <c r="AS25" i="89"/>
  <c r="AR25" i="89"/>
  <c r="AQ25" i="89"/>
  <c r="AP25" i="89"/>
  <c r="AO25" i="89"/>
  <c r="AN25" i="89"/>
  <c r="AM25" i="89"/>
  <c r="AL25" i="89"/>
  <c r="AK25" i="89"/>
  <c r="AJ25" i="89"/>
  <c r="AI25" i="89"/>
  <c r="AH25" i="89"/>
  <c r="AG25" i="89"/>
  <c r="AF25" i="89"/>
  <c r="AE25" i="89"/>
  <c r="AD25" i="89"/>
  <c r="AC25" i="89"/>
  <c r="AB25" i="89"/>
  <c r="AA25" i="89"/>
  <c r="Z25" i="89"/>
  <c r="Y25" i="89"/>
  <c r="X25" i="89"/>
  <c r="W25" i="89"/>
  <c r="V25" i="89"/>
  <c r="U25" i="89"/>
  <c r="T25" i="89"/>
  <c r="S25" i="89"/>
  <c r="R25" i="89"/>
  <c r="Q25" i="89"/>
  <c r="P25" i="89"/>
  <c r="O25" i="89"/>
  <c r="N25" i="89"/>
  <c r="M25" i="89"/>
  <c r="L25" i="89"/>
  <c r="K25" i="89"/>
  <c r="J25" i="89"/>
  <c r="I25" i="89"/>
  <c r="H25" i="89"/>
  <c r="G25" i="89"/>
  <c r="F25" i="89"/>
  <c r="E25" i="89"/>
  <c r="D25" i="89"/>
  <c r="C25" i="89"/>
  <c r="B25" i="89"/>
  <c r="BA24" i="89"/>
  <c r="AZ24" i="89"/>
  <c r="AY24" i="89"/>
  <c r="AX24" i="89"/>
  <c r="AW24" i="89"/>
  <c r="AV24" i="89"/>
  <c r="AU24" i="89"/>
  <c r="AT24" i="89"/>
  <c r="AS24" i="89"/>
  <c r="AR24" i="89"/>
  <c r="AQ24" i="89"/>
  <c r="AP24" i="89"/>
  <c r="AO24" i="89"/>
  <c r="AN24" i="89"/>
  <c r="AM24" i="89"/>
  <c r="AL24" i="89"/>
  <c r="AK24" i="89"/>
  <c r="AJ24" i="89"/>
  <c r="AI24" i="89"/>
  <c r="AH24" i="89"/>
  <c r="AG24" i="89"/>
  <c r="AF24" i="89"/>
  <c r="AE24" i="89"/>
  <c r="AD24" i="89"/>
  <c r="AC24" i="89"/>
  <c r="AB24" i="89"/>
  <c r="AA24" i="89"/>
  <c r="Z24" i="89"/>
  <c r="Y24" i="89"/>
  <c r="X24" i="89"/>
  <c r="W24" i="89"/>
  <c r="V24" i="89"/>
  <c r="U24" i="89"/>
  <c r="T24" i="89"/>
  <c r="S24" i="89"/>
  <c r="R24" i="89"/>
  <c r="Q24" i="89"/>
  <c r="P24" i="89"/>
  <c r="O24" i="89"/>
  <c r="N24" i="89"/>
  <c r="M24" i="89"/>
  <c r="L24" i="89"/>
  <c r="K24" i="89"/>
  <c r="J24" i="89"/>
  <c r="I24" i="89"/>
  <c r="H24" i="89"/>
  <c r="G24" i="89"/>
  <c r="F24" i="89"/>
  <c r="E24" i="89"/>
  <c r="D24" i="89"/>
  <c r="C24" i="89"/>
  <c r="B24" i="89"/>
  <c r="BA23" i="89"/>
  <c r="AZ23" i="89"/>
  <c r="AY23" i="89"/>
  <c r="AX23" i="89"/>
  <c r="AW23" i="89"/>
  <c r="AV23" i="89"/>
  <c r="AU23" i="89"/>
  <c r="AT23" i="89"/>
  <c r="AS23" i="89"/>
  <c r="AR23" i="89"/>
  <c r="AQ23" i="89"/>
  <c r="AP23" i="89"/>
  <c r="AO23" i="89"/>
  <c r="AN23" i="89"/>
  <c r="AM23" i="89"/>
  <c r="AL23" i="89"/>
  <c r="AK23" i="89"/>
  <c r="AJ23" i="89"/>
  <c r="AI23" i="89"/>
  <c r="AH23" i="89"/>
  <c r="AG23" i="89"/>
  <c r="AF23" i="89"/>
  <c r="AE23" i="89"/>
  <c r="AD23" i="89"/>
  <c r="AC23" i="89"/>
  <c r="AB23" i="89"/>
  <c r="AA23" i="89"/>
  <c r="Z23" i="89"/>
  <c r="Y23" i="89"/>
  <c r="X23" i="89"/>
  <c r="W23" i="89"/>
  <c r="V23" i="89"/>
  <c r="U23" i="89"/>
  <c r="T23" i="89"/>
  <c r="S23" i="89"/>
  <c r="R23" i="89"/>
  <c r="Q23" i="89"/>
  <c r="P23" i="89"/>
  <c r="O23" i="89"/>
  <c r="N23" i="89"/>
  <c r="M23" i="89"/>
  <c r="L23" i="89"/>
  <c r="K23" i="89"/>
  <c r="J23" i="89"/>
  <c r="I23" i="89"/>
  <c r="H23" i="89"/>
  <c r="G23" i="89"/>
  <c r="F23" i="89"/>
  <c r="E23" i="89"/>
  <c r="D23" i="89"/>
  <c r="C23" i="89"/>
  <c r="B23" i="89"/>
  <c r="BA22" i="89"/>
  <c r="AZ22" i="89"/>
  <c r="AY22" i="89"/>
  <c r="AX22" i="89"/>
  <c r="AW22" i="89"/>
  <c r="AV22" i="89"/>
  <c r="AU22" i="89"/>
  <c r="AT22" i="89"/>
  <c r="AS22" i="89"/>
  <c r="AR22" i="89"/>
  <c r="AQ22" i="89"/>
  <c r="AP22" i="89"/>
  <c r="AO22" i="89"/>
  <c r="AN22" i="89"/>
  <c r="AM22" i="89"/>
  <c r="AL22" i="89"/>
  <c r="AK22" i="89"/>
  <c r="AJ22" i="89"/>
  <c r="AI22" i="89"/>
  <c r="AH22" i="89"/>
  <c r="AG22" i="89"/>
  <c r="AF22" i="89"/>
  <c r="AE22" i="89"/>
  <c r="AD22" i="89"/>
  <c r="AC22" i="89"/>
  <c r="AB22" i="89"/>
  <c r="AA22" i="89"/>
  <c r="Z22" i="89"/>
  <c r="Y22" i="89"/>
  <c r="X22" i="89"/>
  <c r="W22" i="89"/>
  <c r="V22" i="89"/>
  <c r="U22" i="89"/>
  <c r="T22" i="89"/>
  <c r="S22" i="89"/>
  <c r="R22" i="89"/>
  <c r="Q22" i="89"/>
  <c r="P22" i="89"/>
  <c r="O22" i="89"/>
  <c r="N22" i="89"/>
  <c r="M22" i="89"/>
  <c r="L22" i="89"/>
  <c r="K22" i="89"/>
  <c r="J22" i="89"/>
  <c r="I22" i="89"/>
  <c r="H22" i="89"/>
  <c r="G22" i="89"/>
  <c r="F22" i="89"/>
  <c r="E22" i="89"/>
  <c r="D22" i="89"/>
  <c r="C22" i="89"/>
  <c r="B22" i="89"/>
  <c r="BA21" i="89"/>
  <c r="AZ21" i="89"/>
  <c r="AY21" i="89"/>
  <c r="AX21" i="89"/>
  <c r="AW21" i="89"/>
  <c r="AV21" i="89"/>
  <c r="AU21" i="89"/>
  <c r="AT21" i="89"/>
  <c r="AS21" i="89"/>
  <c r="AR21" i="89"/>
  <c r="AQ21" i="89"/>
  <c r="AP21" i="89"/>
  <c r="AO21" i="89"/>
  <c r="AN21" i="89"/>
  <c r="AM21" i="89"/>
  <c r="AL21" i="89"/>
  <c r="AK21" i="89"/>
  <c r="AJ21" i="89"/>
  <c r="AI21" i="89"/>
  <c r="AH21" i="89"/>
  <c r="AG21" i="89"/>
  <c r="AF21" i="89"/>
  <c r="AE21" i="89"/>
  <c r="AD21" i="89"/>
  <c r="AC21" i="89"/>
  <c r="AB21" i="89"/>
  <c r="AA21" i="89"/>
  <c r="Z21" i="89"/>
  <c r="Y21" i="89"/>
  <c r="X21" i="89"/>
  <c r="W21" i="89"/>
  <c r="V21" i="89"/>
  <c r="U21" i="89"/>
  <c r="T21" i="89"/>
  <c r="S21" i="89"/>
  <c r="R21" i="89"/>
  <c r="Q21" i="89"/>
  <c r="P21" i="89"/>
  <c r="O21" i="89"/>
  <c r="N21" i="89"/>
  <c r="M21" i="89"/>
  <c r="L21" i="89"/>
  <c r="K21" i="89"/>
  <c r="J21" i="89"/>
  <c r="I21" i="89"/>
  <c r="H21" i="89"/>
  <c r="G21" i="89"/>
  <c r="F21" i="89"/>
  <c r="E21" i="89"/>
  <c r="D21" i="89"/>
  <c r="C21" i="89"/>
  <c r="B21" i="89"/>
  <c r="BA20" i="89"/>
  <c r="AZ20" i="89"/>
  <c r="AY20" i="89"/>
  <c r="AX20" i="89"/>
  <c r="AW20" i="89"/>
  <c r="AV20" i="89"/>
  <c r="AU20" i="89"/>
  <c r="AT20" i="89"/>
  <c r="AS20" i="89"/>
  <c r="AR20" i="89"/>
  <c r="AQ20" i="89"/>
  <c r="AP20" i="89"/>
  <c r="AO20" i="89"/>
  <c r="AN20" i="89"/>
  <c r="AM20" i="89"/>
  <c r="AL20" i="89"/>
  <c r="AK20" i="89"/>
  <c r="AJ20" i="89"/>
  <c r="AI20" i="89"/>
  <c r="AH20" i="89"/>
  <c r="AG20" i="89"/>
  <c r="AF20" i="89"/>
  <c r="AE20" i="89"/>
  <c r="AD20" i="89"/>
  <c r="AC20" i="89"/>
  <c r="AB20" i="89"/>
  <c r="AA20" i="89"/>
  <c r="Z20" i="89"/>
  <c r="Y20" i="89"/>
  <c r="X20" i="89"/>
  <c r="W20" i="89"/>
  <c r="V20" i="89"/>
  <c r="U20" i="89"/>
  <c r="T20" i="89"/>
  <c r="S20" i="89"/>
  <c r="R20" i="89"/>
  <c r="Q20" i="89"/>
  <c r="P20" i="89"/>
  <c r="O20" i="89"/>
  <c r="N20" i="89"/>
  <c r="M20" i="89"/>
  <c r="L20" i="89"/>
  <c r="K20" i="89"/>
  <c r="J20" i="89"/>
  <c r="I20" i="89"/>
  <c r="H20" i="89"/>
  <c r="G20" i="89"/>
  <c r="F20" i="89"/>
  <c r="E20" i="89"/>
  <c r="D20" i="89"/>
  <c r="C20" i="89"/>
  <c r="B20" i="89"/>
  <c r="BA19" i="89"/>
  <c r="AZ19" i="89"/>
  <c r="AY19" i="89"/>
  <c r="AX19" i="89"/>
  <c r="AW19" i="89"/>
  <c r="AV19" i="89"/>
  <c r="AU19" i="89"/>
  <c r="AT19" i="89"/>
  <c r="AS19" i="89"/>
  <c r="AR19" i="89"/>
  <c r="AQ19" i="89"/>
  <c r="AP19" i="89"/>
  <c r="AO19" i="89"/>
  <c r="AN19" i="89"/>
  <c r="AM19" i="89"/>
  <c r="AL19" i="89"/>
  <c r="AK19" i="89"/>
  <c r="AJ19" i="89"/>
  <c r="AI19" i="89"/>
  <c r="AH19" i="89"/>
  <c r="AG19" i="89"/>
  <c r="AF19" i="89"/>
  <c r="AE19" i="89"/>
  <c r="AD19" i="89"/>
  <c r="AC19" i="89"/>
  <c r="AB19" i="89"/>
  <c r="AA19" i="89"/>
  <c r="Z19" i="89"/>
  <c r="Y19" i="89"/>
  <c r="X19" i="89"/>
  <c r="W19" i="89"/>
  <c r="V19" i="89"/>
  <c r="U19" i="89"/>
  <c r="T19" i="89"/>
  <c r="S19" i="89"/>
  <c r="R19" i="89"/>
  <c r="Q19" i="89"/>
  <c r="P19" i="89"/>
  <c r="O19" i="89"/>
  <c r="N19" i="89"/>
  <c r="M19" i="89"/>
  <c r="L19" i="89"/>
  <c r="K19" i="89"/>
  <c r="J19" i="89"/>
  <c r="I19" i="89"/>
  <c r="H19" i="89"/>
  <c r="G19" i="89"/>
  <c r="F19" i="89"/>
  <c r="E19" i="89"/>
  <c r="D19" i="89"/>
  <c r="C19" i="89"/>
  <c r="B19" i="89"/>
  <c r="BA18" i="89"/>
  <c r="AZ18" i="89"/>
  <c r="AY18" i="89"/>
  <c r="AX18" i="89"/>
  <c r="AW18" i="89"/>
  <c r="AV18" i="89"/>
  <c r="AU18" i="89"/>
  <c r="AT18" i="89"/>
  <c r="AS18" i="89"/>
  <c r="AR18" i="89"/>
  <c r="AQ18" i="89"/>
  <c r="AP18" i="89"/>
  <c r="AO18" i="89"/>
  <c r="AN18" i="89"/>
  <c r="AM18" i="89"/>
  <c r="AL18" i="89"/>
  <c r="AK18" i="89"/>
  <c r="AJ18" i="89"/>
  <c r="AI18" i="89"/>
  <c r="AH18" i="89"/>
  <c r="AG18" i="89"/>
  <c r="AF18" i="89"/>
  <c r="AE18" i="89"/>
  <c r="AD18" i="89"/>
  <c r="AC18" i="89"/>
  <c r="AB18" i="89"/>
  <c r="AA18" i="89"/>
  <c r="Z18" i="89"/>
  <c r="Y18" i="89"/>
  <c r="X18" i="89"/>
  <c r="W18" i="89"/>
  <c r="V18" i="89"/>
  <c r="U18" i="89"/>
  <c r="T18" i="89"/>
  <c r="S18" i="89"/>
  <c r="R18" i="89"/>
  <c r="Q18" i="89"/>
  <c r="P18" i="89"/>
  <c r="O18" i="89"/>
  <c r="N18" i="89"/>
  <c r="M18" i="89"/>
  <c r="L18" i="89"/>
  <c r="K18" i="89"/>
  <c r="J18" i="89"/>
  <c r="I18" i="89"/>
  <c r="H18" i="89"/>
  <c r="G18" i="89"/>
  <c r="F18" i="89"/>
  <c r="E18" i="89"/>
  <c r="D18" i="89"/>
  <c r="C18" i="89"/>
  <c r="B18" i="89"/>
  <c r="BA17" i="89"/>
  <c r="AZ17" i="89"/>
  <c r="AY17" i="89"/>
  <c r="AX17" i="89"/>
  <c r="AW17" i="89"/>
  <c r="AV17" i="89"/>
  <c r="AU17" i="89"/>
  <c r="AT17" i="89"/>
  <c r="AS17" i="89"/>
  <c r="AR17" i="89"/>
  <c r="AQ17" i="89"/>
  <c r="AP17" i="89"/>
  <c r="AO17" i="89"/>
  <c r="AN17" i="89"/>
  <c r="AM17" i="89"/>
  <c r="AL17" i="89"/>
  <c r="AK17" i="89"/>
  <c r="AJ17" i="89"/>
  <c r="AI17" i="89"/>
  <c r="AH17" i="89"/>
  <c r="AG17" i="89"/>
  <c r="AF17" i="89"/>
  <c r="AE17" i="89"/>
  <c r="AD17" i="89"/>
  <c r="AC17" i="89"/>
  <c r="AB17" i="89"/>
  <c r="AA17" i="89"/>
  <c r="Z17" i="89"/>
  <c r="Y17" i="89"/>
  <c r="X17" i="89"/>
  <c r="W17" i="89"/>
  <c r="V17" i="89"/>
  <c r="U17" i="89"/>
  <c r="T17" i="89"/>
  <c r="S17" i="89"/>
  <c r="R17" i="89"/>
  <c r="Q17" i="89"/>
  <c r="P17" i="89"/>
  <c r="O17" i="89"/>
  <c r="N17" i="89"/>
  <c r="M17" i="89"/>
  <c r="L17" i="89"/>
  <c r="K17" i="89"/>
  <c r="J17" i="89"/>
  <c r="I17" i="89"/>
  <c r="H17" i="89"/>
  <c r="G17" i="89"/>
  <c r="F17" i="89"/>
  <c r="E17" i="89"/>
  <c r="D17" i="89"/>
  <c r="C17" i="89"/>
  <c r="B17" i="89"/>
  <c r="BA16" i="89"/>
  <c r="AZ16" i="89"/>
  <c r="AY16" i="89"/>
  <c r="AX16" i="89"/>
  <c r="AW16" i="89"/>
  <c r="AV16" i="89"/>
  <c r="AU16" i="89"/>
  <c r="AT16" i="89"/>
  <c r="AS16" i="89"/>
  <c r="AR16" i="89"/>
  <c r="AQ16" i="89"/>
  <c r="AP16" i="89"/>
  <c r="AO16" i="89"/>
  <c r="AN16" i="89"/>
  <c r="AM16" i="89"/>
  <c r="AL16" i="89"/>
  <c r="AK16" i="89"/>
  <c r="AJ16" i="89"/>
  <c r="AI16" i="89"/>
  <c r="AH16" i="89"/>
  <c r="AG16" i="89"/>
  <c r="AF16" i="89"/>
  <c r="AE16" i="89"/>
  <c r="AD16" i="89"/>
  <c r="AC16" i="89"/>
  <c r="AB16" i="89"/>
  <c r="AA16" i="89"/>
  <c r="Z16" i="89"/>
  <c r="Y16" i="89"/>
  <c r="X16" i="89"/>
  <c r="W16" i="89"/>
  <c r="V16" i="89"/>
  <c r="U16" i="89"/>
  <c r="T16" i="89"/>
  <c r="S16" i="89"/>
  <c r="R16" i="89"/>
  <c r="Q16" i="89"/>
  <c r="P16" i="89"/>
  <c r="O16" i="89"/>
  <c r="N16" i="89"/>
  <c r="M16" i="89"/>
  <c r="L16" i="89"/>
  <c r="K16" i="89"/>
  <c r="J16" i="89"/>
  <c r="I16" i="89"/>
  <c r="H16" i="89"/>
  <c r="G16" i="89"/>
  <c r="F16" i="89"/>
  <c r="E16" i="89"/>
  <c r="D16" i="89"/>
  <c r="C16" i="89"/>
  <c r="B16" i="89"/>
  <c r="BA15" i="89"/>
  <c r="AZ15" i="89"/>
  <c r="AY15" i="89"/>
  <c r="AX15" i="89"/>
  <c r="AW15" i="89"/>
  <c r="AV15" i="89"/>
  <c r="AU15" i="89"/>
  <c r="AT15" i="89"/>
  <c r="AS15" i="89"/>
  <c r="AR15" i="89"/>
  <c r="AQ15" i="89"/>
  <c r="AP15" i="89"/>
  <c r="AO15" i="89"/>
  <c r="AN15" i="89"/>
  <c r="AM15" i="89"/>
  <c r="AL15" i="89"/>
  <c r="AK15" i="89"/>
  <c r="AJ15" i="89"/>
  <c r="AI15" i="89"/>
  <c r="AH15" i="89"/>
  <c r="AG15" i="89"/>
  <c r="AF15" i="89"/>
  <c r="AE15" i="89"/>
  <c r="AD15" i="89"/>
  <c r="AC15" i="89"/>
  <c r="AB15" i="89"/>
  <c r="AA15" i="89"/>
  <c r="Z15" i="89"/>
  <c r="Y15" i="89"/>
  <c r="X15" i="89"/>
  <c r="W15" i="89"/>
  <c r="V15" i="89"/>
  <c r="U15" i="89"/>
  <c r="T15" i="89"/>
  <c r="S15" i="89"/>
  <c r="R15" i="89"/>
  <c r="Q15" i="89"/>
  <c r="P15" i="89"/>
  <c r="O15" i="89"/>
  <c r="N15" i="89"/>
  <c r="M15" i="89"/>
  <c r="L15" i="89"/>
  <c r="K15" i="89"/>
  <c r="J15" i="89"/>
  <c r="I15" i="89"/>
  <c r="H15" i="89"/>
  <c r="G15" i="89"/>
  <c r="F15" i="89"/>
  <c r="E15" i="89"/>
  <c r="D15" i="89"/>
  <c r="C15" i="89"/>
  <c r="B15" i="89"/>
  <c r="BA14" i="89"/>
  <c r="AZ14" i="89"/>
  <c r="AY14" i="89"/>
  <c r="AX14" i="89"/>
  <c r="AW14" i="89"/>
  <c r="AV14" i="89"/>
  <c r="AU14" i="89"/>
  <c r="AT14" i="89"/>
  <c r="AS14" i="89"/>
  <c r="AR14" i="89"/>
  <c r="AQ14" i="89"/>
  <c r="AP14" i="89"/>
  <c r="AO14" i="89"/>
  <c r="AN14" i="89"/>
  <c r="AM14" i="89"/>
  <c r="AL14" i="89"/>
  <c r="AK14" i="89"/>
  <c r="AJ14" i="89"/>
  <c r="AI14" i="89"/>
  <c r="AH14" i="89"/>
  <c r="AG14" i="89"/>
  <c r="AF14" i="89"/>
  <c r="AE14" i="89"/>
  <c r="AD14" i="89"/>
  <c r="AC14" i="89"/>
  <c r="AB14" i="89"/>
  <c r="AA14" i="89"/>
  <c r="Z14" i="89"/>
  <c r="Y14" i="89"/>
  <c r="X14" i="89"/>
  <c r="W14" i="89"/>
  <c r="V14" i="89"/>
  <c r="U14" i="89"/>
  <c r="T14" i="89"/>
  <c r="S14" i="89"/>
  <c r="R14" i="89"/>
  <c r="Q14" i="89"/>
  <c r="P14" i="89"/>
  <c r="O14" i="89"/>
  <c r="N14" i="89"/>
  <c r="M14" i="89"/>
  <c r="L14" i="89"/>
  <c r="K14" i="89"/>
  <c r="J14" i="89"/>
  <c r="I14" i="89"/>
  <c r="H14" i="89"/>
  <c r="G14" i="89"/>
  <c r="F14" i="89"/>
  <c r="E14" i="89"/>
  <c r="D14" i="89"/>
  <c r="C14" i="89"/>
  <c r="B14" i="89"/>
  <c r="BA13" i="89"/>
  <c r="AZ13" i="89"/>
  <c r="AY13" i="89"/>
  <c r="AX13" i="89"/>
  <c r="AW13" i="89"/>
  <c r="AV13" i="89"/>
  <c r="AU13" i="89"/>
  <c r="AT13" i="89"/>
  <c r="AS13" i="89"/>
  <c r="AR13" i="89"/>
  <c r="AQ13" i="89"/>
  <c r="AP13" i="89"/>
  <c r="AO13" i="89"/>
  <c r="AN13" i="89"/>
  <c r="AM13" i="89"/>
  <c r="AL13" i="89"/>
  <c r="AK13" i="89"/>
  <c r="AJ13" i="89"/>
  <c r="AI13" i="89"/>
  <c r="AH13" i="89"/>
  <c r="AG13" i="89"/>
  <c r="AF13" i="89"/>
  <c r="AE13" i="89"/>
  <c r="AD13" i="89"/>
  <c r="AC13" i="89"/>
  <c r="AB13" i="89"/>
  <c r="AA13" i="89"/>
  <c r="Z13" i="89"/>
  <c r="Y13" i="89"/>
  <c r="X13" i="89"/>
  <c r="W13" i="89"/>
  <c r="V13" i="89"/>
  <c r="U13" i="89"/>
  <c r="T13" i="89"/>
  <c r="S13" i="89"/>
  <c r="R13" i="89"/>
  <c r="Q13" i="89"/>
  <c r="P13" i="89"/>
  <c r="O13" i="89"/>
  <c r="N13" i="89"/>
  <c r="M13" i="89"/>
  <c r="L13" i="89"/>
  <c r="K13" i="89"/>
  <c r="J13" i="89"/>
  <c r="I13" i="89"/>
  <c r="H13" i="89"/>
  <c r="G13" i="89"/>
  <c r="F13" i="89"/>
  <c r="E13" i="89"/>
  <c r="D13" i="89"/>
  <c r="C13" i="89"/>
  <c r="B13" i="89"/>
  <c r="BA12" i="89"/>
  <c r="AZ12" i="89"/>
  <c r="AY12" i="89"/>
  <c r="AX12" i="89"/>
  <c r="AW12" i="89"/>
  <c r="AV12" i="89"/>
  <c r="AU12" i="89"/>
  <c r="AT12" i="89"/>
  <c r="AS12" i="89"/>
  <c r="AR12" i="89"/>
  <c r="AQ12" i="89"/>
  <c r="AP12" i="89"/>
  <c r="AO12" i="89"/>
  <c r="AN12" i="89"/>
  <c r="AM12" i="89"/>
  <c r="AL12" i="89"/>
  <c r="AK12" i="89"/>
  <c r="AJ12" i="89"/>
  <c r="AI12" i="89"/>
  <c r="AH12" i="89"/>
  <c r="AG12" i="89"/>
  <c r="AF12" i="89"/>
  <c r="AE12" i="89"/>
  <c r="AD12" i="89"/>
  <c r="AC12" i="89"/>
  <c r="AB12" i="89"/>
  <c r="AA12" i="89"/>
  <c r="Z12" i="89"/>
  <c r="Y12" i="89"/>
  <c r="X12" i="89"/>
  <c r="W12" i="89"/>
  <c r="V12" i="89"/>
  <c r="U12" i="89"/>
  <c r="T12" i="89"/>
  <c r="S12" i="89"/>
  <c r="R12" i="89"/>
  <c r="Q12" i="89"/>
  <c r="P12" i="89"/>
  <c r="O12" i="89"/>
  <c r="N12" i="89"/>
  <c r="M12" i="89"/>
  <c r="L12" i="89"/>
  <c r="K12" i="89"/>
  <c r="J12" i="89"/>
  <c r="I12" i="89"/>
  <c r="H12" i="89"/>
  <c r="G12" i="89"/>
  <c r="F12" i="89"/>
  <c r="E12" i="89"/>
  <c r="D12" i="89"/>
  <c r="C12" i="89"/>
  <c r="B12" i="89"/>
  <c r="BA11" i="89"/>
  <c r="AZ11" i="89"/>
  <c r="AY11" i="89"/>
  <c r="AX11" i="89"/>
  <c r="AW11" i="89"/>
  <c r="AV11" i="89"/>
  <c r="AU11" i="89"/>
  <c r="AT11" i="89"/>
  <c r="AS11" i="89"/>
  <c r="AR11" i="89"/>
  <c r="AQ11" i="89"/>
  <c r="AP11" i="89"/>
  <c r="AO11" i="89"/>
  <c r="AN11" i="89"/>
  <c r="AM11" i="89"/>
  <c r="AL11" i="89"/>
  <c r="AK11" i="89"/>
  <c r="AJ11" i="89"/>
  <c r="AI11" i="89"/>
  <c r="AH11" i="89"/>
  <c r="AG11" i="89"/>
  <c r="AF11" i="89"/>
  <c r="AE11" i="89"/>
  <c r="AD11" i="89"/>
  <c r="AC11" i="89"/>
  <c r="AB11" i="89"/>
  <c r="AA11" i="89"/>
  <c r="Z11" i="89"/>
  <c r="Y11" i="89"/>
  <c r="X11" i="89"/>
  <c r="W11" i="89"/>
  <c r="V11" i="89"/>
  <c r="U11" i="89"/>
  <c r="T11" i="89"/>
  <c r="S11" i="89"/>
  <c r="R11" i="89"/>
  <c r="Q11" i="89"/>
  <c r="P11" i="89"/>
  <c r="O11" i="89"/>
  <c r="N11" i="89"/>
  <c r="M11" i="89"/>
  <c r="L11" i="89"/>
  <c r="K11" i="89"/>
  <c r="J11" i="89"/>
  <c r="I11" i="89"/>
  <c r="H11" i="89"/>
  <c r="G11" i="89"/>
  <c r="F11" i="89"/>
  <c r="E11" i="89"/>
  <c r="D11" i="89"/>
  <c r="C11" i="89"/>
  <c r="B11" i="89"/>
  <c r="BA10" i="89"/>
  <c r="AZ10" i="89"/>
  <c r="AY10" i="89"/>
  <c r="AX10" i="89"/>
  <c r="AW10" i="89"/>
  <c r="AV10" i="89"/>
  <c r="AU10" i="89"/>
  <c r="AT10" i="89"/>
  <c r="AS10" i="89"/>
  <c r="AR10" i="89"/>
  <c r="AQ10" i="89"/>
  <c r="AP10" i="89"/>
  <c r="AO10" i="89"/>
  <c r="AN10" i="89"/>
  <c r="AM10" i="89"/>
  <c r="AL10" i="89"/>
  <c r="AK10" i="89"/>
  <c r="AJ10" i="89"/>
  <c r="AI10" i="89"/>
  <c r="AH10" i="89"/>
  <c r="AG10" i="89"/>
  <c r="AF10" i="89"/>
  <c r="AE10" i="89"/>
  <c r="AD10" i="89"/>
  <c r="AC10" i="89"/>
  <c r="AB10" i="89"/>
  <c r="AA10" i="89"/>
  <c r="Z10" i="89"/>
  <c r="Y10" i="89"/>
  <c r="X10" i="89"/>
  <c r="W10" i="89"/>
  <c r="V10" i="89"/>
  <c r="U10" i="89"/>
  <c r="T10" i="89"/>
  <c r="S10" i="89"/>
  <c r="R10" i="89"/>
  <c r="Q10" i="89"/>
  <c r="P10" i="89"/>
  <c r="O10" i="89"/>
  <c r="N10" i="89"/>
  <c r="M10" i="89"/>
  <c r="L10" i="89"/>
  <c r="K10" i="89"/>
  <c r="J10" i="89"/>
  <c r="I10" i="89"/>
  <c r="H10" i="89"/>
  <c r="G10" i="89"/>
  <c r="F10" i="89"/>
  <c r="E10" i="89"/>
  <c r="D10" i="89"/>
  <c r="C10" i="89"/>
  <c r="B10" i="89"/>
  <c r="BA9" i="89"/>
  <c r="AZ9" i="89"/>
  <c r="AY9" i="89"/>
  <c r="AX9" i="89"/>
  <c r="AW9" i="89"/>
  <c r="AV9" i="89"/>
  <c r="AU9" i="89"/>
  <c r="AT9" i="89"/>
  <c r="AS9" i="89"/>
  <c r="AR9" i="89"/>
  <c r="AQ9" i="89"/>
  <c r="AP9" i="89"/>
  <c r="AO9" i="89"/>
  <c r="AN9" i="89"/>
  <c r="AM9" i="89"/>
  <c r="AL9" i="89"/>
  <c r="AK9" i="89"/>
  <c r="AJ9" i="89"/>
  <c r="AI9" i="89"/>
  <c r="AH9" i="89"/>
  <c r="AG9" i="89"/>
  <c r="AF9" i="89"/>
  <c r="AE9" i="89"/>
  <c r="AD9" i="89"/>
  <c r="AC9" i="89"/>
  <c r="AB9" i="89"/>
  <c r="AA9" i="89"/>
  <c r="Z9" i="89"/>
  <c r="Y9" i="89"/>
  <c r="X9" i="89"/>
  <c r="W9" i="89"/>
  <c r="V9" i="89"/>
  <c r="U9" i="89"/>
  <c r="T9" i="89"/>
  <c r="S9" i="89"/>
  <c r="R9" i="89"/>
  <c r="Q9" i="89"/>
  <c r="P9" i="89"/>
  <c r="O9" i="89"/>
  <c r="N9" i="89"/>
  <c r="M9" i="89"/>
  <c r="L9" i="89"/>
  <c r="K9" i="89"/>
  <c r="J9" i="89"/>
  <c r="I9" i="89"/>
  <c r="H9" i="89"/>
  <c r="G9" i="89"/>
  <c r="F9" i="89"/>
  <c r="E9" i="89"/>
  <c r="D9" i="89"/>
  <c r="C9" i="89"/>
  <c r="B9" i="89"/>
  <c r="BA8" i="89"/>
  <c r="AZ8" i="89"/>
  <c r="AY8" i="89"/>
  <c r="AX8" i="89"/>
  <c r="AW8" i="89"/>
  <c r="AV8" i="89"/>
  <c r="AU8" i="89"/>
  <c r="AT8" i="89"/>
  <c r="AS8" i="89"/>
  <c r="AR8" i="89"/>
  <c r="AQ8" i="89"/>
  <c r="AP8" i="89"/>
  <c r="AO8" i="89"/>
  <c r="AN8" i="89"/>
  <c r="AM8" i="89"/>
  <c r="AL8" i="89"/>
  <c r="AK8" i="89"/>
  <c r="AJ8" i="89"/>
  <c r="AI8" i="89"/>
  <c r="AH8" i="89"/>
  <c r="AG8" i="89"/>
  <c r="AF8" i="89"/>
  <c r="AE8" i="89"/>
  <c r="AD8" i="89"/>
  <c r="AC8" i="89"/>
  <c r="AB8" i="89"/>
  <c r="AA8" i="89"/>
  <c r="Z8" i="89"/>
  <c r="Y8" i="89"/>
  <c r="X8" i="89"/>
  <c r="W8" i="89"/>
  <c r="V8" i="89"/>
  <c r="U8" i="89"/>
  <c r="T8" i="89"/>
  <c r="S8" i="89"/>
  <c r="R8" i="89"/>
  <c r="Q8" i="89"/>
  <c r="P8" i="89"/>
  <c r="O8" i="89"/>
  <c r="N8" i="89"/>
  <c r="M8" i="89"/>
  <c r="L8" i="89"/>
  <c r="K8" i="89"/>
  <c r="J8" i="89"/>
  <c r="I8" i="89"/>
  <c r="H8" i="89"/>
  <c r="G8" i="89"/>
  <c r="F8" i="89"/>
  <c r="E8" i="89"/>
  <c r="D8" i="89"/>
  <c r="C8" i="89"/>
  <c r="B8" i="89"/>
  <c r="BA7" i="89"/>
  <c r="AZ7" i="89"/>
  <c r="AY7" i="89"/>
  <c r="AX7" i="89"/>
  <c r="AW7" i="89"/>
  <c r="AV7" i="89"/>
  <c r="AU7" i="89"/>
  <c r="AT7" i="89"/>
  <c r="AS7" i="89"/>
  <c r="AR7" i="89"/>
  <c r="AQ7" i="89"/>
  <c r="AP7" i="89"/>
  <c r="AO7" i="89"/>
  <c r="AN7" i="89"/>
  <c r="AM7" i="89"/>
  <c r="AL7" i="89"/>
  <c r="AK7" i="89"/>
  <c r="AJ7" i="89"/>
  <c r="AI7" i="89"/>
  <c r="AH7" i="89"/>
  <c r="AG7" i="89"/>
  <c r="AF7" i="89"/>
  <c r="AE7" i="89"/>
  <c r="AD7" i="89"/>
  <c r="AC7" i="89"/>
  <c r="AB7" i="89"/>
  <c r="AA7" i="89"/>
  <c r="Z7" i="89"/>
  <c r="Y7" i="89"/>
  <c r="X7" i="89"/>
  <c r="W7" i="89"/>
  <c r="V7" i="89"/>
  <c r="U7" i="89"/>
  <c r="T7" i="89"/>
  <c r="S7" i="89"/>
  <c r="R7" i="89"/>
  <c r="Q7" i="89"/>
  <c r="P7" i="89"/>
  <c r="O7" i="89"/>
  <c r="N7" i="89"/>
  <c r="M7" i="89"/>
  <c r="L7" i="89"/>
  <c r="K7" i="89"/>
  <c r="J7" i="89"/>
  <c r="I7" i="89"/>
  <c r="H7" i="89"/>
  <c r="G7" i="89"/>
  <c r="F7" i="89"/>
  <c r="E7" i="89"/>
  <c r="D7" i="89"/>
  <c r="C7" i="89"/>
  <c r="B7" i="89"/>
  <c r="BA6" i="89"/>
  <c r="AZ6" i="89"/>
  <c r="AY6" i="89"/>
  <c r="AX6" i="89"/>
  <c r="AW6" i="89"/>
  <c r="AV6" i="89"/>
  <c r="AU6" i="89"/>
  <c r="AT6" i="89"/>
  <c r="AS6" i="89"/>
  <c r="AR6" i="89"/>
  <c r="AQ6" i="89"/>
  <c r="AP6" i="89"/>
  <c r="AO6" i="89"/>
  <c r="AN6" i="89"/>
  <c r="AM6" i="89"/>
  <c r="AL6" i="89"/>
  <c r="AK6" i="89"/>
  <c r="AJ6" i="89"/>
  <c r="AI6" i="89"/>
  <c r="AH6" i="89"/>
  <c r="AG6" i="89"/>
  <c r="AF6" i="89"/>
  <c r="AE6" i="89"/>
  <c r="AD6" i="89"/>
  <c r="AC6" i="89"/>
  <c r="AB6" i="89"/>
  <c r="AA6" i="89"/>
  <c r="Z6" i="89"/>
  <c r="Y6" i="89"/>
  <c r="X6" i="89"/>
  <c r="W6" i="89"/>
  <c r="V6" i="89"/>
  <c r="U6" i="89"/>
  <c r="T6" i="89"/>
  <c r="S6" i="89"/>
  <c r="R6" i="89"/>
  <c r="Q6" i="89"/>
  <c r="P6" i="89"/>
  <c r="O6" i="89"/>
  <c r="N6" i="89"/>
  <c r="M6" i="89"/>
  <c r="L6" i="89"/>
  <c r="K6" i="89"/>
  <c r="J6" i="89"/>
  <c r="I6" i="89"/>
  <c r="H6" i="89"/>
  <c r="G6" i="89"/>
  <c r="F6" i="89"/>
  <c r="E6" i="89"/>
  <c r="D6" i="89"/>
  <c r="C6" i="89"/>
  <c r="B6" i="89"/>
  <c r="BA5" i="89"/>
  <c r="AZ5" i="89"/>
  <c r="AY5" i="89"/>
  <c r="AX5" i="89"/>
  <c r="AW5" i="89"/>
  <c r="AV5" i="89"/>
  <c r="AU5" i="89"/>
  <c r="AT5" i="89"/>
  <c r="AS5" i="89"/>
  <c r="AR5" i="89"/>
  <c r="AQ5" i="89"/>
  <c r="AP5" i="89"/>
  <c r="AO5" i="89"/>
  <c r="AN5" i="89"/>
  <c r="AM5" i="89"/>
  <c r="AL5" i="89"/>
  <c r="AK5" i="89"/>
  <c r="AJ5" i="89"/>
  <c r="AI5" i="89"/>
  <c r="AH5" i="89"/>
  <c r="AG5" i="89"/>
  <c r="AF5" i="89"/>
  <c r="AE5" i="89"/>
  <c r="AD5" i="89"/>
  <c r="AC5" i="89"/>
  <c r="AB5" i="89"/>
  <c r="AA5" i="89"/>
  <c r="Z5" i="89"/>
  <c r="Y5" i="89"/>
  <c r="X5" i="89"/>
  <c r="W5" i="89"/>
  <c r="V5" i="89"/>
  <c r="U5" i="89"/>
  <c r="T5" i="89"/>
  <c r="S5" i="89"/>
  <c r="R5" i="89"/>
  <c r="Q5" i="89"/>
  <c r="P5" i="89"/>
  <c r="O5" i="89"/>
  <c r="N5" i="89"/>
  <c r="M5" i="89"/>
  <c r="L5" i="89"/>
  <c r="K5" i="89"/>
  <c r="J5" i="89"/>
  <c r="I5" i="89"/>
  <c r="H5" i="89"/>
  <c r="G5" i="89"/>
  <c r="F5" i="89"/>
  <c r="E5" i="89"/>
  <c r="D5" i="89"/>
  <c r="C5" i="89"/>
  <c r="B5" i="89"/>
  <c r="BA242" i="88"/>
  <c r="AZ242" i="88"/>
  <c r="AY242" i="88"/>
  <c r="AX242" i="88"/>
  <c r="AW242" i="88"/>
  <c r="AV242" i="88"/>
  <c r="AU242" i="88"/>
  <c r="AT242" i="88"/>
  <c r="AS242" i="88"/>
  <c r="AR242" i="88"/>
  <c r="AQ242" i="88"/>
  <c r="AP242" i="88"/>
  <c r="AO242" i="88"/>
  <c r="AN242" i="88"/>
  <c r="AM242" i="88"/>
  <c r="AL242" i="88"/>
  <c r="AK242" i="88"/>
  <c r="AJ242" i="88"/>
  <c r="AI242" i="88"/>
  <c r="AH242" i="88"/>
  <c r="AG242" i="88"/>
  <c r="AF242" i="88"/>
  <c r="AE242" i="88"/>
  <c r="AD242" i="88"/>
  <c r="AC242" i="88"/>
  <c r="AB242" i="88"/>
  <c r="AA242" i="88"/>
  <c r="Z242" i="88"/>
  <c r="Y242" i="88"/>
  <c r="X242" i="88"/>
  <c r="W242" i="88"/>
  <c r="V242" i="88"/>
  <c r="U242" i="88"/>
  <c r="T242" i="88"/>
  <c r="S242" i="88"/>
  <c r="R242" i="88"/>
  <c r="Q242" i="88"/>
  <c r="P242" i="88"/>
  <c r="O242" i="88"/>
  <c r="N242" i="88"/>
  <c r="M242" i="88"/>
  <c r="L242" i="88"/>
  <c r="K242" i="88"/>
  <c r="J242" i="88"/>
  <c r="I242" i="88"/>
  <c r="H242" i="88"/>
  <c r="G242" i="88"/>
  <c r="F242" i="88"/>
  <c r="E242" i="88"/>
  <c r="D242" i="88"/>
  <c r="C242" i="88"/>
  <c r="B242" i="88"/>
  <c r="BA241" i="88"/>
  <c r="AZ241" i="88"/>
  <c r="AY241" i="88"/>
  <c r="AX241" i="88"/>
  <c r="AW241" i="88"/>
  <c r="AV241" i="88"/>
  <c r="AU241" i="88"/>
  <c r="AT241" i="88"/>
  <c r="AS241" i="88"/>
  <c r="AR241" i="88"/>
  <c r="AQ241" i="88"/>
  <c r="AP241" i="88"/>
  <c r="AO241" i="88"/>
  <c r="AN241" i="88"/>
  <c r="AM241" i="88"/>
  <c r="AL241" i="88"/>
  <c r="AK241" i="88"/>
  <c r="AJ241" i="88"/>
  <c r="AI241" i="88"/>
  <c r="AH241" i="88"/>
  <c r="AG241" i="88"/>
  <c r="AF241" i="88"/>
  <c r="AE241" i="88"/>
  <c r="AD241" i="88"/>
  <c r="AC241" i="88"/>
  <c r="AB241" i="88"/>
  <c r="AA241" i="88"/>
  <c r="Z241" i="88"/>
  <c r="Y241" i="88"/>
  <c r="X241" i="88"/>
  <c r="W241" i="88"/>
  <c r="V241" i="88"/>
  <c r="U241" i="88"/>
  <c r="T241" i="88"/>
  <c r="S241" i="88"/>
  <c r="R241" i="88"/>
  <c r="Q241" i="88"/>
  <c r="P241" i="88"/>
  <c r="O241" i="88"/>
  <c r="N241" i="88"/>
  <c r="M241" i="88"/>
  <c r="L241" i="88"/>
  <c r="K241" i="88"/>
  <c r="J241" i="88"/>
  <c r="I241" i="88"/>
  <c r="H241" i="88"/>
  <c r="G241" i="88"/>
  <c r="F241" i="88"/>
  <c r="E241" i="88"/>
  <c r="D241" i="88"/>
  <c r="C241" i="88"/>
  <c r="B241" i="88"/>
  <c r="BA240" i="88"/>
  <c r="AZ240" i="88"/>
  <c r="AY240" i="88"/>
  <c r="AX240" i="88"/>
  <c r="AW240" i="88"/>
  <c r="AV240" i="88"/>
  <c r="AU240" i="88"/>
  <c r="AT240" i="88"/>
  <c r="AS240" i="88"/>
  <c r="AR240" i="88"/>
  <c r="AQ240" i="88"/>
  <c r="AP240" i="88"/>
  <c r="AO240" i="88"/>
  <c r="AN240" i="88"/>
  <c r="AM240" i="88"/>
  <c r="AL240" i="88"/>
  <c r="AK240" i="88"/>
  <c r="AJ240" i="88"/>
  <c r="AI240" i="88"/>
  <c r="AH240" i="88"/>
  <c r="AG240" i="88"/>
  <c r="AF240" i="88"/>
  <c r="AE240" i="88"/>
  <c r="AD240" i="88"/>
  <c r="AC240" i="88"/>
  <c r="AB240" i="88"/>
  <c r="AA240" i="88"/>
  <c r="Z240" i="88"/>
  <c r="Y240" i="88"/>
  <c r="X240" i="88"/>
  <c r="W240" i="88"/>
  <c r="V240" i="88"/>
  <c r="U240" i="88"/>
  <c r="T240" i="88"/>
  <c r="S240" i="88"/>
  <c r="R240" i="88"/>
  <c r="Q240" i="88"/>
  <c r="P240" i="88"/>
  <c r="O240" i="88"/>
  <c r="N240" i="88"/>
  <c r="M240" i="88"/>
  <c r="L240" i="88"/>
  <c r="K240" i="88"/>
  <c r="J240" i="88"/>
  <c r="I240" i="88"/>
  <c r="H240" i="88"/>
  <c r="G240" i="88"/>
  <c r="F240" i="88"/>
  <c r="E240" i="88"/>
  <c r="D240" i="88"/>
  <c r="C240" i="88"/>
  <c r="B240" i="88"/>
  <c r="BA239" i="88"/>
  <c r="AZ239" i="88"/>
  <c r="AY239" i="88"/>
  <c r="AX239" i="88"/>
  <c r="AW239" i="88"/>
  <c r="AV239" i="88"/>
  <c r="AU239" i="88"/>
  <c r="AT239" i="88"/>
  <c r="AS239" i="88"/>
  <c r="AR239" i="88"/>
  <c r="AQ239" i="88"/>
  <c r="AP239" i="88"/>
  <c r="AO239" i="88"/>
  <c r="AN239" i="88"/>
  <c r="AM239" i="88"/>
  <c r="AL239" i="88"/>
  <c r="AK239" i="88"/>
  <c r="AJ239" i="88"/>
  <c r="AI239" i="88"/>
  <c r="AH239" i="88"/>
  <c r="AG239" i="88"/>
  <c r="AF239" i="88"/>
  <c r="AE239" i="88"/>
  <c r="AD239" i="88"/>
  <c r="AC239" i="88"/>
  <c r="AB239" i="88"/>
  <c r="AA239" i="88"/>
  <c r="Z239" i="88"/>
  <c r="Y239" i="88"/>
  <c r="X239" i="88"/>
  <c r="W239" i="88"/>
  <c r="V239" i="88"/>
  <c r="U239" i="88"/>
  <c r="T239" i="88"/>
  <c r="S239" i="88"/>
  <c r="R239" i="88"/>
  <c r="Q239" i="88"/>
  <c r="P239" i="88"/>
  <c r="O239" i="88"/>
  <c r="N239" i="88"/>
  <c r="M239" i="88"/>
  <c r="L239" i="88"/>
  <c r="K239" i="88"/>
  <c r="J239" i="88"/>
  <c r="I239" i="88"/>
  <c r="H239" i="88"/>
  <c r="G239" i="88"/>
  <c r="F239" i="88"/>
  <c r="E239" i="88"/>
  <c r="D239" i="88"/>
  <c r="C239" i="88"/>
  <c r="B239" i="88"/>
  <c r="BA238" i="88"/>
  <c r="AZ238" i="88"/>
  <c r="AY238" i="88"/>
  <c r="AX238" i="88"/>
  <c r="AW238" i="88"/>
  <c r="AV238" i="88"/>
  <c r="AU238" i="88"/>
  <c r="AT238" i="88"/>
  <c r="AS238" i="88"/>
  <c r="AR238" i="88"/>
  <c r="AQ238" i="88"/>
  <c r="AP238" i="88"/>
  <c r="AO238" i="88"/>
  <c r="AN238" i="88"/>
  <c r="AM238" i="88"/>
  <c r="AL238" i="88"/>
  <c r="AK238" i="88"/>
  <c r="AJ238" i="88"/>
  <c r="AI238" i="88"/>
  <c r="AH238" i="88"/>
  <c r="AG238" i="88"/>
  <c r="AF238" i="88"/>
  <c r="AE238" i="88"/>
  <c r="AD238" i="88"/>
  <c r="AC238" i="88"/>
  <c r="AB238" i="88"/>
  <c r="AA238" i="88"/>
  <c r="Z238" i="88"/>
  <c r="Y238" i="88"/>
  <c r="X238" i="88"/>
  <c r="W238" i="88"/>
  <c r="V238" i="88"/>
  <c r="U238" i="88"/>
  <c r="T238" i="88"/>
  <c r="S238" i="88"/>
  <c r="R238" i="88"/>
  <c r="Q238" i="88"/>
  <c r="P238" i="88"/>
  <c r="O238" i="88"/>
  <c r="N238" i="88"/>
  <c r="M238" i="88"/>
  <c r="L238" i="88"/>
  <c r="K238" i="88"/>
  <c r="J238" i="88"/>
  <c r="I238" i="88"/>
  <c r="H238" i="88"/>
  <c r="G238" i="88"/>
  <c r="F238" i="88"/>
  <c r="E238" i="88"/>
  <c r="D238" i="88"/>
  <c r="C238" i="88"/>
  <c r="B238" i="88"/>
  <c r="BA237" i="88"/>
  <c r="AZ237" i="88"/>
  <c r="AY237" i="88"/>
  <c r="AX237" i="88"/>
  <c r="AW237" i="88"/>
  <c r="AV237" i="88"/>
  <c r="AU237" i="88"/>
  <c r="AT237" i="88"/>
  <c r="AS237" i="88"/>
  <c r="AR237" i="88"/>
  <c r="AQ237" i="88"/>
  <c r="AP237" i="88"/>
  <c r="AO237" i="88"/>
  <c r="AN237" i="88"/>
  <c r="AM237" i="88"/>
  <c r="AL237" i="88"/>
  <c r="AK237" i="88"/>
  <c r="AJ237" i="88"/>
  <c r="AI237" i="88"/>
  <c r="AH237" i="88"/>
  <c r="AG237" i="88"/>
  <c r="AF237" i="88"/>
  <c r="AE237" i="88"/>
  <c r="AD237" i="88"/>
  <c r="AC237" i="88"/>
  <c r="AB237" i="88"/>
  <c r="AA237" i="88"/>
  <c r="Z237" i="88"/>
  <c r="Y237" i="88"/>
  <c r="X237" i="88"/>
  <c r="W237" i="88"/>
  <c r="V237" i="88"/>
  <c r="U237" i="88"/>
  <c r="T237" i="88"/>
  <c r="S237" i="88"/>
  <c r="R237" i="88"/>
  <c r="Q237" i="88"/>
  <c r="P237" i="88"/>
  <c r="O237" i="88"/>
  <c r="N237" i="88"/>
  <c r="M237" i="88"/>
  <c r="L237" i="88"/>
  <c r="K237" i="88"/>
  <c r="J237" i="88"/>
  <c r="I237" i="88"/>
  <c r="H237" i="88"/>
  <c r="G237" i="88"/>
  <c r="F237" i="88"/>
  <c r="E237" i="88"/>
  <c r="D237" i="88"/>
  <c r="C237" i="88"/>
  <c r="B237" i="88"/>
  <c r="BA236" i="88"/>
  <c r="AZ236" i="88"/>
  <c r="AY236" i="88"/>
  <c r="AX236" i="88"/>
  <c r="AW236" i="88"/>
  <c r="AV236" i="88"/>
  <c r="AU236" i="88"/>
  <c r="AT236" i="88"/>
  <c r="AS236" i="88"/>
  <c r="AR236" i="88"/>
  <c r="AQ236" i="88"/>
  <c r="AP236" i="88"/>
  <c r="AO236" i="88"/>
  <c r="AN236" i="88"/>
  <c r="AM236" i="88"/>
  <c r="AL236" i="88"/>
  <c r="AK236" i="88"/>
  <c r="AJ236" i="88"/>
  <c r="AI236" i="88"/>
  <c r="AH236" i="88"/>
  <c r="AG236" i="88"/>
  <c r="AF236" i="88"/>
  <c r="AE236" i="88"/>
  <c r="AD236" i="88"/>
  <c r="AC236" i="88"/>
  <c r="AB236" i="88"/>
  <c r="AA236" i="88"/>
  <c r="Z236" i="88"/>
  <c r="Y236" i="88"/>
  <c r="X236" i="88"/>
  <c r="W236" i="88"/>
  <c r="V236" i="88"/>
  <c r="U236" i="88"/>
  <c r="T236" i="88"/>
  <c r="S236" i="88"/>
  <c r="R236" i="88"/>
  <c r="Q236" i="88"/>
  <c r="P236" i="88"/>
  <c r="O236" i="88"/>
  <c r="N236" i="88"/>
  <c r="M236" i="88"/>
  <c r="L236" i="88"/>
  <c r="K236" i="88"/>
  <c r="J236" i="88"/>
  <c r="I236" i="88"/>
  <c r="H236" i="88"/>
  <c r="G236" i="88"/>
  <c r="F236" i="88"/>
  <c r="E236" i="88"/>
  <c r="D236" i="88"/>
  <c r="C236" i="88"/>
  <c r="B236" i="88"/>
  <c r="BA235" i="88"/>
  <c r="AZ235" i="88"/>
  <c r="AY235" i="88"/>
  <c r="AX235" i="88"/>
  <c r="AW235" i="88"/>
  <c r="AV235" i="88"/>
  <c r="AU235" i="88"/>
  <c r="AT235" i="88"/>
  <c r="AS235" i="88"/>
  <c r="AR235" i="88"/>
  <c r="AQ235" i="88"/>
  <c r="AP235" i="88"/>
  <c r="AO235" i="88"/>
  <c r="AN235" i="88"/>
  <c r="AM235" i="88"/>
  <c r="AL235" i="88"/>
  <c r="AK235" i="88"/>
  <c r="AJ235" i="88"/>
  <c r="AI235" i="88"/>
  <c r="AH235" i="88"/>
  <c r="AG235" i="88"/>
  <c r="AF235" i="88"/>
  <c r="AE235" i="88"/>
  <c r="AD235" i="88"/>
  <c r="AC235" i="88"/>
  <c r="AB235" i="88"/>
  <c r="AA235" i="88"/>
  <c r="Z235" i="88"/>
  <c r="Y235" i="88"/>
  <c r="X235" i="88"/>
  <c r="W235" i="88"/>
  <c r="V235" i="88"/>
  <c r="U235" i="88"/>
  <c r="T235" i="88"/>
  <c r="S235" i="88"/>
  <c r="R235" i="88"/>
  <c r="Q235" i="88"/>
  <c r="P235" i="88"/>
  <c r="O235" i="88"/>
  <c r="N235" i="88"/>
  <c r="M235" i="88"/>
  <c r="L235" i="88"/>
  <c r="K235" i="88"/>
  <c r="J235" i="88"/>
  <c r="I235" i="88"/>
  <c r="H235" i="88"/>
  <c r="G235" i="88"/>
  <c r="F235" i="88"/>
  <c r="E235" i="88"/>
  <c r="D235" i="88"/>
  <c r="C235" i="88"/>
  <c r="B235" i="88"/>
  <c r="BA234" i="88"/>
  <c r="AZ234" i="88"/>
  <c r="AY234" i="88"/>
  <c r="AX234" i="88"/>
  <c r="AW234" i="88"/>
  <c r="AV234" i="88"/>
  <c r="AU234" i="88"/>
  <c r="AT234" i="88"/>
  <c r="AS234" i="88"/>
  <c r="AR234" i="88"/>
  <c r="AQ234" i="88"/>
  <c r="AP234" i="88"/>
  <c r="AO234" i="88"/>
  <c r="AN234" i="88"/>
  <c r="AM234" i="88"/>
  <c r="AL234" i="88"/>
  <c r="AK234" i="88"/>
  <c r="AJ234" i="88"/>
  <c r="AI234" i="88"/>
  <c r="AH234" i="88"/>
  <c r="AG234" i="88"/>
  <c r="AF234" i="88"/>
  <c r="AE234" i="88"/>
  <c r="AD234" i="88"/>
  <c r="AC234" i="88"/>
  <c r="AB234" i="88"/>
  <c r="AA234" i="88"/>
  <c r="Z234" i="88"/>
  <c r="Y234" i="88"/>
  <c r="X234" i="88"/>
  <c r="W234" i="88"/>
  <c r="V234" i="88"/>
  <c r="U234" i="88"/>
  <c r="T234" i="88"/>
  <c r="S234" i="88"/>
  <c r="R234" i="88"/>
  <c r="Q234" i="88"/>
  <c r="P234" i="88"/>
  <c r="O234" i="88"/>
  <c r="N234" i="88"/>
  <c r="M234" i="88"/>
  <c r="L234" i="88"/>
  <c r="K234" i="88"/>
  <c r="J234" i="88"/>
  <c r="I234" i="88"/>
  <c r="H234" i="88"/>
  <c r="G234" i="88"/>
  <c r="F234" i="88"/>
  <c r="E234" i="88"/>
  <c r="D234" i="88"/>
  <c r="C234" i="88"/>
  <c r="B234" i="88"/>
  <c r="BA233" i="88"/>
  <c r="AZ233" i="88"/>
  <c r="AY233" i="88"/>
  <c r="AX233" i="88"/>
  <c r="AW233" i="88"/>
  <c r="AV233" i="88"/>
  <c r="AU233" i="88"/>
  <c r="AT233" i="88"/>
  <c r="AS233" i="88"/>
  <c r="AR233" i="88"/>
  <c r="AQ233" i="88"/>
  <c r="AP233" i="88"/>
  <c r="AO233" i="88"/>
  <c r="AN233" i="88"/>
  <c r="AM233" i="88"/>
  <c r="AL233" i="88"/>
  <c r="AK233" i="88"/>
  <c r="AJ233" i="88"/>
  <c r="AI233" i="88"/>
  <c r="AH233" i="88"/>
  <c r="AG233" i="88"/>
  <c r="AF233" i="88"/>
  <c r="AE233" i="88"/>
  <c r="AD233" i="88"/>
  <c r="AC233" i="88"/>
  <c r="AB233" i="88"/>
  <c r="AA233" i="88"/>
  <c r="Z233" i="88"/>
  <c r="Y233" i="88"/>
  <c r="X233" i="88"/>
  <c r="W233" i="88"/>
  <c r="V233" i="88"/>
  <c r="U233" i="88"/>
  <c r="T233" i="88"/>
  <c r="S233" i="88"/>
  <c r="R233" i="88"/>
  <c r="Q233" i="88"/>
  <c r="P233" i="88"/>
  <c r="O233" i="88"/>
  <c r="N233" i="88"/>
  <c r="M233" i="88"/>
  <c r="L233" i="88"/>
  <c r="K233" i="88"/>
  <c r="J233" i="88"/>
  <c r="I233" i="88"/>
  <c r="H233" i="88"/>
  <c r="G233" i="88"/>
  <c r="F233" i="88"/>
  <c r="E233" i="88"/>
  <c r="D233" i="88"/>
  <c r="C233" i="88"/>
  <c r="B233" i="88"/>
  <c r="BA232" i="88"/>
  <c r="AZ232" i="88"/>
  <c r="AY232" i="88"/>
  <c r="AX232" i="88"/>
  <c r="AW232" i="88"/>
  <c r="AV232" i="88"/>
  <c r="AU232" i="88"/>
  <c r="AT232" i="88"/>
  <c r="AS232" i="88"/>
  <c r="AR232" i="88"/>
  <c r="AQ232" i="88"/>
  <c r="AP232" i="88"/>
  <c r="AO232" i="88"/>
  <c r="AN232" i="88"/>
  <c r="AM232" i="88"/>
  <c r="AL232" i="88"/>
  <c r="AK232" i="88"/>
  <c r="AJ232" i="88"/>
  <c r="AI232" i="88"/>
  <c r="AH232" i="88"/>
  <c r="AG232" i="88"/>
  <c r="AF232" i="88"/>
  <c r="AE232" i="88"/>
  <c r="AD232" i="88"/>
  <c r="AC232" i="88"/>
  <c r="AB232" i="88"/>
  <c r="AA232" i="88"/>
  <c r="Z232" i="88"/>
  <c r="Y232" i="88"/>
  <c r="X232" i="88"/>
  <c r="W232" i="88"/>
  <c r="V232" i="88"/>
  <c r="U232" i="88"/>
  <c r="T232" i="88"/>
  <c r="S232" i="88"/>
  <c r="R232" i="88"/>
  <c r="Q232" i="88"/>
  <c r="P232" i="88"/>
  <c r="O232" i="88"/>
  <c r="N232" i="88"/>
  <c r="M232" i="88"/>
  <c r="L232" i="88"/>
  <c r="K232" i="88"/>
  <c r="J232" i="88"/>
  <c r="I232" i="88"/>
  <c r="H232" i="88"/>
  <c r="G232" i="88"/>
  <c r="F232" i="88"/>
  <c r="E232" i="88"/>
  <c r="D232" i="88"/>
  <c r="C232" i="88"/>
  <c r="B232" i="88"/>
  <c r="BA231" i="88"/>
  <c r="AZ231" i="88"/>
  <c r="AY231" i="88"/>
  <c r="AX231" i="88"/>
  <c r="AW231" i="88"/>
  <c r="AV231" i="88"/>
  <c r="AU231" i="88"/>
  <c r="AT231" i="88"/>
  <c r="AS231" i="88"/>
  <c r="AR231" i="88"/>
  <c r="AQ231" i="88"/>
  <c r="AP231" i="88"/>
  <c r="AO231" i="88"/>
  <c r="AN231" i="88"/>
  <c r="AM231" i="88"/>
  <c r="AL231" i="88"/>
  <c r="AK231" i="88"/>
  <c r="AJ231" i="88"/>
  <c r="AI231" i="88"/>
  <c r="AH231" i="88"/>
  <c r="AG231" i="88"/>
  <c r="AF231" i="88"/>
  <c r="AE231" i="88"/>
  <c r="AD231" i="88"/>
  <c r="AC231" i="88"/>
  <c r="AB231" i="88"/>
  <c r="AA231" i="88"/>
  <c r="Z231" i="88"/>
  <c r="Y231" i="88"/>
  <c r="X231" i="88"/>
  <c r="W231" i="88"/>
  <c r="V231" i="88"/>
  <c r="U231" i="88"/>
  <c r="T231" i="88"/>
  <c r="S231" i="88"/>
  <c r="R231" i="88"/>
  <c r="Q231" i="88"/>
  <c r="P231" i="88"/>
  <c r="O231" i="88"/>
  <c r="N231" i="88"/>
  <c r="M231" i="88"/>
  <c r="L231" i="88"/>
  <c r="K231" i="88"/>
  <c r="J231" i="88"/>
  <c r="I231" i="88"/>
  <c r="H231" i="88"/>
  <c r="G231" i="88"/>
  <c r="F231" i="88"/>
  <c r="E231" i="88"/>
  <c r="D231" i="88"/>
  <c r="C231" i="88"/>
  <c r="B231" i="88"/>
  <c r="BA230" i="88"/>
  <c r="AZ230" i="88"/>
  <c r="AY230" i="88"/>
  <c r="AX230" i="88"/>
  <c r="AW230" i="88"/>
  <c r="AV230" i="88"/>
  <c r="AU230" i="88"/>
  <c r="AT230" i="88"/>
  <c r="AS230" i="88"/>
  <c r="AR230" i="88"/>
  <c r="AQ230" i="88"/>
  <c r="AP230" i="88"/>
  <c r="AO230" i="88"/>
  <c r="AN230" i="88"/>
  <c r="AM230" i="88"/>
  <c r="AL230" i="88"/>
  <c r="AK230" i="88"/>
  <c r="AJ230" i="88"/>
  <c r="AI230" i="88"/>
  <c r="AH230" i="88"/>
  <c r="AG230" i="88"/>
  <c r="AF230" i="88"/>
  <c r="AE230" i="88"/>
  <c r="AD230" i="88"/>
  <c r="AC230" i="88"/>
  <c r="AB230" i="88"/>
  <c r="AA230" i="88"/>
  <c r="Z230" i="88"/>
  <c r="Y230" i="88"/>
  <c r="X230" i="88"/>
  <c r="W230" i="88"/>
  <c r="V230" i="88"/>
  <c r="U230" i="88"/>
  <c r="T230" i="88"/>
  <c r="S230" i="88"/>
  <c r="R230" i="88"/>
  <c r="Q230" i="88"/>
  <c r="P230" i="88"/>
  <c r="O230" i="88"/>
  <c r="N230" i="88"/>
  <c r="M230" i="88"/>
  <c r="L230" i="88"/>
  <c r="K230" i="88"/>
  <c r="J230" i="88"/>
  <c r="I230" i="88"/>
  <c r="H230" i="88"/>
  <c r="G230" i="88"/>
  <c r="F230" i="88"/>
  <c r="E230" i="88"/>
  <c r="D230" i="88"/>
  <c r="C230" i="88"/>
  <c r="B230" i="88"/>
  <c r="BA229" i="88"/>
  <c r="AZ229" i="88"/>
  <c r="AY229" i="88"/>
  <c r="AX229" i="88"/>
  <c r="AW229" i="88"/>
  <c r="AV229" i="88"/>
  <c r="AU229" i="88"/>
  <c r="AT229" i="88"/>
  <c r="AS229" i="88"/>
  <c r="AR229" i="88"/>
  <c r="AQ229" i="88"/>
  <c r="AP229" i="88"/>
  <c r="AO229" i="88"/>
  <c r="AN229" i="88"/>
  <c r="AM229" i="88"/>
  <c r="AL229" i="88"/>
  <c r="AK229" i="88"/>
  <c r="AJ229" i="88"/>
  <c r="AI229" i="88"/>
  <c r="AH229" i="88"/>
  <c r="AG229" i="88"/>
  <c r="AF229" i="88"/>
  <c r="AE229" i="88"/>
  <c r="AD229" i="88"/>
  <c r="AC229" i="88"/>
  <c r="AB229" i="88"/>
  <c r="AA229" i="88"/>
  <c r="Z229" i="88"/>
  <c r="Y229" i="88"/>
  <c r="X229" i="88"/>
  <c r="W229" i="88"/>
  <c r="V229" i="88"/>
  <c r="U229" i="88"/>
  <c r="T229" i="88"/>
  <c r="S229" i="88"/>
  <c r="R229" i="88"/>
  <c r="Q229" i="88"/>
  <c r="P229" i="88"/>
  <c r="O229" i="88"/>
  <c r="N229" i="88"/>
  <c r="M229" i="88"/>
  <c r="L229" i="88"/>
  <c r="K229" i="88"/>
  <c r="J229" i="88"/>
  <c r="I229" i="88"/>
  <c r="H229" i="88"/>
  <c r="G229" i="88"/>
  <c r="F229" i="88"/>
  <c r="E229" i="88"/>
  <c r="D229" i="88"/>
  <c r="C229" i="88"/>
  <c r="B229" i="88"/>
  <c r="BA228" i="88"/>
  <c r="AZ228" i="88"/>
  <c r="AY228" i="88"/>
  <c r="AX228" i="88"/>
  <c r="AW228" i="88"/>
  <c r="AV228" i="88"/>
  <c r="AU228" i="88"/>
  <c r="AT228" i="88"/>
  <c r="AS228" i="88"/>
  <c r="AR228" i="88"/>
  <c r="AQ228" i="88"/>
  <c r="AP228" i="88"/>
  <c r="AO228" i="88"/>
  <c r="AN228" i="88"/>
  <c r="AM228" i="88"/>
  <c r="AL228" i="88"/>
  <c r="AK228" i="88"/>
  <c r="AJ228" i="88"/>
  <c r="AI228" i="88"/>
  <c r="AH228" i="88"/>
  <c r="AG228" i="88"/>
  <c r="AF228" i="88"/>
  <c r="AE228" i="88"/>
  <c r="AD228" i="88"/>
  <c r="AC228" i="88"/>
  <c r="AB228" i="88"/>
  <c r="AA228" i="88"/>
  <c r="Z228" i="88"/>
  <c r="Y228" i="88"/>
  <c r="X228" i="88"/>
  <c r="W228" i="88"/>
  <c r="V228" i="88"/>
  <c r="U228" i="88"/>
  <c r="T228" i="88"/>
  <c r="S228" i="88"/>
  <c r="R228" i="88"/>
  <c r="Q228" i="88"/>
  <c r="P228" i="88"/>
  <c r="O228" i="88"/>
  <c r="N228" i="88"/>
  <c r="M228" i="88"/>
  <c r="L228" i="88"/>
  <c r="K228" i="88"/>
  <c r="J228" i="88"/>
  <c r="I228" i="88"/>
  <c r="H228" i="88"/>
  <c r="G228" i="88"/>
  <c r="F228" i="88"/>
  <c r="E228" i="88"/>
  <c r="D228" i="88"/>
  <c r="C228" i="88"/>
  <c r="B228" i="88"/>
  <c r="BA227" i="88"/>
  <c r="AZ227" i="88"/>
  <c r="AY227" i="88"/>
  <c r="AX227" i="88"/>
  <c r="AW227" i="88"/>
  <c r="AV227" i="88"/>
  <c r="AU227" i="88"/>
  <c r="AT227" i="88"/>
  <c r="AS227" i="88"/>
  <c r="AR227" i="88"/>
  <c r="AQ227" i="88"/>
  <c r="AP227" i="88"/>
  <c r="AO227" i="88"/>
  <c r="AN227" i="88"/>
  <c r="AM227" i="88"/>
  <c r="AL227" i="88"/>
  <c r="AK227" i="88"/>
  <c r="AJ227" i="88"/>
  <c r="AI227" i="88"/>
  <c r="AH227" i="88"/>
  <c r="AG227" i="88"/>
  <c r="AF227" i="88"/>
  <c r="AE227" i="88"/>
  <c r="AD227" i="88"/>
  <c r="AC227" i="88"/>
  <c r="AB227" i="88"/>
  <c r="AA227" i="88"/>
  <c r="Z227" i="88"/>
  <c r="Y227" i="88"/>
  <c r="X227" i="88"/>
  <c r="W227" i="88"/>
  <c r="V227" i="88"/>
  <c r="U227" i="88"/>
  <c r="T227" i="88"/>
  <c r="S227" i="88"/>
  <c r="R227" i="88"/>
  <c r="Q227" i="88"/>
  <c r="P227" i="88"/>
  <c r="O227" i="88"/>
  <c r="N227" i="88"/>
  <c r="M227" i="88"/>
  <c r="L227" i="88"/>
  <c r="K227" i="88"/>
  <c r="J227" i="88"/>
  <c r="I227" i="88"/>
  <c r="H227" i="88"/>
  <c r="G227" i="88"/>
  <c r="F227" i="88"/>
  <c r="E227" i="88"/>
  <c r="D227" i="88"/>
  <c r="C227" i="88"/>
  <c r="B227" i="88"/>
  <c r="BA226" i="88"/>
  <c r="AZ226" i="88"/>
  <c r="AY226" i="88"/>
  <c r="AX226" i="88"/>
  <c r="AW226" i="88"/>
  <c r="AV226" i="88"/>
  <c r="AU226" i="88"/>
  <c r="AT226" i="88"/>
  <c r="AS226" i="88"/>
  <c r="AR226" i="88"/>
  <c r="AQ226" i="88"/>
  <c r="AP226" i="88"/>
  <c r="AO226" i="88"/>
  <c r="AN226" i="88"/>
  <c r="AM226" i="88"/>
  <c r="AL226" i="88"/>
  <c r="AK226" i="88"/>
  <c r="AJ226" i="88"/>
  <c r="AI226" i="88"/>
  <c r="AH226" i="88"/>
  <c r="AG226" i="88"/>
  <c r="AF226" i="88"/>
  <c r="AE226" i="88"/>
  <c r="AD226" i="88"/>
  <c r="AC226" i="88"/>
  <c r="AB226" i="88"/>
  <c r="AA226" i="88"/>
  <c r="Z226" i="88"/>
  <c r="Y226" i="88"/>
  <c r="X226" i="88"/>
  <c r="W226" i="88"/>
  <c r="V226" i="88"/>
  <c r="U226" i="88"/>
  <c r="T226" i="88"/>
  <c r="S226" i="88"/>
  <c r="R226" i="88"/>
  <c r="Q226" i="88"/>
  <c r="P226" i="88"/>
  <c r="O226" i="88"/>
  <c r="N226" i="88"/>
  <c r="M226" i="88"/>
  <c r="L226" i="88"/>
  <c r="K226" i="88"/>
  <c r="J226" i="88"/>
  <c r="I226" i="88"/>
  <c r="H226" i="88"/>
  <c r="G226" i="88"/>
  <c r="F226" i="88"/>
  <c r="E226" i="88"/>
  <c r="D226" i="88"/>
  <c r="C226" i="88"/>
  <c r="B226" i="88"/>
  <c r="BA225" i="88"/>
  <c r="AZ225" i="88"/>
  <c r="AY225" i="88"/>
  <c r="AX225" i="88"/>
  <c r="AW225" i="88"/>
  <c r="AV225" i="88"/>
  <c r="AU225" i="88"/>
  <c r="AT225" i="88"/>
  <c r="AS225" i="88"/>
  <c r="AR225" i="88"/>
  <c r="AQ225" i="88"/>
  <c r="AP225" i="88"/>
  <c r="AO225" i="88"/>
  <c r="AN225" i="88"/>
  <c r="AM225" i="88"/>
  <c r="AL225" i="88"/>
  <c r="AK225" i="88"/>
  <c r="AJ225" i="88"/>
  <c r="AI225" i="88"/>
  <c r="AH225" i="88"/>
  <c r="AG225" i="88"/>
  <c r="AF225" i="88"/>
  <c r="AE225" i="88"/>
  <c r="AD225" i="88"/>
  <c r="AC225" i="88"/>
  <c r="AB225" i="88"/>
  <c r="AA225" i="88"/>
  <c r="Z225" i="88"/>
  <c r="Y225" i="88"/>
  <c r="X225" i="88"/>
  <c r="W225" i="88"/>
  <c r="V225" i="88"/>
  <c r="U225" i="88"/>
  <c r="T225" i="88"/>
  <c r="S225" i="88"/>
  <c r="R225" i="88"/>
  <c r="Q225" i="88"/>
  <c r="P225" i="88"/>
  <c r="O225" i="88"/>
  <c r="N225" i="88"/>
  <c r="M225" i="88"/>
  <c r="L225" i="88"/>
  <c r="K225" i="88"/>
  <c r="J225" i="88"/>
  <c r="I225" i="88"/>
  <c r="H225" i="88"/>
  <c r="G225" i="88"/>
  <c r="F225" i="88"/>
  <c r="E225" i="88"/>
  <c r="D225" i="88"/>
  <c r="C225" i="88"/>
  <c r="B225" i="88"/>
  <c r="BA224" i="88"/>
  <c r="AZ224" i="88"/>
  <c r="AY224" i="88"/>
  <c r="AX224" i="88"/>
  <c r="AW224" i="88"/>
  <c r="AV224" i="88"/>
  <c r="AU224" i="88"/>
  <c r="AT224" i="88"/>
  <c r="AS224" i="88"/>
  <c r="AR224" i="88"/>
  <c r="AQ224" i="88"/>
  <c r="AP224" i="88"/>
  <c r="AO224" i="88"/>
  <c r="AN224" i="88"/>
  <c r="AM224" i="88"/>
  <c r="AL224" i="88"/>
  <c r="AK224" i="88"/>
  <c r="AJ224" i="88"/>
  <c r="AI224" i="88"/>
  <c r="AH224" i="88"/>
  <c r="AG224" i="88"/>
  <c r="AF224" i="88"/>
  <c r="AE224" i="88"/>
  <c r="AD224" i="88"/>
  <c r="AC224" i="88"/>
  <c r="AB224" i="88"/>
  <c r="AA224" i="88"/>
  <c r="Z224" i="88"/>
  <c r="Y224" i="88"/>
  <c r="X224" i="88"/>
  <c r="W224" i="88"/>
  <c r="V224" i="88"/>
  <c r="U224" i="88"/>
  <c r="T224" i="88"/>
  <c r="S224" i="88"/>
  <c r="R224" i="88"/>
  <c r="Q224" i="88"/>
  <c r="P224" i="88"/>
  <c r="O224" i="88"/>
  <c r="N224" i="88"/>
  <c r="M224" i="88"/>
  <c r="L224" i="88"/>
  <c r="K224" i="88"/>
  <c r="J224" i="88"/>
  <c r="I224" i="88"/>
  <c r="H224" i="88"/>
  <c r="G224" i="88"/>
  <c r="F224" i="88"/>
  <c r="E224" i="88"/>
  <c r="D224" i="88"/>
  <c r="C224" i="88"/>
  <c r="B224" i="88"/>
  <c r="BA223" i="88"/>
  <c r="AZ223" i="88"/>
  <c r="AY223" i="88"/>
  <c r="AX223" i="88"/>
  <c r="AW223" i="88"/>
  <c r="AV223" i="88"/>
  <c r="AU223" i="88"/>
  <c r="AT223" i="88"/>
  <c r="AS223" i="88"/>
  <c r="AR223" i="88"/>
  <c r="AQ223" i="88"/>
  <c r="AP223" i="88"/>
  <c r="AO223" i="88"/>
  <c r="AN223" i="88"/>
  <c r="AM223" i="88"/>
  <c r="AL223" i="88"/>
  <c r="AK223" i="88"/>
  <c r="AJ223" i="88"/>
  <c r="AI223" i="88"/>
  <c r="AH223" i="88"/>
  <c r="AG223" i="88"/>
  <c r="AF223" i="88"/>
  <c r="AE223" i="88"/>
  <c r="AD223" i="88"/>
  <c r="AC223" i="88"/>
  <c r="AB223" i="88"/>
  <c r="AA223" i="88"/>
  <c r="Z223" i="88"/>
  <c r="Y223" i="88"/>
  <c r="X223" i="88"/>
  <c r="W223" i="88"/>
  <c r="V223" i="88"/>
  <c r="U223" i="88"/>
  <c r="T223" i="88"/>
  <c r="S223" i="88"/>
  <c r="R223" i="88"/>
  <c r="Q223" i="88"/>
  <c r="P223" i="88"/>
  <c r="O223" i="88"/>
  <c r="N223" i="88"/>
  <c r="M223" i="88"/>
  <c r="L223" i="88"/>
  <c r="K223" i="88"/>
  <c r="J223" i="88"/>
  <c r="I223" i="88"/>
  <c r="H223" i="88"/>
  <c r="G223" i="88"/>
  <c r="F223" i="88"/>
  <c r="E223" i="88"/>
  <c r="D223" i="88"/>
  <c r="C223" i="88"/>
  <c r="B223" i="88"/>
  <c r="BA222" i="88"/>
  <c r="AZ222" i="88"/>
  <c r="AY222" i="88"/>
  <c r="AX222" i="88"/>
  <c r="AW222" i="88"/>
  <c r="AV222" i="88"/>
  <c r="AU222" i="88"/>
  <c r="AT222" i="88"/>
  <c r="AS222" i="88"/>
  <c r="AR222" i="88"/>
  <c r="AQ222" i="88"/>
  <c r="AP222" i="88"/>
  <c r="AO222" i="88"/>
  <c r="AN222" i="88"/>
  <c r="AM222" i="88"/>
  <c r="AL222" i="88"/>
  <c r="AK222" i="88"/>
  <c r="AJ222" i="88"/>
  <c r="AI222" i="88"/>
  <c r="AH222" i="88"/>
  <c r="AG222" i="88"/>
  <c r="AF222" i="88"/>
  <c r="AE222" i="88"/>
  <c r="AD222" i="88"/>
  <c r="AC222" i="88"/>
  <c r="AB222" i="88"/>
  <c r="AA222" i="88"/>
  <c r="Z222" i="88"/>
  <c r="Y222" i="88"/>
  <c r="X222" i="88"/>
  <c r="W222" i="88"/>
  <c r="V222" i="88"/>
  <c r="U222" i="88"/>
  <c r="T222" i="88"/>
  <c r="S222" i="88"/>
  <c r="R222" i="88"/>
  <c r="Q222" i="88"/>
  <c r="P222" i="88"/>
  <c r="O222" i="88"/>
  <c r="N222" i="88"/>
  <c r="M222" i="88"/>
  <c r="L222" i="88"/>
  <c r="K222" i="88"/>
  <c r="J222" i="88"/>
  <c r="I222" i="88"/>
  <c r="H222" i="88"/>
  <c r="G222" i="88"/>
  <c r="F222" i="88"/>
  <c r="E222" i="88"/>
  <c r="D222" i="88"/>
  <c r="C222" i="88"/>
  <c r="B222" i="88"/>
  <c r="BA221" i="88"/>
  <c r="AZ221" i="88"/>
  <c r="AY221" i="88"/>
  <c r="AX221" i="88"/>
  <c r="AW221" i="88"/>
  <c r="AV221" i="88"/>
  <c r="AU221" i="88"/>
  <c r="AT221" i="88"/>
  <c r="AS221" i="88"/>
  <c r="AR221" i="88"/>
  <c r="AQ221" i="88"/>
  <c r="AP221" i="88"/>
  <c r="AO221" i="88"/>
  <c r="AN221" i="88"/>
  <c r="AM221" i="88"/>
  <c r="AL221" i="88"/>
  <c r="AK221" i="88"/>
  <c r="AJ221" i="88"/>
  <c r="AI221" i="88"/>
  <c r="AH221" i="88"/>
  <c r="AG221" i="88"/>
  <c r="AF221" i="88"/>
  <c r="AE221" i="88"/>
  <c r="AD221" i="88"/>
  <c r="AC221" i="88"/>
  <c r="AB221" i="88"/>
  <c r="AA221" i="88"/>
  <c r="Z221" i="88"/>
  <c r="Y221" i="88"/>
  <c r="X221" i="88"/>
  <c r="W221" i="88"/>
  <c r="V221" i="88"/>
  <c r="U221" i="88"/>
  <c r="T221" i="88"/>
  <c r="S221" i="88"/>
  <c r="R221" i="88"/>
  <c r="Q221" i="88"/>
  <c r="P221" i="88"/>
  <c r="O221" i="88"/>
  <c r="N221" i="88"/>
  <c r="M221" i="88"/>
  <c r="L221" i="88"/>
  <c r="K221" i="88"/>
  <c r="J221" i="88"/>
  <c r="I221" i="88"/>
  <c r="H221" i="88"/>
  <c r="G221" i="88"/>
  <c r="F221" i="88"/>
  <c r="E221" i="88"/>
  <c r="D221" i="88"/>
  <c r="C221" i="88"/>
  <c r="B221" i="88"/>
  <c r="BA220" i="88"/>
  <c r="AZ220" i="88"/>
  <c r="AY220" i="88"/>
  <c r="AX220" i="88"/>
  <c r="AW220" i="88"/>
  <c r="AV220" i="88"/>
  <c r="AU220" i="88"/>
  <c r="AT220" i="88"/>
  <c r="AS220" i="88"/>
  <c r="AR220" i="88"/>
  <c r="AQ220" i="88"/>
  <c r="AP220" i="88"/>
  <c r="AO220" i="88"/>
  <c r="AN220" i="88"/>
  <c r="AM220" i="88"/>
  <c r="AL220" i="88"/>
  <c r="AK220" i="88"/>
  <c r="AJ220" i="88"/>
  <c r="AI220" i="88"/>
  <c r="AH220" i="88"/>
  <c r="AG220" i="88"/>
  <c r="AF220" i="88"/>
  <c r="AE220" i="88"/>
  <c r="AD220" i="88"/>
  <c r="AC220" i="88"/>
  <c r="AB220" i="88"/>
  <c r="AA220" i="88"/>
  <c r="Z220" i="88"/>
  <c r="Y220" i="88"/>
  <c r="X220" i="88"/>
  <c r="W220" i="88"/>
  <c r="V220" i="88"/>
  <c r="U220" i="88"/>
  <c r="T220" i="88"/>
  <c r="S220" i="88"/>
  <c r="R220" i="88"/>
  <c r="Q220" i="88"/>
  <c r="P220" i="88"/>
  <c r="O220" i="88"/>
  <c r="N220" i="88"/>
  <c r="M220" i="88"/>
  <c r="L220" i="88"/>
  <c r="K220" i="88"/>
  <c r="J220" i="88"/>
  <c r="I220" i="88"/>
  <c r="H220" i="88"/>
  <c r="G220" i="88"/>
  <c r="F220" i="88"/>
  <c r="E220" i="88"/>
  <c r="D220" i="88"/>
  <c r="C220" i="88"/>
  <c r="B220" i="88"/>
  <c r="BA219" i="88"/>
  <c r="AZ219" i="88"/>
  <c r="AY219" i="88"/>
  <c r="AX219" i="88"/>
  <c r="AW219" i="88"/>
  <c r="AV219" i="88"/>
  <c r="AU219" i="88"/>
  <c r="AT219" i="88"/>
  <c r="AS219" i="88"/>
  <c r="AR219" i="88"/>
  <c r="AQ219" i="88"/>
  <c r="AP219" i="88"/>
  <c r="AO219" i="88"/>
  <c r="AN219" i="88"/>
  <c r="AM219" i="88"/>
  <c r="AL219" i="88"/>
  <c r="AK219" i="88"/>
  <c r="AJ219" i="88"/>
  <c r="AI219" i="88"/>
  <c r="AH219" i="88"/>
  <c r="AG219" i="88"/>
  <c r="AF219" i="88"/>
  <c r="AE219" i="88"/>
  <c r="AD219" i="88"/>
  <c r="AC219" i="88"/>
  <c r="AB219" i="88"/>
  <c r="AA219" i="88"/>
  <c r="Z219" i="88"/>
  <c r="Y219" i="88"/>
  <c r="X219" i="88"/>
  <c r="W219" i="88"/>
  <c r="V219" i="88"/>
  <c r="U219" i="88"/>
  <c r="T219" i="88"/>
  <c r="S219" i="88"/>
  <c r="R219" i="88"/>
  <c r="Q219" i="88"/>
  <c r="P219" i="88"/>
  <c r="O219" i="88"/>
  <c r="N219" i="88"/>
  <c r="M219" i="88"/>
  <c r="L219" i="88"/>
  <c r="K219" i="88"/>
  <c r="J219" i="88"/>
  <c r="I219" i="88"/>
  <c r="H219" i="88"/>
  <c r="G219" i="88"/>
  <c r="F219" i="88"/>
  <c r="E219" i="88"/>
  <c r="D219" i="88"/>
  <c r="C219" i="88"/>
  <c r="B219" i="88"/>
  <c r="BA218" i="88"/>
  <c r="AZ218" i="88"/>
  <c r="AY218" i="88"/>
  <c r="AX218" i="88"/>
  <c r="AW218" i="88"/>
  <c r="AV218" i="88"/>
  <c r="AU218" i="88"/>
  <c r="AT218" i="88"/>
  <c r="AS218" i="88"/>
  <c r="AR218" i="88"/>
  <c r="AQ218" i="88"/>
  <c r="AP218" i="88"/>
  <c r="AO218" i="88"/>
  <c r="AN218" i="88"/>
  <c r="AM218" i="88"/>
  <c r="AL218" i="88"/>
  <c r="AK218" i="88"/>
  <c r="AJ218" i="88"/>
  <c r="AI218" i="88"/>
  <c r="AH218" i="88"/>
  <c r="AG218" i="88"/>
  <c r="AF218" i="88"/>
  <c r="AE218" i="88"/>
  <c r="AD218" i="88"/>
  <c r="AC218" i="88"/>
  <c r="AB218" i="88"/>
  <c r="AA218" i="88"/>
  <c r="Z218" i="88"/>
  <c r="Y218" i="88"/>
  <c r="X218" i="88"/>
  <c r="W218" i="88"/>
  <c r="V218" i="88"/>
  <c r="U218" i="88"/>
  <c r="T218" i="88"/>
  <c r="S218" i="88"/>
  <c r="R218" i="88"/>
  <c r="Q218" i="88"/>
  <c r="P218" i="88"/>
  <c r="O218" i="88"/>
  <c r="N218" i="88"/>
  <c r="M218" i="88"/>
  <c r="L218" i="88"/>
  <c r="K218" i="88"/>
  <c r="J218" i="88"/>
  <c r="I218" i="88"/>
  <c r="H218" i="88"/>
  <c r="G218" i="88"/>
  <c r="F218" i="88"/>
  <c r="E218" i="88"/>
  <c r="D218" i="88"/>
  <c r="C218" i="88"/>
  <c r="B218" i="88"/>
  <c r="BA217" i="88"/>
  <c r="AZ217" i="88"/>
  <c r="AY217" i="88"/>
  <c r="AX217" i="88"/>
  <c r="AW217" i="88"/>
  <c r="AV217" i="88"/>
  <c r="AU217" i="88"/>
  <c r="AT217" i="88"/>
  <c r="AS217" i="88"/>
  <c r="AR217" i="88"/>
  <c r="AQ217" i="88"/>
  <c r="AP217" i="88"/>
  <c r="AO217" i="88"/>
  <c r="AN217" i="88"/>
  <c r="AM217" i="88"/>
  <c r="AL217" i="88"/>
  <c r="AK217" i="88"/>
  <c r="AJ217" i="88"/>
  <c r="AI217" i="88"/>
  <c r="AH217" i="88"/>
  <c r="AG217" i="88"/>
  <c r="AF217" i="88"/>
  <c r="AE217" i="88"/>
  <c r="AD217" i="88"/>
  <c r="AC217" i="88"/>
  <c r="AB217" i="88"/>
  <c r="AA217" i="88"/>
  <c r="Z217" i="88"/>
  <c r="Y217" i="88"/>
  <c r="X217" i="88"/>
  <c r="W217" i="88"/>
  <c r="V217" i="88"/>
  <c r="U217" i="88"/>
  <c r="T217" i="88"/>
  <c r="S217" i="88"/>
  <c r="R217" i="88"/>
  <c r="Q217" i="88"/>
  <c r="P217" i="88"/>
  <c r="O217" i="88"/>
  <c r="N217" i="88"/>
  <c r="M217" i="88"/>
  <c r="L217" i="88"/>
  <c r="K217" i="88"/>
  <c r="J217" i="88"/>
  <c r="I217" i="88"/>
  <c r="H217" i="88"/>
  <c r="G217" i="88"/>
  <c r="F217" i="88"/>
  <c r="E217" i="88"/>
  <c r="D217" i="88"/>
  <c r="C217" i="88"/>
  <c r="B217" i="88"/>
  <c r="BA216" i="88"/>
  <c r="AZ216" i="88"/>
  <c r="AY216" i="88"/>
  <c r="AX216" i="88"/>
  <c r="AW216" i="88"/>
  <c r="AV216" i="88"/>
  <c r="AU216" i="88"/>
  <c r="AT216" i="88"/>
  <c r="AS216" i="88"/>
  <c r="AR216" i="88"/>
  <c r="AQ216" i="88"/>
  <c r="AP216" i="88"/>
  <c r="AO216" i="88"/>
  <c r="AN216" i="88"/>
  <c r="AM216" i="88"/>
  <c r="AL216" i="88"/>
  <c r="AK216" i="88"/>
  <c r="AJ216" i="88"/>
  <c r="AI216" i="88"/>
  <c r="AH216" i="88"/>
  <c r="AG216" i="88"/>
  <c r="AF216" i="88"/>
  <c r="AE216" i="88"/>
  <c r="AD216" i="88"/>
  <c r="AC216" i="88"/>
  <c r="AB216" i="88"/>
  <c r="AA216" i="88"/>
  <c r="Z216" i="88"/>
  <c r="Y216" i="88"/>
  <c r="X216" i="88"/>
  <c r="W216" i="88"/>
  <c r="V216" i="88"/>
  <c r="U216" i="88"/>
  <c r="T216" i="88"/>
  <c r="S216" i="88"/>
  <c r="R216" i="88"/>
  <c r="Q216" i="88"/>
  <c r="P216" i="88"/>
  <c r="O216" i="88"/>
  <c r="N216" i="88"/>
  <c r="M216" i="88"/>
  <c r="L216" i="88"/>
  <c r="K216" i="88"/>
  <c r="J216" i="88"/>
  <c r="I216" i="88"/>
  <c r="H216" i="88"/>
  <c r="G216" i="88"/>
  <c r="F216" i="88"/>
  <c r="E216" i="88"/>
  <c r="D216" i="88"/>
  <c r="C216" i="88"/>
  <c r="B216" i="88"/>
  <c r="BA215" i="88"/>
  <c r="AZ215" i="88"/>
  <c r="AY215" i="88"/>
  <c r="AX215" i="88"/>
  <c r="AW215" i="88"/>
  <c r="AV215" i="88"/>
  <c r="AU215" i="88"/>
  <c r="AT215" i="88"/>
  <c r="AS215" i="88"/>
  <c r="AR215" i="88"/>
  <c r="AQ215" i="88"/>
  <c r="AP215" i="88"/>
  <c r="AO215" i="88"/>
  <c r="AN215" i="88"/>
  <c r="AM215" i="88"/>
  <c r="AL215" i="88"/>
  <c r="AK215" i="88"/>
  <c r="AJ215" i="88"/>
  <c r="AI215" i="88"/>
  <c r="AH215" i="88"/>
  <c r="AG215" i="88"/>
  <c r="AF215" i="88"/>
  <c r="AE215" i="88"/>
  <c r="AD215" i="88"/>
  <c r="AC215" i="88"/>
  <c r="AB215" i="88"/>
  <c r="AA215" i="88"/>
  <c r="Z215" i="88"/>
  <c r="Y215" i="88"/>
  <c r="X215" i="88"/>
  <c r="W215" i="88"/>
  <c r="V215" i="88"/>
  <c r="U215" i="88"/>
  <c r="T215" i="88"/>
  <c r="S215" i="88"/>
  <c r="R215" i="88"/>
  <c r="Q215" i="88"/>
  <c r="P215" i="88"/>
  <c r="O215" i="88"/>
  <c r="N215" i="88"/>
  <c r="M215" i="88"/>
  <c r="L215" i="88"/>
  <c r="K215" i="88"/>
  <c r="J215" i="88"/>
  <c r="I215" i="88"/>
  <c r="H215" i="88"/>
  <c r="G215" i="88"/>
  <c r="F215" i="88"/>
  <c r="E215" i="88"/>
  <c r="D215" i="88"/>
  <c r="C215" i="88"/>
  <c r="B215" i="88"/>
  <c r="BA214" i="88"/>
  <c r="AZ214" i="88"/>
  <c r="AY214" i="88"/>
  <c r="AX214" i="88"/>
  <c r="AW214" i="88"/>
  <c r="AV214" i="88"/>
  <c r="AU214" i="88"/>
  <c r="AT214" i="88"/>
  <c r="AS214" i="88"/>
  <c r="AR214" i="88"/>
  <c r="AQ214" i="88"/>
  <c r="AP214" i="88"/>
  <c r="AO214" i="88"/>
  <c r="AN214" i="88"/>
  <c r="AM214" i="88"/>
  <c r="AL214" i="88"/>
  <c r="AK214" i="88"/>
  <c r="AJ214" i="88"/>
  <c r="AI214" i="88"/>
  <c r="AH214" i="88"/>
  <c r="AG214" i="88"/>
  <c r="AF214" i="88"/>
  <c r="AE214" i="88"/>
  <c r="AD214" i="88"/>
  <c r="AC214" i="88"/>
  <c r="AB214" i="88"/>
  <c r="AA214" i="88"/>
  <c r="Z214" i="88"/>
  <c r="Y214" i="88"/>
  <c r="X214" i="88"/>
  <c r="W214" i="88"/>
  <c r="V214" i="88"/>
  <c r="U214" i="88"/>
  <c r="T214" i="88"/>
  <c r="S214" i="88"/>
  <c r="R214" i="88"/>
  <c r="Q214" i="88"/>
  <c r="P214" i="88"/>
  <c r="O214" i="88"/>
  <c r="N214" i="88"/>
  <c r="M214" i="88"/>
  <c r="L214" i="88"/>
  <c r="K214" i="88"/>
  <c r="J214" i="88"/>
  <c r="I214" i="88"/>
  <c r="H214" i="88"/>
  <c r="G214" i="88"/>
  <c r="F214" i="88"/>
  <c r="E214" i="88"/>
  <c r="D214" i="88"/>
  <c r="C214" i="88"/>
  <c r="B214" i="88"/>
  <c r="BA213" i="88"/>
  <c r="AZ213" i="88"/>
  <c r="AY213" i="88"/>
  <c r="AX213" i="88"/>
  <c r="AW213" i="88"/>
  <c r="AV213" i="88"/>
  <c r="AU213" i="88"/>
  <c r="AT213" i="88"/>
  <c r="AS213" i="88"/>
  <c r="AR213" i="88"/>
  <c r="AQ213" i="88"/>
  <c r="AP213" i="88"/>
  <c r="AO213" i="88"/>
  <c r="AN213" i="88"/>
  <c r="AM213" i="88"/>
  <c r="AL213" i="88"/>
  <c r="AK213" i="88"/>
  <c r="AJ213" i="88"/>
  <c r="AI213" i="88"/>
  <c r="AH213" i="88"/>
  <c r="AG213" i="88"/>
  <c r="AF213" i="88"/>
  <c r="AE213" i="88"/>
  <c r="AD213" i="88"/>
  <c r="AC213" i="88"/>
  <c r="AB213" i="88"/>
  <c r="AA213" i="88"/>
  <c r="Z213" i="88"/>
  <c r="Y213" i="88"/>
  <c r="X213" i="88"/>
  <c r="W213" i="88"/>
  <c r="V213" i="88"/>
  <c r="U213" i="88"/>
  <c r="T213" i="88"/>
  <c r="S213" i="88"/>
  <c r="R213" i="88"/>
  <c r="Q213" i="88"/>
  <c r="P213" i="88"/>
  <c r="O213" i="88"/>
  <c r="N213" i="88"/>
  <c r="M213" i="88"/>
  <c r="L213" i="88"/>
  <c r="K213" i="88"/>
  <c r="J213" i="88"/>
  <c r="I213" i="88"/>
  <c r="H213" i="88"/>
  <c r="G213" i="88"/>
  <c r="F213" i="88"/>
  <c r="E213" i="88"/>
  <c r="D213" i="88"/>
  <c r="C213" i="88"/>
  <c r="B213" i="88"/>
  <c r="BA212" i="88"/>
  <c r="AZ212" i="88"/>
  <c r="AY212" i="88"/>
  <c r="AX212" i="88"/>
  <c r="AW212" i="88"/>
  <c r="AV212" i="88"/>
  <c r="AU212" i="88"/>
  <c r="AT212" i="88"/>
  <c r="AS212" i="88"/>
  <c r="AR212" i="88"/>
  <c r="AQ212" i="88"/>
  <c r="AP212" i="88"/>
  <c r="AO212" i="88"/>
  <c r="AN212" i="88"/>
  <c r="AM212" i="88"/>
  <c r="AL212" i="88"/>
  <c r="AK212" i="88"/>
  <c r="AJ212" i="88"/>
  <c r="AI212" i="88"/>
  <c r="AH212" i="88"/>
  <c r="AG212" i="88"/>
  <c r="AF212" i="88"/>
  <c r="AE212" i="88"/>
  <c r="AD212" i="88"/>
  <c r="AC212" i="88"/>
  <c r="AB212" i="88"/>
  <c r="AA212" i="88"/>
  <c r="Z212" i="88"/>
  <c r="Y212" i="88"/>
  <c r="X212" i="88"/>
  <c r="W212" i="88"/>
  <c r="V212" i="88"/>
  <c r="U212" i="88"/>
  <c r="T212" i="88"/>
  <c r="S212" i="88"/>
  <c r="R212" i="88"/>
  <c r="Q212" i="88"/>
  <c r="P212" i="88"/>
  <c r="O212" i="88"/>
  <c r="N212" i="88"/>
  <c r="M212" i="88"/>
  <c r="L212" i="88"/>
  <c r="K212" i="88"/>
  <c r="J212" i="88"/>
  <c r="I212" i="88"/>
  <c r="H212" i="88"/>
  <c r="G212" i="88"/>
  <c r="F212" i="88"/>
  <c r="E212" i="88"/>
  <c r="D212" i="88"/>
  <c r="C212" i="88"/>
  <c r="B212" i="88"/>
  <c r="BA211" i="88"/>
  <c r="AZ211" i="88"/>
  <c r="AY211" i="88"/>
  <c r="AX211" i="88"/>
  <c r="AW211" i="88"/>
  <c r="AV211" i="88"/>
  <c r="AU211" i="88"/>
  <c r="AT211" i="88"/>
  <c r="AS211" i="88"/>
  <c r="AR211" i="88"/>
  <c r="AQ211" i="88"/>
  <c r="AP211" i="88"/>
  <c r="AO211" i="88"/>
  <c r="AN211" i="88"/>
  <c r="AM211" i="88"/>
  <c r="AL211" i="88"/>
  <c r="AK211" i="88"/>
  <c r="AJ211" i="88"/>
  <c r="AI211" i="88"/>
  <c r="AH211" i="88"/>
  <c r="AG211" i="88"/>
  <c r="AF211" i="88"/>
  <c r="AE211" i="88"/>
  <c r="AD211" i="88"/>
  <c r="AC211" i="88"/>
  <c r="AB211" i="88"/>
  <c r="AA211" i="88"/>
  <c r="Z211" i="88"/>
  <c r="Y211" i="88"/>
  <c r="X211" i="88"/>
  <c r="W211" i="88"/>
  <c r="V211" i="88"/>
  <c r="U211" i="88"/>
  <c r="T211" i="88"/>
  <c r="S211" i="88"/>
  <c r="R211" i="88"/>
  <c r="Q211" i="88"/>
  <c r="P211" i="88"/>
  <c r="O211" i="88"/>
  <c r="N211" i="88"/>
  <c r="M211" i="88"/>
  <c r="L211" i="88"/>
  <c r="K211" i="88"/>
  <c r="J211" i="88"/>
  <c r="I211" i="88"/>
  <c r="H211" i="88"/>
  <c r="G211" i="88"/>
  <c r="F211" i="88"/>
  <c r="E211" i="88"/>
  <c r="D211" i="88"/>
  <c r="C211" i="88"/>
  <c r="B211" i="88"/>
  <c r="BA210" i="88"/>
  <c r="AZ210" i="88"/>
  <c r="AY210" i="88"/>
  <c r="AX210" i="88"/>
  <c r="AW210" i="88"/>
  <c r="AV210" i="88"/>
  <c r="AU210" i="88"/>
  <c r="AT210" i="88"/>
  <c r="AS210" i="88"/>
  <c r="AR210" i="88"/>
  <c r="AQ210" i="88"/>
  <c r="AP210" i="88"/>
  <c r="AO210" i="88"/>
  <c r="AN210" i="88"/>
  <c r="AM210" i="88"/>
  <c r="AL210" i="88"/>
  <c r="AK210" i="88"/>
  <c r="AJ210" i="88"/>
  <c r="AI210" i="88"/>
  <c r="AH210" i="88"/>
  <c r="AG210" i="88"/>
  <c r="AF210" i="88"/>
  <c r="AE210" i="88"/>
  <c r="AD210" i="88"/>
  <c r="AC210" i="88"/>
  <c r="AB210" i="88"/>
  <c r="AA210" i="88"/>
  <c r="Z210" i="88"/>
  <c r="Y210" i="88"/>
  <c r="X210" i="88"/>
  <c r="W210" i="88"/>
  <c r="V210" i="88"/>
  <c r="U210" i="88"/>
  <c r="T210" i="88"/>
  <c r="S210" i="88"/>
  <c r="R210" i="88"/>
  <c r="Q210" i="88"/>
  <c r="P210" i="88"/>
  <c r="O210" i="88"/>
  <c r="N210" i="88"/>
  <c r="M210" i="88"/>
  <c r="L210" i="88"/>
  <c r="K210" i="88"/>
  <c r="J210" i="88"/>
  <c r="I210" i="88"/>
  <c r="H210" i="88"/>
  <c r="G210" i="88"/>
  <c r="F210" i="88"/>
  <c r="E210" i="88"/>
  <c r="D210" i="88"/>
  <c r="C210" i="88"/>
  <c r="B210" i="88"/>
  <c r="BA209" i="88"/>
  <c r="AZ209" i="88"/>
  <c r="AY209" i="88"/>
  <c r="AX209" i="88"/>
  <c r="AW209" i="88"/>
  <c r="AV209" i="88"/>
  <c r="AU209" i="88"/>
  <c r="AT209" i="88"/>
  <c r="AS209" i="88"/>
  <c r="AR209" i="88"/>
  <c r="AQ209" i="88"/>
  <c r="AP209" i="88"/>
  <c r="AO209" i="88"/>
  <c r="AN209" i="88"/>
  <c r="AM209" i="88"/>
  <c r="AL209" i="88"/>
  <c r="AK209" i="88"/>
  <c r="AJ209" i="88"/>
  <c r="AI209" i="88"/>
  <c r="AH209" i="88"/>
  <c r="AG209" i="88"/>
  <c r="AF209" i="88"/>
  <c r="AE209" i="88"/>
  <c r="AD209" i="88"/>
  <c r="AC209" i="88"/>
  <c r="AB209" i="88"/>
  <c r="AA209" i="88"/>
  <c r="Z209" i="88"/>
  <c r="Y209" i="88"/>
  <c r="X209" i="88"/>
  <c r="W209" i="88"/>
  <c r="V209" i="88"/>
  <c r="U209" i="88"/>
  <c r="T209" i="88"/>
  <c r="S209" i="88"/>
  <c r="R209" i="88"/>
  <c r="Q209" i="88"/>
  <c r="P209" i="88"/>
  <c r="O209" i="88"/>
  <c r="N209" i="88"/>
  <c r="M209" i="88"/>
  <c r="L209" i="88"/>
  <c r="K209" i="88"/>
  <c r="J209" i="88"/>
  <c r="I209" i="88"/>
  <c r="H209" i="88"/>
  <c r="G209" i="88"/>
  <c r="F209" i="88"/>
  <c r="E209" i="88"/>
  <c r="D209" i="88"/>
  <c r="C209" i="88"/>
  <c r="B209" i="88"/>
  <c r="BA208" i="88"/>
  <c r="AZ208" i="88"/>
  <c r="AY208" i="88"/>
  <c r="AX208" i="88"/>
  <c r="AW208" i="88"/>
  <c r="AV208" i="88"/>
  <c r="AU208" i="88"/>
  <c r="AT208" i="88"/>
  <c r="AS208" i="88"/>
  <c r="AR208" i="88"/>
  <c r="AQ208" i="88"/>
  <c r="AP208" i="88"/>
  <c r="AO208" i="88"/>
  <c r="AN208" i="88"/>
  <c r="AM208" i="88"/>
  <c r="AL208" i="88"/>
  <c r="AK208" i="88"/>
  <c r="AJ208" i="88"/>
  <c r="AI208" i="88"/>
  <c r="AH208" i="88"/>
  <c r="AG208" i="88"/>
  <c r="AF208" i="88"/>
  <c r="AE208" i="88"/>
  <c r="AD208" i="88"/>
  <c r="AC208" i="88"/>
  <c r="AB208" i="88"/>
  <c r="AA208" i="88"/>
  <c r="Z208" i="88"/>
  <c r="Y208" i="88"/>
  <c r="X208" i="88"/>
  <c r="W208" i="88"/>
  <c r="V208" i="88"/>
  <c r="U208" i="88"/>
  <c r="T208" i="88"/>
  <c r="S208" i="88"/>
  <c r="R208" i="88"/>
  <c r="Q208" i="88"/>
  <c r="P208" i="88"/>
  <c r="O208" i="88"/>
  <c r="N208" i="88"/>
  <c r="M208" i="88"/>
  <c r="L208" i="88"/>
  <c r="K208" i="88"/>
  <c r="J208" i="88"/>
  <c r="I208" i="88"/>
  <c r="H208" i="88"/>
  <c r="G208" i="88"/>
  <c r="F208" i="88"/>
  <c r="E208" i="88"/>
  <c r="D208" i="88"/>
  <c r="C208" i="88"/>
  <c r="B208" i="88"/>
  <c r="BA207" i="88"/>
  <c r="AZ207" i="88"/>
  <c r="AY207" i="88"/>
  <c r="AX207" i="88"/>
  <c r="AW207" i="88"/>
  <c r="AV207" i="88"/>
  <c r="AU207" i="88"/>
  <c r="AT207" i="88"/>
  <c r="AS207" i="88"/>
  <c r="AR207" i="88"/>
  <c r="AQ207" i="88"/>
  <c r="AP207" i="88"/>
  <c r="AO207" i="88"/>
  <c r="AN207" i="88"/>
  <c r="AM207" i="88"/>
  <c r="AL207" i="88"/>
  <c r="AK207" i="88"/>
  <c r="AJ207" i="88"/>
  <c r="AI207" i="88"/>
  <c r="AH207" i="88"/>
  <c r="AG207" i="88"/>
  <c r="AF207" i="88"/>
  <c r="AE207" i="88"/>
  <c r="AD207" i="88"/>
  <c r="AC207" i="88"/>
  <c r="AB207" i="88"/>
  <c r="AA207" i="88"/>
  <c r="Z207" i="88"/>
  <c r="Y207" i="88"/>
  <c r="X207" i="88"/>
  <c r="W207" i="88"/>
  <c r="V207" i="88"/>
  <c r="U207" i="88"/>
  <c r="T207" i="88"/>
  <c r="S207" i="88"/>
  <c r="R207" i="88"/>
  <c r="Q207" i="88"/>
  <c r="P207" i="88"/>
  <c r="O207" i="88"/>
  <c r="N207" i="88"/>
  <c r="M207" i="88"/>
  <c r="L207" i="88"/>
  <c r="K207" i="88"/>
  <c r="J207" i="88"/>
  <c r="I207" i="88"/>
  <c r="H207" i="88"/>
  <c r="G207" i="88"/>
  <c r="F207" i="88"/>
  <c r="E207" i="88"/>
  <c r="D207" i="88"/>
  <c r="C207" i="88"/>
  <c r="B207" i="88"/>
  <c r="BA206" i="88"/>
  <c r="AZ206" i="88"/>
  <c r="AY206" i="88"/>
  <c r="AX206" i="88"/>
  <c r="AW206" i="88"/>
  <c r="AV206" i="88"/>
  <c r="AU206" i="88"/>
  <c r="AT206" i="88"/>
  <c r="AS206" i="88"/>
  <c r="AR206" i="88"/>
  <c r="AQ206" i="88"/>
  <c r="AP206" i="88"/>
  <c r="AO206" i="88"/>
  <c r="AN206" i="88"/>
  <c r="AM206" i="88"/>
  <c r="AL206" i="88"/>
  <c r="AK206" i="88"/>
  <c r="AJ206" i="88"/>
  <c r="AI206" i="88"/>
  <c r="AH206" i="88"/>
  <c r="AG206" i="88"/>
  <c r="AF206" i="88"/>
  <c r="AE206" i="88"/>
  <c r="AD206" i="88"/>
  <c r="AC206" i="88"/>
  <c r="AB206" i="88"/>
  <c r="AA206" i="88"/>
  <c r="Z206" i="88"/>
  <c r="Y206" i="88"/>
  <c r="X206" i="88"/>
  <c r="W206" i="88"/>
  <c r="V206" i="88"/>
  <c r="U206" i="88"/>
  <c r="T206" i="88"/>
  <c r="S206" i="88"/>
  <c r="R206" i="88"/>
  <c r="Q206" i="88"/>
  <c r="P206" i="88"/>
  <c r="O206" i="88"/>
  <c r="N206" i="88"/>
  <c r="M206" i="88"/>
  <c r="L206" i="88"/>
  <c r="K206" i="88"/>
  <c r="J206" i="88"/>
  <c r="I206" i="88"/>
  <c r="H206" i="88"/>
  <c r="G206" i="88"/>
  <c r="F206" i="88"/>
  <c r="E206" i="88"/>
  <c r="D206" i="88"/>
  <c r="C206" i="88"/>
  <c r="B206" i="88"/>
  <c r="BA205" i="88"/>
  <c r="AZ205" i="88"/>
  <c r="AY205" i="88"/>
  <c r="AX205" i="88"/>
  <c r="AW205" i="88"/>
  <c r="AV205" i="88"/>
  <c r="AU205" i="88"/>
  <c r="AT205" i="88"/>
  <c r="AS205" i="88"/>
  <c r="AR205" i="88"/>
  <c r="AQ205" i="88"/>
  <c r="AP205" i="88"/>
  <c r="AO205" i="88"/>
  <c r="AN205" i="88"/>
  <c r="AM205" i="88"/>
  <c r="AL205" i="88"/>
  <c r="AK205" i="88"/>
  <c r="AJ205" i="88"/>
  <c r="AI205" i="88"/>
  <c r="AH205" i="88"/>
  <c r="AG205" i="88"/>
  <c r="AF205" i="88"/>
  <c r="AE205" i="88"/>
  <c r="AD205" i="88"/>
  <c r="AC205" i="88"/>
  <c r="AB205" i="88"/>
  <c r="AA205" i="88"/>
  <c r="Z205" i="88"/>
  <c r="Y205" i="88"/>
  <c r="X205" i="88"/>
  <c r="W205" i="88"/>
  <c r="V205" i="88"/>
  <c r="U205" i="88"/>
  <c r="T205" i="88"/>
  <c r="S205" i="88"/>
  <c r="R205" i="88"/>
  <c r="Q205" i="88"/>
  <c r="P205" i="88"/>
  <c r="O205" i="88"/>
  <c r="N205" i="88"/>
  <c r="M205" i="88"/>
  <c r="L205" i="88"/>
  <c r="K205" i="88"/>
  <c r="J205" i="88"/>
  <c r="I205" i="88"/>
  <c r="H205" i="88"/>
  <c r="G205" i="88"/>
  <c r="F205" i="88"/>
  <c r="E205" i="88"/>
  <c r="D205" i="88"/>
  <c r="C205" i="88"/>
  <c r="B205" i="88"/>
  <c r="BA204" i="88"/>
  <c r="AZ204" i="88"/>
  <c r="AY204" i="88"/>
  <c r="AX204" i="88"/>
  <c r="AW204" i="88"/>
  <c r="AV204" i="88"/>
  <c r="AU204" i="88"/>
  <c r="AT204" i="88"/>
  <c r="AS204" i="88"/>
  <c r="AR204" i="88"/>
  <c r="AQ204" i="88"/>
  <c r="AP204" i="88"/>
  <c r="AO204" i="88"/>
  <c r="AN204" i="88"/>
  <c r="AM204" i="88"/>
  <c r="AL204" i="88"/>
  <c r="AK204" i="88"/>
  <c r="AJ204" i="88"/>
  <c r="AI204" i="88"/>
  <c r="AH204" i="88"/>
  <c r="AG204" i="88"/>
  <c r="AF204" i="88"/>
  <c r="AE204" i="88"/>
  <c r="AD204" i="88"/>
  <c r="AC204" i="88"/>
  <c r="AB204" i="88"/>
  <c r="AA204" i="88"/>
  <c r="Z204" i="88"/>
  <c r="Y204" i="88"/>
  <c r="X204" i="88"/>
  <c r="W204" i="88"/>
  <c r="V204" i="88"/>
  <c r="U204" i="88"/>
  <c r="T204" i="88"/>
  <c r="S204" i="88"/>
  <c r="R204" i="88"/>
  <c r="Q204" i="88"/>
  <c r="P204" i="88"/>
  <c r="O204" i="88"/>
  <c r="N204" i="88"/>
  <c r="M204" i="88"/>
  <c r="L204" i="88"/>
  <c r="K204" i="88"/>
  <c r="J204" i="88"/>
  <c r="I204" i="88"/>
  <c r="H204" i="88"/>
  <c r="G204" i="88"/>
  <c r="F204" i="88"/>
  <c r="E204" i="88"/>
  <c r="D204" i="88"/>
  <c r="C204" i="88"/>
  <c r="B204" i="88"/>
  <c r="BA203" i="88"/>
  <c r="AZ203" i="88"/>
  <c r="AY203" i="88"/>
  <c r="AX203" i="88"/>
  <c r="AW203" i="88"/>
  <c r="AV203" i="88"/>
  <c r="AU203" i="88"/>
  <c r="AT203" i="88"/>
  <c r="AS203" i="88"/>
  <c r="AR203" i="88"/>
  <c r="AQ203" i="88"/>
  <c r="AP203" i="88"/>
  <c r="AO203" i="88"/>
  <c r="AN203" i="88"/>
  <c r="AM203" i="88"/>
  <c r="AL203" i="88"/>
  <c r="AK203" i="88"/>
  <c r="AJ203" i="88"/>
  <c r="AI203" i="88"/>
  <c r="AH203" i="88"/>
  <c r="AG203" i="88"/>
  <c r="AF203" i="88"/>
  <c r="AE203" i="88"/>
  <c r="AD203" i="88"/>
  <c r="AC203" i="88"/>
  <c r="AB203" i="88"/>
  <c r="AA203" i="88"/>
  <c r="Z203" i="88"/>
  <c r="Y203" i="88"/>
  <c r="X203" i="88"/>
  <c r="W203" i="88"/>
  <c r="V203" i="88"/>
  <c r="U203" i="88"/>
  <c r="T203" i="88"/>
  <c r="S203" i="88"/>
  <c r="R203" i="88"/>
  <c r="Q203" i="88"/>
  <c r="P203" i="88"/>
  <c r="O203" i="88"/>
  <c r="N203" i="88"/>
  <c r="M203" i="88"/>
  <c r="L203" i="88"/>
  <c r="K203" i="88"/>
  <c r="J203" i="88"/>
  <c r="I203" i="88"/>
  <c r="H203" i="88"/>
  <c r="G203" i="88"/>
  <c r="F203" i="88"/>
  <c r="E203" i="88"/>
  <c r="D203" i="88"/>
  <c r="C203" i="88"/>
  <c r="B203" i="88"/>
  <c r="BA202" i="88"/>
  <c r="AZ202" i="88"/>
  <c r="AY202" i="88"/>
  <c r="AX202" i="88"/>
  <c r="AW202" i="88"/>
  <c r="AV202" i="88"/>
  <c r="AU202" i="88"/>
  <c r="AT202" i="88"/>
  <c r="AS202" i="88"/>
  <c r="AR202" i="88"/>
  <c r="AQ202" i="88"/>
  <c r="AP202" i="88"/>
  <c r="AO202" i="88"/>
  <c r="AN202" i="88"/>
  <c r="AM202" i="88"/>
  <c r="AL202" i="88"/>
  <c r="AK202" i="88"/>
  <c r="AJ202" i="88"/>
  <c r="AI202" i="88"/>
  <c r="AH202" i="88"/>
  <c r="AG202" i="88"/>
  <c r="AF202" i="88"/>
  <c r="AE202" i="88"/>
  <c r="AD202" i="88"/>
  <c r="AC202" i="88"/>
  <c r="AB202" i="88"/>
  <c r="AA202" i="88"/>
  <c r="Z202" i="88"/>
  <c r="Y202" i="88"/>
  <c r="X202" i="88"/>
  <c r="W202" i="88"/>
  <c r="V202" i="88"/>
  <c r="U202" i="88"/>
  <c r="T202" i="88"/>
  <c r="S202" i="88"/>
  <c r="R202" i="88"/>
  <c r="Q202" i="88"/>
  <c r="P202" i="88"/>
  <c r="O202" i="88"/>
  <c r="N202" i="88"/>
  <c r="M202" i="88"/>
  <c r="L202" i="88"/>
  <c r="K202" i="88"/>
  <c r="J202" i="88"/>
  <c r="I202" i="88"/>
  <c r="H202" i="88"/>
  <c r="G202" i="88"/>
  <c r="F202" i="88"/>
  <c r="E202" i="88"/>
  <c r="D202" i="88"/>
  <c r="C202" i="88"/>
  <c r="B202" i="88"/>
  <c r="BA201" i="88"/>
  <c r="AZ201" i="88"/>
  <c r="AY201" i="88"/>
  <c r="AX201" i="88"/>
  <c r="AW201" i="88"/>
  <c r="AV201" i="88"/>
  <c r="AU201" i="88"/>
  <c r="AT201" i="88"/>
  <c r="AS201" i="88"/>
  <c r="AR201" i="88"/>
  <c r="AQ201" i="88"/>
  <c r="AP201" i="88"/>
  <c r="AO201" i="88"/>
  <c r="AN201" i="88"/>
  <c r="AM201" i="88"/>
  <c r="AL201" i="88"/>
  <c r="AK201" i="88"/>
  <c r="AJ201" i="88"/>
  <c r="AI201" i="88"/>
  <c r="AH201" i="88"/>
  <c r="AG201" i="88"/>
  <c r="AF201" i="88"/>
  <c r="AE201" i="88"/>
  <c r="AD201" i="88"/>
  <c r="AC201" i="88"/>
  <c r="AB201" i="88"/>
  <c r="AA201" i="88"/>
  <c r="Z201" i="88"/>
  <c r="Y201" i="88"/>
  <c r="X201" i="88"/>
  <c r="W201" i="88"/>
  <c r="V201" i="88"/>
  <c r="U201" i="88"/>
  <c r="T201" i="88"/>
  <c r="S201" i="88"/>
  <c r="R201" i="88"/>
  <c r="Q201" i="88"/>
  <c r="P201" i="88"/>
  <c r="O201" i="88"/>
  <c r="N201" i="88"/>
  <c r="M201" i="88"/>
  <c r="L201" i="88"/>
  <c r="K201" i="88"/>
  <c r="J201" i="88"/>
  <c r="I201" i="88"/>
  <c r="H201" i="88"/>
  <c r="G201" i="88"/>
  <c r="F201" i="88"/>
  <c r="E201" i="88"/>
  <c r="D201" i="88"/>
  <c r="C201" i="88"/>
  <c r="B201" i="88"/>
  <c r="BA200" i="88"/>
  <c r="AZ200" i="88"/>
  <c r="AY200" i="88"/>
  <c r="AX200" i="88"/>
  <c r="AW200" i="88"/>
  <c r="AV200" i="88"/>
  <c r="AU200" i="88"/>
  <c r="AT200" i="88"/>
  <c r="AS200" i="88"/>
  <c r="AR200" i="88"/>
  <c r="AQ200" i="88"/>
  <c r="AP200" i="88"/>
  <c r="AO200" i="88"/>
  <c r="AN200" i="88"/>
  <c r="AM200" i="88"/>
  <c r="AL200" i="88"/>
  <c r="AK200" i="88"/>
  <c r="AJ200" i="88"/>
  <c r="AI200" i="88"/>
  <c r="AH200" i="88"/>
  <c r="AG200" i="88"/>
  <c r="AF200" i="88"/>
  <c r="AE200" i="88"/>
  <c r="AD200" i="88"/>
  <c r="AC200" i="88"/>
  <c r="AB200" i="88"/>
  <c r="AA200" i="88"/>
  <c r="Z200" i="88"/>
  <c r="Y200" i="88"/>
  <c r="X200" i="88"/>
  <c r="W200" i="88"/>
  <c r="V200" i="88"/>
  <c r="U200" i="88"/>
  <c r="T200" i="88"/>
  <c r="S200" i="88"/>
  <c r="R200" i="88"/>
  <c r="Q200" i="88"/>
  <c r="P200" i="88"/>
  <c r="O200" i="88"/>
  <c r="N200" i="88"/>
  <c r="M200" i="88"/>
  <c r="L200" i="88"/>
  <c r="K200" i="88"/>
  <c r="J200" i="88"/>
  <c r="I200" i="88"/>
  <c r="H200" i="88"/>
  <c r="G200" i="88"/>
  <c r="F200" i="88"/>
  <c r="E200" i="88"/>
  <c r="D200" i="88"/>
  <c r="C200" i="88"/>
  <c r="B200" i="88"/>
  <c r="BA199" i="88"/>
  <c r="AZ199" i="88"/>
  <c r="AY199" i="88"/>
  <c r="AX199" i="88"/>
  <c r="AW199" i="88"/>
  <c r="AV199" i="88"/>
  <c r="AU199" i="88"/>
  <c r="AT199" i="88"/>
  <c r="AS199" i="88"/>
  <c r="AR199" i="88"/>
  <c r="AQ199" i="88"/>
  <c r="AP199" i="88"/>
  <c r="AO199" i="88"/>
  <c r="AN199" i="88"/>
  <c r="AM199" i="88"/>
  <c r="AL199" i="88"/>
  <c r="AK199" i="88"/>
  <c r="AJ199" i="88"/>
  <c r="AI199" i="88"/>
  <c r="AH199" i="88"/>
  <c r="AG199" i="88"/>
  <c r="AF199" i="88"/>
  <c r="AE199" i="88"/>
  <c r="AD199" i="88"/>
  <c r="AC199" i="88"/>
  <c r="AB199" i="88"/>
  <c r="AA199" i="88"/>
  <c r="Z199" i="88"/>
  <c r="Y199" i="88"/>
  <c r="X199" i="88"/>
  <c r="W199" i="88"/>
  <c r="V199" i="88"/>
  <c r="U199" i="88"/>
  <c r="T199" i="88"/>
  <c r="S199" i="88"/>
  <c r="R199" i="88"/>
  <c r="Q199" i="88"/>
  <c r="P199" i="88"/>
  <c r="O199" i="88"/>
  <c r="N199" i="88"/>
  <c r="M199" i="88"/>
  <c r="L199" i="88"/>
  <c r="K199" i="88"/>
  <c r="J199" i="88"/>
  <c r="I199" i="88"/>
  <c r="H199" i="88"/>
  <c r="G199" i="88"/>
  <c r="F199" i="88"/>
  <c r="E199" i="88"/>
  <c r="D199" i="88"/>
  <c r="C199" i="88"/>
  <c r="B199" i="88"/>
  <c r="BA198" i="88"/>
  <c r="AZ198" i="88"/>
  <c r="AY198" i="88"/>
  <c r="AX198" i="88"/>
  <c r="AW198" i="88"/>
  <c r="AV198" i="88"/>
  <c r="AU198" i="88"/>
  <c r="AT198" i="88"/>
  <c r="AS198" i="88"/>
  <c r="AR198" i="88"/>
  <c r="AQ198" i="88"/>
  <c r="AP198" i="88"/>
  <c r="AO198" i="88"/>
  <c r="AN198" i="88"/>
  <c r="AM198" i="88"/>
  <c r="AL198" i="88"/>
  <c r="AK198" i="88"/>
  <c r="AJ198" i="88"/>
  <c r="AI198" i="88"/>
  <c r="AH198" i="88"/>
  <c r="AG198" i="88"/>
  <c r="AF198" i="88"/>
  <c r="AE198" i="88"/>
  <c r="AD198" i="88"/>
  <c r="AC198" i="88"/>
  <c r="AB198" i="88"/>
  <c r="AA198" i="88"/>
  <c r="Z198" i="88"/>
  <c r="Y198" i="88"/>
  <c r="X198" i="88"/>
  <c r="W198" i="88"/>
  <c r="V198" i="88"/>
  <c r="U198" i="88"/>
  <c r="T198" i="88"/>
  <c r="S198" i="88"/>
  <c r="R198" i="88"/>
  <c r="Q198" i="88"/>
  <c r="P198" i="88"/>
  <c r="O198" i="88"/>
  <c r="N198" i="88"/>
  <c r="M198" i="88"/>
  <c r="L198" i="88"/>
  <c r="K198" i="88"/>
  <c r="J198" i="88"/>
  <c r="I198" i="88"/>
  <c r="H198" i="88"/>
  <c r="G198" i="88"/>
  <c r="F198" i="88"/>
  <c r="E198" i="88"/>
  <c r="D198" i="88"/>
  <c r="C198" i="88"/>
  <c r="B198" i="88"/>
  <c r="BA197" i="88"/>
  <c r="AZ197" i="88"/>
  <c r="AY197" i="88"/>
  <c r="AX197" i="88"/>
  <c r="AW197" i="88"/>
  <c r="AV197" i="88"/>
  <c r="AU197" i="88"/>
  <c r="AT197" i="88"/>
  <c r="AS197" i="88"/>
  <c r="AR197" i="88"/>
  <c r="AQ197" i="88"/>
  <c r="AP197" i="88"/>
  <c r="AO197" i="88"/>
  <c r="AN197" i="88"/>
  <c r="AM197" i="88"/>
  <c r="AL197" i="88"/>
  <c r="AK197" i="88"/>
  <c r="AJ197" i="88"/>
  <c r="AI197" i="88"/>
  <c r="AH197" i="88"/>
  <c r="AG197" i="88"/>
  <c r="AF197" i="88"/>
  <c r="AE197" i="88"/>
  <c r="AD197" i="88"/>
  <c r="AC197" i="88"/>
  <c r="AB197" i="88"/>
  <c r="AA197" i="88"/>
  <c r="Z197" i="88"/>
  <c r="Y197" i="88"/>
  <c r="X197" i="88"/>
  <c r="W197" i="88"/>
  <c r="V197" i="88"/>
  <c r="U197" i="88"/>
  <c r="T197" i="88"/>
  <c r="S197" i="88"/>
  <c r="R197" i="88"/>
  <c r="Q197" i="88"/>
  <c r="P197" i="88"/>
  <c r="O197" i="88"/>
  <c r="N197" i="88"/>
  <c r="M197" i="88"/>
  <c r="L197" i="88"/>
  <c r="K197" i="88"/>
  <c r="J197" i="88"/>
  <c r="I197" i="88"/>
  <c r="H197" i="88"/>
  <c r="G197" i="88"/>
  <c r="F197" i="88"/>
  <c r="E197" i="88"/>
  <c r="D197" i="88"/>
  <c r="C197" i="88"/>
  <c r="B197" i="88"/>
  <c r="BA196" i="88"/>
  <c r="AZ196" i="88"/>
  <c r="AY196" i="88"/>
  <c r="AX196" i="88"/>
  <c r="AW196" i="88"/>
  <c r="AV196" i="88"/>
  <c r="AU196" i="88"/>
  <c r="AT196" i="88"/>
  <c r="AS196" i="88"/>
  <c r="AR196" i="88"/>
  <c r="AQ196" i="88"/>
  <c r="AP196" i="88"/>
  <c r="AO196" i="88"/>
  <c r="AN196" i="88"/>
  <c r="AM196" i="88"/>
  <c r="AL196" i="88"/>
  <c r="AK196" i="88"/>
  <c r="AJ196" i="88"/>
  <c r="AI196" i="88"/>
  <c r="AH196" i="88"/>
  <c r="AG196" i="88"/>
  <c r="AF196" i="88"/>
  <c r="AE196" i="88"/>
  <c r="AD196" i="88"/>
  <c r="AC196" i="88"/>
  <c r="AB196" i="88"/>
  <c r="AA196" i="88"/>
  <c r="Z196" i="88"/>
  <c r="Y196" i="88"/>
  <c r="X196" i="88"/>
  <c r="W196" i="88"/>
  <c r="V196" i="88"/>
  <c r="U196" i="88"/>
  <c r="T196" i="88"/>
  <c r="S196" i="88"/>
  <c r="R196" i="88"/>
  <c r="Q196" i="88"/>
  <c r="P196" i="88"/>
  <c r="O196" i="88"/>
  <c r="N196" i="88"/>
  <c r="M196" i="88"/>
  <c r="L196" i="88"/>
  <c r="K196" i="88"/>
  <c r="J196" i="88"/>
  <c r="I196" i="88"/>
  <c r="H196" i="88"/>
  <c r="G196" i="88"/>
  <c r="F196" i="88"/>
  <c r="E196" i="88"/>
  <c r="D196" i="88"/>
  <c r="C196" i="88"/>
  <c r="B196" i="88"/>
  <c r="BA195" i="88"/>
  <c r="AZ195" i="88"/>
  <c r="AY195" i="88"/>
  <c r="AX195" i="88"/>
  <c r="AW195" i="88"/>
  <c r="AV195" i="88"/>
  <c r="AU195" i="88"/>
  <c r="AT195" i="88"/>
  <c r="AS195" i="88"/>
  <c r="AR195" i="88"/>
  <c r="AQ195" i="88"/>
  <c r="AP195" i="88"/>
  <c r="AO195" i="88"/>
  <c r="AN195" i="88"/>
  <c r="AM195" i="88"/>
  <c r="AL195" i="88"/>
  <c r="AK195" i="88"/>
  <c r="AJ195" i="88"/>
  <c r="AI195" i="88"/>
  <c r="AH195" i="88"/>
  <c r="AG195" i="88"/>
  <c r="AF195" i="88"/>
  <c r="AE195" i="88"/>
  <c r="AD195" i="88"/>
  <c r="AC195" i="88"/>
  <c r="AB195" i="88"/>
  <c r="AA195" i="88"/>
  <c r="Z195" i="88"/>
  <c r="Y195" i="88"/>
  <c r="X195" i="88"/>
  <c r="W195" i="88"/>
  <c r="V195" i="88"/>
  <c r="U195" i="88"/>
  <c r="T195" i="88"/>
  <c r="S195" i="88"/>
  <c r="R195" i="88"/>
  <c r="Q195" i="88"/>
  <c r="P195" i="88"/>
  <c r="O195" i="88"/>
  <c r="N195" i="88"/>
  <c r="M195" i="88"/>
  <c r="L195" i="88"/>
  <c r="K195" i="88"/>
  <c r="J195" i="88"/>
  <c r="I195" i="88"/>
  <c r="H195" i="88"/>
  <c r="G195" i="88"/>
  <c r="F195" i="88"/>
  <c r="E195" i="88"/>
  <c r="D195" i="88"/>
  <c r="C195" i="88"/>
  <c r="B195" i="88"/>
  <c r="BA194" i="88"/>
  <c r="AZ194" i="88"/>
  <c r="AY194" i="88"/>
  <c r="AX194" i="88"/>
  <c r="AW194" i="88"/>
  <c r="AV194" i="88"/>
  <c r="AU194" i="88"/>
  <c r="AT194" i="88"/>
  <c r="AS194" i="88"/>
  <c r="AR194" i="88"/>
  <c r="AQ194" i="88"/>
  <c r="AP194" i="88"/>
  <c r="AO194" i="88"/>
  <c r="AN194" i="88"/>
  <c r="AM194" i="88"/>
  <c r="AL194" i="88"/>
  <c r="AK194" i="88"/>
  <c r="AJ194" i="88"/>
  <c r="AI194" i="88"/>
  <c r="AH194" i="88"/>
  <c r="AG194" i="88"/>
  <c r="AF194" i="88"/>
  <c r="AE194" i="88"/>
  <c r="AD194" i="88"/>
  <c r="AC194" i="88"/>
  <c r="AB194" i="88"/>
  <c r="AA194" i="88"/>
  <c r="Z194" i="88"/>
  <c r="Y194" i="88"/>
  <c r="X194" i="88"/>
  <c r="W194" i="88"/>
  <c r="V194" i="88"/>
  <c r="U194" i="88"/>
  <c r="T194" i="88"/>
  <c r="S194" i="88"/>
  <c r="R194" i="88"/>
  <c r="Q194" i="88"/>
  <c r="P194" i="88"/>
  <c r="O194" i="88"/>
  <c r="N194" i="88"/>
  <c r="M194" i="88"/>
  <c r="L194" i="88"/>
  <c r="K194" i="88"/>
  <c r="J194" i="88"/>
  <c r="I194" i="88"/>
  <c r="H194" i="88"/>
  <c r="G194" i="88"/>
  <c r="F194" i="88"/>
  <c r="E194" i="88"/>
  <c r="D194" i="88"/>
  <c r="C194" i="88"/>
  <c r="B194" i="88"/>
  <c r="BA193" i="88"/>
  <c r="AZ193" i="88"/>
  <c r="AY193" i="88"/>
  <c r="AX193" i="88"/>
  <c r="AW193" i="88"/>
  <c r="AV193" i="88"/>
  <c r="AU193" i="88"/>
  <c r="AT193" i="88"/>
  <c r="AS193" i="88"/>
  <c r="AR193" i="88"/>
  <c r="AQ193" i="88"/>
  <c r="AP193" i="88"/>
  <c r="AO193" i="88"/>
  <c r="AN193" i="88"/>
  <c r="AM193" i="88"/>
  <c r="AL193" i="88"/>
  <c r="AK193" i="88"/>
  <c r="AJ193" i="88"/>
  <c r="AI193" i="88"/>
  <c r="AH193" i="88"/>
  <c r="AG193" i="88"/>
  <c r="AF193" i="88"/>
  <c r="AE193" i="88"/>
  <c r="AD193" i="88"/>
  <c r="AC193" i="88"/>
  <c r="AB193" i="88"/>
  <c r="AA193" i="88"/>
  <c r="Z193" i="88"/>
  <c r="Y193" i="88"/>
  <c r="X193" i="88"/>
  <c r="W193" i="88"/>
  <c r="V193" i="88"/>
  <c r="U193" i="88"/>
  <c r="T193" i="88"/>
  <c r="S193" i="88"/>
  <c r="R193" i="88"/>
  <c r="Q193" i="88"/>
  <c r="P193" i="88"/>
  <c r="O193" i="88"/>
  <c r="N193" i="88"/>
  <c r="M193" i="88"/>
  <c r="L193" i="88"/>
  <c r="K193" i="88"/>
  <c r="J193" i="88"/>
  <c r="I193" i="88"/>
  <c r="H193" i="88"/>
  <c r="G193" i="88"/>
  <c r="F193" i="88"/>
  <c r="E193" i="88"/>
  <c r="D193" i="88"/>
  <c r="C193" i="88"/>
  <c r="B193" i="88"/>
  <c r="BA192" i="88"/>
  <c r="AZ192" i="88"/>
  <c r="AY192" i="88"/>
  <c r="AX192" i="88"/>
  <c r="AW192" i="88"/>
  <c r="AV192" i="88"/>
  <c r="AU192" i="88"/>
  <c r="AT192" i="88"/>
  <c r="AS192" i="88"/>
  <c r="AR192" i="88"/>
  <c r="AQ192" i="88"/>
  <c r="AP192" i="88"/>
  <c r="AO192" i="88"/>
  <c r="AN192" i="88"/>
  <c r="AM192" i="88"/>
  <c r="AL192" i="88"/>
  <c r="AK192" i="88"/>
  <c r="AJ192" i="88"/>
  <c r="AI192" i="88"/>
  <c r="AH192" i="88"/>
  <c r="AG192" i="88"/>
  <c r="AF192" i="88"/>
  <c r="AE192" i="88"/>
  <c r="AD192" i="88"/>
  <c r="AC192" i="88"/>
  <c r="AB192" i="88"/>
  <c r="AA192" i="88"/>
  <c r="Z192" i="88"/>
  <c r="Y192" i="88"/>
  <c r="X192" i="88"/>
  <c r="W192" i="88"/>
  <c r="V192" i="88"/>
  <c r="U192" i="88"/>
  <c r="T192" i="88"/>
  <c r="S192" i="88"/>
  <c r="R192" i="88"/>
  <c r="Q192" i="88"/>
  <c r="P192" i="88"/>
  <c r="O192" i="88"/>
  <c r="N192" i="88"/>
  <c r="M192" i="88"/>
  <c r="L192" i="88"/>
  <c r="K192" i="88"/>
  <c r="J192" i="88"/>
  <c r="I192" i="88"/>
  <c r="H192" i="88"/>
  <c r="G192" i="88"/>
  <c r="F192" i="88"/>
  <c r="E192" i="88"/>
  <c r="D192" i="88"/>
  <c r="C192" i="88"/>
  <c r="B192" i="88"/>
  <c r="BA191" i="88"/>
  <c r="AZ191" i="88"/>
  <c r="AY191" i="88"/>
  <c r="AX191" i="88"/>
  <c r="AW191" i="88"/>
  <c r="AV191" i="88"/>
  <c r="AU191" i="88"/>
  <c r="AT191" i="88"/>
  <c r="AS191" i="88"/>
  <c r="AR191" i="88"/>
  <c r="AQ191" i="88"/>
  <c r="AP191" i="88"/>
  <c r="AO191" i="88"/>
  <c r="AN191" i="88"/>
  <c r="AM191" i="88"/>
  <c r="AL191" i="88"/>
  <c r="AK191" i="88"/>
  <c r="AJ191" i="88"/>
  <c r="AI191" i="88"/>
  <c r="AH191" i="88"/>
  <c r="AG191" i="88"/>
  <c r="AF191" i="88"/>
  <c r="AE191" i="88"/>
  <c r="AD191" i="88"/>
  <c r="AC191" i="88"/>
  <c r="AB191" i="88"/>
  <c r="AA191" i="88"/>
  <c r="Z191" i="88"/>
  <c r="Y191" i="88"/>
  <c r="X191" i="88"/>
  <c r="W191" i="88"/>
  <c r="V191" i="88"/>
  <c r="U191" i="88"/>
  <c r="T191" i="88"/>
  <c r="S191" i="88"/>
  <c r="R191" i="88"/>
  <c r="Q191" i="88"/>
  <c r="P191" i="88"/>
  <c r="O191" i="88"/>
  <c r="N191" i="88"/>
  <c r="M191" i="88"/>
  <c r="L191" i="88"/>
  <c r="K191" i="88"/>
  <c r="J191" i="88"/>
  <c r="I191" i="88"/>
  <c r="H191" i="88"/>
  <c r="G191" i="88"/>
  <c r="F191" i="88"/>
  <c r="E191" i="88"/>
  <c r="D191" i="88"/>
  <c r="C191" i="88"/>
  <c r="B191" i="88"/>
  <c r="BA190" i="88"/>
  <c r="AZ190" i="88"/>
  <c r="AY190" i="88"/>
  <c r="AX190" i="88"/>
  <c r="AW190" i="88"/>
  <c r="AV190" i="88"/>
  <c r="AU190" i="88"/>
  <c r="AT190" i="88"/>
  <c r="AS190" i="88"/>
  <c r="AR190" i="88"/>
  <c r="AQ190" i="88"/>
  <c r="AP190" i="88"/>
  <c r="AO190" i="88"/>
  <c r="AN190" i="88"/>
  <c r="AM190" i="88"/>
  <c r="AL190" i="88"/>
  <c r="AK190" i="88"/>
  <c r="AJ190" i="88"/>
  <c r="AI190" i="88"/>
  <c r="AH190" i="88"/>
  <c r="AG190" i="88"/>
  <c r="AF190" i="88"/>
  <c r="AE190" i="88"/>
  <c r="AD190" i="88"/>
  <c r="AC190" i="88"/>
  <c r="AB190" i="88"/>
  <c r="AA190" i="88"/>
  <c r="Z190" i="88"/>
  <c r="Y190" i="88"/>
  <c r="X190" i="88"/>
  <c r="W190" i="88"/>
  <c r="V190" i="88"/>
  <c r="U190" i="88"/>
  <c r="T190" i="88"/>
  <c r="S190" i="88"/>
  <c r="R190" i="88"/>
  <c r="Q190" i="88"/>
  <c r="P190" i="88"/>
  <c r="O190" i="88"/>
  <c r="N190" i="88"/>
  <c r="M190" i="88"/>
  <c r="L190" i="88"/>
  <c r="K190" i="88"/>
  <c r="J190" i="88"/>
  <c r="I190" i="88"/>
  <c r="H190" i="88"/>
  <c r="G190" i="88"/>
  <c r="F190" i="88"/>
  <c r="E190" i="88"/>
  <c r="D190" i="88"/>
  <c r="C190" i="88"/>
  <c r="B190" i="88"/>
  <c r="BA189" i="88"/>
  <c r="AZ189" i="88"/>
  <c r="AY189" i="88"/>
  <c r="AX189" i="88"/>
  <c r="AW189" i="88"/>
  <c r="AV189" i="88"/>
  <c r="AU189" i="88"/>
  <c r="AT189" i="88"/>
  <c r="AS189" i="88"/>
  <c r="AR189" i="88"/>
  <c r="AQ189" i="88"/>
  <c r="AP189" i="88"/>
  <c r="AO189" i="88"/>
  <c r="AN189" i="88"/>
  <c r="AM189" i="88"/>
  <c r="AL189" i="88"/>
  <c r="AK189" i="88"/>
  <c r="AJ189" i="88"/>
  <c r="AI189" i="88"/>
  <c r="AH189" i="88"/>
  <c r="AG189" i="88"/>
  <c r="AF189" i="88"/>
  <c r="AE189" i="88"/>
  <c r="AD189" i="88"/>
  <c r="AC189" i="88"/>
  <c r="AB189" i="88"/>
  <c r="AA189" i="88"/>
  <c r="Z189" i="88"/>
  <c r="Y189" i="88"/>
  <c r="X189" i="88"/>
  <c r="W189" i="88"/>
  <c r="V189" i="88"/>
  <c r="U189" i="88"/>
  <c r="T189" i="88"/>
  <c r="S189" i="88"/>
  <c r="R189" i="88"/>
  <c r="Q189" i="88"/>
  <c r="P189" i="88"/>
  <c r="O189" i="88"/>
  <c r="N189" i="88"/>
  <c r="M189" i="88"/>
  <c r="L189" i="88"/>
  <c r="K189" i="88"/>
  <c r="J189" i="88"/>
  <c r="I189" i="88"/>
  <c r="H189" i="88"/>
  <c r="G189" i="88"/>
  <c r="F189" i="88"/>
  <c r="E189" i="88"/>
  <c r="D189" i="88"/>
  <c r="C189" i="88"/>
  <c r="B189" i="88"/>
  <c r="BA188" i="88"/>
  <c r="AZ188" i="88"/>
  <c r="AY188" i="88"/>
  <c r="AX188" i="88"/>
  <c r="AW188" i="88"/>
  <c r="AV188" i="88"/>
  <c r="AU188" i="88"/>
  <c r="AT188" i="88"/>
  <c r="AS188" i="88"/>
  <c r="AR188" i="88"/>
  <c r="AQ188" i="88"/>
  <c r="AP188" i="88"/>
  <c r="AO188" i="88"/>
  <c r="AN188" i="88"/>
  <c r="AM188" i="88"/>
  <c r="AL188" i="88"/>
  <c r="AK188" i="88"/>
  <c r="AJ188" i="88"/>
  <c r="AI188" i="88"/>
  <c r="AH188" i="88"/>
  <c r="AG188" i="88"/>
  <c r="AF188" i="88"/>
  <c r="AE188" i="88"/>
  <c r="AD188" i="88"/>
  <c r="AC188" i="88"/>
  <c r="AB188" i="88"/>
  <c r="AA188" i="88"/>
  <c r="Z188" i="88"/>
  <c r="Y188" i="88"/>
  <c r="X188" i="88"/>
  <c r="W188" i="88"/>
  <c r="V188" i="88"/>
  <c r="U188" i="88"/>
  <c r="T188" i="88"/>
  <c r="S188" i="88"/>
  <c r="R188" i="88"/>
  <c r="Q188" i="88"/>
  <c r="P188" i="88"/>
  <c r="O188" i="88"/>
  <c r="N188" i="88"/>
  <c r="M188" i="88"/>
  <c r="L188" i="88"/>
  <c r="K188" i="88"/>
  <c r="J188" i="88"/>
  <c r="I188" i="88"/>
  <c r="H188" i="88"/>
  <c r="G188" i="88"/>
  <c r="F188" i="88"/>
  <c r="E188" i="88"/>
  <c r="D188" i="88"/>
  <c r="C188" i="88"/>
  <c r="B188" i="88"/>
  <c r="BA187" i="88"/>
  <c r="AZ187" i="88"/>
  <c r="AY187" i="88"/>
  <c r="AX187" i="88"/>
  <c r="AW187" i="88"/>
  <c r="AV187" i="88"/>
  <c r="AU187" i="88"/>
  <c r="AT187" i="88"/>
  <c r="AS187" i="88"/>
  <c r="AR187" i="88"/>
  <c r="AQ187" i="88"/>
  <c r="AP187" i="88"/>
  <c r="AO187" i="88"/>
  <c r="AN187" i="88"/>
  <c r="AM187" i="88"/>
  <c r="AL187" i="88"/>
  <c r="AK187" i="88"/>
  <c r="AJ187" i="88"/>
  <c r="AI187" i="88"/>
  <c r="AH187" i="88"/>
  <c r="AG187" i="88"/>
  <c r="AF187" i="88"/>
  <c r="AE187" i="88"/>
  <c r="AD187" i="88"/>
  <c r="AC187" i="88"/>
  <c r="AB187" i="88"/>
  <c r="AA187" i="88"/>
  <c r="Z187" i="88"/>
  <c r="Y187" i="88"/>
  <c r="X187" i="88"/>
  <c r="W187" i="88"/>
  <c r="V187" i="88"/>
  <c r="U187" i="88"/>
  <c r="T187" i="88"/>
  <c r="S187" i="88"/>
  <c r="R187" i="88"/>
  <c r="Q187" i="88"/>
  <c r="P187" i="88"/>
  <c r="O187" i="88"/>
  <c r="N187" i="88"/>
  <c r="M187" i="88"/>
  <c r="L187" i="88"/>
  <c r="K187" i="88"/>
  <c r="J187" i="88"/>
  <c r="I187" i="88"/>
  <c r="H187" i="88"/>
  <c r="G187" i="88"/>
  <c r="F187" i="88"/>
  <c r="E187" i="88"/>
  <c r="D187" i="88"/>
  <c r="C187" i="88"/>
  <c r="B187" i="88"/>
  <c r="BA186" i="88"/>
  <c r="AZ186" i="88"/>
  <c r="AY186" i="88"/>
  <c r="AX186" i="88"/>
  <c r="AW186" i="88"/>
  <c r="AV186" i="88"/>
  <c r="AU186" i="88"/>
  <c r="AT186" i="88"/>
  <c r="AS186" i="88"/>
  <c r="AR186" i="88"/>
  <c r="AQ186" i="88"/>
  <c r="AP186" i="88"/>
  <c r="AO186" i="88"/>
  <c r="AN186" i="88"/>
  <c r="AM186" i="88"/>
  <c r="AL186" i="88"/>
  <c r="AK186" i="88"/>
  <c r="AJ186" i="88"/>
  <c r="AI186" i="88"/>
  <c r="AH186" i="88"/>
  <c r="AG186" i="88"/>
  <c r="AF186" i="88"/>
  <c r="AE186" i="88"/>
  <c r="AD186" i="88"/>
  <c r="AC186" i="88"/>
  <c r="AB186" i="88"/>
  <c r="AA186" i="88"/>
  <c r="Z186" i="88"/>
  <c r="Y186" i="88"/>
  <c r="X186" i="88"/>
  <c r="W186" i="88"/>
  <c r="V186" i="88"/>
  <c r="U186" i="88"/>
  <c r="T186" i="88"/>
  <c r="S186" i="88"/>
  <c r="R186" i="88"/>
  <c r="Q186" i="88"/>
  <c r="P186" i="88"/>
  <c r="O186" i="88"/>
  <c r="N186" i="88"/>
  <c r="M186" i="88"/>
  <c r="L186" i="88"/>
  <c r="K186" i="88"/>
  <c r="J186" i="88"/>
  <c r="I186" i="88"/>
  <c r="H186" i="88"/>
  <c r="G186" i="88"/>
  <c r="F186" i="88"/>
  <c r="E186" i="88"/>
  <c r="D186" i="88"/>
  <c r="C186" i="88"/>
  <c r="B186" i="88"/>
  <c r="BA185" i="88"/>
  <c r="AZ185" i="88"/>
  <c r="AY185" i="88"/>
  <c r="AX185" i="88"/>
  <c r="AW185" i="88"/>
  <c r="AV185" i="88"/>
  <c r="AU185" i="88"/>
  <c r="AT185" i="88"/>
  <c r="AS185" i="88"/>
  <c r="AR185" i="88"/>
  <c r="AQ185" i="88"/>
  <c r="AP185" i="88"/>
  <c r="AO185" i="88"/>
  <c r="AN185" i="88"/>
  <c r="AM185" i="88"/>
  <c r="AL185" i="88"/>
  <c r="AK185" i="88"/>
  <c r="AJ185" i="88"/>
  <c r="AI185" i="88"/>
  <c r="AH185" i="88"/>
  <c r="AG185" i="88"/>
  <c r="AF185" i="88"/>
  <c r="AE185" i="88"/>
  <c r="AD185" i="88"/>
  <c r="AC185" i="88"/>
  <c r="AB185" i="88"/>
  <c r="AA185" i="88"/>
  <c r="Z185" i="88"/>
  <c r="Y185" i="88"/>
  <c r="X185" i="88"/>
  <c r="W185" i="88"/>
  <c r="V185" i="88"/>
  <c r="U185" i="88"/>
  <c r="T185" i="88"/>
  <c r="S185" i="88"/>
  <c r="R185" i="88"/>
  <c r="Q185" i="88"/>
  <c r="P185" i="88"/>
  <c r="O185" i="88"/>
  <c r="N185" i="88"/>
  <c r="M185" i="88"/>
  <c r="L185" i="88"/>
  <c r="K185" i="88"/>
  <c r="J185" i="88"/>
  <c r="I185" i="88"/>
  <c r="H185" i="88"/>
  <c r="G185" i="88"/>
  <c r="F185" i="88"/>
  <c r="E185" i="88"/>
  <c r="D185" i="88"/>
  <c r="C185" i="88"/>
  <c r="B185" i="88"/>
  <c r="BA184" i="88"/>
  <c r="AZ184" i="88"/>
  <c r="AY184" i="88"/>
  <c r="AX184" i="88"/>
  <c r="AW184" i="88"/>
  <c r="AV184" i="88"/>
  <c r="AU184" i="88"/>
  <c r="AT184" i="88"/>
  <c r="AS184" i="88"/>
  <c r="AR184" i="88"/>
  <c r="AQ184" i="88"/>
  <c r="AP184" i="88"/>
  <c r="AO184" i="88"/>
  <c r="AN184" i="88"/>
  <c r="AM184" i="88"/>
  <c r="AL184" i="88"/>
  <c r="AK184" i="88"/>
  <c r="AJ184" i="88"/>
  <c r="AI184" i="88"/>
  <c r="AH184" i="88"/>
  <c r="AG184" i="88"/>
  <c r="AF184" i="88"/>
  <c r="AE184" i="88"/>
  <c r="AD184" i="88"/>
  <c r="AC184" i="88"/>
  <c r="AB184" i="88"/>
  <c r="AA184" i="88"/>
  <c r="Z184" i="88"/>
  <c r="Y184" i="88"/>
  <c r="X184" i="88"/>
  <c r="W184" i="88"/>
  <c r="V184" i="88"/>
  <c r="U184" i="88"/>
  <c r="T184" i="88"/>
  <c r="S184" i="88"/>
  <c r="R184" i="88"/>
  <c r="Q184" i="88"/>
  <c r="P184" i="88"/>
  <c r="O184" i="88"/>
  <c r="N184" i="88"/>
  <c r="M184" i="88"/>
  <c r="L184" i="88"/>
  <c r="K184" i="88"/>
  <c r="J184" i="88"/>
  <c r="I184" i="88"/>
  <c r="H184" i="88"/>
  <c r="G184" i="88"/>
  <c r="F184" i="88"/>
  <c r="E184" i="88"/>
  <c r="D184" i="88"/>
  <c r="C184" i="88"/>
  <c r="B184" i="88"/>
  <c r="BA183" i="88"/>
  <c r="AZ183" i="88"/>
  <c r="AY183" i="88"/>
  <c r="AX183" i="88"/>
  <c r="AW183" i="88"/>
  <c r="AV183" i="88"/>
  <c r="AU183" i="88"/>
  <c r="AT183" i="88"/>
  <c r="AS183" i="88"/>
  <c r="AR183" i="88"/>
  <c r="AQ183" i="88"/>
  <c r="AP183" i="88"/>
  <c r="AO183" i="88"/>
  <c r="AN183" i="88"/>
  <c r="AM183" i="88"/>
  <c r="AL183" i="88"/>
  <c r="AK183" i="88"/>
  <c r="AJ183" i="88"/>
  <c r="AI183" i="88"/>
  <c r="AH183" i="88"/>
  <c r="AG183" i="88"/>
  <c r="AF183" i="88"/>
  <c r="AE183" i="88"/>
  <c r="AD183" i="88"/>
  <c r="AC183" i="88"/>
  <c r="AB183" i="88"/>
  <c r="AA183" i="88"/>
  <c r="Z183" i="88"/>
  <c r="Y183" i="88"/>
  <c r="X183" i="88"/>
  <c r="W183" i="88"/>
  <c r="V183" i="88"/>
  <c r="U183" i="88"/>
  <c r="T183" i="88"/>
  <c r="S183" i="88"/>
  <c r="R183" i="88"/>
  <c r="Q183" i="88"/>
  <c r="P183" i="88"/>
  <c r="O183" i="88"/>
  <c r="N183" i="88"/>
  <c r="M183" i="88"/>
  <c r="L183" i="88"/>
  <c r="K183" i="88"/>
  <c r="J183" i="88"/>
  <c r="I183" i="88"/>
  <c r="H183" i="88"/>
  <c r="G183" i="88"/>
  <c r="F183" i="88"/>
  <c r="E183" i="88"/>
  <c r="D183" i="88"/>
  <c r="C183" i="88"/>
  <c r="B183" i="88"/>
  <c r="BA182" i="88"/>
  <c r="AZ182" i="88"/>
  <c r="AY182" i="88"/>
  <c r="AX182" i="88"/>
  <c r="AW182" i="88"/>
  <c r="AV182" i="88"/>
  <c r="AU182" i="88"/>
  <c r="AT182" i="88"/>
  <c r="AS182" i="88"/>
  <c r="AR182" i="88"/>
  <c r="AQ182" i="88"/>
  <c r="AP182" i="88"/>
  <c r="AO182" i="88"/>
  <c r="AN182" i="88"/>
  <c r="AM182" i="88"/>
  <c r="AL182" i="88"/>
  <c r="AK182" i="88"/>
  <c r="AJ182" i="88"/>
  <c r="AI182" i="88"/>
  <c r="AH182" i="88"/>
  <c r="AG182" i="88"/>
  <c r="AF182" i="88"/>
  <c r="AE182" i="88"/>
  <c r="AD182" i="88"/>
  <c r="AC182" i="88"/>
  <c r="AB182" i="88"/>
  <c r="AA182" i="88"/>
  <c r="Z182" i="88"/>
  <c r="Y182" i="88"/>
  <c r="X182" i="88"/>
  <c r="W182" i="88"/>
  <c r="V182" i="88"/>
  <c r="U182" i="88"/>
  <c r="T182" i="88"/>
  <c r="S182" i="88"/>
  <c r="R182" i="88"/>
  <c r="Q182" i="88"/>
  <c r="P182" i="88"/>
  <c r="O182" i="88"/>
  <c r="N182" i="88"/>
  <c r="M182" i="88"/>
  <c r="L182" i="88"/>
  <c r="K182" i="88"/>
  <c r="J182" i="88"/>
  <c r="I182" i="88"/>
  <c r="H182" i="88"/>
  <c r="G182" i="88"/>
  <c r="F182" i="88"/>
  <c r="E182" i="88"/>
  <c r="D182" i="88"/>
  <c r="C182" i="88"/>
  <c r="B182" i="88"/>
  <c r="BA181" i="88"/>
  <c r="AZ181" i="88"/>
  <c r="AY181" i="88"/>
  <c r="AX181" i="88"/>
  <c r="AW181" i="88"/>
  <c r="AV181" i="88"/>
  <c r="AU181" i="88"/>
  <c r="AT181" i="88"/>
  <c r="AS181" i="88"/>
  <c r="AR181" i="88"/>
  <c r="AQ181" i="88"/>
  <c r="AP181" i="88"/>
  <c r="AO181" i="88"/>
  <c r="AN181" i="88"/>
  <c r="AM181" i="88"/>
  <c r="AL181" i="88"/>
  <c r="AK181" i="88"/>
  <c r="AJ181" i="88"/>
  <c r="AI181" i="88"/>
  <c r="AH181" i="88"/>
  <c r="AG181" i="88"/>
  <c r="AF181" i="88"/>
  <c r="AE181" i="88"/>
  <c r="AD181" i="88"/>
  <c r="AC181" i="88"/>
  <c r="AB181" i="88"/>
  <c r="AA181" i="88"/>
  <c r="Z181" i="88"/>
  <c r="Y181" i="88"/>
  <c r="X181" i="88"/>
  <c r="W181" i="88"/>
  <c r="V181" i="88"/>
  <c r="U181" i="88"/>
  <c r="T181" i="88"/>
  <c r="S181" i="88"/>
  <c r="R181" i="88"/>
  <c r="Q181" i="88"/>
  <c r="P181" i="88"/>
  <c r="O181" i="88"/>
  <c r="N181" i="88"/>
  <c r="M181" i="88"/>
  <c r="L181" i="88"/>
  <c r="K181" i="88"/>
  <c r="J181" i="88"/>
  <c r="I181" i="88"/>
  <c r="H181" i="88"/>
  <c r="G181" i="88"/>
  <c r="F181" i="88"/>
  <c r="E181" i="88"/>
  <c r="D181" i="88"/>
  <c r="C181" i="88"/>
  <c r="B181" i="88"/>
  <c r="BA180" i="88"/>
  <c r="AZ180" i="88"/>
  <c r="AY180" i="88"/>
  <c r="AX180" i="88"/>
  <c r="AW180" i="88"/>
  <c r="AV180" i="88"/>
  <c r="AU180" i="88"/>
  <c r="AT180" i="88"/>
  <c r="AS180" i="88"/>
  <c r="AR180" i="88"/>
  <c r="AQ180" i="88"/>
  <c r="AP180" i="88"/>
  <c r="AO180" i="88"/>
  <c r="AN180" i="88"/>
  <c r="AM180" i="88"/>
  <c r="AL180" i="88"/>
  <c r="AK180" i="88"/>
  <c r="AJ180" i="88"/>
  <c r="AI180" i="88"/>
  <c r="AH180" i="88"/>
  <c r="AG180" i="88"/>
  <c r="AF180" i="88"/>
  <c r="AE180" i="88"/>
  <c r="AD180" i="88"/>
  <c r="AC180" i="88"/>
  <c r="AB180" i="88"/>
  <c r="AA180" i="88"/>
  <c r="Z180" i="88"/>
  <c r="Y180" i="88"/>
  <c r="X180" i="88"/>
  <c r="W180" i="88"/>
  <c r="V180" i="88"/>
  <c r="U180" i="88"/>
  <c r="T180" i="88"/>
  <c r="S180" i="88"/>
  <c r="R180" i="88"/>
  <c r="Q180" i="88"/>
  <c r="P180" i="88"/>
  <c r="O180" i="88"/>
  <c r="N180" i="88"/>
  <c r="M180" i="88"/>
  <c r="L180" i="88"/>
  <c r="K180" i="88"/>
  <c r="J180" i="88"/>
  <c r="I180" i="88"/>
  <c r="H180" i="88"/>
  <c r="G180" i="88"/>
  <c r="F180" i="88"/>
  <c r="E180" i="88"/>
  <c r="D180" i="88"/>
  <c r="C180" i="88"/>
  <c r="B180" i="88"/>
  <c r="BA179" i="88"/>
  <c r="AZ179" i="88"/>
  <c r="AY179" i="88"/>
  <c r="AX179" i="88"/>
  <c r="AW179" i="88"/>
  <c r="AV179" i="88"/>
  <c r="AU179" i="88"/>
  <c r="AT179" i="88"/>
  <c r="AS179" i="88"/>
  <c r="AR179" i="88"/>
  <c r="AQ179" i="88"/>
  <c r="AP179" i="88"/>
  <c r="AO179" i="88"/>
  <c r="AN179" i="88"/>
  <c r="AM179" i="88"/>
  <c r="AL179" i="88"/>
  <c r="AK179" i="88"/>
  <c r="AJ179" i="88"/>
  <c r="AI179" i="88"/>
  <c r="AH179" i="88"/>
  <c r="AG179" i="88"/>
  <c r="AF179" i="88"/>
  <c r="AE179" i="88"/>
  <c r="AD179" i="88"/>
  <c r="AC179" i="88"/>
  <c r="AB179" i="88"/>
  <c r="AA179" i="88"/>
  <c r="Z179" i="88"/>
  <c r="Y179" i="88"/>
  <c r="X179" i="88"/>
  <c r="W179" i="88"/>
  <c r="V179" i="88"/>
  <c r="U179" i="88"/>
  <c r="T179" i="88"/>
  <c r="S179" i="88"/>
  <c r="R179" i="88"/>
  <c r="Q179" i="88"/>
  <c r="P179" i="88"/>
  <c r="O179" i="88"/>
  <c r="N179" i="88"/>
  <c r="M179" i="88"/>
  <c r="L179" i="88"/>
  <c r="K179" i="88"/>
  <c r="J179" i="88"/>
  <c r="I179" i="88"/>
  <c r="H179" i="88"/>
  <c r="G179" i="88"/>
  <c r="F179" i="88"/>
  <c r="E179" i="88"/>
  <c r="D179" i="88"/>
  <c r="C179" i="88"/>
  <c r="B179" i="88"/>
  <c r="BA178" i="88"/>
  <c r="AZ178" i="88"/>
  <c r="AY178" i="88"/>
  <c r="AX178" i="88"/>
  <c r="AW178" i="88"/>
  <c r="AV178" i="88"/>
  <c r="AU178" i="88"/>
  <c r="AT178" i="88"/>
  <c r="AS178" i="88"/>
  <c r="AR178" i="88"/>
  <c r="AQ178" i="88"/>
  <c r="AP178" i="88"/>
  <c r="AO178" i="88"/>
  <c r="AN178" i="88"/>
  <c r="AM178" i="88"/>
  <c r="AL178" i="88"/>
  <c r="AK178" i="88"/>
  <c r="AJ178" i="88"/>
  <c r="AI178" i="88"/>
  <c r="AH178" i="88"/>
  <c r="AG178" i="88"/>
  <c r="AF178" i="88"/>
  <c r="AE178" i="88"/>
  <c r="AD178" i="88"/>
  <c r="AC178" i="88"/>
  <c r="AB178" i="88"/>
  <c r="AA178" i="88"/>
  <c r="Z178" i="88"/>
  <c r="Y178" i="88"/>
  <c r="X178" i="88"/>
  <c r="W178" i="88"/>
  <c r="V178" i="88"/>
  <c r="U178" i="88"/>
  <c r="T178" i="88"/>
  <c r="S178" i="88"/>
  <c r="R178" i="88"/>
  <c r="Q178" i="88"/>
  <c r="P178" i="88"/>
  <c r="O178" i="88"/>
  <c r="N178" i="88"/>
  <c r="M178" i="88"/>
  <c r="L178" i="88"/>
  <c r="K178" i="88"/>
  <c r="J178" i="88"/>
  <c r="I178" i="88"/>
  <c r="H178" i="88"/>
  <c r="G178" i="88"/>
  <c r="F178" i="88"/>
  <c r="E178" i="88"/>
  <c r="D178" i="88"/>
  <c r="C178" i="88"/>
  <c r="B178" i="88"/>
  <c r="BA177" i="88"/>
  <c r="AZ177" i="88"/>
  <c r="AY177" i="88"/>
  <c r="AX177" i="88"/>
  <c r="AW177" i="88"/>
  <c r="AV177" i="88"/>
  <c r="AU177" i="88"/>
  <c r="AT177" i="88"/>
  <c r="AS177" i="88"/>
  <c r="AR177" i="88"/>
  <c r="AQ177" i="88"/>
  <c r="AP177" i="88"/>
  <c r="AO177" i="88"/>
  <c r="AN177" i="88"/>
  <c r="AM177" i="88"/>
  <c r="AL177" i="88"/>
  <c r="AK177" i="88"/>
  <c r="AJ177" i="88"/>
  <c r="AI177" i="88"/>
  <c r="AH177" i="88"/>
  <c r="AG177" i="88"/>
  <c r="AF177" i="88"/>
  <c r="AE177" i="88"/>
  <c r="AD177" i="88"/>
  <c r="AC177" i="88"/>
  <c r="AB177" i="88"/>
  <c r="AA177" i="88"/>
  <c r="Z177" i="88"/>
  <c r="Y177" i="88"/>
  <c r="X177" i="88"/>
  <c r="W177" i="88"/>
  <c r="V177" i="88"/>
  <c r="U177" i="88"/>
  <c r="T177" i="88"/>
  <c r="S177" i="88"/>
  <c r="R177" i="88"/>
  <c r="Q177" i="88"/>
  <c r="P177" i="88"/>
  <c r="O177" i="88"/>
  <c r="N177" i="88"/>
  <c r="M177" i="88"/>
  <c r="L177" i="88"/>
  <c r="K177" i="88"/>
  <c r="J177" i="88"/>
  <c r="I177" i="88"/>
  <c r="H177" i="88"/>
  <c r="G177" i="88"/>
  <c r="F177" i="88"/>
  <c r="E177" i="88"/>
  <c r="D177" i="88"/>
  <c r="C177" i="88"/>
  <c r="B177" i="88"/>
  <c r="BA176" i="88"/>
  <c r="AZ176" i="88"/>
  <c r="AY176" i="88"/>
  <c r="AX176" i="88"/>
  <c r="AW176" i="88"/>
  <c r="AV176" i="88"/>
  <c r="AU176" i="88"/>
  <c r="AT176" i="88"/>
  <c r="AS176" i="88"/>
  <c r="AR176" i="88"/>
  <c r="AQ176" i="88"/>
  <c r="AP176" i="88"/>
  <c r="AO176" i="88"/>
  <c r="AN176" i="88"/>
  <c r="AM176" i="88"/>
  <c r="AL176" i="88"/>
  <c r="AK176" i="88"/>
  <c r="AJ176" i="88"/>
  <c r="AI176" i="88"/>
  <c r="AH176" i="88"/>
  <c r="AG176" i="88"/>
  <c r="AF176" i="88"/>
  <c r="AE176" i="88"/>
  <c r="AD176" i="88"/>
  <c r="AC176" i="88"/>
  <c r="AB176" i="88"/>
  <c r="AA176" i="88"/>
  <c r="Z176" i="88"/>
  <c r="Y176" i="88"/>
  <c r="X176" i="88"/>
  <c r="W176" i="88"/>
  <c r="V176" i="88"/>
  <c r="U176" i="88"/>
  <c r="T176" i="88"/>
  <c r="S176" i="88"/>
  <c r="R176" i="88"/>
  <c r="Q176" i="88"/>
  <c r="P176" i="88"/>
  <c r="O176" i="88"/>
  <c r="N176" i="88"/>
  <c r="M176" i="88"/>
  <c r="L176" i="88"/>
  <c r="K176" i="88"/>
  <c r="J176" i="88"/>
  <c r="I176" i="88"/>
  <c r="H176" i="88"/>
  <c r="G176" i="88"/>
  <c r="F176" i="88"/>
  <c r="E176" i="88"/>
  <c r="D176" i="88"/>
  <c r="C176" i="88"/>
  <c r="B176" i="88"/>
  <c r="BA175" i="88"/>
  <c r="AZ175" i="88"/>
  <c r="AY175" i="88"/>
  <c r="AX175" i="88"/>
  <c r="AW175" i="88"/>
  <c r="AV175" i="88"/>
  <c r="AU175" i="88"/>
  <c r="AT175" i="88"/>
  <c r="AS175" i="88"/>
  <c r="AR175" i="88"/>
  <c r="AQ175" i="88"/>
  <c r="AP175" i="88"/>
  <c r="AO175" i="88"/>
  <c r="AN175" i="88"/>
  <c r="AM175" i="88"/>
  <c r="AL175" i="88"/>
  <c r="AK175" i="88"/>
  <c r="AJ175" i="88"/>
  <c r="AI175" i="88"/>
  <c r="AH175" i="88"/>
  <c r="AG175" i="88"/>
  <c r="AF175" i="88"/>
  <c r="AE175" i="88"/>
  <c r="AD175" i="88"/>
  <c r="AC175" i="88"/>
  <c r="AB175" i="88"/>
  <c r="AA175" i="88"/>
  <c r="Z175" i="88"/>
  <c r="Y175" i="88"/>
  <c r="X175" i="88"/>
  <c r="W175" i="88"/>
  <c r="V175" i="88"/>
  <c r="U175" i="88"/>
  <c r="T175" i="88"/>
  <c r="S175" i="88"/>
  <c r="R175" i="88"/>
  <c r="Q175" i="88"/>
  <c r="P175" i="88"/>
  <c r="O175" i="88"/>
  <c r="N175" i="88"/>
  <c r="M175" i="88"/>
  <c r="L175" i="88"/>
  <c r="K175" i="88"/>
  <c r="J175" i="88"/>
  <c r="I175" i="88"/>
  <c r="H175" i="88"/>
  <c r="G175" i="88"/>
  <c r="F175" i="88"/>
  <c r="E175" i="88"/>
  <c r="D175" i="88"/>
  <c r="C175" i="88"/>
  <c r="B175" i="88"/>
  <c r="BA174" i="88"/>
  <c r="AZ174" i="88"/>
  <c r="AY174" i="88"/>
  <c r="AX174" i="88"/>
  <c r="AW174" i="88"/>
  <c r="AV174" i="88"/>
  <c r="AU174" i="88"/>
  <c r="AT174" i="88"/>
  <c r="AS174" i="88"/>
  <c r="AR174" i="88"/>
  <c r="AQ174" i="88"/>
  <c r="AP174" i="88"/>
  <c r="AO174" i="88"/>
  <c r="AN174" i="88"/>
  <c r="AM174" i="88"/>
  <c r="AL174" i="88"/>
  <c r="AK174" i="88"/>
  <c r="AJ174" i="88"/>
  <c r="AI174" i="88"/>
  <c r="AH174" i="88"/>
  <c r="AG174" i="88"/>
  <c r="AF174" i="88"/>
  <c r="AE174" i="88"/>
  <c r="AD174" i="88"/>
  <c r="AC174" i="88"/>
  <c r="AB174" i="88"/>
  <c r="AA174" i="88"/>
  <c r="Z174" i="88"/>
  <c r="Y174" i="88"/>
  <c r="X174" i="88"/>
  <c r="W174" i="88"/>
  <c r="V174" i="88"/>
  <c r="U174" i="88"/>
  <c r="T174" i="88"/>
  <c r="S174" i="88"/>
  <c r="R174" i="88"/>
  <c r="Q174" i="88"/>
  <c r="P174" i="88"/>
  <c r="O174" i="88"/>
  <c r="N174" i="88"/>
  <c r="M174" i="88"/>
  <c r="L174" i="88"/>
  <c r="K174" i="88"/>
  <c r="J174" i="88"/>
  <c r="I174" i="88"/>
  <c r="H174" i="88"/>
  <c r="G174" i="88"/>
  <c r="F174" i="88"/>
  <c r="E174" i="88"/>
  <c r="D174" i="88"/>
  <c r="C174" i="88"/>
  <c r="B174" i="88"/>
  <c r="BA173" i="88"/>
  <c r="AZ173" i="88"/>
  <c r="AY173" i="88"/>
  <c r="AX173" i="88"/>
  <c r="AW173" i="88"/>
  <c r="AV173" i="88"/>
  <c r="AU173" i="88"/>
  <c r="AT173" i="88"/>
  <c r="AS173" i="88"/>
  <c r="AR173" i="88"/>
  <c r="AQ173" i="88"/>
  <c r="AP173" i="88"/>
  <c r="AO173" i="88"/>
  <c r="AN173" i="88"/>
  <c r="AM173" i="88"/>
  <c r="AL173" i="88"/>
  <c r="AK173" i="88"/>
  <c r="AJ173" i="88"/>
  <c r="AI173" i="88"/>
  <c r="AH173" i="88"/>
  <c r="AG173" i="88"/>
  <c r="AF173" i="88"/>
  <c r="AE173" i="88"/>
  <c r="AD173" i="88"/>
  <c r="AC173" i="88"/>
  <c r="AB173" i="88"/>
  <c r="AA173" i="88"/>
  <c r="Z173" i="88"/>
  <c r="Y173" i="88"/>
  <c r="X173" i="88"/>
  <c r="W173" i="88"/>
  <c r="V173" i="88"/>
  <c r="U173" i="88"/>
  <c r="T173" i="88"/>
  <c r="S173" i="88"/>
  <c r="R173" i="88"/>
  <c r="Q173" i="88"/>
  <c r="P173" i="88"/>
  <c r="O173" i="88"/>
  <c r="N173" i="88"/>
  <c r="M173" i="88"/>
  <c r="L173" i="88"/>
  <c r="K173" i="88"/>
  <c r="J173" i="88"/>
  <c r="I173" i="88"/>
  <c r="H173" i="88"/>
  <c r="G173" i="88"/>
  <c r="F173" i="88"/>
  <c r="E173" i="88"/>
  <c r="D173" i="88"/>
  <c r="C173" i="88"/>
  <c r="B173" i="88"/>
  <c r="BA172" i="88"/>
  <c r="AZ172" i="88"/>
  <c r="AY172" i="88"/>
  <c r="AX172" i="88"/>
  <c r="AW172" i="88"/>
  <c r="AV172" i="88"/>
  <c r="AU172" i="88"/>
  <c r="AT172" i="88"/>
  <c r="AS172" i="88"/>
  <c r="AR172" i="88"/>
  <c r="AQ172" i="88"/>
  <c r="AP172" i="88"/>
  <c r="AO172" i="88"/>
  <c r="AN172" i="88"/>
  <c r="AM172" i="88"/>
  <c r="AL172" i="88"/>
  <c r="AK172" i="88"/>
  <c r="AJ172" i="88"/>
  <c r="AI172" i="88"/>
  <c r="AH172" i="88"/>
  <c r="AG172" i="88"/>
  <c r="AF172" i="88"/>
  <c r="AE172" i="88"/>
  <c r="AD172" i="88"/>
  <c r="AC172" i="88"/>
  <c r="AB172" i="88"/>
  <c r="AA172" i="88"/>
  <c r="Z172" i="88"/>
  <c r="Y172" i="88"/>
  <c r="X172" i="88"/>
  <c r="W172" i="88"/>
  <c r="V172" i="88"/>
  <c r="U172" i="88"/>
  <c r="T172" i="88"/>
  <c r="S172" i="88"/>
  <c r="R172" i="88"/>
  <c r="Q172" i="88"/>
  <c r="P172" i="88"/>
  <c r="O172" i="88"/>
  <c r="N172" i="88"/>
  <c r="M172" i="88"/>
  <c r="L172" i="88"/>
  <c r="K172" i="88"/>
  <c r="J172" i="88"/>
  <c r="I172" i="88"/>
  <c r="H172" i="88"/>
  <c r="G172" i="88"/>
  <c r="F172" i="88"/>
  <c r="E172" i="88"/>
  <c r="D172" i="88"/>
  <c r="C172" i="88"/>
  <c r="B172" i="88"/>
  <c r="BA171" i="88"/>
  <c r="AZ171" i="88"/>
  <c r="AY171" i="88"/>
  <c r="AX171" i="88"/>
  <c r="AW171" i="88"/>
  <c r="AV171" i="88"/>
  <c r="AU171" i="88"/>
  <c r="AT171" i="88"/>
  <c r="AS171" i="88"/>
  <c r="AR171" i="88"/>
  <c r="AQ171" i="88"/>
  <c r="AP171" i="88"/>
  <c r="AO171" i="88"/>
  <c r="AN171" i="88"/>
  <c r="AM171" i="88"/>
  <c r="AL171" i="88"/>
  <c r="AK171" i="88"/>
  <c r="AJ171" i="88"/>
  <c r="AI171" i="88"/>
  <c r="AH171" i="88"/>
  <c r="AG171" i="88"/>
  <c r="AF171" i="88"/>
  <c r="AE171" i="88"/>
  <c r="AD171" i="88"/>
  <c r="AC171" i="88"/>
  <c r="AB171" i="88"/>
  <c r="AA171" i="88"/>
  <c r="Z171" i="88"/>
  <c r="Y171" i="88"/>
  <c r="X171" i="88"/>
  <c r="W171" i="88"/>
  <c r="V171" i="88"/>
  <c r="U171" i="88"/>
  <c r="T171" i="88"/>
  <c r="S171" i="88"/>
  <c r="R171" i="88"/>
  <c r="Q171" i="88"/>
  <c r="P171" i="88"/>
  <c r="O171" i="88"/>
  <c r="N171" i="88"/>
  <c r="M171" i="88"/>
  <c r="L171" i="88"/>
  <c r="K171" i="88"/>
  <c r="J171" i="88"/>
  <c r="I171" i="88"/>
  <c r="H171" i="88"/>
  <c r="G171" i="88"/>
  <c r="F171" i="88"/>
  <c r="E171" i="88"/>
  <c r="D171" i="88"/>
  <c r="C171" i="88"/>
  <c r="B171" i="88"/>
  <c r="BA170" i="88"/>
  <c r="AZ170" i="88"/>
  <c r="AY170" i="88"/>
  <c r="AX170" i="88"/>
  <c r="AW170" i="88"/>
  <c r="AV170" i="88"/>
  <c r="AU170" i="88"/>
  <c r="AT170" i="88"/>
  <c r="AS170" i="88"/>
  <c r="AR170" i="88"/>
  <c r="AQ170" i="88"/>
  <c r="AP170" i="88"/>
  <c r="AO170" i="88"/>
  <c r="AN170" i="88"/>
  <c r="AM170" i="88"/>
  <c r="AL170" i="88"/>
  <c r="AK170" i="88"/>
  <c r="AJ170" i="88"/>
  <c r="AI170" i="88"/>
  <c r="AH170" i="88"/>
  <c r="AG170" i="88"/>
  <c r="AF170" i="88"/>
  <c r="AE170" i="88"/>
  <c r="AD170" i="88"/>
  <c r="AC170" i="88"/>
  <c r="AB170" i="88"/>
  <c r="AA170" i="88"/>
  <c r="Z170" i="88"/>
  <c r="Y170" i="88"/>
  <c r="X170" i="88"/>
  <c r="W170" i="88"/>
  <c r="V170" i="88"/>
  <c r="U170" i="88"/>
  <c r="T170" i="88"/>
  <c r="S170" i="88"/>
  <c r="R170" i="88"/>
  <c r="Q170" i="88"/>
  <c r="P170" i="88"/>
  <c r="O170" i="88"/>
  <c r="N170" i="88"/>
  <c r="M170" i="88"/>
  <c r="L170" i="88"/>
  <c r="K170" i="88"/>
  <c r="J170" i="88"/>
  <c r="I170" i="88"/>
  <c r="H170" i="88"/>
  <c r="G170" i="88"/>
  <c r="F170" i="88"/>
  <c r="E170" i="88"/>
  <c r="D170" i="88"/>
  <c r="C170" i="88"/>
  <c r="B170" i="88"/>
  <c r="BA169" i="88"/>
  <c r="AZ169" i="88"/>
  <c r="AY169" i="88"/>
  <c r="AX169" i="88"/>
  <c r="AW169" i="88"/>
  <c r="AV169" i="88"/>
  <c r="AU169" i="88"/>
  <c r="AT169" i="88"/>
  <c r="AS169" i="88"/>
  <c r="AR169" i="88"/>
  <c r="AQ169" i="88"/>
  <c r="AP169" i="88"/>
  <c r="AO169" i="88"/>
  <c r="AN169" i="88"/>
  <c r="AM169" i="88"/>
  <c r="AL169" i="88"/>
  <c r="AK169" i="88"/>
  <c r="AJ169" i="88"/>
  <c r="AI169" i="88"/>
  <c r="AH169" i="88"/>
  <c r="AG169" i="88"/>
  <c r="AF169" i="88"/>
  <c r="AE169" i="88"/>
  <c r="AD169" i="88"/>
  <c r="AC169" i="88"/>
  <c r="AB169" i="88"/>
  <c r="AA169" i="88"/>
  <c r="Z169" i="88"/>
  <c r="Y169" i="88"/>
  <c r="X169" i="88"/>
  <c r="W169" i="88"/>
  <c r="V169" i="88"/>
  <c r="U169" i="88"/>
  <c r="T169" i="88"/>
  <c r="S169" i="88"/>
  <c r="R169" i="88"/>
  <c r="Q169" i="88"/>
  <c r="P169" i="88"/>
  <c r="O169" i="88"/>
  <c r="N169" i="88"/>
  <c r="M169" i="88"/>
  <c r="L169" i="88"/>
  <c r="K169" i="88"/>
  <c r="J169" i="88"/>
  <c r="I169" i="88"/>
  <c r="H169" i="88"/>
  <c r="G169" i="88"/>
  <c r="F169" i="88"/>
  <c r="E169" i="88"/>
  <c r="D169" i="88"/>
  <c r="C169" i="88"/>
  <c r="B169" i="88"/>
  <c r="BA168" i="88"/>
  <c r="AZ168" i="88"/>
  <c r="AY168" i="88"/>
  <c r="AX168" i="88"/>
  <c r="AW168" i="88"/>
  <c r="AV168" i="88"/>
  <c r="AU168" i="88"/>
  <c r="AT168" i="88"/>
  <c r="AS168" i="88"/>
  <c r="AR168" i="88"/>
  <c r="AQ168" i="88"/>
  <c r="AP168" i="88"/>
  <c r="AO168" i="88"/>
  <c r="AN168" i="88"/>
  <c r="AM168" i="88"/>
  <c r="AL168" i="88"/>
  <c r="AK168" i="88"/>
  <c r="AJ168" i="88"/>
  <c r="AI168" i="88"/>
  <c r="AH168" i="88"/>
  <c r="AG168" i="88"/>
  <c r="AF168" i="88"/>
  <c r="AE168" i="88"/>
  <c r="AD168" i="88"/>
  <c r="AC168" i="88"/>
  <c r="AB168" i="88"/>
  <c r="AA168" i="88"/>
  <c r="Z168" i="88"/>
  <c r="Y168" i="88"/>
  <c r="X168" i="88"/>
  <c r="W168" i="88"/>
  <c r="V168" i="88"/>
  <c r="U168" i="88"/>
  <c r="T168" i="88"/>
  <c r="S168" i="88"/>
  <c r="R168" i="88"/>
  <c r="Q168" i="88"/>
  <c r="P168" i="88"/>
  <c r="O168" i="88"/>
  <c r="N168" i="88"/>
  <c r="M168" i="88"/>
  <c r="L168" i="88"/>
  <c r="K168" i="88"/>
  <c r="J168" i="88"/>
  <c r="I168" i="88"/>
  <c r="H168" i="88"/>
  <c r="G168" i="88"/>
  <c r="F168" i="88"/>
  <c r="E168" i="88"/>
  <c r="D168" i="88"/>
  <c r="C168" i="88"/>
  <c r="B168" i="88"/>
  <c r="BA167" i="88"/>
  <c r="AZ167" i="88"/>
  <c r="AY167" i="88"/>
  <c r="AX167" i="88"/>
  <c r="AW167" i="88"/>
  <c r="AV167" i="88"/>
  <c r="AU167" i="88"/>
  <c r="AT167" i="88"/>
  <c r="AS167" i="88"/>
  <c r="AR167" i="88"/>
  <c r="AQ167" i="88"/>
  <c r="AP167" i="88"/>
  <c r="AO167" i="88"/>
  <c r="AN167" i="88"/>
  <c r="AM167" i="88"/>
  <c r="AL167" i="88"/>
  <c r="AK167" i="88"/>
  <c r="AJ167" i="88"/>
  <c r="AI167" i="88"/>
  <c r="AH167" i="88"/>
  <c r="AG167" i="88"/>
  <c r="AF167" i="88"/>
  <c r="AE167" i="88"/>
  <c r="AD167" i="88"/>
  <c r="AC167" i="88"/>
  <c r="AB167" i="88"/>
  <c r="AA167" i="88"/>
  <c r="Z167" i="88"/>
  <c r="Y167" i="88"/>
  <c r="X167" i="88"/>
  <c r="W167" i="88"/>
  <c r="V167" i="88"/>
  <c r="U167" i="88"/>
  <c r="T167" i="88"/>
  <c r="S167" i="88"/>
  <c r="R167" i="88"/>
  <c r="Q167" i="88"/>
  <c r="P167" i="88"/>
  <c r="O167" i="88"/>
  <c r="N167" i="88"/>
  <c r="M167" i="88"/>
  <c r="L167" i="88"/>
  <c r="K167" i="88"/>
  <c r="J167" i="88"/>
  <c r="I167" i="88"/>
  <c r="H167" i="88"/>
  <c r="G167" i="88"/>
  <c r="F167" i="88"/>
  <c r="E167" i="88"/>
  <c r="D167" i="88"/>
  <c r="C167" i="88"/>
  <c r="B167" i="88"/>
  <c r="BA166" i="88"/>
  <c r="AZ166" i="88"/>
  <c r="AY166" i="88"/>
  <c r="AX166" i="88"/>
  <c r="AW166" i="88"/>
  <c r="AV166" i="88"/>
  <c r="AU166" i="88"/>
  <c r="AT166" i="88"/>
  <c r="AS166" i="88"/>
  <c r="AR166" i="88"/>
  <c r="AQ166" i="88"/>
  <c r="AP166" i="88"/>
  <c r="AO166" i="88"/>
  <c r="AN166" i="88"/>
  <c r="AM166" i="88"/>
  <c r="AL166" i="88"/>
  <c r="AK166" i="88"/>
  <c r="AJ166" i="88"/>
  <c r="AI166" i="88"/>
  <c r="AH166" i="88"/>
  <c r="AG166" i="88"/>
  <c r="AF166" i="88"/>
  <c r="AE166" i="88"/>
  <c r="AD166" i="88"/>
  <c r="AC166" i="88"/>
  <c r="AB166" i="88"/>
  <c r="AA166" i="88"/>
  <c r="Z166" i="88"/>
  <c r="Y166" i="88"/>
  <c r="X166" i="88"/>
  <c r="W166" i="88"/>
  <c r="V166" i="88"/>
  <c r="U166" i="88"/>
  <c r="T166" i="88"/>
  <c r="S166" i="88"/>
  <c r="R166" i="88"/>
  <c r="Q166" i="88"/>
  <c r="P166" i="88"/>
  <c r="O166" i="88"/>
  <c r="N166" i="88"/>
  <c r="M166" i="88"/>
  <c r="L166" i="88"/>
  <c r="K166" i="88"/>
  <c r="J166" i="88"/>
  <c r="I166" i="88"/>
  <c r="H166" i="88"/>
  <c r="G166" i="88"/>
  <c r="F166" i="88"/>
  <c r="E166" i="88"/>
  <c r="D166" i="88"/>
  <c r="C166" i="88"/>
  <c r="B166" i="88"/>
  <c r="BA165" i="88"/>
  <c r="AZ165" i="88"/>
  <c r="AY165" i="88"/>
  <c r="AX165" i="88"/>
  <c r="AW165" i="88"/>
  <c r="AV165" i="88"/>
  <c r="AU165" i="88"/>
  <c r="AT165" i="88"/>
  <c r="AS165" i="88"/>
  <c r="AR165" i="88"/>
  <c r="AQ165" i="88"/>
  <c r="AP165" i="88"/>
  <c r="AO165" i="88"/>
  <c r="AN165" i="88"/>
  <c r="AM165" i="88"/>
  <c r="AL165" i="88"/>
  <c r="AK165" i="88"/>
  <c r="AJ165" i="88"/>
  <c r="AI165" i="88"/>
  <c r="AH165" i="88"/>
  <c r="AG165" i="88"/>
  <c r="AF165" i="88"/>
  <c r="AE165" i="88"/>
  <c r="AD165" i="88"/>
  <c r="AC165" i="88"/>
  <c r="AB165" i="88"/>
  <c r="AA165" i="88"/>
  <c r="Z165" i="88"/>
  <c r="Y165" i="88"/>
  <c r="X165" i="88"/>
  <c r="W165" i="88"/>
  <c r="V165" i="88"/>
  <c r="U165" i="88"/>
  <c r="T165" i="88"/>
  <c r="S165" i="88"/>
  <c r="R165" i="88"/>
  <c r="Q165" i="88"/>
  <c r="P165" i="88"/>
  <c r="O165" i="88"/>
  <c r="N165" i="88"/>
  <c r="M165" i="88"/>
  <c r="L165" i="88"/>
  <c r="K165" i="88"/>
  <c r="J165" i="88"/>
  <c r="I165" i="88"/>
  <c r="H165" i="88"/>
  <c r="G165" i="88"/>
  <c r="F165" i="88"/>
  <c r="E165" i="88"/>
  <c r="D165" i="88"/>
  <c r="C165" i="88"/>
  <c r="B165" i="88"/>
  <c r="BA164" i="88"/>
  <c r="AZ164" i="88"/>
  <c r="AY164" i="88"/>
  <c r="AX164" i="88"/>
  <c r="AW164" i="88"/>
  <c r="AV164" i="88"/>
  <c r="AU164" i="88"/>
  <c r="AT164" i="88"/>
  <c r="AS164" i="88"/>
  <c r="AR164" i="88"/>
  <c r="AQ164" i="88"/>
  <c r="AP164" i="88"/>
  <c r="AO164" i="88"/>
  <c r="AN164" i="88"/>
  <c r="AM164" i="88"/>
  <c r="AL164" i="88"/>
  <c r="AK164" i="88"/>
  <c r="AJ164" i="88"/>
  <c r="AI164" i="88"/>
  <c r="AH164" i="88"/>
  <c r="AG164" i="88"/>
  <c r="AF164" i="88"/>
  <c r="AE164" i="88"/>
  <c r="AD164" i="88"/>
  <c r="AC164" i="88"/>
  <c r="AB164" i="88"/>
  <c r="AA164" i="88"/>
  <c r="Z164" i="88"/>
  <c r="Y164" i="88"/>
  <c r="X164" i="88"/>
  <c r="W164" i="88"/>
  <c r="V164" i="88"/>
  <c r="U164" i="88"/>
  <c r="T164" i="88"/>
  <c r="S164" i="88"/>
  <c r="R164" i="88"/>
  <c r="Q164" i="88"/>
  <c r="P164" i="88"/>
  <c r="O164" i="88"/>
  <c r="N164" i="88"/>
  <c r="M164" i="88"/>
  <c r="L164" i="88"/>
  <c r="K164" i="88"/>
  <c r="J164" i="88"/>
  <c r="I164" i="88"/>
  <c r="H164" i="88"/>
  <c r="G164" i="88"/>
  <c r="F164" i="88"/>
  <c r="E164" i="88"/>
  <c r="D164" i="88"/>
  <c r="C164" i="88"/>
  <c r="B164" i="88"/>
  <c r="BA163" i="88"/>
  <c r="AZ163" i="88"/>
  <c r="AY163" i="88"/>
  <c r="AX163" i="88"/>
  <c r="AW163" i="88"/>
  <c r="AV163" i="88"/>
  <c r="AU163" i="88"/>
  <c r="AT163" i="88"/>
  <c r="AS163" i="88"/>
  <c r="AR163" i="88"/>
  <c r="AQ163" i="88"/>
  <c r="AP163" i="88"/>
  <c r="AO163" i="88"/>
  <c r="AN163" i="88"/>
  <c r="AM163" i="88"/>
  <c r="AL163" i="88"/>
  <c r="AK163" i="88"/>
  <c r="AJ163" i="88"/>
  <c r="AI163" i="88"/>
  <c r="AH163" i="88"/>
  <c r="AG163" i="88"/>
  <c r="AF163" i="88"/>
  <c r="AE163" i="88"/>
  <c r="AD163" i="88"/>
  <c r="AC163" i="88"/>
  <c r="AB163" i="88"/>
  <c r="AA163" i="88"/>
  <c r="Z163" i="88"/>
  <c r="Y163" i="88"/>
  <c r="X163" i="88"/>
  <c r="W163" i="88"/>
  <c r="V163" i="88"/>
  <c r="U163" i="88"/>
  <c r="T163" i="88"/>
  <c r="S163" i="88"/>
  <c r="R163" i="88"/>
  <c r="Q163" i="88"/>
  <c r="P163" i="88"/>
  <c r="O163" i="88"/>
  <c r="N163" i="88"/>
  <c r="M163" i="88"/>
  <c r="L163" i="88"/>
  <c r="K163" i="88"/>
  <c r="J163" i="88"/>
  <c r="I163" i="88"/>
  <c r="H163" i="88"/>
  <c r="G163" i="88"/>
  <c r="F163" i="88"/>
  <c r="E163" i="88"/>
  <c r="D163" i="88"/>
  <c r="C163" i="88"/>
  <c r="B163" i="88"/>
  <c r="BA162" i="88"/>
  <c r="AZ162" i="88"/>
  <c r="AY162" i="88"/>
  <c r="AX162" i="88"/>
  <c r="AW162" i="88"/>
  <c r="AV162" i="88"/>
  <c r="AU162" i="88"/>
  <c r="AT162" i="88"/>
  <c r="AS162" i="88"/>
  <c r="AR162" i="88"/>
  <c r="AQ162" i="88"/>
  <c r="AP162" i="88"/>
  <c r="AO162" i="88"/>
  <c r="AN162" i="88"/>
  <c r="AM162" i="88"/>
  <c r="AL162" i="88"/>
  <c r="AK162" i="88"/>
  <c r="AJ162" i="88"/>
  <c r="AI162" i="88"/>
  <c r="AH162" i="88"/>
  <c r="AG162" i="88"/>
  <c r="AF162" i="88"/>
  <c r="AE162" i="88"/>
  <c r="AD162" i="88"/>
  <c r="AC162" i="88"/>
  <c r="AB162" i="88"/>
  <c r="AA162" i="88"/>
  <c r="Z162" i="88"/>
  <c r="Y162" i="88"/>
  <c r="X162" i="88"/>
  <c r="W162" i="88"/>
  <c r="V162" i="88"/>
  <c r="U162" i="88"/>
  <c r="T162" i="88"/>
  <c r="S162" i="88"/>
  <c r="R162" i="88"/>
  <c r="Q162" i="88"/>
  <c r="P162" i="88"/>
  <c r="O162" i="88"/>
  <c r="N162" i="88"/>
  <c r="M162" i="88"/>
  <c r="L162" i="88"/>
  <c r="K162" i="88"/>
  <c r="J162" i="88"/>
  <c r="I162" i="88"/>
  <c r="H162" i="88"/>
  <c r="G162" i="88"/>
  <c r="F162" i="88"/>
  <c r="E162" i="88"/>
  <c r="D162" i="88"/>
  <c r="C162" i="88"/>
  <c r="B162" i="88"/>
  <c r="BA161" i="88"/>
  <c r="AZ161" i="88"/>
  <c r="AY161" i="88"/>
  <c r="AX161" i="88"/>
  <c r="AW161" i="88"/>
  <c r="AV161" i="88"/>
  <c r="AU161" i="88"/>
  <c r="AT161" i="88"/>
  <c r="AS161" i="88"/>
  <c r="AR161" i="88"/>
  <c r="AQ161" i="88"/>
  <c r="AP161" i="88"/>
  <c r="AO161" i="88"/>
  <c r="AN161" i="88"/>
  <c r="AM161" i="88"/>
  <c r="AL161" i="88"/>
  <c r="AK161" i="88"/>
  <c r="AJ161" i="88"/>
  <c r="AI161" i="88"/>
  <c r="AH161" i="88"/>
  <c r="AG161" i="88"/>
  <c r="AF161" i="88"/>
  <c r="AE161" i="88"/>
  <c r="AD161" i="88"/>
  <c r="AC161" i="88"/>
  <c r="AB161" i="88"/>
  <c r="AA161" i="88"/>
  <c r="Z161" i="88"/>
  <c r="Y161" i="88"/>
  <c r="X161" i="88"/>
  <c r="W161" i="88"/>
  <c r="V161" i="88"/>
  <c r="U161" i="88"/>
  <c r="T161" i="88"/>
  <c r="S161" i="88"/>
  <c r="R161" i="88"/>
  <c r="Q161" i="88"/>
  <c r="P161" i="88"/>
  <c r="O161" i="88"/>
  <c r="N161" i="88"/>
  <c r="M161" i="88"/>
  <c r="L161" i="88"/>
  <c r="K161" i="88"/>
  <c r="J161" i="88"/>
  <c r="I161" i="88"/>
  <c r="H161" i="88"/>
  <c r="G161" i="88"/>
  <c r="F161" i="88"/>
  <c r="E161" i="88"/>
  <c r="D161" i="88"/>
  <c r="C161" i="88"/>
  <c r="B161" i="88"/>
  <c r="BA160" i="88"/>
  <c r="AZ160" i="88"/>
  <c r="AY160" i="88"/>
  <c r="AX160" i="88"/>
  <c r="AW160" i="88"/>
  <c r="AV160" i="88"/>
  <c r="AU160" i="88"/>
  <c r="AT160" i="88"/>
  <c r="AS160" i="88"/>
  <c r="AR160" i="88"/>
  <c r="AQ160" i="88"/>
  <c r="AP160" i="88"/>
  <c r="AO160" i="88"/>
  <c r="AN160" i="88"/>
  <c r="AM160" i="88"/>
  <c r="AL160" i="88"/>
  <c r="AK160" i="88"/>
  <c r="AJ160" i="88"/>
  <c r="AI160" i="88"/>
  <c r="AH160" i="88"/>
  <c r="AG160" i="88"/>
  <c r="AF160" i="88"/>
  <c r="AE160" i="88"/>
  <c r="AD160" i="88"/>
  <c r="AC160" i="88"/>
  <c r="AB160" i="88"/>
  <c r="AA160" i="88"/>
  <c r="Z160" i="88"/>
  <c r="Y160" i="88"/>
  <c r="X160" i="88"/>
  <c r="W160" i="88"/>
  <c r="V160" i="88"/>
  <c r="U160" i="88"/>
  <c r="T160" i="88"/>
  <c r="S160" i="88"/>
  <c r="R160" i="88"/>
  <c r="Q160" i="88"/>
  <c r="P160" i="88"/>
  <c r="O160" i="88"/>
  <c r="N160" i="88"/>
  <c r="M160" i="88"/>
  <c r="L160" i="88"/>
  <c r="K160" i="88"/>
  <c r="J160" i="88"/>
  <c r="I160" i="88"/>
  <c r="H160" i="88"/>
  <c r="G160" i="88"/>
  <c r="F160" i="88"/>
  <c r="E160" i="88"/>
  <c r="D160" i="88"/>
  <c r="C160" i="88"/>
  <c r="B160" i="88"/>
  <c r="BA159" i="88"/>
  <c r="AZ159" i="88"/>
  <c r="AY159" i="88"/>
  <c r="AX159" i="88"/>
  <c r="AW159" i="88"/>
  <c r="AV159" i="88"/>
  <c r="AU159" i="88"/>
  <c r="AT159" i="88"/>
  <c r="AS159" i="88"/>
  <c r="AR159" i="88"/>
  <c r="AQ159" i="88"/>
  <c r="AP159" i="88"/>
  <c r="AO159" i="88"/>
  <c r="AN159" i="88"/>
  <c r="AM159" i="88"/>
  <c r="AL159" i="88"/>
  <c r="AK159" i="88"/>
  <c r="AJ159" i="88"/>
  <c r="AI159" i="88"/>
  <c r="AH159" i="88"/>
  <c r="AG159" i="88"/>
  <c r="AF159" i="88"/>
  <c r="AE159" i="88"/>
  <c r="AD159" i="88"/>
  <c r="AC159" i="88"/>
  <c r="AB159" i="88"/>
  <c r="AA159" i="88"/>
  <c r="Z159" i="88"/>
  <c r="Y159" i="88"/>
  <c r="X159" i="88"/>
  <c r="W159" i="88"/>
  <c r="V159" i="88"/>
  <c r="U159" i="88"/>
  <c r="T159" i="88"/>
  <c r="S159" i="88"/>
  <c r="R159" i="88"/>
  <c r="Q159" i="88"/>
  <c r="P159" i="88"/>
  <c r="O159" i="88"/>
  <c r="N159" i="88"/>
  <c r="M159" i="88"/>
  <c r="L159" i="88"/>
  <c r="K159" i="88"/>
  <c r="J159" i="88"/>
  <c r="I159" i="88"/>
  <c r="H159" i="88"/>
  <c r="G159" i="88"/>
  <c r="F159" i="88"/>
  <c r="E159" i="88"/>
  <c r="D159" i="88"/>
  <c r="C159" i="88"/>
  <c r="B159" i="88"/>
  <c r="BA158" i="88"/>
  <c r="AZ158" i="88"/>
  <c r="AY158" i="88"/>
  <c r="AX158" i="88"/>
  <c r="AW158" i="88"/>
  <c r="AV158" i="88"/>
  <c r="AU158" i="88"/>
  <c r="AT158" i="88"/>
  <c r="AS158" i="88"/>
  <c r="AR158" i="88"/>
  <c r="AQ158" i="88"/>
  <c r="AP158" i="88"/>
  <c r="AO158" i="88"/>
  <c r="AN158" i="88"/>
  <c r="AM158" i="88"/>
  <c r="AL158" i="88"/>
  <c r="AK158" i="88"/>
  <c r="AJ158" i="88"/>
  <c r="AI158" i="88"/>
  <c r="AH158" i="88"/>
  <c r="AG158" i="88"/>
  <c r="AF158" i="88"/>
  <c r="AE158" i="88"/>
  <c r="AD158" i="88"/>
  <c r="AC158" i="88"/>
  <c r="AB158" i="88"/>
  <c r="AA158" i="88"/>
  <c r="Z158" i="88"/>
  <c r="Y158" i="88"/>
  <c r="X158" i="88"/>
  <c r="W158" i="88"/>
  <c r="V158" i="88"/>
  <c r="U158" i="88"/>
  <c r="T158" i="88"/>
  <c r="S158" i="88"/>
  <c r="R158" i="88"/>
  <c r="Q158" i="88"/>
  <c r="P158" i="88"/>
  <c r="O158" i="88"/>
  <c r="N158" i="88"/>
  <c r="M158" i="88"/>
  <c r="L158" i="88"/>
  <c r="K158" i="88"/>
  <c r="J158" i="88"/>
  <c r="I158" i="88"/>
  <c r="H158" i="88"/>
  <c r="G158" i="88"/>
  <c r="F158" i="88"/>
  <c r="E158" i="88"/>
  <c r="D158" i="88"/>
  <c r="C158" i="88"/>
  <c r="B158" i="88"/>
  <c r="BA157" i="88"/>
  <c r="AZ157" i="88"/>
  <c r="AY157" i="88"/>
  <c r="AX157" i="88"/>
  <c r="AW157" i="88"/>
  <c r="AV157" i="88"/>
  <c r="AU157" i="88"/>
  <c r="AT157" i="88"/>
  <c r="AS157" i="88"/>
  <c r="AR157" i="88"/>
  <c r="AQ157" i="88"/>
  <c r="AP157" i="88"/>
  <c r="AO157" i="88"/>
  <c r="AN157" i="88"/>
  <c r="AM157" i="88"/>
  <c r="AL157" i="88"/>
  <c r="AK157" i="88"/>
  <c r="AJ157" i="88"/>
  <c r="AI157" i="88"/>
  <c r="AH157" i="88"/>
  <c r="AG157" i="88"/>
  <c r="AF157" i="88"/>
  <c r="AE157" i="88"/>
  <c r="AD157" i="88"/>
  <c r="AC157" i="88"/>
  <c r="AB157" i="88"/>
  <c r="AA157" i="88"/>
  <c r="Z157" i="88"/>
  <c r="Y157" i="88"/>
  <c r="X157" i="88"/>
  <c r="W157" i="88"/>
  <c r="V157" i="88"/>
  <c r="U157" i="88"/>
  <c r="T157" i="88"/>
  <c r="S157" i="88"/>
  <c r="R157" i="88"/>
  <c r="Q157" i="88"/>
  <c r="P157" i="88"/>
  <c r="O157" i="88"/>
  <c r="N157" i="88"/>
  <c r="M157" i="88"/>
  <c r="L157" i="88"/>
  <c r="K157" i="88"/>
  <c r="J157" i="88"/>
  <c r="I157" i="88"/>
  <c r="H157" i="88"/>
  <c r="G157" i="88"/>
  <c r="F157" i="88"/>
  <c r="E157" i="88"/>
  <c r="D157" i="88"/>
  <c r="C157" i="88"/>
  <c r="B157" i="88"/>
  <c r="BA156" i="88"/>
  <c r="AZ156" i="88"/>
  <c r="AY156" i="88"/>
  <c r="AX156" i="88"/>
  <c r="AW156" i="88"/>
  <c r="AV156" i="88"/>
  <c r="AU156" i="88"/>
  <c r="AT156" i="88"/>
  <c r="AS156" i="88"/>
  <c r="AR156" i="88"/>
  <c r="AQ156" i="88"/>
  <c r="AP156" i="88"/>
  <c r="AO156" i="88"/>
  <c r="AN156" i="88"/>
  <c r="AM156" i="88"/>
  <c r="AL156" i="88"/>
  <c r="AK156" i="88"/>
  <c r="AJ156" i="88"/>
  <c r="AI156" i="88"/>
  <c r="AH156" i="88"/>
  <c r="AG156" i="88"/>
  <c r="AF156" i="88"/>
  <c r="AE156" i="88"/>
  <c r="AD156" i="88"/>
  <c r="AC156" i="88"/>
  <c r="AB156" i="88"/>
  <c r="AA156" i="88"/>
  <c r="Z156" i="88"/>
  <c r="Y156" i="88"/>
  <c r="X156" i="88"/>
  <c r="W156" i="88"/>
  <c r="V156" i="88"/>
  <c r="U156" i="88"/>
  <c r="T156" i="88"/>
  <c r="S156" i="88"/>
  <c r="R156" i="88"/>
  <c r="Q156" i="88"/>
  <c r="P156" i="88"/>
  <c r="O156" i="88"/>
  <c r="N156" i="88"/>
  <c r="M156" i="88"/>
  <c r="L156" i="88"/>
  <c r="K156" i="88"/>
  <c r="J156" i="88"/>
  <c r="I156" i="88"/>
  <c r="H156" i="88"/>
  <c r="G156" i="88"/>
  <c r="F156" i="88"/>
  <c r="E156" i="88"/>
  <c r="D156" i="88"/>
  <c r="C156" i="88"/>
  <c r="B156" i="88"/>
  <c r="BA155" i="88"/>
  <c r="AZ155" i="88"/>
  <c r="AY155" i="88"/>
  <c r="AX155" i="88"/>
  <c r="AW155" i="88"/>
  <c r="AV155" i="88"/>
  <c r="AU155" i="88"/>
  <c r="AT155" i="88"/>
  <c r="AS155" i="88"/>
  <c r="AR155" i="88"/>
  <c r="AQ155" i="88"/>
  <c r="AP155" i="88"/>
  <c r="AO155" i="88"/>
  <c r="AN155" i="88"/>
  <c r="AM155" i="88"/>
  <c r="AL155" i="88"/>
  <c r="AK155" i="88"/>
  <c r="AJ155" i="88"/>
  <c r="AI155" i="88"/>
  <c r="AH155" i="88"/>
  <c r="AG155" i="88"/>
  <c r="AF155" i="88"/>
  <c r="AE155" i="88"/>
  <c r="AD155" i="88"/>
  <c r="AC155" i="88"/>
  <c r="AB155" i="88"/>
  <c r="AA155" i="88"/>
  <c r="Z155" i="88"/>
  <c r="Y155" i="88"/>
  <c r="X155" i="88"/>
  <c r="W155" i="88"/>
  <c r="V155" i="88"/>
  <c r="U155" i="88"/>
  <c r="T155" i="88"/>
  <c r="S155" i="88"/>
  <c r="R155" i="88"/>
  <c r="Q155" i="88"/>
  <c r="P155" i="88"/>
  <c r="O155" i="88"/>
  <c r="N155" i="88"/>
  <c r="M155" i="88"/>
  <c r="L155" i="88"/>
  <c r="K155" i="88"/>
  <c r="J155" i="88"/>
  <c r="I155" i="88"/>
  <c r="H155" i="88"/>
  <c r="G155" i="88"/>
  <c r="F155" i="88"/>
  <c r="E155" i="88"/>
  <c r="D155" i="88"/>
  <c r="C155" i="88"/>
  <c r="B155" i="88"/>
  <c r="BA154" i="88"/>
  <c r="AZ154" i="88"/>
  <c r="AY154" i="88"/>
  <c r="AX154" i="88"/>
  <c r="AW154" i="88"/>
  <c r="AV154" i="88"/>
  <c r="AU154" i="88"/>
  <c r="AT154" i="88"/>
  <c r="AS154" i="88"/>
  <c r="AR154" i="88"/>
  <c r="AQ154" i="88"/>
  <c r="AP154" i="88"/>
  <c r="AO154" i="88"/>
  <c r="AN154" i="88"/>
  <c r="AM154" i="88"/>
  <c r="AL154" i="88"/>
  <c r="AK154" i="88"/>
  <c r="AJ154" i="88"/>
  <c r="AI154" i="88"/>
  <c r="AH154" i="88"/>
  <c r="AG154" i="88"/>
  <c r="AF154" i="88"/>
  <c r="AE154" i="88"/>
  <c r="AD154" i="88"/>
  <c r="AC154" i="88"/>
  <c r="AB154" i="88"/>
  <c r="AA154" i="88"/>
  <c r="Z154" i="88"/>
  <c r="Y154" i="88"/>
  <c r="X154" i="88"/>
  <c r="W154" i="88"/>
  <c r="V154" i="88"/>
  <c r="U154" i="88"/>
  <c r="T154" i="88"/>
  <c r="S154" i="88"/>
  <c r="R154" i="88"/>
  <c r="Q154" i="88"/>
  <c r="P154" i="88"/>
  <c r="O154" i="88"/>
  <c r="N154" i="88"/>
  <c r="M154" i="88"/>
  <c r="L154" i="88"/>
  <c r="K154" i="88"/>
  <c r="J154" i="88"/>
  <c r="I154" i="88"/>
  <c r="H154" i="88"/>
  <c r="G154" i="88"/>
  <c r="F154" i="88"/>
  <c r="E154" i="88"/>
  <c r="D154" i="88"/>
  <c r="C154" i="88"/>
  <c r="B154" i="88"/>
  <c r="BA153" i="88"/>
  <c r="AZ153" i="88"/>
  <c r="AY153" i="88"/>
  <c r="AX153" i="88"/>
  <c r="AW153" i="88"/>
  <c r="AV153" i="88"/>
  <c r="AU153" i="88"/>
  <c r="AT153" i="88"/>
  <c r="AS153" i="88"/>
  <c r="AR153" i="88"/>
  <c r="AQ153" i="88"/>
  <c r="AP153" i="88"/>
  <c r="AO153" i="88"/>
  <c r="AN153" i="88"/>
  <c r="AM153" i="88"/>
  <c r="AL153" i="88"/>
  <c r="AK153" i="88"/>
  <c r="AJ153" i="88"/>
  <c r="AI153" i="88"/>
  <c r="AH153" i="88"/>
  <c r="AG153" i="88"/>
  <c r="AF153" i="88"/>
  <c r="AE153" i="88"/>
  <c r="AD153" i="88"/>
  <c r="AC153" i="88"/>
  <c r="AB153" i="88"/>
  <c r="AA153" i="88"/>
  <c r="Z153" i="88"/>
  <c r="Y153" i="88"/>
  <c r="X153" i="88"/>
  <c r="W153" i="88"/>
  <c r="V153" i="88"/>
  <c r="U153" i="88"/>
  <c r="T153" i="88"/>
  <c r="S153" i="88"/>
  <c r="R153" i="88"/>
  <c r="Q153" i="88"/>
  <c r="P153" i="88"/>
  <c r="O153" i="88"/>
  <c r="N153" i="88"/>
  <c r="M153" i="88"/>
  <c r="L153" i="88"/>
  <c r="K153" i="88"/>
  <c r="J153" i="88"/>
  <c r="I153" i="88"/>
  <c r="H153" i="88"/>
  <c r="G153" i="88"/>
  <c r="F153" i="88"/>
  <c r="E153" i="88"/>
  <c r="D153" i="88"/>
  <c r="C153" i="88"/>
  <c r="B153" i="88"/>
  <c r="BA152" i="88"/>
  <c r="AZ152" i="88"/>
  <c r="AY152" i="88"/>
  <c r="AX152" i="88"/>
  <c r="AW152" i="88"/>
  <c r="AV152" i="88"/>
  <c r="AU152" i="88"/>
  <c r="AT152" i="88"/>
  <c r="AS152" i="88"/>
  <c r="AR152" i="88"/>
  <c r="AQ152" i="88"/>
  <c r="AP152" i="88"/>
  <c r="AO152" i="88"/>
  <c r="AN152" i="88"/>
  <c r="AM152" i="88"/>
  <c r="AL152" i="88"/>
  <c r="AK152" i="88"/>
  <c r="AJ152" i="88"/>
  <c r="AI152" i="88"/>
  <c r="AH152" i="88"/>
  <c r="AG152" i="88"/>
  <c r="AF152" i="88"/>
  <c r="AE152" i="88"/>
  <c r="AD152" i="88"/>
  <c r="AC152" i="88"/>
  <c r="AB152" i="88"/>
  <c r="AA152" i="88"/>
  <c r="Z152" i="88"/>
  <c r="Y152" i="88"/>
  <c r="X152" i="88"/>
  <c r="W152" i="88"/>
  <c r="V152" i="88"/>
  <c r="U152" i="88"/>
  <c r="T152" i="88"/>
  <c r="S152" i="88"/>
  <c r="R152" i="88"/>
  <c r="Q152" i="88"/>
  <c r="P152" i="88"/>
  <c r="O152" i="88"/>
  <c r="N152" i="88"/>
  <c r="M152" i="88"/>
  <c r="L152" i="88"/>
  <c r="K152" i="88"/>
  <c r="J152" i="88"/>
  <c r="I152" i="88"/>
  <c r="H152" i="88"/>
  <c r="G152" i="88"/>
  <c r="F152" i="88"/>
  <c r="E152" i="88"/>
  <c r="D152" i="88"/>
  <c r="C152" i="88"/>
  <c r="B152" i="88"/>
  <c r="BA151" i="88"/>
  <c r="AZ151" i="88"/>
  <c r="AY151" i="88"/>
  <c r="AX151" i="88"/>
  <c r="AW151" i="88"/>
  <c r="AV151" i="88"/>
  <c r="AU151" i="88"/>
  <c r="AT151" i="88"/>
  <c r="AS151" i="88"/>
  <c r="AR151" i="88"/>
  <c r="AQ151" i="88"/>
  <c r="AP151" i="88"/>
  <c r="AO151" i="88"/>
  <c r="AN151" i="88"/>
  <c r="AM151" i="88"/>
  <c r="AL151" i="88"/>
  <c r="AK151" i="88"/>
  <c r="AJ151" i="88"/>
  <c r="AI151" i="88"/>
  <c r="AH151" i="88"/>
  <c r="AG151" i="88"/>
  <c r="AF151" i="88"/>
  <c r="AE151" i="88"/>
  <c r="AD151" i="88"/>
  <c r="AC151" i="88"/>
  <c r="AB151" i="88"/>
  <c r="AA151" i="88"/>
  <c r="Z151" i="88"/>
  <c r="Y151" i="88"/>
  <c r="X151" i="88"/>
  <c r="W151" i="88"/>
  <c r="V151" i="88"/>
  <c r="U151" i="88"/>
  <c r="T151" i="88"/>
  <c r="S151" i="88"/>
  <c r="R151" i="88"/>
  <c r="Q151" i="88"/>
  <c r="P151" i="88"/>
  <c r="O151" i="88"/>
  <c r="N151" i="88"/>
  <c r="M151" i="88"/>
  <c r="L151" i="88"/>
  <c r="K151" i="88"/>
  <c r="J151" i="88"/>
  <c r="I151" i="88"/>
  <c r="H151" i="88"/>
  <c r="G151" i="88"/>
  <c r="F151" i="88"/>
  <c r="E151" i="88"/>
  <c r="D151" i="88"/>
  <c r="C151" i="88"/>
  <c r="B151" i="88"/>
  <c r="BA150" i="88"/>
  <c r="AZ150" i="88"/>
  <c r="AY150" i="88"/>
  <c r="AX150" i="88"/>
  <c r="AW150" i="88"/>
  <c r="AV150" i="88"/>
  <c r="AU150" i="88"/>
  <c r="AT150" i="88"/>
  <c r="AS150" i="88"/>
  <c r="AR150" i="88"/>
  <c r="AQ150" i="88"/>
  <c r="AP150" i="88"/>
  <c r="AO150" i="88"/>
  <c r="AN150" i="88"/>
  <c r="AM150" i="88"/>
  <c r="AL150" i="88"/>
  <c r="AK150" i="88"/>
  <c r="AJ150" i="88"/>
  <c r="AI150" i="88"/>
  <c r="AH150" i="88"/>
  <c r="AG150" i="88"/>
  <c r="AF150" i="88"/>
  <c r="AE150" i="88"/>
  <c r="AD150" i="88"/>
  <c r="AC150" i="88"/>
  <c r="AB150" i="88"/>
  <c r="AA150" i="88"/>
  <c r="Z150" i="88"/>
  <c r="Y150" i="88"/>
  <c r="X150" i="88"/>
  <c r="W150" i="88"/>
  <c r="V150" i="88"/>
  <c r="U150" i="88"/>
  <c r="T150" i="88"/>
  <c r="S150" i="88"/>
  <c r="R150" i="88"/>
  <c r="Q150" i="88"/>
  <c r="P150" i="88"/>
  <c r="O150" i="88"/>
  <c r="N150" i="88"/>
  <c r="M150" i="88"/>
  <c r="L150" i="88"/>
  <c r="K150" i="88"/>
  <c r="J150" i="88"/>
  <c r="I150" i="88"/>
  <c r="H150" i="88"/>
  <c r="G150" i="88"/>
  <c r="F150" i="88"/>
  <c r="E150" i="88"/>
  <c r="D150" i="88"/>
  <c r="C150" i="88"/>
  <c r="B150" i="88"/>
  <c r="BA149" i="88"/>
  <c r="AZ149" i="88"/>
  <c r="AY149" i="88"/>
  <c r="AX149" i="88"/>
  <c r="AW149" i="88"/>
  <c r="AV149" i="88"/>
  <c r="AU149" i="88"/>
  <c r="AT149" i="88"/>
  <c r="AS149" i="88"/>
  <c r="AR149" i="88"/>
  <c r="AQ149" i="88"/>
  <c r="AP149" i="88"/>
  <c r="AO149" i="88"/>
  <c r="AN149" i="88"/>
  <c r="AM149" i="88"/>
  <c r="AL149" i="88"/>
  <c r="AK149" i="88"/>
  <c r="AJ149" i="88"/>
  <c r="AI149" i="88"/>
  <c r="AH149" i="88"/>
  <c r="AG149" i="88"/>
  <c r="AF149" i="88"/>
  <c r="AE149" i="88"/>
  <c r="AD149" i="88"/>
  <c r="AC149" i="88"/>
  <c r="AB149" i="88"/>
  <c r="AA149" i="88"/>
  <c r="Z149" i="88"/>
  <c r="Y149" i="88"/>
  <c r="X149" i="88"/>
  <c r="W149" i="88"/>
  <c r="V149" i="88"/>
  <c r="U149" i="88"/>
  <c r="T149" i="88"/>
  <c r="S149" i="88"/>
  <c r="R149" i="88"/>
  <c r="Q149" i="88"/>
  <c r="P149" i="88"/>
  <c r="O149" i="88"/>
  <c r="N149" i="88"/>
  <c r="M149" i="88"/>
  <c r="L149" i="88"/>
  <c r="K149" i="88"/>
  <c r="J149" i="88"/>
  <c r="I149" i="88"/>
  <c r="H149" i="88"/>
  <c r="G149" i="88"/>
  <c r="F149" i="88"/>
  <c r="E149" i="88"/>
  <c r="D149" i="88"/>
  <c r="C149" i="88"/>
  <c r="B149" i="88"/>
  <c r="BA148" i="88"/>
  <c r="AZ148" i="88"/>
  <c r="AY148" i="88"/>
  <c r="AX148" i="88"/>
  <c r="AW148" i="88"/>
  <c r="AV148" i="88"/>
  <c r="AU148" i="88"/>
  <c r="AT148" i="88"/>
  <c r="AS148" i="88"/>
  <c r="AR148" i="88"/>
  <c r="AQ148" i="88"/>
  <c r="AP148" i="88"/>
  <c r="AO148" i="88"/>
  <c r="AN148" i="88"/>
  <c r="AM148" i="88"/>
  <c r="AL148" i="88"/>
  <c r="AK148" i="88"/>
  <c r="AJ148" i="88"/>
  <c r="AI148" i="88"/>
  <c r="AH148" i="88"/>
  <c r="AG148" i="88"/>
  <c r="AF148" i="88"/>
  <c r="AE148" i="88"/>
  <c r="AD148" i="88"/>
  <c r="AC148" i="88"/>
  <c r="AB148" i="88"/>
  <c r="AA148" i="88"/>
  <c r="Z148" i="88"/>
  <c r="Y148" i="88"/>
  <c r="X148" i="88"/>
  <c r="W148" i="88"/>
  <c r="V148" i="88"/>
  <c r="U148" i="88"/>
  <c r="T148" i="88"/>
  <c r="S148" i="88"/>
  <c r="R148" i="88"/>
  <c r="Q148" i="88"/>
  <c r="P148" i="88"/>
  <c r="O148" i="88"/>
  <c r="N148" i="88"/>
  <c r="M148" i="88"/>
  <c r="L148" i="88"/>
  <c r="K148" i="88"/>
  <c r="J148" i="88"/>
  <c r="I148" i="88"/>
  <c r="H148" i="88"/>
  <c r="G148" i="88"/>
  <c r="F148" i="88"/>
  <c r="E148" i="88"/>
  <c r="D148" i="88"/>
  <c r="C148" i="88"/>
  <c r="B148" i="88"/>
  <c r="BA147" i="88"/>
  <c r="AZ147" i="88"/>
  <c r="AY147" i="88"/>
  <c r="AX147" i="88"/>
  <c r="AW147" i="88"/>
  <c r="AV147" i="88"/>
  <c r="AU147" i="88"/>
  <c r="AT147" i="88"/>
  <c r="AS147" i="88"/>
  <c r="AR147" i="88"/>
  <c r="AQ147" i="88"/>
  <c r="AP147" i="88"/>
  <c r="AO147" i="88"/>
  <c r="AN147" i="88"/>
  <c r="AM147" i="88"/>
  <c r="AL147" i="88"/>
  <c r="AK147" i="88"/>
  <c r="AJ147" i="88"/>
  <c r="AI147" i="88"/>
  <c r="AH147" i="88"/>
  <c r="AG147" i="88"/>
  <c r="AF147" i="88"/>
  <c r="AE147" i="88"/>
  <c r="AD147" i="88"/>
  <c r="AC147" i="88"/>
  <c r="AB147" i="88"/>
  <c r="AA147" i="88"/>
  <c r="Z147" i="88"/>
  <c r="Y147" i="88"/>
  <c r="X147" i="88"/>
  <c r="W147" i="88"/>
  <c r="V147" i="88"/>
  <c r="U147" i="88"/>
  <c r="T147" i="88"/>
  <c r="S147" i="88"/>
  <c r="R147" i="88"/>
  <c r="Q147" i="88"/>
  <c r="P147" i="88"/>
  <c r="O147" i="88"/>
  <c r="N147" i="88"/>
  <c r="M147" i="88"/>
  <c r="L147" i="88"/>
  <c r="K147" i="88"/>
  <c r="J147" i="88"/>
  <c r="I147" i="88"/>
  <c r="H147" i="88"/>
  <c r="G147" i="88"/>
  <c r="F147" i="88"/>
  <c r="E147" i="88"/>
  <c r="D147" i="88"/>
  <c r="C147" i="88"/>
  <c r="B147" i="88"/>
  <c r="BA146" i="88"/>
  <c r="AZ146" i="88"/>
  <c r="AY146" i="88"/>
  <c r="AX146" i="88"/>
  <c r="AW146" i="88"/>
  <c r="AV146" i="88"/>
  <c r="AU146" i="88"/>
  <c r="AT146" i="88"/>
  <c r="AS146" i="88"/>
  <c r="AR146" i="88"/>
  <c r="AQ146" i="88"/>
  <c r="AP146" i="88"/>
  <c r="AO146" i="88"/>
  <c r="AN146" i="88"/>
  <c r="AM146" i="88"/>
  <c r="AL146" i="88"/>
  <c r="AK146" i="88"/>
  <c r="AJ146" i="88"/>
  <c r="AI146" i="88"/>
  <c r="AH146" i="88"/>
  <c r="AG146" i="88"/>
  <c r="AF146" i="88"/>
  <c r="AE146" i="88"/>
  <c r="AD146" i="88"/>
  <c r="AC146" i="88"/>
  <c r="AB146" i="88"/>
  <c r="AA146" i="88"/>
  <c r="Z146" i="88"/>
  <c r="Y146" i="88"/>
  <c r="X146" i="88"/>
  <c r="W146" i="88"/>
  <c r="V146" i="88"/>
  <c r="U146" i="88"/>
  <c r="T146" i="88"/>
  <c r="S146" i="88"/>
  <c r="R146" i="88"/>
  <c r="Q146" i="88"/>
  <c r="P146" i="88"/>
  <c r="O146" i="88"/>
  <c r="N146" i="88"/>
  <c r="M146" i="88"/>
  <c r="L146" i="88"/>
  <c r="K146" i="88"/>
  <c r="J146" i="88"/>
  <c r="I146" i="88"/>
  <c r="H146" i="88"/>
  <c r="G146" i="88"/>
  <c r="F146" i="88"/>
  <c r="E146" i="88"/>
  <c r="D146" i="88"/>
  <c r="C146" i="88"/>
  <c r="B146" i="88"/>
  <c r="BA145" i="88"/>
  <c r="AZ145" i="88"/>
  <c r="AY145" i="88"/>
  <c r="AX145" i="88"/>
  <c r="AW145" i="88"/>
  <c r="AV145" i="88"/>
  <c r="AU145" i="88"/>
  <c r="AT145" i="88"/>
  <c r="AS145" i="88"/>
  <c r="AR145" i="88"/>
  <c r="AQ145" i="88"/>
  <c r="AP145" i="88"/>
  <c r="AO145" i="88"/>
  <c r="AN145" i="88"/>
  <c r="AM145" i="88"/>
  <c r="AL145" i="88"/>
  <c r="AK145" i="88"/>
  <c r="AJ145" i="88"/>
  <c r="AI145" i="88"/>
  <c r="AH145" i="88"/>
  <c r="AG145" i="88"/>
  <c r="AF145" i="88"/>
  <c r="AE145" i="88"/>
  <c r="AD145" i="88"/>
  <c r="AC145" i="88"/>
  <c r="AB145" i="88"/>
  <c r="AA145" i="88"/>
  <c r="Z145" i="88"/>
  <c r="Y145" i="88"/>
  <c r="X145" i="88"/>
  <c r="W145" i="88"/>
  <c r="V145" i="88"/>
  <c r="U145" i="88"/>
  <c r="T145" i="88"/>
  <c r="S145" i="88"/>
  <c r="R145" i="88"/>
  <c r="Q145" i="88"/>
  <c r="P145" i="88"/>
  <c r="O145" i="88"/>
  <c r="N145" i="88"/>
  <c r="M145" i="88"/>
  <c r="L145" i="88"/>
  <c r="K145" i="88"/>
  <c r="J145" i="88"/>
  <c r="I145" i="88"/>
  <c r="H145" i="88"/>
  <c r="G145" i="88"/>
  <c r="F145" i="88"/>
  <c r="E145" i="88"/>
  <c r="D145" i="88"/>
  <c r="C145" i="88"/>
  <c r="B145" i="88"/>
  <c r="BA144" i="88"/>
  <c r="AZ144" i="88"/>
  <c r="AY144" i="88"/>
  <c r="AX144" i="88"/>
  <c r="AW144" i="88"/>
  <c r="AV144" i="88"/>
  <c r="AU144" i="88"/>
  <c r="AT144" i="88"/>
  <c r="AS144" i="88"/>
  <c r="AR144" i="88"/>
  <c r="AQ144" i="88"/>
  <c r="AP144" i="88"/>
  <c r="AO144" i="88"/>
  <c r="AN144" i="88"/>
  <c r="AM144" i="88"/>
  <c r="AL144" i="88"/>
  <c r="AK144" i="88"/>
  <c r="AJ144" i="88"/>
  <c r="AI144" i="88"/>
  <c r="AH144" i="88"/>
  <c r="AG144" i="88"/>
  <c r="AF144" i="88"/>
  <c r="AE144" i="88"/>
  <c r="AD144" i="88"/>
  <c r="AC144" i="88"/>
  <c r="AB144" i="88"/>
  <c r="AA144" i="88"/>
  <c r="Z144" i="88"/>
  <c r="Y144" i="88"/>
  <c r="X144" i="88"/>
  <c r="W144" i="88"/>
  <c r="V144" i="88"/>
  <c r="U144" i="88"/>
  <c r="T144" i="88"/>
  <c r="S144" i="88"/>
  <c r="R144" i="88"/>
  <c r="Q144" i="88"/>
  <c r="P144" i="88"/>
  <c r="O144" i="88"/>
  <c r="N144" i="88"/>
  <c r="M144" i="88"/>
  <c r="L144" i="88"/>
  <c r="K144" i="88"/>
  <c r="J144" i="88"/>
  <c r="I144" i="88"/>
  <c r="H144" i="88"/>
  <c r="G144" i="88"/>
  <c r="F144" i="88"/>
  <c r="E144" i="88"/>
  <c r="D144" i="88"/>
  <c r="C144" i="88"/>
  <c r="B144" i="88"/>
  <c r="BA143" i="88"/>
  <c r="AZ143" i="88"/>
  <c r="AY143" i="88"/>
  <c r="AX143" i="88"/>
  <c r="AW143" i="88"/>
  <c r="AV143" i="88"/>
  <c r="AU143" i="88"/>
  <c r="AT143" i="88"/>
  <c r="AS143" i="88"/>
  <c r="AR143" i="88"/>
  <c r="AQ143" i="88"/>
  <c r="AP143" i="88"/>
  <c r="AO143" i="88"/>
  <c r="AN143" i="88"/>
  <c r="AM143" i="88"/>
  <c r="AL143" i="88"/>
  <c r="AK143" i="88"/>
  <c r="AJ143" i="88"/>
  <c r="AI143" i="88"/>
  <c r="AH143" i="88"/>
  <c r="AG143" i="88"/>
  <c r="AF143" i="88"/>
  <c r="AE143" i="88"/>
  <c r="AD143" i="88"/>
  <c r="AC143" i="88"/>
  <c r="AB143" i="88"/>
  <c r="AA143" i="88"/>
  <c r="Z143" i="88"/>
  <c r="Y143" i="88"/>
  <c r="X143" i="88"/>
  <c r="W143" i="88"/>
  <c r="V143" i="88"/>
  <c r="U143" i="88"/>
  <c r="T143" i="88"/>
  <c r="S143" i="88"/>
  <c r="R143" i="88"/>
  <c r="Q143" i="88"/>
  <c r="P143" i="88"/>
  <c r="O143" i="88"/>
  <c r="N143" i="88"/>
  <c r="M143" i="88"/>
  <c r="L143" i="88"/>
  <c r="K143" i="88"/>
  <c r="J143" i="88"/>
  <c r="I143" i="88"/>
  <c r="H143" i="88"/>
  <c r="G143" i="88"/>
  <c r="F143" i="88"/>
  <c r="E143" i="88"/>
  <c r="D143" i="88"/>
  <c r="C143" i="88"/>
  <c r="B143" i="88"/>
  <c r="BA142" i="88"/>
  <c r="AZ142" i="88"/>
  <c r="AY142" i="88"/>
  <c r="AX142" i="88"/>
  <c r="AW142" i="88"/>
  <c r="AV142" i="88"/>
  <c r="AU142" i="88"/>
  <c r="AT142" i="88"/>
  <c r="AS142" i="88"/>
  <c r="AR142" i="88"/>
  <c r="AQ142" i="88"/>
  <c r="AP142" i="88"/>
  <c r="AO142" i="88"/>
  <c r="AN142" i="88"/>
  <c r="AM142" i="88"/>
  <c r="AL142" i="88"/>
  <c r="AK142" i="88"/>
  <c r="AJ142" i="88"/>
  <c r="AI142" i="88"/>
  <c r="AH142" i="88"/>
  <c r="AG142" i="88"/>
  <c r="AF142" i="88"/>
  <c r="AE142" i="88"/>
  <c r="AD142" i="88"/>
  <c r="AC142" i="88"/>
  <c r="AB142" i="88"/>
  <c r="AA142" i="88"/>
  <c r="Z142" i="88"/>
  <c r="Y142" i="88"/>
  <c r="X142" i="88"/>
  <c r="W142" i="88"/>
  <c r="V142" i="88"/>
  <c r="U142" i="88"/>
  <c r="T142" i="88"/>
  <c r="S142" i="88"/>
  <c r="R142" i="88"/>
  <c r="Q142" i="88"/>
  <c r="P142" i="88"/>
  <c r="O142" i="88"/>
  <c r="N142" i="88"/>
  <c r="M142" i="88"/>
  <c r="L142" i="88"/>
  <c r="K142" i="88"/>
  <c r="J142" i="88"/>
  <c r="I142" i="88"/>
  <c r="H142" i="88"/>
  <c r="G142" i="88"/>
  <c r="F142" i="88"/>
  <c r="E142" i="88"/>
  <c r="D142" i="88"/>
  <c r="C142" i="88"/>
  <c r="B142" i="88"/>
  <c r="BA141" i="88"/>
  <c r="AZ141" i="88"/>
  <c r="AY141" i="88"/>
  <c r="AX141" i="88"/>
  <c r="AW141" i="88"/>
  <c r="AV141" i="88"/>
  <c r="AU141" i="88"/>
  <c r="AT141" i="88"/>
  <c r="AS141" i="88"/>
  <c r="AR141" i="88"/>
  <c r="AQ141" i="88"/>
  <c r="AP141" i="88"/>
  <c r="AO141" i="88"/>
  <c r="AN141" i="88"/>
  <c r="AM141" i="88"/>
  <c r="AL141" i="88"/>
  <c r="AK141" i="88"/>
  <c r="AJ141" i="88"/>
  <c r="AI141" i="88"/>
  <c r="AH141" i="88"/>
  <c r="AG141" i="88"/>
  <c r="AF141" i="88"/>
  <c r="AE141" i="88"/>
  <c r="AD141" i="88"/>
  <c r="AC141" i="88"/>
  <c r="AB141" i="88"/>
  <c r="AA141" i="88"/>
  <c r="Z141" i="88"/>
  <c r="Y141" i="88"/>
  <c r="X141" i="88"/>
  <c r="W141" i="88"/>
  <c r="V141" i="88"/>
  <c r="U141" i="88"/>
  <c r="T141" i="88"/>
  <c r="S141" i="88"/>
  <c r="R141" i="88"/>
  <c r="Q141" i="88"/>
  <c r="P141" i="88"/>
  <c r="O141" i="88"/>
  <c r="N141" i="88"/>
  <c r="M141" i="88"/>
  <c r="L141" i="88"/>
  <c r="K141" i="88"/>
  <c r="J141" i="88"/>
  <c r="I141" i="88"/>
  <c r="H141" i="88"/>
  <c r="G141" i="88"/>
  <c r="F141" i="88"/>
  <c r="E141" i="88"/>
  <c r="D141" i="88"/>
  <c r="C141" i="88"/>
  <c r="B141" i="88"/>
  <c r="BA140" i="88"/>
  <c r="AZ140" i="88"/>
  <c r="AY140" i="88"/>
  <c r="AX140" i="88"/>
  <c r="AW140" i="88"/>
  <c r="AV140" i="88"/>
  <c r="AU140" i="88"/>
  <c r="AT140" i="88"/>
  <c r="AS140" i="88"/>
  <c r="AR140" i="88"/>
  <c r="AQ140" i="88"/>
  <c r="AP140" i="88"/>
  <c r="AO140" i="88"/>
  <c r="AN140" i="88"/>
  <c r="AM140" i="88"/>
  <c r="AL140" i="88"/>
  <c r="AK140" i="88"/>
  <c r="AJ140" i="88"/>
  <c r="AI140" i="88"/>
  <c r="AH140" i="88"/>
  <c r="AG140" i="88"/>
  <c r="AF140" i="88"/>
  <c r="AE140" i="88"/>
  <c r="AD140" i="88"/>
  <c r="AC140" i="88"/>
  <c r="AB140" i="88"/>
  <c r="AA140" i="88"/>
  <c r="Z140" i="88"/>
  <c r="Y140" i="88"/>
  <c r="X140" i="88"/>
  <c r="W140" i="88"/>
  <c r="V140" i="88"/>
  <c r="U140" i="88"/>
  <c r="T140" i="88"/>
  <c r="S140" i="88"/>
  <c r="R140" i="88"/>
  <c r="Q140" i="88"/>
  <c r="P140" i="88"/>
  <c r="O140" i="88"/>
  <c r="N140" i="88"/>
  <c r="M140" i="88"/>
  <c r="L140" i="88"/>
  <c r="K140" i="88"/>
  <c r="J140" i="88"/>
  <c r="I140" i="88"/>
  <c r="H140" i="88"/>
  <c r="G140" i="88"/>
  <c r="F140" i="88"/>
  <c r="E140" i="88"/>
  <c r="D140" i="88"/>
  <c r="C140" i="88"/>
  <c r="B140" i="88"/>
  <c r="BA139" i="88"/>
  <c r="AZ139" i="88"/>
  <c r="AY139" i="88"/>
  <c r="AX139" i="88"/>
  <c r="AW139" i="88"/>
  <c r="AV139" i="88"/>
  <c r="AU139" i="88"/>
  <c r="AT139" i="88"/>
  <c r="AS139" i="88"/>
  <c r="AR139" i="88"/>
  <c r="AQ139" i="88"/>
  <c r="AP139" i="88"/>
  <c r="AO139" i="88"/>
  <c r="AN139" i="88"/>
  <c r="AM139" i="88"/>
  <c r="AL139" i="88"/>
  <c r="AK139" i="88"/>
  <c r="AJ139" i="88"/>
  <c r="AI139" i="88"/>
  <c r="AH139" i="88"/>
  <c r="AG139" i="88"/>
  <c r="AF139" i="88"/>
  <c r="AE139" i="88"/>
  <c r="AD139" i="88"/>
  <c r="AC139" i="88"/>
  <c r="AB139" i="88"/>
  <c r="AA139" i="88"/>
  <c r="Z139" i="88"/>
  <c r="Y139" i="88"/>
  <c r="X139" i="88"/>
  <c r="W139" i="88"/>
  <c r="V139" i="88"/>
  <c r="U139" i="88"/>
  <c r="T139" i="88"/>
  <c r="S139" i="88"/>
  <c r="R139" i="88"/>
  <c r="Q139" i="88"/>
  <c r="P139" i="88"/>
  <c r="O139" i="88"/>
  <c r="N139" i="88"/>
  <c r="M139" i="88"/>
  <c r="L139" i="88"/>
  <c r="K139" i="88"/>
  <c r="J139" i="88"/>
  <c r="I139" i="88"/>
  <c r="H139" i="88"/>
  <c r="G139" i="88"/>
  <c r="F139" i="88"/>
  <c r="E139" i="88"/>
  <c r="D139" i="88"/>
  <c r="C139" i="88"/>
  <c r="B139" i="88"/>
  <c r="BA138" i="88"/>
  <c r="AZ138" i="88"/>
  <c r="AY138" i="88"/>
  <c r="AX138" i="88"/>
  <c r="AW138" i="88"/>
  <c r="AV138" i="88"/>
  <c r="AU138" i="88"/>
  <c r="AT138" i="88"/>
  <c r="AS138" i="88"/>
  <c r="AR138" i="88"/>
  <c r="AQ138" i="88"/>
  <c r="AP138" i="88"/>
  <c r="AO138" i="88"/>
  <c r="AN138" i="88"/>
  <c r="AM138" i="88"/>
  <c r="AL138" i="88"/>
  <c r="AK138" i="88"/>
  <c r="AJ138" i="88"/>
  <c r="AI138" i="88"/>
  <c r="AH138" i="88"/>
  <c r="AG138" i="88"/>
  <c r="AF138" i="88"/>
  <c r="AE138" i="88"/>
  <c r="AD138" i="88"/>
  <c r="AC138" i="88"/>
  <c r="AB138" i="88"/>
  <c r="AA138" i="88"/>
  <c r="Z138" i="88"/>
  <c r="Y138" i="88"/>
  <c r="X138" i="88"/>
  <c r="W138" i="88"/>
  <c r="V138" i="88"/>
  <c r="U138" i="88"/>
  <c r="T138" i="88"/>
  <c r="S138" i="88"/>
  <c r="R138" i="88"/>
  <c r="Q138" i="88"/>
  <c r="P138" i="88"/>
  <c r="O138" i="88"/>
  <c r="N138" i="88"/>
  <c r="M138" i="88"/>
  <c r="L138" i="88"/>
  <c r="K138" i="88"/>
  <c r="J138" i="88"/>
  <c r="I138" i="88"/>
  <c r="H138" i="88"/>
  <c r="G138" i="88"/>
  <c r="F138" i="88"/>
  <c r="E138" i="88"/>
  <c r="D138" i="88"/>
  <c r="C138" i="88"/>
  <c r="B138" i="88"/>
  <c r="BA137" i="88"/>
  <c r="AZ137" i="88"/>
  <c r="AY137" i="88"/>
  <c r="AX137" i="88"/>
  <c r="AW137" i="88"/>
  <c r="AV137" i="88"/>
  <c r="AU137" i="88"/>
  <c r="AT137" i="88"/>
  <c r="AS137" i="88"/>
  <c r="AR137" i="88"/>
  <c r="AQ137" i="88"/>
  <c r="AP137" i="88"/>
  <c r="AO137" i="88"/>
  <c r="AN137" i="88"/>
  <c r="AM137" i="88"/>
  <c r="AL137" i="88"/>
  <c r="AK137" i="88"/>
  <c r="AJ137" i="88"/>
  <c r="AI137" i="88"/>
  <c r="AH137" i="88"/>
  <c r="AG137" i="88"/>
  <c r="AF137" i="88"/>
  <c r="AE137" i="88"/>
  <c r="AD137" i="88"/>
  <c r="AC137" i="88"/>
  <c r="AB137" i="88"/>
  <c r="AA137" i="88"/>
  <c r="Z137" i="88"/>
  <c r="Y137" i="88"/>
  <c r="X137" i="88"/>
  <c r="W137" i="88"/>
  <c r="V137" i="88"/>
  <c r="U137" i="88"/>
  <c r="T137" i="88"/>
  <c r="S137" i="88"/>
  <c r="R137" i="88"/>
  <c r="Q137" i="88"/>
  <c r="P137" i="88"/>
  <c r="O137" i="88"/>
  <c r="N137" i="88"/>
  <c r="M137" i="88"/>
  <c r="L137" i="88"/>
  <c r="K137" i="88"/>
  <c r="J137" i="88"/>
  <c r="I137" i="88"/>
  <c r="H137" i="88"/>
  <c r="G137" i="88"/>
  <c r="F137" i="88"/>
  <c r="E137" i="88"/>
  <c r="D137" i="88"/>
  <c r="C137" i="88"/>
  <c r="B137" i="88"/>
  <c r="BA136" i="88"/>
  <c r="AZ136" i="88"/>
  <c r="AY136" i="88"/>
  <c r="AX136" i="88"/>
  <c r="AW136" i="88"/>
  <c r="AV136" i="88"/>
  <c r="AU136" i="88"/>
  <c r="AT136" i="88"/>
  <c r="AS136" i="88"/>
  <c r="AR136" i="88"/>
  <c r="AQ136" i="88"/>
  <c r="AP136" i="88"/>
  <c r="AO136" i="88"/>
  <c r="AN136" i="88"/>
  <c r="AM136" i="88"/>
  <c r="AL136" i="88"/>
  <c r="AK136" i="88"/>
  <c r="AJ136" i="88"/>
  <c r="AI136" i="88"/>
  <c r="AH136" i="88"/>
  <c r="AG136" i="88"/>
  <c r="AF136" i="88"/>
  <c r="AE136" i="88"/>
  <c r="AD136" i="88"/>
  <c r="AC136" i="88"/>
  <c r="AB136" i="88"/>
  <c r="AA136" i="88"/>
  <c r="Z136" i="88"/>
  <c r="Y136" i="88"/>
  <c r="X136" i="88"/>
  <c r="W136" i="88"/>
  <c r="V136" i="88"/>
  <c r="U136" i="88"/>
  <c r="T136" i="88"/>
  <c r="S136" i="88"/>
  <c r="R136" i="88"/>
  <c r="Q136" i="88"/>
  <c r="P136" i="88"/>
  <c r="O136" i="88"/>
  <c r="N136" i="88"/>
  <c r="M136" i="88"/>
  <c r="L136" i="88"/>
  <c r="K136" i="88"/>
  <c r="J136" i="88"/>
  <c r="I136" i="88"/>
  <c r="H136" i="88"/>
  <c r="G136" i="88"/>
  <c r="F136" i="88"/>
  <c r="E136" i="88"/>
  <c r="D136" i="88"/>
  <c r="C136" i="88"/>
  <c r="B136" i="88"/>
  <c r="BA135" i="88"/>
  <c r="AZ135" i="88"/>
  <c r="AY135" i="88"/>
  <c r="AX135" i="88"/>
  <c r="AW135" i="88"/>
  <c r="AV135" i="88"/>
  <c r="AU135" i="88"/>
  <c r="AT135" i="88"/>
  <c r="AS135" i="88"/>
  <c r="AR135" i="88"/>
  <c r="AQ135" i="88"/>
  <c r="AP135" i="88"/>
  <c r="AO135" i="88"/>
  <c r="AN135" i="88"/>
  <c r="AM135" i="88"/>
  <c r="AL135" i="88"/>
  <c r="AK135" i="88"/>
  <c r="AJ135" i="88"/>
  <c r="AI135" i="88"/>
  <c r="AH135" i="88"/>
  <c r="AG135" i="88"/>
  <c r="AF135" i="88"/>
  <c r="AE135" i="88"/>
  <c r="AD135" i="88"/>
  <c r="AC135" i="88"/>
  <c r="AB135" i="88"/>
  <c r="AA135" i="88"/>
  <c r="Z135" i="88"/>
  <c r="Y135" i="88"/>
  <c r="X135" i="88"/>
  <c r="W135" i="88"/>
  <c r="V135" i="88"/>
  <c r="U135" i="88"/>
  <c r="T135" i="88"/>
  <c r="S135" i="88"/>
  <c r="R135" i="88"/>
  <c r="Q135" i="88"/>
  <c r="P135" i="88"/>
  <c r="O135" i="88"/>
  <c r="N135" i="88"/>
  <c r="M135" i="88"/>
  <c r="L135" i="88"/>
  <c r="K135" i="88"/>
  <c r="J135" i="88"/>
  <c r="I135" i="88"/>
  <c r="H135" i="88"/>
  <c r="G135" i="88"/>
  <c r="F135" i="88"/>
  <c r="E135" i="88"/>
  <c r="D135" i="88"/>
  <c r="C135" i="88"/>
  <c r="B135" i="88"/>
  <c r="BA134" i="88"/>
  <c r="AZ134" i="88"/>
  <c r="AY134" i="88"/>
  <c r="AX134" i="88"/>
  <c r="AW134" i="88"/>
  <c r="AV134" i="88"/>
  <c r="AU134" i="88"/>
  <c r="AT134" i="88"/>
  <c r="AS134" i="88"/>
  <c r="AR134" i="88"/>
  <c r="AQ134" i="88"/>
  <c r="AP134" i="88"/>
  <c r="AO134" i="88"/>
  <c r="AN134" i="88"/>
  <c r="AM134" i="88"/>
  <c r="AL134" i="88"/>
  <c r="AK134" i="88"/>
  <c r="AJ134" i="88"/>
  <c r="AI134" i="88"/>
  <c r="AH134" i="88"/>
  <c r="AG134" i="88"/>
  <c r="AF134" i="88"/>
  <c r="AE134" i="88"/>
  <c r="AD134" i="88"/>
  <c r="AC134" i="88"/>
  <c r="AB134" i="88"/>
  <c r="AA134" i="88"/>
  <c r="Z134" i="88"/>
  <c r="Y134" i="88"/>
  <c r="X134" i="88"/>
  <c r="W134" i="88"/>
  <c r="V134" i="88"/>
  <c r="U134" i="88"/>
  <c r="T134" i="88"/>
  <c r="S134" i="88"/>
  <c r="R134" i="88"/>
  <c r="Q134" i="88"/>
  <c r="P134" i="88"/>
  <c r="O134" i="88"/>
  <c r="N134" i="88"/>
  <c r="M134" i="88"/>
  <c r="L134" i="88"/>
  <c r="K134" i="88"/>
  <c r="J134" i="88"/>
  <c r="I134" i="88"/>
  <c r="H134" i="88"/>
  <c r="G134" i="88"/>
  <c r="F134" i="88"/>
  <c r="E134" i="88"/>
  <c r="D134" i="88"/>
  <c r="C134" i="88"/>
  <c r="B134" i="88"/>
  <c r="BA133" i="88"/>
  <c r="AZ133" i="88"/>
  <c r="AY133" i="88"/>
  <c r="AX133" i="88"/>
  <c r="AW133" i="88"/>
  <c r="AV133" i="88"/>
  <c r="AU133" i="88"/>
  <c r="AT133" i="88"/>
  <c r="AS133" i="88"/>
  <c r="AR133" i="88"/>
  <c r="AQ133" i="88"/>
  <c r="AP133" i="88"/>
  <c r="AO133" i="88"/>
  <c r="AN133" i="88"/>
  <c r="AM133" i="88"/>
  <c r="AL133" i="88"/>
  <c r="AK133" i="88"/>
  <c r="AJ133" i="88"/>
  <c r="AI133" i="88"/>
  <c r="AH133" i="88"/>
  <c r="AG133" i="88"/>
  <c r="AF133" i="88"/>
  <c r="AE133" i="88"/>
  <c r="AD133" i="88"/>
  <c r="AC133" i="88"/>
  <c r="AB133" i="88"/>
  <c r="AA133" i="88"/>
  <c r="Z133" i="88"/>
  <c r="Y133" i="88"/>
  <c r="X133" i="88"/>
  <c r="W133" i="88"/>
  <c r="V133" i="88"/>
  <c r="U133" i="88"/>
  <c r="T133" i="88"/>
  <c r="S133" i="88"/>
  <c r="R133" i="88"/>
  <c r="Q133" i="88"/>
  <c r="P133" i="88"/>
  <c r="O133" i="88"/>
  <c r="N133" i="88"/>
  <c r="M133" i="88"/>
  <c r="L133" i="88"/>
  <c r="K133" i="88"/>
  <c r="J133" i="88"/>
  <c r="I133" i="88"/>
  <c r="H133" i="88"/>
  <c r="G133" i="88"/>
  <c r="F133" i="88"/>
  <c r="E133" i="88"/>
  <c r="D133" i="88"/>
  <c r="C133" i="88"/>
  <c r="B133" i="88"/>
  <c r="BA132" i="88"/>
  <c r="AZ132" i="88"/>
  <c r="AY132" i="88"/>
  <c r="AX132" i="88"/>
  <c r="AW132" i="88"/>
  <c r="AV132" i="88"/>
  <c r="AU132" i="88"/>
  <c r="AT132" i="88"/>
  <c r="AS132" i="88"/>
  <c r="AR132" i="88"/>
  <c r="AQ132" i="88"/>
  <c r="AP132" i="88"/>
  <c r="AO132" i="88"/>
  <c r="AN132" i="88"/>
  <c r="AM132" i="88"/>
  <c r="AL132" i="88"/>
  <c r="AK132" i="88"/>
  <c r="AJ132" i="88"/>
  <c r="AI132" i="88"/>
  <c r="AH132" i="88"/>
  <c r="AG132" i="88"/>
  <c r="AF132" i="88"/>
  <c r="AE132" i="88"/>
  <c r="AD132" i="88"/>
  <c r="AC132" i="88"/>
  <c r="AB132" i="88"/>
  <c r="AA132" i="88"/>
  <c r="Z132" i="88"/>
  <c r="Y132" i="88"/>
  <c r="X132" i="88"/>
  <c r="W132" i="88"/>
  <c r="V132" i="88"/>
  <c r="U132" i="88"/>
  <c r="T132" i="88"/>
  <c r="S132" i="88"/>
  <c r="R132" i="88"/>
  <c r="Q132" i="88"/>
  <c r="P132" i="88"/>
  <c r="O132" i="88"/>
  <c r="N132" i="88"/>
  <c r="M132" i="88"/>
  <c r="L132" i="88"/>
  <c r="K132" i="88"/>
  <c r="J132" i="88"/>
  <c r="I132" i="88"/>
  <c r="H132" i="88"/>
  <c r="G132" i="88"/>
  <c r="F132" i="88"/>
  <c r="E132" i="88"/>
  <c r="D132" i="88"/>
  <c r="C132" i="88"/>
  <c r="B132" i="88"/>
  <c r="BA131" i="88"/>
  <c r="AZ131" i="88"/>
  <c r="AY131" i="88"/>
  <c r="AX131" i="88"/>
  <c r="AW131" i="88"/>
  <c r="AV131" i="88"/>
  <c r="AU131" i="88"/>
  <c r="AT131" i="88"/>
  <c r="AS131" i="88"/>
  <c r="AR131" i="88"/>
  <c r="AQ131" i="88"/>
  <c r="AP131" i="88"/>
  <c r="AO131" i="88"/>
  <c r="AN131" i="88"/>
  <c r="AM131" i="88"/>
  <c r="AL131" i="88"/>
  <c r="AK131" i="88"/>
  <c r="AJ131" i="88"/>
  <c r="AI131" i="88"/>
  <c r="AH131" i="88"/>
  <c r="AG131" i="88"/>
  <c r="AF131" i="88"/>
  <c r="AE131" i="88"/>
  <c r="AD131" i="88"/>
  <c r="AC131" i="88"/>
  <c r="AB131" i="88"/>
  <c r="AA131" i="88"/>
  <c r="Z131" i="88"/>
  <c r="Y131" i="88"/>
  <c r="X131" i="88"/>
  <c r="W131" i="88"/>
  <c r="V131" i="88"/>
  <c r="U131" i="88"/>
  <c r="T131" i="88"/>
  <c r="S131" i="88"/>
  <c r="R131" i="88"/>
  <c r="Q131" i="88"/>
  <c r="P131" i="88"/>
  <c r="O131" i="88"/>
  <c r="N131" i="88"/>
  <c r="M131" i="88"/>
  <c r="L131" i="88"/>
  <c r="K131" i="88"/>
  <c r="J131" i="88"/>
  <c r="I131" i="88"/>
  <c r="H131" i="88"/>
  <c r="G131" i="88"/>
  <c r="F131" i="88"/>
  <c r="E131" i="88"/>
  <c r="D131" i="88"/>
  <c r="C131" i="88"/>
  <c r="B131" i="88"/>
  <c r="BA130" i="88"/>
  <c r="AZ130" i="88"/>
  <c r="AY130" i="88"/>
  <c r="AX130" i="88"/>
  <c r="AW130" i="88"/>
  <c r="AV130" i="88"/>
  <c r="AU130" i="88"/>
  <c r="AT130" i="88"/>
  <c r="AS130" i="88"/>
  <c r="AR130" i="88"/>
  <c r="AQ130" i="88"/>
  <c r="AP130" i="88"/>
  <c r="AO130" i="88"/>
  <c r="AN130" i="88"/>
  <c r="AM130" i="88"/>
  <c r="AL130" i="88"/>
  <c r="AK130" i="88"/>
  <c r="AJ130" i="88"/>
  <c r="AI130" i="88"/>
  <c r="AH130" i="88"/>
  <c r="AG130" i="88"/>
  <c r="AF130" i="88"/>
  <c r="AE130" i="88"/>
  <c r="AD130" i="88"/>
  <c r="AC130" i="88"/>
  <c r="AB130" i="88"/>
  <c r="AA130" i="88"/>
  <c r="Z130" i="88"/>
  <c r="Y130" i="88"/>
  <c r="X130" i="88"/>
  <c r="W130" i="88"/>
  <c r="V130" i="88"/>
  <c r="U130" i="88"/>
  <c r="T130" i="88"/>
  <c r="S130" i="88"/>
  <c r="R130" i="88"/>
  <c r="Q130" i="88"/>
  <c r="P130" i="88"/>
  <c r="O130" i="88"/>
  <c r="N130" i="88"/>
  <c r="M130" i="88"/>
  <c r="L130" i="88"/>
  <c r="K130" i="88"/>
  <c r="J130" i="88"/>
  <c r="I130" i="88"/>
  <c r="H130" i="88"/>
  <c r="G130" i="88"/>
  <c r="F130" i="88"/>
  <c r="E130" i="88"/>
  <c r="D130" i="88"/>
  <c r="C130" i="88"/>
  <c r="B130" i="88"/>
  <c r="BA129" i="88"/>
  <c r="AZ129" i="88"/>
  <c r="AY129" i="88"/>
  <c r="AX129" i="88"/>
  <c r="AW129" i="88"/>
  <c r="AV129" i="88"/>
  <c r="AU129" i="88"/>
  <c r="AT129" i="88"/>
  <c r="AS129" i="88"/>
  <c r="AR129" i="88"/>
  <c r="AQ129" i="88"/>
  <c r="AP129" i="88"/>
  <c r="AO129" i="88"/>
  <c r="AN129" i="88"/>
  <c r="AM129" i="88"/>
  <c r="AL129" i="88"/>
  <c r="AK129" i="88"/>
  <c r="AJ129" i="88"/>
  <c r="AI129" i="88"/>
  <c r="AH129" i="88"/>
  <c r="AG129" i="88"/>
  <c r="AF129" i="88"/>
  <c r="AE129" i="88"/>
  <c r="AD129" i="88"/>
  <c r="AC129" i="88"/>
  <c r="AB129" i="88"/>
  <c r="AA129" i="88"/>
  <c r="Z129" i="88"/>
  <c r="Y129" i="88"/>
  <c r="X129" i="88"/>
  <c r="W129" i="88"/>
  <c r="V129" i="88"/>
  <c r="U129" i="88"/>
  <c r="T129" i="88"/>
  <c r="S129" i="88"/>
  <c r="R129" i="88"/>
  <c r="Q129" i="88"/>
  <c r="P129" i="88"/>
  <c r="O129" i="88"/>
  <c r="N129" i="88"/>
  <c r="M129" i="88"/>
  <c r="L129" i="88"/>
  <c r="K129" i="88"/>
  <c r="J129" i="88"/>
  <c r="I129" i="88"/>
  <c r="H129" i="88"/>
  <c r="G129" i="88"/>
  <c r="F129" i="88"/>
  <c r="E129" i="88"/>
  <c r="D129" i="88"/>
  <c r="C129" i="88"/>
  <c r="B129" i="88"/>
  <c r="BA128" i="88"/>
  <c r="AZ128" i="88"/>
  <c r="AY128" i="88"/>
  <c r="AX128" i="88"/>
  <c r="AW128" i="88"/>
  <c r="AV128" i="88"/>
  <c r="AU128" i="88"/>
  <c r="AT128" i="88"/>
  <c r="AS128" i="88"/>
  <c r="AR128" i="88"/>
  <c r="AQ128" i="88"/>
  <c r="AP128" i="88"/>
  <c r="AO128" i="88"/>
  <c r="AN128" i="88"/>
  <c r="AM128" i="88"/>
  <c r="AL128" i="88"/>
  <c r="AK128" i="88"/>
  <c r="AJ128" i="88"/>
  <c r="AI128" i="88"/>
  <c r="AH128" i="88"/>
  <c r="AG128" i="88"/>
  <c r="AF128" i="88"/>
  <c r="AE128" i="88"/>
  <c r="AD128" i="88"/>
  <c r="AC128" i="88"/>
  <c r="AB128" i="88"/>
  <c r="AA128" i="88"/>
  <c r="Z128" i="88"/>
  <c r="Y128" i="88"/>
  <c r="X128" i="88"/>
  <c r="W128" i="88"/>
  <c r="V128" i="88"/>
  <c r="U128" i="88"/>
  <c r="T128" i="88"/>
  <c r="S128" i="88"/>
  <c r="R128" i="88"/>
  <c r="Q128" i="88"/>
  <c r="P128" i="88"/>
  <c r="O128" i="88"/>
  <c r="N128" i="88"/>
  <c r="M128" i="88"/>
  <c r="L128" i="88"/>
  <c r="K128" i="88"/>
  <c r="J128" i="88"/>
  <c r="I128" i="88"/>
  <c r="H128" i="88"/>
  <c r="G128" i="88"/>
  <c r="F128" i="88"/>
  <c r="E128" i="88"/>
  <c r="D128" i="88"/>
  <c r="C128" i="88"/>
  <c r="B128" i="88"/>
  <c r="BA127" i="88"/>
  <c r="AZ127" i="88"/>
  <c r="AY127" i="88"/>
  <c r="AX127" i="88"/>
  <c r="AW127" i="88"/>
  <c r="AV127" i="88"/>
  <c r="AU127" i="88"/>
  <c r="AT127" i="88"/>
  <c r="AS127" i="88"/>
  <c r="AR127" i="88"/>
  <c r="AQ127" i="88"/>
  <c r="AP127" i="88"/>
  <c r="AO127" i="88"/>
  <c r="AN127" i="88"/>
  <c r="AM127" i="88"/>
  <c r="AL127" i="88"/>
  <c r="AK127" i="88"/>
  <c r="AJ127" i="88"/>
  <c r="AI127" i="88"/>
  <c r="AH127" i="88"/>
  <c r="AG127" i="88"/>
  <c r="AF127" i="88"/>
  <c r="AE127" i="88"/>
  <c r="AD127" i="88"/>
  <c r="AC127" i="88"/>
  <c r="AB127" i="88"/>
  <c r="AA127" i="88"/>
  <c r="Z127" i="88"/>
  <c r="Y127" i="88"/>
  <c r="X127" i="88"/>
  <c r="W127" i="88"/>
  <c r="V127" i="88"/>
  <c r="U127" i="88"/>
  <c r="T127" i="88"/>
  <c r="S127" i="88"/>
  <c r="R127" i="88"/>
  <c r="Q127" i="88"/>
  <c r="P127" i="88"/>
  <c r="O127" i="88"/>
  <c r="N127" i="88"/>
  <c r="M127" i="88"/>
  <c r="L127" i="88"/>
  <c r="K127" i="88"/>
  <c r="J127" i="88"/>
  <c r="I127" i="88"/>
  <c r="H127" i="88"/>
  <c r="G127" i="88"/>
  <c r="F127" i="88"/>
  <c r="E127" i="88"/>
  <c r="D127" i="88"/>
  <c r="C127" i="88"/>
  <c r="B127" i="88"/>
  <c r="BA126" i="88"/>
  <c r="AZ126" i="88"/>
  <c r="AY126" i="88"/>
  <c r="AX126" i="88"/>
  <c r="AW126" i="88"/>
  <c r="AV126" i="88"/>
  <c r="AU126" i="88"/>
  <c r="AT126" i="88"/>
  <c r="AS126" i="88"/>
  <c r="AR126" i="88"/>
  <c r="AQ126" i="88"/>
  <c r="AP126" i="88"/>
  <c r="AO126" i="88"/>
  <c r="AN126" i="88"/>
  <c r="AM126" i="88"/>
  <c r="AL126" i="88"/>
  <c r="AK126" i="88"/>
  <c r="AJ126" i="88"/>
  <c r="AI126" i="88"/>
  <c r="AH126" i="88"/>
  <c r="AG126" i="88"/>
  <c r="AF126" i="88"/>
  <c r="AE126" i="88"/>
  <c r="AD126" i="88"/>
  <c r="AC126" i="88"/>
  <c r="AB126" i="88"/>
  <c r="AA126" i="88"/>
  <c r="Z126" i="88"/>
  <c r="Y126" i="88"/>
  <c r="X126" i="88"/>
  <c r="W126" i="88"/>
  <c r="V126" i="88"/>
  <c r="U126" i="88"/>
  <c r="T126" i="88"/>
  <c r="S126" i="88"/>
  <c r="R126" i="88"/>
  <c r="Q126" i="88"/>
  <c r="P126" i="88"/>
  <c r="O126" i="88"/>
  <c r="N126" i="88"/>
  <c r="M126" i="88"/>
  <c r="L126" i="88"/>
  <c r="K126" i="88"/>
  <c r="J126" i="88"/>
  <c r="I126" i="88"/>
  <c r="H126" i="88"/>
  <c r="G126" i="88"/>
  <c r="F126" i="88"/>
  <c r="E126" i="88"/>
  <c r="D126" i="88"/>
  <c r="C126" i="88"/>
  <c r="B126" i="88"/>
  <c r="BA125" i="88"/>
  <c r="AZ125" i="88"/>
  <c r="AY125" i="88"/>
  <c r="AX125" i="88"/>
  <c r="AW125" i="88"/>
  <c r="AV125" i="88"/>
  <c r="AU125" i="88"/>
  <c r="AT125" i="88"/>
  <c r="AS125" i="88"/>
  <c r="AR125" i="88"/>
  <c r="AQ125" i="88"/>
  <c r="AP125" i="88"/>
  <c r="AO125" i="88"/>
  <c r="AN125" i="88"/>
  <c r="AM125" i="88"/>
  <c r="AL125" i="88"/>
  <c r="AK125" i="88"/>
  <c r="AJ125" i="88"/>
  <c r="AI125" i="88"/>
  <c r="AH125" i="88"/>
  <c r="AG125" i="88"/>
  <c r="AF125" i="88"/>
  <c r="AE125" i="88"/>
  <c r="AD125" i="88"/>
  <c r="AC125" i="88"/>
  <c r="AB125" i="88"/>
  <c r="AA125" i="88"/>
  <c r="Z125" i="88"/>
  <c r="Y125" i="88"/>
  <c r="X125" i="88"/>
  <c r="W125" i="88"/>
  <c r="V125" i="88"/>
  <c r="U125" i="88"/>
  <c r="T125" i="88"/>
  <c r="S125" i="88"/>
  <c r="R125" i="88"/>
  <c r="Q125" i="88"/>
  <c r="P125" i="88"/>
  <c r="O125" i="88"/>
  <c r="N125" i="88"/>
  <c r="M125" i="88"/>
  <c r="L125" i="88"/>
  <c r="K125" i="88"/>
  <c r="J125" i="88"/>
  <c r="I125" i="88"/>
  <c r="H125" i="88"/>
  <c r="G125" i="88"/>
  <c r="F125" i="88"/>
  <c r="E125" i="88"/>
  <c r="D125" i="88"/>
  <c r="C125" i="88"/>
  <c r="B125" i="88"/>
  <c r="BA124" i="88"/>
  <c r="AZ124" i="88"/>
  <c r="AY124" i="88"/>
  <c r="AX124" i="88"/>
  <c r="AW124" i="88"/>
  <c r="AV124" i="88"/>
  <c r="AU124" i="88"/>
  <c r="AT124" i="88"/>
  <c r="AS124" i="88"/>
  <c r="AR124" i="88"/>
  <c r="AQ124" i="88"/>
  <c r="AP124" i="88"/>
  <c r="AO124" i="88"/>
  <c r="AN124" i="88"/>
  <c r="AM124" i="88"/>
  <c r="AL124" i="88"/>
  <c r="AK124" i="88"/>
  <c r="AJ124" i="88"/>
  <c r="AI124" i="88"/>
  <c r="AH124" i="88"/>
  <c r="AG124" i="88"/>
  <c r="AF124" i="88"/>
  <c r="AE124" i="88"/>
  <c r="AD124" i="88"/>
  <c r="AC124" i="88"/>
  <c r="AB124" i="88"/>
  <c r="AA124" i="88"/>
  <c r="Z124" i="88"/>
  <c r="Y124" i="88"/>
  <c r="X124" i="88"/>
  <c r="W124" i="88"/>
  <c r="V124" i="88"/>
  <c r="U124" i="88"/>
  <c r="T124" i="88"/>
  <c r="S124" i="88"/>
  <c r="R124" i="88"/>
  <c r="Q124" i="88"/>
  <c r="P124" i="88"/>
  <c r="O124" i="88"/>
  <c r="N124" i="88"/>
  <c r="M124" i="88"/>
  <c r="L124" i="88"/>
  <c r="K124" i="88"/>
  <c r="J124" i="88"/>
  <c r="I124" i="88"/>
  <c r="H124" i="88"/>
  <c r="G124" i="88"/>
  <c r="F124" i="88"/>
  <c r="E124" i="88"/>
  <c r="D124" i="88"/>
  <c r="C124" i="88"/>
  <c r="B124" i="88"/>
  <c r="BA123" i="88"/>
  <c r="AZ123" i="88"/>
  <c r="AY123" i="88"/>
  <c r="AX123" i="88"/>
  <c r="AW123" i="88"/>
  <c r="AV123" i="88"/>
  <c r="AU123" i="88"/>
  <c r="AT123" i="88"/>
  <c r="AS123" i="88"/>
  <c r="AR123" i="88"/>
  <c r="AQ123" i="88"/>
  <c r="AP123" i="88"/>
  <c r="AO123" i="88"/>
  <c r="AN123" i="88"/>
  <c r="AM123" i="88"/>
  <c r="AL123" i="88"/>
  <c r="AK123" i="88"/>
  <c r="AJ123" i="88"/>
  <c r="AI123" i="88"/>
  <c r="AH123" i="88"/>
  <c r="AG123" i="88"/>
  <c r="AF123" i="88"/>
  <c r="AE123" i="88"/>
  <c r="AD123" i="88"/>
  <c r="AC123" i="88"/>
  <c r="AB123" i="88"/>
  <c r="AA123" i="88"/>
  <c r="Z123" i="88"/>
  <c r="Y123" i="88"/>
  <c r="X123" i="88"/>
  <c r="W123" i="88"/>
  <c r="V123" i="88"/>
  <c r="U123" i="88"/>
  <c r="T123" i="88"/>
  <c r="S123" i="88"/>
  <c r="R123" i="88"/>
  <c r="Q123" i="88"/>
  <c r="P123" i="88"/>
  <c r="O123" i="88"/>
  <c r="N123" i="88"/>
  <c r="M123" i="88"/>
  <c r="L123" i="88"/>
  <c r="K123" i="88"/>
  <c r="J123" i="88"/>
  <c r="I123" i="88"/>
  <c r="H123" i="88"/>
  <c r="G123" i="88"/>
  <c r="F123" i="88"/>
  <c r="E123" i="88"/>
  <c r="D123" i="88"/>
  <c r="C123" i="88"/>
  <c r="B123" i="88"/>
  <c r="BA122" i="88"/>
  <c r="AZ122" i="88"/>
  <c r="AY122" i="88"/>
  <c r="AX122" i="88"/>
  <c r="AW122" i="88"/>
  <c r="AV122" i="88"/>
  <c r="AU122" i="88"/>
  <c r="AT122" i="88"/>
  <c r="AS122" i="88"/>
  <c r="AR122" i="88"/>
  <c r="AQ122" i="88"/>
  <c r="AP122" i="88"/>
  <c r="AO122" i="88"/>
  <c r="AN122" i="88"/>
  <c r="AM122" i="88"/>
  <c r="AL122" i="88"/>
  <c r="AK122" i="88"/>
  <c r="AJ122" i="88"/>
  <c r="AI122" i="88"/>
  <c r="AH122" i="88"/>
  <c r="AG122" i="88"/>
  <c r="AF122" i="88"/>
  <c r="AE122" i="88"/>
  <c r="AD122" i="88"/>
  <c r="AC122" i="88"/>
  <c r="AB122" i="88"/>
  <c r="AA122" i="88"/>
  <c r="Z122" i="88"/>
  <c r="Y122" i="88"/>
  <c r="X122" i="88"/>
  <c r="W122" i="88"/>
  <c r="V122" i="88"/>
  <c r="U122" i="88"/>
  <c r="T122" i="88"/>
  <c r="S122" i="88"/>
  <c r="R122" i="88"/>
  <c r="Q122" i="88"/>
  <c r="P122" i="88"/>
  <c r="O122" i="88"/>
  <c r="N122" i="88"/>
  <c r="M122" i="88"/>
  <c r="L122" i="88"/>
  <c r="K122" i="88"/>
  <c r="J122" i="88"/>
  <c r="I122" i="88"/>
  <c r="H122" i="88"/>
  <c r="G122" i="88"/>
  <c r="F122" i="88"/>
  <c r="E122" i="88"/>
  <c r="D122" i="88"/>
  <c r="C122" i="88"/>
  <c r="B122" i="88"/>
  <c r="BA121" i="88"/>
  <c r="AZ121" i="88"/>
  <c r="AY121" i="88"/>
  <c r="AX121" i="88"/>
  <c r="AW121" i="88"/>
  <c r="AV121" i="88"/>
  <c r="AU121" i="88"/>
  <c r="AT121" i="88"/>
  <c r="AS121" i="88"/>
  <c r="AR121" i="88"/>
  <c r="AQ121" i="88"/>
  <c r="AP121" i="88"/>
  <c r="AO121" i="88"/>
  <c r="AN121" i="88"/>
  <c r="AM121" i="88"/>
  <c r="AL121" i="88"/>
  <c r="AK121" i="88"/>
  <c r="AJ121" i="88"/>
  <c r="AI121" i="88"/>
  <c r="AH121" i="88"/>
  <c r="AG121" i="88"/>
  <c r="AF121" i="88"/>
  <c r="AE121" i="88"/>
  <c r="AD121" i="88"/>
  <c r="AC121" i="88"/>
  <c r="AB121" i="88"/>
  <c r="AA121" i="88"/>
  <c r="Z121" i="88"/>
  <c r="Y121" i="88"/>
  <c r="X121" i="88"/>
  <c r="W121" i="88"/>
  <c r="V121" i="88"/>
  <c r="U121" i="88"/>
  <c r="T121" i="88"/>
  <c r="S121" i="88"/>
  <c r="R121" i="88"/>
  <c r="Q121" i="88"/>
  <c r="P121" i="88"/>
  <c r="O121" i="88"/>
  <c r="N121" i="88"/>
  <c r="M121" i="88"/>
  <c r="L121" i="88"/>
  <c r="K121" i="88"/>
  <c r="J121" i="88"/>
  <c r="I121" i="88"/>
  <c r="H121" i="88"/>
  <c r="G121" i="88"/>
  <c r="F121" i="88"/>
  <c r="E121" i="88"/>
  <c r="D121" i="88"/>
  <c r="C121" i="88"/>
  <c r="B121" i="88"/>
  <c r="BA120" i="88"/>
  <c r="AZ120" i="88"/>
  <c r="AY120" i="88"/>
  <c r="AX120" i="88"/>
  <c r="AW120" i="88"/>
  <c r="AV120" i="88"/>
  <c r="AU120" i="88"/>
  <c r="AT120" i="88"/>
  <c r="AS120" i="88"/>
  <c r="AR120" i="88"/>
  <c r="AQ120" i="88"/>
  <c r="AP120" i="88"/>
  <c r="AO120" i="88"/>
  <c r="AN120" i="88"/>
  <c r="AM120" i="88"/>
  <c r="AL120" i="88"/>
  <c r="AK120" i="88"/>
  <c r="AJ120" i="88"/>
  <c r="AI120" i="88"/>
  <c r="AH120" i="88"/>
  <c r="AG120" i="88"/>
  <c r="AF120" i="88"/>
  <c r="AE120" i="88"/>
  <c r="AD120" i="88"/>
  <c r="AC120" i="88"/>
  <c r="AB120" i="88"/>
  <c r="AA120" i="88"/>
  <c r="Z120" i="88"/>
  <c r="Y120" i="88"/>
  <c r="X120" i="88"/>
  <c r="W120" i="88"/>
  <c r="V120" i="88"/>
  <c r="U120" i="88"/>
  <c r="T120" i="88"/>
  <c r="S120" i="88"/>
  <c r="R120" i="88"/>
  <c r="Q120" i="88"/>
  <c r="P120" i="88"/>
  <c r="O120" i="88"/>
  <c r="N120" i="88"/>
  <c r="M120" i="88"/>
  <c r="L120" i="88"/>
  <c r="K120" i="88"/>
  <c r="J120" i="88"/>
  <c r="I120" i="88"/>
  <c r="H120" i="88"/>
  <c r="G120" i="88"/>
  <c r="F120" i="88"/>
  <c r="E120" i="88"/>
  <c r="D120" i="88"/>
  <c r="C120" i="88"/>
  <c r="B120" i="88"/>
  <c r="BA119" i="88"/>
  <c r="AZ119" i="88"/>
  <c r="AY119" i="88"/>
  <c r="AX119" i="88"/>
  <c r="AW119" i="88"/>
  <c r="AV119" i="88"/>
  <c r="AU119" i="88"/>
  <c r="AT119" i="88"/>
  <c r="AS119" i="88"/>
  <c r="AR119" i="88"/>
  <c r="AQ119" i="88"/>
  <c r="AP119" i="88"/>
  <c r="AO119" i="88"/>
  <c r="AN119" i="88"/>
  <c r="AM119" i="88"/>
  <c r="AL119" i="88"/>
  <c r="AK119" i="88"/>
  <c r="AJ119" i="88"/>
  <c r="AI119" i="88"/>
  <c r="AH119" i="88"/>
  <c r="AG119" i="88"/>
  <c r="AF119" i="88"/>
  <c r="AE119" i="88"/>
  <c r="AD119" i="88"/>
  <c r="AC119" i="88"/>
  <c r="AB119" i="88"/>
  <c r="AA119" i="88"/>
  <c r="Z119" i="88"/>
  <c r="Y119" i="88"/>
  <c r="X119" i="88"/>
  <c r="W119" i="88"/>
  <c r="V119" i="88"/>
  <c r="U119" i="88"/>
  <c r="T119" i="88"/>
  <c r="S119" i="88"/>
  <c r="R119" i="88"/>
  <c r="Q119" i="88"/>
  <c r="P119" i="88"/>
  <c r="O119" i="88"/>
  <c r="N119" i="88"/>
  <c r="M119" i="88"/>
  <c r="L119" i="88"/>
  <c r="K119" i="88"/>
  <c r="J119" i="88"/>
  <c r="I119" i="88"/>
  <c r="H119" i="88"/>
  <c r="G119" i="88"/>
  <c r="F119" i="88"/>
  <c r="E119" i="88"/>
  <c r="D119" i="88"/>
  <c r="C119" i="88"/>
  <c r="B119" i="88"/>
  <c r="BA118" i="88"/>
  <c r="AZ118" i="88"/>
  <c r="AY118" i="88"/>
  <c r="AX118" i="88"/>
  <c r="AW118" i="88"/>
  <c r="AV118" i="88"/>
  <c r="AU118" i="88"/>
  <c r="AT118" i="88"/>
  <c r="AS118" i="88"/>
  <c r="AR118" i="88"/>
  <c r="AQ118" i="88"/>
  <c r="AP118" i="88"/>
  <c r="AO118" i="88"/>
  <c r="AN118" i="88"/>
  <c r="AM118" i="88"/>
  <c r="AL118" i="88"/>
  <c r="AK118" i="88"/>
  <c r="AJ118" i="88"/>
  <c r="AI118" i="88"/>
  <c r="AH118" i="88"/>
  <c r="AG118" i="88"/>
  <c r="AF118" i="88"/>
  <c r="AE118" i="88"/>
  <c r="AD118" i="88"/>
  <c r="AC118" i="88"/>
  <c r="AB118" i="88"/>
  <c r="AA118" i="88"/>
  <c r="Z118" i="88"/>
  <c r="Y118" i="88"/>
  <c r="X118" i="88"/>
  <c r="W118" i="88"/>
  <c r="V118" i="88"/>
  <c r="U118" i="88"/>
  <c r="T118" i="88"/>
  <c r="S118" i="88"/>
  <c r="R118" i="88"/>
  <c r="Q118" i="88"/>
  <c r="P118" i="88"/>
  <c r="O118" i="88"/>
  <c r="N118" i="88"/>
  <c r="M118" i="88"/>
  <c r="L118" i="88"/>
  <c r="K118" i="88"/>
  <c r="J118" i="88"/>
  <c r="I118" i="88"/>
  <c r="H118" i="88"/>
  <c r="G118" i="88"/>
  <c r="F118" i="88"/>
  <c r="E118" i="88"/>
  <c r="D118" i="88"/>
  <c r="C118" i="88"/>
  <c r="B118" i="88"/>
  <c r="BA117" i="88"/>
  <c r="AZ117" i="88"/>
  <c r="AY117" i="88"/>
  <c r="AX117" i="88"/>
  <c r="AW117" i="88"/>
  <c r="AV117" i="88"/>
  <c r="AU117" i="88"/>
  <c r="AT117" i="88"/>
  <c r="AS117" i="88"/>
  <c r="AR117" i="88"/>
  <c r="AQ117" i="88"/>
  <c r="AP117" i="88"/>
  <c r="AO117" i="88"/>
  <c r="AN117" i="88"/>
  <c r="AM117" i="88"/>
  <c r="AL117" i="88"/>
  <c r="AK117" i="88"/>
  <c r="AJ117" i="88"/>
  <c r="AI117" i="88"/>
  <c r="AH117" i="88"/>
  <c r="AG117" i="88"/>
  <c r="AF117" i="88"/>
  <c r="AE117" i="88"/>
  <c r="AD117" i="88"/>
  <c r="AC117" i="88"/>
  <c r="AB117" i="88"/>
  <c r="AA117" i="88"/>
  <c r="Z117" i="88"/>
  <c r="Y117" i="88"/>
  <c r="X117" i="88"/>
  <c r="W117" i="88"/>
  <c r="V117" i="88"/>
  <c r="U117" i="88"/>
  <c r="T117" i="88"/>
  <c r="S117" i="88"/>
  <c r="R117" i="88"/>
  <c r="Q117" i="88"/>
  <c r="P117" i="88"/>
  <c r="O117" i="88"/>
  <c r="N117" i="88"/>
  <c r="M117" i="88"/>
  <c r="L117" i="88"/>
  <c r="K117" i="88"/>
  <c r="J117" i="88"/>
  <c r="I117" i="88"/>
  <c r="H117" i="88"/>
  <c r="G117" i="88"/>
  <c r="F117" i="88"/>
  <c r="E117" i="88"/>
  <c r="D117" i="88"/>
  <c r="C117" i="88"/>
  <c r="B117" i="88"/>
  <c r="BA116" i="88"/>
  <c r="AZ116" i="88"/>
  <c r="AY116" i="88"/>
  <c r="AX116" i="88"/>
  <c r="AW116" i="88"/>
  <c r="AV116" i="88"/>
  <c r="AU116" i="88"/>
  <c r="AT116" i="88"/>
  <c r="AS116" i="88"/>
  <c r="AR116" i="88"/>
  <c r="AQ116" i="88"/>
  <c r="AP116" i="88"/>
  <c r="AO116" i="88"/>
  <c r="AN116" i="88"/>
  <c r="AM116" i="88"/>
  <c r="AL116" i="88"/>
  <c r="AK116" i="88"/>
  <c r="AJ116" i="88"/>
  <c r="AI116" i="88"/>
  <c r="AH116" i="88"/>
  <c r="AG116" i="88"/>
  <c r="AF116" i="88"/>
  <c r="AE116" i="88"/>
  <c r="AD116" i="88"/>
  <c r="AC116" i="88"/>
  <c r="AB116" i="88"/>
  <c r="AA116" i="88"/>
  <c r="Z116" i="88"/>
  <c r="Y116" i="88"/>
  <c r="X116" i="88"/>
  <c r="W116" i="88"/>
  <c r="V116" i="88"/>
  <c r="U116" i="88"/>
  <c r="T116" i="88"/>
  <c r="S116" i="88"/>
  <c r="R116" i="88"/>
  <c r="Q116" i="88"/>
  <c r="P116" i="88"/>
  <c r="O116" i="88"/>
  <c r="N116" i="88"/>
  <c r="M116" i="88"/>
  <c r="L116" i="88"/>
  <c r="K116" i="88"/>
  <c r="J116" i="88"/>
  <c r="I116" i="88"/>
  <c r="H116" i="88"/>
  <c r="G116" i="88"/>
  <c r="F116" i="88"/>
  <c r="E116" i="88"/>
  <c r="D116" i="88"/>
  <c r="C116" i="88"/>
  <c r="B116" i="88"/>
  <c r="BA115" i="88"/>
  <c r="AZ115" i="88"/>
  <c r="AY115" i="88"/>
  <c r="AX115" i="88"/>
  <c r="AW115" i="88"/>
  <c r="AV115" i="88"/>
  <c r="AU115" i="88"/>
  <c r="AT115" i="88"/>
  <c r="AS115" i="88"/>
  <c r="AR115" i="88"/>
  <c r="AQ115" i="88"/>
  <c r="AP115" i="88"/>
  <c r="AO115" i="88"/>
  <c r="AN115" i="88"/>
  <c r="AM115" i="88"/>
  <c r="AL115" i="88"/>
  <c r="AK115" i="88"/>
  <c r="AJ115" i="88"/>
  <c r="AI115" i="88"/>
  <c r="AH115" i="88"/>
  <c r="AG115" i="88"/>
  <c r="AF115" i="88"/>
  <c r="AE115" i="88"/>
  <c r="AD115" i="88"/>
  <c r="AC115" i="88"/>
  <c r="AB115" i="88"/>
  <c r="AA115" i="88"/>
  <c r="Z115" i="88"/>
  <c r="Y115" i="88"/>
  <c r="X115" i="88"/>
  <c r="W115" i="88"/>
  <c r="V115" i="88"/>
  <c r="U115" i="88"/>
  <c r="T115" i="88"/>
  <c r="S115" i="88"/>
  <c r="R115" i="88"/>
  <c r="Q115" i="88"/>
  <c r="P115" i="88"/>
  <c r="O115" i="88"/>
  <c r="N115" i="88"/>
  <c r="M115" i="88"/>
  <c r="L115" i="88"/>
  <c r="K115" i="88"/>
  <c r="J115" i="88"/>
  <c r="I115" i="88"/>
  <c r="H115" i="88"/>
  <c r="G115" i="88"/>
  <c r="F115" i="88"/>
  <c r="E115" i="88"/>
  <c r="D115" i="88"/>
  <c r="C115" i="88"/>
  <c r="B115" i="88"/>
  <c r="BA114" i="88"/>
  <c r="AZ114" i="88"/>
  <c r="AY114" i="88"/>
  <c r="AX114" i="88"/>
  <c r="AW114" i="88"/>
  <c r="AV114" i="88"/>
  <c r="AU114" i="88"/>
  <c r="AT114" i="88"/>
  <c r="AS114" i="88"/>
  <c r="AR114" i="88"/>
  <c r="AQ114" i="88"/>
  <c r="AP114" i="88"/>
  <c r="AO114" i="88"/>
  <c r="AN114" i="88"/>
  <c r="AM114" i="88"/>
  <c r="AL114" i="88"/>
  <c r="AK114" i="88"/>
  <c r="AJ114" i="88"/>
  <c r="AI114" i="88"/>
  <c r="AH114" i="88"/>
  <c r="AG114" i="88"/>
  <c r="AF114" i="88"/>
  <c r="AE114" i="88"/>
  <c r="AD114" i="88"/>
  <c r="AC114" i="88"/>
  <c r="AB114" i="88"/>
  <c r="AA114" i="88"/>
  <c r="Z114" i="88"/>
  <c r="Y114" i="88"/>
  <c r="X114" i="88"/>
  <c r="W114" i="88"/>
  <c r="V114" i="88"/>
  <c r="U114" i="88"/>
  <c r="T114" i="88"/>
  <c r="S114" i="88"/>
  <c r="R114" i="88"/>
  <c r="Q114" i="88"/>
  <c r="P114" i="88"/>
  <c r="O114" i="88"/>
  <c r="N114" i="88"/>
  <c r="M114" i="88"/>
  <c r="L114" i="88"/>
  <c r="K114" i="88"/>
  <c r="J114" i="88"/>
  <c r="I114" i="88"/>
  <c r="H114" i="88"/>
  <c r="G114" i="88"/>
  <c r="F114" i="88"/>
  <c r="E114" i="88"/>
  <c r="D114" i="88"/>
  <c r="C114" i="88"/>
  <c r="B114" i="88"/>
  <c r="BA113" i="88"/>
  <c r="AZ113" i="88"/>
  <c r="AY113" i="88"/>
  <c r="AX113" i="88"/>
  <c r="AW113" i="88"/>
  <c r="AV113" i="88"/>
  <c r="AU113" i="88"/>
  <c r="AT113" i="88"/>
  <c r="AS113" i="88"/>
  <c r="AR113" i="88"/>
  <c r="AQ113" i="88"/>
  <c r="AP113" i="88"/>
  <c r="AO113" i="88"/>
  <c r="AN113" i="88"/>
  <c r="AM113" i="88"/>
  <c r="AL113" i="88"/>
  <c r="AK113" i="88"/>
  <c r="AJ113" i="88"/>
  <c r="AI113" i="88"/>
  <c r="AH113" i="88"/>
  <c r="AG113" i="88"/>
  <c r="AF113" i="88"/>
  <c r="AE113" i="88"/>
  <c r="AD113" i="88"/>
  <c r="AC113" i="88"/>
  <c r="AB113" i="88"/>
  <c r="AA113" i="88"/>
  <c r="Z113" i="88"/>
  <c r="Y113" i="88"/>
  <c r="X113" i="88"/>
  <c r="W113" i="88"/>
  <c r="V113" i="88"/>
  <c r="U113" i="88"/>
  <c r="T113" i="88"/>
  <c r="S113" i="88"/>
  <c r="R113" i="88"/>
  <c r="Q113" i="88"/>
  <c r="P113" i="88"/>
  <c r="O113" i="88"/>
  <c r="N113" i="88"/>
  <c r="M113" i="88"/>
  <c r="L113" i="88"/>
  <c r="K113" i="88"/>
  <c r="J113" i="88"/>
  <c r="I113" i="88"/>
  <c r="H113" i="88"/>
  <c r="G113" i="88"/>
  <c r="F113" i="88"/>
  <c r="E113" i="88"/>
  <c r="D113" i="88"/>
  <c r="C113" i="88"/>
  <c r="B113" i="88"/>
  <c r="BA112" i="88"/>
  <c r="AZ112" i="88"/>
  <c r="AY112" i="88"/>
  <c r="AX112" i="88"/>
  <c r="AW112" i="88"/>
  <c r="AV112" i="88"/>
  <c r="AU112" i="88"/>
  <c r="AT112" i="88"/>
  <c r="AS112" i="88"/>
  <c r="AR112" i="88"/>
  <c r="AQ112" i="88"/>
  <c r="AP112" i="88"/>
  <c r="AO112" i="88"/>
  <c r="AN112" i="88"/>
  <c r="AM112" i="88"/>
  <c r="AL112" i="88"/>
  <c r="AK112" i="88"/>
  <c r="AJ112" i="88"/>
  <c r="AI112" i="88"/>
  <c r="AH112" i="88"/>
  <c r="AG112" i="88"/>
  <c r="AF112" i="88"/>
  <c r="AE112" i="88"/>
  <c r="AD112" i="88"/>
  <c r="AC112" i="88"/>
  <c r="AB112" i="88"/>
  <c r="AA112" i="88"/>
  <c r="Z112" i="88"/>
  <c r="Y112" i="88"/>
  <c r="X112" i="88"/>
  <c r="W112" i="88"/>
  <c r="V112" i="88"/>
  <c r="U112" i="88"/>
  <c r="T112" i="88"/>
  <c r="S112" i="88"/>
  <c r="R112" i="88"/>
  <c r="Q112" i="88"/>
  <c r="P112" i="88"/>
  <c r="O112" i="88"/>
  <c r="N112" i="88"/>
  <c r="M112" i="88"/>
  <c r="L112" i="88"/>
  <c r="K112" i="88"/>
  <c r="J112" i="88"/>
  <c r="I112" i="88"/>
  <c r="H112" i="88"/>
  <c r="G112" i="88"/>
  <c r="F112" i="88"/>
  <c r="E112" i="88"/>
  <c r="D112" i="88"/>
  <c r="C112" i="88"/>
  <c r="B112" i="88"/>
  <c r="BA111" i="88"/>
  <c r="AZ111" i="88"/>
  <c r="AY111" i="88"/>
  <c r="AX111" i="88"/>
  <c r="AW111" i="88"/>
  <c r="AV111" i="88"/>
  <c r="AU111" i="88"/>
  <c r="AT111" i="88"/>
  <c r="AS111" i="88"/>
  <c r="AR111" i="88"/>
  <c r="AQ111" i="88"/>
  <c r="AP111" i="88"/>
  <c r="AO111" i="88"/>
  <c r="AN111" i="88"/>
  <c r="AM111" i="88"/>
  <c r="AL111" i="88"/>
  <c r="AK111" i="88"/>
  <c r="AJ111" i="88"/>
  <c r="AI111" i="88"/>
  <c r="AH111" i="88"/>
  <c r="AG111" i="88"/>
  <c r="AF111" i="88"/>
  <c r="AE111" i="88"/>
  <c r="AD111" i="88"/>
  <c r="AC111" i="88"/>
  <c r="AB111" i="88"/>
  <c r="AA111" i="88"/>
  <c r="Z111" i="88"/>
  <c r="Y111" i="88"/>
  <c r="X111" i="88"/>
  <c r="W111" i="88"/>
  <c r="V111" i="88"/>
  <c r="U111" i="88"/>
  <c r="T111" i="88"/>
  <c r="S111" i="88"/>
  <c r="R111" i="88"/>
  <c r="Q111" i="88"/>
  <c r="P111" i="88"/>
  <c r="O111" i="88"/>
  <c r="N111" i="88"/>
  <c r="M111" i="88"/>
  <c r="L111" i="88"/>
  <c r="K111" i="88"/>
  <c r="J111" i="88"/>
  <c r="I111" i="88"/>
  <c r="H111" i="88"/>
  <c r="G111" i="88"/>
  <c r="F111" i="88"/>
  <c r="E111" i="88"/>
  <c r="D111" i="88"/>
  <c r="C111" i="88"/>
  <c r="B111" i="88"/>
  <c r="BA110" i="88"/>
  <c r="AZ110" i="88"/>
  <c r="AY110" i="88"/>
  <c r="AX110" i="88"/>
  <c r="AW110" i="88"/>
  <c r="AV110" i="88"/>
  <c r="AU110" i="88"/>
  <c r="AT110" i="88"/>
  <c r="AS110" i="88"/>
  <c r="AR110" i="88"/>
  <c r="AQ110" i="88"/>
  <c r="AP110" i="88"/>
  <c r="AO110" i="88"/>
  <c r="AN110" i="88"/>
  <c r="AM110" i="88"/>
  <c r="AL110" i="88"/>
  <c r="AK110" i="88"/>
  <c r="AJ110" i="88"/>
  <c r="AI110" i="88"/>
  <c r="AH110" i="88"/>
  <c r="AG110" i="88"/>
  <c r="AF110" i="88"/>
  <c r="AE110" i="88"/>
  <c r="AD110" i="88"/>
  <c r="AC110" i="88"/>
  <c r="AB110" i="88"/>
  <c r="AA110" i="88"/>
  <c r="Z110" i="88"/>
  <c r="Y110" i="88"/>
  <c r="X110" i="88"/>
  <c r="W110" i="88"/>
  <c r="V110" i="88"/>
  <c r="U110" i="88"/>
  <c r="T110" i="88"/>
  <c r="S110" i="88"/>
  <c r="R110" i="88"/>
  <c r="Q110" i="88"/>
  <c r="P110" i="88"/>
  <c r="O110" i="88"/>
  <c r="N110" i="88"/>
  <c r="M110" i="88"/>
  <c r="L110" i="88"/>
  <c r="K110" i="88"/>
  <c r="J110" i="88"/>
  <c r="I110" i="88"/>
  <c r="H110" i="88"/>
  <c r="G110" i="88"/>
  <c r="F110" i="88"/>
  <c r="E110" i="88"/>
  <c r="D110" i="88"/>
  <c r="C110" i="88"/>
  <c r="B110" i="88"/>
  <c r="BA109" i="88"/>
  <c r="AZ109" i="88"/>
  <c r="AY109" i="88"/>
  <c r="AX109" i="88"/>
  <c r="AW109" i="88"/>
  <c r="AV109" i="88"/>
  <c r="AU109" i="88"/>
  <c r="AT109" i="88"/>
  <c r="AS109" i="88"/>
  <c r="AR109" i="88"/>
  <c r="AQ109" i="88"/>
  <c r="AP109" i="88"/>
  <c r="AO109" i="88"/>
  <c r="AN109" i="88"/>
  <c r="AM109" i="88"/>
  <c r="AL109" i="88"/>
  <c r="AK109" i="88"/>
  <c r="AJ109" i="88"/>
  <c r="AI109" i="88"/>
  <c r="AH109" i="88"/>
  <c r="AG109" i="88"/>
  <c r="AF109" i="88"/>
  <c r="AE109" i="88"/>
  <c r="AD109" i="88"/>
  <c r="AC109" i="88"/>
  <c r="AB109" i="88"/>
  <c r="AA109" i="88"/>
  <c r="Z109" i="88"/>
  <c r="Y109" i="88"/>
  <c r="X109" i="88"/>
  <c r="W109" i="88"/>
  <c r="V109" i="88"/>
  <c r="U109" i="88"/>
  <c r="T109" i="88"/>
  <c r="S109" i="88"/>
  <c r="R109" i="88"/>
  <c r="Q109" i="88"/>
  <c r="P109" i="88"/>
  <c r="O109" i="88"/>
  <c r="N109" i="88"/>
  <c r="M109" i="88"/>
  <c r="L109" i="88"/>
  <c r="K109" i="88"/>
  <c r="J109" i="88"/>
  <c r="I109" i="88"/>
  <c r="H109" i="88"/>
  <c r="G109" i="88"/>
  <c r="F109" i="88"/>
  <c r="E109" i="88"/>
  <c r="D109" i="88"/>
  <c r="C109" i="88"/>
  <c r="B109" i="88"/>
  <c r="BA108" i="88"/>
  <c r="AZ108" i="88"/>
  <c r="AY108" i="88"/>
  <c r="AX108" i="88"/>
  <c r="AW108" i="88"/>
  <c r="AV108" i="88"/>
  <c r="AU108" i="88"/>
  <c r="AT108" i="88"/>
  <c r="AS108" i="88"/>
  <c r="AR108" i="88"/>
  <c r="AQ108" i="88"/>
  <c r="AP108" i="88"/>
  <c r="AO108" i="88"/>
  <c r="AN108" i="88"/>
  <c r="AM108" i="88"/>
  <c r="AL108" i="88"/>
  <c r="AK108" i="88"/>
  <c r="AJ108" i="88"/>
  <c r="AI108" i="88"/>
  <c r="AH108" i="88"/>
  <c r="AG108" i="88"/>
  <c r="AF108" i="88"/>
  <c r="AE108" i="88"/>
  <c r="AD108" i="88"/>
  <c r="AC108" i="88"/>
  <c r="AB108" i="88"/>
  <c r="AA108" i="88"/>
  <c r="Z108" i="88"/>
  <c r="Y108" i="88"/>
  <c r="X108" i="88"/>
  <c r="W108" i="88"/>
  <c r="V108" i="88"/>
  <c r="U108" i="88"/>
  <c r="T108" i="88"/>
  <c r="S108" i="88"/>
  <c r="R108" i="88"/>
  <c r="Q108" i="88"/>
  <c r="P108" i="88"/>
  <c r="O108" i="88"/>
  <c r="N108" i="88"/>
  <c r="M108" i="88"/>
  <c r="L108" i="88"/>
  <c r="K108" i="88"/>
  <c r="J108" i="88"/>
  <c r="I108" i="88"/>
  <c r="H108" i="88"/>
  <c r="G108" i="88"/>
  <c r="F108" i="88"/>
  <c r="E108" i="88"/>
  <c r="D108" i="88"/>
  <c r="C108" i="88"/>
  <c r="B108" i="88"/>
  <c r="BA107" i="88"/>
  <c r="AZ107" i="88"/>
  <c r="AY107" i="88"/>
  <c r="AX107" i="88"/>
  <c r="AW107" i="88"/>
  <c r="AV107" i="88"/>
  <c r="AU107" i="88"/>
  <c r="AT107" i="88"/>
  <c r="AS107" i="88"/>
  <c r="AR107" i="88"/>
  <c r="AQ107" i="88"/>
  <c r="AP107" i="88"/>
  <c r="AO107" i="88"/>
  <c r="AN107" i="88"/>
  <c r="AM107" i="88"/>
  <c r="AL107" i="88"/>
  <c r="AK107" i="88"/>
  <c r="AJ107" i="88"/>
  <c r="AI107" i="88"/>
  <c r="AH107" i="88"/>
  <c r="AG107" i="88"/>
  <c r="AF107" i="88"/>
  <c r="AE107" i="88"/>
  <c r="AD107" i="88"/>
  <c r="AC107" i="88"/>
  <c r="AB107" i="88"/>
  <c r="AA107" i="88"/>
  <c r="Z107" i="88"/>
  <c r="Y107" i="88"/>
  <c r="X107" i="88"/>
  <c r="W107" i="88"/>
  <c r="V107" i="88"/>
  <c r="U107" i="88"/>
  <c r="T107" i="88"/>
  <c r="S107" i="88"/>
  <c r="R107" i="88"/>
  <c r="Q107" i="88"/>
  <c r="P107" i="88"/>
  <c r="O107" i="88"/>
  <c r="N107" i="88"/>
  <c r="M107" i="88"/>
  <c r="L107" i="88"/>
  <c r="K107" i="88"/>
  <c r="J107" i="88"/>
  <c r="I107" i="88"/>
  <c r="H107" i="88"/>
  <c r="G107" i="88"/>
  <c r="F107" i="88"/>
  <c r="E107" i="88"/>
  <c r="D107" i="88"/>
  <c r="C107" i="88"/>
  <c r="B107" i="88"/>
  <c r="BA106" i="88"/>
  <c r="AZ106" i="88"/>
  <c r="AY106" i="88"/>
  <c r="AX106" i="88"/>
  <c r="AW106" i="88"/>
  <c r="AV106" i="88"/>
  <c r="AU106" i="88"/>
  <c r="AT106" i="88"/>
  <c r="AS106" i="88"/>
  <c r="AR106" i="88"/>
  <c r="AQ106" i="88"/>
  <c r="AP106" i="88"/>
  <c r="AO106" i="88"/>
  <c r="AN106" i="88"/>
  <c r="AM106" i="88"/>
  <c r="AL106" i="88"/>
  <c r="AK106" i="88"/>
  <c r="AJ106" i="88"/>
  <c r="AI106" i="88"/>
  <c r="AH106" i="88"/>
  <c r="AG106" i="88"/>
  <c r="AF106" i="88"/>
  <c r="AE106" i="88"/>
  <c r="AD106" i="88"/>
  <c r="AC106" i="88"/>
  <c r="AB106" i="88"/>
  <c r="AA106" i="88"/>
  <c r="Z106" i="88"/>
  <c r="Y106" i="88"/>
  <c r="X106" i="88"/>
  <c r="W106" i="88"/>
  <c r="V106" i="88"/>
  <c r="U106" i="88"/>
  <c r="T106" i="88"/>
  <c r="S106" i="88"/>
  <c r="R106" i="88"/>
  <c r="Q106" i="88"/>
  <c r="P106" i="88"/>
  <c r="O106" i="88"/>
  <c r="N106" i="88"/>
  <c r="M106" i="88"/>
  <c r="L106" i="88"/>
  <c r="K106" i="88"/>
  <c r="J106" i="88"/>
  <c r="I106" i="88"/>
  <c r="H106" i="88"/>
  <c r="G106" i="88"/>
  <c r="F106" i="88"/>
  <c r="E106" i="88"/>
  <c r="D106" i="88"/>
  <c r="C106" i="88"/>
  <c r="B106" i="88"/>
  <c r="BA105" i="88"/>
  <c r="AZ105" i="88"/>
  <c r="AY105" i="88"/>
  <c r="AX105" i="88"/>
  <c r="AW105" i="88"/>
  <c r="AV105" i="88"/>
  <c r="AU105" i="88"/>
  <c r="AT105" i="88"/>
  <c r="AS105" i="88"/>
  <c r="AR105" i="88"/>
  <c r="AQ105" i="88"/>
  <c r="AP105" i="88"/>
  <c r="AO105" i="88"/>
  <c r="AN105" i="88"/>
  <c r="AM105" i="88"/>
  <c r="AL105" i="88"/>
  <c r="AK105" i="88"/>
  <c r="AJ105" i="88"/>
  <c r="AI105" i="88"/>
  <c r="AH105" i="88"/>
  <c r="AG105" i="88"/>
  <c r="AF105" i="88"/>
  <c r="AE105" i="88"/>
  <c r="AD105" i="88"/>
  <c r="AC105" i="88"/>
  <c r="AB105" i="88"/>
  <c r="AA105" i="88"/>
  <c r="Z105" i="88"/>
  <c r="Y105" i="88"/>
  <c r="X105" i="88"/>
  <c r="W105" i="88"/>
  <c r="V105" i="88"/>
  <c r="U105" i="88"/>
  <c r="T105" i="88"/>
  <c r="S105" i="88"/>
  <c r="R105" i="88"/>
  <c r="Q105" i="88"/>
  <c r="P105" i="88"/>
  <c r="O105" i="88"/>
  <c r="N105" i="88"/>
  <c r="M105" i="88"/>
  <c r="L105" i="88"/>
  <c r="K105" i="88"/>
  <c r="J105" i="88"/>
  <c r="I105" i="88"/>
  <c r="H105" i="88"/>
  <c r="G105" i="88"/>
  <c r="F105" i="88"/>
  <c r="E105" i="88"/>
  <c r="D105" i="88"/>
  <c r="C105" i="88"/>
  <c r="B105" i="88"/>
  <c r="BA104" i="88"/>
  <c r="AZ104" i="88"/>
  <c r="AY104" i="88"/>
  <c r="AX104" i="88"/>
  <c r="AW104" i="88"/>
  <c r="AV104" i="88"/>
  <c r="AU104" i="88"/>
  <c r="AT104" i="88"/>
  <c r="AS104" i="88"/>
  <c r="AR104" i="88"/>
  <c r="AQ104" i="88"/>
  <c r="AP104" i="88"/>
  <c r="AO104" i="88"/>
  <c r="AN104" i="88"/>
  <c r="AM104" i="88"/>
  <c r="AL104" i="88"/>
  <c r="AK104" i="88"/>
  <c r="AJ104" i="88"/>
  <c r="AI104" i="88"/>
  <c r="AH104" i="88"/>
  <c r="AG104" i="88"/>
  <c r="AF104" i="88"/>
  <c r="AE104" i="88"/>
  <c r="AD104" i="88"/>
  <c r="AC104" i="88"/>
  <c r="AB104" i="88"/>
  <c r="AA104" i="88"/>
  <c r="Z104" i="88"/>
  <c r="Y104" i="88"/>
  <c r="X104" i="88"/>
  <c r="W104" i="88"/>
  <c r="V104" i="88"/>
  <c r="U104" i="88"/>
  <c r="T104" i="88"/>
  <c r="S104" i="88"/>
  <c r="R104" i="88"/>
  <c r="Q104" i="88"/>
  <c r="P104" i="88"/>
  <c r="O104" i="88"/>
  <c r="N104" i="88"/>
  <c r="M104" i="88"/>
  <c r="L104" i="88"/>
  <c r="K104" i="88"/>
  <c r="J104" i="88"/>
  <c r="I104" i="88"/>
  <c r="H104" i="88"/>
  <c r="G104" i="88"/>
  <c r="F104" i="88"/>
  <c r="E104" i="88"/>
  <c r="D104" i="88"/>
  <c r="C104" i="88"/>
  <c r="B104" i="88"/>
  <c r="BA103" i="88"/>
  <c r="AZ103" i="88"/>
  <c r="AY103" i="88"/>
  <c r="AX103" i="88"/>
  <c r="AW103" i="88"/>
  <c r="AV103" i="88"/>
  <c r="AU103" i="88"/>
  <c r="AT103" i="88"/>
  <c r="AS103" i="88"/>
  <c r="AR103" i="88"/>
  <c r="AQ103" i="88"/>
  <c r="AP103" i="88"/>
  <c r="AO103" i="88"/>
  <c r="AN103" i="88"/>
  <c r="AM103" i="88"/>
  <c r="AL103" i="88"/>
  <c r="AK103" i="88"/>
  <c r="AJ103" i="88"/>
  <c r="AI103" i="88"/>
  <c r="AH103" i="88"/>
  <c r="AG103" i="88"/>
  <c r="AF103" i="88"/>
  <c r="AE103" i="88"/>
  <c r="AD103" i="88"/>
  <c r="AC103" i="88"/>
  <c r="AB103" i="88"/>
  <c r="AA103" i="88"/>
  <c r="Z103" i="88"/>
  <c r="Y103" i="88"/>
  <c r="X103" i="88"/>
  <c r="W103" i="88"/>
  <c r="V103" i="88"/>
  <c r="U103" i="88"/>
  <c r="T103" i="88"/>
  <c r="S103" i="88"/>
  <c r="R103" i="88"/>
  <c r="Q103" i="88"/>
  <c r="P103" i="88"/>
  <c r="O103" i="88"/>
  <c r="N103" i="88"/>
  <c r="M103" i="88"/>
  <c r="L103" i="88"/>
  <c r="K103" i="88"/>
  <c r="J103" i="88"/>
  <c r="I103" i="88"/>
  <c r="H103" i="88"/>
  <c r="G103" i="88"/>
  <c r="F103" i="88"/>
  <c r="E103" i="88"/>
  <c r="D103" i="88"/>
  <c r="C103" i="88"/>
  <c r="B103" i="88"/>
  <c r="BA102" i="88"/>
  <c r="AZ102" i="88"/>
  <c r="AY102" i="88"/>
  <c r="AX102" i="88"/>
  <c r="AW102" i="88"/>
  <c r="AV102" i="88"/>
  <c r="AU102" i="88"/>
  <c r="AT102" i="88"/>
  <c r="AS102" i="88"/>
  <c r="AR102" i="88"/>
  <c r="AQ102" i="88"/>
  <c r="AP102" i="88"/>
  <c r="AO102" i="88"/>
  <c r="AN102" i="88"/>
  <c r="AM102" i="88"/>
  <c r="AL102" i="88"/>
  <c r="AK102" i="88"/>
  <c r="AJ102" i="88"/>
  <c r="AI102" i="88"/>
  <c r="AH102" i="88"/>
  <c r="AG102" i="88"/>
  <c r="AF102" i="88"/>
  <c r="AE102" i="88"/>
  <c r="AD102" i="88"/>
  <c r="AC102" i="88"/>
  <c r="AB102" i="88"/>
  <c r="AA102" i="88"/>
  <c r="Z102" i="88"/>
  <c r="Y102" i="88"/>
  <c r="X102" i="88"/>
  <c r="W102" i="88"/>
  <c r="V102" i="88"/>
  <c r="U102" i="88"/>
  <c r="T102" i="88"/>
  <c r="S102" i="88"/>
  <c r="R102" i="88"/>
  <c r="Q102" i="88"/>
  <c r="P102" i="88"/>
  <c r="O102" i="88"/>
  <c r="N102" i="88"/>
  <c r="M102" i="88"/>
  <c r="L102" i="88"/>
  <c r="K102" i="88"/>
  <c r="J102" i="88"/>
  <c r="I102" i="88"/>
  <c r="H102" i="88"/>
  <c r="G102" i="88"/>
  <c r="F102" i="88"/>
  <c r="E102" i="88"/>
  <c r="D102" i="88"/>
  <c r="C102" i="88"/>
  <c r="B102" i="88"/>
  <c r="BA101" i="88"/>
  <c r="AZ101" i="88"/>
  <c r="AY101" i="88"/>
  <c r="AX101" i="88"/>
  <c r="AW101" i="88"/>
  <c r="AV101" i="88"/>
  <c r="AU101" i="88"/>
  <c r="AT101" i="88"/>
  <c r="AS101" i="88"/>
  <c r="AR101" i="88"/>
  <c r="AQ101" i="88"/>
  <c r="AP101" i="88"/>
  <c r="AO101" i="88"/>
  <c r="AN101" i="88"/>
  <c r="AM101" i="88"/>
  <c r="AL101" i="88"/>
  <c r="AK101" i="88"/>
  <c r="AJ101" i="88"/>
  <c r="AI101" i="88"/>
  <c r="AH101" i="88"/>
  <c r="AG101" i="88"/>
  <c r="AF101" i="88"/>
  <c r="AE101" i="88"/>
  <c r="AD101" i="88"/>
  <c r="AC101" i="88"/>
  <c r="AB101" i="88"/>
  <c r="AA101" i="88"/>
  <c r="Z101" i="88"/>
  <c r="Y101" i="88"/>
  <c r="X101" i="88"/>
  <c r="W101" i="88"/>
  <c r="V101" i="88"/>
  <c r="U101" i="88"/>
  <c r="T101" i="88"/>
  <c r="S101" i="88"/>
  <c r="R101" i="88"/>
  <c r="Q101" i="88"/>
  <c r="P101" i="88"/>
  <c r="O101" i="88"/>
  <c r="N101" i="88"/>
  <c r="M101" i="88"/>
  <c r="L101" i="88"/>
  <c r="K101" i="88"/>
  <c r="J101" i="88"/>
  <c r="I101" i="88"/>
  <c r="H101" i="88"/>
  <c r="G101" i="88"/>
  <c r="F101" i="88"/>
  <c r="E101" i="88"/>
  <c r="D101" i="88"/>
  <c r="C101" i="88"/>
  <c r="B101" i="88"/>
  <c r="BA100" i="88"/>
  <c r="AZ100" i="88"/>
  <c r="AY100" i="88"/>
  <c r="AX100" i="88"/>
  <c r="AW100" i="88"/>
  <c r="AV100" i="88"/>
  <c r="AU100" i="88"/>
  <c r="AT100" i="88"/>
  <c r="AS100" i="88"/>
  <c r="AR100" i="88"/>
  <c r="AQ100" i="88"/>
  <c r="AP100" i="88"/>
  <c r="AO100" i="88"/>
  <c r="AN100" i="88"/>
  <c r="AM100" i="88"/>
  <c r="AL100" i="88"/>
  <c r="AK100" i="88"/>
  <c r="AJ100" i="88"/>
  <c r="AI100" i="88"/>
  <c r="AH100" i="88"/>
  <c r="AG100" i="88"/>
  <c r="AF100" i="88"/>
  <c r="AE100" i="88"/>
  <c r="AD100" i="88"/>
  <c r="AC100" i="88"/>
  <c r="AB100" i="88"/>
  <c r="AA100" i="88"/>
  <c r="Z100" i="88"/>
  <c r="Y100" i="88"/>
  <c r="X100" i="88"/>
  <c r="W100" i="88"/>
  <c r="V100" i="88"/>
  <c r="U100" i="88"/>
  <c r="T100" i="88"/>
  <c r="S100" i="88"/>
  <c r="R100" i="88"/>
  <c r="Q100" i="88"/>
  <c r="P100" i="88"/>
  <c r="O100" i="88"/>
  <c r="N100" i="88"/>
  <c r="M100" i="88"/>
  <c r="L100" i="88"/>
  <c r="K100" i="88"/>
  <c r="J100" i="88"/>
  <c r="I100" i="88"/>
  <c r="H100" i="88"/>
  <c r="G100" i="88"/>
  <c r="F100" i="88"/>
  <c r="E100" i="88"/>
  <c r="D100" i="88"/>
  <c r="C100" i="88"/>
  <c r="B100" i="88"/>
  <c r="BA99" i="88"/>
  <c r="AZ99" i="88"/>
  <c r="AY99" i="88"/>
  <c r="AX99" i="88"/>
  <c r="AW99" i="88"/>
  <c r="AV99" i="88"/>
  <c r="AU99" i="88"/>
  <c r="AT99" i="88"/>
  <c r="AS99" i="88"/>
  <c r="AR99" i="88"/>
  <c r="AQ99" i="88"/>
  <c r="AP99" i="88"/>
  <c r="AO99" i="88"/>
  <c r="AN99" i="88"/>
  <c r="AM99" i="88"/>
  <c r="AL99" i="88"/>
  <c r="AK99" i="88"/>
  <c r="AJ99" i="88"/>
  <c r="AI99" i="88"/>
  <c r="AH99" i="88"/>
  <c r="AG99" i="88"/>
  <c r="AF99" i="88"/>
  <c r="AE99" i="88"/>
  <c r="AD99" i="88"/>
  <c r="AC99" i="88"/>
  <c r="AB99" i="88"/>
  <c r="AA99" i="88"/>
  <c r="Z99" i="88"/>
  <c r="Y99" i="88"/>
  <c r="X99" i="88"/>
  <c r="W99" i="88"/>
  <c r="V99" i="88"/>
  <c r="U99" i="88"/>
  <c r="T99" i="88"/>
  <c r="S99" i="88"/>
  <c r="R99" i="88"/>
  <c r="Q99" i="88"/>
  <c r="P99" i="88"/>
  <c r="O99" i="88"/>
  <c r="N99" i="88"/>
  <c r="M99" i="88"/>
  <c r="L99" i="88"/>
  <c r="K99" i="88"/>
  <c r="J99" i="88"/>
  <c r="I99" i="88"/>
  <c r="H99" i="88"/>
  <c r="G99" i="88"/>
  <c r="F99" i="88"/>
  <c r="E99" i="88"/>
  <c r="D99" i="88"/>
  <c r="C99" i="88"/>
  <c r="B99" i="88"/>
  <c r="BA98" i="88"/>
  <c r="AZ98" i="88"/>
  <c r="AY98" i="88"/>
  <c r="AX98" i="88"/>
  <c r="AW98" i="88"/>
  <c r="AV98" i="88"/>
  <c r="AU98" i="88"/>
  <c r="AT98" i="88"/>
  <c r="AS98" i="88"/>
  <c r="AR98" i="88"/>
  <c r="AQ98" i="88"/>
  <c r="AP98" i="88"/>
  <c r="AO98" i="88"/>
  <c r="AN98" i="88"/>
  <c r="AM98" i="88"/>
  <c r="AL98" i="88"/>
  <c r="AK98" i="88"/>
  <c r="AJ98" i="88"/>
  <c r="AI98" i="88"/>
  <c r="AH98" i="88"/>
  <c r="AG98" i="88"/>
  <c r="AF98" i="88"/>
  <c r="AE98" i="88"/>
  <c r="AD98" i="88"/>
  <c r="AC98" i="88"/>
  <c r="AB98" i="88"/>
  <c r="AA98" i="88"/>
  <c r="Z98" i="88"/>
  <c r="Y98" i="88"/>
  <c r="X98" i="88"/>
  <c r="W98" i="88"/>
  <c r="V98" i="88"/>
  <c r="U98" i="88"/>
  <c r="T98" i="88"/>
  <c r="S98" i="88"/>
  <c r="R98" i="88"/>
  <c r="Q98" i="88"/>
  <c r="P98" i="88"/>
  <c r="O98" i="88"/>
  <c r="N98" i="88"/>
  <c r="M98" i="88"/>
  <c r="L98" i="88"/>
  <c r="K98" i="88"/>
  <c r="J98" i="88"/>
  <c r="I98" i="88"/>
  <c r="H98" i="88"/>
  <c r="G98" i="88"/>
  <c r="F98" i="88"/>
  <c r="E98" i="88"/>
  <c r="D98" i="88"/>
  <c r="C98" i="88"/>
  <c r="B98" i="88"/>
  <c r="BA97" i="88"/>
  <c r="AZ97" i="88"/>
  <c r="AY97" i="88"/>
  <c r="AX97" i="88"/>
  <c r="AW97" i="88"/>
  <c r="AV97" i="88"/>
  <c r="AU97" i="88"/>
  <c r="AT97" i="88"/>
  <c r="AS97" i="88"/>
  <c r="AR97" i="88"/>
  <c r="AQ97" i="88"/>
  <c r="AP97" i="88"/>
  <c r="AO97" i="88"/>
  <c r="AN97" i="88"/>
  <c r="AM97" i="88"/>
  <c r="AL97" i="88"/>
  <c r="AK97" i="88"/>
  <c r="AJ97" i="88"/>
  <c r="AI97" i="88"/>
  <c r="AH97" i="88"/>
  <c r="AG97" i="88"/>
  <c r="AF97" i="88"/>
  <c r="AE97" i="88"/>
  <c r="AD97" i="88"/>
  <c r="AC97" i="88"/>
  <c r="AB97" i="88"/>
  <c r="AA97" i="88"/>
  <c r="Z97" i="88"/>
  <c r="Y97" i="88"/>
  <c r="X97" i="88"/>
  <c r="W97" i="88"/>
  <c r="V97" i="88"/>
  <c r="U97" i="88"/>
  <c r="T97" i="88"/>
  <c r="S97" i="88"/>
  <c r="R97" i="88"/>
  <c r="Q97" i="88"/>
  <c r="P97" i="88"/>
  <c r="O97" i="88"/>
  <c r="N97" i="88"/>
  <c r="M97" i="88"/>
  <c r="L97" i="88"/>
  <c r="K97" i="88"/>
  <c r="J97" i="88"/>
  <c r="I97" i="88"/>
  <c r="H97" i="88"/>
  <c r="G97" i="88"/>
  <c r="F97" i="88"/>
  <c r="E97" i="88"/>
  <c r="D97" i="88"/>
  <c r="C97" i="88"/>
  <c r="B97" i="88"/>
  <c r="BA96" i="88"/>
  <c r="AZ96" i="88"/>
  <c r="AY96" i="88"/>
  <c r="AX96" i="88"/>
  <c r="AW96" i="88"/>
  <c r="AV96" i="88"/>
  <c r="AU96" i="88"/>
  <c r="AT96" i="88"/>
  <c r="AS96" i="88"/>
  <c r="AR96" i="88"/>
  <c r="AQ96" i="88"/>
  <c r="AP96" i="88"/>
  <c r="AO96" i="88"/>
  <c r="AN96" i="88"/>
  <c r="AM96" i="88"/>
  <c r="AL96" i="88"/>
  <c r="AK96" i="88"/>
  <c r="AJ96" i="88"/>
  <c r="AI96" i="88"/>
  <c r="AH96" i="88"/>
  <c r="AG96" i="88"/>
  <c r="AF96" i="88"/>
  <c r="AE96" i="88"/>
  <c r="AD96" i="88"/>
  <c r="AC96" i="88"/>
  <c r="AB96" i="88"/>
  <c r="AA96" i="88"/>
  <c r="Z96" i="88"/>
  <c r="Y96" i="88"/>
  <c r="X96" i="88"/>
  <c r="W96" i="88"/>
  <c r="V96" i="88"/>
  <c r="U96" i="88"/>
  <c r="T96" i="88"/>
  <c r="S96" i="88"/>
  <c r="R96" i="88"/>
  <c r="Q96" i="88"/>
  <c r="P96" i="88"/>
  <c r="O96" i="88"/>
  <c r="N96" i="88"/>
  <c r="M96" i="88"/>
  <c r="L96" i="88"/>
  <c r="K96" i="88"/>
  <c r="J96" i="88"/>
  <c r="I96" i="88"/>
  <c r="H96" i="88"/>
  <c r="G96" i="88"/>
  <c r="F96" i="88"/>
  <c r="E96" i="88"/>
  <c r="D96" i="88"/>
  <c r="C96" i="88"/>
  <c r="B96" i="88"/>
  <c r="BA95" i="88"/>
  <c r="AZ95" i="88"/>
  <c r="AY95" i="88"/>
  <c r="AX95" i="88"/>
  <c r="AW95" i="88"/>
  <c r="AV95" i="88"/>
  <c r="AU95" i="88"/>
  <c r="AT95" i="88"/>
  <c r="AS95" i="88"/>
  <c r="AR95" i="88"/>
  <c r="AQ95" i="88"/>
  <c r="AP95" i="88"/>
  <c r="AO95" i="88"/>
  <c r="AN95" i="88"/>
  <c r="AM95" i="88"/>
  <c r="AL95" i="88"/>
  <c r="AK95" i="88"/>
  <c r="AJ95" i="88"/>
  <c r="AI95" i="88"/>
  <c r="AH95" i="88"/>
  <c r="AG95" i="88"/>
  <c r="AF95" i="88"/>
  <c r="AE95" i="88"/>
  <c r="AD95" i="88"/>
  <c r="AC95" i="88"/>
  <c r="AB95" i="88"/>
  <c r="AA95" i="88"/>
  <c r="Z95" i="88"/>
  <c r="Y95" i="88"/>
  <c r="X95" i="88"/>
  <c r="W95" i="88"/>
  <c r="V95" i="88"/>
  <c r="U95" i="88"/>
  <c r="T95" i="88"/>
  <c r="S95" i="88"/>
  <c r="R95" i="88"/>
  <c r="Q95" i="88"/>
  <c r="P95" i="88"/>
  <c r="O95" i="88"/>
  <c r="N95" i="88"/>
  <c r="M95" i="88"/>
  <c r="L95" i="88"/>
  <c r="K95" i="88"/>
  <c r="J95" i="88"/>
  <c r="I95" i="88"/>
  <c r="H95" i="88"/>
  <c r="G95" i="88"/>
  <c r="F95" i="88"/>
  <c r="E95" i="88"/>
  <c r="D95" i="88"/>
  <c r="C95" i="88"/>
  <c r="B95" i="88"/>
  <c r="BA94" i="88"/>
  <c r="AZ94" i="88"/>
  <c r="AY94" i="88"/>
  <c r="AX94" i="88"/>
  <c r="AW94" i="88"/>
  <c r="AV94" i="88"/>
  <c r="AU94" i="88"/>
  <c r="AT94" i="88"/>
  <c r="AS94" i="88"/>
  <c r="AR94" i="88"/>
  <c r="AQ94" i="88"/>
  <c r="AP94" i="88"/>
  <c r="AO94" i="88"/>
  <c r="AN94" i="88"/>
  <c r="AM94" i="88"/>
  <c r="AL94" i="88"/>
  <c r="AK94" i="88"/>
  <c r="AJ94" i="88"/>
  <c r="AI94" i="88"/>
  <c r="AH94" i="88"/>
  <c r="AG94" i="88"/>
  <c r="AF94" i="88"/>
  <c r="AE94" i="88"/>
  <c r="AD94" i="88"/>
  <c r="AC94" i="88"/>
  <c r="AB94" i="88"/>
  <c r="AA94" i="88"/>
  <c r="Z94" i="88"/>
  <c r="Y94" i="88"/>
  <c r="X94" i="88"/>
  <c r="W94" i="88"/>
  <c r="V94" i="88"/>
  <c r="U94" i="88"/>
  <c r="T94" i="88"/>
  <c r="S94" i="88"/>
  <c r="R94" i="88"/>
  <c r="Q94" i="88"/>
  <c r="P94" i="88"/>
  <c r="O94" i="88"/>
  <c r="N94" i="88"/>
  <c r="M94" i="88"/>
  <c r="L94" i="88"/>
  <c r="K94" i="88"/>
  <c r="J94" i="88"/>
  <c r="I94" i="88"/>
  <c r="H94" i="88"/>
  <c r="G94" i="88"/>
  <c r="F94" i="88"/>
  <c r="E94" i="88"/>
  <c r="D94" i="88"/>
  <c r="C94" i="88"/>
  <c r="B94" i="88"/>
  <c r="BA93" i="88"/>
  <c r="AZ93" i="88"/>
  <c r="AY93" i="88"/>
  <c r="AX93" i="88"/>
  <c r="AW93" i="88"/>
  <c r="AV93" i="88"/>
  <c r="AU93" i="88"/>
  <c r="AT93" i="88"/>
  <c r="AS93" i="88"/>
  <c r="AR93" i="88"/>
  <c r="AQ93" i="88"/>
  <c r="AP93" i="88"/>
  <c r="AO93" i="88"/>
  <c r="AN93" i="88"/>
  <c r="AM93" i="88"/>
  <c r="AL93" i="88"/>
  <c r="AK93" i="88"/>
  <c r="AJ93" i="88"/>
  <c r="AI93" i="88"/>
  <c r="AH93" i="88"/>
  <c r="AG93" i="88"/>
  <c r="AF93" i="88"/>
  <c r="AE93" i="88"/>
  <c r="AD93" i="88"/>
  <c r="AC93" i="88"/>
  <c r="AB93" i="88"/>
  <c r="AA93" i="88"/>
  <c r="Z93" i="88"/>
  <c r="Y93" i="88"/>
  <c r="X93" i="88"/>
  <c r="W93" i="88"/>
  <c r="V93" i="88"/>
  <c r="U93" i="88"/>
  <c r="T93" i="88"/>
  <c r="S93" i="88"/>
  <c r="R93" i="88"/>
  <c r="Q93" i="88"/>
  <c r="P93" i="88"/>
  <c r="O93" i="88"/>
  <c r="N93" i="88"/>
  <c r="M93" i="88"/>
  <c r="L93" i="88"/>
  <c r="K93" i="88"/>
  <c r="J93" i="88"/>
  <c r="I93" i="88"/>
  <c r="H93" i="88"/>
  <c r="G93" i="88"/>
  <c r="F93" i="88"/>
  <c r="E93" i="88"/>
  <c r="D93" i="88"/>
  <c r="C93" i="88"/>
  <c r="B93" i="88"/>
  <c r="BA92" i="88"/>
  <c r="AZ92" i="88"/>
  <c r="AY92" i="88"/>
  <c r="AX92" i="88"/>
  <c r="AW92" i="88"/>
  <c r="AV92" i="88"/>
  <c r="AU92" i="88"/>
  <c r="AT92" i="88"/>
  <c r="AS92" i="88"/>
  <c r="AR92" i="88"/>
  <c r="AQ92" i="88"/>
  <c r="AP92" i="88"/>
  <c r="AO92" i="88"/>
  <c r="AN92" i="88"/>
  <c r="AM92" i="88"/>
  <c r="AL92" i="88"/>
  <c r="AK92" i="88"/>
  <c r="AJ92" i="88"/>
  <c r="AI92" i="88"/>
  <c r="AH92" i="88"/>
  <c r="AG92" i="88"/>
  <c r="AF92" i="88"/>
  <c r="AE92" i="88"/>
  <c r="AD92" i="88"/>
  <c r="AC92" i="88"/>
  <c r="AB92" i="88"/>
  <c r="AA92" i="88"/>
  <c r="Z92" i="88"/>
  <c r="Y92" i="88"/>
  <c r="X92" i="88"/>
  <c r="W92" i="88"/>
  <c r="V92" i="88"/>
  <c r="U92" i="88"/>
  <c r="T92" i="88"/>
  <c r="S92" i="88"/>
  <c r="R92" i="88"/>
  <c r="Q92" i="88"/>
  <c r="P92" i="88"/>
  <c r="O92" i="88"/>
  <c r="N92" i="88"/>
  <c r="M92" i="88"/>
  <c r="L92" i="88"/>
  <c r="K92" i="88"/>
  <c r="J92" i="88"/>
  <c r="I92" i="88"/>
  <c r="H92" i="88"/>
  <c r="G92" i="88"/>
  <c r="F92" i="88"/>
  <c r="E92" i="88"/>
  <c r="D92" i="88"/>
  <c r="C92" i="88"/>
  <c r="B92" i="88"/>
  <c r="BA91" i="88"/>
  <c r="AZ91" i="88"/>
  <c r="AY91" i="88"/>
  <c r="AX91" i="88"/>
  <c r="AW91" i="88"/>
  <c r="AV91" i="88"/>
  <c r="AU91" i="88"/>
  <c r="AT91" i="88"/>
  <c r="AS91" i="88"/>
  <c r="AR91" i="88"/>
  <c r="AQ91" i="88"/>
  <c r="AP91" i="88"/>
  <c r="AO91" i="88"/>
  <c r="AN91" i="88"/>
  <c r="AM91" i="88"/>
  <c r="AL91" i="88"/>
  <c r="AK91" i="88"/>
  <c r="AJ91" i="88"/>
  <c r="AI91" i="88"/>
  <c r="AH91" i="88"/>
  <c r="AG91" i="88"/>
  <c r="AF91" i="88"/>
  <c r="AE91" i="88"/>
  <c r="AD91" i="88"/>
  <c r="AC91" i="88"/>
  <c r="AB91" i="88"/>
  <c r="AA91" i="88"/>
  <c r="Z91" i="88"/>
  <c r="Y91" i="88"/>
  <c r="X91" i="88"/>
  <c r="W91" i="88"/>
  <c r="V91" i="88"/>
  <c r="U91" i="88"/>
  <c r="T91" i="88"/>
  <c r="S91" i="88"/>
  <c r="R91" i="88"/>
  <c r="Q91" i="88"/>
  <c r="P91" i="88"/>
  <c r="O91" i="88"/>
  <c r="N91" i="88"/>
  <c r="M91" i="88"/>
  <c r="L91" i="88"/>
  <c r="K91" i="88"/>
  <c r="J91" i="88"/>
  <c r="I91" i="88"/>
  <c r="H91" i="88"/>
  <c r="G91" i="88"/>
  <c r="F91" i="88"/>
  <c r="E91" i="88"/>
  <c r="D91" i="88"/>
  <c r="C91" i="88"/>
  <c r="B91" i="88"/>
  <c r="BA90" i="88"/>
  <c r="AZ90" i="88"/>
  <c r="AY90" i="88"/>
  <c r="AX90" i="88"/>
  <c r="AW90" i="88"/>
  <c r="AV90" i="88"/>
  <c r="AU90" i="88"/>
  <c r="AT90" i="88"/>
  <c r="AS90" i="88"/>
  <c r="AR90" i="88"/>
  <c r="AQ90" i="88"/>
  <c r="AP90" i="88"/>
  <c r="AO90" i="88"/>
  <c r="AN90" i="88"/>
  <c r="AM90" i="88"/>
  <c r="AL90" i="88"/>
  <c r="AK90" i="88"/>
  <c r="AJ90" i="88"/>
  <c r="AI90" i="88"/>
  <c r="AH90" i="88"/>
  <c r="AG90" i="88"/>
  <c r="AF90" i="88"/>
  <c r="AE90" i="88"/>
  <c r="AD90" i="88"/>
  <c r="AC90" i="88"/>
  <c r="AB90" i="88"/>
  <c r="AA90" i="88"/>
  <c r="Z90" i="88"/>
  <c r="Y90" i="88"/>
  <c r="X90" i="88"/>
  <c r="W90" i="88"/>
  <c r="V90" i="88"/>
  <c r="U90" i="88"/>
  <c r="T90" i="88"/>
  <c r="S90" i="88"/>
  <c r="R90" i="88"/>
  <c r="Q90" i="88"/>
  <c r="P90" i="88"/>
  <c r="O90" i="88"/>
  <c r="N90" i="88"/>
  <c r="M90" i="88"/>
  <c r="L90" i="88"/>
  <c r="K90" i="88"/>
  <c r="J90" i="88"/>
  <c r="I90" i="88"/>
  <c r="H90" i="88"/>
  <c r="G90" i="88"/>
  <c r="F90" i="88"/>
  <c r="E90" i="88"/>
  <c r="D90" i="88"/>
  <c r="C90" i="88"/>
  <c r="B90" i="88"/>
  <c r="BA89" i="88"/>
  <c r="AZ89" i="88"/>
  <c r="AY89" i="88"/>
  <c r="AX89" i="88"/>
  <c r="AW89" i="88"/>
  <c r="AV89" i="88"/>
  <c r="AU89" i="88"/>
  <c r="AT89" i="88"/>
  <c r="AS89" i="88"/>
  <c r="AR89" i="88"/>
  <c r="AQ89" i="88"/>
  <c r="AP89" i="88"/>
  <c r="AO89" i="88"/>
  <c r="AN89" i="88"/>
  <c r="AM89" i="88"/>
  <c r="AL89" i="88"/>
  <c r="AK89" i="88"/>
  <c r="AJ89" i="88"/>
  <c r="AI89" i="88"/>
  <c r="AH89" i="88"/>
  <c r="AG89" i="88"/>
  <c r="AF89" i="88"/>
  <c r="AE89" i="88"/>
  <c r="AD89" i="88"/>
  <c r="AC89" i="88"/>
  <c r="AB89" i="88"/>
  <c r="AA89" i="88"/>
  <c r="Z89" i="88"/>
  <c r="Y89" i="88"/>
  <c r="X89" i="88"/>
  <c r="W89" i="88"/>
  <c r="V89" i="88"/>
  <c r="U89" i="88"/>
  <c r="T89" i="88"/>
  <c r="S89" i="88"/>
  <c r="R89" i="88"/>
  <c r="Q89" i="88"/>
  <c r="P89" i="88"/>
  <c r="O89" i="88"/>
  <c r="N89" i="88"/>
  <c r="M89" i="88"/>
  <c r="L89" i="88"/>
  <c r="K89" i="88"/>
  <c r="J89" i="88"/>
  <c r="I89" i="88"/>
  <c r="H89" i="88"/>
  <c r="G89" i="88"/>
  <c r="F89" i="88"/>
  <c r="E89" i="88"/>
  <c r="D89" i="88"/>
  <c r="C89" i="88"/>
  <c r="B89" i="88"/>
  <c r="BA88" i="88"/>
  <c r="AZ88" i="88"/>
  <c r="AY88" i="88"/>
  <c r="AX88" i="88"/>
  <c r="AW88" i="88"/>
  <c r="AV88" i="88"/>
  <c r="AU88" i="88"/>
  <c r="AT88" i="88"/>
  <c r="AS88" i="88"/>
  <c r="AR88" i="88"/>
  <c r="AQ88" i="88"/>
  <c r="AP88" i="88"/>
  <c r="AO88" i="88"/>
  <c r="AN88" i="88"/>
  <c r="AM88" i="88"/>
  <c r="AL88" i="88"/>
  <c r="AK88" i="88"/>
  <c r="AJ88" i="88"/>
  <c r="AI88" i="88"/>
  <c r="AH88" i="88"/>
  <c r="AG88" i="88"/>
  <c r="AF88" i="88"/>
  <c r="AE88" i="88"/>
  <c r="AD88" i="88"/>
  <c r="AC88" i="88"/>
  <c r="AB88" i="88"/>
  <c r="AA88" i="88"/>
  <c r="Z88" i="88"/>
  <c r="Y88" i="88"/>
  <c r="X88" i="88"/>
  <c r="W88" i="88"/>
  <c r="V88" i="88"/>
  <c r="U88" i="88"/>
  <c r="T88" i="88"/>
  <c r="S88" i="88"/>
  <c r="R88" i="88"/>
  <c r="Q88" i="88"/>
  <c r="P88" i="88"/>
  <c r="O88" i="88"/>
  <c r="N88" i="88"/>
  <c r="M88" i="88"/>
  <c r="L88" i="88"/>
  <c r="K88" i="88"/>
  <c r="J88" i="88"/>
  <c r="I88" i="88"/>
  <c r="H88" i="88"/>
  <c r="G88" i="88"/>
  <c r="F88" i="88"/>
  <c r="E88" i="88"/>
  <c r="D88" i="88"/>
  <c r="C88" i="88"/>
  <c r="B88" i="88"/>
  <c r="BA87" i="88"/>
  <c r="AZ87" i="88"/>
  <c r="AY87" i="88"/>
  <c r="AX87" i="88"/>
  <c r="AW87" i="88"/>
  <c r="AV87" i="88"/>
  <c r="AU87" i="88"/>
  <c r="AT87" i="88"/>
  <c r="AS87" i="88"/>
  <c r="AR87" i="88"/>
  <c r="AQ87" i="88"/>
  <c r="AP87" i="88"/>
  <c r="AO87" i="88"/>
  <c r="AN87" i="88"/>
  <c r="AM87" i="88"/>
  <c r="AL87" i="88"/>
  <c r="AK87" i="88"/>
  <c r="AJ87" i="88"/>
  <c r="AI87" i="88"/>
  <c r="AH87" i="88"/>
  <c r="AG87" i="88"/>
  <c r="AF87" i="88"/>
  <c r="AE87" i="88"/>
  <c r="AD87" i="88"/>
  <c r="AC87" i="88"/>
  <c r="AB87" i="88"/>
  <c r="AA87" i="88"/>
  <c r="Z87" i="88"/>
  <c r="Y87" i="88"/>
  <c r="X87" i="88"/>
  <c r="W87" i="88"/>
  <c r="V87" i="88"/>
  <c r="U87" i="88"/>
  <c r="T87" i="88"/>
  <c r="S87" i="88"/>
  <c r="R87" i="88"/>
  <c r="Q87" i="88"/>
  <c r="P87" i="88"/>
  <c r="O87" i="88"/>
  <c r="N87" i="88"/>
  <c r="M87" i="88"/>
  <c r="L87" i="88"/>
  <c r="K87" i="88"/>
  <c r="J87" i="88"/>
  <c r="I87" i="88"/>
  <c r="H87" i="88"/>
  <c r="G87" i="88"/>
  <c r="F87" i="88"/>
  <c r="E87" i="88"/>
  <c r="D87" i="88"/>
  <c r="C87" i="88"/>
  <c r="B87" i="88"/>
  <c r="BA86" i="88"/>
  <c r="AZ86" i="88"/>
  <c r="AY86" i="88"/>
  <c r="AX86" i="88"/>
  <c r="AW86" i="88"/>
  <c r="AV86" i="88"/>
  <c r="AU86" i="88"/>
  <c r="AT86" i="88"/>
  <c r="AS86" i="88"/>
  <c r="AR86" i="88"/>
  <c r="AQ86" i="88"/>
  <c r="AP86" i="88"/>
  <c r="AO86" i="88"/>
  <c r="AN86" i="88"/>
  <c r="AM86" i="88"/>
  <c r="AL86" i="88"/>
  <c r="AK86" i="88"/>
  <c r="AJ86" i="88"/>
  <c r="AI86" i="88"/>
  <c r="AH86" i="88"/>
  <c r="AG86" i="88"/>
  <c r="AF86" i="88"/>
  <c r="AE86" i="88"/>
  <c r="AD86" i="88"/>
  <c r="AC86" i="88"/>
  <c r="AB86" i="88"/>
  <c r="AA86" i="88"/>
  <c r="Z86" i="88"/>
  <c r="Y86" i="88"/>
  <c r="X86" i="88"/>
  <c r="W86" i="88"/>
  <c r="V86" i="88"/>
  <c r="U86" i="88"/>
  <c r="T86" i="88"/>
  <c r="S86" i="88"/>
  <c r="R86" i="88"/>
  <c r="Q86" i="88"/>
  <c r="P86" i="88"/>
  <c r="O86" i="88"/>
  <c r="N86" i="88"/>
  <c r="M86" i="88"/>
  <c r="L86" i="88"/>
  <c r="K86" i="88"/>
  <c r="J86" i="88"/>
  <c r="I86" i="88"/>
  <c r="H86" i="88"/>
  <c r="G86" i="88"/>
  <c r="F86" i="88"/>
  <c r="E86" i="88"/>
  <c r="D86" i="88"/>
  <c r="C86" i="88"/>
  <c r="B86" i="88"/>
  <c r="BA85" i="88"/>
  <c r="AZ85" i="88"/>
  <c r="AY85" i="88"/>
  <c r="AX85" i="88"/>
  <c r="AW85" i="88"/>
  <c r="AV85" i="88"/>
  <c r="AU85" i="88"/>
  <c r="AT85" i="88"/>
  <c r="AS85" i="88"/>
  <c r="AR85" i="88"/>
  <c r="AQ85" i="88"/>
  <c r="AP85" i="88"/>
  <c r="AO85" i="88"/>
  <c r="AN85" i="88"/>
  <c r="AM85" i="88"/>
  <c r="AL85" i="88"/>
  <c r="AK85" i="88"/>
  <c r="AJ85" i="88"/>
  <c r="AI85" i="88"/>
  <c r="AH85" i="88"/>
  <c r="AG85" i="88"/>
  <c r="AF85" i="88"/>
  <c r="AE85" i="88"/>
  <c r="AD85" i="88"/>
  <c r="AC85" i="88"/>
  <c r="AB85" i="88"/>
  <c r="AA85" i="88"/>
  <c r="Z85" i="88"/>
  <c r="Y85" i="88"/>
  <c r="X85" i="88"/>
  <c r="W85" i="88"/>
  <c r="V85" i="88"/>
  <c r="U85" i="88"/>
  <c r="T85" i="88"/>
  <c r="S85" i="88"/>
  <c r="R85" i="88"/>
  <c r="Q85" i="88"/>
  <c r="P85" i="88"/>
  <c r="O85" i="88"/>
  <c r="N85" i="88"/>
  <c r="M85" i="88"/>
  <c r="L85" i="88"/>
  <c r="K85" i="88"/>
  <c r="J85" i="88"/>
  <c r="I85" i="88"/>
  <c r="H85" i="88"/>
  <c r="G85" i="88"/>
  <c r="F85" i="88"/>
  <c r="E85" i="88"/>
  <c r="D85" i="88"/>
  <c r="C85" i="88"/>
  <c r="B85" i="88"/>
  <c r="BA84" i="88"/>
  <c r="AZ84" i="88"/>
  <c r="AY84" i="88"/>
  <c r="AX84" i="88"/>
  <c r="AW84" i="88"/>
  <c r="AV84" i="88"/>
  <c r="AU84" i="88"/>
  <c r="AT84" i="88"/>
  <c r="AS84" i="88"/>
  <c r="AR84" i="88"/>
  <c r="AQ84" i="88"/>
  <c r="AP84" i="88"/>
  <c r="AO84" i="88"/>
  <c r="AN84" i="88"/>
  <c r="AM84" i="88"/>
  <c r="AL84" i="88"/>
  <c r="AK84" i="88"/>
  <c r="AJ84" i="88"/>
  <c r="AI84" i="88"/>
  <c r="AH84" i="88"/>
  <c r="AG84" i="88"/>
  <c r="AF84" i="88"/>
  <c r="AE84" i="88"/>
  <c r="AD84" i="88"/>
  <c r="AC84" i="88"/>
  <c r="AB84" i="88"/>
  <c r="AA84" i="88"/>
  <c r="Z84" i="88"/>
  <c r="Y84" i="88"/>
  <c r="X84" i="88"/>
  <c r="W84" i="88"/>
  <c r="V84" i="88"/>
  <c r="U84" i="88"/>
  <c r="T84" i="88"/>
  <c r="S84" i="88"/>
  <c r="R84" i="88"/>
  <c r="Q84" i="88"/>
  <c r="P84" i="88"/>
  <c r="O84" i="88"/>
  <c r="N84" i="88"/>
  <c r="M84" i="88"/>
  <c r="L84" i="88"/>
  <c r="K84" i="88"/>
  <c r="J84" i="88"/>
  <c r="I84" i="88"/>
  <c r="H84" i="88"/>
  <c r="G84" i="88"/>
  <c r="F84" i="88"/>
  <c r="E84" i="88"/>
  <c r="D84" i="88"/>
  <c r="C84" i="88"/>
  <c r="B84" i="88"/>
  <c r="BA83" i="88"/>
  <c r="AZ83" i="88"/>
  <c r="AY83" i="88"/>
  <c r="AX83" i="88"/>
  <c r="AW83" i="88"/>
  <c r="AV83" i="88"/>
  <c r="AU83" i="88"/>
  <c r="AT83" i="88"/>
  <c r="AS83" i="88"/>
  <c r="AR83" i="88"/>
  <c r="AQ83" i="88"/>
  <c r="AP83" i="88"/>
  <c r="AO83" i="88"/>
  <c r="AN83" i="88"/>
  <c r="AM83" i="88"/>
  <c r="AL83" i="88"/>
  <c r="AK83" i="88"/>
  <c r="AJ83" i="88"/>
  <c r="AI83" i="88"/>
  <c r="AH83" i="88"/>
  <c r="AG83" i="88"/>
  <c r="AF83" i="88"/>
  <c r="AE83" i="88"/>
  <c r="AD83" i="88"/>
  <c r="AC83" i="88"/>
  <c r="AB83" i="88"/>
  <c r="AA83" i="88"/>
  <c r="Z83" i="88"/>
  <c r="Y83" i="88"/>
  <c r="X83" i="88"/>
  <c r="W83" i="88"/>
  <c r="V83" i="88"/>
  <c r="U83" i="88"/>
  <c r="T83" i="88"/>
  <c r="S83" i="88"/>
  <c r="R83" i="88"/>
  <c r="Q83" i="88"/>
  <c r="P83" i="88"/>
  <c r="O83" i="88"/>
  <c r="N83" i="88"/>
  <c r="M83" i="88"/>
  <c r="L83" i="88"/>
  <c r="K83" i="88"/>
  <c r="J83" i="88"/>
  <c r="I83" i="88"/>
  <c r="H83" i="88"/>
  <c r="G83" i="88"/>
  <c r="F83" i="88"/>
  <c r="E83" i="88"/>
  <c r="D83" i="88"/>
  <c r="C83" i="88"/>
  <c r="B83" i="88"/>
  <c r="BA82" i="88"/>
  <c r="AZ82" i="88"/>
  <c r="AY82" i="88"/>
  <c r="AX82" i="88"/>
  <c r="AW82" i="88"/>
  <c r="AV82" i="88"/>
  <c r="AU82" i="88"/>
  <c r="AT82" i="88"/>
  <c r="AS82" i="88"/>
  <c r="AR82" i="88"/>
  <c r="AQ82" i="88"/>
  <c r="AP82" i="88"/>
  <c r="AO82" i="88"/>
  <c r="AN82" i="88"/>
  <c r="AM82" i="88"/>
  <c r="AL82" i="88"/>
  <c r="AK82" i="88"/>
  <c r="AJ82" i="88"/>
  <c r="AI82" i="88"/>
  <c r="AH82" i="88"/>
  <c r="AG82" i="88"/>
  <c r="AF82" i="88"/>
  <c r="AE82" i="88"/>
  <c r="AD82" i="88"/>
  <c r="AC82" i="88"/>
  <c r="AB82" i="88"/>
  <c r="AA82" i="88"/>
  <c r="Z82" i="88"/>
  <c r="Y82" i="88"/>
  <c r="X82" i="88"/>
  <c r="W82" i="88"/>
  <c r="V82" i="88"/>
  <c r="U82" i="88"/>
  <c r="T82" i="88"/>
  <c r="S82" i="88"/>
  <c r="R82" i="88"/>
  <c r="Q82" i="88"/>
  <c r="P82" i="88"/>
  <c r="O82" i="88"/>
  <c r="N82" i="88"/>
  <c r="M82" i="88"/>
  <c r="L82" i="88"/>
  <c r="K82" i="88"/>
  <c r="J82" i="88"/>
  <c r="I82" i="88"/>
  <c r="H82" i="88"/>
  <c r="G82" i="88"/>
  <c r="F82" i="88"/>
  <c r="E82" i="88"/>
  <c r="D82" i="88"/>
  <c r="C82" i="88"/>
  <c r="B82" i="88"/>
  <c r="BA81" i="88"/>
  <c r="AZ81" i="88"/>
  <c r="AY81" i="88"/>
  <c r="AX81" i="88"/>
  <c r="AW81" i="88"/>
  <c r="AV81" i="88"/>
  <c r="AU81" i="88"/>
  <c r="AT81" i="88"/>
  <c r="AS81" i="88"/>
  <c r="AR81" i="88"/>
  <c r="AQ81" i="88"/>
  <c r="AP81" i="88"/>
  <c r="AO81" i="88"/>
  <c r="AN81" i="88"/>
  <c r="AM81" i="88"/>
  <c r="AL81" i="88"/>
  <c r="AK81" i="88"/>
  <c r="AJ81" i="88"/>
  <c r="AI81" i="88"/>
  <c r="AH81" i="88"/>
  <c r="AG81" i="88"/>
  <c r="AF81" i="88"/>
  <c r="AE81" i="88"/>
  <c r="AD81" i="88"/>
  <c r="AC81" i="88"/>
  <c r="AB81" i="88"/>
  <c r="AA81" i="88"/>
  <c r="Z81" i="88"/>
  <c r="Y81" i="88"/>
  <c r="X81" i="88"/>
  <c r="W81" i="88"/>
  <c r="V81" i="88"/>
  <c r="U81" i="88"/>
  <c r="T81" i="88"/>
  <c r="S81" i="88"/>
  <c r="R81" i="88"/>
  <c r="Q81" i="88"/>
  <c r="P81" i="88"/>
  <c r="O81" i="88"/>
  <c r="N81" i="88"/>
  <c r="M81" i="88"/>
  <c r="L81" i="88"/>
  <c r="K81" i="88"/>
  <c r="J81" i="88"/>
  <c r="I81" i="88"/>
  <c r="H81" i="88"/>
  <c r="G81" i="88"/>
  <c r="F81" i="88"/>
  <c r="E81" i="88"/>
  <c r="D81" i="88"/>
  <c r="C81" i="88"/>
  <c r="B81" i="88"/>
  <c r="BA80" i="88"/>
  <c r="AZ80" i="88"/>
  <c r="AY80" i="88"/>
  <c r="AX80" i="88"/>
  <c r="AW80" i="88"/>
  <c r="AV80" i="88"/>
  <c r="AU80" i="88"/>
  <c r="AT80" i="88"/>
  <c r="AS80" i="88"/>
  <c r="AR80" i="88"/>
  <c r="AQ80" i="88"/>
  <c r="AP80" i="88"/>
  <c r="AO80" i="88"/>
  <c r="AN80" i="88"/>
  <c r="AM80" i="88"/>
  <c r="AL80" i="88"/>
  <c r="AK80" i="88"/>
  <c r="AJ80" i="88"/>
  <c r="AI80" i="88"/>
  <c r="AH80" i="88"/>
  <c r="AG80" i="88"/>
  <c r="AF80" i="88"/>
  <c r="AE80" i="88"/>
  <c r="AD80" i="88"/>
  <c r="AC80" i="88"/>
  <c r="AB80" i="88"/>
  <c r="AA80" i="88"/>
  <c r="Z80" i="88"/>
  <c r="Y80" i="88"/>
  <c r="X80" i="88"/>
  <c r="W80" i="88"/>
  <c r="V80" i="88"/>
  <c r="U80" i="88"/>
  <c r="T80" i="88"/>
  <c r="S80" i="88"/>
  <c r="R80" i="88"/>
  <c r="Q80" i="88"/>
  <c r="P80" i="88"/>
  <c r="O80" i="88"/>
  <c r="N80" i="88"/>
  <c r="M80" i="88"/>
  <c r="L80" i="88"/>
  <c r="K80" i="88"/>
  <c r="J80" i="88"/>
  <c r="I80" i="88"/>
  <c r="H80" i="88"/>
  <c r="G80" i="88"/>
  <c r="F80" i="88"/>
  <c r="E80" i="88"/>
  <c r="D80" i="88"/>
  <c r="C80" i="88"/>
  <c r="B80" i="88"/>
  <c r="BA79" i="88"/>
  <c r="AZ79" i="88"/>
  <c r="AY79" i="88"/>
  <c r="AX79" i="88"/>
  <c r="AW79" i="88"/>
  <c r="AV79" i="88"/>
  <c r="AU79" i="88"/>
  <c r="AT79" i="88"/>
  <c r="AS79" i="88"/>
  <c r="AR79" i="88"/>
  <c r="AQ79" i="88"/>
  <c r="AP79" i="88"/>
  <c r="AO79" i="88"/>
  <c r="AN79" i="88"/>
  <c r="AM79" i="88"/>
  <c r="AL79" i="88"/>
  <c r="AK79" i="88"/>
  <c r="AJ79" i="88"/>
  <c r="AI79" i="88"/>
  <c r="AH79" i="88"/>
  <c r="AG79" i="88"/>
  <c r="AF79" i="88"/>
  <c r="AE79" i="88"/>
  <c r="AD79" i="88"/>
  <c r="AC79" i="88"/>
  <c r="AB79" i="88"/>
  <c r="AA79" i="88"/>
  <c r="Z79" i="88"/>
  <c r="Y79" i="88"/>
  <c r="X79" i="88"/>
  <c r="W79" i="88"/>
  <c r="V79" i="88"/>
  <c r="U79" i="88"/>
  <c r="T79" i="88"/>
  <c r="S79" i="88"/>
  <c r="R79" i="88"/>
  <c r="Q79" i="88"/>
  <c r="P79" i="88"/>
  <c r="O79" i="88"/>
  <c r="N79" i="88"/>
  <c r="M79" i="88"/>
  <c r="L79" i="88"/>
  <c r="K79" i="88"/>
  <c r="J79" i="88"/>
  <c r="I79" i="88"/>
  <c r="H79" i="88"/>
  <c r="G79" i="88"/>
  <c r="F79" i="88"/>
  <c r="E79" i="88"/>
  <c r="D79" i="88"/>
  <c r="C79" i="88"/>
  <c r="B79" i="88"/>
  <c r="BA78" i="88"/>
  <c r="AZ78" i="88"/>
  <c r="AY78" i="88"/>
  <c r="AX78" i="88"/>
  <c r="AW78" i="88"/>
  <c r="AV78" i="88"/>
  <c r="AU78" i="88"/>
  <c r="AT78" i="88"/>
  <c r="AS78" i="88"/>
  <c r="AR78" i="88"/>
  <c r="AQ78" i="88"/>
  <c r="AP78" i="88"/>
  <c r="AO78" i="88"/>
  <c r="AN78" i="88"/>
  <c r="AM78" i="88"/>
  <c r="AL78" i="88"/>
  <c r="AK78" i="88"/>
  <c r="AJ78" i="88"/>
  <c r="AI78" i="88"/>
  <c r="AH78" i="88"/>
  <c r="AG78" i="88"/>
  <c r="AF78" i="88"/>
  <c r="AE78" i="88"/>
  <c r="AD78" i="88"/>
  <c r="AC78" i="88"/>
  <c r="AB78" i="88"/>
  <c r="AA78" i="88"/>
  <c r="Z78" i="88"/>
  <c r="Y78" i="88"/>
  <c r="X78" i="88"/>
  <c r="W78" i="88"/>
  <c r="V78" i="88"/>
  <c r="U78" i="88"/>
  <c r="T78" i="88"/>
  <c r="S78" i="88"/>
  <c r="R78" i="88"/>
  <c r="Q78" i="88"/>
  <c r="P78" i="88"/>
  <c r="O78" i="88"/>
  <c r="N78" i="88"/>
  <c r="M78" i="88"/>
  <c r="L78" i="88"/>
  <c r="K78" i="88"/>
  <c r="J78" i="88"/>
  <c r="I78" i="88"/>
  <c r="H78" i="88"/>
  <c r="G78" i="88"/>
  <c r="F78" i="88"/>
  <c r="E78" i="88"/>
  <c r="D78" i="88"/>
  <c r="C78" i="88"/>
  <c r="B78" i="88"/>
  <c r="BA77" i="88"/>
  <c r="AZ77" i="88"/>
  <c r="AY77" i="88"/>
  <c r="AX77" i="88"/>
  <c r="AW77" i="88"/>
  <c r="AV77" i="88"/>
  <c r="AU77" i="88"/>
  <c r="AT77" i="88"/>
  <c r="AS77" i="88"/>
  <c r="AR77" i="88"/>
  <c r="AQ77" i="88"/>
  <c r="AP77" i="88"/>
  <c r="AO77" i="88"/>
  <c r="AN77" i="88"/>
  <c r="AM77" i="88"/>
  <c r="AL77" i="88"/>
  <c r="AK77" i="88"/>
  <c r="AJ77" i="88"/>
  <c r="AI77" i="88"/>
  <c r="AH77" i="88"/>
  <c r="AG77" i="88"/>
  <c r="AF77" i="88"/>
  <c r="AE77" i="88"/>
  <c r="AD77" i="88"/>
  <c r="AC77" i="88"/>
  <c r="AB77" i="88"/>
  <c r="AA77" i="88"/>
  <c r="Z77" i="88"/>
  <c r="Y77" i="88"/>
  <c r="X77" i="88"/>
  <c r="W77" i="88"/>
  <c r="V77" i="88"/>
  <c r="U77" i="88"/>
  <c r="T77" i="88"/>
  <c r="S77" i="88"/>
  <c r="R77" i="88"/>
  <c r="Q77" i="88"/>
  <c r="P77" i="88"/>
  <c r="O77" i="88"/>
  <c r="N77" i="88"/>
  <c r="M77" i="88"/>
  <c r="L77" i="88"/>
  <c r="K77" i="88"/>
  <c r="J77" i="88"/>
  <c r="I77" i="88"/>
  <c r="H77" i="88"/>
  <c r="G77" i="88"/>
  <c r="F77" i="88"/>
  <c r="E77" i="88"/>
  <c r="D77" i="88"/>
  <c r="C77" i="88"/>
  <c r="B77" i="88"/>
  <c r="BA76" i="88"/>
  <c r="AZ76" i="88"/>
  <c r="AY76" i="88"/>
  <c r="AX76" i="88"/>
  <c r="AW76" i="88"/>
  <c r="AV76" i="88"/>
  <c r="AU76" i="88"/>
  <c r="AT76" i="88"/>
  <c r="AS76" i="88"/>
  <c r="AR76" i="88"/>
  <c r="AQ76" i="88"/>
  <c r="AP76" i="88"/>
  <c r="AO76" i="88"/>
  <c r="AN76" i="88"/>
  <c r="AM76" i="88"/>
  <c r="AL76" i="88"/>
  <c r="AK76" i="88"/>
  <c r="AJ76" i="88"/>
  <c r="AI76" i="88"/>
  <c r="AH76" i="88"/>
  <c r="AG76" i="88"/>
  <c r="AF76" i="88"/>
  <c r="AE76" i="88"/>
  <c r="AD76" i="88"/>
  <c r="AC76" i="88"/>
  <c r="AB76" i="88"/>
  <c r="AA76" i="88"/>
  <c r="Z76" i="88"/>
  <c r="Y76" i="88"/>
  <c r="X76" i="88"/>
  <c r="W76" i="88"/>
  <c r="V76" i="88"/>
  <c r="U76" i="88"/>
  <c r="T76" i="88"/>
  <c r="S76" i="88"/>
  <c r="R76" i="88"/>
  <c r="Q76" i="88"/>
  <c r="P76" i="88"/>
  <c r="O76" i="88"/>
  <c r="N76" i="88"/>
  <c r="M76" i="88"/>
  <c r="L76" i="88"/>
  <c r="K76" i="88"/>
  <c r="J76" i="88"/>
  <c r="I76" i="88"/>
  <c r="H76" i="88"/>
  <c r="G76" i="88"/>
  <c r="F76" i="88"/>
  <c r="E76" i="88"/>
  <c r="D76" i="88"/>
  <c r="C76" i="88"/>
  <c r="B76" i="88"/>
  <c r="BA75" i="88"/>
  <c r="AZ75" i="88"/>
  <c r="AY75" i="88"/>
  <c r="AX75" i="88"/>
  <c r="AW75" i="88"/>
  <c r="AV75" i="88"/>
  <c r="AU75" i="88"/>
  <c r="AT75" i="88"/>
  <c r="AS75" i="88"/>
  <c r="AR75" i="88"/>
  <c r="AQ75" i="88"/>
  <c r="AP75" i="88"/>
  <c r="AO75" i="88"/>
  <c r="AN75" i="88"/>
  <c r="AM75" i="88"/>
  <c r="AL75" i="88"/>
  <c r="AK75" i="88"/>
  <c r="AJ75" i="88"/>
  <c r="AI75" i="88"/>
  <c r="AH75" i="88"/>
  <c r="AG75" i="88"/>
  <c r="AF75" i="88"/>
  <c r="AE75" i="88"/>
  <c r="AD75" i="88"/>
  <c r="AC75" i="88"/>
  <c r="AB75" i="88"/>
  <c r="AA75" i="88"/>
  <c r="Z75" i="88"/>
  <c r="Y75" i="88"/>
  <c r="X75" i="88"/>
  <c r="W75" i="88"/>
  <c r="V75" i="88"/>
  <c r="U75" i="88"/>
  <c r="T75" i="88"/>
  <c r="S75" i="88"/>
  <c r="R75" i="88"/>
  <c r="Q75" i="88"/>
  <c r="P75" i="88"/>
  <c r="O75" i="88"/>
  <c r="N75" i="88"/>
  <c r="M75" i="88"/>
  <c r="L75" i="88"/>
  <c r="K75" i="88"/>
  <c r="J75" i="88"/>
  <c r="I75" i="88"/>
  <c r="H75" i="88"/>
  <c r="G75" i="88"/>
  <c r="F75" i="88"/>
  <c r="E75" i="88"/>
  <c r="D75" i="88"/>
  <c r="C75" i="88"/>
  <c r="B75" i="88"/>
  <c r="BA74" i="88"/>
  <c r="AZ74" i="88"/>
  <c r="AY74" i="88"/>
  <c r="AX74" i="88"/>
  <c r="AW74" i="88"/>
  <c r="AV74" i="88"/>
  <c r="AU74" i="88"/>
  <c r="AT74" i="88"/>
  <c r="AS74" i="88"/>
  <c r="AR74" i="88"/>
  <c r="AQ74" i="88"/>
  <c r="AP74" i="88"/>
  <c r="AO74" i="88"/>
  <c r="AN74" i="88"/>
  <c r="AM74" i="88"/>
  <c r="AL74" i="88"/>
  <c r="AK74" i="88"/>
  <c r="AJ74" i="88"/>
  <c r="AI74" i="88"/>
  <c r="AH74" i="88"/>
  <c r="AG74" i="88"/>
  <c r="AF74" i="88"/>
  <c r="AE74" i="88"/>
  <c r="AD74" i="88"/>
  <c r="AC74" i="88"/>
  <c r="AB74" i="88"/>
  <c r="AA74" i="88"/>
  <c r="Z74" i="88"/>
  <c r="Y74" i="88"/>
  <c r="X74" i="88"/>
  <c r="W74" i="88"/>
  <c r="V74" i="88"/>
  <c r="U74" i="88"/>
  <c r="T74" i="88"/>
  <c r="S74" i="88"/>
  <c r="R74" i="88"/>
  <c r="Q74" i="88"/>
  <c r="P74" i="88"/>
  <c r="O74" i="88"/>
  <c r="N74" i="88"/>
  <c r="M74" i="88"/>
  <c r="L74" i="88"/>
  <c r="K74" i="88"/>
  <c r="J74" i="88"/>
  <c r="I74" i="88"/>
  <c r="H74" i="88"/>
  <c r="G74" i="88"/>
  <c r="F74" i="88"/>
  <c r="E74" i="88"/>
  <c r="D74" i="88"/>
  <c r="C74" i="88"/>
  <c r="B74" i="88"/>
  <c r="BA73" i="88"/>
  <c r="AZ73" i="88"/>
  <c r="AY73" i="88"/>
  <c r="AX73" i="88"/>
  <c r="AW73" i="88"/>
  <c r="AV73" i="88"/>
  <c r="AU73" i="88"/>
  <c r="AT73" i="88"/>
  <c r="AS73" i="88"/>
  <c r="AR73" i="88"/>
  <c r="AQ73" i="88"/>
  <c r="AP73" i="88"/>
  <c r="AO73" i="88"/>
  <c r="AN73" i="88"/>
  <c r="AM73" i="88"/>
  <c r="AL73" i="88"/>
  <c r="AK73" i="88"/>
  <c r="AJ73" i="88"/>
  <c r="AI73" i="88"/>
  <c r="AH73" i="88"/>
  <c r="AG73" i="88"/>
  <c r="AF73" i="88"/>
  <c r="AE73" i="88"/>
  <c r="AD73" i="88"/>
  <c r="AC73" i="88"/>
  <c r="AB73" i="88"/>
  <c r="AA73" i="88"/>
  <c r="Z73" i="88"/>
  <c r="Y73" i="88"/>
  <c r="X73" i="88"/>
  <c r="W73" i="88"/>
  <c r="V73" i="88"/>
  <c r="U73" i="88"/>
  <c r="T73" i="88"/>
  <c r="S73" i="88"/>
  <c r="R73" i="88"/>
  <c r="Q73" i="88"/>
  <c r="P73" i="88"/>
  <c r="O73" i="88"/>
  <c r="N73" i="88"/>
  <c r="M73" i="88"/>
  <c r="L73" i="88"/>
  <c r="K73" i="88"/>
  <c r="J73" i="88"/>
  <c r="I73" i="88"/>
  <c r="H73" i="88"/>
  <c r="G73" i="88"/>
  <c r="F73" i="88"/>
  <c r="E73" i="88"/>
  <c r="D73" i="88"/>
  <c r="C73" i="88"/>
  <c r="B73" i="88"/>
  <c r="BA72" i="88"/>
  <c r="AZ72" i="88"/>
  <c r="AY72" i="88"/>
  <c r="AX72" i="88"/>
  <c r="AW72" i="88"/>
  <c r="AV72" i="88"/>
  <c r="AU72" i="88"/>
  <c r="AT72" i="88"/>
  <c r="AS72" i="88"/>
  <c r="AR72" i="88"/>
  <c r="AQ72" i="88"/>
  <c r="AP72" i="88"/>
  <c r="AO72" i="88"/>
  <c r="AN72" i="88"/>
  <c r="AM72" i="88"/>
  <c r="AL72" i="88"/>
  <c r="AK72" i="88"/>
  <c r="AJ72" i="88"/>
  <c r="AI72" i="88"/>
  <c r="AH72" i="88"/>
  <c r="AG72" i="88"/>
  <c r="AF72" i="88"/>
  <c r="AE72" i="88"/>
  <c r="AD72" i="88"/>
  <c r="AC72" i="88"/>
  <c r="AB72" i="88"/>
  <c r="AA72" i="88"/>
  <c r="Z72" i="88"/>
  <c r="Y72" i="88"/>
  <c r="X72" i="88"/>
  <c r="W72" i="88"/>
  <c r="V72" i="88"/>
  <c r="U72" i="88"/>
  <c r="T72" i="88"/>
  <c r="S72" i="88"/>
  <c r="R72" i="88"/>
  <c r="Q72" i="88"/>
  <c r="P72" i="88"/>
  <c r="O72" i="88"/>
  <c r="N72" i="88"/>
  <c r="M72" i="88"/>
  <c r="L72" i="88"/>
  <c r="K72" i="88"/>
  <c r="J72" i="88"/>
  <c r="I72" i="88"/>
  <c r="H72" i="88"/>
  <c r="G72" i="88"/>
  <c r="F72" i="88"/>
  <c r="E72" i="88"/>
  <c r="D72" i="88"/>
  <c r="C72" i="88"/>
  <c r="B72" i="88"/>
  <c r="BA71" i="88"/>
  <c r="AZ71" i="88"/>
  <c r="AY71" i="88"/>
  <c r="AX71" i="88"/>
  <c r="AW71" i="88"/>
  <c r="AV71" i="88"/>
  <c r="AU71" i="88"/>
  <c r="AT71" i="88"/>
  <c r="AS71" i="88"/>
  <c r="AR71" i="88"/>
  <c r="AQ71" i="88"/>
  <c r="AP71" i="88"/>
  <c r="AO71" i="88"/>
  <c r="AN71" i="88"/>
  <c r="AM71" i="88"/>
  <c r="AL71" i="88"/>
  <c r="AK71" i="88"/>
  <c r="AJ71" i="88"/>
  <c r="AI71" i="88"/>
  <c r="AH71" i="88"/>
  <c r="AG71" i="88"/>
  <c r="AF71" i="88"/>
  <c r="AE71" i="88"/>
  <c r="AD71" i="88"/>
  <c r="AC71" i="88"/>
  <c r="AB71" i="88"/>
  <c r="AA71" i="88"/>
  <c r="Z71" i="88"/>
  <c r="Y71" i="88"/>
  <c r="X71" i="88"/>
  <c r="W71" i="88"/>
  <c r="V71" i="88"/>
  <c r="U71" i="88"/>
  <c r="T71" i="88"/>
  <c r="S71" i="88"/>
  <c r="R71" i="88"/>
  <c r="Q71" i="88"/>
  <c r="P71" i="88"/>
  <c r="O71" i="88"/>
  <c r="N71" i="88"/>
  <c r="M71" i="88"/>
  <c r="L71" i="88"/>
  <c r="K71" i="88"/>
  <c r="J71" i="88"/>
  <c r="I71" i="88"/>
  <c r="H71" i="88"/>
  <c r="G71" i="88"/>
  <c r="F71" i="88"/>
  <c r="E71" i="88"/>
  <c r="D71" i="88"/>
  <c r="C71" i="88"/>
  <c r="B71" i="88"/>
  <c r="BA70" i="88"/>
  <c r="AZ70" i="88"/>
  <c r="AY70" i="88"/>
  <c r="AX70" i="88"/>
  <c r="AW70" i="88"/>
  <c r="AV70" i="88"/>
  <c r="AU70" i="88"/>
  <c r="AT70" i="88"/>
  <c r="AS70" i="88"/>
  <c r="AR70" i="88"/>
  <c r="AQ70" i="88"/>
  <c r="AP70" i="88"/>
  <c r="AO70" i="88"/>
  <c r="AN70" i="88"/>
  <c r="AM70" i="88"/>
  <c r="AL70" i="88"/>
  <c r="AK70" i="88"/>
  <c r="AJ70" i="88"/>
  <c r="AI70" i="88"/>
  <c r="AH70" i="88"/>
  <c r="AG70" i="88"/>
  <c r="AF70" i="88"/>
  <c r="AE70" i="88"/>
  <c r="AD70" i="88"/>
  <c r="AC70" i="88"/>
  <c r="AB70" i="88"/>
  <c r="AA70" i="88"/>
  <c r="Z70" i="88"/>
  <c r="Y70" i="88"/>
  <c r="X70" i="88"/>
  <c r="W70" i="88"/>
  <c r="V70" i="88"/>
  <c r="U70" i="88"/>
  <c r="T70" i="88"/>
  <c r="S70" i="88"/>
  <c r="R70" i="88"/>
  <c r="Q70" i="88"/>
  <c r="P70" i="88"/>
  <c r="O70" i="88"/>
  <c r="N70" i="88"/>
  <c r="M70" i="88"/>
  <c r="L70" i="88"/>
  <c r="K70" i="88"/>
  <c r="J70" i="88"/>
  <c r="I70" i="88"/>
  <c r="H70" i="88"/>
  <c r="G70" i="88"/>
  <c r="F70" i="88"/>
  <c r="E70" i="88"/>
  <c r="D70" i="88"/>
  <c r="C70" i="88"/>
  <c r="B70" i="88"/>
  <c r="BA69" i="88"/>
  <c r="AZ69" i="88"/>
  <c r="AY69" i="88"/>
  <c r="AX69" i="88"/>
  <c r="AW69" i="88"/>
  <c r="AV69" i="88"/>
  <c r="AU69" i="88"/>
  <c r="AT69" i="88"/>
  <c r="AS69" i="88"/>
  <c r="AR69" i="88"/>
  <c r="AQ69" i="88"/>
  <c r="AP69" i="88"/>
  <c r="AO69" i="88"/>
  <c r="AN69" i="88"/>
  <c r="AM69" i="88"/>
  <c r="AL69" i="88"/>
  <c r="AK69" i="88"/>
  <c r="AJ69" i="88"/>
  <c r="AI69" i="88"/>
  <c r="AH69" i="88"/>
  <c r="AG69" i="88"/>
  <c r="AF69" i="88"/>
  <c r="AE69" i="88"/>
  <c r="AD69" i="88"/>
  <c r="AC69" i="88"/>
  <c r="AB69" i="88"/>
  <c r="AA69" i="88"/>
  <c r="Z69" i="88"/>
  <c r="Y69" i="88"/>
  <c r="X69" i="88"/>
  <c r="W69" i="88"/>
  <c r="V69" i="88"/>
  <c r="U69" i="88"/>
  <c r="T69" i="88"/>
  <c r="S69" i="88"/>
  <c r="R69" i="88"/>
  <c r="Q69" i="88"/>
  <c r="P69" i="88"/>
  <c r="O69" i="88"/>
  <c r="N69" i="88"/>
  <c r="M69" i="88"/>
  <c r="L69" i="88"/>
  <c r="K69" i="88"/>
  <c r="J69" i="88"/>
  <c r="I69" i="88"/>
  <c r="H69" i="88"/>
  <c r="G69" i="88"/>
  <c r="F69" i="88"/>
  <c r="E69" i="88"/>
  <c r="D69" i="88"/>
  <c r="C69" i="88"/>
  <c r="B69" i="88"/>
  <c r="BA68" i="88"/>
  <c r="AZ68" i="88"/>
  <c r="AY68" i="88"/>
  <c r="AX68" i="88"/>
  <c r="AW68" i="88"/>
  <c r="AV68" i="88"/>
  <c r="AU68" i="88"/>
  <c r="AT68" i="88"/>
  <c r="AS68" i="88"/>
  <c r="AR68" i="88"/>
  <c r="AQ68" i="88"/>
  <c r="AP68" i="88"/>
  <c r="AO68" i="88"/>
  <c r="AN68" i="88"/>
  <c r="AM68" i="88"/>
  <c r="AL68" i="88"/>
  <c r="AK68" i="88"/>
  <c r="AJ68" i="88"/>
  <c r="AI68" i="88"/>
  <c r="AH68" i="88"/>
  <c r="AG68" i="88"/>
  <c r="AF68" i="88"/>
  <c r="AE68" i="88"/>
  <c r="AD68" i="88"/>
  <c r="AC68" i="88"/>
  <c r="AB68" i="88"/>
  <c r="AA68" i="88"/>
  <c r="Z68" i="88"/>
  <c r="Y68" i="88"/>
  <c r="X68" i="88"/>
  <c r="W68" i="88"/>
  <c r="V68" i="88"/>
  <c r="U68" i="88"/>
  <c r="T68" i="88"/>
  <c r="S68" i="88"/>
  <c r="R68" i="88"/>
  <c r="Q68" i="88"/>
  <c r="P68" i="88"/>
  <c r="O68" i="88"/>
  <c r="N68" i="88"/>
  <c r="M68" i="88"/>
  <c r="L68" i="88"/>
  <c r="K68" i="88"/>
  <c r="J68" i="88"/>
  <c r="I68" i="88"/>
  <c r="H68" i="88"/>
  <c r="G68" i="88"/>
  <c r="F68" i="88"/>
  <c r="E68" i="88"/>
  <c r="D68" i="88"/>
  <c r="C68" i="88"/>
  <c r="B68" i="88"/>
  <c r="BA67" i="88"/>
  <c r="AZ67" i="88"/>
  <c r="AY67" i="88"/>
  <c r="AX67" i="88"/>
  <c r="AW67" i="88"/>
  <c r="AV67" i="88"/>
  <c r="AU67" i="88"/>
  <c r="AT67" i="88"/>
  <c r="AS67" i="88"/>
  <c r="AR67" i="88"/>
  <c r="AQ67" i="88"/>
  <c r="AP67" i="88"/>
  <c r="AO67" i="88"/>
  <c r="AN67" i="88"/>
  <c r="AM67" i="88"/>
  <c r="AL67" i="88"/>
  <c r="AK67" i="88"/>
  <c r="AJ67" i="88"/>
  <c r="AI67" i="88"/>
  <c r="AH67" i="88"/>
  <c r="AG67" i="88"/>
  <c r="AF67" i="88"/>
  <c r="AE67" i="88"/>
  <c r="AD67" i="88"/>
  <c r="AC67" i="88"/>
  <c r="AB67" i="88"/>
  <c r="AA67" i="88"/>
  <c r="Z67" i="88"/>
  <c r="Y67" i="88"/>
  <c r="X67" i="88"/>
  <c r="W67" i="88"/>
  <c r="V67" i="88"/>
  <c r="U67" i="88"/>
  <c r="T67" i="88"/>
  <c r="S67" i="88"/>
  <c r="R67" i="88"/>
  <c r="Q67" i="88"/>
  <c r="P67" i="88"/>
  <c r="O67" i="88"/>
  <c r="N67" i="88"/>
  <c r="M67" i="88"/>
  <c r="L67" i="88"/>
  <c r="K67" i="88"/>
  <c r="J67" i="88"/>
  <c r="I67" i="88"/>
  <c r="H67" i="88"/>
  <c r="G67" i="88"/>
  <c r="F67" i="88"/>
  <c r="E67" i="88"/>
  <c r="D67" i="88"/>
  <c r="C67" i="88"/>
  <c r="B67" i="88"/>
  <c r="BA66" i="88"/>
  <c r="AZ66" i="88"/>
  <c r="AY66" i="88"/>
  <c r="AX66" i="88"/>
  <c r="AW66" i="88"/>
  <c r="AV66" i="88"/>
  <c r="AU66" i="88"/>
  <c r="AT66" i="88"/>
  <c r="AS66" i="88"/>
  <c r="AR66" i="88"/>
  <c r="AQ66" i="88"/>
  <c r="AP66" i="88"/>
  <c r="AO66" i="88"/>
  <c r="AN66" i="88"/>
  <c r="AM66" i="88"/>
  <c r="AL66" i="88"/>
  <c r="AK66" i="88"/>
  <c r="AJ66" i="88"/>
  <c r="AI66" i="88"/>
  <c r="AH66" i="88"/>
  <c r="AG66" i="88"/>
  <c r="AF66" i="88"/>
  <c r="AE66" i="88"/>
  <c r="AD66" i="88"/>
  <c r="AC66" i="88"/>
  <c r="AB66" i="88"/>
  <c r="AA66" i="88"/>
  <c r="Z66" i="88"/>
  <c r="Y66" i="88"/>
  <c r="X66" i="88"/>
  <c r="W66" i="88"/>
  <c r="V66" i="88"/>
  <c r="U66" i="88"/>
  <c r="T66" i="88"/>
  <c r="S66" i="88"/>
  <c r="R66" i="88"/>
  <c r="Q66" i="88"/>
  <c r="P66" i="88"/>
  <c r="O66" i="88"/>
  <c r="N66" i="88"/>
  <c r="M66" i="88"/>
  <c r="L66" i="88"/>
  <c r="K66" i="88"/>
  <c r="J66" i="88"/>
  <c r="I66" i="88"/>
  <c r="H66" i="88"/>
  <c r="G66" i="88"/>
  <c r="F66" i="88"/>
  <c r="E66" i="88"/>
  <c r="D66" i="88"/>
  <c r="C66" i="88"/>
  <c r="B66" i="88"/>
  <c r="BA65" i="88"/>
  <c r="AZ65" i="88"/>
  <c r="AY65" i="88"/>
  <c r="AX65" i="88"/>
  <c r="AW65" i="88"/>
  <c r="AV65" i="88"/>
  <c r="AU65" i="88"/>
  <c r="AT65" i="88"/>
  <c r="AS65" i="88"/>
  <c r="AR65" i="88"/>
  <c r="AQ65" i="88"/>
  <c r="AP65" i="88"/>
  <c r="AO65" i="88"/>
  <c r="AN65" i="88"/>
  <c r="AM65" i="88"/>
  <c r="AL65" i="88"/>
  <c r="AK65" i="88"/>
  <c r="AJ65" i="88"/>
  <c r="AI65" i="88"/>
  <c r="AH65" i="88"/>
  <c r="AG65" i="88"/>
  <c r="AF65" i="88"/>
  <c r="AE65" i="88"/>
  <c r="AD65" i="88"/>
  <c r="AC65" i="88"/>
  <c r="AB65" i="88"/>
  <c r="AA65" i="88"/>
  <c r="Z65" i="88"/>
  <c r="Y65" i="88"/>
  <c r="X65" i="88"/>
  <c r="W65" i="88"/>
  <c r="V65" i="88"/>
  <c r="U65" i="88"/>
  <c r="T65" i="88"/>
  <c r="S65" i="88"/>
  <c r="R65" i="88"/>
  <c r="Q65" i="88"/>
  <c r="P65" i="88"/>
  <c r="O65" i="88"/>
  <c r="N65" i="88"/>
  <c r="M65" i="88"/>
  <c r="L65" i="88"/>
  <c r="K65" i="88"/>
  <c r="J65" i="88"/>
  <c r="I65" i="88"/>
  <c r="H65" i="88"/>
  <c r="G65" i="88"/>
  <c r="F65" i="88"/>
  <c r="E65" i="88"/>
  <c r="D65" i="88"/>
  <c r="C65" i="88"/>
  <c r="B65" i="88"/>
  <c r="BA64" i="88"/>
  <c r="AZ64" i="88"/>
  <c r="AY64" i="88"/>
  <c r="AX64" i="88"/>
  <c r="AW64" i="88"/>
  <c r="AV64" i="88"/>
  <c r="AU64" i="88"/>
  <c r="AT64" i="88"/>
  <c r="AS64" i="88"/>
  <c r="AR64" i="88"/>
  <c r="AQ64" i="88"/>
  <c r="AP64" i="88"/>
  <c r="AO64" i="88"/>
  <c r="AN64" i="88"/>
  <c r="AM64" i="88"/>
  <c r="AL64" i="88"/>
  <c r="AK64" i="88"/>
  <c r="AJ64" i="88"/>
  <c r="AI64" i="88"/>
  <c r="AH64" i="88"/>
  <c r="AG64" i="88"/>
  <c r="AF64" i="88"/>
  <c r="AE64" i="88"/>
  <c r="AD64" i="88"/>
  <c r="AC64" i="88"/>
  <c r="AB64" i="88"/>
  <c r="AA64" i="88"/>
  <c r="Z64" i="88"/>
  <c r="Y64" i="88"/>
  <c r="X64" i="88"/>
  <c r="W64" i="88"/>
  <c r="V64" i="88"/>
  <c r="U64" i="88"/>
  <c r="T64" i="88"/>
  <c r="S64" i="88"/>
  <c r="R64" i="88"/>
  <c r="Q64" i="88"/>
  <c r="P64" i="88"/>
  <c r="O64" i="88"/>
  <c r="N64" i="88"/>
  <c r="M64" i="88"/>
  <c r="L64" i="88"/>
  <c r="K64" i="88"/>
  <c r="J64" i="88"/>
  <c r="I64" i="88"/>
  <c r="H64" i="88"/>
  <c r="G64" i="88"/>
  <c r="F64" i="88"/>
  <c r="E64" i="88"/>
  <c r="D64" i="88"/>
  <c r="C64" i="88"/>
  <c r="B64" i="88"/>
  <c r="BA63" i="88"/>
  <c r="AZ63" i="88"/>
  <c r="AY63" i="88"/>
  <c r="AX63" i="88"/>
  <c r="AW63" i="88"/>
  <c r="AV63" i="88"/>
  <c r="AU63" i="88"/>
  <c r="AT63" i="88"/>
  <c r="AS63" i="88"/>
  <c r="AR63" i="88"/>
  <c r="AQ63" i="88"/>
  <c r="AP63" i="88"/>
  <c r="AO63" i="88"/>
  <c r="AN63" i="88"/>
  <c r="AM63" i="88"/>
  <c r="AL63" i="88"/>
  <c r="AK63" i="88"/>
  <c r="AJ63" i="88"/>
  <c r="AI63" i="88"/>
  <c r="AH63" i="88"/>
  <c r="AG63" i="88"/>
  <c r="AF63" i="88"/>
  <c r="AE63" i="88"/>
  <c r="AD63" i="88"/>
  <c r="AC63" i="88"/>
  <c r="AB63" i="88"/>
  <c r="AA63" i="88"/>
  <c r="Z63" i="88"/>
  <c r="Y63" i="88"/>
  <c r="X63" i="88"/>
  <c r="W63" i="88"/>
  <c r="V63" i="88"/>
  <c r="U63" i="88"/>
  <c r="T63" i="88"/>
  <c r="S63" i="88"/>
  <c r="R63" i="88"/>
  <c r="Q63" i="88"/>
  <c r="P63" i="88"/>
  <c r="O63" i="88"/>
  <c r="N63" i="88"/>
  <c r="M63" i="88"/>
  <c r="L63" i="88"/>
  <c r="K63" i="88"/>
  <c r="J63" i="88"/>
  <c r="I63" i="88"/>
  <c r="H63" i="88"/>
  <c r="G63" i="88"/>
  <c r="F63" i="88"/>
  <c r="E63" i="88"/>
  <c r="D63" i="88"/>
  <c r="C63" i="88"/>
  <c r="B63" i="88"/>
  <c r="BA62" i="88"/>
  <c r="AZ62" i="88"/>
  <c r="AY62" i="88"/>
  <c r="AX62" i="88"/>
  <c r="AW62" i="88"/>
  <c r="AV62" i="88"/>
  <c r="AU62" i="88"/>
  <c r="AT62" i="88"/>
  <c r="AS62" i="88"/>
  <c r="AR62" i="88"/>
  <c r="AQ62" i="88"/>
  <c r="AP62" i="88"/>
  <c r="AO62" i="88"/>
  <c r="AN62" i="88"/>
  <c r="AM62" i="88"/>
  <c r="AL62" i="88"/>
  <c r="AK62" i="88"/>
  <c r="AJ62" i="88"/>
  <c r="AI62" i="88"/>
  <c r="AH62" i="88"/>
  <c r="AG62" i="88"/>
  <c r="AF62" i="88"/>
  <c r="AE62" i="88"/>
  <c r="AD62" i="88"/>
  <c r="AC62" i="88"/>
  <c r="AB62" i="88"/>
  <c r="AA62" i="88"/>
  <c r="Z62" i="88"/>
  <c r="Y62" i="88"/>
  <c r="X62" i="88"/>
  <c r="W62" i="88"/>
  <c r="V62" i="88"/>
  <c r="U62" i="88"/>
  <c r="T62" i="88"/>
  <c r="S62" i="88"/>
  <c r="R62" i="88"/>
  <c r="Q62" i="88"/>
  <c r="P62" i="88"/>
  <c r="O62" i="88"/>
  <c r="N62" i="88"/>
  <c r="M62" i="88"/>
  <c r="L62" i="88"/>
  <c r="K62" i="88"/>
  <c r="J62" i="88"/>
  <c r="I62" i="88"/>
  <c r="H62" i="88"/>
  <c r="G62" i="88"/>
  <c r="F62" i="88"/>
  <c r="E62" i="88"/>
  <c r="D62" i="88"/>
  <c r="C62" i="88"/>
  <c r="B62" i="88"/>
  <c r="BA61" i="88"/>
  <c r="AZ61" i="88"/>
  <c r="AY61" i="88"/>
  <c r="AX61" i="88"/>
  <c r="AW61" i="88"/>
  <c r="AV61" i="88"/>
  <c r="AU61" i="88"/>
  <c r="AT61" i="88"/>
  <c r="AS61" i="88"/>
  <c r="AR61" i="88"/>
  <c r="AQ61" i="88"/>
  <c r="AP61" i="88"/>
  <c r="AO61" i="88"/>
  <c r="AN61" i="88"/>
  <c r="AM61" i="88"/>
  <c r="AL61" i="88"/>
  <c r="AK61" i="88"/>
  <c r="AJ61" i="88"/>
  <c r="AI61" i="88"/>
  <c r="AH61" i="88"/>
  <c r="AG61" i="88"/>
  <c r="AF61" i="88"/>
  <c r="AE61" i="88"/>
  <c r="AD61" i="88"/>
  <c r="AC61" i="88"/>
  <c r="AB61" i="88"/>
  <c r="AA61" i="88"/>
  <c r="Z61" i="88"/>
  <c r="Y61" i="88"/>
  <c r="X61" i="88"/>
  <c r="W61" i="88"/>
  <c r="V61" i="88"/>
  <c r="U61" i="88"/>
  <c r="T61" i="88"/>
  <c r="S61" i="88"/>
  <c r="R61" i="88"/>
  <c r="Q61" i="88"/>
  <c r="P61" i="88"/>
  <c r="O61" i="88"/>
  <c r="N61" i="88"/>
  <c r="M61" i="88"/>
  <c r="L61" i="88"/>
  <c r="K61" i="88"/>
  <c r="J61" i="88"/>
  <c r="I61" i="88"/>
  <c r="H61" i="88"/>
  <c r="G61" i="88"/>
  <c r="F61" i="88"/>
  <c r="E61" i="88"/>
  <c r="D61" i="88"/>
  <c r="C61" i="88"/>
  <c r="B61" i="88"/>
  <c r="BA60" i="88"/>
  <c r="AZ60" i="88"/>
  <c r="AY60" i="88"/>
  <c r="AX60" i="88"/>
  <c r="AW60" i="88"/>
  <c r="AV60" i="88"/>
  <c r="AU60" i="88"/>
  <c r="AT60" i="88"/>
  <c r="AS60" i="88"/>
  <c r="AR60" i="88"/>
  <c r="AQ60" i="88"/>
  <c r="AP60" i="88"/>
  <c r="AO60" i="88"/>
  <c r="AN60" i="88"/>
  <c r="AM60" i="88"/>
  <c r="AL60" i="88"/>
  <c r="AK60" i="88"/>
  <c r="AJ60" i="88"/>
  <c r="AI60" i="88"/>
  <c r="AH60" i="88"/>
  <c r="AG60" i="88"/>
  <c r="AF60" i="88"/>
  <c r="AE60" i="88"/>
  <c r="AD60" i="88"/>
  <c r="AC60" i="88"/>
  <c r="AB60" i="88"/>
  <c r="AA60" i="88"/>
  <c r="Z60" i="88"/>
  <c r="Y60" i="88"/>
  <c r="X60" i="88"/>
  <c r="W60" i="88"/>
  <c r="V60" i="88"/>
  <c r="U60" i="88"/>
  <c r="T60" i="88"/>
  <c r="S60" i="88"/>
  <c r="R60" i="88"/>
  <c r="Q60" i="88"/>
  <c r="P60" i="88"/>
  <c r="O60" i="88"/>
  <c r="N60" i="88"/>
  <c r="M60" i="88"/>
  <c r="L60" i="88"/>
  <c r="K60" i="88"/>
  <c r="J60" i="88"/>
  <c r="I60" i="88"/>
  <c r="H60" i="88"/>
  <c r="G60" i="88"/>
  <c r="F60" i="88"/>
  <c r="E60" i="88"/>
  <c r="D60" i="88"/>
  <c r="C60" i="88"/>
  <c r="B60" i="88"/>
  <c r="BA59" i="88"/>
  <c r="AZ59" i="88"/>
  <c r="AY59" i="88"/>
  <c r="AX59" i="88"/>
  <c r="AW59" i="88"/>
  <c r="AV59" i="88"/>
  <c r="AU59" i="88"/>
  <c r="AT59" i="88"/>
  <c r="AS59" i="88"/>
  <c r="AR59" i="88"/>
  <c r="AQ59" i="88"/>
  <c r="AP59" i="88"/>
  <c r="AO59" i="88"/>
  <c r="AN59" i="88"/>
  <c r="AM59" i="88"/>
  <c r="AL59" i="88"/>
  <c r="AK59" i="88"/>
  <c r="AJ59" i="88"/>
  <c r="AI59" i="88"/>
  <c r="AH59" i="88"/>
  <c r="AG59" i="88"/>
  <c r="AF59" i="88"/>
  <c r="AE59" i="88"/>
  <c r="AD59" i="88"/>
  <c r="AC59" i="88"/>
  <c r="AB59" i="88"/>
  <c r="AA59" i="88"/>
  <c r="Z59" i="88"/>
  <c r="Y59" i="88"/>
  <c r="X59" i="88"/>
  <c r="W59" i="88"/>
  <c r="V59" i="88"/>
  <c r="U59" i="88"/>
  <c r="T59" i="88"/>
  <c r="S59" i="88"/>
  <c r="R59" i="88"/>
  <c r="Q59" i="88"/>
  <c r="P59" i="88"/>
  <c r="O59" i="88"/>
  <c r="N59" i="88"/>
  <c r="M59" i="88"/>
  <c r="L59" i="88"/>
  <c r="K59" i="88"/>
  <c r="J59" i="88"/>
  <c r="I59" i="88"/>
  <c r="H59" i="88"/>
  <c r="G59" i="88"/>
  <c r="F59" i="88"/>
  <c r="E59" i="88"/>
  <c r="D59" i="88"/>
  <c r="C59" i="88"/>
  <c r="B59" i="88"/>
  <c r="BA58" i="88"/>
  <c r="AZ58" i="88"/>
  <c r="AY58" i="88"/>
  <c r="AX58" i="88"/>
  <c r="AW58" i="88"/>
  <c r="AV58" i="88"/>
  <c r="AU58" i="88"/>
  <c r="AT58" i="88"/>
  <c r="AS58" i="88"/>
  <c r="AR58" i="88"/>
  <c r="AQ58" i="88"/>
  <c r="AP58" i="88"/>
  <c r="AO58" i="88"/>
  <c r="AN58" i="88"/>
  <c r="AM58" i="88"/>
  <c r="AL58" i="88"/>
  <c r="AK58" i="88"/>
  <c r="AJ58" i="88"/>
  <c r="AI58" i="88"/>
  <c r="AH58" i="88"/>
  <c r="AG58" i="88"/>
  <c r="AF58" i="88"/>
  <c r="AE58" i="88"/>
  <c r="AD58" i="88"/>
  <c r="AC58" i="88"/>
  <c r="AB58" i="88"/>
  <c r="AA58" i="88"/>
  <c r="Z58" i="88"/>
  <c r="Y58" i="88"/>
  <c r="X58" i="88"/>
  <c r="W58" i="88"/>
  <c r="V58" i="88"/>
  <c r="U58" i="88"/>
  <c r="T58" i="88"/>
  <c r="S58" i="88"/>
  <c r="R58" i="88"/>
  <c r="Q58" i="88"/>
  <c r="P58" i="88"/>
  <c r="O58" i="88"/>
  <c r="N58" i="88"/>
  <c r="M58" i="88"/>
  <c r="L58" i="88"/>
  <c r="K58" i="88"/>
  <c r="J58" i="88"/>
  <c r="I58" i="88"/>
  <c r="H58" i="88"/>
  <c r="G58" i="88"/>
  <c r="F58" i="88"/>
  <c r="E58" i="88"/>
  <c r="D58" i="88"/>
  <c r="C58" i="88"/>
  <c r="B58" i="88"/>
  <c r="BA57" i="88"/>
  <c r="AZ57" i="88"/>
  <c r="AY57" i="88"/>
  <c r="AX57" i="88"/>
  <c r="AW57" i="88"/>
  <c r="AV57" i="88"/>
  <c r="AU57" i="88"/>
  <c r="AT57" i="88"/>
  <c r="AS57" i="88"/>
  <c r="AR57" i="88"/>
  <c r="AQ57" i="88"/>
  <c r="AP57" i="88"/>
  <c r="AO57" i="88"/>
  <c r="AN57" i="88"/>
  <c r="AM57" i="88"/>
  <c r="AL57" i="88"/>
  <c r="AK57" i="88"/>
  <c r="AJ57" i="88"/>
  <c r="AI57" i="88"/>
  <c r="AH57" i="88"/>
  <c r="AG57" i="88"/>
  <c r="AF57" i="88"/>
  <c r="AE57" i="88"/>
  <c r="AD57" i="88"/>
  <c r="AC57" i="88"/>
  <c r="AB57" i="88"/>
  <c r="AA57" i="88"/>
  <c r="Z57" i="88"/>
  <c r="Y57" i="88"/>
  <c r="X57" i="88"/>
  <c r="W57" i="88"/>
  <c r="V57" i="88"/>
  <c r="U57" i="88"/>
  <c r="T57" i="88"/>
  <c r="S57" i="88"/>
  <c r="R57" i="88"/>
  <c r="Q57" i="88"/>
  <c r="P57" i="88"/>
  <c r="O57" i="88"/>
  <c r="N57" i="88"/>
  <c r="M57" i="88"/>
  <c r="L57" i="88"/>
  <c r="K57" i="88"/>
  <c r="J57" i="88"/>
  <c r="I57" i="88"/>
  <c r="H57" i="88"/>
  <c r="G57" i="88"/>
  <c r="F57" i="88"/>
  <c r="E57" i="88"/>
  <c r="D57" i="88"/>
  <c r="C57" i="88"/>
  <c r="B57" i="88"/>
  <c r="BA56" i="88"/>
  <c r="AZ56" i="88"/>
  <c r="AY56" i="88"/>
  <c r="AX56" i="88"/>
  <c r="AW56" i="88"/>
  <c r="AV56" i="88"/>
  <c r="AU56" i="88"/>
  <c r="AT56" i="88"/>
  <c r="AS56" i="88"/>
  <c r="AR56" i="88"/>
  <c r="AQ56" i="88"/>
  <c r="AP56" i="88"/>
  <c r="AO56" i="88"/>
  <c r="AN56" i="88"/>
  <c r="AM56" i="88"/>
  <c r="AL56" i="88"/>
  <c r="AK56" i="88"/>
  <c r="AJ56" i="88"/>
  <c r="AI56" i="88"/>
  <c r="AH56" i="88"/>
  <c r="AG56" i="88"/>
  <c r="AF56" i="88"/>
  <c r="AE56" i="88"/>
  <c r="AD56" i="88"/>
  <c r="AC56" i="88"/>
  <c r="AB56" i="88"/>
  <c r="AA56" i="88"/>
  <c r="Z56" i="88"/>
  <c r="Y56" i="88"/>
  <c r="X56" i="88"/>
  <c r="W56" i="88"/>
  <c r="V56" i="88"/>
  <c r="U56" i="88"/>
  <c r="T56" i="88"/>
  <c r="S56" i="88"/>
  <c r="R56" i="88"/>
  <c r="Q56" i="88"/>
  <c r="P56" i="88"/>
  <c r="O56" i="88"/>
  <c r="N56" i="88"/>
  <c r="M56" i="88"/>
  <c r="L56" i="88"/>
  <c r="K56" i="88"/>
  <c r="J56" i="88"/>
  <c r="I56" i="88"/>
  <c r="H56" i="88"/>
  <c r="G56" i="88"/>
  <c r="F56" i="88"/>
  <c r="E56" i="88"/>
  <c r="D56" i="88"/>
  <c r="C56" i="88"/>
  <c r="B56" i="88"/>
  <c r="BA55" i="88"/>
  <c r="AZ55" i="88"/>
  <c r="AY55" i="88"/>
  <c r="AX55" i="88"/>
  <c r="AW55" i="88"/>
  <c r="AV55" i="88"/>
  <c r="AU55" i="88"/>
  <c r="AT55" i="88"/>
  <c r="AS55" i="88"/>
  <c r="AR55" i="88"/>
  <c r="AQ55" i="88"/>
  <c r="AP55" i="88"/>
  <c r="AO55" i="88"/>
  <c r="AN55" i="88"/>
  <c r="AM55" i="88"/>
  <c r="AL55" i="88"/>
  <c r="AK55" i="88"/>
  <c r="AJ55" i="88"/>
  <c r="AI55" i="88"/>
  <c r="AH55" i="88"/>
  <c r="AG55" i="88"/>
  <c r="AF55" i="88"/>
  <c r="AE55" i="88"/>
  <c r="AD55" i="88"/>
  <c r="AC55" i="88"/>
  <c r="AB55" i="88"/>
  <c r="AA55" i="88"/>
  <c r="Z55" i="88"/>
  <c r="Y55" i="88"/>
  <c r="X55" i="88"/>
  <c r="W55" i="88"/>
  <c r="V55" i="88"/>
  <c r="U55" i="88"/>
  <c r="T55" i="88"/>
  <c r="S55" i="88"/>
  <c r="R55" i="88"/>
  <c r="Q55" i="88"/>
  <c r="P55" i="88"/>
  <c r="O55" i="88"/>
  <c r="N55" i="88"/>
  <c r="M55" i="88"/>
  <c r="L55" i="88"/>
  <c r="K55" i="88"/>
  <c r="J55" i="88"/>
  <c r="I55" i="88"/>
  <c r="H55" i="88"/>
  <c r="G55" i="88"/>
  <c r="F55" i="88"/>
  <c r="E55" i="88"/>
  <c r="D55" i="88"/>
  <c r="C55" i="88"/>
  <c r="B55" i="88"/>
  <c r="BA54" i="88"/>
  <c r="AZ54" i="88"/>
  <c r="AY54" i="88"/>
  <c r="AX54" i="88"/>
  <c r="AW54" i="88"/>
  <c r="AV54" i="88"/>
  <c r="AU54" i="88"/>
  <c r="AT54" i="88"/>
  <c r="AS54" i="88"/>
  <c r="AR54" i="88"/>
  <c r="AQ54" i="88"/>
  <c r="AP54" i="88"/>
  <c r="AO54" i="88"/>
  <c r="AN54" i="88"/>
  <c r="AM54" i="88"/>
  <c r="AL54" i="88"/>
  <c r="AK54" i="88"/>
  <c r="AJ54" i="88"/>
  <c r="AI54" i="88"/>
  <c r="AH54" i="88"/>
  <c r="AG54" i="88"/>
  <c r="AF54" i="88"/>
  <c r="AE54" i="88"/>
  <c r="AD54" i="88"/>
  <c r="AC54" i="88"/>
  <c r="AB54" i="88"/>
  <c r="AA54" i="88"/>
  <c r="Z54" i="88"/>
  <c r="Y54" i="88"/>
  <c r="X54" i="88"/>
  <c r="W54" i="88"/>
  <c r="V54" i="88"/>
  <c r="U54" i="88"/>
  <c r="T54" i="88"/>
  <c r="S54" i="88"/>
  <c r="R54" i="88"/>
  <c r="Q54" i="88"/>
  <c r="P54" i="88"/>
  <c r="O54" i="88"/>
  <c r="N54" i="88"/>
  <c r="M54" i="88"/>
  <c r="L54" i="88"/>
  <c r="K54" i="88"/>
  <c r="J54" i="88"/>
  <c r="I54" i="88"/>
  <c r="H54" i="88"/>
  <c r="G54" i="88"/>
  <c r="F54" i="88"/>
  <c r="E54" i="88"/>
  <c r="D54" i="88"/>
  <c r="C54" i="88"/>
  <c r="B54" i="88"/>
  <c r="BA53" i="88"/>
  <c r="AZ53" i="88"/>
  <c r="AY53" i="88"/>
  <c r="AX53" i="88"/>
  <c r="AW53" i="88"/>
  <c r="AV53" i="88"/>
  <c r="AU53" i="88"/>
  <c r="AT53" i="88"/>
  <c r="AS53" i="88"/>
  <c r="AR53" i="88"/>
  <c r="AQ53" i="88"/>
  <c r="AP53" i="88"/>
  <c r="AO53" i="88"/>
  <c r="AN53" i="88"/>
  <c r="AM53" i="88"/>
  <c r="AL53" i="88"/>
  <c r="AK53" i="88"/>
  <c r="AJ53" i="88"/>
  <c r="AI53" i="88"/>
  <c r="AH53" i="88"/>
  <c r="AG53" i="88"/>
  <c r="AF53" i="88"/>
  <c r="AE53" i="88"/>
  <c r="AD53" i="88"/>
  <c r="AC53" i="88"/>
  <c r="AB53" i="88"/>
  <c r="AA53" i="88"/>
  <c r="Z53" i="88"/>
  <c r="Y53" i="88"/>
  <c r="X53" i="88"/>
  <c r="W53" i="88"/>
  <c r="V53" i="88"/>
  <c r="U53" i="88"/>
  <c r="T53" i="88"/>
  <c r="S53" i="88"/>
  <c r="R53" i="88"/>
  <c r="Q53" i="88"/>
  <c r="P53" i="88"/>
  <c r="O53" i="88"/>
  <c r="N53" i="88"/>
  <c r="M53" i="88"/>
  <c r="L53" i="88"/>
  <c r="K53" i="88"/>
  <c r="J53" i="88"/>
  <c r="I53" i="88"/>
  <c r="H53" i="88"/>
  <c r="G53" i="88"/>
  <c r="F53" i="88"/>
  <c r="E53" i="88"/>
  <c r="D53" i="88"/>
  <c r="C53" i="88"/>
  <c r="B53" i="88"/>
  <c r="BA52" i="88"/>
  <c r="AZ52" i="88"/>
  <c r="AY52" i="88"/>
  <c r="AX52" i="88"/>
  <c r="AW52" i="88"/>
  <c r="AV52" i="88"/>
  <c r="AU52" i="88"/>
  <c r="AT52" i="88"/>
  <c r="AS52" i="88"/>
  <c r="AR52" i="88"/>
  <c r="AQ52" i="88"/>
  <c r="AP52" i="88"/>
  <c r="AO52" i="88"/>
  <c r="AN52" i="88"/>
  <c r="AM52" i="88"/>
  <c r="AL52" i="88"/>
  <c r="AK52" i="88"/>
  <c r="AJ52" i="88"/>
  <c r="AI52" i="88"/>
  <c r="AH52" i="88"/>
  <c r="AG52" i="88"/>
  <c r="AF52" i="88"/>
  <c r="AE52" i="88"/>
  <c r="AD52" i="88"/>
  <c r="AC52" i="88"/>
  <c r="AB52" i="88"/>
  <c r="AA52" i="88"/>
  <c r="Z52" i="88"/>
  <c r="Y52" i="88"/>
  <c r="X52" i="88"/>
  <c r="W52" i="88"/>
  <c r="V52" i="88"/>
  <c r="U52" i="88"/>
  <c r="T52" i="88"/>
  <c r="S52" i="88"/>
  <c r="R52" i="88"/>
  <c r="Q52" i="88"/>
  <c r="P52" i="88"/>
  <c r="O52" i="88"/>
  <c r="N52" i="88"/>
  <c r="M52" i="88"/>
  <c r="L52" i="88"/>
  <c r="K52" i="88"/>
  <c r="J52" i="88"/>
  <c r="I52" i="88"/>
  <c r="H52" i="88"/>
  <c r="G52" i="88"/>
  <c r="F52" i="88"/>
  <c r="E52" i="88"/>
  <c r="D52" i="88"/>
  <c r="C52" i="88"/>
  <c r="B52" i="88"/>
  <c r="BA51" i="88"/>
  <c r="AZ51" i="88"/>
  <c r="AY51" i="88"/>
  <c r="AX51" i="88"/>
  <c r="AW51" i="88"/>
  <c r="AV51" i="88"/>
  <c r="AU51" i="88"/>
  <c r="AT51" i="88"/>
  <c r="AS51" i="88"/>
  <c r="AR51" i="88"/>
  <c r="AQ51" i="88"/>
  <c r="AP51" i="88"/>
  <c r="AO51" i="88"/>
  <c r="AN51" i="88"/>
  <c r="AM51" i="88"/>
  <c r="AL51" i="88"/>
  <c r="AK51" i="88"/>
  <c r="AJ51" i="88"/>
  <c r="AI51" i="88"/>
  <c r="AH51" i="88"/>
  <c r="AG51" i="88"/>
  <c r="AF51" i="88"/>
  <c r="AE51" i="88"/>
  <c r="AD51" i="88"/>
  <c r="AC51" i="88"/>
  <c r="AB51" i="88"/>
  <c r="AA51" i="88"/>
  <c r="Z51" i="88"/>
  <c r="Y51" i="88"/>
  <c r="X51" i="88"/>
  <c r="W51" i="88"/>
  <c r="V51" i="88"/>
  <c r="U51" i="88"/>
  <c r="T51" i="88"/>
  <c r="S51" i="88"/>
  <c r="R51" i="88"/>
  <c r="Q51" i="88"/>
  <c r="P51" i="88"/>
  <c r="O51" i="88"/>
  <c r="N51" i="88"/>
  <c r="M51" i="88"/>
  <c r="L51" i="88"/>
  <c r="K51" i="88"/>
  <c r="J51" i="88"/>
  <c r="I51" i="88"/>
  <c r="H51" i="88"/>
  <c r="G51" i="88"/>
  <c r="F51" i="88"/>
  <c r="E51" i="88"/>
  <c r="D51" i="88"/>
  <c r="C51" i="88"/>
  <c r="B51" i="88"/>
  <c r="BA50" i="88"/>
  <c r="AZ50" i="88"/>
  <c r="AY50" i="88"/>
  <c r="AX50" i="88"/>
  <c r="AW50" i="88"/>
  <c r="AV50" i="88"/>
  <c r="AU50" i="88"/>
  <c r="AT50" i="88"/>
  <c r="AS50" i="88"/>
  <c r="AR50" i="88"/>
  <c r="AQ50" i="88"/>
  <c r="AP50" i="88"/>
  <c r="AO50" i="88"/>
  <c r="AN50" i="88"/>
  <c r="AM50" i="88"/>
  <c r="AL50" i="88"/>
  <c r="AK50" i="88"/>
  <c r="AJ50" i="88"/>
  <c r="AI50" i="88"/>
  <c r="AH50" i="88"/>
  <c r="AG50" i="88"/>
  <c r="AF50" i="88"/>
  <c r="AE50" i="88"/>
  <c r="AD50" i="88"/>
  <c r="AC50" i="88"/>
  <c r="AB50" i="88"/>
  <c r="AA50" i="88"/>
  <c r="Z50" i="88"/>
  <c r="Y50" i="88"/>
  <c r="X50" i="88"/>
  <c r="W50" i="88"/>
  <c r="V50" i="88"/>
  <c r="U50" i="88"/>
  <c r="T50" i="88"/>
  <c r="S50" i="88"/>
  <c r="R50" i="88"/>
  <c r="Q50" i="88"/>
  <c r="P50" i="88"/>
  <c r="O50" i="88"/>
  <c r="N50" i="88"/>
  <c r="M50" i="88"/>
  <c r="L50" i="88"/>
  <c r="K50" i="88"/>
  <c r="J50" i="88"/>
  <c r="I50" i="88"/>
  <c r="H50" i="88"/>
  <c r="G50" i="88"/>
  <c r="F50" i="88"/>
  <c r="E50" i="88"/>
  <c r="D50" i="88"/>
  <c r="C50" i="88"/>
  <c r="B50" i="88"/>
  <c r="BA49" i="88"/>
  <c r="AZ49" i="88"/>
  <c r="AY49" i="88"/>
  <c r="AX49" i="88"/>
  <c r="AW49" i="88"/>
  <c r="AV49" i="88"/>
  <c r="AU49" i="88"/>
  <c r="AT49" i="88"/>
  <c r="AS49" i="88"/>
  <c r="AR49" i="88"/>
  <c r="AQ49" i="88"/>
  <c r="AP49" i="88"/>
  <c r="AO49" i="88"/>
  <c r="AN49" i="88"/>
  <c r="AM49" i="88"/>
  <c r="AL49" i="88"/>
  <c r="AK49" i="88"/>
  <c r="AJ49" i="88"/>
  <c r="AI49" i="88"/>
  <c r="AH49" i="88"/>
  <c r="AG49" i="88"/>
  <c r="AF49" i="88"/>
  <c r="AE49" i="88"/>
  <c r="AD49" i="88"/>
  <c r="AC49" i="88"/>
  <c r="AB49" i="88"/>
  <c r="AA49" i="88"/>
  <c r="Z49" i="88"/>
  <c r="Y49" i="88"/>
  <c r="X49" i="88"/>
  <c r="W49" i="88"/>
  <c r="V49" i="88"/>
  <c r="U49" i="88"/>
  <c r="T49" i="88"/>
  <c r="S49" i="88"/>
  <c r="R49" i="88"/>
  <c r="Q49" i="88"/>
  <c r="P49" i="88"/>
  <c r="O49" i="88"/>
  <c r="N49" i="88"/>
  <c r="M49" i="88"/>
  <c r="L49" i="88"/>
  <c r="K49" i="88"/>
  <c r="J49" i="88"/>
  <c r="I49" i="88"/>
  <c r="H49" i="88"/>
  <c r="G49" i="88"/>
  <c r="F49" i="88"/>
  <c r="E49" i="88"/>
  <c r="D49" i="88"/>
  <c r="C49" i="88"/>
  <c r="B49" i="88"/>
  <c r="BA48" i="88"/>
  <c r="AZ48" i="88"/>
  <c r="AY48" i="88"/>
  <c r="AX48" i="88"/>
  <c r="AW48" i="88"/>
  <c r="AV48" i="88"/>
  <c r="AU48" i="88"/>
  <c r="AT48" i="88"/>
  <c r="AS48" i="88"/>
  <c r="AR48" i="88"/>
  <c r="AQ48" i="88"/>
  <c r="AP48" i="88"/>
  <c r="AO48" i="88"/>
  <c r="AN48" i="88"/>
  <c r="AM48" i="88"/>
  <c r="AL48" i="88"/>
  <c r="AK48" i="88"/>
  <c r="AJ48" i="88"/>
  <c r="AI48" i="88"/>
  <c r="AH48" i="88"/>
  <c r="AG48" i="88"/>
  <c r="AF48" i="88"/>
  <c r="AE48" i="88"/>
  <c r="AD48" i="88"/>
  <c r="AC48" i="88"/>
  <c r="AB48" i="88"/>
  <c r="AA48" i="88"/>
  <c r="Z48" i="88"/>
  <c r="Y48" i="88"/>
  <c r="X48" i="88"/>
  <c r="W48" i="88"/>
  <c r="V48" i="88"/>
  <c r="U48" i="88"/>
  <c r="T48" i="88"/>
  <c r="S48" i="88"/>
  <c r="R48" i="88"/>
  <c r="Q48" i="88"/>
  <c r="P48" i="88"/>
  <c r="O48" i="88"/>
  <c r="N48" i="88"/>
  <c r="M48" i="88"/>
  <c r="L48" i="88"/>
  <c r="K48" i="88"/>
  <c r="J48" i="88"/>
  <c r="I48" i="88"/>
  <c r="H48" i="88"/>
  <c r="G48" i="88"/>
  <c r="F48" i="88"/>
  <c r="E48" i="88"/>
  <c r="D48" i="88"/>
  <c r="C48" i="88"/>
  <c r="B48" i="88"/>
  <c r="BA47" i="88"/>
  <c r="AZ47" i="88"/>
  <c r="AY47" i="88"/>
  <c r="AX47" i="88"/>
  <c r="AW47" i="88"/>
  <c r="AV47" i="88"/>
  <c r="AU47" i="88"/>
  <c r="AT47" i="88"/>
  <c r="AS47" i="88"/>
  <c r="AR47" i="88"/>
  <c r="AQ47" i="88"/>
  <c r="AP47" i="88"/>
  <c r="AO47" i="88"/>
  <c r="AN47" i="88"/>
  <c r="AM47" i="88"/>
  <c r="AL47" i="88"/>
  <c r="AK47" i="88"/>
  <c r="AJ47" i="88"/>
  <c r="AI47" i="88"/>
  <c r="AH47" i="88"/>
  <c r="AG47" i="88"/>
  <c r="AF47" i="88"/>
  <c r="AE47" i="88"/>
  <c r="AD47" i="88"/>
  <c r="AC47" i="88"/>
  <c r="AB47" i="88"/>
  <c r="AA47" i="88"/>
  <c r="Z47" i="88"/>
  <c r="Y47" i="88"/>
  <c r="X47" i="88"/>
  <c r="W47" i="88"/>
  <c r="V47" i="88"/>
  <c r="U47" i="88"/>
  <c r="T47" i="88"/>
  <c r="S47" i="88"/>
  <c r="R47" i="88"/>
  <c r="Q47" i="88"/>
  <c r="P47" i="88"/>
  <c r="O47" i="88"/>
  <c r="N47" i="88"/>
  <c r="M47" i="88"/>
  <c r="L47" i="88"/>
  <c r="K47" i="88"/>
  <c r="J47" i="88"/>
  <c r="I47" i="88"/>
  <c r="H47" i="88"/>
  <c r="G47" i="88"/>
  <c r="F47" i="88"/>
  <c r="E47" i="88"/>
  <c r="D47" i="88"/>
  <c r="C47" i="88"/>
  <c r="B47" i="88"/>
  <c r="BA46" i="88"/>
  <c r="AZ46" i="88"/>
  <c r="AY46" i="88"/>
  <c r="AX46" i="88"/>
  <c r="AW46" i="88"/>
  <c r="AV46" i="88"/>
  <c r="AU46" i="88"/>
  <c r="AT46" i="88"/>
  <c r="AS46" i="88"/>
  <c r="AR46" i="88"/>
  <c r="AQ46" i="88"/>
  <c r="AP46" i="88"/>
  <c r="AO46" i="88"/>
  <c r="AN46" i="88"/>
  <c r="AM46" i="88"/>
  <c r="AL46" i="88"/>
  <c r="AK46" i="88"/>
  <c r="AJ46" i="88"/>
  <c r="AI46" i="88"/>
  <c r="AH46" i="88"/>
  <c r="AG46" i="88"/>
  <c r="AF46" i="88"/>
  <c r="AE46" i="88"/>
  <c r="AD46" i="88"/>
  <c r="AC46" i="88"/>
  <c r="AB46" i="88"/>
  <c r="AA46" i="88"/>
  <c r="Z46" i="88"/>
  <c r="Y46" i="88"/>
  <c r="X46" i="88"/>
  <c r="W46" i="88"/>
  <c r="V46" i="88"/>
  <c r="U46" i="88"/>
  <c r="T46" i="88"/>
  <c r="S46" i="88"/>
  <c r="R46" i="88"/>
  <c r="Q46" i="88"/>
  <c r="P46" i="88"/>
  <c r="O46" i="88"/>
  <c r="N46" i="88"/>
  <c r="M46" i="88"/>
  <c r="L46" i="88"/>
  <c r="K46" i="88"/>
  <c r="J46" i="88"/>
  <c r="I46" i="88"/>
  <c r="H46" i="88"/>
  <c r="G46" i="88"/>
  <c r="F46" i="88"/>
  <c r="E46" i="88"/>
  <c r="D46" i="88"/>
  <c r="C46" i="88"/>
  <c r="B46" i="88"/>
  <c r="BA45" i="88"/>
  <c r="AZ45" i="88"/>
  <c r="AY45" i="88"/>
  <c r="AX45" i="88"/>
  <c r="AW45" i="88"/>
  <c r="AV45" i="88"/>
  <c r="AU45" i="88"/>
  <c r="AT45" i="88"/>
  <c r="AS45" i="88"/>
  <c r="AR45" i="88"/>
  <c r="AQ45" i="88"/>
  <c r="AP45" i="88"/>
  <c r="AO45" i="88"/>
  <c r="AN45" i="88"/>
  <c r="AM45" i="88"/>
  <c r="AL45" i="88"/>
  <c r="AK45" i="88"/>
  <c r="AJ45" i="88"/>
  <c r="AI45" i="88"/>
  <c r="AH45" i="88"/>
  <c r="AG45" i="88"/>
  <c r="AF45" i="88"/>
  <c r="AE45" i="88"/>
  <c r="AD45" i="88"/>
  <c r="AC45" i="88"/>
  <c r="AB45" i="88"/>
  <c r="AA45" i="88"/>
  <c r="Z45" i="88"/>
  <c r="Y45" i="88"/>
  <c r="X45" i="88"/>
  <c r="W45" i="88"/>
  <c r="V45" i="88"/>
  <c r="U45" i="88"/>
  <c r="T45" i="88"/>
  <c r="S45" i="88"/>
  <c r="R45" i="88"/>
  <c r="Q45" i="88"/>
  <c r="P45" i="88"/>
  <c r="O45" i="88"/>
  <c r="N45" i="88"/>
  <c r="M45" i="88"/>
  <c r="L45" i="88"/>
  <c r="K45" i="88"/>
  <c r="J45" i="88"/>
  <c r="I45" i="88"/>
  <c r="H45" i="88"/>
  <c r="G45" i="88"/>
  <c r="F45" i="88"/>
  <c r="E45" i="88"/>
  <c r="D45" i="88"/>
  <c r="C45" i="88"/>
  <c r="B45" i="88"/>
  <c r="BA44" i="88"/>
  <c r="AZ44" i="88"/>
  <c r="AY44" i="88"/>
  <c r="AX44" i="88"/>
  <c r="AW44" i="88"/>
  <c r="AV44" i="88"/>
  <c r="AU44" i="88"/>
  <c r="AT44" i="88"/>
  <c r="AS44" i="88"/>
  <c r="AR44" i="88"/>
  <c r="AQ44" i="88"/>
  <c r="AP44" i="88"/>
  <c r="AO44" i="88"/>
  <c r="AN44" i="88"/>
  <c r="AM44" i="88"/>
  <c r="AL44" i="88"/>
  <c r="AK44" i="88"/>
  <c r="AJ44" i="88"/>
  <c r="AI44" i="88"/>
  <c r="AH44" i="88"/>
  <c r="AG44" i="88"/>
  <c r="AF44" i="88"/>
  <c r="AE44" i="88"/>
  <c r="AD44" i="88"/>
  <c r="AC44" i="88"/>
  <c r="AB44" i="88"/>
  <c r="AA44" i="88"/>
  <c r="Z44" i="88"/>
  <c r="Y44" i="88"/>
  <c r="X44" i="88"/>
  <c r="W44" i="88"/>
  <c r="V44" i="88"/>
  <c r="U44" i="88"/>
  <c r="T44" i="88"/>
  <c r="S44" i="88"/>
  <c r="R44" i="88"/>
  <c r="Q44" i="88"/>
  <c r="P44" i="88"/>
  <c r="O44" i="88"/>
  <c r="N44" i="88"/>
  <c r="M44" i="88"/>
  <c r="L44" i="88"/>
  <c r="K44" i="88"/>
  <c r="J44" i="88"/>
  <c r="I44" i="88"/>
  <c r="H44" i="88"/>
  <c r="G44" i="88"/>
  <c r="F44" i="88"/>
  <c r="E44" i="88"/>
  <c r="D44" i="88"/>
  <c r="C44" i="88"/>
  <c r="B44" i="88"/>
  <c r="BA43" i="88"/>
  <c r="AZ43" i="88"/>
  <c r="AY43" i="88"/>
  <c r="AX43" i="88"/>
  <c r="AW43" i="88"/>
  <c r="AV43" i="88"/>
  <c r="AU43" i="88"/>
  <c r="AT43" i="88"/>
  <c r="AS43" i="88"/>
  <c r="AR43" i="88"/>
  <c r="AQ43" i="88"/>
  <c r="AP43" i="88"/>
  <c r="AO43" i="88"/>
  <c r="AN43" i="88"/>
  <c r="AM43" i="88"/>
  <c r="AL43" i="88"/>
  <c r="AK43" i="88"/>
  <c r="AJ43" i="88"/>
  <c r="AI43" i="88"/>
  <c r="AH43" i="88"/>
  <c r="AG43" i="88"/>
  <c r="AF43" i="88"/>
  <c r="AE43" i="88"/>
  <c r="AD43" i="88"/>
  <c r="AC43" i="88"/>
  <c r="AB43" i="88"/>
  <c r="AA43" i="88"/>
  <c r="Z43" i="88"/>
  <c r="Y43" i="88"/>
  <c r="X43" i="88"/>
  <c r="W43" i="88"/>
  <c r="V43" i="88"/>
  <c r="U43" i="88"/>
  <c r="T43" i="88"/>
  <c r="S43" i="88"/>
  <c r="R43" i="88"/>
  <c r="Q43" i="88"/>
  <c r="P43" i="88"/>
  <c r="O43" i="88"/>
  <c r="N43" i="88"/>
  <c r="M43" i="88"/>
  <c r="L43" i="88"/>
  <c r="K43" i="88"/>
  <c r="J43" i="88"/>
  <c r="I43" i="88"/>
  <c r="H43" i="88"/>
  <c r="G43" i="88"/>
  <c r="F43" i="88"/>
  <c r="E43" i="88"/>
  <c r="D43" i="88"/>
  <c r="C43" i="88"/>
  <c r="B43" i="88"/>
  <c r="BA42" i="88"/>
  <c r="AZ42" i="88"/>
  <c r="AY42" i="88"/>
  <c r="AX42" i="88"/>
  <c r="AW42" i="88"/>
  <c r="AV42" i="88"/>
  <c r="AU42" i="88"/>
  <c r="AT42" i="88"/>
  <c r="AS42" i="88"/>
  <c r="AR42" i="88"/>
  <c r="AQ42" i="88"/>
  <c r="AP42" i="88"/>
  <c r="AO42" i="88"/>
  <c r="AN42" i="88"/>
  <c r="AM42" i="88"/>
  <c r="AL42" i="88"/>
  <c r="AK42" i="88"/>
  <c r="AJ42" i="88"/>
  <c r="AI42" i="88"/>
  <c r="AH42" i="88"/>
  <c r="AG42" i="88"/>
  <c r="AF42" i="88"/>
  <c r="AE42" i="88"/>
  <c r="AD42" i="88"/>
  <c r="AC42" i="88"/>
  <c r="AB42" i="88"/>
  <c r="AA42" i="88"/>
  <c r="Z42" i="88"/>
  <c r="Y42" i="88"/>
  <c r="X42" i="88"/>
  <c r="W42" i="88"/>
  <c r="V42" i="88"/>
  <c r="U42" i="88"/>
  <c r="T42" i="88"/>
  <c r="S42" i="88"/>
  <c r="R42" i="88"/>
  <c r="Q42" i="88"/>
  <c r="P42" i="88"/>
  <c r="O42" i="88"/>
  <c r="N42" i="88"/>
  <c r="M42" i="88"/>
  <c r="L42" i="88"/>
  <c r="K42" i="88"/>
  <c r="J42" i="88"/>
  <c r="I42" i="88"/>
  <c r="H42" i="88"/>
  <c r="G42" i="88"/>
  <c r="F42" i="88"/>
  <c r="E42" i="88"/>
  <c r="D42" i="88"/>
  <c r="C42" i="88"/>
  <c r="B42" i="88"/>
  <c r="BA41" i="88"/>
  <c r="AZ41" i="88"/>
  <c r="AY41" i="88"/>
  <c r="AX41" i="88"/>
  <c r="AW41" i="88"/>
  <c r="AV41" i="88"/>
  <c r="AU41" i="88"/>
  <c r="AT41" i="88"/>
  <c r="AS41" i="88"/>
  <c r="AR41" i="88"/>
  <c r="AQ41" i="88"/>
  <c r="AP41" i="88"/>
  <c r="AO41" i="88"/>
  <c r="AN41" i="88"/>
  <c r="AM41" i="88"/>
  <c r="AL41" i="88"/>
  <c r="AK41" i="88"/>
  <c r="AJ41" i="88"/>
  <c r="AI41" i="88"/>
  <c r="AH41" i="88"/>
  <c r="AG41" i="88"/>
  <c r="AF41" i="88"/>
  <c r="AE41" i="88"/>
  <c r="AD41" i="88"/>
  <c r="AC41" i="88"/>
  <c r="AB41" i="88"/>
  <c r="AA41" i="88"/>
  <c r="Z41" i="88"/>
  <c r="Y41" i="88"/>
  <c r="X41" i="88"/>
  <c r="W41" i="88"/>
  <c r="V41" i="88"/>
  <c r="U41" i="88"/>
  <c r="T41" i="88"/>
  <c r="S41" i="88"/>
  <c r="R41" i="88"/>
  <c r="Q41" i="88"/>
  <c r="P41" i="88"/>
  <c r="O41" i="88"/>
  <c r="N41" i="88"/>
  <c r="M41" i="88"/>
  <c r="L41" i="88"/>
  <c r="K41" i="88"/>
  <c r="J41" i="88"/>
  <c r="I41" i="88"/>
  <c r="H41" i="88"/>
  <c r="G41" i="88"/>
  <c r="F41" i="88"/>
  <c r="E41" i="88"/>
  <c r="D41" i="88"/>
  <c r="C41" i="88"/>
  <c r="B41" i="88"/>
  <c r="BA40" i="88"/>
  <c r="AZ40" i="88"/>
  <c r="AY40" i="88"/>
  <c r="AX40" i="88"/>
  <c r="AW40" i="88"/>
  <c r="AV40" i="88"/>
  <c r="AU40" i="88"/>
  <c r="AT40" i="88"/>
  <c r="AS40" i="88"/>
  <c r="AR40" i="88"/>
  <c r="AQ40" i="88"/>
  <c r="AP40" i="88"/>
  <c r="AO40" i="88"/>
  <c r="AN40" i="88"/>
  <c r="AM40" i="88"/>
  <c r="AL40" i="88"/>
  <c r="AK40" i="88"/>
  <c r="AJ40" i="88"/>
  <c r="AI40" i="88"/>
  <c r="AH40" i="88"/>
  <c r="AG40" i="88"/>
  <c r="AF40" i="88"/>
  <c r="AE40" i="88"/>
  <c r="AD40" i="88"/>
  <c r="AC40" i="88"/>
  <c r="AB40" i="88"/>
  <c r="AA40" i="88"/>
  <c r="Z40" i="88"/>
  <c r="Y40" i="88"/>
  <c r="X40" i="88"/>
  <c r="W40" i="88"/>
  <c r="V40" i="88"/>
  <c r="U40" i="88"/>
  <c r="T40" i="88"/>
  <c r="S40" i="88"/>
  <c r="R40" i="88"/>
  <c r="Q40" i="88"/>
  <c r="P40" i="88"/>
  <c r="O40" i="88"/>
  <c r="N40" i="88"/>
  <c r="M40" i="88"/>
  <c r="L40" i="88"/>
  <c r="K40" i="88"/>
  <c r="J40" i="88"/>
  <c r="I40" i="88"/>
  <c r="H40" i="88"/>
  <c r="G40" i="88"/>
  <c r="F40" i="88"/>
  <c r="E40" i="88"/>
  <c r="D40" i="88"/>
  <c r="C40" i="88"/>
  <c r="B40" i="88"/>
  <c r="BA39" i="88"/>
  <c r="AZ39" i="88"/>
  <c r="AY39" i="88"/>
  <c r="AX39" i="88"/>
  <c r="AW39" i="88"/>
  <c r="AV39" i="88"/>
  <c r="AU39" i="88"/>
  <c r="AT39" i="88"/>
  <c r="AS39" i="88"/>
  <c r="AR39" i="88"/>
  <c r="AQ39" i="88"/>
  <c r="AP39" i="88"/>
  <c r="AO39" i="88"/>
  <c r="AN39" i="88"/>
  <c r="AM39" i="88"/>
  <c r="AL39" i="88"/>
  <c r="AK39" i="88"/>
  <c r="AJ39" i="88"/>
  <c r="AI39" i="88"/>
  <c r="AH39" i="88"/>
  <c r="AG39" i="88"/>
  <c r="AF39" i="88"/>
  <c r="AE39" i="88"/>
  <c r="AD39" i="88"/>
  <c r="AC39" i="88"/>
  <c r="AB39" i="88"/>
  <c r="AA39" i="88"/>
  <c r="Z39" i="88"/>
  <c r="Y39" i="88"/>
  <c r="X39" i="88"/>
  <c r="W39" i="88"/>
  <c r="V39" i="88"/>
  <c r="U39" i="88"/>
  <c r="T39" i="88"/>
  <c r="S39" i="88"/>
  <c r="R39" i="88"/>
  <c r="Q39" i="88"/>
  <c r="P39" i="88"/>
  <c r="O39" i="88"/>
  <c r="N39" i="88"/>
  <c r="M39" i="88"/>
  <c r="L39" i="88"/>
  <c r="K39" i="88"/>
  <c r="J39" i="88"/>
  <c r="I39" i="88"/>
  <c r="H39" i="88"/>
  <c r="G39" i="88"/>
  <c r="F39" i="88"/>
  <c r="E39" i="88"/>
  <c r="D39" i="88"/>
  <c r="C39" i="88"/>
  <c r="B39" i="88"/>
  <c r="BA38" i="88"/>
  <c r="AZ38" i="88"/>
  <c r="AY38" i="88"/>
  <c r="AX38" i="88"/>
  <c r="AW38" i="88"/>
  <c r="AV38" i="88"/>
  <c r="AU38" i="88"/>
  <c r="AT38" i="88"/>
  <c r="AS38" i="88"/>
  <c r="AR38" i="88"/>
  <c r="AQ38" i="88"/>
  <c r="AP38" i="88"/>
  <c r="AO38" i="88"/>
  <c r="AN38" i="88"/>
  <c r="AM38" i="88"/>
  <c r="AL38" i="88"/>
  <c r="AK38" i="88"/>
  <c r="AJ38" i="88"/>
  <c r="AI38" i="88"/>
  <c r="AH38" i="88"/>
  <c r="AG38" i="88"/>
  <c r="AF38" i="88"/>
  <c r="AE38" i="88"/>
  <c r="AD38" i="88"/>
  <c r="AC38" i="88"/>
  <c r="AB38" i="88"/>
  <c r="AA38" i="88"/>
  <c r="Z38" i="88"/>
  <c r="Y38" i="88"/>
  <c r="X38" i="88"/>
  <c r="W38" i="88"/>
  <c r="V38" i="88"/>
  <c r="U38" i="88"/>
  <c r="T38" i="88"/>
  <c r="S38" i="88"/>
  <c r="R38" i="88"/>
  <c r="Q38" i="88"/>
  <c r="P38" i="88"/>
  <c r="O38" i="88"/>
  <c r="N38" i="88"/>
  <c r="M38" i="88"/>
  <c r="L38" i="88"/>
  <c r="K38" i="88"/>
  <c r="J38" i="88"/>
  <c r="I38" i="88"/>
  <c r="H38" i="88"/>
  <c r="G38" i="88"/>
  <c r="F38" i="88"/>
  <c r="E38" i="88"/>
  <c r="D38" i="88"/>
  <c r="C38" i="88"/>
  <c r="B38" i="88"/>
  <c r="BA37" i="88"/>
  <c r="AZ37" i="88"/>
  <c r="AY37" i="88"/>
  <c r="AX37" i="88"/>
  <c r="AW37" i="88"/>
  <c r="AV37" i="88"/>
  <c r="AU37" i="88"/>
  <c r="AT37" i="88"/>
  <c r="AS37" i="88"/>
  <c r="AR37" i="88"/>
  <c r="AQ37" i="88"/>
  <c r="AP37" i="88"/>
  <c r="AO37" i="88"/>
  <c r="AN37" i="88"/>
  <c r="AM37" i="88"/>
  <c r="AL37" i="88"/>
  <c r="AK37" i="88"/>
  <c r="AJ37" i="88"/>
  <c r="AI37" i="88"/>
  <c r="AH37" i="88"/>
  <c r="AG37" i="88"/>
  <c r="AF37" i="88"/>
  <c r="AE37" i="88"/>
  <c r="AD37" i="88"/>
  <c r="AC37" i="88"/>
  <c r="AB37" i="88"/>
  <c r="AA37" i="88"/>
  <c r="Z37" i="88"/>
  <c r="Y37" i="88"/>
  <c r="X37" i="88"/>
  <c r="W37" i="88"/>
  <c r="V37" i="88"/>
  <c r="U37" i="88"/>
  <c r="T37" i="88"/>
  <c r="S37" i="88"/>
  <c r="R37" i="88"/>
  <c r="Q37" i="88"/>
  <c r="P37" i="88"/>
  <c r="O37" i="88"/>
  <c r="N37" i="88"/>
  <c r="M37" i="88"/>
  <c r="L37" i="88"/>
  <c r="K37" i="88"/>
  <c r="J37" i="88"/>
  <c r="I37" i="88"/>
  <c r="H37" i="88"/>
  <c r="G37" i="88"/>
  <c r="F37" i="88"/>
  <c r="E37" i="88"/>
  <c r="D37" i="88"/>
  <c r="C37" i="88"/>
  <c r="B37" i="88"/>
  <c r="BA36" i="88"/>
  <c r="AZ36" i="88"/>
  <c r="AY36" i="88"/>
  <c r="AX36" i="88"/>
  <c r="AW36" i="88"/>
  <c r="AV36" i="88"/>
  <c r="AU36" i="88"/>
  <c r="AT36" i="88"/>
  <c r="AS36" i="88"/>
  <c r="AR36" i="88"/>
  <c r="AQ36" i="88"/>
  <c r="AP36" i="88"/>
  <c r="AO36" i="88"/>
  <c r="AN36" i="88"/>
  <c r="AM36" i="88"/>
  <c r="AL36" i="88"/>
  <c r="AK36" i="88"/>
  <c r="AJ36" i="88"/>
  <c r="AI36" i="88"/>
  <c r="AH36" i="88"/>
  <c r="AG36" i="88"/>
  <c r="AF36" i="88"/>
  <c r="AE36" i="88"/>
  <c r="AD36" i="88"/>
  <c r="AC36" i="88"/>
  <c r="AB36" i="88"/>
  <c r="AA36" i="88"/>
  <c r="Z36" i="88"/>
  <c r="Y36" i="88"/>
  <c r="X36" i="88"/>
  <c r="W36" i="88"/>
  <c r="V36" i="88"/>
  <c r="U36" i="88"/>
  <c r="T36" i="88"/>
  <c r="S36" i="88"/>
  <c r="R36" i="88"/>
  <c r="Q36" i="88"/>
  <c r="P36" i="88"/>
  <c r="O36" i="88"/>
  <c r="N36" i="88"/>
  <c r="M36" i="88"/>
  <c r="L36" i="88"/>
  <c r="K36" i="88"/>
  <c r="J36" i="88"/>
  <c r="I36" i="88"/>
  <c r="H36" i="88"/>
  <c r="G36" i="88"/>
  <c r="F36" i="88"/>
  <c r="E36" i="88"/>
  <c r="D36" i="88"/>
  <c r="C36" i="88"/>
  <c r="B36" i="88"/>
  <c r="BA35" i="88"/>
  <c r="AZ35" i="88"/>
  <c r="AY35" i="88"/>
  <c r="AX35" i="88"/>
  <c r="AW35" i="88"/>
  <c r="AV35" i="88"/>
  <c r="AU35" i="88"/>
  <c r="AT35" i="88"/>
  <c r="AS35" i="88"/>
  <c r="AR35" i="88"/>
  <c r="AQ35" i="88"/>
  <c r="AP35" i="88"/>
  <c r="AO35" i="88"/>
  <c r="AN35" i="88"/>
  <c r="AM35" i="88"/>
  <c r="AL35" i="88"/>
  <c r="AK35" i="88"/>
  <c r="AJ35" i="88"/>
  <c r="AI35" i="88"/>
  <c r="AH35" i="88"/>
  <c r="AG35" i="88"/>
  <c r="AF35" i="88"/>
  <c r="AE35" i="88"/>
  <c r="AD35" i="88"/>
  <c r="AC35" i="88"/>
  <c r="AB35" i="88"/>
  <c r="AA35" i="88"/>
  <c r="Z35" i="88"/>
  <c r="Y35" i="88"/>
  <c r="X35" i="88"/>
  <c r="W35" i="88"/>
  <c r="V35" i="88"/>
  <c r="U35" i="88"/>
  <c r="T35" i="88"/>
  <c r="S35" i="88"/>
  <c r="R35" i="88"/>
  <c r="Q35" i="88"/>
  <c r="P35" i="88"/>
  <c r="O35" i="88"/>
  <c r="N35" i="88"/>
  <c r="M35" i="88"/>
  <c r="L35" i="88"/>
  <c r="K35" i="88"/>
  <c r="J35" i="88"/>
  <c r="I35" i="88"/>
  <c r="H35" i="88"/>
  <c r="G35" i="88"/>
  <c r="F35" i="88"/>
  <c r="E35" i="88"/>
  <c r="D35" i="88"/>
  <c r="C35" i="88"/>
  <c r="B35" i="88"/>
  <c r="BA34" i="88"/>
  <c r="AZ34" i="88"/>
  <c r="AY34" i="88"/>
  <c r="AX34" i="88"/>
  <c r="AW34" i="88"/>
  <c r="AV34" i="88"/>
  <c r="AU34" i="88"/>
  <c r="AT34" i="88"/>
  <c r="AS34" i="88"/>
  <c r="AR34" i="88"/>
  <c r="AQ34" i="88"/>
  <c r="AP34" i="88"/>
  <c r="AO34" i="88"/>
  <c r="AN34" i="88"/>
  <c r="AM34" i="88"/>
  <c r="AL34" i="88"/>
  <c r="AK34" i="88"/>
  <c r="AJ34" i="88"/>
  <c r="AI34" i="88"/>
  <c r="AH34" i="88"/>
  <c r="AG34" i="88"/>
  <c r="AF34" i="88"/>
  <c r="AE34" i="88"/>
  <c r="AD34" i="88"/>
  <c r="AC34" i="88"/>
  <c r="AB34" i="88"/>
  <c r="AA34" i="88"/>
  <c r="Z34" i="88"/>
  <c r="Y34" i="88"/>
  <c r="X34" i="88"/>
  <c r="W34" i="88"/>
  <c r="V34" i="88"/>
  <c r="U34" i="88"/>
  <c r="T34" i="88"/>
  <c r="S34" i="88"/>
  <c r="R34" i="88"/>
  <c r="Q34" i="88"/>
  <c r="P34" i="88"/>
  <c r="O34" i="88"/>
  <c r="N34" i="88"/>
  <c r="M34" i="88"/>
  <c r="L34" i="88"/>
  <c r="K34" i="88"/>
  <c r="J34" i="88"/>
  <c r="I34" i="88"/>
  <c r="H34" i="88"/>
  <c r="G34" i="88"/>
  <c r="F34" i="88"/>
  <c r="E34" i="88"/>
  <c r="D34" i="88"/>
  <c r="C34" i="88"/>
  <c r="B34" i="88"/>
  <c r="BA33" i="88"/>
  <c r="AZ33" i="88"/>
  <c r="AY33" i="88"/>
  <c r="AX33" i="88"/>
  <c r="AW33" i="88"/>
  <c r="AV33" i="88"/>
  <c r="AU33" i="88"/>
  <c r="AT33" i="88"/>
  <c r="AS33" i="88"/>
  <c r="AR33" i="88"/>
  <c r="AQ33" i="88"/>
  <c r="AP33" i="88"/>
  <c r="AO33" i="88"/>
  <c r="AN33" i="88"/>
  <c r="AM33" i="88"/>
  <c r="AL33" i="88"/>
  <c r="AK33" i="88"/>
  <c r="AJ33" i="88"/>
  <c r="AI33" i="88"/>
  <c r="AH33" i="88"/>
  <c r="AG33" i="88"/>
  <c r="AF33" i="88"/>
  <c r="AE33" i="88"/>
  <c r="AD33" i="88"/>
  <c r="AC33" i="88"/>
  <c r="AB33" i="88"/>
  <c r="AA33" i="88"/>
  <c r="Z33" i="88"/>
  <c r="Y33" i="88"/>
  <c r="X33" i="88"/>
  <c r="W33" i="88"/>
  <c r="V33" i="88"/>
  <c r="U33" i="88"/>
  <c r="T33" i="88"/>
  <c r="S33" i="88"/>
  <c r="R33" i="88"/>
  <c r="Q33" i="88"/>
  <c r="P33" i="88"/>
  <c r="O33" i="88"/>
  <c r="N33" i="88"/>
  <c r="M33" i="88"/>
  <c r="L33" i="88"/>
  <c r="K33" i="88"/>
  <c r="J33" i="88"/>
  <c r="I33" i="88"/>
  <c r="H33" i="88"/>
  <c r="G33" i="88"/>
  <c r="F33" i="88"/>
  <c r="E33" i="88"/>
  <c r="D33" i="88"/>
  <c r="C33" i="88"/>
  <c r="B33" i="88"/>
  <c r="BA32" i="88"/>
  <c r="AZ32" i="88"/>
  <c r="AY32" i="88"/>
  <c r="AX32" i="88"/>
  <c r="AW32" i="88"/>
  <c r="AV32" i="88"/>
  <c r="AU32" i="88"/>
  <c r="AT32" i="88"/>
  <c r="AS32" i="88"/>
  <c r="AR32" i="88"/>
  <c r="AQ32" i="88"/>
  <c r="AP32" i="88"/>
  <c r="AO32" i="88"/>
  <c r="AN32" i="88"/>
  <c r="AM32" i="88"/>
  <c r="AL32" i="88"/>
  <c r="AK32" i="88"/>
  <c r="AJ32" i="88"/>
  <c r="AI32" i="88"/>
  <c r="AH32" i="88"/>
  <c r="AG32" i="88"/>
  <c r="AF32" i="88"/>
  <c r="AE32" i="88"/>
  <c r="AD32" i="88"/>
  <c r="AC32" i="88"/>
  <c r="AB32" i="88"/>
  <c r="AA32" i="88"/>
  <c r="Z32" i="88"/>
  <c r="Y32" i="88"/>
  <c r="X32" i="88"/>
  <c r="W32" i="88"/>
  <c r="V32" i="88"/>
  <c r="U32" i="88"/>
  <c r="T32" i="88"/>
  <c r="S32" i="88"/>
  <c r="R32" i="88"/>
  <c r="Q32" i="88"/>
  <c r="P32" i="88"/>
  <c r="O32" i="88"/>
  <c r="N32" i="88"/>
  <c r="M32" i="88"/>
  <c r="L32" i="88"/>
  <c r="K32" i="88"/>
  <c r="J32" i="88"/>
  <c r="I32" i="88"/>
  <c r="H32" i="88"/>
  <c r="G32" i="88"/>
  <c r="F32" i="88"/>
  <c r="E32" i="88"/>
  <c r="D32" i="88"/>
  <c r="C32" i="88"/>
  <c r="B32" i="88"/>
  <c r="BA31" i="88"/>
  <c r="AZ31" i="88"/>
  <c r="AY31" i="88"/>
  <c r="AX31" i="88"/>
  <c r="AW31" i="88"/>
  <c r="AV31" i="88"/>
  <c r="AU31" i="88"/>
  <c r="AT31" i="88"/>
  <c r="AS31" i="88"/>
  <c r="AR31" i="88"/>
  <c r="AQ31" i="88"/>
  <c r="AP31" i="88"/>
  <c r="AO31" i="88"/>
  <c r="AN31" i="88"/>
  <c r="AM31" i="88"/>
  <c r="AL31" i="88"/>
  <c r="AK31" i="88"/>
  <c r="AJ31" i="88"/>
  <c r="AI31" i="88"/>
  <c r="AH31" i="88"/>
  <c r="AG31" i="88"/>
  <c r="AF31" i="88"/>
  <c r="AE31" i="88"/>
  <c r="AD31" i="88"/>
  <c r="AC31" i="88"/>
  <c r="AB31" i="88"/>
  <c r="AA31" i="88"/>
  <c r="Z31" i="88"/>
  <c r="Y31" i="88"/>
  <c r="X31" i="88"/>
  <c r="W31" i="88"/>
  <c r="V31" i="88"/>
  <c r="U31" i="88"/>
  <c r="T31" i="88"/>
  <c r="S31" i="88"/>
  <c r="R31" i="88"/>
  <c r="Q31" i="88"/>
  <c r="P31" i="88"/>
  <c r="O31" i="88"/>
  <c r="N31" i="88"/>
  <c r="M31" i="88"/>
  <c r="L31" i="88"/>
  <c r="K31" i="88"/>
  <c r="J31" i="88"/>
  <c r="I31" i="88"/>
  <c r="H31" i="88"/>
  <c r="G31" i="88"/>
  <c r="F31" i="88"/>
  <c r="E31" i="88"/>
  <c r="D31" i="88"/>
  <c r="C31" i="88"/>
  <c r="B31" i="88"/>
  <c r="BA30" i="88"/>
  <c r="AZ30" i="88"/>
  <c r="AY30" i="88"/>
  <c r="AX30" i="88"/>
  <c r="AW30" i="88"/>
  <c r="AV30" i="88"/>
  <c r="AU30" i="88"/>
  <c r="AT30" i="88"/>
  <c r="AS30" i="88"/>
  <c r="AR30" i="88"/>
  <c r="AQ30" i="88"/>
  <c r="AP30" i="88"/>
  <c r="AO30" i="88"/>
  <c r="AN30" i="88"/>
  <c r="AM30" i="88"/>
  <c r="AL30" i="88"/>
  <c r="AK30" i="88"/>
  <c r="AJ30" i="88"/>
  <c r="AI30" i="88"/>
  <c r="AH30" i="88"/>
  <c r="AG30" i="88"/>
  <c r="AF30" i="88"/>
  <c r="AE30" i="88"/>
  <c r="AD30" i="88"/>
  <c r="AC30" i="88"/>
  <c r="AB30" i="88"/>
  <c r="AA30" i="88"/>
  <c r="Z30" i="88"/>
  <c r="Y30" i="88"/>
  <c r="X30" i="88"/>
  <c r="W30" i="88"/>
  <c r="V30" i="88"/>
  <c r="U30" i="88"/>
  <c r="T30" i="88"/>
  <c r="S30" i="88"/>
  <c r="R30" i="88"/>
  <c r="Q30" i="88"/>
  <c r="P30" i="88"/>
  <c r="O30" i="88"/>
  <c r="N30" i="88"/>
  <c r="M30" i="88"/>
  <c r="L30" i="88"/>
  <c r="K30" i="88"/>
  <c r="J30" i="88"/>
  <c r="I30" i="88"/>
  <c r="H30" i="88"/>
  <c r="G30" i="88"/>
  <c r="F30" i="88"/>
  <c r="E30" i="88"/>
  <c r="D30" i="88"/>
  <c r="C30" i="88"/>
  <c r="B30" i="88"/>
  <c r="BA29" i="88"/>
  <c r="AZ29" i="88"/>
  <c r="AY29" i="88"/>
  <c r="AX29" i="88"/>
  <c r="AW29" i="88"/>
  <c r="AV29" i="88"/>
  <c r="AU29" i="88"/>
  <c r="AT29" i="88"/>
  <c r="AS29" i="88"/>
  <c r="AR29" i="88"/>
  <c r="AQ29" i="88"/>
  <c r="AP29" i="88"/>
  <c r="AO29" i="88"/>
  <c r="AN29" i="88"/>
  <c r="AM29" i="88"/>
  <c r="AL29" i="88"/>
  <c r="AK29" i="88"/>
  <c r="AJ29" i="88"/>
  <c r="AI29" i="88"/>
  <c r="AH29" i="88"/>
  <c r="AG29" i="88"/>
  <c r="AF29" i="88"/>
  <c r="AE29" i="88"/>
  <c r="AD29" i="88"/>
  <c r="AC29" i="88"/>
  <c r="AB29" i="88"/>
  <c r="AA29" i="88"/>
  <c r="Z29" i="88"/>
  <c r="Y29" i="88"/>
  <c r="X29" i="88"/>
  <c r="W29" i="88"/>
  <c r="V29" i="88"/>
  <c r="U29" i="88"/>
  <c r="T29" i="88"/>
  <c r="S29" i="88"/>
  <c r="R29" i="88"/>
  <c r="Q29" i="88"/>
  <c r="P29" i="88"/>
  <c r="O29" i="88"/>
  <c r="N29" i="88"/>
  <c r="M29" i="88"/>
  <c r="L29" i="88"/>
  <c r="K29" i="88"/>
  <c r="J29" i="88"/>
  <c r="I29" i="88"/>
  <c r="H29" i="88"/>
  <c r="G29" i="88"/>
  <c r="F29" i="88"/>
  <c r="E29" i="88"/>
  <c r="D29" i="88"/>
  <c r="C29" i="88"/>
  <c r="B29" i="88"/>
  <c r="BA28" i="88"/>
  <c r="AZ28" i="88"/>
  <c r="AY28" i="88"/>
  <c r="AX28" i="88"/>
  <c r="AW28" i="88"/>
  <c r="AV28" i="88"/>
  <c r="AU28" i="88"/>
  <c r="AT28" i="88"/>
  <c r="AS28" i="88"/>
  <c r="AR28" i="88"/>
  <c r="AQ28" i="88"/>
  <c r="AP28" i="88"/>
  <c r="AO28" i="88"/>
  <c r="AN28" i="88"/>
  <c r="AM28" i="88"/>
  <c r="AL28" i="88"/>
  <c r="AK28" i="88"/>
  <c r="AJ28" i="88"/>
  <c r="AI28" i="88"/>
  <c r="AH28" i="88"/>
  <c r="AG28" i="88"/>
  <c r="AF28" i="88"/>
  <c r="AE28" i="88"/>
  <c r="AD28" i="88"/>
  <c r="AC28" i="88"/>
  <c r="AB28" i="88"/>
  <c r="AA28" i="88"/>
  <c r="Z28" i="88"/>
  <c r="Y28" i="88"/>
  <c r="X28" i="88"/>
  <c r="W28" i="88"/>
  <c r="V28" i="88"/>
  <c r="U28" i="88"/>
  <c r="T28" i="88"/>
  <c r="S28" i="88"/>
  <c r="R28" i="88"/>
  <c r="Q28" i="88"/>
  <c r="P28" i="88"/>
  <c r="O28" i="88"/>
  <c r="N28" i="88"/>
  <c r="M28" i="88"/>
  <c r="L28" i="88"/>
  <c r="K28" i="88"/>
  <c r="J28" i="88"/>
  <c r="I28" i="88"/>
  <c r="H28" i="88"/>
  <c r="G28" i="88"/>
  <c r="F28" i="88"/>
  <c r="E28" i="88"/>
  <c r="D28" i="88"/>
  <c r="C28" i="88"/>
  <c r="B28" i="88"/>
  <c r="BA27" i="88"/>
  <c r="AZ27" i="88"/>
  <c r="AY27" i="88"/>
  <c r="AX27" i="88"/>
  <c r="AW27" i="88"/>
  <c r="AV27" i="88"/>
  <c r="AU27" i="88"/>
  <c r="AT27" i="88"/>
  <c r="AS27" i="88"/>
  <c r="AR27" i="88"/>
  <c r="AQ27" i="88"/>
  <c r="AP27" i="88"/>
  <c r="AO27" i="88"/>
  <c r="AN27" i="88"/>
  <c r="AM27" i="88"/>
  <c r="AL27" i="88"/>
  <c r="AK27" i="88"/>
  <c r="AJ27" i="88"/>
  <c r="AI27" i="88"/>
  <c r="AH27" i="88"/>
  <c r="AG27" i="88"/>
  <c r="AF27" i="88"/>
  <c r="AE27" i="88"/>
  <c r="AD27" i="88"/>
  <c r="AC27" i="88"/>
  <c r="AB27" i="88"/>
  <c r="AA27" i="88"/>
  <c r="Z27" i="88"/>
  <c r="Y27" i="88"/>
  <c r="X27" i="88"/>
  <c r="W27" i="88"/>
  <c r="V27" i="88"/>
  <c r="U27" i="88"/>
  <c r="T27" i="88"/>
  <c r="S27" i="88"/>
  <c r="R27" i="88"/>
  <c r="Q27" i="88"/>
  <c r="P27" i="88"/>
  <c r="O27" i="88"/>
  <c r="N27" i="88"/>
  <c r="M27" i="88"/>
  <c r="L27" i="88"/>
  <c r="K27" i="88"/>
  <c r="J27" i="88"/>
  <c r="I27" i="88"/>
  <c r="H27" i="88"/>
  <c r="G27" i="88"/>
  <c r="F27" i="88"/>
  <c r="E27" i="88"/>
  <c r="D27" i="88"/>
  <c r="C27" i="88"/>
  <c r="B27" i="88"/>
  <c r="BA26" i="88"/>
  <c r="AZ26" i="88"/>
  <c r="AY26" i="88"/>
  <c r="AX26" i="88"/>
  <c r="AW26" i="88"/>
  <c r="AV26" i="88"/>
  <c r="AU26" i="88"/>
  <c r="AT26" i="88"/>
  <c r="AS26" i="88"/>
  <c r="AR26" i="88"/>
  <c r="AQ26" i="88"/>
  <c r="AP26" i="88"/>
  <c r="AO26" i="88"/>
  <c r="AN26" i="88"/>
  <c r="AM26" i="88"/>
  <c r="AL26" i="88"/>
  <c r="AK26" i="88"/>
  <c r="AJ26" i="88"/>
  <c r="AI26" i="88"/>
  <c r="AH26" i="88"/>
  <c r="AG26" i="88"/>
  <c r="AF26" i="88"/>
  <c r="AE26" i="88"/>
  <c r="AD26" i="88"/>
  <c r="AC26" i="88"/>
  <c r="AB26" i="88"/>
  <c r="AA26" i="88"/>
  <c r="Z26" i="88"/>
  <c r="Y26" i="88"/>
  <c r="X26" i="88"/>
  <c r="W26" i="88"/>
  <c r="V26" i="88"/>
  <c r="U26" i="88"/>
  <c r="T26" i="88"/>
  <c r="S26" i="88"/>
  <c r="R26" i="88"/>
  <c r="Q26" i="88"/>
  <c r="P26" i="88"/>
  <c r="O26" i="88"/>
  <c r="N26" i="88"/>
  <c r="M26" i="88"/>
  <c r="L26" i="88"/>
  <c r="K26" i="88"/>
  <c r="J26" i="88"/>
  <c r="I26" i="88"/>
  <c r="H26" i="88"/>
  <c r="G26" i="88"/>
  <c r="F26" i="88"/>
  <c r="E26" i="88"/>
  <c r="D26" i="88"/>
  <c r="C26" i="88"/>
  <c r="B26" i="88"/>
  <c r="BA25" i="88"/>
  <c r="AZ25" i="88"/>
  <c r="AY25" i="88"/>
  <c r="AX25" i="88"/>
  <c r="AW25" i="88"/>
  <c r="AV25" i="88"/>
  <c r="AU25" i="88"/>
  <c r="AT25" i="88"/>
  <c r="AS25" i="88"/>
  <c r="AR25" i="88"/>
  <c r="AQ25" i="88"/>
  <c r="AP25" i="88"/>
  <c r="AO25" i="88"/>
  <c r="AN25" i="88"/>
  <c r="AM25" i="88"/>
  <c r="AL25" i="88"/>
  <c r="AK25" i="88"/>
  <c r="AJ25" i="88"/>
  <c r="AI25" i="88"/>
  <c r="AH25" i="88"/>
  <c r="AG25" i="88"/>
  <c r="AF25" i="88"/>
  <c r="AE25" i="88"/>
  <c r="AD25" i="88"/>
  <c r="AC25" i="88"/>
  <c r="AB25" i="88"/>
  <c r="AA25" i="88"/>
  <c r="Z25" i="88"/>
  <c r="Y25" i="88"/>
  <c r="X25" i="88"/>
  <c r="W25" i="88"/>
  <c r="V25" i="88"/>
  <c r="U25" i="88"/>
  <c r="T25" i="88"/>
  <c r="S25" i="88"/>
  <c r="R25" i="88"/>
  <c r="Q25" i="88"/>
  <c r="P25" i="88"/>
  <c r="O25" i="88"/>
  <c r="N25" i="88"/>
  <c r="M25" i="88"/>
  <c r="L25" i="88"/>
  <c r="K25" i="88"/>
  <c r="J25" i="88"/>
  <c r="I25" i="88"/>
  <c r="H25" i="88"/>
  <c r="G25" i="88"/>
  <c r="F25" i="88"/>
  <c r="E25" i="88"/>
  <c r="D25" i="88"/>
  <c r="C25" i="88"/>
  <c r="B25" i="88"/>
  <c r="BA24" i="88"/>
  <c r="AZ24" i="88"/>
  <c r="AY24" i="88"/>
  <c r="AX24" i="88"/>
  <c r="AW24" i="88"/>
  <c r="AV24" i="88"/>
  <c r="AU24" i="88"/>
  <c r="AT24" i="88"/>
  <c r="AS24" i="88"/>
  <c r="AR24" i="88"/>
  <c r="AQ24" i="88"/>
  <c r="AP24" i="88"/>
  <c r="AO24" i="88"/>
  <c r="AN24" i="88"/>
  <c r="AM24" i="88"/>
  <c r="AL24" i="88"/>
  <c r="AK24" i="88"/>
  <c r="AJ24" i="88"/>
  <c r="AI24" i="88"/>
  <c r="AH24" i="88"/>
  <c r="AG24" i="88"/>
  <c r="AF24" i="88"/>
  <c r="AE24" i="88"/>
  <c r="AD24" i="88"/>
  <c r="AC24" i="88"/>
  <c r="AB24" i="88"/>
  <c r="AA24" i="88"/>
  <c r="Z24" i="88"/>
  <c r="Y24" i="88"/>
  <c r="X24" i="88"/>
  <c r="W24" i="88"/>
  <c r="V24" i="88"/>
  <c r="U24" i="88"/>
  <c r="T24" i="88"/>
  <c r="S24" i="88"/>
  <c r="R24" i="88"/>
  <c r="Q24" i="88"/>
  <c r="P24" i="88"/>
  <c r="O24" i="88"/>
  <c r="N24" i="88"/>
  <c r="M24" i="88"/>
  <c r="L24" i="88"/>
  <c r="K24" i="88"/>
  <c r="J24" i="88"/>
  <c r="I24" i="88"/>
  <c r="H24" i="88"/>
  <c r="G24" i="88"/>
  <c r="F24" i="88"/>
  <c r="E24" i="88"/>
  <c r="D24" i="88"/>
  <c r="C24" i="88"/>
  <c r="B24" i="88"/>
  <c r="BA23" i="88"/>
  <c r="AZ23" i="88"/>
  <c r="AY23" i="88"/>
  <c r="AX23" i="88"/>
  <c r="AW23" i="88"/>
  <c r="AV23" i="88"/>
  <c r="AU23" i="88"/>
  <c r="AT23" i="88"/>
  <c r="AS23" i="88"/>
  <c r="AR23" i="88"/>
  <c r="AQ23" i="88"/>
  <c r="AP23" i="88"/>
  <c r="AO23" i="88"/>
  <c r="AN23" i="88"/>
  <c r="AM23" i="88"/>
  <c r="AL23" i="88"/>
  <c r="AK23" i="88"/>
  <c r="AJ23" i="88"/>
  <c r="AI23" i="88"/>
  <c r="AH23" i="88"/>
  <c r="AG23" i="88"/>
  <c r="AF23" i="88"/>
  <c r="AE23" i="88"/>
  <c r="AD23" i="88"/>
  <c r="AC23" i="88"/>
  <c r="AB23" i="88"/>
  <c r="AA23" i="88"/>
  <c r="Z23" i="88"/>
  <c r="Y23" i="88"/>
  <c r="X23" i="88"/>
  <c r="W23" i="88"/>
  <c r="V23" i="88"/>
  <c r="U23" i="88"/>
  <c r="T23" i="88"/>
  <c r="S23" i="88"/>
  <c r="R23" i="88"/>
  <c r="Q23" i="88"/>
  <c r="P23" i="88"/>
  <c r="O23" i="88"/>
  <c r="N23" i="88"/>
  <c r="M23" i="88"/>
  <c r="L23" i="88"/>
  <c r="K23" i="88"/>
  <c r="J23" i="88"/>
  <c r="I23" i="88"/>
  <c r="H23" i="88"/>
  <c r="G23" i="88"/>
  <c r="F23" i="88"/>
  <c r="E23" i="88"/>
  <c r="D23" i="88"/>
  <c r="C23" i="88"/>
  <c r="B23" i="88"/>
  <c r="BA22" i="88"/>
  <c r="AZ22" i="88"/>
  <c r="AY22" i="88"/>
  <c r="AX22" i="88"/>
  <c r="AW22" i="88"/>
  <c r="AV22" i="88"/>
  <c r="AU22" i="88"/>
  <c r="AT22" i="88"/>
  <c r="AS22" i="88"/>
  <c r="AR22" i="88"/>
  <c r="AQ22" i="88"/>
  <c r="AP22" i="88"/>
  <c r="AO22" i="88"/>
  <c r="AN22" i="88"/>
  <c r="AM22" i="88"/>
  <c r="AL22" i="88"/>
  <c r="AK22" i="88"/>
  <c r="AJ22" i="88"/>
  <c r="AI22" i="88"/>
  <c r="AH22" i="88"/>
  <c r="AG22" i="88"/>
  <c r="AF22" i="88"/>
  <c r="AE22" i="88"/>
  <c r="AD22" i="88"/>
  <c r="AC22" i="88"/>
  <c r="AB22" i="88"/>
  <c r="AA22" i="88"/>
  <c r="Z22" i="88"/>
  <c r="Y22" i="88"/>
  <c r="X22" i="88"/>
  <c r="W22" i="88"/>
  <c r="V22" i="88"/>
  <c r="U22" i="88"/>
  <c r="T22" i="88"/>
  <c r="S22" i="88"/>
  <c r="R22" i="88"/>
  <c r="Q22" i="88"/>
  <c r="P22" i="88"/>
  <c r="O22" i="88"/>
  <c r="N22" i="88"/>
  <c r="M22" i="88"/>
  <c r="L22" i="88"/>
  <c r="K22" i="88"/>
  <c r="J22" i="88"/>
  <c r="I22" i="88"/>
  <c r="H22" i="88"/>
  <c r="G22" i="88"/>
  <c r="F22" i="88"/>
  <c r="E22" i="88"/>
  <c r="D22" i="88"/>
  <c r="C22" i="88"/>
  <c r="B22" i="88"/>
  <c r="BA21" i="88"/>
  <c r="AZ21" i="88"/>
  <c r="AY21" i="88"/>
  <c r="AX21" i="88"/>
  <c r="AW21" i="88"/>
  <c r="AV21" i="88"/>
  <c r="AU21" i="88"/>
  <c r="AT21" i="88"/>
  <c r="AS21" i="88"/>
  <c r="AR21" i="88"/>
  <c r="AQ21" i="88"/>
  <c r="AP21" i="88"/>
  <c r="AO21" i="88"/>
  <c r="AN21" i="88"/>
  <c r="AM21" i="88"/>
  <c r="AL21" i="88"/>
  <c r="AK21" i="88"/>
  <c r="AJ21" i="88"/>
  <c r="AI21" i="88"/>
  <c r="AH21" i="88"/>
  <c r="AG21" i="88"/>
  <c r="AF21" i="88"/>
  <c r="AE21" i="88"/>
  <c r="AD21" i="88"/>
  <c r="AC21" i="88"/>
  <c r="AB21" i="88"/>
  <c r="AA21" i="88"/>
  <c r="Z21" i="88"/>
  <c r="Y21" i="88"/>
  <c r="X21" i="88"/>
  <c r="W21" i="88"/>
  <c r="V21" i="88"/>
  <c r="U21" i="88"/>
  <c r="T21" i="88"/>
  <c r="S21" i="88"/>
  <c r="R21" i="88"/>
  <c r="Q21" i="88"/>
  <c r="P21" i="88"/>
  <c r="O21" i="88"/>
  <c r="N21" i="88"/>
  <c r="M21" i="88"/>
  <c r="L21" i="88"/>
  <c r="K21" i="88"/>
  <c r="J21" i="88"/>
  <c r="I21" i="88"/>
  <c r="H21" i="88"/>
  <c r="G21" i="88"/>
  <c r="F21" i="88"/>
  <c r="E21" i="88"/>
  <c r="D21" i="88"/>
  <c r="C21" i="88"/>
  <c r="B21" i="88"/>
  <c r="BA20" i="88"/>
  <c r="AZ20" i="88"/>
  <c r="AY20" i="88"/>
  <c r="AX20" i="88"/>
  <c r="AW20" i="88"/>
  <c r="AV20" i="88"/>
  <c r="AU20" i="88"/>
  <c r="AT20" i="88"/>
  <c r="AS20" i="88"/>
  <c r="AR20" i="88"/>
  <c r="AQ20" i="88"/>
  <c r="AP20" i="88"/>
  <c r="AO20" i="88"/>
  <c r="AN20" i="88"/>
  <c r="AM20" i="88"/>
  <c r="AL20" i="88"/>
  <c r="AK20" i="88"/>
  <c r="AJ20" i="88"/>
  <c r="AI20" i="88"/>
  <c r="AH20" i="88"/>
  <c r="AG20" i="88"/>
  <c r="AF20" i="88"/>
  <c r="AE20" i="88"/>
  <c r="AD20" i="88"/>
  <c r="AC20" i="88"/>
  <c r="AB20" i="88"/>
  <c r="AA20" i="88"/>
  <c r="Z20" i="88"/>
  <c r="Y20" i="88"/>
  <c r="X20" i="88"/>
  <c r="W20" i="88"/>
  <c r="V20" i="88"/>
  <c r="U20" i="88"/>
  <c r="T20" i="88"/>
  <c r="S20" i="88"/>
  <c r="R20" i="88"/>
  <c r="Q20" i="88"/>
  <c r="P20" i="88"/>
  <c r="O20" i="88"/>
  <c r="N20" i="88"/>
  <c r="M20" i="88"/>
  <c r="L20" i="88"/>
  <c r="K20" i="88"/>
  <c r="J20" i="88"/>
  <c r="I20" i="88"/>
  <c r="H20" i="88"/>
  <c r="G20" i="88"/>
  <c r="F20" i="88"/>
  <c r="E20" i="88"/>
  <c r="D20" i="88"/>
  <c r="C20" i="88"/>
  <c r="B20" i="88"/>
  <c r="BA19" i="88"/>
  <c r="AZ19" i="88"/>
  <c r="AY19" i="88"/>
  <c r="AX19" i="88"/>
  <c r="AW19" i="88"/>
  <c r="AV19" i="88"/>
  <c r="AU19" i="88"/>
  <c r="AT19" i="88"/>
  <c r="AS19" i="88"/>
  <c r="AR19" i="88"/>
  <c r="AQ19" i="88"/>
  <c r="AP19" i="88"/>
  <c r="AO19" i="88"/>
  <c r="AN19" i="88"/>
  <c r="AM19" i="88"/>
  <c r="AL19" i="88"/>
  <c r="AK19" i="88"/>
  <c r="AJ19" i="88"/>
  <c r="AI19" i="88"/>
  <c r="AH19" i="88"/>
  <c r="AG19" i="88"/>
  <c r="AF19" i="88"/>
  <c r="AE19" i="88"/>
  <c r="AD19" i="88"/>
  <c r="AC19" i="88"/>
  <c r="AB19" i="88"/>
  <c r="AA19" i="88"/>
  <c r="Z19" i="88"/>
  <c r="Y19" i="88"/>
  <c r="X19" i="88"/>
  <c r="W19" i="88"/>
  <c r="V19" i="88"/>
  <c r="U19" i="88"/>
  <c r="T19" i="88"/>
  <c r="S19" i="88"/>
  <c r="R19" i="88"/>
  <c r="Q19" i="88"/>
  <c r="P19" i="88"/>
  <c r="O19" i="88"/>
  <c r="N19" i="88"/>
  <c r="M19" i="88"/>
  <c r="L19" i="88"/>
  <c r="K19" i="88"/>
  <c r="J19" i="88"/>
  <c r="I19" i="88"/>
  <c r="H19" i="88"/>
  <c r="G19" i="88"/>
  <c r="F19" i="88"/>
  <c r="E19" i="88"/>
  <c r="D19" i="88"/>
  <c r="C19" i="88"/>
  <c r="B19" i="88"/>
  <c r="BA18" i="88"/>
  <c r="AZ18" i="88"/>
  <c r="AY18" i="88"/>
  <c r="AX18" i="88"/>
  <c r="AW18" i="88"/>
  <c r="AV18" i="88"/>
  <c r="AU18" i="88"/>
  <c r="AT18" i="88"/>
  <c r="AS18" i="88"/>
  <c r="AR18" i="88"/>
  <c r="AQ18" i="88"/>
  <c r="AP18" i="88"/>
  <c r="AO18" i="88"/>
  <c r="AN18" i="88"/>
  <c r="AM18" i="88"/>
  <c r="AL18" i="88"/>
  <c r="AK18" i="88"/>
  <c r="AJ18" i="88"/>
  <c r="AI18" i="88"/>
  <c r="AH18" i="88"/>
  <c r="AG18" i="88"/>
  <c r="AF18" i="88"/>
  <c r="AE18" i="88"/>
  <c r="AD18" i="88"/>
  <c r="AC18" i="88"/>
  <c r="AB18" i="88"/>
  <c r="AA18" i="88"/>
  <c r="Z18" i="88"/>
  <c r="Y18" i="88"/>
  <c r="X18" i="88"/>
  <c r="W18" i="88"/>
  <c r="V18" i="88"/>
  <c r="U18" i="88"/>
  <c r="T18" i="88"/>
  <c r="S18" i="88"/>
  <c r="R18" i="88"/>
  <c r="Q18" i="88"/>
  <c r="P18" i="88"/>
  <c r="O18" i="88"/>
  <c r="N18" i="88"/>
  <c r="M18" i="88"/>
  <c r="L18" i="88"/>
  <c r="K18" i="88"/>
  <c r="J18" i="88"/>
  <c r="I18" i="88"/>
  <c r="H18" i="88"/>
  <c r="G18" i="88"/>
  <c r="F18" i="88"/>
  <c r="E18" i="88"/>
  <c r="D18" i="88"/>
  <c r="C18" i="88"/>
  <c r="B18" i="88"/>
  <c r="BA17" i="88"/>
  <c r="AZ17" i="88"/>
  <c r="AY17" i="88"/>
  <c r="AX17" i="88"/>
  <c r="AW17" i="88"/>
  <c r="AV17" i="88"/>
  <c r="AU17" i="88"/>
  <c r="AT17" i="88"/>
  <c r="AS17" i="88"/>
  <c r="AR17" i="88"/>
  <c r="AQ17" i="88"/>
  <c r="AP17" i="88"/>
  <c r="AO17" i="88"/>
  <c r="AN17" i="88"/>
  <c r="AM17" i="88"/>
  <c r="AL17" i="88"/>
  <c r="AK17" i="88"/>
  <c r="AJ17" i="88"/>
  <c r="AI17" i="88"/>
  <c r="AH17" i="88"/>
  <c r="AG17" i="88"/>
  <c r="AF17" i="88"/>
  <c r="AE17" i="88"/>
  <c r="AD17" i="88"/>
  <c r="AC17" i="88"/>
  <c r="AB17" i="88"/>
  <c r="AA17" i="88"/>
  <c r="Z17" i="88"/>
  <c r="Y17" i="88"/>
  <c r="X17" i="88"/>
  <c r="W17" i="88"/>
  <c r="V17" i="88"/>
  <c r="U17" i="88"/>
  <c r="T17" i="88"/>
  <c r="S17" i="88"/>
  <c r="R17" i="88"/>
  <c r="Q17" i="88"/>
  <c r="P17" i="88"/>
  <c r="O17" i="88"/>
  <c r="N17" i="88"/>
  <c r="M17" i="88"/>
  <c r="L17" i="88"/>
  <c r="K17" i="88"/>
  <c r="J17" i="88"/>
  <c r="I17" i="88"/>
  <c r="H17" i="88"/>
  <c r="G17" i="88"/>
  <c r="F17" i="88"/>
  <c r="E17" i="88"/>
  <c r="D17" i="88"/>
  <c r="C17" i="88"/>
  <c r="B17" i="88"/>
  <c r="BA16" i="88"/>
  <c r="AZ16" i="88"/>
  <c r="AY16" i="88"/>
  <c r="AX16" i="88"/>
  <c r="AW16" i="88"/>
  <c r="AV16" i="88"/>
  <c r="AU16" i="88"/>
  <c r="AT16" i="88"/>
  <c r="AS16" i="88"/>
  <c r="AR16" i="88"/>
  <c r="AQ16" i="88"/>
  <c r="AP16" i="88"/>
  <c r="AO16" i="88"/>
  <c r="AN16" i="88"/>
  <c r="AM16" i="88"/>
  <c r="AL16" i="88"/>
  <c r="AK16" i="88"/>
  <c r="AJ16" i="88"/>
  <c r="AI16" i="88"/>
  <c r="AH16" i="88"/>
  <c r="AG16" i="88"/>
  <c r="AF16" i="88"/>
  <c r="AE16" i="88"/>
  <c r="AD16" i="88"/>
  <c r="AC16" i="88"/>
  <c r="AB16" i="88"/>
  <c r="AA16" i="88"/>
  <c r="Z16" i="88"/>
  <c r="Y16" i="88"/>
  <c r="X16" i="88"/>
  <c r="W16" i="88"/>
  <c r="V16" i="88"/>
  <c r="U16" i="88"/>
  <c r="T16" i="88"/>
  <c r="S16" i="88"/>
  <c r="R16" i="88"/>
  <c r="Q16" i="88"/>
  <c r="P16" i="88"/>
  <c r="O16" i="88"/>
  <c r="N16" i="88"/>
  <c r="M16" i="88"/>
  <c r="L16" i="88"/>
  <c r="K16" i="88"/>
  <c r="J16" i="88"/>
  <c r="I16" i="88"/>
  <c r="H16" i="88"/>
  <c r="G16" i="88"/>
  <c r="F16" i="88"/>
  <c r="E16" i="88"/>
  <c r="D16" i="88"/>
  <c r="C16" i="88"/>
  <c r="B16" i="88"/>
  <c r="BA15" i="88"/>
  <c r="AZ15" i="88"/>
  <c r="AY15" i="88"/>
  <c r="AX15" i="88"/>
  <c r="AW15" i="88"/>
  <c r="AV15" i="88"/>
  <c r="AU15" i="88"/>
  <c r="AT15" i="88"/>
  <c r="AS15" i="88"/>
  <c r="AR15" i="88"/>
  <c r="AQ15" i="88"/>
  <c r="AP15" i="88"/>
  <c r="AO15" i="88"/>
  <c r="AN15" i="88"/>
  <c r="AM15" i="88"/>
  <c r="AL15" i="88"/>
  <c r="AK15" i="88"/>
  <c r="AJ15" i="88"/>
  <c r="AI15" i="88"/>
  <c r="AH15" i="88"/>
  <c r="AG15" i="88"/>
  <c r="AF15" i="88"/>
  <c r="AE15" i="88"/>
  <c r="AD15" i="88"/>
  <c r="AC15" i="88"/>
  <c r="AB15" i="88"/>
  <c r="AA15" i="88"/>
  <c r="Z15" i="88"/>
  <c r="Y15" i="88"/>
  <c r="X15" i="88"/>
  <c r="W15" i="88"/>
  <c r="V15" i="88"/>
  <c r="U15" i="88"/>
  <c r="T15" i="88"/>
  <c r="S15" i="88"/>
  <c r="R15" i="88"/>
  <c r="Q15" i="88"/>
  <c r="P15" i="88"/>
  <c r="O15" i="88"/>
  <c r="N15" i="88"/>
  <c r="M15" i="88"/>
  <c r="L15" i="88"/>
  <c r="K15" i="88"/>
  <c r="J15" i="88"/>
  <c r="I15" i="88"/>
  <c r="H15" i="88"/>
  <c r="G15" i="88"/>
  <c r="F15" i="88"/>
  <c r="E15" i="88"/>
  <c r="D15" i="88"/>
  <c r="C15" i="88"/>
  <c r="B15" i="88"/>
  <c r="BA14" i="88"/>
  <c r="AZ14" i="88"/>
  <c r="AY14" i="88"/>
  <c r="AX14" i="88"/>
  <c r="AW14" i="88"/>
  <c r="AV14" i="88"/>
  <c r="AU14" i="88"/>
  <c r="AT14" i="88"/>
  <c r="AS14" i="88"/>
  <c r="AR14" i="88"/>
  <c r="AQ14" i="88"/>
  <c r="AP14" i="88"/>
  <c r="AO14" i="88"/>
  <c r="AN14" i="88"/>
  <c r="AM14" i="88"/>
  <c r="AL14" i="88"/>
  <c r="AK14" i="88"/>
  <c r="AJ14" i="88"/>
  <c r="AI14" i="88"/>
  <c r="AH14" i="88"/>
  <c r="AG14" i="88"/>
  <c r="AF14" i="88"/>
  <c r="AE14" i="88"/>
  <c r="AD14" i="88"/>
  <c r="AC14" i="88"/>
  <c r="AB14" i="88"/>
  <c r="AA14" i="88"/>
  <c r="Z14" i="88"/>
  <c r="Y14" i="88"/>
  <c r="X14" i="88"/>
  <c r="W14" i="88"/>
  <c r="V14" i="88"/>
  <c r="U14" i="88"/>
  <c r="T14" i="88"/>
  <c r="S14" i="88"/>
  <c r="R14" i="88"/>
  <c r="Q14" i="88"/>
  <c r="P14" i="88"/>
  <c r="O14" i="88"/>
  <c r="N14" i="88"/>
  <c r="M14" i="88"/>
  <c r="L14" i="88"/>
  <c r="K14" i="88"/>
  <c r="J14" i="88"/>
  <c r="I14" i="88"/>
  <c r="H14" i="88"/>
  <c r="G14" i="88"/>
  <c r="F14" i="88"/>
  <c r="E14" i="88"/>
  <c r="D14" i="88"/>
  <c r="C14" i="88"/>
  <c r="B14" i="88"/>
  <c r="BA13" i="88"/>
  <c r="AZ13" i="88"/>
  <c r="AY13" i="88"/>
  <c r="AX13" i="88"/>
  <c r="AW13" i="88"/>
  <c r="AV13" i="88"/>
  <c r="AU13" i="88"/>
  <c r="AT13" i="88"/>
  <c r="AS13" i="88"/>
  <c r="AR13" i="88"/>
  <c r="AQ13" i="88"/>
  <c r="AP13" i="88"/>
  <c r="AO13" i="88"/>
  <c r="AN13" i="88"/>
  <c r="AM13" i="88"/>
  <c r="AL13" i="88"/>
  <c r="AK13" i="88"/>
  <c r="AJ13" i="88"/>
  <c r="AI13" i="88"/>
  <c r="AH13" i="88"/>
  <c r="AG13" i="88"/>
  <c r="AF13" i="88"/>
  <c r="AE13" i="88"/>
  <c r="AD13" i="88"/>
  <c r="AC13" i="88"/>
  <c r="AB13" i="88"/>
  <c r="AA13" i="88"/>
  <c r="Z13" i="88"/>
  <c r="Y13" i="88"/>
  <c r="X13" i="88"/>
  <c r="W13" i="88"/>
  <c r="V13" i="88"/>
  <c r="U13" i="88"/>
  <c r="T13" i="88"/>
  <c r="S13" i="88"/>
  <c r="R13" i="88"/>
  <c r="Q13" i="88"/>
  <c r="P13" i="88"/>
  <c r="O13" i="88"/>
  <c r="N13" i="88"/>
  <c r="M13" i="88"/>
  <c r="L13" i="88"/>
  <c r="K13" i="88"/>
  <c r="J13" i="88"/>
  <c r="I13" i="88"/>
  <c r="H13" i="88"/>
  <c r="G13" i="88"/>
  <c r="F13" i="88"/>
  <c r="E13" i="88"/>
  <c r="D13" i="88"/>
  <c r="C13" i="88"/>
  <c r="B13" i="88"/>
  <c r="BA12" i="88"/>
  <c r="AZ12" i="88"/>
  <c r="AY12" i="88"/>
  <c r="AX12" i="88"/>
  <c r="AW12" i="88"/>
  <c r="AV12" i="88"/>
  <c r="AU12" i="88"/>
  <c r="AT12" i="88"/>
  <c r="AS12" i="88"/>
  <c r="AR12" i="88"/>
  <c r="AQ12" i="88"/>
  <c r="AP12" i="88"/>
  <c r="AO12" i="88"/>
  <c r="AN12" i="88"/>
  <c r="AM12" i="88"/>
  <c r="AL12" i="88"/>
  <c r="AK12" i="88"/>
  <c r="AJ12" i="88"/>
  <c r="AI12" i="88"/>
  <c r="AH12" i="88"/>
  <c r="AG12" i="88"/>
  <c r="AF12" i="88"/>
  <c r="AE12" i="88"/>
  <c r="AD12" i="88"/>
  <c r="AC12" i="88"/>
  <c r="AB12" i="88"/>
  <c r="AA12" i="88"/>
  <c r="Z12" i="88"/>
  <c r="Y12" i="88"/>
  <c r="X12" i="88"/>
  <c r="W12" i="88"/>
  <c r="V12" i="88"/>
  <c r="U12" i="88"/>
  <c r="T12" i="88"/>
  <c r="S12" i="88"/>
  <c r="R12" i="88"/>
  <c r="Q12" i="88"/>
  <c r="P12" i="88"/>
  <c r="O12" i="88"/>
  <c r="N12" i="88"/>
  <c r="M12" i="88"/>
  <c r="L12" i="88"/>
  <c r="K12" i="88"/>
  <c r="J12" i="88"/>
  <c r="I12" i="88"/>
  <c r="H12" i="88"/>
  <c r="G12" i="88"/>
  <c r="F12" i="88"/>
  <c r="E12" i="88"/>
  <c r="D12" i="88"/>
  <c r="C12" i="88"/>
  <c r="B12" i="88"/>
  <c r="BA11" i="88"/>
  <c r="AZ11" i="88"/>
  <c r="AY11" i="88"/>
  <c r="AX11" i="88"/>
  <c r="AW11" i="88"/>
  <c r="AV11" i="88"/>
  <c r="AU11" i="88"/>
  <c r="AT11" i="88"/>
  <c r="AS11" i="88"/>
  <c r="AR11" i="88"/>
  <c r="AQ11" i="88"/>
  <c r="AP11" i="88"/>
  <c r="AO11" i="88"/>
  <c r="AN11" i="88"/>
  <c r="AM11" i="88"/>
  <c r="AL11" i="88"/>
  <c r="AK11" i="88"/>
  <c r="AJ11" i="88"/>
  <c r="AI11" i="88"/>
  <c r="AH11" i="88"/>
  <c r="AG11" i="88"/>
  <c r="AF11" i="88"/>
  <c r="AE11" i="88"/>
  <c r="AD11" i="88"/>
  <c r="AC11" i="88"/>
  <c r="AB11" i="88"/>
  <c r="AA11" i="88"/>
  <c r="Z11" i="88"/>
  <c r="Y11" i="88"/>
  <c r="X11" i="88"/>
  <c r="W11" i="88"/>
  <c r="V11" i="88"/>
  <c r="U11" i="88"/>
  <c r="T11" i="88"/>
  <c r="S11" i="88"/>
  <c r="R11" i="88"/>
  <c r="Q11" i="88"/>
  <c r="P11" i="88"/>
  <c r="O11" i="88"/>
  <c r="N11" i="88"/>
  <c r="M11" i="88"/>
  <c r="L11" i="88"/>
  <c r="K11" i="88"/>
  <c r="J11" i="88"/>
  <c r="I11" i="88"/>
  <c r="H11" i="88"/>
  <c r="G11" i="88"/>
  <c r="F11" i="88"/>
  <c r="E11" i="88"/>
  <c r="D11" i="88"/>
  <c r="C11" i="88"/>
  <c r="B11" i="88"/>
  <c r="BA10" i="88"/>
  <c r="AZ10" i="88"/>
  <c r="AY10" i="88"/>
  <c r="AX10" i="88"/>
  <c r="AW10" i="88"/>
  <c r="AV10" i="88"/>
  <c r="AU10" i="88"/>
  <c r="AT10" i="88"/>
  <c r="AS10" i="88"/>
  <c r="AR10" i="88"/>
  <c r="AQ10" i="88"/>
  <c r="AP10" i="88"/>
  <c r="AO10" i="88"/>
  <c r="AN10" i="88"/>
  <c r="AM10" i="88"/>
  <c r="AL10" i="88"/>
  <c r="AK10" i="88"/>
  <c r="AJ10" i="88"/>
  <c r="AI10" i="88"/>
  <c r="AH10" i="88"/>
  <c r="AG10" i="88"/>
  <c r="AF10" i="88"/>
  <c r="AE10" i="88"/>
  <c r="AD10" i="88"/>
  <c r="AC10" i="88"/>
  <c r="AB10" i="88"/>
  <c r="AA10" i="88"/>
  <c r="Z10" i="88"/>
  <c r="Y10" i="88"/>
  <c r="X10" i="88"/>
  <c r="W10" i="88"/>
  <c r="V10" i="88"/>
  <c r="U10" i="88"/>
  <c r="T10" i="88"/>
  <c r="S10" i="88"/>
  <c r="R10" i="88"/>
  <c r="Q10" i="88"/>
  <c r="P10" i="88"/>
  <c r="O10" i="88"/>
  <c r="N10" i="88"/>
  <c r="M10" i="88"/>
  <c r="L10" i="88"/>
  <c r="K10" i="88"/>
  <c r="J10" i="88"/>
  <c r="I10" i="88"/>
  <c r="H10" i="88"/>
  <c r="G10" i="88"/>
  <c r="F10" i="88"/>
  <c r="E10" i="88"/>
  <c r="D10" i="88"/>
  <c r="C10" i="88"/>
  <c r="B10" i="88"/>
  <c r="BA9" i="88"/>
  <c r="AZ9" i="88"/>
  <c r="AY9" i="88"/>
  <c r="AX9" i="88"/>
  <c r="AW9" i="88"/>
  <c r="AV9" i="88"/>
  <c r="AU9" i="88"/>
  <c r="AT9" i="88"/>
  <c r="AS9" i="88"/>
  <c r="AR9" i="88"/>
  <c r="AQ9" i="88"/>
  <c r="AP9" i="88"/>
  <c r="AO9" i="88"/>
  <c r="AN9" i="88"/>
  <c r="AM9" i="88"/>
  <c r="AL9" i="88"/>
  <c r="AK9" i="88"/>
  <c r="AJ9" i="88"/>
  <c r="AI9" i="88"/>
  <c r="AH9" i="88"/>
  <c r="AG9" i="88"/>
  <c r="AF9" i="88"/>
  <c r="AE9" i="88"/>
  <c r="AD9" i="88"/>
  <c r="AC9" i="88"/>
  <c r="AB9" i="88"/>
  <c r="AA9" i="88"/>
  <c r="Z9" i="88"/>
  <c r="Y9" i="88"/>
  <c r="X9" i="88"/>
  <c r="W9" i="88"/>
  <c r="V9" i="88"/>
  <c r="U9" i="88"/>
  <c r="T9" i="88"/>
  <c r="S9" i="88"/>
  <c r="R9" i="88"/>
  <c r="Q9" i="88"/>
  <c r="P9" i="88"/>
  <c r="O9" i="88"/>
  <c r="N9" i="88"/>
  <c r="M9" i="88"/>
  <c r="L9" i="88"/>
  <c r="K9" i="88"/>
  <c r="J9" i="88"/>
  <c r="I9" i="88"/>
  <c r="H9" i="88"/>
  <c r="G9" i="88"/>
  <c r="F9" i="88"/>
  <c r="E9" i="88"/>
  <c r="D9" i="88"/>
  <c r="C9" i="88"/>
  <c r="B9" i="88"/>
  <c r="BA8" i="88"/>
  <c r="AZ8" i="88"/>
  <c r="AY8" i="88"/>
  <c r="AX8" i="88"/>
  <c r="AW8" i="88"/>
  <c r="AV8" i="88"/>
  <c r="AU8" i="88"/>
  <c r="AT8" i="88"/>
  <c r="AS8" i="88"/>
  <c r="AR8" i="88"/>
  <c r="AQ8" i="88"/>
  <c r="AP8" i="88"/>
  <c r="AO8" i="88"/>
  <c r="AN8" i="88"/>
  <c r="AM8" i="88"/>
  <c r="AL8" i="88"/>
  <c r="AK8" i="88"/>
  <c r="AJ8" i="88"/>
  <c r="AI8" i="88"/>
  <c r="AH8" i="88"/>
  <c r="AG8" i="88"/>
  <c r="AF8" i="88"/>
  <c r="AE8" i="88"/>
  <c r="AD8" i="88"/>
  <c r="AC8" i="88"/>
  <c r="AB8" i="88"/>
  <c r="AA8" i="88"/>
  <c r="Z8" i="88"/>
  <c r="Y8" i="88"/>
  <c r="X8" i="88"/>
  <c r="W8" i="88"/>
  <c r="V8" i="88"/>
  <c r="U8" i="88"/>
  <c r="T8" i="88"/>
  <c r="S8" i="88"/>
  <c r="R8" i="88"/>
  <c r="Q8" i="88"/>
  <c r="P8" i="88"/>
  <c r="O8" i="88"/>
  <c r="N8" i="88"/>
  <c r="M8" i="88"/>
  <c r="L8" i="88"/>
  <c r="K8" i="88"/>
  <c r="J8" i="88"/>
  <c r="I8" i="88"/>
  <c r="H8" i="88"/>
  <c r="G8" i="88"/>
  <c r="F8" i="88"/>
  <c r="E8" i="88"/>
  <c r="D8" i="88"/>
  <c r="C8" i="88"/>
  <c r="B8" i="88"/>
  <c r="BA7" i="88"/>
  <c r="AZ7" i="88"/>
  <c r="AY7" i="88"/>
  <c r="AX7" i="88"/>
  <c r="AW7" i="88"/>
  <c r="AV7" i="88"/>
  <c r="AU7" i="88"/>
  <c r="AT7" i="88"/>
  <c r="AS7" i="88"/>
  <c r="AR7" i="88"/>
  <c r="AQ7" i="88"/>
  <c r="AP7" i="88"/>
  <c r="AO7" i="88"/>
  <c r="AN7" i="88"/>
  <c r="AM7" i="88"/>
  <c r="AL7" i="88"/>
  <c r="AK7" i="88"/>
  <c r="AJ7" i="88"/>
  <c r="AI7" i="88"/>
  <c r="AH7" i="88"/>
  <c r="AG7" i="88"/>
  <c r="AF7" i="88"/>
  <c r="AE7" i="88"/>
  <c r="AD7" i="88"/>
  <c r="AC7" i="88"/>
  <c r="AB7" i="88"/>
  <c r="AA7" i="88"/>
  <c r="Z7" i="88"/>
  <c r="Y7" i="88"/>
  <c r="X7" i="88"/>
  <c r="W7" i="88"/>
  <c r="V7" i="88"/>
  <c r="U7" i="88"/>
  <c r="T7" i="88"/>
  <c r="S7" i="88"/>
  <c r="R7" i="88"/>
  <c r="Q7" i="88"/>
  <c r="P7" i="88"/>
  <c r="O7" i="88"/>
  <c r="N7" i="88"/>
  <c r="M7" i="88"/>
  <c r="L7" i="88"/>
  <c r="K7" i="88"/>
  <c r="J7" i="88"/>
  <c r="I7" i="88"/>
  <c r="H7" i="88"/>
  <c r="G7" i="88"/>
  <c r="F7" i="88"/>
  <c r="E7" i="88"/>
  <c r="D7" i="88"/>
  <c r="C7" i="88"/>
  <c r="B7" i="88"/>
  <c r="BA6" i="88"/>
  <c r="AZ6" i="88"/>
  <c r="AY6" i="88"/>
  <c r="AX6" i="88"/>
  <c r="AW6" i="88"/>
  <c r="AV6" i="88"/>
  <c r="AU6" i="88"/>
  <c r="AT6" i="88"/>
  <c r="AS6" i="88"/>
  <c r="AR6" i="88"/>
  <c r="AQ6" i="88"/>
  <c r="AP6" i="88"/>
  <c r="AO6" i="88"/>
  <c r="AN6" i="88"/>
  <c r="AM6" i="88"/>
  <c r="AL6" i="88"/>
  <c r="AK6" i="88"/>
  <c r="AJ6" i="88"/>
  <c r="AI6" i="88"/>
  <c r="AH6" i="88"/>
  <c r="AG6" i="88"/>
  <c r="AF6" i="88"/>
  <c r="AE6" i="88"/>
  <c r="AD6" i="88"/>
  <c r="AC6" i="88"/>
  <c r="AB6" i="88"/>
  <c r="AA6" i="88"/>
  <c r="Z6" i="88"/>
  <c r="Y6" i="88"/>
  <c r="X6" i="88"/>
  <c r="W6" i="88"/>
  <c r="V6" i="88"/>
  <c r="U6" i="88"/>
  <c r="T6" i="88"/>
  <c r="S6" i="88"/>
  <c r="R6" i="88"/>
  <c r="Q6" i="88"/>
  <c r="P6" i="88"/>
  <c r="O6" i="88"/>
  <c r="N6" i="88"/>
  <c r="M6" i="88"/>
  <c r="L6" i="88"/>
  <c r="K6" i="88"/>
  <c r="J6" i="88"/>
  <c r="I6" i="88"/>
  <c r="H6" i="88"/>
  <c r="G6" i="88"/>
  <c r="F6" i="88"/>
  <c r="E6" i="88"/>
  <c r="D6" i="88"/>
  <c r="C6" i="88"/>
  <c r="B6" i="88"/>
  <c r="BA5" i="88"/>
  <c r="AZ5" i="88"/>
  <c r="AY5" i="88"/>
  <c r="AX5" i="88"/>
  <c r="AW5" i="88"/>
  <c r="AV5" i="88"/>
  <c r="AU5" i="88"/>
  <c r="AT5" i="88"/>
  <c r="AS5" i="88"/>
  <c r="AR5" i="88"/>
  <c r="AQ5" i="88"/>
  <c r="AP5" i="88"/>
  <c r="AO5" i="88"/>
  <c r="AN5" i="88"/>
  <c r="AM5" i="88"/>
  <c r="AL5" i="88"/>
  <c r="AK5" i="88"/>
  <c r="AJ5" i="88"/>
  <c r="AI5" i="88"/>
  <c r="AH5" i="88"/>
  <c r="AG5" i="88"/>
  <c r="AF5" i="88"/>
  <c r="AE5" i="88"/>
  <c r="AD5" i="88"/>
  <c r="AC5" i="88"/>
  <c r="AB5" i="88"/>
  <c r="AA5" i="88"/>
  <c r="Z5" i="88"/>
  <c r="Y5" i="88"/>
  <c r="X5" i="88"/>
  <c r="W5" i="88"/>
  <c r="V5" i="88"/>
  <c r="U5" i="88"/>
  <c r="T5" i="88"/>
  <c r="S5" i="88"/>
  <c r="R5" i="88"/>
  <c r="Q5" i="88"/>
  <c r="P5" i="88"/>
  <c r="O5" i="88"/>
  <c r="N5" i="88"/>
  <c r="M5" i="88"/>
  <c r="L5" i="88"/>
  <c r="K5" i="88"/>
  <c r="J5" i="88"/>
  <c r="I5" i="88"/>
  <c r="H5" i="88"/>
  <c r="G5" i="88"/>
  <c r="F5" i="88"/>
  <c r="E5" i="88"/>
  <c r="D5" i="88"/>
  <c r="C5" i="88"/>
  <c r="B5" i="88"/>
  <c r="BA242" i="87"/>
  <c r="AZ242" i="87"/>
  <c r="AY242" i="87"/>
  <c r="AX242" i="87"/>
  <c r="AW242" i="87"/>
  <c r="AV242" i="87"/>
  <c r="AU242" i="87"/>
  <c r="AT242" i="87"/>
  <c r="AS242" i="87"/>
  <c r="AR242" i="87"/>
  <c r="AQ242" i="87"/>
  <c r="AP242" i="87"/>
  <c r="AO242" i="87"/>
  <c r="AN242" i="87"/>
  <c r="AM242" i="87"/>
  <c r="AL242" i="87"/>
  <c r="AK242" i="87"/>
  <c r="AJ242" i="87"/>
  <c r="AI242" i="87"/>
  <c r="AH242" i="87"/>
  <c r="AG242" i="87"/>
  <c r="AF242" i="87"/>
  <c r="AE242" i="87"/>
  <c r="AD242" i="87"/>
  <c r="AC242" i="87"/>
  <c r="AB242" i="87"/>
  <c r="AA242" i="87"/>
  <c r="Z242" i="87"/>
  <c r="Y242" i="87"/>
  <c r="X242" i="87"/>
  <c r="W242" i="87"/>
  <c r="V242" i="87"/>
  <c r="U242" i="87"/>
  <c r="T242" i="87"/>
  <c r="S242" i="87"/>
  <c r="R242" i="87"/>
  <c r="Q242" i="87"/>
  <c r="P242" i="87"/>
  <c r="O242" i="87"/>
  <c r="N242" i="87"/>
  <c r="M242" i="87"/>
  <c r="L242" i="87"/>
  <c r="K242" i="87"/>
  <c r="J242" i="87"/>
  <c r="I242" i="87"/>
  <c r="H242" i="87"/>
  <c r="G242" i="87"/>
  <c r="F242" i="87"/>
  <c r="E242" i="87"/>
  <c r="D242" i="87"/>
  <c r="C242" i="87"/>
  <c r="B242" i="87"/>
  <c r="BA241" i="87"/>
  <c r="AZ241" i="87"/>
  <c r="AY241" i="87"/>
  <c r="AX241" i="87"/>
  <c r="AW241" i="87"/>
  <c r="AV241" i="87"/>
  <c r="AU241" i="87"/>
  <c r="AT241" i="87"/>
  <c r="AS241" i="87"/>
  <c r="AR241" i="87"/>
  <c r="AQ241" i="87"/>
  <c r="AP241" i="87"/>
  <c r="AO241" i="87"/>
  <c r="AN241" i="87"/>
  <c r="AM241" i="87"/>
  <c r="AL241" i="87"/>
  <c r="AK241" i="87"/>
  <c r="AJ241" i="87"/>
  <c r="AI241" i="87"/>
  <c r="AH241" i="87"/>
  <c r="AG241" i="87"/>
  <c r="AF241" i="87"/>
  <c r="AE241" i="87"/>
  <c r="AD241" i="87"/>
  <c r="AC241" i="87"/>
  <c r="AB241" i="87"/>
  <c r="AA241" i="87"/>
  <c r="Z241" i="87"/>
  <c r="Y241" i="87"/>
  <c r="X241" i="87"/>
  <c r="W241" i="87"/>
  <c r="V241" i="87"/>
  <c r="U241" i="87"/>
  <c r="T241" i="87"/>
  <c r="S241" i="87"/>
  <c r="R241" i="87"/>
  <c r="Q241" i="87"/>
  <c r="P241" i="87"/>
  <c r="O241" i="87"/>
  <c r="N241" i="87"/>
  <c r="M241" i="87"/>
  <c r="L241" i="87"/>
  <c r="K241" i="87"/>
  <c r="J241" i="87"/>
  <c r="I241" i="87"/>
  <c r="H241" i="87"/>
  <c r="G241" i="87"/>
  <c r="F241" i="87"/>
  <c r="E241" i="87"/>
  <c r="D241" i="87"/>
  <c r="C241" i="87"/>
  <c r="B241" i="87"/>
  <c r="BA240" i="87"/>
  <c r="AZ240" i="87"/>
  <c r="AY240" i="87"/>
  <c r="AX240" i="87"/>
  <c r="AW240" i="87"/>
  <c r="AV240" i="87"/>
  <c r="AU240" i="87"/>
  <c r="AT240" i="87"/>
  <c r="AS240" i="87"/>
  <c r="AR240" i="87"/>
  <c r="AQ240" i="87"/>
  <c r="AP240" i="87"/>
  <c r="AO240" i="87"/>
  <c r="AN240" i="87"/>
  <c r="AM240" i="87"/>
  <c r="AL240" i="87"/>
  <c r="AK240" i="87"/>
  <c r="AJ240" i="87"/>
  <c r="AI240" i="87"/>
  <c r="AH240" i="87"/>
  <c r="AG240" i="87"/>
  <c r="AF240" i="87"/>
  <c r="AE240" i="87"/>
  <c r="AD240" i="87"/>
  <c r="AC240" i="87"/>
  <c r="AB240" i="87"/>
  <c r="AA240" i="87"/>
  <c r="Z240" i="87"/>
  <c r="Y240" i="87"/>
  <c r="X240" i="87"/>
  <c r="W240" i="87"/>
  <c r="V240" i="87"/>
  <c r="U240" i="87"/>
  <c r="T240" i="87"/>
  <c r="S240" i="87"/>
  <c r="R240" i="87"/>
  <c r="Q240" i="87"/>
  <c r="P240" i="87"/>
  <c r="O240" i="87"/>
  <c r="N240" i="87"/>
  <c r="M240" i="87"/>
  <c r="L240" i="87"/>
  <c r="K240" i="87"/>
  <c r="J240" i="87"/>
  <c r="I240" i="87"/>
  <c r="H240" i="87"/>
  <c r="G240" i="87"/>
  <c r="F240" i="87"/>
  <c r="E240" i="87"/>
  <c r="D240" i="87"/>
  <c r="C240" i="87"/>
  <c r="B240" i="87"/>
  <c r="BA239" i="87"/>
  <c r="AZ239" i="87"/>
  <c r="AY239" i="87"/>
  <c r="AX239" i="87"/>
  <c r="AW239" i="87"/>
  <c r="AV239" i="87"/>
  <c r="AU239" i="87"/>
  <c r="AT239" i="87"/>
  <c r="AS239" i="87"/>
  <c r="AR239" i="87"/>
  <c r="AQ239" i="87"/>
  <c r="AP239" i="87"/>
  <c r="AO239" i="87"/>
  <c r="AN239" i="87"/>
  <c r="AM239" i="87"/>
  <c r="AL239" i="87"/>
  <c r="AK239" i="87"/>
  <c r="AJ239" i="87"/>
  <c r="AI239" i="87"/>
  <c r="AH239" i="87"/>
  <c r="AG239" i="87"/>
  <c r="AF239" i="87"/>
  <c r="AE239" i="87"/>
  <c r="AD239" i="87"/>
  <c r="AC239" i="87"/>
  <c r="AB239" i="87"/>
  <c r="AA239" i="87"/>
  <c r="Z239" i="87"/>
  <c r="Y239" i="87"/>
  <c r="X239" i="87"/>
  <c r="W239" i="87"/>
  <c r="V239" i="87"/>
  <c r="U239" i="87"/>
  <c r="T239" i="87"/>
  <c r="S239" i="87"/>
  <c r="R239" i="87"/>
  <c r="Q239" i="87"/>
  <c r="P239" i="87"/>
  <c r="O239" i="87"/>
  <c r="N239" i="87"/>
  <c r="M239" i="87"/>
  <c r="L239" i="87"/>
  <c r="K239" i="87"/>
  <c r="J239" i="87"/>
  <c r="I239" i="87"/>
  <c r="H239" i="87"/>
  <c r="G239" i="87"/>
  <c r="F239" i="87"/>
  <c r="E239" i="87"/>
  <c r="D239" i="87"/>
  <c r="C239" i="87"/>
  <c r="B239" i="87"/>
  <c r="BA238" i="87"/>
  <c r="AZ238" i="87"/>
  <c r="AY238" i="87"/>
  <c r="AX238" i="87"/>
  <c r="AW238" i="87"/>
  <c r="AV238" i="87"/>
  <c r="AU238" i="87"/>
  <c r="AT238" i="87"/>
  <c r="AS238" i="87"/>
  <c r="AR238" i="87"/>
  <c r="AQ238" i="87"/>
  <c r="AP238" i="87"/>
  <c r="AO238" i="87"/>
  <c r="AN238" i="87"/>
  <c r="AM238" i="87"/>
  <c r="AL238" i="87"/>
  <c r="AK238" i="87"/>
  <c r="AJ238" i="87"/>
  <c r="AI238" i="87"/>
  <c r="AH238" i="87"/>
  <c r="AG238" i="87"/>
  <c r="AF238" i="87"/>
  <c r="AE238" i="87"/>
  <c r="AD238" i="87"/>
  <c r="AC238" i="87"/>
  <c r="AB238" i="87"/>
  <c r="AA238" i="87"/>
  <c r="Z238" i="87"/>
  <c r="Y238" i="87"/>
  <c r="X238" i="87"/>
  <c r="W238" i="87"/>
  <c r="V238" i="87"/>
  <c r="U238" i="87"/>
  <c r="T238" i="87"/>
  <c r="S238" i="87"/>
  <c r="R238" i="87"/>
  <c r="Q238" i="87"/>
  <c r="P238" i="87"/>
  <c r="O238" i="87"/>
  <c r="N238" i="87"/>
  <c r="M238" i="87"/>
  <c r="L238" i="87"/>
  <c r="K238" i="87"/>
  <c r="J238" i="87"/>
  <c r="I238" i="87"/>
  <c r="H238" i="87"/>
  <c r="G238" i="87"/>
  <c r="F238" i="87"/>
  <c r="E238" i="87"/>
  <c r="D238" i="87"/>
  <c r="C238" i="87"/>
  <c r="B238" i="87"/>
  <c r="BA237" i="87"/>
  <c r="AZ237" i="87"/>
  <c r="AY237" i="87"/>
  <c r="AX237" i="87"/>
  <c r="AW237" i="87"/>
  <c r="AV237" i="87"/>
  <c r="AU237" i="87"/>
  <c r="AT237" i="87"/>
  <c r="AS237" i="87"/>
  <c r="AR237" i="87"/>
  <c r="AQ237" i="87"/>
  <c r="AP237" i="87"/>
  <c r="AO237" i="87"/>
  <c r="AN237" i="87"/>
  <c r="AM237" i="87"/>
  <c r="AL237" i="87"/>
  <c r="AK237" i="87"/>
  <c r="AJ237" i="87"/>
  <c r="AI237" i="87"/>
  <c r="AH237" i="87"/>
  <c r="AG237" i="87"/>
  <c r="AF237" i="87"/>
  <c r="AE237" i="87"/>
  <c r="AD237" i="87"/>
  <c r="AC237" i="87"/>
  <c r="AB237" i="87"/>
  <c r="AA237" i="87"/>
  <c r="Z237" i="87"/>
  <c r="Y237" i="87"/>
  <c r="X237" i="87"/>
  <c r="W237" i="87"/>
  <c r="V237" i="87"/>
  <c r="U237" i="87"/>
  <c r="T237" i="87"/>
  <c r="S237" i="87"/>
  <c r="R237" i="87"/>
  <c r="Q237" i="87"/>
  <c r="P237" i="87"/>
  <c r="O237" i="87"/>
  <c r="N237" i="87"/>
  <c r="M237" i="87"/>
  <c r="L237" i="87"/>
  <c r="K237" i="87"/>
  <c r="J237" i="87"/>
  <c r="I237" i="87"/>
  <c r="H237" i="87"/>
  <c r="G237" i="87"/>
  <c r="F237" i="87"/>
  <c r="E237" i="87"/>
  <c r="D237" i="87"/>
  <c r="C237" i="87"/>
  <c r="B237" i="87"/>
  <c r="BA236" i="87"/>
  <c r="AZ236" i="87"/>
  <c r="AY236" i="87"/>
  <c r="AX236" i="87"/>
  <c r="AW236" i="87"/>
  <c r="AV236" i="87"/>
  <c r="AU236" i="87"/>
  <c r="AT236" i="87"/>
  <c r="AS236" i="87"/>
  <c r="AR236" i="87"/>
  <c r="AQ236" i="87"/>
  <c r="AP236" i="87"/>
  <c r="AO236" i="87"/>
  <c r="AN236" i="87"/>
  <c r="AM236" i="87"/>
  <c r="AL236" i="87"/>
  <c r="AK236" i="87"/>
  <c r="AJ236" i="87"/>
  <c r="AI236" i="87"/>
  <c r="AH236" i="87"/>
  <c r="AG236" i="87"/>
  <c r="AF236" i="87"/>
  <c r="AE236" i="87"/>
  <c r="AD236" i="87"/>
  <c r="AC236" i="87"/>
  <c r="AB236" i="87"/>
  <c r="AA236" i="87"/>
  <c r="Z236" i="87"/>
  <c r="Y236" i="87"/>
  <c r="X236" i="87"/>
  <c r="W236" i="87"/>
  <c r="V236" i="87"/>
  <c r="U236" i="87"/>
  <c r="T236" i="87"/>
  <c r="S236" i="87"/>
  <c r="R236" i="87"/>
  <c r="Q236" i="87"/>
  <c r="P236" i="87"/>
  <c r="O236" i="87"/>
  <c r="N236" i="87"/>
  <c r="M236" i="87"/>
  <c r="L236" i="87"/>
  <c r="K236" i="87"/>
  <c r="J236" i="87"/>
  <c r="I236" i="87"/>
  <c r="H236" i="87"/>
  <c r="G236" i="87"/>
  <c r="F236" i="87"/>
  <c r="E236" i="87"/>
  <c r="D236" i="87"/>
  <c r="C236" i="87"/>
  <c r="B236" i="87"/>
  <c r="BA235" i="87"/>
  <c r="AZ235" i="87"/>
  <c r="AY235" i="87"/>
  <c r="AX235" i="87"/>
  <c r="AW235" i="87"/>
  <c r="AV235" i="87"/>
  <c r="AU235" i="87"/>
  <c r="AT235" i="87"/>
  <c r="AS235" i="87"/>
  <c r="AR235" i="87"/>
  <c r="AQ235" i="87"/>
  <c r="AP235" i="87"/>
  <c r="AO235" i="87"/>
  <c r="AN235" i="87"/>
  <c r="AM235" i="87"/>
  <c r="AL235" i="87"/>
  <c r="AK235" i="87"/>
  <c r="AJ235" i="87"/>
  <c r="AI235" i="87"/>
  <c r="AH235" i="87"/>
  <c r="AG235" i="87"/>
  <c r="AF235" i="87"/>
  <c r="AE235" i="87"/>
  <c r="AD235" i="87"/>
  <c r="AC235" i="87"/>
  <c r="AB235" i="87"/>
  <c r="AA235" i="87"/>
  <c r="Z235" i="87"/>
  <c r="Y235" i="87"/>
  <c r="X235" i="87"/>
  <c r="W235" i="87"/>
  <c r="V235" i="87"/>
  <c r="U235" i="87"/>
  <c r="T235" i="87"/>
  <c r="S235" i="87"/>
  <c r="R235" i="87"/>
  <c r="Q235" i="87"/>
  <c r="P235" i="87"/>
  <c r="O235" i="87"/>
  <c r="N235" i="87"/>
  <c r="M235" i="87"/>
  <c r="L235" i="87"/>
  <c r="K235" i="87"/>
  <c r="J235" i="87"/>
  <c r="I235" i="87"/>
  <c r="H235" i="87"/>
  <c r="G235" i="87"/>
  <c r="F235" i="87"/>
  <c r="E235" i="87"/>
  <c r="D235" i="87"/>
  <c r="C235" i="87"/>
  <c r="B235" i="87"/>
  <c r="BA234" i="87"/>
  <c r="AZ234" i="87"/>
  <c r="AY234" i="87"/>
  <c r="AX234" i="87"/>
  <c r="AW234" i="87"/>
  <c r="AV234" i="87"/>
  <c r="AU234" i="87"/>
  <c r="AT234" i="87"/>
  <c r="AS234" i="87"/>
  <c r="AR234" i="87"/>
  <c r="AQ234" i="87"/>
  <c r="AP234" i="87"/>
  <c r="AO234" i="87"/>
  <c r="AN234" i="87"/>
  <c r="AM234" i="87"/>
  <c r="AL234" i="87"/>
  <c r="AK234" i="87"/>
  <c r="AJ234" i="87"/>
  <c r="AI234" i="87"/>
  <c r="AH234" i="87"/>
  <c r="AG234" i="87"/>
  <c r="AF234" i="87"/>
  <c r="AE234" i="87"/>
  <c r="AD234" i="87"/>
  <c r="AC234" i="87"/>
  <c r="AB234" i="87"/>
  <c r="AA234" i="87"/>
  <c r="Z234" i="87"/>
  <c r="Y234" i="87"/>
  <c r="X234" i="87"/>
  <c r="W234" i="87"/>
  <c r="V234" i="87"/>
  <c r="U234" i="87"/>
  <c r="T234" i="87"/>
  <c r="S234" i="87"/>
  <c r="R234" i="87"/>
  <c r="Q234" i="87"/>
  <c r="P234" i="87"/>
  <c r="O234" i="87"/>
  <c r="N234" i="87"/>
  <c r="M234" i="87"/>
  <c r="L234" i="87"/>
  <c r="K234" i="87"/>
  <c r="J234" i="87"/>
  <c r="I234" i="87"/>
  <c r="H234" i="87"/>
  <c r="G234" i="87"/>
  <c r="F234" i="87"/>
  <c r="E234" i="87"/>
  <c r="D234" i="87"/>
  <c r="C234" i="87"/>
  <c r="B234" i="87"/>
  <c r="BA233" i="87"/>
  <c r="AZ233" i="87"/>
  <c r="AY233" i="87"/>
  <c r="AX233" i="87"/>
  <c r="AW233" i="87"/>
  <c r="AV233" i="87"/>
  <c r="AU233" i="87"/>
  <c r="AT233" i="87"/>
  <c r="AS233" i="87"/>
  <c r="AR233" i="87"/>
  <c r="AQ233" i="87"/>
  <c r="AP233" i="87"/>
  <c r="AO233" i="87"/>
  <c r="AN233" i="87"/>
  <c r="AM233" i="87"/>
  <c r="AL233" i="87"/>
  <c r="AK233" i="87"/>
  <c r="AJ233" i="87"/>
  <c r="AI233" i="87"/>
  <c r="AH233" i="87"/>
  <c r="AG233" i="87"/>
  <c r="AF233" i="87"/>
  <c r="AE233" i="87"/>
  <c r="AD233" i="87"/>
  <c r="AC233" i="87"/>
  <c r="AB233" i="87"/>
  <c r="AA233" i="87"/>
  <c r="Z233" i="87"/>
  <c r="Y233" i="87"/>
  <c r="X233" i="87"/>
  <c r="W233" i="87"/>
  <c r="V233" i="87"/>
  <c r="U233" i="87"/>
  <c r="T233" i="87"/>
  <c r="S233" i="87"/>
  <c r="R233" i="87"/>
  <c r="Q233" i="87"/>
  <c r="P233" i="87"/>
  <c r="O233" i="87"/>
  <c r="N233" i="87"/>
  <c r="M233" i="87"/>
  <c r="L233" i="87"/>
  <c r="K233" i="87"/>
  <c r="J233" i="87"/>
  <c r="I233" i="87"/>
  <c r="H233" i="87"/>
  <c r="G233" i="87"/>
  <c r="F233" i="87"/>
  <c r="E233" i="87"/>
  <c r="D233" i="87"/>
  <c r="C233" i="87"/>
  <c r="B233" i="87"/>
  <c r="BA232" i="87"/>
  <c r="AZ232" i="87"/>
  <c r="AY232" i="87"/>
  <c r="AX232" i="87"/>
  <c r="AW232" i="87"/>
  <c r="AV232" i="87"/>
  <c r="AU232" i="87"/>
  <c r="AT232" i="87"/>
  <c r="AS232" i="87"/>
  <c r="AR232" i="87"/>
  <c r="AQ232" i="87"/>
  <c r="AP232" i="87"/>
  <c r="AO232" i="87"/>
  <c r="AN232" i="87"/>
  <c r="AM232" i="87"/>
  <c r="AL232" i="87"/>
  <c r="AK232" i="87"/>
  <c r="AJ232" i="87"/>
  <c r="AI232" i="87"/>
  <c r="AH232" i="87"/>
  <c r="AG232" i="87"/>
  <c r="AF232" i="87"/>
  <c r="AE232" i="87"/>
  <c r="AD232" i="87"/>
  <c r="AC232" i="87"/>
  <c r="AB232" i="87"/>
  <c r="AA232" i="87"/>
  <c r="Z232" i="87"/>
  <c r="Y232" i="87"/>
  <c r="X232" i="87"/>
  <c r="W232" i="87"/>
  <c r="V232" i="87"/>
  <c r="U232" i="87"/>
  <c r="T232" i="87"/>
  <c r="S232" i="87"/>
  <c r="R232" i="87"/>
  <c r="Q232" i="87"/>
  <c r="P232" i="87"/>
  <c r="O232" i="87"/>
  <c r="N232" i="87"/>
  <c r="M232" i="87"/>
  <c r="L232" i="87"/>
  <c r="K232" i="87"/>
  <c r="J232" i="87"/>
  <c r="I232" i="87"/>
  <c r="H232" i="87"/>
  <c r="G232" i="87"/>
  <c r="F232" i="87"/>
  <c r="E232" i="87"/>
  <c r="D232" i="87"/>
  <c r="C232" i="87"/>
  <c r="B232" i="87"/>
  <c r="BA231" i="87"/>
  <c r="AZ231" i="87"/>
  <c r="AY231" i="87"/>
  <c r="AX231" i="87"/>
  <c r="AW231" i="87"/>
  <c r="AV231" i="87"/>
  <c r="AU231" i="87"/>
  <c r="AT231" i="87"/>
  <c r="AS231" i="87"/>
  <c r="AR231" i="87"/>
  <c r="AQ231" i="87"/>
  <c r="AP231" i="87"/>
  <c r="AO231" i="87"/>
  <c r="AN231" i="87"/>
  <c r="AM231" i="87"/>
  <c r="AL231" i="87"/>
  <c r="AK231" i="87"/>
  <c r="AJ231" i="87"/>
  <c r="AI231" i="87"/>
  <c r="AH231" i="87"/>
  <c r="AG231" i="87"/>
  <c r="AF231" i="87"/>
  <c r="AE231" i="87"/>
  <c r="AD231" i="87"/>
  <c r="AC231" i="87"/>
  <c r="AB231" i="87"/>
  <c r="AA231" i="87"/>
  <c r="Z231" i="87"/>
  <c r="Y231" i="87"/>
  <c r="X231" i="87"/>
  <c r="W231" i="87"/>
  <c r="V231" i="87"/>
  <c r="U231" i="87"/>
  <c r="T231" i="87"/>
  <c r="S231" i="87"/>
  <c r="R231" i="87"/>
  <c r="Q231" i="87"/>
  <c r="P231" i="87"/>
  <c r="O231" i="87"/>
  <c r="N231" i="87"/>
  <c r="M231" i="87"/>
  <c r="L231" i="87"/>
  <c r="K231" i="87"/>
  <c r="J231" i="87"/>
  <c r="I231" i="87"/>
  <c r="H231" i="87"/>
  <c r="G231" i="87"/>
  <c r="F231" i="87"/>
  <c r="E231" i="87"/>
  <c r="D231" i="87"/>
  <c r="C231" i="87"/>
  <c r="B231" i="87"/>
  <c r="BA230" i="87"/>
  <c r="AZ230" i="87"/>
  <c r="AY230" i="87"/>
  <c r="AX230" i="87"/>
  <c r="AW230" i="87"/>
  <c r="AV230" i="87"/>
  <c r="AU230" i="87"/>
  <c r="AT230" i="87"/>
  <c r="AS230" i="87"/>
  <c r="AR230" i="87"/>
  <c r="AQ230" i="87"/>
  <c r="AP230" i="87"/>
  <c r="AO230" i="87"/>
  <c r="AN230" i="87"/>
  <c r="AM230" i="87"/>
  <c r="AL230" i="87"/>
  <c r="AK230" i="87"/>
  <c r="AJ230" i="87"/>
  <c r="AI230" i="87"/>
  <c r="AH230" i="87"/>
  <c r="AG230" i="87"/>
  <c r="AF230" i="87"/>
  <c r="AE230" i="87"/>
  <c r="AD230" i="87"/>
  <c r="AC230" i="87"/>
  <c r="AB230" i="87"/>
  <c r="AA230" i="87"/>
  <c r="Z230" i="87"/>
  <c r="Y230" i="87"/>
  <c r="X230" i="87"/>
  <c r="W230" i="87"/>
  <c r="V230" i="87"/>
  <c r="U230" i="87"/>
  <c r="T230" i="87"/>
  <c r="S230" i="87"/>
  <c r="R230" i="87"/>
  <c r="Q230" i="87"/>
  <c r="P230" i="87"/>
  <c r="O230" i="87"/>
  <c r="N230" i="87"/>
  <c r="M230" i="87"/>
  <c r="L230" i="87"/>
  <c r="K230" i="87"/>
  <c r="J230" i="87"/>
  <c r="I230" i="87"/>
  <c r="H230" i="87"/>
  <c r="G230" i="87"/>
  <c r="F230" i="87"/>
  <c r="E230" i="87"/>
  <c r="D230" i="87"/>
  <c r="C230" i="87"/>
  <c r="B230" i="87"/>
  <c r="BA229" i="87"/>
  <c r="AZ229" i="87"/>
  <c r="AY229" i="87"/>
  <c r="AX229" i="87"/>
  <c r="AW229" i="87"/>
  <c r="AV229" i="87"/>
  <c r="AU229" i="87"/>
  <c r="AT229" i="87"/>
  <c r="AS229" i="87"/>
  <c r="AR229" i="87"/>
  <c r="AQ229" i="87"/>
  <c r="AP229" i="87"/>
  <c r="AO229" i="87"/>
  <c r="AN229" i="87"/>
  <c r="AM229" i="87"/>
  <c r="AL229" i="87"/>
  <c r="AK229" i="87"/>
  <c r="AJ229" i="87"/>
  <c r="AI229" i="87"/>
  <c r="AH229" i="87"/>
  <c r="AG229" i="87"/>
  <c r="AF229" i="87"/>
  <c r="AE229" i="87"/>
  <c r="AD229" i="87"/>
  <c r="AC229" i="87"/>
  <c r="AB229" i="87"/>
  <c r="AA229" i="87"/>
  <c r="Z229" i="87"/>
  <c r="Y229" i="87"/>
  <c r="X229" i="87"/>
  <c r="W229" i="87"/>
  <c r="V229" i="87"/>
  <c r="U229" i="87"/>
  <c r="T229" i="87"/>
  <c r="S229" i="87"/>
  <c r="R229" i="87"/>
  <c r="Q229" i="87"/>
  <c r="P229" i="87"/>
  <c r="O229" i="87"/>
  <c r="N229" i="87"/>
  <c r="M229" i="87"/>
  <c r="L229" i="87"/>
  <c r="K229" i="87"/>
  <c r="J229" i="87"/>
  <c r="I229" i="87"/>
  <c r="H229" i="87"/>
  <c r="G229" i="87"/>
  <c r="F229" i="87"/>
  <c r="E229" i="87"/>
  <c r="D229" i="87"/>
  <c r="C229" i="87"/>
  <c r="B229" i="87"/>
  <c r="BA228" i="87"/>
  <c r="AZ228" i="87"/>
  <c r="AY228" i="87"/>
  <c r="AX228" i="87"/>
  <c r="AW228" i="87"/>
  <c r="AV228" i="87"/>
  <c r="AU228" i="87"/>
  <c r="AT228" i="87"/>
  <c r="AS228" i="87"/>
  <c r="AR228" i="87"/>
  <c r="AQ228" i="87"/>
  <c r="AP228" i="87"/>
  <c r="AO228" i="87"/>
  <c r="AN228" i="87"/>
  <c r="AM228" i="87"/>
  <c r="AL228" i="87"/>
  <c r="AK228" i="87"/>
  <c r="AJ228" i="87"/>
  <c r="AI228" i="87"/>
  <c r="AH228" i="87"/>
  <c r="AG228" i="87"/>
  <c r="AF228" i="87"/>
  <c r="AE228" i="87"/>
  <c r="AD228" i="87"/>
  <c r="AC228" i="87"/>
  <c r="AB228" i="87"/>
  <c r="AA228" i="87"/>
  <c r="Z228" i="87"/>
  <c r="Y228" i="87"/>
  <c r="X228" i="87"/>
  <c r="W228" i="87"/>
  <c r="V228" i="87"/>
  <c r="U228" i="87"/>
  <c r="T228" i="87"/>
  <c r="S228" i="87"/>
  <c r="R228" i="87"/>
  <c r="Q228" i="87"/>
  <c r="P228" i="87"/>
  <c r="O228" i="87"/>
  <c r="N228" i="87"/>
  <c r="M228" i="87"/>
  <c r="L228" i="87"/>
  <c r="K228" i="87"/>
  <c r="J228" i="87"/>
  <c r="I228" i="87"/>
  <c r="H228" i="87"/>
  <c r="G228" i="87"/>
  <c r="F228" i="87"/>
  <c r="E228" i="87"/>
  <c r="D228" i="87"/>
  <c r="C228" i="87"/>
  <c r="B228" i="87"/>
  <c r="BA227" i="87"/>
  <c r="AZ227" i="87"/>
  <c r="AY227" i="87"/>
  <c r="AX227" i="87"/>
  <c r="AW227" i="87"/>
  <c r="AV227" i="87"/>
  <c r="AU227" i="87"/>
  <c r="AT227" i="87"/>
  <c r="AS227" i="87"/>
  <c r="AR227" i="87"/>
  <c r="AQ227" i="87"/>
  <c r="AP227" i="87"/>
  <c r="AO227" i="87"/>
  <c r="AN227" i="87"/>
  <c r="AM227" i="87"/>
  <c r="AL227" i="87"/>
  <c r="AK227" i="87"/>
  <c r="AJ227" i="87"/>
  <c r="AI227" i="87"/>
  <c r="AH227" i="87"/>
  <c r="AG227" i="87"/>
  <c r="AF227" i="87"/>
  <c r="AE227" i="87"/>
  <c r="AD227" i="87"/>
  <c r="AC227" i="87"/>
  <c r="AB227" i="87"/>
  <c r="AA227" i="87"/>
  <c r="Z227" i="87"/>
  <c r="Y227" i="87"/>
  <c r="X227" i="87"/>
  <c r="W227" i="87"/>
  <c r="V227" i="87"/>
  <c r="U227" i="87"/>
  <c r="T227" i="87"/>
  <c r="S227" i="87"/>
  <c r="R227" i="87"/>
  <c r="Q227" i="87"/>
  <c r="P227" i="87"/>
  <c r="O227" i="87"/>
  <c r="N227" i="87"/>
  <c r="M227" i="87"/>
  <c r="L227" i="87"/>
  <c r="K227" i="87"/>
  <c r="J227" i="87"/>
  <c r="I227" i="87"/>
  <c r="H227" i="87"/>
  <c r="G227" i="87"/>
  <c r="F227" i="87"/>
  <c r="E227" i="87"/>
  <c r="D227" i="87"/>
  <c r="C227" i="87"/>
  <c r="B227" i="87"/>
  <c r="BA226" i="87"/>
  <c r="AZ226" i="87"/>
  <c r="AY226" i="87"/>
  <c r="AX226" i="87"/>
  <c r="AW226" i="87"/>
  <c r="AV226" i="87"/>
  <c r="AU226" i="87"/>
  <c r="AT226" i="87"/>
  <c r="AS226" i="87"/>
  <c r="AR226" i="87"/>
  <c r="AQ226" i="87"/>
  <c r="AP226" i="87"/>
  <c r="AO226" i="87"/>
  <c r="AN226" i="87"/>
  <c r="AM226" i="87"/>
  <c r="AL226" i="87"/>
  <c r="AK226" i="87"/>
  <c r="AJ226" i="87"/>
  <c r="AI226" i="87"/>
  <c r="AH226" i="87"/>
  <c r="AG226" i="87"/>
  <c r="AF226" i="87"/>
  <c r="AE226" i="87"/>
  <c r="AD226" i="87"/>
  <c r="AC226" i="87"/>
  <c r="AB226" i="87"/>
  <c r="AA226" i="87"/>
  <c r="Z226" i="87"/>
  <c r="Y226" i="87"/>
  <c r="X226" i="87"/>
  <c r="W226" i="87"/>
  <c r="V226" i="87"/>
  <c r="U226" i="87"/>
  <c r="T226" i="87"/>
  <c r="S226" i="87"/>
  <c r="R226" i="87"/>
  <c r="Q226" i="87"/>
  <c r="P226" i="87"/>
  <c r="O226" i="87"/>
  <c r="N226" i="87"/>
  <c r="M226" i="87"/>
  <c r="L226" i="87"/>
  <c r="K226" i="87"/>
  <c r="J226" i="87"/>
  <c r="I226" i="87"/>
  <c r="H226" i="87"/>
  <c r="G226" i="87"/>
  <c r="F226" i="87"/>
  <c r="E226" i="87"/>
  <c r="D226" i="87"/>
  <c r="C226" i="87"/>
  <c r="B226" i="87"/>
  <c r="BA225" i="87"/>
  <c r="AZ225" i="87"/>
  <c r="AY225" i="87"/>
  <c r="AX225" i="87"/>
  <c r="AW225" i="87"/>
  <c r="AV225" i="87"/>
  <c r="AU225" i="87"/>
  <c r="AT225" i="87"/>
  <c r="AS225" i="87"/>
  <c r="AR225" i="87"/>
  <c r="AQ225" i="87"/>
  <c r="AP225" i="87"/>
  <c r="AO225" i="87"/>
  <c r="AN225" i="87"/>
  <c r="AM225" i="87"/>
  <c r="AL225" i="87"/>
  <c r="AK225" i="87"/>
  <c r="AJ225" i="87"/>
  <c r="AI225" i="87"/>
  <c r="AH225" i="87"/>
  <c r="AG225" i="87"/>
  <c r="AF225" i="87"/>
  <c r="AE225" i="87"/>
  <c r="AD225" i="87"/>
  <c r="AC225" i="87"/>
  <c r="AB225" i="87"/>
  <c r="AA225" i="87"/>
  <c r="Z225" i="87"/>
  <c r="Y225" i="87"/>
  <c r="X225" i="87"/>
  <c r="W225" i="87"/>
  <c r="V225" i="87"/>
  <c r="U225" i="87"/>
  <c r="T225" i="87"/>
  <c r="S225" i="87"/>
  <c r="R225" i="87"/>
  <c r="Q225" i="87"/>
  <c r="P225" i="87"/>
  <c r="O225" i="87"/>
  <c r="N225" i="87"/>
  <c r="M225" i="87"/>
  <c r="L225" i="87"/>
  <c r="K225" i="87"/>
  <c r="J225" i="87"/>
  <c r="I225" i="87"/>
  <c r="H225" i="87"/>
  <c r="G225" i="87"/>
  <c r="F225" i="87"/>
  <c r="E225" i="87"/>
  <c r="D225" i="87"/>
  <c r="C225" i="87"/>
  <c r="B225" i="87"/>
  <c r="BA224" i="87"/>
  <c r="AZ224" i="87"/>
  <c r="AY224" i="87"/>
  <c r="AX224" i="87"/>
  <c r="AW224" i="87"/>
  <c r="AV224" i="87"/>
  <c r="AU224" i="87"/>
  <c r="AT224" i="87"/>
  <c r="AS224" i="87"/>
  <c r="AR224" i="87"/>
  <c r="AQ224" i="87"/>
  <c r="AP224" i="87"/>
  <c r="AO224" i="87"/>
  <c r="AN224" i="87"/>
  <c r="AM224" i="87"/>
  <c r="AL224" i="87"/>
  <c r="AK224" i="87"/>
  <c r="AJ224" i="87"/>
  <c r="AI224" i="87"/>
  <c r="AH224" i="87"/>
  <c r="AG224" i="87"/>
  <c r="AF224" i="87"/>
  <c r="AE224" i="87"/>
  <c r="AD224" i="87"/>
  <c r="AC224" i="87"/>
  <c r="AB224" i="87"/>
  <c r="AA224" i="87"/>
  <c r="Z224" i="87"/>
  <c r="Y224" i="87"/>
  <c r="X224" i="87"/>
  <c r="W224" i="87"/>
  <c r="V224" i="87"/>
  <c r="U224" i="87"/>
  <c r="T224" i="87"/>
  <c r="S224" i="87"/>
  <c r="R224" i="87"/>
  <c r="Q224" i="87"/>
  <c r="P224" i="87"/>
  <c r="O224" i="87"/>
  <c r="N224" i="87"/>
  <c r="M224" i="87"/>
  <c r="L224" i="87"/>
  <c r="K224" i="87"/>
  <c r="J224" i="87"/>
  <c r="I224" i="87"/>
  <c r="H224" i="87"/>
  <c r="G224" i="87"/>
  <c r="F224" i="87"/>
  <c r="E224" i="87"/>
  <c r="D224" i="87"/>
  <c r="C224" i="87"/>
  <c r="B224" i="87"/>
  <c r="BA223" i="87"/>
  <c r="AZ223" i="87"/>
  <c r="AY223" i="87"/>
  <c r="AX223" i="87"/>
  <c r="AW223" i="87"/>
  <c r="AV223" i="87"/>
  <c r="AU223" i="87"/>
  <c r="AT223" i="87"/>
  <c r="AS223" i="87"/>
  <c r="AR223" i="87"/>
  <c r="AQ223" i="87"/>
  <c r="AP223" i="87"/>
  <c r="AO223" i="87"/>
  <c r="AN223" i="87"/>
  <c r="AM223" i="87"/>
  <c r="AL223" i="87"/>
  <c r="AK223" i="87"/>
  <c r="AJ223" i="87"/>
  <c r="AI223" i="87"/>
  <c r="AH223" i="87"/>
  <c r="AG223" i="87"/>
  <c r="AF223" i="87"/>
  <c r="AE223" i="87"/>
  <c r="AD223" i="87"/>
  <c r="AC223" i="87"/>
  <c r="AB223" i="87"/>
  <c r="AA223" i="87"/>
  <c r="Z223" i="87"/>
  <c r="Y223" i="87"/>
  <c r="X223" i="87"/>
  <c r="W223" i="87"/>
  <c r="V223" i="87"/>
  <c r="U223" i="87"/>
  <c r="T223" i="87"/>
  <c r="S223" i="87"/>
  <c r="R223" i="87"/>
  <c r="Q223" i="87"/>
  <c r="P223" i="87"/>
  <c r="O223" i="87"/>
  <c r="N223" i="87"/>
  <c r="M223" i="87"/>
  <c r="L223" i="87"/>
  <c r="K223" i="87"/>
  <c r="J223" i="87"/>
  <c r="I223" i="87"/>
  <c r="H223" i="87"/>
  <c r="G223" i="87"/>
  <c r="F223" i="87"/>
  <c r="E223" i="87"/>
  <c r="D223" i="87"/>
  <c r="C223" i="87"/>
  <c r="B223" i="87"/>
  <c r="BA222" i="87"/>
  <c r="AZ222" i="87"/>
  <c r="AY222" i="87"/>
  <c r="AX222" i="87"/>
  <c r="AW222" i="87"/>
  <c r="AV222" i="87"/>
  <c r="AU222" i="87"/>
  <c r="AT222" i="87"/>
  <c r="AS222" i="87"/>
  <c r="AR222" i="87"/>
  <c r="AQ222" i="87"/>
  <c r="AP222" i="87"/>
  <c r="AO222" i="87"/>
  <c r="AN222" i="87"/>
  <c r="AM222" i="87"/>
  <c r="AL222" i="87"/>
  <c r="AK222" i="87"/>
  <c r="AJ222" i="87"/>
  <c r="AI222" i="87"/>
  <c r="AH222" i="87"/>
  <c r="AG222" i="87"/>
  <c r="AF222" i="87"/>
  <c r="AE222" i="87"/>
  <c r="AD222" i="87"/>
  <c r="AC222" i="87"/>
  <c r="AB222" i="87"/>
  <c r="AA222" i="87"/>
  <c r="Z222" i="87"/>
  <c r="Y222" i="87"/>
  <c r="X222" i="87"/>
  <c r="W222" i="87"/>
  <c r="V222" i="87"/>
  <c r="U222" i="87"/>
  <c r="T222" i="87"/>
  <c r="S222" i="87"/>
  <c r="R222" i="87"/>
  <c r="Q222" i="87"/>
  <c r="P222" i="87"/>
  <c r="O222" i="87"/>
  <c r="N222" i="87"/>
  <c r="M222" i="87"/>
  <c r="L222" i="87"/>
  <c r="K222" i="87"/>
  <c r="J222" i="87"/>
  <c r="I222" i="87"/>
  <c r="H222" i="87"/>
  <c r="G222" i="87"/>
  <c r="F222" i="87"/>
  <c r="E222" i="87"/>
  <c r="D222" i="87"/>
  <c r="C222" i="87"/>
  <c r="B222" i="87"/>
  <c r="BA221" i="87"/>
  <c r="AZ221" i="87"/>
  <c r="AY221" i="87"/>
  <c r="AX221" i="87"/>
  <c r="AW221" i="87"/>
  <c r="AV221" i="87"/>
  <c r="AU221" i="87"/>
  <c r="AT221" i="87"/>
  <c r="AS221" i="87"/>
  <c r="AR221" i="87"/>
  <c r="AQ221" i="87"/>
  <c r="AP221" i="87"/>
  <c r="AO221" i="87"/>
  <c r="AN221" i="87"/>
  <c r="AM221" i="87"/>
  <c r="AL221" i="87"/>
  <c r="AK221" i="87"/>
  <c r="AJ221" i="87"/>
  <c r="AI221" i="87"/>
  <c r="AH221" i="87"/>
  <c r="AG221" i="87"/>
  <c r="AF221" i="87"/>
  <c r="AE221" i="87"/>
  <c r="AD221" i="87"/>
  <c r="AC221" i="87"/>
  <c r="AB221" i="87"/>
  <c r="AA221" i="87"/>
  <c r="Z221" i="87"/>
  <c r="Y221" i="87"/>
  <c r="X221" i="87"/>
  <c r="W221" i="87"/>
  <c r="V221" i="87"/>
  <c r="U221" i="87"/>
  <c r="T221" i="87"/>
  <c r="S221" i="87"/>
  <c r="R221" i="87"/>
  <c r="Q221" i="87"/>
  <c r="P221" i="87"/>
  <c r="O221" i="87"/>
  <c r="N221" i="87"/>
  <c r="M221" i="87"/>
  <c r="L221" i="87"/>
  <c r="K221" i="87"/>
  <c r="J221" i="87"/>
  <c r="I221" i="87"/>
  <c r="H221" i="87"/>
  <c r="G221" i="87"/>
  <c r="F221" i="87"/>
  <c r="E221" i="87"/>
  <c r="D221" i="87"/>
  <c r="C221" i="87"/>
  <c r="B221" i="87"/>
  <c r="BA220" i="87"/>
  <c r="AZ220" i="87"/>
  <c r="AY220" i="87"/>
  <c r="AX220" i="87"/>
  <c r="AW220" i="87"/>
  <c r="AV220" i="87"/>
  <c r="AU220" i="87"/>
  <c r="AT220" i="87"/>
  <c r="AS220" i="87"/>
  <c r="AR220" i="87"/>
  <c r="AQ220" i="87"/>
  <c r="AP220" i="87"/>
  <c r="AO220" i="87"/>
  <c r="AN220" i="87"/>
  <c r="AM220" i="87"/>
  <c r="AL220" i="87"/>
  <c r="AK220" i="87"/>
  <c r="AJ220" i="87"/>
  <c r="AI220" i="87"/>
  <c r="AH220" i="87"/>
  <c r="AG220" i="87"/>
  <c r="AF220" i="87"/>
  <c r="AE220" i="87"/>
  <c r="AD220" i="87"/>
  <c r="AC220" i="87"/>
  <c r="AB220" i="87"/>
  <c r="AA220" i="87"/>
  <c r="Z220" i="87"/>
  <c r="Y220" i="87"/>
  <c r="X220" i="87"/>
  <c r="W220" i="87"/>
  <c r="V220" i="87"/>
  <c r="U220" i="87"/>
  <c r="T220" i="87"/>
  <c r="S220" i="87"/>
  <c r="R220" i="87"/>
  <c r="Q220" i="87"/>
  <c r="P220" i="87"/>
  <c r="O220" i="87"/>
  <c r="N220" i="87"/>
  <c r="M220" i="87"/>
  <c r="L220" i="87"/>
  <c r="K220" i="87"/>
  <c r="J220" i="87"/>
  <c r="I220" i="87"/>
  <c r="H220" i="87"/>
  <c r="G220" i="87"/>
  <c r="F220" i="87"/>
  <c r="E220" i="87"/>
  <c r="D220" i="87"/>
  <c r="C220" i="87"/>
  <c r="B220" i="87"/>
  <c r="BA219" i="87"/>
  <c r="AZ219" i="87"/>
  <c r="AY219" i="87"/>
  <c r="AX219" i="87"/>
  <c r="AW219" i="87"/>
  <c r="AV219" i="87"/>
  <c r="AU219" i="87"/>
  <c r="AT219" i="87"/>
  <c r="AS219" i="87"/>
  <c r="AR219" i="87"/>
  <c r="AQ219" i="87"/>
  <c r="AP219" i="87"/>
  <c r="AO219" i="87"/>
  <c r="AN219" i="87"/>
  <c r="AM219" i="87"/>
  <c r="AL219" i="87"/>
  <c r="AK219" i="87"/>
  <c r="AJ219" i="87"/>
  <c r="AI219" i="87"/>
  <c r="AH219" i="87"/>
  <c r="AG219" i="87"/>
  <c r="AF219" i="87"/>
  <c r="AE219" i="87"/>
  <c r="AD219" i="87"/>
  <c r="AC219" i="87"/>
  <c r="AB219" i="87"/>
  <c r="AA219" i="87"/>
  <c r="Z219" i="87"/>
  <c r="Y219" i="87"/>
  <c r="X219" i="87"/>
  <c r="W219" i="87"/>
  <c r="V219" i="87"/>
  <c r="U219" i="87"/>
  <c r="T219" i="87"/>
  <c r="S219" i="87"/>
  <c r="R219" i="87"/>
  <c r="Q219" i="87"/>
  <c r="P219" i="87"/>
  <c r="O219" i="87"/>
  <c r="N219" i="87"/>
  <c r="M219" i="87"/>
  <c r="L219" i="87"/>
  <c r="K219" i="87"/>
  <c r="J219" i="87"/>
  <c r="I219" i="87"/>
  <c r="H219" i="87"/>
  <c r="G219" i="87"/>
  <c r="F219" i="87"/>
  <c r="E219" i="87"/>
  <c r="D219" i="87"/>
  <c r="C219" i="87"/>
  <c r="B219" i="87"/>
  <c r="BA218" i="87"/>
  <c r="AZ218" i="87"/>
  <c r="AY218" i="87"/>
  <c r="AX218" i="87"/>
  <c r="AW218" i="87"/>
  <c r="AV218" i="87"/>
  <c r="AU218" i="87"/>
  <c r="AT218" i="87"/>
  <c r="AS218" i="87"/>
  <c r="AR218" i="87"/>
  <c r="AQ218" i="87"/>
  <c r="AP218" i="87"/>
  <c r="AO218" i="87"/>
  <c r="AN218" i="87"/>
  <c r="AM218" i="87"/>
  <c r="AL218" i="87"/>
  <c r="AK218" i="87"/>
  <c r="AJ218" i="87"/>
  <c r="AI218" i="87"/>
  <c r="AH218" i="87"/>
  <c r="AG218" i="87"/>
  <c r="AF218" i="87"/>
  <c r="AE218" i="87"/>
  <c r="AD218" i="87"/>
  <c r="AC218" i="87"/>
  <c r="AB218" i="87"/>
  <c r="AA218" i="87"/>
  <c r="Z218" i="87"/>
  <c r="Y218" i="87"/>
  <c r="X218" i="87"/>
  <c r="W218" i="87"/>
  <c r="V218" i="87"/>
  <c r="U218" i="87"/>
  <c r="T218" i="87"/>
  <c r="S218" i="87"/>
  <c r="R218" i="87"/>
  <c r="Q218" i="87"/>
  <c r="P218" i="87"/>
  <c r="O218" i="87"/>
  <c r="N218" i="87"/>
  <c r="M218" i="87"/>
  <c r="L218" i="87"/>
  <c r="K218" i="87"/>
  <c r="J218" i="87"/>
  <c r="I218" i="87"/>
  <c r="H218" i="87"/>
  <c r="G218" i="87"/>
  <c r="F218" i="87"/>
  <c r="E218" i="87"/>
  <c r="D218" i="87"/>
  <c r="C218" i="87"/>
  <c r="B218" i="87"/>
  <c r="BA217" i="87"/>
  <c r="AZ217" i="87"/>
  <c r="AY217" i="87"/>
  <c r="AX217" i="87"/>
  <c r="AW217" i="87"/>
  <c r="AV217" i="87"/>
  <c r="AU217" i="87"/>
  <c r="AT217" i="87"/>
  <c r="AS217" i="87"/>
  <c r="AR217" i="87"/>
  <c r="AQ217" i="87"/>
  <c r="AP217" i="87"/>
  <c r="AO217" i="87"/>
  <c r="AN217" i="87"/>
  <c r="AM217" i="87"/>
  <c r="AL217" i="87"/>
  <c r="AK217" i="87"/>
  <c r="AJ217" i="87"/>
  <c r="AI217" i="87"/>
  <c r="AH217" i="87"/>
  <c r="AG217" i="87"/>
  <c r="AF217" i="87"/>
  <c r="AE217" i="87"/>
  <c r="AD217" i="87"/>
  <c r="AC217" i="87"/>
  <c r="AB217" i="87"/>
  <c r="AA217" i="87"/>
  <c r="Z217" i="87"/>
  <c r="Y217" i="87"/>
  <c r="X217" i="87"/>
  <c r="W217" i="87"/>
  <c r="V217" i="87"/>
  <c r="U217" i="87"/>
  <c r="T217" i="87"/>
  <c r="S217" i="87"/>
  <c r="R217" i="87"/>
  <c r="Q217" i="87"/>
  <c r="P217" i="87"/>
  <c r="O217" i="87"/>
  <c r="N217" i="87"/>
  <c r="M217" i="87"/>
  <c r="L217" i="87"/>
  <c r="K217" i="87"/>
  <c r="J217" i="87"/>
  <c r="I217" i="87"/>
  <c r="H217" i="87"/>
  <c r="G217" i="87"/>
  <c r="F217" i="87"/>
  <c r="E217" i="87"/>
  <c r="D217" i="87"/>
  <c r="C217" i="87"/>
  <c r="B217" i="87"/>
  <c r="BA216" i="87"/>
  <c r="AZ216" i="87"/>
  <c r="AY216" i="87"/>
  <c r="AX216" i="87"/>
  <c r="AW216" i="87"/>
  <c r="AV216" i="87"/>
  <c r="AU216" i="87"/>
  <c r="AT216" i="87"/>
  <c r="AS216" i="87"/>
  <c r="AR216" i="87"/>
  <c r="AQ216" i="87"/>
  <c r="AP216" i="87"/>
  <c r="AO216" i="87"/>
  <c r="AN216" i="87"/>
  <c r="AM216" i="87"/>
  <c r="AL216" i="87"/>
  <c r="AK216" i="87"/>
  <c r="AJ216" i="87"/>
  <c r="AI216" i="87"/>
  <c r="AH216" i="87"/>
  <c r="AG216" i="87"/>
  <c r="AF216" i="87"/>
  <c r="AE216" i="87"/>
  <c r="AD216" i="87"/>
  <c r="AC216" i="87"/>
  <c r="AB216" i="87"/>
  <c r="AA216" i="87"/>
  <c r="Z216" i="87"/>
  <c r="Y216" i="87"/>
  <c r="X216" i="87"/>
  <c r="W216" i="87"/>
  <c r="V216" i="87"/>
  <c r="U216" i="87"/>
  <c r="T216" i="87"/>
  <c r="S216" i="87"/>
  <c r="R216" i="87"/>
  <c r="Q216" i="87"/>
  <c r="P216" i="87"/>
  <c r="O216" i="87"/>
  <c r="N216" i="87"/>
  <c r="M216" i="87"/>
  <c r="L216" i="87"/>
  <c r="K216" i="87"/>
  <c r="J216" i="87"/>
  <c r="I216" i="87"/>
  <c r="H216" i="87"/>
  <c r="G216" i="87"/>
  <c r="F216" i="87"/>
  <c r="E216" i="87"/>
  <c r="D216" i="87"/>
  <c r="C216" i="87"/>
  <c r="B216" i="87"/>
  <c r="BA215" i="87"/>
  <c r="AZ215" i="87"/>
  <c r="AY215" i="87"/>
  <c r="AX215" i="87"/>
  <c r="AW215" i="87"/>
  <c r="AV215" i="87"/>
  <c r="AU215" i="87"/>
  <c r="AT215" i="87"/>
  <c r="AS215" i="87"/>
  <c r="AR215" i="87"/>
  <c r="AQ215" i="87"/>
  <c r="AP215" i="87"/>
  <c r="AO215" i="87"/>
  <c r="AN215" i="87"/>
  <c r="AM215" i="87"/>
  <c r="AL215" i="87"/>
  <c r="AK215" i="87"/>
  <c r="AJ215" i="87"/>
  <c r="AI215" i="87"/>
  <c r="AH215" i="87"/>
  <c r="AG215" i="87"/>
  <c r="AF215" i="87"/>
  <c r="AE215" i="87"/>
  <c r="AD215" i="87"/>
  <c r="AC215" i="87"/>
  <c r="AB215" i="87"/>
  <c r="AA215" i="87"/>
  <c r="Z215" i="87"/>
  <c r="Y215" i="87"/>
  <c r="X215" i="87"/>
  <c r="W215" i="87"/>
  <c r="V215" i="87"/>
  <c r="U215" i="87"/>
  <c r="T215" i="87"/>
  <c r="S215" i="87"/>
  <c r="R215" i="87"/>
  <c r="Q215" i="87"/>
  <c r="P215" i="87"/>
  <c r="O215" i="87"/>
  <c r="N215" i="87"/>
  <c r="M215" i="87"/>
  <c r="L215" i="87"/>
  <c r="K215" i="87"/>
  <c r="J215" i="87"/>
  <c r="I215" i="87"/>
  <c r="H215" i="87"/>
  <c r="G215" i="87"/>
  <c r="F215" i="87"/>
  <c r="E215" i="87"/>
  <c r="D215" i="87"/>
  <c r="C215" i="87"/>
  <c r="B215" i="87"/>
  <c r="BA214" i="87"/>
  <c r="AZ214" i="87"/>
  <c r="AY214" i="87"/>
  <c r="AX214" i="87"/>
  <c r="AW214" i="87"/>
  <c r="AV214" i="87"/>
  <c r="AU214" i="87"/>
  <c r="AT214" i="87"/>
  <c r="AS214" i="87"/>
  <c r="AR214" i="87"/>
  <c r="AQ214" i="87"/>
  <c r="AP214" i="87"/>
  <c r="AO214" i="87"/>
  <c r="AN214" i="87"/>
  <c r="AM214" i="87"/>
  <c r="AL214" i="87"/>
  <c r="AK214" i="87"/>
  <c r="AJ214" i="87"/>
  <c r="AI214" i="87"/>
  <c r="AH214" i="87"/>
  <c r="AG214" i="87"/>
  <c r="AF214" i="87"/>
  <c r="AE214" i="87"/>
  <c r="AD214" i="87"/>
  <c r="AC214" i="87"/>
  <c r="AB214" i="87"/>
  <c r="AA214" i="87"/>
  <c r="Z214" i="87"/>
  <c r="Y214" i="87"/>
  <c r="X214" i="87"/>
  <c r="W214" i="87"/>
  <c r="V214" i="87"/>
  <c r="U214" i="87"/>
  <c r="T214" i="87"/>
  <c r="S214" i="87"/>
  <c r="R214" i="87"/>
  <c r="Q214" i="87"/>
  <c r="P214" i="87"/>
  <c r="O214" i="87"/>
  <c r="N214" i="87"/>
  <c r="M214" i="87"/>
  <c r="L214" i="87"/>
  <c r="K214" i="87"/>
  <c r="J214" i="87"/>
  <c r="I214" i="87"/>
  <c r="H214" i="87"/>
  <c r="G214" i="87"/>
  <c r="F214" i="87"/>
  <c r="E214" i="87"/>
  <c r="D214" i="87"/>
  <c r="C214" i="87"/>
  <c r="B214" i="87"/>
  <c r="BA213" i="87"/>
  <c r="AZ213" i="87"/>
  <c r="AY213" i="87"/>
  <c r="AX213" i="87"/>
  <c r="AW213" i="87"/>
  <c r="AV213" i="87"/>
  <c r="AU213" i="87"/>
  <c r="AT213" i="87"/>
  <c r="AS213" i="87"/>
  <c r="AR213" i="87"/>
  <c r="AQ213" i="87"/>
  <c r="AP213" i="87"/>
  <c r="AO213" i="87"/>
  <c r="AN213" i="87"/>
  <c r="AM213" i="87"/>
  <c r="AL213" i="87"/>
  <c r="AK213" i="87"/>
  <c r="AJ213" i="87"/>
  <c r="AI213" i="87"/>
  <c r="AH213" i="87"/>
  <c r="AG213" i="87"/>
  <c r="AF213" i="87"/>
  <c r="AE213" i="87"/>
  <c r="AD213" i="87"/>
  <c r="AC213" i="87"/>
  <c r="AB213" i="87"/>
  <c r="AA213" i="87"/>
  <c r="Z213" i="87"/>
  <c r="Y213" i="87"/>
  <c r="X213" i="87"/>
  <c r="W213" i="87"/>
  <c r="V213" i="87"/>
  <c r="U213" i="87"/>
  <c r="T213" i="87"/>
  <c r="S213" i="87"/>
  <c r="R213" i="87"/>
  <c r="Q213" i="87"/>
  <c r="P213" i="87"/>
  <c r="O213" i="87"/>
  <c r="N213" i="87"/>
  <c r="M213" i="87"/>
  <c r="L213" i="87"/>
  <c r="K213" i="87"/>
  <c r="J213" i="87"/>
  <c r="I213" i="87"/>
  <c r="H213" i="87"/>
  <c r="G213" i="87"/>
  <c r="F213" i="87"/>
  <c r="E213" i="87"/>
  <c r="D213" i="87"/>
  <c r="C213" i="87"/>
  <c r="B213" i="87"/>
  <c r="BA212" i="87"/>
  <c r="AZ212" i="87"/>
  <c r="AY212" i="87"/>
  <c r="AX212" i="87"/>
  <c r="AW212" i="87"/>
  <c r="AV212" i="87"/>
  <c r="AU212" i="87"/>
  <c r="AT212" i="87"/>
  <c r="AS212" i="87"/>
  <c r="AR212" i="87"/>
  <c r="AQ212" i="87"/>
  <c r="AP212" i="87"/>
  <c r="AO212" i="87"/>
  <c r="AN212" i="87"/>
  <c r="AM212" i="87"/>
  <c r="AL212" i="87"/>
  <c r="AK212" i="87"/>
  <c r="AJ212" i="87"/>
  <c r="AI212" i="87"/>
  <c r="AH212" i="87"/>
  <c r="AG212" i="87"/>
  <c r="AF212" i="87"/>
  <c r="AE212" i="87"/>
  <c r="AD212" i="87"/>
  <c r="AC212" i="87"/>
  <c r="AB212" i="87"/>
  <c r="AA212" i="87"/>
  <c r="Z212" i="87"/>
  <c r="Y212" i="87"/>
  <c r="X212" i="87"/>
  <c r="W212" i="87"/>
  <c r="V212" i="87"/>
  <c r="U212" i="87"/>
  <c r="T212" i="87"/>
  <c r="S212" i="87"/>
  <c r="R212" i="87"/>
  <c r="Q212" i="87"/>
  <c r="P212" i="87"/>
  <c r="O212" i="87"/>
  <c r="N212" i="87"/>
  <c r="M212" i="87"/>
  <c r="L212" i="87"/>
  <c r="K212" i="87"/>
  <c r="J212" i="87"/>
  <c r="I212" i="87"/>
  <c r="H212" i="87"/>
  <c r="G212" i="87"/>
  <c r="F212" i="87"/>
  <c r="E212" i="87"/>
  <c r="D212" i="87"/>
  <c r="C212" i="87"/>
  <c r="B212" i="87"/>
  <c r="BA211" i="87"/>
  <c r="AZ211" i="87"/>
  <c r="AY211" i="87"/>
  <c r="AX211" i="87"/>
  <c r="AW211" i="87"/>
  <c r="AV211" i="87"/>
  <c r="AU211" i="87"/>
  <c r="AT211" i="87"/>
  <c r="AS211" i="87"/>
  <c r="AR211" i="87"/>
  <c r="AQ211" i="87"/>
  <c r="AP211" i="87"/>
  <c r="AO211" i="87"/>
  <c r="AN211" i="87"/>
  <c r="AM211" i="87"/>
  <c r="AL211" i="87"/>
  <c r="AK211" i="87"/>
  <c r="AJ211" i="87"/>
  <c r="AI211" i="87"/>
  <c r="AH211" i="87"/>
  <c r="AG211" i="87"/>
  <c r="AF211" i="87"/>
  <c r="AE211" i="87"/>
  <c r="AD211" i="87"/>
  <c r="AC211" i="87"/>
  <c r="AB211" i="87"/>
  <c r="AA211" i="87"/>
  <c r="Z211" i="87"/>
  <c r="Y211" i="87"/>
  <c r="X211" i="87"/>
  <c r="W211" i="87"/>
  <c r="V211" i="87"/>
  <c r="U211" i="87"/>
  <c r="T211" i="87"/>
  <c r="S211" i="87"/>
  <c r="R211" i="87"/>
  <c r="Q211" i="87"/>
  <c r="P211" i="87"/>
  <c r="O211" i="87"/>
  <c r="N211" i="87"/>
  <c r="M211" i="87"/>
  <c r="L211" i="87"/>
  <c r="K211" i="87"/>
  <c r="J211" i="87"/>
  <c r="I211" i="87"/>
  <c r="H211" i="87"/>
  <c r="G211" i="87"/>
  <c r="F211" i="87"/>
  <c r="E211" i="87"/>
  <c r="D211" i="87"/>
  <c r="C211" i="87"/>
  <c r="B211" i="87"/>
  <c r="BA210" i="87"/>
  <c r="AZ210" i="87"/>
  <c r="AY210" i="87"/>
  <c r="AX210" i="87"/>
  <c r="AW210" i="87"/>
  <c r="AV210" i="87"/>
  <c r="AU210" i="87"/>
  <c r="AT210" i="87"/>
  <c r="AS210" i="87"/>
  <c r="AR210" i="87"/>
  <c r="AQ210" i="87"/>
  <c r="AP210" i="87"/>
  <c r="AO210" i="87"/>
  <c r="AN210" i="87"/>
  <c r="AM210" i="87"/>
  <c r="AL210" i="87"/>
  <c r="AK210" i="87"/>
  <c r="AJ210" i="87"/>
  <c r="AI210" i="87"/>
  <c r="AH210" i="87"/>
  <c r="AG210" i="87"/>
  <c r="AF210" i="87"/>
  <c r="AE210" i="87"/>
  <c r="AD210" i="87"/>
  <c r="AC210" i="87"/>
  <c r="AB210" i="87"/>
  <c r="AA210" i="87"/>
  <c r="Z210" i="87"/>
  <c r="Y210" i="87"/>
  <c r="X210" i="87"/>
  <c r="W210" i="87"/>
  <c r="V210" i="87"/>
  <c r="U210" i="87"/>
  <c r="T210" i="87"/>
  <c r="S210" i="87"/>
  <c r="R210" i="87"/>
  <c r="Q210" i="87"/>
  <c r="P210" i="87"/>
  <c r="O210" i="87"/>
  <c r="N210" i="87"/>
  <c r="M210" i="87"/>
  <c r="L210" i="87"/>
  <c r="K210" i="87"/>
  <c r="J210" i="87"/>
  <c r="I210" i="87"/>
  <c r="H210" i="87"/>
  <c r="G210" i="87"/>
  <c r="F210" i="87"/>
  <c r="E210" i="87"/>
  <c r="D210" i="87"/>
  <c r="C210" i="87"/>
  <c r="B210" i="87"/>
  <c r="BA209" i="87"/>
  <c r="AZ209" i="87"/>
  <c r="AY209" i="87"/>
  <c r="AX209" i="87"/>
  <c r="AW209" i="87"/>
  <c r="AV209" i="87"/>
  <c r="AU209" i="87"/>
  <c r="AT209" i="87"/>
  <c r="AS209" i="87"/>
  <c r="AR209" i="87"/>
  <c r="AQ209" i="87"/>
  <c r="AP209" i="87"/>
  <c r="AO209" i="87"/>
  <c r="AN209" i="87"/>
  <c r="AM209" i="87"/>
  <c r="AL209" i="87"/>
  <c r="AK209" i="87"/>
  <c r="AJ209" i="87"/>
  <c r="AI209" i="87"/>
  <c r="AH209" i="87"/>
  <c r="AG209" i="87"/>
  <c r="AF209" i="87"/>
  <c r="AE209" i="87"/>
  <c r="AD209" i="87"/>
  <c r="AC209" i="87"/>
  <c r="AB209" i="87"/>
  <c r="AA209" i="87"/>
  <c r="Z209" i="87"/>
  <c r="Y209" i="87"/>
  <c r="X209" i="87"/>
  <c r="W209" i="87"/>
  <c r="V209" i="87"/>
  <c r="U209" i="87"/>
  <c r="T209" i="87"/>
  <c r="S209" i="87"/>
  <c r="R209" i="87"/>
  <c r="Q209" i="87"/>
  <c r="P209" i="87"/>
  <c r="O209" i="87"/>
  <c r="N209" i="87"/>
  <c r="M209" i="87"/>
  <c r="L209" i="87"/>
  <c r="K209" i="87"/>
  <c r="J209" i="87"/>
  <c r="I209" i="87"/>
  <c r="H209" i="87"/>
  <c r="G209" i="87"/>
  <c r="F209" i="87"/>
  <c r="E209" i="87"/>
  <c r="D209" i="87"/>
  <c r="C209" i="87"/>
  <c r="B209" i="87"/>
  <c r="BA208" i="87"/>
  <c r="AZ208" i="87"/>
  <c r="AY208" i="87"/>
  <c r="AX208" i="87"/>
  <c r="AW208" i="87"/>
  <c r="AV208" i="87"/>
  <c r="AU208" i="87"/>
  <c r="AT208" i="87"/>
  <c r="AS208" i="87"/>
  <c r="AR208" i="87"/>
  <c r="AQ208" i="87"/>
  <c r="AP208" i="87"/>
  <c r="AO208" i="87"/>
  <c r="AN208" i="87"/>
  <c r="AM208" i="87"/>
  <c r="AL208" i="87"/>
  <c r="AK208" i="87"/>
  <c r="AJ208" i="87"/>
  <c r="AI208" i="87"/>
  <c r="AH208" i="87"/>
  <c r="AG208" i="87"/>
  <c r="AF208" i="87"/>
  <c r="AE208" i="87"/>
  <c r="AD208" i="87"/>
  <c r="AC208" i="87"/>
  <c r="AB208" i="87"/>
  <c r="AA208" i="87"/>
  <c r="Z208" i="87"/>
  <c r="Y208" i="87"/>
  <c r="X208" i="87"/>
  <c r="W208" i="87"/>
  <c r="V208" i="87"/>
  <c r="U208" i="87"/>
  <c r="T208" i="87"/>
  <c r="S208" i="87"/>
  <c r="R208" i="87"/>
  <c r="Q208" i="87"/>
  <c r="P208" i="87"/>
  <c r="O208" i="87"/>
  <c r="N208" i="87"/>
  <c r="M208" i="87"/>
  <c r="L208" i="87"/>
  <c r="K208" i="87"/>
  <c r="J208" i="87"/>
  <c r="I208" i="87"/>
  <c r="H208" i="87"/>
  <c r="G208" i="87"/>
  <c r="F208" i="87"/>
  <c r="E208" i="87"/>
  <c r="D208" i="87"/>
  <c r="C208" i="87"/>
  <c r="B208" i="87"/>
  <c r="BA207" i="87"/>
  <c r="AZ207" i="87"/>
  <c r="AY207" i="87"/>
  <c r="AX207" i="87"/>
  <c r="AW207" i="87"/>
  <c r="AV207" i="87"/>
  <c r="AU207" i="87"/>
  <c r="AT207" i="87"/>
  <c r="AS207" i="87"/>
  <c r="AR207" i="87"/>
  <c r="AQ207" i="87"/>
  <c r="AP207" i="87"/>
  <c r="AO207" i="87"/>
  <c r="AN207" i="87"/>
  <c r="AM207" i="87"/>
  <c r="AL207" i="87"/>
  <c r="AK207" i="87"/>
  <c r="AJ207" i="87"/>
  <c r="AI207" i="87"/>
  <c r="AH207" i="87"/>
  <c r="AG207" i="87"/>
  <c r="AF207" i="87"/>
  <c r="AE207" i="87"/>
  <c r="AD207" i="87"/>
  <c r="AC207" i="87"/>
  <c r="AB207" i="87"/>
  <c r="AA207" i="87"/>
  <c r="Z207" i="87"/>
  <c r="Y207" i="87"/>
  <c r="X207" i="87"/>
  <c r="W207" i="87"/>
  <c r="V207" i="87"/>
  <c r="U207" i="87"/>
  <c r="T207" i="87"/>
  <c r="S207" i="87"/>
  <c r="R207" i="87"/>
  <c r="Q207" i="87"/>
  <c r="P207" i="87"/>
  <c r="O207" i="87"/>
  <c r="N207" i="87"/>
  <c r="M207" i="87"/>
  <c r="L207" i="87"/>
  <c r="K207" i="87"/>
  <c r="J207" i="87"/>
  <c r="I207" i="87"/>
  <c r="H207" i="87"/>
  <c r="G207" i="87"/>
  <c r="F207" i="87"/>
  <c r="E207" i="87"/>
  <c r="D207" i="87"/>
  <c r="C207" i="87"/>
  <c r="B207" i="87"/>
  <c r="BA206" i="87"/>
  <c r="AZ206" i="87"/>
  <c r="AY206" i="87"/>
  <c r="AX206" i="87"/>
  <c r="AW206" i="87"/>
  <c r="AV206" i="87"/>
  <c r="AU206" i="87"/>
  <c r="AT206" i="87"/>
  <c r="AS206" i="87"/>
  <c r="AR206" i="87"/>
  <c r="AQ206" i="87"/>
  <c r="AP206" i="87"/>
  <c r="AO206" i="87"/>
  <c r="AN206" i="87"/>
  <c r="AM206" i="87"/>
  <c r="AL206" i="87"/>
  <c r="AK206" i="87"/>
  <c r="AJ206" i="87"/>
  <c r="AI206" i="87"/>
  <c r="AH206" i="87"/>
  <c r="AG206" i="87"/>
  <c r="AF206" i="87"/>
  <c r="AE206" i="87"/>
  <c r="AD206" i="87"/>
  <c r="AC206" i="87"/>
  <c r="AB206" i="87"/>
  <c r="AA206" i="87"/>
  <c r="Z206" i="87"/>
  <c r="Y206" i="87"/>
  <c r="X206" i="87"/>
  <c r="W206" i="87"/>
  <c r="V206" i="87"/>
  <c r="U206" i="87"/>
  <c r="T206" i="87"/>
  <c r="S206" i="87"/>
  <c r="R206" i="87"/>
  <c r="Q206" i="87"/>
  <c r="P206" i="87"/>
  <c r="O206" i="87"/>
  <c r="N206" i="87"/>
  <c r="M206" i="87"/>
  <c r="L206" i="87"/>
  <c r="K206" i="87"/>
  <c r="J206" i="87"/>
  <c r="I206" i="87"/>
  <c r="H206" i="87"/>
  <c r="G206" i="87"/>
  <c r="F206" i="87"/>
  <c r="E206" i="87"/>
  <c r="D206" i="87"/>
  <c r="C206" i="87"/>
  <c r="B206" i="87"/>
  <c r="BA205" i="87"/>
  <c r="AZ205" i="87"/>
  <c r="AY205" i="87"/>
  <c r="AX205" i="87"/>
  <c r="AW205" i="87"/>
  <c r="AV205" i="87"/>
  <c r="AU205" i="87"/>
  <c r="AT205" i="87"/>
  <c r="AS205" i="87"/>
  <c r="AR205" i="87"/>
  <c r="AQ205" i="87"/>
  <c r="AP205" i="87"/>
  <c r="AO205" i="87"/>
  <c r="AN205" i="87"/>
  <c r="AM205" i="87"/>
  <c r="AL205" i="87"/>
  <c r="AK205" i="87"/>
  <c r="AJ205" i="87"/>
  <c r="AI205" i="87"/>
  <c r="AH205" i="87"/>
  <c r="AG205" i="87"/>
  <c r="AF205" i="87"/>
  <c r="AE205" i="87"/>
  <c r="AD205" i="87"/>
  <c r="AC205" i="87"/>
  <c r="AB205" i="87"/>
  <c r="AA205" i="87"/>
  <c r="Z205" i="87"/>
  <c r="Y205" i="87"/>
  <c r="X205" i="87"/>
  <c r="W205" i="87"/>
  <c r="V205" i="87"/>
  <c r="U205" i="87"/>
  <c r="T205" i="87"/>
  <c r="S205" i="87"/>
  <c r="R205" i="87"/>
  <c r="Q205" i="87"/>
  <c r="P205" i="87"/>
  <c r="O205" i="87"/>
  <c r="N205" i="87"/>
  <c r="M205" i="87"/>
  <c r="L205" i="87"/>
  <c r="K205" i="87"/>
  <c r="J205" i="87"/>
  <c r="I205" i="87"/>
  <c r="H205" i="87"/>
  <c r="G205" i="87"/>
  <c r="F205" i="87"/>
  <c r="E205" i="87"/>
  <c r="D205" i="87"/>
  <c r="C205" i="87"/>
  <c r="B205" i="87"/>
  <c r="BA204" i="87"/>
  <c r="AZ204" i="87"/>
  <c r="AY204" i="87"/>
  <c r="AX204" i="87"/>
  <c r="AW204" i="87"/>
  <c r="AV204" i="87"/>
  <c r="AU204" i="87"/>
  <c r="AT204" i="87"/>
  <c r="AS204" i="87"/>
  <c r="AR204" i="87"/>
  <c r="AQ204" i="87"/>
  <c r="AP204" i="87"/>
  <c r="AO204" i="87"/>
  <c r="AN204" i="87"/>
  <c r="AM204" i="87"/>
  <c r="AL204" i="87"/>
  <c r="AK204" i="87"/>
  <c r="AJ204" i="87"/>
  <c r="AI204" i="87"/>
  <c r="AH204" i="87"/>
  <c r="AG204" i="87"/>
  <c r="AF204" i="87"/>
  <c r="AE204" i="87"/>
  <c r="AD204" i="87"/>
  <c r="AC204" i="87"/>
  <c r="AB204" i="87"/>
  <c r="AA204" i="87"/>
  <c r="Z204" i="87"/>
  <c r="Y204" i="87"/>
  <c r="X204" i="87"/>
  <c r="W204" i="87"/>
  <c r="V204" i="87"/>
  <c r="U204" i="87"/>
  <c r="T204" i="87"/>
  <c r="S204" i="87"/>
  <c r="R204" i="87"/>
  <c r="Q204" i="87"/>
  <c r="P204" i="87"/>
  <c r="O204" i="87"/>
  <c r="N204" i="87"/>
  <c r="M204" i="87"/>
  <c r="L204" i="87"/>
  <c r="K204" i="87"/>
  <c r="J204" i="87"/>
  <c r="I204" i="87"/>
  <c r="H204" i="87"/>
  <c r="G204" i="87"/>
  <c r="F204" i="87"/>
  <c r="E204" i="87"/>
  <c r="D204" i="87"/>
  <c r="C204" i="87"/>
  <c r="B204" i="87"/>
  <c r="BA203" i="87"/>
  <c r="AZ203" i="87"/>
  <c r="AY203" i="87"/>
  <c r="AX203" i="87"/>
  <c r="AW203" i="87"/>
  <c r="AV203" i="87"/>
  <c r="AU203" i="87"/>
  <c r="AT203" i="87"/>
  <c r="AS203" i="87"/>
  <c r="AR203" i="87"/>
  <c r="AQ203" i="87"/>
  <c r="AP203" i="87"/>
  <c r="AO203" i="87"/>
  <c r="AN203" i="87"/>
  <c r="AM203" i="87"/>
  <c r="AL203" i="87"/>
  <c r="AK203" i="87"/>
  <c r="AJ203" i="87"/>
  <c r="AI203" i="87"/>
  <c r="AH203" i="87"/>
  <c r="AG203" i="87"/>
  <c r="AF203" i="87"/>
  <c r="AE203" i="87"/>
  <c r="AD203" i="87"/>
  <c r="AC203" i="87"/>
  <c r="AB203" i="87"/>
  <c r="AA203" i="87"/>
  <c r="Z203" i="87"/>
  <c r="Y203" i="87"/>
  <c r="X203" i="87"/>
  <c r="W203" i="87"/>
  <c r="V203" i="87"/>
  <c r="U203" i="87"/>
  <c r="T203" i="87"/>
  <c r="S203" i="87"/>
  <c r="R203" i="87"/>
  <c r="Q203" i="87"/>
  <c r="P203" i="87"/>
  <c r="O203" i="87"/>
  <c r="N203" i="87"/>
  <c r="M203" i="87"/>
  <c r="L203" i="87"/>
  <c r="K203" i="87"/>
  <c r="J203" i="87"/>
  <c r="I203" i="87"/>
  <c r="H203" i="87"/>
  <c r="G203" i="87"/>
  <c r="F203" i="87"/>
  <c r="E203" i="87"/>
  <c r="D203" i="87"/>
  <c r="C203" i="87"/>
  <c r="B203" i="87"/>
  <c r="BA202" i="87"/>
  <c r="AZ202" i="87"/>
  <c r="AY202" i="87"/>
  <c r="AX202" i="87"/>
  <c r="AW202" i="87"/>
  <c r="AV202" i="87"/>
  <c r="AU202" i="87"/>
  <c r="AT202" i="87"/>
  <c r="AS202" i="87"/>
  <c r="AR202" i="87"/>
  <c r="AQ202" i="87"/>
  <c r="AP202" i="87"/>
  <c r="AO202" i="87"/>
  <c r="AN202" i="87"/>
  <c r="AM202" i="87"/>
  <c r="AL202" i="87"/>
  <c r="AK202" i="87"/>
  <c r="AJ202" i="87"/>
  <c r="AI202" i="87"/>
  <c r="AH202" i="87"/>
  <c r="AG202" i="87"/>
  <c r="AF202" i="87"/>
  <c r="AE202" i="87"/>
  <c r="AD202" i="87"/>
  <c r="AC202" i="87"/>
  <c r="AB202" i="87"/>
  <c r="AA202" i="87"/>
  <c r="Z202" i="87"/>
  <c r="Y202" i="87"/>
  <c r="X202" i="87"/>
  <c r="W202" i="87"/>
  <c r="V202" i="87"/>
  <c r="U202" i="87"/>
  <c r="T202" i="87"/>
  <c r="S202" i="87"/>
  <c r="R202" i="87"/>
  <c r="Q202" i="87"/>
  <c r="P202" i="87"/>
  <c r="O202" i="87"/>
  <c r="N202" i="87"/>
  <c r="M202" i="87"/>
  <c r="L202" i="87"/>
  <c r="K202" i="87"/>
  <c r="J202" i="87"/>
  <c r="I202" i="87"/>
  <c r="H202" i="87"/>
  <c r="G202" i="87"/>
  <c r="F202" i="87"/>
  <c r="E202" i="87"/>
  <c r="D202" i="87"/>
  <c r="C202" i="87"/>
  <c r="B202" i="87"/>
  <c r="BA201" i="87"/>
  <c r="AZ201" i="87"/>
  <c r="AY201" i="87"/>
  <c r="AX201" i="87"/>
  <c r="AW201" i="87"/>
  <c r="AV201" i="87"/>
  <c r="AU201" i="87"/>
  <c r="AT201" i="87"/>
  <c r="AS201" i="87"/>
  <c r="AR201" i="87"/>
  <c r="AQ201" i="87"/>
  <c r="AP201" i="87"/>
  <c r="AO201" i="87"/>
  <c r="AN201" i="87"/>
  <c r="AM201" i="87"/>
  <c r="AL201" i="87"/>
  <c r="AK201" i="87"/>
  <c r="AJ201" i="87"/>
  <c r="AI201" i="87"/>
  <c r="AH201" i="87"/>
  <c r="AG201" i="87"/>
  <c r="AF201" i="87"/>
  <c r="AE201" i="87"/>
  <c r="AD201" i="87"/>
  <c r="AC201" i="87"/>
  <c r="AB201" i="87"/>
  <c r="AA201" i="87"/>
  <c r="Z201" i="87"/>
  <c r="Y201" i="87"/>
  <c r="X201" i="87"/>
  <c r="W201" i="87"/>
  <c r="V201" i="87"/>
  <c r="U201" i="87"/>
  <c r="T201" i="87"/>
  <c r="S201" i="87"/>
  <c r="R201" i="87"/>
  <c r="Q201" i="87"/>
  <c r="P201" i="87"/>
  <c r="O201" i="87"/>
  <c r="N201" i="87"/>
  <c r="M201" i="87"/>
  <c r="L201" i="87"/>
  <c r="K201" i="87"/>
  <c r="J201" i="87"/>
  <c r="I201" i="87"/>
  <c r="H201" i="87"/>
  <c r="G201" i="87"/>
  <c r="F201" i="87"/>
  <c r="E201" i="87"/>
  <c r="D201" i="87"/>
  <c r="C201" i="87"/>
  <c r="B201" i="87"/>
  <c r="BA200" i="87"/>
  <c r="AZ200" i="87"/>
  <c r="AY200" i="87"/>
  <c r="AX200" i="87"/>
  <c r="AW200" i="87"/>
  <c r="AV200" i="87"/>
  <c r="AU200" i="87"/>
  <c r="AT200" i="87"/>
  <c r="AS200" i="87"/>
  <c r="AR200" i="87"/>
  <c r="AQ200" i="87"/>
  <c r="AP200" i="87"/>
  <c r="AO200" i="87"/>
  <c r="AN200" i="87"/>
  <c r="AM200" i="87"/>
  <c r="AL200" i="87"/>
  <c r="AK200" i="87"/>
  <c r="AJ200" i="87"/>
  <c r="AI200" i="87"/>
  <c r="AH200" i="87"/>
  <c r="AG200" i="87"/>
  <c r="AF200" i="87"/>
  <c r="AE200" i="87"/>
  <c r="AD200" i="87"/>
  <c r="AC200" i="87"/>
  <c r="AB200" i="87"/>
  <c r="AA200" i="87"/>
  <c r="Z200" i="87"/>
  <c r="Y200" i="87"/>
  <c r="X200" i="87"/>
  <c r="W200" i="87"/>
  <c r="V200" i="87"/>
  <c r="U200" i="87"/>
  <c r="T200" i="87"/>
  <c r="S200" i="87"/>
  <c r="R200" i="87"/>
  <c r="Q200" i="87"/>
  <c r="P200" i="87"/>
  <c r="O200" i="87"/>
  <c r="N200" i="87"/>
  <c r="M200" i="87"/>
  <c r="L200" i="87"/>
  <c r="K200" i="87"/>
  <c r="J200" i="87"/>
  <c r="I200" i="87"/>
  <c r="H200" i="87"/>
  <c r="G200" i="87"/>
  <c r="F200" i="87"/>
  <c r="E200" i="87"/>
  <c r="D200" i="87"/>
  <c r="C200" i="87"/>
  <c r="B200" i="87"/>
  <c r="BA199" i="87"/>
  <c r="AZ199" i="87"/>
  <c r="AY199" i="87"/>
  <c r="AX199" i="87"/>
  <c r="AW199" i="87"/>
  <c r="AV199" i="87"/>
  <c r="AU199" i="87"/>
  <c r="AT199" i="87"/>
  <c r="AS199" i="87"/>
  <c r="AR199" i="87"/>
  <c r="AQ199" i="87"/>
  <c r="AP199" i="87"/>
  <c r="AO199" i="87"/>
  <c r="AN199" i="87"/>
  <c r="AM199" i="87"/>
  <c r="AL199" i="87"/>
  <c r="AK199" i="87"/>
  <c r="AJ199" i="87"/>
  <c r="AI199" i="87"/>
  <c r="AH199" i="87"/>
  <c r="AG199" i="87"/>
  <c r="AF199" i="87"/>
  <c r="AE199" i="87"/>
  <c r="AD199" i="87"/>
  <c r="AC199" i="87"/>
  <c r="AB199" i="87"/>
  <c r="AA199" i="87"/>
  <c r="Z199" i="87"/>
  <c r="Y199" i="87"/>
  <c r="X199" i="87"/>
  <c r="W199" i="87"/>
  <c r="V199" i="87"/>
  <c r="U199" i="87"/>
  <c r="T199" i="87"/>
  <c r="S199" i="87"/>
  <c r="R199" i="87"/>
  <c r="Q199" i="87"/>
  <c r="P199" i="87"/>
  <c r="O199" i="87"/>
  <c r="N199" i="87"/>
  <c r="M199" i="87"/>
  <c r="L199" i="87"/>
  <c r="K199" i="87"/>
  <c r="J199" i="87"/>
  <c r="I199" i="87"/>
  <c r="H199" i="87"/>
  <c r="G199" i="87"/>
  <c r="F199" i="87"/>
  <c r="E199" i="87"/>
  <c r="D199" i="87"/>
  <c r="C199" i="87"/>
  <c r="B199" i="87"/>
  <c r="BA198" i="87"/>
  <c r="AZ198" i="87"/>
  <c r="AY198" i="87"/>
  <c r="AX198" i="87"/>
  <c r="AW198" i="87"/>
  <c r="AV198" i="87"/>
  <c r="AU198" i="87"/>
  <c r="AT198" i="87"/>
  <c r="AS198" i="87"/>
  <c r="AR198" i="87"/>
  <c r="AQ198" i="87"/>
  <c r="AP198" i="87"/>
  <c r="AO198" i="87"/>
  <c r="AN198" i="87"/>
  <c r="AM198" i="87"/>
  <c r="AL198" i="87"/>
  <c r="AK198" i="87"/>
  <c r="AJ198" i="87"/>
  <c r="AI198" i="87"/>
  <c r="AH198" i="87"/>
  <c r="AG198" i="87"/>
  <c r="AF198" i="87"/>
  <c r="AE198" i="87"/>
  <c r="AD198" i="87"/>
  <c r="AC198" i="87"/>
  <c r="AB198" i="87"/>
  <c r="AA198" i="87"/>
  <c r="Z198" i="87"/>
  <c r="Y198" i="87"/>
  <c r="X198" i="87"/>
  <c r="W198" i="87"/>
  <c r="V198" i="87"/>
  <c r="U198" i="87"/>
  <c r="T198" i="87"/>
  <c r="S198" i="87"/>
  <c r="R198" i="87"/>
  <c r="Q198" i="87"/>
  <c r="P198" i="87"/>
  <c r="O198" i="87"/>
  <c r="N198" i="87"/>
  <c r="M198" i="87"/>
  <c r="L198" i="87"/>
  <c r="K198" i="87"/>
  <c r="J198" i="87"/>
  <c r="I198" i="87"/>
  <c r="H198" i="87"/>
  <c r="G198" i="87"/>
  <c r="F198" i="87"/>
  <c r="E198" i="87"/>
  <c r="D198" i="87"/>
  <c r="C198" i="87"/>
  <c r="B198" i="87"/>
  <c r="BA197" i="87"/>
  <c r="AZ197" i="87"/>
  <c r="AY197" i="87"/>
  <c r="AX197" i="87"/>
  <c r="AW197" i="87"/>
  <c r="AV197" i="87"/>
  <c r="AU197" i="87"/>
  <c r="AT197" i="87"/>
  <c r="AS197" i="87"/>
  <c r="AR197" i="87"/>
  <c r="AQ197" i="87"/>
  <c r="AP197" i="87"/>
  <c r="AO197" i="87"/>
  <c r="AN197" i="87"/>
  <c r="AM197" i="87"/>
  <c r="AL197" i="87"/>
  <c r="AK197" i="87"/>
  <c r="AJ197" i="87"/>
  <c r="AI197" i="87"/>
  <c r="AH197" i="87"/>
  <c r="AG197" i="87"/>
  <c r="AF197" i="87"/>
  <c r="AE197" i="87"/>
  <c r="AD197" i="87"/>
  <c r="AC197" i="87"/>
  <c r="AB197" i="87"/>
  <c r="AA197" i="87"/>
  <c r="Z197" i="87"/>
  <c r="Y197" i="87"/>
  <c r="X197" i="87"/>
  <c r="W197" i="87"/>
  <c r="V197" i="87"/>
  <c r="U197" i="87"/>
  <c r="T197" i="87"/>
  <c r="S197" i="87"/>
  <c r="R197" i="87"/>
  <c r="Q197" i="87"/>
  <c r="P197" i="87"/>
  <c r="O197" i="87"/>
  <c r="N197" i="87"/>
  <c r="M197" i="87"/>
  <c r="L197" i="87"/>
  <c r="K197" i="87"/>
  <c r="J197" i="87"/>
  <c r="I197" i="87"/>
  <c r="H197" i="87"/>
  <c r="G197" i="87"/>
  <c r="F197" i="87"/>
  <c r="E197" i="87"/>
  <c r="D197" i="87"/>
  <c r="C197" i="87"/>
  <c r="B197" i="87"/>
  <c r="BA196" i="87"/>
  <c r="AZ196" i="87"/>
  <c r="AY196" i="87"/>
  <c r="AX196" i="87"/>
  <c r="AW196" i="87"/>
  <c r="AV196" i="87"/>
  <c r="AU196" i="87"/>
  <c r="AT196" i="87"/>
  <c r="AS196" i="87"/>
  <c r="AR196" i="87"/>
  <c r="AQ196" i="87"/>
  <c r="AP196" i="87"/>
  <c r="AO196" i="87"/>
  <c r="AN196" i="87"/>
  <c r="AM196" i="87"/>
  <c r="AL196" i="87"/>
  <c r="AK196" i="87"/>
  <c r="AJ196" i="87"/>
  <c r="AI196" i="87"/>
  <c r="AH196" i="87"/>
  <c r="AG196" i="87"/>
  <c r="AF196" i="87"/>
  <c r="AE196" i="87"/>
  <c r="AD196" i="87"/>
  <c r="AC196" i="87"/>
  <c r="AB196" i="87"/>
  <c r="AA196" i="87"/>
  <c r="Z196" i="87"/>
  <c r="Y196" i="87"/>
  <c r="X196" i="87"/>
  <c r="W196" i="87"/>
  <c r="V196" i="87"/>
  <c r="U196" i="87"/>
  <c r="T196" i="87"/>
  <c r="S196" i="87"/>
  <c r="R196" i="87"/>
  <c r="Q196" i="87"/>
  <c r="P196" i="87"/>
  <c r="O196" i="87"/>
  <c r="N196" i="87"/>
  <c r="M196" i="87"/>
  <c r="L196" i="87"/>
  <c r="K196" i="87"/>
  <c r="J196" i="87"/>
  <c r="I196" i="87"/>
  <c r="H196" i="87"/>
  <c r="G196" i="87"/>
  <c r="F196" i="87"/>
  <c r="E196" i="87"/>
  <c r="D196" i="87"/>
  <c r="C196" i="87"/>
  <c r="B196" i="87"/>
  <c r="BA195" i="87"/>
  <c r="AZ195" i="87"/>
  <c r="AY195" i="87"/>
  <c r="AX195" i="87"/>
  <c r="AW195" i="87"/>
  <c r="AV195" i="87"/>
  <c r="AU195" i="87"/>
  <c r="AT195" i="87"/>
  <c r="AS195" i="87"/>
  <c r="AR195" i="87"/>
  <c r="AQ195" i="87"/>
  <c r="AP195" i="87"/>
  <c r="AO195" i="87"/>
  <c r="AN195" i="87"/>
  <c r="AM195" i="87"/>
  <c r="AL195" i="87"/>
  <c r="AK195" i="87"/>
  <c r="AJ195" i="87"/>
  <c r="AI195" i="87"/>
  <c r="AH195" i="87"/>
  <c r="AG195" i="87"/>
  <c r="AF195" i="87"/>
  <c r="AE195" i="87"/>
  <c r="AD195" i="87"/>
  <c r="AC195" i="87"/>
  <c r="AB195" i="87"/>
  <c r="AA195" i="87"/>
  <c r="Z195" i="87"/>
  <c r="Y195" i="87"/>
  <c r="X195" i="87"/>
  <c r="W195" i="87"/>
  <c r="V195" i="87"/>
  <c r="U195" i="87"/>
  <c r="T195" i="87"/>
  <c r="S195" i="87"/>
  <c r="R195" i="87"/>
  <c r="Q195" i="87"/>
  <c r="P195" i="87"/>
  <c r="O195" i="87"/>
  <c r="N195" i="87"/>
  <c r="M195" i="87"/>
  <c r="L195" i="87"/>
  <c r="K195" i="87"/>
  <c r="J195" i="87"/>
  <c r="I195" i="87"/>
  <c r="H195" i="87"/>
  <c r="G195" i="87"/>
  <c r="F195" i="87"/>
  <c r="E195" i="87"/>
  <c r="D195" i="87"/>
  <c r="C195" i="87"/>
  <c r="B195" i="87"/>
  <c r="BA194" i="87"/>
  <c r="AZ194" i="87"/>
  <c r="AY194" i="87"/>
  <c r="AX194" i="87"/>
  <c r="AW194" i="87"/>
  <c r="AV194" i="87"/>
  <c r="AU194" i="87"/>
  <c r="AT194" i="87"/>
  <c r="AS194" i="87"/>
  <c r="AR194" i="87"/>
  <c r="AQ194" i="87"/>
  <c r="AP194" i="87"/>
  <c r="AO194" i="87"/>
  <c r="AN194" i="87"/>
  <c r="AM194" i="87"/>
  <c r="AL194" i="87"/>
  <c r="AK194" i="87"/>
  <c r="AJ194" i="87"/>
  <c r="AI194" i="87"/>
  <c r="AH194" i="87"/>
  <c r="AG194" i="87"/>
  <c r="AF194" i="87"/>
  <c r="AE194" i="87"/>
  <c r="AD194" i="87"/>
  <c r="AC194" i="87"/>
  <c r="AB194" i="87"/>
  <c r="AA194" i="87"/>
  <c r="Z194" i="87"/>
  <c r="Y194" i="87"/>
  <c r="X194" i="87"/>
  <c r="W194" i="87"/>
  <c r="V194" i="87"/>
  <c r="U194" i="87"/>
  <c r="T194" i="87"/>
  <c r="S194" i="87"/>
  <c r="R194" i="87"/>
  <c r="Q194" i="87"/>
  <c r="P194" i="87"/>
  <c r="O194" i="87"/>
  <c r="N194" i="87"/>
  <c r="M194" i="87"/>
  <c r="L194" i="87"/>
  <c r="K194" i="87"/>
  <c r="J194" i="87"/>
  <c r="I194" i="87"/>
  <c r="H194" i="87"/>
  <c r="G194" i="87"/>
  <c r="F194" i="87"/>
  <c r="E194" i="87"/>
  <c r="D194" i="87"/>
  <c r="C194" i="87"/>
  <c r="B194" i="87"/>
  <c r="BA193" i="87"/>
  <c r="AZ193" i="87"/>
  <c r="AY193" i="87"/>
  <c r="AX193" i="87"/>
  <c r="AW193" i="87"/>
  <c r="AV193" i="87"/>
  <c r="AU193" i="87"/>
  <c r="AT193" i="87"/>
  <c r="AS193" i="87"/>
  <c r="AR193" i="87"/>
  <c r="AQ193" i="87"/>
  <c r="AP193" i="87"/>
  <c r="AO193" i="87"/>
  <c r="AN193" i="87"/>
  <c r="AM193" i="87"/>
  <c r="AL193" i="87"/>
  <c r="AK193" i="87"/>
  <c r="AJ193" i="87"/>
  <c r="AI193" i="87"/>
  <c r="AH193" i="87"/>
  <c r="AG193" i="87"/>
  <c r="AF193" i="87"/>
  <c r="AE193" i="87"/>
  <c r="AD193" i="87"/>
  <c r="AC193" i="87"/>
  <c r="AB193" i="87"/>
  <c r="AA193" i="87"/>
  <c r="Z193" i="87"/>
  <c r="Y193" i="87"/>
  <c r="X193" i="87"/>
  <c r="W193" i="87"/>
  <c r="V193" i="87"/>
  <c r="U193" i="87"/>
  <c r="T193" i="87"/>
  <c r="S193" i="87"/>
  <c r="R193" i="87"/>
  <c r="Q193" i="87"/>
  <c r="P193" i="87"/>
  <c r="O193" i="87"/>
  <c r="N193" i="87"/>
  <c r="M193" i="87"/>
  <c r="L193" i="87"/>
  <c r="K193" i="87"/>
  <c r="J193" i="87"/>
  <c r="I193" i="87"/>
  <c r="H193" i="87"/>
  <c r="G193" i="87"/>
  <c r="F193" i="87"/>
  <c r="E193" i="87"/>
  <c r="D193" i="87"/>
  <c r="C193" i="87"/>
  <c r="B193" i="87"/>
  <c r="BA192" i="87"/>
  <c r="AZ192" i="87"/>
  <c r="AY192" i="87"/>
  <c r="AX192" i="87"/>
  <c r="AW192" i="87"/>
  <c r="AV192" i="87"/>
  <c r="AU192" i="87"/>
  <c r="AT192" i="87"/>
  <c r="AS192" i="87"/>
  <c r="AR192" i="87"/>
  <c r="AQ192" i="87"/>
  <c r="AP192" i="87"/>
  <c r="AO192" i="87"/>
  <c r="AN192" i="87"/>
  <c r="AM192" i="87"/>
  <c r="AL192" i="87"/>
  <c r="AK192" i="87"/>
  <c r="AJ192" i="87"/>
  <c r="AI192" i="87"/>
  <c r="AH192" i="87"/>
  <c r="AG192" i="87"/>
  <c r="AF192" i="87"/>
  <c r="AE192" i="87"/>
  <c r="AD192" i="87"/>
  <c r="AC192" i="87"/>
  <c r="AB192" i="87"/>
  <c r="AA192" i="87"/>
  <c r="Z192" i="87"/>
  <c r="Y192" i="87"/>
  <c r="X192" i="87"/>
  <c r="W192" i="87"/>
  <c r="V192" i="87"/>
  <c r="U192" i="87"/>
  <c r="T192" i="87"/>
  <c r="S192" i="87"/>
  <c r="R192" i="87"/>
  <c r="Q192" i="87"/>
  <c r="P192" i="87"/>
  <c r="O192" i="87"/>
  <c r="N192" i="87"/>
  <c r="M192" i="87"/>
  <c r="L192" i="87"/>
  <c r="K192" i="87"/>
  <c r="J192" i="87"/>
  <c r="I192" i="87"/>
  <c r="H192" i="87"/>
  <c r="G192" i="87"/>
  <c r="F192" i="87"/>
  <c r="E192" i="87"/>
  <c r="D192" i="87"/>
  <c r="C192" i="87"/>
  <c r="B192" i="87"/>
  <c r="BA191" i="87"/>
  <c r="AZ191" i="87"/>
  <c r="AY191" i="87"/>
  <c r="AX191" i="87"/>
  <c r="AW191" i="87"/>
  <c r="AV191" i="87"/>
  <c r="AU191" i="87"/>
  <c r="AT191" i="87"/>
  <c r="AS191" i="87"/>
  <c r="AR191" i="87"/>
  <c r="AQ191" i="87"/>
  <c r="AP191" i="87"/>
  <c r="AO191" i="87"/>
  <c r="AN191" i="87"/>
  <c r="AM191" i="87"/>
  <c r="AL191" i="87"/>
  <c r="AK191" i="87"/>
  <c r="AJ191" i="87"/>
  <c r="AI191" i="87"/>
  <c r="AH191" i="87"/>
  <c r="AG191" i="87"/>
  <c r="AF191" i="87"/>
  <c r="AE191" i="87"/>
  <c r="AD191" i="87"/>
  <c r="AC191" i="87"/>
  <c r="AB191" i="87"/>
  <c r="AA191" i="87"/>
  <c r="Z191" i="87"/>
  <c r="Y191" i="87"/>
  <c r="X191" i="87"/>
  <c r="W191" i="87"/>
  <c r="V191" i="87"/>
  <c r="U191" i="87"/>
  <c r="T191" i="87"/>
  <c r="S191" i="87"/>
  <c r="R191" i="87"/>
  <c r="Q191" i="87"/>
  <c r="P191" i="87"/>
  <c r="O191" i="87"/>
  <c r="N191" i="87"/>
  <c r="M191" i="87"/>
  <c r="L191" i="87"/>
  <c r="K191" i="87"/>
  <c r="J191" i="87"/>
  <c r="I191" i="87"/>
  <c r="H191" i="87"/>
  <c r="G191" i="87"/>
  <c r="F191" i="87"/>
  <c r="E191" i="87"/>
  <c r="D191" i="87"/>
  <c r="C191" i="87"/>
  <c r="B191" i="87"/>
  <c r="BA190" i="87"/>
  <c r="AZ190" i="87"/>
  <c r="AY190" i="87"/>
  <c r="AX190" i="87"/>
  <c r="AW190" i="87"/>
  <c r="AV190" i="87"/>
  <c r="AU190" i="87"/>
  <c r="AT190" i="87"/>
  <c r="AS190" i="87"/>
  <c r="AR190" i="87"/>
  <c r="AQ190" i="87"/>
  <c r="AP190" i="87"/>
  <c r="AO190" i="87"/>
  <c r="AN190" i="87"/>
  <c r="AM190" i="87"/>
  <c r="AL190" i="87"/>
  <c r="AK190" i="87"/>
  <c r="AJ190" i="87"/>
  <c r="AI190" i="87"/>
  <c r="AH190" i="87"/>
  <c r="AG190" i="87"/>
  <c r="AF190" i="87"/>
  <c r="AE190" i="87"/>
  <c r="AD190" i="87"/>
  <c r="AC190" i="87"/>
  <c r="AB190" i="87"/>
  <c r="AA190" i="87"/>
  <c r="Z190" i="87"/>
  <c r="Y190" i="87"/>
  <c r="X190" i="87"/>
  <c r="W190" i="87"/>
  <c r="V190" i="87"/>
  <c r="U190" i="87"/>
  <c r="T190" i="87"/>
  <c r="S190" i="87"/>
  <c r="R190" i="87"/>
  <c r="Q190" i="87"/>
  <c r="P190" i="87"/>
  <c r="O190" i="87"/>
  <c r="N190" i="87"/>
  <c r="M190" i="87"/>
  <c r="L190" i="87"/>
  <c r="K190" i="87"/>
  <c r="J190" i="87"/>
  <c r="I190" i="87"/>
  <c r="H190" i="87"/>
  <c r="G190" i="87"/>
  <c r="F190" i="87"/>
  <c r="E190" i="87"/>
  <c r="D190" i="87"/>
  <c r="C190" i="87"/>
  <c r="B190" i="87"/>
  <c r="BA189" i="87"/>
  <c r="AZ189" i="87"/>
  <c r="AY189" i="87"/>
  <c r="AX189" i="87"/>
  <c r="AW189" i="87"/>
  <c r="AV189" i="87"/>
  <c r="AU189" i="87"/>
  <c r="AT189" i="87"/>
  <c r="AS189" i="87"/>
  <c r="AR189" i="87"/>
  <c r="AQ189" i="87"/>
  <c r="AP189" i="87"/>
  <c r="AO189" i="87"/>
  <c r="AN189" i="87"/>
  <c r="AM189" i="87"/>
  <c r="AL189" i="87"/>
  <c r="AK189" i="87"/>
  <c r="AJ189" i="87"/>
  <c r="AI189" i="87"/>
  <c r="AH189" i="87"/>
  <c r="AG189" i="87"/>
  <c r="AF189" i="87"/>
  <c r="AE189" i="87"/>
  <c r="AD189" i="87"/>
  <c r="AC189" i="87"/>
  <c r="AB189" i="87"/>
  <c r="AA189" i="87"/>
  <c r="Z189" i="87"/>
  <c r="Y189" i="87"/>
  <c r="X189" i="87"/>
  <c r="W189" i="87"/>
  <c r="V189" i="87"/>
  <c r="U189" i="87"/>
  <c r="T189" i="87"/>
  <c r="S189" i="87"/>
  <c r="R189" i="87"/>
  <c r="Q189" i="87"/>
  <c r="P189" i="87"/>
  <c r="O189" i="87"/>
  <c r="N189" i="87"/>
  <c r="M189" i="87"/>
  <c r="L189" i="87"/>
  <c r="K189" i="87"/>
  <c r="J189" i="87"/>
  <c r="I189" i="87"/>
  <c r="H189" i="87"/>
  <c r="G189" i="87"/>
  <c r="F189" i="87"/>
  <c r="E189" i="87"/>
  <c r="D189" i="87"/>
  <c r="C189" i="87"/>
  <c r="B189" i="87"/>
  <c r="BA188" i="87"/>
  <c r="AZ188" i="87"/>
  <c r="AY188" i="87"/>
  <c r="AX188" i="87"/>
  <c r="AW188" i="87"/>
  <c r="AV188" i="87"/>
  <c r="AU188" i="87"/>
  <c r="AT188" i="87"/>
  <c r="AS188" i="87"/>
  <c r="AR188" i="87"/>
  <c r="AQ188" i="87"/>
  <c r="AP188" i="87"/>
  <c r="AO188" i="87"/>
  <c r="AN188" i="87"/>
  <c r="AM188" i="87"/>
  <c r="AL188" i="87"/>
  <c r="AK188" i="87"/>
  <c r="AJ188" i="87"/>
  <c r="AI188" i="87"/>
  <c r="AH188" i="87"/>
  <c r="AG188" i="87"/>
  <c r="AF188" i="87"/>
  <c r="AE188" i="87"/>
  <c r="AD188" i="87"/>
  <c r="AC188" i="87"/>
  <c r="AB188" i="87"/>
  <c r="AA188" i="87"/>
  <c r="Z188" i="87"/>
  <c r="Y188" i="87"/>
  <c r="X188" i="87"/>
  <c r="W188" i="87"/>
  <c r="V188" i="87"/>
  <c r="U188" i="87"/>
  <c r="T188" i="87"/>
  <c r="S188" i="87"/>
  <c r="R188" i="87"/>
  <c r="Q188" i="87"/>
  <c r="P188" i="87"/>
  <c r="O188" i="87"/>
  <c r="N188" i="87"/>
  <c r="M188" i="87"/>
  <c r="L188" i="87"/>
  <c r="K188" i="87"/>
  <c r="J188" i="87"/>
  <c r="I188" i="87"/>
  <c r="H188" i="87"/>
  <c r="G188" i="87"/>
  <c r="F188" i="87"/>
  <c r="E188" i="87"/>
  <c r="D188" i="87"/>
  <c r="C188" i="87"/>
  <c r="B188" i="87"/>
  <c r="BA187" i="87"/>
  <c r="AZ187" i="87"/>
  <c r="AY187" i="87"/>
  <c r="AX187" i="87"/>
  <c r="AW187" i="87"/>
  <c r="AV187" i="87"/>
  <c r="AU187" i="87"/>
  <c r="AT187" i="87"/>
  <c r="AS187" i="87"/>
  <c r="AR187" i="87"/>
  <c r="AQ187" i="87"/>
  <c r="AP187" i="87"/>
  <c r="AO187" i="87"/>
  <c r="AN187" i="87"/>
  <c r="AM187" i="87"/>
  <c r="AL187" i="87"/>
  <c r="AK187" i="87"/>
  <c r="AJ187" i="87"/>
  <c r="AI187" i="87"/>
  <c r="AH187" i="87"/>
  <c r="AG187" i="87"/>
  <c r="AF187" i="87"/>
  <c r="AE187" i="87"/>
  <c r="AD187" i="87"/>
  <c r="AC187" i="87"/>
  <c r="AB187" i="87"/>
  <c r="AA187" i="87"/>
  <c r="Z187" i="87"/>
  <c r="Y187" i="87"/>
  <c r="X187" i="87"/>
  <c r="W187" i="87"/>
  <c r="V187" i="87"/>
  <c r="U187" i="87"/>
  <c r="T187" i="87"/>
  <c r="S187" i="87"/>
  <c r="R187" i="87"/>
  <c r="Q187" i="87"/>
  <c r="P187" i="87"/>
  <c r="O187" i="87"/>
  <c r="N187" i="87"/>
  <c r="M187" i="87"/>
  <c r="L187" i="87"/>
  <c r="K187" i="87"/>
  <c r="J187" i="87"/>
  <c r="I187" i="87"/>
  <c r="H187" i="87"/>
  <c r="G187" i="87"/>
  <c r="F187" i="87"/>
  <c r="E187" i="87"/>
  <c r="D187" i="87"/>
  <c r="C187" i="87"/>
  <c r="B187" i="87"/>
  <c r="BA186" i="87"/>
  <c r="AZ186" i="87"/>
  <c r="AY186" i="87"/>
  <c r="AX186" i="87"/>
  <c r="AW186" i="87"/>
  <c r="AV186" i="87"/>
  <c r="AU186" i="87"/>
  <c r="AT186" i="87"/>
  <c r="AS186" i="87"/>
  <c r="AR186" i="87"/>
  <c r="AQ186" i="87"/>
  <c r="AP186" i="87"/>
  <c r="AO186" i="87"/>
  <c r="AN186" i="87"/>
  <c r="AM186" i="87"/>
  <c r="AL186" i="87"/>
  <c r="AK186" i="87"/>
  <c r="AJ186" i="87"/>
  <c r="AI186" i="87"/>
  <c r="AH186" i="87"/>
  <c r="AG186" i="87"/>
  <c r="AF186" i="87"/>
  <c r="AE186" i="87"/>
  <c r="AD186" i="87"/>
  <c r="AC186" i="87"/>
  <c r="AB186" i="87"/>
  <c r="AA186" i="87"/>
  <c r="Z186" i="87"/>
  <c r="Y186" i="87"/>
  <c r="X186" i="87"/>
  <c r="W186" i="87"/>
  <c r="V186" i="87"/>
  <c r="U186" i="87"/>
  <c r="T186" i="87"/>
  <c r="S186" i="87"/>
  <c r="R186" i="87"/>
  <c r="Q186" i="87"/>
  <c r="P186" i="87"/>
  <c r="O186" i="87"/>
  <c r="N186" i="87"/>
  <c r="M186" i="87"/>
  <c r="L186" i="87"/>
  <c r="K186" i="87"/>
  <c r="J186" i="87"/>
  <c r="I186" i="87"/>
  <c r="H186" i="87"/>
  <c r="G186" i="87"/>
  <c r="F186" i="87"/>
  <c r="E186" i="87"/>
  <c r="D186" i="87"/>
  <c r="C186" i="87"/>
  <c r="B186" i="87"/>
  <c r="BA185" i="87"/>
  <c r="AZ185" i="87"/>
  <c r="AY185" i="87"/>
  <c r="AX185" i="87"/>
  <c r="AW185" i="87"/>
  <c r="AV185" i="87"/>
  <c r="AU185" i="87"/>
  <c r="AT185" i="87"/>
  <c r="AS185" i="87"/>
  <c r="AR185" i="87"/>
  <c r="AQ185" i="87"/>
  <c r="AP185" i="87"/>
  <c r="AO185" i="87"/>
  <c r="AN185" i="87"/>
  <c r="AM185" i="87"/>
  <c r="AL185" i="87"/>
  <c r="AK185" i="87"/>
  <c r="AJ185" i="87"/>
  <c r="AI185" i="87"/>
  <c r="AH185" i="87"/>
  <c r="AG185" i="87"/>
  <c r="AF185" i="87"/>
  <c r="AE185" i="87"/>
  <c r="AD185" i="87"/>
  <c r="AC185" i="87"/>
  <c r="AB185" i="87"/>
  <c r="AA185" i="87"/>
  <c r="Z185" i="87"/>
  <c r="Y185" i="87"/>
  <c r="X185" i="87"/>
  <c r="W185" i="87"/>
  <c r="V185" i="87"/>
  <c r="U185" i="87"/>
  <c r="T185" i="87"/>
  <c r="S185" i="87"/>
  <c r="R185" i="87"/>
  <c r="Q185" i="87"/>
  <c r="P185" i="87"/>
  <c r="O185" i="87"/>
  <c r="N185" i="87"/>
  <c r="M185" i="87"/>
  <c r="L185" i="87"/>
  <c r="K185" i="87"/>
  <c r="J185" i="87"/>
  <c r="I185" i="87"/>
  <c r="H185" i="87"/>
  <c r="G185" i="87"/>
  <c r="F185" i="87"/>
  <c r="E185" i="87"/>
  <c r="D185" i="87"/>
  <c r="C185" i="87"/>
  <c r="B185" i="87"/>
  <c r="BA184" i="87"/>
  <c r="AZ184" i="87"/>
  <c r="AY184" i="87"/>
  <c r="AX184" i="87"/>
  <c r="AW184" i="87"/>
  <c r="AV184" i="87"/>
  <c r="AU184" i="87"/>
  <c r="AT184" i="87"/>
  <c r="AS184" i="87"/>
  <c r="AR184" i="87"/>
  <c r="AQ184" i="87"/>
  <c r="AP184" i="87"/>
  <c r="AO184" i="87"/>
  <c r="AN184" i="87"/>
  <c r="AM184" i="87"/>
  <c r="AL184" i="87"/>
  <c r="AK184" i="87"/>
  <c r="AJ184" i="87"/>
  <c r="AI184" i="87"/>
  <c r="AH184" i="87"/>
  <c r="AG184" i="87"/>
  <c r="AF184" i="87"/>
  <c r="AE184" i="87"/>
  <c r="AD184" i="87"/>
  <c r="AC184" i="87"/>
  <c r="AB184" i="87"/>
  <c r="AA184" i="87"/>
  <c r="Z184" i="87"/>
  <c r="Y184" i="87"/>
  <c r="X184" i="87"/>
  <c r="W184" i="87"/>
  <c r="V184" i="87"/>
  <c r="U184" i="87"/>
  <c r="T184" i="87"/>
  <c r="S184" i="87"/>
  <c r="R184" i="87"/>
  <c r="Q184" i="87"/>
  <c r="P184" i="87"/>
  <c r="O184" i="87"/>
  <c r="N184" i="87"/>
  <c r="M184" i="87"/>
  <c r="L184" i="87"/>
  <c r="K184" i="87"/>
  <c r="J184" i="87"/>
  <c r="I184" i="87"/>
  <c r="H184" i="87"/>
  <c r="G184" i="87"/>
  <c r="F184" i="87"/>
  <c r="E184" i="87"/>
  <c r="D184" i="87"/>
  <c r="C184" i="87"/>
  <c r="B184" i="87"/>
  <c r="BA183" i="87"/>
  <c r="AZ183" i="87"/>
  <c r="AY183" i="87"/>
  <c r="AX183" i="87"/>
  <c r="AW183" i="87"/>
  <c r="AV183" i="87"/>
  <c r="AU183" i="87"/>
  <c r="AT183" i="87"/>
  <c r="AS183" i="87"/>
  <c r="AR183" i="87"/>
  <c r="AQ183" i="87"/>
  <c r="AP183" i="87"/>
  <c r="AO183" i="87"/>
  <c r="AN183" i="87"/>
  <c r="AM183" i="87"/>
  <c r="AL183" i="87"/>
  <c r="AK183" i="87"/>
  <c r="AJ183" i="87"/>
  <c r="AI183" i="87"/>
  <c r="AH183" i="87"/>
  <c r="AG183" i="87"/>
  <c r="AF183" i="87"/>
  <c r="AE183" i="87"/>
  <c r="AD183" i="87"/>
  <c r="AC183" i="87"/>
  <c r="AB183" i="87"/>
  <c r="AA183" i="87"/>
  <c r="Z183" i="87"/>
  <c r="Y183" i="87"/>
  <c r="X183" i="87"/>
  <c r="W183" i="87"/>
  <c r="V183" i="87"/>
  <c r="U183" i="87"/>
  <c r="T183" i="87"/>
  <c r="S183" i="87"/>
  <c r="R183" i="87"/>
  <c r="Q183" i="87"/>
  <c r="P183" i="87"/>
  <c r="O183" i="87"/>
  <c r="N183" i="87"/>
  <c r="M183" i="87"/>
  <c r="L183" i="87"/>
  <c r="K183" i="87"/>
  <c r="J183" i="87"/>
  <c r="I183" i="87"/>
  <c r="H183" i="87"/>
  <c r="G183" i="87"/>
  <c r="F183" i="87"/>
  <c r="E183" i="87"/>
  <c r="D183" i="87"/>
  <c r="C183" i="87"/>
  <c r="B183" i="87"/>
  <c r="BA182" i="87"/>
  <c r="AZ182" i="87"/>
  <c r="AY182" i="87"/>
  <c r="AX182" i="87"/>
  <c r="AW182" i="87"/>
  <c r="AV182" i="87"/>
  <c r="AU182" i="87"/>
  <c r="AT182" i="87"/>
  <c r="AS182" i="87"/>
  <c r="AR182" i="87"/>
  <c r="AQ182" i="87"/>
  <c r="AP182" i="87"/>
  <c r="AO182" i="87"/>
  <c r="AN182" i="87"/>
  <c r="AM182" i="87"/>
  <c r="AL182" i="87"/>
  <c r="AK182" i="87"/>
  <c r="AJ182" i="87"/>
  <c r="AI182" i="87"/>
  <c r="AH182" i="87"/>
  <c r="AG182" i="87"/>
  <c r="AF182" i="87"/>
  <c r="AE182" i="87"/>
  <c r="AD182" i="87"/>
  <c r="AC182" i="87"/>
  <c r="AB182" i="87"/>
  <c r="AA182" i="87"/>
  <c r="Z182" i="87"/>
  <c r="Y182" i="87"/>
  <c r="X182" i="87"/>
  <c r="W182" i="87"/>
  <c r="V182" i="87"/>
  <c r="U182" i="87"/>
  <c r="T182" i="87"/>
  <c r="S182" i="87"/>
  <c r="R182" i="87"/>
  <c r="Q182" i="87"/>
  <c r="P182" i="87"/>
  <c r="O182" i="87"/>
  <c r="N182" i="87"/>
  <c r="M182" i="87"/>
  <c r="L182" i="87"/>
  <c r="K182" i="87"/>
  <c r="J182" i="87"/>
  <c r="I182" i="87"/>
  <c r="H182" i="87"/>
  <c r="G182" i="87"/>
  <c r="F182" i="87"/>
  <c r="E182" i="87"/>
  <c r="D182" i="87"/>
  <c r="C182" i="87"/>
  <c r="B182" i="87"/>
  <c r="BA181" i="87"/>
  <c r="AZ181" i="87"/>
  <c r="AY181" i="87"/>
  <c r="AX181" i="87"/>
  <c r="AW181" i="87"/>
  <c r="AV181" i="87"/>
  <c r="AU181" i="87"/>
  <c r="AT181" i="87"/>
  <c r="AS181" i="87"/>
  <c r="AR181" i="87"/>
  <c r="AQ181" i="87"/>
  <c r="AP181" i="87"/>
  <c r="AO181" i="87"/>
  <c r="AN181" i="87"/>
  <c r="AM181" i="87"/>
  <c r="AL181" i="87"/>
  <c r="AK181" i="87"/>
  <c r="AJ181" i="87"/>
  <c r="AI181" i="87"/>
  <c r="AH181" i="87"/>
  <c r="AG181" i="87"/>
  <c r="AF181" i="87"/>
  <c r="AE181" i="87"/>
  <c r="AD181" i="87"/>
  <c r="AC181" i="87"/>
  <c r="AB181" i="87"/>
  <c r="AA181" i="87"/>
  <c r="Z181" i="87"/>
  <c r="Y181" i="87"/>
  <c r="X181" i="87"/>
  <c r="W181" i="87"/>
  <c r="V181" i="87"/>
  <c r="U181" i="87"/>
  <c r="T181" i="87"/>
  <c r="S181" i="87"/>
  <c r="R181" i="87"/>
  <c r="Q181" i="87"/>
  <c r="P181" i="87"/>
  <c r="O181" i="87"/>
  <c r="N181" i="87"/>
  <c r="M181" i="87"/>
  <c r="L181" i="87"/>
  <c r="K181" i="87"/>
  <c r="J181" i="87"/>
  <c r="I181" i="87"/>
  <c r="H181" i="87"/>
  <c r="G181" i="87"/>
  <c r="F181" i="87"/>
  <c r="E181" i="87"/>
  <c r="D181" i="87"/>
  <c r="C181" i="87"/>
  <c r="B181" i="87"/>
  <c r="BA180" i="87"/>
  <c r="AZ180" i="87"/>
  <c r="AY180" i="87"/>
  <c r="AX180" i="87"/>
  <c r="AW180" i="87"/>
  <c r="AV180" i="87"/>
  <c r="AU180" i="87"/>
  <c r="AT180" i="87"/>
  <c r="AS180" i="87"/>
  <c r="AR180" i="87"/>
  <c r="AQ180" i="87"/>
  <c r="AP180" i="87"/>
  <c r="AO180" i="87"/>
  <c r="AN180" i="87"/>
  <c r="AM180" i="87"/>
  <c r="AL180" i="87"/>
  <c r="AK180" i="87"/>
  <c r="AJ180" i="87"/>
  <c r="AI180" i="87"/>
  <c r="AH180" i="87"/>
  <c r="AG180" i="87"/>
  <c r="AF180" i="87"/>
  <c r="AE180" i="87"/>
  <c r="AD180" i="87"/>
  <c r="AC180" i="87"/>
  <c r="AB180" i="87"/>
  <c r="AA180" i="87"/>
  <c r="Z180" i="87"/>
  <c r="Y180" i="87"/>
  <c r="X180" i="87"/>
  <c r="W180" i="87"/>
  <c r="V180" i="87"/>
  <c r="U180" i="87"/>
  <c r="T180" i="87"/>
  <c r="S180" i="87"/>
  <c r="R180" i="87"/>
  <c r="Q180" i="87"/>
  <c r="P180" i="87"/>
  <c r="O180" i="87"/>
  <c r="N180" i="87"/>
  <c r="M180" i="87"/>
  <c r="L180" i="87"/>
  <c r="K180" i="87"/>
  <c r="J180" i="87"/>
  <c r="I180" i="87"/>
  <c r="H180" i="87"/>
  <c r="G180" i="87"/>
  <c r="F180" i="87"/>
  <c r="E180" i="87"/>
  <c r="D180" i="87"/>
  <c r="C180" i="87"/>
  <c r="B180" i="87"/>
  <c r="BA179" i="87"/>
  <c r="AZ179" i="87"/>
  <c r="AY179" i="87"/>
  <c r="AX179" i="87"/>
  <c r="AW179" i="87"/>
  <c r="AV179" i="87"/>
  <c r="AU179" i="87"/>
  <c r="AT179" i="87"/>
  <c r="AS179" i="87"/>
  <c r="AR179" i="87"/>
  <c r="AQ179" i="87"/>
  <c r="AP179" i="87"/>
  <c r="AO179" i="87"/>
  <c r="AN179" i="87"/>
  <c r="AM179" i="87"/>
  <c r="AL179" i="87"/>
  <c r="AK179" i="87"/>
  <c r="AJ179" i="87"/>
  <c r="AI179" i="87"/>
  <c r="AH179" i="87"/>
  <c r="AG179" i="87"/>
  <c r="AF179" i="87"/>
  <c r="AE179" i="87"/>
  <c r="AD179" i="87"/>
  <c r="AC179" i="87"/>
  <c r="AB179" i="87"/>
  <c r="AA179" i="87"/>
  <c r="Z179" i="87"/>
  <c r="Y179" i="87"/>
  <c r="X179" i="87"/>
  <c r="W179" i="87"/>
  <c r="V179" i="87"/>
  <c r="U179" i="87"/>
  <c r="T179" i="87"/>
  <c r="S179" i="87"/>
  <c r="R179" i="87"/>
  <c r="Q179" i="87"/>
  <c r="P179" i="87"/>
  <c r="O179" i="87"/>
  <c r="N179" i="87"/>
  <c r="M179" i="87"/>
  <c r="L179" i="87"/>
  <c r="K179" i="87"/>
  <c r="J179" i="87"/>
  <c r="I179" i="87"/>
  <c r="H179" i="87"/>
  <c r="G179" i="87"/>
  <c r="F179" i="87"/>
  <c r="E179" i="87"/>
  <c r="D179" i="87"/>
  <c r="C179" i="87"/>
  <c r="B179" i="87"/>
  <c r="BA178" i="87"/>
  <c r="AZ178" i="87"/>
  <c r="AY178" i="87"/>
  <c r="AX178" i="87"/>
  <c r="AW178" i="87"/>
  <c r="AV178" i="87"/>
  <c r="AU178" i="87"/>
  <c r="AT178" i="87"/>
  <c r="AS178" i="87"/>
  <c r="AR178" i="87"/>
  <c r="AQ178" i="87"/>
  <c r="AP178" i="87"/>
  <c r="AO178" i="87"/>
  <c r="AN178" i="87"/>
  <c r="AM178" i="87"/>
  <c r="AL178" i="87"/>
  <c r="AK178" i="87"/>
  <c r="AJ178" i="87"/>
  <c r="AI178" i="87"/>
  <c r="AH178" i="87"/>
  <c r="AG178" i="87"/>
  <c r="AF178" i="87"/>
  <c r="AE178" i="87"/>
  <c r="AD178" i="87"/>
  <c r="AC178" i="87"/>
  <c r="AB178" i="87"/>
  <c r="AA178" i="87"/>
  <c r="Z178" i="87"/>
  <c r="Y178" i="87"/>
  <c r="X178" i="87"/>
  <c r="W178" i="87"/>
  <c r="V178" i="87"/>
  <c r="U178" i="87"/>
  <c r="T178" i="87"/>
  <c r="S178" i="87"/>
  <c r="R178" i="87"/>
  <c r="Q178" i="87"/>
  <c r="P178" i="87"/>
  <c r="O178" i="87"/>
  <c r="N178" i="87"/>
  <c r="M178" i="87"/>
  <c r="L178" i="87"/>
  <c r="K178" i="87"/>
  <c r="J178" i="87"/>
  <c r="I178" i="87"/>
  <c r="H178" i="87"/>
  <c r="G178" i="87"/>
  <c r="F178" i="87"/>
  <c r="E178" i="87"/>
  <c r="D178" i="87"/>
  <c r="C178" i="87"/>
  <c r="B178" i="87"/>
  <c r="BA177" i="87"/>
  <c r="AZ177" i="87"/>
  <c r="AY177" i="87"/>
  <c r="AX177" i="87"/>
  <c r="AW177" i="87"/>
  <c r="AV177" i="87"/>
  <c r="AU177" i="87"/>
  <c r="AT177" i="87"/>
  <c r="AS177" i="87"/>
  <c r="AR177" i="87"/>
  <c r="AQ177" i="87"/>
  <c r="AP177" i="87"/>
  <c r="AO177" i="87"/>
  <c r="AN177" i="87"/>
  <c r="AM177" i="87"/>
  <c r="AL177" i="87"/>
  <c r="AK177" i="87"/>
  <c r="AJ177" i="87"/>
  <c r="AI177" i="87"/>
  <c r="AH177" i="87"/>
  <c r="AG177" i="87"/>
  <c r="AF177" i="87"/>
  <c r="AE177" i="87"/>
  <c r="AD177" i="87"/>
  <c r="AC177" i="87"/>
  <c r="AB177" i="87"/>
  <c r="AA177" i="87"/>
  <c r="Z177" i="87"/>
  <c r="Y177" i="87"/>
  <c r="X177" i="87"/>
  <c r="W177" i="87"/>
  <c r="V177" i="87"/>
  <c r="U177" i="87"/>
  <c r="T177" i="87"/>
  <c r="S177" i="87"/>
  <c r="R177" i="87"/>
  <c r="Q177" i="87"/>
  <c r="P177" i="87"/>
  <c r="O177" i="87"/>
  <c r="N177" i="87"/>
  <c r="M177" i="87"/>
  <c r="L177" i="87"/>
  <c r="K177" i="87"/>
  <c r="J177" i="87"/>
  <c r="I177" i="87"/>
  <c r="H177" i="87"/>
  <c r="G177" i="87"/>
  <c r="F177" i="87"/>
  <c r="E177" i="87"/>
  <c r="D177" i="87"/>
  <c r="C177" i="87"/>
  <c r="B177" i="87"/>
  <c r="BA176" i="87"/>
  <c r="AZ176" i="87"/>
  <c r="AY176" i="87"/>
  <c r="AX176" i="87"/>
  <c r="AW176" i="87"/>
  <c r="AV176" i="87"/>
  <c r="AU176" i="87"/>
  <c r="AT176" i="87"/>
  <c r="AS176" i="87"/>
  <c r="AR176" i="87"/>
  <c r="AQ176" i="87"/>
  <c r="AP176" i="87"/>
  <c r="AO176" i="87"/>
  <c r="AN176" i="87"/>
  <c r="AM176" i="87"/>
  <c r="AL176" i="87"/>
  <c r="AK176" i="87"/>
  <c r="AJ176" i="87"/>
  <c r="AI176" i="87"/>
  <c r="AH176" i="87"/>
  <c r="AG176" i="87"/>
  <c r="AF176" i="87"/>
  <c r="AE176" i="87"/>
  <c r="AD176" i="87"/>
  <c r="AC176" i="87"/>
  <c r="AB176" i="87"/>
  <c r="AA176" i="87"/>
  <c r="Z176" i="87"/>
  <c r="Y176" i="87"/>
  <c r="X176" i="87"/>
  <c r="W176" i="87"/>
  <c r="V176" i="87"/>
  <c r="U176" i="87"/>
  <c r="T176" i="87"/>
  <c r="S176" i="87"/>
  <c r="R176" i="87"/>
  <c r="Q176" i="87"/>
  <c r="P176" i="87"/>
  <c r="O176" i="87"/>
  <c r="N176" i="87"/>
  <c r="M176" i="87"/>
  <c r="L176" i="87"/>
  <c r="K176" i="87"/>
  <c r="J176" i="87"/>
  <c r="I176" i="87"/>
  <c r="H176" i="87"/>
  <c r="G176" i="87"/>
  <c r="F176" i="87"/>
  <c r="E176" i="87"/>
  <c r="D176" i="87"/>
  <c r="C176" i="87"/>
  <c r="B176" i="87"/>
  <c r="BA175" i="87"/>
  <c r="AZ175" i="87"/>
  <c r="AY175" i="87"/>
  <c r="AX175" i="87"/>
  <c r="AW175" i="87"/>
  <c r="AV175" i="87"/>
  <c r="AU175" i="87"/>
  <c r="AT175" i="87"/>
  <c r="AS175" i="87"/>
  <c r="AR175" i="87"/>
  <c r="AQ175" i="87"/>
  <c r="AP175" i="87"/>
  <c r="AO175" i="87"/>
  <c r="AN175" i="87"/>
  <c r="AM175" i="87"/>
  <c r="AL175" i="87"/>
  <c r="AK175" i="87"/>
  <c r="AJ175" i="87"/>
  <c r="AI175" i="87"/>
  <c r="AH175" i="87"/>
  <c r="AG175" i="87"/>
  <c r="AF175" i="87"/>
  <c r="AE175" i="87"/>
  <c r="AD175" i="87"/>
  <c r="AC175" i="87"/>
  <c r="AB175" i="87"/>
  <c r="AA175" i="87"/>
  <c r="Z175" i="87"/>
  <c r="Y175" i="87"/>
  <c r="X175" i="87"/>
  <c r="W175" i="87"/>
  <c r="V175" i="87"/>
  <c r="U175" i="87"/>
  <c r="T175" i="87"/>
  <c r="S175" i="87"/>
  <c r="R175" i="87"/>
  <c r="Q175" i="87"/>
  <c r="P175" i="87"/>
  <c r="O175" i="87"/>
  <c r="N175" i="87"/>
  <c r="M175" i="87"/>
  <c r="L175" i="87"/>
  <c r="K175" i="87"/>
  <c r="J175" i="87"/>
  <c r="I175" i="87"/>
  <c r="H175" i="87"/>
  <c r="G175" i="87"/>
  <c r="F175" i="87"/>
  <c r="E175" i="87"/>
  <c r="D175" i="87"/>
  <c r="C175" i="87"/>
  <c r="B175" i="87"/>
  <c r="BA174" i="87"/>
  <c r="AZ174" i="87"/>
  <c r="AY174" i="87"/>
  <c r="AX174" i="87"/>
  <c r="AW174" i="87"/>
  <c r="AV174" i="87"/>
  <c r="AU174" i="87"/>
  <c r="AT174" i="87"/>
  <c r="AS174" i="87"/>
  <c r="AR174" i="87"/>
  <c r="AQ174" i="87"/>
  <c r="AP174" i="87"/>
  <c r="AO174" i="87"/>
  <c r="AN174" i="87"/>
  <c r="AM174" i="87"/>
  <c r="AL174" i="87"/>
  <c r="AK174" i="87"/>
  <c r="AJ174" i="87"/>
  <c r="AI174" i="87"/>
  <c r="AH174" i="87"/>
  <c r="AG174" i="87"/>
  <c r="AF174" i="87"/>
  <c r="AE174" i="87"/>
  <c r="AD174" i="87"/>
  <c r="AC174" i="87"/>
  <c r="AB174" i="87"/>
  <c r="AA174" i="87"/>
  <c r="Z174" i="87"/>
  <c r="Y174" i="87"/>
  <c r="X174" i="87"/>
  <c r="W174" i="87"/>
  <c r="V174" i="87"/>
  <c r="U174" i="87"/>
  <c r="T174" i="87"/>
  <c r="S174" i="87"/>
  <c r="R174" i="87"/>
  <c r="Q174" i="87"/>
  <c r="P174" i="87"/>
  <c r="O174" i="87"/>
  <c r="N174" i="87"/>
  <c r="M174" i="87"/>
  <c r="L174" i="87"/>
  <c r="K174" i="87"/>
  <c r="J174" i="87"/>
  <c r="I174" i="87"/>
  <c r="H174" i="87"/>
  <c r="G174" i="87"/>
  <c r="F174" i="87"/>
  <c r="E174" i="87"/>
  <c r="D174" i="87"/>
  <c r="C174" i="87"/>
  <c r="B174" i="87"/>
  <c r="BA173" i="87"/>
  <c r="AZ173" i="87"/>
  <c r="AY173" i="87"/>
  <c r="AX173" i="87"/>
  <c r="AW173" i="87"/>
  <c r="AV173" i="87"/>
  <c r="AU173" i="87"/>
  <c r="AT173" i="87"/>
  <c r="AS173" i="87"/>
  <c r="AR173" i="87"/>
  <c r="AQ173" i="87"/>
  <c r="AP173" i="87"/>
  <c r="AO173" i="87"/>
  <c r="AN173" i="87"/>
  <c r="AM173" i="87"/>
  <c r="AL173" i="87"/>
  <c r="AK173" i="87"/>
  <c r="AJ173" i="87"/>
  <c r="AI173" i="87"/>
  <c r="AH173" i="87"/>
  <c r="AG173" i="87"/>
  <c r="AF173" i="87"/>
  <c r="AE173" i="87"/>
  <c r="AD173" i="87"/>
  <c r="AC173" i="87"/>
  <c r="AB173" i="87"/>
  <c r="AA173" i="87"/>
  <c r="Z173" i="87"/>
  <c r="Y173" i="87"/>
  <c r="X173" i="87"/>
  <c r="W173" i="87"/>
  <c r="V173" i="87"/>
  <c r="U173" i="87"/>
  <c r="T173" i="87"/>
  <c r="S173" i="87"/>
  <c r="R173" i="87"/>
  <c r="Q173" i="87"/>
  <c r="P173" i="87"/>
  <c r="O173" i="87"/>
  <c r="N173" i="87"/>
  <c r="M173" i="87"/>
  <c r="L173" i="87"/>
  <c r="K173" i="87"/>
  <c r="J173" i="87"/>
  <c r="I173" i="87"/>
  <c r="H173" i="87"/>
  <c r="G173" i="87"/>
  <c r="F173" i="87"/>
  <c r="E173" i="87"/>
  <c r="D173" i="87"/>
  <c r="C173" i="87"/>
  <c r="B173" i="87"/>
  <c r="BA172" i="87"/>
  <c r="AZ172" i="87"/>
  <c r="AY172" i="87"/>
  <c r="AX172" i="87"/>
  <c r="AW172" i="87"/>
  <c r="AV172" i="87"/>
  <c r="AU172" i="87"/>
  <c r="AT172" i="87"/>
  <c r="AS172" i="87"/>
  <c r="AR172" i="87"/>
  <c r="AQ172" i="87"/>
  <c r="AP172" i="87"/>
  <c r="AO172" i="87"/>
  <c r="AN172" i="87"/>
  <c r="AM172" i="87"/>
  <c r="AL172" i="87"/>
  <c r="AK172" i="87"/>
  <c r="AJ172" i="87"/>
  <c r="AI172" i="87"/>
  <c r="AH172" i="87"/>
  <c r="AG172" i="87"/>
  <c r="AF172" i="87"/>
  <c r="AE172" i="87"/>
  <c r="AD172" i="87"/>
  <c r="AC172" i="87"/>
  <c r="AB172" i="87"/>
  <c r="AA172" i="87"/>
  <c r="Z172" i="87"/>
  <c r="Y172" i="87"/>
  <c r="X172" i="87"/>
  <c r="W172" i="87"/>
  <c r="V172" i="87"/>
  <c r="U172" i="87"/>
  <c r="T172" i="87"/>
  <c r="S172" i="87"/>
  <c r="R172" i="87"/>
  <c r="Q172" i="87"/>
  <c r="P172" i="87"/>
  <c r="O172" i="87"/>
  <c r="N172" i="87"/>
  <c r="M172" i="87"/>
  <c r="L172" i="87"/>
  <c r="K172" i="87"/>
  <c r="J172" i="87"/>
  <c r="I172" i="87"/>
  <c r="H172" i="87"/>
  <c r="G172" i="87"/>
  <c r="F172" i="87"/>
  <c r="E172" i="87"/>
  <c r="D172" i="87"/>
  <c r="C172" i="87"/>
  <c r="B172" i="87"/>
  <c r="BA171" i="87"/>
  <c r="AZ171" i="87"/>
  <c r="AY171" i="87"/>
  <c r="AX171" i="87"/>
  <c r="AW171" i="87"/>
  <c r="AV171" i="87"/>
  <c r="AU171" i="87"/>
  <c r="AT171" i="87"/>
  <c r="AS171" i="87"/>
  <c r="AR171" i="87"/>
  <c r="AQ171" i="87"/>
  <c r="AP171" i="87"/>
  <c r="AO171" i="87"/>
  <c r="AN171" i="87"/>
  <c r="AM171" i="87"/>
  <c r="AL171" i="87"/>
  <c r="AK171" i="87"/>
  <c r="AJ171" i="87"/>
  <c r="AI171" i="87"/>
  <c r="AH171" i="87"/>
  <c r="AG171" i="87"/>
  <c r="AF171" i="87"/>
  <c r="AE171" i="87"/>
  <c r="AD171" i="87"/>
  <c r="AC171" i="87"/>
  <c r="AB171" i="87"/>
  <c r="AA171" i="87"/>
  <c r="Z171" i="87"/>
  <c r="Y171" i="87"/>
  <c r="X171" i="87"/>
  <c r="W171" i="87"/>
  <c r="V171" i="87"/>
  <c r="U171" i="87"/>
  <c r="T171" i="87"/>
  <c r="S171" i="87"/>
  <c r="R171" i="87"/>
  <c r="Q171" i="87"/>
  <c r="P171" i="87"/>
  <c r="O171" i="87"/>
  <c r="N171" i="87"/>
  <c r="M171" i="87"/>
  <c r="L171" i="87"/>
  <c r="K171" i="87"/>
  <c r="J171" i="87"/>
  <c r="I171" i="87"/>
  <c r="H171" i="87"/>
  <c r="G171" i="87"/>
  <c r="F171" i="87"/>
  <c r="E171" i="87"/>
  <c r="D171" i="87"/>
  <c r="C171" i="87"/>
  <c r="B171" i="87"/>
  <c r="BA170" i="87"/>
  <c r="AZ170" i="87"/>
  <c r="AY170" i="87"/>
  <c r="AX170" i="87"/>
  <c r="AW170" i="87"/>
  <c r="AV170" i="87"/>
  <c r="AU170" i="87"/>
  <c r="AT170" i="87"/>
  <c r="AS170" i="87"/>
  <c r="AR170" i="87"/>
  <c r="AQ170" i="87"/>
  <c r="AP170" i="87"/>
  <c r="AO170" i="87"/>
  <c r="AN170" i="87"/>
  <c r="AM170" i="87"/>
  <c r="AL170" i="87"/>
  <c r="AK170" i="87"/>
  <c r="AJ170" i="87"/>
  <c r="AI170" i="87"/>
  <c r="AH170" i="87"/>
  <c r="AG170" i="87"/>
  <c r="AF170" i="87"/>
  <c r="AE170" i="87"/>
  <c r="AD170" i="87"/>
  <c r="AC170" i="87"/>
  <c r="AB170" i="87"/>
  <c r="AA170" i="87"/>
  <c r="Z170" i="87"/>
  <c r="Y170" i="87"/>
  <c r="X170" i="87"/>
  <c r="W170" i="87"/>
  <c r="V170" i="87"/>
  <c r="U170" i="87"/>
  <c r="T170" i="87"/>
  <c r="S170" i="87"/>
  <c r="R170" i="87"/>
  <c r="Q170" i="87"/>
  <c r="P170" i="87"/>
  <c r="O170" i="87"/>
  <c r="N170" i="87"/>
  <c r="M170" i="87"/>
  <c r="L170" i="87"/>
  <c r="K170" i="87"/>
  <c r="J170" i="87"/>
  <c r="I170" i="87"/>
  <c r="H170" i="87"/>
  <c r="G170" i="87"/>
  <c r="F170" i="87"/>
  <c r="E170" i="87"/>
  <c r="D170" i="87"/>
  <c r="C170" i="87"/>
  <c r="B170" i="87"/>
  <c r="BA169" i="87"/>
  <c r="AZ169" i="87"/>
  <c r="AY169" i="87"/>
  <c r="AX169" i="87"/>
  <c r="AW169" i="87"/>
  <c r="AV169" i="87"/>
  <c r="AU169" i="87"/>
  <c r="AT169" i="87"/>
  <c r="AS169" i="87"/>
  <c r="AR169" i="87"/>
  <c r="AQ169" i="87"/>
  <c r="AP169" i="87"/>
  <c r="AO169" i="87"/>
  <c r="AN169" i="87"/>
  <c r="AM169" i="87"/>
  <c r="AL169" i="87"/>
  <c r="AK169" i="87"/>
  <c r="AJ169" i="87"/>
  <c r="AI169" i="87"/>
  <c r="AH169" i="87"/>
  <c r="AG169" i="87"/>
  <c r="AF169" i="87"/>
  <c r="AE169" i="87"/>
  <c r="AD169" i="87"/>
  <c r="AC169" i="87"/>
  <c r="AB169" i="87"/>
  <c r="AA169" i="87"/>
  <c r="Z169" i="87"/>
  <c r="Y169" i="87"/>
  <c r="X169" i="87"/>
  <c r="W169" i="87"/>
  <c r="V169" i="87"/>
  <c r="U169" i="87"/>
  <c r="T169" i="87"/>
  <c r="S169" i="87"/>
  <c r="R169" i="87"/>
  <c r="Q169" i="87"/>
  <c r="P169" i="87"/>
  <c r="O169" i="87"/>
  <c r="N169" i="87"/>
  <c r="M169" i="87"/>
  <c r="L169" i="87"/>
  <c r="K169" i="87"/>
  <c r="J169" i="87"/>
  <c r="I169" i="87"/>
  <c r="H169" i="87"/>
  <c r="G169" i="87"/>
  <c r="F169" i="87"/>
  <c r="E169" i="87"/>
  <c r="D169" i="87"/>
  <c r="C169" i="87"/>
  <c r="B169" i="87"/>
  <c r="BA168" i="87"/>
  <c r="AZ168" i="87"/>
  <c r="AY168" i="87"/>
  <c r="AX168" i="87"/>
  <c r="AW168" i="87"/>
  <c r="AV168" i="87"/>
  <c r="AU168" i="87"/>
  <c r="AT168" i="87"/>
  <c r="AS168" i="87"/>
  <c r="AR168" i="87"/>
  <c r="AQ168" i="87"/>
  <c r="AP168" i="87"/>
  <c r="AO168" i="87"/>
  <c r="AN168" i="87"/>
  <c r="AM168" i="87"/>
  <c r="AL168" i="87"/>
  <c r="AK168" i="87"/>
  <c r="AJ168" i="87"/>
  <c r="AI168" i="87"/>
  <c r="AH168" i="87"/>
  <c r="AG168" i="87"/>
  <c r="AF168" i="87"/>
  <c r="AE168" i="87"/>
  <c r="AD168" i="87"/>
  <c r="AC168" i="87"/>
  <c r="AB168" i="87"/>
  <c r="AA168" i="87"/>
  <c r="Z168" i="87"/>
  <c r="Y168" i="87"/>
  <c r="X168" i="87"/>
  <c r="W168" i="87"/>
  <c r="V168" i="87"/>
  <c r="U168" i="87"/>
  <c r="T168" i="87"/>
  <c r="S168" i="87"/>
  <c r="R168" i="87"/>
  <c r="Q168" i="87"/>
  <c r="P168" i="87"/>
  <c r="O168" i="87"/>
  <c r="N168" i="87"/>
  <c r="M168" i="87"/>
  <c r="L168" i="87"/>
  <c r="K168" i="87"/>
  <c r="J168" i="87"/>
  <c r="I168" i="87"/>
  <c r="H168" i="87"/>
  <c r="G168" i="87"/>
  <c r="F168" i="87"/>
  <c r="E168" i="87"/>
  <c r="D168" i="87"/>
  <c r="C168" i="87"/>
  <c r="B168" i="87"/>
  <c r="BA167" i="87"/>
  <c r="AZ167" i="87"/>
  <c r="AY167" i="87"/>
  <c r="AX167" i="87"/>
  <c r="AW167" i="87"/>
  <c r="AV167" i="87"/>
  <c r="AU167" i="87"/>
  <c r="AT167" i="87"/>
  <c r="AS167" i="87"/>
  <c r="AR167" i="87"/>
  <c r="AQ167" i="87"/>
  <c r="AP167" i="87"/>
  <c r="AO167" i="87"/>
  <c r="AN167" i="87"/>
  <c r="AM167" i="87"/>
  <c r="AL167" i="87"/>
  <c r="AK167" i="87"/>
  <c r="AJ167" i="87"/>
  <c r="AI167" i="87"/>
  <c r="AH167" i="87"/>
  <c r="AG167" i="87"/>
  <c r="AF167" i="87"/>
  <c r="AE167" i="87"/>
  <c r="AD167" i="87"/>
  <c r="AC167" i="87"/>
  <c r="AB167" i="87"/>
  <c r="AA167" i="87"/>
  <c r="Z167" i="87"/>
  <c r="Y167" i="87"/>
  <c r="X167" i="87"/>
  <c r="W167" i="87"/>
  <c r="V167" i="87"/>
  <c r="U167" i="87"/>
  <c r="T167" i="87"/>
  <c r="S167" i="87"/>
  <c r="R167" i="87"/>
  <c r="Q167" i="87"/>
  <c r="P167" i="87"/>
  <c r="O167" i="87"/>
  <c r="N167" i="87"/>
  <c r="M167" i="87"/>
  <c r="L167" i="87"/>
  <c r="K167" i="87"/>
  <c r="J167" i="87"/>
  <c r="I167" i="87"/>
  <c r="H167" i="87"/>
  <c r="G167" i="87"/>
  <c r="F167" i="87"/>
  <c r="E167" i="87"/>
  <c r="D167" i="87"/>
  <c r="C167" i="87"/>
  <c r="B167" i="87"/>
  <c r="BA166" i="87"/>
  <c r="AZ166" i="87"/>
  <c r="AY166" i="87"/>
  <c r="AX166" i="87"/>
  <c r="AW166" i="87"/>
  <c r="AV166" i="87"/>
  <c r="AU166" i="87"/>
  <c r="AT166" i="87"/>
  <c r="AS166" i="87"/>
  <c r="AR166" i="87"/>
  <c r="AQ166" i="87"/>
  <c r="AP166" i="87"/>
  <c r="AO166" i="87"/>
  <c r="AN166" i="87"/>
  <c r="AM166" i="87"/>
  <c r="AL166" i="87"/>
  <c r="AK166" i="87"/>
  <c r="AJ166" i="87"/>
  <c r="AI166" i="87"/>
  <c r="AH166" i="87"/>
  <c r="AG166" i="87"/>
  <c r="AF166" i="87"/>
  <c r="AE166" i="87"/>
  <c r="AD166" i="87"/>
  <c r="AC166" i="87"/>
  <c r="AB166" i="87"/>
  <c r="AA166" i="87"/>
  <c r="Z166" i="87"/>
  <c r="Y166" i="87"/>
  <c r="X166" i="87"/>
  <c r="W166" i="87"/>
  <c r="V166" i="87"/>
  <c r="U166" i="87"/>
  <c r="T166" i="87"/>
  <c r="S166" i="87"/>
  <c r="R166" i="87"/>
  <c r="Q166" i="87"/>
  <c r="P166" i="87"/>
  <c r="O166" i="87"/>
  <c r="N166" i="87"/>
  <c r="M166" i="87"/>
  <c r="L166" i="87"/>
  <c r="K166" i="87"/>
  <c r="J166" i="87"/>
  <c r="I166" i="87"/>
  <c r="H166" i="87"/>
  <c r="G166" i="87"/>
  <c r="F166" i="87"/>
  <c r="E166" i="87"/>
  <c r="D166" i="87"/>
  <c r="C166" i="87"/>
  <c r="B166" i="87"/>
  <c r="BA165" i="87"/>
  <c r="AZ165" i="87"/>
  <c r="AY165" i="87"/>
  <c r="AX165" i="87"/>
  <c r="AW165" i="87"/>
  <c r="AV165" i="87"/>
  <c r="AU165" i="87"/>
  <c r="AT165" i="87"/>
  <c r="AS165" i="87"/>
  <c r="AR165" i="87"/>
  <c r="AQ165" i="87"/>
  <c r="AP165" i="87"/>
  <c r="AO165" i="87"/>
  <c r="AN165" i="87"/>
  <c r="AM165" i="87"/>
  <c r="AL165" i="87"/>
  <c r="AK165" i="87"/>
  <c r="AJ165" i="87"/>
  <c r="AI165" i="87"/>
  <c r="AH165" i="87"/>
  <c r="AG165" i="87"/>
  <c r="AF165" i="87"/>
  <c r="AE165" i="87"/>
  <c r="AD165" i="87"/>
  <c r="AC165" i="87"/>
  <c r="AB165" i="87"/>
  <c r="AA165" i="87"/>
  <c r="Z165" i="87"/>
  <c r="Y165" i="87"/>
  <c r="X165" i="87"/>
  <c r="W165" i="87"/>
  <c r="V165" i="87"/>
  <c r="U165" i="87"/>
  <c r="T165" i="87"/>
  <c r="S165" i="87"/>
  <c r="R165" i="87"/>
  <c r="Q165" i="87"/>
  <c r="P165" i="87"/>
  <c r="O165" i="87"/>
  <c r="N165" i="87"/>
  <c r="M165" i="87"/>
  <c r="L165" i="87"/>
  <c r="K165" i="87"/>
  <c r="J165" i="87"/>
  <c r="I165" i="87"/>
  <c r="H165" i="87"/>
  <c r="G165" i="87"/>
  <c r="F165" i="87"/>
  <c r="E165" i="87"/>
  <c r="D165" i="87"/>
  <c r="C165" i="87"/>
  <c r="B165" i="87"/>
  <c r="BA164" i="87"/>
  <c r="AZ164" i="87"/>
  <c r="AY164" i="87"/>
  <c r="AX164" i="87"/>
  <c r="AW164" i="87"/>
  <c r="AV164" i="87"/>
  <c r="AU164" i="87"/>
  <c r="AT164" i="87"/>
  <c r="AS164" i="87"/>
  <c r="AR164" i="87"/>
  <c r="AQ164" i="87"/>
  <c r="AP164" i="87"/>
  <c r="AO164" i="87"/>
  <c r="AN164" i="87"/>
  <c r="AM164" i="87"/>
  <c r="AL164" i="87"/>
  <c r="AK164" i="87"/>
  <c r="AJ164" i="87"/>
  <c r="AI164" i="87"/>
  <c r="AH164" i="87"/>
  <c r="AG164" i="87"/>
  <c r="AF164" i="87"/>
  <c r="AE164" i="87"/>
  <c r="AD164" i="87"/>
  <c r="AC164" i="87"/>
  <c r="AB164" i="87"/>
  <c r="AA164" i="87"/>
  <c r="Z164" i="87"/>
  <c r="Y164" i="87"/>
  <c r="X164" i="87"/>
  <c r="W164" i="87"/>
  <c r="V164" i="87"/>
  <c r="U164" i="87"/>
  <c r="T164" i="87"/>
  <c r="S164" i="87"/>
  <c r="R164" i="87"/>
  <c r="Q164" i="87"/>
  <c r="P164" i="87"/>
  <c r="O164" i="87"/>
  <c r="N164" i="87"/>
  <c r="M164" i="87"/>
  <c r="L164" i="87"/>
  <c r="K164" i="87"/>
  <c r="J164" i="87"/>
  <c r="I164" i="87"/>
  <c r="H164" i="87"/>
  <c r="G164" i="87"/>
  <c r="F164" i="87"/>
  <c r="E164" i="87"/>
  <c r="D164" i="87"/>
  <c r="C164" i="87"/>
  <c r="B164" i="87"/>
  <c r="BA163" i="87"/>
  <c r="AZ163" i="87"/>
  <c r="AY163" i="87"/>
  <c r="AX163" i="87"/>
  <c r="AW163" i="87"/>
  <c r="AV163" i="87"/>
  <c r="AU163" i="87"/>
  <c r="AT163" i="87"/>
  <c r="AS163" i="87"/>
  <c r="AR163" i="87"/>
  <c r="AQ163" i="87"/>
  <c r="AP163" i="87"/>
  <c r="AO163" i="87"/>
  <c r="AN163" i="87"/>
  <c r="AM163" i="87"/>
  <c r="AL163" i="87"/>
  <c r="AK163" i="87"/>
  <c r="AJ163" i="87"/>
  <c r="AI163" i="87"/>
  <c r="AH163" i="87"/>
  <c r="AG163" i="87"/>
  <c r="AF163" i="87"/>
  <c r="AE163" i="87"/>
  <c r="AD163" i="87"/>
  <c r="AC163" i="87"/>
  <c r="AB163" i="87"/>
  <c r="AA163" i="87"/>
  <c r="Z163" i="87"/>
  <c r="Y163" i="87"/>
  <c r="X163" i="87"/>
  <c r="W163" i="87"/>
  <c r="V163" i="87"/>
  <c r="U163" i="87"/>
  <c r="T163" i="87"/>
  <c r="S163" i="87"/>
  <c r="R163" i="87"/>
  <c r="Q163" i="87"/>
  <c r="P163" i="87"/>
  <c r="O163" i="87"/>
  <c r="N163" i="87"/>
  <c r="M163" i="87"/>
  <c r="L163" i="87"/>
  <c r="K163" i="87"/>
  <c r="J163" i="87"/>
  <c r="I163" i="87"/>
  <c r="H163" i="87"/>
  <c r="G163" i="87"/>
  <c r="F163" i="87"/>
  <c r="E163" i="87"/>
  <c r="D163" i="87"/>
  <c r="C163" i="87"/>
  <c r="B163" i="87"/>
  <c r="BA162" i="87"/>
  <c r="AZ162" i="87"/>
  <c r="AY162" i="87"/>
  <c r="AX162" i="87"/>
  <c r="AW162" i="87"/>
  <c r="AV162" i="87"/>
  <c r="AU162" i="87"/>
  <c r="AT162" i="87"/>
  <c r="AS162" i="87"/>
  <c r="AR162" i="87"/>
  <c r="AQ162" i="87"/>
  <c r="AP162" i="87"/>
  <c r="AO162" i="87"/>
  <c r="AN162" i="87"/>
  <c r="AM162" i="87"/>
  <c r="AL162" i="87"/>
  <c r="AK162" i="87"/>
  <c r="AJ162" i="87"/>
  <c r="AI162" i="87"/>
  <c r="AH162" i="87"/>
  <c r="AG162" i="87"/>
  <c r="AF162" i="87"/>
  <c r="AE162" i="87"/>
  <c r="AD162" i="87"/>
  <c r="AC162" i="87"/>
  <c r="AB162" i="87"/>
  <c r="AA162" i="87"/>
  <c r="Z162" i="87"/>
  <c r="Y162" i="87"/>
  <c r="X162" i="87"/>
  <c r="W162" i="87"/>
  <c r="V162" i="87"/>
  <c r="U162" i="87"/>
  <c r="T162" i="87"/>
  <c r="S162" i="87"/>
  <c r="R162" i="87"/>
  <c r="Q162" i="87"/>
  <c r="P162" i="87"/>
  <c r="O162" i="87"/>
  <c r="N162" i="87"/>
  <c r="M162" i="87"/>
  <c r="L162" i="87"/>
  <c r="K162" i="87"/>
  <c r="J162" i="87"/>
  <c r="I162" i="87"/>
  <c r="H162" i="87"/>
  <c r="G162" i="87"/>
  <c r="F162" i="87"/>
  <c r="E162" i="87"/>
  <c r="D162" i="87"/>
  <c r="C162" i="87"/>
  <c r="B162" i="87"/>
  <c r="BA161" i="87"/>
  <c r="AZ161" i="87"/>
  <c r="AY161" i="87"/>
  <c r="AX161" i="87"/>
  <c r="AW161" i="87"/>
  <c r="AV161" i="87"/>
  <c r="AU161" i="87"/>
  <c r="AT161" i="87"/>
  <c r="AS161" i="87"/>
  <c r="AR161" i="87"/>
  <c r="AQ161" i="87"/>
  <c r="AP161" i="87"/>
  <c r="AO161" i="87"/>
  <c r="AN161" i="87"/>
  <c r="AM161" i="87"/>
  <c r="AL161" i="87"/>
  <c r="AK161" i="87"/>
  <c r="AJ161" i="87"/>
  <c r="AI161" i="87"/>
  <c r="AH161" i="87"/>
  <c r="AG161" i="87"/>
  <c r="AF161" i="87"/>
  <c r="AE161" i="87"/>
  <c r="AD161" i="87"/>
  <c r="AC161" i="87"/>
  <c r="AB161" i="87"/>
  <c r="AA161" i="87"/>
  <c r="Z161" i="87"/>
  <c r="Y161" i="87"/>
  <c r="X161" i="87"/>
  <c r="W161" i="87"/>
  <c r="V161" i="87"/>
  <c r="U161" i="87"/>
  <c r="T161" i="87"/>
  <c r="S161" i="87"/>
  <c r="R161" i="87"/>
  <c r="Q161" i="87"/>
  <c r="P161" i="87"/>
  <c r="O161" i="87"/>
  <c r="N161" i="87"/>
  <c r="M161" i="87"/>
  <c r="L161" i="87"/>
  <c r="K161" i="87"/>
  <c r="J161" i="87"/>
  <c r="I161" i="87"/>
  <c r="H161" i="87"/>
  <c r="G161" i="87"/>
  <c r="F161" i="87"/>
  <c r="E161" i="87"/>
  <c r="D161" i="87"/>
  <c r="C161" i="87"/>
  <c r="B161" i="87"/>
  <c r="BA160" i="87"/>
  <c r="AZ160" i="87"/>
  <c r="AY160" i="87"/>
  <c r="AX160" i="87"/>
  <c r="AW160" i="87"/>
  <c r="AV160" i="87"/>
  <c r="AU160" i="87"/>
  <c r="AT160" i="87"/>
  <c r="AS160" i="87"/>
  <c r="AR160" i="87"/>
  <c r="AQ160" i="87"/>
  <c r="AP160" i="87"/>
  <c r="AO160" i="87"/>
  <c r="AN160" i="87"/>
  <c r="AM160" i="87"/>
  <c r="AL160" i="87"/>
  <c r="AK160" i="87"/>
  <c r="AJ160" i="87"/>
  <c r="AI160" i="87"/>
  <c r="AH160" i="87"/>
  <c r="AG160" i="87"/>
  <c r="AF160" i="87"/>
  <c r="AE160" i="87"/>
  <c r="AD160" i="87"/>
  <c r="AC160" i="87"/>
  <c r="AB160" i="87"/>
  <c r="AA160" i="87"/>
  <c r="Z160" i="87"/>
  <c r="Y160" i="87"/>
  <c r="X160" i="87"/>
  <c r="W160" i="87"/>
  <c r="V160" i="87"/>
  <c r="U160" i="87"/>
  <c r="T160" i="87"/>
  <c r="S160" i="87"/>
  <c r="R160" i="87"/>
  <c r="Q160" i="87"/>
  <c r="P160" i="87"/>
  <c r="O160" i="87"/>
  <c r="N160" i="87"/>
  <c r="M160" i="87"/>
  <c r="L160" i="87"/>
  <c r="K160" i="87"/>
  <c r="J160" i="87"/>
  <c r="I160" i="87"/>
  <c r="H160" i="87"/>
  <c r="G160" i="87"/>
  <c r="F160" i="87"/>
  <c r="E160" i="87"/>
  <c r="D160" i="87"/>
  <c r="C160" i="87"/>
  <c r="B160" i="87"/>
  <c r="BA159" i="87"/>
  <c r="AZ159" i="87"/>
  <c r="AY159" i="87"/>
  <c r="AX159" i="87"/>
  <c r="AW159" i="87"/>
  <c r="AV159" i="87"/>
  <c r="AU159" i="87"/>
  <c r="AT159" i="87"/>
  <c r="AS159" i="87"/>
  <c r="AR159" i="87"/>
  <c r="AQ159" i="87"/>
  <c r="AP159" i="87"/>
  <c r="AO159" i="87"/>
  <c r="AN159" i="87"/>
  <c r="AM159" i="87"/>
  <c r="AL159" i="87"/>
  <c r="AK159" i="87"/>
  <c r="AJ159" i="87"/>
  <c r="AI159" i="87"/>
  <c r="AH159" i="87"/>
  <c r="AG159" i="87"/>
  <c r="AF159" i="87"/>
  <c r="AE159" i="87"/>
  <c r="AD159" i="87"/>
  <c r="AC159" i="87"/>
  <c r="AB159" i="87"/>
  <c r="AA159" i="87"/>
  <c r="Z159" i="87"/>
  <c r="Y159" i="87"/>
  <c r="X159" i="87"/>
  <c r="W159" i="87"/>
  <c r="V159" i="87"/>
  <c r="U159" i="87"/>
  <c r="T159" i="87"/>
  <c r="S159" i="87"/>
  <c r="R159" i="87"/>
  <c r="Q159" i="87"/>
  <c r="P159" i="87"/>
  <c r="O159" i="87"/>
  <c r="N159" i="87"/>
  <c r="M159" i="87"/>
  <c r="L159" i="87"/>
  <c r="K159" i="87"/>
  <c r="J159" i="87"/>
  <c r="I159" i="87"/>
  <c r="H159" i="87"/>
  <c r="G159" i="87"/>
  <c r="F159" i="87"/>
  <c r="E159" i="87"/>
  <c r="D159" i="87"/>
  <c r="C159" i="87"/>
  <c r="B159" i="87"/>
  <c r="BA158" i="87"/>
  <c r="AZ158" i="87"/>
  <c r="AY158" i="87"/>
  <c r="AX158" i="87"/>
  <c r="AW158" i="87"/>
  <c r="AV158" i="87"/>
  <c r="AU158" i="87"/>
  <c r="AT158" i="87"/>
  <c r="AS158" i="87"/>
  <c r="AR158" i="87"/>
  <c r="AQ158" i="87"/>
  <c r="AP158" i="87"/>
  <c r="AO158" i="87"/>
  <c r="AN158" i="87"/>
  <c r="AM158" i="87"/>
  <c r="AL158" i="87"/>
  <c r="AK158" i="87"/>
  <c r="AJ158" i="87"/>
  <c r="AI158" i="87"/>
  <c r="AH158" i="87"/>
  <c r="AG158" i="87"/>
  <c r="AF158" i="87"/>
  <c r="AE158" i="87"/>
  <c r="AD158" i="87"/>
  <c r="AC158" i="87"/>
  <c r="AB158" i="87"/>
  <c r="AA158" i="87"/>
  <c r="Z158" i="87"/>
  <c r="Y158" i="87"/>
  <c r="X158" i="87"/>
  <c r="W158" i="87"/>
  <c r="V158" i="87"/>
  <c r="U158" i="87"/>
  <c r="T158" i="87"/>
  <c r="S158" i="87"/>
  <c r="R158" i="87"/>
  <c r="Q158" i="87"/>
  <c r="P158" i="87"/>
  <c r="O158" i="87"/>
  <c r="N158" i="87"/>
  <c r="M158" i="87"/>
  <c r="L158" i="87"/>
  <c r="K158" i="87"/>
  <c r="J158" i="87"/>
  <c r="I158" i="87"/>
  <c r="H158" i="87"/>
  <c r="G158" i="87"/>
  <c r="F158" i="87"/>
  <c r="E158" i="87"/>
  <c r="D158" i="87"/>
  <c r="C158" i="87"/>
  <c r="B158" i="87"/>
  <c r="BA157" i="87"/>
  <c r="AZ157" i="87"/>
  <c r="AY157" i="87"/>
  <c r="AX157" i="87"/>
  <c r="AW157" i="87"/>
  <c r="AV157" i="87"/>
  <c r="AU157" i="87"/>
  <c r="AT157" i="87"/>
  <c r="AS157" i="87"/>
  <c r="AR157" i="87"/>
  <c r="AQ157" i="87"/>
  <c r="AP157" i="87"/>
  <c r="AO157" i="87"/>
  <c r="AN157" i="87"/>
  <c r="AM157" i="87"/>
  <c r="AL157" i="87"/>
  <c r="AK157" i="87"/>
  <c r="AJ157" i="87"/>
  <c r="AI157" i="87"/>
  <c r="AH157" i="87"/>
  <c r="AG157" i="87"/>
  <c r="AF157" i="87"/>
  <c r="AE157" i="87"/>
  <c r="AD157" i="87"/>
  <c r="AC157" i="87"/>
  <c r="AB157" i="87"/>
  <c r="AA157" i="87"/>
  <c r="Z157" i="87"/>
  <c r="Y157" i="87"/>
  <c r="X157" i="87"/>
  <c r="W157" i="87"/>
  <c r="V157" i="87"/>
  <c r="U157" i="87"/>
  <c r="T157" i="87"/>
  <c r="S157" i="87"/>
  <c r="R157" i="87"/>
  <c r="Q157" i="87"/>
  <c r="P157" i="87"/>
  <c r="O157" i="87"/>
  <c r="N157" i="87"/>
  <c r="M157" i="87"/>
  <c r="L157" i="87"/>
  <c r="K157" i="87"/>
  <c r="J157" i="87"/>
  <c r="I157" i="87"/>
  <c r="H157" i="87"/>
  <c r="G157" i="87"/>
  <c r="F157" i="87"/>
  <c r="E157" i="87"/>
  <c r="D157" i="87"/>
  <c r="C157" i="87"/>
  <c r="B157" i="87"/>
  <c r="BA156" i="87"/>
  <c r="AZ156" i="87"/>
  <c r="AY156" i="87"/>
  <c r="AX156" i="87"/>
  <c r="AW156" i="87"/>
  <c r="AV156" i="87"/>
  <c r="AU156" i="87"/>
  <c r="AT156" i="87"/>
  <c r="AS156" i="87"/>
  <c r="AR156" i="87"/>
  <c r="AQ156" i="87"/>
  <c r="AP156" i="87"/>
  <c r="AO156" i="87"/>
  <c r="AN156" i="87"/>
  <c r="AM156" i="87"/>
  <c r="AL156" i="87"/>
  <c r="AK156" i="87"/>
  <c r="AJ156" i="87"/>
  <c r="AI156" i="87"/>
  <c r="AH156" i="87"/>
  <c r="AG156" i="87"/>
  <c r="AF156" i="87"/>
  <c r="AE156" i="87"/>
  <c r="AD156" i="87"/>
  <c r="AC156" i="87"/>
  <c r="AB156" i="87"/>
  <c r="AA156" i="87"/>
  <c r="Z156" i="87"/>
  <c r="Y156" i="87"/>
  <c r="X156" i="87"/>
  <c r="W156" i="87"/>
  <c r="V156" i="87"/>
  <c r="U156" i="87"/>
  <c r="T156" i="87"/>
  <c r="S156" i="87"/>
  <c r="R156" i="87"/>
  <c r="Q156" i="87"/>
  <c r="P156" i="87"/>
  <c r="O156" i="87"/>
  <c r="N156" i="87"/>
  <c r="M156" i="87"/>
  <c r="L156" i="87"/>
  <c r="K156" i="87"/>
  <c r="J156" i="87"/>
  <c r="I156" i="87"/>
  <c r="H156" i="87"/>
  <c r="G156" i="87"/>
  <c r="F156" i="87"/>
  <c r="E156" i="87"/>
  <c r="D156" i="87"/>
  <c r="C156" i="87"/>
  <c r="B156" i="87"/>
  <c r="BA155" i="87"/>
  <c r="AZ155" i="87"/>
  <c r="AY155" i="87"/>
  <c r="AX155" i="87"/>
  <c r="AW155" i="87"/>
  <c r="AV155" i="87"/>
  <c r="AU155" i="87"/>
  <c r="AT155" i="87"/>
  <c r="AS155" i="87"/>
  <c r="AR155" i="87"/>
  <c r="AQ155" i="87"/>
  <c r="AP155" i="87"/>
  <c r="AO155" i="87"/>
  <c r="AN155" i="87"/>
  <c r="AM155" i="87"/>
  <c r="AL155" i="87"/>
  <c r="AK155" i="87"/>
  <c r="AJ155" i="87"/>
  <c r="AI155" i="87"/>
  <c r="AH155" i="87"/>
  <c r="AG155" i="87"/>
  <c r="AF155" i="87"/>
  <c r="AE155" i="87"/>
  <c r="AD155" i="87"/>
  <c r="AC155" i="87"/>
  <c r="AB155" i="87"/>
  <c r="AA155" i="87"/>
  <c r="Z155" i="87"/>
  <c r="Y155" i="87"/>
  <c r="X155" i="87"/>
  <c r="W155" i="87"/>
  <c r="V155" i="87"/>
  <c r="U155" i="87"/>
  <c r="T155" i="87"/>
  <c r="S155" i="87"/>
  <c r="R155" i="87"/>
  <c r="Q155" i="87"/>
  <c r="P155" i="87"/>
  <c r="O155" i="87"/>
  <c r="N155" i="87"/>
  <c r="M155" i="87"/>
  <c r="L155" i="87"/>
  <c r="K155" i="87"/>
  <c r="J155" i="87"/>
  <c r="I155" i="87"/>
  <c r="H155" i="87"/>
  <c r="G155" i="87"/>
  <c r="F155" i="87"/>
  <c r="E155" i="87"/>
  <c r="D155" i="87"/>
  <c r="C155" i="87"/>
  <c r="B155" i="87"/>
  <c r="BA154" i="87"/>
  <c r="AZ154" i="87"/>
  <c r="AY154" i="87"/>
  <c r="AX154" i="87"/>
  <c r="AW154" i="87"/>
  <c r="AV154" i="87"/>
  <c r="AU154" i="87"/>
  <c r="AT154" i="87"/>
  <c r="AS154" i="87"/>
  <c r="AR154" i="87"/>
  <c r="AQ154" i="87"/>
  <c r="AP154" i="87"/>
  <c r="AO154" i="87"/>
  <c r="AN154" i="87"/>
  <c r="AM154" i="87"/>
  <c r="AL154" i="87"/>
  <c r="AK154" i="87"/>
  <c r="AJ154" i="87"/>
  <c r="AI154" i="87"/>
  <c r="AH154" i="87"/>
  <c r="AG154" i="87"/>
  <c r="AF154" i="87"/>
  <c r="AE154" i="87"/>
  <c r="AD154" i="87"/>
  <c r="AC154" i="87"/>
  <c r="AB154" i="87"/>
  <c r="AA154" i="87"/>
  <c r="Z154" i="87"/>
  <c r="Y154" i="87"/>
  <c r="X154" i="87"/>
  <c r="W154" i="87"/>
  <c r="V154" i="87"/>
  <c r="U154" i="87"/>
  <c r="T154" i="87"/>
  <c r="S154" i="87"/>
  <c r="R154" i="87"/>
  <c r="Q154" i="87"/>
  <c r="P154" i="87"/>
  <c r="O154" i="87"/>
  <c r="N154" i="87"/>
  <c r="M154" i="87"/>
  <c r="L154" i="87"/>
  <c r="K154" i="87"/>
  <c r="J154" i="87"/>
  <c r="I154" i="87"/>
  <c r="H154" i="87"/>
  <c r="G154" i="87"/>
  <c r="F154" i="87"/>
  <c r="E154" i="87"/>
  <c r="D154" i="87"/>
  <c r="C154" i="87"/>
  <c r="B154" i="87"/>
  <c r="BA153" i="87"/>
  <c r="AZ153" i="87"/>
  <c r="AY153" i="87"/>
  <c r="AX153" i="87"/>
  <c r="AW153" i="87"/>
  <c r="AV153" i="87"/>
  <c r="AU153" i="87"/>
  <c r="AT153" i="87"/>
  <c r="AS153" i="87"/>
  <c r="AR153" i="87"/>
  <c r="AQ153" i="87"/>
  <c r="AP153" i="87"/>
  <c r="AO153" i="87"/>
  <c r="AN153" i="87"/>
  <c r="AM153" i="87"/>
  <c r="AL153" i="87"/>
  <c r="AK153" i="87"/>
  <c r="AJ153" i="87"/>
  <c r="AI153" i="87"/>
  <c r="AH153" i="87"/>
  <c r="AG153" i="87"/>
  <c r="AF153" i="87"/>
  <c r="AE153" i="87"/>
  <c r="AD153" i="87"/>
  <c r="AC153" i="87"/>
  <c r="AB153" i="87"/>
  <c r="AA153" i="87"/>
  <c r="Z153" i="87"/>
  <c r="Y153" i="87"/>
  <c r="X153" i="87"/>
  <c r="W153" i="87"/>
  <c r="V153" i="87"/>
  <c r="U153" i="87"/>
  <c r="T153" i="87"/>
  <c r="S153" i="87"/>
  <c r="R153" i="87"/>
  <c r="Q153" i="87"/>
  <c r="P153" i="87"/>
  <c r="O153" i="87"/>
  <c r="N153" i="87"/>
  <c r="M153" i="87"/>
  <c r="L153" i="87"/>
  <c r="K153" i="87"/>
  <c r="J153" i="87"/>
  <c r="I153" i="87"/>
  <c r="H153" i="87"/>
  <c r="G153" i="87"/>
  <c r="F153" i="87"/>
  <c r="E153" i="87"/>
  <c r="D153" i="87"/>
  <c r="C153" i="87"/>
  <c r="B153" i="87"/>
  <c r="BA152" i="87"/>
  <c r="AZ152" i="87"/>
  <c r="AY152" i="87"/>
  <c r="AX152" i="87"/>
  <c r="AW152" i="87"/>
  <c r="AV152" i="87"/>
  <c r="AU152" i="87"/>
  <c r="AT152" i="87"/>
  <c r="AS152" i="87"/>
  <c r="AR152" i="87"/>
  <c r="AQ152" i="87"/>
  <c r="AP152" i="87"/>
  <c r="AO152" i="87"/>
  <c r="AN152" i="87"/>
  <c r="AM152" i="87"/>
  <c r="AL152" i="87"/>
  <c r="AK152" i="87"/>
  <c r="AJ152" i="87"/>
  <c r="AI152" i="87"/>
  <c r="AH152" i="87"/>
  <c r="AG152" i="87"/>
  <c r="AF152" i="87"/>
  <c r="AE152" i="87"/>
  <c r="AD152" i="87"/>
  <c r="AC152" i="87"/>
  <c r="AB152" i="87"/>
  <c r="AA152" i="87"/>
  <c r="Z152" i="87"/>
  <c r="Y152" i="87"/>
  <c r="X152" i="87"/>
  <c r="W152" i="87"/>
  <c r="V152" i="87"/>
  <c r="U152" i="87"/>
  <c r="T152" i="87"/>
  <c r="S152" i="87"/>
  <c r="R152" i="87"/>
  <c r="Q152" i="87"/>
  <c r="P152" i="87"/>
  <c r="O152" i="87"/>
  <c r="N152" i="87"/>
  <c r="M152" i="87"/>
  <c r="L152" i="87"/>
  <c r="K152" i="87"/>
  <c r="J152" i="87"/>
  <c r="I152" i="87"/>
  <c r="H152" i="87"/>
  <c r="G152" i="87"/>
  <c r="F152" i="87"/>
  <c r="E152" i="87"/>
  <c r="D152" i="87"/>
  <c r="C152" i="87"/>
  <c r="B152" i="87"/>
  <c r="BA151" i="87"/>
  <c r="AZ151" i="87"/>
  <c r="AY151" i="87"/>
  <c r="AX151" i="87"/>
  <c r="AW151" i="87"/>
  <c r="AV151" i="87"/>
  <c r="AU151" i="87"/>
  <c r="AT151" i="87"/>
  <c r="AS151" i="87"/>
  <c r="AR151" i="87"/>
  <c r="AQ151" i="87"/>
  <c r="AP151" i="87"/>
  <c r="AO151" i="87"/>
  <c r="AN151" i="87"/>
  <c r="AM151" i="87"/>
  <c r="AL151" i="87"/>
  <c r="AK151" i="87"/>
  <c r="AJ151" i="87"/>
  <c r="AI151" i="87"/>
  <c r="AH151" i="87"/>
  <c r="AG151" i="87"/>
  <c r="AF151" i="87"/>
  <c r="AE151" i="87"/>
  <c r="AD151" i="87"/>
  <c r="AC151" i="87"/>
  <c r="AB151" i="87"/>
  <c r="AA151" i="87"/>
  <c r="Z151" i="87"/>
  <c r="Y151" i="87"/>
  <c r="X151" i="87"/>
  <c r="W151" i="87"/>
  <c r="V151" i="87"/>
  <c r="U151" i="87"/>
  <c r="T151" i="87"/>
  <c r="S151" i="87"/>
  <c r="R151" i="87"/>
  <c r="Q151" i="87"/>
  <c r="P151" i="87"/>
  <c r="O151" i="87"/>
  <c r="N151" i="87"/>
  <c r="M151" i="87"/>
  <c r="L151" i="87"/>
  <c r="K151" i="87"/>
  <c r="J151" i="87"/>
  <c r="I151" i="87"/>
  <c r="H151" i="87"/>
  <c r="G151" i="87"/>
  <c r="F151" i="87"/>
  <c r="E151" i="87"/>
  <c r="D151" i="87"/>
  <c r="C151" i="87"/>
  <c r="B151" i="87"/>
  <c r="BA150" i="87"/>
  <c r="AZ150" i="87"/>
  <c r="AY150" i="87"/>
  <c r="AX150" i="87"/>
  <c r="AW150" i="87"/>
  <c r="AV150" i="87"/>
  <c r="AU150" i="87"/>
  <c r="AT150" i="87"/>
  <c r="AS150" i="87"/>
  <c r="AR150" i="87"/>
  <c r="AQ150" i="87"/>
  <c r="AP150" i="87"/>
  <c r="AO150" i="87"/>
  <c r="AN150" i="87"/>
  <c r="AM150" i="87"/>
  <c r="AL150" i="87"/>
  <c r="AK150" i="87"/>
  <c r="AJ150" i="87"/>
  <c r="AI150" i="87"/>
  <c r="AH150" i="87"/>
  <c r="AG150" i="87"/>
  <c r="AF150" i="87"/>
  <c r="AE150" i="87"/>
  <c r="AD150" i="87"/>
  <c r="AC150" i="87"/>
  <c r="AB150" i="87"/>
  <c r="AA150" i="87"/>
  <c r="Z150" i="87"/>
  <c r="Y150" i="87"/>
  <c r="X150" i="87"/>
  <c r="W150" i="87"/>
  <c r="V150" i="87"/>
  <c r="U150" i="87"/>
  <c r="T150" i="87"/>
  <c r="S150" i="87"/>
  <c r="R150" i="87"/>
  <c r="Q150" i="87"/>
  <c r="P150" i="87"/>
  <c r="O150" i="87"/>
  <c r="N150" i="87"/>
  <c r="M150" i="87"/>
  <c r="L150" i="87"/>
  <c r="K150" i="87"/>
  <c r="J150" i="87"/>
  <c r="I150" i="87"/>
  <c r="H150" i="87"/>
  <c r="G150" i="87"/>
  <c r="F150" i="87"/>
  <c r="E150" i="87"/>
  <c r="D150" i="87"/>
  <c r="C150" i="87"/>
  <c r="B150" i="87"/>
  <c r="BA149" i="87"/>
  <c r="AZ149" i="87"/>
  <c r="AY149" i="87"/>
  <c r="AX149" i="87"/>
  <c r="AW149" i="87"/>
  <c r="AV149" i="87"/>
  <c r="AU149" i="87"/>
  <c r="AT149" i="87"/>
  <c r="AS149" i="87"/>
  <c r="AR149" i="87"/>
  <c r="AQ149" i="87"/>
  <c r="AP149" i="87"/>
  <c r="AO149" i="87"/>
  <c r="AN149" i="87"/>
  <c r="AM149" i="87"/>
  <c r="AL149" i="87"/>
  <c r="AK149" i="87"/>
  <c r="AJ149" i="87"/>
  <c r="AI149" i="87"/>
  <c r="AH149" i="87"/>
  <c r="AG149" i="87"/>
  <c r="AF149" i="87"/>
  <c r="AE149" i="87"/>
  <c r="AD149" i="87"/>
  <c r="AC149" i="87"/>
  <c r="AB149" i="87"/>
  <c r="AA149" i="87"/>
  <c r="Z149" i="87"/>
  <c r="Y149" i="87"/>
  <c r="X149" i="87"/>
  <c r="W149" i="87"/>
  <c r="V149" i="87"/>
  <c r="U149" i="87"/>
  <c r="T149" i="87"/>
  <c r="S149" i="87"/>
  <c r="R149" i="87"/>
  <c r="Q149" i="87"/>
  <c r="P149" i="87"/>
  <c r="O149" i="87"/>
  <c r="N149" i="87"/>
  <c r="M149" i="87"/>
  <c r="L149" i="87"/>
  <c r="K149" i="87"/>
  <c r="J149" i="87"/>
  <c r="I149" i="87"/>
  <c r="H149" i="87"/>
  <c r="G149" i="87"/>
  <c r="F149" i="87"/>
  <c r="E149" i="87"/>
  <c r="D149" i="87"/>
  <c r="C149" i="87"/>
  <c r="B149" i="87"/>
  <c r="BA148" i="87"/>
  <c r="AZ148" i="87"/>
  <c r="AY148" i="87"/>
  <c r="AX148" i="87"/>
  <c r="AW148" i="87"/>
  <c r="AV148" i="87"/>
  <c r="AU148" i="87"/>
  <c r="AT148" i="87"/>
  <c r="AS148" i="87"/>
  <c r="AR148" i="87"/>
  <c r="AQ148" i="87"/>
  <c r="AP148" i="87"/>
  <c r="AO148" i="87"/>
  <c r="AN148" i="87"/>
  <c r="AM148" i="87"/>
  <c r="AL148" i="87"/>
  <c r="AK148" i="87"/>
  <c r="AJ148" i="87"/>
  <c r="AI148" i="87"/>
  <c r="AH148" i="87"/>
  <c r="AG148" i="87"/>
  <c r="AF148" i="87"/>
  <c r="AE148" i="87"/>
  <c r="AD148" i="87"/>
  <c r="AC148" i="87"/>
  <c r="AB148" i="87"/>
  <c r="AA148" i="87"/>
  <c r="Z148" i="87"/>
  <c r="Y148" i="87"/>
  <c r="X148" i="87"/>
  <c r="W148" i="87"/>
  <c r="V148" i="87"/>
  <c r="U148" i="87"/>
  <c r="T148" i="87"/>
  <c r="S148" i="87"/>
  <c r="R148" i="87"/>
  <c r="Q148" i="87"/>
  <c r="P148" i="87"/>
  <c r="O148" i="87"/>
  <c r="N148" i="87"/>
  <c r="M148" i="87"/>
  <c r="L148" i="87"/>
  <c r="K148" i="87"/>
  <c r="J148" i="87"/>
  <c r="I148" i="87"/>
  <c r="H148" i="87"/>
  <c r="G148" i="87"/>
  <c r="F148" i="87"/>
  <c r="E148" i="87"/>
  <c r="D148" i="87"/>
  <c r="C148" i="87"/>
  <c r="B148" i="87"/>
  <c r="BA147" i="87"/>
  <c r="AZ147" i="87"/>
  <c r="AY147" i="87"/>
  <c r="AX147" i="87"/>
  <c r="AW147" i="87"/>
  <c r="AV147" i="87"/>
  <c r="AU147" i="87"/>
  <c r="AT147" i="87"/>
  <c r="AS147" i="87"/>
  <c r="AR147" i="87"/>
  <c r="AQ147" i="87"/>
  <c r="AP147" i="87"/>
  <c r="AO147" i="87"/>
  <c r="AN147" i="87"/>
  <c r="AM147" i="87"/>
  <c r="AL147" i="87"/>
  <c r="AK147" i="87"/>
  <c r="AJ147" i="87"/>
  <c r="AI147" i="87"/>
  <c r="AH147" i="87"/>
  <c r="AG147" i="87"/>
  <c r="AF147" i="87"/>
  <c r="AE147" i="87"/>
  <c r="AD147" i="87"/>
  <c r="AC147" i="87"/>
  <c r="AB147" i="87"/>
  <c r="AA147" i="87"/>
  <c r="Z147" i="87"/>
  <c r="Y147" i="87"/>
  <c r="X147" i="87"/>
  <c r="W147" i="87"/>
  <c r="V147" i="87"/>
  <c r="U147" i="87"/>
  <c r="T147" i="87"/>
  <c r="S147" i="87"/>
  <c r="R147" i="87"/>
  <c r="Q147" i="87"/>
  <c r="P147" i="87"/>
  <c r="O147" i="87"/>
  <c r="N147" i="87"/>
  <c r="M147" i="87"/>
  <c r="L147" i="87"/>
  <c r="K147" i="87"/>
  <c r="J147" i="87"/>
  <c r="I147" i="87"/>
  <c r="H147" i="87"/>
  <c r="G147" i="87"/>
  <c r="F147" i="87"/>
  <c r="E147" i="87"/>
  <c r="D147" i="87"/>
  <c r="C147" i="87"/>
  <c r="B147" i="87"/>
  <c r="BA146" i="87"/>
  <c r="AZ146" i="87"/>
  <c r="AY146" i="87"/>
  <c r="AX146" i="87"/>
  <c r="AW146" i="87"/>
  <c r="AV146" i="87"/>
  <c r="AU146" i="87"/>
  <c r="AT146" i="87"/>
  <c r="AS146" i="87"/>
  <c r="AR146" i="87"/>
  <c r="AQ146" i="87"/>
  <c r="AP146" i="87"/>
  <c r="AO146" i="87"/>
  <c r="AN146" i="87"/>
  <c r="AM146" i="87"/>
  <c r="AL146" i="87"/>
  <c r="AK146" i="87"/>
  <c r="AJ146" i="87"/>
  <c r="AI146" i="87"/>
  <c r="AH146" i="87"/>
  <c r="AG146" i="87"/>
  <c r="AF146" i="87"/>
  <c r="AE146" i="87"/>
  <c r="AD146" i="87"/>
  <c r="AC146" i="87"/>
  <c r="AB146" i="87"/>
  <c r="AA146" i="87"/>
  <c r="Z146" i="87"/>
  <c r="Y146" i="87"/>
  <c r="X146" i="87"/>
  <c r="W146" i="87"/>
  <c r="V146" i="87"/>
  <c r="U146" i="87"/>
  <c r="T146" i="87"/>
  <c r="S146" i="87"/>
  <c r="R146" i="87"/>
  <c r="Q146" i="87"/>
  <c r="P146" i="87"/>
  <c r="O146" i="87"/>
  <c r="N146" i="87"/>
  <c r="M146" i="87"/>
  <c r="L146" i="87"/>
  <c r="K146" i="87"/>
  <c r="J146" i="87"/>
  <c r="I146" i="87"/>
  <c r="H146" i="87"/>
  <c r="G146" i="87"/>
  <c r="F146" i="87"/>
  <c r="E146" i="87"/>
  <c r="D146" i="87"/>
  <c r="C146" i="87"/>
  <c r="B146" i="87"/>
  <c r="BA145" i="87"/>
  <c r="AZ145" i="87"/>
  <c r="AY145" i="87"/>
  <c r="AX145" i="87"/>
  <c r="AW145" i="87"/>
  <c r="AV145" i="87"/>
  <c r="AU145" i="87"/>
  <c r="AT145" i="87"/>
  <c r="AS145" i="87"/>
  <c r="AR145" i="87"/>
  <c r="AQ145" i="87"/>
  <c r="AP145" i="87"/>
  <c r="AO145" i="87"/>
  <c r="AN145" i="87"/>
  <c r="AM145" i="87"/>
  <c r="AL145" i="87"/>
  <c r="AK145" i="87"/>
  <c r="AJ145" i="87"/>
  <c r="AI145" i="87"/>
  <c r="AH145" i="87"/>
  <c r="AG145" i="87"/>
  <c r="AF145" i="87"/>
  <c r="AE145" i="87"/>
  <c r="AD145" i="87"/>
  <c r="AC145" i="87"/>
  <c r="AB145" i="87"/>
  <c r="AA145" i="87"/>
  <c r="Z145" i="87"/>
  <c r="Y145" i="87"/>
  <c r="X145" i="87"/>
  <c r="W145" i="87"/>
  <c r="V145" i="87"/>
  <c r="U145" i="87"/>
  <c r="T145" i="87"/>
  <c r="S145" i="87"/>
  <c r="R145" i="87"/>
  <c r="Q145" i="87"/>
  <c r="P145" i="87"/>
  <c r="O145" i="87"/>
  <c r="N145" i="87"/>
  <c r="M145" i="87"/>
  <c r="L145" i="87"/>
  <c r="K145" i="87"/>
  <c r="J145" i="87"/>
  <c r="I145" i="87"/>
  <c r="H145" i="87"/>
  <c r="G145" i="87"/>
  <c r="F145" i="87"/>
  <c r="E145" i="87"/>
  <c r="D145" i="87"/>
  <c r="C145" i="87"/>
  <c r="B145" i="87"/>
  <c r="BA144" i="87"/>
  <c r="AZ144" i="87"/>
  <c r="AY144" i="87"/>
  <c r="AX144" i="87"/>
  <c r="AW144" i="87"/>
  <c r="AV144" i="87"/>
  <c r="AU144" i="87"/>
  <c r="AT144" i="87"/>
  <c r="AS144" i="87"/>
  <c r="AR144" i="87"/>
  <c r="AQ144" i="87"/>
  <c r="AP144" i="87"/>
  <c r="AO144" i="87"/>
  <c r="AN144" i="87"/>
  <c r="AM144" i="87"/>
  <c r="AL144" i="87"/>
  <c r="AK144" i="87"/>
  <c r="AJ144" i="87"/>
  <c r="AI144" i="87"/>
  <c r="AH144" i="87"/>
  <c r="AG144" i="87"/>
  <c r="AF144" i="87"/>
  <c r="AE144" i="87"/>
  <c r="AD144" i="87"/>
  <c r="AC144" i="87"/>
  <c r="AB144" i="87"/>
  <c r="AA144" i="87"/>
  <c r="Z144" i="87"/>
  <c r="Y144" i="87"/>
  <c r="X144" i="87"/>
  <c r="W144" i="87"/>
  <c r="V144" i="87"/>
  <c r="U144" i="87"/>
  <c r="T144" i="87"/>
  <c r="S144" i="87"/>
  <c r="R144" i="87"/>
  <c r="Q144" i="87"/>
  <c r="P144" i="87"/>
  <c r="O144" i="87"/>
  <c r="N144" i="87"/>
  <c r="M144" i="87"/>
  <c r="L144" i="87"/>
  <c r="K144" i="87"/>
  <c r="J144" i="87"/>
  <c r="I144" i="87"/>
  <c r="H144" i="87"/>
  <c r="G144" i="87"/>
  <c r="F144" i="87"/>
  <c r="E144" i="87"/>
  <c r="D144" i="87"/>
  <c r="C144" i="87"/>
  <c r="B144" i="87"/>
  <c r="BA143" i="87"/>
  <c r="AZ143" i="87"/>
  <c r="AY143" i="87"/>
  <c r="AX143" i="87"/>
  <c r="AW143" i="87"/>
  <c r="AV143" i="87"/>
  <c r="AU143" i="87"/>
  <c r="AT143" i="87"/>
  <c r="AS143" i="87"/>
  <c r="AR143" i="87"/>
  <c r="AQ143" i="87"/>
  <c r="AP143" i="87"/>
  <c r="AO143" i="87"/>
  <c r="AN143" i="87"/>
  <c r="AM143" i="87"/>
  <c r="AL143" i="87"/>
  <c r="AK143" i="87"/>
  <c r="AJ143" i="87"/>
  <c r="AI143" i="87"/>
  <c r="AH143" i="87"/>
  <c r="AG143" i="87"/>
  <c r="AF143" i="87"/>
  <c r="AE143" i="87"/>
  <c r="AD143" i="87"/>
  <c r="AC143" i="87"/>
  <c r="AB143" i="87"/>
  <c r="AA143" i="87"/>
  <c r="Z143" i="87"/>
  <c r="Y143" i="87"/>
  <c r="X143" i="87"/>
  <c r="W143" i="87"/>
  <c r="V143" i="87"/>
  <c r="U143" i="87"/>
  <c r="T143" i="87"/>
  <c r="S143" i="87"/>
  <c r="R143" i="87"/>
  <c r="Q143" i="87"/>
  <c r="P143" i="87"/>
  <c r="O143" i="87"/>
  <c r="N143" i="87"/>
  <c r="M143" i="87"/>
  <c r="L143" i="87"/>
  <c r="K143" i="87"/>
  <c r="J143" i="87"/>
  <c r="I143" i="87"/>
  <c r="H143" i="87"/>
  <c r="G143" i="87"/>
  <c r="F143" i="87"/>
  <c r="E143" i="87"/>
  <c r="D143" i="87"/>
  <c r="C143" i="87"/>
  <c r="B143" i="87"/>
  <c r="BA142" i="87"/>
  <c r="AZ142" i="87"/>
  <c r="AY142" i="87"/>
  <c r="AX142" i="87"/>
  <c r="AW142" i="87"/>
  <c r="AV142" i="87"/>
  <c r="AU142" i="87"/>
  <c r="AT142" i="87"/>
  <c r="AS142" i="87"/>
  <c r="AR142" i="87"/>
  <c r="AQ142" i="87"/>
  <c r="AP142" i="87"/>
  <c r="AO142" i="87"/>
  <c r="AN142" i="87"/>
  <c r="AM142" i="87"/>
  <c r="AL142" i="87"/>
  <c r="AK142" i="87"/>
  <c r="AJ142" i="87"/>
  <c r="AI142" i="87"/>
  <c r="AH142" i="87"/>
  <c r="AG142" i="87"/>
  <c r="AF142" i="87"/>
  <c r="AE142" i="87"/>
  <c r="AD142" i="87"/>
  <c r="AC142" i="87"/>
  <c r="AB142" i="87"/>
  <c r="AA142" i="87"/>
  <c r="Z142" i="87"/>
  <c r="Y142" i="87"/>
  <c r="X142" i="87"/>
  <c r="W142" i="87"/>
  <c r="V142" i="87"/>
  <c r="U142" i="87"/>
  <c r="T142" i="87"/>
  <c r="S142" i="87"/>
  <c r="R142" i="87"/>
  <c r="Q142" i="87"/>
  <c r="P142" i="87"/>
  <c r="O142" i="87"/>
  <c r="N142" i="87"/>
  <c r="M142" i="87"/>
  <c r="L142" i="87"/>
  <c r="K142" i="87"/>
  <c r="J142" i="87"/>
  <c r="I142" i="87"/>
  <c r="H142" i="87"/>
  <c r="G142" i="87"/>
  <c r="F142" i="87"/>
  <c r="E142" i="87"/>
  <c r="D142" i="87"/>
  <c r="C142" i="87"/>
  <c r="B142" i="87"/>
  <c r="BA141" i="87"/>
  <c r="AZ141" i="87"/>
  <c r="AY141" i="87"/>
  <c r="AX141" i="87"/>
  <c r="AW141" i="87"/>
  <c r="AV141" i="87"/>
  <c r="AU141" i="87"/>
  <c r="AT141" i="87"/>
  <c r="AS141" i="87"/>
  <c r="AR141" i="87"/>
  <c r="AQ141" i="87"/>
  <c r="AP141" i="87"/>
  <c r="AO141" i="87"/>
  <c r="AN141" i="87"/>
  <c r="AM141" i="87"/>
  <c r="AL141" i="87"/>
  <c r="AK141" i="87"/>
  <c r="AJ141" i="87"/>
  <c r="AI141" i="87"/>
  <c r="AH141" i="87"/>
  <c r="AG141" i="87"/>
  <c r="AF141" i="87"/>
  <c r="AE141" i="87"/>
  <c r="AD141" i="87"/>
  <c r="AC141" i="87"/>
  <c r="AB141" i="87"/>
  <c r="AA141" i="87"/>
  <c r="Z141" i="87"/>
  <c r="Y141" i="87"/>
  <c r="X141" i="87"/>
  <c r="W141" i="87"/>
  <c r="V141" i="87"/>
  <c r="U141" i="87"/>
  <c r="T141" i="87"/>
  <c r="S141" i="87"/>
  <c r="R141" i="87"/>
  <c r="Q141" i="87"/>
  <c r="P141" i="87"/>
  <c r="O141" i="87"/>
  <c r="N141" i="87"/>
  <c r="M141" i="87"/>
  <c r="L141" i="87"/>
  <c r="K141" i="87"/>
  <c r="J141" i="87"/>
  <c r="I141" i="87"/>
  <c r="H141" i="87"/>
  <c r="G141" i="87"/>
  <c r="F141" i="87"/>
  <c r="E141" i="87"/>
  <c r="D141" i="87"/>
  <c r="C141" i="87"/>
  <c r="B141" i="87"/>
  <c r="BA140" i="87"/>
  <c r="AZ140" i="87"/>
  <c r="AY140" i="87"/>
  <c r="AX140" i="87"/>
  <c r="AW140" i="87"/>
  <c r="AV140" i="87"/>
  <c r="AU140" i="87"/>
  <c r="AT140" i="87"/>
  <c r="AS140" i="87"/>
  <c r="AR140" i="87"/>
  <c r="AQ140" i="87"/>
  <c r="AP140" i="87"/>
  <c r="AO140" i="87"/>
  <c r="AN140" i="87"/>
  <c r="AM140" i="87"/>
  <c r="AL140" i="87"/>
  <c r="AK140" i="87"/>
  <c r="AJ140" i="87"/>
  <c r="AI140" i="87"/>
  <c r="AH140" i="87"/>
  <c r="AG140" i="87"/>
  <c r="AF140" i="87"/>
  <c r="AE140" i="87"/>
  <c r="AD140" i="87"/>
  <c r="AC140" i="87"/>
  <c r="AB140" i="87"/>
  <c r="AA140" i="87"/>
  <c r="Z140" i="87"/>
  <c r="Y140" i="87"/>
  <c r="X140" i="87"/>
  <c r="W140" i="87"/>
  <c r="V140" i="87"/>
  <c r="U140" i="87"/>
  <c r="T140" i="87"/>
  <c r="S140" i="87"/>
  <c r="R140" i="87"/>
  <c r="Q140" i="87"/>
  <c r="P140" i="87"/>
  <c r="O140" i="87"/>
  <c r="N140" i="87"/>
  <c r="M140" i="87"/>
  <c r="L140" i="87"/>
  <c r="K140" i="87"/>
  <c r="J140" i="87"/>
  <c r="I140" i="87"/>
  <c r="H140" i="87"/>
  <c r="G140" i="87"/>
  <c r="F140" i="87"/>
  <c r="E140" i="87"/>
  <c r="D140" i="87"/>
  <c r="C140" i="87"/>
  <c r="B140" i="87"/>
  <c r="BA139" i="87"/>
  <c r="AZ139" i="87"/>
  <c r="AY139" i="87"/>
  <c r="AX139" i="87"/>
  <c r="AW139" i="87"/>
  <c r="AV139" i="87"/>
  <c r="AU139" i="87"/>
  <c r="AT139" i="87"/>
  <c r="AS139" i="87"/>
  <c r="AR139" i="87"/>
  <c r="AQ139" i="87"/>
  <c r="AP139" i="87"/>
  <c r="AO139" i="87"/>
  <c r="AN139" i="87"/>
  <c r="AM139" i="87"/>
  <c r="AL139" i="87"/>
  <c r="AK139" i="87"/>
  <c r="AJ139" i="87"/>
  <c r="AI139" i="87"/>
  <c r="AH139" i="87"/>
  <c r="AG139" i="87"/>
  <c r="AF139" i="87"/>
  <c r="AE139" i="87"/>
  <c r="AD139" i="87"/>
  <c r="AC139" i="87"/>
  <c r="AB139" i="87"/>
  <c r="AA139" i="87"/>
  <c r="Z139" i="87"/>
  <c r="Y139" i="87"/>
  <c r="X139" i="87"/>
  <c r="W139" i="87"/>
  <c r="V139" i="87"/>
  <c r="U139" i="87"/>
  <c r="T139" i="87"/>
  <c r="S139" i="87"/>
  <c r="R139" i="87"/>
  <c r="Q139" i="87"/>
  <c r="P139" i="87"/>
  <c r="O139" i="87"/>
  <c r="N139" i="87"/>
  <c r="M139" i="87"/>
  <c r="L139" i="87"/>
  <c r="K139" i="87"/>
  <c r="J139" i="87"/>
  <c r="I139" i="87"/>
  <c r="H139" i="87"/>
  <c r="G139" i="87"/>
  <c r="F139" i="87"/>
  <c r="E139" i="87"/>
  <c r="D139" i="87"/>
  <c r="C139" i="87"/>
  <c r="B139" i="87"/>
  <c r="BA138" i="87"/>
  <c r="AZ138" i="87"/>
  <c r="AY138" i="87"/>
  <c r="AX138" i="87"/>
  <c r="AW138" i="87"/>
  <c r="AV138" i="87"/>
  <c r="AU138" i="87"/>
  <c r="AT138" i="87"/>
  <c r="AS138" i="87"/>
  <c r="AR138" i="87"/>
  <c r="AQ138" i="87"/>
  <c r="AP138" i="87"/>
  <c r="AO138" i="87"/>
  <c r="AN138" i="87"/>
  <c r="AM138" i="87"/>
  <c r="AL138" i="87"/>
  <c r="AK138" i="87"/>
  <c r="AJ138" i="87"/>
  <c r="AI138" i="87"/>
  <c r="AH138" i="87"/>
  <c r="AG138" i="87"/>
  <c r="AF138" i="87"/>
  <c r="AE138" i="87"/>
  <c r="AD138" i="87"/>
  <c r="AC138" i="87"/>
  <c r="AB138" i="87"/>
  <c r="AA138" i="87"/>
  <c r="Z138" i="87"/>
  <c r="Y138" i="87"/>
  <c r="X138" i="87"/>
  <c r="W138" i="87"/>
  <c r="V138" i="87"/>
  <c r="U138" i="87"/>
  <c r="T138" i="87"/>
  <c r="S138" i="87"/>
  <c r="R138" i="87"/>
  <c r="Q138" i="87"/>
  <c r="P138" i="87"/>
  <c r="O138" i="87"/>
  <c r="N138" i="87"/>
  <c r="M138" i="87"/>
  <c r="L138" i="87"/>
  <c r="K138" i="87"/>
  <c r="J138" i="87"/>
  <c r="I138" i="87"/>
  <c r="H138" i="87"/>
  <c r="G138" i="87"/>
  <c r="F138" i="87"/>
  <c r="E138" i="87"/>
  <c r="D138" i="87"/>
  <c r="C138" i="87"/>
  <c r="B138" i="87"/>
  <c r="BA137" i="87"/>
  <c r="AZ137" i="87"/>
  <c r="AY137" i="87"/>
  <c r="AX137" i="87"/>
  <c r="AW137" i="87"/>
  <c r="AV137" i="87"/>
  <c r="AU137" i="87"/>
  <c r="AT137" i="87"/>
  <c r="AS137" i="87"/>
  <c r="AR137" i="87"/>
  <c r="AQ137" i="87"/>
  <c r="AP137" i="87"/>
  <c r="AO137" i="87"/>
  <c r="AN137" i="87"/>
  <c r="AM137" i="87"/>
  <c r="AL137" i="87"/>
  <c r="AK137" i="87"/>
  <c r="AJ137" i="87"/>
  <c r="AI137" i="87"/>
  <c r="AH137" i="87"/>
  <c r="AG137" i="87"/>
  <c r="AF137" i="87"/>
  <c r="AE137" i="87"/>
  <c r="AD137" i="87"/>
  <c r="AC137" i="87"/>
  <c r="AB137" i="87"/>
  <c r="AA137" i="87"/>
  <c r="Z137" i="87"/>
  <c r="Y137" i="87"/>
  <c r="X137" i="87"/>
  <c r="W137" i="87"/>
  <c r="V137" i="87"/>
  <c r="U137" i="87"/>
  <c r="T137" i="87"/>
  <c r="S137" i="87"/>
  <c r="R137" i="87"/>
  <c r="Q137" i="87"/>
  <c r="P137" i="87"/>
  <c r="O137" i="87"/>
  <c r="N137" i="87"/>
  <c r="M137" i="87"/>
  <c r="L137" i="87"/>
  <c r="K137" i="87"/>
  <c r="J137" i="87"/>
  <c r="I137" i="87"/>
  <c r="H137" i="87"/>
  <c r="G137" i="87"/>
  <c r="F137" i="87"/>
  <c r="E137" i="87"/>
  <c r="D137" i="87"/>
  <c r="C137" i="87"/>
  <c r="B137" i="87"/>
  <c r="BA136" i="87"/>
  <c r="AZ136" i="87"/>
  <c r="AY136" i="87"/>
  <c r="AX136" i="87"/>
  <c r="AW136" i="87"/>
  <c r="AV136" i="87"/>
  <c r="AU136" i="87"/>
  <c r="AT136" i="87"/>
  <c r="AS136" i="87"/>
  <c r="AR136" i="87"/>
  <c r="AQ136" i="87"/>
  <c r="AP136" i="87"/>
  <c r="AO136" i="87"/>
  <c r="AN136" i="87"/>
  <c r="AM136" i="87"/>
  <c r="AL136" i="87"/>
  <c r="AK136" i="87"/>
  <c r="AJ136" i="87"/>
  <c r="AI136" i="87"/>
  <c r="AH136" i="87"/>
  <c r="AG136" i="87"/>
  <c r="AF136" i="87"/>
  <c r="AE136" i="87"/>
  <c r="AD136" i="87"/>
  <c r="AC136" i="87"/>
  <c r="AB136" i="87"/>
  <c r="AA136" i="87"/>
  <c r="Z136" i="87"/>
  <c r="Y136" i="87"/>
  <c r="X136" i="87"/>
  <c r="W136" i="87"/>
  <c r="V136" i="87"/>
  <c r="U136" i="87"/>
  <c r="T136" i="87"/>
  <c r="S136" i="87"/>
  <c r="R136" i="87"/>
  <c r="Q136" i="87"/>
  <c r="P136" i="87"/>
  <c r="O136" i="87"/>
  <c r="N136" i="87"/>
  <c r="M136" i="87"/>
  <c r="L136" i="87"/>
  <c r="K136" i="87"/>
  <c r="J136" i="87"/>
  <c r="I136" i="87"/>
  <c r="H136" i="87"/>
  <c r="G136" i="87"/>
  <c r="F136" i="87"/>
  <c r="E136" i="87"/>
  <c r="D136" i="87"/>
  <c r="C136" i="87"/>
  <c r="B136" i="87"/>
  <c r="BA135" i="87"/>
  <c r="AZ135" i="87"/>
  <c r="AY135" i="87"/>
  <c r="AX135" i="87"/>
  <c r="AW135" i="87"/>
  <c r="AV135" i="87"/>
  <c r="AU135" i="87"/>
  <c r="AT135" i="87"/>
  <c r="AS135" i="87"/>
  <c r="AR135" i="87"/>
  <c r="AQ135" i="87"/>
  <c r="AP135" i="87"/>
  <c r="AO135" i="87"/>
  <c r="AN135" i="87"/>
  <c r="AM135" i="87"/>
  <c r="AL135" i="87"/>
  <c r="AK135" i="87"/>
  <c r="AJ135" i="87"/>
  <c r="AI135" i="87"/>
  <c r="AH135" i="87"/>
  <c r="AG135" i="87"/>
  <c r="AF135" i="87"/>
  <c r="AE135" i="87"/>
  <c r="AD135" i="87"/>
  <c r="AC135" i="87"/>
  <c r="AB135" i="87"/>
  <c r="AA135" i="87"/>
  <c r="Z135" i="87"/>
  <c r="Y135" i="87"/>
  <c r="X135" i="87"/>
  <c r="W135" i="87"/>
  <c r="V135" i="87"/>
  <c r="U135" i="87"/>
  <c r="T135" i="87"/>
  <c r="S135" i="87"/>
  <c r="R135" i="87"/>
  <c r="Q135" i="87"/>
  <c r="P135" i="87"/>
  <c r="O135" i="87"/>
  <c r="N135" i="87"/>
  <c r="M135" i="87"/>
  <c r="L135" i="87"/>
  <c r="K135" i="87"/>
  <c r="J135" i="87"/>
  <c r="I135" i="87"/>
  <c r="H135" i="87"/>
  <c r="G135" i="87"/>
  <c r="F135" i="87"/>
  <c r="E135" i="87"/>
  <c r="D135" i="87"/>
  <c r="C135" i="87"/>
  <c r="B135" i="87"/>
  <c r="BA134" i="87"/>
  <c r="AZ134" i="87"/>
  <c r="AY134" i="87"/>
  <c r="AX134" i="87"/>
  <c r="AW134" i="87"/>
  <c r="AV134" i="87"/>
  <c r="AU134" i="87"/>
  <c r="AT134" i="87"/>
  <c r="AS134" i="87"/>
  <c r="AR134" i="87"/>
  <c r="AQ134" i="87"/>
  <c r="AP134" i="87"/>
  <c r="AO134" i="87"/>
  <c r="AN134" i="87"/>
  <c r="AM134" i="87"/>
  <c r="AL134" i="87"/>
  <c r="AK134" i="87"/>
  <c r="AJ134" i="87"/>
  <c r="AI134" i="87"/>
  <c r="AH134" i="87"/>
  <c r="AG134" i="87"/>
  <c r="AF134" i="87"/>
  <c r="AE134" i="87"/>
  <c r="AD134" i="87"/>
  <c r="AC134" i="87"/>
  <c r="AB134" i="87"/>
  <c r="AA134" i="87"/>
  <c r="Z134" i="87"/>
  <c r="Y134" i="87"/>
  <c r="X134" i="87"/>
  <c r="W134" i="87"/>
  <c r="V134" i="87"/>
  <c r="U134" i="87"/>
  <c r="T134" i="87"/>
  <c r="S134" i="87"/>
  <c r="R134" i="87"/>
  <c r="Q134" i="87"/>
  <c r="P134" i="87"/>
  <c r="O134" i="87"/>
  <c r="N134" i="87"/>
  <c r="M134" i="87"/>
  <c r="L134" i="87"/>
  <c r="K134" i="87"/>
  <c r="J134" i="87"/>
  <c r="I134" i="87"/>
  <c r="H134" i="87"/>
  <c r="G134" i="87"/>
  <c r="F134" i="87"/>
  <c r="E134" i="87"/>
  <c r="D134" i="87"/>
  <c r="C134" i="87"/>
  <c r="B134" i="87"/>
  <c r="BA133" i="87"/>
  <c r="AZ133" i="87"/>
  <c r="AY133" i="87"/>
  <c r="AX133" i="87"/>
  <c r="AW133" i="87"/>
  <c r="AV133" i="87"/>
  <c r="AU133" i="87"/>
  <c r="AT133" i="87"/>
  <c r="AS133" i="87"/>
  <c r="AR133" i="87"/>
  <c r="AQ133" i="87"/>
  <c r="AP133" i="87"/>
  <c r="AO133" i="87"/>
  <c r="AN133" i="87"/>
  <c r="AM133" i="87"/>
  <c r="AL133" i="87"/>
  <c r="AK133" i="87"/>
  <c r="AJ133" i="87"/>
  <c r="AI133" i="87"/>
  <c r="AH133" i="87"/>
  <c r="AG133" i="87"/>
  <c r="AF133" i="87"/>
  <c r="AE133" i="87"/>
  <c r="AD133" i="87"/>
  <c r="AC133" i="87"/>
  <c r="AB133" i="87"/>
  <c r="AA133" i="87"/>
  <c r="Z133" i="87"/>
  <c r="Y133" i="87"/>
  <c r="X133" i="87"/>
  <c r="W133" i="87"/>
  <c r="V133" i="87"/>
  <c r="U133" i="87"/>
  <c r="T133" i="87"/>
  <c r="S133" i="87"/>
  <c r="R133" i="87"/>
  <c r="Q133" i="87"/>
  <c r="P133" i="87"/>
  <c r="O133" i="87"/>
  <c r="N133" i="87"/>
  <c r="M133" i="87"/>
  <c r="L133" i="87"/>
  <c r="K133" i="87"/>
  <c r="J133" i="87"/>
  <c r="I133" i="87"/>
  <c r="H133" i="87"/>
  <c r="G133" i="87"/>
  <c r="F133" i="87"/>
  <c r="E133" i="87"/>
  <c r="D133" i="87"/>
  <c r="C133" i="87"/>
  <c r="B133" i="87"/>
  <c r="BA132" i="87"/>
  <c r="AZ132" i="87"/>
  <c r="AY132" i="87"/>
  <c r="AX132" i="87"/>
  <c r="AW132" i="87"/>
  <c r="AV132" i="87"/>
  <c r="AU132" i="87"/>
  <c r="AT132" i="87"/>
  <c r="AS132" i="87"/>
  <c r="AR132" i="87"/>
  <c r="AQ132" i="87"/>
  <c r="AP132" i="87"/>
  <c r="AO132" i="87"/>
  <c r="AN132" i="87"/>
  <c r="AM132" i="87"/>
  <c r="AL132" i="87"/>
  <c r="AK132" i="87"/>
  <c r="AJ132" i="87"/>
  <c r="AI132" i="87"/>
  <c r="AH132" i="87"/>
  <c r="AG132" i="87"/>
  <c r="AF132" i="87"/>
  <c r="AE132" i="87"/>
  <c r="AD132" i="87"/>
  <c r="AC132" i="87"/>
  <c r="AB132" i="87"/>
  <c r="AA132" i="87"/>
  <c r="Z132" i="87"/>
  <c r="Y132" i="87"/>
  <c r="X132" i="87"/>
  <c r="W132" i="87"/>
  <c r="V132" i="87"/>
  <c r="U132" i="87"/>
  <c r="T132" i="87"/>
  <c r="S132" i="87"/>
  <c r="R132" i="87"/>
  <c r="Q132" i="87"/>
  <c r="P132" i="87"/>
  <c r="O132" i="87"/>
  <c r="N132" i="87"/>
  <c r="M132" i="87"/>
  <c r="L132" i="87"/>
  <c r="K132" i="87"/>
  <c r="J132" i="87"/>
  <c r="I132" i="87"/>
  <c r="H132" i="87"/>
  <c r="G132" i="87"/>
  <c r="F132" i="87"/>
  <c r="E132" i="87"/>
  <c r="D132" i="87"/>
  <c r="C132" i="87"/>
  <c r="B132" i="87"/>
  <c r="BA131" i="87"/>
  <c r="AZ131" i="87"/>
  <c r="AY131" i="87"/>
  <c r="AX131" i="87"/>
  <c r="AW131" i="87"/>
  <c r="AV131" i="87"/>
  <c r="AU131" i="87"/>
  <c r="AT131" i="87"/>
  <c r="AS131" i="87"/>
  <c r="AR131" i="87"/>
  <c r="AQ131" i="87"/>
  <c r="AP131" i="87"/>
  <c r="AO131" i="87"/>
  <c r="AN131" i="87"/>
  <c r="AM131" i="87"/>
  <c r="AL131" i="87"/>
  <c r="AK131" i="87"/>
  <c r="AJ131" i="87"/>
  <c r="AI131" i="87"/>
  <c r="AH131" i="87"/>
  <c r="AG131" i="87"/>
  <c r="AF131" i="87"/>
  <c r="AE131" i="87"/>
  <c r="AD131" i="87"/>
  <c r="AC131" i="87"/>
  <c r="AB131" i="87"/>
  <c r="AA131" i="87"/>
  <c r="Z131" i="87"/>
  <c r="Y131" i="87"/>
  <c r="X131" i="87"/>
  <c r="W131" i="87"/>
  <c r="V131" i="87"/>
  <c r="U131" i="87"/>
  <c r="T131" i="87"/>
  <c r="S131" i="87"/>
  <c r="R131" i="87"/>
  <c r="Q131" i="87"/>
  <c r="P131" i="87"/>
  <c r="O131" i="87"/>
  <c r="N131" i="87"/>
  <c r="M131" i="87"/>
  <c r="L131" i="87"/>
  <c r="K131" i="87"/>
  <c r="J131" i="87"/>
  <c r="I131" i="87"/>
  <c r="H131" i="87"/>
  <c r="G131" i="87"/>
  <c r="F131" i="87"/>
  <c r="E131" i="87"/>
  <c r="D131" i="87"/>
  <c r="C131" i="87"/>
  <c r="B131" i="87"/>
  <c r="BA130" i="87"/>
  <c r="AZ130" i="87"/>
  <c r="AY130" i="87"/>
  <c r="AX130" i="87"/>
  <c r="AW130" i="87"/>
  <c r="AV130" i="87"/>
  <c r="AU130" i="87"/>
  <c r="AT130" i="87"/>
  <c r="AS130" i="87"/>
  <c r="AR130" i="87"/>
  <c r="AQ130" i="87"/>
  <c r="AP130" i="87"/>
  <c r="AO130" i="87"/>
  <c r="AN130" i="87"/>
  <c r="AM130" i="87"/>
  <c r="AL130" i="87"/>
  <c r="AK130" i="87"/>
  <c r="AJ130" i="87"/>
  <c r="AI130" i="87"/>
  <c r="AH130" i="87"/>
  <c r="AG130" i="87"/>
  <c r="AF130" i="87"/>
  <c r="AE130" i="87"/>
  <c r="AD130" i="87"/>
  <c r="AC130" i="87"/>
  <c r="AB130" i="87"/>
  <c r="AA130" i="87"/>
  <c r="Z130" i="87"/>
  <c r="Y130" i="87"/>
  <c r="X130" i="87"/>
  <c r="W130" i="87"/>
  <c r="V130" i="87"/>
  <c r="U130" i="87"/>
  <c r="T130" i="87"/>
  <c r="S130" i="87"/>
  <c r="R130" i="87"/>
  <c r="Q130" i="87"/>
  <c r="P130" i="87"/>
  <c r="O130" i="87"/>
  <c r="N130" i="87"/>
  <c r="M130" i="87"/>
  <c r="L130" i="87"/>
  <c r="K130" i="87"/>
  <c r="J130" i="87"/>
  <c r="I130" i="87"/>
  <c r="H130" i="87"/>
  <c r="G130" i="87"/>
  <c r="F130" i="87"/>
  <c r="E130" i="87"/>
  <c r="D130" i="87"/>
  <c r="C130" i="87"/>
  <c r="B130" i="87"/>
  <c r="BA129" i="87"/>
  <c r="AZ129" i="87"/>
  <c r="AY129" i="87"/>
  <c r="AX129" i="87"/>
  <c r="AW129" i="87"/>
  <c r="AV129" i="87"/>
  <c r="AU129" i="87"/>
  <c r="AT129" i="87"/>
  <c r="AS129" i="87"/>
  <c r="AR129" i="87"/>
  <c r="AQ129" i="87"/>
  <c r="AP129" i="87"/>
  <c r="AO129" i="87"/>
  <c r="AN129" i="87"/>
  <c r="AM129" i="87"/>
  <c r="AL129" i="87"/>
  <c r="AK129" i="87"/>
  <c r="AJ129" i="87"/>
  <c r="AI129" i="87"/>
  <c r="AH129" i="87"/>
  <c r="AG129" i="87"/>
  <c r="AF129" i="87"/>
  <c r="AE129" i="87"/>
  <c r="AD129" i="87"/>
  <c r="AC129" i="87"/>
  <c r="AB129" i="87"/>
  <c r="AA129" i="87"/>
  <c r="Z129" i="87"/>
  <c r="Y129" i="87"/>
  <c r="X129" i="87"/>
  <c r="W129" i="87"/>
  <c r="V129" i="87"/>
  <c r="U129" i="87"/>
  <c r="T129" i="87"/>
  <c r="S129" i="87"/>
  <c r="R129" i="87"/>
  <c r="Q129" i="87"/>
  <c r="P129" i="87"/>
  <c r="O129" i="87"/>
  <c r="N129" i="87"/>
  <c r="M129" i="87"/>
  <c r="L129" i="87"/>
  <c r="K129" i="87"/>
  <c r="J129" i="87"/>
  <c r="I129" i="87"/>
  <c r="H129" i="87"/>
  <c r="G129" i="87"/>
  <c r="F129" i="87"/>
  <c r="E129" i="87"/>
  <c r="D129" i="87"/>
  <c r="C129" i="87"/>
  <c r="B129" i="87"/>
  <c r="BA128" i="87"/>
  <c r="AZ128" i="87"/>
  <c r="AY128" i="87"/>
  <c r="AX128" i="87"/>
  <c r="AW128" i="87"/>
  <c r="AV128" i="87"/>
  <c r="AU128" i="87"/>
  <c r="AT128" i="87"/>
  <c r="AS128" i="87"/>
  <c r="AR128" i="87"/>
  <c r="AQ128" i="87"/>
  <c r="AP128" i="87"/>
  <c r="AO128" i="87"/>
  <c r="AN128" i="87"/>
  <c r="AM128" i="87"/>
  <c r="AL128" i="87"/>
  <c r="AK128" i="87"/>
  <c r="AJ128" i="87"/>
  <c r="AI128" i="87"/>
  <c r="AH128" i="87"/>
  <c r="AG128" i="87"/>
  <c r="AF128" i="87"/>
  <c r="AE128" i="87"/>
  <c r="AD128" i="87"/>
  <c r="AC128" i="87"/>
  <c r="AB128" i="87"/>
  <c r="AA128" i="87"/>
  <c r="Z128" i="87"/>
  <c r="Y128" i="87"/>
  <c r="X128" i="87"/>
  <c r="W128" i="87"/>
  <c r="V128" i="87"/>
  <c r="U128" i="87"/>
  <c r="T128" i="87"/>
  <c r="S128" i="87"/>
  <c r="R128" i="87"/>
  <c r="Q128" i="87"/>
  <c r="P128" i="87"/>
  <c r="O128" i="87"/>
  <c r="N128" i="87"/>
  <c r="M128" i="87"/>
  <c r="L128" i="87"/>
  <c r="K128" i="87"/>
  <c r="J128" i="87"/>
  <c r="I128" i="87"/>
  <c r="H128" i="87"/>
  <c r="G128" i="87"/>
  <c r="F128" i="87"/>
  <c r="E128" i="87"/>
  <c r="D128" i="87"/>
  <c r="C128" i="87"/>
  <c r="B128" i="87"/>
  <c r="BA127" i="87"/>
  <c r="AZ127" i="87"/>
  <c r="AY127" i="87"/>
  <c r="AX127" i="87"/>
  <c r="AW127" i="87"/>
  <c r="AV127" i="87"/>
  <c r="AU127" i="87"/>
  <c r="AT127" i="87"/>
  <c r="AS127" i="87"/>
  <c r="AR127" i="87"/>
  <c r="AQ127" i="87"/>
  <c r="AP127" i="87"/>
  <c r="AO127" i="87"/>
  <c r="AN127" i="87"/>
  <c r="AM127" i="87"/>
  <c r="AL127" i="87"/>
  <c r="AK127" i="87"/>
  <c r="AJ127" i="87"/>
  <c r="AI127" i="87"/>
  <c r="AH127" i="87"/>
  <c r="AG127" i="87"/>
  <c r="AF127" i="87"/>
  <c r="AE127" i="87"/>
  <c r="AD127" i="87"/>
  <c r="AC127" i="87"/>
  <c r="AB127" i="87"/>
  <c r="AA127" i="87"/>
  <c r="Z127" i="87"/>
  <c r="Y127" i="87"/>
  <c r="X127" i="87"/>
  <c r="W127" i="87"/>
  <c r="V127" i="87"/>
  <c r="U127" i="87"/>
  <c r="T127" i="87"/>
  <c r="S127" i="87"/>
  <c r="R127" i="87"/>
  <c r="Q127" i="87"/>
  <c r="P127" i="87"/>
  <c r="O127" i="87"/>
  <c r="N127" i="87"/>
  <c r="M127" i="87"/>
  <c r="L127" i="87"/>
  <c r="K127" i="87"/>
  <c r="J127" i="87"/>
  <c r="I127" i="87"/>
  <c r="H127" i="87"/>
  <c r="G127" i="87"/>
  <c r="F127" i="87"/>
  <c r="E127" i="87"/>
  <c r="D127" i="87"/>
  <c r="C127" i="87"/>
  <c r="B127" i="87"/>
  <c r="BA126" i="87"/>
  <c r="AZ126" i="87"/>
  <c r="AY126" i="87"/>
  <c r="AX126" i="87"/>
  <c r="AW126" i="87"/>
  <c r="AV126" i="87"/>
  <c r="AU126" i="87"/>
  <c r="AT126" i="87"/>
  <c r="AS126" i="87"/>
  <c r="AR126" i="87"/>
  <c r="AQ126" i="87"/>
  <c r="AP126" i="87"/>
  <c r="AO126" i="87"/>
  <c r="AN126" i="87"/>
  <c r="AM126" i="87"/>
  <c r="AL126" i="87"/>
  <c r="AK126" i="87"/>
  <c r="AJ126" i="87"/>
  <c r="AI126" i="87"/>
  <c r="AH126" i="87"/>
  <c r="AG126" i="87"/>
  <c r="AF126" i="87"/>
  <c r="AE126" i="87"/>
  <c r="AD126" i="87"/>
  <c r="AC126" i="87"/>
  <c r="AB126" i="87"/>
  <c r="AA126" i="87"/>
  <c r="Z126" i="87"/>
  <c r="Y126" i="87"/>
  <c r="X126" i="87"/>
  <c r="W126" i="87"/>
  <c r="V126" i="87"/>
  <c r="U126" i="87"/>
  <c r="T126" i="87"/>
  <c r="S126" i="87"/>
  <c r="R126" i="87"/>
  <c r="Q126" i="87"/>
  <c r="P126" i="87"/>
  <c r="O126" i="87"/>
  <c r="N126" i="87"/>
  <c r="M126" i="87"/>
  <c r="L126" i="87"/>
  <c r="K126" i="87"/>
  <c r="J126" i="87"/>
  <c r="I126" i="87"/>
  <c r="H126" i="87"/>
  <c r="G126" i="87"/>
  <c r="F126" i="87"/>
  <c r="E126" i="87"/>
  <c r="D126" i="87"/>
  <c r="C126" i="87"/>
  <c r="B126" i="87"/>
  <c r="BA125" i="87"/>
  <c r="AZ125" i="87"/>
  <c r="AY125" i="87"/>
  <c r="AX125" i="87"/>
  <c r="AW125" i="87"/>
  <c r="AV125" i="87"/>
  <c r="AU125" i="87"/>
  <c r="AT125" i="87"/>
  <c r="AS125" i="87"/>
  <c r="AR125" i="87"/>
  <c r="AQ125" i="87"/>
  <c r="AP125" i="87"/>
  <c r="AO125" i="87"/>
  <c r="AN125" i="87"/>
  <c r="AM125" i="87"/>
  <c r="AL125" i="87"/>
  <c r="AK125" i="87"/>
  <c r="AJ125" i="87"/>
  <c r="AI125" i="87"/>
  <c r="AH125" i="87"/>
  <c r="AG125" i="87"/>
  <c r="AF125" i="87"/>
  <c r="AE125" i="87"/>
  <c r="AD125" i="87"/>
  <c r="AC125" i="87"/>
  <c r="AB125" i="87"/>
  <c r="AA125" i="87"/>
  <c r="Z125" i="87"/>
  <c r="Y125" i="87"/>
  <c r="X125" i="87"/>
  <c r="W125" i="87"/>
  <c r="V125" i="87"/>
  <c r="U125" i="87"/>
  <c r="T125" i="87"/>
  <c r="S125" i="87"/>
  <c r="R125" i="87"/>
  <c r="Q125" i="87"/>
  <c r="P125" i="87"/>
  <c r="O125" i="87"/>
  <c r="N125" i="87"/>
  <c r="M125" i="87"/>
  <c r="L125" i="87"/>
  <c r="K125" i="87"/>
  <c r="J125" i="87"/>
  <c r="I125" i="87"/>
  <c r="H125" i="87"/>
  <c r="G125" i="87"/>
  <c r="F125" i="87"/>
  <c r="E125" i="87"/>
  <c r="D125" i="87"/>
  <c r="C125" i="87"/>
  <c r="B125" i="87"/>
  <c r="BA124" i="87"/>
  <c r="AZ124" i="87"/>
  <c r="AY124" i="87"/>
  <c r="AX124" i="87"/>
  <c r="AW124" i="87"/>
  <c r="AV124" i="87"/>
  <c r="AU124" i="87"/>
  <c r="AT124" i="87"/>
  <c r="AS124" i="87"/>
  <c r="AR124" i="87"/>
  <c r="AQ124" i="87"/>
  <c r="AP124" i="87"/>
  <c r="AO124" i="87"/>
  <c r="AN124" i="87"/>
  <c r="AM124" i="87"/>
  <c r="AL124" i="87"/>
  <c r="AK124" i="87"/>
  <c r="AJ124" i="87"/>
  <c r="AI124" i="87"/>
  <c r="AH124" i="87"/>
  <c r="AG124" i="87"/>
  <c r="AF124" i="87"/>
  <c r="AE124" i="87"/>
  <c r="AD124" i="87"/>
  <c r="AC124" i="87"/>
  <c r="AB124" i="87"/>
  <c r="AA124" i="87"/>
  <c r="Z124" i="87"/>
  <c r="Y124" i="87"/>
  <c r="X124" i="87"/>
  <c r="W124" i="87"/>
  <c r="V124" i="87"/>
  <c r="U124" i="87"/>
  <c r="T124" i="87"/>
  <c r="S124" i="87"/>
  <c r="R124" i="87"/>
  <c r="Q124" i="87"/>
  <c r="P124" i="87"/>
  <c r="O124" i="87"/>
  <c r="N124" i="87"/>
  <c r="M124" i="87"/>
  <c r="L124" i="87"/>
  <c r="K124" i="87"/>
  <c r="J124" i="87"/>
  <c r="I124" i="87"/>
  <c r="H124" i="87"/>
  <c r="G124" i="87"/>
  <c r="F124" i="87"/>
  <c r="E124" i="87"/>
  <c r="D124" i="87"/>
  <c r="C124" i="87"/>
  <c r="B124" i="87"/>
  <c r="BA123" i="87"/>
  <c r="AZ123" i="87"/>
  <c r="AY123" i="87"/>
  <c r="AX123" i="87"/>
  <c r="AW123" i="87"/>
  <c r="AV123" i="87"/>
  <c r="AU123" i="87"/>
  <c r="AT123" i="87"/>
  <c r="AS123" i="87"/>
  <c r="AR123" i="87"/>
  <c r="AQ123" i="87"/>
  <c r="AP123" i="87"/>
  <c r="AO123" i="87"/>
  <c r="AN123" i="87"/>
  <c r="AM123" i="87"/>
  <c r="AL123" i="87"/>
  <c r="AK123" i="87"/>
  <c r="AJ123" i="87"/>
  <c r="AI123" i="87"/>
  <c r="AH123" i="87"/>
  <c r="AG123" i="87"/>
  <c r="AF123" i="87"/>
  <c r="AE123" i="87"/>
  <c r="AD123" i="87"/>
  <c r="AC123" i="87"/>
  <c r="AB123" i="87"/>
  <c r="AA123" i="87"/>
  <c r="Z123" i="87"/>
  <c r="Y123" i="87"/>
  <c r="X123" i="87"/>
  <c r="W123" i="87"/>
  <c r="V123" i="87"/>
  <c r="U123" i="87"/>
  <c r="T123" i="87"/>
  <c r="S123" i="87"/>
  <c r="R123" i="87"/>
  <c r="Q123" i="87"/>
  <c r="P123" i="87"/>
  <c r="O123" i="87"/>
  <c r="N123" i="87"/>
  <c r="M123" i="87"/>
  <c r="L123" i="87"/>
  <c r="K123" i="87"/>
  <c r="J123" i="87"/>
  <c r="I123" i="87"/>
  <c r="H123" i="87"/>
  <c r="G123" i="87"/>
  <c r="F123" i="87"/>
  <c r="E123" i="87"/>
  <c r="D123" i="87"/>
  <c r="C123" i="87"/>
  <c r="B123" i="87"/>
  <c r="BA122" i="87"/>
  <c r="AZ122" i="87"/>
  <c r="AY122" i="87"/>
  <c r="AX122" i="87"/>
  <c r="AW122" i="87"/>
  <c r="AV122" i="87"/>
  <c r="AU122" i="87"/>
  <c r="AT122" i="87"/>
  <c r="AS122" i="87"/>
  <c r="AR122" i="87"/>
  <c r="AQ122" i="87"/>
  <c r="AP122" i="87"/>
  <c r="AO122" i="87"/>
  <c r="AN122" i="87"/>
  <c r="AM122" i="87"/>
  <c r="AL122" i="87"/>
  <c r="AK122" i="87"/>
  <c r="AJ122" i="87"/>
  <c r="AI122" i="87"/>
  <c r="AH122" i="87"/>
  <c r="AG122" i="87"/>
  <c r="AF122" i="87"/>
  <c r="AE122" i="87"/>
  <c r="AD122" i="87"/>
  <c r="AC122" i="87"/>
  <c r="AB122" i="87"/>
  <c r="AA122" i="87"/>
  <c r="Z122" i="87"/>
  <c r="Y122" i="87"/>
  <c r="X122" i="87"/>
  <c r="W122" i="87"/>
  <c r="V122" i="87"/>
  <c r="U122" i="87"/>
  <c r="T122" i="87"/>
  <c r="S122" i="87"/>
  <c r="R122" i="87"/>
  <c r="Q122" i="87"/>
  <c r="P122" i="87"/>
  <c r="O122" i="87"/>
  <c r="N122" i="87"/>
  <c r="M122" i="87"/>
  <c r="L122" i="87"/>
  <c r="K122" i="87"/>
  <c r="J122" i="87"/>
  <c r="I122" i="87"/>
  <c r="H122" i="87"/>
  <c r="G122" i="87"/>
  <c r="F122" i="87"/>
  <c r="E122" i="87"/>
  <c r="D122" i="87"/>
  <c r="C122" i="87"/>
  <c r="B122" i="87"/>
  <c r="BA121" i="87"/>
  <c r="AZ121" i="87"/>
  <c r="AY121" i="87"/>
  <c r="AX121" i="87"/>
  <c r="AW121" i="87"/>
  <c r="AV121" i="87"/>
  <c r="AU121" i="87"/>
  <c r="AT121" i="87"/>
  <c r="AS121" i="87"/>
  <c r="AR121" i="87"/>
  <c r="AQ121" i="87"/>
  <c r="AP121" i="87"/>
  <c r="AO121" i="87"/>
  <c r="AN121" i="87"/>
  <c r="AM121" i="87"/>
  <c r="AL121" i="87"/>
  <c r="AK121" i="87"/>
  <c r="AJ121" i="87"/>
  <c r="AI121" i="87"/>
  <c r="AH121" i="87"/>
  <c r="AG121" i="87"/>
  <c r="AF121" i="87"/>
  <c r="AE121" i="87"/>
  <c r="AD121" i="87"/>
  <c r="AC121" i="87"/>
  <c r="AB121" i="87"/>
  <c r="AA121" i="87"/>
  <c r="Z121" i="87"/>
  <c r="Y121" i="87"/>
  <c r="X121" i="87"/>
  <c r="W121" i="87"/>
  <c r="V121" i="87"/>
  <c r="U121" i="87"/>
  <c r="T121" i="87"/>
  <c r="S121" i="87"/>
  <c r="R121" i="87"/>
  <c r="Q121" i="87"/>
  <c r="P121" i="87"/>
  <c r="O121" i="87"/>
  <c r="N121" i="87"/>
  <c r="M121" i="87"/>
  <c r="L121" i="87"/>
  <c r="K121" i="87"/>
  <c r="J121" i="87"/>
  <c r="I121" i="87"/>
  <c r="H121" i="87"/>
  <c r="G121" i="87"/>
  <c r="F121" i="87"/>
  <c r="E121" i="87"/>
  <c r="D121" i="87"/>
  <c r="C121" i="87"/>
  <c r="B121" i="87"/>
  <c r="BA120" i="87"/>
  <c r="AZ120" i="87"/>
  <c r="AY120" i="87"/>
  <c r="AX120" i="87"/>
  <c r="AW120" i="87"/>
  <c r="AV120" i="87"/>
  <c r="AU120" i="87"/>
  <c r="AT120" i="87"/>
  <c r="AS120" i="87"/>
  <c r="AR120" i="87"/>
  <c r="AQ120" i="87"/>
  <c r="AP120" i="87"/>
  <c r="AO120" i="87"/>
  <c r="AN120" i="87"/>
  <c r="AM120" i="87"/>
  <c r="AL120" i="87"/>
  <c r="AK120" i="87"/>
  <c r="AJ120" i="87"/>
  <c r="AI120" i="87"/>
  <c r="AH120" i="87"/>
  <c r="AG120" i="87"/>
  <c r="AF120" i="87"/>
  <c r="AE120" i="87"/>
  <c r="AD120" i="87"/>
  <c r="AC120" i="87"/>
  <c r="AB120" i="87"/>
  <c r="AA120" i="87"/>
  <c r="Z120" i="87"/>
  <c r="Y120" i="87"/>
  <c r="X120" i="87"/>
  <c r="W120" i="87"/>
  <c r="V120" i="87"/>
  <c r="U120" i="87"/>
  <c r="T120" i="87"/>
  <c r="S120" i="87"/>
  <c r="R120" i="87"/>
  <c r="Q120" i="87"/>
  <c r="P120" i="87"/>
  <c r="O120" i="87"/>
  <c r="N120" i="87"/>
  <c r="M120" i="87"/>
  <c r="L120" i="87"/>
  <c r="K120" i="87"/>
  <c r="J120" i="87"/>
  <c r="I120" i="87"/>
  <c r="H120" i="87"/>
  <c r="G120" i="87"/>
  <c r="F120" i="87"/>
  <c r="E120" i="87"/>
  <c r="D120" i="87"/>
  <c r="C120" i="87"/>
  <c r="B120" i="87"/>
  <c r="BA119" i="87"/>
  <c r="AZ119" i="87"/>
  <c r="AY119" i="87"/>
  <c r="AX119" i="87"/>
  <c r="AW119" i="87"/>
  <c r="AV119" i="87"/>
  <c r="AU119" i="87"/>
  <c r="AT119" i="87"/>
  <c r="AS119" i="87"/>
  <c r="AR119" i="87"/>
  <c r="AQ119" i="87"/>
  <c r="AP119" i="87"/>
  <c r="AO119" i="87"/>
  <c r="AN119" i="87"/>
  <c r="AM119" i="87"/>
  <c r="AL119" i="87"/>
  <c r="AK119" i="87"/>
  <c r="AJ119" i="87"/>
  <c r="AI119" i="87"/>
  <c r="AH119" i="87"/>
  <c r="AG119" i="87"/>
  <c r="AF119" i="87"/>
  <c r="AE119" i="87"/>
  <c r="AD119" i="87"/>
  <c r="AC119" i="87"/>
  <c r="AB119" i="87"/>
  <c r="AA119" i="87"/>
  <c r="Z119" i="87"/>
  <c r="Y119" i="87"/>
  <c r="X119" i="87"/>
  <c r="W119" i="87"/>
  <c r="V119" i="87"/>
  <c r="U119" i="87"/>
  <c r="T119" i="87"/>
  <c r="S119" i="87"/>
  <c r="R119" i="87"/>
  <c r="Q119" i="87"/>
  <c r="P119" i="87"/>
  <c r="O119" i="87"/>
  <c r="N119" i="87"/>
  <c r="M119" i="87"/>
  <c r="L119" i="87"/>
  <c r="K119" i="87"/>
  <c r="J119" i="87"/>
  <c r="I119" i="87"/>
  <c r="H119" i="87"/>
  <c r="G119" i="87"/>
  <c r="F119" i="87"/>
  <c r="E119" i="87"/>
  <c r="D119" i="87"/>
  <c r="C119" i="87"/>
  <c r="B119" i="87"/>
  <c r="BA118" i="87"/>
  <c r="AZ118" i="87"/>
  <c r="AY118" i="87"/>
  <c r="AX118" i="87"/>
  <c r="AW118" i="87"/>
  <c r="AV118" i="87"/>
  <c r="AU118" i="87"/>
  <c r="AT118" i="87"/>
  <c r="AS118" i="87"/>
  <c r="AR118" i="87"/>
  <c r="AQ118" i="87"/>
  <c r="AP118" i="87"/>
  <c r="AO118" i="87"/>
  <c r="AN118" i="87"/>
  <c r="AM118" i="87"/>
  <c r="AL118" i="87"/>
  <c r="AK118" i="87"/>
  <c r="AJ118" i="87"/>
  <c r="AI118" i="87"/>
  <c r="AH118" i="87"/>
  <c r="AG118" i="87"/>
  <c r="AF118" i="87"/>
  <c r="AE118" i="87"/>
  <c r="AD118" i="87"/>
  <c r="AC118" i="87"/>
  <c r="AB118" i="87"/>
  <c r="AA118" i="87"/>
  <c r="Z118" i="87"/>
  <c r="Y118" i="87"/>
  <c r="X118" i="87"/>
  <c r="W118" i="87"/>
  <c r="V118" i="87"/>
  <c r="U118" i="87"/>
  <c r="T118" i="87"/>
  <c r="S118" i="87"/>
  <c r="R118" i="87"/>
  <c r="Q118" i="87"/>
  <c r="P118" i="87"/>
  <c r="O118" i="87"/>
  <c r="N118" i="87"/>
  <c r="M118" i="87"/>
  <c r="L118" i="87"/>
  <c r="K118" i="87"/>
  <c r="J118" i="87"/>
  <c r="I118" i="87"/>
  <c r="H118" i="87"/>
  <c r="G118" i="87"/>
  <c r="F118" i="87"/>
  <c r="E118" i="87"/>
  <c r="D118" i="87"/>
  <c r="C118" i="87"/>
  <c r="B118" i="87"/>
  <c r="BA117" i="87"/>
  <c r="AZ117" i="87"/>
  <c r="AY117" i="87"/>
  <c r="AX117" i="87"/>
  <c r="AW117" i="87"/>
  <c r="AV117" i="87"/>
  <c r="AU117" i="87"/>
  <c r="AT117" i="87"/>
  <c r="AS117" i="87"/>
  <c r="AR117" i="87"/>
  <c r="AQ117" i="87"/>
  <c r="AP117" i="87"/>
  <c r="AO117" i="87"/>
  <c r="AN117" i="87"/>
  <c r="AM117" i="87"/>
  <c r="AL117" i="87"/>
  <c r="AK117" i="87"/>
  <c r="AJ117" i="87"/>
  <c r="AI117" i="87"/>
  <c r="AH117" i="87"/>
  <c r="AG117" i="87"/>
  <c r="AF117" i="87"/>
  <c r="AE117" i="87"/>
  <c r="AD117" i="87"/>
  <c r="AC117" i="87"/>
  <c r="AB117" i="87"/>
  <c r="AA117" i="87"/>
  <c r="Z117" i="87"/>
  <c r="Y117" i="87"/>
  <c r="X117" i="87"/>
  <c r="W117" i="87"/>
  <c r="V117" i="87"/>
  <c r="U117" i="87"/>
  <c r="T117" i="87"/>
  <c r="S117" i="87"/>
  <c r="R117" i="87"/>
  <c r="Q117" i="87"/>
  <c r="P117" i="87"/>
  <c r="O117" i="87"/>
  <c r="N117" i="87"/>
  <c r="M117" i="87"/>
  <c r="L117" i="87"/>
  <c r="K117" i="87"/>
  <c r="J117" i="87"/>
  <c r="I117" i="87"/>
  <c r="H117" i="87"/>
  <c r="G117" i="87"/>
  <c r="F117" i="87"/>
  <c r="E117" i="87"/>
  <c r="D117" i="87"/>
  <c r="C117" i="87"/>
  <c r="B117" i="87"/>
  <c r="BA116" i="87"/>
  <c r="AZ116" i="87"/>
  <c r="AY116" i="87"/>
  <c r="AX116" i="87"/>
  <c r="AW116" i="87"/>
  <c r="AV116" i="87"/>
  <c r="AU116" i="87"/>
  <c r="AT116" i="87"/>
  <c r="AS116" i="87"/>
  <c r="AR116" i="87"/>
  <c r="AQ116" i="87"/>
  <c r="AP116" i="87"/>
  <c r="AO116" i="87"/>
  <c r="AN116" i="87"/>
  <c r="AM116" i="87"/>
  <c r="AL116" i="87"/>
  <c r="AK116" i="87"/>
  <c r="AJ116" i="87"/>
  <c r="AI116" i="87"/>
  <c r="AH116" i="87"/>
  <c r="AG116" i="87"/>
  <c r="AF116" i="87"/>
  <c r="AE116" i="87"/>
  <c r="AD116" i="87"/>
  <c r="AC116" i="87"/>
  <c r="AB116" i="87"/>
  <c r="AA116" i="87"/>
  <c r="Z116" i="87"/>
  <c r="Y116" i="87"/>
  <c r="X116" i="87"/>
  <c r="W116" i="87"/>
  <c r="V116" i="87"/>
  <c r="U116" i="87"/>
  <c r="T116" i="87"/>
  <c r="S116" i="87"/>
  <c r="R116" i="87"/>
  <c r="Q116" i="87"/>
  <c r="P116" i="87"/>
  <c r="O116" i="87"/>
  <c r="N116" i="87"/>
  <c r="M116" i="87"/>
  <c r="L116" i="87"/>
  <c r="K116" i="87"/>
  <c r="J116" i="87"/>
  <c r="I116" i="87"/>
  <c r="H116" i="87"/>
  <c r="G116" i="87"/>
  <c r="F116" i="87"/>
  <c r="E116" i="87"/>
  <c r="D116" i="87"/>
  <c r="C116" i="87"/>
  <c r="B116" i="87"/>
  <c r="BA115" i="87"/>
  <c r="AZ115" i="87"/>
  <c r="AY115" i="87"/>
  <c r="AX115" i="87"/>
  <c r="AW115" i="87"/>
  <c r="AV115" i="87"/>
  <c r="AU115" i="87"/>
  <c r="AT115" i="87"/>
  <c r="AS115" i="87"/>
  <c r="AR115" i="87"/>
  <c r="AQ115" i="87"/>
  <c r="AP115" i="87"/>
  <c r="AO115" i="87"/>
  <c r="AN115" i="87"/>
  <c r="AM115" i="87"/>
  <c r="AL115" i="87"/>
  <c r="AK115" i="87"/>
  <c r="AJ115" i="87"/>
  <c r="AI115" i="87"/>
  <c r="AH115" i="87"/>
  <c r="AG115" i="87"/>
  <c r="AF115" i="87"/>
  <c r="AE115" i="87"/>
  <c r="AD115" i="87"/>
  <c r="AC115" i="87"/>
  <c r="AB115" i="87"/>
  <c r="AA115" i="87"/>
  <c r="Z115" i="87"/>
  <c r="Y115" i="87"/>
  <c r="X115" i="87"/>
  <c r="W115" i="87"/>
  <c r="V115" i="87"/>
  <c r="U115" i="87"/>
  <c r="T115" i="87"/>
  <c r="S115" i="87"/>
  <c r="R115" i="87"/>
  <c r="Q115" i="87"/>
  <c r="P115" i="87"/>
  <c r="O115" i="87"/>
  <c r="N115" i="87"/>
  <c r="M115" i="87"/>
  <c r="L115" i="87"/>
  <c r="K115" i="87"/>
  <c r="J115" i="87"/>
  <c r="I115" i="87"/>
  <c r="H115" i="87"/>
  <c r="G115" i="87"/>
  <c r="F115" i="87"/>
  <c r="E115" i="87"/>
  <c r="D115" i="87"/>
  <c r="C115" i="87"/>
  <c r="B115" i="87"/>
  <c r="BA114" i="87"/>
  <c r="AZ114" i="87"/>
  <c r="AY114" i="87"/>
  <c r="AX114" i="87"/>
  <c r="AW114" i="87"/>
  <c r="AV114" i="87"/>
  <c r="AU114" i="87"/>
  <c r="AT114" i="87"/>
  <c r="AS114" i="87"/>
  <c r="AR114" i="87"/>
  <c r="AQ114" i="87"/>
  <c r="AP114" i="87"/>
  <c r="AO114" i="87"/>
  <c r="AN114" i="87"/>
  <c r="AM114" i="87"/>
  <c r="AL114" i="87"/>
  <c r="AK114" i="87"/>
  <c r="AJ114" i="87"/>
  <c r="AI114" i="87"/>
  <c r="AH114" i="87"/>
  <c r="AG114" i="87"/>
  <c r="AF114" i="87"/>
  <c r="AE114" i="87"/>
  <c r="AD114" i="87"/>
  <c r="AC114" i="87"/>
  <c r="AB114" i="87"/>
  <c r="AA114" i="87"/>
  <c r="Z114" i="87"/>
  <c r="Y114" i="87"/>
  <c r="X114" i="87"/>
  <c r="W114" i="87"/>
  <c r="V114" i="87"/>
  <c r="U114" i="87"/>
  <c r="T114" i="87"/>
  <c r="S114" i="87"/>
  <c r="R114" i="87"/>
  <c r="Q114" i="87"/>
  <c r="P114" i="87"/>
  <c r="O114" i="87"/>
  <c r="N114" i="87"/>
  <c r="M114" i="87"/>
  <c r="L114" i="87"/>
  <c r="K114" i="87"/>
  <c r="J114" i="87"/>
  <c r="I114" i="87"/>
  <c r="H114" i="87"/>
  <c r="G114" i="87"/>
  <c r="F114" i="87"/>
  <c r="E114" i="87"/>
  <c r="D114" i="87"/>
  <c r="C114" i="87"/>
  <c r="B114" i="87"/>
  <c r="BA113" i="87"/>
  <c r="AZ113" i="87"/>
  <c r="AY113" i="87"/>
  <c r="AX113" i="87"/>
  <c r="AW113" i="87"/>
  <c r="AV113" i="87"/>
  <c r="AU113" i="87"/>
  <c r="AT113" i="87"/>
  <c r="AS113" i="87"/>
  <c r="AR113" i="87"/>
  <c r="AQ113" i="87"/>
  <c r="AP113" i="87"/>
  <c r="AO113" i="87"/>
  <c r="AN113" i="87"/>
  <c r="AM113" i="87"/>
  <c r="AL113" i="87"/>
  <c r="AK113" i="87"/>
  <c r="AJ113" i="87"/>
  <c r="AI113" i="87"/>
  <c r="AH113" i="87"/>
  <c r="AG113" i="87"/>
  <c r="AF113" i="87"/>
  <c r="AE113" i="87"/>
  <c r="AD113" i="87"/>
  <c r="AC113" i="87"/>
  <c r="AB113" i="87"/>
  <c r="AA113" i="87"/>
  <c r="Z113" i="87"/>
  <c r="Y113" i="87"/>
  <c r="X113" i="87"/>
  <c r="W113" i="87"/>
  <c r="V113" i="87"/>
  <c r="U113" i="87"/>
  <c r="T113" i="87"/>
  <c r="S113" i="87"/>
  <c r="R113" i="87"/>
  <c r="Q113" i="87"/>
  <c r="P113" i="87"/>
  <c r="O113" i="87"/>
  <c r="N113" i="87"/>
  <c r="M113" i="87"/>
  <c r="L113" i="87"/>
  <c r="K113" i="87"/>
  <c r="J113" i="87"/>
  <c r="I113" i="87"/>
  <c r="H113" i="87"/>
  <c r="G113" i="87"/>
  <c r="F113" i="87"/>
  <c r="E113" i="87"/>
  <c r="D113" i="87"/>
  <c r="C113" i="87"/>
  <c r="B113" i="87"/>
  <c r="BA112" i="87"/>
  <c r="AZ112" i="87"/>
  <c r="AY112" i="87"/>
  <c r="AX112" i="87"/>
  <c r="AW112" i="87"/>
  <c r="AV112" i="87"/>
  <c r="AU112" i="87"/>
  <c r="AT112" i="87"/>
  <c r="AS112" i="87"/>
  <c r="AR112" i="87"/>
  <c r="AQ112" i="87"/>
  <c r="AP112" i="87"/>
  <c r="AO112" i="87"/>
  <c r="AN112" i="87"/>
  <c r="AM112" i="87"/>
  <c r="AL112" i="87"/>
  <c r="AK112" i="87"/>
  <c r="AJ112" i="87"/>
  <c r="AI112" i="87"/>
  <c r="AH112" i="87"/>
  <c r="AG112" i="87"/>
  <c r="AF112" i="87"/>
  <c r="AE112" i="87"/>
  <c r="AD112" i="87"/>
  <c r="AC112" i="87"/>
  <c r="AB112" i="87"/>
  <c r="AA112" i="87"/>
  <c r="Z112" i="87"/>
  <c r="Y112" i="87"/>
  <c r="X112" i="87"/>
  <c r="W112" i="87"/>
  <c r="V112" i="87"/>
  <c r="U112" i="87"/>
  <c r="T112" i="87"/>
  <c r="S112" i="87"/>
  <c r="R112" i="87"/>
  <c r="Q112" i="87"/>
  <c r="P112" i="87"/>
  <c r="O112" i="87"/>
  <c r="N112" i="87"/>
  <c r="M112" i="87"/>
  <c r="L112" i="87"/>
  <c r="K112" i="87"/>
  <c r="J112" i="87"/>
  <c r="I112" i="87"/>
  <c r="H112" i="87"/>
  <c r="G112" i="87"/>
  <c r="F112" i="87"/>
  <c r="E112" i="87"/>
  <c r="D112" i="87"/>
  <c r="C112" i="87"/>
  <c r="B112" i="87"/>
  <c r="BA111" i="87"/>
  <c r="AZ111" i="87"/>
  <c r="AY111" i="87"/>
  <c r="AX111" i="87"/>
  <c r="AW111" i="87"/>
  <c r="AV111" i="87"/>
  <c r="AU111" i="87"/>
  <c r="AT111" i="87"/>
  <c r="AS111" i="87"/>
  <c r="AR111" i="87"/>
  <c r="AQ111" i="87"/>
  <c r="AP111" i="87"/>
  <c r="AO111" i="87"/>
  <c r="AN111" i="87"/>
  <c r="AM111" i="87"/>
  <c r="AL111" i="87"/>
  <c r="AK111" i="87"/>
  <c r="AJ111" i="87"/>
  <c r="AI111" i="87"/>
  <c r="AH111" i="87"/>
  <c r="AG111" i="87"/>
  <c r="AF111" i="87"/>
  <c r="AE111" i="87"/>
  <c r="AD111" i="87"/>
  <c r="AC111" i="87"/>
  <c r="AB111" i="87"/>
  <c r="AA111" i="87"/>
  <c r="Z111" i="87"/>
  <c r="Y111" i="87"/>
  <c r="X111" i="87"/>
  <c r="W111" i="87"/>
  <c r="V111" i="87"/>
  <c r="U111" i="87"/>
  <c r="T111" i="87"/>
  <c r="S111" i="87"/>
  <c r="R111" i="87"/>
  <c r="Q111" i="87"/>
  <c r="P111" i="87"/>
  <c r="O111" i="87"/>
  <c r="N111" i="87"/>
  <c r="M111" i="87"/>
  <c r="L111" i="87"/>
  <c r="K111" i="87"/>
  <c r="J111" i="87"/>
  <c r="I111" i="87"/>
  <c r="H111" i="87"/>
  <c r="G111" i="87"/>
  <c r="F111" i="87"/>
  <c r="E111" i="87"/>
  <c r="D111" i="87"/>
  <c r="C111" i="87"/>
  <c r="B111" i="87"/>
  <c r="BA110" i="87"/>
  <c r="AZ110" i="87"/>
  <c r="AY110" i="87"/>
  <c r="AX110" i="87"/>
  <c r="AW110" i="87"/>
  <c r="AV110" i="87"/>
  <c r="AU110" i="87"/>
  <c r="AT110" i="87"/>
  <c r="AS110" i="87"/>
  <c r="AR110" i="87"/>
  <c r="AQ110" i="87"/>
  <c r="AP110" i="87"/>
  <c r="AO110" i="87"/>
  <c r="AN110" i="87"/>
  <c r="AM110" i="87"/>
  <c r="AL110" i="87"/>
  <c r="AK110" i="87"/>
  <c r="AJ110" i="87"/>
  <c r="AI110" i="87"/>
  <c r="AH110" i="87"/>
  <c r="AG110" i="87"/>
  <c r="AF110" i="87"/>
  <c r="AE110" i="87"/>
  <c r="AD110" i="87"/>
  <c r="AC110" i="87"/>
  <c r="AB110" i="87"/>
  <c r="AA110" i="87"/>
  <c r="Z110" i="87"/>
  <c r="Y110" i="87"/>
  <c r="X110" i="87"/>
  <c r="W110" i="87"/>
  <c r="V110" i="87"/>
  <c r="U110" i="87"/>
  <c r="T110" i="87"/>
  <c r="S110" i="87"/>
  <c r="R110" i="87"/>
  <c r="Q110" i="87"/>
  <c r="P110" i="87"/>
  <c r="O110" i="87"/>
  <c r="N110" i="87"/>
  <c r="M110" i="87"/>
  <c r="L110" i="87"/>
  <c r="K110" i="87"/>
  <c r="J110" i="87"/>
  <c r="I110" i="87"/>
  <c r="H110" i="87"/>
  <c r="G110" i="87"/>
  <c r="F110" i="87"/>
  <c r="E110" i="87"/>
  <c r="D110" i="87"/>
  <c r="C110" i="87"/>
  <c r="B110" i="87"/>
  <c r="BA109" i="87"/>
  <c r="AZ109" i="87"/>
  <c r="AY109" i="87"/>
  <c r="AX109" i="87"/>
  <c r="AW109" i="87"/>
  <c r="AV109" i="87"/>
  <c r="AU109" i="87"/>
  <c r="AT109" i="87"/>
  <c r="AS109" i="87"/>
  <c r="AR109" i="87"/>
  <c r="AQ109" i="87"/>
  <c r="AP109" i="87"/>
  <c r="AO109" i="87"/>
  <c r="AN109" i="87"/>
  <c r="AM109" i="87"/>
  <c r="AL109" i="87"/>
  <c r="AK109" i="87"/>
  <c r="AJ109" i="87"/>
  <c r="AI109" i="87"/>
  <c r="AH109" i="87"/>
  <c r="AG109" i="87"/>
  <c r="AF109" i="87"/>
  <c r="AE109" i="87"/>
  <c r="AD109" i="87"/>
  <c r="AC109" i="87"/>
  <c r="AB109" i="87"/>
  <c r="AA109" i="87"/>
  <c r="Z109" i="87"/>
  <c r="Y109" i="87"/>
  <c r="X109" i="87"/>
  <c r="W109" i="87"/>
  <c r="V109" i="87"/>
  <c r="U109" i="87"/>
  <c r="T109" i="87"/>
  <c r="S109" i="87"/>
  <c r="R109" i="87"/>
  <c r="Q109" i="87"/>
  <c r="P109" i="87"/>
  <c r="O109" i="87"/>
  <c r="N109" i="87"/>
  <c r="M109" i="87"/>
  <c r="L109" i="87"/>
  <c r="K109" i="87"/>
  <c r="J109" i="87"/>
  <c r="I109" i="87"/>
  <c r="H109" i="87"/>
  <c r="G109" i="87"/>
  <c r="F109" i="87"/>
  <c r="E109" i="87"/>
  <c r="D109" i="87"/>
  <c r="C109" i="87"/>
  <c r="B109" i="87"/>
  <c r="BA108" i="87"/>
  <c r="AZ108" i="87"/>
  <c r="AY108" i="87"/>
  <c r="AX108" i="87"/>
  <c r="AW108" i="87"/>
  <c r="AV108" i="87"/>
  <c r="AU108" i="87"/>
  <c r="AT108" i="87"/>
  <c r="AS108" i="87"/>
  <c r="AR108" i="87"/>
  <c r="AQ108" i="87"/>
  <c r="AP108" i="87"/>
  <c r="AO108" i="87"/>
  <c r="AN108" i="87"/>
  <c r="AM108" i="87"/>
  <c r="AL108" i="87"/>
  <c r="AK108" i="87"/>
  <c r="AJ108" i="87"/>
  <c r="AI108" i="87"/>
  <c r="AH108" i="87"/>
  <c r="AG108" i="87"/>
  <c r="AF108" i="87"/>
  <c r="AE108" i="87"/>
  <c r="AD108" i="87"/>
  <c r="AC108" i="87"/>
  <c r="AB108" i="87"/>
  <c r="AA108" i="87"/>
  <c r="Z108" i="87"/>
  <c r="Y108" i="87"/>
  <c r="X108" i="87"/>
  <c r="W108" i="87"/>
  <c r="V108" i="87"/>
  <c r="U108" i="87"/>
  <c r="T108" i="87"/>
  <c r="S108" i="87"/>
  <c r="R108" i="87"/>
  <c r="Q108" i="87"/>
  <c r="P108" i="87"/>
  <c r="O108" i="87"/>
  <c r="N108" i="87"/>
  <c r="M108" i="87"/>
  <c r="L108" i="87"/>
  <c r="K108" i="87"/>
  <c r="J108" i="87"/>
  <c r="I108" i="87"/>
  <c r="H108" i="87"/>
  <c r="G108" i="87"/>
  <c r="F108" i="87"/>
  <c r="E108" i="87"/>
  <c r="D108" i="87"/>
  <c r="C108" i="87"/>
  <c r="B108" i="87"/>
  <c r="BA107" i="87"/>
  <c r="AZ107" i="87"/>
  <c r="AY107" i="87"/>
  <c r="AX107" i="87"/>
  <c r="AW107" i="87"/>
  <c r="AV107" i="87"/>
  <c r="AU107" i="87"/>
  <c r="AT107" i="87"/>
  <c r="AS107" i="87"/>
  <c r="AR107" i="87"/>
  <c r="AQ107" i="87"/>
  <c r="AP107" i="87"/>
  <c r="AO107" i="87"/>
  <c r="AN107" i="87"/>
  <c r="AM107" i="87"/>
  <c r="AL107" i="87"/>
  <c r="AK107" i="87"/>
  <c r="AJ107" i="87"/>
  <c r="AI107" i="87"/>
  <c r="AH107" i="87"/>
  <c r="AG107" i="87"/>
  <c r="AF107" i="87"/>
  <c r="AE107" i="87"/>
  <c r="AD107" i="87"/>
  <c r="AC107" i="87"/>
  <c r="AB107" i="87"/>
  <c r="AA107" i="87"/>
  <c r="Z107" i="87"/>
  <c r="Y107" i="87"/>
  <c r="X107" i="87"/>
  <c r="W107" i="87"/>
  <c r="V107" i="87"/>
  <c r="U107" i="87"/>
  <c r="T107" i="87"/>
  <c r="S107" i="87"/>
  <c r="R107" i="87"/>
  <c r="Q107" i="87"/>
  <c r="P107" i="87"/>
  <c r="O107" i="87"/>
  <c r="N107" i="87"/>
  <c r="M107" i="87"/>
  <c r="L107" i="87"/>
  <c r="K107" i="87"/>
  <c r="J107" i="87"/>
  <c r="I107" i="87"/>
  <c r="H107" i="87"/>
  <c r="G107" i="87"/>
  <c r="F107" i="87"/>
  <c r="E107" i="87"/>
  <c r="D107" i="87"/>
  <c r="C107" i="87"/>
  <c r="B107" i="87"/>
  <c r="BA106" i="87"/>
  <c r="AZ106" i="87"/>
  <c r="AY106" i="87"/>
  <c r="AX106" i="87"/>
  <c r="AW106" i="87"/>
  <c r="AV106" i="87"/>
  <c r="AU106" i="87"/>
  <c r="AT106" i="87"/>
  <c r="AS106" i="87"/>
  <c r="AR106" i="87"/>
  <c r="AQ106" i="87"/>
  <c r="AP106" i="87"/>
  <c r="AO106" i="87"/>
  <c r="AN106" i="87"/>
  <c r="AM106" i="87"/>
  <c r="AL106" i="87"/>
  <c r="AK106" i="87"/>
  <c r="AJ106" i="87"/>
  <c r="AI106" i="87"/>
  <c r="AH106" i="87"/>
  <c r="AG106" i="87"/>
  <c r="AF106" i="87"/>
  <c r="AE106" i="87"/>
  <c r="AD106" i="87"/>
  <c r="AC106" i="87"/>
  <c r="AB106" i="87"/>
  <c r="AA106" i="87"/>
  <c r="Z106" i="87"/>
  <c r="Y106" i="87"/>
  <c r="X106" i="87"/>
  <c r="W106" i="87"/>
  <c r="V106" i="87"/>
  <c r="U106" i="87"/>
  <c r="T106" i="87"/>
  <c r="S106" i="87"/>
  <c r="R106" i="87"/>
  <c r="Q106" i="87"/>
  <c r="P106" i="87"/>
  <c r="O106" i="87"/>
  <c r="N106" i="87"/>
  <c r="M106" i="87"/>
  <c r="L106" i="87"/>
  <c r="K106" i="87"/>
  <c r="J106" i="87"/>
  <c r="I106" i="87"/>
  <c r="H106" i="87"/>
  <c r="G106" i="87"/>
  <c r="F106" i="87"/>
  <c r="E106" i="87"/>
  <c r="D106" i="87"/>
  <c r="C106" i="87"/>
  <c r="B106" i="87"/>
  <c r="BA105" i="87"/>
  <c r="AZ105" i="87"/>
  <c r="AY105" i="87"/>
  <c r="AX105" i="87"/>
  <c r="AW105" i="87"/>
  <c r="AV105" i="87"/>
  <c r="AU105" i="87"/>
  <c r="AT105" i="87"/>
  <c r="AS105" i="87"/>
  <c r="AR105" i="87"/>
  <c r="AQ105" i="87"/>
  <c r="AP105" i="87"/>
  <c r="AO105" i="87"/>
  <c r="AN105" i="87"/>
  <c r="AM105" i="87"/>
  <c r="AL105" i="87"/>
  <c r="AK105" i="87"/>
  <c r="AJ105" i="87"/>
  <c r="AI105" i="87"/>
  <c r="AH105" i="87"/>
  <c r="AG105" i="87"/>
  <c r="AF105" i="87"/>
  <c r="AE105" i="87"/>
  <c r="AD105" i="87"/>
  <c r="AC105" i="87"/>
  <c r="AB105" i="87"/>
  <c r="AA105" i="87"/>
  <c r="Z105" i="87"/>
  <c r="Y105" i="87"/>
  <c r="X105" i="87"/>
  <c r="W105" i="87"/>
  <c r="V105" i="87"/>
  <c r="U105" i="87"/>
  <c r="T105" i="87"/>
  <c r="S105" i="87"/>
  <c r="R105" i="87"/>
  <c r="Q105" i="87"/>
  <c r="P105" i="87"/>
  <c r="O105" i="87"/>
  <c r="N105" i="87"/>
  <c r="M105" i="87"/>
  <c r="L105" i="87"/>
  <c r="K105" i="87"/>
  <c r="J105" i="87"/>
  <c r="I105" i="87"/>
  <c r="H105" i="87"/>
  <c r="G105" i="87"/>
  <c r="F105" i="87"/>
  <c r="E105" i="87"/>
  <c r="D105" i="87"/>
  <c r="C105" i="87"/>
  <c r="B105" i="87"/>
  <c r="BA104" i="87"/>
  <c r="AZ104" i="87"/>
  <c r="AY104" i="87"/>
  <c r="AX104" i="87"/>
  <c r="AW104" i="87"/>
  <c r="AV104" i="87"/>
  <c r="AU104" i="87"/>
  <c r="AT104" i="87"/>
  <c r="AS104" i="87"/>
  <c r="AR104" i="87"/>
  <c r="AQ104" i="87"/>
  <c r="AP104" i="87"/>
  <c r="AO104" i="87"/>
  <c r="AN104" i="87"/>
  <c r="AM104" i="87"/>
  <c r="AL104" i="87"/>
  <c r="AK104" i="87"/>
  <c r="AJ104" i="87"/>
  <c r="AI104" i="87"/>
  <c r="AH104" i="87"/>
  <c r="AG104" i="87"/>
  <c r="AF104" i="87"/>
  <c r="AE104" i="87"/>
  <c r="AD104" i="87"/>
  <c r="AC104" i="87"/>
  <c r="AB104" i="87"/>
  <c r="AA104" i="87"/>
  <c r="Z104" i="87"/>
  <c r="Y104" i="87"/>
  <c r="X104" i="87"/>
  <c r="W104" i="87"/>
  <c r="V104" i="87"/>
  <c r="U104" i="87"/>
  <c r="T104" i="87"/>
  <c r="S104" i="87"/>
  <c r="R104" i="87"/>
  <c r="Q104" i="87"/>
  <c r="P104" i="87"/>
  <c r="O104" i="87"/>
  <c r="N104" i="87"/>
  <c r="M104" i="87"/>
  <c r="L104" i="87"/>
  <c r="K104" i="87"/>
  <c r="J104" i="87"/>
  <c r="I104" i="87"/>
  <c r="H104" i="87"/>
  <c r="G104" i="87"/>
  <c r="F104" i="87"/>
  <c r="E104" i="87"/>
  <c r="D104" i="87"/>
  <c r="C104" i="87"/>
  <c r="B104" i="87"/>
  <c r="BA103" i="87"/>
  <c r="AZ103" i="87"/>
  <c r="AY103" i="87"/>
  <c r="AX103" i="87"/>
  <c r="AW103" i="87"/>
  <c r="AV103" i="87"/>
  <c r="AU103" i="87"/>
  <c r="AT103" i="87"/>
  <c r="AS103" i="87"/>
  <c r="AR103" i="87"/>
  <c r="AQ103" i="87"/>
  <c r="AP103" i="87"/>
  <c r="AO103" i="87"/>
  <c r="AN103" i="87"/>
  <c r="AM103" i="87"/>
  <c r="AL103" i="87"/>
  <c r="AK103" i="87"/>
  <c r="AJ103" i="87"/>
  <c r="AI103" i="87"/>
  <c r="AH103" i="87"/>
  <c r="AG103" i="87"/>
  <c r="AF103" i="87"/>
  <c r="AE103" i="87"/>
  <c r="AD103" i="87"/>
  <c r="AC103" i="87"/>
  <c r="AB103" i="87"/>
  <c r="AA103" i="87"/>
  <c r="Z103" i="87"/>
  <c r="Y103" i="87"/>
  <c r="X103" i="87"/>
  <c r="W103" i="87"/>
  <c r="V103" i="87"/>
  <c r="U103" i="87"/>
  <c r="T103" i="87"/>
  <c r="S103" i="87"/>
  <c r="R103" i="87"/>
  <c r="Q103" i="87"/>
  <c r="P103" i="87"/>
  <c r="O103" i="87"/>
  <c r="N103" i="87"/>
  <c r="M103" i="87"/>
  <c r="L103" i="87"/>
  <c r="K103" i="87"/>
  <c r="J103" i="87"/>
  <c r="I103" i="87"/>
  <c r="H103" i="87"/>
  <c r="G103" i="87"/>
  <c r="F103" i="87"/>
  <c r="E103" i="87"/>
  <c r="D103" i="87"/>
  <c r="C103" i="87"/>
  <c r="B103" i="87"/>
  <c r="BA102" i="87"/>
  <c r="AZ102" i="87"/>
  <c r="AY102" i="87"/>
  <c r="AX102" i="87"/>
  <c r="AW102" i="87"/>
  <c r="AV102" i="87"/>
  <c r="AU102" i="87"/>
  <c r="AT102" i="87"/>
  <c r="AS102" i="87"/>
  <c r="AR102" i="87"/>
  <c r="AQ102" i="87"/>
  <c r="AP102" i="87"/>
  <c r="AO102" i="87"/>
  <c r="AN102" i="87"/>
  <c r="AM102" i="87"/>
  <c r="AL102" i="87"/>
  <c r="AK102" i="87"/>
  <c r="AJ102" i="87"/>
  <c r="AI102" i="87"/>
  <c r="AH102" i="87"/>
  <c r="AG102" i="87"/>
  <c r="AF102" i="87"/>
  <c r="AE102" i="87"/>
  <c r="AD102" i="87"/>
  <c r="AC102" i="87"/>
  <c r="AB102" i="87"/>
  <c r="AA102" i="87"/>
  <c r="Z102" i="87"/>
  <c r="Y102" i="87"/>
  <c r="X102" i="87"/>
  <c r="W102" i="87"/>
  <c r="V102" i="87"/>
  <c r="U102" i="87"/>
  <c r="T102" i="87"/>
  <c r="S102" i="87"/>
  <c r="R102" i="87"/>
  <c r="Q102" i="87"/>
  <c r="P102" i="87"/>
  <c r="O102" i="87"/>
  <c r="N102" i="87"/>
  <c r="M102" i="87"/>
  <c r="L102" i="87"/>
  <c r="K102" i="87"/>
  <c r="J102" i="87"/>
  <c r="I102" i="87"/>
  <c r="H102" i="87"/>
  <c r="G102" i="87"/>
  <c r="F102" i="87"/>
  <c r="E102" i="87"/>
  <c r="D102" i="87"/>
  <c r="C102" i="87"/>
  <c r="B102" i="87"/>
  <c r="BA101" i="87"/>
  <c r="AZ101" i="87"/>
  <c r="AY101" i="87"/>
  <c r="AX101" i="87"/>
  <c r="AW101" i="87"/>
  <c r="AV101" i="87"/>
  <c r="AU101" i="87"/>
  <c r="AT101" i="87"/>
  <c r="AS101" i="87"/>
  <c r="AR101" i="87"/>
  <c r="AQ101" i="87"/>
  <c r="AP101" i="87"/>
  <c r="AO101" i="87"/>
  <c r="AN101" i="87"/>
  <c r="AM101" i="87"/>
  <c r="AL101" i="87"/>
  <c r="AK101" i="87"/>
  <c r="AJ101" i="87"/>
  <c r="AI101" i="87"/>
  <c r="AH101" i="87"/>
  <c r="AG101" i="87"/>
  <c r="AF101" i="87"/>
  <c r="AE101" i="87"/>
  <c r="AD101" i="87"/>
  <c r="AC101" i="87"/>
  <c r="AB101" i="87"/>
  <c r="AA101" i="87"/>
  <c r="Z101" i="87"/>
  <c r="Y101" i="87"/>
  <c r="X101" i="87"/>
  <c r="W101" i="87"/>
  <c r="V101" i="87"/>
  <c r="U101" i="87"/>
  <c r="T101" i="87"/>
  <c r="S101" i="87"/>
  <c r="R101" i="87"/>
  <c r="Q101" i="87"/>
  <c r="P101" i="87"/>
  <c r="O101" i="87"/>
  <c r="N101" i="87"/>
  <c r="M101" i="87"/>
  <c r="L101" i="87"/>
  <c r="K101" i="87"/>
  <c r="J101" i="87"/>
  <c r="I101" i="87"/>
  <c r="H101" i="87"/>
  <c r="G101" i="87"/>
  <c r="F101" i="87"/>
  <c r="E101" i="87"/>
  <c r="D101" i="87"/>
  <c r="C101" i="87"/>
  <c r="B101" i="87"/>
  <c r="BA100" i="87"/>
  <c r="AZ100" i="87"/>
  <c r="AY100" i="87"/>
  <c r="AX100" i="87"/>
  <c r="AW100" i="87"/>
  <c r="AV100" i="87"/>
  <c r="AU100" i="87"/>
  <c r="AT100" i="87"/>
  <c r="AS100" i="87"/>
  <c r="AR100" i="87"/>
  <c r="AQ100" i="87"/>
  <c r="AP100" i="87"/>
  <c r="AO100" i="87"/>
  <c r="AN100" i="87"/>
  <c r="AM100" i="87"/>
  <c r="AL100" i="87"/>
  <c r="AK100" i="87"/>
  <c r="AJ100" i="87"/>
  <c r="AI100" i="87"/>
  <c r="AH100" i="87"/>
  <c r="AG100" i="87"/>
  <c r="AF100" i="87"/>
  <c r="AE100" i="87"/>
  <c r="AD100" i="87"/>
  <c r="AC100" i="87"/>
  <c r="AB100" i="87"/>
  <c r="AA100" i="87"/>
  <c r="Z100" i="87"/>
  <c r="Y100" i="87"/>
  <c r="X100" i="87"/>
  <c r="W100" i="87"/>
  <c r="V100" i="87"/>
  <c r="U100" i="87"/>
  <c r="T100" i="87"/>
  <c r="S100" i="87"/>
  <c r="R100" i="87"/>
  <c r="Q100" i="87"/>
  <c r="P100" i="87"/>
  <c r="O100" i="87"/>
  <c r="N100" i="87"/>
  <c r="M100" i="87"/>
  <c r="L100" i="87"/>
  <c r="K100" i="87"/>
  <c r="J100" i="87"/>
  <c r="I100" i="87"/>
  <c r="H100" i="87"/>
  <c r="G100" i="87"/>
  <c r="F100" i="87"/>
  <c r="E100" i="87"/>
  <c r="D100" i="87"/>
  <c r="C100" i="87"/>
  <c r="B100" i="87"/>
  <c r="BA99" i="87"/>
  <c r="AZ99" i="87"/>
  <c r="AY99" i="87"/>
  <c r="AX99" i="87"/>
  <c r="AW99" i="87"/>
  <c r="AV99" i="87"/>
  <c r="AU99" i="87"/>
  <c r="AT99" i="87"/>
  <c r="AS99" i="87"/>
  <c r="AR99" i="87"/>
  <c r="AQ99" i="87"/>
  <c r="AP99" i="87"/>
  <c r="AO99" i="87"/>
  <c r="AN99" i="87"/>
  <c r="AM99" i="87"/>
  <c r="AL99" i="87"/>
  <c r="AK99" i="87"/>
  <c r="AJ99" i="87"/>
  <c r="AI99" i="87"/>
  <c r="AH99" i="87"/>
  <c r="AG99" i="87"/>
  <c r="AF99" i="87"/>
  <c r="AE99" i="87"/>
  <c r="AD99" i="87"/>
  <c r="AC99" i="87"/>
  <c r="AB99" i="87"/>
  <c r="AA99" i="87"/>
  <c r="Z99" i="87"/>
  <c r="Y99" i="87"/>
  <c r="X99" i="87"/>
  <c r="W99" i="87"/>
  <c r="V99" i="87"/>
  <c r="U99" i="87"/>
  <c r="T99" i="87"/>
  <c r="S99" i="87"/>
  <c r="R99" i="87"/>
  <c r="Q99" i="87"/>
  <c r="P99" i="87"/>
  <c r="O99" i="87"/>
  <c r="N99" i="87"/>
  <c r="M99" i="87"/>
  <c r="L99" i="87"/>
  <c r="K99" i="87"/>
  <c r="J99" i="87"/>
  <c r="I99" i="87"/>
  <c r="H99" i="87"/>
  <c r="G99" i="87"/>
  <c r="F99" i="87"/>
  <c r="E99" i="87"/>
  <c r="D99" i="87"/>
  <c r="C99" i="87"/>
  <c r="B99" i="87"/>
  <c r="BA98" i="87"/>
  <c r="AZ98" i="87"/>
  <c r="AY98" i="87"/>
  <c r="AX98" i="87"/>
  <c r="AW98" i="87"/>
  <c r="AV98" i="87"/>
  <c r="AU98" i="87"/>
  <c r="AT98" i="87"/>
  <c r="AS98" i="87"/>
  <c r="AR98" i="87"/>
  <c r="AQ98" i="87"/>
  <c r="AP98" i="87"/>
  <c r="AO98" i="87"/>
  <c r="AN98" i="87"/>
  <c r="AM98" i="87"/>
  <c r="AL98" i="87"/>
  <c r="AK98" i="87"/>
  <c r="AJ98" i="87"/>
  <c r="AI98" i="87"/>
  <c r="AH98" i="87"/>
  <c r="AG98" i="87"/>
  <c r="AF98" i="87"/>
  <c r="AE98" i="87"/>
  <c r="AD98" i="87"/>
  <c r="AC98" i="87"/>
  <c r="AB98" i="87"/>
  <c r="AA98" i="87"/>
  <c r="Z98" i="87"/>
  <c r="Y98" i="87"/>
  <c r="X98" i="87"/>
  <c r="W98" i="87"/>
  <c r="V98" i="87"/>
  <c r="U98" i="87"/>
  <c r="T98" i="87"/>
  <c r="S98" i="87"/>
  <c r="R98" i="87"/>
  <c r="Q98" i="87"/>
  <c r="P98" i="87"/>
  <c r="O98" i="87"/>
  <c r="N98" i="87"/>
  <c r="M98" i="87"/>
  <c r="L98" i="87"/>
  <c r="K98" i="87"/>
  <c r="J98" i="87"/>
  <c r="I98" i="87"/>
  <c r="H98" i="87"/>
  <c r="G98" i="87"/>
  <c r="F98" i="87"/>
  <c r="E98" i="87"/>
  <c r="D98" i="87"/>
  <c r="C98" i="87"/>
  <c r="B98" i="87"/>
  <c r="BA97" i="87"/>
  <c r="AZ97" i="87"/>
  <c r="AY97" i="87"/>
  <c r="AX97" i="87"/>
  <c r="AW97" i="87"/>
  <c r="AV97" i="87"/>
  <c r="AU97" i="87"/>
  <c r="AT97" i="87"/>
  <c r="AS97" i="87"/>
  <c r="AR97" i="87"/>
  <c r="AQ97" i="87"/>
  <c r="AP97" i="87"/>
  <c r="AO97" i="87"/>
  <c r="AN97" i="87"/>
  <c r="AM97" i="87"/>
  <c r="AL97" i="87"/>
  <c r="AK97" i="87"/>
  <c r="AJ97" i="87"/>
  <c r="AI97" i="87"/>
  <c r="AH97" i="87"/>
  <c r="AG97" i="87"/>
  <c r="AF97" i="87"/>
  <c r="AE97" i="87"/>
  <c r="AD97" i="87"/>
  <c r="AC97" i="87"/>
  <c r="AB97" i="87"/>
  <c r="AA97" i="87"/>
  <c r="Z97" i="87"/>
  <c r="Y97" i="87"/>
  <c r="X97" i="87"/>
  <c r="W97" i="87"/>
  <c r="V97" i="87"/>
  <c r="U97" i="87"/>
  <c r="T97" i="87"/>
  <c r="S97" i="87"/>
  <c r="R97" i="87"/>
  <c r="Q97" i="87"/>
  <c r="P97" i="87"/>
  <c r="O97" i="87"/>
  <c r="N97" i="87"/>
  <c r="M97" i="87"/>
  <c r="L97" i="87"/>
  <c r="K97" i="87"/>
  <c r="J97" i="87"/>
  <c r="I97" i="87"/>
  <c r="H97" i="87"/>
  <c r="G97" i="87"/>
  <c r="F97" i="87"/>
  <c r="E97" i="87"/>
  <c r="D97" i="87"/>
  <c r="C97" i="87"/>
  <c r="B97" i="87"/>
  <c r="BA96" i="87"/>
  <c r="AZ96" i="87"/>
  <c r="AY96" i="87"/>
  <c r="AX96" i="87"/>
  <c r="AW96" i="87"/>
  <c r="AV96" i="87"/>
  <c r="AU96" i="87"/>
  <c r="AT96" i="87"/>
  <c r="AS96" i="87"/>
  <c r="AR96" i="87"/>
  <c r="AQ96" i="87"/>
  <c r="AP96" i="87"/>
  <c r="AO96" i="87"/>
  <c r="AN96" i="87"/>
  <c r="AM96" i="87"/>
  <c r="AL96" i="87"/>
  <c r="AK96" i="87"/>
  <c r="AJ96" i="87"/>
  <c r="AI96" i="87"/>
  <c r="AH96" i="87"/>
  <c r="AG96" i="87"/>
  <c r="AF96" i="87"/>
  <c r="AE96" i="87"/>
  <c r="AD96" i="87"/>
  <c r="AC96" i="87"/>
  <c r="AB96" i="87"/>
  <c r="AA96" i="87"/>
  <c r="Z96" i="87"/>
  <c r="Y96" i="87"/>
  <c r="X96" i="87"/>
  <c r="W96" i="87"/>
  <c r="V96" i="87"/>
  <c r="U96" i="87"/>
  <c r="T96" i="87"/>
  <c r="S96" i="87"/>
  <c r="R96" i="87"/>
  <c r="Q96" i="87"/>
  <c r="P96" i="87"/>
  <c r="O96" i="87"/>
  <c r="N96" i="87"/>
  <c r="M96" i="87"/>
  <c r="L96" i="87"/>
  <c r="K96" i="87"/>
  <c r="J96" i="87"/>
  <c r="I96" i="87"/>
  <c r="H96" i="87"/>
  <c r="G96" i="87"/>
  <c r="F96" i="87"/>
  <c r="E96" i="87"/>
  <c r="D96" i="87"/>
  <c r="C96" i="87"/>
  <c r="B96" i="87"/>
  <c r="BA95" i="87"/>
  <c r="AZ95" i="87"/>
  <c r="AY95" i="87"/>
  <c r="AX95" i="87"/>
  <c r="AW95" i="87"/>
  <c r="AV95" i="87"/>
  <c r="AU95" i="87"/>
  <c r="AT95" i="87"/>
  <c r="AS95" i="87"/>
  <c r="AR95" i="87"/>
  <c r="AQ95" i="87"/>
  <c r="AP95" i="87"/>
  <c r="AO95" i="87"/>
  <c r="AN95" i="87"/>
  <c r="AM95" i="87"/>
  <c r="AL95" i="87"/>
  <c r="AK95" i="87"/>
  <c r="AJ95" i="87"/>
  <c r="AI95" i="87"/>
  <c r="AH95" i="87"/>
  <c r="AG95" i="87"/>
  <c r="AF95" i="87"/>
  <c r="AE95" i="87"/>
  <c r="AD95" i="87"/>
  <c r="AC95" i="87"/>
  <c r="AB95" i="87"/>
  <c r="AA95" i="87"/>
  <c r="Z95" i="87"/>
  <c r="Y95" i="87"/>
  <c r="X95" i="87"/>
  <c r="W95" i="87"/>
  <c r="V95" i="87"/>
  <c r="U95" i="87"/>
  <c r="T95" i="87"/>
  <c r="S95" i="87"/>
  <c r="R95" i="87"/>
  <c r="Q95" i="87"/>
  <c r="P95" i="87"/>
  <c r="O95" i="87"/>
  <c r="N95" i="87"/>
  <c r="M95" i="87"/>
  <c r="L95" i="87"/>
  <c r="K95" i="87"/>
  <c r="J95" i="87"/>
  <c r="I95" i="87"/>
  <c r="H95" i="87"/>
  <c r="G95" i="87"/>
  <c r="F95" i="87"/>
  <c r="E95" i="87"/>
  <c r="D95" i="87"/>
  <c r="C95" i="87"/>
  <c r="B95" i="87"/>
  <c r="BA94" i="87"/>
  <c r="AZ94" i="87"/>
  <c r="AY94" i="87"/>
  <c r="AX94" i="87"/>
  <c r="AW94" i="87"/>
  <c r="AV94" i="87"/>
  <c r="AU94" i="87"/>
  <c r="AT94" i="87"/>
  <c r="AS94" i="87"/>
  <c r="AR94" i="87"/>
  <c r="AQ94" i="87"/>
  <c r="AP94" i="87"/>
  <c r="AO94" i="87"/>
  <c r="AN94" i="87"/>
  <c r="AM94" i="87"/>
  <c r="AL94" i="87"/>
  <c r="AK94" i="87"/>
  <c r="AJ94" i="87"/>
  <c r="AI94" i="87"/>
  <c r="AH94" i="87"/>
  <c r="AG94" i="87"/>
  <c r="AF94" i="87"/>
  <c r="AE94" i="87"/>
  <c r="AD94" i="87"/>
  <c r="AC94" i="87"/>
  <c r="AB94" i="87"/>
  <c r="AA94" i="87"/>
  <c r="Z94" i="87"/>
  <c r="Y94" i="87"/>
  <c r="X94" i="87"/>
  <c r="W94" i="87"/>
  <c r="V94" i="87"/>
  <c r="U94" i="87"/>
  <c r="T94" i="87"/>
  <c r="S94" i="87"/>
  <c r="R94" i="87"/>
  <c r="Q94" i="87"/>
  <c r="P94" i="87"/>
  <c r="O94" i="87"/>
  <c r="N94" i="87"/>
  <c r="M94" i="87"/>
  <c r="L94" i="87"/>
  <c r="K94" i="87"/>
  <c r="J94" i="87"/>
  <c r="I94" i="87"/>
  <c r="H94" i="87"/>
  <c r="G94" i="87"/>
  <c r="F94" i="87"/>
  <c r="E94" i="87"/>
  <c r="D94" i="87"/>
  <c r="C94" i="87"/>
  <c r="B94" i="87"/>
  <c r="BA93" i="87"/>
  <c r="AZ93" i="87"/>
  <c r="AY93" i="87"/>
  <c r="AX93" i="87"/>
  <c r="AW93" i="87"/>
  <c r="AV93" i="87"/>
  <c r="AU93" i="87"/>
  <c r="AT93" i="87"/>
  <c r="AS93" i="87"/>
  <c r="AR93" i="87"/>
  <c r="AQ93" i="87"/>
  <c r="AP93" i="87"/>
  <c r="AO93" i="87"/>
  <c r="AN93" i="87"/>
  <c r="AM93" i="87"/>
  <c r="AL93" i="87"/>
  <c r="AK93" i="87"/>
  <c r="AJ93" i="87"/>
  <c r="AI93" i="87"/>
  <c r="AH93" i="87"/>
  <c r="AG93" i="87"/>
  <c r="AF93" i="87"/>
  <c r="AE93" i="87"/>
  <c r="AD93" i="87"/>
  <c r="AC93" i="87"/>
  <c r="AB93" i="87"/>
  <c r="AA93" i="87"/>
  <c r="Z93" i="87"/>
  <c r="Y93" i="87"/>
  <c r="X93" i="87"/>
  <c r="W93" i="87"/>
  <c r="V93" i="87"/>
  <c r="U93" i="87"/>
  <c r="T93" i="87"/>
  <c r="S93" i="87"/>
  <c r="R93" i="87"/>
  <c r="Q93" i="87"/>
  <c r="P93" i="87"/>
  <c r="O93" i="87"/>
  <c r="N93" i="87"/>
  <c r="M93" i="87"/>
  <c r="L93" i="87"/>
  <c r="K93" i="87"/>
  <c r="J93" i="87"/>
  <c r="I93" i="87"/>
  <c r="H93" i="87"/>
  <c r="G93" i="87"/>
  <c r="F93" i="87"/>
  <c r="E93" i="87"/>
  <c r="D93" i="87"/>
  <c r="C93" i="87"/>
  <c r="B93" i="87"/>
  <c r="BA92" i="87"/>
  <c r="AZ92" i="87"/>
  <c r="AY92" i="87"/>
  <c r="AX92" i="87"/>
  <c r="AW92" i="87"/>
  <c r="AV92" i="87"/>
  <c r="AU92" i="87"/>
  <c r="AT92" i="87"/>
  <c r="AS92" i="87"/>
  <c r="AR92" i="87"/>
  <c r="AQ92" i="87"/>
  <c r="AP92" i="87"/>
  <c r="AO92" i="87"/>
  <c r="AN92" i="87"/>
  <c r="AM92" i="87"/>
  <c r="AL92" i="87"/>
  <c r="AK92" i="87"/>
  <c r="AJ92" i="87"/>
  <c r="AI92" i="87"/>
  <c r="AH92" i="87"/>
  <c r="AG92" i="87"/>
  <c r="AF92" i="87"/>
  <c r="AE92" i="87"/>
  <c r="AD92" i="87"/>
  <c r="AC92" i="87"/>
  <c r="AB92" i="87"/>
  <c r="AA92" i="87"/>
  <c r="Z92" i="87"/>
  <c r="Y92" i="87"/>
  <c r="X92" i="87"/>
  <c r="W92" i="87"/>
  <c r="V92" i="87"/>
  <c r="U92" i="87"/>
  <c r="T92" i="87"/>
  <c r="S92" i="87"/>
  <c r="R92" i="87"/>
  <c r="Q92" i="87"/>
  <c r="P92" i="87"/>
  <c r="O92" i="87"/>
  <c r="N92" i="87"/>
  <c r="M92" i="87"/>
  <c r="L92" i="87"/>
  <c r="K92" i="87"/>
  <c r="J92" i="87"/>
  <c r="I92" i="87"/>
  <c r="H92" i="87"/>
  <c r="G92" i="87"/>
  <c r="F92" i="87"/>
  <c r="E92" i="87"/>
  <c r="D92" i="87"/>
  <c r="C92" i="87"/>
  <c r="B92" i="87"/>
  <c r="BA91" i="87"/>
  <c r="AZ91" i="87"/>
  <c r="AY91" i="87"/>
  <c r="AX91" i="87"/>
  <c r="AW91" i="87"/>
  <c r="AV91" i="87"/>
  <c r="AU91" i="87"/>
  <c r="AT91" i="87"/>
  <c r="AS91" i="87"/>
  <c r="AR91" i="87"/>
  <c r="AQ91" i="87"/>
  <c r="AP91" i="87"/>
  <c r="AO91" i="87"/>
  <c r="AN91" i="87"/>
  <c r="AM91" i="87"/>
  <c r="AL91" i="87"/>
  <c r="AK91" i="87"/>
  <c r="AJ91" i="87"/>
  <c r="AI91" i="87"/>
  <c r="AH91" i="87"/>
  <c r="AG91" i="87"/>
  <c r="AF91" i="87"/>
  <c r="AE91" i="87"/>
  <c r="AD91" i="87"/>
  <c r="AC91" i="87"/>
  <c r="AB91" i="87"/>
  <c r="AA91" i="87"/>
  <c r="Z91" i="87"/>
  <c r="Y91" i="87"/>
  <c r="X91" i="87"/>
  <c r="W91" i="87"/>
  <c r="V91" i="87"/>
  <c r="U91" i="87"/>
  <c r="T91" i="87"/>
  <c r="S91" i="87"/>
  <c r="R91" i="87"/>
  <c r="Q91" i="87"/>
  <c r="P91" i="87"/>
  <c r="O91" i="87"/>
  <c r="N91" i="87"/>
  <c r="M91" i="87"/>
  <c r="L91" i="87"/>
  <c r="K91" i="87"/>
  <c r="J91" i="87"/>
  <c r="I91" i="87"/>
  <c r="H91" i="87"/>
  <c r="G91" i="87"/>
  <c r="F91" i="87"/>
  <c r="E91" i="87"/>
  <c r="D91" i="87"/>
  <c r="C91" i="87"/>
  <c r="B91" i="87"/>
  <c r="BA90" i="87"/>
  <c r="AZ90" i="87"/>
  <c r="AY90" i="87"/>
  <c r="AX90" i="87"/>
  <c r="AW90" i="87"/>
  <c r="AV90" i="87"/>
  <c r="AU90" i="87"/>
  <c r="AT90" i="87"/>
  <c r="AS90" i="87"/>
  <c r="AR90" i="87"/>
  <c r="AQ90" i="87"/>
  <c r="AP90" i="87"/>
  <c r="AO90" i="87"/>
  <c r="AN90" i="87"/>
  <c r="AM90" i="87"/>
  <c r="AL90" i="87"/>
  <c r="AK90" i="87"/>
  <c r="AJ90" i="87"/>
  <c r="AI90" i="87"/>
  <c r="AH90" i="87"/>
  <c r="AG90" i="87"/>
  <c r="AF90" i="87"/>
  <c r="AE90" i="87"/>
  <c r="AD90" i="87"/>
  <c r="AC90" i="87"/>
  <c r="AB90" i="87"/>
  <c r="AA90" i="87"/>
  <c r="Z90" i="87"/>
  <c r="Y90" i="87"/>
  <c r="X90" i="87"/>
  <c r="W90" i="87"/>
  <c r="V90" i="87"/>
  <c r="U90" i="87"/>
  <c r="T90" i="87"/>
  <c r="S90" i="87"/>
  <c r="R90" i="87"/>
  <c r="Q90" i="87"/>
  <c r="P90" i="87"/>
  <c r="O90" i="87"/>
  <c r="N90" i="87"/>
  <c r="M90" i="87"/>
  <c r="L90" i="87"/>
  <c r="K90" i="87"/>
  <c r="J90" i="87"/>
  <c r="I90" i="87"/>
  <c r="H90" i="87"/>
  <c r="G90" i="87"/>
  <c r="F90" i="87"/>
  <c r="E90" i="87"/>
  <c r="D90" i="87"/>
  <c r="C90" i="87"/>
  <c r="B90" i="87"/>
  <c r="BA89" i="87"/>
  <c r="AZ89" i="87"/>
  <c r="AY89" i="87"/>
  <c r="AX89" i="87"/>
  <c r="AW89" i="87"/>
  <c r="AV89" i="87"/>
  <c r="AU89" i="87"/>
  <c r="AT89" i="87"/>
  <c r="AS89" i="87"/>
  <c r="AR89" i="87"/>
  <c r="AQ89" i="87"/>
  <c r="AP89" i="87"/>
  <c r="AO89" i="87"/>
  <c r="AN89" i="87"/>
  <c r="AM89" i="87"/>
  <c r="AL89" i="87"/>
  <c r="AK89" i="87"/>
  <c r="AJ89" i="87"/>
  <c r="AI89" i="87"/>
  <c r="AH89" i="87"/>
  <c r="AG89" i="87"/>
  <c r="AF89" i="87"/>
  <c r="AE89" i="87"/>
  <c r="AD89" i="87"/>
  <c r="AC89" i="87"/>
  <c r="AB89" i="87"/>
  <c r="AA89" i="87"/>
  <c r="Z89" i="87"/>
  <c r="Y89" i="87"/>
  <c r="X89" i="87"/>
  <c r="W89" i="87"/>
  <c r="V89" i="87"/>
  <c r="U89" i="87"/>
  <c r="T89" i="87"/>
  <c r="S89" i="87"/>
  <c r="R89" i="87"/>
  <c r="Q89" i="87"/>
  <c r="P89" i="87"/>
  <c r="O89" i="87"/>
  <c r="N89" i="87"/>
  <c r="M89" i="87"/>
  <c r="L89" i="87"/>
  <c r="K89" i="87"/>
  <c r="J89" i="87"/>
  <c r="I89" i="87"/>
  <c r="H89" i="87"/>
  <c r="G89" i="87"/>
  <c r="F89" i="87"/>
  <c r="E89" i="87"/>
  <c r="D89" i="87"/>
  <c r="C89" i="87"/>
  <c r="B89" i="87"/>
  <c r="BA88" i="87"/>
  <c r="AZ88" i="87"/>
  <c r="AY88" i="87"/>
  <c r="AX88" i="87"/>
  <c r="AW88" i="87"/>
  <c r="AV88" i="87"/>
  <c r="AU88" i="87"/>
  <c r="AT88" i="87"/>
  <c r="AS88" i="87"/>
  <c r="AR88" i="87"/>
  <c r="AQ88" i="87"/>
  <c r="AP88" i="87"/>
  <c r="AO88" i="87"/>
  <c r="AN88" i="87"/>
  <c r="AM88" i="87"/>
  <c r="AL88" i="87"/>
  <c r="AK88" i="87"/>
  <c r="AJ88" i="87"/>
  <c r="AI88" i="87"/>
  <c r="AH88" i="87"/>
  <c r="AG88" i="87"/>
  <c r="AF88" i="87"/>
  <c r="AE88" i="87"/>
  <c r="AD88" i="87"/>
  <c r="AC88" i="87"/>
  <c r="AB88" i="87"/>
  <c r="AA88" i="87"/>
  <c r="Z88" i="87"/>
  <c r="Y88" i="87"/>
  <c r="X88" i="87"/>
  <c r="W88" i="87"/>
  <c r="V88" i="87"/>
  <c r="U88" i="87"/>
  <c r="T88" i="87"/>
  <c r="S88" i="87"/>
  <c r="R88" i="87"/>
  <c r="Q88" i="87"/>
  <c r="P88" i="87"/>
  <c r="O88" i="87"/>
  <c r="N88" i="87"/>
  <c r="M88" i="87"/>
  <c r="L88" i="87"/>
  <c r="K88" i="87"/>
  <c r="J88" i="87"/>
  <c r="I88" i="87"/>
  <c r="H88" i="87"/>
  <c r="G88" i="87"/>
  <c r="F88" i="87"/>
  <c r="E88" i="87"/>
  <c r="D88" i="87"/>
  <c r="C88" i="87"/>
  <c r="B88" i="87"/>
  <c r="BA87" i="87"/>
  <c r="AZ87" i="87"/>
  <c r="AY87" i="87"/>
  <c r="AX87" i="87"/>
  <c r="AW87" i="87"/>
  <c r="AV87" i="87"/>
  <c r="AU87" i="87"/>
  <c r="AT87" i="87"/>
  <c r="AS87" i="87"/>
  <c r="AR87" i="87"/>
  <c r="AQ87" i="87"/>
  <c r="AP87" i="87"/>
  <c r="AO87" i="87"/>
  <c r="AN87" i="87"/>
  <c r="AM87" i="87"/>
  <c r="AL87" i="87"/>
  <c r="AK87" i="87"/>
  <c r="AJ87" i="87"/>
  <c r="AI87" i="87"/>
  <c r="AH87" i="87"/>
  <c r="AG87" i="87"/>
  <c r="AF87" i="87"/>
  <c r="AE87" i="87"/>
  <c r="AD87" i="87"/>
  <c r="AC87" i="87"/>
  <c r="AB87" i="87"/>
  <c r="AA87" i="87"/>
  <c r="Z87" i="87"/>
  <c r="Y87" i="87"/>
  <c r="X87" i="87"/>
  <c r="W87" i="87"/>
  <c r="V87" i="87"/>
  <c r="U87" i="87"/>
  <c r="T87" i="87"/>
  <c r="S87" i="87"/>
  <c r="R87" i="87"/>
  <c r="Q87" i="87"/>
  <c r="P87" i="87"/>
  <c r="O87" i="87"/>
  <c r="N87" i="87"/>
  <c r="M87" i="87"/>
  <c r="L87" i="87"/>
  <c r="K87" i="87"/>
  <c r="J87" i="87"/>
  <c r="I87" i="87"/>
  <c r="H87" i="87"/>
  <c r="G87" i="87"/>
  <c r="F87" i="87"/>
  <c r="E87" i="87"/>
  <c r="D87" i="87"/>
  <c r="C87" i="87"/>
  <c r="B87" i="87"/>
  <c r="BA86" i="87"/>
  <c r="AZ86" i="87"/>
  <c r="AY86" i="87"/>
  <c r="AX86" i="87"/>
  <c r="AW86" i="87"/>
  <c r="AV86" i="87"/>
  <c r="AU86" i="87"/>
  <c r="AT86" i="87"/>
  <c r="AS86" i="87"/>
  <c r="AR86" i="87"/>
  <c r="AQ86" i="87"/>
  <c r="AP86" i="87"/>
  <c r="AO86" i="87"/>
  <c r="AN86" i="87"/>
  <c r="AM86" i="87"/>
  <c r="AL86" i="87"/>
  <c r="AK86" i="87"/>
  <c r="AJ86" i="87"/>
  <c r="AI86" i="87"/>
  <c r="AH86" i="87"/>
  <c r="AG86" i="87"/>
  <c r="AF86" i="87"/>
  <c r="AE86" i="87"/>
  <c r="AD86" i="87"/>
  <c r="AC86" i="87"/>
  <c r="AB86" i="87"/>
  <c r="AA86" i="87"/>
  <c r="Z86" i="87"/>
  <c r="Y86" i="87"/>
  <c r="X86" i="87"/>
  <c r="W86" i="87"/>
  <c r="V86" i="87"/>
  <c r="U86" i="87"/>
  <c r="T86" i="87"/>
  <c r="S86" i="87"/>
  <c r="R86" i="87"/>
  <c r="Q86" i="87"/>
  <c r="P86" i="87"/>
  <c r="O86" i="87"/>
  <c r="N86" i="87"/>
  <c r="M86" i="87"/>
  <c r="L86" i="87"/>
  <c r="K86" i="87"/>
  <c r="J86" i="87"/>
  <c r="I86" i="87"/>
  <c r="H86" i="87"/>
  <c r="G86" i="87"/>
  <c r="F86" i="87"/>
  <c r="E86" i="87"/>
  <c r="D86" i="87"/>
  <c r="C86" i="87"/>
  <c r="B86" i="87"/>
  <c r="BA85" i="87"/>
  <c r="AZ85" i="87"/>
  <c r="AY85" i="87"/>
  <c r="AX85" i="87"/>
  <c r="AW85" i="87"/>
  <c r="AV85" i="87"/>
  <c r="AU85" i="87"/>
  <c r="AT85" i="87"/>
  <c r="AS85" i="87"/>
  <c r="AR85" i="87"/>
  <c r="AQ85" i="87"/>
  <c r="AP85" i="87"/>
  <c r="AO85" i="87"/>
  <c r="AN85" i="87"/>
  <c r="AM85" i="87"/>
  <c r="AL85" i="87"/>
  <c r="AK85" i="87"/>
  <c r="AJ85" i="87"/>
  <c r="AI85" i="87"/>
  <c r="AH85" i="87"/>
  <c r="AG85" i="87"/>
  <c r="AF85" i="87"/>
  <c r="AE85" i="87"/>
  <c r="AD85" i="87"/>
  <c r="AC85" i="87"/>
  <c r="AB85" i="87"/>
  <c r="AA85" i="87"/>
  <c r="Z85" i="87"/>
  <c r="Y85" i="87"/>
  <c r="X85" i="87"/>
  <c r="W85" i="87"/>
  <c r="V85" i="87"/>
  <c r="U85" i="87"/>
  <c r="T85" i="87"/>
  <c r="S85" i="87"/>
  <c r="R85" i="87"/>
  <c r="Q85" i="87"/>
  <c r="P85" i="87"/>
  <c r="O85" i="87"/>
  <c r="N85" i="87"/>
  <c r="M85" i="87"/>
  <c r="L85" i="87"/>
  <c r="K85" i="87"/>
  <c r="J85" i="87"/>
  <c r="I85" i="87"/>
  <c r="H85" i="87"/>
  <c r="G85" i="87"/>
  <c r="F85" i="87"/>
  <c r="E85" i="87"/>
  <c r="D85" i="87"/>
  <c r="C85" i="87"/>
  <c r="B85" i="87"/>
  <c r="BA84" i="87"/>
  <c r="AZ84" i="87"/>
  <c r="AY84" i="87"/>
  <c r="AX84" i="87"/>
  <c r="AW84" i="87"/>
  <c r="AV84" i="87"/>
  <c r="AU84" i="87"/>
  <c r="AT84" i="87"/>
  <c r="AS84" i="87"/>
  <c r="AR84" i="87"/>
  <c r="AQ84" i="87"/>
  <c r="AP84" i="87"/>
  <c r="AO84" i="87"/>
  <c r="AN84" i="87"/>
  <c r="AM84" i="87"/>
  <c r="AL84" i="87"/>
  <c r="AK84" i="87"/>
  <c r="AJ84" i="87"/>
  <c r="AI84" i="87"/>
  <c r="AH84" i="87"/>
  <c r="AG84" i="87"/>
  <c r="AF84" i="87"/>
  <c r="AE84" i="87"/>
  <c r="AD84" i="87"/>
  <c r="AC84" i="87"/>
  <c r="AB84" i="87"/>
  <c r="AA84" i="87"/>
  <c r="Z84" i="87"/>
  <c r="Y84" i="87"/>
  <c r="X84" i="87"/>
  <c r="W84" i="87"/>
  <c r="V84" i="87"/>
  <c r="U84" i="87"/>
  <c r="T84" i="87"/>
  <c r="S84" i="87"/>
  <c r="R84" i="87"/>
  <c r="Q84" i="87"/>
  <c r="P84" i="87"/>
  <c r="O84" i="87"/>
  <c r="N84" i="87"/>
  <c r="M84" i="87"/>
  <c r="L84" i="87"/>
  <c r="K84" i="87"/>
  <c r="J84" i="87"/>
  <c r="I84" i="87"/>
  <c r="H84" i="87"/>
  <c r="G84" i="87"/>
  <c r="F84" i="87"/>
  <c r="E84" i="87"/>
  <c r="D84" i="87"/>
  <c r="C84" i="87"/>
  <c r="B84" i="87"/>
  <c r="BA83" i="87"/>
  <c r="AZ83" i="87"/>
  <c r="AY83" i="87"/>
  <c r="AX83" i="87"/>
  <c r="AW83" i="87"/>
  <c r="AV83" i="87"/>
  <c r="AU83" i="87"/>
  <c r="AT83" i="87"/>
  <c r="AS83" i="87"/>
  <c r="AR83" i="87"/>
  <c r="AQ83" i="87"/>
  <c r="AP83" i="87"/>
  <c r="AO83" i="87"/>
  <c r="AN83" i="87"/>
  <c r="AM83" i="87"/>
  <c r="AL83" i="87"/>
  <c r="AK83" i="87"/>
  <c r="AJ83" i="87"/>
  <c r="AI83" i="87"/>
  <c r="AH83" i="87"/>
  <c r="AG83" i="87"/>
  <c r="AF83" i="87"/>
  <c r="AE83" i="87"/>
  <c r="AD83" i="87"/>
  <c r="AC83" i="87"/>
  <c r="AB83" i="87"/>
  <c r="AA83" i="87"/>
  <c r="Z83" i="87"/>
  <c r="Y83" i="87"/>
  <c r="X83" i="87"/>
  <c r="W83" i="87"/>
  <c r="V83" i="87"/>
  <c r="U83" i="87"/>
  <c r="T83" i="87"/>
  <c r="S83" i="87"/>
  <c r="R83" i="87"/>
  <c r="Q83" i="87"/>
  <c r="P83" i="87"/>
  <c r="O83" i="87"/>
  <c r="N83" i="87"/>
  <c r="M83" i="87"/>
  <c r="L83" i="87"/>
  <c r="K83" i="87"/>
  <c r="J83" i="87"/>
  <c r="I83" i="87"/>
  <c r="H83" i="87"/>
  <c r="G83" i="87"/>
  <c r="F83" i="87"/>
  <c r="E83" i="87"/>
  <c r="D83" i="87"/>
  <c r="C83" i="87"/>
  <c r="B83" i="87"/>
  <c r="BA82" i="87"/>
  <c r="AZ82" i="87"/>
  <c r="AY82" i="87"/>
  <c r="AX82" i="87"/>
  <c r="AW82" i="87"/>
  <c r="AV82" i="87"/>
  <c r="AU82" i="87"/>
  <c r="AT82" i="87"/>
  <c r="AS82" i="87"/>
  <c r="AR82" i="87"/>
  <c r="AQ82" i="87"/>
  <c r="AP82" i="87"/>
  <c r="AO82" i="87"/>
  <c r="AN82" i="87"/>
  <c r="AM82" i="87"/>
  <c r="AL82" i="87"/>
  <c r="AK82" i="87"/>
  <c r="AJ82" i="87"/>
  <c r="AI82" i="87"/>
  <c r="AH82" i="87"/>
  <c r="AG82" i="87"/>
  <c r="AF82" i="87"/>
  <c r="AE82" i="87"/>
  <c r="AD82" i="87"/>
  <c r="AC82" i="87"/>
  <c r="AB82" i="87"/>
  <c r="AA82" i="87"/>
  <c r="Z82" i="87"/>
  <c r="Y82" i="87"/>
  <c r="X82" i="87"/>
  <c r="W82" i="87"/>
  <c r="V82" i="87"/>
  <c r="U82" i="87"/>
  <c r="T82" i="87"/>
  <c r="S82" i="87"/>
  <c r="R82" i="87"/>
  <c r="Q82" i="87"/>
  <c r="P82" i="87"/>
  <c r="O82" i="87"/>
  <c r="N82" i="87"/>
  <c r="M82" i="87"/>
  <c r="L82" i="87"/>
  <c r="K82" i="87"/>
  <c r="J82" i="87"/>
  <c r="I82" i="87"/>
  <c r="H82" i="87"/>
  <c r="G82" i="87"/>
  <c r="F82" i="87"/>
  <c r="E82" i="87"/>
  <c r="D82" i="87"/>
  <c r="C82" i="87"/>
  <c r="B82" i="87"/>
  <c r="BA81" i="87"/>
  <c r="AZ81" i="87"/>
  <c r="AY81" i="87"/>
  <c r="AX81" i="87"/>
  <c r="AW81" i="87"/>
  <c r="AV81" i="87"/>
  <c r="AU81" i="87"/>
  <c r="AT81" i="87"/>
  <c r="AS81" i="87"/>
  <c r="AR81" i="87"/>
  <c r="AQ81" i="87"/>
  <c r="AP81" i="87"/>
  <c r="AO81" i="87"/>
  <c r="AN81" i="87"/>
  <c r="AM81" i="87"/>
  <c r="AL81" i="87"/>
  <c r="AK81" i="87"/>
  <c r="AJ81" i="87"/>
  <c r="AI81" i="87"/>
  <c r="AH81" i="87"/>
  <c r="AG81" i="87"/>
  <c r="AF81" i="87"/>
  <c r="AE81" i="87"/>
  <c r="AD81" i="87"/>
  <c r="AC81" i="87"/>
  <c r="AB81" i="87"/>
  <c r="AA81" i="87"/>
  <c r="Z81" i="87"/>
  <c r="Y81" i="87"/>
  <c r="X81" i="87"/>
  <c r="W81" i="87"/>
  <c r="V81" i="87"/>
  <c r="U81" i="87"/>
  <c r="T81" i="87"/>
  <c r="S81" i="87"/>
  <c r="R81" i="87"/>
  <c r="Q81" i="87"/>
  <c r="P81" i="87"/>
  <c r="O81" i="87"/>
  <c r="N81" i="87"/>
  <c r="M81" i="87"/>
  <c r="L81" i="87"/>
  <c r="K81" i="87"/>
  <c r="J81" i="87"/>
  <c r="I81" i="87"/>
  <c r="H81" i="87"/>
  <c r="G81" i="87"/>
  <c r="F81" i="87"/>
  <c r="E81" i="87"/>
  <c r="D81" i="87"/>
  <c r="C81" i="87"/>
  <c r="B81" i="87"/>
  <c r="BA80" i="87"/>
  <c r="AZ80" i="87"/>
  <c r="AY80" i="87"/>
  <c r="AX80" i="87"/>
  <c r="AW80" i="87"/>
  <c r="AV80" i="87"/>
  <c r="AU80" i="87"/>
  <c r="AT80" i="87"/>
  <c r="AS80" i="87"/>
  <c r="AR80" i="87"/>
  <c r="AQ80" i="87"/>
  <c r="AP80" i="87"/>
  <c r="AO80" i="87"/>
  <c r="AN80" i="87"/>
  <c r="AM80" i="87"/>
  <c r="AL80" i="87"/>
  <c r="AK80" i="87"/>
  <c r="AJ80" i="87"/>
  <c r="AI80" i="87"/>
  <c r="AH80" i="87"/>
  <c r="AG80" i="87"/>
  <c r="AF80" i="87"/>
  <c r="AE80" i="87"/>
  <c r="AD80" i="87"/>
  <c r="AC80" i="87"/>
  <c r="AB80" i="87"/>
  <c r="AA80" i="87"/>
  <c r="Z80" i="87"/>
  <c r="Y80" i="87"/>
  <c r="X80" i="87"/>
  <c r="W80" i="87"/>
  <c r="V80" i="87"/>
  <c r="U80" i="87"/>
  <c r="T80" i="87"/>
  <c r="S80" i="87"/>
  <c r="R80" i="87"/>
  <c r="Q80" i="87"/>
  <c r="P80" i="87"/>
  <c r="O80" i="87"/>
  <c r="N80" i="87"/>
  <c r="M80" i="87"/>
  <c r="L80" i="87"/>
  <c r="K80" i="87"/>
  <c r="J80" i="87"/>
  <c r="I80" i="87"/>
  <c r="H80" i="87"/>
  <c r="G80" i="87"/>
  <c r="F80" i="87"/>
  <c r="E80" i="87"/>
  <c r="D80" i="87"/>
  <c r="C80" i="87"/>
  <c r="B80" i="87"/>
  <c r="BA79" i="87"/>
  <c r="AZ79" i="87"/>
  <c r="AY79" i="87"/>
  <c r="AX79" i="87"/>
  <c r="AW79" i="87"/>
  <c r="AV79" i="87"/>
  <c r="AU79" i="87"/>
  <c r="AT79" i="87"/>
  <c r="AS79" i="87"/>
  <c r="AR79" i="87"/>
  <c r="AQ79" i="87"/>
  <c r="AP79" i="87"/>
  <c r="AO79" i="87"/>
  <c r="AN79" i="87"/>
  <c r="AM79" i="87"/>
  <c r="AL79" i="87"/>
  <c r="AK79" i="87"/>
  <c r="AJ79" i="87"/>
  <c r="AI79" i="87"/>
  <c r="AH79" i="87"/>
  <c r="AG79" i="87"/>
  <c r="AF79" i="87"/>
  <c r="AE79" i="87"/>
  <c r="AD79" i="87"/>
  <c r="AC79" i="87"/>
  <c r="AB79" i="87"/>
  <c r="AA79" i="87"/>
  <c r="Z79" i="87"/>
  <c r="Y79" i="87"/>
  <c r="X79" i="87"/>
  <c r="W79" i="87"/>
  <c r="V79" i="87"/>
  <c r="U79" i="87"/>
  <c r="T79" i="87"/>
  <c r="S79" i="87"/>
  <c r="R79" i="87"/>
  <c r="Q79" i="87"/>
  <c r="P79" i="87"/>
  <c r="O79" i="87"/>
  <c r="N79" i="87"/>
  <c r="M79" i="87"/>
  <c r="L79" i="87"/>
  <c r="K79" i="87"/>
  <c r="J79" i="87"/>
  <c r="I79" i="87"/>
  <c r="H79" i="87"/>
  <c r="G79" i="87"/>
  <c r="F79" i="87"/>
  <c r="E79" i="87"/>
  <c r="D79" i="87"/>
  <c r="C79" i="87"/>
  <c r="B79" i="87"/>
  <c r="BA78" i="87"/>
  <c r="AZ78" i="87"/>
  <c r="AY78" i="87"/>
  <c r="AX78" i="87"/>
  <c r="AW78" i="87"/>
  <c r="AV78" i="87"/>
  <c r="AU78" i="87"/>
  <c r="AT78" i="87"/>
  <c r="AS78" i="87"/>
  <c r="AR78" i="87"/>
  <c r="AQ78" i="87"/>
  <c r="AP78" i="87"/>
  <c r="AO78" i="87"/>
  <c r="AN78" i="87"/>
  <c r="AM78" i="87"/>
  <c r="AL78" i="87"/>
  <c r="AK78" i="87"/>
  <c r="AJ78" i="87"/>
  <c r="AI78" i="87"/>
  <c r="AH78" i="87"/>
  <c r="AG78" i="87"/>
  <c r="AF78" i="87"/>
  <c r="AE78" i="87"/>
  <c r="AD78" i="87"/>
  <c r="AC78" i="87"/>
  <c r="AB78" i="87"/>
  <c r="AA78" i="87"/>
  <c r="Z78" i="87"/>
  <c r="Y78" i="87"/>
  <c r="X78" i="87"/>
  <c r="W78" i="87"/>
  <c r="V78" i="87"/>
  <c r="U78" i="87"/>
  <c r="T78" i="87"/>
  <c r="S78" i="87"/>
  <c r="R78" i="87"/>
  <c r="Q78" i="87"/>
  <c r="P78" i="87"/>
  <c r="O78" i="87"/>
  <c r="N78" i="87"/>
  <c r="M78" i="87"/>
  <c r="L78" i="87"/>
  <c r="K78" i="87"/>
  <c r="J78" i="87"/>
  <c r="I78" i="87"/>
  <c r="H78" i="87"/>
  <c r="G78" i="87"/>
  <c r="F78" i="87"/>
  <c r="E78" i="87"/>
  <c r="D78" i="87"/>
  <c r="C78" i="87"/>
  <c r="B78" i="87"/>
  <c r="BA77" i="87"/>
  <c r="AZ77" i="87"/>
  <c r="AY77" i="87"/>
  <c r="AX77" i="87"/>
  <c r="AW77" i="87"/>
  <c r="AV77" i="87"/>
  <c r="AU77" i="87"/>
  <c r="AT77" i="87"/>
  <c r="AS77" i="87"/>
  <c r="AR77" i="87"/>
  <c r="AQ77" i="87"/>
  <c r="AP77" i="87"/>
  <c r="AO77" i="87"/>
  <c r="AN77" i="87"/>
  <c r="AM77" i="87"/>
  <c r="AL77" i="87"/>
  <c r="AK77" i="87"/>
  <c r="AJ77" i="87"/>
  <c r="AI77" i="87"/>
  <c r="AH77" i="87"/>
  <c r="AG77" i="87"/>
  <c r="AF77" i="87"/>
  <c r="AE77" i="87"/>
  <c r="AD77" i="87"/>
  <c r="AC77" i="87"/>
  <c r="AB77" i="87"/>
  <c r="AA77" i="87"/>
  <c r="Z77" i="87"/>
  <c r="Y77" i="87"/>
  <c r="X77" i="87"/>
  <c r="W77" i="87"/>
  <c r="V77" i="87"/>
  <c r="U77" i="87"/>
  <c r="T77" i="87"/>
  <c r="S77" i="87"/>
  <c r="R77" i="87"/>
  <c r="Q77" i="87"/>
  <c r="P77" i="87"/>
  <c r="O77" i="87"/>
  <c r="N77" i="87"/>
  <c r="M77" i="87"/>
  <c r="L77" i="87"/>
  <c r="K77" i="87"/>
  <c r="J77" i="87"/>
  <c r="I77" i="87"/>
  <c r="H77" i="87"/>
  <c r="G77" i="87"/>
  <c r="F77" i="87"/>
  <c r="E77" i="87"/>
  <c r="D77" i="87"/>
  <c r="C77" i="87"/>
  <c r="B77" i="87"/>
  <c r="BA76" i="87"/>
  <c r="AZ76" i="87"/>
  <c r="AY76" i="87"/>
  <c r="AX76" i="87"/>
  <c r="AW76" i="87"/>
  <c r="AV76" i="87"/>
  <c r="AU76" i="87"/>
  <c r="AT76" i="87"/>
  <c r="AS76" i="87"/>
  <c r="AR76" i="87"/>
  <c r="AQ76" i="87"/>
  <c r="AP76" i="87"/>
  <c r="AO76" i="87"/>
  <c r="AN76" i="87"/>
  <c r="AM76" i="87"/>
  <c r="AL76" i="87"/>
  <c r="AK76" i="87"/>
  <c r="AJ76" i="87"/>
  <c r="AI76" i="87"/>
  <c r="AH76" i="87"/>
  <c r="AG76" i="87"/>
  <c r="AF76" i="87"/>
  <c r="AE76" i="87"/>
  <c r="AD76" i="87"/>
  <c r="AC76" i="87"/>
  <c r="AB76" i="87"/>
  <c r="AA76" i="87"/>
  <c r="Z76" i="87"/>
  <c r="Y76" i="87"/>
  <c r="X76" i="87"/>
  <c r="W76" i="87"/>
  <c r="V76" i="87"/>
  <c r="U76" i="87"/>
  <c r="T76" i="87"/>
  <c r="S76" i="87"/>
  <c r="R76" i="87"/>
  <c r="Q76" i="87"/>
  <c r="P76" i="87"/>
  <c r="O76" i="87"/>
  <c r="N76" i="87"/>
  <c r="M76" i="87"/>
  <c r="L76" i="87"/>
  <c r="K76" i="87"/>
  <c r="J76" i="87"/>
  <c r="I76" i="87"/>
  <c r="H76" i="87"/>
  <c r="G76" i="87"/>
  <c r="F76" i="87"/>
  <c r="E76" i="87"/>
  <c r="D76" i="87"/>
  <c r="C76" i="87"/>
  <c r="B76" i="87"/>
  <c r="BA75" i="87"/>
  <c r="AZ75" i="87"/>
  <c r="AY75" i="87"/>
  <c r="AX75" i="87"/>
  <c r="AW75" i="87"/>
  <c r="AV75" i="87"/>
  <c r="AU75" i="87"/>
  <c r="AT75" i="87"/>
  <c r="AS75" i="87"/>
  <c r="AR75" i="87"/>
  <c r="AQ75" i="87"/>
  <c r="AP75" i="87"/>
  <c r="AO75" i="87"/>
  <c r="AN75" i="87"/>
  <c r="AM75" i="87"/>
  <c r="AL75" i="87"/>
  <c r="AK75" i="87"/>
  <c r="AJ75" i="87"/>
  <c r="AI75" i="87"/>
  <c r="AH75" i="87"/>
  <c r="AG75" i="87"/>
  <c r="AF75" i="87"/>
  <c r="AE75" i="87"/>
  <c r="AD75" i="87"/>
  <c r="AC75" i="87"/>
  <c r="AB75" i="87"/>
  <c r="AA75" i="87"/>
  <c r="Z75" i="87"/>
  <c r="Y75" i="87"/>
  <c r="X75" i="87"/>
  <c r="W75" i="87"/>
  <c r="V75" i="87"/>
  <c r="U75" i="87"/>
  <c r="T75" i="87"/>
  <c r="S75" i="87"/>
  <c r="R75" i="87"/>
  <c r="Q75" i="87"/>
  <c r="P75" i="87"/>
  <c r="O75" i="87"/>
  <c r="N75" i="87"/>
  <c r="M75" i="87"/>
  <c r="L75" i="87"/>
  <c r="K75" i="87"/>
  <c r="J75" i="87"/>
  <c r="I75" i="87"/>
  <c r="H75" i="87"/>
  <c r="G75" i="87"/>
  <c r="F75" i="87"/>
  <c r="E75" i="87"/>
  <c r="D75" i="87"/>
  <c r="C75" i="87"/>
  <c r="B75" i="87"/>
  <c r="BA74" i="87"/>
  <c r="AZ74" i="87"/>
  <c r="AY74" i="87"/>
  <c r="AX74" i="87"/>
  <c r="AW74" i="87"/>
  <c r="AV74" i="87"/>
  <c r="AU74" i="87"/>
  <c r="AT74" i="87"/>
  <c r="AS74" i="87"/>
  <c r="AR74" i="87"/>
  <c r="AQ74" i="87"/>
  <c r="AP74" i="87"/>
  <c r="AO74" i="87"/>
  <c r="AN74" i="87"/>
  <c r="AM74" i="87"/>
  <c r="AL74" i="87"/>
  <c r="AK74" i="87"/>
  <c r="AJ74" i="87"/>
  <c r="AI74" i="87"/>
  <c r="AH74" i="87"/>
  <c r="AG74" i="87"/>
  <c r="AF74" i="87"/>
  <c r="AE74" i="87"/>
  <c r="AD74" i="87"/>
  <c r="AC74" i="87"/>
  <c r="AB74" i="87"/>
  <c r="AA74" i="87"/>
  <c r="Z74" i="87"/>
  <c r="Y74" i="87"/>
  <c r="X74" i="87"/>
  <c r="W74" i="87"/>
  <c r="V74" i="87"/>
  <c r="U74" i="87"/>
  <c r="T74" i="87"/>
  <c r="S74" i="87"/>
  <c r="R74" i="87"/>
  <c r="Q74" i="87"/>
  <c r="P74" i="87"/>
  <c r="O74" i="87"/>
  <c r="N74" i="87"/>
  <c r="M74" i="87"/>
  <c r="L74" i="87"/>
  <c r="K74" i="87"/>
  <c r="J74" i="87"/>
  <c r="I74" i="87"/>
  <c r="H74" i="87"/>
  <c r="G74" i="87"/>
  <c r="F74" i="87"/>
  <c r="E74" i="87"/>
  <c r="D74" i="87"/>
  <c r="C74" i="87"/>
  <c r="B74" i="87"/>
  <c r="BA73" i="87"/>
  <c r="AZ73" i="87"/>
  <c r="AY73" i="87"/>
  <c r="AX73" i="87"/>
  <c r="AW73" i="87"/>
  <c r="AV73" i="87"/>
  <c r="AU73" i="87"/>
  <c r="AT73" i="87"/>
  <c r="AS73" i="87"/>
  <c r="AR73" i="87"/>
  <c r="AQ73" i="87"/>
  <c r="AP73" i="87"/>
  <c r="AO73" i="87"/>
  <c r="AN73" i="87"/>
  <c r="AM73" i="87"/>
  <c r="AL73" i="87"/>
  <c r="AK73" i="87"/>
  <c r="AJ73" i="87"/>
  <c r="AI73" i="87"/>
  <c r="AH73" i="87"/>
  <c r="AG73" i="87"/>
  <c r="AF73" i="87"/>
  <c r="AE73" i="87"/>
  <c r="AD73" i="87"/>
  <c r="AC73" i="87"/>
  <c r="AB73" i="87"/>
  <c r="AA73" i="87"/>
  <c r="Z73" i="87"/>
  <c r="Y73" i="87"/>
  <c r="X73" i="87"/>
  <c r="W73" i="87"/>
  <c r="V73" i="87"/>
  <c r="U73" i="87"/>
  <c r="T73" i="87"/>
  <c r="S73" i="87"/>
  <c r="R73" i="87"/>
  <c r="Q73" i="87"/>
  <c r="P73" i="87"/>
  <c r="O73" i="87"/>
  <c r="N73" i="87"/>
  <c r="M73" i="87"/>
  <c r="L73" i="87"/>
  <c r="K73" i="87"/>
  <c r="J73" i="87"/>
  <c r="I73" i="87"/>
  <c r="H73" i="87"/>
  <c r="G73" i="87"/>
  <c r="F73" i="87"/>
  <c r="E73" i="87"/>
  <c r="D73" i="87"/>
  <c r="C73" i="87"/>
  <c r="B73" i="87"/>
  <c r="BA72" i="87"/>
  <c r="AZ72" i="87"/>
  <c r="AY72" i="87"/>
  <c r="AX72" i="87"/>
  <c r="AW72" i="87"/>
  <c r="AV72" i="87"/>
  <c r="AU72" i="87"/>
  <c r="AT72" i="87"/>
  <c r="AS72" i="87"/>
  <c r="AR72" i="87"/>
  <c r="AQ72" i="87"/>
  <c r="AP72" i="87"/>
  <c r="AO72" i="87"/>
  <c r="AN72" i="87"/>
  <c r="AM72" i="87"/>
  <c r="AL72" i="87"/>
  <c r="AK72" i="87"/>
  <c r="AJ72" i="87"/>
  <c r="AI72" i="87"/>
  <c r="AH72" i="87"/>
  <c r="AG72" i="87"/>
  <c r="AF72" i="87"/>
  <c r="AE72" i="87"/>
  <c r="AD72" i="87"/>
  <c r="AC72" i="87"/>
  <c r="AB72" i="87"/>
  <c r="AA72" i="87"/>
  <c r="Z72" i="87"/>
  <c r="Y72" i="87"/>
  <c r="X72" i="87"/>
  <c r="W72" i="87"/>
  <c r="V72" i="87"/>
  <c r="U72" i="87"/>
  <c r="T72" i="87"/>
  <c r="S72" i="87"/>
  <c r="R72" i="87"/>
  <c r="Q72" i="87"/>
  <c r="P72" i="87"/>
  <c r="O72" i="87"/>
  <c r="N72" i="87"/>
  <c r="M72" i="87"/>
  <c r="L72" i="87"/>
  <c r="K72" i="87"/>
  <c r="J72" i="87"/>
  <c r="I72" i="87"/>
  <c r="H72" i="87"/>
  <c r="G72" i="87"/>
  <c r="F72" i="87"/>
  <c r="E72" i="87"/>
  <c r="D72" i="87"/>
  <c r="C72" i="87"/>
  <c r="B72" i="87"/>
  <c r="BA71" i="87"/>
  <c r="AZ71" i="87"/>
  <c r="AY71" i="87"/>
  <c r="AX71" i="87"/>
  <c r="AW71" i="87"/>
  <c r="AV71" i="87"/>
  <c r="AU71" i="87"/>
  <c r="AT71" i="87"/>
  <c r="AS71" i="87"/>
  <c r="AR71" i="87"/>
  <c r="AQ71" i="87"/>
  <c r="AP71" i="87"/>
  <c r="AO71" i="87"/>
  <c r="AN71" i="87"/>
  <c r="AM71" i="87"/>
  <c r="AL71" i="87"/>
  <c r="AK71" i="87"/>
  <c r="AJ71" i="87"/>
  <c r="AI71" i="87"/>
  <c r="AH71" i="87"/>
  <c r="AG71" i="87"/>
  <c r="AF71" i="87"/>
  <c r="AE71" i="87"/>
  <c r="AD71" i="87"/>
  <c r="AC71" i="87"/>
  <c r="AB71" i="87"/>
  <c r="AA71" i="87"/>
  <c r="Z71" i="87"/>
  <c r="Y71" i="87"/>
  <c r="X71" i="87"/>
  <c r="W71" i="87"/>
  <c r="V71" i="87"/>
  <c r="U71" i="87"/>
  <c r="T71" i="87"/>
  <c r="S71" i="87"/>
  <c r="R71" i="87"/>
  <c r="Q71" i="87"/>
  <c r="P71" i="87"/>
  <c r="O71" i="87"/>
  <c r="N71" i="87"/>
  <c r="M71" i="87"/>
  <c r="L71" i="87"/>
  <c r="K71" i="87"/>
  <c r="J71" i="87"/>
  <c r="I71" i="87"/>
  <c r="H71" i="87"/>
  <c r="G71" i="87"/>
  <c r="F71" i="87"/>
  <c r="E71" i="87"/>
  <c r="D71" i="87"/>
  <c r="C71" i="87"/>
  <c r="B71" i="87"/>
  <c r="BA70" i="87"/>
  <c r="AZ70" i="87"/>
  <c r="AY70" i="87"/>
  <c r="AX70" i="87"/>
  <c r="AW70" i="87"/>
  <c r="AV70" i="87"/>
  <c r="AU70" i="87"/>
  <c r="AT70" i="87"/>
  <c r="AS70" i="87"/>
  <c r="AR70" i="87"/>
  <c r="AQ70" i="87"/>
  <c r="AP70" i="87"/>
  <c r="AO70" i="87"/>
  <c r="AN70" i="87"/>
  <c r="AM70" i="87"/>
  <c r="AL70" i="87"/>
  <c r="AK70" i="87"/>
  <c r="AJ70" i="87"/>
  <c r="AI70" i="87"/>
  <c r="AH70" i="87"/>
  <c r="AG70" i="87"/>
  <c r="AF70" i="87"/>
  <c r="AE70" i="87"/>
  <c r="AD70" i="87"/>
  <c r="AC70" i="87"/>
  <c r="AB70" i="87"/>
  <c r="AA70" i="87"/>
  <c r="Z70" i="87"/>
  <c r="Y70" i="87"/>
  <c r="X70" i="87"/>
  <c r="W70" i="87"/>
  <c r="V70" i="87"/>
  <c r="U70" i="87"/>
  <c r="T70" i="87"/>
  <c r="S70" i="87"/>
  <c r="R70" i="87"/>
  <c r="Q70" i="87"/>
  <c r="P70" i="87"/>
  <c r="O70" i="87"/>
  <c r="N70" i="87"/>
  <c r="M70" i="87"/>
  <c r="L70" i="87"/>
  <c r="K70" i="87"/>
  <c r="J70" i="87"/>
  <c r="I70" i="87"/>
  <c r="H70" i="87"/>
  <c r="G70" i="87"/>
  <c r="F70" i="87"/>
  <c r="E70" i="87"/>
  <c r="D70" i="87"/>
  <c r="C70" i="87"/>
  <c r="B70" i="87"/>
  <c r="BA69" i="87"/>
  <c r="AZ69" i="87"/>
  <c r="AY69" i="87"/>
  <c r="AX69" i="87"/>
  <c r="AW69" i="87"/>
  <c r="AV69" i="87"/>
  <c r="AU69" i="87"/>
  <c r="AT69" i="87"/>
  <c r="AS69" i="87"/>
  <c r="AR69" i="87"/>
  <c r="AQ69" i="87"/>
  <c r="AP69" i="87"/>
  <c r="AO69" i="87"/>
  <c r="AN69" i="87"/>
  <c r="AM69" i="87"/>
  <c r="AL69" i="87"/>
  <c r="AK69" i="87"/>
  <c r="AJ69" i="87"/>
  <c r="AI69" i="87"/>
  <c r="AH69" i="87"/>
  <c r="AG69" i="87"/>
  <c r="AF69" i="87"/>
  <c r="AE69" i="87"/>
  <c r="AD69" i="87"/>
  <c r="AC69" i="87"/>
  <c r="AB69" i="87"/>
  <c r="AA69" i="87"/>
  <c r="Z69" i="87"/>
  <c r="Y69" i="87"/>
  <c r="X69" i="87"/>
  <c r="W69" i="87"/>
  <c r="V69" i="87"/>
  <c r="U69" i="87"/>
  <c r="T69" i="87"/>
  <c r="S69" i="87"/>
  <c r="R69" i="87"/>
  <c r="Q69" i="87"/>
  <c r="P69" i="87"/>
  <c r="O69" i="87"/>
  <c r="N69" i="87"/>
  <c r="M69" i="87"/>
  <c r="L69" i="87"/>
  <c r="K69" i="87"/>
  <c r="J69" i="87"/>
  <c r="I69" i="87"/>
  <c r="H69" i="87"/>
  <c r="G69" i="87"/>
  <c r="F69" i="87"/>
  <c r="E69" i="87"/>
  <c r="D69" i="87"/>
  <c r="C69" i="87"/>
  <c r="B69" i="87"/>
  <c r="BA68" i="87"/>
  <c r="AZ68" i="87"/>
  <c r="AY68" i="87"/>
  <c r="AX68" i="87"/>
  <c r="AW68" i="87"/>
  <c r="AV68" i="87"/>
  <c r="AU68" i="87"/>
  <c r="AT68" i="87"/>
  <c r="AS68" i="87"/>
  <c r="AR68" i="87"/>
  <c r="AQ68" i="87"/>
  <c r="AP68" i="87"/>
  <c r="AO68" i="87"/>
  <c r="AN68" i="87"/>
  <c r="AM68" i="87"/>
  <c r="AL68" i="87"/>
  <c r="AK68" i="87"/>
  <c r="AJ68" i="87"/>
  <c r="AI68" i="87"/>
  <c r="AH68" i="87"/>
  <c r="AG68" i="87"/>
  <c r="AF68" i="87"/>
  <c r="AE68" i="87"/>
  <c r="AD68" i="87"/>
  <c r="AC68" i="87"/>
  <c r="AB68" i="87"/>
  <c r="AA68" i="87"/>
  <c r="Z68" i="87"/>
  <c r="Y68" i="87"/>
  <c r="X68" i="87"/>
  <c r="W68" i="87"/>
  <c r="V68" i="87"/>
  <c r="U68" i="87"/>
  <c r="T68" i="87"/>
  <c r="S68" i="87"/>
  <c r="R68" i="87"/>
  <c r="Q68" i="87"/>
  <c r="P68" i="87"/>
  <c r="O68" i="87"/>
  <c r="N68" i="87"/>
  <c r="M68" i="87"/>
  <c r="L68" i="87"/>
  <c r="K68" i="87"/>
  <c r="J68" i="87"/>
  <c r="I68" i="87"/>
  <c r="H68" i="87"/>
  <c r="G68" i="87"/>
  <c r="F68" i="87"/>
  <c r="E68" i="87"/>
  <c r="D68" i="87"/>
  <c r="C68" i="87"/>
  <c r="B68" i="87"/>
  <c r="BA67" i="87"/>
  <c r="AZ67" i="87"/>
  <c r="AY67" i="87"/>
  <c r="AX67" i="87"/>
  <c r="AW67" i="87"/>
  <c r="AV67" i="87"/>
  <c r="AU67" i="87"/>
  <c r="AT67" i="87"/>
  <c r="AS67" i="87"/>
  <c r="AR67" i="87"/>
  <c r="AQ67" i="87"/>
  <c r="AP67" i="87"/>
  <c r="AO67" i="87"/>
  <c r="AN67" i="87"/>
  <c r="AM67" i="87"/>
  <c r="AL67" i="87"/>
  <c r="AK67" i="87"/>
  <c r="AJ67" i="87"/>
  <c r="AI67" i="87"/>
  <c r="AH67" i="87"/>
  <c r="AG67" i="87"/>
  <c r="AF67" i="87"/>
  <c r="AE67" i="87"/>
  <c r="AD67" i="87"/>
  <c r="AC67" i="87"/>
  <c r="AB67" i="87"/>
  <c r="AA67" i="87"/>
  <c r="Z67" i="87"/>
  <c r="Y67" i="87"/>
  <c r="X67" i="87"/>
  <c r="W67" i="87"/>
  <c r="V67" i="87"/>
  <c r="U67" i="87"/>
  <c r="T67" i="87"/>
  <c r="S67" i="87"/>
  <c r="R67" i="87"/>
  <c r="Q67" i="87"/>
  <c r="P67" i="87"/>
  <c r="O67" i="87"/>
  <c r="N67" i="87"/>
  <c r="M67" i="87"/>
  <c r="L67" i="87"/>
  <c r="K67" i="87"/>
  <c r="J67" i="87"/>
  <c r="I67" i="87"/>
  <c r="H67" i="87"/>
  <c r="G67" i="87"/>
  <c r="F67" i="87"/>
  <c r="E67" i="87"/>
  <c r="D67" i="87"/>
  <c r="C67" i="87"/>
  <c r="B67" i="87"/>
  <c r="BA66" i="87"/>
  <c r="AZ66" i="87"/>
  <c r="AY66" i="87"/>
  <c r="AX66" i="87"/>
  <c r="AW66" i="87"/>
  <c r="AV66" i="87"/>
  <c r="AU66" i="87"/>
  <c r="AT66" i="87"/>
  <c r="AS66" i="87"/>
  <c r="AR66" i="87"/>
  <c r="AQ66" i="87"/>
  <c r="AP66" i="87"/>
  <c r="AO66" i="87"/>
  <c r="AN66" i="87"/>
  <c r="AM66" i="87"/>
  <c r="AL66" i="87"/>
  <c r="AK66" i="87"/>
  <c r="AJ66" i="87"/>
  <c r="AI66" i="87"/>
  <c r="AH66" i="87"/>
  <c r="AG66" i="87"/>
  <c r="AF66" i="87"/>
  <c r="AE66" i="87"/>
  <c r="AD66" i="87"/>
  <c r="AC66" i="87"/>
  <c r="AB66" i="87"/>
  <c r="AA66" i="87"/>
  <c r="Z66" i="87"/>
  <c r="Y66" i="87"/>
  <c r="X66" i="87"/>
  <c r="W66" i="87"/>
  <c r="V66" i="87"/>
  <c r="U66" i="87"/>
  <c r="T66" i="87"/>
  <c r="S66" i="87"/>
  <c r="R66" i="87"/>
  <c r="Q66" i="87"/>
  <c r="P66" i="87"/>
  <c r="O66" i="87"/>
  <c r="N66" i="87"/>
  <c r="M66" i="87"/>
  <c r="L66" i="87"/>
  <c r="K66" i="87"/>
  <c r="J66" i="87"/>
  <c r="I66" i="87"/>
  <c r="H66" i="87"/>
  <c r="G66" i="87"/>
  <c r="F66" i="87"/>
  <c r="E66" i="87"/>
  <c r="D66" i="87"/>
  <c r="C66" i="87"/>
  <c r="B66" i="87"/>
  <c r="BA65" i="87"/>
  <c r="AZ65" i="87"/>
  <c r="AY65" i="87"/>
  <c r="AX65" i="87"/>
  <c r="AW65" i="87"/>
  <c r="AV65" i="87"/>
  <c r="AU65" i="87"/>
  <c r="AT65" i="87"/>
  <c r="AS65" i="87"/>
  <c r="AR65" i="87"/>
  <c r="AQ65" i="87"/>
  <c r="AP65" i="87"/>
  <c r="AO65" i="87"/>
  <c r="AN65" i="87"/>
  <c r="AM65" i="87"/>
  <c r="AL65" i="87"/>
  <c r="AK65" i="87"/>
  <c r="AJ65" i="87"/>
  <c r="AI65" i="87"/>
  <c r="AH65" i="87"/>
  <c r="AG65" i="87"/>
  <c r="AF65" i="87"/>
  <c r="AE65" i="87"/>
  <c r="AD65" i="87"/>
  <c r="AC65" i="87"/>
  <c r="AB65" i="87"/>
  <c r="AA65" i="87"/>
  <c r="Z65" i="87"/>
  <c r="Y65" i="87"/>
  <c r="X65" i="87"/>
  <c r="W65" i="87"/>
  <c r="V65" i="87"/>
  <c r="U65" i="87"/>
  <c r="T65" i="87"/>
  <c r="S65" i="87"/>
  <c r="R65" i="87"/>
  <c r="Q65" i="87"/>
  <c r="P65" i="87"/>
  <c r="O65" i="87"/>
  <c r="N65" i="87"/>
  <c r="M65" i="87"/>
  <c r="L65" i="87"/>
  <c r="K65" i="87"/>
  <c r="J65" i="87"/>
  <c r="I65" i="87"/>
  <c r="H65" i="87"/>
  <c r="G65" i="87"/>
  <c r="F65" i="87"/>
  <c r="E65" i="87"/>
  <c r="D65" i="87"/>
  <c r="C65" i="87"/>
  <c r="B65" i="87"/>
  <c r="BA64" i="87"/>
  <c r="AZ64" i="87"/>
  <c r="AY64" i="87"/>
  <c r="AX64" i="87"/>
  <c r="AW64" i="87"/>
  <c r="AV64" i="87"/>
  <c r="AU64" i="87"/>
  <c r="AT64" i="87"/>
  <c r="AS64" i="87"/>
  <c r="AR64" i="87"/>
  <c r="AQ64" i="87"/>
  <c r="AP64" i="87"/>
  <c r="AO64" i="87"/>
  <c r="AN64" i="87"/>
  <c r="AM64" i="87"/>
  <c r="AL64" i="87"/>
  <c r="AK64" i="87"/>
  <c r="AJ64" i="87"/>
  <c r="AI64" i="87"/>
  <c r="AH64" i="87"/>
  <c r="AG64" i="87"/>
  <c r="AF64" i="87"/>
  <c r="AE64" i="87"/>
  <c r="AD64" i="87"/>
  <c r="AC64" i="87"/>
  <c r="AB64" i="87"/>
  <c r="AA64" i="87"/>
  <c r="Z64" i="87"/>
  <c r="Y64" i="87"/>
  <c r="X64" i="87"/>
  <c r="W64" i="87"/>
  <c r="V64" i="87"/>
  <c r="U64" i="87"/>
  <c r="T64" i="87"/>
  <c r="S64" i="87"/>
  <c r="R64" i="87"/>
  <c r="Q64" i="87"/>
  <c r="P64" i="87"/>
  <c r="O64" i="87"/>
  <c r="N64" i="87"/>
  <c r="M64" i="87"/>
  <c r="L64" i="87"/>
  <c r="K64" i="87"/>
  <c r="J64" i="87"/>
  <c r="I64" i="87"/>
  <c r="H64" i="87"/>
  <c r="G64" i="87"/>
  <c r="F64" i="87"/>
  <c r="E64" i="87"/>
  <c r="D64" i="87"/>
  <c r="C64" i="87"/>
  <c r="B64" i="87"/>
  <c r="BA63" i="87"/>
  <c r="AZ63" i="87"/>
  <c r="AY63" i="87"/>
  <c r="AX63" i="87"/>
  <c r="AW63" i="87"/>
  <c r="AV63" i="87"/>
  <c r="AU63" i="87"/>
  <c r="AT63" i="87"/>
  <c r="AS63" i="87"/>
  <c r="AR63" i="87"/>
  <c r="AQ63" i="87"/>
  <c r="AP63" i="87"/>
  <c r="AO63" i="87"/>
  <c r="AN63" i="87"/>
  <c r="AM63" i="87"/>
  <c r="AL63" i="87"/>
  <c r="AK63" i="87"/>
  <c r="AJ63" i="87"/>
  <c r="AI63" i="87"/>
  <c r="AH63" i="87"/>
  <c r="AG63" i="87"/>
  <c r="AF63" i="87"/>
  <c r="AE63" i="87"/>
  <c r="AD63" i="87"/>
  <c r="AC63" i="87"/>
  <c r="AB63" i="87"/>
  <c r="AA63" i="87"/>
  <c r="Z63" i="87"/>
  <c r="Y63" i="87"/>
  <c r="X63" i="87"/>
  <c r="W63" i="87"/>
  <c r="V63" i="87"/>
  <c r="U63" i="87"/>
  <c r="T63" i="87"/>
  <c r="S63" i="87"/>
  <c r="R63" i="87"/>
  <c r="Q63" i="87"/>
  <c r="P63" i="87"/>
  <c r="O63" i="87"/>
  <c r="N63" i="87"/>
  <c r="M63" i="87"/>
  <c r="L63" i="87"/>
  <c r="K63" i="87"/>
  <c r="J63" i="87"/>
  <c r="I63" i="87"/>
  <c r="H63" i="87"/>
  <c r="G63" i="87"/>
  <c r="F63" i="87"/>
  <c r="E63" i="87"/>
  <c r="D63" i="87"/>
  <c r="C63" i="87"/>
  <c r="B63" i="87"/>
  <c r="BA62" i="87"/>
  <c r="AZ62" i="87"/>
  <c r="AY62" i="87"/>
  <c r="AX62" i="87"/>
  <c r="AW62" i="87"/>
  <c r="AV62" i="87"/>
  <c r="AU62" i="87"/>
  <c r="AT62" i="87"/>
  <c r="AS62" i="87"/>
  <c r="AR62" i="87"/>
  <c r="AQ62" i="87"/>
  <c r="AP62" i="87"/>
  <c r="AO62" i="87"/>
  <c r="AN62" i="87"/>
  <c r="AM62" i="87"/>
  <c r="AL62" i="87"/>
  <c r="AK62" i="87"/>
  <c r="AJ62" i="87"/>
  <c r="AI62" i="87"/>
  <c r="AH62" i="87"/>
  <c r="AG62" i="87"/>
  <c r="AF62" i="87"/>
  <c r="AE62" i="87"/>
  <c r="AD62" i="87"/>
  <c r="AC62" i="87"/>
  <c r="AB62" i="87"/>
  <c r="AA62" i="87"/>
  <c r="Z62" i="87"/>
  <c r="Y62" i="87"/>
  <c r="X62" i="87"/>
  <c r="W62" i="87"/>
  <c r="V62" i="87"/>
  <c r="U62" i="87"/>
  <c r="T62" i="87"/>
  <c r="S62" i="87"/>
  <c r="R62" i="87"/>
  <c r="Q62" i="87"/>
  <c r="P62" i="87"/>
  <c r="O62" i="87"/>
  <c r="N62" i="87"/>
  <c r="M62" i="87"/>
  <c r="L62" i="87"/>
  <c r="K62" i="87"/>
  <c r="J62" i="87"/>
  <c r="I62" i="87"/>
  <c r="H62" i="87"/>
  <c r="G62" i="87"/>
  <c r="F62" i="87"/>
  <c r="E62" i="87"/>
  <c r="D62" i="87"/>
  <c r="C62" i="87"/>
  <c r="B62" i="87"/>
  <c r="BA61" i="87"/>
  <c r="AZ61" i="87"/>
  <c r="AY61" i="87"/>
  <c r="AX61" i="87"/>
  <c r="AW61" i="87"/>
  <c r="AV61" i="87"/>
  <c r="AU61" i="87"/>
  <c r="AT61" i="87"/>
  <c r="AS61" i="87"/>
  <c r="AR61" i="87"/>
  <c r="AQ61" i="87"/>
  <c r="AP61" i="87"/>
  <c r="AO61" i="87"/>
  <c r="AN61" i="87"/>
  <c r="AM61" i="87"/>
  <c r="AL61" i="87"/>
  <c r="AK61" i="87"/>
  <c r="AJ61" i="87"/>
  <c r="AI61" i="87"/>
  <c r="AH61" i="87"/>
  <c r="AG61" i="87"/>
  <c r="AF61" i="87"/>
  <c r="AE61" i="87"/>
  <c r="AD61" i="87"/>
  <c r="AC61" i="87"/>
  <c r="AB61" i="87"/>
  <c r="AA61" i="87"/>
  <c r="Z61" i="87"/>
  <c r="Y61" i="87"/>
  <c r="X61" i="87"/>
  <c r="W61" i="87"/>
  <c r="V61" i="87"/>
  <c r="U61" i="87"/>
  <c r="T61" i="87"/>
  <c r="S61" i="87"/>
  <c r="R61" i="87"/>
  <c r="Q61" i="87"/>
  <c r="P61" i="87"/>
  <c r="O61" i="87"/>
  <c r="N61" i="87"/>
  <c r="M61" i="87"/>
  <c r="L61" i="87"/>
  <c r="K61" i="87"/>
  <c r="J61" i="87"/>
  <c r="I61" i="87"/>
  <c r="H61" i="87"/>
  <c r="G61" i="87"/>
  <c r="F61" i="87"/>
  <c r="E61" i="87"/>
  <c r="D61" i="87"/>
  <c r="C61" i="87"/>
  <c r="B61" i="87"/>
  <c r="BA60" i="87"/>
  <c r="AZ60" i="87"/>
  <c r="AY60" i="87"/>
  <c r="AX60" i="87"/>
  <c r="AW60" i="87"/>
  <c r="AV60" i="87"/>
  <c r="AU60" i="87"/>
  <c r="AT60" i="87"/>
  <c r="AS60" i="87"/>
  <c r="AR60" i="87"/>
  <c r="AQ60" i="87"/>
  <c r="AP60" i="87"/>
  <c r="AO60" i="87"/>
  <c r="AN60" i="87"/>
  <c r="AM60" i="87"/>
  <c r="AL60" i="87"/>
  <c r="AK60" i="87"/>
  <c r="AJ60" i="87"/>
  <c r="AI60" i="87"/>
  <c r="AH60" i="87"/>
  <c r="AG60" i="87"/>
  <c r="AF60" i="87"/>
  <c r="AE60" i="87"/>
  <c r="AD60" i="87"/>
  <c r="AC60" i="87"/>
  <c r="AB60" i="87"/>
  <c r="AA60" i="87"/>
  <c r="Z60" i="87"/>
  <c r="Y60" i="87"/>
  <c r="X60" i="87"/>
  <c r="W60" i="87"/>
  <c r="V60" i="87"/>
  <c r="U60" i="87"/>
  <c r="T60" i="87"/>
  <c r="S60" i="87"/>
  <c r="R60" i="87"/>
  <c r="Q60" i="87"/>
  <c r="P60" i="87"/>
  <c r="O60" i="87"/>
  <c r="N60" i="87"/>
  <c r="M60" i="87"/>
  <c r="L60" i="87"/>
  <c r="K60" i="87"/>
  <c r="J60" i="87"/>
  <c r="I60" i="87"/>
  <c r="H60" i="87"/>
  <c r="G60" i="87"/>
  <c r="F60" i="87"/>
  <c r="E60" i="87"/>
  <c r="D60" i="87"/>
  <c r="C60" i="87"/>
  <c r="B60" i="87"/>
  <c r="BA59" i="87"/>
  <c r="AZ59" i="87"/>
  <c r="AY59" i="87"/>
  <c r="AX59" i="87"/>
  <c r="AW59" i="87"/>
  <c r="AV59" i="87"/>
  <c r="AU59" i="87"/>
  <c r="AT59" i="87"/>
  <c r="AS59" i="87"/>
  <c r="AR59" i="87"/>
  <c r="AQ59" i="87"/>
  <c r="AP59" i="87"/>
  <c r="AO59" i="87"/>
  <c r="AN59" i="87"/>
  <c r="AM59" i="87"/>
  <c r="AL59" i="87"/>
  <c r="AK59" i="87"/>
  <c r="AJ59" i="87"/>
  <c r="AI59" i="87"/>
  <c r="AH59" i="87"/>
  <c r="AG59" i="87"/>
  <c r="AF59" i="87"/>
  <c r="AE59" i="87"/>
  <c r="AD59" i="87"/>
  <c r="AC59" i="87"/>
  <c r="AB59" i="87"/>
  <c r="AA59" i="87"/>
  <c r="Z59" i="87"/>
  <c r="Y59" i="87"/>
  <c r="X59" i="87"/>
  <c r="W59" i="87"/>
  <c r="V59" i="87"/>
  <c r="U59" i="87"/>
  <c r="T59" i="87"/>
  <c r="S59" i="87"/>
  <c r="R59" i="87"/>
  <c r="Q59" i="87"/>
  <c r="P59" i="87"/>
  <c r="O59" i="87"/>
  <c r="N59" i="87"/>
  <c r="M59" i="87"/>
  <c r="L59" i="87"/>
  <c r="K59" i="87"/>
  <c r="J59" i="87"/>
  <c r="I59" i="87"/>
  <c r="H59" i="87"/>
  <c r="G59" i="87"/>
  <c r="F59" i="87"/>
  <c r="E59" i="87"/>
  <c r="D59" i="87"/>
  <c r="C59" i="87"/>
  <c r="B59" i="87"/>
  <c r="BA58" i="87"/>
  <c r="AZ58" i="87"/>
  <c r="AY58" i="87"/>
  <c r="AX58" i="87"/>
  <c r="AW58" i="87"/>
  <c r="AV58" i="87"/>
  <c r="AU58" i="87"/>
  <c r="AT58" i="87"/>
  <c r="AS58" i="87"/>
  <c r="AR58" i="87"/>
  <c r="AQ58" i="87"/>
  <c r="AP58" i="87"/>
  <c r="AO58" i="87"/>
  <c r="AN58" i="87"/>
  <c r="AM58" i="87"/>
  <c r="AL58" i="87"/>
  <c r="AK58" i="87"/>
  <c r="AJ58" i="87"/>
  <c r="AI58" i="87"/>
  <c r="AH58" i="87"/>
  <c r="AG58" i="87"/>
  <c r="AF58" i="87"/>
  <c r="AE58" i="87"/>
  <c r="AD58" i="87"/>
  <c r="AC58" i="87"/>
  <c r="AB58" i="87"/>
  <c r="AA58" i="87"/>
  <c r="Z58" i="87"/>
  <c r="Y58" i="87"/>
  <c r="X58" i="87"/>
  <c r="W58" i="87"/>
  <c r="V58" i="87"/>
  <c r="U58" i="87"/>
  <c r="T58" i="87"/>
  <c r="S58" i="87"/>
  <c r="R58" i="87"/>
  <c r="Q58" i="87"/>
  <c r="P58" i="87"/>
  <c r="O58" i="87"/>
  <c r="N58" i="87"/>
  <c r="M58" i="87"/>
  <c r="L58" i="87"/>
  <c r="K58" i="87"/>
  <c r="J58" i="87"/>
  <c r="I58" i="87"/>
  <c r="H58" i="87"/>
  <c r="G58" i="87"/>
  <c r="F58" i="87"/>
  <c r="E58" i="87"/>
  <c r="D58" i="87"/>
  <c r="C58" i="87"/>
  <c r="B58" i="87"/>
  <c r="BA57" i="87"/>
  <c r="AZ57" i="87"/>
  <c r="AY57" i="87"/>
  <c r="AX57" i="87"/>
  <c r="AW57" i="87"/>
  <c r="AV57" i="87"/>
  <c r="AU57" i="87"/>
  <c r="AT57" i="87"/>
  <c r="AS57" i="87"/>
  <c r="AR57" i="87"/>
  <c r="AQ57" i="87"/>
  <c r="AP57" i="87"/>
  <c r="AO57" i="87"/>
  <c r="AN57" i="87"/>
  <c r="AM57" i="87"/>
  <c r="AL57" i="87"/>
  <c r="AK57" i="87"/>
  <c r="AJ57" i="87"/>
  <c r="AI57" i="87"/>
  <c r="AH57" i="87"/>
  <c r="AG57" i="87"/>
  <c r="AF57" i="87"/>
  <c r="AE57" i="87"/>
  <c r="AD57" i="87"/>
  <c r="AC57" i="87"/>
  <c r="AB57" i="87"/>
  <c r="AA57" i="87"/>
  <c r="Z57" i="87"/>
  <c r="Y57" i="87"/>
  <c r="X57" i="87"/>
  <c r="W57" i="87"/>
  <c r="V57" i="87"/>
  <c r="U57" i="87"/>
  <c r="T57" i="87"/>
  <c r="S57" i="87"/>
  <c r="R57" i="87"/>
  <c r="Q57" i="87"/>
  <c r="P57" i="87"/>
  <c r="O57" i="87"/>
  <c r="N57" i="87"/>
  <c r="M57" i="87"/>
  <c r="L57" i="87"/>
  <c r="K57" i="87"/>
  <c r="J57" i="87"/>
  <c r="I57" i="87"/>
  <c r="H57" i="87"/>
  <c r="G57" i="87"/>
  <c r="F57" i="87"/>
  <c r="E57" i="87"/>
  <c r="D57" i="87"/>
  <c r="C57" i="87"/>
  <c r="B57" i="87"/>
  <c r="BA56" i="87"/>
  <c r="AZ56" i="87"/>
  <c r="AY56" i="87"/>
  <c r="AX56" i="87"/>
  <c r="AW56" i="87"/>
  <c r="AV56" i="87"/>
  <c r="AU56" i="87"/>
  <c r="AT56" i="87"/>
  <c r="AS56" i="87"/>
  <c r="AR56" i="87"/>
  <c r="AQ56" i="87"/>
  <c r="AP56" i="87"/>
  <c r="AO56" i="87"/>
  <c r="AN56" i="87"/>
  <c r="AM56" i="87"/>
  <c r="AL56" i="87"/>
  <c r="AK56" i="87"/>
  <c r="AJ56" i="87"/>
  <c r="AI56" i="87"/>
  <c r="AH56" i="87"/>
  <c r="AG56" i="87"/>
  <c r="AF56" i="87"/>
  <c r="AE56" i="87"/>
  <c r="AD56" i="87"/>
  <c r="AC56" i="87"/>
  <c r="AB56" i="87"/>
  <c r="AA56" i="87"/>
  <c r="Z56" i="87"/>
  <c r="Y56" i="87"/>
  <c r="X56" i="87"/>
  <c r="W56" i="87"/>
  <c r="V56" i="87"/>
  <c r="U56" i="87"/>
  <c r="T56" i="87"/>
  <c r="S56" i="87"/>
  <c r="R56" i="87"/>
  <c r="Q56" i="87"/>
  <c r="P56" i="87"/>
  <c r="O56" i="87"/>
  <c r="N56" i="87"/>
  <c r="M56" i="87"/>
  <c r="L56" i="87"/>
  <c r="K56" i="87"/>
  <c r="J56" i="87"/>
  <c r="I56" i="87"/>
  <c r="H56" i="87"/>
  <c r="G56" i="87"/>
  <c r="F56" i="87"/>
  <c r="E56" i="87"/>
  <c r="D56" i="87"/>
  <c r="C56" i="87"/>
  <c r="B56" i="87"/>
  <c r="BA55" i="87"/>
  <c r="AZ55" i="87"/>
  <c r="AY55" i="87"/>
  <c r="AX55" i="87"/>
  <c r="AW55" i="87"/>
  <c r="AV55" i="87"/>
  <c r="AU55" i="87"/>
  <c r="AT55" i="87"/>
  <c r="AS55" i="87"/>
  <c r="AR55" i="87"/>
  <c r="AQ55" i="87"/>
  <c r="AP55" i="87"/>
  <c r="AO55" i="87"/>
  <c r="AN55" i="87"/>
  <c r="AM55" i="87"/>
  <c r="AL55" i="87"/>
  <c r="AK55" i="87"/>
  <c r="AJ55" i="87"/>
  <c r="AI55" i="87"/>
  <c r="AH55" i="87"/>
  <c r="AG55" i="87"/>
  <c r="AF55" i="87"/>
  <c r="AE55" i="87"/>
  <c r="AD55" i="87"/>
  <c r="AC55" i="87"/>
  <c r="AB55" i="87"/>
  <c r="AA55" i="87"/>
  <c r="Z55" i="87"/>
  <c r="Y55" i="87"/>
  <c r="X55" i="87"/>
  <c r="W55" i="87"/>
  <c r="V55" i="87"/>
  <c r="U55" i="87"/>
  <c r="T55" i="87"/>
  <c r="S55" i="87"/>
  <c r="R55" i="87"/>
  <c r="Q55" i="87"/>
  <c r="P55" i="87"/>
  <c r="O55" i="87"/>
  <c r="N55" i="87"/>
  <c r="M55" i="87"/>
  <c r="L55" i="87"/>
  <c r="K55" i="87"/>
  <c r="J55" i="87"/>
  <c r="I55" i="87"/>
  <c r="H55" i="87"/>
  <c r="G55" i="87"/>
  <c r="F55" i="87"/>
  <c r="E55" i="87"/>
  <c r="D55" i="87"/>
  <c r="C55" i="87"/>
  <c r="B55" i="87"/>
  <c r="BA54" i="87"/>
  <c r="AZ54" i="87"/>
  <c r="AY54" i="87"/>
  <c r="AX54" i="87"/>
  <c r="AW54" i="87"/>
  <c r="AV54" i="87"/>
  <c r="AU54" i="87"/>
  <c r="AT54" i="87"/>
  <c r="AS54" i="87"/>
  <c r="AR54" i="87"/>
  <c r="AQ54" i="87"/>
  <c r="AP54" i="87"/>
  <c r="AO54" i="87"/>
  <c r="AN54" i="87"/>
  <c r="AM54" i="87"/>
  <c r="AL54" i="87"/>
  <c r="AK54" i="87"/>
  <c r="AJ54" i="87"/>
  <c r="AI54" i="87"/>
  <c r="AH54" i="87"/>
  <c r="AG54" i="87"/>
  <c r="AF54" i="87"/>
  <c r="AE54" i="87"/>
  <c r="AD54" i="87"/>
  <c r="AC54" i="87"/>
  <c r="AB54" i="87"/>
  <c r="AA54" i="87"/>
  <c r="Z54" i="87"/>
  <c r="Y54" i="87"/>
  <c r="X54" i="87"/>
  <c r="W54" i="87"/>
  <c r="V54" i="87"/>
  <c r="U54" i="87"/>
  <c r="T54" i="87"/>
  <c r="S54" i="87"/>
  <c r="R54" i="87"/>
  <c r="Q54" i="87"/>
  <c r="P54" i="87"/>
  <c r="O54" i="87"/>
  <c r="N54" i="87"/>
  <c r="M54" i="87"/>
  <c r="L54" i="87"/>
  <c r="K54" i="87"/>
  <c r="J54" i="87"/>
  <c r="I54" i="87"/>
  <c r="H54" i="87"/>
  <c r="G54" i="87"/>
  <c r="F54" i="87"/>
  <c r="E54" i="87"/>
  <c r="D54" i="87"/>
  <c r="C54" i="87"/>
  <c r="B54" i="87"/>
  <c r="BA53" i="87"/>
  <c r="AZ53" i="87"/>
  <c r="AY53" i="87"/>
  <c r="AX53" i="87"/>
  <c r="AW53" i="87"/>
  <c r="AV53" i="87"/>
  <c r="AU53" i="87"/>
  <c r="AT53" i="87"/>
  <c r="AS53" i="87"/>
  <c r="AR53" i="87"/>
  <c r="AQ53" i="87"/>
  <c r="AP53" i="87"/>
  <c r="AO53" i="87"/>
  <c r="AN53" i="87"/>
  <c r="AM53" i="87"/>
  <c r="AL53" i="87"/>
  <c r="AK53" i="87"/>
  <c r="AJ53" i="87"/>
  <c r="AI53" i="87"/>
  <c r="AH53" i="87"/>
  <c r="AG53" i="87"/>
  <c r="AF53" i="87"/>
  <c r="AE53" i="87"/>
  <c r="AD53" i="87"/>
  <c r="AC53" i="87"/>
  <c r="AB53" i="87"/>
  <c r="AA53" i="87"/>
  <c r="Z53" i="87"/>
  <c r="Y53" i="87"/>
  <c r="X53" i="87"/>
  <c r="W53" i="87"/>
  <c r="V53" i="87"/>
  <c r="U53" i="87"/>
  <c r="T53" i="87"/>
  <c r="S53" i="87"/>
  <c r="R53" i="87"/>
  <c r="Q53" i="87"/>
  <c r="P53" i="87"/>
  <c r="O53" i="87"/>
  <c r="N53" i="87"/>
  <c r="M53" i="87"/>
  <c r="L53" i="87"/>
  <c r="K53" i="87"/>
  <c r="J53" i="87"/>
  <c r="I53" i="87"/>
  <c r="H53" i="87"/>
  <c r="G53" i="87"/>
  <c r="F53" i="87"/>
  <c r="E53" i="87"/>
  <c r="D53" i="87"/>
  <c r="C53" i="87"/>
  <c r="B53" i="87"/>
  <c r="BA52" i="87"/>
  <c r="AZ52" i="87"/>
  <c r="AY52" i="87"/>
  <c r="AX52" i="87"/>
  <c r="AW52" i="87"/>
  <c r="AV52" i="87"/>
  <c r="AU52" i="87"/>
  <c r="AT52" i="87"/>
  <c r="AS52" i="87"/>
  <c r="AR52" i="87"/>
  <c r="AQ52" i="87"/>
  <c r="AP52" i="87"/>
  <c r="AO52" i="87"/>
  <c r="AN52" i="87"/>
  <c r="AM52" i="87"/>
  <c r="AL52" i="87"/>
  <c r="AK52" i="87"/>
  <c r="AJ52" i="87"/>
  <c r="AI52" i="87"/>
  <c r="AH52" i="87"/>
  <c r="AG52" i="87"/>
  <c r="AF52" i="87"/>
  <c r="AE52" i="87"/>
  <c r="AD52" i="87"/>
  <c r="AC52" i="87"/>
  <c r="AB52" i="87"/>
  <c r="AA52" i="87"/>
  <c r="Z52" i="87"/>
  <c r="Y52" i="87"/>
  <c r="X52" i="87"/>
  <c r="W52" i="87"/>
  <c r="V52" i="87"/>
  <c r="U52" i="87"/>
  <c r="T52" i="87"/>
  <c r="S52" i="87"/>
  <c r="R52" i="87"/>
  <c r="Q52" i="87"/>
  <c r="P52" i="87"/>
  <c r="O52" i="87"/>
  <c r="N52" i="87"/>
  <c r="M52" i="87"/>
  <c r="L52" i="87"/>
  <c r="K52" i="87"/>
  <c r="J52" i="87"/>
  <c r="I52" i="87"/>
  <c r="H52" i="87"/>
  <c r="G52" i="87"/>
  <c r="F52" i="87"/>
  <c r="E52" i="87"/>
  <c r="D52" i="87"/>
  <c r="C52" i="87"/>
  <c r="B52" i="87"/>
  <c r="BA51" i="87"/>
  <c r="AZ51" i="87"/>
  <c r="AY51" i="87"/>
  <c r="AX51" i="87"/>
  <c r="AW51" i="87"/>
  <c r="AV51" i="87"/>
  <c r="AU51" i="87"/>
  <c r="AT51" i="87"/>
  <c r="AS51" i="87"/>
  <c r="AR51" i="87"/>
  <c r="AQ51" i="87"/>
  <c r="AP51" i="87"/>
  <c r="AO51" i="87"/>
  <c r="AN51" i="87"/>
  <c r="AM51" i="87"/>
  <c r="AL51" i="87"/>
  <c r="AK51" i="87"/>
  <c r="AJ51" i="87"/>
  <c r="AI51" i="87"/>
  <c r="AH51" i="87"/>
  <c r="AG51" i="87"/>
  <c r="AF51" i="87"/>
  <c r="AE51" i="87"/>
  <c r="AD51" i="87"/>
  <c r="AC51" i="87"/>
  <c r="AB51" i="87"/>
  <c r="AA51" i="87"/>
  <c r="Z51" i="87"/>
  <c r="Y51" i="87"/>
  <c r="X51" i="87"/>
  <c r="W51" i="87"/>
  <c r="V51" i="87"/>
  <c r="U51" i="87"/>
  <c r="T51" i="87"/>
  <c r="S51" i="87"/>
  <c r="R51" i="87"/>
  <c r="Q51" i="87"/>
  <c r="P51" i="87"/>
  <c r="O51" i="87"/>
  <c r="N51" i="87"/>
  <c r="M51" i="87"/>
  <c r="L51" i="87"/>
  <c r="K51" i="87"/>
  <c r="J51" i="87"/>
  <c r="I51" i="87"/>
  <c r="H51" i="87"/>
  <c r="G51" i="87"/>
  <c r="F51" i="87"/>
  <c r="E51" i="87"/>
  <c r="D51" i="87"/>
  <c r="C51" i="87"/>
  <c r="B51" i="87"/>
  <c r="BA50" i="87"/>
  <c r="AZ50" i="87"/>
  <c r="AY50" i="87"/>
  <c r="AX50" i="87"/>
  <c r="AW50" i="87"/>
  <c r="AV50" i="87"/>
  <c r="AU50" i="87"/>
  <c r="AT50" i="87"/>
  <c r="AS50" i="87"/>
  <c r="AR50" i="87"/>
  <c r="AQ50" i="87"/>
  <c r="AP50" i="87"/>
  <c r="AO50" i="87"/>
  <c r="AN50" i="87"/>
  <c r="AM50" i="87"/>
  <c r="AL50" i="87"/>
  <c r="AK50" i="87"/>
  <c r="AJ50" i="87"/>
  <c r="AI50" i="87"/>
  <c r="AH50" i="87"/>
  <c r="AG50" i="87"/>
  <c r="AF50" i="87"/>
  <c r="AE50" i="87"/>
  <c r="AD50" i="87"/>
  <c r="AC50" i="87"/>
  <c r="AB50" i="87"/>
  <c r="AA50" i="87"/>
  <c r="Z50" i="87"/>
  <c r="Y50" i="87"/>
  <c r="X50" i="87"/>
  <c r="W50" i="87"/>
  <c r="V50" i="87"/>
  <c r="U50" i="87"/>
  <c r="T50" i="87"/>
  <c r="S50" i="87"/>
  <c r="R50" i="87"/>
  <c r="Q50" i="87"/>
  <c r="P50" i="87"/>
  <c r="O50" i="87"/>
  <c r="N50" i="87"/>
  <c r="M50" i="87"/>
  <c r="L50" i="87"/>
  <c r="K50" i="87"/>
  <c r="J50" i="87"/>
  <c r="I50" i="87"/>
  <c r="H50" i="87"/>
  <c r="G50" i="87"/>
  <c r="F50" i="87"/>
  <c r="E50" i="87"/>
  <c r="D50" i="87"/>
  <c r="C50" i="87"/>
  <c r="B50" i="87"/>
  <c r="BA49" i="87"/>
  <c r="AZ49" i="87"/>
  <c r="AY49" i="87"/>
  <c r="AX49" i="87"/>
  <c r="AW49" i="87"/>
  <c r="AV49" i="87"/>
  <c r="AU49" i="87"/>
  <c r="AT49" i="87"/>
  <c r="AS49" i="87"/>
  <c r="AR49" i="87"/>
  <c r="AQ49" i="87"/>
  <c r="AP49" i="87"/>
  <c r="AO49" i="87"/>
  <c r="AN49" i="87"/>
  <c r="AM49" i="87"/>
  <c r="AL49" i="87"/>
  <c r="AK49" i="87"/>
  <c r="AJ49" i="87"/>
  <c r="AI49" i="87"/>
  <c r="AH49" i="87"/>
  <c r="AG49" i="87"/>
  <c r="AF49" i="87"/>
  <c r="AE49" i="87"/>
  <c r="AD49" i="87"/>
  <c r="AC49" i="87"/>
  <c r="AB49" i="87"/>
  <c r="AA49" i="87"/>
  <c r="Z49" i="87"/>
  <c r="Y49" i="87"/>
  <c r="X49" i="87"/>
  <c r="W49" i="87"/>
  <c r="V49" i="87"/>
  <c r="U49" i="87"/>
  <c r="T49" i="87"/>
  <c r="S49" i="87"/>
  <c r="R49" i="87"/>
  <c r="Q49" i="87"/>
  <c r="P49" i="87"/>
  <c r="O49" i="87"/>
  <c r="N49" i="87"/>
  <c r="M49" i="87"/>
  <c r="L49" i="87"/>
  <c r="K49" i="87"/>
  <c r="J49" i="87"/>
  <c r="I49" i="87"/>
  <c r="H49" i="87"/>
  <c r="G49" i="87"/>
  <c r="F49" i="87"/>
  <c r="E49" i="87"/>
  <c r="D49" i="87"/>
  <c r="C49" i="87"/>
  <c r="B49" i="87"/>
  <c r="BA48" i="87"/>
  <c r="AZ48" i="87"/>
  <c r="AY48" i="87"/>
  <c r="AX48" i="87"/>
  <c r="AW48" i="87"/>
  <c r="AV48" i="87"/>
  <c r="AU48" i="87"/>
  <c r="AT48" i="87"/>
  <c r="AS48" i="87"/>
  <c r="AR48" i="87"/>
  <c r="AQ48" i="87"/>
  <c r="AP48" i="87"/>
  <c r="AO48" i="87"/>
  <c r="AN48" i="87"/>
  <c r="AM48" i="87"/>
  <c r="AL48" i="87"/>
  <c r="AK48" i="87"/>
  <c r="AJ48" i="87"/>
  <c r="AI48" i="87"/>
  <c r="AH48" i="87"/>
  <c r="AG48" i="87"/>
  <c r="AF48" i="87"/>
  <c r="AE48" i="87"/>
  <c r="AD48" i="87"/>
  <c r="AC48" i="87"/>
  <c r="AB48" i="87"/>
  <c r="AA48" i="87"/>
  <c r="Z48" i="87"/>
  <c r="Y48" i="87"/>
  <c r="X48" i="87"/>
  <c r="W48" i="87"/>
  <c r="V48" i="87"/>
  <c r="U48" i="87"/>
  <c r="T48" i="87"/>
  <c r="S48" i="87"/>
  <c r="R48" i="87"/>
  <c r="Q48" i="87"/>
  <c r="P48" i="87"/>
  <c r="O48" i="87"/>
  <c r="N48" i="87"/>
  <c r="M48" i="87"/>
  <c r="L48" i="87"/>
  <c r="K48" i="87"/>
  <c r="J48" i="87"/>
  <c r="I48" i="87"/>
  <c r="H48" i="87"/>
  <c r="G48" i="87"/>
  <c r="F48" i="87"/>
  <c r="E48" i="87"/>
  <c r="D48" i="87"/>
  <c r="C48" i="87"/>
  <c r="B48" i="87"/>
  <c r="BA47" i="87"/>
  <c r="AZ47" i="87"/>
  <c r="AY47" i="87"/>
  <c r="AX47" i="87"/>
  <c r="AW47" i="87"/>
  <c r="AV47" i="87"/>
  <c r="AU47" i="87"/>
  <c r="AT47" i="87"/>
  <c r="AS47" i="87"/>
  <c r="AR47" i="87"/>
  <c r="AQ47" i="87"/>
  <c r="AP47" i="87"/>
  <c r="AO47" i="87"/>
  <c r="AN47" i="87"/>
  <c r="AM47" i="87"/>
  <c r="AL47" i="87"/>
  <c r="AK47" i="87"/>
  <c r="AJ47" i="87"/>
  <c r="AI47" i="87"/>
  <c r="AH47" i="87"/>
  <c r="AG47" i="87"/>
  <c r="AF47" i="87"/>
  <c r="AE47" i="87"/>
  <c r="AD47" i="87"/>
  <c r="AC47" i="87"/>
  <c r="AB47" i="87"/>
  <c r="AA47" i="87"/>
  <c r="Z47" i="87"/>
  <c r="Y47" i="87"/>
  <c r="X47" i="87"/>
  <c r="W47" i="87"/>
  <c r="V47" i="87"/>
  <c r="U47" i="87"/>
  <c r="T47" i="87"/>
  <c r="S47" i="87"/>
  <c r="R47" i="87"/>
  <c r="Q47" i="87"/>
  <c r="P47" i="87"/>
  <c r="O47" i="87"/>
  <c r="N47" i="87"/>
  <c r="M47" i="87"/>
  <c r="L47" i="87"/>
  <c r="K47" i="87"/>
  <c r="J47" i="87"/>
  <c r="I47" i="87"/>
  <c r="H47" i="87"/>
  <c r="G47" i="87"/>
  <c r="F47" i="87"/>
  <c r="E47" i="87"/>
  <c r="D47" i="87"/>
  <c r="C47" i="87"/>
  <c r="B47" i="87"/>
  <c r="BA46" i="87"/>
  <c r="AZ46" i="87"/>
  <c r="AY46" i="87"/>
  <c r="AX46" i="87"/>
  <c r="AW46" i="87"/>
  <c r="AV46" i="87"/>
  <c r="AU46" i="87"/>
  <c r="AT46" i="87"/>
  <c r="AS46" i="87"/>
  <c r="AR46" i="87"/>
  <c r="AQ46" i="87"/>
  <c r="AP46" i="87"/>
  <c r="AO46" i="87"/>
  <c r="AN46" i="87"/>
  <c r="AM46" i="87"/>
  <c r="AL46" i="87"/>
  <c r="AK46" i="87"/>
  <c r="AJ46" i="87"/>
  <c r="AI46" i="87"/>
  <c r="AH46" i="87"/>
  <c r="AG46" i="87"/>
  <c r="AF46" i="87"/>
  <c r="AE46" i="87"/>
  <c r="AD46" i="87"/>
  <c r="AC46" i="87"/>
  <c r="AB46" i="87"/>
  <c r="AA46" i="87"/>
  <c r="Z46" i="87"/>
  <c r="Y46" i="87"/>
  <c r="X46" i="87"/>
  <c r="W46" i="87"/>
  <c r="V46" i="87"/>
  <c r="U46" i="87"/>
  <c r="T46" i="87"/>
  <c r="S46" i="87"/>
  <c r="R46" i="87"/>
  <c r="Q46" i="87"/>
  <c r="P46" i="87"/>
  <c r="O46" i="87"/>
  <c r="N46" i="87"/>
  <c r="M46" i="87"/>
  <c r="L46" i="87"/>
  <c r="K46" i="87"/>
  <c r="J46" i="87"/>
  <c r="I46" i="87"/>
  <c r="H46" i="87"/>
  <c r="G46" i="87"/>
  <c r="F46" i="87"/>
  <c r="E46" i="87"/>
  <c r="D46" i="87"/>
  <c r="C46" i="87"/>
  <c r="B46" i="87"/>
  <c r="BA45" i="87"/>
  <c r="AZ45" i="87"/>
  <c r="AY45" i="87"/>
  <c r="AX45" i="87"/>
  <c r="AW45" i="87"/>
  <c r="AV45" i="87"/>
  <c r="AU45" i="87"/>
  <c r="AT45" i="87"/>
  <c r="AS45" i="87"/>
  <c r="AR45" i="87"/>
  <c r="AQ45" i="87"/>
  <c r="AP45" i="87"/>
  <c r="AO45" i="87"/>
  <c r="AN45" i="87"/>
  <c r="AM45" i="87"/>
  <c r="AL45" i="87"/>
  <c r="AK45" i="87"/>
  <c r="AJ45" i="87"/>
  <c r="AI45" i="87"/>
  <c r="AH45" i="87"/>
  <c r="AG45" i="87"/>
  <c r="AF45" i="87"/>
  <c r="AE45" i="87"/>
  <c r="AD45" i="87"/>
  <c r="AC45" i="87"/>
  <c r="AB45" i="87"/>
  <c r="AA45" i="87"/>
  <c r="Z45" i="87"/>
  <c r="Y45" i="87"/>
  <c r="X45" i="87"/>
  <c r="W45" i="87"/>
  <c r="V45" i="87"/>
  <c r="U45" i="87"/>
  <c r="T45" i="87"/>
  <c r="S45" i="87"/>
  <c r="R45" i="87"/>
  <c r="Q45" i="87"/>
  <c r="P45" i="87"/>
  <c r="O45" i="87"/>
  <c r="N45" i="87"/>
  <c r="M45" i="87"/>
  <c r="L45" i="87"/>
  <c r="K45" i="87"/>
  <c r="J45" i="87"/>
  <c r="I45" i="87"/>
  <c r="H45" i="87"/>
  <c r="G45" i="87"/>
  <c r="F45" i="87"/>
  <c r="E45" i="87"/>
  <c r="D45" i="87"/>
  <c r="C45" i="87"/>
  <c r="B45" i="87"/>
  <c r="BA44" i="87"/>
  <c r="AZ44" i="87"/>
  <c r="AY44" i="87"/>
  <c r="AX44" i="87"/>
  <c r="AW44" i="87"/>
  <c r="AV44" i="87"/>
  <c r="AU44" i="87"/>
  <c r="AT44" i="87"/>
  <c r="AS44" i="87"/>
  <c r="AR44" i="87"/>
  <c r="AQ44" i="87"/>
  <c r="AP44" i="87"/>
  <c r="AO44" i="87"/>
  <c r="AN44" i="87"/>
  <c r="AM44" i="87"/>
  <c r="AL44" i="87"/>
  <c r="AK44" i="87"/>
  <c r="AJ44" i="87"/>
  <c r="AI44" i="87"/>
  <c r="AH44" i="87"/>
  <c r="AG44" i="87"/>
  <c r="AF44" i="87"/>
  <c r="AE44" i="87"/>
  <c r="AD44" i="87"/>
  <c r="AC44" i="87"/>
  <c r="AB44" i="87"/>
  <c r="AA44" i="87"/>
  <c r="Z44" i="87"/>
  <c r="Y44" i="87"/>
  <c r="X44" i="87"/>
  <c r="W44" i="87"/>
  <c r="V44" i="87"/>
  <c r="U44" i="87"/>
  <c r="T44" i="87"/>
  <c r="S44" i="87"/>
  <c r="R44" i="87"/>
  <c r="Q44" i="87"/>
  <c r="P44" i="87"/>
  <c r="O44" i="87"/>
  <c r="N44" i="87"/>
  <c r="M44" i="87"/>
  <c r="L44" i="87"/>
  <c r="K44" i="87"/>
  <c r="J44" i="87"/>
  <c r="I44" i="87"/>
  <c r="H44" i="87"/>
  <c r="G44" i="87"/>
  <c r="F44" i="87"/>
  <c r="E44" i="87"/>
  <c r="D44" i="87"/>
  <c r="C44" i="87"/>
  <c r="B44" i="87"/>
  <c r="BA43" i="87"/>
  <c r="AZ43" i="87"/>
  <c r="AY43" i="87"/>
  <c r="AX43" i="87"/>
  <c r="AW43" i="87"/>
  <c r="AV43" i="87"/>
  <c r="AU43" i="87"/>
  <c r="AT43" i="87"/>
  <c r="AS43" i="87"/>
  <c r="AR43" i="87"/>
  <c r="AQ43" i="87"/>
  <c r="AP43" i="87"/>
  <c r="AO43" i="87"/>
  <c r="AN43" i="87"/>
  <c r="AM43" i="87"/>
  <c r="AL43" i="87"/>
  <c r="AK43" i="87"/>
  <c r="AJ43" i="87"/>
  <c r="AI43" i="87"/>
  <c r="AH43" i="87"/>
  <c r="AG43" i="87"/>
  <c r="AF43" i="87"/>
  <c r="AE43" i="87"/>
  <c r="AD43" i="87"/>
  <c r="AC43" i="87"/>
  <c r="AB43" i="87"/>
  <c r="AA43" i="87"/>
  <c r="Z43" i="87"/>
  <c r="Y43" i="87"/>
  <c r="X43" i="87"/>
  <c r="W43" i="87"/>
  <c r="V43" i="87"/>
  <c r="U43" i="87"/>
  <c r="T43" i="87"/>
  <c r="S43" i="87"/>
  <c r="R43" i="87"/>
  <c r="Q43" i="87"/>
  <c r="P43" i="87"/>
  <c r="O43" i="87"/>
  <c r="N43" i="87"/>
  <c r="M43" i="87"/>
  <c r="L43" i="87"/>
  <c r="K43" i="87"/>
  <c r="J43" i="87"/>
  <c r="I43" i="87"/>
  <c r="H43" i="87"/>
  <c r="G43" i="87"/>
  <c r="F43" i="87"/>
  <c r="E43" i="87"/>
  <c r="D43" i="87"/>
  <c r="C43" i="87"/>
  <c r="B43" i="87"/>
  <c r="BA42" i="87"/>
  <c r="AZ42" i="87"/>
  <c r="AY42" i="87"/>
  <c r="AX42" i="87"/>
  <c r="AW42" i="87"/>
  <c r="AV42" i="87"/>
  <c r="AU42" i="87"/>
  <c r="AT42" i="87"/>
  <c r="AS42" i="87"/>
  <c r="AR42" i="87"/>
  <c r="AQ42" i="87"/>
  <c r="AP42" i="87"/>
  <c r="AO42" i="87"/>
  <c r="AN42" i="87"/>
  <c r="AM42" i="87"/>
  <c r="AL42" i="87"/>
  <c r="AK42" i="87"/>
  <c r="AJ42" i="87"/>
  <c r="AI42" i="87"/>
  <c r="AH42" i="87"/>
  <c r="AG42" i="87"/>
  <c r="AF42" i="87"/>
  <c r="AE42" i="87"/>
  <c r="AD42" i="87"/>
  <c r="AC42" i="87"/>
  <c r="AB42" i="87"/>
  <c r="AA42" i="87"/>
  <c r="Z42" i="87"/>
  <c r="Y42" i="87"/>
  <c r="X42" i="87"/>
  <c r="W42" i="87"/>
  <c r="V42" i="87"/>
  <c r="U42" i="87"/>
  <c r="T42" i="87"/>
  <c r="S42" i="87"/>
  <c r="R42" i="87"/>
  <c r="Q42" i="87"/>
  <c r="P42" i="87"/>
  <c r="O42" i="87"/>
  <c r="N42" i="87"/>
  <c r="M42" i="87"/>
  <c r="L42" i="87"/>
  <c r="K42" i="87"/>
  <c r="J42" i="87"/>
  <c r="I42" i="87"/>
  <c r="H42" i="87"/>
  <c r="G42" i="87"/>
  <c r="F42" i="87"/>
  <c r="E42" i="87"/>
  <c r="D42" i="87"/>
  <c r="C42" i="87"/>
  <c r="B42" i="87"/>
  <c r="BA41" i="87"/>
  <c r="AZ41" i="87"/>
  <c r="AY41" i="87"/>
  <c r="AX41" i="87"/>
  <c r="AW41" i="87"/>
  <c r="AV41" i="87"/>
  <c r="AU41" i="87"/>
  <c r="AT41" i="87"/>
  <c r="AS41" i="87"/>
  <c r="AR41" i="87"/>
  <c r="AQ41" i="87"/>
  <c r="AP41" i="87"/>
  <c r="AO41" i="87"/>
  <c r="AN41" i="87"/>
  <c r="AM41" i="87"/>
  <c r="AL41" i="87"/>
  <c r="AK41" i="87"/>
  <c r="AJ41" i="87"/>
  <c r="AI41" i="87"/>
  <c r="AH41" i="87"/>
  <c r="AG41" i="87"/>
  <c r="AF41" i="87"/>
  <c r="AE41" i="87"/>
  <c r="AD41" i="87"/>
  <c r="AC41" i="87"/>
  <c r="AB41" i="87"/>
  <c r="AA41" i="87"/>
  <c r="Z41" i="87"/>
  <c r="Y41" i="87"/>
  <c r="X41" i="87"/>
  <c r="W41" i="87"/>
  <c r="V41" i="87"/>
  <c r="U41" i="87"/>
  <c r="T41" i="87"/>
  <c r="S41" i="87"/>
  <c r="R41" i="87"/>
  <c r="Q41" i="87"/>
  <c r="P41" i="87"/>
  <c r="O41" i="87"/>
  <c r="N41" i="87"/>
  <c r="M41" i="87"/>
  <c r="L41" i="87"/>
  <c r="K41" i="87"/>
  <c r="J41" i="87"/>
  <c r="I41" i="87"/>
  <c r="H41" i="87"/>
  <c r="G41" i="87"/>
  <c r="F41" i="87"/>
  <c r="E41" i="87"/>
  <c r="D41" i="87"/>
  <c r="C41" i="87"/>
  <c r="B41" i="87"/>
  <c r="BA40" i="87"/>
  <c r="AZ40" i="87"/>
  <c r="AY40" i="87"/>
  <c r="AX40" i="87"/>
  <c r="AW40" i="87"/>
  <c r="AV40" i="87"/>
  <c r="AU40" i="87"/>
  <c r="AT40" i="87"/>
  <c r="AS40" i="87"/>
  <c r="AR40" i="87"/>
  <c r="AQ40" i="87"/>
  <c r="AP40" i="87"/>
  <c r="AO40" i="87"/>
  <c r="AN40" i="87"/>
  <c r="AM40" i="87"/>
  <c r="AL40" i="87"/>
  <c r="AK40" i="87"/>
  <c r="AJ40" i="87"/>
  <c r="AI40" i="87"/>
  <c r="AH40" i="87"/>
  <c r="AG40" i="87"/>
  <c r="AF40" i="87"/>
  <c r="AE40" i="87"/>
  <c r="AD40" i="87"/>
  <c r="AC40" i="87"/>
  <c r="AB40" i="87"/>
  <c r="AA40" i="87"/>
  <c r="Z40" i="87"/>
  <c r="Y40" i="87"/>
  <c r="X40" i="87"/>
  <c r="W40" i="87"/>
  <c r="V40" i="87"/>
  <c r="U40" i="87"/>
  <c r="T40" i="87"/>
  <c r="S40" i="87"/>
  <c r="R40" i="87"/>
  <c r="Q40" i="87"/>
  <c r="P40" i="87"/>
  <c r="O40" i="87"/>
  <c r="N40" i="87"/>
  <c r="M40" i="87"/>
  <c r="L40" i="87"/>
  <c r="K40" i="87"/>
  <c r="J40" i="87"/>
  <c r="I40" i="87"/>
  <c r="H40" i="87"/>
  <c r="G40" i="87"/>
  <c r="F40" i="87"/>
  <c r="E40" i="87"/>
  <c r="D40" i="87"/>
  <c r="C40" i="87"/>
  <c r="B40" i="87"/>
  <c r="BA39" i="87"/>
  <c r="AZ39" i="87"/>
  <c r="AY39" i="87"/>
  <c r="AX39" i="87"/>
  <c r="AW39" i="87"/>
  <c r="AV39" i="87"/>
  <c r="AU39" i="87"/>
  <c r="AT39" i="87"/>
  <c r="AS39" i="87"/>
  <c r="AR39" i="87"/>
  <c r="AQ39" i="87"/>
  <c r="AP39" i="87"/>
  <c r="AO39" i="87"/>
  <c r="AN39" i="87"/>
  <c r="AM39" i="87"/>
  <c r="AL39" i="87"/>
  <c r="AK39" i="87"/>
  <c r="AJ39" i="87"/>
  <c r="AI39" i="87"/>
  <c r="AH39" i="87"/>
  <c r="AG39" i="87"/>
  <c r="AF39" i="87"/>
  <c r="AE39" i="87"/>
  <c r="AD39" i="87"/>
  <c r="AC39" i="87"/>
  <c r="AB39" i="87"/>
  <c r="AA39" i="87"/>
  <c r="Z39" i="87"/>
  <c r="Y39" i="87"/>
  <c r="X39" i="87"/>
  <c r="W39" i="87"/>
  <c r="V39" i="87"/>
  <c r="U39" i="87"/>
  <c r="T39" i="87"/>
  <c r="S39" i="87"/>
  <c r="R39" i="87"/>
  <c r="Q39" i="87"/>
  <c r="P39" i="87"/>
  <c r="O39" i="87"/>
  <c r="N39" i="87"/>
  <c r="M39" i="87"/>
  <c r="L39" i="87"/>
  <c r="K39" i="87"/>
  <c r="J39" i="87"/>
  <c r="I39" i="87"/>
  <c r="H39" i="87"/>
  <c r="G39" i="87"/>
  <c r="F39" i="87"/>
  <c r="E39" i="87"/>
  <c r="D39" i="87"/>
  <c r="C39" i="87"/>
  <c r="B39" i="87"/>
  <c r="BA38" i="87"/>
  <c r="AZ38" i="87"/>
  <c r="AY38" i="87"/>
  <c r="AX38" i="87"/>
  <c r="AW38" i="87"/>
  <c r="AV38" i="87"/>
  <c r="AU38" i="87"/>
  <c r="AT38" i="87"/>
  <c r="AS38" i="87"/>
  <c r="AR38" i="87"/>
  <c r="AQ38" i="87"/>
  <c r="AP38" i="87"/>
  <c r="AO38" i="87"/>
  <c r="AN38" i="87"/>
  <c r="AM38" i="87"/>
  <c r="AL38" i="87"/>
  <c r="AK38" i="87"/>
  <c r="AJ38" i="87"/>
  <c r="AI38" i="87"/>
  <c r="AH38" i="87"/>
  <c r="AG38" i="87"/>
  <c r="AF38" i="87"/>
  <c r="AE38" i="87"/>
  <c r="AD38" i="87"/>
  <c r="AC38" i="87"/>
  <c r="AB38" i="87"/>
  <c r="AA38" i="87"/>
  <c r="Z38" i="87"/>
  <c r="Y38" i="87"/>
  <c r="X38" i="87"/>
  <c r="W38" i="87"/>
  <c r="V38" i="87"/>
  <c r="U38" i="87"/>
  <c r="T38" i="87"/>
  <c r="S38" i="87"/>
  <c r="R38" i="87"/>
  <c r="Q38" i="87"/>
  <c r="P38" i="87"/>
  <c r="O38" i="87"/>
  <c r="N38" i="87"/>
  <c r="M38" i="87"/>
  <c r="L38" i="87"/>
  <c r="K38" i="87"/>
  <c r="J38" i="87"/>
  <c r="I38" i="87"/>
  <c r="H38" i="87"/>
  <c r="G38" i="87"/>
  <c r="F38" i="87"/>
  <c r="E38" i="87"/>
  <c r="D38" i="87"/>
  <c r="C38" i="87"/>
  <c r="B38" i="87"/>
  <c r="BA37" i="87"/>
  <c r="AZ37" i="87"/>
  <c r="AY37" i="87"/>
  <c r="AX37" i="87"/>
  <c r="AW37" i="87"/>
  <c r="AV37" i="87"/>
  <c r="AU37" i="87"/>
  <c r="AT37" i="87"/>
  <c r="AS37" i="87"/>
  <c r="AR37" i="87"/>
  <c r="AQ37" i="87"/>
  <c r="AP37" i="87"/>
  <c r="AO37" i="87"/>
  <c r="AN37" i="87"/>
  <c r="AM37" i="87"/>
  <c r="AL37" i="87"/>
  <c r="AK37" i="87"/>
  <c r="AJ37" i="87"/>
  <c r="AI37" i="87"/>
  <c r="AH37" i="87"/>
  <c r="AG37" i="87"/>
  <c r="AF37" i="87"/>
  <c r="AE37" i="87"/>
  <c r="AD37" i="87"/>
  <c r="AC37" i="87"/>
  <c r="AB37" i="87"/>
  <c r="AA37" i="87"/>
  <c r="Z37" i="87"/>
  <c r="Y37" i="87"/>
  <c r="X37" i="87"/>
  <c r="W37" i="87"/>
  <c r="V37" i="87"/>
  <c r="U37" i="87"/>
  <c r="T37" i="87"/>
  <c r="S37" i="87"/>
  <c r="R37" i="87"/>
  <c r="Q37" i="87"/>
  <c r="P37" i="87"/>
  <c r="O37" i="87"/>
  <c r="N37" i="87"/>
  <c r="M37" i="87"/>
  <c r="L37" i="87"/>
  <c r="K37" i="87"/>
  <c r="J37" i="87"/>
  <c r="I37" i="87"/>
  <c r="H37" i="87"/>
  <c r="G37" i="87"/>
  <c r="F37" i="87"/>
  <c r="E37" i="87"/>
  <c r="D37" i="87"/>
  <c r="C37" i="87"/>
  <c r="B37" i="87"/>
  <c r="BA36" i="87"/>
  <c r="AZ36" i="87"/>
  <c r="AY36" i="87"/>
  <c r="AX36" i="87"/>
  <c r="AW36" i="87"/>
  <c r="AV36" i="87"/>
  <c r="AU36" i="87"/>
  <c r="AT36" i="87"/>
  <c r="AS36" i="87"/>
  <c r="AR36" i="87"/>
  <c r="AQ36" i="87"/>
  <c r="AP36" i="87"/>
  <c r="AO36" i="87"/>
  <c r="AN36" i="87"/>
  <c r="AM36" i="87"/>
  <c r="AL36" i="87"/>
  <c r="AK36" i="87"/>
  <c r="AJ36" i="87"/>
  <c r="AI36" i="87"/>
  <c r="AH36" i="87"/>
  <c r="AG36" i="87"/>
  <c r="AF36" i="87"/>
  <c r="AE36" i="87"/>
  <c r="AD36" i="87"/>
  <c r="AC36" i="87"/>
  <c r="AB36" i="87"/>
  <c r="AA36" i="87"/>
  <c r="Z36" i="87"/>
  <c r="Y36" i="87"/>
  <c r="X36" i="87"/>
  <c r="W36" i="87"/>
  <c r="V36" i="87"/>
  <c r="U36" i="87"/>
  <c r="T36" i="87"/>
  <c r="S36" i="87"/>
  <c r="R36" i="87"/>
  <c r="Q36" i="87"/>
  <c r="P36" i="87"/>
  <c r="O36" i="87"/>
  <c r="N36" i="87"/>
  <c r="M36" i="87"/>
  <c r="L36" i="87"/>
  <c r="K36" i="87"/>
  <c r="J36" i="87"/>
  <c r="I36" i="87"/>
  <c r="H36" i="87"/>
  <c r="G36" i="87"/>
  <c r="F36" i="87"/>
  <c r="E36" i="87"/>
  <c r="D36" i="87"/>
  <c r="C36" i="87"/>
  <c r="B36" i="87"/>
  <c r="BA35" i="87"/>
  <c r="AZ35" i="87"/>
  <c r="AY35" i="87"/>
  <c r="AX35" i="87"/>
  <c r="AW35" i="87"/>
  <c r="AV35" i="87"/>
  <c r="AU35" i="87"/>
  <c r="AT35" i="87"/>
  <c r="AS35" i="87"/>
  <c r="AR35" i="87"/>
  <c r="AQ35" i="87"/>
  <c r="AP35" i="87"/>
  <c r="AO35" i="87"/>
  <c r="AN35" i="87"/>
  <c r="AM35" i="87"/>
  <c r="AL35" i="87"/>
  <c r="AK35" i="87"/>
  <c r="AJ35" i="87"/>
  <c r="AI35" i="87"/>
  <c r="AH35" i="87"/>
  <c r="AG35" i="87"/>
  <c r="AF35" i="87"/>
  <c r="AE35" i="87"/>
  <c r="AD35" i="87"/>
  <c r="AC35" i="87"/>
  <c r="AB35" i="87"/>
  <c r="AA35" i="87"/>
  <c r="Z35" i="87"/>
  <c r="Y35" i="87"/>
  <c r="X35" i="87"/>
  <c r="W35" i="87"/>
  <c r="V35" i="87"/>
  <c r="U35" i="87"/>
  <c r="T35" i="87"/>
  <c r="S35" i="87"/>
  <c r="R35" i="87"/>
  <c r="Q35" i="87"/>
  <c r="P35" i="87"/>
  <c r="O35" i="87"/>
  <c r="N35" i="87"/>
  <c r="M35" i="87"/>
  <c r="L35" i="87"/>
  <c r="K35" i="87"/>
  <c r="J35" i="87"/>
  <c r="I35" i="87"/>
  <c r="H35" i="87"/>
  <c r="G35" i="87"/>
  <c r="F35" i="87"/>
  <c r="E35" i="87"/>
  <c r="D35" i="87"/>
  <c r="C35" i="87"/>
  <c r="B35" i="87"/>
  <c r="BA34" i="87"/>
  <c r="AZ34" i="87"/>
  <c r="AY34" i="87"/>
  <c r="AX34" i="87"/>
  <c r="AW34" i="87"/>
  <c r="AV34" i="87"/>
  <c r="AU34" i="87"/>
  <c r="AT34" i="87"/>
  <c r="AS34" i="87"/>
  <c r="AR34" i="87"/>
  <c r="AQ34" i="87"/>
  <c r="AP34" i="87"/>
  <c r="AO34" i="87"/>
  <c r="AN34" i="87"/>
  <c r="AM34" i="87"/>
  <c r="AL34" i="87"/>
  <c r="AK34" i="87"/>
  <c r="AJ34" i="87"/>
  <c r="AI34" i="87"/>
  <c r="AH34" i="87"/>
  <c r="AG34" i="87"/>
  <c r="AF34" i="87"/>
  <c r="AE34" i="87"/>
  <c r="AD34" i="87"/>
  <c r="AC34" i="87"/>
  <c r="AB34" i="87"/>
  <c r="AA34" i="87"/>
  <c r="Z34" i="87"/>
  <c r="Y34" i="87"/>
  <c r="X34" i="87"/>
  <c r="W34" i="87"/>
  <c r="V34" i="87"/>
  <c r="U34" i="87"/>
  <c r="T34" i="87"/>
  <c r="S34" i="87"/>
  <c r="R34" i="87"/>
  <c r="Q34" i="87"/>
  <c r="P34" i="87"/>
  <c r="O34" i="87"/>
  <c r="N34" i="87"/>
  <c r="M34" i="87"/>
  <c r="L34" i="87"/>
  <c r="K34" i="87"/>
  <c r="J34" i="87"/>
  <c r="I34" i="87"/>
  <c r="H34" i="87"/>
  <c r="G34" i="87"/>
  <c r="F34" i="87"/>
  <c r="E34" i="87"/>
  <c r="D34" i="87"/>
  <c r="C34" i="87"/>
  <c r="B34" i="87"/>
  <c r="BA33" i="87"/>
  <c r="AZ33" i="87"/>
  <c r="AY33" i="87"/>
  <c r="AX33" i="87"/>
  <c r="AW33" i="87"/>
  <c r="AV33" i="87"/>
  <c r="AU33" i="87"/>
  <c r="AT33" i="87"/>
  <c r="AS33" i="87"/>
  <c r="AR33" i="87"/>
  <c r="AQ33" i="87"/>
  <c r="AP33" i="87"/>
  <c r="AO33" i="87"/>
  <c r="AN33" i="87"/>
  <c r="AM33" i="87"/>
  <c r="AL33" i="87"/>
  <c r="AK33" i="87"/>
  <c r="AJ33" i="87"/>
  <c r="AI33" i="87"/>
  <c r="AH33" i="87"/>
  <c r="AG33" i="87"/>
  <c r="AF33" i="87"/>
  <c r="AE33" i="87"/>
  <c r="AD33" i="87"/>
  <c r="AC33" i="87"/>
  <c r="AB33" i="87"/>
  <c r="AA33" i="87"/>
  <c r="Z33" i="87"/>
  <c r="Y33" i="87"/>
  <c r="X33" i="87"/>
  <c r="W33" i="87"/>
  <c r="V33" i="87"/>
  <c r="U33" i="87"/>
  <c r="T33" i="87"/>
  <c r="S33" i="87"/>
  <c r="R33" i="87"/>
  <c r="Q33" i="87"/>
  <c r="P33" i="87"/>
  <c r="O33" i="87"/>
  <c r="N33" i="87"/>
  <c r="M33" i="87"/>
  <c r="L33" i="87"/>
  <c r="K33" i="87"/>
  <c r="J33" i="87"/>
  <c r="I33" i="87"/>
  <c r="H33" i="87"/>
  <c r="G33" i="87"/>
  <c r="F33" i="87"/>
  <c r="E33" i="87"/>
  <c r="D33" i="87"/>
  <c r="C33" i="87"/>
  <c r="B33" i="87"/>
  <c r="BA32" i="87"/>
  <c r="AZ32" i="87"/>
  <c r="AY32" i="87"/>
  <c r="AX32" i="87"/>
  <c r="AW32" i="87"/>
  <c r="AV32" i="87"/>
  <c r="AU32" i="87"/>
  <c r="AT32" i="87"/>
  <c r="AS32" i="87"/>
  <c r="AR32" i="87"/>
  <c r="AQ32" i="87"/>
  <c r="AP32" i="87"/>
  <c r="AO32" i="87"/>
  <c r="AN32" i="87"/>
  <c r="AM32" i="87"/>
  <c r="AL32" i="87"/>
  <c r="AK32" i="87"/>
  <c r="AJ32" i="87"/>
  <c r="AI32" i="87"/>
  <c r="AH32" i="87"/>
  <c r="AG32" i="87"/>
  <c r="AF32" i="87"/>
  <c r="AE32" i="87"/>
  <c r="AD32" i="87"/>
  <c r="AC32" i="87"/>
  <c r="AB32" i="87"/>
  <c r="AA32" i="87"/>
  <c r="Z32" i="87"/>
  <c r="Y32" i="87"/>
  <c r="X32" i="87"/>
  <c r="W32" i="87"/>
  <c r="V32" i="87"/>
  <c r="U32" i="87"/>
  <c r="T32" i="87"/>
  <c r="S32" i="87"/>
  <c r="R32" i="87"/>
  <c r="Q32" i="87"/>
  <c r="P32" i="87"/>
  <c r="O32" i="87"/>
  <c r="N32" i="87"/>
  <c r="M32" i="87"/>
  <c r="L32" i="87"/>
  <c r="K32" i="87"/>
  <c r="J32" i="87"/>
  <c r="I32" i="87"/>
  <c r="H32" i="87"/>
  <c r="G32" i="87"/>
  <c r="F32" i="87"/>
  <c r="E32" i="87"/>
  <c r="D32" i="87"/>
  <c r="C32" i="87"/>
  <c r="B32" i="87"/>
  <c r="BA31" i="87"/>
  <c r="AZ31" i="87"/>
  <c r="AY31" i="87"/>
  <c r="AX31" i="87"/>
  <c r="AW31" i="87"/>
  <c r="AV31" i="87"/>
  <c r="AU31" i="87"/>
  <c r="AT31" i="87"/>
  <c r="AS31" i="87"/>
  <c r="AR31" i="87"/>
  <c r="AQ31" i="87"/>
  <c r="AP31" i="87"/>
  <c r="AO31" i="87"/>
  <c r="AN31" i="87"/>
  <c r="AM31" i="87"/>
  <c r="AL31" i="87"/>
  <c r="AK31" i="87"/>
  <c r="AJ31" i="87"/>
  <c r="AI31" i="87"/>
  <c r="AH31" i="87"/>
  <c r="AG31" i="87"/>
  <c r="AF31" i="87"/>
  <c r="AE31" i="87"/>
  <c r="AD31" i="87"/>
  <c r="AC31" i="87"/>
  <c r="AB31" i="87"/>
  <c r="AA31" i="87"/>
  <c r="Z31" i="87"/>
  <c r="Y31" i="87"/>
  <c r="X31" i="87"/>
  <c r="W31" i="87"/>
  <c r="V31" i="87"/>
  <c r="U31" i="87"/>
  <c r="T31" i="87"/>
  <c r="S31" i="87"/>
  <c r="R31" i="87"/>
  <c r="Q31" i="87"/>
  <c r="P31" i="87"/>
  <c r="O31" i="87"/>
  <c r="N31" i="87"/>
  <c r="M31" i="87"/>
  <c r="L31" i="87"/>
  <c r="K31" i="87"/>
  <c r="J31" i="87"/>
  <c r="I31" i="87"/>
  <c r="H31" i="87"/>
  <c r="G31" i="87"/>
  <c r="F31" i="87"/>
  <c r="E31" i="87"/>
  <c r="D31" i="87"/>
  <c r="C31" i="87"/>
  <c r="B31" i="87"/>
  <c r="BA30" i="87"/>
  <c r="AZ30" i="87"/>
  <c r="AY30" i="87"/>
  <c r="AX30" i="87"/>
  <c r="AW30" i="87"/>
  <c r="AV30" i="87"/>
  <c r="AU30" i="87"/>
  <c r="AT30" i="87"/>
  <c r="AS30" i="87"/>
  <c r="AR30" i="87"/>
  <c r="AQ30" i="87"/>
  <c r="AP30" i="87"/>
  <c r="AO30" i="87"/>
  <c r="AN30" i="87"/>
  <c r="AM30" i="87"/>
  <c r="AL30" i="87"/>
  <c r="AK30" i="87"/>
  <c r="AJ30" i="87"/>
  <c r="AI30" i="87"/>
  <c r="AH30" i="87"/>
  <c r="AG30" i="87"/>
  <c r="AF30" i="87"/>
  <c r="AE30" i="87"/>
  <c r="AD30" i="87"/>
  <c r="AC30" i="87"/>
  <c r="AB30" i="87"/>
  <c r="AA30" i="87"/>
  <c r="Z30" i="87"/>
  <c r="Y30" i="87"/>
  <c r="X30" i="87"/>
  <c r="W30" i="87"/>
  <c r="V30" i="87"/>
  <c r="U30" i="87"/>
  <c r="T30" i="87"/>
  <c r="S30" i="87"/>
  <c r="R30" i="87"/>
  <c r="Q30" i="87"/>
  <c r="P30" i="87"/>
  <c r="O30" i="87"/>
  <c r="N30" i="87"/>
  <c r="M30" i="87"/>
  <c r="L30" i="87"/>
  <c r="K30" i="87"/>
  <c r="J30" i="87"/>
  <c r="I30" i="87"/>
  <c r="H30" i="87"/>
  <c r="G30" i="87"/>
  <c r="F30" i="87"/>
  <c r="E30" i="87"/>
  <c r="D30" i="87"/>
  <c r="C30" i="87"/>
  <c r="B30" i="87"/>
  <c r="BA29" i="87"/>
  <c r="AZ29" i="87"/>
  <c r="AY29" i="87"/>
  <c r="AX29" i="87"/>
  <c r="AW29" i="87"/>
  <c r="AV29" i="87"/>
  <c r="AU29" i="87"/>
  <c r="AT29" i="87"/>
  <c r="AS29" i="87"/>
  <c r="AR29" i="87"/>
  <c r="AQ29" i="87"/>
  <c r="AP29" i="87"/>
  <c r="AO29" i="87"/>
  <c r="AN29" i="87"/>
  <c r="AM29" i="87"/>
  <c r="AL29" i="87"/>
  <c r="AK29" i="87"/>
  <c r="AJ29" i="87"/>
  <c r="AI29" i="87"/>
  <c r="AH29" i="87"/>
  <c r="AG29" i="87"/>
  <c r="AF29" i="87"/>
  <c r="AE29" i="87"/>
  <c r="AD29" i="87"/>
  <c r="AC29" i="87"/>
  <c r="AB29" i="87"/>
  <c r="AA29" i="87"/>
  <c r="Z29" i="87"/>
  <c r="Y29" i="87"/>
  <c r="X29" i="87"/>
  <c r="W29" i="87"/>
  <c r="V29" i="87"/>
  <c r="U29" i="87"/>
  <c r="T29" i="87"/>
  <c r="S29" i="87"/>
  <c r="R29" i="87"/>
  <c r="Q29" i="87"/>
  <c r="P29" i="87"/>
  <c r="O29" i="87"/>
  <c r="N29" i="87"/>
  <c r="M29" i="87"/>
  <c r="L29" i="87"/>
  <c r="K29" i="87"/>
  <c r="J29" i="87"/>
  <c r="I29" i="87"/>
  <c r="H29" i="87"/>
  <c r="G29" i="87"/>
  <c r="F29" i="87"/>
  <c r="E29" i="87"/>
  <c r="D29" i="87"/>
  <c r="C29" i="87"/>
  <c r="B29" i="87"/>
  <c r="BA28" i="87"/>
  <c r="AZ28" i="87"/>
  <c r="AY28" i="87"/>
  <c r="AX28" i="87"/>
  <c r="AW28" i="87"/>
  <c r="AV28" i="87"/>
  <c r="AU28" i="87"/>
  <c r="AT28" i="87"/>
  <c r="AS28" i="87"/>
  <c r="AR28" i="87"/>
  <c r="AQ28" i="87"/>
  <c r="AP28" i="87"/>
  <c r="AO28" i="87"/>
  <c r="AN28" i="87"/>
  <c r="AM28" i="87"/>
  <c r="AL28" i="87"/>
  <c r="AK28" i="87"/>
  <c r="AJ28" i="87"/>
  <c r="AI28" i="87"/>
  <c r="AH28" i="87"/>
  <c r="AG28" i="87"/>
  <c r="AF28" i="87"/>
  <c r="AE28" i="87"/>
  <c r="AD28" i="87"/>
  <c r="AC28" i="87"/>
  <c r="AB28" i="87"/>
  <c r="AA28" i="87"/>
  <c r="Z28" i="87"/>
  <c r="Y28" i="87"/>
  <c r="X28" i="87"/>
  <c r="W28" i="87"/>
  <c r="V28" i="87"/>
  <c r="U28" i="87"/>
  <c r="T28" i="87"/>
  <c r="S28" i="87"/>
  <c r="R28" i="87"/>
  <c r="Q28" i="87"/>
  <c r="P28" i="87"/>
  <c r="O28" i="87"/>
  <c r="N28" i="87"/>
  <c r="M28" i="87"/>
  <c r="L28" i="87"/>
  <c r="K28" i="87"/>
  <c r="J28" i="87"/>
  <c r="I28" i="87"/>
  <c r="H28" i="87"/>
  <c r="G28" i="87"/>
  <c r="F28" i="87"/>
  <c r="E28" i="87"/>
  <c r="D28" i="87"/>
  <c r="C28" i="87"/>
  <c r="B28" i="87"/>
  <c r="BA27" i="87"/>
  <c r="AZ27" i="87"/>
  <c r="AY27" i="87"/>
  <c r="AX27" i="87"/>
  <c r="AW27" i="87"/>
  <c r="AV27" i="87"/>
  <c r="AU27" i="87"/>
  <c r="AT27" i="87"/>
  <c r="AS27" i="87"/>
  <c r="AR27" i="87"/>
  <c r="AQ27" i="87"/>
  <c r="AP27" i="87"/>
  <c r="AO27" i="87"/>
  <c r="AN27" i="87"/>
  <c r="AM27" i="87"/>
  <c r="AL27" i="87"/>
  <c r="AK27" i="87"/>
  <c r="AJ27" i="87"/>
  <c r="AI27" i="87"/>
  <c r="AH27" i="87"/>
  <c r="AG27" i="87"/>
  <c r="AF27" i="87"/>
  <c r="AE27" i="87"/>
  <c r="AD27" i="87"/>
  <c r="AC27" i="87"/>
  <c r="AB27" i="87"/>
  <c r="AA27" i="87"/>
  <c r="Z27" i="87"/>
  <c r="Y27" i="87"/>
  <c r="X27" i="87"/>
  <c r="W27" i="87"/>
  <c r="V27" i="87"/>
  <c r="U27" i="87"/>
  <c r="T27" i="87"/>
  <c r="S27" i="87"/>
  <c r="R27" i="87"/>
  <c r="Q27" i="87"/>
  <c r="P27" i="87"/>
  <c r="O27" i="87"/>
  <c r="N27" i="87"/>
  <c r="M27" i="87"/>
  <c r="L27" i="87"/>
  <c r="K27" i="87"/>
  <c r="J27" i="87"/>
  <c r="I27" i="87"/>
  <c r="H27" i="87"/>
  <c r="G27" i="87"/>
  <c r="F27" i="87"/>
  <c r="E27" i="87"/>
  <c r="D27" i="87"/>
  <c r="C27" i="87"/>
  <c r="B27" i="87"/>
  <c r="BA26" i="87"/>
  <c r="AZ26" i="87"/>
  <c r="AY26" i="87"/>
  <c r="AX26" i="87"/>
  <c r="AW26" i="87"/>
  <c r="AV26" i="87"/>
  <c r="AU26" i="87"/>
  <c r="AT26" i="87"/>
  <c r="AS26" i="87"/>
  <c r="AR26" i="87"/>
  <c r="AQ26" i="87"/>
  <c r="AP26" i="87"/>
  <c r="AO26" i="87"/>
  <c r="AN26" i="87"/>
  <c r="AM26" i="87"/>
  <c r="AL26" i="87"/>
  <c r="AK26" i="87"/>
  <c r="AJ26" i="87"/>
  <c r="AI26" i="87"/>
  <c r="AH26" i="87"/>
  <c r="AG26" i="87"/>
  <c r="AF26" i="87"/>
  <c r="AE26" i="87"/>
  <c r="AD26" i="87"/>
  <c r="AC26" i="87"/>
  <c r="AB26" i="87"/>
  <c r="AA26" i="87"/>
  <c r="Z26" i="87"/>
  <c r="Y26" i="87"/>
  <c r="X26" i="87"/>
  <c r="W26" i="87"/>
  <c r="V26" i="87"/>
  <c r="U26" i="87"/>
  <c r="T26" i="87"/>
  <c r="S26" i="87"/>
  <c r="R26" i="87"/>
  <c r="Q26" i="87"/>
  <c r="P26" i="87"/>
  <c r="O26" i="87"/>
  <c r="N26" i="87"/>
  <c r="M26" i="87"/>
  <c r="L26" i="87"/>
  <c r="K26" i="87"/>
  <c r="J26" i="87"/>
  <c r="I26" i="87"/>
  <c r="H26" i="87"/>
  <c r="G26" i="87"/>
  <c r="F26" i="87"/>
  <c r="E26" i="87"/>
  <c r="D26" i="87"/>
  <c r="C26" i="87"/>
  <c r="B26" i="87"/>
  <c r="BA25" i="87"/>
  <c r="AZ25" i="87"/>
  <c r="AY25" i="87"/>
  <c r="AX25" i="87"/>
  <c r="AW25" i="87"/>
  <c r="AV25" i="87"/>
  <c r="AU25" i="87"/>
  <c r="AT25" i="87"/>
  <c r="AS25" i="87"/>
  <c r="AR25" i="87"/>
  <c r="AQ25" i="87"/>
  <c r="AP25" i="87"/>
  <c r="AO25" i="87"/>
  <c r="AN25" i="87"/>
  <c r="AM25" i="87"/>
  <c r="AL25" i="87"/>
  <c r="AK25" i="87"/>
  <c r="AJ25" i="87"/>
  <c r="AI25" i="87"/>
  <c r="AH25" i="87"/>
  <c r="AG25" i="87"/>
  <c r="AF25" i="87"/>
  <c r="AE25" i="87"/>
  <c r="AD25" i="87"/>
  <c r="AC25" i="87"/>
  <c r="AB25" i="87"/>
  <c r="AA25" i="87"/>
  <c r="Z25" i="87"/>
  <c r="Y25" i="87"/>
  <c r="X25" i="87"/>
  <c r="W25" i="87"/>
  <c r="V25" i="87"/>
  <c r="U25" i="87"/>
  <c r="T25" i="87"/>
  <c r="S25" i="87"/>
  <c r="R25" i="87"/>
  <c r="Q25" i="87"/>
  <c r="P25" i="87"/>
  <c r="O25" i="87"/>
  <c r="N25" i="87"/>
  <c r="M25" i="87"/>
  <c r="L25" i="87"/>
  <c r="K25" i="87"/>
  <c r="J25" i="87"/>
  <c r="I25" i="87"/>
  <c r="H25" i="87"/>
  <c r="G25" i="87"/>
  <c r="F25" i="87"/>
  <c r="E25" i="87"/>
  <c r="D25" i="87"/>
  <c r="C25" i="87"/>
  <c r="B25" i="87"/>
  <c r="BA24" i="87"/>
  <c r="AZ24" i="87"/>
  <c r="AY24" i="87"/>
  <c r="AX24" i="87"/>
  <c r="AW24" i="87"/>
  <c r="AV24" i="87"/>
  <c r="AU24" i="87"/>
  <c r="AT24" i="87"/>
  <c r="AS24" i="87"/>
  <c r="AR24" i="87"/>
  <c r="AQ24" i="87"/>
  <c r="AP24" i="87"/>
  <c r="AO24" i="87"/>
  <c r="AN24" i="87"/>
  <c r="AM24" i="87"/>
  <c r="AL24" i="87"/>
  <c r="AK24" i="87"/>
  <c r="AJ24" i="87"/>
  <c r="AI24" i="87"/>
  <c r="AH24" i="87"/>
  <c r="AG24" i="87"/>
  <c r="AF24" i="87"/>
  <c r="AE24" i="87"/>
  <c r="AD24" i="87"/>
  <c r="AC24" i="87"/>
  <c r="AB24" i="87"/>
  <c r="AA24" i="87"/>
  <c r="Z24" i="87"/>
  <c r="Y24" i="87"/>
  <c r="X24" i="87"/>
  <c r="W24" i="87"/>
  <c r="V24" i="87"/>
  <c r="U24" i="87"/>
  <c r="T24" i="87"/>
  <c r="S24" i="87"/>
  <c r="R24" i="87"/>
  <c r="Q24" i="87"/>
  <c r="P24" i="87"/>
  <c r="O24" i="87"/>
  <c r="N24" i="87"/>
  <c r="M24" i="87"/>
  <c r="L24" i="87"/>
  <c r="K24" i="87"/>
  <c r="J24" i="87"/>
  <c r="I24" i="87"/>
  <c r="H24" i="87"/>
  <c r="G24" i="87"/>
  <c r="F24" i="87"/>
  <c r="E24" i="87"/>
  <c r="D24" i="87"/>
  <c r="C24" i="87"/>
  <c r="B24" i="87"/>
  <c r="BA23" i="87"/>
  <c r="AZ23" i="87"/>
  <c r="AY23" i="87"/>
  <c r="AX23" i="87"/>
  <c r="AW23" i="87"/>
  <c r="AV23" i="87"/>
  <c r="AU23" i="87"/>
  <c r="AT23" i="87"/>
  <c r="AS23" i="87"/>
  <c r="AR23" i="87"/>
  <c r="AQ23" i="87"/>
  <c r="AP23" i="87"/>
  <c r="AO23" i="87"/>
  <c r="AN23" i="87"/>
  <c r="AM23" i="87"/>
  <c r="AL23" i="87"/>
  <c r="AK23" i="87"/>
  <c r="AJ23" i="87"/>
  <c r="AI23" i="87"/>
  <c r="AH23" i="87"/>
  <c r="AG23" i="87"/>
  <c r="AF23" i="87"/>
  <c r="AE23" i="87"/>
  <c r="AD23" i="87"/>
  <c r="AC23" i="87"/>
  <c r="AB23" i="87"/>
  <c r="AA23" i="87"/>
  <c r="Z23" i="87"/>
  <c r="Y23" i="87"/>
  <c r="X23" i="87"/>
  <c r="W23" i="87"/>
  <c r="V23" i="87"/>
  <c r="U23" i="87"/>
  <c r="T23" i="87"/>
  <c r="S23" i="87"/>
  <c r="R23" i="87"/>
  <c r="Q23" i="87"/>
  <c r="P23" i="87"/>
  <c r="O23" i="87"/>
  <c r="N23" i="87"/>
  <c r="M23" i="87"/>
  <c r="L23" i="87"/>
  <c r="K23" i="87"/>
  <c r="J23" i="87"/>
  <c r="I23" i="87"/>
  <c r="H23" i="87"/>
  <c r="G23" i="87"/>
  <c r="F23" i="87"/>
  <c r="E23" i="87"/>
  <c r="D23" i="87"/>
  <c r="C23" i="87"/>
  <c r="B23" i="87"/>
  <c r="BA22" i="87"/>
  <c r="AZ22" i="87"/>
  <c r="AY22" i="87"/>
  <c r="AX22" i="87"/>
  <c r="AW22" i="87"/>
  <c r="AV22" i="87"/>
  <c r="AU22" i="87"/>
  <c r="AT22" i="87"/>
  <c r="AS22" i="87"/>
  <c r="AR22" i="87"/>
  <c r="AQ22" i="87"/>
  <c r="AP22" i="87"/>
  <c r="AO22" i="87"/>
  <c r="AN22" i="87"/>
  <c r="AM22" i="87"/>
  <c r="AL22" i="87"/>
  <c r="AK22" i="87"/>
  <c r="AJ22" i="87"/>
  <c r="AI22" i="87"/>
  <c r="AH22" i="87"/>
  <c r="AG22" i="87"/>
  <c r="AF22" i="87"/>
  <c r="AE22" i="87"/>
  <c r="AD22" i="87"/>
  <c r="AC22" i="87"/>
  <c r="AB22" i="87"/>
  <c r="AA22" i="87"/>
  <c r="Z22" i="87"/>
  <c r="Y22" i="87"/>
  <c r="X22" i="87"/>
  <c r="W22" i="87"/>
  <c r="V22" i="87"/>
  <c r="U22" i="87"/>
  <c r="T22" i="87"/>
  <c r="S22" i="87"/>
  <c r="R22" i="87"/>
  <c r="Q22" i="87"/>
  <c r="P22" i="87"/>
  <c r="O22" i="87"/>
  <c r="N22" i="87"/>
  <c r="M22" i="87"/>
  <c r="L22" i="87"/>
  <c r="K22" i="87"/>
  <c r="J22" i="87"/>
  <c r="I22" i="87"/>
  <c r="H22" i="87"/>
  <c r="G22" i="87"/>
  <c r="F22" i="87"/>
  <c r="E22" i="87"/>
  <c r="D22" i="87"/>
  <c r="C22" i="87"/>
  <c r="B22" i="87"/>
  <c r="BA21" i="87"/>
  <c r="AZ21" i="87"/>
  <c r="AY21" i="87"/>
  <c r="AX21" i="87"/>
  <c r="AW21" i="87"/>
  <c r="AV21" i="87"/>
  <c r="AU21" i="87"/>
  <c r="AT21" i="87"/>
  <c r="AS21" i="87"/>
  <c r="AR21" i="87"/>
  <c r="AQ21" i="87"/>
  <c r="AP21" i="87"/>
  <c r="AO21" i="87"/>
  <c r="AN21" i="87"/>
  <c r="AM21" i="87"/>
  <c r="AL21" i="87"/>
  <c r="AK21" i="87"/>
  <c r="AJ21" i="87"/>
  <c r="AI21" i="87"/>
  <c r="AH21" i="87"/>
  <c r="AG21" i="87"/>
  <c r="AF21" i="87"/>
  <c r="AE21" i="87"/>
  <c r="AD21" i="87"/>
  <c r="AC21" i="87"/>
  <c r="AB21" i="87"/>
  <c r="AA21" i="87"/>
  <c r="Z21" i="87"/>
  <c r="Y21" i="87"/>
  <c r="X21" i="87"/>
  <c r="W21" i="87"/>
  <c r="V21" i="87"/>
  <c r="U21" i="87"/>
  <c r="T21" i="87"/>
  <c r="S21" i="87"/>
  <c r="R21" i="87"/>
  <c r="Q21" i="87"/>
  <c r="P21" i="87"/>
  <c r="O21" i="87"/>
  <c r="N21" i="87"/>
  <c r="M21" i="87"/>
  <c r="L21" i="87"/>
  <c r="K21" i="87"/>
  <c r="J21" i="87"/>
  <c r="I21" i="87"/>
  <c r="H21" i="87"/>
  <c r="G21" i="87"/>
  <c r="F21" i="87"/>
  <c r="E21" i="87"/>
  <c r="D21" i="87"/>
  <c r="C21" i="87"/>
  <c r="B21" i="87"/>
  <c r="BA20" i="87"/>
  <c r="AZ20" i="87"/>
  <c r="AY20" i="87"/>
  <c r="AX20" i="87"/>
  <c r="AW20" i="87"/>
  <c r="AV20" i="87"/>
  <c r="AU20" i="87"/>
  <c r="AT20" i="87"/>
  <c r="AS20" i="87"/>
  <c r="AR20" i="87"/>
  <c r="AQ20" i="87"/>
  <c r="AP20" i="87"/>
  <c r="AO20" i="87"/>
  <c r="AN20" i="87"/>
  <c r="AM20" i="87"/>
  <c r="AL20" i="87"/>
  <c r="AK20" i="87"/>
  <c r="AJ20" i="87"/>
  <c r="AI20" i="87"/>
  <c r="AH20" i="87"/>
  <c r="AG20" i="87"/>
  <c r="AF20" i="87"/>
  <c r="AE20" i="87"/>
  <c r="AD20" i="87"/>
  <c r="AC20" i="87"/>
  <c r="AB20" i="87"/>
  <c r="AA20" i="87"/>
  <c r="Z20" i="87"/>
  <c r="Y20" i="87"/>
  <c r="X20" i="87"/>
  <c r="W20" i="87"/>
  <c r="V20" i="87"/>
  <c r="U20" i="87"/>
  <c r="T20" i="87"/>
  <c r="S20" i="87"/>
  <c r="R20" i="87"/>
  <c r="Q20" i="87"/>
  <c r="P20" i="87"/>
  <c r="O20" i="87"/>
  <c r="N20" i="87"/>
  <c r="M20" i="87"/>
  <c r="L20" i="87"/>
  <c r="K20" i="87"/>
  <c r="J20" i="87"/>
  <c r="I20" i="87"/>
  <c r="H20" i="87"/>
  <c r="G20" i="87"/>
  <c r="F20" i="87"/>
  <c r="E20" i="87"/>
  <c r="D20" i="87"/>
  <c r="C20" i="87"/>
  <c r="B20" i="87"/>
  <c r="BA19" i="87"/>
  <c r="AZ19" i="87"/>
  <c r="AY19" i="87"/>
  <c r="AX19" i="87"/>
  <c r="AW19" i="87"/>
  <c r="AV19" i="87"/>
  <c r="AU19" i="87"/>
  <c r="AT19" i="87"/>
  <c r="AS19" i="87"/>
  <c r="AR19" i="87"/>
  <c r="AQ19" i="87"/>
  <c r="AP19" i="87"/>
  <c r="AO19" i="87"/>
  <c r="AN19" i="87"/>
  <c r="AM19" i="87"/>
  <c r="AL19" i="87"/>
  <c r="AK19" i="87"/>
  <c r="AJ19" i="87"/>
  <c r="AI19" i="87"/>
  <c r="AH19" i="87"/>
  <c r="AG19" i="87"/>
  <c r="AF19" i="87"/>
  <c r="AE19" i="87"/>
  <c r="AD19" i="87"/>
  <c r="AC19" i="87"/>
  <c r="AB19" i="87"/>
  <c r="AA19" i="87"/>
  <c r="Z19" i="87"/>
  <c r="Y19" i="87"/>
  <c r="X19" i="87"/>
  <c r="W19" i="87"/>
  <c r="V19" i="87"/>
  <c r="U19" i="87"/>
  <c r="T19" i="87"/>
  <c r="S19" i="87"/>
  <c r="R19" i="87"/>
  <c r="Q19" i="87"/>
  <c r="P19" i="87"/>
  <c r="O19" i="87"/>
  <c r="N19" i="87"/>
  <c r="M19" i="87"/>
  <c r="L19" i="87"/>
  <c r="K19" i="87"/>
  <c r="J19" i="87"/>
  <c r="I19" i="87"/>
  <c r="H19" i="87"/>
  <c r="G19" i="87"/>
  <c r="F19" i="87"/>
  <c r="E19" i="87"/>
  <c r="D19" i="87"/>
  <c r="C19" i="87"/>
  <c r="B19" i="87"/>
  <c r="BA18" i="87"/>
  <c r="AZ18" i="87"/>
  <c r="AY18" i="87"/>
  <c r="AX18" i="87"/>
  <c r="AW18" i="87"/>
  <c r="AV18" i="87"/>
  <c r="AU18" i="87"/>
  <c r="AT18" i="87"/>
  <c r="AS18" i="87"/>
  <c r="AR18" i="87"/>
  <c r="AQ18" i="87"/>
  <c r="AP18" i="87"/>
  <c r="AO18" i="87"/>
  <c r="AN18" i="87"/>
  <c r="AM18" i="87"/>
  <c r="AL18" i="87"/>
  <c r="AK18" i="87"/>
  <c r="AJ18" i="87"/>
  <c r="AI18" i="87"/>
  <c r="AH18" i="87"/>
  <c r="AG18" i="87"/>
  <c r="AF18" i="87"/>
  <c r="AE18" i="87"/>
  <c r="AD18" i="87"/>
  <c r="AC18" i="87"/>
  <c r="AB18" i="87"/>
  <c r="AA18" i="87"/>
  <c r="Z18" i="87"/>
  <c r="Y18" i="87"/>
  <c r="X18" i="87"/>
  <c r="W18" i="87"/>
  <c r="V18" i="87"/>
  <c r="U18" i="87"/>
  <c r="T18" i="87"/>
  <c r="S18" i="87"/>
  <c r="R18" i="87"/>
  <c r="Q18" i="87"/>
  <c r="P18" i="87"/>
  <c r="O18" i="87"/>
  <c r="N18" i="87"/>
  <c r="M18" i="87"/>
  <c r="L18" i="87"/>
  <c r="K18" i="87"/>
  <c r="J18" i="87"/>
  <c r="I18" i="87"/>
  <c r="H18" i="87"/>
  <c r="G18" i="87"/>
  <c r="F18" i="87"/>
  <c r="E18" i="87"/>
  <c r="D18" i="87"/>
  <c r="C18" i="87"/>
  <c r="B18" i="87"/>
  <c r="BA17" i="87"/>
  <c r="AZ17" i="87"/>
  <c r="AY17" i="87"/>
  <c r="AX17" i="87"/>
  <c r="AW17" i="87"/>
  <c r="AV17" i="87"/>
  <c r="AU17" i="87"/>
  <c r="AT17" i="87"/>
  <c r="AS17" i="87"/>
  <c r="AR17" i="87"/>
  <c r="AQ17" i="87"/>
  <c r="AP17" i="87"/>
  <c r="AO17" i="87"/>
  <c r="AN17" i="87"/>
  <c r="AM17" i="87"/>
  <c r="AL17" i="87"/>
  <c r="AK17" i="87"/>
  <c r="AJ17" i="87"/>
  <c r="AI17" i="87"/>
  <c r="AH17" i="87"/>
  <c r="AG17" i="87"/>
  <c r="AF17" i="87"/>
  <c r="AE17" i="87"/>
  <c r="AD17" i="87"/>
  <c r="AC17" i="87"/>
  <c r="AB17" i="87"/>
  <c r="AA17" i="87"/>
  <c r="Z17" i="87"/>
  <c r="Y17" i="87"/>
  <c r="X17" i="87"/>
  <c r="W17" i="87"/>
  <c r="V17" i="87"/>
  <c r="U17" i="87"/>
  <c r="T17" i="87"/>
  <c r="S17" i="87"/>
  <c r="R17" i="87"/>
  <c r="Q17" i="87"/>
  <c r="P17" i="87"/>
  <c r="O17" i="87"/>
  <c r="N17" i="87"/>
  <c r="M17" i="87"/>
  <c r="L17" i="87"/>
  <c r="K17" i="87"/>
  <c r="J17" i="87"/>
  <c r="I17" i="87"/>
  <c r="H17" i="87"/>
  <c r="G17" i="87"/>
  <c r="F17" i="87"/>
  <c r="E17" i="87"/>
  <c r="D17" i="87"/>
  <c r="C17" i="87"/>
  <c r="B17" i="87"/>
  <c r="BA16" i="87"/>
  <c r="AZ16" i="87"/>
  <c r="AY16" i="87"/>
  <c r="AX16" i="87"/>
  <c r="AW16" i="87"/>
  <c r="AV16" i="87"/>
  <c r="AU16" i="87"/>
  <c r="AT16" i="87"/>
  <c r="AS16" i="87"/>
  <c r="AR16" i="87"/>
  <c r="AQ16" i="87"/>
  <c r="AP16" i="87"/>
  <c r="AO16" i="87"/>
  <c r="AN16" i="87"/>
  <c r="AM16" i="87"/>
  <c r="AL16" i="87"/>
  <c r="AK16" i="87"/>
  <c r="AJ16" i="87"/>
  <c r="AI16" i="87"/>
  <c r="AH16" i="87"/>
  <c r="AG16" i="87"/>
  <c r="AF16" i="87"/>
  <c r="AE16" i="87"/>
  <c r="AD16" i="87"/>
  <c r="AC16" i="87"/>
  <c r="AB16" i="87"/>
  <c r="AA16" i="87"/>
  <c r="Z16" i="87"/>
  <c r="Y16" i="87"/>
  <c r="X16" i="87"/>
  <c r="W16" i="87"/>
  <c r="V16" i="87"/>
  <c r="U16" i="87"/>
  <c r="T16" i="87"/>
  <c r="S16" i="87"/>
  <c r="R16" i="87"/>
  <c r="Q16" i="87"/>
  <c r="P16" i="87"/>
  <c r="O16" i="87"/>
  <c r="N16" i="87"/>
  <c r="M16" i="87"/>
  <c r="L16" i="87"/>
  <c r="K16" i="87"/>
  <c r="J16" i="87"/>
  <c r="I16" i="87"/>
  <c r="H16" i="87"/>
  <c r="G16" i="87"/>
  <c r="F16" i="87"/>
  <c r="E16" i="87"/>
  <c r="D16" i="87"/>
  <c r="C16" i="87"/>
  <c r="B16" i="87"/>
  <c r="BA15" i="87"/>
  <c r="AZ15" i="87"/>
  <c r="AY15" i="87"/>
  <c r="AX15" i="87"/>
  <c r="AW15" i="87"/>
  <c r="AV15" i="87"/>
  <c r="AU15" i="87"/>
  <c r="AT15" i="87"/>
  <c r="AS15" i="87"/>
  <c r="AR15" i="87"/>
  <c r="AQ15" i="87"/>
  <c r="AP15" i="87"/>
  <c r="AO15" i="87"/>
  <c r="AN15" i="87"/>
  <c r="AM15" i="87"/>
  <c r="AL15" i="87"/>
  <c r="AK15" i="87"/>
  <c r="AJ15" i="87"/>
  <c r="AI15" i="87"/>
  <c r="AH15" i="87"/>
  <c r="AG15" i="87"/>
  <c r="AF15" i="87"/>
  <c r="AE15" i="87"/>
  <c r="AD15" i="87"/>
  <c r="AC15" i="87"/>
  <c r="AB15" i="87"/>
  <c r="AA15" i="87"/>
  <c r="Z15" i="87"/>
  <c r="Y15" i="87"/>
  <c r="X15" i="87"/>
  <c r="W15" i="87"/>
  <c r="V15" i="87"/>
  <c r="U15" i="87"/>
  <c r="T15" i="87"/>
  <c r="S15" i="87"/>
  <c r="R15" i="87"/>
  <c r="Q15" i="87"/>
  <c r="P15" i="87"/>
  <c r="O15" i="87"/>
  <c r="N15" i="87"/>
  <c r="M15" i="87"/>
  <c r="L15" i="87"/>
  <c r="K15" i="87"/>
  <c r="J15" i="87"/>
  <c r="I15" i="87"/>
  <c r="H15" i="87"/>
  <c r="G15" i="87"/>
  <c r="F15" i="87"/>
  <c r="E15" i="87"/>
  <c r="D15" i="87"/>
  <c r="C15" i="87"/>
  <c r="B15" i="87"/>
  <c r="BA14" i="87"/>
  <c r="AZ14" i="87"/>
  <c r="AY14" i="87"/>
  <c r="AX14" i="87"/>
  <c r="AW14" i="87"/>
  <c r="AV14" i="87"/>
  <c r="AU14" i="87"/>
  <c r="AT14" i="87"/>
  <c r="AS14" i="87"/>
  <c r="AR14" i="87"/>
  <c r="AQ14" i="87"/>
  <c r="AP14" i="87"/>
  <c r="AO14" i="87"/>
  <c r="AN14" i="87"/>
  <c r="AM14" i="87"/>
  <c r="AL14" i="87"/>
  <c r="AK14" i="87"/>
  <c r="AJ14" i="87"/>
  <c r="AI14" i="87"/>
  <c r="AH14" i="87"/>
  <c r="AG14" i="87"/>
  <c r="AF14" i="87"/>
  <c r="AE14" i="87"/>
  <c r="AD14" i="87"/>
  <c r="AC14" i="87"/>
  <c r="AB14" i="87"/>
  <c r="AA14" i="87"/>
  <c r="Z14" i="87"/>
  <c r="Y14" i="87"/>
  <c r="X14" i="87"/>
  <c r="W14" i="87"/>
  <c r="V14" i="87"/>
  <c r="U14" i="87"/>
  <c r="T14" i="87"/>
  <c r="S14" i="87"/>
  <c r="R14" i="87"/>
  <c r="Q14" i="87"/>
  <c r="P14" i="87"/>
  <c r="O14" i="87"/>
  <c r="N14" i="87"/>
  <c r="M14" i="87"/>
  <c r="L14" i="87"/>
  <c r="K14" i="87"/>
  <c r="J14" i="87"/>
  <c r="I14" i="87"/>
  <c r="H14" i="87"/>
  <c r="G14" i="87"/>
  <c r="F14" i="87"/>
  <c r="E14" i="87"/>
  <c r="D14" i="87"/>
  <c r="C14" i="87"/>
  <c r="B14" i="87"/>
  <c r="BA13" i="87"/>
  <c r="AZ13" i="87"/>
  <c r="AY13" i="87"/>
  <c r="AX13" i="87"/>
  <c r="AW13" i="87"/>
  <c r="AV13" i="87"/>
  <c r="AU13" i="87"/>
  <c r="AT13" i="87"/>
  <c r="AS13" i="87"/>
  <c r="AR13" i="87"/>
  <c r="AQ13" i="87"/>
  <c r="AP13" i="87"/>
  <c r="AO13" i="87"/>
  <c r="AN13" i="87"/>
  <c r="AM13" i="87"/>
  <c r="AL13" i="87"/>
  <c r="AK13" i="87"/>
  <c r="AJ13" i="87"/>
  <c r="AI13" i="87"/>
  <c r="AH13" i="87"/>
  <c r="AG13" i="87"/>
  <c r="AF13" i="87"/>
  <c r="AE13" i="87"/>
  <c r="AD13" i="87"/>
  <c r="AC13" i="87"/>
  <c r="AB13" i="87"/>
  <c r="AA13" i="87"/>
  <c r="Z13" i="87"/>
  <c r="Y13" i="87"/>
  <c r="X13" i="87"/>
  <c r="W13" i="87"/>
  <c r="V13" i="87"/>
  <c r="U13" i="87"/>
  <c r="T13" i="87"/>
  <c r="S13" i="87"/>
  <c r="R13" i="87"/>
  <c r="Q13" i="87"/>
  <c r="P13" i="87"/>
  <c r="O13" i="87"/>
  <c r="N13" i="87"/>
  <c r="M13" i="87"/>
  <c r="L13" i="87"/>
  <c r="K13" i="87"/>
  <c r="J13" i="87"/>
  <c r="I13" i="87"/>
  <c r="H13" i="87"/>
  <c r="G13" i="87"/>
  <c r="F13" i="87"/>
  <c r="E13" i="87"/>
  <c r="D13" i="87"/>
  <c r="C13" i="87"/>
  <c r="B13" i="87"/>
  <c r="BA12" i="87"/>
  <c r="AZ12" i="87"/>
  <c r="AY12" i="87"/>
  <c r="AX12" i="87"/>
  <c r="AW12" i="87"/>
  <c r="AV12" i="87"/>
  <c r="AU12" i="87"/>
  <c r="AT12" i="87"/>
  <c r="AS12" i="87"/>
  <c r="AR12" i="87"/>
  <c r="AQ12" i="87"/>
  <c r="AP12" i="87"/>
  <c r="AO12" i="87"/>
  <c r="AN12" i="87"/>
  <c r="AM12" i="87"/>
  <c r="AL12" i="87"/>
  <c r="AK12" i="87"/>
  <c r="AJ12" i="87"/>
  <c r="AI12" i="87"/>
  <c r="AH12" i="87"/>
  <c r="AG12" i="87"/>
  <c r="AF12" i="87"/>
  <c r="AE12" i="87"/>
  <c r="AD12" i="87"/>
  <c r="AC12" i="87"/>
  <c r="AB12" i="87"/>
  <c r="AA12" i="87"/>
  <c r="Z12" i="87"/>
  <c r="Y12" i="87"/>
  <c r="X12" i="87"/>
  <c r="W12" i="87"/>
  <c r="V12" i="87"/>
  <c r="U12" i="87"/>
  <c r="T12" i="87"/>
  <c r="S12" i="87"/>
  <c r="R12" i="87"/>
  <c r="Q12" i="87"/>
  <c r="P12" i="87"/>
  <c r="O12" i="87"/>
  <c r="N12" i="87"/>
  <c r="M12" i="87"/>
  <c r="L12" i="87"/>
  <c r="K12" i="87"/>
  <c r="J12" i="87"/>
  <c r="I12" i="87"/>
  <c r="H12" i="87"/>
  <c r="G12" i="87"/>
  <c r="F12" i="87"/>
  <c r="E12" i="87"/>
  <c r="D12" i="87"/>
  <c r="C12" i="87"/>
  <c r="B12" i="87"/>
  <c r="BA11" i="87"/>
  <c r="AZ11" i="87"/>
  <c r="AY11" i="87"/>
  <c r="AX11" i="87"/>
  <c r="AW11" i="87"/>
  <c r="AV11" i="87"/>
  <c r="AU11" i="87"/>
  <c r="AT11" i="87"/>
  <c r="AS11" i="87"/>
  <c r="AR11" i="87"/>
  <c r="AQ11" i="87"/>
  <c r="AP11" i="87"/>
  <c r="AO11" i="87"/>
  <c r="AN11" i="87"/>
  <c r="AM11" i="87"/>
  <c r="AL11" i="87"/>
  <c r="AK11" i="87"/>
  <c r="AJ11" i="87"/>
  <c r="AI11" i="87"/>
  <c r="AH11" i="87"/>
  <c r="AG11" i="87"/>
  <c r="AF11" i="87"/>
  <c r="AE11" i="87"/>
  <c r="AD11" i="87"/>
  <c r="AC11" i="87"/>
  <c r="AB11" i="87"/>
  <c r="AA11" i="87"/>
  <c r="Z11" i="87"/>
  <c r="Y11" i="87"/>
  <c r="X11" i="87"/>
  <c r="W11" i="87"/>
  <c r="V11" i="87"/>
  <c r="U11" i="87"/>
  <c r="T11" i="87"/>
  <c r="S11" i="87"/>
  <c r="R11" i="87"/>
  <c r="Q11" i="87"/>
  <c r="P11" i="87"/>
  <c r="O11" i="87"/>
  <c r="N11" i="87"/>
  <c r="M11" i="87"/>
  <c r="L11" i="87"/>
  <c r="K11" i="87"/>
  <c r="J11" i="87"/>
  <c r="I11" i="87"/>
  <c r="H11" i="87"/>
  <c r="G11" i="87"/>
  <c r="F11" i="87"/>
  <c r="E11" i="87"/>
  <c r="D11" i="87"/>
  <c r="C11" i="87"/>
  <c r="B11" i="87"/>
  <c r="BA10" i="87"/>
  <c r="AZ10" i="87"/>
  <c r="AY10" i="87"/>
  <c r="AX10" i="87"/>
  <c r="AW10" i="87"/>
  <c r="AV10" i="87"/>
  <c r="AU10" i="87"/>
  <c r="AT10" i="87"/>
  <c r="AS10" i="87"/>
  <c r="AR10" i="87"/>
  <c r="AQ10" i="87"/>
  <c r="AP10" i="87"/>
  <c r="AO10" i="87"/>
  <c r="AN10" i="87"/>
  <c r="AM10" i="87"/>
  <c r="AL10" i="87"/>
  <c r="AK10" i="87"/>
  <c r="AJ10" i="87"/>
  <c r="AI10" i="87"/>
  <c r="AH10" i="87"/>
  <c r="AG10" i="87"/>
  <c r="AF10" i="87"/>
  <c r="AE10" i="87"/>
  <c r="AD10" i="87"/>
  <c r="AC10" i="87"/>
  <c r="AB10" i="87"/>
  <c r="AA10" i="87"/>
  <c r="Z10" i="87"/>
  <c r="Y10" i="87"/>
  <c r="X10" i="87"/>
  <c r="W10" i="87"/>
  <c r="V10" i="87"/>
  <c r="U10" i="87"/>
  <c r="T10" i="87"/>
  <c r="S10" i="87"/>
  <c r="R10" i="87"/>
  <c r="Q10" i="87"/>
  <c r="P10" i="87"/>
  <c r="O10" i="87"/>
  <c r="N10" i="87"/>
  <c r="M10" i="87"/>
  <c r="L10" i="87"/>
  <c r="K10" i="87"/>
  <c r="J10" i="87"/>
  <c r="I10" i="87"/>
  <c r="H10" i="87"/>
  <c r="G10" i="87"/>
  <c r="F10" i="87"/>
  <c r="E10" i="87"/>
  <c r="D10" i="87"/>
  <c r="C10" i="87"/>
  <c r="B10" i="87"/>
  <c r="BA9" i="87"/>
  <c r="AZ9" i="87"/>
  <c r="AY9" i="87"/>
  <c r="AX9" i="87"/>
  <c r="AW9" i="87"/>
  <c r="AV9" i="87"/>
  <c r="AU9" i="87"/>
  <c r="AT9" i="87"/>
  <c r="AS9" i="87"/>
  <c r="AR9" i="87"/>
  <c r="AQ9" i="87"/>
  <c r="AP9" i="87"/>
  <c r="AO9" i="87"/>
  <c r="AN9" i="87"/>
  <c r="AM9" i="87"/>
  <c r="AL9" i="87"/>
  <c r="AK9" i="87"/>
  <c r="AJ9" i="87"/>
  <c r="AI9" i="87"/>
  <c r="AH9" i="87"/>
  <c r="AG9" i="87"/>
  <c r="AF9" i="87"/>
  <c r="AE9" i="87"/>
  <c r="AD9" i="87"/>
  <c r="AC9" i="87"/>
  <c r="AB9" i="87"/>
  <c r="AA9" i="87"/>
  <c r="Z9" i="87"/>
  <c r="Y9" i="87"/>
  <c r="X9" i="87"/>
  <c r="W9" i="87"/>
  <c r="V9" i="87"/>
  <c r="U9" i="87"/>
  <c r="T9" i="87"/>
  <c r="S9" i="87"/>
  <c r="R9" i="87"/>
  <c r="Q9" i="87"/>
  <c r="P9" i="87"/>
  <c r="O9" i="87"/>
  <c r="N9" i="87"/>
  <c r="M9" i="87"/>
  <c r="L9" i="87"/>
  <c r="K9" i="87"/>
  <c r="J9" i="87"/>
  <c r="I9" i="87"/>
  <c r="H9" i="87"/>
  <c r="G9" i="87"/>
  <c r="F9" i="87"/>
  <c r="E9" i="87"/>
  <c r="D9" i="87"/>
  <c r="C9" i="87"/>
  <c r="B9" i="87"/>
  <c r="BA8" i="87"/>
  <c r="AZ8" i="87"/>
  <c r="AY8" i="87"/>
  <c r="AX8" i="87"/>
  <c r="AW8" i="87"/>
  <c r="AV8" i="87"/>
  <c r="AU8" i="87"/>
  <c r="AT8" i="87"/>
  <c r="AS8" i="87"/>
  <c r="AR8" i="87"/>
  <c r="AQ8" i="87"/>
  <c r="AP8" i="87"/>
  <c r="AO8" i="87"/>
  <c r="AN8" i="87"/>
  <c r="AM8" i="87"/>
  <c r="AL8" i="87"/>
  <c r="AK8" i="87"/>
  <c r="AJ8" i="87"/>
  <c r="AI8" i="87"/>
  <c r="AH8" i="87"/>
  <c r="AG8" i="87"/>
  <c r="AF8" i="87"/>
  <c r="AE8" i="87"/>
  <c r="AD8" i="87"/>
  <c r="AC8" i="87"/>
  <c r="AB8" i="87"/>
  <c r="AA8" i="87"/>
  <c r="Z8" i="87"/>
  <c r="Y8" i="87"/>
  <c r="X8" i="87"/>
  <c r="W8" i="87"/>
  <c r="V8" i="87"/>
  <c r="U8" i="87"/>
  <c r="T8" i="87"/>
  <c r="S8" i="87"/>
  <c r="R8" i="87"/>
  <c r="Q8" i="87"/>
  <c r="P8" i="87"/>
  <c r="O8" i="87"/>
  <c r="N8" i="87"/>
  <c r="M8" i="87"/>
  <c r="L8" i="87"/>
  <c r="K8" i="87"/>
  <c r="J8" i="87"/>
  <c r="I8" i="87"/>
  <c r="H8" i="87"/>
  <c r="G8" i="87"/>
  <c r="F8" i="87"/>
  <c r="E8" i="87"/>
  <c r="D8" i="87"/>
  <c r="C8" i="87"/>
  <c r="B8" i="87"/>
  <c r="BA7" i="87"/>
  <c r="AZ7" i="87"/>
  <c r="AY7" i="87"/>
  <c r="AX7" i="87"/>
  <c r="AW7" i="87"/>
  <c r="AV7" i="87"/>
  <c r="AU7" i="87"/>
  <c r="AT7" i="87"/>
  <c r="AS7" i="87"/>
  <c r="AR7" i="87"/>
  <c r="AQ7" i="87"/>
  <c r="AP7" i="87"/>
  <c r="AO7" i="87"/>
  <c r="AN7" i="87"/>
  <c r="AM7" i="87"/>
  <c r="AL7" i="87"/>
  <c r="AK7" i="87"/>
  <c r="AJ7" i="87"/>
  <c r="AI7" i="87"/>
  <c r="AH7" i="87"/>
  <c r="AG7" i="87"/>
  <c r="AF7" i="87"/>
  <c r="AE7" i="87"/>
  <c r="AD7" i="87"/>
  <c r="AC7" i="87"/>
  <c r="AB7" i="87"/>
  <c r="AA7" i="87"/>
  <c r="Z7" i="87"/>
  <c r="Y7" i="87"/>
  <c r="X7" i="87"/>
  <c r="W7" i="87"/>
  <c r="V7" i="87"/>
  <c r="U7" i="87"/>
  <c r="T7" i="87"/>
  <c r="S7" i="87"/>
  <c r="R7" i="87"/>
  <c r="Q7" i="87"/>
  <c r="P7" i="87"/>
  <c r="O7" i="87"/>
  <c r="N7" i="87"/>
  <c r="M7" i="87"/>
  <c r="L7" i="87"/>
  <c r="K7" i="87"/>
  <c r="J7" i="87"/>
  <c r="I7" i="87"/>
  <c r="H7" i="87"/>
  <c r="G7" i="87"/>
  <c r="F7" i="87"/>
  <c r="E7" i="87"/>
  <c r="D7" i="87"/>
  <c r="C7" i="87"/>
  <c r="B7" i="87"/>
  <c r="BA6" i="87"/>
  <c r="AZ6" i="87"/>
  <c r="AY6" i="87"/>
  <c r="AX6" i="87"/>
  <c r="AW6" i="87"/>
  <c r="AV6" i="87"/>
  <c r="AU6" i="87"/>
  <c r="AT6" i="87"/>
  <c r="AS6" i="87"/>
  <c r="AR6" i="87"/>
  <c r="AQ6" i="87"/>
  <c r="AP6" i="87"/>
  <c r="AO6" i="87"/>
  <c r="AN6" i="87"/>
  <c r="AM6" i="87"/>
  <c r="AL6" i="87"/>
  <c r="AK6" i="87"/>
  <c r="AJ6" i="87"/>
  <c r="AI6" i="87"/>
  <c r="AH6" i="87"/>
  <c r="AG6" i="87"/>
  <c r="AF6" i="87"/>
  <c r="AE6" i="87"/>
  <c r="AD6" i="87"/>
  <c r="AC6" i="87"/>
  <c r="AB6" i="87"/>
  <c r="AA6" i="87"/>
  <c r="Z6" i="87"/>
  <c r="Y6" i="87"/>
  <c r="X6" i="87"/>
  <c r="W6" i="87"/>
  <c r="V6" i="87"/>
  <c r="U6" i="87"/>
  <c r="T6" i="87"/>
  <c r="S6" i="87"/>
  <c r="R6" i="87"/>
  <c r="Q6" i="87"/>
  <c r="P6" i="87"/>
  <c r="O6" i="87"/>
  <c r="N6" i="87"/>
  <c r="M6" i="87"/>
  <c r="L6" i="87"/>
  <c r="K6" i="87"/>
  <c r="J6" i="87"/>
  <c r="I6" i="87"/>
  <c r="H6" i="87"/>
  <c r="G6" i="87"/>
  <c r="F6" i="87"/>
  <c r="E6" i="87"/>
  <c r="D6" i="87"/>
  <c r="C6" i="87"/>
  <c r="B6" i="87"/>
  <c r="BA5" i="87"/>
  <c r="AZ5" i="87"/>
  <c r="AY5" i="87"/>
  <c r="AX5" i="87"/>
  <c r="AW5" i="87"/>
  <c r="AV5" i="87"/>
  <c r="AU5" i="87"/>
  <c r="AT5" i="87"/>
  <c r="AS5" i="87"/>
  <c r="AR5" i="87"/>
  <c r="AQ5" i="87"/>
  <c r="AP5" i="87"/>
  <c r="AO5" i="87"/>
  <c r="AN5" i="87"/>
  <c r="AM5" i="87"/>
  <c r="AL5" i="87"/>
  <c r="AK5" i="87"/>
  <c r="AJ5" i="87"/>
  <c r="AI5" i="87"/>
  <c r="AH5" i="87"/>
  <c r="AG5" i="87"/>
  <c r="AF5" i="87"/>
  <c r="AE5" i="87"/>
  <c r="AD5" i="87"/>
  <c r="AC5" i="87"/>
  <c r="AB5" i="87"/>
  <c r="AA5" i="87"/>
  <c r="Z5" i="87"/>
  <c r="Y5" i="87"/>
  <c r="X5" i="87"/>
  <c r="W5" i="87"/>
  <c r="V5" i="87"/>
  <c r="U5" i="87"/>
  <c r="T5" i="87"/>
  <c r="S5" i="87"/>
  <c r="R5" i="87"/>
  <c r="Q5" i="87"/>
  <c r="P5" i="87"/>
  <c r="O5" i="87"/>
  <c r="N5" i="87"/>
  <c r="M5" i="87"/>
  <c r="L5" i="87"/>
  <c r="K5" i="87"/>
  <c r="J5" i="87"/>
  <c r="I5" i="87"/>
  <c r="H5" i="87"/>
  <c r="G5" i="87"/>
  <c r="F5" i="87"/>
  <c r="E5" i="87"/>
  <c r="D5" i="87"/>
  <c r="C5" i="87"/>
  <c r="B5" i="87"/>
  <c r="BA242" i="86"/>
  <c r="AZ242" i="86"/>
  <c r="AY242" i="86"/>
  <c r="AX242" i="86"/>
  <c r="AW242" i="86"/>
  <c r="AV242" i="86"/>
  <c r="AU242" i="86"/>
  <c r="AT242" i="86"/>
  <c r="AS242" i="86"/>
  <c r="AR242" i="86"/>
  <c r="AQ242" i="86"/>
  <c r="AP242" i="86"/>
  <c r="AO242" i="86"/>
  <c r="AN242" i="86"/>
  <c r="AM242" i="86"/>
  <c r="AL242" i="86"/>
  <c r="AK242" i="86"/>
  <c r="AJ242" i="86"/>
  <c r="AI242" i="86"/>
  <c r="AH242" i="86"/>
  <c r="AG242" i="86"/>
  <c r="AF242" i="86"/>
  <c r="AE242" i="86"/>
  <c r="AD242" i="86"/>
  <c r="AC242" i="86"/>
  <c r="AB242" i="86"/>
  <c r="AA242" i="86"/>
  <c r="Z242" i="86"/>
  <c r="Y242" i="86"/>
  <c r="X242" i="86"/>
  <c r="W242" i="86"/>
  <c r="V242" i="86"/>
  <c r="U242" i="86"/>
  <c r="T242" i="86"/>
  <c r="S242" i="86"/>
  <c r="R242" i="86"/>
  <c r="Q242" i="86"/>
  <c r="P242" i="86"/>
  <c r="O242" i="86"/>
  <c r="N242" i="86"/>
  <c r="M242" i="86"/>
  <c r="L242" i="86"/>
  <c r="K242" i="86"/>
  <c r="J242" i="86"/>
  <c r="I242" i="86"/>
  <c r="H242" i="86"/>
  <c r="G242" i="86"/>
  <c r="F242" i="86"/>
  <c r="E242" i="86"/>
  <c r="D242" i="86"/>
  <c r="C242" i="86"/>
  <c r="B242" i="86"/>
  <c r="BA241" i="86"/>
  <c r="AZ241" i="86"/>
  <c r="AY241" i="86"/>
  <c r="AX241" i="86"/>
  <c r="AW241" i="86"/>
  <c r="AV241" i="86"/>
  <c r="AU241" i="86"/>
  <c r="AT241" i="86"/>
  <c r="AS241" i="86"/>
  <c r="AR241" i="86"/>
  <c r="AQ241" i="86"/>
  <c r="AP241" i="86"/>
  <c r="AO241" i="86"/>
  <c r="AN241" i="86"/>
  <c r="AM241" i="86"/>
  <c r="AL241" i="86"/>
  <c r="AK241" i="86"/>
  <c r="AJ241" i="86"/>
  <c r="AI241" i="86"/>
  <c r="AH241" i="86"/>
  <c r="AG241" i="86"/>
  <c r="AF241" i="86"/>
  <c r="AE241" i="86"/>
  <c r="AD241" i="86"/>
  <c r="AC241" i="86"/>
  <c r="AB241" i="86"/>
  <c r="AA241" i="86"/>
  <c r="Z241" i="86"/>
  <c r="Y241" i="86"/>
  <c r="X241" i="86"/>
  <c r="W241" i="86"/>
  <c r="V241" i="86"/>
  <c r="U241" i="86"/>
  <c r="T241" i="86"/>
  <c r="S241" i="86"/>
  <c r="R241" i="86"/>
  <c r="Q241" i="86"/>
  <c r="P241" i="86"/>
  <c r="O241" i="86"/>
  <c r="N241" i="86"/>
  <c r="M241" i="86"/>
  <c r="L241" i="86"/>
  <c r="K241" i="86"/>
  <c r="J241" i="86"/>
  <c r="I241" i="86"/>
  <c r="H241" i="86"/>
  <c r="G241" i="86"/>
  <c r="F241" i="86"/>
  <c r="E241" i="86"/>
  <c r="D241" i="86"/>
  <c r="C241" i="86"/>
  <c r="B241" i="86"/>
  <c r="BA240" i="86"/>
  <c r="AZ240" i="86"/>
  <c r="AY240" i="86"/>
  <c r="AX240" i="86"/>
  <c r="AW240" i="86"/>
  <c r="AV240" i="86"/>
  <c r="AU240" i="86"/>
  <c r="AT240" i="86"/>
  <c r="AS240" i="86"/>
  <c r="AR240" i="86"/>
  <c r="AQ240" i="86"/>
  <c r="AP240" i="86"/>
  <c r="AO240" i="86"/>
  <c r="AN240" i="86"/>
  <c r="AM240" i="86"/>
  <c r="AL240" i="86"/>
  <c r="AK240" i="86"/>
  <c r="AJ240" i="86"/>
  <c r="AI240" i="86"/>
  <c r="AH240" i="86"/>
  <c r="AG240" i="86"/>
  <c r="AF240" i="86"/>
  <c r="AE240" i="86"/>
  <c r="AD240" i="86"/>
  <c r="AC240" i="86"/>
  <c r="AB240" i="86"/>
  <c r="AA240" i="86"/>
  <c r="Z240" i="86"/>
  <c r="Y240" i="86"/>
  <c r="X240" i="86"/>
  <c r="W240" i="86"/>
  <c r="V240" i="86"/>
  <c r="U240" i="86"/>
  <c r="T240" i="86"/>
  <c r="S240" i="86"/>
  <c r="R240" i="86"/>
  <c r="Q240" i="86"/>
  <c r="P240" i="86"/>
  <c r="O240" i="86"/>
  <c r="N240" i="86"/>
  <c r="M240" i="86"/>
  <c r="L240" i="86"/>
  <c r="K240" i="86"/>
  <c r="J240" i="86"/>
  <c r="I240" i="86"/>
  <c r="H240" i="86"/>
  <c r="G240" i="86"/>
  <c r="F240" i="86"/>
  <c r="E240" i="86"/>
  <c r="D240" i="86"/>
  <c r="C240" i="86"/>
  <c r="B240" i="86"/>
  <c r="BA239" i="86"/>
  <c r="AZ239" i="86"/>
  <c r="AY239" i="86"/>
  <c r="AX239" i="86"/>
  <c r="AW239" i="86"/>
  <c r="AV239" i="86"/>
  <c r="AU239" i="86"/>
  <c r="AT239" i="86"/>
  <c r="AS239" i="86"/>
  <c r="AR239" i="86"/>
  <c r="AQ239" i="86"/>
  <c r="AP239" i="86"/>
  <c r="AO239" i="86"/>
  <c r="AN239" i="86"/>
  <c r="AM239" i="86"/>
  <c r="AL239" i="86"/>
  <c r="AK239" i="86"/>
  <c r="AJ239" i="86"/>
  <c r="AI239" i="86"/>
  <c r="AH239" i="86"/>
  <c r="AG239" i="86"/>
  <c r="AF239" i="86"/>
  <c r="AE239" i="86"/>
  <c r="AD239" i="86"/>
  <c r="AC239" i="86"/>
  <c r="AB239" i="86"/>
  <c r="AA239" i="86"/>
  <c r="Z239" i="86"/>
  <c r="Y239" i="86"/>
  <c r="X239" i="86"/>
  <c r="W239" i="86"/>
  <c r="V239" i="86"/>
  <c r="U239" i="86"/>
  <c r="T239" i="86"/>
  <c r="S239" i="86"/>
  <c r="R239" i="86"/>
  <c r="Q239" i="86"/>
  <c r="P239" i="86"/>
  <c r="O239" i="86"/>
  <c r="N239" i="86"/>
  <c r="M239" i="86"/>
  <c r="L239" i="86"/>
  <c r="K239" i="86"/>
  <c r="J239" i="86"/>
  <c r="I239" i="86"/>
  <c r="H239" i="86"/>
  <c r="G239" i="86"/>
  <c r="F239" i="86"/>
  <c r="E239" i="86"/>
  <c r="D239" i="86"/>
  <c r="C239" i="86"/>
  <c r="B239" i="86"/>
  <c r="BA238" i="86"/>
  <c r="AZ238" i="86"/>
  <c r="AY238" i="86"/>
  <c r="AX238" i="86"/>
  <c r="AW238" i="86"/>
  <c r="AV238" i="86"/>
  <c r="AU238" i="86"/>
  <c r="AT238" i="86"/>
  <c r="AS238" i="86"/>
  <c r="AR238" i="86"/>
  <c r="AQ238" i="86"/>
  <c r="AP238" i="86"/>
  <c r="AO238" i="86"/>
  <c r="AN238" i="86"/>
  <c r="AM238" i="86"/>
  <c r="AL238" i="86"/>
  <c r="AK238" i="86"/>
  <c r="AJ238" i="86"/>
  <c r="AI238" i="86"/>
  <c r="AH238" i="86"/>
  <c r="AG238" i="86"/>
  <c r="AF238" i="86"/>
  <c r="AE238" i="86"/>
  <c r="AD238" i="86"/>
  <c r="AC238" i="86"/>
  <c r="AB238" i="86"/>
  <c r="AA238" i="86"/>
  <c r="Z238" i="86"/>
  <c r="Y238" i="86"/>
  <c r="X238" i="86"/>
  <c r="W238" i="86"/>
  <c r="V238" i="86"/>
  <c r="U238" i="86"/>
  <c r="T238" i="86"/>
  <c r="S238" i="86"/>
  <c r="R238" i="86"/>
  <c r="Q238" i="86"/>
  <c r="P238" i="86"/>
  <c r="O238" i="86"/>
  <c r="N238" i="86"/>
  <c r="M238" i="86"/>
  <c r="L238" i="86"/>
  <c r="K238" i="86"/>
  <c r="J238" i="86"/>
  <c r="I238" i="86"/>
  <c r="H238" i="86"/>
  <c r="G238" i="86"/>
  <c r="F238" i="86"/>
  <c r="E238" i="86"/>
  <c r="D238" i="86"/>
  <c r="C238" i="86"/>
  <c r="B238" i="86"/>
  <c r="BA237" i="86"/>
  <c r="AZ237" i="86"/>
  <c r="AY237" i="86"/>
  <c r="AX237" i="86"/>
  <c r="AW237" i="86"/>
  <c r="AV237" i="86"/>
  <c r="AU237" i="86"/>
  <c r="AT237" i="86"/>
  <c r="AS237" i="86"/>
  <c r="AR237" i="86"/>
  <c r="AQ237" i="86"/>
  <c r="AP237" i="86"/>
  <c r="AO237" i="86"/>
  <c r="AN237" i="86"/>
  <c r="AM237" i="86"/>
  <c r="AL237" i="86"/>
  <c r="AK237" i="86"/>
  <c r="AJ237" i="86"/>
  <c r="AI237" i="86"/>
  <c r="AH237" i="86"/>
  <c r="AG237" i="86"/>
  <c r="AF237" i="86"/>
  <c r="AE237" i="86"/>
  <c r="AD237" i="86"/>
  <c r="AC237" i="86"/>
  <c r="AB237" i="86"/>
  <c r="AA237" i="86"/>
  <c r="Z237" i="86"/>
  <c r="Y237" i="86"/>
  <c r="X237" i="86"/>
  <c r="W237" i="86"/>
  <c r="V237" i="86"/>
  <c r="U237" i="86"/>
  <c r="T237" i="86"/>
  <c r="S237" i="86"/>
  <c r="R237" i="86"/>
  <c r="Q237" i="86"/>
  <c r="P237" i="86"/>
  <c r="O237" i="86"/>
  <c r="N237" i="86"/>
  <c r="M237" i="86"/>
  <c r="L237" i="86"/>
  <c r="K237" i="86"/>
  <c r="J237" i="86"/>
  <c r="I237" i="86"/>
  <c r="H237" i="86"/>
  <c r="G237" i="86"/>
  <c r="F237" i="86"/>
  <c r="E237" i="86"/>
  <c r="D237" i="86"/>
  <c r="C237" i="86"/>
  <c r="B237" i="86"/>
  <c r="BA236" i="86"/>
  <c r="AZ236" i="86"/>
  <c r="AY236" i="86"/>
  <c r="AX236" i="86"/>
  <c r="AW236" i="86"/>
  <c r="AV236" i="86"/>
  <c r="AU236" i="86"/>
  <c r="AT236" i="86"/>
  <c r="AS236" i="86"/>
  <c r="AR236" i="86"/>
  <c r="AQ236" i="86"/>
  <c r="AP236" i="86"/>
  <c r="AO236" i="86"/>
  <c r="AN236" i="86"/>
  <c r="AM236" i="86"/>
  <c r="AL236" i="86"/>
  <c r="AK236" i="86"/>
  <c r="AJ236" i="86"/>
  <c r="AI236" i="86"/>
  <c r="AH236" i="86"/>
  <c r="AG236" i="86"/>
  <c r="AF236" i="86"/>
  <c r="AE236" i="86"/>
  <c r="AD236" i="86"/>
  <c r="AC236" i="86"/>
  <c r="AB236" i="86"/>
  <c r="AA236" i="86"/>
  <c r="Z236" i="86"/>
  <c r="Y236" i="86"/>
  <c r="X236" i="86"/>
  <c r="W236" i="86"/>
  <c r="V236" i="86"/>
  <c r="U236" i="86"/>
  <c r="T236" i="86"/>
  <c r="S236" i="86"/>
  <c r="R236" i="86"/>
  <c r="Q236" i="86"/>
  <c r="P236" i="86"/>
  <c r="O236" i="86"/>
  <c r="N236" i="86"/>
  <c r="M236" i="86"/>
  <c r="L236" i="86"/>
  <c r="K236" i="86"/>
  <c r="J236" i="86"/>
  <c r="I236" i="86"/>
  <c r="H236" i="86"/>
  <c r="G236" i="86"/>
  <c r="F236" i="86"/>
  <c r="E236" i="86"/>
  <c r="D236" i="86"/>
  <c r="C236" i="86"/>
  <c r="B236" i="86"/>
  <c r="BA235" i="86"/>
  <c r="AZ235" i="86"/>
  <c r="AY235" i="86"/>
  <c r="AX235" i="86"/>
  <c r="AW235" i="86"/>
  <c r="AV235" i="86"/>
  <c r="AU235" i="86"/>
  <c r="AT235" i="86"/>
  <c r="AS235" i="86"/>
  <c r="AR235" i="86"/>
  <c r="AQ235" i="86"/>
  <c r="AP235" i="86"/>
  <c r="AO235" i="86"/>
  <c r="AN235" i="86"/>
  <c r="AM235" i="86"/>
  <c r="AL235" i="86"/>
  <c r="AK235" i="86"/>
  <c r="AJ235" i="86"/>
  <c r="AI235" i="86"/>
  <c r="AH235" i="86"/>
  <c r="AG235" i="86"/>
  <c r="AF235" i="86"/>
  <c r="AE235" i="86"/>
  <c r="AD235" i="86"/>
  <c r="AC235" i="86"/>
  <c r="AB235" i="86"/>
  <c r="AA235" i="86"/>
  <c r="Z235" i="86"/>
  <c r="Y235" i="86"/>
  <c r="X235" i="86"/>
  <c r="W235" i="86"/>
  <c r="V235" i="86"/>
  <c r="U235" i="86"/>
  <c r="T235" i="86"/>
  <c r="S235" i="86"/>
  <c r="R235" i="86"/>
  <c r="Q235" i="86"/>
  <c r="P235" i="86"/>
  <c r="O235" i="86"/>
  <c r="N235" i="86"/>
  <c r="M235" i="86"/>
  <c r="L235" i="86"/>
  <c r="K235" i="86"/>
  <c r="J235" i="86"/>
  <c r="I235" i="86"/>
  <c r="H235" i="86"/>
  <c r="G235" i="86"/>
  <c r="F235" i="86"/>
  <c r="E235" i="86"/>
  <c r="D235" i="86"/>
  <c r="C235" i="86"/>
  <c r="B235" i="86"/>
  <c r="BA234" i="86"/>
  <c r="AZ234" i="86"/>
  <c r="AY234" i="86"/>
  <c r="AX234" i="86"/>
  <c r="AW234" i="86"/>
  <c r="AV234" i="86"/>
  <c r="AU234" i="86"/>
  <c r="AT234" i="86"/>
  <c r="AS234" i="86"/>
  <c r="AR234" i="86"/>
  <c r="AQ234" i="86"/>
  <c r="AP234" i="86"/>
  <c r="AO234" i="86"/>
  <c r="AN234" i="86"/>
  <c r="AM234" i="86"/>
  <c r="AL234" i="86"/>
  <c r="AK234" i="86"/>
  <c r="AJ234" i="86"/>
  <c r="AI234" i="86"/>
  <c r="AH234" i="86"/>
  <c r="AG234" i="86"/>
  <c r="AF234" i="86"/>
  <c r="AE234" i="86"/>
  <c r="AD234" i="86"/>
  <c r="AC234" i="86"/>
  <c r="AB234" i="86"/>
  <c r="AA234" i="86"/>
  <c r="Z234" i="86"/>
  <c r="Y234" i="86"/>
  <c r="X234" i="86"/>
  <c r="W234" i="86"/>
  <c r="V234" i="86"/>
  <c r="U234" i="86"/>
  <c r="T234" i="86"/>
  <c r="S234" i="86"/>
  <c r="R234" i="86"/>
  <c r="Q234" i="86"/>
  <c r="P234" i="86"/>
  <c r="O234" i="86"/>
  <c r="N234" i="86"/>
  <c r="M234" i="86"/>
  <c r="L234" i="86"/>
  <c r="K234" i="86"/>
  <c r="J234" i="86"/>
  <c r="I234" i="86"/>
  <c r="H234" i="86"/>
  <c r="G234" i="86"/>
  <c r="F234" i="86"/>
  <c r="E234" i="86"/>
  <c r="D234" i="86"/>
  <c r="C234" i="86"/>
  <c r="B234" i="86"/>
  <c r="BA233" i="86"/>
  <c r="AZ233" i="86"/>
  <c r="AY233" i="86"/>
  <c r="AX233" i="86"/>
  <c r="AW233" i="86"/>
  <c r="AV233" i="86"/>
  <c r="AU233" i="86"/>
  <c r="AT233" i="86"/>
  <c r="AS233" i="86"/>
  <c r="AR233" i="86"/>
  <c r="AQ233" i="86"/>
  <c r="AP233" i="86"/>
  <c r="AO233" i="86"/>
  <c r="AN233" i="86"/>
  <c r="AM233" i="86"/>
  <c r="AL233" i="86"/>
  <c r="AK233" i="86"/>
  <c r="AJ233" i="86"/>
  <c r="AI233" i="86"/>
  <c r="AH233" i="86"/>
  <c r="AG233" i="86"/>
  <c r="AF233" i="86"/>
  <c r="AE233" i="86"/>
  <c r="AD233" i="86"/>
  <c r="AC233" i="86"/>
  <c r="AB233" i="86"/>
  <c r="AA233" i="86"/>
  <c r="Z233" i="86"/>
  <c r="Y233" i="86"/>
  <c r="X233" i="86"/>
  <c r="W233" i="86"/>
  <c r="V233" i="86"/>
  <c r="U233" i="86"/>
  <c r="T233" i="86"/>
  <c r="S233" i="86"/>
  <c r="R233" i="86"/>
  <c r="Q233" i="86"/>
  <c r="P233" i="86"/>
  <c r="O233" i="86"/>
  <c r="N233" i="86"/>
  <c r="M233" i="86"/>
  <c r="L233" i="86"/>
  <c r="K233" i="86"/>
  <c r="J233" i="86"/>
  <c r="I233" i="86"/>
  <c r="H233" i="86"/>
  <c r="G233" i="86"/>
  <c r="F233" i="86"/>
  <c r="E233" i="86"/>
  <c r="D233" i="86"/>
  <c r="C233" i="86"/>
  <c r="B233" i="86"/>
  <c r="BA232" i="86"/>
  <c r="AZ232" i="86"/>
  <c r="AY232" i="86"/>
  <c r="AX232" i="86"/>
  <c r="AW232" i="86"/>
  <c r="AV232" i="86"/>
  <c r="AU232" i="86"/>
  <c r="AT232" i="86"/>
  <c r="AS232" i="86"/>
  <c r="AR232" i="86"/>
  <c r="AQ232" i="86"/>
  <c r="AP232" i="86"/>
  <c r="AO232" i="86"/>
  <c r="AN232" i="86"/>
  <c r="AM232" i="86"/>
  <c r="AL232" i="86"/>
  <c r="AK232" i="86"/>
  <c r="AJ232" i="86"/>
  <c r="AI232" i="86"/>
  <c r="AH232" i="86"/>
  <c r="AG232" i="86"/>
  <c r="AF232" i="86"/>
  <c r="AE232" i="86"/>
  <c r="AD232" i="86"/>
  <c r="AC232" i="86"/>
  <c r="AB232" i="86"/>
  <c r="AA232" i="86"/>
  <c r="Z232" i="86"/>
  <c r="Y232" i="86"/>
  <c r="X232" i="86"/>
  <c r="W232" i="86"/>
  <c r="V232" i="86"/>
  <c r="U232" i="86"/>
  <c r="T232" i="86"/>
  <c r="S232" i="86"/>
  <c r="R232" i="86"/>
  <c r="Q232" i="86"/>
  <c r="P232" i="86"/>
  <c r="O232" i="86"/>
  <c r="N232" i="86"/>
  <c r="M232" i="86"/>
  <c r="L232" i="86"/>
  <c r="K232" i="86"/>
  <c r="J232" i="86"/>
  <c r="I232" i="86"/>
  <c r="H232" i="86"/>
  <c r="G232" i="86"/>
  <c r="F232" i="86"/>
  <c r="E232" i="86"/>
  <c r="D232" i="86"/>
  <c r="C232" i="86"/>
  <c r="B232" i="86"/>
  <c r="BA231" i="86"/>
  <c r="AZ231" i="86"/>
  <c r="AY231" i="86"/>
  <c r="AX231" i="86"/>
  <c r="AW231" i="86"/>
  <c r="AV231" i="86"/>
  <c r="AU231" i="86"/>
  <c r="AT231" i="86"/>
  <c r="AS231" i="86"/>
  <c r="AR231" i="86"/>
  <c r="AQ231" i="86"/>
  <c r="AP231" i="86"/>
  <c r="AO231" i="86"/>
  <c r="AN231" i="86"/>
  <c r="AM231" i="86"/>
  <c r="AL231" i="86"/>
  <c r="AK231" i="86"/>
  <c r="AJ231" i="86"/>
  <c r="AI231" i="86"/>
  <c r="AH231" i="86"/>
  <c r="AG231" i="86"/>
  <c r="AF231" i="86"/>
  <c r="AE231" i="86"/>
  <c r="AD231" i="86"/>
  <c r="AC231" i="86"/>
  <c r="AB231" i="86"/>
  <c r="AA231" i="86"/>
  <c r="Z231" i="86"/>
  <c r="Y231" i="86"/>
  <c r="X231" i="86"/>
  <c r="W231" i="86"/>
  <c r="V231" i="86"/>
  <c r="U231" i="86"/>
  <c r="T231" i="86"/>
  <c r="S231" i="86"/>
  <c r="R231" i="86"/>
  <c r="Q231" i="86"/>
  <c r="P231" i="86"/>
  <c r="O231" i="86"/>
  <c r="N231" i="86"/>
  <c r="M231" i="86"/>
  <c r="L231" i="86"/>
  <c r="K231" i="86"/>
  <c r="J231" i="86"/>
  <c r="I231" i="86"/>
  <c r="H231" i="86"/>
  <c r="G231" i="86"/>
  <c r="F231" i="86"/>
  <c r="E231" i="86"/>
  <c r="D231" i="86"/>
  <c r="C231" i="86"/>
  <c r="B231" i="86"/>
  <c r="BA230" i="86"/>
  <c r="AZ230" i="86"/>
  <c r="AY230" i="86"/>
  <c r="AX230" i="86"/>
  <c r="AW230" i="86"/>
  <c r="AV230" i="86"/>
  <c r="AU230" i="86"/>
  <c r="AT230" i="86"/>
  <c r="AS230" i="86"/>
  <c r="AR230" i="86"/>
  <c r="AQ230" i="86"/>
  <c r="AP230" i="86"/>
  <c r="AO230" i="86"/>
  <c r="AN230" i="86"/>
  <c r="AM230" i="86"/>
  <c r="AL230" i="86"/>
  <c r="AK230" i="86"/>
  <c r="AJ230" i="86"/>
  <c r="AI230" i="86"/>
  <c r="AH230" i="86"/>
  <c r="AG230" i="86"/>
  <c r="AF230" i="86"/>
  <c r="AE230" i="86"/>
  <c r="AD230" i="86"/>
  <c r="AC230" i="86"/>
  <c r="AB230" i="86"/>
  <c r="AA230" i="86"/>
  <c r="Z230" i="86"/>
  <c r="Y230" i="86"/>
  <c r="X230" i="86"/>
  <c r="W230" i="86"/>
  <c r="V230" i="86"/>
  <c r="U230" i="86"/>
  <c r="T230" i="86"/>
  <c r="S230" i="86"/>
  <c r="R230" i="86"/>
  <c r="Q230" i="86"/>
  <c r="P230" i="86"/>
  <c r="O230" i="86"/>
  <c r="N230" i="86"/>
  <c r="M230" i="86"/>
  <c r="L230" i="86"/>
  <c r="K230" i="86"/>
  <c r="J230" i="86"/>
  <c r="I230" i="86"/>
  <c r="H230" i="86"/>
  <c r="G230" i="86"/>
  <c r="F230" i="86"/>
  <c r="E230" i="86"/>
  <c r="D230" i="86"/>
  <c r="C230" i="86"/>
  <c r="B230" i="86"/>
  <c r="BA229" i="86"/>
  <c r="AZ229" i="86"/>
  <c r="AY229" i="86"/>
  <c r="AX229" i="86"/>
  <c r="AW229" i="86"/>
  <c r="AV229" i="86"/>
  <c r="AU229" i="86"/>
  <c r="AT229" i="86"/>
  <c r="AS229" i="86"/>
  <c r="AR229" i="86"/>
  <c r="AQ229" i="86"/>
  <c r="AP229" i="86"/>
  <c r="AO229" i="86"/>
  <c r="AN229" i="86"/>
  <c r="AM229" i="86"/>
  <c r="AL229" i="86"/>
  <c r="AK229" i="86"/>
  <c r="AJ229" i="86"/>
  <c r="AI229" i="86"/>
  <c r="AH229" i="86"/>
  <c r="AG229" i="86"/>
  <c r="AF229" i="86"/>
  <c r="AE229" i="86"/>
  <c r="AD229" i="86"/>
  <c r="AC229" i="86"/>
  <c r="AB229" i="86"/>
  <c r="AA229" i="86"/>
  <c r="Z229" i="86"/>
  <c r="Y229" i="86"/>
  <c r="X229" i="86"/>
  <c r="W229" i="86"/>
  <c r="V229" i="86"/>
  <c r="U229" i="86"/>
  <c r="T229" i="86"/>
  <c r="S229" i="86"/>
  <c r="R229" i="86"/>
  <c r="Q229" i="86"/>
  <c r="P229" i="86"/>
  <c r="O229" i="86"/>
  <c r="N229" i="86"/>
  <c r="M229" i="86"/>
  <c r="L229" i="86"/>
  <c r="K229" i="86"/>
  <c r="J229" i="86"/>
  <c r="I229" i="86"/>
  <c r="H229" i="86"/>
  <c r="G229" i="86"/>
  <c r="F229" i="86"/>
  <c r="E229" i="86"/>
  <c r="D229" i="86"/>
  <c r="C229" i="86"/>
  <c r="B229" i="86"/>
  <c r="BA228" i="86"/>
  <c r="AZ228" i="86"/>
  <c r="AY228" i="86"/>
  <c r="AX228" i="86"/>
  <c r="AW228" i="86"/>
  <c r="AV228" i="86"/>
  <c r="AU228" i="86"/>
  <c r="AT228" i="86"/>
  <c r="AS228" i="86"/>
  <c r="AR228" i="86"/>
  <c r="AQ228" i="86"/>
  <c r="AP228" i="86"/>
  <c r="AO228" i="86"/>
  <c r="AN228" i="86"/>
  <c r="AM228" i="86"/>
  <c r="AL228" i="86"/>
  <c r="AK228" i="86"/>
  <c r="AJ228" i="86"/>
  <c r="AI228" i="86"/>
  <c r="AH228" i="86"/>
  <c r="AG228" i="86"/>
  <c r="AF228" i="86"/>
  <c r="AE228" i="86"/>
  <c r="AD228" i="86"/>
  <c r="AC228" i="86"/>
  <c r="AB228" i="86"/>
  <c r="AA228" i="86"/>
  <c r="Z228" i="86"/>
  <c r="Y228" i="86"/>
  <c r="X228" i="86"/>
  <c r="W228" i="86"/>
  <c r="V228" i="86"/>
  <c r="U228" i="86"/>
  <c r="T228" i="86"/>
  <c r="S228" i="86"/>
  <c r="R228" i="86"/>
  <c r="Q228" i="86"/>
  <c r="P228" i="86"/>
  <c r="O228" i="86"/>
  <c r="N228" i="86"/>
  <c r="M228" i="86"/>
  <c r="L228" i="86"/>
  <c r="K228" i="86"/>
  <c r="J228" i="86"/>
  <c r="I228" i="86"/>
  <c r="H228" i="86"/>
  <c r="G228" i="86"/>
  <c r="F228" i="86"/>
  <c r="E228" i="86"/>
  <c r="D228" i="86"/>
  <c r="C228" i="86"/>
  <c r="B228" i="86"/>
  <c r="BA227" i="86"/>
  <c r="AZ227" i="86"/>
  <c r="AY227" i="86"/>
  <c r="AX227" i="86"/>
  <c r="AW227" i="86"/>
  <c r="AV227" i="86"/>
  <c r="AU227" i="86"/>
  <c r="AT227" i="86"/>
  <c r="AS227" i="86"/>
  <c r="AR227" i="86"/>
  <c r="AQ227" i="86"/>
  <c r="AP227" i="86"/>
  <c r="AO227" i="86"/>
  <c r="AN227" i="86"/>
  <c r="AM227" i="86"/>
  <c r="AL227" i="86"/>
  <c r="AK227" i="86"/>
  <c r="AJ227" i="86"/>
  <c r="AI227" i="86"/>
  <c r="AH227" i="86"/>
  <c r="AG227" i="86"/>
  <c r="AF227" i="86"/>
  <c r="AE227" i="86"/>
  <c r="AD227" i="86"/>
  <c r="AC227" i="86"/>
  <c r="AB227" i="86"/>
  <c r="AA227" i="86"/>
  <c r="Z227" i="86"/>
  <c r="Y227" i="86"/>
  <c r="X227" i="86"/>
  <c r="W227" i="86"/>
  <c r="V227" i="86"/>
  <c r="U227" i="86"/>
  <c r="T227" i="86"/>
  <c r="S227" i="86"/>
  <c r="R227" i="86"/>
  <c r="Q227" i="86"/>
  <c r="P227" i="86"/>
  <c r="O227" i="86"/>
  <c r="N227" i="86"/>
  <c r="M227" i="86"/>
  <c r="L227" i="86"/>
  <c r="K227" i="86"/>
  <c r="J227" i="86"/>
  <c r="I227" i="86"/>
  <c r="H227" i="86"/>
  <c r="G227" i="86"/>
  <c r="F227" i="86"/>
  <c r="E227" i="86"/>
  <c r="D227" i="86"/>
  <c r="C227" i="86"/>
  <c r="B227" i="86"/>
  <c r="BA226" i="86"/>
  <c r="AZ226" i="86"/>
  <c r="AY226" i="86"/>
  <c r="AX226" i="86"/>
  <c r="AW226" i="86"/>
  <c r="AV226" i="86"/>
  <c r="AU226" i="86"/>
  <c r="AT226" i="86"/>
  <c r="AS226" i="86"/>
  <c r="AR226" i="86"/>
  <c r="AQ226" i="86"/>
  <c r="AP226" i="86"/>
  <c r="AO226" i="86"/>
  <c r="AN226" i="86"/>
  <c r="AM226" i="86"/>
  <c r="AL226" i="86"/>
  <c r="AK226" i="86"/>
  <c r="AJ226" i="86"/>
  <c r="AI226" i="86"/>
  <c r="AH226" i="86"/>
  <c r="AG226" i="86"/>
  <c r="AF226" i="86"/>
  <c r="AE226" i="86"/>
  <c r="AD226" i="86"/>
  <c r="AC226" i="86"/>
  <c r="AB226" i="86"/>
  <c r="AA226" i="86"/>
  <c r="Z226" i="86"/>
  <c r="Y226" i="86"/>
  <c r="X226" i="86"/>
  <c r="W226" i="86"/>
  <c r="V226" i="86"/>
  <c r="U226" i="86"/>
  <c r="T226" i="86"/>
  <c r="S226" i="86"/>
  <c r="R226" i="86"/>
  <c r="Q226" i="86"/>
  <c r="P226" i="86"/>
  <c r="O226" i="86"/>
  <c r="N226" i="86"/>
  <c r="M226" i="86"/>
  <c r="L226" i="86"/>
  <c r="K226" i="86"/>
  <c r="J226" i="86"/>
  <c r="I226" i="86"/>
  <c r="H226" i="86"/>
  <c r="G226" i="86"/>
  <c r="F226" i="86"/>
  <c r="E226" i="86"/>
  <c r="D226" i="86"/>
  <c r="C226" i="86"/>
  <c r="B226" i="86"/>
  <c r="BA225" i="86"/>
  <c r="AZ225" i="86"/>
  <c r="AY225" i="86"/>
  <c r="AX225" i="86"/>
  <c r="AW225" i="86"/>
  <c r="AV225" i="86"/>
  <c r="AU225" i="86"/>
  <c r="AT225" i="86"/>
  <c r="AS225" i="86"/>
  <c r="AR225" i="86"/>
  <c r="AQ225" i="86"/>
  <c r="AP225" i="86"/>
  <c r="AO225" i="86"/>
  <c r="AN225" i="86"/>
  <c r="AM225" i="86"/>
  <c r="AL225" i="86"/>
  <c r="AK225" i="86"/>
  <c r="AJ225" i="86"/>
  <c r="AI225" i="86"/>
  <c r="AH225" i="86"/>
  <c r="AG225" i="86"/>
  <c r="AF225" i="86"/>
  <c r="AE225" i="86"/>
  <c r="AD225" i="86"/>
  <c r="AC225" i="86"/>
  <c r="AB225" i="86"/>
  <c r="AA225" i="86"/>
  <c r="Z225" i="86"/>
  <c r="Y225" i="86"/>
  <c r="X225" i="86"/>
  <c r="W225" i="86"/>
  <c r="V225" i="86"/>
  <c r="U225" i="86"/>
  <c r="T225" i="86"/>
  <c r="S225" i="86"/>
  <c r="R225" i="86"/>
  <c r="Q225" i="86"/>
  <c r="P225" i="86"/>
  <c r="O225" i="86"/>
  <c r="N225" i="86"/>
  <c r="M225" i="86"/>
  <c r="L225" i="86"/>
  <c r="K225" i="86"/>
  <c r="J225" i="86"/>
  <c r="I225" i="86"/>
  <c r="H225" i="86"/>
  <c r="G225" i="86"/>
  <c r="F225" i="86"/>
  <c r="E225" i="86"/>
  <c r="D225" i="86"/>
  <c r="C225" i="86"/>
  <c r="B225" i="86"/>
  <c r="BA224" i="86"/>
  <c r="AZ224" i="86"/>
  <c r="AY224" i="86"/>
  <c r="AX224" i="86"/>
  <c r="AW224" i="86"/>
  <c r="AV224" i="86"/>
  <c r="AU224" i="86"/>
  <c r="AT224" i="86"/>
  <c r="AS224" i="86"/>
  <c r="AR224" i="86"/>
  <c r="AQ224" i="86"/>
  <c r="AP224" i="86"/>
  <c r="AO224" i="86"/>
  <c r="AN224" i="86"/>
  <c r="AM224" i="86"/>
  <c r="AL224" i="86"/>
  <c r="AK224" i="86"/>
  <c r="AJ224" i="86"/>
  <c r="AI224" i="86"/>
  <c r="AH224" i="86"/>
  <c r="AG224" i="86"/>
  <c r="AF224" i="86"/>
  <c r="AE224" i="86"/>
  <c r="AD224" i="86"/>
  <c r="AC224" i="86"/>
  <c r="AB224" i="86"/>
  <c r="AA224" i="86"/>
  <c r="Z224" i="86"/>
  <c r="Y224" i="86"/>
  <c r="X224" i="86"/>
  <c r="W224" i="86"/>
  <c r="V224" i="86"/>
  <c r="U224" i="86"/>
  <c r="T224" i="86"/>
  <c r="S224" i="86"/>
  <c r="R224" i="86"/>
  <c r="Q224" i="86"/>
  <c r="P224" i="86"/>
  <c r="O224" i="86"/>
  <c r="N224" i="86"/>
  <c r="M224" i="86"/>
  <c r="L224" i="86"/>
  <c r="K224" i="86"/>
  <c r="J224" i="86"/>
  <c r="I224" i="86"/>
  <c r="H224" i="86"/>
  <c r="G224" i="86"/>
  <c r="F224" i="86"/>
  <c r="E224" i="86"/>
  <c r="D224" i="86"/>
  <c r="C224" i="86"/>
  <c r="B224" i="86"/>
  <c r="BA223" i="86"/>
  <c r="AZ223" i="86"/>
  <c r="AY223" i="86"/>
  <c r="AX223" i="86"/>
  <c r="AW223" i="86"/>
  <c r="AV223" i="86"/>
  <c r="AU223" i="86"/>
  <c r="AT223" i="86"/>
  <c r="AS223" i="86"/>
  <c r="AR223" i="86"/>
  <c r="AQ223" i="86"/>
  <c r="AP223" i="86"/>
  <c r="AO223" i="86"/>
  <c r="AN223" i="86"/>
  <c r="AM223" i="86"/>
  <c r="AL223" i="86"/>
  <c r="AK223" i="86"/>
  <c r="AJ223" i="86"/>
  <c r="AI223" i="86"/>
  <c r="AH223" i="86"/>
  <c r="AG223" i="86"/>
  <c r="AF223" i="86"/>
  <c r="AE223" i="86"/>
  <c r="AD223" i="86"/>
  <c r="AC223" i="86"/>
  <c r="AB223" i="86"/>
  <c r="AA223" i="86"/>
  <c r="Z223" i="86"/>
  <c r="Y223" i="86"/>
  <c r="X223" i="86"/>
  <c r="W223" i="86"/>
  <c r="V223" i="86"/>
  <c r="U223" i="86"/>
  <c r="T223" i="86"/>
  <c r="S223" i="86"/>
  <c r="R223" i="86"/>
  <c r="Q223" i="86"/>
  <c r="P223" i="86"/>
  <c r="O223" i="86"/>
  <c r="N223" i="86"/>
  <c r="M223" i="86"/>
  <c r="L223" i="86"/>
  <c r="K223" i="86"/>
  <c r="J223" i="86"/>
  <c r="I223" i="86"/>
  <c r="H223" i="86"/>
  <c r="G223" i="86"/>
  <c r="F223" i="86"/>
  <c r="E223" i="86"/>
  <c r="D223" i="86"/>
  <c r="C223" i="86"/>
  <c r="B223" i="86"/>
  <c r="BA222" i="86"/>
  <c r="AZ222" i="86"/>
  <c r="AY222" i="86"/>
  <c r="AX222" i="86"/>
  <c r="AW222" i="86"/>
  <c r="AV222" i="86"/>
  <c r="AU222" i="86"/>
  <c r="AT222" i="86"/>
  <c r="AS222" i="86"/>
  <c r="AR222" i="86"/>
  <c r="AQ222" i="86"/>
  <c r="AP222" i="86"/>
  <c r="AO222" i="86"/>
  <c r="AN222" i="86"/>
  <c r="AM222" i="86"/>
  <c r="AL222" i="86"/>
  <c r="AK222" i="86"/>
  <c r="AJ222" i="86"/>
  <c r="AI222" i="86"/>
  <c r="AH222" i="86"/>
  <c r="AG222" i="86"/>
  <c r="AF222" i="86"/>
  <c r="AE222" i="86"/>
  <c r="AD222" i="86"/>
  <c r="AC222" i="86"/>
  <c r="AB222" i="86"/>
  <c r="AA222" i="86"/>
  <c r="Z222" i="86"/>
  <c r="Y222" i="86"/>
  <c r="X222" i="86"/>
  <c r="W222" i="86"/>
  <c r="V222" i="86"/>
  <c r="U222" i="86"/>
  <c r="T222" i="86"/>
  <c r="S222" i="86"/>
  <c r="R222" i="86"/>
  <c r="Q222" i="86"/>
  <c r="P222" i="86"/>
  <c r="O222" i="86"/>
  <c r="N222" i="86"/>
  <c r="M222" i="86"/>
  <c r="L222" i="86"/>
  <c r="K222" i="86"/>
  <c r="J222" i="86"/>
  <c r="I222" i="86"/>
  <c r="H222" i="86"/>
  <c r="G222" i="86"/>
  <c r="F222" i="86"/>
  <c r="E222" i="86"/>
  <c r="D222" i="86"/>
  <c r="C222" i="86"/>
  <c r="B222" i="86"/>
  <c r="BA221" i="86"/>
  <c r="AZ221" i="86"/>
  <c r="AY221" i="86"/>
  <c r="AX221" i="86"/>
  <c r="AW221" i="86"/>
  <c r="AV221" i="86"/>
  <c r="AU221" i="86"/>
  <c r="AT221" i="86"/>
  <c r="AS221" i="86"/>
  <c r="AR221" i="86"/>
  <c r="AQ221" i="86"/>
  <c r="AP221" i="86"/>
  <c r="AO221" i="86"/>
  <c r="AN221" i="86"/>
  <c r="AM221" i="86"/>
  <c r="AL221" i="86"/>
  <c r="AK221" i="86"/>
  <c r="AJ221" i="86"/>
  <c r="AI221" i="86"/>
  <c r="AH221" i="86"/>
  <c r="AG221" i="86"/>
  <c r="AF221" i="86"/>
  <c r="AE221" i="86"/>
  <c r="AD221" i="86"/>
  <c r="AC221" i="86"/>
  <c r="AB221" i="86"/>
  <c r="AA221" i="86"/>
  <c r="Z221" i="86"/>
  <c r="Y221" i="86"/>
  <c r="X221" i="86"/>
  <c r="W221" i="86"/>
  <c r="V221" i="86"/>
  <c r="U221" i="86"/>
  <c r="T221" i="86"/>
  <c r="S221" i="86"/>
  <c r="R221" i="86"/>
  <c r="Q221" i="86"/>
  <c r="P221" i="86"/>
  <c r="O221" i="86"/>
  <c r="N221" i="86"/>
  <c r="M221" i="86"/>
  <c r="L221" i="86"/>
  <c r="K221" i="86"/>
  <c r="J221" i="86"/>
  <c r="I221" i="86"/>
  <c r="H221" i="86"/>
  <c r="G221" i="86"/>
  <c r="F221" i="86"/>
  <c r="E221" i="86"/>
  <c r="D221" i="86"/>
  <c r="C221" i="86"/>
  <c r="B221" i="86"/>
  <c r="BA220" i="86"/>
  <c r="AZ220" i="86"/>
  <c r="AY220" i="86"/>
  <c r="AX220" i="86"/>
  <c r="AW220" i="86"/>
  <c r="AV220" i="86"/>
  <c r="AU220" i="86"/>
  <c r="AT220" i="86"/>
  <c r="AS220" i="86"/>
  <c r="AR220" i="86"/>
  <c r="AQ220" i="86"/>
  <c r="AP220" i="86"/>
  <c r="AO220" i="86"/>
  <c r="AN220" i="86"/>
  <c r="AM220" i="86"/>
  <c r="AL220" i="86"/>
  <c r="AK220" i="86"/>
  <c r="AJ220" i="86"/>
  <c r="AI220" i="86"/>
  <c r="AH220" i="86"/>
  <c r="AG220" i="86"/>
  <c r="AF220" i="86"/>
  <c r="AE220" i="86"/>
  <c r="AD220" i="86"/>
  <c r="AC220" i="86"/>
  <c r="AB220" i="86"/>
  <c r="AA220" i="86"/>
  <c r="Z220" i="86"/>
  <c r="Y220" i="86"/>
  <c r="X220" i="86"/>
  <c r="W220" i="86"/>
  <c r="V220" i="86"/>
  <c r="U220" i="86"/>
  <c r="T220" i="86"/>
  <c r="S220" i="86"/>
  <c r="R220" i="86"/>
  <c r="Q220" i="86"/>
  <c r="P220" i="86"/>
  <c r="O220" i="86"/>
  <c r="N220" i="86"/>
  <c r="M220" i="86"/>
  <c r="L220" i="86"/>
  <c r="K220" i="86"/>
  <c r="J220" i="86"/>
  <c r="I220" i="86"/>
  <c r="H220" i="86"/>
  <c r="G220" i="86"/>
  <c r="F220" i="86"/>
  <c r="E220" i="86"/>
  <c r="D220" i="86"/>
  <c r="C220" i="86"/>
  <c r="B220" i="86"/>
  <c r="BA219" i="86"/>
  <c r="AZ219" i="86"/>
  <c r="AY219" i="86"/>
  <c r="AX219" i="86"/>
  <c r="AW219" i="86"/>
  <c r="AV219" i="86"/>
  <c r="AU219" i="86"/>
  <c r="AT219" i="86"/>
  <c r="AS219" i="86"/>
  <c r="AR219" i="86"/>
  <c r="AQ219" i="86"/>
  <c r="AP219" i="86"/>
  <c r="AO219" i="86"/>
  <c r="AN219" i="86"/>
  <c r="AM219" i="86"/>
  <c r="AL219" i="86"/>
  <c r="AK219" i="86"/>
  <c r="AJ219" i="86"/>
  <c r="AI219" i="86"/>
  <c r="AH219" i="86"/>
  <c r="AG219" i="86"/>
  <c r="AF219" i="86"/>
  <c r="AE219" i="86"/>
  <c r="AD219" i="86"/>
  <c r="AC219" i="86"/>
  <c r="AB219" i="86"/>
  <c r="AA219" i="86"/>
  <c r="Z219" i="86"/>
  <c r="Y219" i="86"/>
  <c r="X219" i="86"/>
  <c r="W219" i="86"/>
  <c r="V219" i="86"/>
  <c r="U219" i="86"/>
  <c r="T219" i="86"/>
  <c r="S219" i="86"/>
  <c r="R219" i="86"/>
  <c r="Q219" i="86"/>
  <c r="P219" i="86"/>
  <c r="O219" i="86"/>
  <c r="N219" i="86"/>
  <c r="M219" i="86"/>
  <c r="L219" i="86"/>
  <c r="K219" i="86"/>
  <c r="J219" i="86"/>
  <c r="I219" i="86"/>
  <c r="H219" i="86"/>
  <c r="G219" i="86"/>
  <c r="F219" i="86"/>
  <c r="E219" i="86"/>
  <c r="D219" i="86"/>
  <c r="C219" i="86"/>
  <c r="B219" i="86"/>
  <c r="BA218" i="86"/>
  <c r="AZ218" i="86"/>
  <c r="AY218" i="86"/>
  <c r="AX218" i="86"/>
  <c r="AW218" i="86"/>
  <c r="AV218" i="86"/>
  <c r="AU218" i="86"/>
  <c r="AT218" i="86"/>
  <c r="AS218" i="86"/>
  <c r="AR218" i="86"/>
  <c r="AQ218" i="86"/>
  <c r="AP218" i="86"/>
  <c r="AO218" i="86"/>
  <c r="AN218" i="86"/>
  <c r="AM218" i="86"/>
  <c r="AL218" i="86"/>
  <c r="AK218" i="86"/>
  <c r="AJ218" i="86"/>
  <c r="AI218" i="86"/>
  <c r="AH218" i="86"/>
  <c r="AG218" i="86"/>
  <c r="AF218" i="86"/>
  <c r="AE218" i="86"/>
  <c r="AD218" i="86"/>
  <c r="AC218" i="86"/>
  <c r="AB218" i="86"/>
  <c r="AA218" i="86"/>
  <c r="Z218" i="86"/>
  <c r="Y218" i="86"/>
  <c r="X218" i="86"/>
  <c r="W218" i="86"/>
  <c r="V218" i="86"/>
  <c r="U218" i="86"/>
  <c r="T218" i="86"/>
  <c r="S218" i="86"/>
  <c r="R218" i="86"/>
  <c r="Q218" i="86"/>
  <c r="P218" i="86"/>
  <c r="O218" i="86"/>
  <c r="N218" i="86"/>
  <c r="M218" i="86"/>
  <c r="L218" i="86"/>
  <c r="K218" i="86"/>
  <c r="J218" i="86"/>
  <c r="I218" i="86"/>
  <c r="H218" i="86"/>
  <c r="G218" i="86"/>
  <c r="F218" i="86"/>
  <c r="E218" i="86"/>
  <c r="D218" i="86"/>
  <c r="C218" i="86"/>
  <c r="B218" i="86"/>
  <c r="BA217" i="86"/>
  <c r="AZ217" i="86"/>
  <c r="AY217" i="86"/>
  <c r="AX217" i="86"/>
  <c r="AW217" i="86"/>
  <c r="AV217" i="86"/>
  <c r="AU217" i="86"/>
  <c r="AT217" i="86"/>
  <c r="AS217" i="86"/>
  <c r="AR217" i="86"/>
  <c r="AQ217" i="86"/>
  <c r="AP217" i="86"/>
  <c r="AO217" i="86"/>
  <c r="AN217" i="86"/>
  <c r="AM217" i="86"/>
  <c r="AL217" i="86"/>
  <c r="AK217" i="86"/>
  <c r="AJ217" i="86"/>
  <c r="AI217" i="86"/>
  <c r="AH217" i="86"/>
  <c r="AG217" i="86"/>
  <c r="AF217" i="86"/>
  <c r="AE217" i="86"/>
  <c r="AD217" i="86"/>
  <c r="AC217" i="86"/>
  <c r="AB217" i="86"/>
  <c r="AA217" i="86"/>
  <c r="Z217" i="86"/>
  <c r="Y217" i="86"/>
  <c r="X217" i="86"/>
  <c r="W217" i="86"/>
  <c r="V217" i="86"/>
  <c r="U217" i="86"/>
  <c r="T217" i="86"/>
  <c r="S217" i="86"/>
  <c r="R217" i="86"/>
  <c r="Q217" i="86"/>
  <c r="P217" i="86"/>
  <c r="O217" i="86"/>
  <c r="N217" i="86"/>
  <c r="M217" i="86"/>
  <c r="L217" i="86"/>
  <c r="K217" i="86"/>
  <c r="J217" i="86"/>
  <c r="I217" i="86"/>
  <c r="H217" i="86"/>
  <c r="G217" i="86"/>
  <c r="F217" i="86"/>
  <c r="E217" i="86"/>
  <c r="D217" i="86"/>
  <c r="C217" i="86"/>
  <c r="B217" i="86"/>
  <c r="BA216" i="86"/>
  <c r="AZ216" i="86"/>
  <c r="AY216" i="86"/>
  <c r="AX216" i="86"/>
  <c r="AW216" i="86"/>
  <c r="AV216" i="86"/>
  <c r="AU216" i="86"/>
  <c r="AT216" i="86"/>
  <c r="AS216" i="86"/>
  <c r="AR216" i="86"/>
  <c r="AQ216" i="86"/>
  <c r="AP216" i="86"/>
  <c r="AO216" i="86"/>
  <c r="AN216" i="86"/>
  <c r="AM216" i="86"/>
  <c r="AL216" i="86"/>
  <c r="AK216" i="86"/>
  <c r="AJ216" i="86"/>
  <c r="AI216" i="86"/>
  <c r="AH216" i="86"/>
  <c r="AG216" i="86"/>
  <c r="AF216" i="86"/>
  <c r="AE216" i="86"/>
  <c r="AD216" i="86"/>
  <c r="AC216" i="86"/>
  <c r="AB216" i="86"/>
  <c r="AA216" i="86"/>
  <c r="Z216" i="86"/>
  <c r="Y216" i="86"/>
  <c r="X216" i="86"/>
  <c r="W216" i="86"/>
  <c r="V216" i="86"/>
  <c r="U216" i="86"/>
  <c r="T216" i="86"/>
  <c r="S216" i="86"/>
  <c r="R216" i="86"/>
  <c r="Q216" i="86"/>
  <c r="P216" i="86"/>
  <c r="O216" i="86"/>
  <c r="N216" i="86"/>
  <c r="M216" i="86"/>
  <c r="L216" i="86"/>
  <c r="K216" i="86"/>
  <c r="J216" i="86"/>
  <c r="I216" i="86"/>
  <c r="H216" i="86"/>
  <c r="G216" i="86"/>
  <c r="F216" i="86"/>
  <c r="E216" i="86"/>
  <c r="D216" i="86"/>
  <c r="C216" i="86"/>
  <c r="B216" i="86"/>
  <c r="BA215" i="86"/>
  <c r="AZ215" i="86"/>
  <c r="AY215" i="86"/>
  <c r="AX215" i="86"/>
  <c r="AW215" i="86"/>
  <c r="AV215" i="86"/>
  <c r="AU215" i="86"/>
  <c r="AT215" i="86"/>
  <c r="AS215" i="86"/>
  <c r="AR215" i="86"/>
  <c r="AQ215" i="86"/>
  <c r="AP215" i="86"/>
  <c r="AO215" i="86"/>
  <c r="AN215" i="86"/>
  <c r="AM215" i="86"/>
  <c r="AL215" i="86"/>
  <c r="AK215" i="86"/>
  <c r="AJ215" i="86"/>
  <c r="AI215" i="86"/>
  <c r="AH215" i="86"/>
  <c r="AG215" i="86"/>
  <c r="AF215" i="86"/>
  <c r="AE215" i="86"/>
  <c r="AD215" i="86"/>
  <c r="AC215" i="86"/>
  <c r="AB215" i="86"/>
  <c r="AA215" i="86"/>
  <c r="Z215" i="86"/>
  <c r="Y215" i="86"/>
  <c r="X215" i="86"/>
  <c r="W215" i="86"/>
  <c r="V215" i="86"/>
  <c r="U215" i="86"/>
  <c r="T215" i="86"/>
  <c r="S215" i="86"/>
  <c r="R215" i="86"/>
  <c r="Q215" i="86"/>
  <c r="P215" i="86"/>
  <c r="O215" i="86"/>
  <c r="N215" i="86"/>
  <c r="M215" i="86"/>
  <c r="L215" i="86"/>
  <c r="K215" i="86"/>
  <c r="J215" i="86"/>
  <c r="I215" i="86"/>
  <c r="H215" i="86"/>
  <c r="G215" i="86"/>
  <c r="F215" i="86"/>
  <c r="E215" i="86"/>
  <c r="D215" i="86"/>
  <c r="C215" i="86"/>
  <c r="B215" i="86"/>
  <c r="BA214" i="86"/>
  <c r="AZ214" i="86"/>
  <c r="AY214" i="86"/>
  <c r="AX214" i="86"/>
  <c r="AW214" i="86"/>
  <c r="AV214" i="86"/>
  <c r="AU214" i="86"/>
  <c r="AT214" i="86"/>
  <c r="AS214" i="86"/>
  <c r="AR214" i="86"/>
  <c r="AQ214" i="86"/>
  <c r="AP214" i="86"/>
  <c r="AO214" i="86"/>
  <c r="AN214" i="86"/>
  <c r="AM214" i="86"/>
  <c r="AL214" i="86"/>
  <c r="AK214" i="86"/>
  <c r="AJ214" i="86"/>
  <c r="AI214" i="86"/>
  <c r="AH214" i="86"/>
  <c r="AG214" i="86"/>
  <c r="AF214" i="86"/>
  <c r="AE214" i="86"/>
  <c r="AD214" i="86"/>
  <c r="AC214" i="86"/>
  <c r="AB214" i="86"/>
  <c r="AA214" i="86"/>
  <c r="Z214" i="86"/>
  <c r="Y214" i="86"/>
  <c r="X214" i="86"/>
  <c r="W214" i="86"/>
  <c r="V214" i="86"/>
  <c r="U214" i="86"/>
  <c r="T214" i="86"/>
  <c r="S214" i="86"/>
  <c r="R214" i="86"/>
  <c r="Q214" i="86"/>
  <c r="P214" i="86"/>
  <c r="O214" i="86"/>
  <c r="N214" i="86"/>
  <c r="M214" i="86"/>
  <c r="L214" i="86"/>
  <c r="K214" i="86"/>
  <c r="J214" i="86"/>
  <c r="I214" i="86"/>
  <c r="H214" i="86"/>
  <c r="G214" i="86"/>
  <c r="F214" i="86"/>
  <c r="E214" i="86"/>
  <c r="D214" i="86"/>
  <c r="C214" i="86"/>
  <c r="B214" i="86"/>
  <c r="BA213" i="86"/>
  <c r="AZ213" i="86"/>
  <c r="AY213" i="86"/>
  <c r="AX213" i="86"/>
  <c r="AW213" i="86"/>
  <c r="AV213" i="86"/>
  <c r="AU213" i="86"/>
  <c r="AT213" i="86"/>
  <c r="AS213" i="86"/>
  <c r="AR213" i="86"/>
  <c r="AQ213" i="86"/>
  <c r="AP213" i="86"/>
  <c r="AO213" i="86"/>
  <c r="AN213" i="86"/>
  <c r="AM213" i="86"/>
  <c r="AL213" i="86"/>
  <c r="AK213" i="86"/>
  <c r="AJ213" i="86"/>
  <c r="AI213" i="86"/>
  <c r="AH213" i="86"/>
  <c r="AG213" i="86"/>
  <c r="AF213" i="86"/>
  <c r="AE213" i="86"/>
  <c r="AD213" i="86"/>
  <c r="AC213" i="86"/>
  <c r="AB213" i="86"/>
  <c r="AA213" i="86"/>
  <c r="Z213" i="86"/>
  <c r="Y213" i="86"/>
  <c r="X213" i="86"/>
  <c r="W213" i="86"/>
  <c r="V213" i="86"/>
  <c r="U213" i="86"/>
  <c r="T213" i="86"/>
  <c r="S213" i="86"/>
  <c r="R213" i="86"/>
  <c r="Q213" i="86"/>
  <c r="P213" i="86"/>
  <c r="O213" i="86"/>
  <c r="N213" i="86"/>
  <c r="M213" i="86"/>
  <c r="L213" i="86"/>
  <c r="K213" i="86"/>
  <c r="J213" i="86"/>
  <c r="I213" i="86"/>
  <c r="H213" i="86"/>
  <c r="G213" i="86"/>
  <c r="F213" i="86"/>
  <c r="E213" i="86"/>
  <c r="D213" i="86"/>
  <c r="C213" i="86"/>
  <c r="B213" i="86"/>
  <c r="BA212" i="86"/>
  <c r="AZ212" i="86"/>
  <c r="AY212" i="86"/>
  <c r="AX212" i="86"/>
  <c r="AW212" i="86"/>
  <c r="AV212" i="86"/>
  <c r="AU212" i="86"/>
  <c r="AT212" i="86"/>
  <c r="AS212" i="86"/>
  <c r="AR212" i="86"/>
  <c r="AQ212" i="86"/>
  <c r="AP212" i="86"/>
  <c r="AO212" i="86"/>
  <c r="AN212" i="86"/>
  <c r="AM212" i="86"/>
  <c r="AL212" i="86"/>
  <c r="AK212" i="86"/>
  <c r="AJ212" i="86"/>
  <c r="AI212" i="86"/>
  <c r="AH212" i="86"/>
  <c r="AG212" i="86"/>
  <c r="AF212" i="86"/>
  <c r="AE212" i="86"/>
  <c r="AD212" i="86"/>
  <c r="AC212" i="86"/>
  <c r="AB212" i="86"/>
  <c r="AA212" i="86"/>
  <c r="Z212" i="86"/>
  <c r="Y212" i="86"/>
  <c r="X212" i="86"/>
  <c r="W212" i="86"/>
  <c r="V212" i="86"/>
  <c r="U212" i="86"/>
  <c r="T212" i="86"/>
  <c r="S212" i="86"/>
  <c r="R212" i="86"/>
  <c r="Q212" i="86"/>
  <c r="P212" i="86"/>
  <c r="O212" i="86"/>
  <c r="N212" i="86"/>
  <c r="M212" i="86"/>
  <c r="L212" i="86"/>
  <c r="K212" i="86"/>
  <c r="J212" i="86"/>
  <c r="I212" i="86"/>
  <c r="H212" i="86"/>
  <c r="G212" i="86"/>
  <c r="F212" i="86"/>
  <c r="E212" i="86"/>
  <c r="D212" i="86"/>
  <c r="C212" i="86"/>
  <c r="B212" i="86"/>
  <c r="BA211" i="86"/>
  <c r="AZ211" i="86"/>
  <c r="AY211" i="86"/>
  <c r="AX211" i="86"/>
  <c r="AW211" i="86"/>
  <c r="AV211" i="86"/>
  <c r="AU211" i="86"/>
  <c r="AT211" i="86"/>
  <c r="AS211" i="86"/>
  <c r="AR211" i="86"/>
  <c r="AQ211" i="86"/>
  <c r="AP211" i="86"/>
  <c r="AO211" i="86"/>
  <c r="AN211" i="86"/>
  <c r="AM211" i="86"/>
  <c r="AL211" i="86"/>
  <c r="AK211" i="86"/>
  <c r="AJ211" i="86"/>
  <c r="AI211" i="86"/>
  <c r="AH211" i="86"/>
  <c r="AG211" i="86"/>
  <c r="AF211" i="86"/>
  <c r="AE211" i="86"/>
  <c r="AD211" i="86"/>
  <c r="AC211" i="86"/>
  <c r="AB211" i="86"/>
  <c r="AA211" i="86"/>
  <c r="Z211" i="86"/>
  <c r="Y211" i="86"/>
  <c r="X211" i="86"/>
  <c r="W211" i="86"/>
  <c r="V211" i="86"/>
  <c r="U211" i="86"/>
  <c r="T211" i="86"/>
  <c r="S211" i="86"/>
  <c r="R211" i="86"/>
  <c r="Q211" i="86"/>
  <c r="P211" i="86"/>
  <c r="O211" i="86"/>
  <c r="N211" i="86"/>
  <c r="M211" i="86"/>
  <c r="L211" i="86"/>
  <c r="K211" i="86"/>
  <c r="J211" i="86"/>
  <c r="I211" i="86"/>
  <c r="H211" i="86"/>
  <c r="G211" i="86"/>
  <c r="F211" i="86"/>
  <c r="E211" i="86"/>
  <c r="D211" i="86"/>
  <c r="C211" i="86"/>
  <c r="B211" i="86"/>
  <c r="BA210" i="86"/>
  <c r="AZ210" i="86"/>
  <c r="AY210" i="86"/>
  <c r="AX210" i="86"/>
  <c r="AW210" i="86"/>
  <c r="AV210" i="86"/>
  <c r="AU210" i="86"/>
  <c r="AT210" i="86"/>
  <c r="AS210" i="86"/>
  <c r="AR210" i="86"/>
  <c r="AQ210" i="86"/>
  <c r="AP210" i="86"/>
  <c r="AO210" i="86"/>
  <c r="AN210" i="86"/>
  <c r="AM210" i="86"/>
  <c r="AL210" i="86"/>
  <c r="AK210" i="86"/>
  <c r="AJ210" i="86"/>
  <c r="AI210" i="86"/>
  <c r="AH210" i="86"/>
  <c r="AG210" i="86"/>
  <c r="AF210" i="86"/>
  <c r="AE210" i="86"/>
  <c r="AD210" i="86"/>
  <c r="AC210" i="86"/>
  <c r="AB210" i="86"/>
  <c r="AA210" i="86"/>
  <c r="Z210" i="86"/>
  <c r="Y210" i="86"/>
  <c r="X210" i="86"/>
  <c r="W210" i="86"/>
  <c r="V210" i="86"/>
  <c r="U210" i="86"/>
  <c r="T210" i="86"/>
  <c r="S210" i="86"/>
  <c r="R210" i="86"/>
  <c r="Q210" i="86"/>
  <c r="P210" i="86"/>
  <c r="O210" i="86"/>
  <c r="N210" i="86"/>
  <c r="M210" i="86"/>
  <c r="L210" i="86"/>
  <c r="K210" i="86"/>
  <c r="J210" i="86"/>
  <c r="I210" i="86"/>
  <c r="H210" i="86"/>
  <c r="G210" i="86"/>
  <c r="F210" i="86"/>
  <c r="E210" i="86"/>
  <c r="D210" i="86"/>
  <c r="C210" i="86"/>
  <c r="B210" i="86"/>
  <c r="BA209" i="86"/>
  <c r="AZ209" i="86"/>
  <c r="AY209" i="86"/>
  <c r="AX209" i="86"/>
  <c r="AW209" i="86"/>
  <c r="AV209" i="86"/>
  <c r="AU209" i="86"/>
  <c r="AT209" i="86"/>
  <c r="AS209" i="86"/>
  <c r="AR209" i="86"/>
  <c r="AQ209" i="86"/>
  <c r="AP209" i="86"/>
  <c r="AO209" i="86"/>
  <c r="AN209" i="86"/>
  <c r="AM209" i="86"/>
  <c r="AL209" i="86"/>
  <c r="AK209" i="86"/>
  <c r="AJ209" i="86"/>
  <c r="AI209" i="86"/>
  <c r="AH209" i="86"/>
  <c r="AG209" i="86"/>
  <c r="AF209" i="86"/>
  <c r="AE209" i="86"/>
  <c r="AD209" i="86"/>
  <c r="AC209" i="86"/>
  <c r="AB209" i="86"/>
  <c r="AA209" i="86"/>
  <c r="Z209" i="86"/>
  <c r="Y209" i="86"/>
  <c r="X209" i="86"/>
  <c r="W209" i="86"/>
  <c r="V209" i="86"/>
  <c r="U209" i="86"/>
  <c r="T209" i="86"/>
  <c r="S209" i="86"/>
  <c r="R209" i="86"/>
  <c r="Q209" i="86"/>
  <c r="P209" i="86"/>
  <c r="O209" i="86"/>
  <c r="N209" i="86"/>
  <c r="M209" i="86"/>
  <c r="L209" i="86"/>
  <c r="K209" i="86"/>
  <c r="J209" i="86"/>
  <c r="I209" i="86"/>
  <c r="H209" i="86"/>
  <c r="G209" i="86"/>
  <c r="F209" i="86"/>
  <c r="E209" i="86"/>
  <c r="D209" i="86"/>
  <c r="C209" i="86"/>
  <c r="B209" i="86"/>
  <c r="BA208" i="86"/>
  <c r="AZ208" i="86"/>
  <c r="AY208" i="86"/>
  <c r="AX208" i="86"/>
  <c r="AW208" i="86"/>
  <c r="AV208" i="86"/>
  <c r="AU208" i="86"/>
  <c r="AT208" i="86"/>
  <c r="AS208" i="86"/>
  <c r="AR208" i="86"/>
  <c r="AQ208" i="86"/>
  <c r="AP208" i="86"/>
  <c r="AO208" i="86"/>
  <c r="AN208" i="86"/>
  <c r="AM208" i="86"/>
  <c r="AL208" i="86"/>
  <c r="AK208" i="86"/>
  <c r="AJ208" i="86"/>
  <c r="AI208" i="86"/>
  <c r="AH208" i="86"/>
  <c r="AG208" i="86"/>
  <c r="AF208" i="86"/>
  <c r="AE208" i="86"/>
  <c r="AD208" i="86"/>
  <c r="AC208" i="86"/>
  <c r="AB208" i="86"/>
  <c r="AA208" i="86"/>
  <c r="Z208" i="86"/>
  <c r="Y208" i="86"/>
  <c r="X208" i="86"/>
  <c r="W208" i="86"/>
  <c r="V208" i="86"/>
  <c r="U208" i="86"/>
  <c r="T208" i="86"/>
  <c r="S208" i="86"/>
  <c r="R208" i="86"/>
  <c r="Q208" i="86"/>
  <c r="P208" i="86"/>
  <c r="O208" i="86"/>
  <c r="N208" i="86"/>
  <c r="M208" i="86"/>
  <c r="L208" i="86"/>
  <c r="K208" i="86"/>
  <c r="J208" i="86"/>
  <c r="I208" i="86"/>
  <c r="H208" i="86"/>
  <c r="G208" i="86"/>
  <c r="F208" i="86"/>
  <c r="E208" i="86"/>
  <c r="D208" i="86"/>
  <c r="C208" i="86"/>
  <c r="B208" i="86"/>
  <c r="BA207" i="86"/>
  <c r="AZ207" i="86"/>
  <c r="AY207" i="86"/>
  <c r="AX207" i="86"/>
  <c r="AW207" i="86"/>
  <c r="AV207" i="86"/>
  <c r="AU207" i="86"/>
  <c r="AT207" i="86"/>
  <c r="AS207" i="86"/>
  <c r="AR207" i="86"/>
  <c r="AQ207" i="86"/>
  <c r="AP207" i="86"/>
  <c r="AO207" i="86"/>
  <c r="AN207" i="86"/>
  <c r="AM207" i="86"/>
  <c r="AL207" i="86"/>
  <c r="AK207" i="86"/>
  <c r="AJ207" i="86"/>
  <c r="AI207" i="86"/>
  <c r="AH207" i="86"/>
  <c r="AG207" i="86"/>
  <c r="AF207" i="86"/>
  <c r="AE207" i="86"/>
  <c r="AD207" i="86"/>
  <c r="AC207" i="86"/>
  <c r="AB207" i="86"/>
  <c r="AA207" i="86"/>
  <c r="Z207" i="86"/>
  <c r="Y207" i="86"/>
  <c r="X207" i="86"/>
  <c r="W207" i="86"/>
  <c r="V207" i="86"/>
  <c r="U207" i="86"/>
  <c r="T207" i="86"/>
  <c r="S207" i="86"/>
  <c r="R207" i="86"/>
  <c r="Q207" i="86"/>
  <c r="P207" i="86"/>
  <c r="O207" i="86"/>
  <c r="N207" i="86"/>
  <c r="M207" i="86"/>
  <c r="L207" i="86"/>
  <c r="K207" i="86"/>
  <c r="J207" i="86"/>
  <c r="I207" i="86"/>
  <c r="H207" i="86"/>
  <c r="G207" i="86"/>
  <c r="F207" i="86"/>
  <c r="E207" i="86"/>
  <c r="D207" i="86"/>
  <c r="C207" i="86"/>
  <c r="B207" i="86"/>
  <c r="BA206" i="86"/>
  <c r="AZ206" i="86"/>
  <c r="AY206" i="86"/>
  <c r="AX206" i="86"/>
  <c r="AW206" i="86"/>
  <c r="AV206" i="86"/>
  <c r="AU206" i="86"/>
  <c r="AT206" i="86"/>
  <c r="AS206" i="86"/>
  <c r="AR206" i="86"/>
  <c r="AQ206" i="86"/>
  <c r="AP206" i="86"/>
  <c r="AO206" i="86"/>
  <c r="AN206" i="86"/>
  <c r="AM206" i="86"/>
  <c r="AL206" i="86"/>
  <c r="AK206" i="86"/>
  <c r="AJ206" i="86"/>
  <c r="AI206" i="86"/>
  <c r="AH206" i="86"/>
  <c r="AG206" i="86"/>
  <c r="AF206" i="86"/>
  <c r="AE206" i="86"/>
  <c r="AD206" i="86"/>
  <c r="AC206" i="86"/>
  <c r="AB206" i="86"/>
  <c r="AA206" i="86"/>
  <c r="Z206" i="86"/>
  <c r="Y206" i="86"/>
  <c r="X206" i="86"/>
  <c r="W206" i="86"/>
  <c r="V206" i="86"/>
  <c r="U206" i="86"/>
  <c r="T206" i="86"/>
  <c r="S206" i="86"/>
  <c r="R206" i="86"/>
  <c r="Q206" i="86"/>
  <c r="P206" i="86"/>
  <c r="O206" i="86"/>
  <c r="N206" i="86"/>
  <c r="M206" i="86"/>
  <c r="L206" i="86"/>
  <c r="K206" i="86"/>
  <c r="J206" i="86"/>
  <c r="I206" i="86"/>
  <c r="H206" i="86"/>
  <c r="G206" i="86"/>
  <c r="F206" i="86"/>
  <c r="E206" i="86"/>
  <c r="D206" i="86"/>
  <c r="C206" i="86"/>
  <c r="B206" i="86"/>
  <c r="BA205" i="86"/>
  <c r="AZ205" i="86"/>
  <c r="AY205" i="86"/>
  <c r="AX205" i="86"/>
  <c r="AW205" i="86"/>
  <c r="AV205" i="86"/>
  <c r="AU205" i="86"/>
  <c r="AT205" i="86"/>
  <c r="AS205" i="86"/>
  <c r="AR205" i="86"/>
  <c r="AQ205" i="86"/>
  <c r="AP205" i="86"/>
  <c r="AO205" i="86"/>
  <c r="AN205" i="86"/>
  <c r="AM205" i="86"/>
  <c r="AL205" i="86"/>
  <c r="AK205" i="86"/>
  <c r="AJ205" i="86"/>
  <c r="AI205" i="86"/>
  <c r="AH205" i="86"/>
  <c r="AG205" i="86"/>
  <c r="AF205" i="86"/>
  <c r="AE205" i="86"/>
  <c r="AD205" i="86"/>
  <c r="AC205" i="86"/>
  <c r="AB205" i="86"/>
  <c r="AA205" i="86"/>
  <c r="Z205" i="86"/>
  <c r="Y205" i="86"/>
  <c r="X205" i="86"/>
  <c r="W205" i="86"/>
  <c r="V205" i="86"/>
  <c r="U205" i="86"/>
  <c r="T205" i="86"/>
  <c r="S205" i="86"/>
  <c r="R205" i="86"/>
  <c r="Q205" i="86"/>
  <c r="P205" i="86"/>
  <c r="O205" i="86"/>
  <c r="N205" i="86"/>
  <c r="M205" i="86"/>
  <c r="L205" i="86"/>
  <c r="K205" i="86"/>
  <c r="J205" i="86"/>
  <c r="I205" i="86"/>
  <c r="H205" i="86"/>
  <c r="G205" i="86"/>
  <c r="F205" i="86"/>
  <c r="E205" i="86"/>
  <c r="D205" i="86"/>
  <c r="C205" i="86"/>
  <c r="B205" i="86"/>
  <c r="BA204" i="86"/>
  <c r="AZ204" i="86"/>
  <c r="AY204" i="86"/>
  <c r="AX204" i="86"/>
  <c r="AW204" i="86"/>
  <c r="AV204" i="86"/>
  <c r="AU204" i="86"/>
  <c r="AT204" i="86"/>
  <c r="AS204" i="86"/>
  <c r="AR204" i="86"/>
  <c r="AQ204" i="86"/>
  <c r="AP204" i="86"/>
  <c r="AO204" i="86"/>
  <c r="AN204" i="86"/>
  <c r="AM204" i="86"/>
  <c r="AL204" i="86"/>
  <c r="AK204" i="86"/>
  <c r="AJ204" i="86"/>
  <c r="AI204" i="86"/>
  <c r="AH204" i="86"/>
  <c r="AG204" i="86"/>
  <c r="AF204" i="86"/>
  <c r="AE204" i="86"/>
  <c r="AD204" i="86"/>
  <c r="AC204" i="86"/>
  <c r="AB204" i="86"/>
  <c r="AA204" i="86"/>
  <c r="Z204" i="86"/>
  <c r="Y204" i="86"/>
  <c r="X204" i="86"/>
  <c r="W204" i="86"/>
  <c r="V204" i="86"/>
  <c r="U204" i="86"/>
  <c r="T204" i="86"/>
  <c r="S204" i="86"/>
  <c r="R204" i="86"/>
  <c r="Q204" i="86"/>
  <c r="P204" i="86"/>
  <c r="O204" i="86"/>
  <c r="N204" i="86"/>
  <c r="M204" i="86"/>
  <c r="L204" i="86"/>
  <c r="K204" i="86"/>
  <c r="J204" i="86"/>
  <c r="I204" i="86"/>
  <c r="H204" i="86"/>
  <c r="G204" i="86"/>
  <c r="F204" i="86"/>
  <c r="E204" i="86"/>
  <c r="D204" i="86"/>
  <c r="C204" i="86"/>
  <c r="B204" i="86"/>
  <c r="BA203" i="86"/>
  <c r="AZ203" i="86"/>
  <c r="AY203" i="86"/>
  <c r="AX203" i="86"/>
  <c r="AW203" i="86"/>
  <c r="AV203" i="86"/>
  <c r="AU203" i="86"/>
  <c r="AT203" i="86"/>
  <c r="AS203" i="86"/>
  <c r="AR203" i="86"/>
  <c r="AQ203" i="86"/>
  <c r="AP203" i="86"/>
  <c r="AO203" i="86"/>
  <c r="AN203" i="86"/>
  <c r="AM203" i="86"/>
  <c r="AL203" i="86"/>
  <c r="AK203" i="86"/>
  <c r="AJ203" i="86"/>
  <c r="AI203" i="86"/>
  <c r="AH203" i="86"/>
  <c r="AG203" i="86"/>
  <c r="AF203" i="86"/>
  <c r="AE203" i="86"/>
  <c r="AD203" i="86"/>
  <c r="AC203" i="86"/>
  <c r="AB203" i="86"/>
  <c r="AA203" i="86"/>
  <c r="Z203" i="86"/>
  <c r="Y203" i="86"/>
  <c r="X203" i="86"/>
  <c r="W203" i="86"/>
  <c r="V203" i="86"/>
  <c r="U203" i="86"/>
  <c r="T203" i="86"/>
  <c r="S203" i="86"/>
  <c r="R203" i="86"/>
  <c r="Q203" i="86"/>
  <c r="P203" i="86"/>
  <c r="O203" i="86"/>
  <c r="N203" i="86"/>
  <c r="M203" i="86"/>
  <c r="L203" i="86"/>
  <c r="K203" i="86"/>
  <c r="J203" i="86"/>
  <c r="I203" i="86"/>
  <c r="H203" i="86"/>
  <c r="G203" i="86"/>
  <c r="F203" i="86"/>
  <c r="E203" i="86"/>
  <c r="D203" i="86"/>
  <c r="C203" i="86"/>
  <c r="B203" i="86"/>
  <c r="BA202" i="86"/>
  <c r="AZ202" i="86"/>
  <c r="AY202" i="86"/>
  <c r="AX202" i="86"/>
  <c r="AW202" i="86"/>
  <c r="AV202" i="86"/>
  <c r="AU202" i="86"/>
  <c r="AT202" i="86"/>
  <c r="AS202" i="86"/>
  <c r="AR202" i="86"/>
  <c r="AQ202" i="86"/>
  <c r="AP202" i="86"/>
  <c r="AO202" i="86"/>
  <c r="AN202" i="86"/>
  <c r="AM202" i="86"/>
  <c r="AL202" i="86"/>
  <c r="AK202" i="86"/>
  <c r="AJ202" i="86"/>
  <c r="AI202" i="86"/>
  <c r="AH202" i="86"/>
  <c r="AG202" i="86"/>
  <c r="AF202" i="86"/>
  <c r="AE202" i="86"/>
  <c r="AD202" i="86"/>
  <c r="AC202" i="86"/>
  <c r="AB202" i="86"/>
  <c r="AA202" i="86"/>
  <c r="Z202" i="86"/>
  <c r="Y202" i="86"/>
  <c r="X202" i="86"/>
  <c r="W202" i="86"/>
  <c r="V202" i="86"/>
  <c r="U202" i="86"/>
  <c r="T202" i="86"/>
  <c r="S202" i="86"/>
  <c r="R202" i="86"/>
  <c r="Q202" i="86"/>
  <c r="P202" i="86"/>
  <c r="O202" i="86"/>
  <c r="N202" i="86"/>
  <c r="M202" i="86"/>
  <c r="L202" i="86"/>
  <c r="K202" i="86"/>
  <c r="J202" i="86"/>
  <c r="I202" i="86"/>
  <c r="H202" i="86"/>
  <c r="G202" i="86"/>
  <c r="F202" i="86"/>
  <c r="E202" i="86"/>
  <c r="D202" i="86"/>
  <c r="C202" i="86"/>
  <c r="B202" i="86"/>
  <c r="BA201" i="86"/>
  <c r="AZ201" i="86"/>
  <c r="AY201" i="86"/>
  <c r="AX201" i="86"/>
  <c r="AW201" i="86"/>
  <c r="AV201" i="86"/>
  <c r="AU201" i="86"/>
  <c r="AT201" i="86"/>
  <c r="AS201" i="86"/>
  <c r="AR201" i="86"/>
  <c r="AQ201" i="86"/>
  <c r="AP201" i="86"/>
  <c r="AO201" i="86"/>
  <c r="AN201" i="86"/>
  <c r="AM201" i="86"/>
  <c r="AL201" i="86"/>
  <c r="AK201" i="86"/>
  <c r="AJ201" i="86"/>
  <c r="AI201" i="86"/>
  <c r="AH201" i="86"/>
  <c r="AG201" i="86"/>
  <c r="AF201" i="86"/>
  <c r="AE201" i="86"/>
  <c r="AD201" i="86"/>
  <c r="AC201" i="86"/>
  <c r="AB201" i="86"/>
  <c r="AA201" i="86"/>
  <c r="Z201" i="86"/>
  <c r="Y201" i="86"/>
  <c r="X201" i="86"/>
  <c r="W201" i="86"/>
  <c r="V201" i="86"/>
  <c r="U201" i="86"/>
  <c r="T201" i="86"/>
  <c r="S201" i="86"/>
  <c r="R201" i="86"/>
  <c r="Q201" i="86"/>
  <c r="P201" i="86"/>
  <c r="O201" i="86"/>
  <c r="N201" i="86"/>
  <c r="M201" i="86"/>
  <c r="L201" i="86"/>
  <c r="K201" i="86"/>
  <c r="J201" i="86"/>
  <c r="I201" i="86"/>
  <c r="H201" i="86"/>
  <c r="G201" i="86"/>
  <c r="F201" i="86"/>
  <c r="E201" i="86"/>
  <c r="D201" i="86"/>
  <c r="C201" i="86"/>
  <c r="B201" i="86"/>
  <c r="BA200" i="86"/>
  <c r="AZ200" i="86"/>
  <c r="AY200" i="86"/>
  <c r="AX200" i="86"/>
  <c r="AW200" i="86"/>
  <c r="AV200" i="86"/>
  <c r="AU200" i="86"/>
  <c r="AT200" i="86"/>
  <c r="AS200" i="86"/>
  <c r="AR200" i="86"/>
  <c r="AQ200" i="86"/>
  <c r="AP200" i="86"/>
  <c r="AO200" i="86"/>
  <c r="AN200" i="86"/>
  <c r="AM200" i="86"/>
  <c r="AL200" i="86"/>
  <c r="AK200" i="86"/>
  <c r="AJ200" i="86"/>
  <c r="AI200" i="86"/>
  <c r="AH200" i="86"/>
  <c r="AG200" i="86"/>
  <c r="AF200" i="86"/>
  <c r="AE200" i="86"/>
  <c r="AD200" i="86"/>
  <c r="AC200" i="86"/>
  <c r="AB200" i="86"/>
  <c r="AA200" i="86"/>
  <c r="Z200" i="86"/>
  <c r="Y200" i="86"/>
  <c r="X200" i="86"/>
  <c r="W200" i="86"/>
  <c r="V200" i="86"/>
  <c r="U200" i="86"/>
  <c r="T200" i="86"/>
  <c r="S200" i="86"/>
  <c r="R200" i="86"/>
  <c r="Q200" i="86"/>
  <c r="P200" i="86"/>
  <c r="O200" i="86"/>
  <c r="N200" i="86"/>
  <c r="M200" i="86"/>
  <c r="L200" i="86"/>
  <c r="K200" i="86"/>
  <c r="J200" i="86"/>
  <c r="I200" i="86"/>
  <c r="H200" i="86"/>
  <c r="G200" i="86"/>
  <c r="F200" i="86"/>
  <c r="E200" i="86"/>
  <c r="D200" i="86"/>
  <c r="C200" i="86"/>
  <c r="B200" i="86"/>
  <c r="BA199" i="86"/>
  <c r="AZ199" i="86"/>
  <c r="AY199" i="86"/>
  <c r="AX199" i="86"/>
  <c r="AW199" i="86"/>
  <c r="AV199" i="86"/>
  <c r="AU199" i="86"/>
  <c r="AT199" i="86"/>
  <c r="AS199" i="86"/>
  <c r="AR199" i="86"/>
  <c r="AQ199" i="86"/>
  <c r="AP199" i="86"/>
  <c r="AO199" i="86"/>
  <c r="AN199" i="86"/>
  <c r="AM199" i="86"/>
  <c r="AL199" i="86"/>
  <c r="AK199" i="86"/>
  <c r="AJ199" i="86"/>
  <c r="AI199" i="86"/>
  <c r="AH199" i="86"/>
  <c r="AG199" i="86"/>
  <c r="AF199" i="86"/>
  <c r="AE199" i="86"/>
  <c r="AD199" i="86"/>
  <c r="AC199" i="86"/>
  <c r="AB199" i="86"/>
  <c r="AA199" i="86"/>
  <c r="Z199" i="86"/>
  <c r="Y199" i="86"/>
  <c r="X199" i="86"/>
  <c r="W199" i="86"/>
  <c r="V199" i="86"/>
  <c r="U199" i="86"/>
  <c r="T199" i="86"/>
  <c r="S199" i="86"/>
  <c r="R199" i="86"/>
  <c r="Q199" i="86"/>
  <c r="P199" i="86"/>
  <c r="O199" i="86"/>
  <c r="N199" i="86"/>
  <c r="M199" i="86"/>
  <c r="L199" i="86"/>
  <c r="K199" i="86"/>
  <c r="J199" i="86"/>
  <c r="I199" i="86"/>
  <c r="H199" i="86"/>
  <c r="G199" i="86"/>
  <c r="F199" i="86"/>
  <c r="E199" i="86"/>
  <c r="D199" i="86"/>
  <c r="C199" i="86"/>
  <c r="B199" i="86"/>
  <c r="BA198" i="86"/>
  <c r="AZ198" i="86"/>
  <c r="AY198" i="86"/>
  <c r="AX198" i="86"/>
  <c r="AW198" i="86"/>
  <c r="AV198" i="86"/>
  <c r="AU198" i="86"/>
  <c r="AT198" i="86"/>
  <c r="AS198" i="86"/>
  <c r="AR198" i="86"/>
  <c r="AQ198" i="86"/>
  <c r="AP198" i="86"/>
  <c r="AO198" i="86"/>
  <c r="AN198" i="86"/>
  <c r="AM198" i="86"/>
  <c r="AL198" i="86"/>
  <c r="AK198" i="86"/>
  <c r="AJ198" i="86"/>
  <c r="AI198" i="86"/>
  <c r="AH198" i="86"/>
  <c r="AG198" i="86"/>
  <c r="AF198" i="86"/>
  <c r="AE198" i="86"/>
  <c r="AD198" i="86"/>
  <c r="AC198" i="86"/>
  <c r="AB198" i="86"/>
  <c r="AA198" i="86"/>
  <c r="Z198" i="86"/>
  <c r="Y198" i="86"/>
  <c r="X198" i="86"/>
  <c r="W198" i="86"/>
  <c r="V198" i="86"/>
  <c r="U198" i="86"/>
  <c r="T198" i="86"/>
  <c r="S198" i="86"/>
  <c r="R198" i="86"/>
  <c r="Q198" i="86"/>
  <c r="P198" i="86"/>
  <c r="O198" i="86"/>
  <c r="N198" i="86"/>
  <c r="M198" i="86"/>
  <c r="L198" i="86"/>
  <c r="K198" i="86"/>
  <c r="J198" i="86"/>
  <c r="I198" i="86"/>
  <c r="H198" i="86"/>
  <c r="G198" i="86"/>
  <c r="F198" i="86"/>
  <c r="E198" i="86"/>
  <c r="D198" i="86"/>
  <c r="C198" i="86"/>
  <c r="B198" i="86"/>
  <c r="BA197" i="86"/>
  <c r="AZ197" i="86"/>
  <c r="AY197" i="86"/>
  <c r="AX197" i="86"/>
  <c r="AW197" i="86"/>
  <c r="AV197" i="86"/>
  <c r="AU197" i="86"/>
  <c r="AT197" i="86"/>
  <c r="AS197" i="86"/>
  <c r="AR197" i="86"/>
  <c r="AQ197" i="86"/>
  <c r="AP197" i="86"/>
  <c r="AO197" i="86"/>
  <c r="AN197" i="86"/>
  <c r="AM197" i="86"/>
  <c r="AL197" i="86"/>
  <c r="AK197" i="86"/>
  <c r="AJ197" i="86"/>
  <c r="AI197" i="86"/>
  <c r="AH197" i="86"/>
  <c r="AG197" i="86"/>
  <c r="AF197" i="86"/>
  <c r="AE197" i="86"/>
  <c r="AD197" i="86"/>
  <c r="AC197" i="86"/>
  <c r="AB197" i="86"/>
  <c r="AA197" i="86"/>
  <c r="Z197" i="86"/>
  <c r="Y197" i="86"/>
  <c r="X197" i="86"/>
  <c r="W197" i="86"/>
  <c r="V197" i="86"/>
  <c r="U197" i="86"/>
  <c r="T197" i="86"/>
  <c r="S197" i="86"/>
  <c r="R197" i="86"/>
  <c r="Q197" i="86"/>
  <c r="P197" i="86"/>
  <c r="O197" i="86"/>
  <c r="N197" i="86"/>
  <c r="M197" i="86"/>
  <c r="L197" i="86"/>
  <c r="K197" i="86"/>
  <c r="J197" i="86"/>
  <c r="I197" i="86"/>
  <c r="H197" i="86"/>
  <c r="G197" i="86"/>
  <c r="F197" i="86"/>
  <c r="E197" i="86"/>
  <c r="D197" i="86"/>
  <c r="C197" i="86"/>
  <c r="B197" i="86"/>
  <c r="BA196" i="86"/>
  <c r="AZ196" i="86"/>
  <c r="AY196" i="86"/>
  <c r="AX196" i="86"/>
  <c r="AW196" i="86"/>
  <c r="AV196" i="86"/>
  <c r="AU196" i="86"/>
  <c r="AT196" i="86"/>
  <c r="AS196" i="86"/>
  <c r="AR196" i="86"/>
  <c r="AQ196" i="86"/>
  <c r="AP196" i="86"/>
  <c r="AO196" i="86"/>
  <c r="AN196" i="86"/>
  <c r="AM196" i="86"/>
  <c r="AL196" i="86"/>
  <c r="AK196" i="86"/>
  <c r="AJ196" i="86"/>
  <c r="AI196" i="86"/>
  <c r="AH196" i="86"/>
  <c r="AG196" i="86"/>
  <c r="AF196" i="86"/>
  <c r="AE196" i="86"/>
  <c r="AD196" i="86"/>
  <c r="AC196" i="86"/>
  <c r="AB196" i="86"/>
  <c r="AA196" i="86"/>
  <c r="Z196" i="86"/>
  <c r="Y196" i="86"/>
  <c r="X196" i="86"/>
  <c r="W196" i="86"/>
  <c r="V196" i="86"/>
  <c r="U196" i="86"/>
  <c r="T196" i="86"/>
  <c r="S196" i="86"/>
  <c r="R196" i="86"/>
  <c r="Q196" i="86"/>
  <c r="P196" i="86"/>
  <c r="O196" i="86"/>
  <c r="N196" i="86"/>
  <c r="M196" i="86"/>
  <c r="L196" i="86"/>
  <c r="K196" i="86"/>
  <c r="J196" i="86"/>
  <c r="I196" i="86"/>
  <c r="H196" i="86"/>
  <c r="G196" i="86"/>
  <c r="F196" i="86"/>
  <c r="E196" i="86"/>
  <c r="D196" i="86"/>
  <c r="C196" i="86"/>
  <c r="B196" i="86"/>
  <c r="BA195" i="86"/>
  <c r="AZ195" i="86"/>
  <c r="AY195" i="86"/>
  <c r="AX195" i="86"/>
  <c r="AW195" i="86"/>
  <c r="AV195" i="86"/>
  <c r="AU195" i="86"/>
  <c r="AT195" i="86"/>
  <c r="AS195" i="86"/>
  <c r="AR195" i="86"/>
  <c r="AQ195" i="86"/>
  <c r="AP195" i="86"/>
  <c r="AO195" i="86"/>
  <c r="AN195" i="86"/>
  <c r="AM195" i="86"/>
  <c r="AL195" i="86"/>
  <c r="AK195" i="86"/>
  <c r="AJ195" i="86"/>
  <c r="AI195" i="86"/>
  <c r="AH195" i="86"/>
  <c r="AG195" i="86"/>
  <c r="AF195" i="86"/>
  <c r="AE195" i="86"/>
  <c r="AD195" i="86"/>
  <c r="AC195" i="86"/>
  <c r="AB195" i="86"/>
  <c r="AA195" i="86"/>
  <c r="Z195" i="86"/>
  <c r="Y195" i="86"/>
  <c r="X195" i="86"/>
  <c r="W195" i="86"/>
  <c r="V195" i="86"/>
  <c r="U195" i="86"/>
  <c r="T195" i="86"/>
  <c r="S195" i="86"/>
  <c r="R195" i="86"/>
  <c r="Q195" i="86"/>
  <c r="P195" i="86"/>
  <c r="O195" i="86"/>
  <c r="N195" i="86"/>
  <c r="M195" i="86"/>
  <c r="L195" i="86"/>
  <c r="K195" i="86"/>
  <c r="J195" i="86"/>
  <c r="I195" i="86"/>
  <c r="H195" i="86"/>
  <c r="G195" i="86"/>
  <c r="F195" i="86"/>
  <c r="E195" i="86"/>
  <c r="D195" i="86"/>
  <c r="C195" i="86"/>
  <c r="B195" i="86"/>
  <c r="BA194" i="86"/>
  <c r="AZ194" i="86"/>
  <c r="AY194" i="86"/>
  <c r="AX194" i="86"/>
  <c r="AW194" i="86"/>
  <c r="AV194" i="86"/>
  <c r="AU194" i="86"/>
  <c r="AT194" i="86"/>
  <c r="AS194" i="86"/>
  <c r="AR194" i="86"/>
  <c r="AQ194" i="86"/>
  <c r="AP194" i="86"/>
  <c r="AO194" i="86"/>
  <c r="AN194" i="86"/>
  <c r="AM194" i="86"/>
  <c r="AL194" i="86"/>
  <c r="AK194" i="86"/>
  <c r="AJ194" i="86"/>
  <c r="AI194" i="86"/>
  <c r="AH194" i="86"/>
  <c r="AG194" i="86"/>
  <c r="AF194" i="86"/>
  <c r="AE194" i="86"/>
  <c r="AD194" i="86"/>
  <c r="AC194" i="86"/>
  <c r="AB194" i="86"/>
  <c r="AA194" i="86"/>
  <c r="Z194" i="86"/>
  <c r="Y194" i="86"/>
  <c r="X194" i="86"/>
  <c r="W194" i="86"/>
  <c r="V194" i="86"/>
  <c r="U194" i="86"/>
  <c r="T194" i="86"/>
  <c r="S194" i="86"/>
  <c r="R194" i="86"/>
  <c r="Q194" i="86"/>
  <c r="P194" i="86"/>
  <c r="O194" i="86"/>
  <c r="N194" i="86"/>
  <c r="M194" i="86"/>
  <c r="L194" i="86"/>
  <c r="K194" i="86"/>
  <c r="J194" i="86"/>
  <c r="I194" i="86"/>
  <c r="H194" i="86"/>
  <c r="G194" i="86"/>
  <c r="F194" i="86"/>
  <c r="E194" i="86"/>
  <c r="D194" i="86"/>
  <c r="C194" i="86"/>
  <c r="B194" i="86"/>
  <c r="BA193" i="86"/>
  <c r="AZ193" i="86"/>
  <c r="AY193" i="86"/>
  <c r="AX193" i="86"/>
  <c r="AW193" i="86"/>
  <c r="AV193" i="86"/>
  <c r="AU193" i="86"/>
  <c r="AT193" i="86"/>
  <c r="AS193" i="86"/>
  <c r="AR193" i="86"/>
  <c r="AQ193" i="86"/>
  <c r="AP193" i="86"/>
  <c r="AO193" i="86"/>
  <c r="AN193" i="86"/>
  <c r="AM193" i="86"/>
  <c r="AL193" i="86"/>
  <c r="AK193" i="86"/>
  <c r="AJ193" i="86"/>
  <c r="AI193" i="86"/>
  <c r="AH193" i="86"/>
  <c r="AG193" i="86"/>
  <c r="AF193" i="86"/>
  <c r="AE193" i="86"/>
  <c r="AD193" i="86"/>
  <c r="AC193" i="86"/>
  <c r="AB193" i="86"/>
  <c r="AA193" i="86"/>
  <c r="Z193" i="86"/>
  <c r="Y193" i="86"/>
  <c r="X193" i="86"/>
  <c r="W193" i="86"/>
  <c r="V193" i="86"/>
  <c r="U193" i="86"/>
  <c r="T193" i="86"/>
  <c r="S193" i="86"/>
  <c r="R193" i="86"/>
  <c r="Q193" i="86"/>
  <c r="P193" i="86"/>
  <c r="O193" i="86"/>
  <c r="N193" i="86"/>
  <c r="M193" i="86"/>
  <c r="L193" i="86"/>
  <c r="K193" i="86"/>
  <c r="J193" i="86"/>
  <c r="I193" i="86"/>
  <c r="H193" i="86"/>
  <c r="G193" i="86"/>
  <c r="F193" i="86"/>
  <c r="E193" i="86"/>
  <c r="D193" i="86"/>
  <c r="C193" i="86"/>
  <c r="B193" i="86"/>
  <c r="BA192" i="86"/>
  <c r="AZ192" i="86"/>
  <c r="AY192" i="86"/>
  <c r="AX192" i="86"/>
  <c r="AW192" i="86"/>
  <c r="AV192" i="86"/>
  <c r="AU192" i="86"/>
  <c r="AT192" i="86"/>
  <c r="AS192" i="86"/>
  <c r="AR192" i="86"/>
  <c r="AQ192" i="86"/>
  <c r="AP192" i="86"/>
  <c r="AO192" i="86"/>
  <c r="AN192" i="86"/>
  <c r="AM192" i="86"/>
  <c r="AL192" i="86"/>
  <c r="AK192" i="86"/>
  <c r="AJ192" i="86"/>
  <c r="AI192" i="86"/>
  <c r="AH192" i="86"/>
  <c r="AG192" i="86"/>
  <c r="AF192" i="86"/>
  <c r="AE192" i="86"/>
  <c r="AD192" i="86"/>
  <c r="AC192" i="86"/>
  <c r="AB192" i="86"/>
  <c r="AA192" i="86"/>
  <c r="Z192" i="86"/>
  <c r="Y192" i="86"/>
  <c r="X192" i="86"/>
  <c r="W192" i="86"/>
  <c r="V192" i="86"/>
  <c r="U192" i="86"/>
  <c r="T192" i="86"/>
  <c r="S192" i="86"/>
  <c r="R192" i="86"/>
  <c r="Q192" i="86"/>
  <c r="P192" i="86"/>
  <c r="O192" i="86"/>
  <c r="N192" i="86"/>
  <c r="M192" i="86"/>
  <c r="L192" i="86"/>
  <c r="K192" i="86"/>
  <c r="J192" i="86"/>
  <c r="I192" i="86"/>
  <c r="H192" i="86"/>
  <c r="G192" i="86"/>
  <c r="F192" i="86"/>
  <c r="E192" i="86"/>
  <c r="D192" i="86"/>
  <c r="C192" i="86"/>
  <c r="B192" i="86"/>
  <c r="BA191" i="86"/>
  <c r="AZ191" i="86"/>
  <c r="AY191" i="86"/>
  <c r="AX191" i="86"/>
  <c r="AW191" i="86"/>
  <c r="AV191" i="86"/>
  <c r="AU191" i="86"/>
  <c r="AT191" i="86"/>
  <c r="AS191" i="86"/>
  <c r="AR191" i="86"/>
  <c r="AQ191" i="86"/>
  <c r="AP191" i="86"/>
  <c r="AO191" i="86"/>
  <c r="AN191" i="86"/>
  <c r="AM191" i="86"/>
  <c r="AL191" i="86"/>
  <c r="AK191" i="86"/>
  <c r="AJ191" i="86"/>
  <c r="AI191" i="86"/>
  <c r="AH191" i="86"/>
  <c r="AG191" i="86"/>
  <c r="AF191" i="86"/>
  <c r="AE191" i="86"/>
  <c r="AD191" i="86"/>
  <c r="AC191" i="86"/>
  <c r="AB191" i="86"/>
  <c r="AA191" i="86"/>
  <c r="Z191" i="86"/>
  <c r="Y191" i="86"/>
  <c r="X191" i="86"/>
  <c r="W191" i="86"/>
  <c r="V191" i="86"/>
  <c r="U191" i="86"/>
  <c r="T191" i="86"/>
  <c r="S191" i="86"/>
  <c r="R191" i="86"/>
  <c r="Q191" i="86"/>
  <c r="P191" i="86"/>
  <c r="O191" i="86"/>
  <c r="N191" i="86"/>
  <c r="M191" i="86"/>
  <c r="L191" i="86"/>
  <c r="K191" i="86"/>
  <c r="J191" i="86"/>
  <c r="I191" i="86"/>
  <c r="H191" i="86"/>
  <c r="G191" i="86"/>
  <c r="F191" i="86"/>
  <c r="E191" i="86"/>
  <c r="D191" i="86"/>
  <c r="C191" i="86"/>
  <c r="B191" i="86"/>
  <c r="BA190" i="86"/>
  <c r="AZ190" i="86"/>
  <c r="AY190" i="86"/>
  <c r="AX190" i="86"/>
  <c r="AW190" i="86"/>
  <c r="AV190" i="86"/>
  <c r="AU190" i="86"/>
  <c r="AT190" i="86"/>
  <c r="AS190" i="86"/>
  <c r="AR190" i="86"/>
  <c r="AQ190" i="86"/>
  <c r="AP190" i="86"/>
  <c r="AO190" i="86"/>
  <c r="AN190" i="86"/>
  <c r="AM190" i="86"/>
  <c r="AL190" i="86"/>
  <c r="AK190" i="86"/>
  <c r="AJ190" i="86"/>
  <c r="AI190" i="86"/>
  <c r="AH190" i="86"/>
  <c r="AG190" i="86"/>
  <c r="AF190" i="86"/>
  <c r="AE190" i="86"/>
  <c r="AD190" i="86"/>
  <c r="AC190" i="86"/>
  <c r="AB190" i="86"/>
  <c r="AA190" i="86"/>
  <c r="Z190" i="86"/>
  <c r="Y190" i="86"/>
  <c r="X190" i="86"/>
  <c r="W190" i="86"/>
  <c r="V190" i="86"/>
  <c r="U190" i="86"/>
  <c r="T190" i="86"/>
  <c r="S190" i="86"/>
  <c r="R190" i="86"/>
  <c r="Q190" i="86"/>
  <c r="P190" i="86"/>
  <c r="O190" i="86"/>
  <c r="N190" i="86"/>
  <c r="M190" i="86"/>
  <c r="L190" i="86"/>
  <c r="K190" i="86"/>
  <c r="J190" i="86"/>
  <c r="I190" i="86"/>
  <c r="H190" i="86"/>
  <c r="G190" i="86"/>
  <c r="F190" i="86"/>
  <c r="E190" i="86"/>
  <c r="D190" i="86"/>
  <c r="C190" i="86"/>
  <c r="B190" i="86"/>
  <c r="BA189" i="86"/>
  <c r="AZ189" i="86"/>
  <c r="AY189" i="86"/>
  <c r="AX189" i="86"/>
  <c r="AW189" i="86"/>
  <c r="AV189" i="86"/>
  <c r="AU189" i="86"/>
  <c r="AT189" i="86"/>
  <c r="AS189" i="86"/>
  <c r="AR189" i="86"/>
  <c r="AQ189" i="86"/>
  <c r="AP189" i="86"/>
  <c r="AO189" i="86"/>
  <c r="AN189" i="86"/>
  <c r="AM189" i="86"/>
  <c r="AL189" i="86"/>
  <c r="AK189" i="86"/>
  <c r="AJ189" i="86"/>
  <c r="AI189" i="86"/>
  <c r="AH189" i="86"/>
  <c r="AG189" i="86"/>
  <c r="AF189" i="86"/>
  <c r="AE189" i="86"/>
  <c r="AD189" i="86"/>
  <c r="AC189" i="86"/>
  <c r="AB189" i="86"/>
  <c r="AA189" i="86"/>
  <c r="Z189" i="86"/>
  <c r="Y189" i="86"/>
  <c r="X189" i="86"/>
  <c r="W189" i="86"/>
  <c r="V189" i="86"/>
  <c r="U189" i="86"/>
  <c r="T189" i="86"/>
  <c r="S189" i="86"/>
  <c r="R189" i="86"/>
  <c r="Q189" i="86"/>
  <c r="P189" i="86"/>
  <c r="O189" i="86"/>
  <c r="N189" i="86"/>
  <c r="M189" i="86"/>
  <c r="L189" i="86"/>
  <c r="K189" i="86"/>
  <c r="J189" i="86"/>
  <c r="I189" i="86"/>
  <c r="H189" i="86"/>
  <c r="G189" i="86"/>
  <c r="F189" i="86"/>
  <c r="E189" i="86"/>
  <c r="D189" i="86"/>
  <c r="C189" i="86"/>
  <c r="B189" i="86"/>
  <c r="BA188" i="86"/>
  <c r="AZ188" i="86"/>
  <c r="AY188" i="86"/>
  <c r="AX188" i="86"/>
  <c r="AW188" i="86"/>
  <c r="AV188" i="86"/>
  <c r="AU188" i="86"/>
  <c r="AT188" i="86"/>
  <c r="AS188" i="86"/>
  <c r="AR188" i="86"/>
  <c r="AQ188" i="86"/>
  <c r="AP188" i="86"/>
  <c r="AO188" i="86"/>
  <c r="AN188" i="86"/>
  <c r="AM188" i="86"/>
  <c r="AL188" i="86"/>
  <c r="AK188" i="86"/>
  <c r="AJ188" i="86"/>
  <c r="AI188" i="86"/>
  <c r="AH188" i="86"/>
  <c r="AG188" i="86"/>
  <c r="AF188" i="86"/>
  <c r="AE188" i="86"/>
  <c r="AD188" i="86"/>
  <c r="AC188" i="86"/>
  <c r="AB188" i="86"/>
  <c r="AA188" i="86"/>
  <c r="Z188" i="86"/>
  <c r="Y188" i="86"/>
  <c r="X188" i="86"/>
  <c r="W188" i="86"/>
  <c r="V188" i="86"/>
  <c r="U188" i="86"/>
  <c r="T188" i="86"/>
  <c r="S188" i="86"/>
  <c r="R188" i="86"/>
  <c r="Q188" i="86"/>
  <c r="P188" i="86"/>
  <c r="O188" i="86"/>
  <c r="N188" i="86"/>
  <c r="M188" i="86"/>
  <c r="L188" i="86"/>
  <c r="K188" i="86"/>
  <c r="J188" i="86"/>
  <c r="I188" i="86"/>
  <c r="H188" i="86"/>
  <c r="G188" i="86"/>
  <c r="F188" i="86"/>
  <c r="E188" i="86"/>
  <c r="D188" i="86"/>
  <c r="C188" i="86"/>
  <c r="B188" i="86"/>
  <c r="BA187" i="86"/>
  <c r="AZ187" i="86"/>
  <c r="AY187" i="86"/>
  <c r="AX187" i="86"/>
  <c r="AW187" i="86"/>
  <c r="AV187" i="86"/>
  <c r="AU187" i="86"/>
  <c r="AT187" i="86"/>
  <c r="AS187" i="86"/>
  <c r="AR187" i="86"/>
  <c r="AQ187" i="86"/>
  <c r="AP187" i="86"/>
  <c r="AO187" i="86"/>
  <c r="AN187" i="86"/>
  <c r="AM187" i="86"/>
  <c r="AL187" i="86"/>
  <c r="AK187" i="86"/>
  <c r="AJ187" i="86"/>
  <c r="AI187" i="86"/>
  <c r="AH187" i="86"/>
  <c r="AG187" i="86"/>
  <c r="AF187" i="86"/>
  <c r="AE187" i="86"/>
  <c r="AD187" i="86"/>
  <c r="AC187" i="86"/>
  <c r="AB187" i="86"/>
  <c r="AA187" i="86"/>
  <c r="Z187" i="86"/>
  <c r="Y187" i="86"/>
  <c r="X187" i="86"/>
  <c r="W187" i="86"/>
  <c r="V187" i="86"/>
  <c r="U187" i="86"/>
  <c r="T187" i="86"/>
  <c r="S187" i="86"/>
  <c r="R187" i="86"/>
  <c r="Q187" i="86"/>
  <c r="P187" i="86"/>
  <c r="O187" i="86"/>
  <c r="N187" i="86"/>
  <c r="M187" i="86"/>
  <c r="L187" i="86"/>
  <c r="K187" i="86"/>
  <c r="J187" i="86"/>
  <c r="I187" i="86"/>
  <c r="H187" i="86"/>
  <c r="G187" i="86"/>
  <c r="F187" i="86"/>
  <c r="E187" i="86"/>
  <c r="D187" i="86"/>
  <c r="C187" i="86"/>
  <c r="B187" i="86"/>
  <c r="BA186" i="86"/>
  <c r="AZ186" i="86"/>
  <c r="AY186" i="86"/>
  <c r="AX186" i="86"/>
  <c r="AW186" i="86"/>
  <c r="AV186" i="86"/>
  <c r="AU186" i="86"/>
  <c r="AT186" i="86"/>
  <c r="AS186" i="86"/>
  <c r="AR186" i="86"/>
  <c r="AQ186" i="86"/>
  <c r="AP186" i="86"/>
  <c r="AO186" i="86"/>
  <c r="AN186" i="86"/>
  <c r="AM186" i="86"/>
  <c r="AL186" i="86"/>
  <c r="AK186" i="86"/>
  <c r="AJ186" i="86"/>
  <c r="AI186" i="86"/>
  <c r="AH186" i="86"/>
  <c r="AG186" i="86"/>
  <c r="AF186" i="86"/>
  <c r="AE186" i="86"/>
  <c r="AD186" i="86"/>
  <c r="AC186" i="86"/>
  <c r="AB186" i="86"/>
  <c r="AA186" i="86"/>
  <c r="Z186" i="86"/>
  <c r="Y186" i="86"/>
  <c r="X186" i="86"/>
  <c r="W186" i="86"/>
  <c r="V186" i="86"/>
  <c r="U186" i="86"/>
  <c r="T186" i="86"/>
  <c r="S186" i="86"/>
  <c r="R186" i="86"/>
  <c r="Q186" i="86"/>
  <c r="P186" i="86"/>
  <c r="O186" i="86"/>
  <c r="N186" i="86"/>
  <c r="M186" i="86"/>
  <c r="L186" i="86"/>
  <c r="K186" i="86"/>
  <c r="J186" i="86"/>
  <c r="I186" i="86"/>
  <c r="H186" i="86"/>
  <c r="G186" i="86"/>
  <c r="F186" i="86"/>
  <c r="E186" i="86"/>
  <c r="D186" i="86"/>
  <c r="C186" i="86"/>
  <c r="B186" i="86"/>
  <c r="BA185" i="86"/>
  <c r="AZ185" i="86"/>
  <c r="AY185" i="86"/>
  <c r="AX185" i="86"/>
  <c r="AW185" i="86"/>
  <c r="AV185" i="86"/>
  <c r="AU185" i="86"/>
  <c r="AT185" i="86"/>
  <c r="AS185" i="86"/>
  <c r="AR185" i="86"/>
  <c r="AQ185" i="86"/>
  <c r="AP185" i="86"/>
  <c r="AO185" i="86"/>
  <c r="AN185" i="86"/>
  <c r="AM185" i="86"/>
  <c r="AL185" i="86"/>
  <c r="AK185" i="86"/>
  <c r="AJ185" i="86"/>
  <c r="AI185" i="86"/>
  <c r="AH185" i="86"/>
  <c r="AG185" i="86"/>
  <c r="AF185" i="86"/>
  <c r="AE185" i="86"/>
  <c r="AD185" i="86"/>
  <c r="AC185" i="86"/>
  <c r="AB185" i="86"/>
  <c r="AA185" i="86"/>
  <c r="Z185" i="86"/>
  <c r="Y185" i="86"/>
  <c r="X185" i="86"/>
  <c r="W185" i="86"/>
  <c r="V185" i="86"/>
  <c r="U185" i="86"/>
  <c r="T185" i="86"/>
  <c r="S185" i="86"/>
  <c r="R185" i="86"/>
  <c r="Q185" i="86"/>
  <c r="P185" i="86"/>
  <c r="O185" i="86"/>
  <c r="N185" i="86"/>
  <c r="M185" i="86"/>
  <c r="L185" i="86"/>
  <c r="K185" i="86"/>
  <c r="J185" i="86"/>
  <c r="I185" i="86"/>
  <c r="H185" i="86"/>
  <c r="G185" i="86"/>
  <c r="F185" i="86"/>
  <c r="E185" i="86"/>
  <c r="D185" i="86"/>
  <c r="C185" i="86"/>
  <c r="B185" i="86"/>
  <c r="BA184" i="86"/>
  <c r="AZ184" i="86"/>
  <c r="AY184" i="86"/>
  <c r="AX184" i="86"/>
  <c r="AW184" i="86"/>
  <c r="AV184" i="86"/>
  <c r="AU184" i="86"/>
  <c r="AT184" i="86"/>
  <c r="AS184" i="86"/>
  <c r="AR184" i="86"/>
  <c r="AQ184" i="86"/>
  <c r="AP184" i="86"/>
  <c r="AO184" i="86"/>
  <c r="AN184" i="86"/>
  <c r="AM184" i="86"/>
  <c r="AL184" i="86"/>
  <c r="AK184" i="86"/>
  <c r="AJ184" i="86"/>
  <c r="AI184" i="86"/>
  <c r="AH184" i="86"/>
  <c r="AG184" i="86"/>
  <c r="AF184" i="86"/>
  <c r="AE184" i="86"/>
  <c r="AD184" i="86"/>
  <c r="AC184" i="86"/>
  <c r="AB184" i="86"/>
  <c r="AA184" i="86"/>
  <c r="Z184" i="86"/>
  <c r="Y184" i="86"/>
  <c r="X184" i="86"/>
  <c r="W184" i="86"/>
  <c r="V184" i="86"/>
  <c r="U184" i="86"/>
  <c r="T184" i="86"/>
  <c r="S184" i="86"/>
  <c r="R184" i="86"/>
  <c r="Q184" i="86"/>
  <c r="P184" i="86"/>
  <c r="O184" i="86"/>
  <c r="N184" i="86"/>
  <c r="M184" i="86"/>
  <c r="L184" i="86"/>
  <c r="K184" i="86"/>
  <c r="J184" i="86"/>
  <c r="I184" i="86"/>
  <c r="H184" i="86"/>
  <c r="G184" i="86"/>
  <c r="F184" i="86"/>
  <c r="E184" i="86"/>
  <c r="D184" i="86"/>
  <c r="C184" i="86"/>
  <c r="B184" i="86"/>
  <c r="BA183" i="86"/>
  <c r="AZ183" i="86"/>
  <c r="AY183" i="86"/>
  <c r="AX183" i="86"/>
  <c r="AW183" i="86"/>
  <c r="AV183" i="86"/>
  <c r="AU183" i="86"/>
  <c r="AT183" i="86"/>
  <c r="AS183" i="86"/>
  <c r="AR183" i="86"/>
  <c r="AQ183" i="86"/>
  <c r="AP183" i="86"/>
  <c r="AO183" i="86"/>
  <c r="AN183" i="86"/>
  <c r="AM183" i="86"/>
  <c r="AL183" i="86"/>
  <c r="AK183" i="86"/>
  <c r="AJ183" i="86"/>
  <c r="AI183" i="86"/>
  <c r="AH183" i="86"/>
  <c r="AG183" i="86"/>
  <c r="AF183" i="86"/>
  <c r="AE183" i="86"/>
  <c r="AD183" i="86"/>
  <c r="AC183" i="86"/>
  <c r="AB183" i="86"/>
  <c r="AA183" i="86"/>
  <c r="Z183" i="86"/>
  <c r="Y183" i="86"/>
  <c r="X183" i="86"/>
  <c r="W183" i="86"/>
  <c r="V183" i="86"/>
  <c r="U183" i="86"/>
  <c r="T183" i="86"/>
  <c r="S183" i="86"/>
  <c r="R183" i="86"/>
  <c r="Q183" i="86"/>
  <c r="P183" i="86"/>
  <c r="O183" i="86"/>
  <c r="N183" i="86"/>
  <c r="M183" i="86"/>
  <c r="L183" i="86"/>
  <c r="K183" i="86"/>
  <c r="J183" i="86"/>
  <c r="I183" i="86"/>
  <c r="H183" i="86"/>
  <c r="G183" i="86"/>
  <c r="F183" i="86"/>
  <c r="E183" i="86"/>
  <c r="D183" i="86"/>
  <c r="C183" i="86"/>
  <c r="B183" i="86"/>
  <c r="BA182" i="86"/>
  <c r="AZ182" i="86"/>
  <c r="AY182" i="86"/>
  <c r="AX182" i="86"/>
  <c r="AW182" i="86"/>
  <c r="AV182" i="86"/>
  <c r="AU182" i="86"/>
  <c r="AT182" i="86"/>
  <c r="AS182" i="86"/>
  <c r="AR182" i="86"/>
  <c r="AQ182" i="86"/>
  <c r="AP182" i="86"/>
  <c r="AO182" i="86"/>
  <c r="AN182" i="86"/>
  <c r="AM182" i="86"/>
  <c r="AL182" i="86"/>
  <c r="AK182" i="86"/>
  <c r="AJ182" i="86"/>
  <c r="AI182" i="86"/>
  <c r="AH182" i="86"/>
  <c r="AG182" i="86"/>
  <c r="AF182" i="86"/>
  <c r="AE182" i="86"/>
  <c r="AD182" i="86"/>
  <c r="AC182" i="86"/>
  <c r="AB182" i="86"/>
  <c r="AA182" i="86"/>
  <c r="Z182" i="86"/>
  <c r="Y182" i="86"/>
  <c r="X182" i="86"/>
  <c r="W182" i="86"/>
  <c r="V182" i="86"/>
  <c r="U182" i="86"/>
  <c r="T182" i="86"/>
  <c r="S182" i="86"/>
  <c r="R182" i="86"/>
  <c r="Q182" i="86"/>
  <c r="P182" i="86"/>
  <c r="O182" i="86"/>
  <c r="N182" i="86"/>
  <c r="M182" i="86"/>
  <c r="L182" i="86"/>
  <c r="K182" i="86"/>
  <c r="J182" i="86"/>
  <c r="I182" i="86"/>
  <c r="H182" i="86"/>
  <c r="G182" i="86"/>
  <c r="F182" i="86"/>
  <c r="E182" i="86"/>
  <c r="D182" i="86"/>
  <c r="C182" i="86"/>
  <c r="B182" i="86"/>
  <c r="BA181" i="86"/>
  <c r="AZ181" i="86"/>
  <c r="AY181" i="86"/>
  <c r="AX181" i="86"/>
  <c r="AW181" i="86"/>
  <c r="AV181" i="86"/>
  <c r="AU181" i="86"/>
  <c r="AT181" i="86"/>
  <c r="AS181" i="86"/>
  <c r="AR181" i="86"/>
  <c r="AQ181" i="86"/>
  <c r="AP181" i="86"/>
  <c r="AO181" i="86"/>
  <c r="AN181" i="86"/>
  <c r="AM181" i="86"/>
  <c r="AL181" i="86"/>
  <c r="AK181" i="86"/>
  <c r="AJ181" i="86"/>
  <c r="AI181" i="86"/>
  <c r="AH181" i="86"/>
  <c r="AG181" i="86"/>
  <c r="AF181" i="86"/>
  <c r="AE181" i="86"/>
  <c r="AD181" i="86"/>
  <c r="AC181" i="86"/>
  <c r="AB181" i="86"/>
  <c r="AA181" i="86"/>
  <c r="Z181" i="86"/>
  <c r="Y181" i="86"/>
  <c r="X181" i="86"/>
  <c r="W181" i="86"/>
  <c r="V181" i="86"/>
  <c r="U181" i="86"/>
  <c r="T181" i="86"/>
  <c r="S181" i="86"/>
  <c r="R181" i="86"/>
  <c r="Q181" i="86"/>
  <c r="P181" i="86"/>
  <c r="O181" i="86"/>
  <c r="N181" i="86"/>
  <c r="M181" i="86"/>
  <c r="L181" i="86"/>
  <c r="K181" i="86"/>
  <c r="J181" i="86"/>
  <c r="I181" i="86"/>
  <c r="H181" i="86"/>
  <c r="G181" i="86"/>
  <c r="F181" i="86"/>
  <c r="E181" i="86"/>
  <c r="D181" i="86"/>
  <c r="C181" i="86"/>
  <c r="B181" i="86"/>
  <c r="BA180" i="86"/>
  <c r="AZ180" i="86"/>
  <c r="AY180" i="86"/>
  <c r="AX180" i="86"/>
  <c r="AW180" i="86"/>
  <c r="AV180" i="86"/>
  <c r="AU180" i="86"/>
  <c r="AT180" i="86"/>
  <c r="AS180" i="86"/>
  <c r="AR180" i="86"/>
  <c r="AQ180" i="86"/>
  <c r="AP180" i="86"/>
  <c r="AO180" i="86"/>
  <c r="AN180" i="86"/>
  <c r="AM180" i="86"/>
  <c r="AL180" i="86"/>
  <c r="AK180" i="86"/>
  <c r="AJ180" i="86"/>
  <c r="AI180" i="86"/>
  <c r="AH180" i="86"/>
  <c r="AG180" i="86"/>
  <c r="AF180" i="86"/>
  <c r="AE180" i="86"/>
  <c r="AD180" i="86"/>
  <c r="AC180" i="86"/>
  <c r="AB180" i="86"/>
  <c r="AA180" i="86"/>
  <c r="Z180" i="86"/>
  <c r="Y180" i="86"/>
  <c r="X180" i="86"/>
  <c r="W180" i="86"/>
  <c r="V180" i="86"/>
  <c r="U180" i="86"/>
  <c r="T180" i="86"/>
  <c r="S180" i="86"/>
  <c r="R180" i="86"/>
  <c r="Q180" i="86"/>
  <c r="P180" i="86"/>
  <c r="O180" i="86"/>
  <c r="N180" i="86"/>
  <c r="M180" i="86"/>
  <c r="L180" i="86"/>
  <c r="K180" i="86"/>
  <c r="J180" i="86"/>
  <c r="I180" i="86"/>
  <c r="H180" i="86"/>
  <c r="G180" i="86"/>
  <c r="F180" i="86"/>
  <c r="E180" i="86"/>
  <c r="D180" i="86"/>
  <c r="C180" i="86"/>
  <c r="B180" i="86"/>
  <c r="BA179" i="86"/>
  <c r="AZ179" i="86"/>
  <c r="AY179" i="86"/>
  <c r="AX179" i="86"/>
  <c r="AW179" i="86"/>
  <c r="AV179" i="86"/>
  <c r="AU179" i="86"/>
  <c r="AT179" i="86"/>
  <c r="AS179" i="86"/>
  <c r="AR179" i="86"/>
  <c r="AQ179" i="86"/>
  <c r="AP179" i="86"/>
  <c r="AO179" i="86"/>
  <c r="AN179" i="86"/>
  <c r="AM179" i="86"/>
  <c r="AL179" i="86"/>
  <c r="AK179" i="86"/>
  <c r="AJ179" i="86"/>
  <c r="AI179" i="86"/>
  <c r="AH179" i="86"/>
  <c r="AG179" i="86"/>
  <c r="AF179" i="86"/>
  <c r="AE179" i="86"/>
  <c r="AD179" i="86"/>
  <c r="AC179" i="86"/>
  <c r="AB179" i="86"/>
  <c r="AA179" i="86"/>
  <c r="Z179" i="86"/>
  <c r="Y179" i="86"/>
  <c r="X179" i="86"/>
  <c r="W179" i="86"/>
  <c r="V179" i="86"/>
  <c r="U179" i="86"/>
  <c r="T179" i="86"/>
  <c r="S179" i="86"/>
  <c r="R179" i="86"/>
  <c r="Q179" i="86"/>
  <c r="P179" i="86"/>
  <c r="O179" i="86"/>
  <c r="N179" i="86"/>
  <c r="M179" i="86"/>
  <c r="L179" i="86"/>
  <c r="K179" i="86"/>
  <c r="J179" i="86"/>
  <c r="I179" i="86"/>
  <c r="H179" i="86"/>
  <c r="G179" i="86"/>
  <c r="F179" i="86"/>
  <c r="E179" i="86"/>
  <c r="D179" i="86"/>
  <c r="C179" i="86"/>
  <c r="B179" i="86"/>
  <c r="BA178" i="86"/>
  <c r="AZ178" i="86"/>
  <c r="AY178" i="86"/>
  <c r="AX178" i="86"/>
  <c r="AW178" i="86"/>
  <c r="AV178" i="86"/>
  <c r="AU178" i="86"/>
  <c r="AT178" i="86"/>
  <c r="AS178" i="86"/>
  <c r="AR178" i="86"/>
  <c r="AQ178" i="86"/>
  <c r="AP178" i="86"/>
  <c r="AO178" i="86"/>
  <c r="AN178" i="86"/>
  <c r="AM178" i="86"/>
  <c r="AL178" i="86"/>
  <c r="AK178" i="86"/>
  <c r="AJ178" i="86"/>
  <c r="AI178" i="86"/>
  <c r="AH178" i="86"/>
  <c r="AG178" i="86"/>
  <c r="AF178" i="86"/>
  <c r="AE178" i="86"/>
  <c r="AD178" i="86"/>
  <c r="AC178" i="86"/>
  <c r="AB178" i="86"/>
  <c r="AA178" i="86"/>
  <c r="Z178" i="86"/>
  <c r="Y178" i="86"/>
  <c r="X178" i="86"/>
  <c r="W178" i="86"/>
  <c r="V178" i="86"/>
  <c r="U178" i="86"/>
  <c r="T178" i="86"/>
  <c r="S178" i="86"/>
  <c r="R178" i="86"/>
  <c r="Q178" i="86"/>
  <c r="P178" i="86"/>
  <c r="O178" i="86"/>
  <c r="N178" i="86"/>
  <c r="M178" i="86"/>
  <c r="L178" i="86"/>
  <c r="K178" i="86"/>
  <c r="J178" i="86"/>
  <c r="I178" i="86"/>
  <c r="H178" i="86"/>
  <c r="G178" i="86"/>
  <c r="F178" i="86"/>
  <c r="E178" i="86"/>
  <c r="D178" i="86"/>
  <c r="C178" i="86"/>
  <c r="B178" i="86"/>
  <c r="BA177" i="86"/>
  <c r="AZ177" i="86"/>
  <c r="AY177" i="86"/>
  <c r="AX177" i="86"/>
  <c r="AW177" i="86"/>
  <c r="AV177" i="86"/>
  <c r="AU177" i="86"/>
  <c r="AT177" i="86"/>
  <c r="AS177" i="86"/>
  <c r="AR177" i="86"/>
  <c r="AQ177" i="86"/>
  <c r="AP177" i="86"/>
  <c r="AO177" i="86"/>
  <c r="AN177" i="86"/>
  <c r="AM177" i="86"/>
  <c r="AL177" i="86"/>
  <c r="AK177" i="86"/>
  <c r="AJ177" i="86"/>
  <c r="AI177" i="86"/>
  <c r="AH177" i="86"/>
  <c r="AG177" i="86"/>
  <c r="AF177" i="86"/>
  <c r="AE177" i="86"/>
  <c r="AD177" i="86"/>
  <c r="AC177" i="86"/>
  <c r="AB177" i="86"/>
  <c r="AA177" i="86"/>
  <c r="Z177" i="86"/>
  <c r="Y177" i="86"/>
  <c r="X177" i="86"/>
  <c r="W177" i="86"/>
  <c r="V177" i="86"/>
  <c r="U177" i="86"/>
  <c r="T177" i="86"/>
  <c r="S177" i="86"/>
  <c r="R177" i="86"/>
  <c r="Q177" i="86"/>
  <c r="P177" i="86"/>
  <c r="O177" i="86"/>
  <c r="N177" i="86"/>
  <c r="M177" i="86"/>
  <c r="L177" i="86"/>
  <c r="K177" i="86"/>
  <c r="J177" i="86"/>
  <c r="I177" i="86"/>
  <c r="H177" i="86"/>
  <c r="G177" i="86"/>
  <c r="F177" i="86"/>
  <c r="E177" i="86"/>
  <c r="D177" i="86"/>
  <c r="C177" i="86"/>
  <c r="B177" i="86"/>
  <c r="BA176" i="86"/>
  <c r="AZ176" i="86"/>
  <c r="AY176" i="86"/>
  <c r="AX176" i="86"/>
  <c r="AW176" i="86"/>
  <c r="AV176" i="86"/>
  <c r="AU176" i="86"/>
  <c r="AT176" i="86"/>
  <c r="AS176" i="86"/>
  <c r="AR176" i="86"/>
  <c r="AQ176" i="86"/>
  <c r="AP176" i="86"/>
  <c r="AO176" i="86"/>
  <c r="AN176" i="86"/>
  <c r="AM176" i="86"/>
  <c r="AL176" i="86"/>
  <c r="AK176" i="86"/>
  <c r="AJ176" i="86"/>
  <c r="AI176" i="86"/>
  <c r="AH176" i="86"/>
  <c r="AG176" i="86"/>
  <c r="AF176" i="86"/>
  <c r="AE176" i="86"/>
  <c r="AD176" i="86"/>
  <c r="AC176" i="86"/>
  <c r="AB176" i="86"/>
  <c r="AA176" i="86"/>
  <c r="Z176" i="86"/>
  <c r="Y176" i="86"/>
  <c r="X176" i="86"/>
  <c r="W176" i="86"/>
  <c r="V176" i="86"/>
  <c r="U176" i="86"/>
  <c r="T176" i="86"/>
  <c r="S176" i="86"/>
  <c r="R176" i="86"/>
  <c r="Q176" i="86"/>
  <c r="P176" i="86"/>
  <c r="O176" i="86"/>
  <c r="N176" i="86"/>
  <c r="M176" i="86"/>
  <c r="L176" i="86"/>
  <c r="K176" i="86"/>
  <c r="J176" i="86"/>
  <c r="I176" i="86"/>
  <c r="H176" i="86"/>
  <c r="G176" i="86"/>
  <c r="F176" i="86"/>
  <c r="E176" i="86"/>
  <c r="D176" i="86"/>
  <c r="C176" i="86"/>
  <c r="B176" i="86"/>
  <c r="BA175" i="86"/>
  <c r="AZ175" i="86"/>
  <c r="AY175" i="86"/>
  <c r="AX175" i="86"/>
  <c r="AW175" i="86"/>
  <c r="AV175" i="86"/>
  <c r="AU175" i="86"/>
  <c r="AT175" i="86"/>
  <c r="AS175" i="86"/>
  <c r="AR175" i="86"/>
  <c r="AQ175" i="86"/>
  <c r="AP175" i="86"/>
  <c r="AO175" i="86"/>
  <c r="AN175" i="86"/>
  <c r="AM175" i="86"/>
  <c r="AL175" i="86"/>
  <c r="AK175" i="86"/>
  <c r="AJ175" i="86"/>
  <c r="AI175" i="86"/>
  <c r="AH175" i="86"/>
  <c r="AG175" i="86"/>
  <c r="AF175" i="86"/>
  <c r="AE175" i="86"/>
  <c r="AD175" i="86"/>
  <c r="AC175" i="86"/>
  <c r="AB175" i="86"/>
  <c r="AA175" i="86"/>
  <c r="Z175" i="86"/>
  <c r="Y175" i="86"/>
  <c r="X175" i="86"/>
  <c r="W175" i="86"/>
  <c r="V175" i="86"/>
  <c r="U175" i="86"/>
  <c r="T175" i="86"/>
  <c r="S175" i="86"/>
  <c r="R175" i="86"/>
  <c r="Q175" i="86"/>
  <c r="P175" i="86"/>
  <c r="O175" i="86"/>
  <c r="N175" i="86"/>
  <c r="M175" i="86"/>
  <c r="L175" i="86"/>
  <c r="K175" i="86"/>
  <c r="J175" i="86"/>
  <c r="I175" i="86"/>
  <c r="H175" i="86"/>
  <c r="G175" i="86"/>
  <c r="F175" i="86"/>
  <c r="E175" i="86"/>
  <c r="D175" i="86"/>
  <c r="C175" i="86"/>
  <c r="B175" i="86"/>
  <c r="BA174" i="86"/>
  <c r="AZ174" i="86"/>
  <c r="AY174" i="86"/>
  <c r="AX174" i="86"/>
  <c r="AW174" i="86"/>
  <c r="AV174" i="86"/>
  <c r="AU174" i="86"/>
  <c r="AT174" i="86"/>
  <c r="AS174" i="86"/>
  <c r="AR174" i="86"/>
  <c r="AQ174" i="86"/>
  <c r="AP174" i="86"/>
  <c r="AO174" i="86"/>
  <c r="AN174" i="86"/>
  <c r="AM174" i="86"/>
  <c r="AL174" i="86"/>
  <c r="AK174" i="86"/>
  <c r="AJ174" i="86"/>
  <c r="AI174" i="86"/>
  <c r="AH174" i="86"/>
  <c r="AG174" i="86"/>
  <c r="AF174" i="86"/>
  <c r="AE174" i="86"/>
  <c r="AD174" i="86"/>
  <c r="AC174" i="86"/>
  <c r="AB174" i="86"/>
  <c r="AA174" i="86"/>
  <c r="Z174" i="86"/>
  <c r="Y174" i="86"/>
  <c r="X174" i="86"/>
  <c r="W174" i="86"/>
  <c r="V174" i="86"/>
  <c r="U174" i="86"/>
  <c r="T174" i="86"/>
  <c r="S174" i="86"/>
  <c r="R174" i="86"/>
  <c r="Q174" i="86"/>
  <c r="P174" i="86"/>
  <c r="O174" i="86"/>
  <c r="N174" i="86"/>
  <c r="M174" i="86"/>
  <c r="L174" i="86"/>
  <c r="K174" i="86"/>
  <c r="J174" i="86"/>
  <c r="I174" i="86"/>
  <c r="H174" i="86"/>
  <c r="G174" i="86"/>
  <c r="F174" i="86"/>
  <c r="E174" i="86"/>
  <c r="D174" i="86"/>
  <c r="C174" i="86"/>
  <c r="B174" i="86"/>
  <c r="BA173" i="86"/>
  <c r="AZ173" i="86"/>
  <c r="AY173" i="86"/>
  <c r="AX173" i="86"/>
  <c r="AW173" i="86"/>
  <c r="AV173" i="86"/>
  <c r="AU173" i="86"/>
  <c r="AT173" i="86"/>
  <c r="AS173" i="86"/>
  <c r="AR173" i="86"/>
  <c r="AQ173" i="86"/>
  <c r="AP173" i="86"/>
  <c r="AO173" i="86"/>
  <c r="AN173" i="86"/>
  <c r="AM173" i="86"/>
  <c r="AL173" i="86"/>
  <c r="AK173" i="86"/>
  <c r="AJ173" i="86"/>
  <c r="AI173" i="86"/>
  <c r="AH173" i="86"/>
  <c r="AG173" i="86"/>
  <c r="AF173" i="86"/>
  <c r="AE173" i="86"/>
  <c r="AD173" i="86"/>
  <c r="AC173" i="86"/>
  <c r="AB173" i="86"/>
  <c r="AA173" i="86"/>
  <c r="Z173" i="86"/>
  <c r="Y173" i="86"/>
  <c r="X173" i="86"/>
  <c r="W173" i="86"/>
  <c r="V173" i="86"/>
  <c r="U173" i="86"/>
  <c r="T173" i="86"/>
  <c r="S173" i="86"/>
  <c r="R173" i="86"/>
  <c r="Q173" i="86"/>
  <c r="P173" i="86"/>
  <c r="O173" i="86"/>
  <c r="N173" i="86"/>
  <c r="M173" i="86"/>
  <c r="L173" i="86"/>
  <c r="K173" i="86"/>
  <c r="J173" i="86"/>
  <c r="I173" i="86"/>
  <c r="H173" i="86"/>
  <c r="G173" i="86"/>
  <c r="F173" i="86"/>
  <c r="E173" i="86"/>
  <c r="D173" i="86"/>
  <c r="C173" i="86"/>
  <c r="B173" i="86"/>
  <c r="BA172" i="86"/>
  <c r="AZ172" i="86"/>
  <c r="AY172" i="86"/>
  <c r="AX172" i="86"/>
  <c r="AW172" i="86"/>
  <c r="AV172" i="86"/>
  <c r="AU172" i="86"/>
  <c r="AT172" i="86"/>
  <c r="AS172" i="86"/>
  <c r="AR172" i="86"/>
  <c r="AQ172" i="86"/>
  <c r="AP172" i="86"/>
  <c r="AO172" i="86"/>
  <c r="AN172" i="86"/>
  <c r="AM172" i="86"/>
  <c r="AL172" i="86"/>
  <c r="AK172" i="86"/>
  <c r="AJ172" i="86"/>
  <c r="AI172" i="86"/>
  <c r="AH172" i="86"/>
  <c r="AG172" i="86"/>
  <c r="AF172" i="86"/>
  <c r="AE172" i="86"/>
  <c r="AD172" i="86"/>
  <c r="AC172" i="86"/>
  <c r="AB172" i="86"/>
  <c r="AA172" i="86"/>
  <c r="Z172" i="86"/>
  <c r="Y172" i="86"/>
  <c r="X172" i="86"/>
  <c r="W172" i="86"/>
  <c r="V172" i="86"/>
  <c r="U172" i="86"/>
  <c r="T172" i="86"/>
  <c r="S172" i="86"/>
  <c r="R172" i="86"/>
  <c r="Q172" i="86"/>
  <c r="P172" i="86"/>
  <c r="O172" i="86"/>
  <c r="N172" i="86"/>
  <c r="M172" i="86"/>
  <c r="L172" i="86"/>
  <c r="K172" i="86"/>
  <c r="J172" i="86"/>
  <c r="I172" i="86"/>
  <c r="H172" i="86"/>
  <c r="G172" i="86"/>
  <c r="F172" i="86"/>
  <c r="E172" i="86"/>
  <c r="D172" i="86"/>
  <c r="C172" i="86"/>
  <c r="B172" i="86"/>
  <c r="BA171" i="86"/>
  <c r="AZ171" i="86"/>
  <c r="AY171" i="86"/>
  <c r="AX171" i="86"/>
  <c r="AW171" i="86"/>
  <c r="AV171" i="86"/>
  <c r="AU171" i="86"/>
  <c r="AT171" i="86"/>
  <c r="AS171" i="86"/>
  <c r="AR171" i="86"/>
  <c r="AQ171" i="86"/>
  <c r="AP171" i="86"/>
  <c r="AO171" i="86"/>
  <c r="AN171" i="86"/>
  <c r="AM171" i="86"/>
  <c r="AL171" i="86"/>
  <c r="AK171" i="86"/>
  <c r="AJ171" i="86"/>
  <c r="AI171" i="86"/>
  <c r="AH171" i="86"/>
  <c r="AG171" i="86"/>
  <c r="AF171" i="86"/>
  <c r="AE171" i="86"/>
  <c r="AD171" i="86"/>
  <c r="AC171" i="86"/>
  <c r="AB171" i="86"/>
  <c r="AA171" i="86"/>
  <c r="Z171" i="86"/>
  <c r="Y171" i="86"/>
  <c r="X171" i="86"/>
  <c r="W171" i="86"/>
  <c r="V171" i="86"/>
  <c r="U171" i="86"/>
  <c r="T171" i="86"/>
  <c r="S171" i="86"/>
  <c r="R171" i="86"/>
  <c r="Q171" i="86"/>
  <c r="P171" i="86"/>
  <c r="O171" i="86"/>
  <c r="N171" i="86"/>
  <c r="M171" i="86"/>
  <c r="L171" i="86"/>
  <c r="K171" i="86"/>
  <c r="J171" i="86"/>
  <c r="I171" i="86"/>
  <c r="H171" i="86"/>
  <c r="G171" i="86"/>
  <c r="F171" i="86"/>
  <c r="E171" i="86"/>
  <c r="D171" i="86"/>
  <c r="C171" i="86"/>
  <c r="B171" i="86"/>
  <c r="BA170" i="86"/>
  <c r="AZ170" i="86"/>
  <c r="AY170" i="86"/>
  <c r="AX170" i="86"/>
  <c r="AW170" i="86"/>
  <c r="AV170" i="86"/>
  <c r="AU170" i="86"/>
  <c r="AT170" i="86"/>
  <c r="AS170" i="86"/>
  <c r="AR170" i="86"/>
  <c r="AQ170" i="86"/>
  <c r="AP170" i="86"/>
  <c r="AO170" i="86"/>
  <c r="AN170" i="86"/>
  <c r="AM170" i="86"/>
  <c r="AL170" i="86"/>
  <c r="AK170" i="86"/>
  <c r="AJ170" i="86"/>
  <c r="AI170" i="86"/>
  <c r="AH170" i="86"/>
  <c r="AG170" i="86"/>
  <c r="AF170" i="86"/>
  <c r="AE170" i="86"/>
  <c r="AD170" i="86"/>
  <c r="AC170" i="86"/>
  <c r="AB170" i="86"/>
  <c r="AA170" i="86"/>
  <c r="Z170" i="86"/>
  <c r="Y170" i="86"/>
  <c r="X170" i="86"/>
  <c r="W170" i="86"/>
  <c r="V170" i="86"/>
  <c r="U170" i="86"/>
  <c r="T170" i="86"/>
  <c r="S170" i="86"/>
  <c r="R170" i="86"/>
  <c r="Q170" i="86"/>
  <c r="P170" i="86"/>
  <c r="O170" i="86"/>
  <c r="N170" i="86"/>
  <c r="M170" i="86"/>
  <c r="L170" i="86"/>
  <c r="K170" i="86"/>
  <c r="J170" i="86"/>
  <c r="I170" i="86"/>
  <c r="H170" i="86"/>
  <c r="G170" i="86"/>
  <c r="F170" i="86"/>
  <c r="E170" i="86"/>
  <c r="D170" i="86"/>
  <c r="C170" i="86"/>
  <c r="B170" i="86"/>
  <c r="BA169" i="86"/>
  <c r="AZ169" i="86"/>
  <c r="AY169" i="86"/>
  <c r="AX169" i="86"/>
  <c r="AW169" i="86"/>
  <c r="AV169" i="86"/>
  <c r="AU169" i="86"/>
  <c r="AT169" i="86"/>
  <c r="AS169" i="86"/>
  <c r="AR169" i="86"/>
  <c r="AQ169" i="86"/>
  <c r="AP169" i="86"/>
  <c r="AO169" i="86"/>
  <c r="AN169" i="86"/>
  <c r="AM169" i="86"/>
  <c r="AL169" i="86"/>
  <c r="AK169" i="86"/>
  <c r="AJ169" i="86"/>
  <c r="AI169" i="86"/>
  <c r="AH169" i="86"/>
  <c r="AG169" i="86"/>
  <c r="AF169" i="86"/>
  <c r="AE169" i="86"/>
  <c r="AD169" i="86"/>
  <c r="AC169" i="86"/>
  <c r="AB169" i="86"/>
  <c r="AA169" i="86"/>
  <c r="Z169" i="86"/>
  <c r="Y169" i="86"/>
  <c r="X169" i="86"/>
  <c r="W169" i="86"/>
  <c r="V169" i="86"/>
  <c r="U169" i="86"/>
  <c r="T169" i="86"/>
  <c r="S169" i="86"/>
  <c r="R169" i="86"/>
  <c r="Q169" i="86"/>
  <c r="P169" i="86"/>
  <c r="O169" i="86"/>
  <c r="N169" i="86"/>
  <c r="M169" i="86"/>
  <c r="L169" i="86"/>
  <c r="K169" i="86"/>
  <c r="J169" i="86"/>
  <c r="I169" i="86"/>
  <c r="H169" i="86"/>
  <c r="G169" i="86"/>
  <c r="F169" i="86"/>
  <c r="E169" i="86"/>
  <c r="D169" i="86"/>
  <c r="C169" i="86"/>
  <c r="B169" i="86"/>
  <c r="BA168" i="86"/>
  <c r="AZ168" i="86"/>
  <c r="AY168" i="86"/>
  <c r="AX168" i="86"/>
  <c r="AW168" i="86"/>
  <c r="AV168" i="86"/>
  <c r="AU168" i="86"/>
  <c r="AT168" i="86"/>
  <c r="AS168" i="86"/>
  <c r="AR168" i="86"/>
  <c r="AQ168" i="86"/>
  <c r="AP168" i="86"/>
  <c r="AO168" i="86"/>
  <c r="AN168" i="86"/>
  <c r="AM168" i="86"/>
  <c r="AL168" i="86"/>
  <c r="AK168" i="86"/>
  <c r="AJ168" i="86"/>
  <c r="AI168" i="86"/>
  <c r="AH168" i="86"/>
  <c r="AG168" i="86"/>
  <c r="AF168" i="86"/>
  <c r="AE168" i="86"/>
  <c r="AD168" i="86"/>
  <c r="AC168" i="86"/>
  <c r="AB168" i="86"/>
  <c r="AA168" i="86"/>
  <c r="Z168" i="86"/>
  <c r="Y168" i="86"/>
  <c r="X168" i="86"/>
  <c r="W168" i="86"/>
  <c r="V168" i="86"/>
  <c r="U168" i="86"/>
  <c r="T168" i="86"/>
  <c r="S168" i="86"/>
  <c r="R168" i="86"/>
  <c r="Q168" i="86"/>
  <c r="P168" i="86"/>
  <c r="O168" i="86"/>
  <c r="N168" i="86"/>
  <c r="M168" i="86"/>
  <c r="L168" i="86"/>
  <c r="K168" i="86"/>
  <c r="J168" i="86"/>
  <c r="I168" i="86"/>
  <c r="H168" i="86"/>
  <c r="G168" i="86"/>
  <c r="F168" i="86"/>
  <c r="E168" i="86"/>
  <c r="D168" i="86"/>
  <c r="C168" i="86"/>
  <c r="B168" i="86"/>
  <c r="BA167" i="86"/>
  <c r="AZ167" i="86"/>
  <c r="AY167" i="86"/>
  <c r="AX167" i="86"/>
  <c r="AW167" i="86"/>
  <c r="AV167" i="86"/>
  <c r="AU167" i="86"/>
  <c r="AT167" i="86"/>
  <c r="AS167" i="86"/>
  <c r="AR167" i="86"/>
  <c r="AQ167" i="86"/>
  <c r="AP167" i="86"/>
  <c r="AO167" i="86"/>
  <c r="AN167" i="86"/>
  <c r="AM167" i="86"/>
  <c r="AL167" i="86"/>
  <c r="AK167" i="86"/>
  <c r="AJ167" i="86"/>
  <c r="AI167" i="86"/>
  <c r="AH167" i="86"/>
  <c r="AG167" i="86"/>
  <c r="AF167" i="86"/>
  <c r="AE167" i="86"/>
  <c r="AD167" i="86"/>
  <c r="AC167" i="86"/>
  <c r="AB167" i="86"/>
  <c r="AA167" i="86"/>
  <c r="Z167" i="86"/>
  <c r="Y167" i="86"/>
  <c r="X167" i="86"/>
  <c r="W167" i="86"/>
  <c r="V167" i="86"/>
  <c r="U167" i="86"/>
  <c r="T167" i="86"/>
  <c r="S167" i="86"/>
  <c r="R167" i="86"/>
  <c r="Q167" i="86"/>
  <c r="P167" i="86"/>
  <c r="O167" i="86"/>
  <c r="N167" i="86"/>
  <c r="M167" i="86"/>
  <c r="L167" i="86"/>
  <c r="K167" i="86"/>
  <c r="J167" i="86"/>
  <c r="I167" i="86"/>
  <c r="H167" i="86"/>
  <c r="G167" i="86"/>
  <c r="F167" i="86"/>
  <c r="E167" i="86"/>
  <c r="D167" i="86"/>
  <c r="C167" i="86"/>
  <c r="B167" i="86"/>
  <c r="BA166" i="86"/>
  <c r="AZ166" i="86"/>
  <c r="AY166" i="86"/>
  <c r="AX166" i="86"/>
  <c r="AW166" i="86"/>
  <c r="AV166" i="86"/>
  <c r="AU166" i="86"/>
  <c r="AT166" i="86"/>
  <c r="AS166" i="86"/>
  <c r="AR166" i="86"/>
  <c r="AQ166" i="86"/>
  <c r="AP166" i="86"/>
  <c r="AO166" i="86"/>
  <c r="AN166" i="86"/>
  <c r="AM166" i="86"/>
  <c r="AL166" i="86"/>
  <c r="AK166" i="86"/>
  <c r="AJ166" i="86"/>
  <c r="AI166" i="86"/>
  <c r="AH166" i="86"/>
  <c r="AG166" i="86"/>
  <c r="AF166" i="86"/>
  <c r="AE166" i="86"/>
  <c r="AD166" i="86"/>
  <c r="AC166" i="86"/>
  <c r="AB166" i="86"/>
  <c r="AA166" i="86"/>
  <c r="Z166" i="86"/>
  <c r="Y166" i="86"/>
  <c r="X166" i="86"/>
  <c r="W166" i="86"/>
  <c r="V166" i="86"/>
  <c r="U166" i="86"/>
  <c r="T166" i="86"/>
  <c r="S166" i="86"/>
  <c r="R166" i="86"/>
  <c r="Q166" i="86"/>
  <c r="P166" i="86"/>
  <c r="O166" i="86"/>
  <c r="N166" i="86"/>
  <c r="M166" i="86"/>
  <c r="L166" i="86"/>
  <c r="K166" i="86"/>
  <c r="J166" i="86"/>
  <c r="I166" i="86"/>
  <c r="H166" i="86"/>
  <c r="G166" i="86"/>
  <c r="F166" i="86"/>
  <c r="E166" i="86"/>
  <c r="D166" i="86"/>
  <c r="C166" i="86"/>
  <c r="B166" i="86"/>
  <c r="BA165" i="86"/>
  <c r="AZ165" i="86"/>
  <c r="AY165" i="86"/>
  <c r="AX165" i="86"/>
  <c r="AW165" i="86"/>
  <c r="AV165" i="86"/>
  <c r="AU165" i="86"/>
  <c r="AT165" i="86"/>
  <c r="AS165" i="86"/>
  <c r="AR165" i="86"/>
  <c r="AQ165" i="86"/>
  <c r="AP165" i="86"/>
  <c r="AO165" i="86"/>
  <c r="AN165" i="86"/>
  <c r="AM165" i="86"/>
  <c r="AL165" i="86"/>
  <c r="AK165" i="86"/>
  <c r="AJ165" i="86"/>
  <c r="AI165" i="86"/>
  <c r="AH165" i="86"/>
  <c r="AG165" i="86"/>
  <c r="AF165" i="86"/>
  <c r="AE165" i="86"/>
  <c r="AD165" i="86"/>
  <c r="AC165" i="86"/>
  <c r="AB165" i="86"/>
  <c r="AA165" i="86"/>
  <c r="Z165" i="86"/>
  <c r="Y165" i="86"/>
  <c r="X165" i="86"/>
  <c r="W165" i="86"/>
  <c r="V165" i="86"/>
  <c r="U165" i="86"/>
  <c r="T165" i="86"/>
  <c r="S165" i="86"/>
  <c r="R165" i="86"/>
  <c r="Q165" i="86"/>
  <c r="P165" i="86"/>
  <c r="O165" i="86"/>
  <c r="N165" i="86"/>
  <c r="M165" i="86"/>
  <c r="L165" i="86"/>
  <c r="K165" i="86"/>
  <c r="J165" i="86"/>
  <c r="I165" i="86"/>
  <c r="H165" i="86"/>
  <c r="G165" i="86"/>
  <c r="F165" i="86"/>
  <c r="E165" i="86"/>
  <c r="D165" i="86"/>
  <c r="C165" i="86"/>
  <c r="B165" i="86"/>
  <c r="BA164" i="86"/>
  <c r="AZ164" i="86"/>
  <c r="AY164" i="86"/>
  <c r="AX164" i="86"/>
  <c r="AW164" i="86"/>
  <c r="AV164" i="86"/>
  <c r="AU164" i="86"/>
  <c r="AT164" i="86"/>
  <c r="AS164" i="86"/>
  <c r="AR164" i="86"/>
  <c r="AQ164" i="86"/>
  <c r="AP164" i="86"/>
  <c r="AO164" i="86"/>
  <c r="AN164" i="86"/>
  <c r="AM164" i="86"/>
  <c r="AL164" i="86"/>
  <c r="AK164" i="86"/>
  <c r="AJ164" i="86"/>
  <c r="AI164" i="86"/>
  <c r="AH164" i="86"/>
  <c r="AG164" i="86"/>
  <c r="AF164" i="86"/>
  <c r="AE164" i="86"/>
  <c r="AD164" i="86"/>
  <c r="AC164" i="86"/>
  <c r="AB164" i="86"/>
  <c r="AA164" i="86"/>
  <c r="Z164" i="86"/>
  <c r="Y164" i="86"/>
  <c r="X164" i="86"/>
  <c r="W164" i="86"/>
  <c r="V164" i="86"/>
  <c r="U164" i="86"/>
  <c r="T164" i="86"/>
  <c r="S164" i="86"/>
  <c r="R164" i="86"/>
  <c r="Q164" i="86"/>
  <c r="P164" i="86"/>
  <c r="O164" i="86"/>
  <c r="N164" i="86"/>
  <c r="M164" i="86"/>
  <c r="L164" i="86"/>
  <c r="K164" i="86"/>
  <c r="J164" i="86"/>
  <c r="I164" i="86"/>
  <c r="H164" i="86"/>
  <c r="G164" i="86"/>
  <c r="F164" i="86"/>
  <c r="E164" i="86"/>
  <c r="D164" i="86"/>
  <c r="C164" i="86"/>
  <c r="B164" i="86"/>
  <c r="BA163" i="86"/>
  <c r="AZ163" i="86"/>
  <c r="AY163" i="86"/>
  <c r="AX163" i="86"/>
  <c r="AW163" i="86"/>
  <c r="AV163" i="86"/>
  <c r="AU163" i="86"/>
  <c r="AT163" i="86"/>
  <c r="AS163" i="86"/>
  <c r="AR163" i="86"/>
  <c r="AQ163" i="86"/>
  <c r="AP163" i="86"/>
  <c r="AO163" i="86"/>
  <c r="AN163" i="86"/>
  <c r="AM163" i="86"/>
  <c r="AL163" i="86"/>
  <c r="AK163" i="86"/>
  <c r="AJ163" i="86"/>
  <c r="AI163" i="86"/>
  <c r="AH163" i="86"/>
  <c r="AG163" i="86"/>
  <c r="AF163" i="86"/>
  <c r="AE163" i="86"/>
  <c r="AD163" i="86"/>
  <c r="AC163" i="86"/>
  <c r="AB163" i="86"/>
  <c r="AA163" i="86"/>
  <c r="Z163" i="86"/>
  <c r="Y163" i="86"/>
  <c r="X163" i="86"/>
  <c r="W163" i="86"/>
  <c r="V163" i="86"/>
  <c r="U163" i="86"/>
  <c r="T163" i="86"/>
  <c r="S163" i="86"/>
  <c r="R163" i="86"/>
  <c r="Q163" i="86"/>
  <c r="P163" i="86"/>
  <c r="O163" i="86"/>
  <c r="N163" i="86"/>
  <c r="M163" i="86"/>
  <c r="L163" i="86"/>
  <c r="K163" i="86"/>
  <c r="J163" i="86"/>
  <c r="I163" i="86"/>
  <c r="H163" i="86"/>
  <c r="G163" i="86"/>
  <c r="F163" i="86"/>
  <c r="E163" i="86"/>
  <c r="D163" i="86"/>
  <c r="C163" i="86"/>
  <c r="B163" i="86"/>
  <c r="BA162" i="86"/>
  <c r="AZ162" i="86"/>
  <c r="AY162" i="86"/>
  <c r="AX162" i="86"/>
  <c r="AW162" i="86"/>
  <c r="AV162" i="86"/>
  <c r="AU162" i="86"/>
  <c r="AT162" i="86"/>
  <c r="AS162" i="86"/>
  <c r="AR162" i="86"/>
  <c r="AQ162" i="86"/>
  <c r="AP162" i="86"/>
  <c r="AO162" i="86"/>
  <c r="AN162" i="86"/>
  <c r="AM162" i="86"/>
  <c r="AL162" i="86"/>
  <c r="AK162" i="86"/>
  <c r="AJ162" i="86"/>
  <c r="AI162" i="86"/>
  <c r="AH162" i="86"/>
  <c r="AG162" i="86"/>
  <c r="AF162" i="86"/>
  <c r="AE162" i="86"/>
  <c r="AD162" i="86"/>
  <c r="AC162" i="86"/>
  <c r="AB162" i="86"/>
  <c r="AA162" i="86"/>
  <c r="Z162" i="86"/>
  <c r="Y162" i="86"/>
  <c r="X162" i="86"/>
  <c r="W162" i="86"/>
  <c r="V162" i="86"/>
  <c r="U162" i="86"/>
  <c r="T162" i="86"/>
  <c r="S162" i="86"/>
  <c r="R162" i="86"/>
  <c r="Q162" i="86"/>
  <c r="P162" i="86"/>
  <c r="O162" i="86"/>
  <c r="N162" i="86"/>
  <c r="M162" i="86"/>
  <c r="L162" i="86"/>
  <c r="K162" i="86"/>
  <c r="J162" i="86"/>
  <c r="I162" i="86"/>
  <c r="H162" i="86"/>
  <c r="G162" i="86"/>
  <c r="F162" i="86"/>
  <c r="E162" i="86"/>
  <c r="D162" i="86"/>
  <c r="C162" i="86"/>
  <c r="B162" i="86"/>
  <c r="BA161" i="86"/>
  <c r="AZ161" i="86"/>
  <c r="AY161" i="86"/>
  <c r="AX161" i="86"/>
  <c r="AW161" i="86"/>
  <c r="AV161" i="86"/>
  <c r="AU161" i="86"/>
  <c r="AT161" i="86"/>
  <c r="AS161" i="86"/>
  <c r="AR161" i="86"/>
  <c r="AQ161" i="86"/>
  <c r="AP161" i="86"/>
  <c r="AO161" i="86"/>
  <c r="AN161" i="86"/>
  <c r="AM161" i="86"/>
  <c r="AL161" i="86"/>
  <c r="AK161" i="86"/>
  <c r="AJ161" i="86"/>
  <c r="AI161" i="86"/>
  <c r="AH161" i="86"/>
  <c r="AG161" i="86"/>
  <c r="AF161" i="86"/>
  <c r="AE161" i="86"/>
  <c r="AD161" i="86"/>
  <c r="AC161" i="86"/>
  <c r="AB161" i="86"/>
  <c r="AA161" i="86"/>
  <c r="Z161" i="86"/>
  <c r="Y161" i="86"/>
  <c r="X161" i="86"/>
  <c r="W161" i="86"/>
  <c r="V161" i="86"/>
  <c r="U161" i="86"/>
  <c r="T161" i="86"/>
  <c r="S161" i="86"/>
  <c r="R161" i="86"/>
  <c r="Q161" i="86"/>
  <c r="P161" i="86"/>
  <c r="O161" i="86"/>
  <c r="N161" i="86"/>
  <c r="M161" i="86"/>
  <c r="L161" i="86"/>
  <c r="K161" i="86"/>
  <c r="J161" i="86"/>
  <c r="I161" i="86"/>
  <c r="H161" i="86"/>
  <c r="G161" i="86"/>
  <c r="F161" i="86"/>
  <c r="E161" i="86"/>
  <c r="D161" i="86"/>
  <c r="C161" i="86"/>
  <c r="B161" i="86"/>
  <c r="BA160" i="86"/>
  <c r="AZ160" i="86"/>
  <c r="AY160" i="86"/>
  <c r="AX160" i="86"/>
  <c r="AW160" i="86"/>
  <c r="AV160" i="86"/>
  <c r="AU160" i="86"/>
  <c r="AT160" i="86"/>
  <c r="AS160" i="86"/>
  <c r="AR160" i="86"/>
  <c r="AQ160" i="86"/>
  <c r="AP160" i="86"/>
  <c r="AO160" i="86"/>
  <c r="AN160" i="86"/>
  <c r="AM160" i="86"/>
  <c r="AL160" i="86"/>
  <c r="AK160" i="86"/>
  <c r="AJ160" i="86"/>
  <c r="AI160" i="86"/>
  <c r="AH160" i="86"/>
  <c r="AG160" i="86"/>
  <c r="AF160" i="86"/>
  <c r="AE160" i="86"/>
  <c r="AD160" i="86"/>
  <c r="AC160" i="86"/>
  <c r="AB160" i="86"/>
  <c r="AA160" i="86"/>
  <c r="Z160" i="86"/>
  <c r="Y160" i="86"/>
  <c r="X160" i="86"/>
  <c r="W160" i="86"/>
  <c r="V160" i="86"/>
  <c r="U160" i="86"/>
  <c r="T160" i="86"/>
  <c r="S160" i="86"/>
  <c r="R160" i="86"/>
  <c r="Q160" i="86"/>
  <c r="P160" i="86"/>
  <c r="O160" i="86"/>
  <c r="N160" i="86"/>
  <c r="M160" i="86"/>
  <c r="L160" i="86"/>
  <c r="K160" i="86"/>
  <c r="J160" i="86"/>
  <c r="I160" i="86"/>
  <c r="H160" i="86"/>
  <c r="G160" i="86"/>
  <c r="F160" i="86"/>
  <c r="E160" i="86"/>
  <c r="D160" i="86"/>
  <c r="C160" i="86"/>
  <c r="B160" i="86"/>
  <c r="BA159" i="86"/>
  <c r="AZ159" i="86"/>
  <c r="AY159" i="86"/>
  <c r="AX159" i="86"/>
  <c r="AW159" i="86"/>
  <c r="AV159" i="86"/>
  <c r="AU159" i="86"/>
  <c r="AT159" i="86"/>
  <c r="AS159" i="86"/>
  <c r="AR159" i="86"/>
  <c r="AQ159" i="86"/>
  <c r="AP159" i="86"/>
  <c r="AO159" i="86"/>
  <c r="AN159" i="86"/>
  <c r="AM159" i="86"/>
  <c r="AL159" i="86"/>
  <c r="AK159" i="86"/>
  <c r="AJ159" i="86"/>
  <c r="AI159" i="86"/>
  <c r="AH159" i="86"/>
  <c r="AG159" i="86"/>
  <c r="AF159" i="86"/>
  <c r="AE159" i="86"/>
  <c r="AD159" i="86"/>
  <c r="AC159" i="86"/>
  <c r="AB159" i="86"/>
  <c r="AA159" i="86"/>
  <c r="Z159" i="86"/>
  <c r="Y159" i="86"/>
  <c r="X159" i="86"/>
  <c r="W159" i="86"/>
  <c r="V159" i="86"/>
  <c r="U159" i="86"/>
  <c r="T159" i="86"/>
  <c r="S159" i="86"/>
  <c r="R159" i="86"/>
  <c r="Q159" i="86"/>
  <c r="P159" i="86"/>
  <c r="O159" i="86"/>
  <c r="N159" i="86"/>
  <c r="M159" i="86"/>
  <c r="L159" i="86"/>
  <c r="K159" i="86"/>
  <c r="J159" i="86"/>
  <c r="I159" i="86"/>
  <c r="H159" i="86"/>
  <c r="G159" i="86"/>
  <c r="F159" i="86"/>
  <c r="E159" i="86"/>
  <c r="D159" i="86"/>
  <c r="C159" i="86"/>
  <c r="B159" i="86"/>
  <c r="BA158" i="86"/>
  <c r="AZ158" i="86"/>
  <c r="AY158" i="86"/>
  <c r="AX158" i="86"/>
  <c r="AW158" i="86"/>
  <c r="AV158" i="86"/>
  <c r="AU158" i="86"/>
  <c r="AT158" i="86"/>
  <c r="AS158" i="86"/>
  <c r="AR158" i="86"/>
  <c r="AQ158" i="86"/>
  <c r="AP158" i="86"/>
  <c r="AO158" i="86"/>
  <c r="AN158" i="86"/>
  <c r="AM158" i="86"/>
  <c r="AL158" i="86"/>
  <c r="AK158" i="86"/>
  <c r="AJ158" i="86"/>
  <c r="AI158" i="86"/>
  <c r="AH158" i="86"/>
  <c r="AG158" i="86"/>
  <c r="AF158" i="86"/>
  <c r="AE158" i="86"/>
  <c r="AD158" i="86"/>
  <c r="AC158" i="86"/>
  <c r="AB158" i="86"/>
  <c r="AA158" i="86"/>
  <c r="Z158" i="86"/>
  <c r="Y158" i="86"/>
  <c r="X158" i="86"/>
  <c r="W158" i="86"/>
  <c r="V158" i="86"/>
  <c r="U158" i="86"/>
  <c r="T158" i="86"/>
  <c r="S158" i="86"/>
  <c r="R158" i="86"/>
  <c r="Q158" i="86"/>
  <c r="P158" i="86"/>
  <c r="O158" i="86"/>
  <c r="N158" i="86"/>
  <c r="M158" i="86"/>
  <c r="L158" i="86"/>
  <c r="K158" i="86"/>
  <c r="J158" i="86"/>
  <c r="I158" i="86"/>
  <c r="H158" i="86"/>
  <c r="G158" i="86"/>
  <c r="F158" i="86"/>
  <c r="E158" i="86"/>
  <c r="D158" i="86"/>
  <c r="C158" i="86"/>
  <c r="B158" i="86"/>
  <c r="BA157" i="86"/>
  <c r="AZ157" i="86"/>
  <c r="AY157" i="86"/>
  <c r="AX157" i="86"/>
  <c r="AW157" i="86"/>
  <c r="AV157" i="86"/>
  <c r="AU157" i="86"/>
  <c r="AT157" i="86"/>
  <c r="AS157" i="86"/>
  <c r="AR157" i="86"/>
  <c r="AQ157" i="86"/>
  <c r="AP157" i="86"/>
  <c r="AO157" i="86"/>
  <c r="AN157" i="86"/>
  <c r="AM157" i="86"/>
  <c r="AL157" i="86"/>
  <c r="AK157" i="86"/>
  <c r="AJ157" i="86"/>
  <c r="AI157" i="86"/>
  <c r="AH157" i="86"/>
  <c r="AG157" i="86"/>
  <c r="AF157" i="86"/>
  <c r="AE157" i="86"/>
  <c r="AD157" i="86"/>
  <c r="AC157" i="86"/>
  <c r="AB157" i="86"/>
  <c r="AA157" i="86"/>
  <c r="Z157" i="86"/>
  <c r="Y157" i="86"/>
  <c r="X157" i="86"/>
  <c r="W157" i="86"/>
  <c r="V157" i="86"/>
  <c r="U157" i="86"/>
  <c r="T157" i="86"/>
  <c r="S157" i="86"/>
  <c r="R157" i="86"/>
  <c r="Q157" i="86"/>
  <c r="P157" i="86"/>
  <c r="O157" i="86"/>
  <c r="N157" i="86"/>
  <c r="M157" i="86"/>
  <c r="L157" i="86"/>
  <c r="K157" i="86"/>
  <c r="J157" i="86"/>
  <c r="I157" i="86"/>
  <c r="H157" i="86"/>
  <c r="G157" i="86"/>
  <c r="F157" i="86"/>
  <c r="E157" i="86"/>
  <c r="D157" i="86"/>
  <c r="C157" i="86"/>
  <c r="B157" i="86"/>
  <c r="BA156" i="86"/>
  <c r="AZ156" i="86"/>
  <c r="AY156" i="86"/>
  <c r="AX156" i="86"/>
  <c r="AW156" i="86"/>
  <c r="AV156" i="86"/>
  <c r="AU156" i="86"/>
  <c r="AT156" i="86"/>
  <c r="AS156" i="86"/>
  <c r="AR156" i="86"/>
  <c r="AQ156" i="86"/>
  <c r="AP156" i="86"/>
  <c r="AO156" i="86"/>
  <c r="AN156" i="86"/>
  <c r="AM156" i="86"/>
  <c r="AL156" i="86"/>
  <c r="AK156" i="86"/>
  <c r="AJ156" i="86"/>
  <c r="AI156" i="86"/>
  <c r="AH156" i="86"/>
  <c r="AG156" i="86"/>
  <c r="AF156" i="86"/>
  <c r="AE156" i="86"/>
  <c r="AD156" i="86"/>
  <c r="AC156" i="86"/>
  <c r="AB156" i="86"/>
  <c r="AA156" i="86"/>
  <c r="Z156" i="86"/>
  <c r="Y156" i="86"/>
  <c r="X156" i="86"/>
  <c r="W156" i="86"/>
  <c r="V156" i="86"/>
  <c r="U156" i="86"/>
  <c r="T156" i="86"/>
  <c r="S156" i="86"/>
  <c r="R156" i="86"/>
  <c r="Q156" i="86"/>
  <c r="P156" i="86"/>
  <c r="O156" i="86"/>
  <c r="N156" i="86"/>
  <c r="M156" i="86"/>
  <c r="L156" i="86"/>
  <c r="K156" i="86"/>
  <c r="J156" i="86"/>
  <c r="I156" i="86"/>
  <c r="H156" i="86"/>
  <c r="G156" i="86"/>
  <c r="F156" i="86"/>
  <c r="E156" i="86"/>
  <c r="D156" i="86"/>
  <c r="C156" i="86"/>
  <c r="B156" i="86"/>
  <c r="BA155" i="86"/>
  <c r="AZ155" i="86"/>
  <c r="AY155" i="86"/>
  <c r="AX155" i="86"/>
  <c r="AW155" i="86"/>
  <c r="AV155" i="86"/>
  <c r="AU155" i="86"/>
  <c r="AT155" i="86"/>
  <c r="AS155" i="86"/>
  <c r="AR155" i="86"/>
  <c r="AQ155" i="86"/>
  <c r="AP155" i="86"/>
  <c r="AO155" i="86"/>
  <c r="AN155" i="86"/>
  <c r="AM155" i="86"/>
  <c r="AL155" i="86"/>
  <c r="AK155" i="86"/>
  <c r="AJ155" i="86"/>
  <c r="AI155" i="86"/>
  <c r="AH155" i="86"/>
  <c r="AG155" i="86"/>
  <c r="AF155" i="86"/>
  <c r="AE155" i="86"/>
  <c r="AD155" i="86"/>
  <c r="AC155" i="86"/>
  <c r="AB155" i="86"/>
  <c r="AA155" i="86"/>
  <c r="Z155" i="86"/>
  <c r="Y155" i="86"/>
  <c r="X155" i="86"/>
  <c r="W155" i="86"/>
  <c r="V155" i="86"/>
  <c r="U155" i="86"/>
  <c r="T155" i="86"/>
  <c r="S155" i="86"/>
  <c r="R155" i="86"/>
  <c r="Q155" i="86"/>
  <c r="P155" i="86"/>
  <c r="O155" i="86"/>
  <c r="N155" i="86"/>
  <c r="M155" i="86"/>
  <c r="L155" i="86"/>
  <c r="K155" i="86"/>
  <c r="J155" i="86"/>
  <c r="I155" i="86"/>
  <c r="H155" i="86"/>
  <c r="G155" i="86"/>
  <c r="F155" i="86"/>
  <c r="E155" i="86"/>
  <c r="D155" i="86"/>
  <c r="C155" i="86"/>
  <c r="B155" i="86"/>
  <c r="BA154" i="86"/>
  <c r="AZ154" i="86"/>
  <c r="AY154" i="86"/>
  <c r="AX154" i="86"/>
  <c r="AW154" i="86"/>
  <c r="AV154" i="86"/>
  <c r="AU154" i="86"/>
  <c r="AT154" i="86"/>
  <c r="AS154" i="86"/>
  <c r="AR154" i="86"/>
  <c r="AQ154" i="86"/>
  <c r="AP154" i="86"/>
  <c r="AO154" i="86"/>
  <c r="AN154" i="86"/>
  <c r="AM154" i="86"/>
  <c r="AL154" i="86"/>
  <c r="AK154" i="86"/>
  <c r="AJ154" i="86"/>
  <c r="AI154" i="86"/>
  <c r="AH154" i="86"/>
  <c r="AG154" i="86"/>
  <c r="AF154" i="86"/>
  <c r="AE154" i="86"/>
  <c r="AD154" i="86"/>
  <c r="AC154" i="86"/>
  <c r="AB154" i="86"/>
  <c r="AA154" i="86"/>
  <c r="Z154" i="86"/>
  <c r="Y154" i="86"/>
  <c r="X154" i="86"/>
  <c r="W154" i="86"/>
  <c r="V154" i="86"/>
  <c r="U154" i="86"/>
  <c r="T154" i="86"/>
  <c r="S154" i="86"/>
  <c r="R154" i="86"/>
  <c r="Q154" i="86"/>
  <c r="P154" i="86"/>
  <c r="O154" i="86"/>
  <c r="N154" i="86"/>
  <c r="M154" i="86"/>
  <c r="L154" i="86"/>
  <c r="K154" i="86"/>
  <c r="J154" i="86"/>
  <c r="I154" i="86"/>
  <c r="H154" i="86"/>
  <c r="G154" i="86"/>
  <c r="F154" i="86"/>
  <c r="E154" i="86"/>
  <c r="D154" i="86"/>
  <c r="C154" i="86"/>
  <c r="B154" i="86"/>
  <c r="BA153" i="86"/>
  <c r="AZ153" i="86"/>
  <c r="AY153" i="86"/>
  <c r="AX153" i="86"/>
  <c r="AW153" i="86"/>
  <c r="AV153" i="86"/>
  <c r="AU153" i="86"/>
  <c r="AT153" i="86"/>
  <c r="AS153" i="86"/>
  <c r="AR153" i="86"/>
  <c r="AQ153" i="86"/>
  <c r="AP153" i="86"/>
  <c r="AO153" i="86"/>
  <c r="AN153" i="86"/>
  <c r="AM153" i="86"/>
  <c r="AL153" i="86"/>
  <c r="AK153" i="86"/>
  <c r="AJ153" i="86"/>
  <c r="AI153" i="86"/>
  <c r="AH153" i="86"/>
  <c r="AG153" i="86"/>
  <c r="AF153" i="86"/>
  <c r="AE153" i="86"/>
  <c r="AD153" i="86"/>
  <c r="AC153" i="86"/>
  <c r="AB153" i="86"/>
  <c r="AA153" i="86"/>
  <c r="Z153" i="86"/>
  <c r="Y153" i="86"/>
  <c r="X153" i="86"/>
  <c r="W153" i="86"/>
  <c r="V153" i="86"/>
  <c r="U153" i="86"/>
  <c r="T153" i="86"/>
  <c r="S153" i="86"/>
  <c r="R153" i="86"/>
  <c r="Q153" i="86"/>
  <c r="P153" i="86"/>
  <c r="O153" i="86"/>
  <c r="N153" i="86"/>
  <c r="M153" i="86"/>
  <c r="L153" i="86"/>
  <c r="K153" i="86"/>
  <c r="J153" i="86"/>
  <c r="I153" i="86"/>
  <c r="H153" i="86"/>
  <c r="G153" i="86"/>
  <c r="F153" i="86"/>
  <c r="E153" i="86"/>
  <c r="D153" i="86"/>
  <c r="C153" i="86"/>
  <c r="B153" i="86"/>
  <c r="BA152" i="86"/>
  <c r="AZ152" i="86"/>
  <c r="AY152" i="86"/>
  <c r="AX152" i="86"/>
  <c r="AW152" i="86"/>
  <c r="AV152" i="86"/>
  <c r="AU152" i="86"/>
  <c r="AT152" i="86"/>
  <c r="AS152" i="86"/>
  <c r="AR152" i="86"/>
  <c r="AQ152" i="86"/>
  <c r="AP152" i="86"/>
  <c r="AO152" i="86"/>
  <c r="AN152" i="86"/>
  <c r="AM152" i="86"/>
  <c r="AL152" i="86"/>
  <c r="AK152" i="86"/>
  <c r="AJ152" i="86"/>
  <c r="AI152" i="86"/>
  <c r="AH152" i="86"/>
  <c r="AG152" i="86"/>
  <c r="AF152" i="86"/>
  <c r="AE152" i="86"/>
  <c r="AD152" i="86"/>
  <c r="AC152" i="86"/>
  <c r="AB152" i="86"/>
  <c r="AA152" i="86"/>
  <c r="Z152" i="86"/>
  <c r="Y152" i="86"/>
  <c r="X152" i="86"/>
  <c r="W152" i="86"/>
  <c r="V152" i="86"/>
  <c r="U152" i="86"/>
  <c r="T152" i="86"/>
  <c r="S152" i="86"/>
  <c r="R152" i="86"/>
  <c r="Q152" i="86"/>
  <c r="P152" i="86"/>
  <c r="O152" i="86"/>
  <c r="N152" i="86"/>
  <c r="M152" i="86"/>
  <c r="L152" i="86"/>
  <c r="K152" i="86"/>
  <c r="J152" i="86"/>
  <c r="I152" i="86"/>
  <c r="H152" i="86"/>
  <c r="G152" i="86"/>
  <c r="F152" i="86"/>
  <c r="E152" i="86"/>
  <c r="D152" i="86"/>
  <c r="C152" i="86"/>
  <c r="B152" i="86"/>
  <c r="BA151" i="86"/>
  <c r="AZ151" i="86"/>
  <c r="AY151" i="86"/>
  <c r="AX151" i="86"/>
  <c r="AW151" i="86"/>
  <c r="AV151" i="86"/>
  <c r="AU151" i="86"/>
  <c r="AT151" i="86"/>
  <c r="AS151" i="86"/>
  <c r="AR151" i="86"/>
  <c r="AQ151" i="86"/>
  <c r="AP151" i="86"/>
  <c r="AO151" i="86"/>
  <c r="AN151" i="86"/>
  <c r="AM151" i="86"/>
  <c r="AL151" i="86"/>
  <c r="AK151" i="86"/>
  <c r="AJ151" i="86"/>
  <c r="AI151" i="86"/>
  <c r="AH151" i="86"/>
  <c r="AG151" i="86"/>
  <c r="AF151" i="86"/>
  <c r="AE151" i="86"/>
  <c r="AD151" i="86"/>
  <c r="AC151" i="86"/>
  <c r="AB151" i="86"/>
  <c r="AA151" i="86"/>
  <c r="Z151" i="86"/>
  <c r="Y151" i="86"/>
  <c r="X151" i="86"/>
  <c r="W151" i="86"/>
  <c r="V151" i="86"/>
  <c r="U151" i="86"/>
  <c r="T151" i="86"/>
  <c r="S151" i="86"/>
  <c r="R151" i="86"/>
  <c r="Q151" i="86"/>
  <c r="P151" i="86"/>
  <c r="O151" i="86"/>
  <c r="N151" i="86"/>
  <c r="M151" i="86"/>
  <c r="L151" i="86"/>
  <c r="K151" i="86"/>
  <c r="J151" i="86"/>
  <c r="I151" i="86"/>
  <c r="H151" i="86"/>
  <c r="G151" i="86"/>
  <c r="F151" i="86"/>
  <c r="E151" i="86"/>
  <c r="D151" i="86"/>
  <c r="C151" i="86"/>
  <c r="B151" i="86"/>
  <c r="BA150" i="86"/>
  <c r="AZ150" i="86"/>
  <c r="AY150" i="86"/>
  <c r="AX150" i="86"/>
  <c r="AW150" i="86"/>
  <c r="AV150" i="86"/>
  <c r="AU150" i="86"/>
  <c r="AT150" i="86"/>
  <c r="AS150" i="86"/>
  <c r="AR150" i="86"/>
  <c r="AQ150" i="86"/>
  <c r="AP150" i="86"/>
  <c r="AO150" i="86"/>
  <c r="AN150" i="86"/>
  <c r="AM150" i="86"/>
  <c r="AL150" i="86"/>
  <c r="AK150" i="86"/>
  <c r="AJ150" i="86"/>
  <c r="AI150" i="86"/>
  <c r="AH150" i="86"/>
  <c r="AG150" i="86"/>
  <c r="AF150" i="86"/>
  <c r="AE150" i="86"/>
  <c r="AD150" i="86"/>
  <c r="AC150" i="86"/>
  <c r="AB150" i="86"/>
  <c r="AA150" i="86"/>
  <c r="Z150" i="86"/>
  <c r="Y150" i="86"/>
  <c r="X150" i="86"/>
  <c r="W150" i="86"/>
  <c r="V150" i="86"/>
  <c r="U150" i="86"/>
  <c r="T150" i="86"/>
  <c r="S150" i="86"/>
  <c r="R150" i="86"/>
  <c r="Q150" i="86"/>
  <c r="P150" i="86"/>
  <c r="O150" i="86"/>
  <c r="N150" i="86"/>
  <c r="M150" i="86"/>
  <c r="L150" i="86"/>
  <c r="K150" i="86"/>
  <c r="J150" i="86"/>
  <c r="I150" i="86"/>
  <c r="H150" i="86"/>
  <c r="G150" i="86"/>
  <c r="F150" i="86"/>
  <c r="E150" i="86"/>
  <c r="D150" i="86"/>
  <c r="C150" i="86"/>
  <c r="B150" i="86"/>
  <c r="BA149" i="86"/>
  <c r="AZ149" i="86"/>
  <c r="AY149" i="86"/>
  <c r="AX149" i="86"/>
  <c r="AW149" i="86"/>
  <c r="AV149" i="86"/>
  <c r="AU149" i="86"/>
  <c r="AT149" i="86"/>
  <c r="AS149" i="86"/>
  <c r="AR149" i="86"/>
  <c r="AQ149" i="86"/>
  <c r="AP149" i="86"/>
  <c r="AO149" i="86"/>
  <c r="AN149" i="86"/>
  <c r="AM149" i="86"/>
  <c r="AL149" i="86"/>
  <c r="AK149" i="86"/>
  <c r="AJ149" i="86"/>
  <c r="AI149" i="86"/>
  <c r="AH149" i="86"/>
  <c r="AG149" i="86"/>
  <c r="AF149" i="86"/>
  <c r="AE149" i="86"/>
  <c r="AD149" i="86"/>
  <c r="AC149" i="86"/>
  <c r="AB149" i="86"/>
  <c r="AA149" i="86"/>
  <c r="Z149" i="86"/>
  <c r="Y149" i="86"/>
  <c r="X149" i="86"/>
  <c r="W149" i="86"/>
  <c r="V149" i="86"/>
  <c r="U149" i="86"/>
  <c r="T149" i="86"/>
  <c r="S149" i="86"/>
  <c r="R149" i="86"/>
  <c r="Q149" i="86"/>
  <c r="P149" i="86"/>
  <c r="O149" i="86"/>
  <c r="N149" i="86"/>
  <c r="M149" i="86"/>
  <c r="L149" i="86"/>
  <c r="K149" i="86"/>
  <c r="J149" i="86"/>
  <c r="I149" i="86"/>
  <c r="H149" i="86"/>
  <c r="G149" i="86"/>
  <c r="F149" i="86"/>
  <c r="E149" i="86"/>
  <c r="D149" i="86"/>
  <c r="C149" i="86"/>
  <c r="B149" i="86"/>
  <c r="BA148" i="86"/>
  <c r="AZ148" i="86"/>
  <c r="AY148" i="86"/>
  <c r="AX148" i="86"/>
  <c r="AW148" i="86"/>
  <c r="AV148" i="86"/>
  <c r="AU148" i="86"/>
  <c r="AT148" i="86"/>
  <c r="AS148" i="86"/>
  <c r="AR148" i="86"/>
  <c r="AQ148" i="86"/>
  <c r="AP148" i="86"/>
  <c r="AO148" i="86"/>
  <c r="AN148" i="86"/>
  <c r="AM148" i="86"/>
  <c r="AL148" i="86"/>
  <c r="AK148" i="86"/>
  <c r="AJ148" i="86"/>
  <c r="AI148" i="86"/>
  <c r="AH148" i="86"/>
  <c r="AG148" i="86"/>
  <c r="AF148" i="86"/>
  <c r="AE148" i="86"/>
  <c r="AD148" i="86"/>
  <c r="AC148" i="86"/>
  <c r="AB148" i="86"/>
  <c r="AA148" i="86"/>
  <c r="Z148" i="86"/>
  <c r="Y148" i="86"/>
  <c r="X148" i="86"/>
  <c r="W148" i="86"/>
  <c r="V148" i="86"/>
  <c r="U148" i="86"/>
  <c r="T148" i="86"/>
  <c r="S148" i="86"/>
  <c r="R148" i="86"/>
  <c r="Q148" i="86"/>
  <c r="P148" i="86"/>
  <c r="O148" i="86"/>
  <c r="N148" i="86"/>
  <c r="M148" i="86"/>
  <c r="L148" i="86"/>
  <c r="K148" i="86"/>
  <c r="J148" i="86"/>
  <c r="I148" i="86"/>
  <c r="H148" i="86"/>
  <c r="G148" i="86"/>
  <c r="F148" i="86"/>
  <c r="E148" i="86"/>
  <c r="D148" i="86"/>
  <c r="C148" i="86"/>
  <c r="B148" i="86"/>
  <c r="BA147" i="86"/>
  <c r="AZ147" i="86"/>
  <c r="AY147" i="86"/>
  <c r="AX147" i="86"/>
  <c r="AW147" i="86"/>
  <c r="AV147" i="86"/>
  <c r="AU147" i="86"/>
  <c r="AT147" i="86"/>
  <c r="AS147" i="86"/>
  <c r="AR147" i="86"/>
  <c r="AQ147" i="86"/>
  <c r="AP147" i="86"/>
  <c r="AO147" i="86"/>
  <c r="AN147" i="86"/>
  <c r="AM147" i="86"/>
  <c r="AL147" i="86"/>
  <c r="AK147" i="86"/>
  <c r="AJ147" i="86"/>
  <c r="AI147" i="86"/>
  <c r="AH147" i="86"/>
  <c r="AG147" i="86"/>
  <c r="AF147" i="86"/>
  <c r="AE147" i="86"/>
  <c r="AD147" i="86"/>
  <c r="AC147" i="86"/>
  <c r="AB147" i="86"/>
  <c r="AA147" i="86"/>
  <c r="Z147" i="86"/>
  <c r="Y147" i="86"/>
  <c r="X147" i="86"/>
  <c r="W147" i="86"/>
  <c r="V147" i="86"/>
  <c r="U147" i="86"/>
  <c r="T147" i="86"/>
  <c r="S147" i="86"/>
  <c r="R147" i="86"/>
  <c r="Q147" i="86"/>
  <c r="P147" i="86"/>
  <c r="O147" i="86"/>
  <c r="N147" i="86"/>
  <c r="M147" i="86"/>
  <c r="L147" i="86"/>
  <c r="K147" i="86"/>
  <c r="J147" i="86"/>
  <c r="I147" i="86"/>
  <c r="H147" i="86"/>
  <c r="G147" i="86"/>
  <c r="F147" i="86"/>
  <c r="E147" i="86"/>
  <c r="D147" i="86"/>
  <c r="C147" i="86"/>
  <c r="B147" i="86"/>
  <c r="BA146" i="86"/>
  <c r="AZ146" i="86"/>
  <c r="AY146" i="86"/>
  <c r="AX146" i="86"/>
  <c r="AW146" i="86"/>
  <c r="AV146" i="86"/>
  <c r="AU146" i="86"/>
  <c r="AT146" i="86"/>
  <c r="AS146" i="86"/>
  <c r="AR146" i="86"/>
  <c r="AQ146" i="86"/>
  <c r="AP146" i="86"/>
  <c r="AO146" i="86"/>
  <c r="AN146" i="86"/>
  <c r="AM146" i="86"/>
  <c r="AL146" i="86"/>
  <c r="AK146" i="86"/>
  <c r="AJ146" i="86"/>
  <c r="AI146" i="86"/>
  <c r="AH146" i="86"/>
  <c r="AG146" i="86"/>
  <c r="AF146" i="86"/>
  <c r="AE146" i="86"/>
  <c r="AD146" i="86"/>
  <c r="AC146" i="86"/>
  <c r="AB146" i="86"/>
  <c r="AA146" i="86"/>
  <c r="Z146" i="86"/>
  <c r="Y146" i="86"/>
  <c r="X146" i="86"/>
  <c r="W146" i="86"/>
  <c r="V146" i="86"/>
  <c r="U146" i="86"/>
  <c r="T146" i="86"/>
  <c r="S146" i="86"/>
  <c r="R146" i="86"/>
  <c r="Q146" i="86"/>
  <c r="P146" i="86"/>
  <c r="O146" i="86"/>
  <c r="N146" i="86"/>
  <c r="M146" i="86"/>
  <c r="L146" i="86"/>
  <c r="K146" i="86"/>
  <c r="J146" i="86"/>
  <c r="I146" i="86"/>
  <c r="H146" i="86"/>
  <c r="G146" i="86"/>
  <c r="F146" i="86"/>
  <c r="E146" i="86"/>
  <c r="D146" i="86"/>
  <c r="C146" i="86"/>
  <c r="B146" i="86"/>
  <c r="BA145" i="86"/>
  <c r="AZ145" i="86"/>
  <c r="AY145" i="86"/>
  <c r="AX145" i="86"/>
  <c r="AW145" i="86"/>
  <c r="AV145" i="86"/>
  <c r="AU145" i="86"/>
  <c r="AT145" i="86"/>
  <c r="AS145" i="86"/>
  <c r="AR145" i="86"/>
  <c r="AQ145" i="86"/>
  <c r="AP145" i="86"/>
  <c r="AO145" i="86"/>
  <c r="AN145" i="86"/>
  <c r="AM145" i="86"/>
  <c r="AL145" i="86"/>
  <c r="AK145" i="86"/>
  <c r="AJ145" i="86"/>
  <c r="AI145" i="86"/>
  <c r="AH145" i="86"/>
  <c r="AG145" i="86"/>
  <c r="AF145" i="86"/>
  <c r="AE145" i="86"/>
  <c r="AD145" i="86"/>
  <c r="AC145" i="86"/>
  <c r="AB145" i="86"/>
  <c r="AA145" i="86"/>
  <c r="Z145" i="86"/>
  <c r="Y145" i="86"/>
  <c r="X145" i="86"/>
  <c r="W145" i="86"/>
  <c r="V145" i="86"/>
  <c r="U145" i="86"/>
  <c r="T145" i="86"/>
  <c r="S145" i="86"/>
  <c r="R145" i="86"/>
  <c r="Q145" i="86"/>
  <c r="P145" i="86"/>
  <c r="O145" i="86"/>
  <c r="N145" i="86"/>
  <c r="M145" i="86"/>
  <c r="L145" i="86"/>
  <c r="K145" i="86"/>
  <c r="J145" i="86"/>
  <c r="I145" i="86"/>
  <c r="H145" i="86"/>
  <c r="G145" i="86"/>
  <c r="F145" i="86"/>
  <c r="E145" i="86"/>
  <c r="D145" i="86"/>
  <c r="C145" i="86"/>
  <c r="B145" i="86"/>
  <c r="BA144" i="86"/>
  <c r="AZ144" i="86"/>
  <c r="AY144" i="86"/>
  <c r="AX144" i="86"/>
  <c r="AW144" i="86"/>
  <c r="AV144" i="86"/>
  <c r="AU144" i="86"/>
  <c r="AT144" i="86"/>
  <c r="AS144" i="86"/>
  <c r="AR144" i="86"/>
  <c r="AQ144" i="86"/>
  <c r="AP144" i="86"/>
  <c r="AO144" i="86"/>
  <c r="AN144" i="86"/>
  <c r="AM144" i="86"/>
  <c r="AL144" i="86"/>
  <c r="AK144" i="86"/>
  <c r="AJ144" i="86"/>
  <c r="AI144" i="86"/>
  <c r="AH144" i="86"/>
  <c r="AG144" i="86"/>
  <c r="AF144" i="86"/>
  <c r="AE144" i="86"/>
  <c r="AD144" i="86"/>
  <c r="AC144" i="86"/>
  <c r="AB144" i="86"/>
  <c r="AA144" i="86"/>
  <c r="Z144" i="86"/>
  <c r="Y144" i="86"/>
  <c r="X144" i="86"/>
  <c r="W144" i="86"/>
  <c r="V144" i="86"/>
  <c r="U144" i="86"/>
  <c r="T144" i="86"/>
  <c r="S144" i="86"/>
  <c r="R144" i="86"/>
  <c r="Q144" i="86"/>
  <c r="P144" i="86"/>
  <c r="O144" i="86"/>
  <c r="N144" i="86"/>
  <c r="M144" i="86"/>
  <c r="L144" i="86"/>
  <c r="K144" i="86"/>
  <c r="J144" i="86"/>
  <c r="I144" i="86"/>
  <c r="H144" i="86"/>
  <c r="G144" i="86"/>
  <c r="F144" i="86"/>
  <c r="E144" i="86"/>
  <c r="D144" i="86"/>
  <c r="C144" i="86"/>
  <c r="B144" i="86"/>
  <c r="BA143" i="86"/>
  <c r="AZ143" i="86"/>
  <c r="AY143" i="86"/>
  <c r="AX143" i="86"/>
  <c r="AW143" i="86"/>
  <c r="AV143" i="86"/>
  <c r="AU143" i="86"/>
  <c r="AT143" i="86"/>
  <c r="AS143" i="86"/>
  <c r="AR143" i="86"/>
  <c r="AQ143" i="86"/>
  <c r="AP143" i="86"/>
  <c r="AO143" i="86"/>
  <c r="AN143" i="86"/>
  <c r="AM143" i="86"/>
  <c r="AL143" i="86"/>
  <c r="AK143" i="86"/>
  <c r="AJ143" i="86"/>
  <c r="AI143" i="86"/>
  <c r="AH143" i="86"/>
  <c r="AG143" i="86"/>
  <c r="AF143" i="86"/>
  <c r="AE143" i="86"/>
  <c r="AD143" i="86"/>
  <c r="AC143" i="86"/>
  <c r="AB143" i="86"/>
  <c r="AA143" i="86"/>
  <c r="Z143" i="86"/>
  <c r="Y143" i="86"/>
  <c r="X143" i="86"/>
  <c r="W143" i="86"/>
  <c r="V143" i="86"/>
  <c r="U143" i="86"/>
  <c r="T143" i="86"/>
  <c r="S143" i="86"/>
  <c r="R143" i="86"/>
  <c r="Q143" i="86"/>
  <c r="P143" i="86"/>
  <c r="O143" i="86"/>
  <c r="N143" i="86"/>
  <c r="M143" i="86"/>
  <c r="L143" i="86"/>
  <c r="K143" i="86"/>
  <c r="J143" i="86"/>
  <c r="I143" i="86"/>
  <c r="H143" i="86"/>
  <c r="G143" i="86"/>
  <c r="F143" i="86"/>
  <c r="E143" i="86"/>
  <c r="D143" i="86"/>
  <c r="C143" i="86"/>
  <c r="B143" i="86"/>
  <c r="BA142" i="86"/>
  <c r="AZ142" i="86"/>
  <c r="AY142" i="86"/>
  <c r="AX142" i="86"/>
  <c r="AW142" i="86"/>
  <c r="AV142" i="86"/>
  <c r="AU142" i="86"/>
  <c r="AT142" i="86"/>
  <c r="AS142" i="86"/>
  <c r="AR142" i="86"/>
  <c r="AQ142" i="86"/>
  <c r="AP142" i="86"/>
  <c r="AO142" i="86"/>
  <c r="AN142" i="86"/>
  <c r="AM142" i="86"/>
  <c r="AL142" i="86"/>
  <c r="AK142" i="86"/>
  <c r="AJ142" i="86"/>
  <c r="AI142" i="86"/>
  <c r="AH142" i="86"/>
  <c r="AG142" i="86"/>
  <c r="AF142" i="86"/>
  <c r="AE142" i="86"/>
  <c r="AD142" i="86"/>
  <c r="AC142" i="86"/>
  <c r="AB142" i="86"/>
  <c r="AA142" i="86"/>
  <c r="Z142" i="86"/>
  <c r="Y142" i="86"/>
  <c r="X142" i="86"/>
  <c r="W142" i="86"/>
  <c r="V142" i="86"/>
  <c r="U142" i="86"/>
  <c r="T142" i="86"/>
  <c r="S142" i="86"/>
  <c r="R142" i="86"/>
  <c r="Q142" i="86"/>
  <c r="P142" i="86"/>
  <c r="O142" i="86"/>
  <c r="N142" i="86"/>
  <c r="M142" i="86"/>
  <c r="L142" i="86"/>
  <c r="K142" i="86"/>
  <c r="J142" i="86"/>
  <c r="I142" i="86"/>
  <c r="H142" i="86"/>
  <c r="G142" i="86"/>
  <c r="F142" i="86"/>
  <c r="E142" i="86"/>
  <c r="D142" i="86"/>
  <c r="C142" i="86"/>
  <c r="B142" i="86"/>
  <c r="BA141" i="86"/>
  <c r="AZ141" i="86"/>
  <c r="AY141" i="86"/>
  <c r="AX141" i="86"/>
  <c r="AW141" i="86"/>
  <c r="AV141" i="86"/>
  <c r="AU141" i="86"/>
  <c r="AT141" i="86"/>
  <c r="AS141" i="86"/>
  <c r="AR141" i="86"/>
  <c r="AQ141" i="86"/>
  <c r="AP141" i="86"/>
  <c r="AO141" i="86"/>
  <c r="AN141" i="86"/>
  <c r="AM141" i="86"/>
  <c r="AL141" i="86"/>
  <c r="AK141" i="86"/>
  <c r="AJ141" i="86"/>
  <c r="AI141" i="86"/>
  <c r="AH141" i="86"/>
  <c r="AG141" i="86"/>
  <c r="AF141" i="86"/>
  <c r="AE141" i="86"/>
  <c r="AD141" i="86"/>
  <c r="AC141" i="86"/>
  <c r="AB141" i="86"/>
  <c r="AA141" i="86"/>
  <c r="Z141" i="86"/>
  <c r="Y141" i="86"/>
  <c r="X141" i="86"/>
  <c r="W141" i="86"/>
  <c r="V141" i="86"/>
  <c r="U141" i="86"/>
  <c r="T141" i="86"/>
  <c r="S141" i="86"/>
  <c r="R141" i="86"/>
  <c r="Q141" i="86"/>
  <c r="P141" i="86"/>
  <c r="O141" i="86"/>
  <c r="N141" i="86"/>
  <c r="M141" i="86"/>
  <c r="L141" i="86"/>
  <c r="K141" i="86"/>
  <c r="J141" i="86"/>
  <c r="I141" i="86"/>
  <c r="H141" i="86"/>
  <c r="G141" i="86"/>
  <c r="F141" i="86"/>
  <c r="E141" i="86"/>
  <c r="D141" i="86"/>
  <c r="C141" i="86"/>
  <c r="B141" i="86"/>
  <c r="BA140" i="86"/>
  <c r="AZ140" i="86"/>
  <c r="AY140" i="86"/>
  <c r="AX140" i="86"/>
  <c r="AW140" i="86"/>
  <c r="AV140" i="86"/>
  <c r="AU140" i="86"/>
  <c r="AT140" i="86"/>
  <c r="AS140" i="86"/>
  <c r="AR140" i="86"/>
  <c r="AQ140" i="86"/>
  <c r="AP140" i="86"/>
  <c r="AO140" i="86"/>
  <c r="AN140" i="86"/>
  <c r="AM140" i="86"/>
  <c r="AL140" i="86"/>
  <c r="AK140" i="86"/>
  <c r="AJ140" i="86"/>
  <c r="AI140" i="86"/>
  <c r="AH140" i="86"/>
  <c r="AG140" i="86"/>
  <c r="AF140" i="86"/>
  <c r="AE140" i="86"/>
  <c r="AD140" i="86"/>
  <c r="AC140" i="86"/>
  <c r="AB140" i="86"/>
  <c r="AA140" i="86"/>
  <c r="Z140" i="86"/>
  <c r="Y140" i="86"/>
  <c r="X140" i="86"/>
  <c r="W140" i="86"/>
  <c r="V140" i="86"/>
  <c r="U140" i="86"/>
  <c r="T140" i="86"/>
  <c r="S140" i="86"/>
  <c r="R140" i="86"/>
  <c r="Q140" i="86"/>
  <c r="P140" i="86"/>
  <c r="O140" i="86"/>
  <c r="N140" i="86"/>
  <c r="M140" i="86"/>
  <c r="L140" i="86"/>
  <c r="K140" i="86"/>
  <c r="J140" i="86"/>
  <c r="I140" i="86"/>
  <c r="H140" i="86"/>
  <c r="G140" i="86"/>
  <c r="F140" i="86"/>
  <c r="E140" i="86"/>
  <c r="D140" i="86"/>
  <c r="C140" i="86"/>
  <c r="B140" i="86"/>
  <c r="BA139" i="86"/>
  <c r="AZ139" i="86"/>
  <c r="AY139" i="86"/>
  <c r="AX139" i="86"/>
  <c r="AW139" i="86"/>
  <c r="AV139" i="86"/>
  <c r="AU139" i="86"/>
  <c r="AT139" i="86"/>
  <c r="AS139" i="86"/>
  <c r="AR139" i="86"/>
  <c r="AQ139" i="86"/>
  <c r="AP139" i="86"/>
  <c r="AO139" i="86"/>
  <c r="AN139" i="86"/>
  <c r="AM139" i="86"/>
  <c r="AL139" i="86"/>
  <c r="AK139" i="86"/>
  <c r="AJ139" i="86"/>
  <c r="AI139" i="86"/>
  <c r="AH139" i="86"/>
  <c r="AG139" i="86"/>
  <c r="AF139" i="86"/>
  <c r="AE139" i="86"/>
  <c r="AD139" i="86"/>
  <c r="AC139" i="86"/>
  <c r="AB139" i="86"/>
  <c r="AA139" i="86"/>
  <c r="Z139" i="86"/>
  <c r="Y139" i="86"/>
  <c r="X139" i="86"/>
  <c r="W139" i="86"/>
  <c r="V139" i="86"/>
  <c r="U139" i="86"/>
  <c r="T139" i="86"/>
  <c r="S139" i="86"/>
  <c r="R139" i="86"/>
  <c r="Q139" i="86"/>
  <c r="P139" i="86"/>
  <c r="O139" i="86"/>
  <c r="N139" i="86"/>
  <c r="M139" i="86"/>
  <c r="L139" i="86"/>
  <c r="K139" i="86"/>
  <c r="J139" i="86"/>
  <c r="I139" i="86"/>
  <c r="H139" i="86"/>
  <c r="G139" i="86"/>
  <c r="F139" i="86"/>
  <c r="E139" i="86"/>
  <c r="D139" i="86"/>
  <c r="C139" i="86"/>
  <c r="B139" i="86"/>
  <c r="BA138" i="86"/>
  <c r="AZ138" i="86"/>
  <c r="AY138" i="86"/>
  <c r="AX138" i="86"/>
  <c r="AW138" i="86"/>
  <c r="AV138" i="86"/>
  <c r="AU138" i="86"/>
  <c r="AT138" i="86"/>
  <c r="AS138" i="86"/>
  <c r="AR138" i="86"/>
  <c r="AQ138" i="86"/>
  <c r="AP138" i="86"/>
  <c r="AO138" i="86"/>
  <c r="AN138" i="86"/>
  <c r="AM138" i="86"/>
  <c r="AL138" i="86"/>
  <c r="AK138" i="86"/>
  <c r="AJ138" i="86"/>
  <c r="AI138" i="86"/>
  <c r="AH138" i="86"/>
  <c r="AG138" i="86"/>
  <c r="AF138" i="86"/>
  <c r="AE138" i="86"/>
  <c r="AD138" i="86"/>
  <c r="AC138" i="86"/>
  <c r="AB138" i="86"/>
  <c r="AA138" i="86"/>
  <c r="Z138" i="86"/>
  <c r="Y138" i="86"/>
  <c r="X138" i="86"/>
  <c r="W138" i="86"/>
  <c r="V138" i="86"/>
  <c r="U138" i="86"/>
  <c r="T138" i="86"/>
  <c r="S138" i="86"/>
  <c r="R138" i="86"/>
  <c r="Q138" i="86"/>
  <c r="P138" i="86"/>
  <c r="O138" i="86"/>
  <c r="N138" i="86"/>
  <c r="M138" i="86"/>
  <c r="L138" i="86"/>
  <c r="K138" i="86"/>
  <c r="J138" i="86"/>
  <c r="I138" i="86"/>
  <c r="H138" i="86"/>
  <c r="G138" i="86"/>
  <c r="F138" i="86"/>
  <c r="E138" i="86"/>
  <c r="D138" i="86"/>
  <c r="C138" i="86"/>
  <c r="B138" i="86"/>
  <c r="BA137" i="86"/>
  <c r="AZ137" i="86"/>
  <c r="AY137" i="86"/>
  <c r="AX137" i="86"/>
  <c r="AW137" i="86"/>
  <c r="AV137" i="86"/>
  <c r="AU137" i="86"/>
  <c r="AT137" i="86"/>
  <c r="AS137" i="86"/>
  <c r="AR137" i="86"/>
  <c r="AQ137" i="86"/>
  <c r="AP137" i="86"/>
  <c r="AO137" i="86"/>
  <c r="AN137" i="86"/>
  <c r="AM137" i="86"/>
  <c r="AL137" i="86"/>
  <c r="AK137" i="86"/>
  <c r="AJ137" i="86"/>
  <c r="AI137" i="86"/>
  <c r="AH137" i="86"/>
  <c r="AG137" i="86"/>
  <c r="AF137" i="86"/>
  <c r="AE137" i="86"/>
  <c r="AD137" i="86"/>
  <c r="AC137" i="86"/>
  <c r="AB137" i="86"/>
  <c r="AA137" i="86"/>
  <c r="Z137" i="86"/>
  <c r="Y137" i="86"/>
  <c r="X137" i="86"/>
  <c r="W137" i="86"/>
  <c r="V137" i="86"/>
  <c r="U137" i="86"/>
  <c r="T137" i="86"/>
  <c r="S137" i="86"/>
  <c r="R137" i="86"/>
  <c r="Q137" i="86"/>
  <c r="P137" i="86"/>
  <c r="O137" i="86"/>
  <c r="N137" i="86"/>
  <c r="M137" i="86"/>
  <c r="L137" i="86"/>
  <c r="K137" i="86"/>
  <c r="J137" i="86"/>
  <c r="I137" i="86"/>
  <c r="H137" i="86"/>
  <c r="G137" i="86"/>
  <c r="F137" i="86"/>
  <c r="E137" i="86"/>
  <c r="D137" i="86"/>
  <c r="C137" i="86"/>
  <c r="B137" i="86"/>
  <c r="BA136" i="86"/>
  <c r="AZ136" i="86"/>
  <c r="AY136" i="86"/>
  <c r="AX136" i="86"/>
  <c r="AW136" i="86"/>
  <c r="AV136" i="86"/>
  <c r="AU136" i="86"/>
  <c r="AT136" i="86"/>
  <c r="AS136" i="86"/>
  <c r="AR136" i="86"/>
  <c r="AQ136" i="86"/>
  <c r="AP136" i="86"/>
  <c r="AO136" i="86"/>
  <c r="AN136" i="86"/>
  <c r="AM136" i="86"/>
  <c r="AL136" i="86"/>
  <c r="AK136" i="86"/>
  <c r="AJ136" i="86"/>
  <c r="AI136" i="86"/>
  <c r="AH136" i="86"/>
  <c r="AG136" i="86"/>
  <c r="AF136" i="86"/>
  <c r="AE136" i="86"/>
  <c r="AD136" i="86"/>
  <c r="AC136" i="86"/>
  <c r="AB136" i="86"/>
  <c r="AA136" i="86"/>
  <c r="Z136" i="86"/>
  <c r="Y136" i="86"/>
  <c r="X136" i="86"/>
  <c r="W136" i="86"/>
  <c r="V136" i="86"/>
  <c r="U136" i="86"/>
  <c r="T136" i="86"/>
  <c r="S136" i="86"/>
  <c r="R136" i="86"/>
  <c r="Q136" i="86"/>
  <c r="P136" i="86"/>
  <c r="O136" i="86"/>
  <c r="N136" i="86"/>
  <c r="M136" i="86"/>
  <c r="L136" i="86"/>
  <c r="K136" i="86"/>
  <c r="J136" i="86"/>
  <c r="I136" i="86"/>
  <c r="H136" i="86"/>
  <c r="G136" i="86"/>
  <c r="F136" i="86"/>
  <c r="E136" i="86"/>
  <c r="D136" i="86"/>
  <c r="C136" i="86"/>
  <c r="B136" i="86"/>
  <c r="BA135" i="86"/>
  <c r="AZ135" i="86"/>
  <c r="AY135" i="86"/>
  <c r="AX135" i="86"/>
  <c r="AW135" i="86"/>
  <c r="AV135" i="86"/>
  <c r="AU135" i="86"/>
  <c r="AT135" i="86"/>
  <c r="AS135" i="86"/>
  <c r="AR135" i="86"/>
  <c r="AQ135" i="86"/>
  <c r="AP135" i="86"/>
  <c r="AO135" i="86"/>
  <c r="AN135" i="86"/>
  <c r="AM135" i="86"/>
  <c r="AL135" i="86"/>
  <c r="AK135" i="86"/>
  <c r="AJ135" i="86"/>
  <c r="AI135" i="86"/>
  <c r="AH135" i="86"/>
  <c r="AG135" i="86"/>
  <c r="AF135" i="86"/>
  <c r="AE135" i="86"/>
  <c r="AD135" i="86"/>
  <c r="AC135" i="86"/>
  <c r="AB135" i="86"/>
  <c r="AA135" i="86"/>
  <c r="Z135" i="86"/>
  <c r="Y135" i="86"/>
  <c r="X135" i="86"/>
  <c r="W135" i="86"/>
  <c r="V135" i="86"/>
  <c r="U135" i="86"/>
  <c r="T135" i="86"/>
  <c r="S135" i="86"/>
  <c r="R135" i="86"/>
  <c r="Q135" i="86"/>
  <c r="P135" i="86"/>
  <c r="O135" i="86"/>
  <c r="N135" i="86"/>
  <c r="M135" i="86"/>
  <c r="L135" i="86"/>
  <c r="K135" i="86"/>
  <c r="J135" i="86"/>
  <c r="I135" i="86"/>
  <c r="H135" i="86"/>
  <c r="G135" i="86"/>
  <c r="F135" i="86"/>
  <c r="E135" i="86"/>
  <c r="D135" i="86"/>
  <c r="C135" i="86"/>
  <c r="B135" i="86"/>
  <c r="BA134" i="86"/>
  <c r="AZ134" i="86"/>
  <c r="AY134" i="86"/>
  <c r="AX134" i="86"/>
  <c r="AW134" i="86"/>
  <c r="AV134" i="86"/>
  <c r="AU134" i="86"/>
  <c r="AT134" i="86"/>
  <c r="AS134" i="86"/>
  <c r="AR134" i="86"/>
  <c r="AQ134" i="86"/>
  <c r="AP134" i="86"/>
  <c r="AO134" i="86"/>
  <c r="AN134" i="86"/>
  <c r="AM134" i="86"/>
  <c r="AL134" i="86"/>
  <c r="AK134" i="86"/>
  <c r="AJ134" i="86"/>
  <c r="AI134" i="86"/>
  <c r="AH134" i="86"/>
  <c r="AG134" i="86"/>
  <c r="AF134" i="86"/>
  <c r="AE134" i="86"/>
  <c r="AD134" i="86"/>
  <c r="AC134" i="86"/>
  <c r="AB134" i="86"/>
  <c r="AA134" i="86"/>
  <c r="Z134" i="86"/>
  <c r="Y134" i="86"/>
  <c r="X134" i="86"/>
  <c r="W134" i="86"/>
  <c r="V134" i="86"/>
  <c r="U134" i="86"/>
  <c r="T134" i="86"/>
  <c r="S134" i="86"/>
  <c r="R134" i="86"/>
  <c r="Q134" i="86"/>
  <c r="P134" i="86"/>
  <c r="O134" i="86"/>
  <c r="N134" i="86"/>
  <c r="M134" i="86"/>
  <c r="L134" i="86"/>
  <c r="K134" i="86"/>
  <c r="J134" i="86"/>
  <c r="I134" i="86"/>
  <c r="H134" i="86"/>
  <c r="G134" i="86"/>
  <c r="F134" i="86"/>
  <c r="E134" i="86"/>
  <c r="D134" i="86"/>
  <c r="C134" i="86"/>
  <c r="B134" i="86"/>
  <c r="BA133" i="86"/>
  <c r="AZ133" i="86"/>
  <c r="AY133" i="86"/>
  <c r="AX133" i="86"/>
  <c r="AW133" i="86"/>
  <c r="AV133" i="86"/>
  <c r="AU133" i="86"/>
  <c r="AT133" i="86"/>
  <c r="AS133" i="86"/>
  <c r="AR133" i="86"/>
  <c r="AQ133" i="86"/>
  <c r="AP133" i="86"/>
  <c r="AO133" i="86"/>
  <c r="AN133" i="86"/>
  <c r="AM133" i="86"/>
  <c r="AL133" i="86"/>
  <c r="AK133" i="86"/>
  <c r="AJ133" i="86"/>
  <c r="AI133" i="86"/>
  <c r="AH133" i="86"/>
  <c r="AG133" i="86"/>
  <c r="AF133" i="86"/>
  <c r="AE133" i="86"/>
  <c r="AD133" i="86"/>
  <c r="AC133" i="86"/>
  <c r="AB133" i="86"/>
  <c r="AA133" i="86"/>
  <c r="Z133" i="86"/>
  <c r="Y133" i="86"/>
  <c r="X133" i="86"/>
  <c r="W133" i="86"/>
  <c r="V133" i="86"/>
  <c r="U133" i="86"/>
  <c r="T133" i="86"/>
  <c r="S133" i="86"/>
  <c r="R133" i="86"/>
  <c r="Q133" i="86"/>
  <c r="P133" i="86"/>
  <c r="O133" i="86"/>
  <c r="N133" i="86"/>
  <c r="M133" i="86"/>
  <c r="L133" i="86"/>
  <c r="K133" i="86"/>
  <c r="J133" i="86"/>
  <c r="I133" i="86"/>
  <c r="H133" i="86"/>
  <c r="G133" i="86"/>
  <c r="F133" i="86"/>
  <c r="E133" i="86"/>
  <c r="D133" i="86"/>
  <c r="C133" i="86"/>
  <c r="B133" i="86"/>
  <c r="BA132" i="86"/>
  <c r="AZ132" i="86"/>
  <c r="AY132" i="86"/>
  <c r="AX132" i="86"/>
  <c r="AW132" i="86"/>
  <c r="AV132" i="86"/>
  <c r="AU132" i="86"/>
  <c r="AT132" i="86"/>
  <c r="AS132" i="86"/>
  <c r="AR132" i="86"/>
  <c r="AQ132" i="86"/>
  <c r="AP132" i="86"/>
  <c r="AO132" i="86"/>
  <c r="AN132" i="86"/>
  <c r="AM132" i="86"/>
  <c r="AL132" i="86"/>
  <c r="AK132" i="86"/>
  <c r="AJ132" i="86"/>
  <c r="AI132" i="86"/>
  <c r="AH132" i="86"/>
  <c r="AG132" i="86"/>
  <c r="AF132" i="86"/>
  <c r="AE132" i="86"/>
  <c r="AD132" i="86"/>
  <c r="AC132" i="86"/>
  <c r="AB132" i="86"/>
  <c r="AA132" i="86"/>
  <c r="Z132" i="86"/>
  <c r="Y132" i="86"/>
  <c r="X132" i="86"/>
  <c r="W132" i="86"/>
  <c r="V132" i="86"/>
  <c r="U132" i="86"/>
  <c r="T132" i="86"/>
  <c r="S132" i="86"/>
  <c r="R132" i="86"/>
  <c r="Q132" i="86"/>
  <c r="P132" i="86"/>
  <c r="O132" i="86"/>
  <c r="N132" i="86"/>
  <c r="M132" i="86"/>
  <c r="L132" i="86"/>
  <c r="K132" i="86"/>
  <c r="J132" i="86"/>
  <c r="I132" i="86"/>
  <c r="H132" i="86"/>
  <c r="G132" i="86"/>
  <c r="F132" i="86"/>
  <c r="E132" i="86"/>
  <c r="D132" i="86"/>
  <c r="C132" i="86"/>
  <c r="B132" i="86"/>
  <c r="BA131" i="86"/>
  <c r="AZ131" i="86"/>
  <c r="AY131" i="86"/>
  <c r="AX131" i="86"/>
  <c r="AW131" i="86"/>
  <c r="AV131" i="86"/>
  <c r="AU131" i="86"/>
  <c r="AT131" i="86"/>
  <c r="AS131" i="86"/>
  <c r="AR131" i="86"/>
  <c r="AQ131" i="86"/>
  <c r="AP131" i="86"/>
  <c r="AO131" i="86"/>
  <c r="AN131" i="86"/>
  <c r="AM131" i="86"/>
  <c r="AL131" i="86"/>
  <c r="AK131" i="86"/>
  <c r="AJ131" i="86"/>
  <c r="AI131" i="86"/>
  <c r="AH131" i="86"/>
  <c r="AG131" i="86"/>
  <c r="AF131" i="86"/>
  <c r="AE131" i="86"/>
  <c r="AD131" i="86"/>
  <c r="AC131" i="86"/>
  <c r="AB131" i="86"/>
  <c r="AA131" i="86"/>
  <c r="Z131" i="86"/>
  <c r="Y131" i="86"/>
  <c r="X131" i="86"/>
  <c r="W131" i="86"/>
  <c r="V131" i="86"/>
  <c r="U131" i="86"/>
  <c r="T131" i="86"/>
  <c r="S131" i="86"/>
  <c r="R131" i="86"/>
  <c r="Q131" i="86"/>
  <c r="P131" i="86"/>
  <c r="O131" i="86"/>
  <c r="N131" i="86"/>
  <c r="M131" i="86"/>
  <c r="L131" i="86"/>
  <c r="K131" i="86"/>
  <c r="J131" i="86"/>
  <c r="I131" i="86"/>
  <c r="H131" i="86"/>
  <c r="G131" i="86"/>
  <c r="F131" i="86"/>
  <c r="E131" i="86"/>
  <c r="D131" i="86"/>
  <c r="C131" i="86"/>
  <c r="B131" i="86"/>
  <c r="BA130" i="86"/>
  <c r="AZ130" i="86"/>
  <c r="AY130" i="86"/>
  <c r="AX130" i="86"/>
  <c r="AW130" i="86"/>
  <c r="AV130" i="86"/>
  <c r="AU130" i="86"/>
  <c r="AT130" i="86"/>
  <c r="AS130" i="86"/>
  <c r="AR130" i="86"/>
  <c r="AQ130" i="86"/>
  <c r="AP130" i="86"/>
  <c r="AO130" i="86"/>
  <c r="AN130" i="86"/>
  <c r="AM130" i="86"/>
  <c r="AL130" i="86"/>
  <c r="AK130" i="86"/>
  <c r="AJ130" i="86"/>
  <c r="AI130" i="86"/>
  <c r="AH130" i="86"/>
  <c r="AG130" i="86"/>
  <c r="AF130" i="86"/>
  <c r="AE130" i="86"/>
  <c r="AD130" i="86"/>
  <c r="AC130" i="86"/>
  <c r="AB130" i="86"/>
  <c r="AA130" i="86"/>
  <c r="Z130" i="86"/>
  <c r="Y130" i="86"/>
  <c r="X130" i="86"/>
  <c r="W130" i="86"/>
  <c r="V130" i="86"/>
  <c r="U130" i="86"/>
  <c r="T130" i="86"/>
  <c r="S130" i="86"/>
  <c r="R130" i="86"/>
  <c r="Q130" i="86"/>
  <c r="P130" i="86"/>
  <c r="O130" i="86"/>
  <c r="N130" i="86"/>
  <c r="M130" i="86"/>
  <c r="L130" i="86"/>
  <c r="K130" i="86"/>
  <c r="J130" i="86"/>
  <c r="I130" i="86"/>
  <c r="H130" i="86"/>
  <c r="G130" i="86"/>
  <c r="F130" i="86"/>
  <c r="E130" i="86"/>
  <c r="D130" i="86"/>
  <c r="C130" i="86"/>
  <c r="B130" i="86"/>
  <c r="BA129" i="86"/>
  <c r="AZ129" i="86"/>
  <c r="AY129" i="86"/>
  <c r="AX129" i="86"/>
  <c r="AW129" i="86"/>
  <c r="AV129" i="86"/>
  <c r="AU129" i="86"/>
  <c r="AT129" i="86"/>
  <c r="AS129" i="86"/>
  <c r="AR129" i="86"/>
  <c r="AQ129" i="86"/>
  <c r="AP129" i="86"/>
  <c r="AO129" i="86"/>
  <c r="AN129" i="86"/>
  <c r="AM129" i="86"/>
  <c r="AL129" i="86"/>
  <c r="AK129" i="86"/>
  <c r="AJ129" i="86"/>
  <c r="AI129" i="86"/>
  <c r="AH129" i="86"/>
  <c r="AG129" i="86"/>
  <c r="AF129" i="86"/>
  <c r="AE129" i="86"/>
  <c r="AD129" i="86"/>
  <c r="AC129" i="86"/>
  <c r="AB129" i="86"/>
  <c r="AA129" i="86"/>
  <c r="Z129" i="86"/>
  <c r="Y129" i="86"/>
  <c r="X129" i="86"/>
  <c r="W129" i="86"/>
  <c r="V129" i="86"/>
  <c r="U129" i="86"/>
  <c r="T129" i="86"/>
  <c r="S129" i="86"/>
  <c r="R129" i="86"/>
  <c r="Q129" i="86"/>
  <c r="P129" i="86"/>
  <c r="O129" i="86"/>
  <c r="N129" i="86"/>
  <c r="M129" i="86"/>
  <c r="L129" i="86"/>
  <c r="K129" i="86"/>
  <c r="J129" i="86"/>
  <c r="I129" i="86"/>
  <c r="H129" i="86"/>
  <c r="G129" i="86"/>
  <c r="F129" i="86"/>
  <c r="E129" i="86"/>
  <c r="D129" i="86"/>
  <c r="C129" i="86"/>
  <c r="B129" i="86"/>
  <c r="BA128" i="86"/>
  <c r="AZ128" i="86"/>
  <c r="AY128" i="86"/>
  <c r="AX128" i="86"/>
  <c r="AW128" i="86"/>
  <c r="AV128" i="86"/>
  <c r="AU128" i="86"/>
  <c r="AT128" i="86"/>
  <c r="AS128" i="86"/>
  <c r="AR128" i="86"/>
  <c r="AQ128" i="86"/>
  <c r="AP128" i="86"/>
  <c r="AO128" i="86"/>
  <c r="AN128" i="86"/>
  <c r="AM128" i="86"/>
  <c r="AL128" i="86"/>
  <c r="AK128" i="86"/>
  <c r="AJ128" i="86"/>
  <c r="AI128" i="86"/>
  <c r="AH128" i="86"/>
  <c r="AG128" i="86"/>
  <c r="AF128" i="86"/>
  <c r="AE128" i="86"/>
  <c r="AD128" i="86"/>
  <c r="AC128" i="86"/>
  <c r="AB128" i="86"/>
  <c r="AA128" i="86"/>
  <c r="Z128" i="86"/>
  <c r="Y128" i="86"/>
  <c r="X128" i="86"/>
  <c r="W128" i="86"/>
  <c r="V128" i="86"/>
  <c r="U128" i="86"/>
  <c r="T128" i="86"/>
  <c r="S128" i="86"/>
  <c r="R128" i="86"/>
  <c r="Q128" i="86"/>
  <c r="P128" i="86"/>
  <c r="O128" i="86"/>
  <c r="N128" i="86"/>
  <c r="M128" i="86"/>
  <c r="L128" i="86"/>
  <c r="K128" i="86"/>
  <c r="J128" i="86"/>
  <c r="I128" i="86"/>
  <c r="H128" i="86"/>
  <c r="G128" i="86"/>
  <c r="F128" i="86"/>
  <c r="E128" i="86"/>
  <c r="D128" i="86"/>
  <c r="C128" i="86"/>
  <c r="B128" i="86"/>
  <c r="BA127" i="86"/>
  <c r="AZ127" i="86"/>
  <c r="AY127" i="86"/>
  <c r="AX127" i="86"/>
  <c r="AW127" i="86"/>
  <c r="AV127" i="86"/>
  <c r="AU127" i="86"/>
  <c r="AT127" i="86"/>
  <c r="AS127" i="86"/>
  <c r="AR127" i="86"/>
  <c r="AQ127" i="86"/>
  <c r="AP127" i="86"/>
  <c r="AO127" i="86"/>
  <c r="AN127" i="86"/>
  <c r="AM127" i="86"/>
  <c r="AL127" i="86"/>
  <c r="AK127" i="86"/>
  <c r="AJ127" i="86"/>
  <c r="AI127" i="86"/>
  <c r="AH127" i="86"/>
  <c r="AG127" i="86"/>
  <c r="AF127" i="86"/>
  <c r="AE127" i="86"/>
  <c r="AD127" i="86"/>
  <c r="AC127" i="86"/>
  <c r="AB127" i="86"/>
  <c r="AA127" i="86"/>
  <c r="Z127" i="86"/>
  <c r="Y127" i="86"/>
  <c r="X127" i="86"/>
  <c r="W127" i="86"/>
  <c r="V127" i="86"/>
  <c r="U127" i="86"/>
  <c r="T127" i="86"/>
  <c r="S127" i="86"/>
  <c r="R127" i="86"/>
  <c r="Q127" i="86"/>
  <c r="P127" i="86"/>
  <c r="O127" i="86"/>
  <c r="N127" i="86"/>
  <c r="M127" i="86"/>
  <c r="L127" i="86"/>
  <c r="K127" i="86"/>
  <c r="J127" i="86"/>
  <c r="I127" i="86"/>
  <c r="H127" i="86"/>
  <c r="G127" i="86"/>
  <c r="F127" i="86"/>
  <c r="E127" i="86"/>
  <c r="D127" i="86"/>
  <c r="C127" i="86"/>
  <c r="B127" i="86"/>
  <c r="BA126" i="86"/>
  <c r="AZ126" i="86"/>
  <c r="AY126" i="86"/>
  <c r="AX126" i="86"/>
  <c r="AW126" i="86"/>
  <c r="AV126" i="86"/>
  <c r="AU126" i="86"/>
  <c r="AT126" i="86"/>
  <c r="AS126" i="86"/>
  <c r="AR126" i="86"/>
  <c r="AQ126" i="86"/>
  <c r="AP126" i="86"/>
  <c r="AO126" i="86"/>
  <c r="AN126" i="86"/>
  <c r="AM126" i="86"/>
  <c r="AL126" i="86"/>
  <c r="AK126" i="86"/>
  <c r="AJ126" i="86"/>
  <c r="AI126" i="86"/>
  <c r="AH126" i="86"/>
  <c r="AG126" i="86"/>
  <c r="AF126" i="86"/>
  <c r="AE126" i="86"/>
  <c r="AD126" i="86"/>
  <c r="AC126" i="86"/>
  <c r="AB126" i="86"/>
  <c r="AA126" i="86"/>
  <c r="Z126" i="86"/>
  <c r="Y126" i="86"/>
  <c r="X126" i="86"/>
  <c r="W126" i="86"/>
  <c r="V126" i="86"/>
  <c r="U126" i="86"/>
  <c r="T126" i="86"/>
  <c r="S126" i="86"/>
  <c r="R126" i="86"/>
  <c r="Q126" i="86"/>
  <c r="P126" i="86"/>
  <c r="O126" i="86"/>
  <c r="N126" i="86"/>
  <c r="M126" i="86"/>
  <c r="L126" i="86"/>
  <c r="K126" i="86"/>
  <c r="J126" i="86"/>
  <c r="I126" i="86"/>
  <c r="H126" i="86"/>
  <c r="G126" i="86"/>
  <c r="F126" i="86"/>
  <c r="E126" i="86"/>
  <c r="D126" i="86"/>
  <c r="C126" i="86"/>
  <c r="B126" i="86"/>
  <c r="BA125" i="86"/>
  <c r="AZ125" i="86"/>
  <c r="AY125" i="86"/>
  <c r="AX125" i="86"/>
  <c r="AW125" i="86"/>
  <c r="AV125" i="86"/>
  <c r="AU125" i="86"/>
  <c r="AT125" i="86"/>
  <c r="AS125" i="86"/>
  <c r="AR125" i="86"/>
  <c r="AQ125" i="86"/>
  <c r="AP125" i="86"/>
  <c r="AO125" i="86"/>
  <c r="AN125" i="86"/>
  <c r="AM125" i="86"/>
  <c r="AL125" i="86"/>
  <c r="AK125" i="86"/>
  <c r="AJ125" i="86"/>
  <c r="AI125" i="86"/>
  <c r="AH125" i="86"/>
  <c r="AG125" i="86"/>
  <c r="AF125" i="86"/>
  <c r="AE125" i="86"/>
  <c r="AD125" i="86"/>
  <c r="AC125" i="86"/>
  <c r="AB125" i="86"/>
  <c r="AA125" i="86"/>
  <c r="Z125" i="86"/>
  <c r="Y125" i="86"/>
  <c r="X125" i="86"/>
  <c r="W125" i="86"/>
  <c r="V125" i="86"/>
  <c r="U125" i="86"/>
  <c r="T125" i="86"/>
  <c r="S125" i="86"/>
  <c r="R125" i="86"/>
  <c r="Q125" i="86"/>
  <c r="P125" i="86"/>
  <c r="O125" i="86"/>
  <c r="N125" i="86"/>
  <c r="M125" i="86"/>
  <c r="L125" i="86"/>
  <c r="K125" i="86"/>
  <c r="J125" i="86"/>
  <c r="I125" i="86"/>
  <c r="H125" i="86"/>
  <c r="G125" i="86"/>
  <c r="F125" i="86"/>
  <c r="E125" i="86"/>
  <c r="D125" i="86"/>
  <c r="C125" i="86"/>
  <c r="B125" i="86"/>
  <c r="BA124" i="86"/>
  <c r="AZ124" i="86"/>
  <c r="AY124" i="86"/>
  <c r="AX124" i="86"/>
  <c r="AW124" i="86"/>
  <c r="AV124" i="86"/>
  <c r="AU124" i="86"/>
  <c r="AT124" i="86"/>
  <c r="AS124" i="86"/>
  <c r="AR124" i="86"/>
  <c r="AQ124" i="86"/>
  <c r="AP124" i="86"/>
  <c r="AO124" i="86"/>
  <c r="AN124" i="86"/>
  <c r="AM124" i="86"/>
  <c r="AL124" i="86"/>
  <c r="AK124" i="86"/>
  <c r="AJ124" i="86"/>
  <c r="AI124" i="86"/>
  <c r="AH124" i="86"/>
  <c r="AG124" i="86"/>
  <c r="AF124" i="86"/>
  <c r="AE124" i="86"/>
  <c r="AD124" i="86"/>
  <c r="AC124" i="86"/>
  <c r="AB124" i="86"/>
  <c r="AA124" i="86"/>
  <c r="Z124" i="86"/>
  <c r="Y124" i="86"/>
  <c r="X124" i="86"/>
  <c r="W124" i="86"/>
  <c r="V124" i="86"/>
  <c r="U124" i="86"/>
  <c r="T124" i="86"/>
  <c r="S124" i="86"/>
  <c r="R124" i="86"/>
  <c r="Q124" i="86"/>
  <c r="P124" i="86"/>
  <c r="O124" i="86"/>
  <c r="N124" i="86"/>
  <c r="M124" i="86"/>
  <c r="L124" i="86"/>
  <c r="K124" i="86"/>
  <c r="J124" i="86"/>
  <c r="I124" i="86"/>
  <c r="H124" i="86"/>
  <c r="G124" i="86"/>
  <c r="F124" i="86"/>
  <c r="E124" i="86"/>
  <c r="D124" i="86"/>
  <c r="C124" i="86"/>
  <c r="B124" i="86"/>
  <c r="BA123" i="86"/>
  <c r="AZ123" i="86"/>
  <c r="AY123" i="86"/>
  <c r="AX123" i="86"/>
  <c r="AW123" i="86"/>
  <c r="AV123" i="86"/>
  <c r="AU123" i="86"/>
  <c r="AT123" i="86"/>
  <c r="AS123" i="86"/>
  <c r="AR123" i="86"/>
  <c r="AQ123" i="86"/>
  <c r="AP123" i="86"/>
  <c r="AO123" i="86"/>
  <c r="AN123" i="86"/>
  <c r="AM123" i="86"/>
  <c r="AL123" i="86"/>
  <c r="AK123" i="86"/>
  <c r="AJ123" i="86"/>
  <c r="AI123" i="86"/>
  <c r="AH123" i="86"/>
  <c r="AG123" i="86"/>
  <c r="AF123" i="86"/>
  <c r="AE123" i="86"/>
  <c r="AD123" i="86"/>
  <c r="AC123" i="86"/>
  <c r="AB123" i="86"/>
  <c r="AA123" i="86"/>
  <c r="Z123" i="86"/>
  <c r="Y123" i="86"/>
  <c r="X123" i="86"/>
  <c r="W123" i="86"/>
  <c r="V123" i="86"/>
  <c r="U123" i="86"/>
  <c r="T123" i="86"/>
  <c r="S123" i="86"/>
  <c r="R123" i="86"/>
  <c r="Q123" i="86"/>
  <c r="P123" i="86"/>
  <c r="O123" i="86"/>
  <c r="N123" i="86"/>
  <c r="M123" i="86"/>
  <c r="L123" i="86"/>
  <c r="K123" i="86"/>
  <c r="J123" i="86"/>
  <c r="I123" i="86"/>
  <c r="H123" i="86"/>
  <c r="G123" i="86"/>
  <c r="F123" i="86"/>
  <c r="E123" i="86"/>
  <c r="D123" i="86"/>
  <c r="C123" i="86"/>
  <c r="B123" i="86"/>
  <c r="BA122" i="86"/>
  <c r="AZ122" i="86"/>
  <c r="AY122" i="86"/>
  <c r="AX122" i="86"/>
  <c r="AW122" i="86"/>
  <c r="AV122" i="86"/>
  <c r="AU122" i="86"/>
  <c r="AT122" i="86"/>
  <c r="AS122" i="86"/>
  <c r="AR122" i="86"/>
  <c r="AQ122" i="86"/>
  <c r="AP122" i="86"/>
  <c r="AO122" i="86"/>
  <c r="AN122" i="86"/>
  <c r="AM122" i="86"/>
  <c r="AL122" i="86"/>
  <c r="AK122" i="86"/>
  <c r="AJ122" i="86"/>
  <c r="AI122" i="86"/>
  <c r="AH122" i="86"/>
  <c r="AG122" i="86"/>
  <c r="AF122" i="86"/>
  <c r="AE122" i="86"/>
  <c r="AD122" i="86"/>
  <c r="AC122" i="86"/>
  <c r="AB122" i="86"/>
  <c r="AA122" i="86"/>
  <c r="Z122" i="86"/>
  <c r="Y122" i="86"/>
  <c r="X122" i="86"/>
  <c r="W122" i="86"/>
  <c r="V122" i="86"/>
  <c r="U122" i="86"/>
  <c r="T122" i="86"/>
  <c r="S122" i="86"/>
  <c r="R122" i="86"/>
  <c r="Q122" i="86"/>
  <c r="P122" i="86"/>
  <c r="O122" i="86"/>
  <c r="N122" i="86"/>
  <c r="M122" i="86"/>
  <c r="L122" i="86"/>
  <c r="K122" i="86"/>
  <c r="J122" i="86"/>
  <c r="I122" i="86"/>
  <c r="H122" i="86"/>
  <c r="G122" i="86"/>
  <c r="F122" i="86"/>
  <c r="E122" i="86"/>
  <c r="D122" i="86"/>
  <c r="C122" i="86"/>
  <c r="B122" i="86"/>
  <c r="BA121" i="86"/>
  <c r="AZ121" i="86"/>
  <c r="AY121" i="86"/>
  <c r="AX121" i="86"/>
  <c r="AW121" i="86"/>
  <c r="AV121" i="86"/>
  <c r="AU121" i="86"/>
  <c r="AT121" i="86"/>
  <c r="AS121" i="86"/>
  <c r="AR121" i="86"/>
  <c r="AQ121" i="86"/>
  <c r="AP121" i="86"/>
  <c r="AO121" i="86"/>
  <c r="AN121" i="86"/>
  <c r="AM121" i="86"/>
  <c r="AL121" i="86"/>
  <c r="AK121" i="86"/>
  <c r="AJ121" i="86"/>
  <c r="AI121" i="86"/>
  <c r="AH121" i="86"/>
  <c r="AG121" i="86"/>
  <c r="AF121" i="86"/>
  <c r="AE121" i="86"/>
  <c r="AD121" i="86"/>
  <c r="AC121" i="86"/>
  <c r="AB121" i="86"/>
  <c r="AA121" i="86"/>
  <c r="Z121" i="86"/>
  <c r="Y121" i="86"/>
  <c r="X121" i="86"/>
  <c r="W121" i="86"/>
  <c r="V121" i="86"/>
  <c r="U121" i="86"/>
  <c r="T121" i="86"/>
  <c r="S121" i="86"/>
  <c r="R121" i="86"/>
  <c r="Q121" i="86"/>
  <c r="P121" i="86"/>
  <c r="O121" i="86"/>
  <c r="N121" i="86"/>
  <c r="M121" i="86"/>
  <c r="L121" i="86"/>
  <c r="K121" i="86"/>
  <c r="J121" i="86"/>
  <c r="I121" i="86"/>
  <c r="H121" i="86"/>
  <c r="G121" i="86"/>
  <c r="F121" i="86"/>
  <c r="E121" i="86"/>
  <c r="D121" i="86"/>
  <c r="C121" i="86"/>
  <c r="B121" i="86"/>
  <c r="BA120" i="86"/>
  <c r="AZ120" i="86"/>
  <c r="AY120" i="86"/>
  <c r="AX120" i="86"/>
  <c r="AW120" i="86"/>
  <c r="AV120" i="86"/>
  <c r="AU120" i="86"/>
  <c r="AT120" i="86"/>
  <c r="AS120" i="86"/>
  <c r="AR120" i="86"/>
  <c r="AQ120" i="86"/>
  <c r="AP120" i="86"/>
  <c r="AO120" i="86"/>
  <c r="AN120" i="86"/>
  <c r="AM120" i="86"/>
  <c r="AL120" i="86"/>
  <c r="AK120" i="86"/>
  <c r="AJ120" i="86"/>
  <c r="AI120" i="86"/>
  <c r="AH120" i="86"/>
  <c r="AG120" i="86"/>
  <c r="AF120" i="86"/>
  <c r="AE120" i="86"/>
  <c r="AD120" i="86"/>
  <c r="AC120" i="86"/>
  <c r="AB120" i="86"/>
  <c r="AA120" i="86"/>
  <c r="Z120" i="86"/>
  <c r="Y120" i="86"/>
  <c r="X120" i="86"/>
  <c r="W120" i="86"/>
  <c r="V120" i="86"/>
  <c r="U120" i="86"/>
  <c r="T120" i="86"/>
  <c r="S120" i="86"/>
  <c r="R120" i="86"/>
  <c r="Q120" i="86"/>
  <c r="P120" i="86"/>
  <c r="O120" i="86"/>
  <c r="N120" i="86"/>
  <c r="M120" i="86"/>
  <c r="L120" i="86"/>
  <c r="K120" i="86"/>
  <c r="J120" i="86"/>
  <c r="I120" i="86"/>
  <c r="H120" i="86"/>
  <c r="G120" i="86"/>
  <c r="F120" i="86"/>
  <c r="E120" i="86"/>
  <c r="D120" i="86"/>
  <c r="C120" i="86"/>
  <c r="B120" i="86"/>
  <c r="BA119" i="86"/>
  <c r="AZ119" i="86"/>
  <c r="AY119" i="86"/>
  <c r="AX119" i="86"/>
  <c r="AW119" i="86"/>
  <c r="AV119" i="86"/>
  <c r="AU119" i="86"/>
  <c r="AT119" i="86"/>
  <c r="AS119" i="86"/>
  <c r="AR119" i="86"/>
  <c r="AQ119" i="86"/>
  <c r="AP119" i="86"/>
  <c r="AO119" i="86"/>
  <c r="AN119" i="86"/>
  <c r="AM119" i="86"/>
  <c r="AL119" i="86"/>
  <c r="AK119" i="86"/>
  <c r="AJ119" i="86"/>
  <c r="AI119" i="86"/>
  <c r="AH119" i="86"/>
  <c r="AG119" i="86"/>
  <c r="AF119" i="86"/>
  <c r="AE119" i="86"/>
  <c r="AD119" i="86"/>
  <c r="AC119" i="86"/>
  <c r="AB119" i="86"/>
  <c r="AA119" i="86"/>
  <c r="Z119" i="86"/>
  <c r="Y119" i="86"/>
  <c r="X119" i="86"/>
  <c r="W119" i="86"/>
  <c r="V119" i="86"/>
  <c r="U119" i="86"/>
  <c r="T119" i="86"/>
  <c r="S119" i="86"/>
  <c r="R119" i="86"/>
  <c r="Q119" i="86"/>
  <c r="P119" i="86"/>
  <c r="O119" i="86"/>
  <c r="N119" i="86"/>
  <c r="M119" i="86"/>
  <c r="L119" i="86"/>
  <c r="K119" i="86"/>
  <c r="J119" i="86"/>
  <c r="I119" i="86"/>
  <c r="H119" i="86"/>
  <c r="G119" i="86"/>
  <c r="F119" i="86"/>
  <c r="E119" i="86"/>
  <c r="D119" i="86"/>
  <c r="C119" i="86"/>
  <c r="B119" i="86"/>
  <c r="BA118" i="86"/>
  <c r="AZ118" i="86"/>
  <c r="AY118" i="86"/>
  <c r="AX118" i="86"/>
  <c r="AW118" i="86"/>
  <c r="AV118" i="86"/>
  <c r="AU118" i="86"/>
  <c r="AT118" i="86"/>
  <c r="AS118" i="86"/>
  <c r="AR118" i="86"/>
  <c r="AQ118" i="86"/>
  <c r="AP118" i="86"/>
  <c r="AO118" i="86"/>
  <c r="AN118" i="86"/>
  <c r="AM118" i="86"/>
  <c r="AL118" i="86"/>
  <c r="AK118" i="86"/>
  <c r="AJ118" i="86"/>
  <c r="AI118" i="86"/>
  <c r="AH118" i="86"/>
  <c r="AG118" i="86"/>
  <c r="AF118" i="86"/>
  <c r="AE118" i="86"/>
  <c r="AD118" i="86"/>
  <c r="AC118" i="86"/>
  <c r="AB118" i="86"/>
  <c r="AA118" i="86"/>
  <c r="Z118" i="86"/>
  <c r="Y118" i="86"/>
  <c r="X118" i="86"/>
  <c r="W118" i="86"/>
  <c r="V118" i="86"/>
  <c r="U118" i="86"/>
  <c r="T118" i="86"/>
  <c r="S118" i="86"/>
  <c r="R118" i="86"/>
  <c r="Q118" i="86"/>
  <c r="P118" i="86"/>
  <c r="O118" i="86"/>
  <c r="N118" i="86"/>
  <c r="M118" i="86"/>
  <c r="L118" i="86"/>
  <c r="K118" i="86"/>
  <c r="J118" i="86"/>
  <c r="I118" i="86"/>
  <c r="H118" i="86"/>
  <c r="G118" i="86"/>
  <c r="F118" i="86"/>
  <c r="E118" i="86"/>
  <c r="D118" i="86"/>
  <c r="C118" i="86"/>
  <c r="B118" i="86"/>
  <c r="BA117" i="86"/>
  <c r="AZ117" i="86"/>
  <c r="AY117" i="86"/>
  <c r="AX117" i="86"/>
  <c r="AW117" i="86"/>
  <c r="AV117" i="86"/>
  <c r="AU117" i="86"/>
  <c r="AT117" i="86"/>
  <c r="AS117" i="86"/>
  <c r="AR117" i="86"/>
  <c r="AQ117" i="86"/>
  <c r="AP117" i="86"/>
  <c r="AO117" i="86"/>
  <c r="AN117" i="86"/>
  <c r="AM117" i="86"/>
  <c r="AL117" i="86"/>
  <c r="AK117" i="86"/>
  <c r="AJ117" i="86"/>
  <c r="AI117" i="86"/>
  <c r="AH117" i="86"/>
  <c r="AG117" i="86"/>
  <c r="AF117" i="86"/>
  <c r="AE117" i="86"/>
  <c r="AD117" i="86"/>
  <c r="AC117" i="86"/>
  <c r="AB117" i="86"/>
  <c r="AA117" i="86"/>
  <c r="Z117" i="86"/>
  <c r="Y117" i="86"/>
  <c r="X117" i="86"/>
  <c r="W117" i="86"/>
  <c r="V117" i="86"/>
  <c r="U117" i="86"/>
  <c r="T117" i="86"/>
  <c r="S117" i="86"/>
  <c r="R117" i="86"/>
  <c r="Q117" i="86"/>
  <c r="P117" i="86"/>
  <c r="O117" i="86"/>
  <c r="N117" i="86"/>
  <c r="M117" i="86"/>
  <c r="L117" i="86"/>
  <c r="K117" i="86"/>
  <c r="J117" i="86"/>
  <c r="I117" i="86"/>
  <c r="H117" i="86"/>
  <c r="G117" i="86"/>
  <c r="F117" i="86"/>
  <c r="E117" i="86"/>
  <c r="D117" i="86"/>
  <c r="C117" i="86"/>
  <c r="B117" i="86"/>
  <c r="BA116" i="86"/>
  <c r="AZ116" i="86"/>
  <c r="AY116" i="86"/>
  <c r="AX116" i="86"/>
  <c r="AW116" i="86"/>
  <c r="AV116" i="86"/>
  <c r="AU116" i="86"/>
  <c r="AT116" i="86"/>
  <c r="AS116" i="86"/>
  <c r="AR116" i="86"/>
  <c r="AQ116" i="86"/>
  <c r="AP116" i="86"/>
  <c r="AO116" i="86"/>
  <c r="AN116" i="86"/>
  <c r="AM116" i="86"/>
  <c r="AL116" i="86"/>
  <c r="AK116" i="86"/>
  <c r="AJ116" i="86"/>
  <c r="AI116" i="86"/>
  <c r="AH116" i="86"/>
  <c r="AG116" i="86"/>
  <c r="AF116" i="86"/>
  <c r="AE116" i="86"/>
  <c r="AD116" i="86"/>
  <c r="AC116" i="86"/>
  <c r="AB116" i="86"/>
  <c r="AA116" i="86"/>
  <c r="Z116" i="86"/>
  <c r="Y116" i="86"/>
  <c r="X116" i="86"/>
  <c r="W116" i="86"/>
  <c r="V116" i="86"/>
  <c r="U116" i="86"/>
  <c r="T116" i="86"/>
  <c r="S116" i="86"/>
  <c r="R116" i="86"/>
  <c r="Q116" i="86"/>
  <c r="P116" i="86"/>
  <c r="O116" i="86"/>
  <c r="N116" i="86"/>
  <c r="M116" i="86"/>
  <c r="L116" i="86"/>
  <c r="K116" i="86"/>
  <c r="J116" i="86"/>
  <c r="I116" i="86"/>
  <c r="H116" i="86"/>
  <c r="G116" i="86"/>
  <c r="F116" i="86"/>
  <c r="E116" i="86"/>
  <c r="D116" i="86"/>
  <c r="C116" i="86"/>
  <c r="B116" i="86"/>
  <c r="BA115" i="86"/>
  <c r="AZ115" i="86"/>
  <c r="AY115" i="86"/>
  <c r="AX115" i="86"/>
  <c r="AW115" i="86"/>
  <c r="AV115" i="86"/>
  <c r="AU115" i="86"/>
  <c r="AT115" i="86"/>
  <c r="AS115" i="86"/>
  <c r="AR115" i="86"/>
  <c r="AQ115" i="86"/>
  <c r="AP115" i="86"/>
  <c r="AO115" i="86"/>
  <c r="AN115" i="86"/>
  <c r="AM115" i="86"/>
  <c r="AL115" i="86"/>
  <c r="AK115" i="86"/>
  <c r="AJ115" i="86"/>
  <c r="AI115" i="86"/>
  <c r="AH115" i="86"/>
  <c r="AG115" i="86"/>
  <c r="AF115" i="86"/>
  <c r="AE115" i="86"/>
  <c r="AD115" i="86"/>
  <c r="AC115" i="86"/>
  <c r="AB115" i="86"/>
  <c r="AA115" i="86"/>
  <c r="Z115" i="86"/>
  <c r="Y115" i="86"/>
  <c r="X115" i="86"/>
  <c r="W115" i="86"/>
  <c r="V115" i="86"/>
  <c r="U115" i="86"/>
  <c r="T115" i="86"/>
  <c r="S115" i="86"/>
  <c r="R115" i="86"/>
  <c r="Q115" i="86"/>
  <c r="P115" i="86"/>
  <c r="O115" i="86"/>
  <c r="N115" i="86"/>
  <c r="M115" i="86"/>
  <c r="L115" i="86"/>
  <c r="K115" i="86"/>
  <c r="J115" i="86"/>
  <c r="I115" i="86"/>
  <c r="H115" i="86"/>
  <c r="G115" i="86"/>
  <c r="F115" i="86"/>
  <c r="E115" i="86"/>
  <c r="D115" i="86"/>
  <c r="C115" i="86"/>
  <c r="B115" i="86"/>
  <c r="BA114" i="86"/>
  <c r="AZ114" i="86"/>
  <c r="AY114" i="86"/>
  <c r="AX114" i="86"/>
  <c r="AW114" i="86"/>
  <c r="AV114" i="86"/>
  <c r="AU114" i="86"/>
  <c r="AT114" i="86"/>
  <c r="AS114" i="86"/>
  <c r="AR114" i="86"/>
  <c r="AQ114" i="86"/>
  <c r="AP114" i="86"/>
  <c r="AO114" i="86"/>
  <c r="AN114" i="86"/>
  <c r="AM114" i="86"/>
  <c r="AL114" i="86"/>
  <c r="AK114" i="86"/>
  <c r="AJ114" i="86"/>
  <c r="AI114" i="86"/>
  <c r="AH114" i="86"/>
  <c r="AG114" i="86"/>
  <c r="AF114" i="86"/>
  <c r="AE114" i="86"/>
  <c r="AD114" i="86"/>
  <c r="AC114" i="86"/>
  <c r="AB114" i="86"/>
  <c r="AA114" i="86"/>
  <c r="Z114" i="86"/>
  <c r="Y114" i="86"/>
  <c r="X114" i="86"/>
  <c r="W114" i="86"/>
  <c r="V114" i="86"/>
  <c r="U114" i="86"/>
  <c r="T114" i="86"/>
  <c r="S114" i="86"/>
  <c r="R114" i="86"/>
  <c r="Q114" i="86"/>
  <c r="P114" i="86"/>
  <c r="O114" i="86"/>
  <c r="N114" i="86"/>
  <c r="M114" i="86"/>
  <c r="L114" i="86"/>
  <c r="K114" i="86"/>
  <c r="J114" i="86"/>
  <c r="I114" i="86"/>
  <c r="H114" i="86"/>
  <c r="G114" i="86"/>
  <c r="F114" i="86"/>
  <c r="E114" i="86"/>
  <c r="D114" i="86"/>
  <c r="C114" i="86"/>
  <c r="B114" i="86"/>
  <c r="BA113" i="86"/>
  <c r="AZ113" i="86"/>
  <c r="AY113" i="86"/>
  <c r="AX113" i="86"/>
  <c r="AW113" i="86"/>
  <c r="AV113" i="86"/>
  <c r="AU113" i="86"/>
  <c r="AT113" i="86"/>
  <c r="AS113" i="86"/>
  <c r="AR113" i="86"/>
  <c r="AQ113" i="86"/>
  <c r="AP113" i="86"/>
  <c r="AO113" i="86"/>
  <c r="AN113" i="86"/>
  <c r="AM113" i="86"/>
  <c r="AL113" i="86"/>
  <c r="AK113" i="86"/>
  <c r="AJ113" i="86"/>
  <c r="AI113" i="86"/>
  <c r="AH113" i="86"/>
  <c r="AG113" i="86"/>
  <c r="AF113" i="86"/>
  <c r="AE113" i="86"/>
  <c r="AD113" i="86"/>
  <c r="AC113" i="86"/>
  <c r="AB113" i="86"/>
  <c r="AA113" i="86"/>
  <c r="Z113" i="86"/>
  <c r="Y113" i="86"/>
  <c r="X113" i="86"/>
  <c r="W113" i="86"/>
  <c r="V113" i="86"/>
  <c r="U113" i="86"/>
  <c r="T113" i="86"/>
  <c r="S113" i="86"/>
  <c r="R113" i="86"/>
  <c r="Q113" i="86"/>
  <c r="P113" i="86"/>
  <c r="O113" i="86"/>
  <c r="N113" i="86"/>
  <c r="M113" i="86"/>
  <c r="L113" i="86"/>
  <c r="K113" i="86"/>
  <c r="J113" i="86"/>
  <c r="I113" i="86"/>
  <c r="H113" i="86"/>
  <c r="G113" i="86"/>
  <c r="F113" i="86"/>
  <c r="E113" i="86"/>
  <c r="D113" i="86"/>
  <c r="C113" i="86"/>
  <c r="B113" i="86"/>
  <c r="BA112" i="86"/>
  <c r="AZ112" i="86"/>
  <c r="AY112" i="86"/>
  <c r="AX112" i="86"/>
  <c r="AW112" i="86"/>
  <c r="AV112" i="86"/>
  <c r="AU112" i="86"/>
  <c r="AT112" i="86"/>
  <c r="AS112" i="86"/>
  <c r="AR112" i="86"/>
  <c r="AQ112" i="86"/>
  <c r="AP112" i="86"/>
  <c r="AO112" i="86"/>
  <c r="AN112" i="86"/>
  <c r="AM112" i="86"/>
  <c r="AL112" i="86"/>
  <c r="AK112" i="86"/>
  <c r="AJ112" i="86"/>
  <c r="AI112" i="86"/>
  <c r="AH112" i="86"/>
  <c r="AG112" i="86"/>
  <c r="AF112" i="86"/>
  <c r="AE112" i="86"/>
  <c r="AD112" i="86"/>
  <c r="AC112" i="86"/>
  <c r="AB112" i="86"/>
  <c r="AA112" i="86"/>
  <c r="Z112" i="86"/>
  <c r="Y112" i="86"/>
  <c r="X112" i="86"/>
  <c r="W112" i="86"/>
  <c r="V112" i="86"/>
  <c r="U112" i="86"/>
  <c r="T112" i="86"/>
  <c r="S112" i="86"/>
  <c r="R112" i="86"/>
  <c r="Q112" i="86"/>
  <c r="P112" i="86"/>
  <c r="O112" i="86"/>
  <c r="N112" i="86"/>
  <c r="M112" i="86"/>
  <c r="L112" i="86"/>
  <c r="K112" i="86"/>
  <c r="J112" i="86"/>
  <c r="I112" i="86"/>
  <c r="H112" i="86"/>
  <c r="G112" i="86"/>
  <c r="F112" i="86"/>
  <c r="E112" i="86"/>
  <c r="D112" i="86"/>
  <c r="C112" i="86"/>
  <c r="B112" i="86"/>
  <c r="BA111" i="86"/>
  <c r="AZ111" i="86"/>
  <c r="AY111" i="86"/>
  <c r="AX111" i="86"/>
  <c r="AW111" i="86"/>
  <c r="AV111" i="86"/>
  <c r="AU111" i="86"/>
  <c r="AT111" i="86"/>
  <c r="AS111" i="86"/>
  <c r="AR111" i="86"/>
  <c r="AQ111" i="86"/>
  <c r="AP111" i="86"/>
  <c r="AO111" i="86"/>
  <c r="AN111" i="86"/>
  <c r="AM111" i="86"/>
  <c r="AL111" i="86"/>
  <c r="AK111" i="86"/>
  <c r="AJ111" i="86"/>
  <c r="AI111" i="86"/>
  <c r="AH111" i="86"/>
  <c r="AG111" i="86"/>
  <c r="AF111" i="86"/>
  <c r="AE111" i="86"/>
  <c r="AD111" i="86"/>
  <c r="AC111" i="86"/>
  <c r="AB111" i="86"/>
  <c r="AA111" i="86"/>
  <c r="Z111" i="86"/>
  <c r="Y111" i="86"/>
  <c r="X111" i="86"/>
  <c r="W111" i="86"/>
  <c r="V111" i="86"/>
  <c r="U111" i="86"/>
  <c r="T111" i="86"/>
  <c r="S111" i="86"/>
  <c r="R111" i="86"/>
  <c r="Q111" i="86"/>
  <c r="P111" i="86"/>
  <c r="O111" i="86"/>
  <c r="N111" i="86"/>
  <c r="M111" i="86"/>
  <c r="L111" i="86"/>
  <c r="K111" i="86"/>
  <c r="J111" i="86"/>
  <c r="I111" i="86"/>
  <c r="H111" i="86"/>
  <c r="G111" i="86"/>
  <c r="F111" i="86"/>
  <c r="E111" i="86"/>
  <c r="D111" i="86"/>
  <c r="C111" i="86"/>
  <c r="B111" i="86"/>
  <c r="BA110" i="86"/>
  <c r="AZ110" i="86"/>
  <c r="AY110" i="86"/>
  <c r="AX110" i="86"/>
  <c r="AW110" i="86"/>
  <c r="AV110" i="86"/>
  <c r="AU110" i="86"/>
  <c r="AT110" i="86"/>
  <c r="AS110" i="86"/>
  <c r="AR110" i="86"/>
  <c r="AQ110" i="86"/>
  <c r="AP110" i="86"/>
  <c r="AO110" i="86"/>
  <c r="AN110" i="86"/>
  <c r="AM110" i="86"/>
  <c r="AL110" i="86"/>
  <c r="AK110" i="86"/>
  <c r="AJ110" i="86"/>
  <c r="AI110" i="86"/>
  <c r="AH110" i="86"/>
  <c r="AG110" i="86"/>
  <c r="AF110" i="86"/>
  <c r="AE110" i="86"/>
  <c r="AD110" i="86"/>
  <c r="AC110" i="86"/>
  <c r="AB110" i="86"/>
  <c r="AA110" i="86"/>
  <c r="Z110" i="86"/>
  <c r="Y110" i="86"/>
  <c r="X110" i="86"/>
  <c r="W110" i="86"/>
  <c r="V110" i="86"/>
  <c r="U110" i="86"/>
  <c r="T110" i="86"/>
  <c r="S110" i="86"/>
  <c r="R110" i="86"/>
  <c r="Q110" i="86"/>
  <c r="P110" i="86"/>
  <c r="O110" i="86"/>
  <c r="N110" i="86"/>
  <c r="M110" i="86"/>
  <c r="L110" i="86"/>
  <c r="K110" i="86"/>
  <c r="J110" i="86"/>
  <c r="I110" i="86"/>
  <c r="H110" i="86"/>
  <c r="G110" i="86"/>
  <c r="F110" i="86"/>
  <c r="E110" i="86"/>
  <c r="D110" i="86"/>
  <c r="C110" i="86"/>
  <c r="B110" i="86"/>
  <c r="BA109" i="86"/>
  <c r="AZ109" i="86"/>
  <c r="AY109" i="86"/>
  <c r="AX109" i="86"/>
  <c r="AW109" i="86"/>
  <c r="AV109" i="86"/>
  <c r="AU109" i="86"/>
  <c r="AT109" i="86"/>
  <c r="AS109" i="86"/>
  <c r="AR109" i="86"/>
  <c r="AQ109" i="86"/>
  <c r="AP109" i="86"/>
  <c r="AO109" i="86"/>
  <c r="AN109" i="86"/>
  <c r="AM109" i="86"/>
  <c r="AL109" i="86"/>
  <c r="AK109" i="86"/>
  <c r="AJ109" i="86"/>
  <c r="AI109" i="86"/>
  <c r="AH109" i="86"/>
  <c r="AG109" i="86"/>
  <c r="AF109" i="86"/>
  <c r="AE109" i="86"/>
  <c r="AD109" i="86"/>
  <c r="AC109" i="86"/>
  <c r="AB109" i="86"/>
  <c r="AA109" i="86"/>
  <c r="Z109" i="86"/>
  <c r="Y109" i="86"/>
  <c r="X109" i="86"/>
  <c r="W109" i="86"/>
  <c r="V109" i="86"/>
  <c r="U109" i="86"/>
  <c r="T109" i="86"/>
  <c r="S109" i="86"/>
  <c r="R109" i="86"/>
  <c r="Q109" i="86"/>
  <c r="P109" i="86"/>
  <c r="O109" i="86"/>
  <c r="N109" i="86"/>
  <c r="M109" i="86"/>
  <c r="L109" i="86"/>
  <c r="K109" i="86"/>
  <c r="J109" i="86"/>
  <c r="I109" i="86"/>
  <c r="H109" i="86"/>
  <c r="G109" i="86"/>
  <c r="F109" i="86"/>
  <c r="E109" i="86"/>
  <c r="D109" i="86"/>
  <c r="C109" i="86"/>
  <c r="B109" i="86"/>
  <c r="BA108" i="86"/>
  <c r="AZ108" i="86"/>
  <c r="AY108" i="86"/>
  <c r="AX108" i="86"/>
  <c r="AW108" i="86"/>
  <c r="AV108" i="86"/>
  <c r="AU108" i="86"/>
  <c r="AT108" i="86"/>
  <c r="AS108" i="86"/>
  <c r="AR108" i="86"/>
  <c r="AQ108" i="86"/>
  <c r="AP108" i="86"/>
  <c r="AO108" i="86"/>
  <c r="AN108" i="86"/>
  <c r="AM108" i="86"/>
  <c r="AL108" i="86"/>
  <c r="AK108" i="86"/>
  <c r="AJ108" i="86"/>
  <c r="AI108" i="86"/>
  <c r="AH108" i="86"/>
  <c r="AG108" i="86"/>
  <c r="AF108" i="86"/>
  <c r="AE108" i="86"/>
  <c r="AD108" i="86"/>
  <c r="AC108" i="86"/>
  <c r="AB108" i="86"/>
  <c r="AA108" i="86"/>
  <c r="Z108" i="86"/>
  <c r="Y108" i="86"/>
  <c r="X108" i="86"/>
  <c r="W108" i="86"/>
  <c r="V108" i="86"/>
  <c r="U108" i="86"/>
  <c r="T108" i="86"/>
  <c r="S108" i="86"/>
  <c r="R108" i="86"/>
  <c r="Q108" i="86"/>
  <c r="P108" i="86"/>
  <c r="O108" i="86"/>
  <c r="N108" i="86"/>
  <c r="M108" i="86"/>
  <c r="L108" i="86"/>
  <c r="K108" i="86"/>
  <c r="J108" i="86"/>
  <c r="I108" i="86"/>
  <c r="H108" i="86"/>
  <c r="G108" i="86"/>
  <c r="F108" i="86"/>
  <c r="E108" i="86"/>
  <c r="D108" i="86"/>
  <c r="C108" i="86"/>
  <c r="B108" i="86"/>
  <c r="BA107" i="86"/>
  <c r="AZ107" i="86"/>
  <c r="AY107" i="86"/>
  <c r="AX107" i="86"/>
  <c r="AW107" i="86"/>
  <c r="AV107" i="86"/>
  <c r="AU107" i="86"/>
  <c r="AT107" i="86"/>
  <c r="AS107" i="86"/>
  <c r="AR107" i="86"/>
  <c r="AQ107" i="86"/>
  <c r="AP107" i="86"/>
  <c r="AO107" i="86"/>
  <c r="AN107" i="86"/>
  <c r="AM107" i="86"/>
  <c r="AL107" i="86"/>
  <c r="AK107" i="86"/>
  <c r="AJ107" i="86"/>
  <c r="AI107" i="86"/>
  <c r="AH107" i="86"/>
  <c r="AG107" i="86"/>
  <c r="AF107" i="86"/>
  <c r="AE107" i="86"/>
  <c r="AD107" i="86"/>
  <c r="AC107" i="86"/>
  <c r="AB107" i="86"/>
  <c r="AA107" i="86"/>
  <c r="Z107" i="86"/>
  <c r="Y107" i="86"/>
  <c r="X107" i="86"/>
  <c r="W107" i="86"/>
  <c r="V107" i="86"/>
  <c r="U107" i="86"/>
  <c r="T107" i="86"/>
  <c r="S107" i="86"/>
  <c r="R107" i="86"/>
  <c r="Q107" i="86"/>
  <c r="P107" i="86"/>
  <c r="O107" i="86"/>
  <c r="N107" i="86"/>
  <c r="M107" i="86"/>
  <c r="L107" i="86"/>
  <c r="K107" i="86"/>
  <c r="J107" i="86"/>
  <c r="I107" i="86"/>
  <c r="H107" i="86"/>
  <c r="G107" i="86"/>
  <c r="F107" i="86"/>
  <c r="E107" i="86"/>
  <c r="D107" i="86"/>
  <c r="C107" i="86"/>
  <c r="B107" i="86"/>
  <c r="BA106" i="86"/>
  <c r="AZ106" i="86"/>
  <c r="AY106" i="86"/>
  <c r="AX106" i="86"/>
  <c r="AW106" i="86"/>
  <c r="AV106" i="86"/>
  <c r="AU106" i="86"/>
  <c r="AT106" i="86"/>
  <c r="AS106" i="86"/>
  <c r="AR106" i="86"/>
  <c r="AQ106" i="86"/>
  <c r="AP106" i="86"/>
  <c r="AO106" i="86"/>
  <c r="AN106" i="86"/>
  <c r="AM106" i="86"/>
  <c r="AL106" i="86"/>
  <c r="AK106" i="86"/>
  <c r="AJ106" i="86"/>
  <c r="AI106" i="86"/>
  <c r="AH106" i="86"/>
  <c r="AG106" i="86"/>
  <c r="AF106" i="86"/>
  <c r="AE106" i="86"/>
  <c r="AD106" i="86"/>
  <c r="AC106" i="86"/>
  <c r="AB106" i="86"/>
  <c r="AA106" i="86"/>
  <c r="Z106" i="86"/>
  <c r="Y106" i="86"/>
  <c r="X106" i="86"/>
  <c r="W106" i="86"/>
  <c r="V106" i="86"/>
  <c r="U106" i="86"/>
  <c r="T106" i="86"/>
  <c r="S106" i="86"/>
  <c r="R106" i="86"/>
  <c r="Q106" i="86"/>
  <c r="P106" i="86"/>
  <c r="O106" i="86"/>
  <c r="N106" i="86"/>
  <c r="M106" i="86"/>
  <c r="L106" i="86"/>
  <c r="K106" i="86"/>
  <c r="J106" i="86"/>
  <c r="I106" i="86"/>
  <c r="H106" i="86"/>
  <c r="G106" i="86"/>
  <c r="F106" i="86"/>
  <c r="E106" i="86"/>
  <c r="D106" i="86"/>
  <c r="C106" i="86"/>
  <c r="B106" i="86"/>
  <c r="BA105" i="86"/>
  <c r="AZ105" i="86"/>
  <c r="AY105" i="86"/>
  <c r="AX105" i="86"/>
  <c r="AW105" i="86"/>
  <c r="AV105" i="86"/>
  <c r="AU105" i="86"/>
  <c r="AT105" i="86"/>
  <c r="AS105" i="86"/>
  <c r="AR105" i="86"/>
  <c r="AQ105" i="86"/>
  <c r="AP105" i="86"/>
  <c r="AO105" i="86"/>
  <c r="AN105" i="86"/>
  <c r="AM105" i="86"/>
  <c r="AL105" i="86"/>
  <c r="AK105" i="86"/>
  <c r="AJ105" i="86"/>
  <c r="AI105" i="86"/>
  <c r="AH105" i="86"/>
  <c r="AG105" i="86"/>
  <c r="AF105" i="86"/>
  <c r="AE105" i="86"/>
  <c r="AD105" i="86"/>
  <c r="AC105" i="86"/>
  <c r="AB105" i="86"/>
  <c r="AA105" i="86"/>
  <c r="Z105" i="86"/>
  <c r="Y105" i="86"/>
  <c r="X105" i="86"/>
  <c r="W105" i="86"/>
  <c r="V105" i="86"/>
  <c r="U105" i="86"/>
  <c r="T105" i="86"/>
  <c r="S105" i="86"/>
  <c r="R105" i="86"/>
  <c r="Q105" i="86"/>
  <c r="P105" i="86"/>
  <c r="O105" i="86"/>
  <c r="N105" i="86"/>
  <c r="M105" i="86"/>
  <c r="L105" i="86"/>
  <c r="K105" i="86"/>
  <c r="J105" i="86"/>
  <c r="I105" i="86"/>
  <c r="H105" i="86"/>
  <c r="G105" i="86"/>
  <c r="F105" i="86"/>
  <c r="E105" i="86"/>
  <c r="D105" i="86"/>
  <c r="C105" i="86"/>
  <c r="B105" i="86"/>
  <c r="BA104" i="86"/>
  <c r="AZ104" i="86"/>
  <c r="AY104" i="86"/>
  <c r="AX104" i="86"/>
  <c r="AW104" i="86"/>
  <c r="AV104" i="86"/>
  <c r="AU104" i="86"/>
  <c r="AT104" i="86"/>
  <c r="AS104" i="86"/>
  <c r="AR104" i="86"/>
  <c r="AQ104" i="86"/>
  <c r="AP104" i="86"/>
  <c r="AO104" i="86"/>
  <c r="AN104" i="86"/>
  <c r="AM104" i="86"/>
  <c r="AL104" i="86"/>
  <c r="AK104" i="86"/>
  <c r="AJ104" i="86"/>
  <c r="AI104" i="86"/>
  <c r="AH104" i="86"/>
  <c r="AG104" i="86"/>
  <c r="AF104" i="86"/>
  <c r="AE104" i="86"/>
  <c r="AD104" i="86"/>
  <c r="AC104" i="86"/>
  <c r="AB104" i="86"/>
  <c r="AA104" i="86"/>
  <c r="Z104" i="86"/>
  <c r="Y104" i="86"/>
  <c r="X104" i="86"/>
  <c r="W104" i="86"/>
  <c r="V104" i="86"/>
  <c r="U104" i="86"/>
  <c r="T104" i="86"/>
  <c r="S104" i="86"/>
  <c r="R104" i="86"/>
  <c r="Q104" i="86"/>
  <c r="P104" i="86"/>
  <c r="O104" i="86"/>
  <c r="N104" i="86"/>
  <c r="M104" i="86"/>
  <c r="L104" i="86"/>
  <c r="K104" i="86"/>
  <c r="J104" i="86"/>
  <c r="I104" i="86"/>
  <c r="H104" i="86"/>
  <c r="G104" i="86"/>
  <c r="F104" i="86"/>
  <c r="E104" i="86"/>
  <c r="D104" i="86"/>
  <c r="C104" i="86"/>
  <c r="B104" i="86"/>
  <c r="BA103" i="86"/>
  <c r="AZ103" i="86"/>
  <c r="AY103" i="86"/>
  <c r="AX103" i="86"/>
  <c r="AW103" i="86"/>
  <c r="AV103" i="86"/>
  <c r="AU103" i="86"/>
  <c r="AT103" i="86"/>
  <c r="AS103" i="86"/>
  <c r="AR103" i="86"/>
  <c r="AQ103" i="86"/>
  <c r="AP103" i="86"/>
  <c r="AO103" i="86"/>
  <c r="AN103" i="86"/>
  <c r="AM103" i="86"/>
  <c r="AL103" i="86"/>
  <c r="AK103" i="86"/>
  <c r="AJ103" i="86"/>
  <c r="AI103" i="86"/>
  <c r="AH103" i="86"/>
  <c r="AG103" i="86"/>
  <c r="AF103" i="86"/>
  <c r="AE103" i="86"/>
  <c r="AD103" i="86"/>
  <c r="AC103" i="86"/>
  <c r="AB103" i="86"/>
  <c r="AA103" i="86"/>
  <c r="Z103" i="86"/>
  <c r="Y103" i="86"/>
  <c r="X103" i="86"/>
  <c r="W103" i="86"/>
  <c r="V103" i="86"/>
  <c r="U103" i="86"/>
  <c r="T103" i="86"/>
  <c r="S103" i="86"/>
  <c r="R103" i="86"/>
  <c r="Q103" i="86"/>
  <c r="P103" i="86"/>
  <c r="O103" i="86"/>
  <c r="N103" i="86"/>
  <c r="M103" i="86"/>
  <c r="L103" i="86"/>
  <c r="K103" i="86"/>
  <c r="J103" i="86"/>
  <c r="I103" i="86"/>
  <c r="H103" i="86"/>
  <c r="G103" i="86"/>
  <c r="F103" i="86"/>
  <c r="E103" i="86"/>
  <c r="D103" i="86"/>
  <c r="C103" i="86"/>
  <c r="B103" i="86"/>
  <c r="BA102" i="86"/>
  <c r="AZ102" i="86"/>
  <c r="AY102" i="86"/>
  <c r="AX102" i="86"/>
  <c r="AW102" i="86"/>
  <c r="AV102" i="86"/>
  <c r="AU102" i="86"/>
  <c r="AT102" i="86"/>
  <c r="AS102" i="86"/>
  <c r="AR102" i="86"/>
  <c r="AQ102" i="86"/>
  <c r="AP102" i="86"/>
  <c r="AO102" i="86"/>
  <c r="AN102" i="86"/>
  <c r="AM102" i="86"/>
  <c r="AL102" i="86"/>
  <c r="AK102" i="86"/>
  <c r="AJ102" i="86"/>
  <c r="AI102" i="86"/>
  <c r="AH102" i="86"/>
  <c r="AG102" i="86"/>
  <c r="AF102" i="86"/>
  <c r="AE102" i="86"/>
  <c r="AD102" i="86"/>
  <c r="AC102" i="86"/>
  <c r="AB102" i="86"/>
  <c r="AA102" i="86"/>
  <c r="Z102" i="86"/>
  <c r="Y102" i="86"/>
  <c r="X102" i="86"/>
  <c r="W102" i="86"/>
  <c r="V102" i="86"/>
  <c r="U102" i="86"/>
  <c r="T102" i="86"/>
  <c r="S102" i="86"/>
  <c r="R102" i="86"/>
  <c r="Q102" i="86"/>
  <c r="P102" i="86"/>
  <c r="O102" i="86"/>
  <c r="N102" i="86"/>
  <c r="M102" i="86"/>
  <c r="L102" i="86"/>
  <c r="K102" i="86"/>
  <c r="J102" i="86"/>
  <c r="I102" i="86"/>
  <c r="H102" i="86"/>
  <c r="G102" i="86"/>
  <c r="F102" i="86"/>
  <c r="E102" i="86"/>
  <c r="D102" i="86"/>
  <c r="C102" i="86"/>
  <c r="B102" i="86"/>
  <c r="BA101" i="86"/>
  <c r="AZ101" i="86"/>
  <c r="AY101" i="86"/>
  <c r="AX101" i="86"/>
  <c r="AW101" i="86"/>
  <c r="AV101" i="86"/>
  <c r="AU101" i="86"/>
  <c r="AT101" i="86"/>
  <c r="AS101" i="86"/>
  <c r="AR101" i="86"/>
  <c r="AQ101" i="86"/>
  <c r="AP101" i="86"/>
  <c r="AO101" i="86"/>
  <c r="AN101" i="86"/>
  <c r="AM101" i="86"/>
  <c r="AL101" i="86"/>
  <c r="AK101" i="86"/>
  <c r="AJ101" i="86"/>
  <c r="AI101" i="86"/>
  <c r="AH101" i="86"/>
  <c r="AG101" i="86"/>
  <c r="AF101" i="86"/>
  <c r="AE101" i="86"/>
  <c r="AD101" i="86"/>
  <c r="AC101" i="86"/>
  <c r="AB101" i="86"/>
  <c r="AA101" i="86"/>
  <c r="Z101" i="86"/>
  <c r="Y101" i="86"/>
  <c r="X101" i="86"/>
  <c r="W101" i="86"/>
  <c r="V101" i="86"/>
  <c r="U101" i="86"/>
  <c r="T101" i="86"/>
  <c r="S101" i="86"/>
  <c r="R101" i="86"/>
  <c r="Q101" i="86"/>
  <c r="P101" i="86"/>
  <c r="O101" i="86"/>
  <c r="N101" i="86"/>
  <c r="M101" i="86"/>
  <c r="L101" i="86"/>
  <c r="K101" i="86"/>
  <c r="J101" i="86"/>
  <c r="I101" i="86"/>
  <c r="H101" i="86"/>
  <c r="G101" i="86"/>
  <c r="F101" i="86"/>
  <c r="E101" i="86"/>
  <c r="D101" i="86"/>
  <c r="C101" i="86"/>
  <c r="B101" i="86"/>
  <c r="BA100" i="86"/>
  <c r="AZ100" i="86"/>
  <c r="AY100" i="86"/>
  <c r="AX100" i="86"/>
  <c r="AW100" i="86"/>
  <c r="AV100" i="86"/>
  <c r="AU100" i="86"/>
  <c r="AT100" i="86"/>
  <c r="AS100" i="86"/>
  <c r="AR100" i="86"/>
  <c r="AQ100" i="86"/>
  <c r="AP100" i="86"/>
  <c r="AO100" i="86"/>
  <c r="AN100" i="86"/>
  <c r="AM100" i="86"/>
  <c r="AL100" i="86"/>
  <c r="AK100" i="86"/>
  <c r="AJ100" i="86"/>
  <c r="AI100" i="86"/>
  <c r="AH100" i="86"/>
  <c r="AG100" i="86"/>
  <c r="AF100" i="86"/>
  <c r="AE100" i="86"/>
  <c r="AD100" i="86"/>
  <c r="AC100" i="86"/>
  <c r="AB100" i="86"/>
  <c r="AA100" i="86"/>
  <c r="Z100" i="86"/>
  <c r="Y100" i="86"/>
  <c r="X100" i="86"/>
  <c r="W100" i="86"/>
  <c r="V100" i="86"/>
  <c r="U100" i="86"/>
  <c r="T100" i="86"/>
  <c r="S100" i="86"/>
  <c r="R100" i="86"/>
  <c r="Q100" i="86"/>
  <c r="P100" i="86"/>
  <c r="O100" i="86"/>
  <c r="N100" i="86"/>
  <c r="M100" i="86"/>
  <c r="L100" i="86"/>
  <c r="K100" i="86"/>
  <c r="J100" i="86"/>
  <c r="I100" i="86"/>
  <c r="H100" i="86"/>
  <c r="G100" i="86"/>
  <c r="F100" i="86"/>
  <c r="E100" i="86"/>
  <c r="D100" i="86"/>
  <c r="C100" i="86"/>
  <c r="B100" i="86"/>
  <c r="BA99" i="86"/>
  <c r="AZ99" i="86"/>
  <c r="AY99" i="86"/>
  <c r="AX99" i="86"/>
  <c r="AW99" i="86"/>
  <c r="AV99" i="86"/>
  <c r="AU99" i="86"/>
  <c r="AT99" i="86"/>
  <c r="AS99" i="86"/>
  <c r="AR99" i="86"/>
  <c r="AQ99" i="86"/>
  <c r="AP99" i="86"/>
  <c r="AO99" i="86"/>
  <c r="AN99" i="86"/>
  <c r="AM99" i="86"/>
  <c r="AL99" i="86"/>
  <c r="AK99" i="86"/>
  <c r="AJ99" i="86"/>
  <c r="AI99" i="86"/>
  <c r="AH99" i="86"/>
  <c r="AG99" i="86"/>
  <c r="AF99" i="86"/>
  <c r="AE99" i="86"/>
  <c r="AD99" i="86"/>
  <c r="AC99" i="86"/>
  <c r="AB99" i="86"/>
  <c r="AA99" i="86"/>
  <c r="Z99" i="86"/>
  <c r="Y99" i="86"/>
  <c r="X99" i="86"/>
  <c r="W99" i="86"/>
  <c r="V99" i="86"/>
  <c r="U99" i="86"/>
  <c r="T99" i="86"/>
  <c r="S99" i="86"/>
  <c r="R99" i="86"/>
  <c r="Q99" i="86"/>
  <c r="P99" i="86"/>
  <c r="O99" i="86"/>
  <c r="N99" i="86"/>
  <c r="M99" i="86"/>
  <c r="L99" i="86"/>
  <c r="K99" i="86"/>
  <c r="J99" i="86"/>
  <c r="I99" i="86"/>
  <c r="H99" i="86"/>
  <c r="G99" i="86"/>
  <c r="F99" i="86"/>
  <c r="E99" i="86"/>
  <c r="D99" i="86"/>
  <c r="C99" i="86"/>
  <c r="B99" i="86"/>
  <c r="BA98" i="86"/>
  <c r="AZ98" i="86"/>
  <c r="AY98" i="86"/>
  <c r="AX98" i="86"/>
  <c r="AW98" i="86"/>
  <c r="AV98" i="86"/>
  <c r="AU98" i="86"/>
  <c r="AT98" i="86"/>
  <c r="AS98" i="86"/>
  <c r="AR98" i="86"/>
  <c r="AQ98" i="86"/>
  <c r="AP98" i="86"/>
  <c r="AO98" i="86"/>
  <c r="AN98" i="86"/>
  <c r="AM98" i="86"/>
  <c r="AL98" i="86"/>
  <c r="AK98" i="86"/>
  <c r="AJ98" i="86"/>
  <c r="AI98" i="86"/>
  <c r="AH98" i="86"/>
  <c r="AG98" i="86"/>
  <c r="AF98" i="86"/>
  <c r="AE98" i="86"/>
  <c r="AD98" i="86"/>
  <c r="AC98" i="86"/>
  <c r="AB98" i="86"/>
  <c r="AA98" i="86"/>
  <c r="Z98" i="86"/>
  <c r="Y98" i="86"/>
  <c r="X98" i="86"/>
  <c r="W98" i="86"/>
  <c r="V98" i="86"/>
  <c r="U98" i="86"/>
  <c r="T98" i="86"/>
  <c r="S98" i="86"/>
  <c r="R98" i="86"/>
  <c r="Q98" i="86"/>
  <c r="P98" i="86"/>
  <c r="O98" i="86"/>
  <c r="N98" i="86"/>
  <c r="M98" i="86"/>
  <c r="L98" i="86"/>
  <c r="K98" i="86"/>
  <c r="J98" i="86"/>
  <c r="I98" i="86"/>
  <c r="H98" i="86"/>
  <c r="G98" i="86"/>
  <c r="F98" i="86"/>
  <c r="E98" i="86"/>
  <c r="D98" i="86"/>
  <c r="C98" i="86"/>
  <c r="B98" i="86"/>
  <c r="BA97" i="86"/>
  <c r="AZ97" i="86"/>
  <c r="AY97" i="86"/>
  <c r="AX97" i="86"/>
  <c r="AW97" i="86"/>
  <c r="AV97" i="86"/>
  <c r="AU97" i="86"/>
  <c r="AT97" i="86"/>
  <c r="AS97" i="86"/>
  <c r="AR97" i="86"/>
  <c r="AQ97" i="86"/>
  <c r="AP97" i="86"/>
  <c r="AO97" i="86"/>
  <c r="AN97" i="86"/>
  <c r="AM97" i="86"/>
  <c r="AL97" i="86"/>
  <c r="AK97" i="86"/>
  <c r="AJ97" i="86"/>
  <c r="AI97" i="86"/>
  <c r="AH97" i="86"/>
  <c r="AG97" i="86"/>
  <c r="AF97" i="86"/>
  <c r="AE97" i="86"/>
  <c r="AD97" i="86"/>
  <c r="AC97" i="86"/>
  <c r="AB97" i="86"/>
  <c r="AA97" i="86"/>
  <c r="Z97" i="86"/>
  <c r="Y97" i="86"/>
  <c r="X97" i="86"/>
  <c r="W97" i="86"/>
  <c r="V97" i="86"/>
  <c r="U97" i="86"/>
  <c r="T97" i="86"/>
  <c r="S97" i="86"/>
  <c r="R97" i="86"/>
  <c r="Q97" i="86"/>
  <c r="P97" i="86"/>
  <c r="O97" i="86"/>
  <c r="N97" i="86"/>
  <c r="M97" i="86"/>
  <c r="L97" i="86"/>
  <c r="K97" i="86"/>
  <c r="J97" i="86"/>
  <c r="I97" i="86"/>
  <c r="H97" i="86"/>
  <c r="G97" i="86"/>
  <c r="F97" i="86"/>
  <c r="E97" i="86"/>
  <c r="D97" i="86"/>
  <c r="C97" i="86"/>
  <c r="B97" i="86"/>
  <c r="BA96" i="86"/>
  <c r="AZ96" i="86"/>
  <c r="AY96" i="86"/>
  <c r="AX96" i="86"/>
  <c r="AW96" i="86"/>
  <c r="AV96" i="86"/>
  <c r="AU96" i="86"/>
  <c r="AT96" i="86"/>
  <c r="AS96" i="86"/>
  <c r="AR96" i="86"/>
  <c r="AQ96" i="86"/>
  <c r="AP96" i="86"/>
  <c r="AO96" i="86"/>
  <c r="AN96" i="86"/>
  <c r="AM96" i="86"/>
  <c r="AL96" i="86"/>
  <c r="AK96" i="86"/>
  <c r="AJ96" i="86"/>
  <c r="AI96" i="86"/>
  <c r="AH96" i="86"/>
  <c r="AG96" i="86"/>
  <c r="AF96" i="86"/>
  <c r="AE96" i="86"/>
  <c r="AD96" i="86"/>
  <c r="AC96" i="86"/>
  <c r="AB96" i="86"/>
  <c r="AA96" i="86"/>
  <c r="Z96" i="86"/>
  <c r="Y96" i="86"/>
  <c r="X96" i="86"/>
  <c r="W96" i="86"/>
  <c r="V96" i="86"/>
  <c r="U96" i="86"/>
  <c r="T96" i="86"/>
  <c r="S96" i="86"/>
  <c r="R96" i="86"/>
  <c r="Q96" i="86"/>
  <c r="P96" i="86"/>
  <c r="O96" i="86"/>
  <c r="N96" i="86"/>
  <c r="M96" i="86"/>
  <c r="L96" i="86"/>
  <c r="K96" i="86"/>
  <c r="J96" i="86"/>
  <c r="I96" i="86"/>
  <c r="H96" i="86"/>
  <c r="G96" i="86"/>
  <c r="F96" i="86"/>
  <c r="E96" i="86"/>
  <c r="D96" i="86"/>
  <c r="C96" i="86"/>
  <c r="B96" i="86"/>
  <c r="BA95" i="86"/>
  <c r="AZ95" i="86"/>
  <c r="AY95" i="86"/>
  <c r="AX95" i="86"/>
  <c r="AW95" i="86"/>
  <c r="AV95" i="86"/>
  <c r="AU95" i="86"/>
  <c r="AT95" i="86"/>
  <c r="AS95" i="86"/>
  <c r="AR95" i="86"/>
  <c r="AQ95" i="86"/>
  <c r="AP95" i="86"/>
  <c r="AO95" i="86"/>
  <c r="AN95" i="86"/>
  <c r="AM95" i="86"/>
  <c r="AL95" i="86"/>
  <c r="AK95" i="86"/>
  <c r="AJ95" i="86"/>
  <c r="AI95" i="86"/>
  <c r="AH95" i="86"/>
  <c r="AG95" i="86"/>
  <c r="AF95" i="86"/>
  <c r="AE95" i="86"/>
  <c r="AD95" i="86"/>
  <c r="AC95" i="86"/>
  <c r="AB95" i="86"/>
  <c r="AA95" i="86"/>
  <c r="Z95" i="86"/>
  <c r="Y95" i="86"/>
  <c r="X95" i="86"/>
  <c r="W95" i="86"/>
  <c r="V95" i="86"/>
  <c r="U95" i="86"/>
  <c r="T95" i="86"/>
  <c r="S95" i="86"/>
  <c r="R95" i="86"/>
  <c r="Q95" i="86"/>
  <c r="P95" i="86"/>
  <c r="O95" i="86"/>
  <c r="N95" i="86"/>
  <c r="M95" i="86"/>
  <c r="L95" i="86"/>
  <c r="K95" i="86"/>
  <c r="J95" i="86"/>
  <c r="I95" i="86"/>
  <c r="H95" i="86"/>
  <c r="G95" i="86"/>
  <c r="F95" i="86"/>
  <c r="E95" i="86"/>
  <c r="D95" i="86"/>
  <c r="C95" i="86"/>
  <c r="B95" i="86"/>
  <c r="BA94" i="86"/>
  <c r="AZ94" i="86"/>
  <c r="AY94" i="86"/>
  <c r="AX94" i="86"/>
  <c r="AW94" i="86"/>
  <c r="AV94" i="86"/>
  <c r="AU94" i="86"/>
  <c r="AT94" i="86"/>
  <c r="AS94" i="86"/>
  <c r="AR94" i="86"/>
  <c r="AQ94" i="86"/>
  <c r="AP94" i="86"/>
  <c r="AO94" i="86"/>
  <c r="AN94" i="86"/>
  <c r="AM94" i="86"/>
  <c r="AL94" i="86"/>
  <c r="AK94" i="86"/>
  <c r="AJ94" i="86"/>
  <c r="AI94" i="86"/>
  <c r="AH94" i="86"/>
  <c r="AG94" i="86"/>
  <c r="AF94" i="86"/>
  <c r="AE94" i="86"/>
  <c r="AD94" i="86"/>
  <c r="AC94" i="86"/>
  <c r="AB94" i="86"/>
  <c r="AA94" i="86"/>
  <c r="Z94" i="86"/>
  <c r="Y94" i="86"/>
  <c r="X94" i="86"/>
  <c r="W94" i="86"/>
  <c r="V94" i="86"/>
  <c r="U94" i="86"/>
  <c r="T94" i="86"/>
  <c r="S94" i="86"/>
  <c r="R94" i="86"/>
  <c r="Q94" i="86"/>
  <c r="P94" i="86"/>
  <c r="O94" i="86"/>
  <c r="N94" i="86"/>
  <c r="M94" i="86"/>
  <c r="L94" i="86"/>
  <c r="K94" i="86"/>
  <c r="J94" i="86"/>
  <c r="I94" i="86"/>
  <c r="H94" i="86"/>
  <c r="G94" i="86"/>
  <c r="F94" i="86"/>
  <c r="E94" i="86"/>
  <c r="D94" i="86"/>
  <c r="C94" i="86"/>
  <c r="B94" i="86"/>
  <c r="BA93" i="86"/>
  <c r="AZ93" i="86"/>
  <c r="AY93" i="86"/>
  <c r="AX93" i="86"/>
  <c r="AW93" i="86"/>
  <c r="AV93" i="86"/>
  <c r="AU93" i="86"/>
  <c r="AT93" i="86"/>
  <c r="AS93" i="86"/>
  <c r="AR93" i="86"/>
  <c r="AQ93" i="86"/>
  <c r="AP93" i="86"/>
  <c r="AO93" i="86"/>
  <c r="AN93" i="86"/>
  <c r="AM93" i="86"/>
  <c r="AL93" i="86"/>
  <c r="AK93" i="86"/>
  <c r="AJ93" i="86"/>
  <c r="AI93" i="86"/>
  <c r="AH93" i="86"/>
  <c r="AG93" i="86"/>
  <c r="AF93" i="86"/>
  <c r="AE93" i="86"/>
  <c r="AD93" i="86"/>
  <c r="AC93" i="86"/>
  <c r="AB93" i="86"/>
  <c r="AA93" i="86"/>
  <c r="Z93" i="86"/>
  <c r="Y93" i="86"/>
  <c r="X93" i="86"/>
  <c r="W93" i="86"/>
  <c r="V93" i="86"/>
  <c r="U93" i="86"/>
  <c r="T93" i="86"/>
  <c r="S93" i="86"/>
  <c r="R93" i="86"/>
  <c r="Q93" i="86"/>
  <c r="P93" i="86"/>
  <c r="O93" i="86"/>
  <c r="N93" i="86"/>
  <c r="M93" i="86"/>
  <c r="L93" i="86"/>
  <c r="K93" i="86"/>
  <c r="J93" i="86"/>
  <c r="I93" i="86"/>
  <c r="H93" i="86"/>
  <c r="G93" i="86"/>
  <c r="F93" i="86"/>
  <c r="E93" i="86"/>
  <c r="D93" i="86"/>
  <c r="C93" i="86"/>
  <c r="B93" i="86"/>
  <c r="BA92" i="86"/>
  <c r="AZ92" i="86"/>
  <c r="AY92" i="86"/>
  <c r="AX92" i="86"/>
  <c r="AW92" i="86"/>
  <c r="AV92" i="86"/>
  <c r="AU92" i="86"/>
  <c r="AT92" i="86"/>
  <c r="AS92" i="86"/>
  <c r="AR92" i="86"/>
  <c r="AQ92" i="86"/>
  <c r="AP92" i="86"/>
  <c r="AO92" i="86"/>
  <c r="AN92" i="86"/>
  <c r="AM92" i="86"/>
  <c r="AL92" i="86"/>
  <c r="AK92" i="86"/>
  <c r="AJ92" i="86"/>
  <c r="AI92" i="86"/>
  <c r="AH92" i="86"/>
  <c r="AG92" i="86"/>
  <c r="AF92" i="86"/>
  <c r="AE92" i="86"/>
  <c r="AD92" i="86"/>
  <c r="AC92" i="86"/>
  <c r="AB92" i="86"/>
  <c r="AA92" i="86"/>
  <c r="Z92" i="86"/>
  <c r="Y92" i="86"/>
  <c r="X92" i="86"/>
  <c r="W92" i="86"/>
  <c r="V92" i="86"/>
  <c r="U92" i="86"/>
  <c r="T92" i="86"/>
  <c r="S92" i="86"/>
  <c r="R92" i="86"/>
  <c r="Q92" i="86"/>
  <c r="P92" i="86"/>
  <c r="O92" i="86"/>
  <c r="N92" i="86"/>
  <c r="M92" i="86"/>
  <c r="L92" i="86"/>
  <c r="K92" i="86"/>
  <c r="J92" i="86"/>
  <c r="I92" i="86"/>
  <c r="H92" i="86"/>
  <c r="G92" i="86"/>
  <c r="F92" i="86"/>
  <c r="E92" i="86"/>
  <c r="D92" i="86"/>
  <c r="C92" i="86"/>
  <c r="B92" i="86"/>
  <c r="BA91" i="86"/>
  <c r="AZ91" i="86"/>
  <c r="AY91" i="86"/>
  <c r="AX91" i="86"/>
  <c r="AW91" i="86"/>
  <c r="AV91" i="86"/>
  <c r="AU91" i="86"/>
  <c r="AT91" i="86"/>
  <c r="AS91" i="86"/>
  <c r="AR91" i="86"/>
  <c r="AQ91" i="86"/>
  <c r="AP91" i="86"/>
  <c r="AO91" i="86"/>
  <c r="AN91" i="86"/>
  <c r="AM91" i="86"/>
  <c r="AL91" i="86"/>
  <c r="AK91" i="86"/>
  <c r="AJ91" i="86"/>
  <c r="AI91" i="86"/>
  <c r="AH91" i="86"/>
  <c r="AG91" i="86"/>
  <c r="AF91" i="86"/>
  <c r="AE91" i="86"/>
  <c r="AD91" i="86"/>
  <c r="AC91" i="86"/>
  <c r="AB91" i="86"/>
  <c r="AA91" i="86"/>
  <c r="Z91" i="86"/>
  <c r="Y91" i="86"/>
  <c r="X91" i="86"/>
  <c r="W91" i="86"/>
  <c r="V91" i="86"/>
  <c r="U91" i="86"/>
  <c r="T91" i="86"/>
  <c r="S91" i="86"/>
  <c r="R91" i="86"/>
  <c r="Q91" i="86"/>
  <c r="P91" i="86"/>
  <c r="O91" i="86"/>
  <c r="N91" i="86"/>
  <c r="M91" i="86"/>
  <c r="L91" i="86"/>
  <c r="K91" i="86"/>
  <c r="J91" i="86"/>
  <c r="I91" i="86"/>
  <c r="H91" i="86"/>
  <c r="G91" i="86"/>
  <c r="F91" i="86"/>
  <c r="E91" i="86"/>
  <c r="D91" i="86"/>
  <c r="C91" i="86"/>
  <c r="B91" i="86"/>
  <c r="BA90" i="86"/>
  <c r="AZ90" i="86"/>
  <c r="AY90" i="86"/>
  <c r="AX90" i="86"/>
  <c r="AW90" i="86"/>
  <c r="AV90" i="86"/>
  <c r="AU90" i="86"/>
  <c r="AT90" i="86"/>
  <c r="AS90" i="86"/>
  <c r="AR90" i="86"/>
  <c r="AQ90" i="86"/>
  <c r="AP90" i="86"/>
  <c r="AO90" i="86"/>
  <c r="AN90" i="86"/>
  <c r="AM90" i="86"/>
  <c r="AL90" i="86"/>
  <c r="AK90" i="86"/>
  <c r="AJ90" i="86"/>
  <c r="AI90" i="86"/>
  <c r="AH90" i="86"/>
  <c r="AG90" i="86"/>
  <c r="AF90" i="86"/>
  <c r="AE90" i="86"/>
  <c r="AD90" i="86"/>
  <c r="AC90" i="86"/>
  <c r="AB90" i="86"/>
  <c r="AA90" i="86"/>
  <c r="Z90" i="86"/>
  <c r="Y90" i="86"/>
  <c r="X90" i="86"/>
  <c r="W90" i="86"/>
  <c r="V90" i="86"/>
  <c r="U90" i="86"/>
  <c r="T90" i="86"/>
  <c r="S90" i="86"/>
  <c r="R90" i="86"/>
  <c r="Q90" i="86"/>
  <c r="P90" i="86"/>
  <c r="O90" i="86"/>
  <c r="N90" i="86"/>
  <c r="M90" i="86"/>
  <c r="L90" i="86"/>
  <c r="K90" i="86"/>
  <c r="J90" i="86"/>
  <c r="I90" i="86"/>
  <c r="H90" i="86"/>
  <c r="G90" i="86"/>
  <c r="F90" i="86"/>
  <c r="E90" i="86"/>
  <c r="D90" i="86"/>
  <c r="C90" i="86"/>
  <c r="B90" i="86"/>
  <c r="BA89" i="86"/>
  <c r="AZ89" i="86"/>
  <c r="AY89" i="86"/>
  <c r="AX89" i="86"/>
  <c r="AW89" i="86"/>
  <c r="AV89" i="86"/>
  <c r="AU89" i="86"/>
  <c r="AT89" i="86"/>
  <c r="AS89" i="86"/>
  <c r="AR89" i="86"/>
  <c r="AQ89" i="86"/>
  <c r="AP89" i="86"/>
  <c r="AO89" i="86"/>
  <c r="AN89" i="86"/>
  <c r="AM89" i="86"/>
  <c r="AL89" i="86"/>
  <c r="AK89" i="86"/>
  <c r="AJ89" i="86"/>
  <c r="AI89" i="86"/>
  <c r="AH89" i="86"/>
  <c r="AG89" i="86"/>
  <c r="AF89" i="86"/>
  <c r="AE89" i="86"/>
  <c r="AD89" i="86"/>
  <c r="AC89" i="86"/>
  <c r="AB89" i="86"/>
  <c r="AA89" i="86"/>
  <c r="Z89" i="86"/>
  <c r="Y89" i="86"/>
  <c r="X89" i="86"/>
  <c r="W89" i="86"/>
  <c r="V89" i="86"/>
  <c r="U89" i="86"/>
  <c r="T89" i="86"/>
  <c r="S89" i="86"/>
  <c r="R89" i="86"/>
  <c r="Q89" i="86"/>
  <c r="P89" i="86"/>
  <c r="O89" i="86"/>
  <c r="N89" i="86"/>
  <c r="M89" i="86"/>
  <c r="L89" i="86"/>
  <c r="K89" i="86"/>
  <c r="J89" i="86"/>
  <c r="I89" i="86"/>
  <c r="H89" i="86"/>
  <c r="G89" i="86"/>
  <c r="F89" i="86"/>
  <c r="E89" i="86"/>
  <c r="D89" i="86"/>
  <c r="C89" i="86"/>
  <c r="B89" i="86"/>
  <c r="BA88" i="86"/>
  <c r="AZ88" i="86"/>
  <c r="AY88" i="86"/>
  <c r="AX88" i="86"/>
  <c r="AW88" i="86"/>
  <c r="AV88" i="86"/>
  <c r="AU88" i="86"/>
  <c r="AT88" i="86"/>
  <c r="AS88" i="86"/>
  <c r="AR88" i="86"/>
  <c r="AQ88" i="86"/>
  <c r="AP88" i="86"/>
  <c r="AO88" i="86"/>
  <c r="AN88" i="86"/>
  <c r="AM88" i="86"/>
  <c r="AL88" i="86"/>
  <c r="AK88" i="86"/>
  <c r="AJ88" i="86"/>
  <c r="AI88" i="86"/>
  <c r="AH88" i="86"/>
  <c r="AG88" i="86"/>
  <c r="AF88" i="86"/>
  <c r="AE88" i="86"/>
  <c r="AD88" i="86"/>
  <c r="AC88" i="86"/>
  <c r="AB88" i="86"/>
  <c r="AA88" i="86"/>
  <c r="Z88" i="86"/>
  <c r="Y88" i="86"/>
  <c r="X88" i="86"/>
  <c r="W88" i="86"/>
  <c r="V88" i="86"/>
  <c r="U88" i="86"/>
  <c r="T88" i="86"/>
  <c r="S88" i="86"/>
  <c r="R88" i="86"/>
  <c r="Q88" i="86"/>
  <c r="P88" i="86"/>
  <c r="O88" i="86"/>
  <c r="N88" i="86"/>
  <c r="M88" i="86"/>
  <c r="L88" i="86"/>
  <c r="K88" i="86"/>
  <c r="J88" i="86"/>
  <c r="I88" i="86"/>
  <c r="H88" i="86"/>
  <c r="G88" i="86"/>
  <c r="F88" i="86"/>
  <c r="E88" i="86"/>
  <c r="D88" i="86"/>
  <c r="C88" i="86"/>
  <c r="B88" i="86"/>
  <c r="BA87" i="86"/>
  <c r="AZ87" i="86"/>
  <c r="AY87" i="86"/>
  <c r="AX87" i="86"/>
  <c r="AW87" i="86"/>
  <c r="AV87" i="86"/>
  <c r="AU87" i="86"/>
  <c r="AT87" i="86"/>
  <c r="AS87" i="86"/>
  <c r="AR87" i="86"/>
  <c r="AQ87" i="86"/>
  <c r="AP87" i="86"/>
  <c r="AO87" i="86"/>
  <c r="AN87" i="86"/>
  <c r="AM87" i="86"/>
  <c r="AL87" i="86"/>
  <c r="AK87" i="86"/>
  <c r="AJ87" i="86"/>
  <c r="AI87" i="86"/>
  <c r="AH87" i="86"/>
  <c r="AG87" i="86"/>
  <c r="AF87" i="86"/>
  <c r="AE87" i="86"/>
  <c r="AD87" i="86"/>
  <c r="AC87" i="86"/>
  <c r="AB87" i="86"/>
  <c r="AA87" i="86"/>
  <c r="Z87" i="86"/>
  <c r="Y87" i="86"/>
  <c r="X87" i="86"/>
  <c r="W87" i="86"/>
  <c r="V87" i="86"/>
  <c r="U87" i="86"/>
  <c r="T87" i="86"/>
  <c r="S87" i="86"/>
  <c r="R87" i="86"/>
  <c r="Q87" i="86"/>
  <c r="P87" i="86"/>
  <c r="O87" i="86"/>
  <c r="N87" i="86"/>
  <c r="M87" i="86"/>
  <c r="L87" i="86"/>
  <c r="K87" i="86"/>
  <c r="J87" i="86"/>
  <c r="I87" i="86"/>
  <c r="H87" i="86"/>
  <c r="G87" i="86"/>
  <c r="F87" i="86"/>
  <c r="E87" i="86"/>
  <c r="D87" i="86"/>
  <c r="C87" i="86"/>
  <c r="B87" i="86"/>
  <c r="BA86" i="86"/>
  <c r="AZ86" i="86"/>
  <c r="AY86" i="86"/>
  <c r="AX86" i="86"/>
  <c r="AW86" i="86"/>
  <c r="AV86" i="86"/>
  <c r="AU86" i="86"/>
  <c r="AT86" i="86"/>
  <c r="AS86" i="86"/>
  <c r="AR86" i="86"/>
  <c r="AQ86" i="86"/>
  <c r="AP86" i="86"/>
  <c r="AO86" i="86"/>
  <c r="AN86" i="86"/>
  <c r="AM86" i="86"/>
  <c r="AL86" i="86"/>
  <c r="AK86" i="86"/>
  <c r="AJ86" i="86"/>
  <c r="AI86" i="86"/>
  <c r="AH86" i="86"/>
  <c r="AG86" i="86"/>
  <c r="AF86" i="86"/>
  <c r="AE86" i="86"/>
  <c r="AD86" i="86"/>
  <c r="AC86" i="86"/>
  <c r="AB86" i="86"/>
  <c r="AA86" i="86"/>
  <c r="Z86" i="86"/>
  <c r="Y86" i="86"/>
  <c r="X86" i="86"/>
  <c r="W86" i="86"/>
  <c r="V86" i="86"/>
  <c r="U86" i="86"/>
  <c r="T86" i="86"/>
  <c r="S86" i="86"/>
  <c r="R86" i="86"/>
  <c r="Q86" i="86"/>
  <c r="P86" i="86"/>
  <c r="O86" i="86"/>
  <c r="N86" i="86"/>
  <c r="M86" i="86"/>
  <c r="L86" i="86"/>
  <c r="K86" i="86"/>
  <c r="J86" i="86"/>
  <c r="I86" i="86"/>
  <c r="H86" i="86"/>
  <c r="G86" i="86"/>
  <c r="F86" i="86"/>
  <c r="E86" i="86"/>
  <c r="D86" i="86"/>
  <c r="C86" i="86"/>
  <c r="B86" i="86"/>
  <c r="BA85" i="86"/>
  <c r="AZ85" i="86"/>
  <c r="AY85" i="86"/>
  <c r="AX85" i="86"/>
  <c r="AW85" i="86"/>
  <c r="AV85" i="86"/>
  <c r="AU85" i="86"/>
  <c r="AT85" i="86"/>
  <c r="AS85" i="86"/>
  <c r="AR85" i="86"/>
  <c r="AQ85" i="86"/>
  <c r="AP85" i="86"/>
  <c r="AO85" i="86"/>
  <c r="AN85" i="86"/>
  <c r="AM85" i="86"/>
  <c r="AL85" i="86"/>
  <c r="AK85" i="86"/>
  <c r="AJ85" i="86"/>
  <c r="AI85" i="86"/>
  <c r="AH85" i="86"/>
  <c r="AG85" i="86"/>
  <c r="AF85" i="86"/>
  <c r="AE85" i="86"/>
  <c r="AD85" i="86"/>
  <c r="AC85" i="86"/>
  <c r="AB85" i="86"/>
  <c r="AA85" i="86"/>
  <c r="Z85" i="86"/>
  <c r="Y85" i="86"/>
  <c r="X85" i="86"/>
  <c r="W85" i="86"/>
  <c r="V85" i="86"/>
  <c r="U85" i="86"/>
  <c r="T85" i="86"/>
  <c r="S85" i="86"/>
  <c r="R85" i="86"/>
  <c r="Q85" i="86"/>
  <c r="P85" i="86"/>
  <c r="O85" i="86"/>
  <c r="N85" i="86"/>
  <c r="M85" i="86"/>
  <c r="L85" i="86"/>
  <c r="K85" i="86"/>
  <c r="J85" i="86"/>
  <c r="I85" i="86"/>
  <c r="H85" i="86"/>
  <c r="G85" i="86"/>
  <c r="F85" i="86"/>
  <c r="E85" i="86"/>
  <c r="D85" i="86"/>
  <c r="C85" i="86"/>
  <c r="B85" i="86"/>
  <c r="BA84" i="86"/>
  <c r="AZ84" i="86"/>
  <c r="AY84" i="86"/>
  <c r="AX84" i="86"/>
  <c r="AW84" i="86"/>
  <c r="AV84" i="86"/>
  <c r="AU84" i="86"/>
  <c r="AT84" i="86"/>
  <c r="AS84" i="86"/>
  <c r="AR84" i="86"/>
  <c r="AQ84" i="86"/>
  <c r="AP84" i="86"/>
  <c r="AO84" i="86"/>
  <c r="AN84" i="86"/>
  <c r="AM84" i="86"/>
  <c r="AL84" i="86"/>
  <c r="AK84" i="86"/>
  <c r="AJ84" i="86"/>
  <c r="AI84" i="86"/>
  <c r="AH84" i="86"/>
  <c r="AG84" i="86"/>
  <c r="AF84" i="86"/>
  <c r="AE84" i="86"/>
  <c r="AD84" i="86"/>
  <c r="AC84" i="86"/>
  <c r="AB84" i="86"/>
  <c r="AA84" i="86"/>
  <c r="Z84" i="86"/>
  <c r="Y84" i="86"/>
  <c r="X84" i="86"/>
  <c r="W84" i="86"/>
  <c r="V84" i="86"/>
  <c r="U84" i="86"/>
  <c r="T84" i="86"/>
  <c r="S84" i="86"/>
  <c r="R84" i="86"/>
  <c r="Q84" i="86"/>
  <c r="P84" i="86"/>
  <c r="O84" i="86"/>
  <c r="N84" i="86"/>
  <c r="M84" i="86"/>
  <c r="L84" i="86"/>
  <c r="K84" i="86"/>
  <c r="J84" i="86"/>
  <c r="I84" i="86"/>
  <c r="H84" i="86"/>
  <c r="G84" i="86"/>
  <c r="F84" i="86"/>
  <c r="E84" i="86"/>
  <c r="D84" i="86"/>
  <c r="C84" i="86"/>
  <c r="B84" i="86"/>
  <c r="BA83" i="86"/>
  <c r="AZ83" i="86"/>
  <c r="AY83" i="86"/>
  <c r="AX83" i="86"/>
  <c r="AW83" i="86"/>
  <c r="AV83" i="86"/>
  <c r="AU83" i="86"/>
  <c r="AT83" i="86"/>
  <c r="AS83" i="86"/>
  <c r="AR83" i="86"/>
  <c r="AQ83" i="86"/>
  <c r="AP83" i="86"/>
  <c r="AO83" i="86"/>
  <c r="AN83" i="86"/>
  <c r="AM83" i="86"/>
  <c r="AL83" i="86"/>
  <c r="AK83" i="86"/>
  <c r="AJ83" i="86"/>
  <c r="AI83" i="86"/>
  <c r="AH83" i="86"/>
  <c r="AG83" i="86"/>
  <c r="AF83" i="86"/>
  <c r="AE83" i="86"/>
  <c r="AD83" i="86"/>
  <c r="AC83" i="86"/>
  <c r="AB83" i="86"/>
  <c r="AA83" i="86"/>
  <c r="Z83" i="86"/>
  <c r="Y83" i="86"/>
  <c r="X83" i="86"/>
  <c r="W83" i="86"/>
  <c r="V83" i="86"/>
  <c r="U83" i="86"/>
  <c r="T83" i="86"/>
  <c r="S83" i="86"/>
  <c r="R83" i="86"/>
  <c r="Q83" i="86"/>
  <c r="P83" i="86"/>
  <c r="O83" i="86"/>
  <c r="N83" i="86"/>
  <c r="M83" i="86"/>
  <c r="L83" i="86"/>
  <c r="K83" i="86"/>
  <c r="J83" i="86"/>
  <c r="I83" i="86"/>
  <c r="H83" i="86"/>
  <c r="G83" i="86"/>
  <c r="F83" i="86"/>
  <c r="E83" i="86"/>
  <c r="D83" i="86"/>
  <c r="C83" i="86"/>
  <c r="B83" i="86"/>
  <c r="BA82" i="86"/>
  <c r="AZ82" i="86"/>
  <c r="AY82" i="86"/>
  <c r="AX82" i="86"/>
  <c r="AW82" i="86"/>
  <c r="AV82" i="86"/>
  <c r="AU82" i="86"/>
  <c r="AT82" i="86"/>
  <c r="AS82" i="86"/>
  <c r="AR82" i="86"/>
  <c r="AQ82" i="86"/>
  <c r="AP82" i="86"/>
  <c r="AO82" i="86"/>
  <c r="AN82" i="86"/>
  <c r="AM82" i="86"/>
  <c r="AL82" i="86"/>
  <c r="AK82" i="86"/>
  <c r="AJ82" i="86"/>
  <c r="AI82" i="86"/>
  <c r="AH82" i="86"/>
  <c r="AG82" i="86"/>
  <c r="AF82" i="86"/>
  <c r="AE82" i="86"/>
  <c r="AD82" i="86"/>
  <c r="AC82" i="86"/>
  <c r="AB82" i="86"/>
  <c r="AA82" i="86"/>
  <c r="Z82" i="86"/>
  <c r="Y82" i="86"/>
  <c r="X82" i="86"/>
  <c r="W82" i="86"/>
  <c r="V82" i="86"/>
  <c r="U82" i="86"/>
  <c r="T82" i="86"/>
  <c r="S82" i="86"/>
  <c r="R82" i="86"/>
  <c r="Q82" i="86"/>
  <c r="P82" i="86"/>
  <c r="O82" i="86"/>
  <c r="N82" i="86"/>
  <c r="M82" i="86"/>
  <c r="L82" i="86"/>
  <c r="K82" i="86"/>
  <c r="J82" i="86"/>
  <c r="I82" i="86"/>
  <c r="H82" i="86"/>
  <c r="G82" i="86"/>
  <c r="F82" i="86"/>
  <c r="E82" i="86"/>
  <c r="D82" i="86"/>
  <c r="C82" i="86"/>
  <c r="B82" i="86"/>
  <c r="BA81" i="86"/>
  <c r="AZ81" i="86"/>
  <c r="AY81" i="86"/>
  <c r="AX81" i="86"/>
  <c r="AW81" i="86"/>
  <c r="AV81" i="86"/>
  <c r="AU81" i="86"/>
  <c r="AT81" i="86"/>
  <c r="AS81" i="86"/>
  <c r="AR81" i="86"/>
  <c r="AQ81" i="86"/>
  <c r="AP81" i="86"/>
  <c r="AO81" i="86"/>
  <c r="AN81" i="86"/>
  <c r="AM81" i="86"/>
  <c r="AL81" i="86"/>
  <c r="AK81" i="86"/>
  <c r="AJ81" i="86"/>
  <c r="AI81" i="86"/>
  <c r="AH81" i="86"/>
  <c r="AG81" i="86"/>
  <c r="AF81" i="86"/>
  <c r="AE81" i="86"/>
  <c r="AD81" i="86"/>
  <c r="AC81" i="86"/>
  <c r="AB81" i="86"/>
  <c r="AA81" i="86"/>
  <c r="Z81" i="86"/>
  <c r="Y81" i="86"/>
  <c r="X81" i="86"/>
  <c r="W81" i="86"/>
  <c r="V81" i="86"/>
  <c r="U81" i="86"/>
  <c r="T81" i="86"/>
  <c r="S81" i="86"/>
  <c r="R81" i="86"/>
  <c r="Q81" i="86"/>
  <c r="P81" i="86"/>
  <c r="O81" i="86"/>
  <c r="N81" i="86"/>
  <c r="M81" i="86"/>
  <c r="L81" i="86"/>
  <c r="K81" i="86"/>
  <c r="J81" i="86"/>
  <c r="I81" i="86"/>
  <c r="H81" i="86"/>
  <c r="G81" i="86"/>
  <c r="F81" i="86"/>
  <c r="E81" i="86"/>
  <c r="D81" i="86"/>
  <c r="C81" i="86"/>
  <c r="B81" i="86"/>
  <c r="BA80" i="86"/>
  <c r="AZ80" i="86"/>
  <c r="AY80" i="86"/>
  <c r="AX80" i="86"/>
  <c r="AW80" i="86"/>
  <c r="AV80" i="86"/>
  <c r="AU80" i="86"/>
  <c r="AT80" i="86"/>
  <c r="AS80" i="86"/>
  <c r="AR80" i="86"/>
  <c r="AQ80" i="86"/>
  <c r="AP80" i="86"/>
  <c r="AO80" i="86"/>
  <c r="AN80" i="86"/>
  <c r="AM80" i="86"/>
  <c r="AL80" i="86"/>
  <c r="AK80" i="86"/>
  <c r="AJ80" i="86"/>
  <c r="AI80" i="86"/>
  <c r="AH80" i="86"/>
  <c r="AG80" i="86"/>
  <c r="AF80" i="86"/>
  <c r="AE80" i="86"/>
  <c r="AD80" i="86"/>
  <c r="AC80" i="86"/>
  <c r="AB80" i="86"/>
  <c r="AA80" i="86"/>
  <c r="Z80" i="86"/>
  <c r="Y80" i="86"/>
  <c r="X80" i="86"/>
  <c r="W80" i="86"/>
  <c r="V80" i="86"/>
  <c r="U80" i="86"/>
  <c r="T80" i="86"/>
  <c r="S80" i="86"/>
  <c r="R80" i="86"/>
  <c r="Q80" i="86"/>
  <c r="P80" i="86"/>
  <c r="O80" i="86"/>
  <c r="N80" i="86"/>
  <c r="M80" i="86"/>
  <c r="L80" i="86"/>
  <c r="K80" i="86"/>
  <c r="J80" i="86"/>
  <c r="I80" i="86"/>
  <c r="H80" i="86"/>
  <c r="G80" i="86"/>
  <c r="F80" i="86"/>
  <c r="E80" i="86"/>
  <c r="D80" i="86"/>
  <c r="C80" i="86"/>
  <c r="B80" i="86"/>
  <c r="BA79" i="86"/>
  <c r="AZ79" i="86"/>
  <c r="AY79" i="86"/>
  <c r="AX79" i="86"/>
  <c r="AW79" i="86"/>
  <c r="AV79" i="86"/>
  <c r="AU79" i="86"/>
  <c r="AT79" i="86"/>
  <c r="AS79" i="86"/>
  <c r="AR79" i="86"/>
  <c r="AQ79" i="86"/>
  <c r="AP79" i="86"/>
  <c r="AO79" i="86"/>
  <c r="AN79" i="86"/>
  <c r="AM79" i="86"/>
  <c r="AL79" i="86"/>
  <c r="AK79" i="86"/>
  <c r="AJ79" i="86"/>
  <c r="AI79" i="86"/>
  <c r="AH79" i="86"/>
  <c r="AG79" i="86"/>
  <c r="AF79" i="86"/>
  <c r="AE79" i="86"/>
  <c r="AD79" i="86"/>
  <c r="AC79" i="86"/>
  <c r="AB79" i="86"/>
  <c r="AA79" i="86"/>
  <c r="Z79" i="86"/>
  <c r="Y79" i="86"/>
  <c r="X79" i="86"/>
  <c r="W79" i="86"/>
  <c r="V79" i="86"/>
  <c r="U79" i="86"/>
  <c r="T79" i="86"/>
  <c r="S79" i="86"/>
  <c r="R79" i="86"/>
  <c r="Q79" i="86"/>
  <c r="P79" i="86"/>
  <c r="O79" i="86"/>
  <c r="N79" i="86"/>
  <c r="M79" i="86"/>
  <c r="L79" i="86"/>
  <c r="K79" i="86"/>
  <c r="J79" i="86"/>
  <c r="I79" i="86"/>
  <c r="H79" i="86"/>
  <c r="G79" i="86"/>
  <c r="F79" i="86"/>
  <c r="E79" i="86"/>
  <c r="D79" i="86"/>
  <c r="C79" i="86"/>
  <c r="B79" i="86"/>
  <c r="BA78" i="86"/>
  <c r="AZ78" i="86"/>
  <c r="AY78" i="86"/>
  <c r="AX78" i="86"/>
  <c r="AW78" i="86"/>
  <c r="AV78" i="86"/>
  <c r="AU78" i="86"/>
  <c r="AT78" i="86"/>
  <c r="AS78" i="86"/>
  <c r="AR78" i="86"/>
  <c r="AQ78" i="86"/>
  <c r="AP78" i="86"/>
  <c r="AO78" i="86"/>
  <c r="AN78" i="86"/>
  <c r="AM78" i="86"/>
  <c r="AL78" i="86"/>
  <c r="AK78" i="86"/>
  <c r="AJ78" i="86"/>
  <c r="AI78" i="86"/>
  <c r="AH78" i="86"/>
  <c r="AG78" i="86"/>
  <c r="AF78" i="86"/>
  <c r="AE78" i="86"/>
  <c r="AD78" i="86"/>
  <c r="AC78" i="86"/>
  <c r="AB78" i="86"/>
  <c r="AA78" i="86"/>
  <c r="Z78" i="86"/>
  <c r="Y78" i="86"/>
  <c r="X78" i="86"/>
  <c r="W78" i="86"/>
  <c r="V78" i="86"/>
  <c r="U78" i="86"/>
  <c r="T78" i="86"/>
  <c r="S78" i="86"/>
  <c r="R78" i="86"/>
  <c r="Q78" i="86"/>
  <c r="P78" i="86"/>
  <c r="O78" i="86"/>
  <c r="N78" i="86"/>
  <c r="M78" i="86"/>
  <c r="L78" i="86"/>
  <c r="K78" i="86"/>
  <c r="J78" i="86"/>
  <c r="I78" i="86"/>
  <c r="H78" i="86"/>
  <c r="G78" i="86"/>
  <c r="F78" i="86"/>
  <c r="E78" i="86"/>
  <c r="D78" i="86"/>
  <c r="C78" i="86"/>
  <c r="B78" i="86"/>
  <c r="BA77" i="86"/>
  <c r="AZ77" i="86"/>
  <c r="AY77" i="86"/>
  <c r="AX77" i="86"/>
  <c r="AW77" i="86"/>
  <c r="AV77" i="86"/>
  <c r="AU77" i="86"/>
  <c r="AT77" i="86"/>
  <c r="AS77" i="86"/>
  <c r="AR77" i="86"/>
  <c r="AQ77" i="86"/>
  <c r="AP77" i="86"/>
  <c r="AO77" i="86"/>
  <c r="AN77" i="86"/>
  <c r="AM77" i="86"/>
  <c r="AL77" i="86"/>
  <c r="AK77" i="86"/>
  <c r="AJ77" i="86"/>
  <c r="AI77" i="86"/>
  <c r="AH77" i="86"/>
  <c r="AG77" i="86"/>
  <c r="AF77" i="86"/>
  <c r="AE77" i="86"/>
  <c r="AD77" i="86"/>
  <c r="AC77" i="86"/>
  <c r="AB77" i="86"/>
  <c r="AA77" i="86"/>
  <c r="Z77" i="86"/>
  <c r="Y77" i="86"/>
  <c r="X77" i="86"/>
  <c r="W77" i="86"/>
  <c r="V77" i="86"/>
  <c r="U77" i="86"/>
  <c r="T77" i="86"/>
  <c r="S77" i="86"/>
  <c r="R77" i="86"/>
  <c r="Q77" i="86"/>
  <c r="P77" i="86"/>
  <c r="O77" i="86"/>
  <c r="N77" i="86"/>
  <c r="M77" i="86"/>
  <c r="L77" i="86"/>
  <c r="K77" i="86"/>
  <c r="J77" i="86"/>
  <c r="I77" i="86"/>
  <c r="H77" i="86"/>
  <c r="G77" i="86"/>
  <c r="F77" i="86"/>
  <c r="E77" i="86"/>
  <c r="D77" i="86"/>
  <c r="C77" i="86"/>
  <c r="B77" i="86"/>
  <c r="BA76" i="86"/>
  <c r="AZ76" i="86"/>
  <c r="AY76" i="86"/>
  <c r="AX76" i="86"/>
  <c r="AW76" i="86"/>
  <c r="AV76" i="86"/>
  <c r="AU76" i="86"/>
  <c r="AT76" i="86"/>
  <c r="AS76" i="86"/>
  <c r="AR76" i="86"/>
  <c r="AQ76" i="86"/>
  <c r="AP76" i="86"/>
  <c r="AO76" i="86"/>
  <c r="AN76" i="86"/>
  <c r="AM76" i="86"/>
  <c r="AL76" i="86"/>
  <c r="AK76" i="86"/>
  <c r="AJ76" i="86"/>
  <c r="AI76" i="86"/>
  <c r="AH76" i="86"/>
  <c r="AG76" i="86"/>
  <c r="AF76" i="86"/>
  <c r="AE76" i="86"/>
  <c r="AD76" i="86"/>
  <c r="AC76" i="86"/>
  <c r="AB76" i="86"/>
  <c r="AA76" i="86"/>
  <c r="Z76" i="86"/>
  <c r="Y76" i="86"/>
  <c r="X76" i="86"/>
  <c r="W76" i="86"/>
  <c r="V76" i="86"/>
  <c r="U76" i="86"/>
  <c r="T76" i="86"/>
  <c r="S76" i="86"/>
  <c r="R76" i="86"/>
  <c r="Q76" i="86"/>
  <c r="P76" i="86"/>
  <c r="O76" i="86"/>
  <c r="N76" i="86"/>
  <c r="M76" i="86"/>
  <c r="L76" i="86"/>
  <c r="K76" i="86"/>
  <c r="J76" i="86"/>
  <c r="I76" i="86"/>
  <c r="H76" i="86"/>
  <c r="G76" i="86"/>
  <c r="F76" i="86"/>
  <c r="E76" i="86"/>
  <c r="D76" i="86"/>
  <c r="C76" i="86"/>
  <c r="B76" i="86"/>
  <c r="BA75" i="86"/>
  <c r="AZ75" i="86"/>
  <c r="AY75" i="86"/>
  <c r="AX75" i="86"/>
  <c r="AW75" i="86"/>
  <c r="AV75" i="86"/>
  <c r="AU75" i="86"/>
  <c r="AT75" i="86"/>
  <c r="AS75" i="86"/>
  <c r="AR75" i="86"/>
  <c r="AQ75" i="86"/>
  <c r="AP75" i="86"/>
  <c r="AO75" i="86"/>
  <c r="AN75" i="86"/>
  <c r="AM75" i="86"/>
  <c r="AL75" i="86"/>
  <c r="AK75" i="86"/>
  <c r="AJ75" i="86"/>
  <c r="AI75" i="86"/>
  <c r="AH75" i="86"/>
  <c r="AG75" i="86"/>
  <c r="AF75" i="86"/>
  <c r="AE75" i="86"/>
  <c r="AD75" i="86"/>
  <c r="AC75" i="86"/>
  <c r="AB75" i="86"/>
  <c r="AA75" i="86"/>
  <c r="Z75" i="86"/>
  <c r="Y75" i="86"/>
  <c r="X75" i="86"/>
  <c r="W75" i="86"/>
  <c r="V75" i="86"/>
  <c r="U75" i="86"/>
  <c r="T75" i="86"/>
  <c r="S75" i="86"/>
  <c r="R75" i="86"/>
  <c r="Q75" i="86"/>
  <c r="P75" i="86"/>
  <c r="O75" i="86"/>
  <c r="N75" i="86"/>
  <c r="M75" i="86"/>
  <c r="L75" i="86"/>
  <c r="K75" i="86"/>
  <c r="J75" i="86"/>
  <c r="I75" i="86"/>
  <c r="H75" i="86"/>
  <c r="G75" i="86"/>
  <c r="F75" i="86"/>
  <c r="E75" i="86"/>
  <c r="D75" i="86"/>
  <c r="C75" i="86"/>
  <c r="B75" i="86"/>
  <c r="BA74" i="86"/>
  <c r="AZ74" i="86"/>
  <c r="AY74" i="86"/>
  <c r="AX74" i="86"/>
  <c r="AW74" i="86"/>
  <c r="AV74" i="86"/>
  <c r="AU74" i="86"/>
  <c r="AT74" i="86"/>
  <c r="AS74" i="86"/>
  <c r="AR74" i="86"/>
  <c r="AQ74" i="86"/>
  <c r="AP74" i="86"/>
  <c r="AO74" i="86"/>
  <c r="AN74" i="86"/>
  <c r="AM74" i="86"/>
  <c r="AL74" i="86"/>
  <c r="AK74" i="86"/>
  <c r="AJ74" i="86"/>
  <c r="AI74" i="86"/>
  <c r="AH74" i="86"/>
  <c r="AG74" i="86"/>
  <c r="AF74" i="86"/>
  <c r="AE74" i="86"/>
  <c r="AD74" i="86"/>
  <c r="AC74" i="86"/>
  <c r="AB74" i="86"/>
  <c r="AA74" i="86"/>
  <c r="Z74" i="86"/>
  <c r="Y74" i="86"/>
  <c r="X74" i="86"/>
  <c r="W74" i="86"/>
  <c r="V74" i="86"/>
  <c r="U74" i="86"/>
  <c r="T74" i="86"/>
  <c r="S74" i="86"/>
  <c r="R74" i="86"/>
  <c r="Q74" i="86"/>
  <c r="P74" i="86"/>
  <c r="O74" i="86"/>
  <c r="N74" i="86"/>
  <c r="M74" i="86"/>
  <c r="L74" i="86"/>
  <c r="K74" i="86"/>
  <c r="J74" i="86"/>
  <c r="I74" i="86"/>
  <c r="H74" i="86"/>
  <c r="G74" i="86"/>
  <c r="F74" i="86"/>
  <c r="E74" i="86"/>
  <c r="D74" i="86"/>
  <c r="C74" i="86"/>
  <c r="B74" i="86"/>
  <c r="BA73" i="86"/>
  <c r="AZ73" i="86"/>
  <c r="AY73" i="86"/>
  <c r="AX73" i="86"/>
  <c r="AW73" i="86"/>
  <c r="AV73" i="86"/>
  <c r="AU73" i="86"/>
  <c r="AT73" i="86"/>
  <c r="AS73" i="86"/>
  <c r="AR73" i="86"/>
  <c r="AQ73" i="86"/>
  <c r="AP73" i="86"/>
  <c r="AO73" i="86"/>
  <c r="AN73" i="86"/>
  <c r="AM73" i="86"/>
  <c r="AL73" i="86"/>
  <c r="AK73" i="86"/>
  <c r="AJ73" i="86"/>
  <c r="AI73" i="86"/>
  <c r="AH73" i="86"/>
  <c r="AG73" i="86"/>
  <c r="AF73" i="86"/>
  <c r="AE73" i="86"/>
  <c r="AD73" i="86"/>
  <c r="AC73" i="86"/>
  <c r="AB73" i="86"/>
  <c r="AA73" i="86"/>
  <c r="Z73" i="86"/>
  <c r="Y73" i="86"/>
  <c r="X73" i="86"/>
  <c r="W73" i="86"/>
  <c r="V73" i="86"/>
  <c r="U73" i="86"/>
  <c r="T73" i="86"/>
  <c r="S73" i="86"/>
  <c r="R73" i="86"/>
  <c r="Q73" i="86"/>
  <c r="P73" i="86"/>
  <c r="O73" i="86"/>
  <c r="N73" i="86"/>
  <c r="M73" i="86"/>
  <c r="L73" i="86"/>
  <c r="K73" i="86"/>
  <c r="J73" i="86"/>
  <c r="I73" i="86"/>
  <c r="H73" i="86"/>
  <c r="G73" i="86"/>
  <c r="F73" i="86"/>
  <c r="E73" i="86"/>
  <c r="D73" i="86"/>
  <c r="C73" i="86"/>
  <c r="B73" i="86"/>
  <c r="BA72" i="86"/>
  <c r="AZ72" i="86"/>
  <c r="AY72" i="86"/>
  <c r="AX72" i="86"/>
  <c r="AW72" i="86"/>
  <c r="AV72" i="86"/>
  <c r="AU72" i="86"/>
  <c r="AT72" i="86"/>
  <c r="AS72" i="86"/>
  <c r="AR72" i="86"/>
  <c r="AQ72" i="86"/>
  <c r="AP72" i="86"/>
  <c r="AO72" i="86"/>
  <c r="AN72" i="86"/>
  <c r="AM72" i="86"/>
  <c r="AL72" i="86"/>
  <c r="AK72" i="86"/>
  <c r="AJ72" i="86"/>
  <c r="AI72" i="86"/>
  <c r="AH72" i="86"/>
  <c r="AG72" i="86"/>
  <c r="AF72" i="86"/>
  <c r="AE72" i="86"/>
  <c r="AD72" i="86"/>
  <c r="AC72" i="86"/>
  <c r="AB72" i="86"/>
  <c r="AA72" i="86"/>
  <c r="Z72" i="86"/>
  <c r="Y72" i="86"/>
  <c r="X72" i="86"/>
  <c r="W72" i="86"/>
  <c r="V72" i="86"/>
  <c r="U72" i="86"/>
  <c r="T72" i="86"/>
  <c r="S72" i="86"/>
  <c r="R72" i="86"/>
  <c r="Q72" i="86"/>
  <c r="P72" i="86"/>
  <c r="O72" i="86"/>
  <c r="N72" i="86"/>
  <c r="M72" i="86"/>
  <c r="L72" i="86"/>
  <c r="K72" i="86"/>
  <c r="J72" i="86"/>
  <c r="I72" i="86"/>
  <c r="H72" i="86"/>
  <c r="G72" i="86"/>
  <c r="F72" i="86"/>
  <c r="E72" i="86"/>
  <c r="D72" i="86"/>
  <c r="C72" i="86"/>
  <c r="B72" i="86"/>
  <c r="BA71" i="86"/>
  <c r="AZ71" i="86"/>
  <c r="AY71" i="86"/>
  <c r="AX71" i="86"/>
  <c r="AW71" i="86"/>
  <c r="AV71" i="86"/>
  <c r="AU71" i="86"/>
  <c r="AT71" i="86"/>
  <c r="AS71" i="86"/>
  <c r="AR71" i="86"/>
  <c r="AQ71" i="86"/>
  <c r="AP71" i="86"/>
  <c r="AO71" i="86"/>
  <c r="AN71" i="86"/>
  <c r="AM71" i="86"/>
  <c r="AL71" i="86"/>
  <c r="AK71" i="86"/>
  <c r="AJ71" i="86"/>
  <c r="AI71" i="86"/>
  <c r="AH71" i="86"/>
  <c r="AG71" i="86"/>
  <c r="AF71" i="86"/>
  <c r="AE71" i="86"/>
  <c r="AD71" i="86"/>
  <c r="AC71" i="86"/>
  <c r="AB71" i="86"/>
  <c r="AA71" i="86"/>
  <c r="Z71" i="86"/>
  <c r="Y71" i="86"/>
  <c r="X71" i="86"/>
  <c r="W71" i="86"/>
  <c r="V71" i="86"/>
  <c r="U71" i="86"/>
  <c r="T71" i="86"/>
  <c r="S71" i="86"/>
  <c r="R71" i="86"/>
  <c r="Q71" i="86"/>
  <c r="P71" i="86"/>
  <c r="O71" i="86"/>
  <c r="N71" i="86"/>
  <c r="M71" i="86"/>
  <c r="L71" i="86"/>
  <c r="K71" i="86"/>
  <c r="J71" i="86"/>
  <c r="I71" i="86"/>
  <c r="H71" i="86"/>
  <c r="G71" i="86"/>
  <c r="F71" i="86"/>
  <c r="E71" i="86"/>
  <c r="D71" i="86"/>
  <c r="C71" i="86"/>
  <c r="B71" i="86"/>
  <c r="BA70" i="86"/>
  <c r="AZ70" i="86"/>
  <c r="AY70" i="86"/>
  <c r="AX70" i="86"/>
  <c r="AW70" i="86"/>
  <c r="AV70" i="86"/>
  <c r="AU70" i="86"/>
  <c r="AT70" i="86"/>
  <c r="AS70" i="86"/>
  <c r="AR70" i="86"/>
  <c r="AQ70" i="86"/>
  <c r="AP70" i="86"/>
  <c r="AO70" i="86"/>
  <c r="AN70" i="86"/>
  <c r="AM70" i="86"/>
  <c r="AL70" i="86"/>
  <c r="AK70" i="86"/>
  <c r="AJ70" i="86"/>
  <c r="AI70" i="86"/>
  <c r="AH70" i="86"/>
  <c r="AG70" i="86"/>
  <c r="AF70" i="86"/>
  <c r="AE70" i="86"/>
  <c r="AD70" i="86"/>
  <c r="AC70" i="86"/>
  <c r="AB70" i="86"/>
  <c r="AA70" i="86"/>
  <c r="Z70" i="86"/>
  <c r="Y70" i="86"/>
  <c r="X70" i="86"/>
  <c r="W70" i="86"/>
  <c r="V70" i="86"/>
  <c r="U70" i="86"/>
  <c r="T70" i="86"/>
  <c r="S70" i="86"/>
  <c r="R70" i="86"/>
  <c r="Q70" i="86"/>
  <c r="P70" i="86"/>
  <c r="O70" i="86"/>
  <c r="N70" i="86"/>
  <c r="M70" i="86"/>
  <c r="L70" i="86"/>
  <c r="K70" i="86"/>
  <c r="J70" i="86"/>
  <c r="I70" i="86"/>
  <c r="H70" i="86"/>
  <c r="G70" i="86"/>
  <c r="F70" i="86"/>
  <c r="E70" i="86"/>
  <c r="D70" i="86"/>
  <c r="C70" i="86"/>
  <c r="B70" i="86"/>
  <c r="BA69" i="86"/>
  <c r="AZ69" i="86"/>
  <c r="AY69" i="86"/>
  <c r="AX69" i="86"/>
  <c r="AW69" i="86"/>
  <c r="AV69" i="86"/>
  <c r="AU69" i="86"/>
  <c r="AT69" i="86"/>
  <c r="AS69" i="86"/>
  <c r="AR69" i="86"/>
  <c r="AQ69" i="86"/>
  <c r="AP69" i="86"/>
  <c r="AO69" i="86"/>
  <c r="AN69" i="86"/>
  <c r="AM69" i="86"/>
  <c r="AL69" i="86"/>
  <c r="AK69" i="86"/>
  <c r="AJ69" i="86"/>
  <c r="AI69" i="86"/>
  <c r="AH69" i="86"/>
  <c r="AG69" i="86"/>
  <c r="AF69" i="86"/>
  <c r="AE69" i="86"/>
  <c r="AD69" i="86"/>
  <c r="AC69" i="86"/>
  <c r="AB69" i="86"/>
  <c r="AA69" i="86"/>
  <c r="Z69" i="86"/>
  <c r="Y69" i="86"/>
  <c r="X69" i="86"/>
  <c r="W69" i="86"/>
  <c r="V69" i="86"/>
  <c r="U69" i="86"/>
  <c r="T69" i="86"/>
  <c r="S69" i="86"/>
  <c r="R69" i="86"/>
  <c r="Q69" i="86"/>
  <c r="P69" i="86"/>
  <c r="O69" i="86"/>
  <c r="N69" i="86"/>
  <c r="M69" i="86"/>
  <c r="L69" i="86"/>
  <c r="K69" i="86"/>
  <c r="J69" i="86"/>
  <c r="I69" i="86"/>
  <c r="H69" i="86"/>
  <c r="G69" i="86"/>
  <c r="F69" i="86"/>
  <c r="E69" i="86"/>
  <c r="D69" i="86"/>
  <c r="C69" i="86"/>
  <c r="B69" i="86"/>
  <c r="BA68" i="86"/>
  <c r="AZ68" i="86"/>
  <c r="AY68" i="86"/>
  <c r="AX68" i="86"/>
  <c r="AW68" i="86"/>
  <c r="AV68" i="86"/>
  <c r="AU68" i="86"/>
  <c r="AT68" i="86"/>
  <c r="AS68" i="86"/>
  <c r="AR68" i="86"/>
  <c r="AQ68" i="86"/>
  <c r="AP68" i="86"/>
  <c r="AO68" i="86"/>
  <c r="AN68" i="86"/>
  <c r="AM68" i="86"/>
  <c r="AL68" i="86"/>
  <c r="AK68" i="86"/>
  <c r="AJ68" i="86"/>
  <c r="AI68" i="86"/>
  <c r="AH68" i="86"/>
  <c r="AG68" i="86"/>
  <c r="AF68" i="86"/>
  <c r="AE68" i="86"/>
  <c r="AD68" i="86"/>
  <c r="AC68" i="86"/>
  <c r="AB68" i="86"/>
  <c r="AA68" i="86"/>
  <c r="Z68" i="86"/>
  <c r="Y68" i="86"/>
  <c r="X68" i="86"/>
  <c r="W68" i="86"/>
  <c r="V68" i="86"/>
  <c r="U68" i="86"/>
  <c r="T68" i="86"/>
  <c r="S68" i="86"/>
  <c r="R68" i="86"/>
  <c r="Q68" i="86"/>
  <c r="P68" i="86"/>
  <c r="O68" i="86"/>
  <c r="N68" i="86"/>
  <c r="M68" i="86"/>
  <c r="L68" i="86"/>
  <c r="K68" i="86"/>
  <c r="J68" i="86"/>
  <c r="I68" i="86"/>
  <c r="H68" i="86"/>
  <c r="G68" i="86"/>
  <c r="F68" i="86"/>
  <c r="E68" i="86"/>
  <c r="D68" i="86"/>
  <c r="C68" i="86"/>
  <c r="B68" i="86"/>
  <c r="BA67" i="86"/>
  <c r="AZ67" i="86"/>
  <c r="AY67" i="86"/>
  <c r="AX67" i="86"/>
  <c r="AW67" i="86"/>
  <c r="AV67" i="86"/>
  <c r="AU67" i="86"/>
  <c r="AT67" i="86"/>
  <c r="AS67" i="86"/>
  <c r="AR67" i="86"/>
  <c r="AQ67" i="86"/>
  <c r="AP67" i="86"/>
  <c r="AO67" i="86"/>
  <c r="AN67" i="86"/>
  <c r="AM67" i="86"/>
  <c r="AL67" i="86"/>
  <c r="AK67" i="86"/>
  <c r="AJ67" i="86"/>
  <c r="AI67" i="86"/>
  <c r="AH67" i="86"/>
  <c r="AG67" i="86"/>
  <c r="AF67" i="86"/>
  <c r="AE67" i="86"/>
  <c r="AD67" i="86"/>
  <c r="AC67" i="86"/>
  <c r="AB67" i="86"/>
  <c r="AA67" i="86"/>
  <c r="Z67" i="86"/>
  <c r="Y67" i="86"/>
  <c r="X67" i="86"/>
  <c r="W67" i="86"/>
  <c r="V67" i="86"/>
  <c r="U67" i="86"/>
  <c r="T67" i="86"/>
  <c r="S67" i="86"/>
  <c r="R67" i="86"/>
  <c r="Q67" i="86"/>
  <c r="P67" i="86"/>
  <c r="O67" i="86"/>
  <c r="N67" i="86"/>
  <c r="M67" i="86"/>
  <c r="L67" i="86"/>
  <c r="K67" i="86"/>
  <c r="J67" i="86"/>
  <c r="I67" i="86"/>
  <c r="H67" i="86"/>
  <c r="G67" i="86"/>
  <c r="F67" i="86"/>
  <c r="E67" i="86"/>
  <c r="D67" i="86"/>
  <c r="C67" i="86"/>
  <c r="B67" i="86"/>
  <c r="BA66" i="86"/>
  <c r="AZ66" i="86"/>
  <c r="AY66" i="86"/>
  <c r="AX66" i="86"/>
  <c r="AW66" i="86"/>
  <c r="AV66" i="86"/>
  <c r="AU66" i="86"/>
  <c r="AT66" i="86"/>
  <c r="AS66" i="86"/>
  <c r="AR66" i="86"/>
  <c r="AQ66" i="86"/>
  <c r="AP66" i="86"/>
  <c r="AO66" i="86"/>
  <c r="AN66" i="86"/>
  <c r="AM66" i="86"/>
  <c r="AL66" i="86"/>
  <c r="AK66" i="86"/>
  <c r="AJ66" i="86"/>
  <c r="AI66" i="86"/>
  <c r="AH66" i="86"/>
  <c r="AG66" i="86"/>
  <c r="AF66" i="86"/>
  <c r="AE66" i="86"/>
  <c r="AD66" i="86"/>
  <c r="AC66" i="86"/>
  <c r="AB66" i="86"/>
  <c r="AA66" i="86"/>
  <c r="Z66" i="86"/>
  <c r="Y66" i="86"/>
  <c r="X66" i="86"/>
  <c r="W66" i="86"/>
  <c r="V66" i="86"/>
  <c r="U66" i="86"/>
  <c r="T66" i="86"/>
  <c r="S66" i="86"/>
  <c r="R66" i="86"/>
  <c r="Q66" i="86"/>
  <c r="P66" i="86"/>
  <c r="O66" i="86"/>
  <c r="N66" i="86"/>
  <c r="M66" i="86"/>
  <c r="L66" i="86"/>
  <c r="K66" i="86"/>
  <c r="J66" i="86"/>
  <c r="I66" i="86"/>
  <c r="H66" i="86"/>
  <c r="G66" i="86"/>
  <c r="F66" i="86"/>
  <c r="E66" i="86"/>
  <c r="D66" i="86"/>
  <c r="C66" i="86"/>
  <c r="B66" i="86"/>
  <c r="BA65" i="86"/>
  <c r="AZ65" i="86"/>
  <c r="AY65" i="86"/>
  <c r="AX65" i="86"/>
  <c r="AW65" i="86"/>
  <c r="AV65" i="86"/>
  <c r="AU65" i="86"/>
  <c r="AT65" i="86"/>
  <c r="AS65" i="86"/>
  <c r="AR65" i="86"/>
  <c r="AQ65" i="86"/>
  <c r="AP65" i="86"/>
  <c r="AO65" i="86"/>
  <c r="AN65" i="86"/>
  <c r="AM65" i="86"/>
  <c r="AL65" i="86"/>
  <c r="AK65" i="86"/>
  <c r="AJ65" i="86"/>
  <c r="AI65" i="86"/>
  <c r="AH65" i="86"/>
  <c r="AG65" i="86"/>
  <c r="AF65" i="86"/>
  <c r="AE65" i="86"/>
  <c r="AD65" i="86"/>
  <c r="AC65" i="86"/>
  <c r="AB65" i="86"/>
  <c r="AA65" i="86"/>
  <c r="Z65" i="86"/>
  <c r="Y65" i="86"/>
  <c r="X65" i="86"/>
  <c r="W65" i="86"/>
  <c r="V65" i="86"/>
  <c r="U65" i="86"/>
  <c r="T65" i="86"/>
  <c r="S65" i="86"/>
  <c r="R65" i="86"/>
  <c r="Q65" i="86"/>
  <c r="P65" i="86"/>
  <c r="O65" i="86"/>
  <c r="N65" i="86"/>
  <c r="M65" i="86"/>
  <c r="L65" i="86"/>
  <c r="K65" i="86"/>
  <c r="J65" i="86"/>
  <c r="I65" i="86"/>
  <c r="H65" i="86"/>
  <c r="G65" i="86"/>
  <c r="F65" i="86"/>
  <c r="E65" i="86"/>
  <c r="D65" i="86"/>
  <c r="C65" i="86"/>
  <c r="B65" i="86"/>
  <c r="BA64" i="86"/>
  <c r="AZ64" i="86"/>
  <c r="AY64" i="86"/>
  <c r="AX64" i="86"/>
  <c r="AW64" i="86"/>
  <c r="AV64" i="86"/>
  <c r="AU64" i="86"/>
  <c r="AT64" i="86"/>
  <c r="AS64" i="86"/>
  <c r="AR64" i="86"/>
  <c r="AQ64" i="86"/>
  <c r="AP64" i="86"/>
  <c r="AO64" i="86"/>
  <c r="AN64" i="86"/>
  <c r="AM64" i="86"/>
  <c r="AL64" i="86"/>
  <c r="AK64" i="86"/>
  <c r="AJ64" i="86"/>
  <c r="AI64" i="86"/>
  <c r="AH64" i="86"/>
  <c r="AG64" i="86"/>
  <c r="AF64" i="86"/>
  <c r="AE64" i="86"/>
  <c r="AD64" i="86"/>
  <c r="AC64" i="86"/>
  <c r="AB64" i="86"/>
  <c r="AA64" i="86"/>
  <c r="Z64" i="86"/>
  <c r="Y64" i="86"/>
  <c r="X64" i="86"/>
  <c r="W64" i="86"/>
  <c r="V64" i="86"/>
  <c r="U64" i="86"/>
  <c r="T64" i="86"/>
  <c r="S64" i="86"/>
  <c r="R64" i="86"/>
  <c r="Q64" i="86"/>
  <c r="P64" i="86"/>
  <c r="O64" i="86"/>
  <c r="N64" i="86"/>
  <c r="M64" i="86"/>
  <c r="L64" i="86"/>
  <c r="K64" i="86"/>
  <c r="J64" i="86"/>
  <c r="I64" i="86"/>
  <c r="H64" i="86"/>
  <c r="G64" i="86"/>
  <c r="F64" i="86"/>
  <c r="E64" i="86"/>
  <c r="D64" i="86"/>
  <c r="C64" i="86"/>
  <c r="B64" i="86"/>
  <c r="BA63" i="86"/>
  <c r="AZ63" i="86"/>
  <c r="AY63" i="86"/>
  <c r="AX63" i="86"/>
  <c r="AW63" i="86"/>
  <c r="AV63" i="86"/>
  <c r="AU63" i="86"/>
  <c r="AT63" i="86"/>
  <c r="AS63" i="86"/>
  <c r="AR63" i="86"/>
  <c r="AQ63" i="86"/>
  <c r="AP63" i="86"/>
  <c r="AO63" i="86"/>
  <c r="AN63" i="86"/>
  <c r="AM63" i="86"/>
  <c r="AL63" i="86"/>
  <c r="AK63" i="86"/>
  <c r="AJ63" i="86"/>
  <c r="AI63" i="86"/>
  <c r="AH63" i="86"/>
  <c r="AG63" i="86"/>
  <c r="AF63" i="86"/>
  <c r="AE63" i="86"/>
  <c r="AD63" i="86"/>
  <c r="AC63" i="86"/>
  <c r="AB63" i="86"/>
  <c r="AA63" i="86"/>
  <c r="Z63" i="86"/>
  <c r="Y63" i="86"/>
  <c r="X63" i="86"/>
  <c r="W63" i="86"/>
  <c r="V63" i="86"/>
  <c r="U63" i="86"/>
  <c r="T63" i="86"/>
  <c r="S63" i="86"/>
  <c r="R63" i="86"/>
  <c r="Q63" i="86"/>
  <c r="P63" i="86"/>
  <c r="O63" i="86"/>
  <c r="N63" i="86"/>
  <c r="M63" i="86"/>
  <c r="L63" i="86"/>
  <c r="K63" i="86"/>
  <c r="J63" i="86"/>
  <c r="I63" i="86"/>
  <c r="H63" i="86"/>
  <c r="G63" i="86"/>
  <c r="F63" i="86"/>
  <c r="E63" i="86"/>
  <c r="D63" i="86"/>
  <c r="C63" i="86"/>
  <c r="B63" i="86"/>
  <c r="BA62" i="86"/>
  <c r="AZ62" i="86"/>
  <c r="AY62" i="86"/>
  <c r="AX62" i="86"/>
  <c r="AW62" i="86"/>
  <c r="AV62" i="86"/>
  <c r="AU62" i="86"/>
  <c r="AT62" i="86"/>
  <c r="AS62" i="86"/>
  <c r="AR62" i="86"/>
  <c r="AQ62" i="86"/>
  <c r="AP62" i="86"/>
  <c r="AO62" i="86"/>
  <c r="AN62" i="86"/>
  <c r="AM62" i="86"/>
  <c r="AL62" i="86"/>
  <c r="AK62" i="86"/>
  <c r="AJ62" i="86"/>
  <c r="AI62" i="86"/>
  <c r="AH62" i="86"/>
  <c r="AG62" i="86"/>
  <c r="AF62" i="86"/>
  <c r="AE62" i="86"/>
  <c r="AD62" i="86"/>
  <c r="AC62" i="86"/>
  <c r="AB62" i="86"/>
  <c r="AA62" i="86"/>
  <c r="Z62" i="86"/>
  <c r="Y62" i="86"/>
  <c r="X62" i="86"/>
  <c r="W62" i="86"/>
  <c r="V62" i="86"/>
  <c r="U62" i="86"/>
  <c r="T62" i="86"/>
  <c r="S62" i="86"/>
  <c r="R62" i="86"/>
  <c r="Q62" i="86"/>
  <c r="P62" i="86"/>
  <c r="O62" i="86"/>
  <c r="N62" i="86"/>
  <c r="M62" i="86"/>
  <c r="L62" i="86"/>
  <c r="K62" i="86"/>
  <c r="J62" i="86"/>
  <c r="I62" i="86"/>
  <c r="H62" i="86"/>
  <c r="G62" i="86"/>
  <c r="F62" i="86"/>
  <c r="E62" i="86"/>
  <c r="D62" i="86"/>
  <c r="C62" i="86"/>
  <c r="B62" i="86"/>
  <c r="BA61" i="86"/>
  <c r="AZ61" i="86"/>
  <c r="AY61" i="86"/>
  <c r="AX61" i="86"/>
  <c r="AW61" i="86"/>
  <c r="AV61" i="86"/>
  <c r="AU61" i="86"/>
  <c r="AT61" i="86"/>
  <c r="AS61" i="86"/>
  <c r="AR61" i="86"/>
  <c r="AQ61" i="86"/>
  <c r="AP61" i="86"/>
  <c r="AO61" i="86"/>
  <c r="AN61" i="86"/>
  <c r="AM61" i="86"/>
  <c r="AL61" i="86"/>
  <c r="AK61" i="86"/>
  <c r="AJ61" i="86"/>
  <c r="AI61" i="86"/>
  <c r="AH61" i="86"/>
  <c r="AG61" i="86"/>
  <c r="AF61" i="86"/>
  <c r="AE61" i="86"/>
  <c r="AD61" i="86"/>
  <c r="AC61" i="86"/>
  <c r="AB61" i="86"/>
  <c r="AA61" i="86"/>
  <c r="Z61" i="86"/>
  <c r="Y61" i="86"/>
  <c r="X61" i="86"/>
  <c r="W61" i="86"/>
  <c r="V61" i="86"/>
  <c r="U61" i="86"/>
  <c r="T61" i="86"/>
  <c r="S61" i="86"/>
  <c r="R61" i="86"/>
  <c r="Q61" i="86"/>
  <c r="P61" i="86"/>
  <c r="O61" i="86"/>
  <c r="N61" i="86"/>
  <c r="M61" i="86"/>
  <c r="L61" i="86"/>
  <c r="K61" i="86"/>
  <c r="J61" i="86"/>
  <c r="I61" i="86"/>
  <c r="H61" i="86"/>
  <c r="G61" i="86"/>
  <c r="F61" i="86"/>
  <c r="E61" i="86"/>
  <c r="D61" i="86"/>
  <c r="C61" i="86"/>
  <c r="B61" i="86"/>
  <c r="BA60" i="86"/>
  <c r="AZ60" i="86"/>
  <c r="AY60" i="86"/>
  <c r="AX60" i="86"/>
  <c r="AW60" i="86"/>
  <c r="AV60" i="86"/>
  <c r="AU60" i="86"/>
  <c r="AT60" i="86"/>
  <c r="AS60" i="86"/>
  <c r="AR60" i="86"/>
  <c r="AQ60" i="86"/>
  <c r="AP60" i="86"/>
  <c r="AO60" i="86"/>
  <c r="AN60" i="86"/>
  <c r="AM60" i="86"/>
  <c r="AL60" i="86"/>
  <c r="AK60" i="86"/>
  <c r="AJ60" i="86"/>
  <c r="AI60" i="86"/>
  <c r="AH60" i="86"/>
  <c r="AG60" i="86"/>
  <c r="AF60" i="86"/>
  <c r="AE60" i="86"/>
  <c r="AD60" i="86"/>
  <c r="AC60" i="86"/>
  <c r="AB60" i="86"/>
  <c r="AA60" i="86"/>
  <c r="Z60" i="86"/>
  <c r="Y60" i="86"/>
  <c r="X60" i="86"/>
  <c r="W60" i="86"/>
  <c r="V60" i="86"/>
  <c r="U60" i="86"/>
  <c r="T60" i="86"/>
  <c r="S60" i="86"/>
  <c r="R60" i="86"/>
  <c r="Q60" i="86"/>
  <c r="P60" i="86"/>
  <c r="O60" i="86"/>
  <c r="N60" i="86"/>
  <c r="M60" i="86"/>
  <c r="L60" i="86"/>
  <c r="K60" i="86"/>
  <c r="J60" i="86"/>
  <c r="I60" i="86"/>
  <c r="H60" i="86"/>
  <c r="G60" i="86"/>
  <c r="F60" i="86"/>
  <c r="E60" i="86"/>
  <c r="D60" i="86"/>
  <c r="C60" i="86"/>
  <c r="B60" i="86"/>
  <c r="BA59" i="86"/>
  <c r="AZ59" i="86"/>
  <c r="AY59" i="86"/>
  <c r="AX59" i="86"/>
  <c r="AW59" i="86"/>
  <c r="AV59" i="86"/>
  <c r="AU59" i="86"/>
  <c r="AT59" i="86"/>
  <c r="AS59" i="86"/>
  <c r="AR59" i="86"/>
  <c r="AQ59" i="86"/>
  <c r="AP59" i="86"/>
  <c r="AO59" i="86"/>
  <c r="AN59" i="86"/>
  <c r="AM59" i="86"/>
  <c r="AL59" i="86"/>
  <c r="AK59" i="86"/>
  <c r="AJ59" i="86"/>
  <c r="AI59" i="86"/>
  <c r="AH59" i="86"/>
  <c r="AG59" i="86"/>
  <c r="AF59" i="86"/>
  <c r="AE59" i="86"/>
  <c r="AD59" i="86"/>
  <c r="AC59" i="86"/>
  <c r="AB59" i="86"/>
  <c r="AA59" i="86"/>
  <c r="Z59" i="86"/>
  <c r="Y59" i="86"/>
  <c r="X59" i="86"/>
  <c r="W59" i="86"/>
  <c r="V59" i="86"/>
  <c r="U59" i="86"/>
  <c r="T59" i="86"/>
  <c r="S59" i="86"/>
  <c r="R59" i="86"/>
  <c r="Q59" i="86"/>
  <c r="P59" i="86"/>
  <c r="O59" i="86"/>
  <c r="N59" i="86"/>
  <c r="M59" i="86"/>
  <c r="L59" i="86"/>
  <c r="K59" i="86"/>
  <c r="J59" i="86"/>
  <c r="I59" i="86"/>
  <c r="H59" i="86"/>
  <c r="G59" i="86"/>
  <c r="F59" i="86"/>
  <c r="E59" i="86"/>
  <c r="D59" i="86"/>
  <c r="C59" i="86"/>
  <c r="B59" i="86"/>
  <c r="BA58" i="86"/>
  <c r="AZ58" i="86"/>
  <c r="AY58" i="86"/>
  <c r="AX58" i="86"/>
  <c r="AW58" i="86"/>
  <c r="AV58" i="86"/>
  <c r="AU58" i="86"/>
  <c r="AT58" i="86"/>
  <c r="AS58" i="86"/>
  <c r="AR58" i="86"/>
  <c r="AQ58" i="86"/>
  <c r="AP58" i="86"/>
  <c r="AO58" i="86"/>
  <c r="AN58" i="86"/>
  <c r="AM58" i="86"/>
  <c r="AL58" i="86"/>
  <c r="AK58" i="86"/>
  <c r="AJ58" i="86"/>
  <c r="AI58" i="86"/>
  <c r="AH58" i="86"/>
  <c r="AG58" i="86"/>
  <c r="AF58" i="86"/>
  <c r="AE58" i="86"/>
  <c r="AD58" i="86"/>
  <c r="AC58" i="86"/>
  <c r="AB58" i="86"/>
  <c r="AA58" i="86"/>
  <c r="Z58" i="86"/>
  <c r="Y58" i="86"/>
  <c r="X58" i="86"/>
  <c r="W58" i="86"/>
  <c r="V58" i="86"/>
  <c r="U58" i="86"/>
  <c r="T58" i="86"/>
  <c r="S58" i="86"/>
  <c r="R58" i="86"/>
  <c r="Q58" i="86"/>
  <c r="P58" i="86"/>
  <c r="O58" i="86"/>
  <c r="N58" i="86"/>
  <c r="M58" i="86"/>
  <c r="L58" i="86"/>
  <c r="K58" i="86"/>
  <c r="J58" i="86"/>
  <c r="I58" i="86"/>
  <c r="H58" i="86"/>
  <c r="G58" i="86"/>
  <c r="F58" i="86"/>
  <c r="E58" i="86"/>
  <c r="D58" i="86"/>
  <c r="C58" i="86"/>
  <c r="B58" i="86"/>
  <c r="BA57" i="86"/>
  <c r="AZ57" i="86"/>
  <c r="AY57" i="86"/>
  <c r="AX57" i="86"/>
  <c r="AW57" i="86"/>
  <c r="AV57" i="86"/>
  <c r="AU57" i="86"/>
  <c r="AT57" i="86"/>
  <c r="AS57" i="86"/>
  <c r="AR57" i="86"/>
  <c r="AQ57" i="86"/>
  <c r="AP57" i="86"/>
  <c r="AO57" i="86"/>
  <c r="AN57" i="86"/>
  <c r="AM57" i="86"/>
  <c r="AL57" i="86"/>
  <c r="AK57" i="86"/>
  <c r="AJ57" i="86"/>
  <c r="AI57" i="86"/>
  <c r="AH57" i="86"/>
  <c r="AG57" i="86"/>
  <c r="AF57" i="86"/>
  <c r="AE57" i="86"/>
  <c r="AD57" i="86"/>
  <c r="AC57" i="86"/>
  <c r="AB57" i="86"/>
  <c r="AA57" i="86"/>
  <c r="Z57" i="86"/>
  <c r="Y57" i="86"/>
  <c r="X57" i="86"/>
  <c r="W57" i="86"/>
  <c r="V57" i="86"/>
  <c r="U57" i="86"/>
  <c r="T57" i="86"/>
  <c r="S57" i="86"/>
  <c r="R57" i="86"/>
  <c r="Q57" i="86"/>
  <c r="P57" i="86"/>
  <c r="O57" i="86"/>
  <c r="N57" i="86"/>
  <c r="M57" i="86"/>
  <c r="L57" i="86"/>
  <c r="K57" i="86"/>
  <c r="J57" i="86"/>
  <c r="I57" i="86"/>
  <c r="H57" i="86"/>
  <c r="G57" i="86"/>
  <c r="F57" i="86"/>
  <c r="E57" i="86"/>
  <c r="D57" i="86"/>
  <c r="C57" i="86"/>
  <c r="B57" i="86"/>
  <c r="BA56" i="86"/>
  <c r="AZ56" i="86"/>
  <c r="AY56" i="86"/>
  <c r="AX56" i="86"/>
  <c r="AW56" i="86"/>
  <c r="AV56" i="86"/>
  <c r="AU56" i="86"/>
  <c r="AT56" i="86"/>
  <c r="AS56" i="86"/>
  <c r="AR56" i="86"/>
  <c r="AQ56" i="86"/>
  <c r="AP56" i="86"/>
  <c r="AO56" i="86"/>
  <c r="AN56" i="86"/>
  <c r="AM56" i="86"/>
  <c r="AL56" i="86"/>
  <c r="AK56" i="86"/>
  <c r="AJ56" i="86"/>
  <c r="AI56" i="86"/>
  <c r="AH56" i="86"/>
  <c r="AG56" i="86"/>
  <c r="AF56" i="86"/>
  <c r="AE56" i="86"/>
  <c r="AD56" i="86"/>
  <c r="AC56" i="86"/>
  <c r="AB56" i="86"/>
  <c r="AA56" i="86"/>
  <c r="Z56" i="86"/>
  <c r="Y56" i="86"/>
  <c r="X56" i="86"/>
  <c r="W56" i="86"/>
  <c r="V56" i="86"/>
  <c r="U56" i="86"/>
  <c r="T56" i="86"/>
  <c r="S56" i="86"/>
  <c r="R56" i="86"/>
  <c r="Q56" i="86"/>
  <c r="P56" i="86"/>
  <c r="O56" i="86"/>
  <c r="N56" i="86"/>
  <c r="M56" i="86"/>
  <c r="L56" i="86"/>
  <c r="K56" i="86"/>
  <c r="J56" i="86"/>
  <c r="I56" i="86"/>
  <c r="H56" i="86"/>
  <c r="G56" i="86"/>
  <c r="F56" i="86"/>
  <c r="E56" i="86"/>
  <c r="D56" i="86"/>
  <c r="C56" i="86"/>
  <c r="B56" i="86"/>
  <c r="BA55" i="86"/>
  <c r="AZ55" i="86"/>
  <c r="AY55" i="86"/>
  <c r="AX55" i="86"/>
  <c r="AW55" i="86"/>
  <c r="AV55" i="86"/>
  <c r="AU55" i="86"/>
  <c r="AT55" i="86"/>
  <c r="AS55" i="86"/>
  <c r="AR55" i="86"/>
  <c r="AQ55" i="86"/>
  <c r="AP55" i="86"/>
  <c r="AO55" i="86"/>
  <c r="AN55" i="86"/>
  <c r="AM55" i="86"/>
  <c r="AL55" i="86"/>
  <c r="AK55" i="86"/>
  <c r="AJ55" i="86"/>
  <c r="AI55" i="86"/>
  <c r="AH55" i="86"/>
  <c r="AG55" i="86"/>
  <c r="AF55" i="86"/>
  <c r="AE55" i="86"/>
  <c r="AD55" i="86"/>
  <c r="AC55" i="86"/>
  <c r="AB55" i="86"/>
  <c r="AA55" i="86"/>
  <c r="Z55" i="86"/>
  <c r="Y55" i="86"/>
  <c r="X55" i="86"/>
  <c r="W55" i="86"/>
  <c r="V55" i="86"/>
  <c r="U55" i="86"/>
  <c r="T55" i="86"/>
  <c r="S55" i="86"/>
  <c r="R55" i="86"/>
  <c r="Q55" i="86"/>
  <c r="P55" i="86"/>
  <c r="O55" i="86"/>
  <c r="N55" i="86"/>
  <c r="M55" i="86"/>
  <c r="L55" i="86"/>
  <c r="K55" i="86"/>
  <c r="J55" i="86"/>
  <c r="I55" i="86"/>
  <c r="H55" i="86"/>
  <c r="G55" i="86"/>
  <c r="F55" i="86"/>
  <c r="E55" i="86"/>
  <c r="D55" i="86"/>
  <c r="C55" i="86"/>
  <c r="B55" i="86"/>
  <c r="BA54" i="86"/>
  <c r="AZ54" i="86"/>
  <c r="AY54" i="86"/>
  <c r="AX54" i="86"/>
  <c r="AW54" i="86"/>
  <c r="AV54" i="86"/>
  <c r="AU54" i="86"/>
  <c r="AT54" i="86"/>
  <c r="AS54" i="86"/>
  <c r="AR54" i="86"/>
  <c r="AQ54" i="86"/>
  <c r="AP54" i="86"/>
  <c r="AO54" i="86"/>
  <c r="AN54" i="86"/>
  <c r="AM54" i="86"/>
  <c r="AL54" i="86"/>
  <c r="AK54" i="86"/>
  <c r="AJ54" i="86"/>
  <c r="AI54" i="86"/>
  <c r="AH54" i="86"/>
  <c r="AG54" i="86"/>
  <c r="AF54" i="86"/>
  <c r="AE54" i="86"/>
  <c r="AD54" i="86"/>
  <c r="AC54" i="86"/>
  <c r="AB54" i="86"/>
  <c r="AA54" i="86"/>
  <c r="Z54" i="86"/>
  <c r="Y54" i="86"/>
  <c r="X54" i="86"/>
  <c r="W54" i="86"/>
  <c r="V54" i="86"/>
  <c r="U54" i="86"/>
  <c r="T54" i="86"/>
  <c r="S54" i="86"/>
  <c r="R54" i="86"/>
  <c r="Q54" i="86"/>
  <c r="P54" i="86"/>
  <c r="O54" i="86"/>
  <c r="N54" i="86"/>
  <c r="M54" i="86"/>
  <c r="L54" i="86"/>
  <c r="K54" i="86"/>
  <c r="J54" i="86"/>
  <c r="I54" i="86"/>
  <c r="H54" i="86"/>
  <c r="G54" i="86"/>
  <c r="F54" i="86"/>
  <c r="E54" i="86"/>
  <c r="D54" i="86"/>
  <c r="C54" i="86"/>
  <c r="B54" i="86"/>
  <c r="BA53" i="86"/>
  <c r="AZ53" i="86"/>
  <c r="AY53" i="86"/>
  <c r="AX53" i="86"/>
  <c r="AW53" i="86"/>
  <c r="AV53" i="86"/>
  <c r="AU53" i="86"/>
  <c r="AT53" i="86"/>
  <c r="AS53" i="86"/>
  <c r="AR53" i="86"/>
  <c r="AQ53" i="86"/>
  <c r="AP53" i="86"/>
  <c r="AO53" i="86"/>
  <c r="AN53" i="86"/>
  <c r="AM53" i="86"/>
  <c r="AL53" i="86"/>
  <c r="AK53" i="86"/>
  <c r="AJ53" i="86"/>
  <c r="AI53" i="86"/>
  <c r="AH53" i="86"/>
  <c r="AG53" i="86"/>
  <c r="AF53" i="86"/>
  <c r="AE53" i="86"/>
  <c r="AD53" i="86"/>
  <c r="AC53" i="86"/>
  <c r="AB53" i="86"/>
  <c r="AA53" i="86"/>
  <c r="Z53" i="86"/>
  <c r="Y53" i="86"/>
  <c r="X53" i="86"/>
  <c r="W53" i="86"/>
  <c r="V53" i="86"/>
  <c r="U53" i="86"/>
  <c r="T53" i="86"/>
  <c r="S53" i="86"/>
  <c r="R53" i="86"/>
  <c r="Q53" i="86"/>
  <c r="P53" i="86"/>
  <c r="O53" i="86"/>
  <c r="N53" i="86"/>
  <c r="M53" i="86"/>
  <c r="L53" i="86"/>
  <c r="K53" i="86"/>
  <c r="J53" i="86"/>
  <c r="I53" i="86"/>
  <c r="H53" i="86"/>
  <c r="G53" i="86"/>
  <c r="F53" i="86"/>
  <c r="E53" i="86"/>
  <c r="D53" i="86"/>
  <c r="C53" i="86"/>
  <c r="B53" i="86"/>
  <c r="BA52" i="86"/>
  <c r="AZ52" i="86"/>
  <c r="AY52" i="86"/>
  <c r="AX52" i="86"/>
  <c r="AW52" i="86"/>
  <c r="AV52" i="86"/>
  <c r="AU52" i="86"/>
  <c r="AT52" i="86"/>
  <c r="AS52" i="86"/>
  <c r="AR52" i="86"/>
  <c r="AQ52" i="86"/>
  <c r="AP52" i="86"/>
  <c r="AO52" i="86"/>
  <c r="AN52" i="86"/>
  <c r="AM52" i="86"/>
  <c r="AL52" i="86"/>
  <c r="AK52" i="86"/>
  <c r="AJ52" i="86"/>
  <c r="AI52" i="86"/>
  <c r="AH52" i="86"/>
  <c r="AG52" i="86"/>
  <c r="AF52" i="86"/>
  <c r="AE52" i="86"/>
  <c r="AD52" i="86"/>
  <c r="AC52" i="86"/>
  <c r="AB52" i="86"/>
  <c r="AA52" i="86"/>
  <c r="Z52" i="86"/>
  <c r="Y52" i="86"/>
  <c r="X52" i="86"/>
  <c r="W52" i="86"/>
  <c r="V52" i="86"/>
  <c r="U52" i="86"/>
  <c r="T52" i="86"/>
  <c r="S52" i="86"/>
  <c r="R52" i="86"/>
  <c r="Q52" i="86"/>
  <c r="P52" i="86"/>
  <c r="O52" i="86"/>
  <c r="N52" i="86"/>
  <c r="M52" i="86"/>
  <c r="L52" i="86"/>
  <c r="K52" i="86"/>
  <c r="J52" i="86"/>
  <c r="I52" i="86"/>
  <c r="H52" i="86"/>
  <c r="G52" i="86"/>
  <c r="F52" i="86"/>
  <c r="E52" i="86"/>
  <c r="D52" i="86"/>
  <c r="C52" i="86"/>
  <c r="B52" i="86"/>
  <c r="BA51" i="86"/>
  <c r="AZ51" i="86"/>
  <c r="AY51" i="86"/>
  <c r="AX51" i="86"/>
  <c r="AW51" i="86"/>
  <c r="AV51" i="86"/>
  <c r="AU51" i="86"/>
  <c r="AT51" i="86"/>
  <c r="AS51" i="86"/>
  <c r="AR51" i="86"/>
  <c r="AQ51" i="86"/>
  <c r="AP51" i="86"/>
  <c r="AO51" i="86"/>
  <c r="AN51" i="86"/>
  <c r="AM51" i="86"/>
  <c r="AL51" i="86"/>
  <c r="AK51" i="86"/>
  <c r="AJ51" i="86"/>
  <c r="AI51" i="86"/>
  <c r="AH51" i="86"/>
  <c r="AG51" i="86"/>
  <c r="AF51" i="86"/>
  <c r="AE51" i="86"/>
  <c r="AD51" i="86"/>
  <c r="AC51" i="86"/>
  <c r="AB51" i="86"/>
  <c r="AA51" i="86"/>
  <c r="Z51" i="86"/>
  <c r="Y51" i="86"/>
  <c r="X51" i="86"/>
  <c r="W51" i="86"/>
  <c r="V51" i="86"/>
  <c r="U51" i="86"/>
  <c r="T51" i="86"/>
  <c r="S51" i="86"/>
  <c r="R51" i="86"/>
  <c r="Q51" i="86"/>
  <c r="P51" i="86"/>
  <c r="O51" i="86"/>
  <c r="N51" i="86"/>
  <c r="M51" i="86"/>
  <c r="L51" i="86"/>
  <c r="K51" i="86"/>
  <c r="J51" i="86"/>
  <c r="I51" i="86"/>
  <c r="H51" i="86"/>
  <c r="G51" i="86"/>
  <c r="F51" i="86"/>
  <c r="E51" i="86"/>
  <c r="D51" i="86"/>
  <c r="C51" i="86"/>
  <c r="B51" i="86"/>
  <c r="BA50" i="86"/>
  <c r="AZ50" i="86"/>
  <c r="AY50" i="86"/>
  <c r="AX50" i="86"/>
  <c r="AW50" i="86"/>
  <c r="AV50" i="86"/>
  <c r="AU50" i="86"/>
  <c r="AT50" i="86"/>
  <c r="AS50" i="86"/>
  <c r="AR50" i="86"/>
  <c r="AQ50" i="86"/>
  <c r="AP50" i="86"/>
  <c r="AO50" i="86"/>
  <c r="AN50" i="86"/>
  <c r="AM50" i="86"/>
  <c r="AL50" i="86"/>
  <c r="AK50" i="86"/>
  <c r="AJ50" i="86"/>
  <c r="AI50" i="86"/>
  <c r="AH50" i="86"/>
  <c r="AG50" i="86"/>
  <c r="AF50" i="86"/>
  <c r="AE50" i="86"/>
  <c r="AD50" i="86"/>
  <c r="AC50" i="86"/>
  <c r="AB50" i="86"/>
  <c r="AA50" i="86"/>
  <c r="Z50" i="86"/>
  <c r="Y50" i="86"/>
  <c r="X50" i="86"/>
  <c r="W50" i="86"/>
  <c r="V50" i="86"/>
  <c r="U50" i="86"/>
  <c r="T50" i="86"/>
  <c r="S50" i="86"/>
  <c r="R50" i="86"/>
  <c r="Q50" i="86"/>
  <c r="P50" i="86"/>
  <c r="O50" i="86"/>
  <c r="N50" i="86"/>
  <c r="M50" i="86"/>
  <c r="L50" i="86"/>
  <c r="K50" i="86"/>
  <c r="J50" i="86"/>
  <c r="I50" i="86"/>
  <c r="H50" i="86"/>
  <c r="G50" i="86"/>
  <c r="F50" i="86"/>
  <c r="E50" i="86"/>
  <c r="D50" i="86"/>
  <c r="C50" i="86"/>
  <c r="B50" i="86"/>
  <c r="BA49" i="86"/>
  <c r="AZ49" i="86"/>
  <c r="AY49" i="86"/>
  <c r="AX49" i="86"/>
  <c r="AW49" i="86"/>
  <c r="AV49" i="86"/>
  <c r="AU49" i="86"/>
  <c r="AT49" i="86"/>
  <c r="AS49" i="86"/>
  <c r="AR49" i="86"/>
  <c r="AQ49" i="86"/>
  <c r="AP49" i="86"/>
  <c r="AO49" i="86"/>
  <c r="AN49" i="86"/>
  <c r="AM49" i="86"/>
  <c r="AL49" i="86"/>
  <c r="AK49" i="86"/>
  <c r="AJ49" i="86"/>
  <c r="AI49" i="86"/>
  <c r="AH49" i="86"/>
  <c r="AG49" i="86"/>
  <c r="AF49" i="86"/>
  <c r="AE49" i="86"/>
  <c r="AD49" i="86"/>
  <c r="AC49" i="86"/>
  <c r="AB49" i="86"/>
  <c r="AA49" i="86"/>
  <c r="Z49" i="86"/>
  <c r="Y49" i="86"/>
  <c r="X49" i="86"/>
  <c r="W49" i="86"/>
  <c r="V49" i="86"/>
  <c r="U49" i="86"/>
  <c r="T49" i="86"/>
  <c r="S49" i="86"/>
  <c r="R49" i="86"/>
  <c r="Q49" i="86"/>
  <c r="P49" i="86"/>
  <c r="O49" i="86"/>
  <c r="N49" i="86"/>
  <c r="M49" i="86"/>
  <c r="L49" i="86"/>
  <c r="K49" i="86"/>
  <c r="J49" i="86"/>
  <c r="I49" i="86"/>
  <c r="H49" i="86"/>
  <c r="G49" i="86"/>
  <c r="F49" i="86"/>
  <c r="E49" i="86"/>
  <c r="D49" i="86"/>
  <c r="C49" i="86"/>
  <c r="B49" i="86"/>
  <c r="BA48" i="86"/>
  <c r="AZ48" i="86"/>
  <c r="AY48" i="86"/>
  <c r="AX48" i="86"/>
  <c r="AW48" i="86"/>
  <c r="AV48" i="86"/>
  <c r="AU48" i="86"/>
  <c r="AT48" i="86"/>
  <c r="AS48" i="86"/>
  <c r="AR48" i="86"/>
  <c r="AQ48" i="86"/>
  <c r="AP48" i="86"/>
  <c r="AO48" i="86"/>
  <c r="AN48" i="86"/>
  <c r="AM48" i="86"/>
  <c r="AL48" i="86"/>
  <c r="AK48" i="86"/>
  <c r="AJ48" i="86"/>
  <c r="AI48" i="86"/>
  <c r="AH48" i="86"/>
  <c r="AG48" i="86"/>
  <c r="AF48" i="86"/>
  <c r="AE48" i="86"/>
  <c r="AD48" i="86"/>
  <c r="AC48" i="86"/>
  <c r="AB48" i="86"/>
  <c r="AA48" i="86"/>
  <c r="Z48" i="86"/>
  <c r="Y48" i="86"/>
  <c r="X48" i="86"/>
  <c r="W48" i="86"/>
  <c r="V48" i="86"/>
  <c r="U48" i="86"/>
  <c r="T48" i="86"/>
  <c r="S48" i="86"/>
  <c r="R48" i="86"/>
  <c r="Q48" i="86"/>
  <c r="P48" i="86"/>
  <c r="O48" i="86"/>
  <c r="N48" i="86"/>
  <c r="M48" i="86"/>
  <c r="L48" i="86"/>
  <c r="K48" i="86"/>
  <c r="J48" i="86"/>
  <c r="I48" i="86"/>
  <c r="H48" i="86"/>
  <c r="G48" i="86"/>
  <c r="F48" i="86"/>
  <c r="E48" i="86"/>
  <c r="D48" i="86"/>
  <c r="C48" i="86"/>
  <c r="B48" i="86"/>
  <c r="BA47" i="86"/>
  <c r="AZ47" i="86"/>
  <c r="AY47" i="86"/>
  <c r="AX47" i="86"/>
  <c r="AW47" i="86"/>
  <c r="AV47" i="86"/>
  <c r="AU47" i="86"/>
  <c r="AT47" i="86"/>
  <c r="AS47" i="86"/>
  <c r="AR47" i="86"/>
  <c r="AQ47" i="86"/>
  <c r="AP47" i="86"/>
  <c r="AO47" i="86"/>
  <c r="AN47" i="86"/>
  <c r="AM47" i="86"/>
  <c r="AL47" i="86"/>
  <c r="AK47" i="86"/>
  <c r="AJ47" i="86"/>
  <c r="AI47" i="86"/>
  <c r="AH47" i="86"/>
  <c r="AG47" i="86"/>
  <c r="AF47" i="86"/>
  <c r="AE47" i="86"/>
  <c r="AD47" i="86"/>
  <c r="AC47" i="86"/>
  <c r="AB47" i="86"/>
  <c r="AA47" i="86"/>
  <c r="Z47" i="86"/>
  <c r="Y47" i="86"/>
  <c r="X47" i="86"/>
  <c r="W47" i="86"/>
  <c r="V47" i="86"/>
  <c r="U47" i="86"/>
  <c r="T47" i="86"/>
  <c r="S47" i="86"/>
  <c r="R47" i="86"/>
  <c r="Q47" i="86"/>
  <c r="P47" i="86"/>
  <c r="O47" i="86"/>
  <c r="N47" i="86"/>
  <c r="M47" i="86"/>
  <c r="L47" i="86"/>
  <c r="K47" i="86"/>
  <c r="J47" i="86"/>
  <c r="I47" i="86"/>
  <c r="H47" i="86"/>
  <c r="G47" i="86"/>
  <c r="F47" i="86"/>
  <c r="E47" i="86"/>
  <c r="D47" i="86"/>
  <c r="C47" i="86"/>
  <c r="B47" i="86"/>
  <c r="BA46" i="86"/>
  <c r="AZ46" i="86"/>
  <c r="AY46" i="86"/>
  <c r="AX46" i="86"/>
  <c r="AW46" i="86"/>
  <c r="AV46" i="86"/>
  <c r="AU46" i="86"/>
  <c r="AT46" i="86"/>
  <c r="AS46" i="86"/>
  <c r="AR46" i="86"/>
  <c r="AQ46" i="86"/>
  <c r="AP46" i="86"/>
  <c r="AO46" i="86"/>
  <c r="AN46" i="86"/>
  <c r="AM46" i="86"/>
  <c r="AL46" i="86"/>
  <c r="AK46" i="86"/>
  <c r="AJ46" i="86"/>
  <c r="AI46" i="86"/>
  <c r="AH46" i="86"/>
  <c r="AG46" i="86"/>
  <c r="AF46" i="86"/>
  <c r="AE46" i="86"/>
  <c r="AD46" i="86"/>
  <c r="AC46" i="86"/>
  <c r="AB46" i="86"/>
  <c r="AA46" i="86"/>
  <c r="Z46" i="86"/>
  <c r="Y46" i="86"/>
  <c r="X46" i="86"/>
  <c r="W46" i="86"/>
  <c r="V46" i="86"/>
  <c r="U46" i="86"/>
  <c r="T46" i="86"/>
  <c r="S46" i="86"/>
  <c r="R46" i="86"/>
  <c r="Q46" i="86"/>
  <c r="P46" i="86"/>
  <c r="O46" i="86"/>
  <c r="N46" i="86"/>
  <c r="M46" i="86"/>
  <c r="L46" i="86"/>
  <c r="K46" i="86"/>
  <c r="J46" i="86"/>
  <c r="I46" i="86"/>
  <c r="H46" i="86"/>
  <c r="G46" i="86"/>
  <c r="F46" i="86"/>
  <c r="E46" i="86"/>
  <c r="D46" i="86"/>
  <c r="C46" i="86"/>
  <c r="B46" i="86"/>
  <c r="BA45" i="86"/>
  <c r="AZ45" i="86"/>
  <c r="AY45" i="86"/>
  <c r="AX45" i="86"/>
  <c r="AW45" i="86"/>
  <c r="AV45" i="86"/>
  <c r="AU45" i="86"/>
  <c r="AT45" i="86"/>
  <c r="AS45" i="86"/>
  <c r="AR45" i="86"/>
  <c r="AQ45" i="86"/>
  <c r="AP45" i="86"/>
  <c r="AO45" i="86"/>
  <c r="AN45" i="86"/>
  <c r="AM45" i="86"/>
  <c r="AL45" i="86"/>
  <c r="AK45" i="86"/>
  <c r="AJ45" i="86"/>
  <c r="AI45" i="86"/>
  <c r="AH45" i="86"/>
  <c r="AG45" i="86"/>
  <c r="AF45" i="86"/>
  <c r="AE45" i="86"/>
  <c r="AD45" i="86"/>
  <c r="AC45" i="86"/>
  <c r="AB45" i="86"/>
  <c r="AA45" i="86"/>
  <c r="Z45" i="86"/>
  <c r="Y45" i="86"/>
  <c r="X45" i="86"/>
  <c r="W45" i="86"/>
  <c r="V45" i="86"/>
  <c r="U45" i="86"/>
  <c r="T45" i="86"/>
  <c r="S45" i="86"/>
  <c r="R45" i="86"/>
  <c r="Q45" i="86"/>
  <c r="P45" i="86"/>
  <c r="O45" i="86"/>
  <c r="N45" i="86"/>
  <c r="M45" i="86"/>
  <c r="L45" i="86"/>
  <c r="K45" i="86"/>
  <c r="J45" i="86"/>
  <c r="I45" i="86"/>
  <c r="H45" i="86"/>
  <c r="G45" i="86"/>
  <c r="F45" i="86"/>
  <c r="E45" i="86"/>
  <c r="D45" i="86"/>
  <c r="C45" i="86"/>
  <c r="B45" i="86"/>
  <c r="BA44" i="86"/>
  <c r="AZ44" i="86"/>
  <c r="AY44" i="86"/>
  <c r="AX44" i="86"/>
  <c r="AW44" i="86"/>
  <c r="AV44" i="86"/>
  <c r="AU44" i="86"/>
  <c r="AT44" i="86"/>
  <c r="AS44" i="86"/>
  <c r="AR44" i="86"/>
  <c r="AQ44" i="86"/>
  <c r="AP44" i="86"/>
  <c r="AO44" i="86"/>
  <c r="AN44" i="86"/>
  <c r="AM44" i="86"/>
  <c r="AL44" i="86"/>
  <c r="AK44" i="86"/>
  <c r="AJ44" i="86"/>
  <c r="AI44" i="86"/>
  <c r="AH44" i="86"/>
  <c r="AG44" i="86"/>
  <c r="AF44" i="86"/>
  <c r="AE44" i="86"/>
  <c r="AD44" i="86"/>
  <c r="AC44" i="86"/>
  <c r="AB44" i="86"/>
  <c r="AA44" i="86"/>
  <c r="Z44" i="86"/>
  <c r="Y44" i="86"/>
  <c r="X44" i="86"/>
  <c r="W44" i="86"/>
  <c r="V44" i="86"/>
  <c r="U44" i="86"/>
  <c r="T44" i="86"/>
  <c r="S44" i="86"/>
  <c r="R44" i="86"/>
  <c r="Q44" i="86"/>
  <c r="P44" i="86"/>
  <c r="O44" i="86"/>
  <c r="N44" i="86"/>
  <c r="M44" i="86"/>
  <c r="L44" i="86"/>
  <c r="K44" i="86"/>
  <c r="J44" i="86"/>
  <c r="I44" i="86"/>
  <c r="H44" i="86"/>
  <c r="G44" i="86"/>
  <c r="F44" i="86"/>
  <c r="E44" i="86"/>
  <c r="D44" i="86"/>
  <c r="C44" i="86"/>
  <c r="B44" i="86"/>
  <c r="BA43" i="86"/>
  <c r="AZ43" i="86"/>
  <c r="AY43" i="86"/>
  <c r="AX43" i="86"/>
  <c r="AW43" i="86"/>
  <c r="AV43" i="86"/>
  <c r="AU43" i="86"/>
  <c r="AT43" i="86"/>
  <c r="AS43" i="86"/>
  <c r="AR43" i="86"/>
  <c r="AQ43" i="86"/>
  <c r="AP43" i="86"/>
  <c r="AO43" i="86"/>
  <c r="AN43" i="86"/>
  <c r="AM43" i="86"/>
  <c r="AL43" i="86"/>
  <c r="AK43" i="86"/>
  <c r="AJ43" i="86"/>
  <c r="AI43" i="86"/>
  <c r="AH43" i="86"/>
  <c r="AG43" i="86"/>
  <c r="AF43" i="86"/>
  <c r="AE43" i="86"/>
  <c r="AD43" i="86"/>
  <c r="AC43" i="86"/>
  <c r="AB43" i="86"/>
  <c r="AA43" i="86"/>
  <c r="Z43" i="86"/>
  <c r="Y43" i="86"/>
  <c r="X43" i="86"/>
  <c r="W43" i="86"/>
  <c r="V43" i="86"/>
  <c r="U43" i="86"/>
  <c r="T43" i="86"/>
  <c r="S43" i="86"/>
  <c r="R43" i="86"/>
  <c r="Q43" i="86"/>
  <c r="P43" i="86"/>
  <c r="O43" i="86"/>
  <c r="N43" i="86"/>
  <c r="M43" i="86"/>
  <c r="L43" i="86"/>
  <c r="K43" i="86"/>
  <c r="J43" i="86"/>
  <c r="I43" i="86"/>
  <c r="H43" i="86"/>
  <c r="G43" i="86"/>
  <c r="F43" i="86"/>
  <c r="E43" i="86"/>
  <c r="D43" i="86"/>
  <c r="C43" i="86"/>
  <c r="B43" i="86"/>
  <c r="BA42" i="86"/>
  <c r="AZ42" i="86"/>
  <c r="AY42" i="86"/>
  <c r="AX42" i="86"/>
  <c r="AW42" i="86"/>
  <c r="AV42" i="86"/>
  <c r="AU42" i="86"/>
  <c r="AT42" i="86"/>
  <c r="AS42" i="86"/>
  <c r="AR42" i="86"/>
  <c r="AQ42" i="86"/>
  <c r="AP42" i="86"/>
  <c r="AO42" i="86"/>
  <c r="AN42" i="86"/>
  <c r="AM42" i="86"/>
  <c r="AL42" i="86"/>
  <c r="AK42" i="86"/>
  <c r="AJ42" i="86"/>
  <c r="AI42" i="86"/>
  <c r="AH42" i="86"/>
  <c r="AG42" i="86"/>
  <c r="AF42" i="86"/>
  <c r="AE42" i="86"/>
  <c r="AD42" i="86"/>
  <c r="AC42" i="86"/>
  <c r="AB42" i="86"/>
  <c r="AA42" i="86"/>
  <c r="Z42" i="86"/>
  <c r="Y42" i="86"/>
  <c r="X42" i="86"/>
  <c r="W42" i="86"/>
  <c r="V42" i="86"/>
  <c r="U42" i="86"/>
  <c r="T42" i="86"/>
  <c r="S42" i="86"/>
  <c r="R42" i="86"/>
  <c r="Q42" i="86"/>
  <c r="P42" i="86"/>
  <c r="O42" i="86"/>
  <c r="N42" i="86"/>
  <c r="M42" i="86"/>
  <c r="L42" i="86"/>
  <c r="K42" i="86"/>
  <c r="J42" i="86"/>
  <c r="I42" i="86"/>
  <c r="H42" i="86"/>
  <c r="G42" i="86"/>
  <c r="F42" i="86"/>
  <c r="E42" i="86"/>
  <c r="D42" i="86"/>
  <c r="C42" i="86"/>
  <c r="B42" i="86"/>
  <c r="BA41" i="86"/>
  <c r="AZ41" i="86"/>
  <c r="AY41" i="86"/>
  <c r="AX41" i="86"/>
  <c r="AW41" i="86"/>
  <c r="AV41" i="86"/>
  <c r="AU41" i="86"/>
  <c r="AT41" i="86"/>
  <c r="AS41" i="86"/>
  <c r="AR41" i="86"/>
  <c r="AQ41" i="86"/>
  <c r="AP41" i="86"/>
  <c r="AO41" i="86"/>
  <c r="AN41" i="86"/>
  <c r="AM41" i="86"/>
  <c r="AL41" i="86"/>
  <c r="AK41" i="86"/>
  <c r="AJ41" i="86"/>
  <c r="AI41" i="86"/>
  <c r="AH41" i="86"/>
  <c r="AG41" i="86"/>
  <c r="AF41" i="86"/>
  <c r="AE41" i="86"/>
  <c r="AD41" i="86"/>
  <c r="AC41" i="86"/>
  <c r="AB41" i="86"/>
  <c r="AA41" i="86"/>
  <c r="Z41" i="86"/>
  <c r="Y41" i="86"/>
  <c r="X41" i="86"/>
  <c r="W41" i="86"/>
  <c r="V41" i="86"/>
  <c r="U41" i="86"/>
  <c r="T41" i="86"/>
  <c r="S41" i="86"/>
  <c r="R41" i="86"/>
  <c r="Q41" i="86"/>
  <c r="P41" i="86"/>
  <c r="O41" i="86"/>
  <c r="N41" i="86"/>
  <c r="M41" i="86"/>
  <c r="L41" i="86"/>
  <c r="K41" i="86"/>
  <c r="J41" i="86"/>
  <c r="I41" i="86"/>
  <c r="H41" i="86"/>
  <c r="G41" i="86"/>
  <c r="F41" i="86"/>
  <c r="E41" i="86"/>
  <c r="D41" i="86"/>
  <c r="C41" i="86"/>
  <c r="B41" i="86"/>
  <c r="BA40" i="86"/>
  <c r="AZ40" i="86"/>
  <c r="AY40" i="86"/>
  <c r="AX40" i="86"/>
  <c r="AW40" i="86"/>
  <c r="AV40" i="86"/>
  <c r="AU40" i="86"/>
  <c r="AT40" i="86"/>
  <c r="AS40" i="86"/>
  <c r="AR40" i="86"/>
  <c r="AQ40" i="86"/>
  <c r="AP40" i="86"/>
  <c r="AO40" i="86"/>
  <c r="AN40" i="86"/>
  <c r="AM40" i="86"/>
  <c r="AL40" i="86"/>
  <c r="AK40" i="86"/>
  <c r="AJ40" i="86"/>
  <c r="AI40" i="86"/>
  <c r="AH40" i="86"/>
  <c r="AG40" i="86"/>
  <c r="AF40" i="86"/>
  <c r="AE40" i="86"/>
  <c r="AD40" i="86"/>
  <c r="AC40" i="86"/>
  <c r="AB40" i="86"/>
  <c r="AA40" i="86"/>
  <c r="Z40" i="86"/>
  <c r="Y40" i="86"/>
  <c r="X40" i="86"/>
  <c r="W40" i="86"/>
  <c r="V40" i="86"/>
  <c r="U40" i="86"/>
  <c r="T40" i="86"/>
  <c r="S40" i="86"/>
  <c r="R40" i="86"/>
  <c r="Q40" i="86"/>
  <c r="P40" i="86"/>
  <c r="O40" i="86"/>
  <c r="N40" i="86"/>
  <c r="M40" i="86"/>
  <c r="L40" i="86"/>
  <c r="K40" i="86"/>
  <c r="J40" i="86"/>
  <c r="I40" i="86"/>
  <c r="H40" i="86"/>
  <c r="G40" i="86"/>
  <c r="F40" i="86"/>
  <c r="E40" i="86"/>
  <c r="D40" i="86"/>
  <c r="C40" i="86"/>
  <c r="B40" i="86"/>
  <c r="BA39" i="86"/>
  <c r="AZ39" i="86"/>
  <c r="AY39" i="86"/>
  <c r="AX39" i="86"/>
  <c r="AW39" i="86"/>
  <c r="AV39" i="86"/>
  <c r="AU39" i="86"/>
  <c r="AT39" i="86"/>
  <c r="AS39" i="86"/>
  <c r="AR39" i="86"/>
  <c r="AQ39" i="86"/>
  <c r="AP39" i="86"/>
  <c r="AO39" i="86"/>
  <c r="AN39" i="86"/>
  <c r="AM39" i="86"/>
  <c r="AL39" i="86"/>
  <c r="AK39" i="86"/>
  <c r="AJ39" i="86"/>
  <c r="AI39" i="86"/>
  <c r="AH39" i="86"/>
  <c r="AG39" i="86"/>
  <c r="AF39" i="86"/>
  <c r="AE39" i="86"/>
  <c r="AD39" i="86"/>
  <c r="AC39" i="86"/>
  <c r="AB39" i="86"/>
  <c r="AA39" i="86"/>
  <c r="Z39" i="86"/>
  <c r="Y39" i="86"/>
  <c r="X39" i="86"/>
  <c r="W39" i="86"/>
  <c r="V39" i="86"/>
  <c r="U39" i="86"/>
  <c r="T39" i="86"/>
  <c r="S39" i="86"/>
  <c r="R39" i="86"/>
  <c r="Q39" i="86"/>
  <c r="P39" i="86"/>
  <c r="O39" i="86"/>
  <c r="N39" i="86"/>
  <c r="M39" i="86"/>
  <c r="L39" i="86"/>
  <c r="K39" i="86"/>
  <c r="J39" i="86"/>
  <c r="I39" i="86"/>
  <c r="H39" i="86"/>
  <c r="G39" i="86"/>
  <c r="F39" i="86"/>
  <c r="E39" i="86"/>
  <c r="D39" i="86"/>
  <c r="C39" i="86"/>
  <c r="B39" i="86"/>
  <c r="BA38" i="86"/>
  <c r="AZ38" i="86"/>
  <c r="AY38" i="86"/>
  <c r="AX38" i="86"/>
  <c r="AW38" i="86"/>
  <c r="AV38" i="86"/>
  <c r="AU38" i="86"/>
  <c r="AT38" i="86"/>
  <c r="AS38" i="86"/>
  <c r="AR38" i="86"/>
  <c r="AQ38" i="86"/>
  <c r="AP38" i="86"/>
  <c r="AO38" i="86"/>
  <c r="AN38" i="86"/>
  <c r="AM38" i="86"/>
  <c r="AL38" i="86"/>
  <c r="AK38" i="86"/>
  <c r="AJ38" i="86"/>
  <c r="AI38" i="86"/>
  <c r="AH38" i="86"/>
  <c r="AG38" i="86"/>
  <c r="AF38" i="86"/>
  <c r="AE38" i="86"/>
  <c r="AD38" i="86"/>
  <c r="AC38" i="86"/>
  <c r="AB38" i="86"/>
  <c r="AA38" i="86"/>
  <c r="Z38" i="86"/>
  <c r="Y38" i="86"/>
  <c r="X38" i="86"/>
  <c r="W38" i="86"/>
  <c r="V38" i="86"/>
  <c r="U38" i="86"/>
  <c r="T38" i="86"/>
  <c r="S38" i="86"/>
  <c r="R38" i="86"/>
  <c r="Q38" i="86"/>
  <c r="P38" i="86"/>
  <c r="O38" i="86"/>
  <c r="N38" i="86"/>
  <c r="M38" i="86"/>
  <c r="L38" i="86"/>
  <c r="K38" i="86"/>
  <c r="J38" i="86"/>
  <c r="I38" i="86"/>
  <c r="H38" i="86"/>
  <c r="G38" i="86"/>
  <c r="F38" i="86"/>
  <c r="E38" i="86"/>
  <c r="D38" i="86"/>
  <c r="C38" i="86"/>
  <c r="B38" i="86"/>
  <c r="BA37" i="86"/>
  <c r="AZ37" i="86"/>
  <c r="AY37" i="86"/>
  <c r="AX37" i="86"/>
  <c r="AW37" i="86"/>
  <c r="AV37" i="86"/>
  <c r="AU37" i="86"/>
  <c r="AT37" i="86"/>
  <c r="AS37" i="86"/>
  <c r="AR37" i="86"/>
  <c r="AQ37" i="86"/>
  <c r="AP37" i="86"/>
  <c r="AO37" i="86"/>
  <c r="AN37" i="86"/>
  <c r="AM37" i="86"/>
  <c r="AL37" i="86"/>
  <c r="AK37" i="86"/>
  <c r="AJ37" i="86"/>
  <c r="AI37" i="86"/>
  <c r="AH37" i="86"/>
  <c r="AG37" i="86"/>
  <c r="AF37" i="86"/>
  <c r="AE37" i="86"/>
  <c r="AD37" i="86"/>
  <c r="AC37" i="86"/>
  <c r="AB37" i="86"/>
  <c r="AA37" i="86"/>
  <c r="Z37" i="86"/>
  <c r="Y37" i="86"/>
  <c r="X37" i="86"/>
  <c r="W37" i="86"/>
  <c r="V37" i="86"/>
  <c r="U37" i="86"/>
  <c r="T37" i="86"/>
  <c r="S37" i="86"/>
  <c r="R37" i="86"/>
  <c r="Q37" i="86"/>
  <c r="P37" i="86"/>
  <c r="O37" i="86"/>
  <c r="N37" i="86"/>
  <c r="M37" i="86"/>
  <c r="L37" i="86"/>
  <c r="K37" i="86"/>
  <c r="J37" i="86"/>
  <c r="I37" i="86"/>
  <c r="H37" i="86"/>
  <c r="G37" i="86"/>
  <c r="F37" i="86"/>
  <c r="E37" i="86"/>
  <c r="D37" i="86"/>
  <c r="C37" i="86"/>
  <c r="B37" i="86"/>
  <c r="BA36" i="86"/>
  <c r="AZ36" i="86"/>
  <c r="AY36" i="86"/>
  <c r="AX36" i="86"/>
  <c r="AW36" i="86"/>
  <c r="AV36" i="86"/>
  <c r="AU36" i="86"/>
  <c r="AT36" i="86"/>
  <c r="AS36" i="86"/>
  <c r="AR36" i="86"/>
  <c r="AQ36" i="86"/>
  <c r="AP36" i="86"/>
  <c r="AO36" i="86"/>
  <c r="AN36" i="86"/>
  <c r="AM36" i="86"/>
  <c r="AL36" i="86"/>
  <c r="AK36" i="86"/>
  <c r="AJ36" i="86"/>
  <c r="AI36" i="86"/>
  <c r="AH36" i="86"/>
  <c r="AG36" i="86"/>
  <c r="AF36" i="86"/>
  <c r="AE36" i="86"/>
  <c r="AD36" i="86"/>
  <c r="AC36" i="86"/>
  <c r="AB36" i="86"/>
  <c r="AA36" i="86"/>
  <c r="Z36" i="86"/>
  <c r="Y36" i="86"/>
  <c r="X36" i="86"/>
  <c r="W36" i="86"/>
  <c r="V36" i="86"/>
  <c r="U36" i="86"/>
  <c r="T36" i="86"/>
  <c r="S36" i="86"/>
  <c r="R36" i="86"/>
  <c r="Q36" i="86"/>
  <c r="P36" i="86"/>
  <c r="O36" i="86"/>
  <c r="N36" i="86"/>
  <c r="M36" i="86"/>
  <c r="L36" i="86"/>
  <c r="K36" i="86"/>
  <c r="J36" i="86"/>
  <c r="I36" i="86"/>
  <c r="H36" i="86"/>
  <c r="G36" i="86"/>
  <c r="F36" i="86"/>
  <c r="E36" i="86"/>
  <c r="D36" i="86"/>
  <c r="C36" i="86"/>
  <c r="B36" i="86"/>
  <c r="BA35" i="86"/>
  <c r="AZ35" i="86"/>
  <c r="AY35" i="86"/>
  <c r="AX35" i="86"/>
  <c r="AW35" i="86"/>
  <c r="AV35" i="86"/>
  <c r="AU35" i="86"/>
  <c r="AT35" i="86"/>
  <c r="AS35" i="86"/>
  <c r="AR35" i="86"/>
  <c r="AQ35" i="86"/>
  <c r="AP35" i="86"/>
  <c r="AO35" i="86"/>
  <c r="AN35" i="86"/>
  <c r="AM35" i="86"/>
  <c r="AL35" i="86"/>
  <c r="AK35" i="86"/>
  <c r="AJ35" i="86"/>
  <c r="AI35" i="86"/>
  <c r="AH35" i="86"/>
  <c r="AG35" i="86"/>
  <c r="AF35" i="86"/>
  <c r="AE35" i="86"/>
  <c r="AD35" i="86"/>
  <c r="AC35" i="86"/>
  <c r="AB35" i="86"/>
  <c r="AA35" i="86"/>
  <c r="Z35" i="86"/>
  <c r="Y35" i="86"/>
  <c r="X35" i="86"/>
  <c r="W35" i="86"/>
  <c r="V35" i="86"/>
  <c r="U35" i="86"/>
  <c r="T35" i="86"/>
  <c r="S35" i="86"/>
  <c r="R35" i="86"/>
  <c r="Q35" i="86"/>
  <c r="P35" i="86"/>
  <c r="O35" i="86"/>
  <c r="N35" i="86"/>
  <c r="M35" i="86"/>
  <c r="L35" i="86"/>
  <c r="K35" i="86"/>
  <c r="J35" i="86"/>
  <c r="I35" i="86"/>
  <c r="H35" i="86"/>
  <c r="G35" i="86"/>
  <c r="F35" i="86"/>
  <c r="E35" i="86"/>
  <c r="D35" i="86"/>
  <c r="C35" i="86"/>
  <c r="B35" i="86"/>
  <c r="BA34" i="86"/>
  <c r="AZ34" i="86"/>
  <c r="AY34" i="86"/>
  <c r="AX34" i="86"/>
  <c r="AW34" i="86"/>
  <c r="AV34" i="86"/>
  <c r="AU34" i="86"/>
  <c r="AT34" i="86"/>
  <c r="AS34" i="86"/>
  <c r="AR34" i="86"/>
  <c r="AQ34" i="86"/>
  <c r="AP34" i="86"/>
  <c r="AO34" i="86"/>
  <c r="AN34" i="86"/>
  <c r="AM34" i="86"/>
  <c r="AL34" i="86"/>
  <c r="AK34" i="86"/>
  <c r="AJ34" i="86"/>
  <c r="AI34" i="86"/>
  <c r="AH34" i="86"/>
  <c r="AG34" i="86"/>
  <c r="AF34" i="86"/>
  <c r="AE34" i="86"/>
  <c r="AD34" i="86"/>
  <c r="AC34" i="86"/>
  <c r="AB34" i="86"/>
  <c r="AA34" i="86"/>
  <c r="Z34" i="86"/>
  <c r="Y34" i="86"/>
  <c r="X34" i="86"/>
  <c r="W34" i="86"/>
  <c r="V34" i="86"/>
  <c r="U34" i="86"/>
  <c r="T34" i="86"/>
  <c r="S34" i="86"/>
  <c r="R34" i="86"/>
  <c r="Q34" i="86"/>
  <c r="P34" i="86"/>
  <c r="O34" i="86"/>
  <c r="N34" i="86"/>
  <c r="M34" i="86"/>
  <c r="L34" i="86"/>
  <c r="K34" i="86"/>
  <c r="J34" i="86"/>
  <c r="I34" i="86"/>
  <c r="H34" i="86"/>
  <c r="G34" i="86"/>
  <c r="F34" i="86"/>
  <c r="E34" i="86"/>
  <c r="D34" i="86"/>
  <c r="C34" i="86"/>
  <c r="B34" i="86"/>
  <c r="BA33" i="86"/>
  <c r="AZ33" i="86"/>
  <c r="AY33" i="86"/>
  <c r="AX33" i="86"/>
  <c r="AW33" i="86"/>
  <c r="AV33" i="86"/>
  <c r="AU33" i="86"/>
  <c r="AT33" i="86"/>
  <c r="AS33" i="86"/>
  <c r="AR33" i="86"/>
  <c r="AQ33" i="86"/>
  <c r="AP33" i="86"/>
  <c r="AO33" i="86"/>
  <c r="AN33" i="86"/>
  <c r="AM33" i="86"/>
  <c r="AL33" i="86"/>
  <c r="AK33" i="86"/>
  <c r="AJ33" i="86"/>
  <c r="AI33" i="86"/>
  <c r="AH33" i="86"/>
  <c r="AG33" i="86"/>
  <c r="AF33" i="86"/>
  <c r="AE33" i="86"/>
  <c r="AD33" i="86"/>
  <c r="AC33" i="86"/>
  <c r="AB33" i="86"/>
  <c r="AA33" i="86"/>
  <c r="Z33" i="86"/>
  <c r="Y33" i="86"/>
  <c r="X33" i="86"/>
  <c r="W33" i="86"/>
  <c r="V33" i="86"/>
  <c r="U33" i="86"/>
  <c r="T33" i="86"/>
  <c r="S33" i="86"/>
  <c r="R33" i="86"/>
  <c r="Q33" i="86"/>
  <c r="P33" i="86"/>
  <c r="O33" i="86"/>
  <c r="N33" i="86"/>
  <c r="M33" i="86"/>
  <c r="L33" i="86"/>
  <c r="K33" i="86"/>
  <c r="J33" i="86"/>
  <c r="I33" i="86"/>
  <c r="H33" i="86"/>
  <c r="G33" i="86"/>
  <c r="F33" i="86"/>
  <c r="E33" i="86"/>
  <c r="D33" i="86"/>
  <c r="C33" i="86"/>
  <c r="B33" i="86"/>
  <c r="BA32" i="86"/>
  <c r="AZ32" i="86"/>
  <c r="AY32" i="86"/>
  <c r="AX32" i="86"/>
  <c r="AW32" i="86"/>
  <c r="AV32" i="86"/>
  <c r="AU32" i="86"/>
  <c r="AT32" i="86"/>
  <c r="AS32" i="86"/>
  <c r="AR32" i="86"/>
  <c r="AQ32" i="86"/>
  <c r="AP32" i="86"/>
  <c r="AO32" i="86"/>
  <c r="AN32" i="86"/>
  <c r="AM32" i="86"/>
  <c r="AL32" i="86"/>
  <c r="AK32" i="86"/>
  <c r="AJ32" i="86"/>
  <c r="AI32" i="86"/>
  <c r="AH32" i="86"/>
  <c r="AG32" i="86"/>
  <c r="AF32" i="86"/>
  <c r="AE32" i="86"/>
  <c r="AD32" i="86"/>
  <c r="AC32" i="86"/>
  <c r="AB32" i="86"/>
  <c r="AA32" i="86"/>
  <c r="Z32" i="86"/>
  <c r="Y32" i="86"/>
  <c r="X32" i="86"/>
  <c r="W32" i="86"/>
  <c r="V32" i="86"/>
  <c r="U32" i="86"/>
  <c r="T32" i="86"/>
  <c r="S32" i="86"/>
  <c r="R32" i="86"/>
  <c r="Q32" i="86"/>
  <c r="P32" i="86"/>
  <c r="O32" i="86"/>
  <c r="N32" i="86"/>
  <c r="M32" i="86"/>
  <c r="L32" i="86"/>
  <c r="K32" i="86"/>
  <c r="J32" i="86"/>
  <c r="I32" i="86"/>
  <c r="H32" i="86"/>
  <c r="G32" i="86"/>
  <c r="F32" i="86"/>
  <c r="E32" i="86"/>
  <c r="D32" i="86"/>
  <c r="C32" i="86"/>
  <c r="B32" i="86"/>
  <c r="BA31" i="86"/>
  <c r="AZ31" i="86"/>
  <c r="AY31" i="86"/>
  <c r="AX31" i="86"/>
  <c r="AW31" i="86"/>
  <c r="AV31" i="86"/>
  <c r="AU31" i="86"/>
  <c r="AT31" i="86"/>
  <c r="AS31" i="86"/>
  <c r="AR31" i="86"/>
  <c r="AQ31" i="86"/>
  <c r="AP31" i="86"/>
  <c r="AO31" i="86"/>
  <c r="AN31" i="86"/>
  <c r="AM31" i="86"/>
  <c r="AL31" i="86"/>
  <c r="AK31" i="86"/>
  <c r="AJ31" i="86"/>
  <c r="AI31" i="86"/>
  <c r="AH31" i="86"/>
  <c r="AG31" i="86"/>
  <c r="AF31" i="86"/>
  <c r="AE31" i="86"/>
  <c r="AD31" i="86"/>
  <c r="AC31" i="86"/>
  <c r="AB31" i="86"/>
  <c r="AA31" i="86"/>
  <c r="Z31" i="86"/>
  <c r="Y31" i="86"/>
  <c r="X31" i="86"/>
  <c r="W31" i="86"/>
  <c r="V31" i="86"/>
  <c r="U31" i="86"/>
  <c r="T31" i="86"/>
  <c r="S31" i="86"/>
  <c r="R31" i="86"/>
  <c r="Q31" i="86"/>
  <c r="P31" i="86"/>
  <c r="O31" i="86"/>
  <c r="N31" i="86"/>
  <c r="M31" i="86"/>
  <c r="L31" i="86"/>
  <c r="K31" i="86"/>
  <c r="J31" i="86"/>
  <c r="I31" i="86"/>
  <c r="H31" i="86"/>
  <c r="G31" i="86"/>
  <c r="F31" i="86"/>
  <c r="E31" i="86"/>
  <c r="D31" i="86"/>
  <c r="C31" i="86"/>
  <c r="B31" i="86"/>
  <c r="BA30" i="86"/>
  <c r="AZ30" i="86"/>
  <c r="AY30" i="86"/>
  <c r="AX30" i="86"/>
  <c r="AW30" i="86"/>
  <c r="AV30" i="86"/>
  <c r="AU30" i="86"/>
  <c r="AT30" i="86"/>
  <c r="AS30" i="86"/>
  <c r="AR30" i="86"/>
  <c r="AQ30" i="86"/>
  <c r="AP30" i="86"/>
  <c r="AO30" i="86"/>
  <c r="AN30" i="86"/>
  <c r="AM30" i="86"/>
  <c r="AL30" i="86"/>
  <c r="AK30" i="86"/>
  <c r="AJ30" i="86"/>
  <c r="AI30" i="86"/>
  <c r="AH30" i="86"/>
  <c r="AG30" i="86"/>
  <c r="AF30" i="86"/>
  <c r="AE30" i="86"/>
  <c r="AD30" i="86"/>
  <c r="AC30" i="86"/>
  <c r="AB30" i="86"/>
  <c r="AA30" i="86"/>
  <c r="Z30" i="86"/>
  <c r="Y30" i="86"/>
  <c r="X30" i="86"/>
  <c r="W30" i="86"/>
  <c r="V30" i="86"/>
  <c r="U30" i="86"/>
  <c r="T30" i="86"/>
  <c r="S30" i="86"/>
  <c r="R30" i="86"/>
  <c r="Q30" i="86"/>
  <c r="P30" i="86"/>
  <c r="O30" i="86"/>
  <c r="N30" i="86"/>
  <c r="M30" i="86"/>
  <c r="L30" i="86"/>
  <c r="K30" i="86"/>
  <c r="J30" i="86"/>
  <c r="I30" i="86"/>
  <c r="H30" i="86"/>
  <c r="G30" i="86"/>
  <c r="F30" i="86"/>
  <c r="E30" i="86"/>
  <c r="D30" i="86"/>
  <c r="C30" i="86"/>
  <c r="B30" i="86"/>
  <c r="BA29" i="86"/>
  <c r="AZ29" i="86"/>
  <c r="AY29" i="86"/>
  <c r="AX29" i="86"/>
  <c r="AW29" i="86"/>
  <c r="AV29" i="86"/>
  <c r="AU29" i="86"/>
  <c r="AT29" i="86"/>
  <c r="AS29" i="86"/>
  <c r="AR29" i="86"/>
  <c r="AQ29" i="86"/>
  <c r="AP29" i="86"/>
  <c r="AO29" i="86"/>
  <c r="AN29" i="86"/>
  <c r="AM29" i="86"/>
  <c r="AL29" i="86"/>
  <c r="AK29" i="86"/>
  <c r="AJ29" i="86"/>
  <c r="AI29" i="86"/>
  <c r="AH29" i="86"/>
  <c r="AG29" i="86"/>
  <c r="AF29" i="86"/>
  <c r="AE29" i="86"/>
  <c r="AD29" i="86"/>
  <c r="AC29" i="86"/>
  <c r="AB29" i="86"/>
  <c r="AA29" i="86"/>
  <c r="Z29" i="86"/>
  <c r="Y29" i="86"/>
  <c r="X29" i="86"/>
  <c r="W29" i="86"/>
  <c r="V29" i="86"/>
  <c r="U29" i="86"/>
  <c r="T29" i="86"/>
  <c r="S29" i="86"/>
  <c r="R29" i="86"/>
  <c r="Q29" i="86"/>
  <c r="P29" i="86"/>
  <c r="O29" i="86"/>
  <c r="N29" i="86"/>
  <c r="M29" i="86"/>
  <c r="L29" i="86"/>
  <c r="K29" i="86"/>
  <c r="J29" i="86"/>
  <c r="I29" i="86"/>
  <c r="H29" i="86"/>
  <c r="G29" i="86"/>
  <c r="F29" i="86"/>
  <c r="E29" i="86"/>
  <c r="D29" i="86"/>
  <c r="C29" i="86"/>
  <c r="B29" i="86"/>
  <c r="BA28" i="86"/>
  <c r="AZ28" i="86"/>
  <c r="AY28" i="86"/>
  <c r="AX28" i="86"/>
  <c r="AW28" i="86"/>
  <c r="AV28" i="86"/>
  <c r="AU28" i="86"/>
  <c r="AT28" i="86"/>
  <c r="AS28" i="86"/>
  <c r="AR28" i="86"/>
  <c r="AQ28" i="86"/>
  <c r="AP28" i="86"/>
  <c r="AO28" i="86"/>
  <c r="AN28" i="86"/>
  <c r="AM28" i="86"/>
  <c r="AL28" i="86"/>
  <c r="AK28" i="86"/>
  <c r="AJ28" i="86"/>
  <c r="AI28" i="86"/>
  <c r="AH28" i="86"/>
  <c r="AG28" i="86"/>
  <c r="AF28" i="86"/>
  <c r="AE28" i="86"/>
  <c r="AD28" i="86"/>
  <c r="AC28" i="86"/>
  <c r="AB28" i="86"/>
  <c r="AA28" i="86"/>
  <c r="Z28" i="86"/>
  <c r="Y28" i="86"/>
  <c r="X28" i="86"/>
  <c r="W28" i="86"/>
  <c r="V28" i="86"/>
  <c r="U28" i="86"/>
  <c r="T28" i="86"/>
  <c r="S28" i="86"/>
  <c r="R28" i="86"/>
  <c r="Q28" i="86"/>
  <c r="P28" i="86"/>
  <c r="O28" i="86"/>
  <c r="N28" i="86"/>
  <c r="M28" i="86"/>
  <c r="L28" i="86"/>
  <c r="K28" i="86"/>
  <c r="J28" i="86"/>
  <c r="I28" i="86"/>
  <c r="H28" i="86"/>
  <c r="G28" i="86"/>
  <c r="F28" i="86"/>
  <c r="E28" i="86"/>
  <c r="D28" i="86"/>
  <c r="C28" i="86"/>
  <c r="B28" i="86"/>
  <c r="BA27" i="86"/>
  <c r="AZ27" i="86"/>
  <c r="AY27" i="86"/>
  <c r="AX27" i="86"/>
  <c r="AW27" i="86"/>
  <c r="AV27" i="86"/>
  <c r="AU27" i="86"/>
  <c r="AT27" i="86"/>
  <c r="AS27" i="86"/>
  <c r="AR27" i="86"/>
  <c r="AQ27" i="86"/>
  <c r="AP27" i="86"/>
  <c r="AO27" i="86"/>
  <c r="AN27" i="86"/>
  <c r="AM27" i="86"/>
  <c r="AL27" i="86"/>
  <c r="AK27" i="86"/>
  <c r="AJ27" i="86"/>
  <c r="AI27" i="86"/>
  <c r="AH27" i="86"/>
  <c r="AG27" i="86"/>
  <c r="AF27" i="86"/>
  <c r="AE27" i="86"/>
  <c r="AD27" i="86"/>
  <c r="AC27" i="86"/>
  <c r="AB27" i="86"/>
  <c r="AA27" i="86"/>
  <c r="Z27" i="86"/>
  <c r="Y27" i="86"/>
  <c r="X27" i="86"/>
  <c r="W27" i="86"/>
  <c r="V27" i="86"/>
  <c r="U27" i="86"/>
  <c r="T27" i="86"/>
  <c r="S27" i="86"/>
  <c r="R27" i="86"/>
  <c r="Q27" i="86"/>
  <c r="P27" i="86"/>
  <c r="O27" i="86"/>
  <c r="N27" i="86"/>
  <c r="M27" i="86"/>
  <c r="L27" i="86"/>
  <c r="K27" i="86"/>
  <c r="J27" i="86"/>
  <c r="I27" i="86"/>
  <c r="H27" i="86"/>
  <c r="G27" i="86"/>
  <c r="F27" i="86"/>
  <c r="E27" i="86"/>
  <c r="D27" i="86"/>
  <c r="C27" i="86"/>
  <c r="B27" i="86"/>
  <c r="BA26" i="86"/>
  <c r="AZ26" i="86"/>
  <c r="AY26" i="86"/>
  <c r="AX26" i="86"/>
  <c r="AW26" i="86"/>
  <c r="AV26" i="86"/>
  <c r="AU26" i="86"/>
  <c r="AT26" i="86"/>
  <c r="AS26" i="86"/>
  <c r="AR26" i="86"/>
  <c r="AQ26" i="86"/>
  <c r="AP26" i="86"/>
  <c r="AO26" i="86"/>
  <c r="AN26" i="86"/>
  <c r="AM26" i="86"/>
  <c r="AL26" i="86"/>
  <c r="AK26" i="86"/>
  <c r="AJ26" i="86"/>
  <c r="AI26" i="86"/>
  <c r="AH26" i="86"/>
  <c r="AG26" i="86"/>
  <c r="AF26" i="86"/>
  <c r="AE26" i="86"/>
  <c r="AD26" i="86"/>
  <c r="AC26" i="86"/>
  <c r="AB26" i="86"/>
  <c r="AA26" i="86"/>
  <c r="Z26" i="86"/>
  <c r="Y26" i="86"/>
  <c r="X26" i="86"/>
  <c r="W26" i="86"/>
  <c r="V26" i="86"/>
  <c r="U26" i="86"/>
  <c r="T26" i="86"/>
  <c r="S26" i="86"/>
  <c r="R26" i="86"/>
  <c r="Q26" i="86"/>
  <c r="P26" i="86"/>
  <c r="O26" i="86"/>
  <c r="N26" i="86"/>
  <c r="M26" i="86"/>
  <c r="L26" i="86"/>
  <c r="K26" i="86"/>
  <c r="J26" i="86"/>
  <c r="I26" i="86"/>
  <c r="H26" i="86"/>
  <c r="G26" i="86"/>
  <c r="F26" i="86"/>
  <c r="E26" i="86"/>
  <c r="D26" i="86"/>
  <c r="C26" i="86"/>
  <c r="B26" i="86"/>
  <c r="BA25" i="86"/>
  <c r="AZ25" i="86"/>
  <c r="AY25" i="86"/>
  <c r="AX25" i="86"/>
  <c r="AW25" i="86"/>
  <c r="AV25" i="86"/>
  <c r="AU25" i="86"/>
  <c r="AT25" i="86"/>
  <c r="AS25" i="86"/>
  <c r="AR25" i="86"/>
  <c r="AQ25" i="86"/>
  <c r="AP25" i="86"/>
  <c r="AO25" i="86"/>
  <c r="AN25" i="86"/>
  <c r="AM25" i="86"/>
  <c r="AL25" i="86"/>
  <c r="AK25" i="86"/>
  <c r="AJ25" i="86"/>
  <c r="AI25" i="86"/>
  <c r="AH25" i="86"/>
  <c r="AG25" i="86"/>
  <c r="AF25" i="86"/>
  <c r="AE25" i="86"/>
  <c r="AD25" i="86"/>
  <c r="AC25" i="86"/>
  <c r="AB25" i="86"/>
  <c r="AA25" i="86"/>
  <c r="Z25" i="86"/>
  <c r="Y25" i="86"/>
  <c r="X25" i="86"/>
  <c r="W25" i="86"/>
  <c r="V25" i="86"/>
  <c r="U25" i="86"/>
  <c r="T25" i="86"/>
  <c r="S25" i="86"/>
  <c r="R25" i="86"/>
  <c r="Q25" i="86"/>
  <c r="P25" i="86"/>
  <c r="O25" i="86"/>
  <c r="N25" i="86"/>
  <c r="M25" i="86"/>
  <c r="L25" i="86"/>
  <c r="K25" i="86"/>
  <c r="J25" i="86"/>
  <c r="I25" i="86"/>
  <c r="H25" i="86"/>
  <c r="G25" i="86"/>
  <c r="F25" i="86"/>
  <c r="E25" i="86"/>
  <c r="D25" i="86"/>
  <c r="C25" i="86"/>
  <c r="B25" i="86"/>
  <c r="BA24" i="86"/>
  <c r="AZ24" i="86"/>
  <c r="AY24" i="86"/>
  <c r="AX24" i="86"/>
  <c r="AW24" i="86"/>
  <c r="AV24" i="86"/>
  <c r="AU24" i="86"/>
  <c r="AT24" i="86"/>
  <c r="AS24" i="86"/>
  <c r="AR24" i="86"/>
  <c r="AQ24" i="86"/>
  <c r="AP24" i="86"/>
  <c r="AO24" i="86"/>
  <c r="AN24" i="86"/>
  <c r="AM24" i="86"/>
  <c r="AL24" i="86"/>
  <c r="AK24" i="86"/>
  <c r="AJ24" i="86"/>
  <c r="AI24" i="86"/>
  <c r="AH24" i="86"/>
  <c r="AG24" i="86"/>
  <c r="AF24" i="86"/>
  <c r="AE24" i="86"/>
  <c r="AD24" i="86"/>
  <c r="AC24" i="86"/>
  <c r="AB24" i="86"/>
  <c r="AA24" i="86"/>
  <c r="Z24" i="86"/>
  <c r="Y24" i="86"/>
  <c r="X24" i="86"/>
  <c r="W24" i="86"/>
  <c r="V24" i="86"/>
  <c r="U24" i="86"/>
  <c r="T24" i="86"/>
  <c r="S24" i="86"/>
  <c r="R24" i="86"/>
  <c r="Q24" i="86"/>
  <c r="P24" i="86"/>
  <c r="O24" i="86"/>
  <c r="N24" i="86"/>
  <c r="M24" i="86"/>
  <c r="L24" i="86"/>
  <c r="K24" i="86"/>
  <c r="J24" i="86"/>
  <c r="I24" i="86"/>
  <c r="H24" i="86"/>
  <c r="G24" i="86"/>
  <c r="F24" i="86"/>
  <c r="E24" i="86"/>
  <c r="D24" i="86"/>
  <c r="C24" i="86"/>
  <c r="B24" i="86"/>
  <c r="BA23" i="86"/>
  <c r="AZ23" i="86"/>
  <c r="AY23" i="86"/>
  <c r="AX23" i="86"/>
  <c r="AW23" i="86"/>
  <c r="AV23" i="86"/>
  <c r="AU23" i="86"/>
  <c r="AT23" i="86"/>
  <c r="AS23" i="86"/>
  <c r="AR23" i="86"/>
  <c r="AQ23" i="86"/>
  <c r="AP23" i="86"/>
  <c r="AO23" i="86"/>
  <c r="AN23" i="86"/>
  <c r="AM23" i="86"/>
  <c r="AL23" i="86"/>
  <c r="AK23" i="86"/>
  <c r="AJ23" i="86"/>
  <c r="AI23" i="86"/>
  <c r="AH23" i="86"/>
  <c r="AG23" i="86"/>
  <c r="AF23" i="86"/>
  <c r="AE23" i="86"/>
  <c r="AD23" i="86"/>
  <c r="AC23" i="86"/>
  <c r="AB23" i="86"/>
  <c r="AA23" i="86"/>
  <c r="Z23" i="86"/>
  <c r="Y23" i="86"/>
  <c r="X23" i="86"/>
  <c r="W23" i="86"/>
  <c r="V23" i="86"/>
  <c r="U23" i="86"/>
  <c r="T23" i="86"/>
  <c r="S23" i="86"/>
  <c r="R23" i="86"/>
  <c r="Q23" i="86"/>
  <c r="P23" i="86"/>
  <c r="O23" i="86"/>
  <c r="N23" i="86"/>
  <c r="M23" i="86"/>
  <c r="L23" i="86"/>
  <c r="K23" i="86"/>
  <c r="J23" i="86"/>
  <c r="I23" i="86"/>
  <c r="H23" i="86"/>
  <c r="G23" i="86"/>
  <c r="F23" i="86"/>
  <c r="E23" i="86"/>
  <c r="D23" i="86"/>
  <c r="C23" i="86"/>
  <c r="B23" i="86"/>
  <c r="BA22" i="86"/>
  <c r="AZ22" i="86"/>
  <c r="AY22" i="86"/>
  <c r="AX22" i="86"/>
  <c r="AW22" i="86"/>
  <c r="AV22" i="86"/>
  <c r="AU22" i="86"/>
  <c r="AT22" i="86"/>
  <c r="AS22" i="86"/>
  <c r="AR22" i="86"/>
  <c r="AQ22" i="86"/>
  <c r="AP22" i="86"/>
  <c r="AO22" i="86"/>
  <c r="AN22" i="86"/>
  <c r="AM22" i="86"/>
  <c r="AL22" i="86"/>
  <c r="AK22" i="86"/>
  <c r="AJ22" i="86"/>
  <c r="AI22" i="86"/>
  <c r="AH22" i="86"/>
  <c r="AG22" i="86"/>
  <c r="AF22" i="86"/>
  <c r="AE22" i="86"/>
  <c r="AD22" i="86"/>
  <c r="AC22" i="86"/>
  <c r="AB22" i="86"/>
  <c r="AA22" i="86"/>
  <c r="Z22" i="86"/>
  <c r="Y22" i="86"/>
  <c r="X22" i="86"/>
  <c r="W22" i="86"/>
  <c r="V22" i="86"/>
  <c r="U22" i="86"/>
  <c r="T22" i="86"/>
  <c r="S22" i="86"/>
  <c r="R22" i="86"/>
  <c r="Q22" i="86"/>
  <c r="P22" i="86"/>
  <c r="O22" i="86"/>
  <c r="N22" i="86"/>
  <c r="M22" i="86"/>
  <c r="L22" i="86"/>
  <c r="K22" i="86"/>
  <c r="J22" i="86"/>
  <c r="I22" i="86"/>
  <c r="H22" i="86"/>
  <c r="G22" i="86"/>
  <c r="F22" i="86"/>
  <c r="E22" i="86"/>
  <c r="D22" i="86"/>
  <c r="C22" i="86"/>
  <c r="B22" i="86"/>
  <c r="BA21" i="86"/>
  <c r="AZ21" i="86"/>
  <c r="AY21" i="86"/>
  <c r="AX21" i="86"/>
  <c r="AW21" i="86"/>
  <c r="AV21" i="86"/>
  <c r="AU21" i="86"/>
  <c r="AT21" i="86"/>
  <c r="AS21" i="86"/>
  <c r="AR21" i="86"/>
  <c r="AQ21" i="86"/>
  <c r="AP21" i="86"/>
  <c r="AO21" i="86"/>
  <c r="AN21" i="86"/>
  <c r="AM21" i="86"/>
  <c r="AL21" i="86"/>
  <c r="AK21" i="86"/>
  <c r="AJ21" i="86"/>
  <c r="AI21" i="86"/>
  <c r="AH21" i="86"/>
  <c r="AG21" i="86"/>
  <c r="AF21" i="86"/>
  <c r="AE21" i="86"/>
  <c r="AD21" i="86"/>
  <c r="AC21" i="86"/>
  <c r="AB21" i="86"/>
  <c r="AA21" i="86"/>
  <c r="Z21" i="86"/>
  <c r="Y21" i="86"/>
  <c r="X21" i="86"/>
  <c r="W21" i="86"/>
  <c r="V21" i="86"/>
  <c r="U21" i="86"/>
  <c r="T21" i="86"/>
  <c r="S21" i="86"/>
  <c r="R21" i="86"/>
  <c r="Q21" i="86"/>
  <c r="P21" i="86"/>
  <c r="O21" i="86"/>
  <c r="N21" i="86"/>
  <c r="M21" i="86"/>
  <c r="L21" i="86"/>
  <c r="K21" i="86"/>
  <c r="J21" i="86"/>
  <c r="I21" i="86"/>
  <c r="H21" i="86"/>
  <c r="G21" i="86"/>
  <c r="F21" i="86"/>
  <c r="E21" i="86"/>
  <c r="D21" i="86"/>
  <c r="C21" i="86"/>
  <c r="B21" i="86"/>
  <c r="BA20" i="86"/>
  <c r="AZ20" i="86"/>
  <c r="AY20" i="86"/>
  <c r="AX20" i="86"/>
  <c r="AW20" i="86"/>
  <c r="AV20" i="86"/>
  <c r="AU20" i="86"/>
  <c r="AT20" i="86"/>
  <c r="AS20" i="86"/>
  <c r="AR20" i="86"/>
  <c r="AQ20" i="86"/>
  <c r="AP20" i="86"/>
  <c r="AO20" i="86"/>
  <c r="AN20" i="86"/>
  <c r="AM20" i="86"/>
  <c r="AL20" i="86"/>
  <c r="AK20" i="86"/>
  <c r="AJ20" i="86"/>
  <c r="AI20" i="86"/>
  <c r="AH20" i="86"/>
  <c r="AG20" i="86"/>
  <c r="AF20" i="86"/>
  <c r="AE20" i="86"/>
  <c r="AD20" i="86"/>
  <c r="AC20" i="86"/>
  <c r="AB20" i="86"/>
  <c r="AA20" i="86"/>
  <c r="Z20" i="86"/>
  <c r="Y20" i="86"/>
  <c r="X20" i="86"/>
  <c r="W20" i="86"/>
  <c r="V20" i="86"/>
  <c r="U20" i="86"/>
  <c r="T20" i="86"/>
  <c r="S20" i="86"/>
  <c r="R20" i="86"/>
  <c r="Q20" i="86"/>
  <c r="P20" i="86"/>
  <c r="O20" i="86"/>
  <c r="N20" i="86"/>
  <c r="M20" i="86"/>
  <c r="L20" i="86"/>
  <c r="K20" i="86"/>
  <c r="J20" i="86"/>
  <c r="I20" i="86"/>
  <c r="H20" i="86"/>
  <c r="G20" i="86"/>
  <c r="F20" i="86"/>
  <c r="E20" i="86"/>
  <c r="D20" i="86"/>
  <c r="C20" i="86"/>
  <c r="B20" i="86"/>
  <c r="BA19" i="86"/>
  <c r="AZ19" i="86"/>
  <c r="AY19" i="86"/>
  <c r="AX19" i="86"/>
  <c r="AW19" i="86"/>
  <c r="AV19" i="86"/>
  <c r="AU19" i="86"/>
  <c r="AT19" i="86"/>
  <c r="AS19" i="86"/>
  <c r="AR19" i="86"/>
  <c r="AQ19" i="86"/>
  <c r="AP19" i="86"/>
  <c r="AO19" i="86"/>
  <c r="AN19" i="86"/>
  <c r="AM19" i="86"/>
  <c r="AL19" i="86"/>
  <c r="AK19" i="86"/>
  <c r="AJ19" i="86"/>
  <c r="AI19" i="86"/>
  <c r="AH19" i="86"/>
  <c r="AG19" i="86"/>
  <c r="AF19" i="86"/>
  <c r="AE19" i="86"/>
  <c r="AD19" i="86"/>
  <c r="AC19" i="86"/>
  <c r="AB19" i="86"/>
  <c r="AA19" i="86"/>
  <c r="Z19" i="86"/>
  <c r="Y19" i="86"/>
  <c r="X19" i="86"/>
  <c r="W19" i="86"/>
  <c r="V19" i="86"/>
  <c r="U19" i="86"/>
  <c r="T19" i="86"/>
  <c r="S19" i="86"/>
  <c r="R19" i="86"/>
  <c r="Q19" i="86"/>
  <c r="P19" i="86"/>
  <c r="O19" i="86"/>
  <c r="N19" i="86"/>
  <c r="M19" i="86"/>
  <c r="L19" i="86"/>
  <c r="K19" i="86"/>
  <c r="J19" i="86"/>
  <c r="I19" i="86"/>
  <c r="H19" i="86"/>
  <c r="G19" i="86"/>
  <c r="F19" i="86"/>
  <c r="E19" i="86"/>
  <c r="D19" i="86"/>
  <c r="C19" i="86"/>
  <c r="B19" i="86"/>
  <c r="BA18" i="86"/>
  <c r="AZ18" i="86"/>
  <c r="AY18" i="86"/>
  <c r="AX18" i="86"/>
  <c r="AW18" i="86"/>
  <c r="AV18" i="86"/>
  <c r="AU18" i="86"/>
  <c r="AT18" i="86"/>
  <c r="AS18" i="86"/>
  <c r="AR18" i="86"/>
  <c r="AQ18" i="86"/>
  <c r="AP18" i="86"/>
  <c r="AO18" i="86"/>
  <c r="AN18" i="86"/>
  <c r="AM18" i="86"/>
  <c r="AL18" i="86"/>
  <c r="AK18" i="86"/>
  <c r="AJ18" i="86"/>
  <c r="AI18" i="86"/>
  <c r="AH18" i="86"/>
  <c r="AG18" i="86"/>
  <c r="AF18" i="86"/>
  <c r="AE18" i="86"/>
  <c r="AD18" i="86"/>
  <c r="AC18" i="86"/>
  <c r="AB18" i="86"/>
  <c r="AA18" i="86"/>
  <c r="Z18" i="86"/>
  <c r="Y18" i="86"/>
  <c r="X18" i="86"/>
  <c r="W18" i="86"/>
  <c r="V18" i="86"/>
  <c r="U18" i="86"/>
  <c r="T18" i="86"/>
  <c r="S18" i="86"/>
  <c r="R18" i="86"/>
  <c r="Q18" i="86"/>
  <c r="P18" i="86"/>
  <c r="O18" i="86"/>
  <c r="N18" i="86"/>
  <c r="M18" i="86"/>
  <c r="L18" i="86"/>
  <c r="K18" i="86"/>
  <c r="J18" i="86"/>
  <c r="I18" i="86"/>
  <c r="H18" i="86"/>
  <c r="G18" i="86"/>
  <c r="F18" i="86"/>
  <c r="E18" i="86"/>
  <c r="D18" i="86"/>
  <c r="C18" i="86"/>
  <c r="B18" i="86"/>
  <c r="BA17" i="86"/>
  <c r="AZ17" i="86"/>
  <c r="AY17" i="86"/>
  <c r="AX17" i="86"/>
  <c r="AW17" i="86"/>
  <c r="AV17" i="86"/>
  <c r="AU17" i="86"/>
  <c r="AT17" i="86"/>
  <c r="AS17" i="86"/>
  <c r="AR17" i="86"/>
  <c r="AQ17" i="86"/>
  <c r="AP17" i="86"/>
  <c r="AO17" i="86"/>
  <c r="AN17" i="86"/>
  <c r="AM17" i="86"/>
  <c r="AL17" i="86"/>
  <c r="AK17" i="86"/>
  <c r="AJ17" i="86"/>
  <c r="AI17" i="86"/>
  <c r="AH17" i="86"/>
  <c r="AG17" i="86"/>
  <c r="AF17" i="86"/>
  <c r="AE17" i="86"/>
  <c r="AD17" i="86"/>
  <c r="AC17" i="86"/>
  <c r="AB17" i="86"/>
  <c r="AA17" i="86"/>
  <c r="Z17" i="86"/>
  <c r="Y17" i="86"/>
  <c r="X17" i="86"/>
  <c r="W17" i="86"/>
  <c r="V17" i="86"/>
  <c r="U17" i="86"/>
  <c r="T17" i="86"/>
  <c r="S17" i="86"/>
  <c r="R17" i="86"/>
  <c r="Q17" i="86"/>
  <c r="P17" i="86"/>
  <c r="O17" i="86"/>
  <c r="N17" i="86"/>
  <c r="M17" i="86"/>
  <c r="L17" i="86"/>
  <c r="K17" i="86"/>
  <c r="J17" i="86"/>
  <c r="I17" i="86"/>
  <c r="H17" i="86"/>
  <c r="G17" i="86"/>
  <c r="F17" i="86"/>
  <c r="E17" i="86"/>
  <c r="D17" i="86"/>
  <c r="C17" i="86"/>
  <c r="B17" i="86"/>
  <c r="BA16" i="86"/>
  <c r="AZ16" i="86"/>
  <c r="AY16" i="86"/>
  <c r="AX16" i="86"/>
  <c r="AW16" i="86"/>
  <c r="AV16" i="86"/>
  <c r="AU16" i="86"/>
  <c r="AT16" i="86"/>
  <c r="AS16" i="86"/>
  <c r="AR16" i="86"/>
  <c r="AQ16" i="86"/>
  <c r="AP16" i="86"/>
  <c r="AO16" i="86"/>
  <c r="AN16" i="86"/>
  <c r="AM16" i="86"/>
  <c r="AL16" i="86"/>
  <c r="AK16" i="86"/>
  <c r="AJ16" i="86"/>
  <c r="AI16" i="86"/>
  <c r="AH16" i="86"/>
  <c r="AG16" i="86"/>
  <c r="AF16" i="86"/>
  <c r="AE16" i="86"/>
  <c r="AD16" i="86"/>
  <c r="AC16" i="86"/>
  <c r="AB16" i="86"/>
  <c r="AA16" i="86"/>
  <c r="Z16" i="86"/>
  <c r="Y16" i="86"/>
  <c r="X16" i="86"/>
  <c r="W16" i="86"/>
  <c r="V16" i="86"/>
  <c r="U16" i="86"/>
  <c r="T16" i="86"/>
  <c r="S16" i="86"/>
  <c r="R16" i="86"/>
  <c r="Q16" i="86"/>
  <c r="P16" i="86"/>
  <c r="O16" i="86"/>
  <c r="N16" i="86"/>
  <c r="M16" i="86"/>
  <c r="L16" i="86"/>
  <c r="K16" i="86"/>
  <c r="J16" i="86"/>
  <c r="I16" i="86"/>
  <c r="H16" i="86"/>
  <c r="G16" i="86"/>
  <c r="F16" i="86"/>
  <c r="E16" i="86"/>
  <c r="D16" i="86"/>
  <c r="C16" i="86"/>
  <c r="B16" i="86"/>
  <c r="BA15" i="86"/>
  <c r="AZ15" i="86"/>
  <c r="AY15" i="86"/>
  <c r="AX15" i="86"/>
  <c r="AW15" i="86"/>
  <c r="AV15" i="86"/>
  <c r="AU15" i="86"/>
  <c r="AT15" i="86"/>
  <c r="AS15" i="86"/>
  <c r="AR15" i="86"/>
  <c r="AQ15" i="86"/>
  <c r="AP15" i="86"/>
  <c r="AO15" i="86"/>
  <c r="AN15" i="86"/>
  <c r="AM15" i="86"/>
  <c r="AL15" i="86"/>
  <c r="AK15" i="86"/>
  <c r="AJ15" i="86"/>
  <c r="AI15" i="86"/>
  <c r="AH15" i="86"/>
  <c r="AG15" i="86"/>
  <c r="AF15" i="86"/>
  <c r="AE15" i="86"/>
  <c r="AD15" i="86"/>
  <c r="AC15" i="86"/>
  <c r="AB15" i="86"/>
  <c r="AA15" i="86"/>
  <c r="Z15" i="86"/>
  <c r="Y15" i="86"/>
  <c r="X15" i="86"/>
  <c r="W15" i="86"/>
  <c r="V15" i="86"/>
  <c r="U15" i="86"/>
  <c r="T15" i="86"/>
  <c r="S15" i="86"/>
  <c r="R15" i="86"/>
  <c r="Q15" i="86"/>
  <c r="P15" i="86"/>
  <c r="O15" i="86"/>
  <c r="N15" i="86"/>
  <c r="M15" i="86"/>
  <c r="L15" i="86"/>
  <c r="K15" i="86"/>
  <c r="J15" i="86"/>
  <c r="I15" i="86"/>
  <c r="H15" i="86"/>
  <c r="G15" i="86"/>
  <c r="F15" i="86"/>
  <c r="E15" i="86"/>
  <c r="D15" i="86"/>
  <c r="C15" i="86"/>
  <c r="B15" i="86"/>
  <c r="BA14" i="86"/>
  <c r="AZ14" i="86"/>
  <c r="AY14" i="86"/>
  <c r="AX14" i="86"/>
  <c r="AW14" i="86"/>
  <c r="AV14" i="86"/>
  <c r="AU14" i="86"/>
  <c r="AT14" i="86"/>
  <c r="AS14" i="86"/>
  <c r="AR14" i="86"/>
  <c r="AQ14" i="86"/>
  <c r="AP14" i="86"/>
  <c r="AO14" i="86"/>
  <c r="AN14" i="86"/>
  <c r="AM14" i="86"/>
  <c r="AL14" i="86"/>
  <c r="AK14" i="86"/>
  <c r="AJ14" i="86"/>
  <c r="AI14" i="86"/>
  <c r="AH14" i="86"/>
  <c r="AG14" i="86"/>
  <c r="AF14" i="86"/>
  <c r="AE14" i="86"/>
  <c r="AD14" i="86"/>
  <c r="AC14" i="86"/>
  <c r="AB14" i="86"/>
  <c r="AA14" i="86"/>
  <c r="Z14" i="86"/>
  <c r="Y14" i="86"/>
  <c r="X14" i="86"/>
  <c r="W14" i="86"/>
  <c r="V14" i="86"/>
  <c r="U14" i="86"/>
  <c r="T14" i="86"/>
  <c r="S14" i="86"/>
  <c r="R14" i="86"/>
  <c r="Q14" i="86"/>
  <c r="P14" i="86"/>
  <c r="O14" i="86"/>
  <c r="N14" i="86"/>
  <c r="M14" i="86"/>
  <c r="L14" i="86"/>
  <c r="K14" i="86"/>
  <c r="J14" i="86"/>
  <c r="I14" i="86"/>
  <c r="H14" i="86"/>
  <c r="G14" i="86"/>
  <c r="F14" i="86"/>
  <c r="E14" i="86"/>
  <c r="D14" i="86"/>
  <c r="C14" i="86"/>
  <c r="B14" i="86"/>
  <c r="BA13" i="86"/>
  <c r="AZ13" i="86"/>
  <c r="AY13" i="86"/>
  <c r="AX13" i="86"/>
  <c r="AW13" i="86"/>
  <c r="AV13" i="86"/>
  <c r="AU13" i="86"/>
  <c r="AT13" i="86"/>
  <c r="AS13" i="86"/>
  <c r="AR13" i="86"/>
  <c r="AQ13" i="86"/>
  <c r="AP13" i="86"/>
  <c r="AO13" i="86"/>
  <c r="AN13" i="86"/>
  <c r="AM13" i="86"/>
  <c r="AL13" i="86"/>
  <c r="AK13" i="86"/>
  <c r="AJ13" i="86"/>
  <c r="AI13" i="86"/>
  <c r="AH13" i="86"/>
  <c r="AG13" i="86"/>
  <c r="AF13" i="86"/>
  <c r="AE13" i="86"/>
  <c r="AD13" i="86"/>
  <c r="AC13" i="86"/>
  <c r="AB13" i="86"/>
  <c r="AA13" i="86"/>
  <c r="Z13" i="86"/>
  <c r="Y13" i="86"/>
  <c r="X13" i="86"/>
  <c r="W13" i="86"/>
  <c r="V13" i="86"/>
  <c r="U13" i="86"/>
  <c r="T13" i="86"/>
  <c r="S13" i="86"/>
  <c r="R13" i="86"/>
  <c r="Q13" i="86"/>
  <c r="P13" i="86"/>
  <c r="O13" i="86"/>
  <c r="N13" i="86"/>
  <c r="M13" i="86"/>
  <c r="L13" i="86"/>
  <c r="K13" i="86"/>
  <c r="J13" i="86"/>
  <c r="I13" i="86"/>
  <c r="H13" i="86"/>
  <c r="G13" i="86"/>
  <c r="F13" i="86"/>
  <c r="E13" i="86"/>
  <c r="D13" i="86"/>
  <c r="C13" i="86"/>
  <c r="B13" i="86"/>
  <c r="BA12" i="86"/>
  <c r="AZ12" i="86"/>
  <c r="AY12" i="86"/>
  <c r="AX12" i="86"/>
  <c r="AW12" i="86"/>
  <c r="AV12" i="86"/>
  <c r="AU12" i="86"/>
  <c r="AT12" i="86"/>
  <c r="AS12" i="86"/>
  <c r="AR12" i="86"/>
  <c r="AQ12" i="86"/>
  <c r="AP12" i="86"/>
  <c r="AO12" i="86"/>
  <c r="AN12" i="86"/>
  <c r="AM12" i="86"/>
  <c r="AL12" i="86"/>
  <c r="AK12" i="86"/>
  <c r="AJ12" i="86"/>
  <c r="AI12" i="86"/>
  <c r="AH12" i="86"/>
  <c r="AG12" i="86"/>
  <c r="AF12" i="86"/>
  <c r="AE12" i="86"/>
  <c r="AD12" i="86"/>
  <c r="AC12" i="86"/>
  <c r="AB12" i="86"/>
  <c r="AA12" i="86"/>
  <c r="Z12" i="86"/>
  <c r="Y12" i="86"/>
  <c r="X12" i="86"/>
  <c r="W12" i="86"/>
  <c r="V12" i="86"/>
  <c r="U12" i="86"/>
  <c r="T12" i="86"/>
  <c r="S12" i="86"/>
  <c r="R12" i="86"/>
  <c r="Q12" i="86"/>
  <c r="P12" i="86"/>
  <c r="O12" i="86"/>
  <c r="N12" i="86"/>
  <c r="M12" i="86"/>
  <c r="L12" i="86"/>
  <c r="K12" i="86"/>
  <c r="J12" i="86"/>
  <c r="I12" i="86"/>
  <c r="H12" i="86"/>
  <c r="G12" i="86"/>
  <c r="F12" i="86"/>
  <c r="E12" i="86"/>
  <c r="D12" i="86"/>
  <c r="C12" i="86"/>
  <c r="B12" i="86"/>
  <c r="BA11" i="86"/>
  <c r="AZ11" i="86"/>
  <c r="AY11" i="86"/>
  <c r="AX11" i="86"/>
  <c r="AW11" i="86"/>
  <c r="AV11" i="86"/>
  <c r="AU11" i="86"/>
  <c r="AT11" i="86"/>
  <c r="AS11" i="86"/>
  <c r="AR11" i="86"/>
  <c r="AQ11" i="86"/>
  <c r="AP11" i="86"/>
  <c r="AO11" i="86"/>
  <c r="AN11" i="86"/>
  <c r="AM11" i="86"/>
  <c r="AL11" i="86"/>
  <c r="AK11" i="86"/>
  <c r="AJ11" i="86"/>
  <c r="AI11" i="86"/>
  <c r="AH11" i="86"/>
  <c r="AG11" i="86"/>
  <c r="AF11" i="86"/>
  <c r="AE11" i="86"/>
  <c r="AD11" i="86"/>
  <c r="AC11" i="86"/>
  <c r="AB11" i="86"/>
  <c r="AA11" i="86"/>
  <c r="Z11" i="86"/>
  <c r="Y11" i="86"/>
  <c r="X11" i="86"/>
  <c r="W11" i="86"/>
  <c r="V11" i="86"/>
  <c r="U11" i="86"/>
  <c r="T11" i="86"/>
  <c r="S11" i="86"/>
  <c r="R11" i="86"/>
  <c r="Q11" i="86"/>
  <c r="P11" i="86"/>
  <c r="O11" i="86"/>
  <c r="N11" i="86"/>
  <c r="M11" i="86"/>
  <c r="L11" i="86"/>
  <c r="K11" i="86"/>
  <c r="J11" i="86"/>
  <c r="I11" i="86"/>
  <c r="H11" i="86"/>
  <c r="G11" i="86"/>
  <c r="F11" i="86"/>
  <c r="E11" i="86"/>
  <c r="D11" i="86"/>
  <c r="C11" i="86"/>
  <c r="B11" i="86"/>
  <c r="BA10" i="86"/>
  <c r="AZ10" i="86"/>
  <c r="AY10" i="86"/>
  <c r="AX10" i="86"/>
  <c r="AW10" i="86"/>
  <c r="AV10" i="86"/>
  <c r="AU10" i="86"/>
  <c r="AT10" i="86"/>
  <c r="AS10" i="86"/>
  <c r="AR10" i="86"/>
  <c r="AQ10" i="86"/>
  <c r="AP10" i="86"/>
  <c r="AO10" i="86"/>
  <c r="AN10" i="86"/>
  <c r="AM10" i="86"/>
  <c r="AL10" i="86"/>
  <c r="AK10" i="86"/>
  <c r="AJ10" i="86"/>
  <c r="AI10" i="86"/>
  <c r="AH10" i="86"/>
  <c r="AG10" i="86"/>
  <c r="AF10" i="86"/>
  <c r="AE10" i="86"/>
  <c r="AD10" i="86"/>
  <c r="AC10" i="86"/>
  <c r="AB10" i="86"/>
  <c r="AA10" i="86"/>
  <c r="Z10" i="86"/>
  <c r="Y10" i="86"/>
  <c r="X10" i="86"/>
  <c r="W10" i="86"/>
  <c r="V10" i="86"/>
  <c r="U10" i="86"/>
  <c r="T10" i="86"/>
  <c r="S10" i="86"/>
  <c r="R10" i="86"/>
  <c r="Q10" i="86"/>
  <c r="P10" i="86"/>
  <c r="O10" i="86"/>
  <c r="N10" i="86"/>
  <c r="M10" i="86"/>
  <c r="L10" i="86"/>
  <c r="K10" i="86"/>
  <c r="J10" i="86"/>
  <c r="I10" i="86"/>
  <c r="H10" i="86"/>
  <c r="G10" i="86"/>
  <c r="F10" i="86"/>
  <c r="E10" i="86"/>
  <c r="D10" i="86"/>
  <c r="C10" i="86"/>
  <c r="B10" i="86"/>
  <c r="BA9" i="86"/>
  <c r="AZ9" i="86"/>
  <c r="AY9" i="86"/>
  <c r="AX9" i="86"/>
  <c r="AW9" i="86"/>
  <c r="AV9" i="86"/>
  <c r="AU9" i="86"/>
  <c r="AT9" i="86"/>
  <c r="AS9" i="86"/>
  <c r="AR9" i="86"/>
  <c r="AQ9" i="86"/>
  <c r="AP9" i="86"/>
  <c r="AO9" i="86"/>
  <c r="AN9" i="86"/>
  <c r="AM9" i="86"/>
  <c r="AL9" i="86"/>
  <c r="AK9" i="86"/>
  <c r="AJ9" i="86"/>
  <c r="AI9" i="86"/>
  <c r="AH9" i="86"/>
  <c r="AG9" i="86"/>
  <c r="AF9" i="86"/>
  <c r="AE9" i="86"/>
  <c r="AD9" i="86"/>
  <c r="AC9" i="86"/>
  <c r="AB9" i="86"/>
  <c r="AA9" i="86"/>
  <c r="Z9" i="86"/>
  <c r="Y9" i="86"/>
  <c r="X9" i="86"/>
  <c r="W9" i="86"/>
  <c r="V9" i="86"/>
  <c r="U9" i="86"/>
  <c r="T9" i="86"/>
  <c r="S9" i="86"/>
  <c r="R9" i="86"/>
  <c r="Q9" i="86"/>
  <c r="P9" i="86"/>
  <c r="O9" i="86"/>
  <c r="N9" i="86"/>
  <c r="M9" i="86"/>
  <c r="L9" i="86"/>
  <c r="K9" i="86"/>
  <c r="J9" i="86"/>
  <c r="I9" i="86"/>
  <c r="H9" i="86"/>
  <c r="G9" i="86"/>
  <c r="F9" i="86"/>
  <c r="E9" i="86"/>
  <c r="D9" i="86"/>
  <c r="C9" i="86"/>
  <c r="B9" i="86"/>
  <c r="BA8" i="86"/>
  <c r="AZ8" i="86"/>
  <c r="AY8" i="86"/>
  <c r="AX8" i="86"/>
  <c r="AW8" i="86"/>
  <c r="AV8" i="86"/>
  <c r="AU8" i="86"/>
  <c r="AT8" i="86"/>
  <c r="AS8" i="86"/>
  <c r="AR8" i="86"/>
  <c r="AQ8" i="86"/>
  <c r="AP8" i="86"/>
  <c r="AO8" i="86"/>
  <c r="AN8" i="86"/>
  <c r="AM8" i="86"/>
  <c r="AL8" i="86"/>
  <c r="AK8" i="86"/>
  <c r="AJ8" i="86"/>
  <c r="AI8" i="86"/>
  <c r="AH8" i="86"/>
  <c r="AG8" i="86"/>
  <c r="AF8" i="86"/>
  <c r="AE8" i="86"/>
  <c r="AD8" i="86"/>
  <c r="AC8" i="86"/>
  <c r="AB8" i="86"/>
  <c r="AA8" i="86"/>
  <c r="Z8" i="86"/>
  <c r="Y8" i="86"/>
  <c r="X8" i="86"/>
  <c r="W8" i="86"/>
  <c r="V8" i="86"/>
  <c r="U8" i="86"/>
  <c r="T8" i="86"/>
  <c r="S8" i="86"/>
  <c r="R8" i="86"/>
  <c r="Q8" i="86"/>
  <c r="P8" i="86"/>
  <c r="O8" i="86"/>
  <c r="N8" i="86"/>
  <c r="M8" i="86"/>
  <c r="L8" i="86"/>
  <c r="K8" i="86"/>
  <c r="J8" i="86"/>
  <c r="I8" i="86"/>
  <c r="H8" i="86"/>
  <c r="G8" i="86"/>
  <c r="F8" i="86"/>
  <c r="E8" i="86"/>
  <c r="D8" i="86"/>
  <c r="C8" i="86"/>
  <c r="B8" i="86"/>
  <c r="BA7" i="86"/>
  <c r="AZ7" i="86"/>
  <c r="AY7" i="86"/>
  <c r="AX7" i="86"/>
  <c r="AW7" i="86"/>
  <c r="AV7" i="86"/>
  <c r="AU7" i="86"/>
  <c r="AT7" i="86"/>
  <c r="AS7" i="86"/>
  <c r="AR7" i="86"/>
  <c r="AQ7" i="86"/>
  <c r="AP7" i="86"/>
  <c r="AO7" i="86"/>
  <c r="AN7" i="86"/>
  <c r="AM7" i="86"/>
  <c r="AL7" i="86"/>
  <c r="AK7" i="86"/>
  <c r="AJ7" i="86"/>
  <c r="AI7" i="86"/>
  <c r="AH7" i="86"/>
  <c r="AG7" i="86"/>
  <c r="AF7" i="86"/>
  <c r="AE7" i="86"/>
  <c r="AD7" i="86"/>
  <c r="AC7" i="86"/>
  <c r="AB7" i="86"/>
  <c r="AA7" i="86"/>
  <c r="Z7" i="86"/>
  <c r="Y7" i="86"/>
  <c r="X7" i="86"/>
  <c r="W7" i="86"/>
  <c r="V7" i="86"/>
  <c r="U7" i="86"/>
  <c r="T7" i="86"/>
  <c r="S7" i="86"/>
  <c r="R7" i="86"/>
  <c r="Q7" i="86"/>
  <c r="P7" i="86"/>
  <c r="O7" i="86"/>
  <c r="N7" i="86"/>
  <c r="M7" i="86"/>
  <c r="L7" i="86"/>
  <c r="K7" i="86"/>
  <c r="J7" i="86"/>
  <c r="I7" i="86"/>
  <c r="H7" i="86"/>
  <c r="G7" i="86"/>
  <c r="F7" i="86"/>
  <c r="E7" i="86"/>
  <c r="D7" i="86"/>
  <c r="C7" i="86"/>
  <c r="B7" i="86"/>
  <c r="BA6" i="86"/>
  <c r="AZ6" i="86"/>
  <c r="AY6" i="86"/>
  <c r="AX6" i="86"/>
  <c r="AW6" i="86"/>
  <c r="AV6" i="86"/>
  <c r="AU6" i="86"/>
  <c r="AT6" i="86"/>
  <c r="AS6" i="86"/>
  <c r="AR6" i="86"/>
  <c r="AQ6" i="86"/>
  <c r="AP6" i="86"/>
  <c r="AO6" i="86"/>
  <c r="AN6" i="86"/>
  <c r="AM6" i="86"/>
  <c r="AL6" i="86"/>
  <c r="AK6" i="86"/>
  <c r="AJ6" i="86"/>
  <c r="AI6" i="86"/>
  <c r="AH6" i="86"/>
  <c r="AG6" i="86"/>
  <c r="AF6" i="86"/>
  <c r="AE6" i="86"/>
  <c r="AD6" i="86"/>
  <c r="AC6" i="86"/>
  <c r="AB6" i="86"/>
  <c r="AA6" i="86"/>
  <c r="Z6" i="86"/>
  <c r="Y6" i="86"/>
  <c r="X6" i="86"/>
  <c r="W6" i="86"/>
  <c r="V6" i="86"/>
  <c r="U6" i="86"/>
  <c r="T6" i="86"/>
  <c r="S6" i="86"/>
  <c r="R6" i="86"/>
  <c r="Q6" i="86"/>
  <c r="P6" i="86"/>
  <c r="O6" i="86"/>
  <c r="N6" i="86"/>
  <c r="M6" i="86"/>
  <c r="L6" i="86"/>
  <c r="K6" i="86"/>
  <c r="J6" i="86"/>
  <c r="I6" i="86"/>
  <c r="H6" i="86"/>
  <c r="G6" i="86"/>
  <c r="F6" i="86"/>
  <c r="E6" i="86"/>
  <c r="D6" i="86"/>
  <c r="C6" i="86"/>
  <c r="B6" i="86"/>
  <c r="BA5" i="86"/>
  <c r="AZ5" i="86"/>
  <c r="AY5" i="86"/>
  <c r="AX5" i="86"/>
  <c r="AW5" i="86"/>
  <c r="AV5" i="86"/>
  <c r="AU5" i="86"/>
  <c r="AT5" i="86"/>
  <c r="AS5" i="86"/>
  <c r="AR5" i="86"/>
  <c r="AQ5" i="86"/>
  <c r="AP5" i="86"/>
  <c r="AO5" i="86"/>
  <c r="AN5" i="86"/>
  <c r="AM5" i="86"/>
  <c r="AL5" i="86"/>
  <c r="AK5" i="86"/>
  <c r="AJ5" i="86"/>
  <c r="AI5" i="86"/>
  <c r="AH5" i="86"/>
  <c r="AG5" i="86"/>
  <c r="AF5" i="86"/>
  <c r="AE5" i="86"/>
  <c r="AD5" i="86"/>
  <c r="AC5" i="86"/>
  <c r="AB5" i="86"/>
  <c r="AA5" i="86"/>
  <c r="Z5" i="86"/>
  <c r="Y5" i="86"/>
  <c r="X5" i="86"/>
  <c r="W5" i="86"/>
  <c r="V5" i="86"/>
  <c r="U5" i="86"/>
  <c r="T5" i="86"/>
  <c r="S5" i="86"/>
  <c r="R5" i="86"/>
  <c r="Q5" i="86"/>
  <c r="P5" i="86"/>
  <c r="O5" i="86"/>
  <c r="N5" i="86"/>
  <c r="M5" i="86"/>
  <c r="L5" i="86"/>
  <c r="K5" i="86"/>
  <c r="J5" i="86"/>
  <c r="I5" i="86"/>
  <c r="H5" i="86"/>
  <c r="G5" i="86"/>
  <c r="F5" i="86"/>
  <c r="E5" i="86"/>
  <c r="D5" i="86"/>
  <c r="C5" i="86"/>
  <c r="B5" i="86"/>
  <c r="BA243" i="89"/>
  <c r="AZ243" i="89"/>
  <c r="AY243" i="89"/>
  <c r="AX243" i="89"/>
  <c r="AW243" i="89"/>
  <c r="AV243" i="89"/>
  <c r="AU243" i="89"/>
  <c r="AT243" i="89"/>
  <c r="AS243" i="89"/>
  <c r="AR243" i="89"/>
  <c r="AQ243" i="89"/>
  <c r="AP243" i="89"/>
  <c r="AO243" i="89"/>
  <c r="AN243" i="89"/>
  <c r="AM243" i="89"/>
  <c r="AL243" i="89"/>
  <c r="AK243" i="89"/>
  <c r="AJ243" i="89"/>
  <c r="AI243" i="89"/>
  <c r="AH243" i="89"/>
  <c r="AG243" i="89"/>
  <c r="AF243" i="89"/>
  <c r="AE243" i="89"/>
  <c r="AD243" i="89"/>
  <c r="AC243" i="89"/>
  <c r="AB243" i="89"/>
  <c r="AA243" i="89"/>
  <c r="Z243" i="89"/>
  <c r="Y243" i="89"/>
  <c r="X243" i="89"/>
  <c r="W243" i="89"/>
  <c r="V243" i="89"/>
  <c r="U243" i="89"/>
  <c r="T243" i="89"/>
  <c r="S243" i="89"/>
  <c r="R243" i="89"/>
  <c r="Q243" i="89"/>
  <c r="P243" i="89"/>
  <c r="O243" i="89"/>
  <c r="N243" i="89"/>
  <c r="M243" i="89"/>
  <c r="L243" i="89"/>
  <c r="K243" i="89"/>
  <c r="J243" i="89"/>
  <c r="I243" i="89"/>
  <c r="H243" i="89"/>
  <c r="G243" i="89"/>
  <c r="F243" i="89"/>
  <c r="E243" i="89"/>
  <c r="D243" i="89"/>
  <c r="C243" i="89"/>
  <c r="BA3" i="89"/>
  <c r="AZ3" i="89"/>
  <c r="AY3" i="89"/>
  <c r="AX3" i="89"/>
  <c r="AW3" i="89"/>
  <c r="AV3" i="89"/>
  <c r="AU3" i="89"/>
  <c r="AT3" i="89"/>
  <c r="AS3" i="89"/>
  <c r="AR3" i="89"/>
  <c r="AQ3" i="89"/>
  <c r="AP3" i="89"/>
  <c r="AO3" i="89"/>
  <c r="AN3" i="89"/>
  <c r="AM3" i="89"/>
  <c r="AL3" i="89"/>
  <c r="AK3" i="89"/>
  <c r="AJ3" i="89"/>
  <c r="AI3" i="89"/>
  <c r="AH3" i="89"/>
  <c r="AG3" i="89"/>
  <c r="AF3" i="89"/>
  <c r="AE3" i="89"/>
  <c r="AD3" i="89"/>
  <c r="AC3" i="89"/>
  <c r="AB3" i="89"/>
  <c r="AA3" i="89"/>
  <c r="Z3" i="89"/>
  <c r="Y3" i="89"/>
  <c r="X3" i="89"/>
  <c r="W3" i="89"/>
  <c r="V3" i="89"/>
  <c r="U3" i="89"/>
  <c r="T3" i="89"/>
  <c r="S3" i="89"/>
  <c r="R3" i="89"/>
  <c r="Q3" i="89"/>
  <c r="P3" i="89"/>
  <c r="O3" i="89"/>
  <c r="N3" i="89"/>
  <c r="M3" i="89"/>
  <c r="L3" i="89"/>
  <c r="K3" i="89"/>
  <c r="J3" i="89"/>
  <c r="I3" i="89"/>
  <c r="H3" i="89"/>
  <c r="G3" i="89"/>
  <c r="F3" i="89"/>
  <c r="E3" i="89"/>
  <c r="D3" i="89"/>
  <c r="C3" i="89"/>
  <c r="BA243" i="88"/>
  <c r="AZ243" i="88"/>
  <c r="AY243" i="88"/>
  <c r="AX243" i="88"/>
  <c r="AW243" i="88"/>
  <c r="AV243" i="88"/>
  <c r="AU243" i="88"/>
  <c r="AT243" i="88"/>
  <c r="AS243" i="88"/>
  <c r="AR243" i="88"/>
  <c r="AQ243" i="88"/>
  <c r="AP243" i="88"/>
  <c r="AO243" i="88"/>
  <c r="AN243" i="88"/>
  <c r="AM243" i="88"/>
  <c r="AL243" i="88"/>
  <c r="AK243" i="88"/>
  <c r="AJ243" i="88"/>
  <c r="AI243" i="88"/>
  <c r="AH243" i="88"/>
  <c r="AG243" i="88"/>
  <c r="AF243" i="88"/>
  <c r="AE243" i="88"/>
  <c r="AD243" i="88"/>
  <c r="AC243" i="88"/>
  <c r="AB243" i="88"/>
  <c r="AA243" i="88"/>
  <c r="Z243" i="88"/>
  <c r="Y243" i="88"/>
  <c r="X243" i="88"/>
  <c r="W243" i="88"/>
  <c r="V243" i="88"/>
  <c r="U243" i="88"/>
  <c r="T243" i="88"/>
  <c r="S243" i="88"/>
  <c r="R243" i="88"/>
  <c r="Q243" i="88"/>
  <c r="P243" i="88"/>
  <c r="O243" i="88"/>
  <c r="N243" i="88"/>
  <c r="M243" i="88"/>
  <c r="L243" i="88"/>
  <c r="K243" i="88"/>
  <c r="J243" i="88"/>
  <c r="I243" i="88"/>
  <c r="H243" i="88"/>
  <c r="G243" i="88"/>
  <c r="F243" i="88"/>
  <c r="E243" i="88"/>
  <c r="D243" i="88"/>
  <c r="C243" i="88"/>
  <c r="BA3" i="88"/>
  <c r="AZ3" i="88"/>
  <c r="AY3" i="88"/>
  <c r="AX3" i="88"/>
  <c r="AW3" i="88"/>
  <c r="AV3" i="88"/>
  <c r="AU3" i="88"/>
  <c r="AT3" i="88"/>
  <c r="AS3" i="88"/>
  <c r="AR3" i="88"/>
  <c r="AQ3" i="88"/>
  <c r="AP3" i="88"/>
  <c r="AO3" i="88"/>
  <c r="AN3" i="88"/>
  <c r="AM3" i="88"/>
  <c r="AL3" i="88"/>
  <c r="AK3" i="88"/>
  <c r="AJ3" i="88"/>
  <c r="AI3" i="88"/>
  <c r="AH3" i="88"/>
  <c r="AG3" i="88"/>
  <c r="AF3" i="88"/>
  <c r="AE3" i="88"/>
  <c r="AD3" i="88"/>
  <c r="AC3" i="88"/>
  <c r="AB3" i="88"/>
  <c r="AA3" i="88"/>
  <c r="Z3" i="88"/>
  <c r="Y3" i="88"/>
  <c r="X3" i="88"/>
  <c r="W3" i="88"/>
  <c r="V3" i="88"/>
  <c r="U3" i="88"/>
  <c r="T3" i="88"/>
  <c r="S3" i="88"/>
  <c r="R3" i="88"/>
  <c r="Q3" i="88"/>
  <c r="P3" i="88"/>
  <c r="O3" i="88"/>
  <c r="N3" i="88"/>
  <c r="M3" i="88"/>
  <c r="L3" i="88"/>
  <c r="K3" i="88"/>
  <c r="J3" i="88"/>
  <c r="I3" i="88"/>
  <c r="H3" i="88"/>
  <c r="G3" i="88"/>
  <c r="F3" i="88"/>
  <c r="E3" i="88"/>
  <c r="D3" i="88"/>
  <c r="C3" i="88"/>
  <c r="BA243" i="87"/>
  <c r="AZ243" i="87"/>
  <c r="AY243" i="87"/>
  <c r="AX243" i="87"/>
  <c r="AW243" i="87"/>
  <c r="AV243" i="87"/>
  <c r="AU243" i="87"/>
  <c r="AT243" i="87"/>
  <c r="AS243" i="87"/>
  <c r="AR243" i="87"/>
  <c r="AQ243" i="87"/>
  <c r="AP243" i="87"/>
  <c r="AO243" i="87"/>
  <c r="AN243" i="87"/>
  <c r="AM243" i="87"/>
  <c r="AL243" i="87"/>
  <c r="AK243" i="87"/>
  <c r="AJ243" i="87"/>
  <c r="AI243" i="87"/>
  <c r="AH243" i="87"/>
  <c r="AG243" i="87"/>
  <c r="AF243" i="87"/>
  <c r="AE243" i="87"/>
  <c r="AD243" i="87"/>
  <c r="AC243" i="87"/>
  <c r="AB243" i="87"/>
  <c r="AA243" i="87"/>
  <c r="Z243" i="87"/>
  <c r="Y243" i="87"/>
  <c r="X243" i="87"/>
  <c r="W243" i="87"/>
  <c r="V243" i="87"/>
  <c r="U243" i="87"/>
  <c r="T243" i="87"/>
  <c r="S243" i="87"/>
  <c r="R243" i="87"/>
  <c r="Q243" i="87"/>
  <c r="P243" i="87"/>
  <c r="O243" i="87"/>
  <c r="N243" i="87"/>
  <c r="M243" i="87"/>
  <c r="L243" i="87"/>
  <c r="K243" i="87"/>
  <c r="J243" i="87"/>
  <c r="I243" i="87"/>
  <c r="H243" i="87"/>
  <c r="G243" i="87"/>
  <c r="F243" i="87"/>
  <c r="E243" i="87"/>
  <c r="D243" i="87"/>
  <c r="C243" i="87"/>
  <c r="BA3" i="87"/>
  <c r="AZ3" i="87"/>
  <c r="AY3" i="87"/>
  <c r="AX3" i="87"/>
  <c r="AW3" i="87"/>
  <c r="AV3" i="87"/>
  <c r="AU3" i="87"/>
  <c r="AT3" i="87"/>
  <c r="AS3" i="87"/>
  <c r="AR3" i="87"/>
  <c r="AQ3" i="87"/>
  <c r="AP3" i="87"/>
  <c r="AO3" i="87"/>
  <c r="AN3" i="87"/>
  <c r="AM3" i="87"/>
  <c r="AL3" i="87"/>
  <c r="AK3" i="87"/>
  <c r="AJ3" i="87"/>
  <c r="AI3" i="87"/>
  <c r="AH3" i="87"/>
  <c r="AG3" i="87"/>
  <c r="AF3" i="87"/>
  <c r="AE3" i="87"/>
  <c r="AD3" i="87"/>
  <c r="AC3" i="87"/>
  <c r="AB3" i="87"/>
  <c r="AA3" i="87"/>
  <c r="Z3" i="87"/>
  <c r="Y3" i="87"/>
  <c r="X3" i="87"/>
  <c r="W3" i="87"/>
  <c r="V3" i="87"/>
  <c r="U3" i="87"/>
  <c r="T3" i="87"/>
  <c r="S3" i="87"/>
  <c r="R3" i="87"/>
  <c r="Q3" i="87"/>
  <c r="P3" i="87"/>
  <c r="O3" i="87"/>
  <c r="N3" i="87"/>
  <c r="M3" i="87"/>
  <c r="L3" i="87"/>
  <c r="K3" i="87"/>
  <c r="J3" i="87"/>
  <c r="I3" i="87"/>
  <c r="H3" i="87"/>
  <c r="G3" i="87"/>
  <c r="F3" i="87"/>
  <c r="E3" i="87"/>
  <c r="D3" i="87"/>
  <c r="C3" i="87"/>
  <c r="BA243" i="86"/>
  <c r="AZ243" i="86"/>
  <c r="AY243" i="86"/>
  <c r="AX243" i="86"/>
  <c r="AW243" i="86"/>
  <c r="AV243" i="86"/>
  <c r="AU243" i="86"/>
  <c r="AT243" i="86"/>
  <c r="AS243" i="86"/>
  <c r="AR243" i="86"/>
  <c r="AQ243" i="86"/>
  <c r="AP243" i="86"/>
  <c r="AO243" i="86"/>
  <c r="AN243" i="86"/>
  <c r="AM243" i="86"/>
  <c r="AL243" i="86"/>
  <c r="AK243" i="86"/>
  <c r="AJ243" i="86"/>
  <c r="AI243" i="86"/>
  <c r="AH243" i="86"/>
  <c r="AG243" i="86"/>
  <c r="AF243" i="86"/>
  <c r="AE243" i="86"/>
  <c r="AD243" i="86"/>
  <c r="AC243" i="86"/>
  <c r="AB243" i="86"/>
  <c r="AA243" i="86"/>
  <c r="Z243" i="86"/>
  <c r="Y243" i="86"/>
  <c r="X243" i="86"/>
  <c r="W243" i="86"/>
  <c r="V243" i="86"/>
  <c r="U243" i="86"/>
  <c r="T243" i="86"/>
  <c r="S243" i="86"/>
  <c r="R243" i="86"/>
  <c r="Q243" i="86"/>
  <c r="P243" i="86"/>
  <c r="O243" i="86"/>
  <c r="N243" i="86"/>
  <c r="M243" i="86"/>
  <c r="L243" i="86"/>
  <c r="K243" i="86"/>
  <c r="J243" i="86"/>
  <c r="I243" i="86"/>
  <c r="H243" i="86"/>
  <c r="G243" i="86"/>
  <c r="F243" i="86"/>
  <c r="E243" i="86"/>
  <c r="D243" i="86"/>
  <c r="C243" i="86"/>
  <c r="BA3" i="86"/>
  <c r="AZ3" i="86"/>
  <c r="AY3" i="86"/>
  <c r="AX3" i="86"/>
  <c r="AW3" i="86"/>
  <c r="AV3" i="86"/>
  <c r="AU3" i="86"/>
  <c r="AT3" i="86"/>
  <c r="AS3" i="86"/>
  <c r="AR3" i="86"/>
  <c r="AQ3" i="86"/>
  <c r="AP3" i="86"/>
  <c r="AO3" i="86"/>
  <c r="AN3" i="86"/>
  <c r="AM3" i="86"/>
  <c r="AL3" i="86"/>
  <c r="AK3" i="86"/>
  <c r="AJ3" i="86"/>
  <c r="AI3" i="86"/>
  <c r="AH3" i="86"/>
  <c r="AG3" i="86"/>
  <c r="AF3" i="86"/>
  <c r="AE3" i="86"/>
  <c r="AD3" i="86"/>
  <c r="AC3" i="86"/>
  <c r="AB3" i="86"/>
  <c r="AA3" i="86"/>
  <c r="Z3" i="86"/>
  <c r="Y3" i="86"/>
  <c r="X3" i="86"/>
  <c r="W3" i="86"/>
  <c r="V3" i="86"/>
  <c r="U3" i="86"/>
  <c r="T3" i="86"/>
  <c r="S3" i="86"/>
  <c r="R3" i="86"/>
  <c r="Q3" i="86"/>
  <c r="P3" i="86"/>
  <c r="O3" i="86"/>
  <c r="N3" i="86"/>
  <c r="M3" i="86"/>
  <c r="L3" i="86"/>
  <c r="K3" i="86"/>
  <c r="J3" i="86"/>
  <c r="I3" i="86"/>
  <c r="H3" i="86"/>
  <c r="G3" i="86"/>
  <c r="F3" i="86"/>
  <c r="E3" i="86"/>
  <c r="D3" i="86"/>
  <c r="C3" i="86"/>
  <c r="BA243" i="61"/>
  <c r="AZ243" i="61"/>
  <c r="AY243" i="61"/>
  <c r="AX243" i="61"/>
  <c r="AW243" i="61"/>
  <c r="AV243" i="61"/>
  <c r="AU243" i="61"/>
  <c r="AT243" i="61"/>
  <c r="AS243" i="61"/>
  <c r="AR243" i="61"/>
  <c r="AQ243" i="61"/>
  <c r="AP243" i="61"/>
  <c r="AO243" i="61"/>
  <c r="AN243" i="61"/>
  <c r="AM243" i="61"/>
  <c r="AL243" i="61"/>
  <c r="AK243" i="61"/>
  <c r="AJ243" i="61"/>
  <c r="AI243" i="61"/>
  <c r="AH243" i="61"/>
  <c r="AG243" i="61"/>
  <c r="AF243" i="61"/>
  <c r="AE243" i="61"/>
  <c r="AD243" i="61"/>
  <c r="AC243" i="61"/>
  <c r="AB243" i="61"/>
  <c r="AA243" i="61"/>
  <c r="Z243" i="61"/>
  <c r="Y243" i="61"/>
  <c r="X243" i="61"/>
  <c r="W243" i="61"/>
  <c r="V243" i="61"/>
  <c r="U243" i="61"/>
  <c r="T243" i="61"/>
  <c r="S243" i="61"/>
  <c r="R243" i="61"/>
  <c r="Q243" i="61"/>
  <c r="P243" i="61"/>
  <c r="O243" i="61"/>
  <c r="N243" i="61"/>
  <c r="M243" i="61"/>
  <c r="L243" i="61"/>
  <c r="K243" i="61"/>
  <c r="J243" i="61"/>
  <c r="I243" i="61"/>
  <c r="H243" i="61"/>
  <c r="G243" i="61"/>
  <c r="F243" i="61"/>
  <c r="E243" i="61"/>
  <c r="D243" i="61"/>
  <c r="C243" i="61"/>
  <c r="BA242" i="61"/>
  <c r="AZ242" i="61"/>
  <c r="AY242" i="61"/>
  <c r="AX242" i="61"/>
  <c r="AW242" i="61"/>
  <c r="AV242" i="61"/>
  <c r="AU242" i="61"/>
  <c r="AT242" i="61"/>
  <c r="AS242" i="61"/>
  <c r="AR242" i="61"/>
  <c r="AQ242" i="61"/>
  <c r="AP242" i="61"/>
  <c r="AO242" i="61"/>
  <c r="AN242" i="61"/>
  <c r="AM242" i="61"/>
  <c r="AL242" i="61"/>
  <c r="AK242" i="61"/>
  <c r="AJ242" i="61"/>
  <c r="AI242" i="61"/>
  <c r="AH242" i="61"/>
  <c r="AG242" i="61"/>
  <c r="AF242" i="61"/>
  <c r="AE242" i="61"/>
  <c r="AD242" i="61"/>
  <c r="AC242" i="61"/>
  <c r="AB242" i="61"/>
  <c r="AA242" i="61"/>
  <c r="Z242" i="61"/>
  <c r="Y242" i="61"/>
  <c r="X242" i="61"/>
  <c r="W242" i="61"/>
  <c r="V242" i="61"/>
  <c r="U242" i="61"/>
  <c r="T242" i="61"/>
  <c r="S242" i="61"/>
  <c r="R242" i="61"/>
  <c r="Q242" i="61"/>
  <c r="P242" i="61"/>
  <c r="O242" i="61"/>
  <c r="N242" i="61"/>
  <c r="M242" i="61"/>
  <c r="L242" i="61"/>
  <c r="K242" i="61"/>
  <c r="J242" i="61"/>
  <c r="I242" i="61"/>
  <c r="H242" i="61"/>
  <c r="G242" i="61"/>
  <c r="F242" i="61"/>
  <c r="E242" i="61"/>
  <c r="D242" i="61"/>
  <c r="C242" i="61"/>
  <c r="B242" i="61"/>
  <c r="BA241" i="61"/>
  <c r="AZ241" i="61"/>
  <c r="AY241" i="61"/>
  <c r="AX241" i="61"/>
  <c r="AW241" i="61"/>
  <c r="AV241" i="61"/>
  <c r="AU241" i="61"/>
  <c r="AT241" i="61"/>
  <c r="AS241" i="61"/>
  <c r="AR241" i="61"/>
  <c r="AQ241" i="61"/>
  <c r="AP241" i="61"/>
  <c r="AO241" i="61"/>
  <c r="AN241" i="61"/>
  <c r="AM241" i="61"/>
  <c r="AL241" i="61"/>
  <c r="AK241" i="61"/>
  <c r="AJ241" i="61"/>
  <c r="AI241" i="61"/>
  <c r="AH241" i="61"/>
  <c r="AG241" i="61"/>
  <c r="AF241" i="61"/>
  <c r="AE241" i="61"/>
  <c r="AD241" i="61"/>
  <c r="AC241" i="61"/>
  <c r="AB241" i="61"/>
  <c r="AA241" i="61"/>
  <c r="Z241" i="61"/>
  <c r="Y241" i="61"/>
  <c r="X241" i="61"/>
  <c r="W241" i="61"/>
  <c r="V241" i="61"/>
  <c r="U241" i="61"/>
  <c r="T241" i="61"/>
  <c r="S241" i="61"/>
  <c r="R241" i="61"/>
  <c r="Q241" i="61"/>
  <c r="P241" i="61"/>
  <c r="O241" i="61"/>
  <c r="N241" i="61"/>
  <c r="M241" i="61"/>
  <c r="L241" i="61"/>
  <c r="K241" i="61"/>
  <c r="J241" i="61"/>
  <c r="I241" i="61"/>
  <c r="H241" i="61"/>
  <c r="G241" i="61"/>
  <c r="F241" i="61"/>
  <c r="E241" i="61"/>
  <c r="D241" i="61"/>
  <c r="C241" i="61"/>
  <c r="B241" i="61"/>
  <c r="BA240" i="61"/>
  <c r="AZ240" i="61"/>
  <c r="AY240" i="61"/>
  <c r="AX240" i="61"/>
  <c r="AW240" i="61"/>
  <c r="AV240" i="61"/>
  <c r="AU240" i="61"/>
  <c r="AT240" i="61"/>
  <c r="AS240" i="61"/>
  <c r="AR240" i="61"/>
  <c r="AQ240" i="61"/>
  <c r="AP240" i="61"/>
  <c r="AO240" i="61"/>
  <c r="AN240" i="61"/>
  <c r="AM240" i="61"/>
  <c r="AL240" i="61"/>
  <c r="AK240" i="61"/>
  <c r="AJ240" i="61"/>
  <c r="AI240" i="61"/>
  <c r="AH240" i="61"/>
  <c r="AG240" i="61"/>
  <c r="AF240" i="61"/>
  <c r="AE240" i="61"/>
  <c r="AD240" i="61"/>
  <c r="AC240" i="61"/>
  <c r="AB240" i="61"/>
  <c r="AA240" i="61"/>
  <c r="Z240" i="61"/>
  <c r="Y240" i="61"/>
  <c r="X240" i="61"/>
  <c r="W240" i="61"/>
  <c r="V240" i="61"/>
  <c r="U240" i="61"/>
  <c r="T240" i="61"/>
  <c r="S240" i="61"/>
  <c r="R240" i="61"/>
  <c r="Q240" i="61"/>
  <c r="P240" i="61"/>
  <c r="O240" i="61"/>
  <c r="N240" i="61"/>
  <c r="M240" i="61"/>
  <c r="L240" i="61"/>
  <c r="K240" i="61"/>
  <c r="J240" i="61"/>
  <c r="I240" i="61"/>
  <c r="H240" i="61"/>
  <c r="G240" i="61"/>
  <c r="F240" i="61"/>
  <c r="E240" i="61"/>
  <c r="D240" i="61"/>
  <c r="C240" i="61"/>
  <c r="B240" i="61"/>
  <c r="BA239" i="61"/>
  <c r="AZ239" i="61"/>
  <c r="AY239" i="61"/>
  <c r="AX239" i="61"/>
  <c r="AW239" i="61"/>
  <c r="AV239" i="61"/>
  <c r="AU239" i="61"/>
  <c r="AT239" i="61"/>
  <c r="AS239" i="61"/>
  <c r="AR239" i="61"/>
  <c r="AQ239" i="61"/>
  <c r="AP239" i="61"/>
  <c r="AO239" i="61"/>
  <c r="AN239" i="61"/>
  <c r="AM239" i="61"/>
  <c r="AL239" i="61"/>
  <c r="AK239" i="61"/>
  <c r="AJ239" i="61"/>
  <c r="AI239" i="61"/>
  <c r="AH239" i="61"/>
  <c r="AG239" i="61"/>
  <c r="AF239" i="61"/>
  <c r="AE239" i="61"/>
  <c r="AD239" i="61"/>
  <c r="AC239" i="61"/>
  <c r="AB239" i="61"/>
  <c r="AA239" i="61"/>
  <c r="Z239" i="61"/>
  <c r="Y239" i="61"/>
  <c r="X239" i="61"/>
  <c r="W239" i="61"/>
  <c r="V239" i="61"/>
  <c r="U239" i="61"/>
  <c r="T239" i="61"/>
  <c r="S239" i="61"/>
  <c r="R239" i="61"/>
  <c r="Q239" i="61"/>
  <c r="P239" i="61"/>
  <c r="O239" i="61"/>
  <c r="N239" i="61"/>
  <c r="M239" i="61"/>
  <c r="L239" i="61"/>
  <c r="K239" i="61"/>
  <c r="J239" i="61"/>
  <c r="I239" i="61"/>
  <c r="H239" i="61"/>
  <c r="G239" i="61"/>
  <c r="F239" i="61"/>
  <c r="E239" i="61"/>
  <c r="D239" i="61"/>
  <c r="C239" i="61"/>
  <c r="B239" i="61"/>
  <c r="BA238" i="61"/>
  <c r="AZ238" i="61"/>
  <c r="AY238" i="61"/>
  <c r="AX238" i="61"/>
  <c r="AW238" i="61"/>
  <c r="AV238" i="61"/>
  <c r="AU238" i="61"/>
  <c r="AT238" i="61"/>
  <c r="AS238" i="61"/>
  <c r="AR238" i="61"/>
  <c r="AQ238" i="61"/>
  <c r="AP238" i="61"/>
  <c r="AO238" i="61"/>
  <c r="AN238" i="61"/>
  <c r="AM238" i="61"/>
  <c r="AL238" i="61"/>
  <c r="AK238" i="61"/>
  <c r="AJ238" i="61"/>
  <c r="AI238" i="61"/>
  <c r="AH238" i="61"/>
  <c r="AG238" i="61"/>
  <c r="AF238" i="61"/>
  <c r="AE238" i="61"/>
  <c r="AD238" i="61"/>
  <c r="AC238" i="61"/>
  <c r="AB238" i="61"/>
  <c r="AA238" i="61"/>
  <c r="Z238" i="61"/>
  <c r="Y238" i="61"/>
  <c r="X238" i="61"/>
  <c r="W238" i="61"/>
  <c r="V238" i="61"/>
  <c r="U238" i="61"/>
  <c r="T238" i="61"/>
  <c r="S238" i="61"/>
  <c r="R238" i="61"/>
  <c r="Q238" i="61"/>
  <c r="P238" i="61"/>
  <c r="O238" i="61"/>
  <c r="N238" i="61"/>
  <c r="M238" i="61"/>
  <c r="L238" i="61"/>
  <c r="K238" i="61"/>
  <c r="J238" i="61"/>
  <c r="I238" i="61"/>
  <c r="H238" i="61"/>
  <c r="G238" i="61"/>
  <c r="F238" i="61"/>
  <c r="E238" i="61"/>
  <c r="D238" i="61"/>
  <c r="C238" i="61"/>
  <c r="B238" i="61"/>
  <c r="BA237" i="61"/>
  <c r="AZ237" i="61"/>
  <c r="AY237" i="61"/>
  <c r="AX237" i="61"/>
  <c r="AW237" i="61"/>
  <c r="AV237" i="61"/>
  <c r="AU237" i="61"/>
  <c r="AT237" i="61"/>
  <c r="AS237" i="61"/>
  <c r="AR237" i="61"/>
  <c r="AQ237" i="61"/>
  <c r="AP237" i="61"/>
  <c r="AO237" i="61"/>
  <c r="AN237" i="61"/>
  <c r="AM237" i="61"/>
  <c r="AL237" i="61"/>
  <c r="AK237" i="61"/>
  <c r="AJ237" i="61"/>
  <c r="AI237" i="61"/>
  <c r="AH237" i="61"/>
  <c r="AG237" i="61"/>
  <c r="AF237" i="61"/>
  <c r="AE237" i="61"/>
  <c r="AD237" i="61"/>
  <c r="AC237" i="61"/>
  <c r="AB237" i="61"/>
  <c r="AA237" i="61"/>
  <c r="Z237" i="61"/>
  <c r="Y237" i="61"/>
  <c r="X237" i="61"/>
  <c r="W237" i="61"/>
  <c r="V237" i="61"/>
  <c r="U237" i="61"/>
  <c r="T237" i="61"/>
  <c r="S237" i="61"/>
  <c r="R237" i="61"/>
  <c r="Q237" i="61"/>
  <c r="P237" i="61"/>
  <c r="O237" i="61"/>
  <c r="N237" i="61"/>
  <c r="M237" i="61"/>
  <c r="L237" i="61"/>
  <c r="K237" i="61"/>
  <c r="J237" i="61"/>
  <c r="I237" i="61"/>
  <c r="H237" i="61"/>
  <c r="G237" i="61"/>
  <c r="F237" i="61"/>
  <c r="E237" i="61"/>
  <c r="D237" i="61"/>
  <c r="C237" i="61"/>
  <c r="B237" i="61"/>
  <c r="BA236" i="61"/>
  <c r="AZ236" i="61"/>
  <c r="AY236" i="61"/>
  <c r="AX236" i="61"/>
  <c r="AW236" i="61"/>
  <c r="AV236" i="61"/>
  <c r="AU236" i="61"/>
  <c r="AT236" i="61"/>
  <c r="AS236" i="61"/>
  <c r="AR236" i="61"/>
  <c r="AQ236" i="61"/>
  <c r="AP236" i="61"/>
  <c r="AO236" i="61"/>
  <c r="AN236" i="61"/>
  <c r="AM236" i="61"/>
  <c r="AL236" i="61"/>
  <c r="AK236" i="61"/>
  <c r="AJ236" i="61"/>
  <c r="AI236" i="61"/>
  <c r="AH236" i="61"/>
  <c r="AG236" i="61"/>
  <c r="AF236" i="61"/>
  <c r="AE236" i="61"/>
  <c r="AD236" i="61"/>
  <c r="AC236" i="61"/>
  <c r="AB236" i="61"/>
  <c r="AA236" i="61"/>
  <c r="Z236" i="61"/>
  <c r="Y236" i="61"/>
  <c r="X236" i="61"/>
  <c r="W236" i="61"/>
  <c r="V236" i="61"/>
  <c r="U236" i="61"/>
  <c r="T236" i="61"/>
  <c r="S236" i="61"/>
  <c r="R236" i="61"/>
  <c r="Q236" i="61"/>
  <c r="P236" i="61"/>
  <c r="O236" i="61"/>
  <c r="N236" i="61"/>
  <c r="M236" i="61"/>
  <c r="L236" i="61"/>
  <c r="K236" i="61"/>
  <c r="J236" i="61"/>
  <c r="I236" i="61"/>
  <c r="H236" i="61"/>
  <c r="G236" i="61"/>
  <c r="F236" i="61"/>
  <c r="E236" i="61"/>
  <c r="D236" i="61"/>
  <c r="C236" i="61"/>
  <c r="B236" i="61"/>
  <c r="BA235" i="61"/>
  <c r="AZ235" i="61"/>
  <c r="AY235" i="61"/>
  <c r="AX235" i="61"/>
  <c r="AW235" i="61"/>
  <c r="AV235" i="61"/>
  <c r="AU235" i="61"/>
  <c r="AT235" i="61"/>
  <c r="AS235" i="61"/>
  <c r="AR235" i="61"/>
  <c r="AQ235" i="61"/>
  <c r="AP235" i="61"/>
  <c r="AO235" i="61"/>
  <c r="AN235" i="61"/>
  <c r="AM235" i="61"/>
  <c r="AL235" i="61"/>
  <c r="AK235" i="61"/>
  <c r="AJ235" i="61"/>
  <c r="AI235" i="61"/>
  <c r="AH235" i="61"/>
  <c r="AG235" i="61"/>
  <c r="AF235" i="61"/>
  <c r="AE235" i="61"/>
  <c r="AD235" i="61"/>
  <c r="AC235" i="61"/>
  <c r="AB235" i="61"/>
  <c r="AA235" i="61"/>
  <c r="Z235" i="61"/>
  <c r="Y235" i="61"/>
  <c r="X235" i="61"/>
  <c r="W235" i="61"/>
  <c r="V235" i="61"/>
  <c r="U235" i="61"/>
  <c r="T235" i="61"/>
  <c r="S235" i="61"/>
  <c r="R235" i="61"/>
  <c r="Q235" i="61"/>
  <c r="P235" i="61"/>
  <c r="O235" i="61"/>
  <c r="N235" i="61"/>
  <c r="M235" i="61"/>
  <c r="L235" i="61"/>
  <c r="K235" i="61"/>
  <c r="J235" i="61"/>
  <c r="I235" i="61"/>
  <c r="H235" i="61"/>
  <c r="G235" i="61"/>
  <c r="F235" i="61"/>
  <c r="E235" i="61"/>
  <c r="D235" i="61"/>
  <c r="C235" i="61"/>
  <c r="B235" i="61"/>
  <c r="BA234" i="61"/>
  <c r="AZ234" i="61"/>
  <c r="AY234" i="61"/>
  <c r="AX234" i="61"/>
  <c r="AW234" i="61"/>
  <c r="AV234" i="61"/>
  <c r="AU234" i="61"/>
  <c r="AT234" i="61"/>
  <c r="AS234" i="61"/>
  <c r="AR234" i="61"/>
  <c r="AQ234" i="61"/>
  <c r="AP234" i="61"/>
  <c r="AO234" i="61"/>
  <c r="AN234" i="61"/>
  <c r="AM234" i="61"/>
  <c r="AL234" i="61"/>
  <c r="AK234" i="61"/>
  <c r="AJ234" i="61"/>
  <c r="AI234" i="61"/>
  <c r="AH234" i="61"/>
  <c r="AG234" i="61"/>
  <c r="AF234" i="61"/>
  <c r="AE234" i="61"/>
  <c r="AD234" i="61"/>
  <c r="AC234" i="61"/>
  <c r="AB234" i="61"/>
  <c r="AA234" i="61"/>
  <c r="Z234" i="61"/>
  <c r="Y234" i="61"/>
  <c r="X234" i="61"/>
  <c r="W234" i="61"/>
  <c r="V234" i="61"/>
  <c r="U234" i="61"/>
  <c r="T234" i="61"/>
  <c r="S234" i="61"/>
  <c r="R234" i="61"/>
  <c r="Q234" i="61"/>
  <c r="P234" i="61"/>
  <c r="O234" i="61"/>
  <c r="N234" i="61"/>
  <c r="M234" i="61"/>
  <c r="L234" i="61"/>
  <c r="K234" i="61"/>
  <c r="J234" i="61"/>
  <c r="I234" i="61"/>
  <c r="H234" i="61"/>
  <c r="G234" i="61"/>
  <c r="F234" i="61"/>
  <c r="E234" i="61"/>
  <c r="D234" i="61"/>
  <c r="C234" i="61"/>
  <c r="B234" i="61"/>
  <c r="BA233" i="61"/>
  <c r="AZ233" i="61"/>
  <c r="AY233" i="61"/>
  <c r="AX233" i="61"/>
  <c r="AW233" i="61"/>
  <c r="AV233" i="61"/>
  <c r="AU233" i="61"/>
  <c r="AT233" i="61"/>
  <c r="AS233" i="61"/>
  <c r="AR233" i="61"/>
  <c r="AQ233" i="61"/>
  <c r="AP233" i="61"/>
  <c r="AO233" i="61"/>
  <c r="AN233" i="61"/>
  <c r="AM233" i="61"/>
  <c r="AL233" i="61"/>
  <c r="AK233" i="61"/>
  <c r="AJ233" i="61"/>
  <c r="AI233" i="61"/>
  <c r="AH233" i="61"/>
  <c r="AG233" i="61"/>
  <c r="AF233" i="61"/>
  <c r="AE233" i="61"/>
  <c r="AD233" i="61"/>
  <c r="AC233" i="61"/>
  <c r="AB233" i="61"/>
  <c r="AA233" i="61"/>
  <c r="Z233" i="61"/>
  <c r="Y233" i="61"/>
  <c r="X233" i="61"/>
  <c r="W233" i="61"/>
  <c r="V233" i="61"/>
  <c r="U233" i="61"/>
  <c r="T233" i="61"/>
  <c r="S233" i="61"/>
  <c r="R233" i="61"/>
  <c r="Q233" i="61"/>
  <c r="P233" i="61"/>
  <c r="O233" i="61"/>
  <c r="N233" i="61"/>
  <c r="M233" i="61"/>
  <c r="L233" i="61"/>
  <c r="K233" i="61"/>
  <c r="J233" i="61"/>
  <c r="I233" i="61"/>
  <c r="H233" i="61"/>
  <c r="G233" i="61"/>
  <c r="F233" i="61"/>
  <c r="E233" i="61"/>
  <c r="D233" i="61"/>
  <c r="C233" i="61"/>
  <c r="B233" i="61"/>
  <c r="BA232" i="61"/>
  <c r="AZ232" i="61"/>
  <c r="AY232" i="61"/>
  <c r="AX232" i="61"/>
  <c r="AW232" i="61"/>
  <c r="AV232" i="61"/>
  <c r="AU232" i="61"/>
  <c r="AT232" i="61"/>
  <c r="AS232" i="61"/>
  <c r="AR232" i="61"/>
  <c r="AQ232" i="61"/>
  <c r="AP232" i="61"/>
  <c r="AO232" i="61"/>
  <c r="AN232" i="61"/>
  <c r="AM232" i="61"/>
  <c r="AL232" i="61"/>
  <c r="AK232" i="61"/>
  <c r="AJ232" i="61"/>
  <c r="AI232" i="61"/>
  <c r="AH232" i="61"/>
  <c r="AG232" i="61"/>
  <c r="AF232" i="61"/>
  <c r="AE232" i="61"/>
  <c r="AD232" i="61"/>
  <c r="AC232" i="61"/>
  <c r="AB232" i="61"/>
  <c r="AA232" i="61"/>
  <c r="Z232" i="61"/>
  <c r="Y232" i="61"/>
  <c r="X232" i="61"/>
  <c r="W232" i="61"/>
  <c r="V232" i="61"/>
  <c r="U232" i="61"/>
  <c r="T232" i="61"/>
  <c r="S232" i="61"/>
  <c r="R232" i="61"/>
  <c r="Q232" i="61"/>
  <c r="P232" i="61"/>
  <c r="O232" i="61"/>
  <c r="N232" i="61"/>
  <c r="M232" i="61"/>
  <c r="L232" i="61"/>
  <c r="K232" i="61"/>
  <c r="J232" i="61"/>
  <c r="I232" i="61"/>
  <c r="H232" i="61"/>
  <c r="G232" i="61"/>
  <c r="F232" i="61"/>
  <c r="E232" i="61"/>
  <c r="D232" i="61"/>
  <c r="C232" i="61"/>
  <c r="B232" i="61"/>
  <c r="BA231" i="61"/>
  <c r="AZ231" i="61"/>
  <c r="AY231" i="61"/>
  <c r="AX231" i="61"/>
  <c r="AW231" i="61"/>
  <c r="AV231" i="61"/>
  <c r="AU231" i="61"/>
  <c r="AT231" i="61"/>
  <c r="AS231" i="61"/>
  <c r="AR231" i="61"/>
  <c r="AQ231" i="61"/>
  <c r="AP231" i="61"/>
  <c r="AO231" i="61"/>
  <c r="AN231" i="61"/>
  <c r="AM231" i="61"/>
  <c r="AL231" i="61"/>
  <c r="AK231" i="61"/>
  <c r="AJ231" i="61"/>
  <c r="AI231" i="61"/>
  <c r="AH231" i="61"/>
  <c r="AG231" i="61"/>
  <c r="AF231" i="61"/>
  <c r="AE231" i="61"/>
  <c r="AD231" i="61"/>
  <c r="AC231" i="61"/>
  <c r="AB231" i="61"/>
  <c r="AA231" i="61"/>
  <c r="Z231" i="61"/>
  <c r="Y231" i="61"/>
  <c r="X231" i="61"/>
  <c r="W231" i="61"/>
  <c r="V231" i="61"/>
  <c r="U231" i="61"/>
  <c r="T231" i="61"/>
  <c r="S231" i="61"/>
  <c r="R231" i="61"/>
  <c r="Q231" i="61"/>
  <c r="P231" i="61"/>
  <c r="O231" i="61"/>
  <c r="N231" i="61"/>
  <c r="M231" i="61"/>
  <c r="L231" i="61"/>
  <c r="K231" i="61"/>
  <c r="J231" i="61"/>
  <c r="I231" i="61"/>
  <c r="H231" i="61"/>
  <c r="G231" i="61"/>
  <c r="F231" i="61"/>
  <c r="E231" i="61"/>
  <c r="D231" i="61"/>
  <c r="C231" i="61"/>
  <c r="B231" i="61"/>
  <c r="BA230" i="61"/>
  <c r="AZ230" i="61"/>
  <c r="AY230" i="61"/>
  <c r="AX230" i="61"/>
  <c r="AW230" i="61"/>
  <c r="AV230" i="61"/>
  <c r="AU230" i="61"/>
  <c r="AT230" i="61"/>
  <c r="AS230" i="61"/>
  <c r="AR230" i="61"/>
  <c r="AQ230" i="61"/>
  <c r="AP230" i="61"/>
  <c r="AO230" i="61"/>
  <c r="AN230" i="61"/>
  <c r="AM230" i="61"/>
  <c r="AL230" i="61"/>
  <c r="AK230" i="61"/>
  <c r="AJ230" i="61"/>
  <c r="AI230" i="61"/>
  <c r="AH230" i="61"/>
  <c r="AG230" i="61"/>
  <c r="AF230" i="61"/>
  <c r="AE230" i="61"/>
  <c r="AD230" i="61"/>
  <c r="AC230" i="61"/>
  <c r="AB230" i="61"/>
  <c r="AA230" i="61"/>
  <c r="Z230" i="61"/>
  <c r="Y230" i="61"/>
  <c r="X230" i="61"/>
  <c r="W230" i="61"/>
  <c r="V230" i="61"/>
  <c r="U230" i="61"/>
  <c r="T230" i="61"/>
  <c r="S230" i="61"/>
  <c r="R230" i="61"/>
  <c r="Q230" i="61"/>
  <c r="P230" i="61"/>
  <c r="O230" i="61"/>
  <c r="N230" i="61"/>
  <c r="M230" i="61"/>
  <c r="L230" i="61"/>
  <c r="K230" i="61"/>
  <c r="J230" i="61"/>
  <c r="I230" i="61"/>
  <c r="H230" i="61"/>
  <c r="G230" i="61"/>
  <c r="F230" i="61"/>
  <c r="E230" i="61"/>
  <c r="D230" i="61"/>
  <c r="C230" i="61"/>
  <c r="B230" i="61"/>
  <c r="BA229" i="61"/>
  <c r="AZ229" i="61"/>
  <c r="AY229" i="61"/>
  <c r="AX229" i="61"/>
  <c r="AW229" i="61"/>
  <c r="AV229" i="61"/>
  <c r="AU229" i="61"/>
  <c r="AT229" i="61"/>
  <c r="AS229" i="61"/>
  <c r="AR229" i="61"/>
  <c r="AQ229" i="61"/>
  <c r="AP229" i="61"/>
  <c r="AO229" i="61"/>
  <c r="AN229" i="61"/>
  <c r="AM229" i="61"/>
  <c r="AL229" i="61"/>
  <c r="AK229" i="61"/>
  <c r="AJ229" i="61"/>
  <c r="AI229" i="61"/>
  <c r="AH229" i="61"/>
  <c r="AG229" i="61"/>
  <c r="AF229" i="61"/>
  <c r="AE229" i="61"/>
  <c r="AD229" i="61"/>
  <c r="AC229" i="61"/>
  <c r="AB229" i="61"/>
  <c r="AA229" i="61"/>
  <c r="Z229" i="61"/>
  <c r="Y229" i="61"/>
  <c r="X229" i="61"/>
  <c r="W229" i="61"/>
  <c r="V229" i="61"/>
  <c r="U229" i="61"/>
  <c r="T229" i="61"/>
  <c r="S229" i="61"/>
  <c r="R229" i="61"/>
  <c r="Q229" i="61"/>
  <c r="P229" i="61"/>
  <c r="O229" i="61"/>
  <c r="N229" i="61"/>
  <c r="M229" i="61"/>
  <c r="L229" i="61"/>
  <c r="K229" i="61"/>
  <c r="J229" i="61"/>
  <c r="I229" i="61"/>
  <c r="H229" i="61"/>
  <c r="G229" i="61"/>
  <c r="F229" i="61"/>
  <c r="E229" i="61"/>
  <c r="D229" i="61"/>
  <c r="C229" i="61"/>
  <c r="B229" i="61"/>
  <c r="BA228" i="61"/>
  <c r="AZ228" i="61"/>
  <c r="AY228" i="61"/>
  <c r="AX228" i="61"/>
  <c r="AW228" i="61"/>
  <c r="AV228" i="61"/>
  <c r="AU228" i="61"/>
  <c r="AT228" i="61"/>
  <c r="AS228" i="61"/>
  <c r="AR228" i="61"/>
  <c r="AQ228" i="61"/>
  <c r="AP228" i="61"/>
  <c r="AO228" i="61"/>
  <c r="AN228" i="61"/>
  <c r="AM228" i="61"/>
  <c r="AL228" i="61"/>
  <c r="AK228" i="61"/>
  <c r="AJ228" i="61"/>
  <c r="AI228" i="61"/>
  <c r="AH228" i="61"/>
  <c r="AG228" i="61"/>
  <c r="AF228" i="61"/>
  <c r="AE228" i="61"/>
  <c r="AD228" i="61"/>
  <c r="AC228" i="61"/>
  <c r="AB228" i="61"/>
  <c r="AA228" i="61"/>
  <c r="Z228" i="61"/>
  <c r="Y228" i="61"/>
  <c r="X228" i="61"/>
  <c r="W228" i="61"/>
  <c r="V228" i="61"/>
  <c r="U228" i="61"/>
  <c r="T228" i="61"/>
  <c r="S228" i="61"/>
  <c r="R228" i="61"/>
  <c r="Q228" i="61"/>
  <c r="P228" i="61"/>
  <c r="O228" i="61"/>
  <c r="N228" i="61"/>
  <c r="M228" i="61"/>
  <c r="L228" i="61"/>
  <c r="K228" i="61"/>
  <c r="J228" i="61"/>
  <c r="I228" i="61"/>
  <c r="H228" i="61"/>
  <c r="G228" i="61"/>
  <c r="F228" i="61"/>
  <c r="E228" i="61"/>
  <c r="D228" i="61"/>
  <c r="C228" i="61"/>
  <c r="B228" i="61"/>
  <c r="BA227" i="61"/>
  <c r="AZ227" i="61"/>
  <c r="AY227" i="61"/>
  <c r="AX227" i="61"/>
  <c r="AW227" i="61"/>
  <c r="AV227" i="61"/>
  <c r="AU227" i="61"/>
  <c r="AT227" i="61"/>
  <c r="AS227" i="61"/>
  <c r="AR227" i="61"/>
  <c r="AQ227" i="61"/>
  <c r="AP227" i="61"/>
  <c r="AO227" i="61"/>
  <c r="AN227" i="61"/>
  <c r="AM227" i="61"/>
  <c r="AL227" i="61"/>
  <c r="AK227" i="61"/>
  <c r="AJ227" i="61"/>
  <c r="AI227" i="61"/>
  <c r="AH227" i="61"/>
  <c r="AG227" i="61"/>
  <c r="AF227" i="61"/>
  <c r="AE227" i="61"/>
  <c r="AD227" i="61"/>
  <c r="AC227" i="61"/>
  <c r="AB227" i="61"/>
  <c r="AA227" i="61"/>
  <c r="Z227" i="61"/>
  <c r="Y227" i="61"/>
  <c r="X227" i="61"/>
  <c r="W227" i="61"/>
  <c r="V227" i="61"/>
  <c r="U227" i="61"/>
  <c r="T227" i="61"/>
  <c r="S227" i="61"/>
  <c r="R227" i="61"/>
  <c r="Q227" i="61"/>
  <c r="P227" i="61"/>
  <c r="O227" i="61"/>
  <c r="N227" i="61"/>
  <c r="M227" i="61"/>
  <c r="L227" i="61"/>
  <c r="K227" i="61"/>
  <c r="J227" i="61"/>
  <c r="I227" i="61"/>
  <c r="H227" i="61"/>
  <c r="G227" i="61"/>
  <c r="F227" i="61"/>
  <c r="E227" i="61"/>
  <c r="D227" i="61"/>
  <c r="C227" i="61"/>
  <c r="B227" i="61"/>
  <c r="BA226" i="61"/>
  <c r="AZ226" i="61"/>
  <c r="AY226" i="61"/>
  <c r="AX226" i="61"/>
  <c r="AW226" i="61"/>
  <c r="AV226" i="61"/>
  <c r="AU226" i="61"/>
  <c r="AT226" i="61"/>
  <c r="AS226" i="61"/>
  <c r="AR226" i="61"/>
  <c r="AQ226" i="61"/>
  <c r="AP226" i="61"/>
  <c r="AO226" i="61"/>
  <c r="AN226" i="61"/>
  <c r="AM226" i="61"/>
  <c r="AL226" i="61"/>
  <c r="AK226" i="61"/>
  <c r="AJ226" i="61"/>
  <c r="AI226" i="61"/>
  <c r="AH226" i="61"/>
  <c r="AG226" i="61"/>
  <c r="AF226" i="61"/>
  <c r="AE226" i="61"/>
  <c r="AD226" i="61"/>
  <c r="AC226" i="61"/>
  <c r="AB226" i="61"/>
  <c r="AA226" i="61"/>
  <c r="Z226" i="61"/>
  <c r="Y226" i="61"/>
  <c r="X226" i="61"/>
  <c r="W226" i="61"/>
  <c r="V226" i="61"/>
  <c r="U226" i="61"/>
  <c r="T226" i="61"/>
  <c r="S226" i="61"/>
  <c r="R226" i="61"/>
  <c r="Q226" i="61"/>
  <c r="P226" i="61"/>
  <c r="O226" i="61"/>
  <c r="N226" i="61"/>
  <c r="M226" i="61"/>
  <c r="L226" i="61"/>
  <c r="K226" i="61"/>
  <c r="J226" i="61"/>
  <c r="I226" i="61"/>
  <c r="H226" i="61"/>
  <c r="G226" i="61"/>
  <c r="F226" i="61"/>
  <c r="E226" i="61"/>
  <c r="D226" i="61"/>
  <c r="C226" i="61"/>
  <c r="B226" i="61"/>
  <c r="BA225" i="61"/>
  <c r="AZ225" i="61"/>
  <c r="AY225" i="61"/>
  <c r="AX225" i="61"/>
  <c r="AW225" i="61"/>
  <c r="AV225" i="61"/>
  <c r="AU225" i="61"/>
  <c r="AT225" i="61"/>
  <c r="AS225" i="61"/>
  <c r="AR225" i="61"/>
  <c r="AQ225" i="61"/>
  <c r="AP225" i="61"/>
  <c r="AO225" i="61"/>
  <c r="AN225" i="61"/>
  <c r="AM225" i="61"/>
  <c r="AL225" i="61"/>
  <c r="AK225" i="61"/>
  <c r="AJ225" i="61"/>
  <c r="AI225" i="61"/>
  <c r="AH225" i="61"/>
  <c r="AG225" i="61"/>
  <c r="AF225" i="61"/>
  <c r="AE225" i="61"/>
  <c r="AD225" i="61"/>
  <c r="AC225" i="61"/>
  <c r="AB225" i="61"/>
  <c r="AA225" i="61"/>
  <c r="Z225" i="61"/>
  <c r="Y225" i="61"/>
  <c r="X225" i="61"/>
  <c r="W225" i="61"/>
  <c r="V225" i="61"/>
  <c r="U225" i="61"/>
  <c r="T225" i="61"/>
  <c r="S225" i="61"/>
  <c r="R225" i="61"/>
  <c r="Q225" i="61"/>
  <c r="P225" i="61"/>
  <c r="O225" i="61"/>
  <c r="N225" i="61"/>
  <c r="M225" i="61"/>
  <c r="L225" i="61"/>
  <c r="K225" i="61"/>
  <c r="J225" i="61"/>
  <c r="I225" i="61"/>
  <c r="H225" i="61"/>
  <c r="G225" i="61"/>
  <c r="F225" i="61"/>
  <c r="E225" i="61"/>
  <c r="D225" i="61"/>
  <c r="C225" i="61"/>
  <c r="B225" i="61"/>
  <c r="BA224" i="61"/>
  <c r="AZ224" i="61"/>
  <c r="AY224" i="61"/>
  <c r="AX224" i="61"/>
  <c r="AW224" i="61"/>
  <c r="AV224" i="61"/>
  <c r="AU224" i="61"/>
  <c r="AT224" i="61"/>
  <c r="AS224" i="61"/>
  <c r="AR224" i="61"/>
  <c r="AQ224" i="61"/>
  <c r="AP224" i="61"/>
  <c r="AO224" i="61"/>
  <c r="AN224" i="61"/>
  <c r="AM224" i="61"/>
  <c r="AL224" i="61"/>
  <c r="AK224" i="61"/>
  <c r="AJ224" i="61"/>
  <c r="AI224" i="61"/>
  <c r="AH224" i="61"/>
  <c r="AG224" i="61"/>
  <c r="AF224" i="61"/>
  <c r="AE224" i="61"/>
  <c r="AD224" i="61"/>
  <c r="AC224" i="61"/>
  <c r="AB224" i="61"/>
  <c r="AA224" i="61"/>
  <c r="Z224" i="61"/>
  <c r="Y224" i="61"/>
  <c r="X224" i="61"/>
  <c r="W224" i="61"/>
  <c r="V224" i="61"/>
  <c r="U224" i="61"/>
  <c r="T224" i="61"/>
  <c r="S224" i="61"/>
  <c r="R224" i="61"/>
  <c r="Q224" i="61"/>
  <c r="P224" i="61"/>
  <c r="O224" i="61"/>
  <c r="N224" i="61"/>
  <c r="M224" i="61"/>
  <c r="L224" i="61"/>
  <c r="K224" i="61"/>
  <c r="J224" i="61"/>
  <c r="I224" i="61"/>
  <c r="H224" i="61"/>
  <c r="G224" i="61"/>
  <c r="F224" i="61"/>
  <c r="E224" i="61"/>
  <c r="D224" i="61"/>
  <c r="C224" i="61"/>
  <c r="B224" i="61"/>
  <c r="BA223" i="61"/>
  <c r="AZ223" i="61"/>
  <c r="AY223" i="61"/>
  <c r="AX223" i="61"/>
  <c r="AW223" i="61"/>
  <c r="AV223" i="61"/>
  <c r="AU223" i="61"/>
  <c r="AT223" i="61"/>
  <c r="AS223" i="61"/>
  <c r="AR223" i="61"/>
  <c r="AQ223" i="61"/>
  <c r="AP223" i="61"/>
  <c r="AO223" i="61"/>
  <c r="AN223" i="61"/>
  <c r="AM223" i="61"/>
  <c r="AL223" i="61"/>
  <c r="AK223" i="61"/>
  <c r="AJ223" i="61"/>
  <c r="AI223" i="61"/>
  <c r="AH223" i="61"/>
  <c r="AG223" i="61"/>
  <c r="AF223" i="61"/>
  <c r="AE223" i="61"/>
  <c r="AD223" i="61"/>
  <c r="AC223" i="61"/>
  <c r="AB223" i="61"/>
  <c r="AA223" i="61"/>
  <c r="Z223" i="61"/>
  <c r="Y223" i="61"/>
  <c r="X223" i="61"/>
  <c r="W223" i="61"/>
  <c r="V223" i="61"/>
  <c r="U223" i="61"/>
  <c r="T223" i="61"/>
  <c r="S223" i="61"/>
  <c r="R223" i="61"/>
  <c r="Q223" i="61"/>
  <c r="P223" i="61"/>
  <c r="O223" i="61"/>
  <c r="N223" i="61"/>
  <c r="M223" i="61"/>
  <c r="L223" i="61"/>
  <c r="K223" i="61"/>
  <c r="J223" i="61"/>
  <c r="I223" i="61"/>
  <c r="H223" i="61"/>
  <c r="G223" i="61"/>
  <c r="F223" i="61"/>
  <c r="E223" i="61"/>
  <c r="D223" i="61"/>
  <c r="C223" i="61"/>
  <c r="B223" i="61"/>
  <c r="BA222" i="61"/>
  <c r="AZ222" i="61"/>
  <c r="AY222" i="61"/>
  <c r="AX222" i="61"/>
  <c r="AW222" i="61"/>
  <c r="AV222" i="61"/>
  <c r="AU222" i="61"/>
  <c r="AT222" i="61"/>
  <c r="AS222" i="61"/>
  <c r="AR222" i="61"/>
  <c r="AQ222" i="61"/>
  <c r="AP222" i="61"/>
  <c r="AO222" i="61"/>
  <c r="AN222" i="61"/>
  <c r="AM222" i="61"/>
  <c r="AL222" i="61"/>
  <c r="AK222" i="61"/>
  <c r="AJ222" i="61"/>
  <c r="AI222" i="61"/>
  <c r="AH222" i="61"/>
  <c r="AG222" i="61"/>
  <c r="AF222" i="61"/>
  <c r="AE222" i="61"/>
  <c r="AD222" i="61"/>
  <c r="AC222" i="61"/>
  <c r="AB222" i="61"/>
  <c r="AA222" i="61"/>
  <c r="Z222" i="61"/>
  <c r="Y222" i="61"/>
  <c r="X222" i="61"/>
  <c r="W222" i="61"/>
  <c r="V222" i="61"/>
  <c r="U222" i="61"/>
  <c r="T222" i="61"/>
  <c r="S222" i="61"/>
  <c r="R222" i="61"/>
  <c r="Q222" i="61"/>
  <c r="P222" i="61"/>
  <c r="O222" i="61"/>
  <c r="N222" i="61"/>
  <c r="M222" i="61"/>
  <c r="L222" i="61"/>
  <c r="K222" i="61"/>
  <c r="J222" i="61"/>
  <c r="I222" i="61"/>
  <c r="H222" i="61"/>
  <c r="G222" i="61"/>
  <c r="F222" i="61"/>
  <c r="E222" i="61"/>
  <c r="D222" i="61"/>
  <c r="C222" i="61"/>
  <c r="B222" i="61"/>
  <c r="BA221" i="61"/>
  <c r="AZ221" i="61"/>
  <c r="AY221" i="61"/>
  <c r="AX221" i="61"/>
  <c r="AW221" i="61"/>
  <c r="AV221" i="61"/>
  <c r="AU221" i="61"/>
  <c r="AT221" i="61"/>
  <c r="AS221" i="61"/>
  <c r="AR221" i="61"/>
  <c r="AQ221" i="61"/>
  <c r="AP221" i="61"/>
  <c r="AO221" i="61"/>
  <c r="AN221" i="61"/>
  <c r="AM221" i="61"/>
  <c r="AL221" i="61"/>
  <c r="AK221" i="61"/>
  <c r="AJ221" i="61"/>
  <c r="AI221" i="61"/>
  <c r="AH221" i="61"/>
  <c r="AG221" i="61"/>
  <c r="AF221" i="61"/>
  <c r="AE221" i="61"/>
  <c r="AD221" i="61"/>
  <c r="AC221" i="61"/>
  <c r="AB221" i="61"/>
  <c r="AA221" i="61"/>
  <c r="Z221" i="61"/>
  <c r="Y221" i="61"/>
  <c r="X221" i="61"/>
  <c r="W221" i="61"/>
  <c r="V221" i="61"/>
  <c r="U221" i="61"/>
  <c r="T221" i="61"/>
  <c r="S221" i="61"/>
  <c r="R221" i="61"/>
  <c r="Q221" i="61"/>
  <c r="P221" i="61"/>
  <c r="O221" i="61"/>
  <c r="N221" i="61"/>
  <c r="M221" i="61"/>
  <c r="L221" i="61"/>
  <c r="K221" i="61"/>
  <c r="J221" i="61"/>
  <c r="I221" i="61"/>
  <c r="H221" i="61"/>
  <c r="G221" i="61"/>
  <c r="F221" i="61"/>
  <c r="E221" i="61"/>
  <c r="D221" i="61"/>
  <c r="C221" i="61"/>
  <c r="B221" i="61"/>
  <c r="BA220" i="61"/>
  <c r="AZ220" i="61"/>
  <c r="AY220" i="61"/>
  <c r="AX220" i="61"/>
  <c r="AW220" i="61"/>
  <c r="AV220" i="61"/>
  <c r="AU220" i="61"/>
  <c r="AT220" i="61"/>
  <c r="AS220" i="61"/>
  <c r="AR220" i="61"/>
  <c r="AQ220" i="61"/>
  <c r="AP220" i="61"/>
  <c r="AO220" i="61"/>
  <c r="AN220" i="61"/>
  <c r="AM220" i="61"/>
  <c r="AL220" i="61"/>
  <c r="AK220" i="61"/>
  <c r="AJ220" i="61"/>
  <c r="AI220" i="61"/>
  <c r="AH220" i="61"/>
  <c r="AG220" i="61"/>
  <c r="AF220" i="61"/>
  <c r="AE220" i="61"/>
  <c r="AD220" i="61"/>
  <c r="AC220" i="61"/>
  <c r="AB220" i="61"/>
  <c r="AA220" i="61"/>
  <c r="Z220" i="61"/>
  <c r="Y220" i="61"/>
  <c r="X220" i="61"/>
  <c r="W220" i="61"/>
  <c r="V220" i="61"/>
  <c r="U220" i="61"/>
  <c r="T220" i="61"/>
  <c r="S220" i="61"/>
  <c r="R220" i="61"/>
  <c r="Q220" i="61"/>
  <c r="P220" i="61"/>
  <c r="O220" i="61"/>
  <c r="N220" i="61"/>
  <c r="M220" i="61"/>
  <c r="L220" i="61"/>
  <c r="K220" i="61"/>
  <c r="J220" i="61"/>
  <c r="I220" i="61"/>
  <c r="H220" i="61"/>
  <c r="G220" i="61"/>
  <c r="F220" i="61"/>
  <c r="E220" i="61"/>
  <c r="D220" i="61"/>
  <c r="C220" i="61"/>
  <c r="B220" i="61"/>
  <c r="BA219" i="61"/>
  <c r="AZ219" i="61"/>
  <c r="AY219" i="61"/>
  <c r="AX219" i="61"/>
  <c r="AW219" i="61"/>
  <c r="AV219" i="61"/>
  <c r="AU219" i="61"/>
  <c r="AT219" i="61"/>
  <c r="AS219" i="61"/>
  <c r="AR219" i="61"/>
  <c r="AQ219" i="61"/>
  <c r="AP219" i="61"/>
  <c r="AO219" i="61"/>
  <c r="AN219" i="61"/>
  <c r="AM219" i="61"/>
  <c r="AL219" i="61"/>
  <c r="AK219" i="61"/>
  <c r="AJ219" i="61"/>
  <c r="AI219" i="61"/>
  <c r="AH219" i="61"/>
  <c r="AG219" i="61"/>
  <c r="AF219" i="61"/>
  <c r="AE219" i="61"/>
  <c r="AD219" i="61"/>
  <c r="AC219" i="61"/>
  <c r="AB219" i="61"/>
  <c r="AA219" i="61"/>
  <c r="Z219" i="61"/>
  <c r="Y219" i="61"/>
  <c r="X219" i="61"/>
  <c r="W219" i="61"/>
  <c r="V219" i="61"/>
  <c r="U219" i="61"/>
  <c r="T219" i="61"/>
  <c r="S219" i="61"/>
  <c r="R219" i="61"/>
  <c r="Q219" i="61"/>
  <c r="P219" i="61"/>
  <c r="O219" i="61"/>
  <c r="N219" i="61"/>
  <c r="M219" i="61"/>
  <c r="L219" i="61"/>
  <c r="K219" i="61"/>
  <c r="J219" i="61"/>
  <c r="I219" i="61"/>
  <c r="H219" i="61"/>
  <c r="G219" i="61"/>
  <c r="F219" i="61"/>
  <c r="E219" i="61"/>
  <c r="D219" i="61"/>
  <c r="C219" i="61"/>
  <c r="B219" i="61"/>
  <c r="BA218" i="61"/>
  <c r="AZ218" i="61"/>
  <c r="AY218" i="61"/>
  <c r="AX218" i="61"/>
  <c r="AW218" i="61"/>
  <c r="AV218" i="61"/>
  <c r="AU218" i="61"/>
  <c r="AT218" i="61"/>
  <c r="AS218" i="61"/>
  <c r="AR218" i="61"/>
  <c r="AQ218" i="61"/>
  <c r="AP218" i="61"/>
  <c r="AO218" i="61"/>
  <c r="AN218" i="61"/>
  <c r="AM218" i="61"/>
  <c r="AL218" i="61"/>
  <c r="AK218" i="61"/>
  <c r="AJ218" i="61"/>
  <c r="AI218" i="61"/>
  <c r="AH218" i="61"/>
  <c r="AG218" i="61"/>
  <c r="AF218" i="61"/>
  <c r="AE218" i="61"/>
  <c r="AD218" i="61"/>
  <c r="AC218" i="61"/>
  <c r="AB218" i="61"/>
  <c r="AA218" i="61"/>
  <c r="Z218" i="61"/>
  <c r="Y218" i="61"/>
  <c r="X218" i="61"/>
  <c r="W218" i="61"/>
  <c r="V218" i="61"/>
  <c r="U218" i="61"/>
  <c r="T218" i="61"/>
  <c r="S218" i="61"/>
  <c r="R218" i="61"/>
  <c r="Q218" i="61"/>
  <c r="P218" i="61"/>
  <c r="O218" i="61"/>
  <c r="N218" i="61"/>
  <c r="M218" i="61"/>
  <c r="L218" i="61"/>
  <c r="K218" i="61"/>
  <c r="J218" i="61"/>
  <c r="I218" i="61"/>
  <c r="H218" i="61"/>
  <c r="G218" i="61"/>
  <c r="F218" i="61"/>
  <c r="E218" i="61"/>
  <c r="D218" i="61"/>
  <c r="C218" i="61"/>
  <c r="B218" i="61"/>
  <c r="BA217" i="61"/>
  <c r="AZ217" i="61"/>
  <c r="AY217" i="61"/>
  <c r="AX217" i="61"/>
  <c r="AW217" i="61"/>
  <c r="AV217" i="61"/>
  <c r="AU217" i="61"/>
  <c r="AT217" i="61"/>
  <c r="AS217" i="61"/>
  <c r="AR217" i="61"/>
  <c r="AQ217" i="61"/>
  <c r="AP217" i="61"/>
  <c r="AO217" i="61"/>
  <c r="AN217" i="61"/>
  <c r="AM217" i="61"/>
  <c r="AL217" i="61"/>
  <c r="AK217" i="61"/>
  <c r="AJ217" i="61"/>
  <c r="AI217" i="61"/>
  <c r="AH217" i="61"/>
  <c r="AG217" i="61"/>
  <c r="AF217" i="61"/>
  <c r="AE217" i="61"/>
  <c r="AD217" i="61"/>
  <c r="AC217" i="61"/>
  <c r="AB217" i="61"/>
  <c r="AA217" i="61"/>
  <c r="Z217" i="61"/>
  <c r="Y217" i="61"/>
  <c r="X217" i="61"/>
  <c r="W217" i="61"/>
  <c r="V217" i="61"/>
  <c r="U217" i="61"/>
  <c r="T217" i="61"/>
  <c r="S217" i="61"/>
  <c r="R217" i="61"/>
  <c r="Q217" i="61"/>
  <c r="P217" i="61"/>
  <c r="O217" i="61"/>
  <c r="N217" i="61"/>
  <c r="M217" i="61"/>
  <c r="L217" i="61"/>
  <c r="K217" i="61"/>
  <c r="J217" i="61"/>
  <c r="I217" i="61"/>
  <c r="H217" i="61"/>
  <c r="G217" i="61"/>
  <c r="F217" i="61"/>
  <c r="E217" i="61"/>
  <c r="D217" i="61"/>
  <c r="C217" i="61"/>
  <c r="B217" i="61"/>
  <c r="BA216" i="61"/>
  <c r="AZ216" i="61"/>
  <c r="AY216" i="61"/>
  <c r="AX216" i="61"/>
  <c r="AW216" i="61"/>
  <c r="AV216" i="61"/>
  <c r="AU216" i="61"/>
  <c r="AT216" i="61"/>
  <c r="AS216" i="61"/>
  <c r="AR216" i="61"/>
  <c r="AQ216" i="61"/>
  <c r="AP216" i="61"/>
  <c r="AO216" i="61"/>
  <c r="AN216" i="61"/>
  <c r="AM216" i="61"/>
  <c r="AL216" i="61"/>
  <c r="AK216" i="61"/>
  <c r="AJ216" i="61"/>
  <c r="AI216" i="61"/>
  <c r="AH216" i="61"/>
  <c r="AG216" i="61"/>
  <c r="AF216" i="61"/>
  <c r="AE216" i="61"/>
  <c r="AD216" i="61"/>
  <c r="AC216" i="61"/>
  <c r="AB216" i="61"/>
  <c r="AA216" i="61"/>
  <c r="Z216" i="61"/>
  <c r="Y216" i="61"/>
  <c r="X216" i="61"/>
  <c r="W216" i="61"/>
  <c r="V216" i="61"/>
  <c r="U216" i="61"/>
  <c r="T216" i="61"/>
  <c r="S216" i="61"/>
  <c r="R216" i="61"/>
  <c r="Q216" i="61"/>
  <c r="P216" i="61"/>
  <c r="O216" i="61"/>
  <c r="N216" i="61"/>
  <c r="M216" i="61"/>
  <c r="L216" i="61"/>
  <c r="K216" i="61"/>
  <c r="J216" i="61"/>
  <c r="I216" i="61"/>
  <c r="H216" i="61"/>
  <c r="G216" i="61"/>
  <c r="F216" i="61"/>
  <c r="E216" i="61"/>
  <c r="D216" i="61"/>
  <c r="C216" i="61"/>
  <c r="B216" i="61"/>
  <c r="BA215" i="61"/>
  <c r="AZ215" i="61"/>
  <c r="AY215" i="61"/>
  <c r="AX215" i="61"/>
  <c r="AW215" i="61"/>
  <c r="AV215" i="61"/>
  <c r="AU215" i="61"/>
  <c r="AT215" i="61"/>
  <c r="AS215" i="61"/>
  <c r="AR215" i="61"/>
  <c r="AQ215" i="61"/>
  <c r="AP215" i="61"/>
  <c r="AO215" i="61"/>
  <c r="AN215" i="61"/>
  <c r="AM215" i="61"/>
  <c r="AL215" i="61"/>
  <c r="AK215" i="61"/>
  <c r="AJ215" i="61"/>
  <c r="AI215" i="61"/>
  <c r="AH215" i="61"/>
  <c r="AG215" i="61"/>
  <c r="AF215" i="61"/>
  <c r="AE215" i="61"/>
  <c r="AD215" i="61"/>
  <c r="AC215" i="61"/>
  <c r="AB215" i="61"/>
  <c r="AA215" i="61"/>
  <c r="Z215" i="61"/>
  <c r="Y215" i="61"/>
  <c r="X215" i="61"/>
  <c r="W215" i="61"/>
  <c r="V215" i="61"/>
  <c r="U215" i="61"/>
  <c r="T215" i="61"/>
  <c r="S215" i="61"/>
  <c r="R215" i="61"/>
  <c r="Q215" i="61"/>
  <c r="P215" i="61"/>
  <c r="O215" i="61"/>
  <c r="N215" i="61"/>
  <c r="M215" i="61"/>
  <c r="L215" i="61"/>
  <c r="K215" i="61"/>
  <c r="J215" i="61"/>
  <c r="I215" i="61"/>
  <c r="H215" i="61"/>
  <c r="G215" i="61"/>
  <c r="F215" i="61"/>
  <c r="E215" i="61"/>
  <c r="D215" i="61"/>
  <c r="C215" i="61"/>
  <c r="B215" i="61"/>
  <c r="BA214" i="61"/>
  <c r="AZ214" i="61"/>
  <c r="AY214" i="61"/>
  <c r="AX214" i="61"/>
  <c r="AW214" i="61"/>
  <c r="AV214" i="61"/>
  <c r="AU214" i="61"/>
  <c r="AT214" i="61"/>
  <c r="AS214" i="61"/>
  <c r="AR214" i="61"/>
  <c r="AQ214" i="61"/>
  <c r="AP214" i="61"/>
  <c r="AO214" i="61"/>
  <c r="AN214" i="61"/>
  <c r="AM214" i="61"/>
  <c r="AL214" i="61"/>
  <c r="AK214" i="61"/>
  <c r="AJ214" i="61"/>
  <c r="AI214" i="61"/>
  <c r="AH214" i="61"/>
  <c r="AG214" i="61"/>
  <c r="AF214" i="61"/>
  <c r="AE214" i="61"/>
  <c r="AD214" i="61"/>
  <c r="AC214" i="61"/>
  <c r="AB214" i="61"/>
  <c r="AA214" i="61"/>
  <c r="Z214" i="61"/>
  <c r="Y214" i="61"/>
  <c r="X214" i="61"/>
  <c r="W214" i="61"/>
  <c r="V214" i="61"/>
  <c r="U214" i="61"/>
  <c r="T214" i="61"/>
  <c r="S214" i="61"/>
  <c r="R214" i="61"/>
  <c r="Q214" i="61"/>
  <c r="P214" i="61"/>
  <c r="O214" i="61"/>
  <c r="N214" i="61"/>
  <c r="M214" i="61"/>
  <c r="L214" i="61"/>
  <c r="K214" i="61"/>
  <c r="J214" i="61"/>
  <c r="I214" i="61"/>
  <c r="H214" i="61"/>
  <c r="G214" i="61"/>
  <c r="F214" i="61"/>
  <c r="E214" i="61"/>
  <c r="D214" i="61"/>
  <c r="C214" i="61"/>
  <c r="B214" i="61"/>
  <c r="BA213" i="61"/>
  <c r="AZ213" i="61"/>
  <c r="AY213" i="61"/>
  <c r="AX213" i="61"/>
  <c r="AW213" i="61"/>
  <c r="AV213" i="61"/>
  <c r="AU213" i="61"/>
  <c r="AT213" i="61"/>
  <c r="AS213" i="61"/>
  <c r="AR213" i="61"/>
  <c r="AQ213" i="61"/>
  <c r="AP213" i="61"/>
  <c r="AO213" i="61"/>
  <c r="AN213" i="61"/>
  <c r="AM213" i="61"/>
  <c r="AL213" i="61"/>
  <c r="AK213" i="61"/>
  <c r="AJ213" i="61"/>
  <c r="AI213" i="61"/>
  <c r="AH213" i="61"/>
  <c r="AG213" i="61"/>
  <c r="AF213" i="61"/>
  <c r="AE213" i="61"/>
  <c r="AD213" i="61"/>
  <c r="AC213" i="61"/>
  <c r="AB213" i="61"/>
  <c r="AA213" i="61"/>
  <c r="Z213" i="61"/>
  <c r="Y213" i="61"/>
  <c r="X213" i="61"/>
  <c r="W213" i="61"/>
  <c r="V213" i="61"/>
  <c r="U213" i="61"/>
  <c r="T213" i="61"/>
  <c r="S213" i="61"/>
  <c r="R213" i="61"/>
  <c r="Q213" i="61"/>
  <c r="P213" i="61"/>
  <c r="O213" i="61"/>
  <c r="N213" i="61"/>
  <c r="M213" i="61"/>
  <c r="L213" i="61"/>
  <c r="K213" i="61"/>
  <c r="J213" i="61"/>
  <c r="I213" i="61"/>
  <c r="H213" i="61"/>
  <c r="G213" i="61"/>
  <c r="F213" i="61"/>
  <c r="E213" i="61"/>
  <c r="D213" i="61"/>
  <c r="C213" i="61"/>
  <c r="B213" i="61"/>
  <c r="BA212" i="61"/>
  <c r="AZ212" i="61"/>
  <c r="AY212" i="61"/>
  <c r="AX212" i="61"/>
  <c r="AW212" i="61"/>
  <c r="AV212" i="61"/>
  <c r="AU212" i="61"/>
  <c r="AT212" i="61"/>
  <c r="AS212" i="61"/>
  <c r="AR212" i="61"/>
  <c r="AQ212" i="61"/>
  <c r="AP212" i="61"/>
  <c r="AO212" i="61"/>
  <c r="AN212" i="61"/>
  <c r="AM212" i="61"/>
  <c r="AL212" i="61"/>
  <c r="AK212" i="61"/>
  <c r="AJ212" i="61"/>
  <c r="AI212" i="61"/>
  <c r="AH212" i="61"/>
  <c r="AG212" i="61"/>
  <c r="AF212" i="61"/>
  <c r="AE212" i="61"/>
  <c r="AD212" i="61"/>
  <c r="AC212" i="61"/>
  <c r="AB212" i="61"/>
  <c r="AA212" i="61"/>
  <c r="Z212" i="61"/>
  <c r="Y212" i="61"/>
  <c r="X212" i="61"/>
  <c r="W212" i="61"/>
  <c r="V212" i="61"/>
  <c r="U212" i="61"/>
  <c r="T212" i="61"/>
  <c r="S212" i="61"/>
  <c r="R212" i="61"/>
  <c r="Q212" i="61"/>
  <c r="P212" i="61"/>
  <c r="O212" i="61"/>
  <c r="N212" i="61"/>
  <c r="M212" i="61"/>
  <c r="L212" i="61"/>
  <c r="K212" i="61"/>
  <c r="J212" i="61"/>
  <c r="I212" i="61"/>
  <c r="H212" i="61"/>
  <c r="G212" i="61"/>
  <c r="F212" i="61"/>
  <c r="E212" i="61"/>
  <c r="D212" i="61"/>
  <c r="C212" i="61"/>
  <c r="B212" i="61"/>
  <c r="BA211" i="61"/>
  <c r="AZ211" i="61"/>
  <c r="AY211" i="61"/>
  <c r="AX211" i="61"/>
  <c r="AW211" i="61"/>
  <c r="AV211" i="61"/>
  <c r="AU211" i="61"/>
  <c r="AT211" i="61"/>
  <c r="AS211" i="61"/>
  <c r="AR211" i="61"/>
  <c r="AQ211" i="61"/>
  <c r="AP211" i="61"/>
  <c r="AO211" i="61"/>
  <c r="AN211" i="61"/>
  <c r="AM211" i="61"/>
  <c r="AL211" i="61"/>
  <c r="AK211" i="61"/>
  <c r="AJ211" i="61"/>
  <c r="AI211" i="61"/>
  <c r="AH211" i="61"/>
  <c r="AG211" i="61"/>
  <c r="AF211" i="61"/>
  <c r="AE211" i="61"/>
  <c r="AD211" i="61"/>
  <c r="AC211" i="61"/>
  <c r="AB211" i="61"/>
  <c r="AA211" i="61"/>
  <c r="Z211" i="61"/>
  <c r="Y211" i="61"/>
  <c r="X211" i="61"/>
  <c r="W211" i="61"/>
  <c r="V211" i="61"/>
  <c r="U211" i="61"/>
  <c r="T211" i="61"/>
  <c r="S211" i="61"/>
  <c r="R211" i="61"/>
  <c r="Q211" i="61"/>
  <c r="P211" i="61"/>
  <c r="O211" i="61"/>
  <c r="N211" i="61"/>
  <c r="M211" i="61"/>
  <c r="L211" i="61"/>
  <c r="K211" i="61"/>
  <c r="J211" i="61"/>
  <c r="I211" i="61"/>
  <c r="H211" i="61"/>
  <c r="G211" i="61"/>
  <c r="F211" i="61"/>
  <c r="E211" i="61"/>
  <c r="D211" i="61"/>
  <c r="C211" i="61"/>
  <c r="B211" i="61"/>
  <c r="BA210" i="61"/>
  <c r="AZ210" i="61"/>
  <c r="AY210" i="61"/>
  <c r="AX210" i="61"/>
  <c r="AW210" i="61"/>
  <c r="AV210" i="61"/>
  <c r="AU210" i="61"/>
  <c r="AT210" i="61"/>
  <c r="AS210" i="61"/>
  <c r="AR210" i="61"/>
  <c r="AQ210" i="61"/>
  <c r="AP210" i="61"/>
  <c r="AO210" i="61"/>
  <c r="AN210" i="61"/>
  <c r="AM210" i="61"/>
  <c r="AL210" i="61"/>
  <c r="AK210" i="61"/>
  <c r="AJ210" i="61"/>
  <c r="AI210" i="61"/>
  <c r="AH210" i="61"/>
  <c r="AG210" i="61"/>
  <c r="AF210" i="61"/>
  <c r="AE210" i="61"/>
  <c r="AD210" i="61"/>
  <c r="AC210" i="61"/>
  <c r="AB210" i="61"/>
  <c r="AA210" i="61"/>
  <c r="Z210" i="61"/>
  <c r="Y210" i="61"/>
  <c r="X210" i="61"/>
  <c r="W210" i="61"/>
  <c r="V210" i="61"/>
  <c r="U210" i="61"/>
  <c r="T210" i="61"/>
  <c r="S210" i="61"/>
  <c r="R210" i="61"/>
  <c r="Q210" i="61"/>
  <c r="P210" i="61"/>
  <c r="O210" i="61"/>
  <c r="N210" i="61"/>
  <c r="M210" i="61"/>
  <c r="L210" i="61"/>
  <c r="K210" i="61"/>
  <c r="J210" i="61"/>
  <c r="I210" i="61"/>
  <c r="H210" i="61"/>
  <c r="G210" i="61"/>
  <c r="F210" i="61"/>
  <c r="E210" i="61"/>
  <c r="D210" i="61"/>
  <c r="C210" i="61"/>
  <c r="B210" i="61"/>
  <c r="BA209" i="61"/>
  <c r="AZ209" i="61"/>
  <c r="AY209" i="61"/>
  <c r="AX209" i="61"/>
  <c r="AW209" i="61"/>
  <c r="AV209" i="61"/>
  <c r="AU209" i="61"/>
  <c r="AT209" i="61"/>
  <c r="AS209" i="61"/>
  <c r="AR209" i="61"/>
  <c r="AQ209" i="61"/>
  <c r="AP209" i="61"/>
  <c r="AO209" i="61"/>
  <c r="AN209" i="61"/>
  <c r="AM209" i="61"/>
  <c r="AL209" i="61"/>
  <c r="AK209" i="61"/>
  <c r="AJ209" i="61"/>
  <c r="AI209" i="61"/>
  <c r="AH209" i="61"/>
  <c r="AG209" i="61"/>
  <c r="AF209" i="61"/>
  <c r="AE209" i="61"/>
  <c r="AD209" i="61"/>
  <c r="AC209" i="61"/>
  <c r="AB209" i="61"/>
  <c r="AA209" i="61"/>
  <c r="Z209" i="61"/>
  <c r="Y209" i="61"/>
  <c r="X209" i="61"/>
  <c r="W209" i="61"/>
  <c r="V209" i="61"/>
  <c r="U209" i="61"/>
  <c r="T209" i="61"/>
  <c r="S209" i="61"/>
  <c r="R209" i="61"/>
  <c r="Q209" i="61"/>
  <c r="P209" i="61"/>
  <c r="O209" i="61"/>
  <c r="N209" i="61"/>
  <c r="M209" i="61"/>
  <c r="L209" i="61"/>
  <c r="K209" i="61"/>
  <c r="J209" i="61"/>
  <c r="I209" i="61"/>
  <c r="H209" i="61"/>
  <c r="G209" i="61"/>
  <c r="F209" i="61"/>
  <c r="E209" i="61"/>
  <c r="D209" i="61"/>
  <c r="C209" i="61"/>
  <c r="B209" i="61"/>
  <c r="BA208" i="61"/>
  <c r="AZ208" i="61"/>
  <c r="AY208" i="61"/>
  <c r="AX208" i="61"/>
  <c r="AW208" i="61"/>
  <c r="AV208" i="61"/>
  <c r="AU208" i="61"/>
  <c r="AT208" i="61"/>
  <c r="AS208" i="61"/>
  <c r="AR208" i="61"/>
  <c r="AQ208" i="61"/>
  <c r="AP208" i="61"/>
  <c r="AO208" i="61"/>
  <c r="AN208" i="61"/>
  <c r="AM208" i="61"/>
  <c r="AL208" i="61"/>
  <c r="AK208" i="61"/>
  <c r="AJ208" i="61"/>
  <c r="AI208" i="61"/>
  <c r="AH208" i="61"/>
  <c r="AG208" i="61"/>
  <c r="AF208" i="61"/>
  <c r="AE208" i="61"/>
  <c r="AD208" i="61"/>
  <c r="AC208" i="61"/>
  <c r="AB208" i="61"/>
  <c r="AA208" i="61"/>
  <c r="Z208" i="61"/>
  <c r="Y208" i="61"/>
  <c r="X208" i="61"/>
  <c r="W208" i="61"/>
  <c r="V208" i="61"/>
  <c r="U208" i="61"/>
  <c r="T208" i="61"/>
  <c r="S208" i="61"/>
  <c r="R208" i="61"/>
  <c r="Q208" i="61"/>
  <c r="P208" i="61"/>
  <c r="O208" i="61"/>
  <c r="N208" i="61"/>
  <c r="M208" i="61"/>
  <c r="L208" i="61"/>
  <c r="K208" i="61"/>
  <c r="J208" i="61"/>
  <c r="I208" i="61"/>
  <c r="H208" i="61"/>
  <c r="G208" i="61"/>
  <c r="F208" i="61"/>
  <c r="E208" i="61"/>
  <c r="D208" i="61"/>
  <c r="C208" i="61"/>
  <c r="B208" i="61"/>
  <c r="BA207" i="61"/>
  <c r="AZ207" i="61"/>
  <c r="AY207" i="61"/>
  <c r="AX207" i="61"/>
  <c r="AW207" i="61"/>
  <c r="AV207" i="61"/>
  <c r="AU207" i="61"/>
  <c r="AT207" i="61"/>
  <c r="AS207" i="61"/>
  <c r="AR207" i="61"/>
  <c r="AQ207" i="61"/>
  <c r="AP207" i="61"/>
  <c r="AO207" i="61"/>
  <c r="AN207" i="61"/>
  <c r="AM207" i="61"/>
  <c r="AL207" i="61"/>
  <c r="AK207" i="61"/>
  <c r="AJ207" i="61"/>
  <c r="AI207" i="61"/>
  <c r="AH207" i="61"/>
  <c r="AG207" i="61"/>
  <c r="AF207" i="61"/>
  <c r="AE207" i="61"/>
  <c r="AD207" i="61"/>
  <c r="AC207" i="61"/>
  <c r="AB207" i="61"/>
  <c r="AA207" i="61"/>
  <c r="Z207" i="61"/>
  <c r="Y207" i="61"/>
  <c r="X207" i="61"/>
  <c r="W207" i="61"/>
  <c r="V207" i="61"/>
  <c r="U207" i="61"/>
  <c r="T207" i="61"/>
  <c r="S207" i="61"/>
  <c r="R207" i="61"/>
  <c r="Q207" i="61"/>
  <c r="P207" i="61"/>
  <c r="O207" i="61"/>
  <c r="N207" i="61"/>
  <c r="M207" i="61"/>
  <c r="L207" i="61"/>
  <c r="K207" i="61"/>
  <c r="J207" i="61"/>
  <c r="I207" i="61"/>
  <c r="H207" i="61"/>
  <c r="G207" i="61"/>
  <c r="F207" i="61"/>
  <c r="E207" i="61"/>
  <c r="D207" i="61"/>
  <c r="C207" i="61"/>
  <c r="B207" i="61"/>
  <c r="BA206" i="61"/>
  <c r="AZ206" i="61"/>
  <c r="AY206" i="61"/>
  <c r="AX206" i="61"/>
  <c r="AW206" i="61"/>
  <c r="AV206" i="61"/>
  <c r="AU206" i="61"/>
  <c r="AT206" i="61"/>
  <c r="AS206" i="61"/>
  <c r="AR206" i="61"/>
  <c r="AQ206" i="61"/>
  <c r="AP206" i="61"/>
  <c r="AO206" i="61"/>
  <c r="AN206" i="61"/>
  <c r="AM206" i="61"/>
  <c r="AL206" i="61"/>
  <c r="AK206" i="61"/>
  <c r="AJ206" i="61"/>
  <c r="AI206" i="61"/>
  <c r="AH206" i="61"/>
  <c r="AG206" i="61"/>
  <c r="AF206" i="61"/>
  <c r="AE206" i="61"/>
  <c r="AD206" i="61"/>
  <c r="AC206" i="61"/>
  <c r="AB206" i="61"/>
  <c r="AA206" i="61"/>
  <c r="Z206" i="61"/>
  <c r="Y206" i="61"/>
  <c r="X206" i="61"/>
  <c r="W206" i="61"/>
  <c r="V206" i="61"/>
  <c r="U206" i="61"/>
  <c r="T206" i="61"/>
  <c r="S206" i="61"/>
  <c r="R206" i="61"/>
  <c r="Q206" i="61"/>
  <c r="P206" i="61"/>
  <c r="O206" i="61"/>
  <c r="N206" i="61"/>
  <c r="M206" i="61"/>
  <c r="L206" i="61"/>
  <c r="K206" i="61"/>
  <c r="J206" i="61"/>
  <c r="I206" i="61"/>
  <c r="H206" i="61"/>
  <c r="G206" i="61"/>
  <c r="F206" i="61"/>
  <c r="E206" i="61"/>
  <c r="D206" i="61"/>
  <c r="C206" i="61"/>
  <c r="B206" i="61"/>
  <c r="BA205" i="61"/>
  <c r="AZ205" i="61"/>
  <c r="AY205" i="61"/>
  <c r="AX205" i="61"/>
  <c r="AW205" i="61"/>
  <c r="AV205" i="61"/>
  <c r="AU205" i="61"/>
  <c r="AT205" i="61"/>
  <c r="AS205" i="61"/>
  <c r="AR205" i="61"/>
  <c r="AQ205" i="61"/>
  <c r="AP205" i="61"/>
  <c r="AO205" i="61"/>
  <c r="AN205" i="61"/>
  <c r="AM205" i="61"/>
  <c r="AL205" i="61"/>
  <c r="AK205" i="61"/>
  <c r="AJ205" i="61"/>
  <c r="AI205" i="61"/>
  <c r="AH205" i="61"/>
  <c r="AG205" i="61"/>
  <c r="AF205" i="61"/>
  <c r="AE205" i="61"/>
  <c r="AD205" i="61"/>
  <c r="AC205" i="61"/>
  <c r="AB205" i="61"/>
  <c r="AA205" i="61"/>
  <c r="Z205" i="61"/>
  <c r="Y205" i="61"/>
  <c r="X205" i="61"/>
  <c r="W205" i="61"/>
  <c r="V205" i="61"/>
  <c r="U205" i="61"/>
  <c r="T205" i="61"/>
  <c r="S205" i="61"/>
  <c r="R205" i="61"/>
  <c r="Q205" i="61"/>
  <c r="P205" i="61"/>
  <c r="O205" i="61"/>
  <c r="N205" i="61"/>
  <c r="M205" i="61"/>
  <c r="L205" i="61"/>
  <c r="K205" i="61"/>
  <c r="J205" i="61"/>
  <c r="I205" i="61"/>
  <c r="H205" i="61"/>
  <c r="G205" i="61"/>
  <c r="F205" i="61"/>
  <c r="E205" i="61"/>
  <c r="D205" i="61"/>
  <c r="C205" i="61"/>
  <c r="B205" i="61"/>
  <c r="BA204" i="61"/>
  <c r="AZ204" i="61"/>
  <c r="AY204" i="61"/>
  <c r="AX204" i="61"/>
  <c r="AW204" i="61"/>
  <c r="AV204" i="61"/>
  <c r="AU204" i="61"/>
  <c r="AT204" i="61"/>
  <c r="AS204" i="61"/>
  <c r="AR204" i="61"/>
  <c r="AQ204" i="61"/>
  <c r="AP204" i="61"/>
  <c r="AO204" i="61"/>
  <c r="AN204" i="61"/>
  <c r="AM204" i="61"/>
  <c r="AL204" i="61"/>
  <c r="AK204" i="61"/>
  <c r="AJ204" i="61"/>
  <c r="AI204" i="61"/>
  <c r="AH204" i="61"/>
  <c r="AG204" i="61"/>
  <c r="AF204" i="61"/>
  <c r="AE204" i="61"/>
  <c r="AD204" i="61"/>
  <c r="AC204" i="61"/>
  <c r="AB204" i="61"/>
  <c r="AA204" i="61"/>
  <c r="Z204" i="61"/>
  <c r="Y204" i="61"/>
  <c r="X204" i="61"/>
  <c r="W204" i="61"/>
  <c r="V204" i="61"/>
  <c r="U204" i="61"/>
  <c r="T204" i="61"/>
  <c r="S204" i="61"/>
  <c r="R204" i="61"/>
  <c r="Q204" i="61"/>
  <c r="P204" i="61"/>
  <c r="O204" i="61"/>
  <c r="N204" i="61"/>
  <c r="M204" i="61"/>
  <c r="L204" i="61"/>
  <c r="K204" i="61"/>
  <c r="J204" i="61"/>
  <c r="I204" i="61"/>
  <c r="H204" i="61"/>
  <c r="G204" i="61"/>
  <c r="F204" i="61"/>
  <c r="E204" i="61"/>
  <c r="D204" i="61"/>
  <c r="C204" i="61"/>
  <c r="B204" i="61"/>
  <c r="BA203" i="61"/>
  <c r="AZ203" i="61"/>
  <c r="AY203" i="61"/>
  <c r="AX203" i="61"/>
  <c r="AW203" i="61"/>
  <c r="AV203" i="61"/>
  <c r="AU203" i="61"/>
  <c r="AT203" i="61"/>
  <c r="AS203" i="61"/>
  <c r="AR203" i="61"/>
  <c r="AQ203" i="61"/>
  <c r="AP203" i="61"/>
  <c r="AO203" i="61"/>
  <c r="AN203" i="61"/>
  <c r="AM203" i="61"/>
  <c r="AL203" i="61"/>
  <c r="AK203" i="61"/>
  <c r="AJ203" i="61"/>
  <c r="AI203" i="61"/>
  <c r="AH203" i="61"/>
  <c r="AG203" i="61"/>
  <c r="AF203" i="61"/>
  <c r="AE203" i="61"/>
  <c r="AD203" i="61"/>
  <c r="AC203" i="61"/>
  <c r="AB203" i="61"/>
  <c r="AA203" i="61"/>
  <c r="Z203" i="61"/>
  <c r="Y203" i="61"/>
  <c r="X203" i="61"/>
  <c r="W203" i="61"/>
  <c r="V203" i="61"/>
  <c r="U203" i="61"/>
  <c r="T203" i="61"/>
  <c r="S203" i="61"/>
  <c r="R203" i="61"/>
  <c r="Q203" i="61"/>
  <c r="P203" i="61"/>
  <c r="O203" i="61"/>
  <c r="N203" i="61"/>
  <c r="M203" i="61"/>
  <c r="L203" i="61"/>
  <c r="K203" i="61"/>
  <c r="J203" i="61"/>
  <c r="I203" i="61"/>
  <c r="H203" i="61"/>
  <c r="G203" i="61"/>
  <c r="F203" i="61"/>
  <c r="E203" i="61"/>
  <c r="D203" i="61"/>
  <c r="C203" i="61"/>
  <c r="B203" i="61"/>
  <c r="BA202" i="61"/>
  <c r="AZ202" i="61"/>
  <c r="AY202" i="61"/>
  <c r="AX202" i="61"/>
  <c r="AW202" i="61"/>
  <c r="AV202" i="61"/>
  <c r="AU202" i="61"/>
  <c r="AT202" i="61"/>
  <c r="AS202" i="61"/>
  <c r="AR202" i="61"/>
  <c r="AQ202" i="61"/>
  <c r="AP202" i="61"/>
  <c r="AO202" i="61"/>
  <c r="AN202" i="61"/>
  <c r="AM202" i="61"/>
  <c r="AL202" i="61"/>
  <c r="AK202" i="61"/>
  <c r="AJ202" i="61"/>
  <c r="AI202" i="61"/>
  <c r="AH202" i="61"/>
  <c r="AG202" i="61"/>
  <c r="AF202" i="61"/>
  <c r="AE202" i="61"/>
  <c r="AD202" i="61"/>
  <c r="AC202" i="61"/>
  <c r="AB202" i="61"/>
  <c r="AA202" i="61"/>
  <c r="Z202" i="61"/>
  <c r="Y202" i="61"/>
  <c r="X202" i="61"/>
  <c r="W202" i="61"/>
  <c r="V202" i="61"/>
  <c r="U202" i="61"/>
  <c r="T202" i="61"/>
  <c r="S202" i="61"/>
  <c r="R202" i="61"/>
  <c r="Q202" i="61"/>
  <c r="P202" i="61"/>
  <c r="O202" i="61"/>
  <c r="N202" i="61"/>
  <c r="M202" i="61"/>
  <c r="L202" i="61"/>
  <c r="K202" i="61"/>
  <c r="J202" i="61"/>
  <c r="I202" i="61"/>
  <c r="H202" i="61"/>
  <c r="G202" i="61"/>
  <c r="F202" i="61"/>
  <c r="E202" i="61"/>
  <c r="D202" i="61"/>
  <c r="C202" i="61"/>
  <c r="B202" i="61"/>
  <c r="BA201" i="61"/>
  <c r="AZ201" i="61"/>
  <c r="AY201" i="61"/>
  <c r="AX201" i="61"/>
  <c r="AW201" i="61"/>
  <c r="AV201" i="61"/>
  <c r="AU201" i="61"/>
  <c r="AT201" i="61"/>
  <c r="AS201" i="61"/>
  <c r="AR201" i="61"/>
  <c r="AQ201" i="61"/>
  <c r="AP201" i="61"/>
  <c r="AO201" i="61"/>
  <c r="AN201" i="61"/>
  <c r="AM201" i="61"/>
  <c r="AL201" i="61"/>
  <c r="AK201" i="61"/>
  <c r="AJ201" i="61"/>
  <c r="AI201" i="61"/>
  <c r="AH201" i="61"/>
  <c r="AG201" i="61"/>
  <c r="AF201" i="61"/>
  <c r="AE201" i="61"/>
  <c r="AD201" i="61"/>
  <c r="AC201" i="61"/>
  <c r="AB201" i="61"/>
  <c r="AA201" i="61"/>
  <c r="Z201" i="61"/>
  <c r="Y201" i="61"/>
  <c r="X201" i="61"/>
  <c r="W201" i="61"/>
  <c r="V201" i="61"/>
  <c r="U201" i="61"/>
  <c r="T201" i="61"/>
  <c r="S201" i="61"/>
  <c r="R201" i="61"/>
  <c r="Q201" i="61"/>
  <c r="P201" i="61"/>
  <c r="O201" i="61"/>
  <c r="N201" i="61"/>
  <c r="M201" i="61"/>
  <c r="L201" i="61"/>
  <c r="K201" i="61"/>
  <c r="J201" i="61"/>
  <c r="I201" i="61"/>
  <c r="H201" i="61"/>
  <c r="G201" i="61"/>
  <c r="F201" i="61"/>
  <c r="E201" i="61"/>
  <c r="D201" i="61"/>
  <c r="C201" i="61"/>
  <c r="B201" i="61"/>
  <c r="BA200" i="61"/>
  <c r="AZ200" i="61"/>
  <c r="AY200" i="61"/>
  <c r="AX200" i="61"/>
  <c r="AW200" i="61"/>
  <c r="AV200" i="61"/>
  <c r="AU200" i="61"/>
  <c r="AT200" i="61"/>
  <c r="AS200" i="61"/>
  <c r="AR200" i="61"/>
  <c r="AQ200" i="61"/>
  <c r="AP200" i="61"/>
  <c r="AO200" i="61"/>
  <c r="AN200" i="61"/>
  <c r="AM200" i="61"/>
  <c r="AL200" i="61"/>
  <c r="AK200" i="61"/>
  <c r="AJ200" i="61"/>
  <c r="AI200" i="61"/>
  <c r="AH200" i="61"/>
  <c r="AG200" i="61"/>
  <c r="AF200" i="61"/>
  <c r="AE200" i="61"/>
  <c r="AD200" i="61"/>
  <c r="AC200" i="61"/>
  <c r="AB200" i="61"/>
  <c r="AA200" i="61"/>
  <c r="Z200" i="61"/>
  <c r="Y200" i="61"/>
  <c r="X200" i="61"/>
  <c r="W200" i="61"/>
  <c r="V200" i="61"/>
  <c r="U200" i="61"/>
  <c r="T200" i="61"/>
  <c r="S200" i="61"/>
  <c r="R200" i="61"/>
  <c r="Q200" i="61"/>
  <c r="P200" i="61"/>
  <c r="O200" i="61"/>
  <c r="N200" i="61"/>
  <c r="M200" i="61"/>
  <c r="L200" i="61"/>
  <c r="K200" i="61"/>
  <c r="J200" i="61"/>
  <c r="I200" i="61"/>
  <c r="H200" i="61"/>
  <c r="G200" i="61"/>
  <c r="F200" i="61"/>
  <c r="E200" i="61"/>
  <c r="D200" i="61"/>
  <c r="C200" i="61"/>
  <c r="B200" i="61"/>
  <c r="BA199" i="61"/>
  <c r="AZ199" i="61"/>
  <c r="AY199" i="61"/>
  <c r="AX199" i="61"/>
  <c r="AW199" i="61"/>
  <c r="AV199" i="61"/>
  <c r="AU199" i="61"/>
  <c r="AT199" i="61"/>
  <c r="AS199" i="61"/>
  <c r="AR199" i="61"/>
  <c r="AQ199" i="61"/>
  <c r="AP199" i="61"/>
  <c r="AO199" i="61"/>
  <c r="AN199" i="61"/>
  <c r="AM199" i="61"/>
  <c r="AL199" i="61"/>
  <c r="AK199" i="61"/>
  <c r="AJ199" i="61"/>
  <c r="AI199" i="61"/>
  <c r="AH199" i="61"/>
  <c r="AG199" i="61"/>
  <c r="AF199" i="61"/>
  <c r="AE199" i="61"/>
  <c r="AD199" i="61"/>
  <c r="AC199" i="61"/>
  <c r="AB199" i="61"/>
  <c r="AA199" i="61"/>
  <c r="Z199" i="61"/>
  <c r="Y199" i="61"/>
  <c r="X199" i="61"/>
  <c r="W199" i="61"/>
  <c r="V199" i="61"/>
  <c r="U199" i="61"/>
  <c r="T199" i="61"/>
  <c r="S199" i="61"/>
  <c r="R199" i="61"/>
  <c r="Q199" i="61"/>
  <c r="P199" i="61"/>
  <c r="O199" i="61"/>
  <c r="N199" i="61"/>
  <c r="M199" i="61"/>
  <c r="L199" i="61"/>
  <c r="K199" i="61"/>
  <c r="J199" i="61"/>
  <c r="I199" i="61"/>
  <c r="H199" i="61"/>
  <c r="G199" i="61"/>
  <c r="F199" i="61"/>
  <c r="E199" i="61"/>
  <c r="D199" i="61"/>
  <c r="C199" i="61"/>
  <c r="B199" i="61"/>
  <c r="BA198" i="61"/>
  <c r="AZ198" i="61"/>
  <c r="AY198" i="61"/>
  <c r="AX198" i="61"/>
  <c r="AW198" i="61"/>
  <c r="AV198" i="61"/>
  <c r="AU198" i="61"/>
  <c r="AT198" i="61"/>
  <c r="AS198" i="61"/>
  <c r="AR198" i="61"/>
  <c r="AQ198" i="61"/>
  <c r="AP198" i="61"/>
  <c r="AO198" i="61"/>
  <c r="AN198" i="61"/>
  <c r="AM198" i="61"/>
  <c r="AL198" i="61"/>
  <c r="AK198" i="61"/>
  <c r="AJ198" i="61"/>
  <c r="AI198" i="61"/>
  <c r="AH198" i="61"/>
  <c r="AG198" i="61"/>
  <c r="AF198" i="61"/>
  <c r="AE198" i="61"/>
  <c r="AD198" i="61"/>
  <c r="AC198" i="61"/>
  <c r="AB198" i="61"/>
  <c r="AA198" i="61"/>
  <c r="Z198" i="61"/>
  <c r="Y198" i="61"/>
  <c r="X198" i="61"/>
  <c r="W198" i="61"/>
  <c r="V198" i="61"/>
  <c r="U198" i="61"/>
  <c r="T198" i="61"/>
  <c r="S198" i="61"/>
  <c r="R198" i="61"/>
  <c r="Q198" i="61"/>
  <c r="P198" i="61"/>
  <c r="O198" i="61"/>
  <c r="N198" i="61"/>
  <c r="M198" i="61"/>
  <c r="L198" i="61"/>
  <c r="K198" i="61"/>
  <c r="J198" i="61"/>
  <c r="I198" i="61"/>
  <c r="H198" i="61"/>
  <c r="G198" i="61"/>
  <c r="F198" i="61"/>
  <c r="E198" i="61"/>
  <c r="D198" i="61"/>
  <c r="C198" i="61"/>
  <c r="B198" i="61"/>
  <c r="BA197" i="61"/>
  <c r="AZ197" i="61"/>
  <c r="AY197" i="61"/>
  <c r="AX197" i="61"/>
  <c r="AW197" i="61"/>
  <c r="AV197" i="61"/>
  <c r="AU197" i="61"/>
  <c r="AT197" i="61"/>
  <c r="AS197" i="61"/>
  <c r="AR197" i="61"/>
  <c r="AQ197" i="61"/>
  <c r="AP197" i="61"/>
  <c r="AO197" i="61"/>
  <c r="AN197" i="61"/>
  <c r="AM197" i="61"/>
  <c r="AL197" i="61"/>
  <c r="AK197" i="61"/>
  <c r="AJ197" i="61"/>
  <c r="AI197" i="61"/>
  <c r="AH197" i="61"/>
  <c r="AG197" i="61"/>
  <c r="AF197" i="61"/>
  <c r="AE197" i="61"/>
  <c r="AD197" i="61"/>
  <c r="AC197" i="61"/>
  <c r="AB197" i="61"/>
  <c r="AA197" i="61"/>
  <c r="Z197" i="61"/>
  <c r="Y197" i="61"/>
  <c r="X197" i="61"/>
  <c r="W197" i="61"/>
  <c r="V197" i="61"/>
  <c r="U197" i="61"/>
  <c r="T197" i="61"/>
  <c r="S197" i="61"/>
  <c r="R197" i="61"/>
  <c r="Q197" i="61"/>
  <c r="P197" i="61"/>
  <c r="O197" i="61"/>
  <c r="N197" i="61"/>
  <c r="M197" i="61"/>
  <c r="L197" i="61"/>
  <c r="K197" i="61"/>
  <c r="J197" i="61"/>
  <c r="I197" i="61"/>
  <c r="H197" i="61"/>
  <c r="G197" i="61"/>
  <c r="F197" i="61"/>
  <c r="E197" i="61"/>
  <c r="D197" i="61"/>
  <c r="C197" i="61"/>
  <c r="B197" i="61"/>
  <c r="BA196" i="61"/>
  <c r="AZ196" i="61"/>
  <c r="AY196" i="61"/>
  <c r="AX196" i="61"/>
  <c r="AW196" i="61"/>
  <c r="AV196" i="61"/>
  <c r="AU196" i="61"/>
  <c r="AT196" i="61"/>
  <c r="AS196" i="61"/>
  <c r="AR196" i="61"/>
  <c r="AQ196" i="61"/>
  <c r="AP196" i="61"/>
  <c r="AO196" i="61"/>
  <c r="AN196" i="61"/>
  <c r="AM196" i="61"/>
  <c r="AL196" i="61"/>
  <c r="AK196" i="61"/>
  <c r="AJ196" i="61"/>
  <c r="AI196" i="61"/>
  <c r="AH196" i="61"/>
  <c r="AG196" i="61"/>
  <c r="AF196" i="61"/>
  <c r="AE196" i="61"/>
  <c r="AD196" i="61"/>
  <c r="AC196" i="61"/>
  <c r="AB196" i="61"/>
  <c r="AA196" i="61"/>
  <c r="Z196" i="61"/>
  <c r="Y196" i="61"/>
  <c r="X196" i="61"/>
  <c r="W196" i="61"/>
  <c r="V196" i="61"/>
  <c r="U196" i="61"/>
  <c r="T196" i="61"/>
  <c r="S196" i="61"/>
  <c r="R196" i="61"/>
  <c r="Q196" i="61"/>
  <c r="P196" i="61"/>
  <c r="O196" i="61"/>
  <c r="N196" i="61"/>
  <c r="M196" i="61"/>
  <c r="L196" i="61"/>
  <c r="K196" i="61"/>
  <c r="J196" i="61"/>
  <c r="I196" i="61"/>
  <c r="H196" i="61"/>
  <c r="G196" i="61"/>
  <c r="F196" i="61"/>
  <c r="E196" i="61"/>
  <c r="D196" i="61"/>
  <c r="C196" i="61"/>
  <c r="B196" i="61"/>
  <c r="BA195" i="61"/>
  <c r="AZ195" i="61"/>
  <c r="AY195" i="61"/>
  <c r="AX195" i="61"/>
  <c r="AW195" i="61"/>
  <c r="AV195" i="61"/>
  <c r="AU195" i="61"/>
  <c r="AT195" i="61"/>
  <c r="AS195" i="61"/>
  <c r="AR195" i="61"/>
  <c r="AQ195" i="61"/>
  <c r="AP195" i="61"/>
  <c r="AO195" i="61"/>
  <c r="AN195" i="61"/>
  <c r="AM195" i="61"/>
  <c r="AL195" i="61"/>
  <c r="AK195" i="61"/>
  <c r="AJ195" i="61"/>
  <c r="AI195" i="61"/>
  <c r="AH195" i="61"/>
  <c r="AG195" i="61"/>
  <c r="AF195" i="61"/>
  <c r="AE195" i="61"/>
  <c r="AD195" i="61"/>
  <c r="AC195" i="61"/>
  <c r="AB195" i="61"/>
  <c r="AA195" i="61"/>
  <c r="Z195" i="61"/>
  <c r="Y195" i="61"/>
  <c r="X195" i="61"/>
  <c r="W195" i="61"/>
  <c r="V195" i="61"/>
  <c r="U195" i="61"/>
  <c r="T195" i="61"/>
  <c r="S195" i="61"/>
  <c r="R195" i="61"/>
  <c r="Q195" i="61"/>
  <c r="P195" i="61"/>
  <c r="O195" i="61"/>
  <c r="N195" i="61"/>
  <c r="M195" i="61"/>
  <c r="L195" i="61"/>
  <c r="K195" i="61"/>
  <c r="J195" i="61"/>
  <c r="I195" i="61"/>
  <c r="H195" i="61"/>
  <c r="G195" i="61"/>
  <c r="F195" i="61"/>
  <c r="E195" i="61"/>
  <c r="D195" i="61"/>
  <c r="C195" i="61"/>
  <c r="B195" i="61"/>
  <c r="BA194" i="61"/>
  <c r="AZ194" i="61"/>
  <c r="AY194" i="61"/>
  <c r="AX194" i="61"/>
  <c r="AW194" i="61"/>
  <c r="AV194" i="61"/>
  <c r="AU194" i="61"/>
  <c r="AT194" i="61"/>
  <c r="AS194" i="61"/>
  <c r="AR194" i="61"/>
  <c r="AQ194" i="61"/>
  <c r="AP194" i="61"/>
  <c r="AO194" i="61"/>
  <c r="AN194" i="61"/>
  <c r="AM194" i="61"/>
  <c r="AL194" i="61"/>
  <c r="AK194" i="61"/>
  <c r="AJ194" i="61"/>
  <c r="AI194" i="61"/>
  <c r="AH194" i="61"/>
  <c r="AG194" i="61"/>
  <c r="AF194" i="61"/>
  <c r="AE194" i="61"/>
  <c r="AD194" i="61"/>
  <c r="AC194" i="61"/>
  <c r="AB194" i="61"/>
  <c r="AA194" i="61"/>
  <c r="Z194" i="61"/>
  <c r="Y194" i="61"/>
  <c r="X194" i="61"/>
  <c r="W194" i="61"/>
  <c r="V194" i="61"/>
  <c r="U194" i="61"/>
  <c r="T194" i="61"/>
  <c r="S194" i="61"/>
  <c r="R194" i="61"/>
  <c r="Q194" i="61"/>
  <c r="P194" i="61"/>
  <c r="O194" i="61"/>
  <c r="N194" i="61"/>
  <c r="M194" i="61"/>
  <c r="L194" i="61"/>
  <c r="K194" i="61"/>
  <c r="J194" i="61"/>
  <c r="I194" i="61"/>
  <c r="H194" i="61"/>
  <c r="G194" i="61"/>
  <c r="F194" i="61"/>
  <c r="E194" i="61"/>
  <c r="D194" i="61"/>
  <c r="C194" i="61"/>
  <c r="B194" i="61"/>
  <c r="BA193" i="61"/>
  <c r="AZ193" i="61"/>
  <c r="AY193" i="61"/>
  <c r="AX193" i="61"/>
  <c r="AW193" i="61"/>
  <c r="AV193" i="61"/>
  <c r="AU193" i="61"/>
  <c r="AT193" i="61"/>
  <c r="AS193" i="61"/>
  <c r="AR193" i="61"/>
  <c r="AQ193" i="61"/>
  <c r="AP193" i="61"/>
  <c r="AO193" i="61"/>
  <c r="AN193" i="61"/>
  <c r="AM193" i="61"/>
  <c r="AL193" i="61"/>
  <c r="AK193" i="61"/>
  <c r="AJ193" i="61"/>
  <c r="AI193" i="61"/>
  <c r="AH193" i="61"/>
  <c r="AG193" i="61"/>
  <c r="AF193" i="61"/>
  <c r="AE193" i="61"/>
  <c r="AD193" i="61"/>
  <c r="AC193" i="61"/>
  <c r="AB193" i="61"/>
  <c r="AA193" i="61"/>
  <c r="Z193" i="61"/>
  <c r="Y193" i="61"/>
  <c r="X193" i="61"/>
  <c r="W193" i="61"/>
  <c r="V193" i="61"/>
  <c r="U193" i="61"/>
  <c r="T193" i="61"/>
  <c r="S193" i="61"/>
  <c r="R193" i="61"/>
  <c r="Q193" i="61"/>
  <c r="P193" i="61"/>
  <c r="O193" i="61"/>
  <c r="N193" i="61"/>
  <c r="M193" i="61"/>
  <c r="L193" i="61"/>
  <c r="K193" i="61"/>
  <c r="J193" i="61"/>
  <c r="I193" i="61"/>
  <c r="H193" i="61"/>
  <c r="G193" i="61"/>
  <c r="F193" i="61"/>
  <c r="E193" i="61"/>
  <c r="D193" i="61"/>
  <c r="C193" i="61"/>
  <c r="B193" i="61"/>
  <c r="BA192" i="61"/>
  <c r="AZ192" i="61"/>
  <c r="AY192" i="61"/>
  <c r="AX192" i="61"/>
  <c r="AW192" i="61"/>
  <c r="AV192" i="61"/>
  <c r="AU192" i="61"/>
  <c r="AT192" i="61"/>
  <c r="AS192" i="61"/>
  <c r="AR192" i="61"/>
  <c r="AQ192" i="61"/>
  <c r="AP192" i="61"/>
  <c r="AO192" i="61"/>
  <c r="AN192" i="61"/>
  <c r="AM192" i="61"/>
  <c r="AL192" i="61"/>
  <c r="AK192" i="61"/>
  <c r="AJ192" i="61"/>
  <c r="AI192" i="61"/>
  <c r="AH192" i="61"/>
  <c r="AG192" i="61"/>
  <c r="AF192" i="61"/>
  <c r="AE192" i="61"/>
  <c r="AD192" i="61"/>
  <c r="AC192" i="61"/>
  <c r="AB192" i="61"/>
  <c r="AA192" i="61"/>
  <c r="Z192" i="61"/>
  <c r="Y192" i="61"/>
  <c r="X192" i="61"/>
  <c r="W192" i="61"/>
  <c r="V192" i="61"/>
  <c r="U192" i="61"/>
  <c r="T192" i="61"/>
  <c r="S192" i="61"/>
  <c r="R192" i="61"/>
  <c r="Q192" i="61"/>
  <c r="P192" i="61"/>
  <c r="O192" i="61"/>
  <c r="N192" i="61"/>
  <c r="M192" i="61"/>
  <c r="L192" i="61"/>
  <c r="K192" i="61"/>
  <c r="J192" i="61"/>
  <c r="I192" i="61"/>
  <c r="H192" i="61"/>
  <c r="G192" i="61"/>
  <c r="F192" i="61"/>
  <c r="E192" i="61"/>
  <c r="D192" i="61"/>
  <c r="C192" i="61"/>
  <c r="B192" i="61"/>
  <c r="BA191" i="61"/>
  <c r="AZ191" i="61"/>
  <c r="AY191" i="61"/>
  <c r="AX191" i="61"/>
  <c r="AW191" i="61"/>
  <c r="AV191" i="61"/>
  <c r="AU191" i="61"/>
  <c r="AT191" i="61"/>
  <c r="AS191" i="61"/>
  <c r="AR191" i="61"/>
  <c r="AQ191" i="61"/>
  <c r="AP191" i="61"/>
  <c r="AO191" i="61"/>
  <c r="AN191" i="61"/>
  <c r="AM191" i="61"/>
  <c r="AL191" i="61"/>
  <c r="AK191" i="61"/>
  <c r="AJ191" i="61"/>
  <c r="AI191" i="61"/>
  <c r="AH191" i="61"/>
  <c r="AG191" i="61"/>
  <c r="AF191" i="61"/>
  <c r="AE191" i="61"/>
  <c r="AD191" i="61"/>
  <c r="AC191" i="61"/>
  <c r="AB191" i="61"/>
  <c r="AA191" i="61"/>
  <c r="Z191" i="61"/>
  <c r="Y191" i="61"/>
  <c r="X191" i="61"/>
  <c r="W191" i="61"/>
  <c r="V191" i="61"/>
  <c r="U191" i="61"/>
  <c r="T191" i="61"/>
  <c r="S191" i="61"/>
  <c r="R191" i="61"/>
  <c r="Q191" i="61"/>
  <c r="P191" i="61"/>
  <c r="O191" i="61"/>
  <c r="N191" i="61"/>
  <c r="M191" i="61"/>
  <c r="L191" i="61"/>
  <c r="K191" i="61"/>
  <c r="J191" i="61"/>
  <c r="I191" i="61"/>
  <c r="H191" i="61"/>
  <c r="G191" i="61"/>
  <c r="F191" i="61"/>
  <c r="E191" i="61"/>
  <c r="D191" i="61"/>
  <c r="C191" i="61"/>
  <c r="B191" i="61"/>
  <c r="BA190" i="61"/>
  <c r="AZ190" i="61"/>
  <c r="AY190" i="61"/>
  <c r="AX190" i="61"/>
  <c r="AW190" i="61"/>
  <c r="AV190" i="61"/>
  <c r="AU190" i="61"/>
  <c r="AT190" i="61"/>
  <c r="AS190" i="61"/>
  <c r="AR190" i="61"/>
  <c r="AQ190" i="61"/>
  <c r="AP190" i="61"/>
  <c r="AO190" i="61"/>
  <c r="AN190" i="61"/>
  <c r="AM190" i="61"/>
  <c r="AL190" i="61"/>
  <c r="AK190" i="61"/>
  <c r="AJ190" i="61"/>
  <c r="AI190" i="61"/>
  <c r="AH190" i="61"/>
  <c r="AG190" i="61"/>
  <c r="AF190" i="61"/>
  <c r="AE190" i="61"/>
  <c r="AD190" i="61"/>
  <c r="AC190" i="61"/>
  <c r="AB190" i="61"/>
  <c r="AA190" i="61"/>
  <c r="Z190" i="61"/>
  <c r="Y190" i="61"/>
  <c r="X190" i="61"/>
  <c r="W190" i="61"/>
  <c r="V190" i="61"/>
  <c r="U190" i="61"/>
  <c r="T190" i="61"/>
  <c r="S190" i="61"/>
  <c r="R190" i="61"/>
  <c r="Q190" i="61"/>
  <c r="P190" i="61"/>
  <c r="O190" i="61"/>
  <c r="N190" i="61"/>
  <c r="M190" i="61"/>
  <c r="L190" i="61"/>
  <c r="K190" i="61"/>
  <c r="J190" i="61"/>
  <c r="I190" i="61"/>
  <c r="H190" i="61"/>
  <c r="G190" i="61"/>
  <c r="F190" i="61"/>
  <c r="E190" i="61"/>
  <c r="D190" i="61"/>
  <c r="C190" i="61"/>
  <c r="B190" i="61"/>
  <c r="BA189" i="61"/>
  <c r="AZ189" i="61"/>
  <c r="AY189" i="61"/>
  <c r="AX189" i="61"/>
  <c r="AW189" i="61"/>
  <c r="AV189" i="61"/>
  <c r="AU189" i="61"/>
  <c r="AT189" i="61"/>
  <c r="AS189" i="61"/>
  <c r="AR189" i="61"/>
  <c r="AQ189" i="61"/>
  <c r="AP189" i="61"/>
  <c r="AO189" i="61"/>
  <c r="AN189" i="61"/>
  <c r="AM189" i="61"/>
  <c r="AL189" i="61"/>
  <c r="AK189" i="61"/>
  <c r="AJ189" i="61"/>
  <c r="AI189" i="61"/>
  <c r="AH189" i="61"/>
  <c r="AG189" i="61"/>
  <c r="AF189" i="61"/>
  <c r="AE189" i="61"/>
  <c r="AD189" i="61"/>
  <c r="AC189" i="61"/>
  <c r="AB189" i="61"/>
  <c r="AA189" i="61"/>
  <c r="Z189" i="61"/>
  <c r="Y189" i="61"/>
  <c r="X189" i="61"/>
  <c r="W189" i="61"/>
  <c r="V189" i="61"/>
  <c r="U189" i="61"/>
  <c r="T189" i="61"/>
  <c r="S189" i="61"/>
  <c r="R189" i="61"/>
  <c r="Q189" i="61"/>
  <c r="P189" i="61"/>
  <c r="O189" i="61"/>
  <c r="N189" i="61"/>
  <c r="M189" i="61"/>
  <c r="L189" i="61"/>
  <c r="K189" i="61"/>
  <c r="J189" i="61"/>
  <c r="I189" i="61"/>
  <c r="H189" i="61"/>
  <c r="G189" i="61"/>
  <c r="F189" i="61"/>
  <c r="E189" i="61"/>
  <c r="D189" i="61"/>
  <c r="C189" i="61"/>
  <c r="B189" i="61"/>
  <c r="BA188" i="61"/>
  <c r="AZ188" i="61"/>
  <c r="AY188" i="61"/>
  <c r="AX188" i="61"/>
  <c r="AW188" i="61"/>
  <c r="AV188" i="61"/>
  <c r="AU188" i="61"/>
  <c r="AT188" i="61"/>
  <c r="AS188" i="61"/>
  <c r="AR188" i="61"/>
  <c r="AQ188" i="61"/>
  <c r="AP188" i="61"/>
  <c r="AO188" i="61"/>
  <c r="AN188" i="61"/>
  <c r="AM188" i="61"/>
  <c r="AL188" i="61"/>
  <c r="AK188" i="61"/>
  <c r="AJ188" i="61"/>
  <c r="AI188" i="61"/>
  <c r="AH188" i="61"/>
  <c r="AG188" i="61"/>
  <c r="AF188" i="61"/>
  <c r="AE188" i="61"/>
  <c r="AD188" i="61"/>
  <c r="AC188" i="61"/>
  <c r="AB188" i="61"/>
  <c r="AA188" i="61"/>
  <c r="Z188" i="61"/>
  <c r="Y188" i="61"/>
  <c r="X188" i="61"/>
  <c r="W188" i="61"/>
  <c r="V188" i="61"/>
  <c r="U188" i="61"/>
  <c r="T188" i="61"/>
  <c r="S188" i="61"/>
  <c r="R188" i="61"/>
  <c r="Q188" i="61"/>
  <c r="P188" i="61"/>
  <c r="O188" i="61"/>
  <c r="N188" i="61"/>
  <c r="M188" i="61"/>
  <c r="L188" i="61"/>
  <c r="K188" i="61"/>
  <c r="J188" i="61"/>
  <c r="I188" i="61"/>
  <c r="H188" i="61"/>
  <c r="G188" i="61"/>
  <c r="F188" i="61"/>
  <c r="E188" i="61"/>
  <c r="D188" i="61"/>
  <c r="C188" i="61"/>
  <c r="B188" i="61"/>
  <c r="BA187" i="61"/>
  <c r="AZ187" i="61"/>
  <c r="AY187" i="61"/>
  <c r="AX187" i="61"/>
  <c r="AW187" i="61"/>
  <c r="AV187" i="61"/>
  <c r="AU187" i="61"/>
  <c r="AT187" i="61"/>
  <c r="AS187" i="61"/>
  <c r="AR187" i="61"/>
  <c r="AQ187" i="61"/>
  <c r="AP187" i="61"/>
  <c r="AO187" i="61"/>
  <c r="AN187" i="61"/>
  <c r="AM187" i="61"/>
  <c r="AL187" i="61"/>
  <c r="AK187" i="61"/>
  <c r="AJ187" i="61"/>
  <c r="AI187" i="61"/>
  <c r="AH187" i="61"/>
  <c r="AG187" i="61"/>
  <c r="AF187" i="61"/>
  <c r="AE187" i="61"/>
  <c r="AD187" i="61"/>
  <c r="AC187" i="61"/>
  <c r="AB187" i="61"/>
  <c r="AA187" i="61"/>
  <c r="Z187" i="61"/>
  <c r="Y187" i="61"/>
  <c r="X187" i="61"/>
  <c r="W187" i="61"/>
  <c r="V187" i="61"/>
  <c r="U187" i="61"/>
  <c r="T187" i="61"/>
  <c r="S187" i="61"/>
  <c r="R187" i="61"/>
  <c r="Q187" i="61"/>
  <c r="P187" i="61"/>
  <c r="O187" i="61"/>
  <c r="N187" i="61"/>
  <c r="M187" i="61"/>
  <c r="L187" i="61"/>
  <c r="K187" i="61"/>
  <c r="J187" i="61"/>
  <c r="I187" i="61"/>
  <c r="H187" i="61"/>
  <c r="G187" i="61"/>
  <c r="F187" i="61"/>
  <c r="E187" i="61"/>
  <c r="D187" i="61"/>
  <c r="C187" i="61"/>
  <c r="B187" i="61"/>
  <c r="BA186" i="61"/>
  <c r="AZ186" i="61"/>
  <c r="AY186" i="61"/>
  <c r="AX186" i="61"/>
  <c r="AW186" i="61"/>
  <c r="AV186" i="61"/>
  <c r="AU186" i="61"/>
  <c r="AT186" i="61"/>
  <c r="AS186" i="61"/>
  <c r="AR186" i="61"/>
  <c r="AQ186" i="61"/>
  <c r="AP186" i="61"/>
  <c r="AO186" i="61"/>
  <c r="AN186" i="61"/>
  <c r="AM186" i="61"/>
  <c r="AL186" i="61"/>
  <c r="AK186" i="61"/>
  <c r="AJ186" i="61"/>
  <c r="AI186" i="61"/>
  <c r="AH186" i="61"/>
  <c r="AG186" i="61"/>
  <c r="AF186" i="61"/>
  <c r="AE186" i="61"/>
  <c r="AD186" i="61"/>
  <c r="AC186" i="61"/>
  <c r="AB186" i="61"/>
  <c r="AA186" i="61"/>
  <c r="Z186" i="61"/>
  <c r="Y186" i="61"/>
  <c r="X186" i="61"/>
  <c r="W186" i="61"/>
  <c r="V186" i="61"/>
  <c r="U186" i="61"/>
  <c r="T186" i="61"/>
  <c r="S186" i="61"/>
  <c r="R186" i="61"/>
  <c r="Q186" i="61"/>
  <c r="P186" i="61"/>
  <c r="O186" i="61"/>
  <c r="N186" i="61"/>
  <c r="M186" i="61"/>
  <c r="L186" i="61"/>
  <c r="K186" i="61"/>
  <c r="J186" i="61"/>
  <c r="I186" i="61"/>
  <c r="H186" i="61"/>
  <c r="G186" i="61"/>
  <c r="F186" i="61"/>
  <c r="E186" i="61"/>
  <c r="D186" i="61"/>
  <c r="C186" i="61"/>
  <c r="B186" i="61"/>
  <c r="BA185" i="61"/>
  <c r="AZ185" i="61"/>
  <c r="AY185" i="61"/>
  <c r="AX185" i="61"/>
  <c r="AW185" i="61"/>
  <c r="AV185" i="61"/>
  <c r="AU185" i="61"/>
  <c r="AT185" i="61"/>
  <c r="AS185" i="61"/>
  <c r="AR185" i="61"/>
  <c r="AQ185" i="61"/>
  <c r="AP185" i="61"/>
  <c r="AO185" i="61"/>
  <c r="AN185" i="61"/>
  <c r="AM185" i="61"/>
  <c r="AL185" i="61"/>
  <c r="AK185" i="61"/>
  <c r="AJ185" i="61"/>
  <c r="AI185" i="61"/>
  <c r="AH185" i="61"/>
  <c r="AG185" i="61"/>
  <c r="AF185" i="61"/>
  <c r="AE185" i="61"/>
  <c r="AD185" i="61"/>
  <c r="AC185" i="61"/>
  <c r="AB185" i="61"/>
  <c r="AA185" i="61"/>
  <c r="Z185" i="61"/>
  <c r="Y185" i="61"/>
  <c r="X185" i="61"/>
  <c r="W185" i="61"/>
  <c r="V185" i="61"/>
  <c r="U185" i="61"/>
  <c r="T185" i="61"/>
  <c r="S185" i="61"/>
  <c r="R185" i="61"/>
  <c r="Q185" i="61"/>
  <c r="P185" i="61"/>
  <c r="O185" i="61"/>
  <c r="N185" i="61"/>
  <c r="M185" i="61"/>
  <c r="L185" i="61"/>
  <c r="K185" i="61"/>
  <c r="J185" i="61"/>
  <c r="I185" i="61"/>
  <c r="H185" i="61"/>
  <c r="G185" i="61"/>
  <c r="F185" i="61"/>
  <c r="E185" i="61"/>
  <c r="D185" i="61"/>
  <c r="C185" i="61"/>
  <c r="B185" i="61"/>
  <c r="BA184" i="61"/>
  <c r="AZ184" i="61"/>
  <c r="AY184" i="61"/>
  <c r="AX184" i="61"/>
  <c r="AW184" i="61"/>
  <c r="AV184" i="61"/>
  <c r="AU184" i="61"/>
  <c r="AT184" i="61"/>
  <c r="AS184" i="61"/>
  <c r="AR184" i="61"/>
  <c r="AQ184" i="61"/>
  <c r="AP184" i="61"/>
  <c r="AO184" i="61"/>
  <c r="AN184" i="61"/>
  <c r="AM184" i="61"/>
  <c r="AL184" i="61"/>
  <c r="AK184" i="61"/>
  <c r="AJ184" i="61"/>
  <c r="AI184" i="61"/>
  <c r="AH184" i="61"/>
  <c r="AG184" i="61"/>
  <c r="AF184" i="61"/>
  <c r="AE184" i="61"/>
  <c r="AD184" i="61"/>
  <c r="AC184" i="61"/>
  <c r="AB184" i="61"/>
  <c r="AA184" i="61"/>
  <c r="Z184" i="61"/>
  <c r="Y184" i="61"/>
  <c r="X184" i="61"/>
  <c r="W184" i="61"/>
  <c r="V184" i="61"/>
  <c r="U184" i="61"/>
  <c r="T184" i="61"/>
  <c r="S184" i="61"/>
  <c r="R184" i="61"/>
  <c r="Q184" i="61"/>
  <c r="P184" i="61"/>
  <c r="O184" i="61"/>
  <c r="N184" i="61"/>
  <c r="M184" i="61"/>
  <c r="L184" i="61"/>
  <c r="K184" i="61"/>
  <c r="J184" i="61"/>
  <c r="I184" i="61"/>
  <c r="H184" i="61"/>
  <c r="G184" i="61"/>
  <c r="F184" i="61"/>
  <c r="E184" i="61"/>
  <c r="D184" i="61"/>
  <c r="C184" i="61"/>
  <c r="B184" i="61"/>
  <c r="BA183" i="61"/>
  <c r="AZ183" i="61"/>
  <c r="AY183" i="61"/>
  <c r="AX183" i="61"/>
  <c r="AW183" i="61"/>
  <c r="AV183" i="61"/>
  <c r="AU183" i="61"/>
  <c r="AT183" i="61"/>
  <c r="AS183" i="61"/>
  <c r="AR183" i="61"/>
  <c r="AQ183" i="61"/>
  <c r="AP183" i="61"/>
  <c r="AO183" i="61"/>
  <c r="AN183" i="61"/>
  <c r="AM183" i="61"/>
  <c r="AL183" i="61"/>
  <c r="AK183" i="61"/>
  <c r="AJ183" i="61"/>
  <c r="AI183" i="61"/>
  <c r="AH183" i="61"/>
  <c r="AG183" i="61"/>
  <c r="AF183" i="61"/>
  <c r="AE183" i="61"/>
  <c r="AD183" i="61"/>
  <c r="AC183" i="61"/>
  <c r="AB183" i="61"/>
  <c r="AA183" i="61"/>
  <c r="Z183" i="61"/>
  <c r="Y183" i="61"/>
  <c r="X183" i="61"/>
  <c r="W183" i="61"/>
  <c r="V183" i="61"/>
  <c r="U183" i="61"/>
  <c r="T183" i="61"/>
  <c r="S183" i="61"/>
  <c r="R183" i="61"/>
  <c r="Q183" i="61"/>
  <c r="P183" i="61"/>
  <c r="O183" i="61"/>
  <c r="N183" i="61"/>
  <c r="M183" i="61"/>
  <c r="L183" i="61"/>
  <c r="K183" i="61"/>
  <c r="J183" i="61"/>
  <c r="I183" i="61"/>
  <c r="H183" i="61"/>
  <c r="G183" i="61"/>
  <c r="F183" i="61"/>
  <c r="E183" i="61"/>
  <c r="D183" i="61"/>
  <c r="C183" i="61"/>
  <c r="B183" i="61"/>
  <c r="BA182" i="61"/>
  <c r="AZ182" i="61"/>
  <c r="AY182" i="61"/>
  <c r="AX182" i="61"/>
  <c r="AW182" i="61"/>
  <c r="AV182" i="61"/>
  <c r="AU182" i="61"/>
  <c r="AT182" i="61"/>
  <c r="AS182" i="61"/>
  <c r="AR182" i="61"/>
  <c r="AQ182" i="61"/>
  <c r="AP182" i="61"/>
  <c r="AO182" i="61"/>
  <c r="AN182" i="61"/>
  <c r="AM182" i="61"/>
  <c r="AL182" i="61"/>
  <c r="AK182" i="61"/>
  <c r="AJ182" i="61"/>
  <c r="AI182" i="61"/>
  <c r="AH182" i="61"/>
  <c r="AG182" i="61"/>
  <c r="AF182" i="61"/>
  <c r="AE182" i="61"/>
  <c r="AD182" i="61"/>
  <c r="AC182" i="61"/>
  <c r="AB182" i="61"/>
  <c r="AA182" i="61"/>
  <c r="Z182" i="61"/>
  <c r="Y182" i="61"/>
  <c r="X182" i="61"/>
  <c r="W182" i="61"/>
  <c r="V182" i="61"/>
  <c r="U182" i="61"/>
  <c r="T182" i="61"/>
  <c r="S182" i="61"/>
  <c r="R182" i="61"/>
  <c r="Q182" i="61"/>
  <c r="P182" i="61"/>
  <c r="O182" i="61"/>
  <c r="N182" i="61"/>
  <c r="M182" i="61"/>
  <c r="L182" i="61"/>
  <c r="K182" i="61"/>
  <c r="J182" i="61"/>
  <c r="I182" i="61"/>
  <c r="H182" i="61"/>
  <c r="G182" i="61"/>
  <c r="F182" i="61"/>
  <c r="E182" i="61"/>
  <c r="D182" i="61"/>
  <c r="C182" i="61"/>
  <c r="B182" i="61"/>
  <c r="BA181" i="61"/>
  <c r="AZ181" i="61"/>
  <c r="AY181" i="61"/>
  <c r="AX181" i="61"/>
  <c r="AW181" i="61"/>
  <c r="AV181" i="61"/>
  <c r="AU181" i="61"/>
  <c r="AT181" i="61"/>
  <c r="AS181" i="61"/>
  <c r="AR181" i="61"/>
  <c r="AQ181" i="61"/>
  <c r="AP181" i="61"/>
  <c r="AO181" i="61"/>
  <c r="AN181" i="61"/>
  <c r="AM181" i="61"/>
  <c r="AL181" i="61"/>
  <c r="AK181" i="61"/>
  <c r="AJ181" i="61"/>
  <c r="AI181" i="61"/>
  <c r="AH181" i="61"/>
  <c r="AG181" i="61"/>
  <c r="AF181" i="61"/>
  <c r="AE181" i="61"/>
  <c r="AD181" i="61"/>
  <c r="AC181" i="61"/>
  <c r="AB181" i="61"/>
  <c r="AA181" i="61"/>
  <c r="Z181" i="61"/>
  <c r="Y181" i="61"/>
  <c r="X181" i="61"/>
  <c r="W181" i="61"/>
  <c r="V181" i="61"/>
  <c r="U181" i="61"/>
  <c r="T181" i="61"/>
  <c r="S181" i="61"/>
  <c r="R181" i="61"/>
  <c r="Q181" i="61"/>
  <c r="P181" i="61"/>
  <c r="O181" i="61"/>
  <c r="N181" i="61"/>
  <c r="M181" i="61"/>
  <c r="L181" i="61"/>
  <c r="K181" i="61"/>
  <c r="J181" i="61"/>
  <c r="I181" i="61"/>
  <c r="H181" i="61"/>
  <c r="G181" i="61"/>
  <c r="F181" i="61"/>
  <c r="E181" i="61"/>
  <c r="D181" i="61"/>
  <c r="C181" i="61"/>
  <c r="B181" i="61"/>
  <c r="BA180" i="61"/>
  <c r="AZ180" i="61"/>
  <c r="AY180" i="61"/>
  <c r="AX180" i="61"/>
  <c r="AW180" i="61"/>
  <c r="AV180" i="61"/>
  <c r="AU180" i="61"/>
  <c r="AT180" i="61"/>
  <c r="AS180" i="61"/>
  <c r="AR180" i="61"/>
  <c r="AQ180" i="61"/>
  <c r="AP180" i="61"/>
  <c r="AO180" i="61"/>
  <c r="AN180" i="61"/>
  <c r="AM180" i="61"/>
  <c r="AL180" i="61"/>
  <c r="AK180" i="61"/>
  <c r="AJ180" i="61"/>
  <c r="AI180" i="61"/>
  <c r="AH180" i="61"/>
  <c r="AG180" i="61"/>
  <c r="AF180" i="61"/>
  <c r="AE180" i="61"/>
  <c r="AD180" i="61"/>
  <c r="AC180" i="61"/>
  <c r="AB180" i="61"/>
  <c r="AA180" i="61"/>
  <c r="Z180" i="61"/>
  <c r="Y180" i="61"/>
  <c r="X180" i="61"/>
  <c r="W180" i="61"/>
  <c r="V180" i="61"/>
  <c r="U180" i="61"/>
  <c r="T180" i="61"/>
  <c r="S180" i="61"/>
  <c r="R180" i="61"/>
  <c r="Q180" i="61"/>
  <c r="P180" i="61"/>
  <c r="O180" i="61"/>
  <c r="N180" i="61"/>
  <c r="M180" i="61"/>
  <c r="L180" i="61"/>
  <c r="K180" i="61"/>
  <c r="J180" i="61"/>
  <c r="I180" i="61"/>
  <c r="H180" i="61"/>
  <c r="G180" i="61"/>
  <c r="F180" i="61"/>
  <c r="E180" i="61"/>
  <c r="D180" i="61"/>
  <c r="C180" i="61"/>
  <c r="B180" i="61"/>
  <c r="BA179" i="61"/>
  <c r="AZ179" i="61"/>
  <c r="AY179" i="61"/>
  <c r="AX179" i="61"/>
  <c r="AW179" i="61"/>
  <c r="AV179" i="61"/>
  <c r="AU179" i="61"/>
  <c r="AT179" i="61"/>
  <c r="AS179" i="61"/>
  <c r="AR179" i="61"/>
  <c r="AQ179" i="61"/>
  <c r="AP179" i="61"/>
  <c r="AO179" i="61"/>
  <c r="AN179" i="61"/>
  <c r="AM179" i="61"/>
  <c r="AL179" i="61"/>
  <c r="AK179" i="61"/>
  <c r="AJ179" i="61"/>
  <c r="AI179" i="61"/>
  <c r="AH179" i="61"/>
  <c r="AG179" i="61"/>
  <c r="AF179" i="61"/>
  <c r="AE179" i="61"/>
  <c r="AD179" i="61"/>
  <c r="AC179" i="61"/>
  <c r="AB179" i="61"/>
  <c r="AA179" i="61"/>
  <c r="Z179" i="61"/>
  <c r="Y179" i="61"/>
  <c r="X179" i="61"/>
  <c r="W179" i="61"/>
  <c r="V179" i="61"/>
  <c r="U179" i="61"/>
  <c r="T179" i="61"/>
  <c r="S179" i="61"/>
  <c r="R179" i="61"/>
  <c r="Q179" i="61"/>
  <c r="P179" i="61"/>
  <c r="O179" i="61"/>
  <c r="N179" i="61"/>
  <c r="M179" i="61"/>
  <c r="L179" i="61"/>
  <c r="K179" i="61"/>
  <c r="J179" i="61"/>
  <c r="I179" i="61"/>
  <c r="H179" i="61"/>
  <c r="G179" i="61"/>
  <c r="F179" i="61"/>
  <c r="E179" i="61"/>
  <c r="D179" i="61"/>
  <c r="C179" i="61"/>
  <c r="B179" i="61"/>
  <c r="BA178" i="61"/>
  <c r="AZ178" i="61"/>
  <c r="AY178" i="61"/>
  <c r="AX178" i="61"/>
  <c r="AW178" i="61"/>
  <c r="AV178" i="61"/>
  <c r="AU178" i="61"/>
  <c r="AT178" i="61"/>
  <c r="AS178" i="61"/>
  <c r="AR178" i="61"/>
  <c r="AQ178" i="61"/>
  <c r="AP178" i="61"/>
  <c r="AO178" i="61"/>
  <c r="AN178" i="61"/>
  <c r="AM178" i="61"/>
  <c r="AL178" i="61"/>
  <c r="AK178" i="61"/>
  <c r="AJ178" i="61"/>
  <c r="AI178" i="61"/>
  <c r="AH178" i="61"/>
  <c r="AG178" i="61"/>
  <c r="AF178" i="61"/>
  <c r="AE178" i="61"/>
  <c r="AD178" i="61"/>
  <c r="AC178" i="61"/>
  <c r="AB178" i="61"/>
  <c r="AA178" i="61"/>
  <c r="Z178" i="61"/>
  <c r="Y178" i="61"/>
  <c r="X178" i="61"/>
  <c r="W178" i="61"/>
  <c r="V178" i="61"/>
  <c r="U178" i="61"/>
  <c r="T178" i="61"/>
  <c r="S178" i="61"/>
  <c r="R178" i="61"/>
  <c r="Q178" i="61"/>
  <c r="P178" i="61"/>
  <c r="O178" i="61"/>
  <c r="N178" i="61"/>
  <c r="M178" i="61"/>
  <c r="L178" i="61"/>
  <c r="K178" i="61"/>
  <c r="J178" i="61"/>
  <c r="I178" i="61"/>
  <c r="H178" i="61"/>
  <c r="G178" i="61"/>
  <c r="F178" i="61"/>
  <c r="E178" i="61"/>
  <c r="D178" i="61"/>
  <c r="C178" i="61"/>
  <c r="B178" i="61"/>
  <c r="BA177" i="61"/>
  <c r="AZ177" i="61"/>
  <c r="AY177" i="61"/>
  <c r="AX177" i="61"/>
  <c r="AW177" i="61"/>
  <c r="AV177" i="61"/>
  <c r="AU177" i="61"/>
  <c r="AT177" i="61"/>
  <c r="AS177" i="61"/>
  <c r="AR177" i="61"/>
  <c r="AQ177" i="61"/>
  <c r="AP177" i="61"/>
  <c r="AO177" i="61"/>
  <c r="AN177" i="61"/>
  <c r="AM177" i="61"/>
  <c r="AL177" i="61"/>
  <c r="AK177" i="61"/>
  <c r="AJ177" i="61"/>
  <c r="AI177" i="61"/>
  <c r="AH177" i="61"/>
  <c r="AG177" i="61"/>
  <c r="AF177" i="61"/>
  <c r="AE177" i="61"/>
  <c r="AD177" i="61"/>
  <c r="AC177" i="61"/>
  <c r="AB177" i="61"/>
  <c r="AA177" i="61"/>
  <c r="Z177" i="61"/>
  <c r="Y177" i="61"/>
  <c r="X177" i="61"/>
  <c r="W177" i="61"/>
  <c r="V177" i="61"/>
  <c r="U177" i="61"/>
  <c r="T177" i="61"/>
  <c r="S177" i="61"/>
  <c r="R177" i="61"/>
  <c r="Q177" i="61"/>
  <c r="P177" i="61"/>
  <c r="O177" i="61"/>
  <c r="N177" i="61"/>
  <c r="M177" i="61"/>
  <c r="L177" i="61"/>
  <c r="K177" i="61"/>
  <c r="J177" i="61"/>
  <c r="I177" i="61"/>
  <c r="H177" i="61"/>
  <c r="G177" i="61"/>
  <c r="F177" i="61"/>
  <c r="E177" i="61"/>
  <c r="D177" i="61"/>
  <c r="C177" i="61"/>
  <c r="B177" i="61"/>
  <c r="BA176" i="61"/>
  <c r="AZ176" i="61"/>
  <c r="AY176" i="61"/>
  <c r="AX176" i="61"/>
  <c r="AW176" i="61"/>
  <c r="AV176" i="61"/>
  <c r="AU176" i="61"/>
  <c r="AT176" i="61"/>
  <c r="AS176" i="61"/>
  <c r="AR176" i="61"/>
  <c r="AQ176" i="61"/>
  <c r="AP176" i="61"/>
  <c r="AO176" i="61"/>
  <c r="AN176" i="61"/>
  <c r="AM176" i="61"/>
  <c r="AL176" i="61"/>
  <c r="AK176" i="61"/>
  <c r="AJ176" i="61"/>
  <c r="AI176" i="61"/>
  <c r="AH176" i="61"/>
  <c r="AG176" i="61"/>
  <c r="AF176" i="61"/>
  <c r="AE176" i="61"/>
  <c r="AD176" i="61"/>
  <c r="AC176" i="61"/>
  <c r="AB176" i="61"/>
  <c r="AA176" i="61"/>
  <c r="Z176" i="61"/>
  <c r="Y176" i="61"/>
  <c r="X176" i="61"/>
  <c r="W176" i="61"/>
  <c r="V176" i="61"/>
  <c r="U176" i="61"/>
  <c r="T176" i="61"/>
  <c r="S176" i="61"/>
  <c r="R176" i="61"/>
  <c r="Q176" i="61"/>
  <c r="P176" i="61"/>
  <c r="O176" i="61"/>
  <c r="N176" i="61"/>
  <c r="M176" i="61"/>
  <c r="L176" i="61"/>
  <c r="K176" i="61"/>
  <c r="J176" i="61"/>
  <c r="I176" i="61"/>
  <c r="H176" i="61"/>
  <c r="G176" i="61"/>
  <c r="F176" i="61"/>
  <c r="E176" i="61"/>
  <c r="D176" i="61"/>
  <c r="C176" i="61"/>
  <c r="B176" i="61"/>
  <c r="BA175" i="61"/>
  <c r="AZ175" i="61"/>
  <c r="AY175" i="61"/>
  <c r="AX175" i="61"/>
  <c r="AW175" i="61"/>
  <c r="AV175" i="61"/>
  <c r="AU175" i="61"/>
  <c r="AT175" i="61"/>
  <c r="AS175" i="61"/>
  <c r="AR175" i="61"/>
  <c r="AQ175" i="61"/>
  <c r="AP175" i="61"/>
  <c r="AO175" i="61"/>
  <c r="AN175" i="61"/>
  <c r="AM175" i="61"/>
  <c r="AL175" i="61"/>
  <c r="AK175" i="61"/>
  <c r="AJ175" i="61"/>
  <c r="AI175" i="61"/>
  <c r="AH175" i="61"/>
  <c r="AG175" i="61"/>
  <c r="AF175" i="61"/>
  <c r="AE175" i="61"/>
  <c r="AD175" i="61"/>
  <c r="AC175" i="61"/>
  <c r="AB175" i="61"/>
  <c r="AA175" i="61"/>
  <c r="Z175" i="61"/>
  <c r="Y175" i="61"/>
  <c r="X175" i="61"/>
  <c r="W175" i="61"/>
  <c r="V175" i="61"/>
  <c r="U175" i="61"/>
  <c r="T175" i="61"/>
  <c r="S175" i="61"/>
  <c r="R175" i="61"/>
  <c r="Q175" i="61"/>
  <c r="P175" i="61"/>
  <c r="O175" i="61"/>
  <c r="N175" i="61"/>
  <c r="M175" i="61"/>
  <c r="L175" i="61"/>
  <c r="K175" i="61"/>
  <c r="J175" i="61"/>
  <c r="I175" i="61"/>
  <c r="H175" i="61"/>
  <c r="G175" i="61"/>
  <c r="F175" i="61"/>
  <c r="E175" i="61"/>
  <c r="D175" i="61"/>
  <c r="C175" i="61"/>
  <c r="B175" i="61"/>
  <c r="BA174" i="61"/>
  <c r="AZ174" i="61"/>
  <c r="AY174" i="61"/>
  <c r="AX174" i="61"/>
  <c r="AW174" i="61"/>
  <c r="AV174" i="61"/>
  <c r="AU174" i="61"/>
  <c r="AT174" i="61"/>
  <c r="AS174" i="61"/>
  <c r="AR174" i="61"/>
  <c r="AQ174" i="61"/>
  <c r="AP174" i="61"/>
  <c r="AO174" i="61"/>
  <c r="AN174" i="61"/>
  <c r="AM174" i="61"/>
  <c r="AL174" i="61"/>
  <c r="AK174" i="61"/>
  <c r="AJ174" i="61"/>
  <c r="AI174" i="61"/>
  <c r="AH174" i="61"/>
  <c r="AG174" i="61"/>
  <c r="AF174" i="61"/>
  <c r="AE174" i="61"/>
  <c r="AD174" i="61"/>
  <c r="AC174" i="61"/>
  <c r="AB174" i="61"/>
  <c r="AA174" i="61"/>
  <c r="Z174" i="61"/>
  <c r="Y174" i="61"/>
  <c r="X174" i="61"/>
  <c r="W174" i="61"/>
  <c r="V174" i="61"/>
  <c r="U174" i="61"/>
  <c r="T174" i="61"/>
  <c r="S174" i="61"/>
  <c r="R174" i="61"/>
  <c r="Q174" i="61"/>
  <c r="P174" i="61"/>
  <c r="O174" i="61"/>
  <c r="N174" i="61"/>
  <c r="M174" i="61"/>
  <c r="L174" i="61"/>
  <c r="K174" i="61"/>
  <c r="J174" i="61"/>
  <c r="I174" i="61"/>
  <c r="H174" i="61"/>
  <c r="G174" i="61"/>
  <c r="F174" i="61"/>
  <c r="E174" i="61"/>
  <c r="D174" i="61"/>
  <c r="C174" i="61"/>
  <c r="B174" i="61"/>
  <c r="BA173" i="61"/>
  <c r="AZ173" i="61"/>
  <c r="AY173" i="61"/>
  <c r="AX173" i="61"/>
  <c r="AW173" i="61"/>
  <c r="AV173" i="61"/>
  <c r="AU173" i="61"/>
  <c r="AT173" i="61"/>
  <c r="AS173" i="61"/>
  <c r="AR173" i="61"/>
  <c r="AQ173" i="61"/>
  <c r="AP173" i="61"/>
  <c r="AO173" i="61"/>
  <c r="AN173" i="61"/>
  <c r="AM173" i="61"/>
  <c r="AL173" i="61"/>
  <c r="AK173" i="61"/>
  <c r="AJ173" i="61"/>
  <c r="AI173" i="61"/>
  <c r="AH173" i="61"/>
  <c r="AG173" i="61"/>
  <c r="AF173" i="61"/>
  <c r="AE173" i="61"/>
  <c r="AD173" i="61"/>
  <c r="AC173" i="61"/>
  <c r="AB173" i="61"/>
  <c r="AA173" i="61"/>
  <c r="Z173" i="61"/>
  <c r="Y173" i="61"/>
  <c r="X173" i="61"/>
  <c r="W173" i="61"/>
  <c r="V173" i="61"/>
  <c r="U173" i="61"/>
  <c r="T173" i="61"/>
  <c r="S173" i="61"/>
  <c r="R173" i="61"/>
  <c r="Q173" i="61"/>
  <c r="P173" i="61"/>
  <c r="O173" i="61"/>
  <c r="N173" i="61"/>
  <c r="M173" i="61"/>
  <c r="L173" i="61"/>
  <c r="K173" i="61"/>
  <c r="J173" i="61"/>
  <c r="I173" i="61"/>
  <c r="H173" i="61"/>
  <c r="G173" i="61"/>
  <c r="F173" i="61"/>
  <c r="E173" i="61"/>
  <c r="D173" i="61"/>
  <c r="C173" i="61"/>
  <c r="B173" i="61"/>
  <c r="BA172" i="61"/>
  <c r="AZ172" i="61"/>
  <c r="AY172" i="61"/>
  <c r="AX172" i="61"/>
  <c r="AW172" i="61"/>
  <c r="AV172" i="61"/>
  <c r="AU172" i="61"/>
  <c r="AT172" i="61"/>
  <c r="AS172" i="61"/>
  <c r="AR172" i="61"/>
  <c r="AQ172" i="61"/>
  <c r="AP172" i="61"/>
  <c r="AO172" i="61"/>
  <c r="AN172" i="61"/>
  <c r="AM172" i="61"/>
  <c r="AL172" i="61"/>
  <c r="AK172" i="61"/>
  <c r="AJ172" i="61"/>
  <c r="AI172" i="61"/>
  <c r="AH172" i="61"/>
  <c r="AG172" i="61"/>
  <c r="AF172" i="61"/>
  <c r="AE172" i="61"/>
  <c r="AD172" i="61"/>
  <c r="AC172" i="61"/>
  <c r="AB172" i="61"/>
  <c r="AA172" i="61"/>
  <c r="Z172" i="61"/>
  <c r="Y172" i="61"/>
  <c r="X172" i="61"/>
  <c r="W172" i="61"/>
  <c r="V172" i="61"/>
  <c r="U172" i="61"/>
  <c r="T172" i="61"/>
  <c r="S172" i="61"/>
  <c r="R172" i="61"/>
  <c r="Q172" i="61"/>
  <c r="P172" i="61"/>
  <c r="O172" i="61"/>
  <c r="N172" i="61"/>
  <c r="M172" i="61"/>
  <c r="L172" i="61"/>
  <c r="K172" i="61"/>
  <c r="J172" i="61"/>
  <c r="I172" i="61"/>
  <c r="H172" i="61"/>
  <c r="G172" i="61"/>
  <c r="F172" i="61"/>
  <c r="E172" i="61"/>
  <c r="D172" i="61"/>
  <c r="C172" i="61"/>
  <c r="B172" i="61"/>
  <c r="BA171" i="61"/>
  <c r="AZ171" i="61"/>
  <c r="AY171" i="61"/>
  <c r="AX171" i="61"/>
  <c r="AW171" i="61"/>
  <c r="AV171" i="61"/>
  <c r="AU171" i="61"/>
  <c r="AT171" i="61"/>
  <c r="AS171" i="61"/>
  <c r="AR171" i="61"/>
  <c r="AQ171" i="61"/>
  <c r="AP171" i="61"/>
  <c r="AO171" i="61"/>
  <c r="AN171" i="61"/>
  <c r="AM171" i="61"/>
  <c r="AL171" i="61"/>
  <c r="AK171" i="61"/>
  <c r="AJ171" i="61"/>
  <c r="AI171" i="61"/>
  <c r="AH171" i="61"/>
  <c r="AG171" i="61"/>
  <c r="AF171" i="61"/>
  <c r="AE171" i="61"/>
  <c r="AD171" i="61"/>
  <c r="AC171" i="61"/>
  <c r="AB171" i="61"/>
  <c r="AA171" i="61"/>
  <c r="Z171" i="61"/>
  <c r="Y171" i="61"/>
  <c r="X171" i="61"/>
  <c r="W171" i="61"/>
  <c r="V171" i="61"/>
  <c r="U171" i="61"/>
  <c r="T171" i="61"/>
  <c r="S171" i="61"/>
  <c r="R171" i="61"/>
  <c r="Q171" i="61"/>
  <c r="P171" i="61"/>
  <c r="O171" i="61"/>
  <c r="N171" i="61"/>
  <c r="M171" i="61"/>
  <c r="L171" i="61"/>
  <c r="K171" i="61"/>
  <c r="J171" i="61"/>
  <c r="I171" i="61"/>
  <c r="H171" i="61"/>
  <c r="G171" i="61"/>
  <c r="F171" i="61"/>
  <c r="E171" i="61"/>
  <c r="D171" i="61"/>
  <c r="C171" i="61"/>
  <c r="B171" i="61"/>
  <c r="BA170" i="61"/>
  <c r="AZ170" i="61"/>
  <c r="AY170" i="61"/>
  <c r="AX170" i="61"/>
  <c r="AW170" i="61"/>
  <c r="AV170" i="61"/>
  <c r="AU170" i="61"/>
  <c r="AT170" i="61"/>
  <c r="AS170" i="61"/>
  <c r="AR170" i="61"/>
  <c r="AQ170" i="61"/>
  <c r="AP170" i="61"/>
  <c r="AO170" i="61"/>
  <c r="AN170" i="61"/>
  <c r="AM170" i="61"/>
  <c r="AL170" i="61"/>
  <c r="AK170" i="61"/>
  <c r="AJ170" i="61"/>
  <c r="AI170" i="61"/>
  <c r="AH170" i="61"/>
  <c r="AG170" i="61"/>
  <c r="AF170" i="61"/>
  <c r="AE170" i="61"/>
  <c r="AD170" i="61"/>
  <c r="AC170" i="61"/>
  <c r="AB170" i="61"/>
  <c r="AA170" i="61"/>
  <c r="Z170" i="61"/>
  <c r="Y170" i="61"/>
  <c r="X170" i="61"/>
  <c r="W170" i="61"/>
  <c r="V170" i="61"/>
  <c r="U170" i="61"/>
  <c r="T170" i="61"/>
  <c r="S170" i="61"/>
  <c r="R170" i="61"/>
  <c r="Q170" i="61"/>
  <c r="P170" i="61"/>
  <c r="O170" i="61"/>
  <c r="N170" i="61"/>
  <c r="M170" i="61"/>
  <c r="L170" i="61"/>
  <c r="K170" i="61"/>
  <c r="J170" i="61"/>
  <c r="I170" i="61"/>
  <c r="H170" i="61"/>
  <c r="G170" i="61"/>
  <c r="F170" i="61"/>
  <c r="E170" i="61"/>
  <c r="D170" i="61"/>
  <c r="C170" i="61"/>
  <c r="B170" i="61"/>
  <c r="BA169" i="61"/>
  <c r="AZ169" i="61"/>
  <c r="AY169" i="61"/>
  <c r="AX169" i="61"/>
  <c r="AW169" i="61"/>
  <c r="AV169" i="61"/>
  <c r="AU169" i="61"/>
  <c r="AT169" i="61"/>
  <c r="AS169" i="61"/>
  <c r="AR169" i="61"/>
  <c r="AQ169" i="61"/>
  <c r="AP169" i="61"/>
  <c r="AO169" i="61"/>
  <c r="AN169" i="61"/>
  <c r="AM169" i="61"/>
  <c r="AL169" i="61"/>
  <c r="AK169" i="61"/>
  <c r="AJ169" i="61"/>
  <c r="AI169" i="61"/>
  <c r="AH169" i="61"/>
  <c r="AG169" i="61"/>
  <c r="AF169" i="61"/>
  <c r="AE169" i="61"/>
  <c r="AD169" i="61"/>
  <c r="AC169" i="61"/>
  <c r="AB169" i="61"/>
  <c r="AA169" i="61"/>
  <c r="Z169" i="61"/>
  <c r="Y169" i="61"/>
  <c r="X169" i="61"/>
  <c r="W169" i="61"/>
  <c r="V169" i="61"/>
  <c r="U169" i="61"/>
  <c r="T169" i="61"/>
  <c r="S169" i="61"/>
  <c r="R169" i="61"/>
  <c r="Q169" i="61"/>
  <c r="P169" i="61"/>
  <c r="O169" i="61"/>
  <c r="N169" i="61"/>
  <c r="M169" i="61"/>
  <c r="L169" i="61"/>
  <c r="K169" i="61"/>
  <c r="J169" i="61"/>
  <c r="I169" i="61"/>
  <c r="H169" i="61"/>
  <c r="G169" i="61"/>
  <c r="F169" i="61"/>
  <c r="E169" i="61"/>
  <c r="D169" i="61"/>
  <c r="C169" i="61"/>
  <c r="B169" i="61"/>
  <c r="BA168" i="61"/>
  <c r="AZ168" i="61"/>
  <c r="AY168" i="61"/>
  <c r="AX168" i="61"/>
  <c r="AW168" i="61"/>
  <c r="AV168" i="61"/>
  <c r="AU168" i="61"/>
  <c r="AT168" i="61"/>
  <c r="AS168" i="61"/>
  <c r="AR168" i="61"/>
  <c r="AQ168" i="61"/>
  <c r="AP168" i="61"/>
  <c r="AO168" i="61"/>
  <c r="AN168" i="61"/>
  <c r="AM168" i="61"/>
  <c r="AL168" i="61"/>
  <c r="AK168" i="61"/>
  <c r="AJ168" i="61"/>
  <c r="AI168" i="61"/>
  <c r="AH168" i="61"/>
  <c r="AG168" i="61"/>
  <c r="AF168" i="61"/>
  <c r="AE168" i="61"/>
  <c r="AD168" i="61"/>
  <c r="AC168" i="61"/>
  <c r="AB168" i="61"/>
  <c r="AA168" i="61"/>
  <c r="Z168" i="61"/>
  <c r="Y168" i="61"/>
  <c r="X168" i="61"/>
  <c r="W168" i="61"/>
  <c r="V168" i="61"/>
  <c r="U168" i="61"/>
  <c r="T168" i="61"/>
  <c r="S168" i="61"/>
  <c r="R168" i="61"/>
  <c r="Q168" i="61"/>
  <c r="P168" i="61"/>
  <c r="O168" i="61"/>
  <c r="N168" i="61"/>
  <c r="M168" i="61"/>
  <c r="L168" i="61"/>
  <c r="K168" i="61"/>
  <c r="J168" i="61"/>
  <c r="I168" i="61"/>
  <c r="H168" i="61"/>
  <c r="G168" i="61"/>
  <c r="F168" i="61"/>
  <c r="E168" i="61"/>
  <c r="D168" i="61"/>
  <c r="C168" i="61"/>
  <c r="B168" i="61"/>
  <c r="BA167" i="61"/>
  <c r="AZ167" i="61"/>
  <c r="AY167" i="61"/>
  <c r="AX167" i="61"/>
  <c r="AW167" i="61"/>
  <c r="AV167" i="61"/>
  <c r="AU167" i="61"/>
  <c r="AT167" i="61"/>
  <c r="AS167" i="61"/>
  <c r="AR167" i="61"/>
  <c r="AQ167" i="61"/>
  <c r="AP167" i="61"/>
  <c r="AO167" i="61"/>
  <c r="AN167" i="61"/>
  <c r="AM167" i="61"/>
  <c r="AL167" i="61"/>
  <c r="AK167" i="61"/>
  <c r="AJ167" i="61"/>
  <c r="AI167" i="61"/>
  <c r="AH167" i="61"/>
  <c r="AG167" i="61"/>
  <c r="AF167" i="61"/>
  <c r="AE167" i="61"/>
  <c r="AD167" i="61"/>
  <c r="AC167" i="61"/>
  <c r="AB167" i="61"/>
  <c r="AA167" i="61"/>
  <c r="Z167" i="61"/>
  <c r="Y167" i="61"/>
  <c r="X167" i="61"/>
  <c r="W167" i="61"/>
  <c r="V167" i="61"/>
  <c r="U167" i="61"/>
  <c r="T167" i="61"/>
  <c r="S167" i="61"/>
  <c r="R167" i="61"/>
  <c r="Q167" i="61"/>
  <c r="P167" i="61"/>
  <c r="O167" i="61"/>
  <c r="N167" i="61"/>
  <c r="M167" i="61"/>
  <c r="L167" i="61"/>
  <c r="K167" i="61"/>
  <c r="J167" i="61"/>
  <c r="I167" i="61"/>
  <c r="H167" i="61"/>
  <c r="G167" i="61"/>
  <c r="F167" i="61"/>
  <c r="E167" i="61"/>
  <c r="D167" i="61"/>
  <c r="C167" i="61"/>
  <c r="B167" i="61"/>
  <c r="BA166" i="61"/>
  <c r="AZ166" i="61"/>
  <c r="AY166" i="61"/>
  <c r="AX166" i="61"/>
  <c r="AW166" i="61"/>
  <c r="AV166" i="61"/>
  <c r="AU166" i="61"/>
  <c r="AT166" i="61"/>
  <c r="AS166" i="61"/>
  <c r="AR166" i="61"/>
  <c r="AQ166" i="61"/>
  <c r="AP166" i="61"/>
  <c r="AO166" i="61"/>
  <c r="AN166" i="61"/>
  <c r="AM166" i="61"/>
  <c r="AL166" i="61"/>
  <c r="AK166" i="61"/>
  <c r="AJ166" i="61"/>
  <c r="AI166" i="61"/>
  <c r="AH166" i="61"/>
  <c r="AG166" i="61"/>
  <c r="AF166" i="61"/>
  <c r="AE166" i="61"/>
  <c r="AD166" i="61"/>
  <c r="AC166" i="61"/>
  <c r="AB166" i="61"/>
  <c r="AA166" i="61"/>
  <c r="Z166" i="61"/>
  <c r="Y166" i="61"/>
  <c r="X166" i="61"/>
  <c r="W166" i="61"/>
  <c r="V166" i="61"/>
  <c r="U166" i="61"/>
  <c r="T166" i="61"/>
  <c r="S166" i="61"/>
  <c r="R166" i="61"/>
  <c r="Q166" i="61"/>
  <c r="P166" i="61"/>
  <c r="O166" i="61"/>
  <c r="N166" i="61"/>
  <c r="M166" i="61"/>
  <c r="L166" i="61"/>
  <c r="K166" i="61"/>
  <c r="J166" i="61"/>
  <c r="I166" i="61"/>
  <c r="H166" i="61"/>
  <c r="G166" i="61"/>
  <c r="F166" i="61"/>
  <c r="E166" i="61"/>
  <c r="D166" i="61"/>
  <c r="C166" i="61"/>
  <c r="B166" i="61"/>
  <c r="BA165" i="61"/>
  <c r="AZ165" i="61"/>
  <c r="AY165" i="61"/>
  <c r="AX165" i="61"/>
  <c r="AW165" i="61"/>
  <c r="AV165" i="61"/>
  <c r="AU165" i="61"/>
  <c r="AT165" i="61"/>
  <c r="AS165" i="61"/>
  <c r="AR165" i="61"/>
  <c r="AQ165" i="61"/>
  <c r="AP165" i="61"/>
  <c r="AO165" i="61"/>
  <c r="AN165" i="61"/>
  <c r="AM165" i="61"/>
  <c r="AL165" i="61"/>
  <c r="AK165" i="61"/>
  <c r="AJ165" i="61"/>
  <c r="AI165" i="61"/>
  <c r="AH165" i="61"/>
  <c r="AG165" i="61"/>
  <c r="AF165" i="61"/>
  <c r="AE165" i="61"/>
  <c r="AD165" i="61"/>
  <c r="AC165" i="61"/>
  <c r="AB165" i="61"/>
  <c r="AA165" i="61"/>
  <c r="Z165" i="61"/>
  <c r="Y165" i="61"/>
  <c r="X165" i="61"/>
  <c r="W165" i="61"/>
  <c r="V165" i="61"/>
  <c r="U165" i="61"/>
  <c r="T165" i="61"/>
  <c r="S165" i="61"/>
  <c r="R165" i="61"/>
  <c r="Q165" i="61"/>
  <c r="P165" i="61"/>
  <c r="O165" i="61"/>
  <c r="N165" i="61"/>
  <c r="M165" i="61"/>
  <c r="L165" i="61"/>
  <c r="K165" i="61"/>
  <c r="J165" i="61"/>
  <c r="I165" i="61"/>
  <c r="H165" i="61"/>
  <c r="G165" i="61"/>
  <c r="F165" i="61"/>
  <c r="E165" i="61"/>
  <c r="D165" i="61"/>
  <c r="C165" i="61"/>
  <c r="B165" i="61"/>
  <c r="BA164" i="61"/>
  <c r="AZ164" i="61"/>
  <c r="AY164" i="61"/>
  <c r="AX164" i="61"/>
  <c r="AW164" i="61"/>
  <c r="AV164" i="61"/>
  <c r="AU164" i="61"/>
  <c r="AT164" i="61"/>
  <c r="AS164" i="61"/>
  <c r="AR164" i="61"/>
  <c r="AQ164" i="61"/>
  <c r="AP164" i="61"/>
  <c r="AO164" i="61"/>
  <c r="AN164" i="61"/>
  <c r="AM164" i="61"/>
  <c r="AL164" i="61"/>
  <c r="AK164" i="61"/>
  <c r="AJ164" i="61"/>
  <c r="AI164" i="61"/>
  <c r="AH164" i="61"/>
  <c r="AG164" i="61"/>
  <c r="AF164" i="61"/>
  <c r="AE164" i="61"/>
  <c r="AD164" i="61"/>
  <c r="AC164" i="61"/>
  <c r="AB164" i="61"/>
  <c r="AA164" i="61"/>
  <c r="Z164" i="61"/>
  <c r="Y164" i="61"/>
  <c r="X164" i="61"/>
  <c r="W164" i="61"/>
  <c r="V164" i="61"/>
  <c r="U164" i="61"/>
  <c r="T164" i="61"/>
  <c r="S164" i="61"/>
  <c r="R164" i="61"/>
  <c r="Q164" i="61"/>
  <c r="P164" i="61"/>
  <c r="O164" i="61"/>
  <c r="N164" i="61"/>
  <c r="M164" i="61"/>
  <c r="L164" i="61"/>
  <c r="K164" i="61"/>
  <c r="J164" i="61"/>
  <c r="I164" i="61"/>
  <c r="H164" i="61"/>
  <c r="G164" i="61"/>
  <c r="F164" i="61"/>
  <c r="E164" i="61"/>
  <c r="D164" i="61"/>
  <c r="C164" i="61"/>
  <c r="B164" i="61"/>
  <c r="BA163" i="61"/>
  <c r="AZ163" i="61"/>
  <c r="AY163" i="61"/>
  <c r="AX163" i="61"/>
  <c r="AW163" i="61"/>
  <c r="AV163" i="61"/>
  <c r="AU163" i="61"/>
  <c r="AT163" i="61"/>
  <c r="AS163" i="61"/>
  <c r="AR163" i="61"/>
  <c r="AQ163" i="61"/>
  <c r="AP163" i="61"/>
  <c r="AO163" i="61"/>
  <c r="AN163" i="61"/>
  <c r="AM163" i="61"/>
  <c r="AL163" i="61"/>
  <c r="AK163" i="61"/>
  <c r="AJ163" i="61"/>
  <c r="AI163" i="61"/>
  <c r="AH163" i="61"/>
  <c r="AG163" i="61"/>
  <c r="AF163" i="61"/>
  <c r="AE163" i="61"/>
  <c r="AD163" i="61"/>
  <c r="AC163" i="61"/>
  <c r="AB163" i="61"/>
  <c r="AA163" i="61"/>
  <c r="Z163" i="61"/>
  <c r="Y163" i="61"/>
  <c r="X163" i="61"/>
  <c r="W163" i="61"/>
  <c r="V163" i="61"/>
  <c r="U163" i="61"/>
  <c r="T163" i="61"/>
  <c r="S163" i="61"/>
  <c r="R163" i="61"/>
  <c r="Q163" i="61"/>
  <c r="P163" i="61"/>
  <c r="O163" i="61"/>
  <c r="N163" i="61"/>
  <c r="M163" i="61"/>
  <c r="L163" i="61"/>
  <c r="K163" i="61"/>
  <c r="J163" i="61"/>
  <c r="I163" i="61"/>
  <c r="H163" i="61"/>
  <c r="G163" i="61"/>
  <c r="F163" i="61"/>
  <c r="E163" i="61"/>
  <c r="D163" i="61"/>
  <c r="C163" i="61"/>
  <c r="B163" i="61"/>
  <c r="BA162" i="61"/>
  <c r="AZ162" i="61"/>
  <c r="AY162" i="61"/>
  <c r="AX162" i="61"/>
  <c r="AW162" i="61"/>
  <c r="AV162" i="61"/>
  <c r="AU162" i="61"/>
  <c r="AT162" i="61"/>
  <c r="AS162" i="61"/>
  <c r="AR162" i="61"/>
  <c r="AQ162" i="61"/>
  <c r="AP162" i="61"/>
  <c r="AO162" i="61"/>
  <c r="AN162" i="61"/>
  <c r="AM162" i="61"/>
  <c r="AL162" i="61"/>
  <c r="AK162" i="61"/>
  <c r="AJ162" i="61"/>
  <c r="AI162" i="61"/>
  <c r="AH162" i="61"/>
  <c r="AG162" i="61"/>
  <c r="AF162" i="61"/>
  <c r="AE162" i="61"/>
  <c r="AD162" i="61"/>
  <c r="AC162" i="61"/>
  <c r="AB162" i="61"/>
  <c r="AA162" i="61"/>
  <c r="Z162" i="61"/>
  <c r="Y162" i="61"/>
  <c r="X162" i="61"/>
  <c r="W162" i="61"/>
  <c r="V162" i="61"/>
  <c r="U162" i="61"/>
  <c r="T162" i="61"/>
  <c r="S162" i="61"/>
  <c r="R162" i="61"/>
  <c r="Q162" i="61"/>
  <c r="P162" i="61"/>
  <c r="O162" i="61"/>
  <c r="N162" i="61"/>
  <c r="M162" i="61"/>
  <c r="L162" i="61"/>
  <c r="K162" i="61"/>
  <c r="J162" i="61"/>
  <c r="I162" i="61"/>
  <c r="H162" i="61"/>
  <c r="G162" i="61"/>
  <c r="F162" i="61"/>
  <c r="E162" i="61"/>
  <c r="D162" i="61"/>
  <c r="C162" i="61"/>
  <c r="B162" i="61"/>
  <c r="BA161" i="61"/>
  <c r="AZ161" i="61"/>
  <c r="AY161" i="61"/>
  <c r="AX161" i="61"/>
  <c r="AW161" i="61"/>
  <c r="AV161" i="61"/>
  <c r="AU161" i="61"/>
  <c r="AT161" i="61"/>
  <c r="AS161" i="61"/>
  <c r="AR161" i="61"/>
  <c r="AQ161" i="61"/>
  <c r="AP161" i="61"/>
  <c r="AO161" i="61"/>
  <c r="AN161" i="61"/>
  <c r="AM161" i="61"/>
  <c r="AL161" i="61"/>
  <c r="AK161" i="61"/>
  <c r="AJ161" i="61"/>
  <c r="AI161" i="61"/>
  <c r="AH161" i="61"/>
  <c r="AG161" i="61"/>
  <c r="AF161" i="61"/>
  <c r="AE161" i="61"/>
  <c r="AD161" i="61"/>
  <c r="AC161" i="61"/>
  <c r="AB161" i="61"/>
  <c r="AA161" i="61"/>
  <c r="Z161" i="61"/>
  <c r="Y161" i="61"/>
  <c r="X161" i="61"/>
  <c r="W161" i="61"/>
  <c r="V161" i="61"/>
  <c r="U161" i="61"/>
  <c r="T161" i="61"/>
  <c r="S161" i="61"/>
  <c r="R161" i="61"/>
  <c r="Q161" i="61"/>
  <c r="P161" i="61"/>
  <c r="O161" i="61"/>
  <c r="N161" i="61"/>
  <c r="M161" i="61"/>
  <c r="L161" i="61"/>
  <c r="K161" i="61"/>
  <c r="J161" i="61"/>
  <c r="I161" i="61"/>
  <c r="H161" i="61"/>
  <c r="G161" i="61"/>
  <c r="F161" i="61"/>
  <c r="E161" i="61"/>
  <c r="D161" i="61"/>
  <c r="C161" i="61"/>
  <c r="B161" i="61"/>
  <c r="BA160" i="61"/>
  <c r="AZ160" i="61"/>
  <c r="AY160" i="61"/>
  <c r="AX160" i="61"/>
  <c r="AW160" i="61"/>
  <c r="AV160" i="61"/>
  <c r="AU160" i="61"/>
  <c r="AT160" i="61"/>
  <c r="AS160" i="61"/>
  <c r="AR160" i="61"/>
  <c r="AQ160" i="61"/>
  <c r="AP160" i="61"/>
  <c r="AO160" i="61"/>
  <c r="AN160" i="61"/>
  <c r="AM160" i="61"/>
  <c r="AL160" i="61"/>
  <c r="AK160" i="61"/>
  <c r="AJ160" i="61"/>
  <c r="AI160" i="61"/>
  <c r="AH160" i="61"/>
  <c r="AG160" i="61"/>
  <c r="AF160" i="61"/>
  <c r="AE160" i="61"/>
  <c r="AD160" i="61"/>
  <c r="AC160" i="61"/>
  <c r="AB160" i="61"/>
  <c r="AA160" i="61"/>
  <c r="Z160" i="61"/>
  <c r="Y160" i="61"/>
  <c r="X160" i="61"/>
  <c r="W160" i="61"/>
  <c r="V160" i="61"/>
  <c r="U160" i="61"/>
  <c r="T160" i="61"/>
  <c r="S160" i="61"/>
  <c r="R160" i="61"/>
  <c r="Q160" i="61"/>
  <c r="P160" i="61"/>
  <c r="O160" i="61"/>
  <c r="N160" i="61"/>
  <c r="M160" i="61"/>
  <c r="L160" i="61"/>
  <c r="K160" i="61"/>
  <c r="J160" i="61"/>
  <c r="I160" i="61"/>
  <c r="H160" i="61"/>
  <c r="G160" i="61"/>
  <c r="F160" i="61"/>
  <c r="E160" i="61"/>
  <c r="D160" i="61"/>
  <c r="C160" i="61"/>
  <c r="B160" i="61"/>
  <c r="BA159" i="61"/>
  <c r="AZ159" i="61"/>
  <c r="AY159" i="61"/>
  <c r="AX159" i="61"/>
  <c r="AW159" i="61"/>
  <c r="AV159" i="61"/>
  <c r="AU159" i="61"/>
  <c r="AT159" i="61"/>
  <c r="AS159" i="61"/>
  <c r="AR159" i="61"/>
  <c r="AQ159" i="61"/>
  <c r="AP159" i="61"/>
  <c r="AO159" i="61"/>
  <c r="AN159" i="61"/>
  <c r="AM159" i="61"/>
  <c r="AL159" i="61"/>
  <c r="AK159" i="61"/>
  <c r="AJ159" i="61"/>
  <c r="AI159" i="61"/>
  <c r="AH159" i="61"/>
  <c r="AG159" i="61"/>
  <c r="AF159" i="61"/>
  <c r="AE159" i="61"/>
  <c r="AD159" i="61"/>
  <c r="AC159" i="61"/>
  <c r="AB159" i="61"/>
  <c r="AA159" i="61"/>
  <c r="Z159" i="61"/>
  <c r="Y159" i="61"/>
  <c r="X159" i="61"/>
  <c r="W159" i="61"/>
  <c r="V159" i="61"/>
  <c r="U159" i="61"/>
  <c r="T159" i="61"/>
  <c r="S159" i="61"/>
  <c r="R159" i="61"/>
  <c r="Q159" i="61"/>
  <c r="P159" i="61"/>
  <c r="O159" i="61"/>
  <c r="N159" i="61"/>
  <c r="M159" i="61"/>
  <c r="L159" i="61"/>
  <c r="K159" i="61"/>
  <c r="J159" i="61"/>
  <c r="I159" i="61"/>
  <c r="H159" i="61"/>
  <c r="G159" i="61"/>
  <c r="F159" i="61"/>
  <c r="E159" i="61"/>
  <c r="D159" i="61"/>
  <c r="C159" i="61"/>
  <c r="B159" i="61"/>
  <c r="BA158" i="61"/>
  <c r="AZ158" i="61"/>
  <c r="AY158" i="61"/>
  <c r="AX158" i="61"/>
  <c r="AW158" i="61"/>
  <c r="AV158" i="61"/>
  <c r="AU158" i="61"/>
  <c r="AT158" i="61"/>
  <c r="AS158" i="61"/>
  <c r="AR158" i="61"/>
  <c r="AQ158" i="61"/>
  <c r="AP158" i="61"/>
  <c r="AO158" i="61"/>
  <c r="AN158" i="61"/>
  <c r="AM158" i="61"/>
  <c r="AL158" i="61"/>
  <c r="AK158" i="61"/>
  <c r="AJ158" i="61"/>
  <c r="AI158" i="61"/>
  <c r="AH158" i="61"/>
  <c r="AG158" i="61"/>
  <c r="AF158" i="61"/>
  <c r="AE158" i="61"/>
  <c r="AD158" i="61"/>
  <c r="AC158" i="61"/>
  <c r="AB158" i="61"/>
  <c r="AA158" i="61"/>
  <c r="Z158" i="61"/>
  <c r="Y158" i="61"/>
  <c r="X158" i="61"/>
  <c r="W158" i="61"/>
  <c r="V158" i="61"/>
  <c r="U158" i="61"/>
  <c r="T158" i="61"/>
  <c r="S158" i="61"/>
  <c r="R158" i="61"/>
  <c r="Q158" i="61"/>
  <c r="P158" i="61"/>
  <c r="O158" i="61"/>
  <c r="N158" i="61"/>
  <c r="M158" i="61"/>
  <c r="L158" i="61"/>
  <c r="K158" i="61"/>
  <c r="J158" i="61"/>
  <c r="I158" i="61"/>
  <c r="H158" i="61"/>
  <c r="G158" i="61"/>
  <c r="F158" i="61"/>
  <c r="E158" i="61"/>
  <c r="D158" i="61"/>
  <c r="C158" i="61"/>
  <c r="B158" i="61"/>
  <c r="BA157" i="61"/>
  <c r="AZ157" i="61"/>
  <c r="AY157" i="61"/>
  <c r="AX157" i="61"/>
  <c r="AW157" i="61"/>
  <c r="AV157" i="61"/>
  <c r="AU157" i="61"/>
  <c r="AT157" i="61"/>
  <c r="AS157" i="61"/>
  <c r="AR157" i="61"/>
  <c r="AQ157" i="61"/>
  <c r="AP157" i="61"/>
  <c r="AO157" i="61"/>
  <c r="AN157" i="61"/>
  <c r="AM157" i="61"/>
  <c r="AL157" i="61"/>
  <c r="AK157" i="61"/>
  <c r="AJ157" i="61"/>
  <c r="AI157" i="61"/>
  <c r="AH157" i="61"/>
  <c r="AG157" i="61"/>
  <c r="AF157" i="61"/>
  <c r="AE157" i="61"/>
  <c r="AD157" i="61"/>
  <c r="AC157" i="61"/>
  <c r="AB157" i="61"/>
  <c r="AA157" i="61"/>
  <c r="Z157" i="61"/>
  <c r="Y157" i="61"/>
  <c r="X157" i="61"/>
  <c r="W157" i="61"/>
  <c r="V157" i="61"/>
  <c r="U157" i="61"/>
  <c r="T157" i="61"/>
  <c r="S157" i="61"/>
  <c r="R157" i="61"/>
  <c r="Q157" i="61"/>
  <c r="P157" i="61"/>
  <c r="O157" i="61"/>
  <c r="N157" i="61"/>
  <c r="M157" i="61"/>
  <c r="L157" i="61"/>
  <c r="K157" i="61"/>
  <c r="J157" i="61"/>
  <c r="I157" i="61"/>
  <c r="H157" i="61"/>
  <c r="G157" i="61"/>
  <c r="F157" i="61"/>
  <c r="E157" i="61"/>
  <c r="D157" i="61"/>
  <c r="C157" i="61"/>
  <c r="B157" i="61"/>
  <c r="BA156" i="61"/>
  <c r="AZ156" i="61"/>
  <c r="AY156" i="61"/>
  <c r="AX156" i="61"/>
  <c r="AW156" i="61"/>
  <c r="AV156" i="61"/>
  <c r="AU156" i="61"/>
  <c r="AT156" i="61"/>
  <c r="AS156" i="61"/>
  <c r="AR156" i="61"/>
  <c r="AQ156" i="61"/>
  <c r="AP156" i="61"/>
  <c r="AO156" i="61"/>
  <c r="AN156" i="61"/>
  <c r="AM156" i="61"/>
  <c r="AL156" i="61"/>
  <c r="AK156" i="61"/>
  <c r="AJ156" i="61"/>
  <c r="AI156" i="61"/>
  <c r="AH156" i="61"/>
  <c r="AG156" i="61"/>
  <c r="AF156" i="61"/>
  <c r="AE156" i="61"/>
  <c r="AD156" i="61"/>
  <c r="AC156" i="61"/>
  <c r="AB156" i="61"/>
  <c r="AA156" i="61"/>
  <c r="Z156" i="61"/>
  <c r="Y156" i="61"/>
  <c r="X156" i="61"/>
  <c r="W156" i="61"/>
  <c r="V156" i="61"/>
  <c r="U156" i="61"/>
  <c r="T156" i="61"/>
  <c r="S156" i="61"/>
  <c r="R156" i="61"/>
  <c r="Q156" i="61"/>
  <c r="P156" i="61"/>
  <c r="O156" i="61"/>
  <c r="N156" i="61"/>
  <c r="M156" i="61"/>
  <c r="L156" i="61"/>
  <c r="K156" i="61"/>
  <c r="J156" i="61"/>
  <c r="I156" i="61"/>
  <c r="H156" i="61"/>
  <c r="G156" i="61"/>
  <c r="F156" i="61"/>
  <c r="E156" i="61"/>
  <c r="D156" i="61"/>
  <c r="C156" i="61"/>
  <c r="B156" i="61"/>
  <c r="BA155" i="61"/>
  <c r="AZ155" i="61"/>
  <c r="AY155" i="61"/>
  <c r="AX155" i="61"/>
  <c r="AW155" i="61"/>
  <c r="AV155" i="61"/>
  <c r="AU155" i="61"/>
  <c r="AT155" i="61"/>
  <c r="AS155" i="61"/>
  <c r="AR155" i="61"/>
  <c r="AQ155" i="61"/>
  <c r="AP155" i="61"/>
  <c r="AO155" i="61"/>
  <c r="AN155" i="61"/>
  <c r="AM155" i="61"/>
  <c r="AL155" i="61"/>
  <c r="AK155" i="61"/>
  <c r="AJ155" i="61"/>
  <c r="AI155" i="61"/>
  <c r="AH155" i="61"/>
  <c r="AG155" i="61"/>
  <c r="AF155" i="61"/>
  <c r="AE155" i="61"/>
  <c r="AD155" i="61"/>
  <c r="AC155" i="61"/>
  <c r="AB155" i="61"/>
  <c r="AA155" i="61"/>
  <c r="Z155" i="61"/>
  <c r="Y155" i="61"/>
  <c r="X155" i="61"/>
  <c r="W155" i="61"/>
  <c r="V155" i="61"/>
  <c r="U155" i="61"/>
  <c r="T155" i="61"/>
  <c r="S155" i="61"/>
  <c r="R155" i="61"/>
  <c r="Q155" i="61"/>
  <c r="P155" i="61"/>
  <c r="O155" i="61"/>
  <c r="N155" i="61"/>
  <c r="M155" i="61"/>
  <c r="L155" i="61"/>
  <c r="K155" i="61"/>
  <c r="J155" i="61"/>
  <c r="I155" i="61"/>
  <c r="H155" i="61"/>
  <c r="G155" i="61"/>
  <c r="F155" i="61"/>
  <c r="E155" i="61"/>
  <c r="D155" i="61"/>
  <c r="C155" i="61"/>
  <c r="B155" i="61"/>
  <c r="BA154" i="61"/>
  <c r="AZ154" i="61"/>
  <c r="AY154" i="61"/>
  <c r="AX154" i="61"/>
  <c r="AW154" i="61"/>
  <c r="AV154" i="61"/>
  <c r="AU154" i="61"/>
  <c r="AT154" i="61"/>
  <c r="AS154" i="61"/>
  <c r="AR154" i="61"/>
  <c r="AQ154" i="61"/>
  <c r="AP154" i="61"/>
  <c r="AO154" i="61"/>
  <c r="AN154" i="61"/>
  <c r="AM154" i="61"/>
  <c r="AL154" i="61"/>
  <c r="AK154" i="61"/>
  <c r="AJ154" i="61"/>
  <c r="AI154" i="61"/>
  <c r="AH154" i="61"/>
  <c r="AG154" i="61"/>
  <c r="AF154" i="61"/>
  <c r="AE154" i="61"/>
  <c r="AD154" i="61"/>
  <c r="AC154" i="61"/>
  <c r="AB154" i="61"/>
  <c r="AA154" i="61"/>
  <c r="Z154" i="61"/>
  <c r="Y154" i="61"/>
  <c r="X154" i="61"/>
  <c r="W154" i="61"/>
  <c r="V154" i="61"/>
  <c r="U154" i="61"/>
  <c r="T154" i="61"/>
  <c r="S154" i="61"/>
  <c r="R154" i="61"/>
  <c r="Q154" i="61"/>
  <c r="P154" i="61"/>
  <c r="O154" i="61"/>
  <c r="N154" i="61"/>
  <c r="M154" i="61"/>
  <c r="L154" i="61"/>
  <c r="K154" i="61"/>
  <c r="J154" i="61"/>
  <c r="I154" i="61"/>
  <c r="H154" i="61"/>
  <c r="G154" i="61"/>
  <c r="F154" i="61"/>
  <c r="E154" i="61"/>
  <c r="D154" i="61"/>
  <c r="C154" i="61"/>
  <c r="B154" i="61"/>
  <c r="BA153" i="61"/>
  <c r="AZ153" i="61"/>
  <c r="AY153" i="61"/>
  <c r="AX153" i="61"/>
  <c r="AW153" i="61"/>
  <c r="AV153" i="61"/>
  <c r="AU153" i="61"/>
  <c r="AT153" i="61"/>
  <c r="AS153" i="61"/>
  <c r="AR153" i="61"/>
  <c r="AQ153" i="61"/>
  <c r="AP153" i="61"/>
  <c r="AO153" i="61"/>
  <c r="AN153" i="61"/>
  <c r="AM153" i="61"/>
  <c r="AL153" i="61"/>
  <c r="AK153" i="61"/>
  <c r="AJ153" i="61"/>
  <c r="AI153" i="61"/>
  <c r="AH153" i="61"/>
  <c r="AG153" i="61"/>
  <c r="AF153" i="61"/>
  <c r="AE153" i="61"/>
  <c r="AD153" i="61"/>
  <c r="AC153" i="61"/>
  <c r="AB153" i="61"/>
  <c r="AA153" i="61"/>
  <c r="Z153" i="61"/>
  <c r="Y153" i="61"/>
  <c r="X153" i="61"/>
  <c r="W153" i="61"/>
  <c r="V153" i="61"/>
  <c r="U153" i="61"/>
  <c r="T153" i="61"/>
  <c r="S153" i="61"/>
  <c r="R153" i="61"/>
  <c r="Q153" i="61"/>
  <c r="P153" i="61"/>
  <c r="O153" i="61"/>
  <c r="N153" i="61"/>
  <c r="M153" i="61"/>
  <c r="L153" i="61"/>
  <c r="K153" i="61"/>
  <c r="J153" i="61"/>
  <c r="I153" i="61"/>
  <c r="H153" i="61"/>
  <c r="G153" i="61"/>
  <c r="F153" i="61"/>
  <c r="E153" i="61"/>
  <c r="D153" i="61"/>
  <c r="C153" i="61"/>
  <c r="B153" i="61"/>
  <c r="BA152" i="61"/>
  <c r="AZ152" i="61"/>
  <c r="AY152" i="61"/>
  <c r="AX152" i="61"/>
  <c r="AW152" i="61"/>
  <c r="AV152" i="61"/>
  <c r="AU152" i="61"/>
  <c r="AT152" i="61"/>
  <c r="AS152" i="61"/>
  <c r="AR152" i="61"/>
  <c r="AQ152" i="61"/>
  <c r="AP152" i="61"/>
  <c r="AO152" i="61"/>
  <c r="AN152" i="61"/>
  <c r="AM152" i="61"/>
  <c r="AL152" i="61"/>
  <c r="AK152" i="61"/>
  <c r="AJ152" i="61"/>
  <c r="AI152" i="61"/>
  <c r="AH152" i="61"/>
  <c r="AG152" i="61"/>
  <c r="AF152" i="61"/>
  <c r="AE152" i="61"/>
  <c r="AD152" i="61"/>
  <c r="AC152" i="61"/>
  <c r="AB152" i="61"/>
  <c r="AA152" i="61"/>
  <c r="Z152" i="61"/>
  <c r="Y152" i="61"/>
  <c r="X152" i="61"/>
  <c r="W152" i="61"/>
  <c r="V152" i="61"/>
  <c r="U152" i="61"/>
  <c r="T152" i="61"/>
  <c r="S152" i="61"/>
  <c r="R152" i="61"/>
  <c r="Q152" i="61"/>
  <c r="P152" i="61"/>
  <c r="O152" i="61"/>
  <c r="N152" i="61"/>
  <c r="M152" i="61"/>
  <c r="L152" i="61"/>
  <c r="K152" i="61"/>
  <c r="J152" i="61"/>
  <c r="I152" i="61"/>
  <c r="H152" i="61"/>
  <c r="G152" i="61"/>
  <c r="F152" i="61"/>
  <c r="E152" i="61"/>
  <c r="D152" i="61"/>
  <c r="C152" i="61"/>
  <c r="B152" i="61"/>
  <c r="BA151" i="61"/>
  <c r="AZ151" i="61"/>
  <c r="AY151" i="61"/>
  <c r="AX151" i="61"/>
  <c r="AW151" i="61"/>
  <c r="AV151" i="61"/>
  <c r="AU151" i="61"/>
  <c r="AT151" i="61"/>
  <c r="AS151" i="61"/>
  <c r="AR151" i="61"/>
  <c r="AQ151" i="61"/>
  <c r="AP151" i="61"/>
  <c r="AO151" i="61"/>
  <c r="AN151" i="61"/>
  <c r="AM151" i="61"/>
  <c r="AL151" i="61"/>
  <c r="AK151" i="61"/>
  <c r="AJ151" i="61"/>
  <c r="AI151" i="61"/>
  <c r="AH151" i="61"/>
  <c r="AG151" i="61"/>
  <c r="AF151" i="61"/>
  <c r="AE151" i="61"/>
  <c r="AD151" i="61"/>
  <c r="AC151" i="61"/>
  <c r="AB151" i="61"/>
  <c r="AA151" i="61"/>
  <c r="Z151" i="61"/>
  <c r="Y151" i="61"/>
  <c r="X151" i="61"/>
  <c r="W151" i="61"/>
  <c r="V151" i="61"/>
  <c r="U151" i="61"/>
  <c r="T151" i="61"/>
  <c r="S151" i="61"/>
  <c r="R151" i="61"/>
  <c r="Q151" i="61"/>
  <c r="P151" i="61"/>
  <c r="O151" i="61"/>
  <c r="N151" i="61"/>
  <c r="M151" i="61"/>
  <c r="L151" i="61"/>
  <c r="K151" i="61"/>
  <c r="J151" i="61"/>
  <c r="I151" i="61"/>
  <c r="H151" i="61"/>
  <c r="G151" i="61"/>
  <c r="F151" i="61"/>
  <c r="E151" i="61"/>
  <c r="D151" i="61"/>
  <c r="C151" i="61"/>
  <c r="B151" i="61"/>
  <c r="BA150" i="61"/>
  <c r="AZ150" i="61"/>
  <c r="AY150" i="61"/>
  <c r="AX150" i="61"/>
  <c r="AW150" i="61"/>
  <c r="AV150" i="61"/>
  <c r="AU150" i="61"/>
  <c r="AT150" i="61"/>
  <c r="AS150" i="61"/>
  <c r="AR150" i="61"/>
  <c r="AQ150" i="61"/>
  <c r="AP150" i="61"/>
  <c r="AO150" i="61"/>
  <c r="AN150" i="61"/>
  <c r="AM150" i="61"/>
  <c r="AL150" i="61"/>
  <c r="AK150" i="61"/>
  <c r="AJ150" i="61"/>
  <c r="AI150" i="61"/>
  <c r="AH150" i="61"/>
  <c r="AG150" i="61"/>
  <c r="AF150" i="61"/>
  <c r="AE150" i="61"/>
  <c r="AD150" i="61"/>
  <c r="AC150" i="61"/>
  <c r="AB150" i="61"/>
  <c r="AA150" i="61"/>
  <c r="Z150" i="61"/>
  <c r="Y150" i="61"/>
  <c r="X150" i="61"/>
  <c r="W150" i="61"/>
  <c r="V150" i="61"/>
  <c r="U150" i="61"/>
  <c r="T150" i="61"/>
  <c r="S150" i="61"/>
  <c r="R150" i="61"/>
  <c r="Q150" i="61"/>
  <c r="P150" i="61"/>
  <c r="O150" i="61"/>
  <c r="N150" i="61"/>
  <c r="M150" i="61"/>
  <c r="L150" i="61"/>
  <c r="K150" i="61"/>
  <c r="J150" i="61"/>
  <c r="I150" i="61"/>
  <c r="H150" i="61"/>
  <c r="G150" i="61"/>
  <c r="F150" i="61"/>
  <c r="E150" i="61"/>
  <c r="D150" i="61"/>
  <c r="C150" i="61"/>
  <c r="B150" i="61"/>
  <c r="BA149" i="61"/>
  <c r="AZ149" i="61"/>
  <c r="AY149" i="61"/>
  <c r="AX149" i="61"/>
  <c r="AW149" i="61"/>
  <c r="AV149" i="61"/>
  <c r="AU149" i="61"/>
  <c r="AT149" i="61"/>
  <c r="AS149" i="61"/>
  <c r="AR149" i="61"/>
  <c r="AQ149" i="61"/>
  <c r="AP149" i="61"/>
  <c r="AO149" i="61"/>
  <c r="AN149" i="61"/>
  <c r="AM149" i="61"/>
  <c r="AL149" i="61"/>
  <c r="AK149" i="61"/>
  <c r="AJ149" i="61"/>
  <c r="AI149" i="61"/>
  <c r="AH149" i="61"/>
  <c r="AG149" i="61"/>
  <c r="AF149" i="61"/>
  <c r="AE149" i="61"/>
  <c r="AD149" i="61"/>
  <c r="AC149" i="61"/>
  <c r="AB149" i="61"/>
  <c r="AA149" i="61"/>
  <c r="Z149" i="61"/>
  <c r="Y149" i="61"/>
  <c r="X149" i="61"/>
  <c r="W149" i="61"/>
  <c r="V149" i="61"/>
  <c r="U149" i="61"/>
  <c r="T149" i="61"/>
  <c r="S149" i="61"/>
  <c r="R149" i="61"/>
  <c r="Q149" i="61"/>
  <c r="P149" i="61"/>
  <c r="O149" i="61"/>
  <c r="N149" i="61"/>
  <c r="M149" i="61"/>
  <c r="L149" i="61"/>
  <c r="K149" i="61"/>
  <c r="J149" i="61"/>
  <c r="I149" i="61"/>
  <c r="H149" i="61"/>
  <c r="G149" i="61"/>
  <c r="F149" i="61"/>
  <c r="E149" i="61"/>
  <c r="D149" i="61"/>
  <c r="C149" i="61"/>
  <c r="B149" i="61"/>
  <c r="BA148" i="61"/>
  <c r="AZ148" i="61"/>
  <c r="AY148" i="61"/>
  <c r="AX148" i="61"/>
  <c r="AW148" i="61"/>
  <c r="AV148" i="61"/>
  <c r="AU148" i="61"/>
  <c r="AT148" i="61"/>
  <c r="AS148" i="61"/>
  <c r="AR148" i="61"/>
  <c r="AQ148" i="61"/>
  <c r="AP148" i="61"/>
  <c r="AO148" i="61"/>
  <c r="AN148" i="61"/>
  <c r="AM148" i="61"/>
  <c r="AL148" i="61"/>
  <c r="AK148" i="61"/>
  <c r="AJ148" i="61"/>
  <c r="AI148" i="61"/>
  <c r="AH148" i="61"/>
  <c r="AG148" i="61"/>
  <c r="AF148" i="61"/>
  <c r="AE148" i="61"/>
  <c r="AD148" i="61"/>
  <c r="AC148" i="61"/>
  <c r="AB148" i="61"/>
  <c r="AA148" i="61"/>
  <c r="Z148" i="61"/>
  <c r="Y148" i="61"/>
  <c r="X148" i="61"/>
  <c r="W148" i="61"/>
  <c r="V148" i="61"/>
  <c r="U148" i="61"/>
  <c r="T148" i="61"/>
  <c r="S148" i="61"/>
  <c r="R148" i="61"/>
  <c r="Q148" i="61"/>
  <c r="P148" i="61"/>
  <c r="O148" i="61"/>
  <c r="N148" i="61"/>
  <c r="M148" i="61"/>
  <c r="L148" i="61"/>
  <c r="K148" i="61"/>
  <c r="J148" i="61"/>
  <c r="I148" i="61"/>
  <c r="H148" i="61"/>
  <c r="G148" i="61"/>
  <c r="F148" i="61"/>
  <c r="E148" i="61"/>
  <c r="D148" i="61"/>
  <c r="C148" i="61"/>
  <c r="B148" i="61"/>
  <c r="BA147" i="61"/>
  <c r="AZ147" i="61"/>
  <c r="AY147" i="61"/>
  <c r="AX147" i="61"/>
  <c r="AW147" i="61"/>
  <c r="AV147" i="61"/>
  <c r="AU147" i="61"/>
  <c r="AT147" i="61"/>
  <c r="AS147" i="61"/>
  <c r="AR147" i="61"/>
  <c r="AQ147" i="61"/>
  <c r="AP147" i="61"/>
  <c r="AO147" i="61"/>
  <c r="AN147" i="61"/>
  <c r="AM147" i="61"/>
  <c r="AL147" i="61"/>
  <c r="AK147" i="61"/>
  <c r="AJ147" i="61"/>
  <c r="AI147" i="61"/>
  <c r="AH147" i="61"/>
  <c r="AG147" i="61"/>
  <c r="AF147" i="61"/>
  <c r="AE147" i="61"/>
  <c r="AD147" i="61"/>
  <c r="AC147" i="61"/>
  <c r="AB147" i="61"/>
  <c r="AA147" i="61"/>
  <c r="Z147" i="61"/>
  <c r="Y147" i="61"/>
  <c r="X147" i="61"/>
  <c r="W147" i="61"/>
  <c r="V147" i="61"/>
  <c r="U147" i="61"/>
  <c r="T147" i="61"/>
  <c r="S147" i="61"/>
  <c r="R147" i="61"/>
  <c r="Q147" i="61"/>
  <c r="P147" i="61"/>
  <c r="O147" i="61"/>
  <c r="N147" i="61"/>
  <c r="M147" i="61"/>
  <c r="L147" i="61"/>
  <c r="K147" i="61"/>
  <c r="J147" i="61"/>
  <c r="I147" i="61"/>
  <c r="H147" i="61"/>
  <c r="G147" i="61"/>
  <c r="F147" i="61"/>
  <c r="E147" i="61"/>
  <c r="D147" i="61"/>
  <c r="C147" i="61"/>
  <c r="B147" i="61"/>
  <c r="BA146" i="61"/>
  <c r="AZ146" i="61"/>
  <c r="AY146" i="61"/>
  <c r="AX146" i="61"/>
  <c r="AW146" i="61"/>
  <c r="AV146" i="61"/>
  <c r="AU146" i="61"/>
  <c r="AT146" i="61"/>
  <c r="AS146" i="61"/>
  <c r="AR146" i="61"/>
  <c r="AQ146" i="61"/>
  <c r="AP146" i="61"/>
  <c r="AO146" i="61"/>
  <c r="AN146" i="61"/>
  <c r="AM146" i="61"/>
  <c r="AL146" i="61"/>
  <c r="AK146" i="61"/>
  <c r="AJ146" i="61"/>
  <c r="AI146" i="61"/>
  <c r="AH146" i="61"/>
  <c r="AG146" i="61"/>
  <c r="AF146" i="61"/>
  <c r="AE146" i="61"/>
  <c r="AD146" i="61"/>
  <c r="AC146" i="61"/>
  <c r="AB146" i="61"/>
  <c r="AA146" i="61"/>
  <c r="Z146" i="61"/>
  <c r="Y146" i="61"/>
  <c r="X146" i="61"/>
  <c r="W146" i="61"/>
  <c r="V146" i="61"/>
  <c r="U146" i="61"/>
  <c r="T146" i="61"/>
  <c r="S146" i="61"/>
  <c r="R146" i="61"/>
  <c r="Q146" i="61"/>
  <c r="P146" i="61"/>
  <c r="O146" i="61"/>
  <c r="N146" i="61"/>
  <c r="M146" i="61"/>
  <c r="L146" i="61"/>
  <c r="K146" i="61"/>
  <c r="J146" i="61"/>
  <c r="I146" i="61"/>
  <c r="H146" i="61"/>
  <c r="G146" i="61"/>
  <c r="F146" i="61"/>
  <c r="E146" i="61"/>
  <c r="D146" i="61"/>
  <c r="C146" i="61"/>
  <c r="B146" i="61"/>
  <c r="BA145" i="61"/>
  <c r="AZ145" i="61"/>
  <c r="AY145" i="61"/>
  <c r="AX145" i="61"/>
  <c r="AW145" i="61"/>
  <c r="AV145" i="61"/>
  <c r="AU145" i="61"/>
  <c r="AT145" i="61"/>
  <c r="AS145" i="61"/>
  <c r="AR145" i="61"/>
  <c r="AQ145" i="61"/>
  <c r="AP145" i="61"/>
  <c r="AO145" i="61"/>
  <c r="AN145" i="61"/>
  <c r="AM145" i="61"/>
  <c r="AL145" i="61"/>
  <c r="AK145" i="61"/>
  <c r="AJ145" i="61"/>
  <c r="AI145" i="61"/>
  <c r="AH145" i="61"/>
  <c r="AG145" i="61"/>
  <c r="AF145" i="61"/>
  <c r="AE145" i="61"/>
  <c r="AD145" i="61"/>
  <c r="AC145" i="61"/>
  <c r="AB145" i="61"/>
  <c r="AA145" i="61"/>
  <c r="Z145" i="61"/>
  <c r="Y145" i="61"/>
  <c r="X145" i="61"/>
  <c r="W145" i="61"/>
  <c r="V145" i="61"/>
  <c r="U145" i="61"/>
  <c r="T145" i="61"/>
  <c r="S145" i="61"/>
  <c r="R145" i="61"/>
  <c r="Q145" i="61"/>
  <c r="P145" i="61"/>
  <c r="O145" i="61"/>
  <c r="N145" i="61"/>
  <c r="M145" i="61"/>
  <c r="L145" i="61"/>
  <c r="K145" i="61"/>
  <c r="J145" i="61"/>
  <c r="I145" i="61"/>
  <c r="H145" i="61"/>
  <c r="G145" i="61"/>
  <c r="F145" i="61"/>
  <c r="E145" i="61"/>
  <c r="D145" i="61"/>
  <c r="C145" i="61"/>
  <c r="B145" i="61"/>
  <c r="BA144" i="61"/>
  <c r="AZ144" i="61"/>
  <c r="AY144" i="61"/>
  <c r="AX144" i="61"/>
  <c r="AW144" i="61"/>
  <c r="AV144" i="61"/>
  <c r="AU144" i="61"/>
  <c r="AT144" i="61"/>
  <c r="AS144" i="61"/>
  <c r="AR144" i="61"/>
  <c r="AQ144" i="61"/>
  <c r="AP144" i="61"/>
  <c r="AO144" i="61"/>
  <c r="AN144" i="61"/>
  <c r="AM144" i="61"/>
  <c r="AL144" i="61"/>
  <c r="AK144" i="61"/>
  <c r="AJ144" i="61"/>
  <c r="AI144" i="61"/>
  <c r="AH144" i="61"/>
  <c r="AG144" i="61"/>
  <c r="AF144" i="61"/>
  <c r="AE144" i="61"/>
  <c r="AD144" i="61"/>
  <c r="AC144" i="61"/>
  <c r="AB144" i="61"/>
  <c r="AA144" i="61"/>
  <c r="Z144" i="61"/>
  <c r="Y144" i="61"/>
  <c r="X144" i="61"/>
  <c r="W144" i="61"/>
  <c r="V144" i="61"/>
  <c r="U144" i="61"/>
  <c r="T144" i="61"/>
  <c r="S144" i="61"/>
  <c r="R144" i="61"/>
  <c r="Q144" i="61"/>
  <c r="P144" i="61"/>
  <c r="O144" i="61"/>
  <c r="N144" i="61"/>
  <c r="M144" i="61"/>
  <c r="L144" i="61"/>
  <c r="K144" i="61"/>
  <c r="J144" i="61"/>
  <c r="I144" i="61"/>
  <c r="H144" i="61"/>
  <c r="G144" i="61"/>
  <c r="F144" i="61"/>
  <c r="E144" i="61"/>
  <c r="D144" i="61"/>
  <c r="C144" i="61"/>
  <c r="B144" i="61"/>
  <c r="BA143" i="61"/>
  <c r="AZ143" i="61"/>
  <c r="AY143" i="61"/>
  <c r="AX143" i="61"/>
  <c r="AW143" i="61"/>
  <c r="AV143" i="61"/>
  <c r="AU143" i="61"/>
  <c r="AT143" i="61"/>
  <c r="AS143" i="61"/>
  <c r="AR143" i="61"/>
  <c r="AQ143" i="61"/>
  <c r="AP143" i="61"/>
  <c r="AO143" i="61"/>
  <c r="AN143" i="61"/>
  <c r="AM143" i="61"/>
  <c r="AL143" i="61"/>
  <c r="AK143" i="61"/>
  <c r="AJ143" i="61"/>
  <c r="AI143" i="61"/>
  <c r="AH143" i="61"/>
  <c r="AG143" i="61"/>
  <c r="AF143" i="61"/>
  <c r="AE143" i="61"/>
  <c r="AD143" i="61"/>
  <c r="AC143" i="61"/>
  <c r="AB143" i="61"/>
  <c r="AA143" i="61"/>
  <c r="Z143" i="61"/>
  <c r="Y143" i="61"/>
  <c r="X143" i="61"/>
  <c r="W143" i="61"/>
  <c r="V143" i="61"/>
  <c r="U143" i="61"/>
  <c r="T143" i="61"/>
  <c r="S143" i="61"/>
  <c r="R143" i="61"/>
  <c r="Q143" i="61"/>
  <c r="P143" i="61"/>
  <c r="O143" i="61"/>
  <c r="N143" i="61"/>
  <c r="M143" i="61"/>
  <c r="L143" i="61"/>
  <c r="K143" i="61"/>
  <c r="J143" i="61"/>
  <c r="I143" i="61"/>
  <c r="H143" i="61"/>
  <c r="G143" i="61"/>
  <c r="F143" i="61"/>
  <c r="E143" i="61"/>
  <c r="D143" i="61"/>
  <c r="C143" i="61"/>
  <c r="B143" i="61"/>
  <c r="BA142" i="61"/>
  <c r="AZ142" i="61"/>
  <c r="AY142" i="61"/>
  <c r="AX142" i="61"/>
  <c r="AW142" i="61"/>
  <c r="AV142" i="61"/>
  <c r="AU142" i="61"/>
  <c r="AT142" i="61"/>
  <c r="AS142" i="61"/>
  <c r="AR142" i="61"/>
  <c r="AQ142" i="61"/>
  <c r="AP142" i="61"/>
  <c r="AO142" i="61"/>
  <c r="AN142" i="61"/>
  <c r="AM142" i="61"/>
  <c r="AL142" i="61"/>
  <c r="AK142" i="61"/>
  <c r="AJ142" i="61"/>
  <c r="AI142" i="61"/>
  <c r="AH142" i="61"/>
  <c r="AG142" i="61"/>
  <c r="AF142" i="61"/>
  <c r="AE142" i="61"/>
  <c r="AD142" i="61"/>
  <c r="AC142" i="61"/>
  <c r="AB142" i="61"/>
  <c r="AA142" i="61"/>
  <c r="Z142" i="61"/>
  <c r="Y142" i="61"/>
  <c r="X142" i="61"/>
  <c r="W142" i="61"/>
  <c r="V142" i="61"/>
  <c r="U142" i="61"/>
  <c r="T142" i="61"/>
  <c r="S142" i="61"/>
  <c r="R142" i="61"/>
  <c r="Q142" i="61"/>
  <c r="P142" i="61"/>
  <c r="O142" i="61"/>
  <c r="N142" i="61"/>
  <c r="M142" i="61"/>
  <c r="L142" i="61"/>
  <c r="K142" i="61"/>
  <c r="J142" i="61"/>
  <c r="I142" i="61"/>
  <c r="H142" i="61"/>
  <c r="G142" i="61"/>
  <c r="F142" i="61"/>
  <c r="E142" i="61"/>
  <c r="D142" i="61"/>
  <c r="C142" i="61"/>
  <c r="B142" i="61"/>
  <c r="BA141" i="61"/>
  <c r="AZ141" i="61"/>
  <c r="AY141" i="61"/>
  <c r="AX141" i="61"/>
  <c r="AW141" i="61"/>
  <c r="AV141" i="61"/>
  <c r="AU141" i="61"/>
  <c r="AT141" i="61"/>
  <c r="AS141" i="61"/>
  <c r="AR141" i="61"/>
  <c r="AQ141" i="61"/>
  <c r="AP141" i="61"/>
  <c r="AO141" i="61"/>
  <c r="AN141" i="61"/>
  <c r="AM141" i="61"/>
  <c r="AL141" i="61"/>
  <c r="AK141" i="61"/>
  <c r="AJ141" i="61"/>
  <c r="AI141" i="61"/>
  <c r="AH141" i="61"/>
  <c r="AG141" i="61"/>
  <c r="AF141" i="61"/>
  <c r="AE141" i="61"/>
  <c r="AD141" i="61"/>
  <c r="AC141" i="61"/>
  <c r="AB141" i="61"/>
  <c r="AA141" i="61"/>
  <c r="Z141" i="61"/>
  <c r="Y141" i="61"/>
  <c r="X141" i="61"/>
  <c r="W141" i="61"/>
  <c r="V141" i="61"/>
  <c r="U141" i="61"/>
  <c r="T141" i="61"/>
  <c r="S141" i="61"/>
  <c r="R141" i="61"/>
  <c r="Q141" i="61"/>
  <c r="P141" i="61"/>
  <c r="O141" i="61"/>
  <c r="N141" i="61"/>
  <c r="M141" i="61"/>
  <c r="L141" i="61"/>
  <c r="K141" i="61"/>
  <c r="J141" i="61"/>
  <c r="I141" i="61"/>
  <c r="H141" i="61"/>
  <c r="G141" i="61"/>
  <c r="F141" i="61"/>
  <c r="E141" i="61"/>
  <c r="D141" i="61"/>
  <c r="C141" i="61"/>
  <c r="B141" i="61"/>
  <c r="BA140" i="61"/>
  <c r="AZ140" i="61"/>
  <c r="AY140" i="61"/>
  <c r="AX140" i="61"/>
  <c r="AW140" i="61"/>
  <c r="AV140" i="61"/>
  <c r="AU140" i="61"/>
  <c r="AT140" i="61"/>
  <c r="AS140" i="61"/>
  <c r="AR140" i="61"/>
  <c r="AQ140" i="61"/>
  <c r="AP140" i="61"/>
  <c r="AO140" i="61"/>
  <c r="AN140" i="61"/>
  <c r="AM140" i="61"/>
  <c r="AL140" i="61"/>
  <c r="AK140" i="61"/>
  <c r="AJ140" i="61"/>
  <c r="AI140" i="61"/>
  <c r="AH140" i="61"/>
  <c r="AG140" i="61"/>
  <c r="AF140" i="61"/>
  <c r="AE140" i="61"/>
  <c r="AD140" i="61"/>
  <c r="AC140" i="61"/>
  <c r="AB140" i="61"/>
  <c r="AA140" i="61"/>
  <c r="Z140" i="61"/>
  <c r="Y140" i="61"/>
  <c r="X140" i="61"/>
  <c r="W140" i="61"/>
  <c r="V140" i="61"/>
  <c r="U140" i="61"/>
  <c r="T140" i="61"/>
  <c r="S140" i="61"/>
  <c r="R140" i="61"/>
  <c r="Q140" i="61"/>
  <c r="P140" i="61"/>
  <c r="O140" i="61"/>
  <c r="N140" i="61"/>
  <c r="M140" i="61"/>
  <c r="L140" i="61"/>
  <c r="K140" i="61"/>
  <c r="J140" i="61"/>
  <c r="I140" i="61"/>
  <c r="H140" i="61"/>
  <c r="G140" i="61"/>
  <c r="F140" i="61"/>
  <c r="E140" i="61"/>
  <c r="D140" i="61"/>
  <c r="C140" i="61"/>
  <c r="B140" i="61"/>
  <c r="BA139" i="61"/>
  <c r="AZ139" i="61"/>
  <c r="AY139" i="61"/>
  <c r="AX139" i="61"/>
  <c r="AW139" i="61"/>
  <c r="AV139" i="61"/>
  <c r="AU139" i="61"/>
  <c r="AT139" i="61"/>
  <c r="AS139" i="61"/>
  <c r="AR139" i="61"/>
  <c r="AQ139" i="61"/>
  <c r="AP139" i="61"/>
  <c r="AO139" i="61"/>
  <c r="AN139" i="61"/>
  <c r="AM139" i="61"/>
  <c r="AL139" i="61"/>
  <c r="AK139" i="61"/>
  <c r="AJ139" i="61"/>
  <c r="AI139" i="61"/>
  <c r="AH139" i="61"/>
  <c r="AG139" i="61"/>
  <c r="AF139" i="61"/>
  <c r="AE139" i="61"/>
  <c r="AD139" i="61"/>
  <c r="AC139" i="61"/>
  <c r="AB139" i="61"/>
  <c r="AA139" i="61"/>
  <c r="Z139" i="61"/>
  <c r="Y139" i="61"/>
  <c r="X139" i="61"/>
  <c r="W139" i="61"/>
  <c r="V139" i="61"/>
  <c r="U139" i="61"/>
  <c r="T139" i="61"/>
  <c r="S139" i="61"/>
  <c r="R139" i="61"/>
  <c r="Q139" i="61"/>
  <c r="P139" i="61"/>
  <c r="O139" i="61"/>
  <c r="N139" i="61"/>
  <c r="M139" i="61"/>
  <c r="L139" i="61"/>
  <c r="K139" i="61"/>
  <c r="J139" i="61"/>
  <c r="I139" i="61"/>
  <c r="H139" i="61"/>
  <c r="G139" i="61"/>
  <c r="F139" i="61"/>
  <c r="E139" i="61"/>
  <c r="D139" i="61"/>
  <c r="C139" i="61"/>
  <c r="B139" i="61"/>
  <c r="BA138" i="61"/>
  <c r="AZ138" i="61"/>
  <c r="AY138" i="61"/>
  <c r="AX138" i="61"/>
  <c r="AW138" i="61"/>
  <c r="AV138" i="61"/>
  <c r="AU138" i="61"/>
  <c r="AT138" i="61"/>
  <c r="AS138" i="61"/>
  <c r="AR138" i="61"/>
  <c r="AQ138" i="61"/>
  <c r="AP138" i="61"/>
  <c r="AO138" i="61"/>
  <c r="AN138" i="61"/>
  <c r="AM138" i="61"/>
  <c r="AL138" i="61"/>
  <c r="AK138" i="61"/>
  <c r="AJ138" i="61"/>
  <c r="AI138" i="61"/>
  <c r="AH138" i="61"/>
  <c r="AG138" i="61"/>
  <c r="AF138" i="61"/>
  <c r="AE138" i="61"/>
  <c r="AD138" i="61"/>
  <c r="AC138" i="61"/>
  <c r="AB138" i="61"/>
  <c r="AA138" i="61"/>
  <c r="Z138" i="61"/>
  <c r="Y138" i="61"/>
  <c r="X138" i="61"/>
  <c r="W138" i="61"/>
  <c r="V138" i="61"/>
  <c r="U138" i="61"/>
  <c r="T138" i="61"/>
  <c r="S138" i="61"/>
  <c r="R138" i="61"/>
  <c r="Q138" i="61"/>
  <c r="P138" i="61"/>
  <c r="O138" i="61"/>
  <c r="N138" i="61"/>
  <c r="M138" i="61"/>
  <c r="L138" i="61"/>
  <c r="K138" i="61"/>
  <c r="J138" i="61"/>
  <c r="I138" i="61"/>
  <c r="H138" i="61"/>
  <c r="G138" i="61"/>
  <c r="F138" i="61"/>
  <c r="E138" i="61"/>
  <c r="D138" i="61"/>
  <c r="C138" i="61"/>
  <c r="B138" i="61"/>
  <c r="BA137" i="61"/>
  <c r="AZ137" i="61"/>
  <c r="AY137" i="61"/>
  <c r="AX137" i="61"/>
  <c r="AW137" i="61"/>
  <c r="AV137" i="61"/>
  <c r="AU137" i="61"/>
  <c r="AT137" i="61"/>
  <c r="AS137" i="61"/>
  <c r="AR137" i="61"/>
  <c r="AQ137" i="61"/>
  <c r="AP137" i="61"/>
  <c r="AO137" i="61"/>
  <c r="AN137" i="61"/>
  <c r="AM137" i="61"/>
  <c r="AL137" i="61"/>
  <c r="AK137" i="61"/>
  <c r="AJ137" i="61"/>
  <c r="AI137" i="61"/>
  <c r="AH137" i="61"/>
  <c r="AG137" i="61"/>
  <c r="AF137" i="61"/>
  <c r="AE137" i="61"/>
  <c r="AD137" i="61"/>
  <c r="AC137" i="61"/>
  <c r="AB137" i="61"/>
  <c r="AA137" i="61"/>
  <c r="Z137" i="61"/>
  <c r="Y137" i="61"/>
  <c r="X137" i="61"/>
  <c r="W137" i="61"/>
  <c r="V137" i="61"/>
  <c r="U137" i="61"/>
  <c r="T137" i="61"/>
  <c r="S137" i="61"/>
  <c r="R137" i="61"/>
  <c r="Q137" i="61"/>
  <c r="P137" i="61"/>
  <c r="O137" i="61"/>
  <c r="N137" i="61"/>
  <c r="M137" i="61"/>
  <c r="L137" i="61"/>
  <c r="K137" i="61"/>
  <c r="J137" i="61"/>
  <c r="I137" i="61"/>
  <c r="H137" i="61"/>
  <c r="G137" i="61"/>
  <c r="F137" i="61"/>
  <c r="E137" i="61"/>
  <c r="D137" i="61"/>
  <c r="C137" i="61"/>
  <c r="B137" i="61"/>
  <c r="BA136" i="61"/>
  <c r="AZ136" i="61"/>
  <c r="AY136" i="61"/>
  <c r="AX136" i="61"/>
  <c r="AW136" i="61"/>
  <c r="AV136" i="61"/>
  <c r="AU136" i="61"/>
  <c r="AT136" i="61"/>
  <c r="AS136" i="61"/>
  <c r="AR136" i="61"/>
  <c r="AQ136" i="61"/>
  <c r="AP136" i="61"/>
  <c r="AO136" i="61"/>
  <c r="AN136" i="61"/>
  <c r="AM136" i="61"/>
  <c r="AL136" i="61"/>
  <c r="AK136" i="61"/>
  <c r="AJ136" i="61"/>
  <c r="AI136" i="61"/>
  <c r="AH136" i="61"/>
  <c r="AG136" i="61"/>
  <c r="AF136" i="61"/>
  <c r="AE136" i="61"/>
  <c r="AD136" i="61"/>
  <c r="AC136" i="61"/>
  <c r="AB136" i="61"/>
  <c r="AA136" i="61"/>
  <c r="Z136" i="61"/>
  <c r="Y136" i="61"/>
  <c r="X136" i="61"/>
  <c r="W136" i="61"/>
  <c r="V136" i="61"/>
  <c r="U136" i="61"/>
  <c r="T136" i="61"/>
  <c r="S136" i="61"/>
  <c r="R136" i="61"/>
  <c r="Q136" i="61"/>
  <c r="P136" i="61"/>
  <c r="O136" i="61"/>
  <c r="N136" i="61"/>
  <c r="M136" i="61"/>
  <c r="L136" i="61"/>
  <c r="K136" i="61"/>
  <c r="J136" i="61"/>
  <c r="I136" i="61"/>
  <c r="H136" i="61"/>
  <c r="G136" i="61"/>
  <c r="F136" i="61"/>
  <c r="E136" i="61"/>
  <c r="D136" i="61"/>
  <c r="C136" i="61"/>
  <c r="B136" i="61"/>
  <c r="BA135" i="61"/>
  <c r="AZ135" i="61"/>
  <c r="AY135" i="61"/>
  <c r="AX135" i="61"/>
  <c r="AW135" i="61"/>
  <c r="AV135" i="61"/>
  <c r="AU135" i="61"/>
  <c r="AT135" i="61"/>
  <c r="AS135" i="61"/>
  <c r="AR135" i="61"/>
  <c r="AQ135" i="61"/>
  <c r="AP135" i="61"/>
  <c r="AO135" i="61"/>
  <c r="AN135" i="61"/>
  <c r="AM135" i="61"/>
  <c r="AL135" i="61"/>
  <c r="AK135" i="61"/>
  <c r="AJ135" i="61"/>
  <c r="AI135" i="61"/>
  <c r="AH135" i="61"/>
  <c r="AG135" i="61"/>
  <c r="AF135" i="61"/>
  <c r="AE135" i="61"/>
  <c r="AD135" i="61"/>
  <c r="AC135" i="61"/>
  <c r="AB135" i="61"/>
  <c r="AA135" i="61"/>
  <c r="Z135" i="61"/>
  <c r="Y135" i="61"/>
  <c r="X135" i="61"/>
  <c r="W135" i="61"/>
  <c r="V135" i="61"/>
  <c r="U135" i="61"/>
  <c r="T135" i="61"/>
  <c r="S135" i="61"/>
  <c r="R135" i="61"/>
  <c r="Q135" i="61"/>
  <c r="P135" i="61"/>
  <c r="O135" i="61"/>
  <c r="N135" i="61"/>
  <c r="M135" i="61"/>
  <c r="L135" i="61"/>
  <c r="K135" i="61"/>
  <c r="J135" i="61"/>
  <c r="I135" i="61"/>
  <c r="H135" i="61"/>
  <c r="G135" i="61"/>
  <c r="F135" i="61"/>
  <c r="E135" i="61"/>
  <c r="D135" i="61"/>
  <c r="C135" i="61"/>
  <c r="B135" i="61"/>
  <c r="BA134" i="61"/>
  <c r="AZ134" i="61"/>
  <c r="AY134" i="61"/>
  <c r="AX134" i="61"/>
  <c r="AW134" i="61"/>
  <c r="AV134" i="61"/>
  <c r="AU134" i="61"/>
  <c r="AT134" i="61"/>
  <c r="AS134" i="61"/>
  <c r="AR134" i="61"/>
  <c r="AQ134" i="61"/>
  <c r="AP134" i="61"/>
  <c r="AO134" i="61"/>
  <c r="AN134" i="61"/>
  <c r="AM134" i="61"/>
  <c r="AL134" i="61"/>
  <c r="AK134" i="61"/>
  <c r="AJ134" i="61"/>
  <c r="AI134" i="61"/>
  <c r="AH134" i="61"/>
  <c r="AG134" i="61"/>
  <c r="AF134" i="61"/>
  <c r="AE134" i="61"/>
  <c r="AD134" i="61"/>
  <c r="AC134" i="61"/>
  <c r="AB134" i="61"/>
  <c r="AA134" i="61"/>
  <c r="Z134" i="61"/>
  <c r="Y134" i="61"/>
  <c r="X134" i="61"/>
  <c r="W134" i="61"/>
  <c r="V134" i="61"/>
  <c r="U134" i="61"/>
  <c r="T134" i="61"/>
  <c r="S134" i="61"/>
  <c r="R134" i="61"/>
  <c r="Q134" i="61"/>
  <c r="P134" i="61"/>
  <c r="O134" i="61"/>
  <c r="N134" i="61"/>
  <c r="M134" i="61"/>
  <c r="L134" i="61"/>
  <c r="K134" i="61"/>
  <c r="J134" i="61"/>
  <c r="I134" i="61"/>
  <c r="H134" i="61"/>
  <c r="G134" i="61"/>
  <c r="F134" i="61"/>
  <c r="E134" i="61"/>
  <c r="D134" i="61"/>
  <c r="C134" i="61"/>
  <c r="B134" i="61"/>
  <c r="BA133" i="61"/>
  <c r="AZ133" i="61"/>
  <c r="AY133" i="61"/>
  <c r="AX133" i="61"/>
  <c r="AW133" i="61"/>
  <c r="AV133" i="61"/>
  <c r="AU133" i="61"/>
  <c r="AT133" i="61"/>
  <c r="AS133" i="61"/>
  <c r="AR133" i="61"/>
  <c r="AQ133" i="61"/>
  <c r="AP133" i="61"/>
  <c r="AO133" i="61"/>
  <c r="AN133" i="61"/>
  <c r="AM133" i="61"/>
  <c r="AL133" i="61"/>
  <c r="AK133" i="61"/>
  <c r="AJ133" i="61"/>
  <c r="AI133" i="61"/>
  <c r="AH133" i="61"/>
  <c r="AG133" i="61"/>
  <c r="AF133" i="61"/>
  <c r="AE133" i="61"/>
  <c r="AD133" i="61"/>
  <c r="AC133" i="61"/>
  <c r="AB133" i="61"/>
  <c r="AA133" i="61"/>
  <c r="Z133" i="61"/>
  <c r="Y133" i="61"/>
  <c r="X133" i="61"/>
  <c r="W133" i="61"/>
  <c r="V133" i="61"/>
  <c r="U133" i="61"/>
  <c r="T133" i="61"/>
  <c r="S133" i="61"/>
  <c r="R133" i="61"/>
  <c r="Q133" i="61"/>
  <c r="P133" i="61"/>
  <c r="O133" i="61"/>
  <c r="N133" i="61"/>
  <c r="M133" i="61"/>
  <c r="L133" i="61"/>
  <c r="K133" i="61"/>
  <c r="J133" i="61"/>
  <c r="I133" i="61"/>
  <c r="H133" i="61"/>
  <c r="G133" i="61"/>
  <c r="F133" i="61"/>
  <c r="E133" i="61"/>
  <c r="D133" i="61"/>
  <c r="C133" i="61"/>
  <c r="B133" i="61"/>
  <c r="BA132" i="61"/>
  <c r="AZ132" i="61"/>
  <c r="AY132" i="61"/>
  <c r="AX132" i="61"/>
  <c r="AW132" i="61"/>
  <c r="AV132" i="61"/>
  <c r="AU132" i="61"/>
  <c r="AT132" i="61"/>
  <c r="AS132" i="61"/>
  <c r="AR132" i="61"/>
  <c r="AQ132" i="61"/>
  <c r="AP132" i="61"/>
  <c r="AO132" i="61"/>
  <c r="AN132" i="61"/>
  <c r="AM132" i="61"/>
  <c r="AL132" i="61"/>
  <c r="AK132" i="61"/>
  <c r="AJ132" i="61"/>
  <c r="AI132" i="61"/>
  <c r="AH132" i="61"/>
  <c r="AG132" i="61"/>
  <c r="AF132" i="61"/>
  <c r="AE132" i="61"/>
  <c r="AD132" i="61"/>
  <c r="AC132" i="61"/>
  <c r="AB132" i="61"/>
  <c r="AA132" i="61"/>
  <c r="Z132" i="61"/>
  <c r="Y132" i="61"/>
  <c r="X132" i="61"/>
  <c r="W132" i="61"/>
  <c r="V132" i="61"/>
  <c r="U132" i="61"/>
  <c r="T132" i="61"/>
  <c r="S132" i="61"/>
  <c r="R132" i="61"/>
  <c r="Q132" i="61"/>
  <c r="P132" i="61"/>
  <c r="O132" i="61"/>
  <c r="N132" i="61"/>
  <c r="M132" i="61"/>
  <c r="L132" i="61"/>
  <c r="K132" i="61"/>
  <c r="J132" i="61"/>
  <c r="I132" i="61"/>
  <c r="H132" i="61"/>
  <c r="G132" i="61"/>
  <c r="F132" i="61"/>
  <c r="E132" i="61"/>
  <c r="D132" i="61"/>
  <c r="C132" i="61"/>
  <c r="B132" i="61"/>
  <c r="BA131" i="61"/>
  <c r="AZ131" i="61"/>
  <c r="AY131" i="61"/>
  <c r="AX131" i="61"/>
  <c r="AW131" i="61"/>
  <c r="AV131" i="61"/>
  <c r="AU131" i="61"/>
  <c r="AT131" i="61"/>
  <c r="AS131" i="61"/>
  <c r="AR131" i="61"/>
  <c r="AQ131" i="61"/>
  <c r="AP131" i="61"/>
  <c r="AO131" i="61"/>
  <c r="AN131" i="61"/>
  <c r="AM131" i="61"/>
  <c r="AL131" i="61"/>
  <c r="AK131" i="61"/>
  <c r="AJ131" i="61"/>
  <c r="AI131" i="61"/>
  <c r="AH131" i="61"/>
  <c r="AG131" i="61"/>
  <c r="AF131" i="61"/>
  <c r="AE131" i="61"/>
  <c r="AD131" i="61"/>
  <c r="AC131" i="61"/>
  <c r="AB131" i="61"/>
  <c r="AA131" i="61"/>
  <c r="Z131" i="61"/>
  <c r="Y131" i="61"/>
  <c r="X131" i="61"/>
  <c r="W131" i="61"/>
  <c r="V131" i="61"/>
  <c r="U131" i="61"/>
  <c r="T131" i="61"/>
  <c r="S131" i="61"/>
  <c r="R131" i="61"/>
  <c r="Q131" i="61"/>
  <c r="P131" i="61"/>
  <c r="O131" i="61"/>
  <c r="N131" i="61"/>
  <c r="M131" i="61"/>
  <c r="L131" i="61"/>
  <c r="K131" i="61"/>
  <c r="J131" i="61"/>
  <c r="I131" i="61"/>
  <c r="H131" i="61"/>
  <c r="G131" i="61"/>
  <c r="F131" i="61"/>
  <c r="E131" i="61"/>
  <c r="D131" i="61"/>
  <c r="C131" i="61"/>
  <c r="B131" i="61"/>
  <c r="BA130" i="61"/>
  <c r="AZ130" i="61"/>
  <c r="AY130" i="61"/>
  <c r="AX130" i="61"/>
  <c r="AW130" i="61"/>
  <c r="AV130" i="61"/>
  <c r="AU130" i="61"/>
  <c r="AT130" i="61"/>
  <c r="AS130" i="61"/>
  <c r="AR130" i="61"/>
  <c r="AQ130" i="61"/>
  <c r="AP130" i="61"/>
  <c r="AO130" i="61"/>
  <c r="AN130" i="61"/>
  <c r="AM130" i="61"/>
  <c r="AL130" i="61"/>
  <c r="AK130" i="61"/>
  <c r="AJ130" i="61"/>
  <c r="AI130" i="61"/>
  <c r="AH130" i="61"/>
  <c r="AG130" i="61"/>
  <c r="AF130" i="61"/>
  <c r="AE130" i="61"/>
  <c r="AD130" i="61"/>
  <c r="AC130" i="61"/>
  <c r="AB130" i="61"/>
  <c r="AA130" i="61"/>
  <c r="Z130" i="61"/>
  <c r="Y130" i="61"/>
  <c r="X130" i="61"/>
  <c r="W130" i="61"/>
  <c r="V130" i="61"/>
  <c r="U130" i="61"/>
  <c r="T130" i="61"/>
  <c r="S130" i="61"/>
  <c r="R130" i="61"/>
  <c r="Q130" i="61"/>
  <c r="P130" i="61"/>
  <c r="O130" i="61"/>
  <c r="N130" i="61"/>
  <c r="M130" i="61"/>
  <c r="L130" i="61"/>
  <c r="K130" i="61"/>
  <c r="J130" i="61"/>
  <c r="I130" i="61"/>
  <c r="H130" i="61"/>
  <c r="G130" i="61"/>
  <c r="F130" i="61"/>
  <c r="E130" i="61"/>
  <c r="D130" i="61"/>
  <c r="C130" i="61"/>
  <c r="B130" i="61"/>
  <c r="BA129" i="61"/>
  <c r="AZ129" i="61"/>
  <c r="AY129" i="61"/>
  <c r="AX129" i="61"/>
  <c r="AW129" i="61"/>
  <c r="AV129" i="61"/>
  <c r="AU129" i="61"/>
  <c r="AT129" i="61"/>
  <c r="AS129" i="61"/>
  <c r="AR129" i="61"/>
  <c r="AQ129" i="61"/>
  <c r="AP129" i="61"/>
  <c r="AO129" i="61"/>
  <c r="AN129" i="61"/>
  <c r="AM129" i="61"/>
  <c r="AL129" i="61"/>
  <c r="AK129" i="61"/>
  <c r="AJ129" i="61"/>
  <c r="AI129" i="61"/>
  <c r="AH129" i="61"/>
  <c r="AG129" i="61"/>
  <c r="AF129" i="61"/>
  <c r="AE129" i="61"/>
  <c r="AD129" i="61"/>
  <c r="AC129" i="61"/>
  <c r="AB129" i="61"/>
  <c r="AA129" i="61"/>
  <c r="Z129" i="61"/>
  <c r="Y129" i="61"/>
  <c r="X129" i="61"/>
  <c r="W129" i="61"/>
  <c r="V129" i="61"/>
  <c r="U129" i="61"/>
  <c r="T129" i="61"/>
  <c r="S129" i="61"/>
  <c r="R129" i="61"/>
  <c r="Q129" i="61"/>
  <c r="P129" i="61"/>
  <c r="O129" i="61"/>
  <c r="N129" i="61"/>
  <c r="M129" i="61"/>
  <c r="L129" i="61"/>
  <c r="K129" i="61"/>
  <c r="J129" i="61"/>
  <c r="I129" i="61"/>
  <c r="H129" i="61"/>
  <c r="G129" i="61"/>
  <c r="F129" i="61"/>
  <c r="E129" i="61"/>
  <c r="D129" i="61"/>
  <c r="C129" i="61"/>
  <c r="B129" i="61"/>
  <c r="BA128" i="61"/>
  <c r="AZ128" i="61"/>
  <c r="AY128" i="61"/>
  <c r="AX128" i="61"/>
  <c r="AW128" i="61"/>
  <c r="AV128" i="61"/>
  <c r="AU128" i="61"/>
  <c r="AT128" i="61"/>
  <c r="AS128" i="61"/>
  <c r="AR128" i="61"/>
  <c r="AQ128" i="61"/>
  <c r="AP128" i="61"/>
  <c r="AO128" i="61"/>
  <c r="AN128" i="61"/>
  <c r="AM128" i="61"/>
  <c r="AL128" i="61"/>
  <c r="AK128" i="61"/>
  <c r="AJ128" i="61"/>
  <c r="AI128" i="61"/>
  <c r="AH128" i="61"/>
  <c r="AG128" i="61"/>
  <c r="AF128" i="61"/>
  <c r="AE128" i="61"/>
  <c r="AD128" i="61"/>
  <c r="AC128" i="61"/>
  <c r="AB128" i="61"/>
  <c r="AA128" i="61"/>
  <c r="Z128" i="61"/>
  <c r="Y128" i="61"/>
  <c r="X128" i="61"/>
  <c r="W128" i="61"/>
  <c r="V128" i="61"/>
  <c r="U128" i="61"/>
  <c r="T128" i="61"/>
  <c r="S128" i="61"/>
  <c r="R128" i="61"/>
  <c r="Q128" i="61"/>
  <c r="P128" i="61"/>
  <c r="O128" i="61"/>
  <c r="N128" i="61"/>
  <c r="M128" i="61"/>
  <c r="L128" i="61"/>
  <c r="K128" i="61"/>
  <c r="J128" i="61"/>
  <c r="I128" i="61"/>
  <c r="H128" i="61"/>
  <c r="G128" i="61"/>
  <c r="F128" i="61"/>
  <c r="E128" i="61"/>
  <c r="D128" i="61"/>
  <c r="C128" i="61"/>
  <c r="B128" i="61"/>
  <c r="BA127" i="61"/>
  <c r="AZ127" i="61"/>
  <c r="AY127" i="61"/>
  <c r="AX127" i="61"/>
  <c r="AW127" i="61"/>
  <c r="AV127" i="61"/>
  <c r="AU127" i="61"/>
  <c r="AT127" i="61"/>
  <c r="AS127" i="61"/>
  <c r="AR127" i="61"/>
  <c r="AQ127" i="61"/>
  <c r="AP127" i="61"/>
  <c r="AO127" i="61"/>
  <c r="AN127" i="61"/>
  <c r="AM127" i="61"/>
  <c r="AL127" i="61"/>
  <c r="AK127" i="61"/>
  <c r="AJ127" i="61"/>
  <c r="AI127" i="61"/>
  <c r="AH127" i="61"/>
  <c r="AG127" i="61"/>
  <c r="AF127" i="61"/>
  <c r="AE127" i="61"/>
  <c r="AD127" i="61"/>
  <c r="AC127" i="61"/>
  <c r="AB127" i="61"/>
  <c r="AA127" i="61"/>
  <c r="Z127" i="61"/>
  <c r="Y127" i="61"/>
  <c r="X127" i="61"/>
  <c r="W127" i="61"/>
  <c r="V127" i="61"/>
  <c r="U127" i="61"/>
  <c r="T127" i="61"/>
  <c r="S127" i="61"/>
  <c r="R127" i="61"/>
  <c r="Q127" i="61"/>
  <c r="P127" i="61"/>
  <c r="O127" i="61"/>
  <c r="N127" i="61"/>
  <c r="M127" i="61"/>
  <c r="L127" i="61"/>
  <c r="K127" i="61"/>
  <c r="J127" i="61"/>
  <c r="I127" i="61"/>
  <c r="H127" i="61"/>
  <c r="G127" i="61"/>
  <c r="F127" i="61"/>
  <c r="E127" i="61"/>
  <c r="D127" i="61"/>
  <c r="C127" i="61"/>
  <c r="B127" i="61"/>
  <c r="BA126" i="61"/>
  <c r="AZ126" i="61"/>
  <c r="AY126" i="61"/>
  <c r="AX126" i="61"/>
  <c r="AW126" i="61"/>
  <c r="AV126" i="61"/>
  <c r="AU126" i="61"/>
  <c r="AT126" i="61"/>
  <c r="AS126" i="61"/>
  <c r="AR126" i="61"/>
  <c r="AQ126" i="61"/>
  <c r="AP126" i="61"/>
  <c r="AO126" i="61"/>
  <c r="AN126" i="61"/>
  <c r="AM126" i="61"/>
  <c r="AL126" i="61"/>
  <c r="AK126" i="61"/>
  <c r="AJ126" i="61"/>
  <c r="AI126" i="61"/>
  <c r="AH126" i="61"/>
  <c r="AG126" i="61"/>
  <c r="AF126" i="61"/>
  <c r="AE126" i="61"/>
  <c r="AD126" i="61"/>
  <c r="AC126" i="61"/>
  <c r="AB126" i="61"/>
  <c r="AA126" i="61"/>
  <c r="Z126" i="61"/>
  <c r="Y126" i="61"/>
  <c r="X126" i="61"/>
  <c r="W126" i="61"/>
  <c r="V126" i="61"/>
  <c r="U126" i="61"/>
  <c r="T126" i="61"/>
  <c r="S126" i="61"/>
  <c r="R126" i="61"/>
  <c r="Q126" i="61"/>
  <c r="P126" i="61"/>
  <c r="O126" i="61"/>
  <c r="N126" i="61"/>
  <c r="M126" i="61"/>
  <c r="L126" i="61"/>
  <c r="K126" i="61"/>
  <c r="J126" i="61"/>
  <c r="I126" i="61"/>
  <c r="H126" i="61"/>
  <c r="G126" i="61"/>
  <c r="F126" i="61"/>
  <c r="E126" i="61"/>
  <c r="D126" i="61"/>
  <c r="C126" i="61"/>
  <c r="B126" i="61"/>
  <c r="BA125" i="61"/>
  <c r="AZ125" i="61"/>
  <c r="AY125" i="61"/>
  <c r="AX125" i="61"/>
  <c r="AW125" i="61"/>
  <c r="AV125" i="61"/>
  <c r="AU125" i="61"/>
  <c r="AT125" i="61"/>
  <c r="AS125" i="61"/>
  <c r="AR125" i="61"/>
  <c r="AQ125" i="61"/>
  <c r="AP125" i="61"/>
  <c r="AO125" i="61"/>
  <c r="AN125" i="61"/>
  <c r="AM125" i="61"/>
  <c r="AL125" i="61"/>
  <c r="AK125" i="61"/>
  <c r="AJ125" i="61"/>
  <c r="AI125" i="61"/>
  <c r="AH125" i="61"/>
  <c r="AG125" i="61"/>
  <c r="AF125" i="61"/>
  <c r="AE125" i="61"/>
  <c r="AD125" i="61"/>
  <c r="AC125" i="61"/>
  <c r="AB125" i="61"/>
  <c r="AA125" i="61"/>
  <c r="Z125" i="61"/>
  <c r="Y125" i="61"/>
  <c r="X125" i="61"/>
  <c r="W125" i="61"/>
  <c r="V125" i="61"/>
  <c r="U125" i="61"/>
  <c r="T125" i="61"/>
  <c r="S125" i="61"/>
  <c r="R125" i="61"/>
  <c r="Q125" i="61"/>
  <c r="P125" i="61"/>
  <c r="O125" i="61"/>
  <c r="N125" i="61"/>
  <c r="M125" i="61"/>
  <c r="L125" i="61"/>
  <c r="K125" i="61"/>
  <c r="J125" i="61"/>
  <c r="I125" i="61"/>
  <c r="H125" i="61"/>
  <c r="G125" i="61"/>
  <c r="F125" i="61"/>
  <c r="E125" i="61"/>
  <c r="D125" i="61"/>
  <c r="C125" i="61"/>
  <c r="B125" i="61"/>
  <c r="BA124" i="61"/>
  <c r="AZ124" i="61"/>
  <c r="AY124" i="61"/>
  <c r="AX124" i="61"/>
  <c r="AW124" i="61"/>
  <c r="AV124" i="61"/>
  <c r="AU124" i="61"/>
  <c r="AT124" i="61"/>
  <c r="AS124" i="61"/>
  <c r="AR124" i="61"/>
  <c r="AQ124" i="61"/>
  <c r="AP124" i="61"/>
  <c r="AO124" i="61"/>
  <c r="AN124" i="61"/>
  <c r="AM124" i="61"/>
  <c r="AL124" i="61"/>
  <c r="AK124" i="61"/>
  <c r="AJ124" i="61"/>
  <c r="AI124" i="61"/>
  <c r="AH124" i="61"/>
  <c r="AG124" i="61"/>
  <c r="AF124" i="61"/>
  <c r="AE124" i="61"/>
  <c r="AD124" i="61"/>
  <c r="AC124" i="61"/>
  <c r="AB124" i="61"/>
  <c r="AA124" i="61"/>
  <c r="Z124" i="61"/>
  <c r="Y124" i="61"/>
  <c r="X124" i="61"/>
  <c r="W124" i="61"/>
  <c r="V124" i="61"/>
  <c r="U124" i="61"/>
  <c r="T124" i="61"/>
  <c r="S124" i="61"/>
  <c r="R124" i="61"/>
  <c r="Q124" i="61"/>
  <c r="P124" i="61"/>
  <c r="O124" i="61"/>
  <c r="N124" i="61"/>
  <c r="M124" i="61"/>
  <c r="L124" i="61"/>
  <c r="K124" i="61"/>
  <c r="J124" i="61"/>
  <c r="I124" i="61"/>
  <c r="H124" i="61"/>
  <c r="G124" i="61"/>
  <c r="F124" i="61"/>
  <c r="E124" i="61"/>
  <c r="D124" i="61"/>
  <c r="C124" i="61"/>
  <c r="B124" i="61"/>
  <c r="BA123" i="61"/>
  <c r="AZ123" i="61"/>
  <c r="AY123" i="61"/>
  <c r="AX123" i="61"/>
  <c r="AW123" i="61"/>
  <c r="AV123" i="61"/>
  <c r="AU123" i="61"/>
  <c r="AT123" i="61"/>
  <c r="AS123" i="61"/>
  <c r="AR123" i="61"/>
  <c r="AQ123" i="61"/>
  <c r="AP123" i="61"/>
  <c r="AO123" i="61"/>
  <c r="AN123" i="61"/>
  <c r="AM123" i="61"/>
  <c r="AL123" i="61"/>
  <c r="AK123" i="61"/>
  <c r="AJ123" i="61"/>
  <c r="AI123" i="61"/>
  <c r="AH123" i="61"/>
  <c r="AG123" i="61"/>
  <c r="AF123" i="61"/>
  <c r="AE123" i="61"/>
  <c r="AD123" i="61"/>
  <c r="AC123" i="61"/>
  <c r="AB123" i="61"/>
  <c r="AA123" i="61"/>
  <c r="Z123" i="61"/>
  <c r="Y123" i="61"/>
  <c r="X123" i="61"/>
  <c r="W123" i="61"/>
  <c r="V123" i="61"/>
  <c r="U123" i="61"/>
  <c r="T123" i="61"/>
  <c r="S123" i="61"/>
  <c r="R123" i="61"/>
  <c r="Q123" i="61"/>
  <c r="P123" i="61"/>
  <c r="O123" i="61"/>
  <c r="N123" i="61"/>
  <c r="M123" i="61"/>
  <c r="L123" i="61"/>
  <c r="K123" i="61"/>
  <c r="J123" i="61"/>
  <c r="I123" i="61"/>
  <c r="H123" i="61"/>
  <c r="G123" i="61"/>
  <c r="F123" i="61"/>
  <c r="E123" i="61"/>
  <c r="D123" i="61"/>
  <c r="C123" i="61"/>
  <c r="B123" i="61"/>
  <c r="BA122" i="61"/>
  <c r="AZ122" i="61"/>
  <c r="AY122" i="61"/>
  <c r="AX122" i="61"/>
  <c r="AW122" i="61"/>
  <c r="AV122" i="61"/>
  <c r="AU122" i="61"/>
  <c r="AT122" i="61"/>
  <c r="AS122" i="61"/>
  <c r="AR122" i="61"/>
  <c r="AQ122" i="61"/>
  <c r="AP122" i="61"/>
  <c r="AO122" i="61"/>
  <c r="AN122" i="61"/>
  <c r="AM122" i="61"/>
  <c r="AL122" i="61"/>
  <c r="AK122" i="61"/>
  <c r="AJ122" i="61"/>
  <c r="AI122" i="61"/>
  <c r="AH122" i="61"/>
  <c r="AG122" i="61"/>
  <c r="AF122" i="61"/>
  <c r="AE122" i="61"/>
  <c r="AD122" i="61"/>
  <c r="AC122" i="61"/>
  <c r="AB122" i="61"/>
  <c r="AA122" i="61"/>
  <c r="Z122" i="61"/>
  <c r="Y122" i="61"/>
  <c r="X122" i="61"/>
  <c r="W122" i="61"/>
  <c r="V122" i="61"/>
  <c r="U122" i="61"/>
  <c r="T122" i="61"/>
  <c r="S122" i="61"/>
  <c r="R122" i="61"/>
  <c r="Q122" i="61"/>
  <c r="P122" i="61"/>
  <c r="O122" i="61"/>
  <c r="N122" i="61"/>
  <c r="M122" i="61"/>
  <c r="L122" i="61"/>
  <c r="K122" i="61"/>
  <c r="J122" i="61"/>
  <c r="I122" i="61"/>
  <c r="H122" i="61"/>
  <c r="G122" i="61"/>
  <c r="F122" i="61"/>
  <c r="E122" i="61"/>
  <c r="D122" i="61"/>
  <c r="C122" i="61"/>
  <c r="B122" i="61"/>
  <c r="BA121" i="61"/>
  <c r="AZ121" i="61"/>
  <c r="AY121" i="61"/>
  <c r="AX121" i="61"/>
  <c r="AW121" i="61"/>
  <c r="AV121" i="61"/>
  <c r="AU121" i="61"/>
  <c r="AT121" i="61"/>
  <c r="AS121" i="61"/>
  <c r="AR121" i="61"/>
  <c r="AQ121" i="61"/>
  <c r="AP121" i="61"/>
  <c r="AO121" i="61"/>
  <c r="AN121" i="61"/>
  <c r="AM121" i="61"/>
  <c r="AL121" i="61"/>
  <c r="AK121" i="61"/>
  <c r="AJ121" i="61"/>
  <c r="AI121" i="61"/>
  <c r="AH121" i="61"/>
  <c r="AG121" i="61"/>
  <c r="AF121" i="61"/>
  <c r="AE121" i="61"/>
  <c r="AD121" i="61"/>
  <c r="AC121" i="61"/>
  <c r="AB121" i="61"/>
  <c r="AA121" i="61"/>
  <c r="Z121" i="61"/>
  <c r="Y121" i="61"/>
  <c r="X121" i="61"/>
  <c r="W121" i="61"/>
  <c r="V121" i="61"/>
  <c r="U121" i="61"/>
  <c r="T121" i="61"/>
  <c r="S121" i="61"/>
  <c r="R121" i="61"/>
  <c r="Q121" i="61"/>
  <c r="P121" i="61"/>
  <c r="O121" i="61"/>
  <c r="N121" i="61"/>
  <c r="M121" i="61"/>
  <c r="L121" i="61"/>
  <c r="K121" i="61"/>
  <c r="J121" i="61"/>
  <c r="I121" i="61"/>
  <c r="H121" i="61"/>
  <c r="G121" i="61"/>
  <c r="F121" i="61"/>
  <c r="E121" i="61"/>
  <c r="D121" i="61"/>
  <c r="C121" i="61"/>
  <c r="B121" i="61"/>
  <c r="BA120" i="61"/>
  <c r="AZ120" i="61"/>
  <c r="AY120" i="61"/>
  <c r="AX120" i="61"/>
  <c r="AW120" i="61"/>
  <c r="AV120" i="61"/>
  <c r="AU120" i="61"/>
  <c r="AT120" i="61"/>
  <c r="AS120" i="61"/>
  <c r="AR120" i="61"/>
  <c r="AQ120" i="61"/>
  <c r="AP120" i="61"/>
  <c r="AO120" i="61"/>
  <c r="AN120" i="61"/>
  <c r="AM120" i="61"/>
  <c r="AL120" i="61"/>
  <c r="AK120" i="61"/>
  <c r="AJ120" i="61"/>
  <c r="AI120" i="61"/>
  <c r="AH120" i="61"/>
  <c r="AG120" i="61"/>
  <c r="AF120" i="61"/>
  <c r="AE120" i="61"/>
  <c r="AD120" i="61"/>
  <c r="AC120" i="61"/>
  <c r="AB120" i="61"/>
  <c r="AA120" i="61"/>
  <c r="Z120" i="61"/>
  <c r="Y120" i="61"/>
  <c r="X120" i="61"/>
  <c r="W120" i="61"/>
  <c r="V120" i="61"/>
  <c r="U120" i="61"/>
  <c r="T120" i="61"/>
  <c r="S120" i="61"/>
  <c r="R120" i="61"/>
  <c r="Q120" i="61"/>
  <c r="P120" i="61"/>
  <c r="O120" i="61"/>
  <c r="N120" i="61"/>
  <c r="M120" i="61"/>
  <c r="L120" i="61"/>
  <c r="K120" i="61"/>
  <c r="J120" i="61"/>
  <c r="I120" i="61"/>
  <c r="H120" i="61"/>
  <c r="G120" i="61"/>
  <c r="F120" i="61"/>
  <c r="E120" i="61"/>
  <c r="D120" i="61"/>
  <c r="C120" i="61"/>
  <c r="B120" i="61"/>
  <c r="BA119" i="61"/>
  <c r="AZ119" i="61"/>
  <c r="AY119" i="61"/>
  <c r="AX119" i="61"/>
  <c r="AW119" i="61"/>
  <c r="AV119" i="61"/>
  <c r="AU119" i="61"/>
  <c r="AT119" i="61"/>
  <c r="AS119" i="61"/>
  <c r="AR119" i="61"/>
  <c r="AQ119" i="61"/>
  <c r="AP119" i="61"/>
  <c r="AO119" i="61"/>
  <c r="AN119" i="61"/>
  <c r="AM119" i="61"/>
  <c r="AL119" i="61"/>
  <c r="AK119" i="61"/>
  <c r="AJ119" i="61"/>
  <c r="AI119" i="61"/>
  <c r="AH119" i="61"/>
  <c r="AG119" i="61"/>
  <c r="AF119" i="61"/>
  <c r="AE119" i="61"/>
  <c r="AD119" i="61"/>
  <c r="AC119" i="61"/>
  <c r="AB119" i="61"/>
  <c r="AA119" i="61"/>
  <c r="Z119" i="61"/>
  <c r="Y119" i="61"/>
  <c r="X119" i="61"/>
  <c r="W119" i="61"/>
  <c r="V119" i="61"/>
  <c r="U119" i="61"/>
  <c r="T119" i="61"/>
  <c r="S119" i="61"/>
  <c r="R119" i="61"/>
  <c r="Q119" i="61"/>
  <c r="P119" i="61"/>
  <c r="O119" i="61"/>
  <c r="N119" i="61"/>
  <c r="M119" i="61"/>
  <c r="L119" i="61"/>
  <c r="K119" i="61"/>
  <c r="J119" i="61"/>
  <c r="I119" i="61"/>
  <c r="H119" i="61"/>
  <c r="G119" i="61"/>
  <c r="F119" i="61"/>
  <c r="E119" i="61"/>
  <c r="D119" i="61"/>
  <c r="C119" i="61"/>
  <c r="B119" i="61"/>
  <c r="BA118" i="61"/>
  <c r="AZ118" i="61"/>
  <c r="AY118" i="61"/>
  <c r="AX118" i="61"/>
  <c r="AW118" i="61"/>
  <c r="AV118" i="61"/>
  <c r="AU118" i="61"/>
  <c r="AT118" i="61"/>
  <c r="AS118" i="61"/>
  <c r="AR118" i="61"/>
  <c r="AQ118" i="61"/>
  <c r="AP118" i="61"/>
  <c r="AO118" i="61"/>
  <c r="AN118" i="61"/>
  <c r="AM118" i="61"/>
  <c r="AL118" i="61"/>
  <c r="AK118" i="61"/>
  <c r="AJ118" i="61"/>
  <c r="AI118" i="61"/>
  <c r="AH118" i="61"/>
  <c r="AG118" i="61"/>
  <c r="AF118" i="61"/>
  <c r="AE118" i="61"/>
  <c r="AD118" i="61"/>
  <c r="AC118" i="61"/>
  <c r="AB118" i="61"/>
  <c r="AA118" i="61"/>
  <c r="Z118" i="61"/>
  <c r="Y118" i="61"/>
  <c r="X118" i="61"/>
  <c r="W118" i="61"/>
  <c r="V118" i="61"/>
  <c r="U118" i="61"/>
  <c r="T118" i="61"/>
  <c r="S118" i="61"/>
  <c r="R118" i="61"/>
  <c r="Q118" i="61"/>
  <c r="P118" i="61"/>
  <c r="O118" i="61"/>
  <c r="N118" i="61"/>
  <c r="M118" i="61"/>
  <c r="L118" i="61"/>
  <c r="K118" i="61"/>
  <c r="J118" i="61"/>
  <c r="I118" i="61"/>
  <c r="H118" i="61"/>
  <c r="G118" i="61"/>
  <c r="F118" i="61"/>
  <c r="E118" i="61"/>
  <c r="D118" i="61"/>
  <c r="C118" i="61"/>
  <c r="B118" i="61"/>
  <c r="BA117" i="61"/>
  <c r="AZ117" i="61"/>
  <c r="AY117" i="61"/>
  <c r="AX117" i="61"/>
  <c r="AW117" i="61"/>
  <c r="AV117" i="61"/>
  <c r="AU117" i="61"/>
  <c r="AT117" i="61"/>
  <c r="AS117" i="61"/>
  <c r="AR117" i="61"/>
  <c r="AQ117" i="61"/>
  <c r="AP117" i="61"/>
  <c r="AO117" i="61"/>
  <c r="AN117" i="61"/>
  <c r="AM117" i="61"/>
  <c r="AL117" i="61"/>
  <c r="AK117" i="61"/>
  <c r="AJ117" i="61"/>
  <c r="AI117" i="61"/>
  <c r="AH117" i="61"/>
  <c r="AG117" i="61"/>
  <c r="AF117" i="61"/>
  <c r="AE117" i="61"/>
  <c r="AD117" i="61"/>
  <c r="AC117" i="61"/>
  <c r="AB117" i="61"/>
  <c r="AA117" i="61"/>
  <c r="Z117" i="61"/>
  <c r="Y117" i="61"/>
  <c r="X117" i="61"/>
  <c r="W117" i="61"/>
  <c r="V117" i="61"/>
  <c r="U117" i="61"/>
  <c r="T117" i="61"/>
  <c r="S117" i="61"/>
  <c r="R117" i="61"/>
  <c r="Q117" i="61"/>
  <c r="P117" i="61"/>
  <c r="O117" i="61"/>
  <c r="N117" i="61"/>
  <c r="M117" i="61"/>
  <c r="L117" i="61"/>
  <c r="K117" i="61"/>
  <c r="J117" i="61"/>
  <c r="I117" i="61"/>
  <c r="H117" i="61"/>
  <c r="G117" i="61"/>
  <c r="F117" i="61"/>
  <c r="E117" i="61"/>
  <c r="D117" i="61"/>
  <c r="C117" i="61"/>
  <c r="B117" i="61"/>
  <c r="BA116" i="61"/>
  <c r="AZ116" i="61"/>
  <c r="AY116" i="61"/>
  <c r="AX116" i="61"/>
  <c r="AW116" i="61"/>
  <c r="AV116" i="61"/>
  <c r="AU116" i="61"/>
  <c r="AT116" i="61"/>
  <c r="AS116" i="61"/>
  <c r="AR116" i="61"/>
  <c r="AQ116" i="61"/>
  <c r="AP116" i="61"/>
  <c r="AO116" i="61"/>
  <c r="AN116" i="61"/>
  <c r="AM116" i="61"/>
  <c r="AL116" i="61"/>
  <c r="AK116" i="61"/>
  <c r="AJ116" i="61"/>
  <c r="AI116" i="61"/>
  <c r="AH116" i="61"/>
  <c r="AG116" i="61"/>
  <c r="AF116" i="61"/>
  <c r="AE116" i="61"/>
  <c r="AD116" i="61"/>
  <c r="AC116" i="61"/>
  <c r="AB116" i="61"/>
  <c r="AA116" i="61"/>
  <c r="Z116" i="61"/>
  <c r="Y116" i="61"/>
  <c r="X116" i="61"/>
  <c r="W116" i="61"/>
  <c r="V116" i="61"/>
  <c r="U116" i="61"/>
  <c r="T116" i="61"/>
  <c r="S116" i="61"/>
  <c r="R116" i="61"/>
  <c r="Q116" i="61"/>
  <c r="P116" i="61"/>
  <c r="O116" i="61"/>
  <c r="N116" i="61"/>
  <c r="M116" i="61"/>
  <c r="L116" i="61"/>
  <c r="K116" i="61"/>
  <c r="J116" i="61"/>
  <c r="I116" i="61"/>
  <c r="H116" i="61"/>
  <c r="G116" i="61"/>
  <c r="F116" i="61"/>
  <c r="E116" i="61"/>
  <c r="D116" i="61"/>
  <c r="C116" i="61"/>
  <c r="B116" i="61"/>
  <c r="BA115" i="61"/>
  <c r="AZ115" i="61"/>
  <c r="AY115" i="61"/>
  <c r="AX115" i="61"/>
  <c r="AW115" i="61"/>
  <c r="AV115" i="61"/>
  <c r="AU115" i="61"/>
  <c r="AT115" i="61"/>
  <c r="AS115" i="61"/>
  <c r="AR115" i="61"/>
  <c r="AQ115" i="61"/>
  <c r="AP115" i="61"/>
  <c r="AO115" i="61"/>
  <c r="AN115" i="61"/>
  <c r="AM115" i="61"/>
  <c r="AL115" i="61"/>
  <c r="AK115" i="61"/>
  <c r="AJ115" i="61"/>
  <c r="AI115" i="61"/>
  <c r="AH115" i="61"/>
  <c r="AG115" i="61"/>
  <c r="AF115" i="61"/>
  <c r="AE115" i="61"/>
  <c r="AD115" i="61"/>
  <c r="AC115" i="61"/>
  <c r="AB115" i="61"/>
  <c r="AA115" i="61"/>
  <c r="Z115" i="61"/>
  <c r="Y115" i="61"/>
  <c r="X115" i="61"/>
  <c r="W115" i="61"/>
  <c r="V115" i="61"/>
  <c r="U115" i="61"/>
  <c r="T115" i="61"/>
  <c r="S115" i="61"/>
  <c r="R115" i="61"/>
  <c r="Q115" i="61"/>
  <c r="P115" i="61"/>
  <c r="O115" i="61"/>
  <c r="N115" i="61"/>
  <c r="M115" i="61"/>
  <c r="L115" i="61"/>
  <c r="K115" i="61"/>
  <c r="J115" i="61"/>
  <c r="I115" i="61"/>
  <c r="H115" i="61"/>
  <c r="G115" i="61"/>
  <c r="F115" i="61"/>
  <c r="E115" i="61"/>
  <c r="D115" i="61"/>
  <c r="C115" i="61"/>
  <c r="B115" i="61"/>
  <c r="BA114" i="61"/>
  <c r="AZ114" i="61"/>
  <c r="AY114" i="61"/>
  <c r="AX114" i="61"/>
  <c r="AW114" i="61"/>
  <c r="AV114" i="61"/>
  <c r="AU114" i="61"/>
  <c r="AT114" i="61"/>
  <c r="AS114" i="61"/>
  <c r="AR114" i="61"/>
  <c r="AQ114" i="61"/>
  <c r="AP114" i="61"/>
  <c r="AO114" i="61"/>
  <c r="AN114" i="61"/>
  <c r="AM114" i="61"/>
  <c r="AL114" i="61"/>
  <c r="AK114" i="61"/>
  <c r="AJ114" i="61"/>
  <c r="AI114" i="61"/>
  <c r="AH114" i="61"/>
  <c r="AG114" i="61"/>
  <c r="AF114" i="61"/>
  <c r="AE114" i="61"/>
  <c r="AD114" i="61"/>
  <c r="AC114" i="61"/>
  <c r="AB114" i="61"/>
  <c r="AA114" i="61"/>
  <c r="Z114" i="61"/>
  <c r="Y114" i="61"/>
  <c r="X114" i="61"/>
  <c r="W114" i="61"/>
  <c r="V114" i="61"/>
  <c r="U114" i="61"/>
  <c r="T114" i="61"/>
  <c r="S114" i="61"/>
  <c r="R114" i="61"/>
  <c r="Q114" i="61"/>
  <c r="P114" i="61"/>
  <c r="O114" i="61"/>
  <c r="N114" i="61"/>
  <c r="M114" i="61"/>
  <c r="L114" i="61"/>
  <c r="K114" i="61"/>
  <c r="J114" i="61"/>
  <c r="I114" i="61"/>
  <c r="H114" i="61"/>
  <c r="G114" i="61"/>
  <c r="F114" i="61"/>
  <c r="E114" i="61"/>
  <c r="D114" i="61"/>
  <c r="C114" i="61"/>
  <c r="B114" i="61"/>
  <c r="BA113" i="61"/>
  <c r="AZ113" i="61"/>
  <c r="AY113" i="61"/>
  <c r="AX113" i="61"/>
  <c r="AW113" i="61"/>
  <c r="AV113" i="61"/>
  <c r="AU113" i="61"/>
  <c r="AT113" i="61"/>
  <c r="AS113" i="61"/>
  <c r="AR113" i="61"/>
  <c r="AQ113" i="61"/>
  <c r="AP113" i="61"/>
  <c r="AO113" i="61"/>
  <c r="AN113" i="61"/>
  <c r="AM113" i="61"/>
  <c r="AL113" i="61"/>
  <c r="AK113" i="61"/>
  <c r="AJ113" i="61"/>
  <c r="AI113" i="61"/>
  <c r="AH113" i="61"/>
  <c r="AG113" i="61"/>
  <c r="AF113" i="61"/>
  <c r="AE113" i="61"/>
  <c r="AD113" i="61"/>
  <c r="AC113" i="61"/>
  <c r="AB113" i="61"/>
  <c r="AA113" i="61"/>
  <c r="Z113" i="61"/>
  <c r="Y113" i="61"/>
  <c r="X113" i="61"/>
  <c r="W113" i="61"/>
  <c r="V113" i="61"/>
  <c r="U113" i="61"/>
  <c r="T113" i="61"/>
  <c r="S113" i="61"/>
  <c r="R113" i="61"/>
  <c r="Q113" i="61"/>
  <c r="P113" i="61"/>
  <c r="O113" i="61"/>
  <c r="N113" i="61"/>
  <c r="M113" i="61"/>
  <c r="L113" i="61"/>
  <c r="K113" i="61"/>
  <c r="J113" i="61"/>
  <c r="I113" i="61"/>
  <c r="H113" i="61"/>
  <c r="G113" i="61"/>
  <c r="F113" i="61"/>
  <c r="E113" i="61"/>
  <c r="D113" i="61"/>
  <c r="C113" i="61"/>
  <c r="B113" i="61"/>
  <c r="BA112" i="61"/>
  <c r="AZ112" i="61"/>
  <c r="AY112" i="61"/>
  <c r="AX112" i="61"/>
  <c r="AW112" i="61"/>
  <c r="AV112" i="61"/>
  <c r="AU112" i="61"/>
  <c r="AT112" i="61"/>
  <c r="AS112" i="61"/>
  <c r="AR112" i="61"/>
  <c r="AQ112" i="61"/>
  <c r="AP112" i="61"/>
  <c r="AO112" i="61"/>
  <c r="AN112" i="61"/>
  <c r="AM112" i="61"/>
  <c r="AL112" i="61"/>
  <c r="AK112" i="61"/>
  <c r="AJ112" i="61"/>
  <c r="AI112" i="61"/>
  <c r="AH112" i="61"/>
  <c r="AG112" i="61"/>
  <c r="AF112" i="61"/>
  <c r="AE112" i="61"/>
  <c r="AD112" i="61"/>
  <c r="AC112" i="61"/>
  <c r="AB112" i="61"/>
  <c r="AA112" i="61"/>
  <c r="Z112" i="61"/>
  <c r="Y112" i="61"/>
  <c r="X112" i="61"/>
  <c r="W112" i="61"/>
  <c r="V112" i="61"/>
  <c r="U112" i="61"/>
  <c r="T112" i="61"/>
  <c r="S112" i="61"/>
  <c r="R112" i="61"/>
  <c r="Q112" i="61"/>
  <c r="P112" i="61"/>
  <c r="O112" i="61"/>
  <c r="N112" i="61"/>
  <c r="M112" i="61"/>
  <c r="L112" i="61"/>
  <c r="K112" i="61"/>
  <c r="J112" i="61"/>
  <c r="I112" i="61"/>
  <c r="H112" i="61"/>
  <c r="G112" i="61"/>
  <c r="F112" i="61"/>
  <c r="E112" i="61"/>
  <c r="D112" i="61"/>
  <c r="C112" i="61"/>
  <c r="B112" i="61"/>
  <c r="BA111" i="61"/>
  <c r="AZ111" i="61"/>
  <c r="AY111" i="61"/>
  <c r="AX111" i="61"/>
  <c r="AW111" i="61"/>
  <c r="AV111" i="61"/>
  <c r="AU111" i="61"/>
  <c r="AT111" i="61"/>
  <c r="AS111" i="61"/>
  <c r="AR111" i="61"/>
  <c r="AQ111" i="61"/>
  <c r="AP111" i="61"/>
  <c r="AO111" i="61"/>
  <c r="AN111" i="61"/>
  <c r="AM111" i="61"/>
  <c r="AL111" i="61"/>
  <c r="AK111" i="61"/>
  <c r="AJ111" i="61"/>
  <c r="AI111" i="61"/>
  <c r="AH111" i="61"/>
  <c r="AG111" i="61"/>
  <c r="AF111" i="61"/>
  <c r="AE111" i="61"/>
  <c r="AD111" i="61"/>
  <c r="AC111" i="61"/>
  <c r="AB111" i="61"/>
  <c r="AA111" i="61"/>
  <c r="Z111" i="61"/>
  <c r="Y111" i="61"/>
  <c r="X111" i="61"/>
  <c r="W111" i="61"/>
  <c r="V111" i="61"/>
  <c r="U111" i="61"/>
  <c r="T111" i="61"/>
  <c r="S111" i="61"/>
  <c r="R111" i="61"/>
  <c r="Q111" i="61"/>
  <c r="P111" i="61"/>
  <c r="O111" i="61"/>
  <c r="N111" i="61"/>
  <c r="M111" i="61"/>
  <c r="L111" i="61"/>
  <c r="K111" i="61"/>
  <c r="J111" i="61"/>
  <c r="I111" i="61"/>
  <c r="H111" i="61"/>
  <c r="G111" i="61"/>
  <c r="F111" i="61"/>
  <c r="E111" i="61"/>
  <c r="D111" i="61"/>
  <c r="C111" i="61"/>
  <c r="B111" i="61"/>
  <c r="BA110" i="61"/>
  <c r="AZ110" i="61"/>
  <c r="AY110" i="61"/>
  <c r="AX110" i="61"/>
  <c r="AW110" i="61"/>
  <c r="AV110" i="61"/>
  <c r="AU110" i="61"/>
  <c r="AT110" i="61"/>
  <c r="AS110" i="61"/>
  <c r="AR110" i="61"/>
  <c r="AQ110" i="61"/>
  <c r="AP110" i="61"/>
  <c r="AO110" i="61"/>
  <c r="AN110" i="61"/>
  <c r="AM110" i="61"/>
  <c r="AL110" i="61"/>
  <c r="AK110" i="61"/>
  <c r="AJ110" i="61"/>
  <c r="AI110" i="61"/>
  <c r="AH110" i="61"/>
  <c r="AG110" i="61"/>
  <c r="AF110" i="61"/>
  <c r="AE110" i="61"/>
  <c r="AD110" i="61"/>
  <c r="AC110" i="61"/>
  <c r="AB110" i="61"/>
  <c r="AA110" i="61"/>
  <c r="Z110" i="61"/>
  <c r="Y110" i="61"/>
  <c r="X110" i="61"/>
  <c r="W110" i="61"/>
  <c r="V110" i="61"/>
  <c r="U110" i="61"/>
  <c r="T110" i="61"/>
  <c r="S110" i="61"/>
  <c r="R110" i="61"/>
  <c r="Q110" i="61"/>
  <c r="P110" i="61"/>
  <c r="O110" i="61"/>
  <c r="N110" i="61"/>
  <c r="M110" i="61"/>
  <c r="L110" i="61"/>
  <c r="K110" i="61"/>
  <c r="J110" i="61"/>
  <c r="I110" i="61"/>
  <c r="H110" i="61"/>
  <c r="G110" i="61"/>
  <c r="F110" i="61"/>
  <c r="E110" i="61"/>
  <c r="D110" i="61"/>
  <c r="C110" i="61"/>
  <c r="B110" i="61"/>
  <c r="BA109" i="61"/>
  <c r="AZ109" i="61"/>
  <c r="AY109" i="61"/>
  <c r="AX109" i="61"/>
  <c r="AW109" i="61"/>
  <c r="AV109" i="61"/>
  <c r="AU109" i="61"/>
  <c r="AT109" i="61"/>
  <c r="AS109" i="61"/>
  <c r="AR109" i="61"/>
  <c r="AQ109" i="61"/>
  <c r="AP109" i="61"/>
  <c r="AO109" i="61"/>
  <c r="AN109" i="61"/>
  <c r="AM109" i="61"/>
  <c r="AL109" i="61"/>
  <c r="AK109" i="61"/>
  <c r="AJ109" i="61"/>
  <c r="AI109" i="61"/>
  <c r="AH109" i="61"/>
  <c r="AG109" i="61"/>
  <c r="AF109" i="61"/>
  <c r="AE109" i="61"/>
  <c r="AD109" i="61"/>
  <c r="AC109" i="61"/>
  <c r="AB109" i="61"/>
  <c r="AA109" i="61"/>
  <c r="Z109" i="61"/>
  <c r="Y109" i="61"/>
  <c r="X109" i="61"/>
  <c r="W109" i="61"/>
  <c r="V109" i="61"/>
  <c r="U109" i="61"/>
  <c r="T109" i="61"/>
  <c r="S109" i="61"/>
  <c r="R109" i="61"/>
  <c r="Q109" i="61"/>
  <c r="P109" i="61"/>
  <c r="O109" i="61"/>
  <c r="N109" i="61"/>
  <c r="M109" i="61"/>
  <c r="L109" i="61"/>
  <c r="K109" i="61"/>
  <c r="J109" i="61"/>
  <c r="I109" i="61"/>
  <c r="H109" i="61"/>
  <c r="G109" i="61"/>
  <c r="F109" i="61"/>
  <c r="E109" i="61"/>
  <c r="D109" i="61"/>
  <c r="C109" i="61"/>
  <c r="B109" i="61"/>
  <c r="BA108" i="61"/>
  <c r="AZ108" i="61"/>
  <c r="AY108" i="61"/>
  <c r="AX108" i="61"/>
  <c r="AW108" i="61"/>
  <c r="AV108" i="61"/>
  <c r="AU108" i="61"/>
  <c r="AT108" i="61"/>
  <c r="AS108" i="61"/>
  <c r="AR108" i="61"/>
  <c r="AQ108" i="61"/>
  <c r="AP108" i="61"/>
  <c r="AO108" i="61"/>
  <c r="AN108" i="61"/>
  <c r="AM108" i="61"/>
  <c r="AL108" i="61"/>
  <c r="AK108" i="61"/>
  <c r="AJ108" i="61"/>
  <c r="AI108" i="61"/>
  <c r="AH108" i="61"/>
  <c r="AG108" i="61"/>
  <c r="AF108" i="61"/>
  <c r="AE108" i="61"/>
  <c r="AD108" i="61"/>
  <c r="AC108" i="61"/>
  <c r="AB108" i="61"/>
  <c r="AA108" i="61"/>
  <c r="Z108" i="61"/>
  <c r="Y108" i="61"/>
  <c r="X108" i="61"/>
  <c r="W108" i="61"/>
  <c r="V108" i="61"/>
  <c r="U108" i="61"/>
  <c r="T108" i="61"/>
  <c r="S108" i="61"/>
  <c r="R108" i="61"/>
  <c r="Q108" i="61"/>
  <c r="P108" i="61"/>
  <c r="O108" i="61"/>
  <c r="N108" i="61"/>
  <c r="M108" i="61"/>
  <c r="L108" i="61"/>
  <c r="K108" i="61"/>
  <c r="J108" i="61"/>
  <c r="I108" i="61"/>
  <c r="H108" i="61"/>
  <c r="G108" i="61"/>
  <c r="F108" i="61"/>
  <c r="E108" i="61"/>
  <c r="D108" i="61"/>
  <c r="C108" i="61"/>
  <c r="B108" i="61"/>
  <c r="BA107" i="61"/>
  <c r="AZ107" i="61"/>
  <c r="AY107" i="61"/>
  <c r="AX107" i="61"/>
  <c r="AW107" i="61"/>
  <c r="AV107" i="61"/>
  <c r="AU107" i="61"/>
  <c r="AT107" i="61"/>
  <c r="AS107" i="61"/>
  <c r="AR107" i="61"/>
  <c r="AQ107" i="61"/>
  <c r="AP107" i="61"/>
  <c r="AO107" i="61"/>
  <c r="AN107" i="61"/>
  <c r="AM107" i="61"/>
  <c r="AL107" i="61"/>
  <c r="AK107" i="61"/>
  <c r="AJ107" i="61"/>
  <c r="AI107" i="61"/>
  <c r="AH107" i="61"/>
  <c r="AG107" i="61"/>
  <c r="AF107" i="61"/>
  <c r="AE107" i="61"/>
  <c r="AD107" i="61"/>
  <c r="AC107" i="61"/>
  <c r="AB107" i="61"/>
  <c r="AA107" i="61"/>
  <c r="Z107" i="61"/>
  <c r="Y107" i="61"/>
  <c r="X107" i="61"/>
  <c r="W107" i="61"/>
  <c r="V107" i="61"/>
  <c r="U107" i="61"/>
  <c r="T107" i="61"/>
  <c r="S107" i="61"/>
  <c r="R107" i="61"/>
  <c r="Q107" i="61"/>
  <c r="P107" i="61"/>
  <c r="O107" i="61"/>
  <c r="N107" i="61"/>
  <c r="M107" i="61"/>
  <c r="L107" i="61"/>
  <c r="K107" i="61"/>
  <c r="J107" i="61"/>
  <c r="I107" i="61"/>
  <c r="H107" i="61"/>
  <c r="G107" i="61"/>
  <c r="F107" i="61"/>
  <c r="E107" i="61"/>
  <c r="D107" i="61"/>
  <c r="C107" i="61"/>
  <c r="B107" i="61"/>
  <c r="BA106" i="61"/>
  <c r="AZ106" i="61"/>
  <c r="AY106" i="61"/>
  <c r="AX106" i="61"/>
  <c r="AW106" i="61"/>
  <c r="AV106" i="61"/>
  <c r="AU106" i="61"/>
  <c r="AT106" i="61"/>
  <c r="AS106" i="61"/>
  <c r="AR106" i="61"/>
  <c r="AQ106" i="61"/>
  <c r="AP106" i="61"/>
  <c r="AO106" i="61"/>
  <c r="AN106" i="61"/>
  <c r="AM106" i="61"/>
  <c r="AL106" i="61"/>
  <c r="AK106" i="61"/>
  <c r="AJ106" i="61"/>
  <c r="AI106" i="61"/>
  <c r="AH106" i="61"/>
  <c r="AG106" i="61"/>
  <c r="AF106" i="61"/>
  <c r="AE106" i="61"/>
  <c r="AD106" i="61"/>
  <c r="AC106" i="61"/>
  <c r="AB106" i="61"/>
  <c r="AA106" i="61"/>
  <c r="Z106" i="61"/>
  <c r="Y106" i="61"/>
  <c r="X106" i="61"/>
  <c r="W106" i="61"/>
  <c r="V106" i="61"/>
  <c r="U106" i="61"/>
  <c r="T106" i="61"/>
  <c r="S106" i="61"/>
  <c r="R106" i="61"/>
  <c r="Q106" i="61"/>
  <c r="P106" i="61"/>
  <c r="O106" i="61"/>
  <c r="N106" i="61"/>
  <c r="M106" i="61"/>
  <c r="L106" i="61"/>
  <c r="K106" i="61"/>
  <c r="J106" i="61"/>
  <c r="I106" i="61"/>
  <c r="H106" i="61"/>
  <c r="G106" i="61"/>
  <c r="F106" i="61"/>
  <c r="E106" i="61"/>
  <c r="D106" i="61"/>
  <c r="C106" i="61"/>
  <c r="B106" i="61"/>
  <c r="BA105" i="61"/>
  <c r="AZ105" i="61"/>
  <c r="AY105" i="61"/>
  <c r="AX105" i="61"/>
  <c r="AW105" i="61"/>
  <c r="AV105" i="61"/>
  <c r="AU105" i="61"/>
  <c r="AT105" i="61"/>
  <c r="AS105" i="61"/>
  <c r="AR105" i="61"/>
  <c r="AQ105" i="61"/>
  <c r="AP105" i="61"/>
  <c r="AO105" i="61"/>
  <c r="AN105" i="61"/>
  <c r="AM105" i="61"/>
  <c r="AL105" i="61"/>
  <c r="AK105" i="61"/>
  <c r="AJ105" i="61"/>
  <c r="AI105" i="61"/>
  <c r="AH105" i="61"/>
  <c r="AG105" i="61"/>
  <c r="AF105" i="61"/>
  <c r="AE105" i="61"/>
  <c r="AD105" i="61"/>
  <c r="AC105" i="61"/>
  <c r="AB105" i="61"/>
  <c r="AA105" i="61"/>
  <c r="Z105" i="61"/>
  <c r="Y105" i="61"/>
  <c r="X105" i="61"/>
  <c r="W105" i="61"/>
  <c r="V105" i="61"/>
  <c r="U105" i="61"/>
  <c r="T105" i="61"/>
  <c r="S105" i="61"/>
  <c r="R105" i="61"/>
  <c r="Q105" i="61"/>
  <c r="P105" i="61"/>
  <c r="O105" i="61"/>
  <c r="N105" i="61"/>
  <c r="M105" i="61"/>
  <c r="L105" i="61"/>
  <c r="K105" i="61"/>
  <c r="J105" i="61"/>
  <c r="I105" i="61"/>
  <c r="H105" i="61"/>
  <c r="G105" i="61"/>
  <c r="F105" i="61"/>
  <c r="E105" i="61"/>
  <c r="D105" i="61"/>
  <c r="C105" i="61"/>
  <c r="B105" i="61"/>
  <c r="BA104" i="61"/>
  <c r="AZ104" i="61"/>
  <c r="AY104" i="61"/>
  <c r="AX104" i="61"/>
  <c r="AW104" i="61"/>
  <c r="AV104" i="61"/>
  <c r="AU104" i="61"/>
  <c r="AT104" i="61"/>
  <c r="AS104" i="61"/>
  <c r="AR104" i="61"/>
  <c r="AQ104" i="61"/>
  <c r="AP104" i="61"/>
  <c r="AO104" i="61"/>
  <c r="AN104" i="61"/>
  <c r="AM104" i="61"/>
  <c r="AL104" i="61"/>
  <c r="AK104" i="61"/>
  <c r="AJ104" i="61"/>
  <c r="AI104" i="61"/>
  <c r="AH104" i="61"/>
  <c r="AG104" i="61"/>
  <c r="AF104" i="61"/>
  <c r="AE104" i="61"/>
  <c r="AD104" i="61"/>
  <c r="AC104" i="61"/>
  <c r="AB104" i="61"/>
  <c r="AA104" i="61"/>
  <c r="Z104" i="61"/>
  <c r="Y104" i="61"/>
  <c r="X104" i="61"/>
  <c r="W104" i="61"/>
  <c r="V104" i="61"/>
  <c r="U104" i="61"/>
  <c r="T104" i="61"/>
  <c r="S104" i="61"/>
  <c r="R104" i="61"/>
  <c r="Q104" i="61"/>
  <c r="P104" i="61"/>
  <c r="O104" i="61"/>
  <c r="N104" i="61"/>
  <c r="M104" i="61"/>
  <c r="L104" i="61"/>
  <c r="K104" i="61"/>
  <c r="J104" i="61"/>
  <c r="I104" i="61"/>
  <c r="H104" i="61"/>
  <c r="G104" i="61"/>
  <c r="F104" i="61"/>
  <c r="E104" i="61"/>
  <c r="D104" i="61"/>
  <c r="C104" i="61"/>
  <c r="B104" i="61"/>
  <c r="BA103" i="61"/>
  <c r="AZ103" i="61"/>
  <c r="AY103" i="61"/>
  <c r="AX103" i="61"/>
  <c r="AW103" i="61"/>
  <c r="AV103" i="61"/>
  <c r="AU103" i="61"/>
  <c r="AT103" i="61"/>
  <c r="AS103" i="61"/>
  <c r="AR103" i="61"/>
  <c r="AQ103" i="61"/>
  <c r="AP103" i="61"/>
  <c r="AO103" i="61"/>
  <c r="AN103" i="61"/>
  <c r="AM103" i="61"/>
  <c r="AL103" i="61"/>
  <c r="AK103" i="61"/>
  <c r="AJ103" i="61"/>
  <c r="AI103" i="61"/>
  <c r="AH103" i="61"/>
  <c r="AG103" i="61"/>
  <c r="AF103" i="61"/>
  <c r="AE103" i="61"/>
  <c r="AD103" i="61"/>
  <c r="AC103" i="61"/>
  <c r="AB103" i="61"/>
  <c r="AA103" i="61"/>
  <c r="Z103" i="61"/>
  <c r="Y103" i="61"/>
  <c r="X103" i="61"/>
  <c r="W103" i="61"/>
  <c r="V103" i="61"/>
  <c r="U103" i="61"/>
  <c r="T103" i="61"/>
  <c r="S103" i="61"/>
  <c r="R103" i="61"/>
  <c r="Q103" i="61"/>
  <c r="P103" i="61"/>
  <c r="O103" i="61"/>
  <c r="N103" i="61"/>
  <c r="M103" i="61"/>
  <c r="L103" i="61"/>
  <c r="K103" i="61"/>
  <c r="J103" i="61"/>
  <c r="I103" i="61"/>
  <c r="H103" i="61"/>
  <c r="G103" i="61"/>
  <c r="F103" i="61"/>
  <c r="E103" i="61"/>
  <c r="D103" i="61"/>
  <c r="C103" i="61"/>
  <c r="B103" i="61"/>
  <c r="BA102" i="61"/>
  <c r="AZ102" i="61"/>
  <c r="AY102" i="61"/>
  <c r="AX102" i="61"/>
  <c r="AW102" i="61"/>
  <c r="AV102" i="61"/>
  <c r="AU102" i="61"/>
  <c r="AT102" i="61"/>
  <c r="AS102" i="61"/>
  <c r="AR102" i="61"/>
  <c r="AQ102" i="61"/>
  <c r="AP102" i="61"/>
  <c r="AO102" i="61"/>
  <c r="AN102" i="61"/>
  <c r="AM102" i="61"/>
  <c r="AL102" i="61"/>
  <c r="AK102" i="61"/>
  <c r="AJ102" i="61"/>
  <c r="AI102" i="61"/>
  <c r="AH102" i="61"/>
  <c r="AG102" i="61"/>
  <c r="AF102" i="61"/>
  <c r="AE102" i="61"/>
  <c r="AD102" i="61"/>
  <c r="AC102" i="61"/>
  <c r="AB102" i="61"/>
  <c r="AA102" i="61"/>
  <c r="Z102" i="61"/>
  <c r="Y102" i="61"/>
  <c r="X102" i="61"/>
  <c r="W102" i="61"/>
  <c r="V102" i="61"/>
  <c r="U102" i="61"/>
  <c r="T102" i="61"/>
  <c r="S102" i="61"/>
  <c r="R102" i="61"/>
  <c r="Q102" i="61"/>
  <c r="P102" i="61"/>
  <c r="O102" i="61"/>
  <c r="N102" i="61"/>
  <c r="M102" i="61"/>
  <c r="L102" i="61"/>
  <c r="K102" i="61"/>
  <c r="J102" i="61"/>
  <c r="I102" i="61"/>
  <c r="H102" i="61"/>
  <c r="G102" i="61"/>
  <c r="F102" i="61"/>
  <c r="E102" i="61"/>
  <c r="D102" i="61"/>
  <c r="C102" i="61"/>
  <c r="B102" i="61"/>
  <c r="BA101" i="61"/>
  <c r="AZ101" i="61"/>
  <c r="AY101" i="61"/>
  <c r="AX101" i="61"/>
  <c r="AW101" i="61"/>
  <c r="AV101" i="61"/>
  <c r="AU101" i="61"/>
  <c r="AT101" i="61"/>
  <c r="AS101" i="61"/>
  <c r="AR101" i="61"/>
  <c r="AQ101" i="61"/>
  <c r="AP101" i="61"/>
  <c r="AO101" i="61"/>
  <c r="AN101" i="61"/>
  <c r="AM101" i="61"/>
  <c r="AL101" i="61"/>
  <c r="AK101" i="61"/>
  <c r="AJ101" i="61"/>
  <c r="AI101" i="61"/>
  <c r="AH101" i="61"/>
  <c r="AG101" i="61"/>
  <c r="AF101" i="61"/>
  <c r="AE101" i="61"/>
  <c r="AD101" i="61"/>
  <c r="AC101" i="61"/>
  <c r="AB101" i="61"/>
  <c r="AA101" i="61"/>
  <c r="Z101" i="61"/>
  <c r="Y101" i="61"/>
  <c r="X101" i="61"/>
  <c r="W101" i="61"/>
  <c r="V101" i="61"/>
  <c r="U101" i="61"/>
  <c r="T101" i="61"/>
  <c r="S101" i="61"/>
  <c r="R101" i="61"/>
  <c r="Q101" i="61"/>
  <c r="P101" i="61"/>
  <c r="O101" i="61"/>
  <c r="N101" i="61"/>
  <c r="M101" i="61"/>
  <c r="L101" i="61"/>
  <c r="K101" i="61"/>
  <c r="J101" i="61"/>
  <c r="I101" i="61"/>
  <c r="H101" i="61"/>
  <c r="G101" i="61"/>
  <c r="F101" i="61"/>
  <c r="E101" i="61"/>
  <c r="D101" i="61"/>
  <c r="C101" i="61"/>
  <c r="B101" i="61"/>
  <c r="BA100" i="61"/>
  <c r="AZ100" i="61"/>
  <c r="AY100" i="61"/>
  <c r="AX100" i="61"/>
  <c r="AW100" i="61"/>
  <c r="AV100" i="61"/>
  <c r="AU100" i="61"/>
  <c r="AT100" i="61"/>
  <c r="AS100" i="61"/>
  <c r="AR100" i="61"/>
  <c r="AQ100" i="61"/>
  <c r="AP100" i="61"/>
  <c r="AO100" i="61"/>
  <c r="AN100" i="61"/>
  <c r="AM100" i="61"/>
  <c r="AL100" i="61"/>
  <c r="AK100" i="61"/>
  <c r="AJ100" i="61"/>
  <c r="AI100" i="61"/>
  <c r="AH100" i="61"/>
  <c r="AG100" i="61"/>
  <c r="AF100" i="61"/>
  <c r="AE100" i="61"/>
  <c r="AD100" i="61"/>
  <c r="AC100" i="61"/>
  <c r="AB100" i="61"/>
  <c r="AA100" i="61"/>
  <c r="Z100" i="61"/>
  <c r="Y100" i="61"/>
  <c r="X100" i="61"/>
  <c r="W100" i="61"/>
  <c r="V100" i="61"/>
  <c r="U100" i="61"/>
  <c r="T100" i="61"/>
  <c r="S100" i="61"/>
  <c r="R100" i="61"/>
  <c r="Q100" i="61"/>
  <c r="P100" i="61"/>
  <c r="O100" i="61"/>
  <c r="N100" i="61"/>
  <c r="M100" i="61"/>
  <c r="L100" i="61"/>
  <c r="K100" i="61"/>
  <c r="J100" i="61"/>
  <c r="I100" i="61"/>
  <c r="H100" i="61"/>
  <c r="G100" i="61"/>
  <c r="F100" i="61"/>
  <c r="E100" i="61"/>
  <c r="D100" i="61"/>
  <c r="C100" i="61"/>
  <c r="B100" i="61"/>
  <c r="BA99" i="61"/>
  <c r="AZ99" i="61"/>
  <c r="AY99" i="61"/>
  <c r="AX99" i="61"/>
  <c r="AW99" i="61"/>
  <c r="AV99" i="61"/>
  <c r="AU99" i="61"/>
  <c r="AT99" i="61"/>
  <c r="AS99" i="61"/>
  <c r="AR99" i="61"/>
  <c r="AQ99" i="61"/>
  <c r="AP99" i="61"/>
  <c r="AO99" i="61"/>
  <c r="AN99" i="61"/>
  <c r="AM99" i="61"/>
  <c r="AL99" i="61"/>
  <c r="AK99" i="61"/>
  <c r="AJ99" i="61"/>
  <c r="AI99" i="61"/>
  <c r="AH99" i="61"/>
  <c r="AG99" i="61"/>
  <c r="AF99" i="61"/>
  <c r="AE99" i="61"/>
  <c r="AD99" i="61"/>
  <c r="AC99" i="61"/>
  <c r="AB99" i="61"/>
  <c r="AA99" i="61"/>
  <c r="Z99" i="61"/>
  <c r="Y99" i="61"/>
  <c r="X99" i="61"/>
  <c r="W99" i="61"/>
  <c r="V99" i="61"/>
  <c r="U99" i="61"/>
  <c r="T99" i="61"/>
  <c r="S99" i="61"/>
  <c r="R99" i="61"/>
  <c r="Q99" i="61"/>
  <c r="P99" i="61"/>
  <c r="O99" i="61"/>
  <c r="N99" i="61"/>
  <c r="M99" i="61"/>
  <c r="L99" i="61"/>
  <c r="K99" i="61"/>
  <c r="J99" i="61"/>
  <c r="I99" i="61"/>
  <c r="H99" i="61"/>
  <c r="G99" i="61"/>
  <c r="F99" i="61"/>
  <c r="E99" i="61"/>
  <c r="D99" i="61"/>
  <c r="C99" i="61"/>
  <c r="B99" i="61"/>
  <c r="BA98" i="61"/>
  <c r="AZ98" i="61"/>
  <c r="AY98" i="61"/>
  <c r="AX98" i="61"/>
  <c r="AW98" i="61"/>
  <c r="AV98" i="61"/>
  <c r="AU98" i="61"/>
  <c r="AT98" i="61"/>
  <c r="AS98" i="61"/>
  <c r="AR98" i="61"/>
  <c r="AQ98" i="61"/>
  <c r="AP98" i="61"/>
  <c r="AO98" i="61"/>
  <c r="AN98" i="61"/>
  <c r="AM98" i="61"/>
  <c r="AL98" i="61"/>
  <c r="AK98" i="61"/>
  <c r="AJ98" i="61"/>
  <c r="AI98" i="61"/>
  <c r="AH98" i="61"/>
  <c r="AG98" i="61"/>
  <c r="AF98" i="61"/>
  <c r="AE98" i="61"/>
  <c r="AD98" i="61"/>
  <c r="AC98" i="61"/>
  <c r="AB98" i="61"/>
  <c r="AA98" i="61"/>
  <c r="Z98" i="61"/>
  <c r="Y98" i="61"/>
  <c r="X98" i="61"/>
  <c r="W98" i="61"/>
  <c r="V98" i="61"/>
  <c r="U98" i="61"/>
  <c r="T98" i="61"/>
  <c r="S98" i="61"/>
  <c r="R98" i="61"/>
  <c r="Q98" i="61"/>
  <c r="P98" i="61"/>
  <c r="O98" i="61"/>
  <c r="N98" i="61"/>
  <c r="M98" i="61"/>
  <c r="L98" i="61"/>
  <c r="K98" i="61"/>
  <c r="J98" i="61"/>
  <c r="I98" i="61"/>
  <c r="H98" i="61"/>
  <c r="G98" i="61"/>
  <c r="F98" i="61"/>
  <c r="E98" i="61"/>
  <c r="D98" i="61"/>
  <c r="C98" i="61"/>
  <c r="B98" i="61"/>
  <c r="BA97" i="61"/>
  <c r="AZ97" i="61"/>
  <c r="AY97" i="61"/>
  <c r="AX97" i="61"/>
  <c r="AW97" i="61"/>
  <c r="AV97" i="61"/>
  <c r="AU97" i="61"/>
  <c r="AT97" i="61"/>
  <c r="AS97" i="61"/>
  <c r="AR97" i="61"/>
  <c r="AQ97" i="61"/>
  <c r="AP97" i="61"/>
  <c r="AO97" i="61"/>
  <c r="AN97" i="61"/>
  <c r="AM97" i="61"/>
  <c r="AL97" i="61"/>
  <c r="AK97" i="61"/>
  <c r="AJ97" i="61"/>
  <c r="AI97" i="61"/>
  <c r="AH97" i="61"/>
  <c r="AG97" i="61"/>
  <c r="AF97" i="61"/>
  <c r="AE97" i="61"/>
  <c r="AD97" i="61"/>
  <c r="AC97" i="61"/>
  <c r="AB97" i="61"/>
  <c r="AA97" i="61"/>
  <c r="Z97" i="61"/>
  <c r="Y97" i="61"/>
  <c r="X97" i="61"/>
  <c r="W97" i="61"/>
  <c r="V97" i="61"/>
  <c r="U97" i="61"/>
  <c r="T97" i="61"/>
  <c r="S97" i="61"/>
  <c r="R97" i="61"/>
  <c r="Q97" i="61"/>
  <c r="P97" i="61"/>
  <c r="O97" i="61"/>
  <c r="N97" i="61"/>
  <c r="M97" i="61"/>
  <c r="L97" i="61"/>
  <c r="K97" i="61"/>
  <c r="J97" i="61"/>
  <c r="I97" i="61"/>
  <c r="H97" i="61"/>
  <c r="G97" i="61"/>
  <c r="F97" i="61"/>
  <c r="E97" i="61"/>
  <c r="D97" i="61"/>
  <c r="C97" i="61"/>
  <c r="B97" i="61"/>
  <c r="BA96" i="61"/>
  <c r="AZ96" i="61"/>
  <c r="AY96" i="61"/>
  <c r="AX96" i="61"/>
  <c r="AW96" i="61"/>
  <c r="AV96" i="61"/>
  <c r="AU96" i="61"/>
  <c r="AT96" i="61"/>
  <c r="AS96" i="61"/>
  <c r="AR96" i="61"/>
  <c r="AQ96" i="61"/>
  <c r="AP96" i="61"/>
  <c r="AO96" i="61"/>
  <c r="AN96" i="61"/>
  <c r="AM96" i="61"/>
  <c r="AL96" i="61"/>
  <c r="AK96" i="61"/>
  <c r="AJ96" i="61"/>
  <c r="AI96" i="61"/>
  <c r="AH96" i="61"/>
  <c r="AG96" i="61"/>
  <c r="AF96" i="61"/>
  <c r="AE96" i="61"/>
  <c r="AD96" i="61"/>
  <c r="AC96" i="61"/>
  <c r="AB96" i="61"/>
  <c r="AA96" i="61"/>
  <c r="Z96" i="61"/>
  <c r="Y96" i="61"/>
  <c r="X96" i="61"/>
  <c r="W96" i="61"/>
  <c r="V96" i="61"/>
  <c r="U96" i="61"/>
  <c r="T96" i="61"/>
  <c r="S96" i="61"/>
  <c r="R96" i="61"/>
  <c r="Q96" i="61"/>
  <c r="P96" i="61"/>
  <c r="O96" i="61"/>
  <c r="N96" i="61"/>
  <c r="M96" i="61"/>
  <c r="L96" i="61"/>
  <c r="K96" i="61"/>
  <c r="J96" i="61"/>
  <c r="I96" i="61"/>
  <c r="H96" i="61"/>
  <c r="G96" i="61"/>
  <c r="F96" i="61"/>
  <c r="E96" i="61"/>
  <c r="D96" i="61"/>
  <c r="C96" i="61"/>
  <c r="B96" i="61"/>
  <c r="BA95" i="61"/>
  <c r="AZ95" i="61"/>
  <c r="AY95" i="61"/>
  <c r="AX95" i="61"/>
  <c r="AW95" i="61"/>
  <c r="AV95" i="61"/>
  <c r="AU95" i="61"/>
  <c r="AT95" i="61"/>
  <c r="AS95" i="61"/>
  <c r="AR95" i="61"/>
  <c r="AQ95" i="61"/>
  <c r="AP95" i="61"/>
  <c r="AO95" i="61"/>
  <c r="AN95" i="61"/>
  <c r="AM95" i="61"/>
  <c r="AL95" i="61"/>
  <c r="AK95" i="61"/>
  <c r="AJ95" i="61"/>
  <c r="AI95" i="61"/>
  <c r="AH95" i="61"/>
  <c r="AG95" i="61"/>
  <c r="AF95" i="61"/>
  <c r="AE95" i="61"/>
  <c r="AD95" i="61"/>
  <c r="AC95" i="61"/>
  <c r="AB95" i="61"/>
  <c r="AA95" i="61"/>
  <c r="Z95" i="61"/>
  <c r="Y95" i="61"/>
  <c r="X95" i="61"/>
  <c r="W95" i="61"/>
  <c r="V95" i="61"/>
  <c r="U95" i="61"/>
  <c r="T95" i="61"/>
  <c r="S95" i="61"/>
  <c r="R95" i="61"/>
  <c r="Q95" i="61"/>
  <c r="P95" i="61"/>
  <c r="O95" i="61"/>
  <c r="N95" i="61"/>
  <c r="M95" i="61"/>
  <c r="L95" i="61"/>
  <c r="K95" i="61"/>
  <c r="J95" i="61"/>
  <c r="I95" i="61"/>
  <c r="H95" i="61"/>
  <c r="G95" i="61"/>
  <c r="F95" i="61"/>
  <c r="E95" i="61"/>
  <c r="D95" i="61"/>
  <c r="C95" i="61"/>
  <c r="B95" i="61"/>
  <c r="BA94" i="61"/>
  <c r="AZ94" i="61"/>
  <c r="AY94" i="61"/>
  <c r="AX94" i="61"/>
  <c r="AW94" i="61"/>
  <c r="AV94" i="61"/>
  <c r="AU94" i="61"/>
  <c r="AT94" i="61"/>
  <c r="AS94" i="61"/>
  <c r="AR94" i="61"/>
  <c r="AQ94" i="61"/>
  <c r="AP94" i="61"/>
  <c r="AO94" i="61"/>
  <c r="AN94" i="61"/>
  <c r="AM94" i="61"/>
  <c r="AL94" i="61"/>
  <c r="AK94" i="61"/>
  <c r="AJ94" i="61"/>
  <c r="AI94" i="61"/>
  <c r="AH94" i="61"/>
  <c r="AG94" i="61"/>
  <c r="AF94" i="61"/>
  <c r="AE94" i="61"/>
  <c r="AD94" i="61"/>
  <c r="AC94" i="61"/>
  <c r="AB94" i="61"/>
  <c r="AA94" i="61"/>
  <c r="Z94" i="61"/>
  <c r="Y94" i="61"/>
  <c r="X94" i="61"/>
  <c r="W94" i="61"/>
  <c r="V94" i="61"/>
  <c r="U94" i="61"/>
  <c r="T94" i="61"/>
  <c r="S94" i="61"/>
  <c r="R94" i="61"/>
  <c r="Q94" i="61"/>
  <c r="P94" i="61"/>
  <c r="O94" i="61"/>
  <c r="N94" i="61"/>
  <c r="M94" i="61"/>
  <c r="L94" i="61"/>
  <c r="K94" i="61"/>
  <c r="J94" i="61"/>
  <c r="I94" i="61"/>
  <c r="H94" i="61"/>
  <c r="G94" i="61"/>
  <c r="F94" i="61"/>
  <c r="E94" i="61"/>
  <c r="D94" i="61"/>
  <c r="C94" i="61"/>
  <c r="B94" i="61"/>
  <c r="BA93" i="61"/>
  <c r="AZ93" i="61"/>
  <c r="AY93" i="61"/>
  <c r="AX93" i="61"/>
  <c r="AW93" i="61"/>
  <c r="AV93" i="61"/>
  <c r="AU93" i="61"/>
  <c r="AT93" i="61"/>
  <c r="AS93" i="61"/>
  <c r="AR93" i="61"/>
  <c r="AQ93" i="61"/>
  <c r="AP93" i="61"/>
  <c r="AO93" i="61"/>
  <c r="AN93" i="61"/>
  <c r="AM93" i="61"/>
  <c r="AL93" i="61"/>
  <c r="AK93" i="61"/>
  <c r="AJ93" i="61"/>
  <c r="AI93" i="61"/>
  <c r="AH93" i="61"/>
  <c r="AG93" i="61"/>
  <c r="AF93" i="61"/>
  <c r="AE93" i="61"/>
  <c r="AD93" i="61"/>
  <c r="AC93" i="61"/>
  <c r="AB93" i="61"/>
  <c r="AA93" i="61"/>
  <c r="Z93" i="61"/>
  <c r="Y93" i="61"/>
  <c r="X93" i="61"/>
  <c r="W93" i="61"/>
  <c r="V93" i="61"/>
  <c r="U93" i="61"/>
  <c r="T93" i="61"/>
  <c r="S93" i="61"/>
  <c r="R93" i="61"/>
  <c r="Q93" i="61"/>
  <c r="P93" i="61"/>
  <c r="O93" i="61"/>
  <c r="N93" i="61"/>
  <c r="M93" i="61"/>
  <c r="L93" i="61"/>
  <c r="K93" i="61"/>
  <c r="J93" i="61"/>
  <c r="I93" i="61"/>
  <c r="H93" i="61"/>
  <c r="G93" i="61"/>
  <c r="F93" i="61"/>
  <c r="E93" i="61"/>
  <c r="D93" i="61"/>
  <c r="C93" i="61"/>
  <c r="B93" i="61"/>
  <c r="BA92" i="61"/>
  <c r="AZ92" i="61"/>
  <c r="AY92" i="61"/>
  <c r="AX92" i="61"/>
  <c r="AW92" i="61"/>
  <c r="AV92" i="61"/>
  <c r="AU92" i="61"/>
  <c r="AT92" i="61"/>
  <c r="AS92" i="61"/>
  <c r="AR92" i="61"/>
  <c r="AQ92" i="61"/>
  <c r="AP92" i="61"/>
  <c r="AO92" i="61"/>
  <c r="AN92" i="61"/>
  <c r="AM92" i="61"/>
  <c r="AL92" i="61"/>
  <c r="AK92" i="61"/>
  <c r="AJ92" i="61"/>
  <c r="AI92" i="61"/>
  <c r="AH92" i="61"/>
  <c r="AG92" i="61"/>
  <c r="AF92" i="61"/>
  <c r="AE92" i="61"/>
  <c r="AD92" i="61"/>
  <c r="AC92" i="61"/>
  <c r="AB92" i="61"/>
  <c r="AA92" i="61"/>
  <c r="Z92" i="61"/>
  <c r="Y92" i="61"/>
  <c r="X92" i="61"/>
  <c r="W92" i="61"/>
  <c r="V92" i="61"/>
  <c r="U92" i="61"/>
  <c r="T92" i="61"/>
  <c r="S92" i="61"/>
  <c r="R92" i="61"/>
  <c r="Q92" i="61"/>
  <c r="P92" i="61"/>
  <c r="O92" i="61"/>
  <c r="N92" i="61"/>
  <c r="M92" i="61"/>
  <c r="L92" i="61"/>
  <c r="K92" i="61"/>
  <c r="J92" i="61"/>
  <c r="I92" i="61"/>
  <c r="H92" i="61"/>
  <c r="G92" i="61"/>
  <c r="F92" i="61"/>
  <c r="E92" i="61"/>
  <c r="D92" i="61"/>
  <c r="C92" i="61"/>
  <c r="B92" i="61"/>
  <c r="BA91" i="61"/>
  <c r="AZ91" i="61"/>
  <c r="AY91" i="61"/>
  <c r="AX91" i="61"/>
  <c r="AW91" i="61"/>
  <c r="AV91" i="61"/>
  <c r="AU91" i="61"/>
  <c r="AT91" i="61"/>
  <c r="AS91" i="61"/>
  <c r="AR91" i="61"/>
  <c r="AQ91" i="61"/>
  <c r="AP91" i="61"/>
  <c r="AO91" i="61"/>
  <c r="AN91" i="61"/>
  <c r="AM91" i="61"/>
  <c r="AL91" i="61"/>
  <c r="AK91" i="61"/>
  <c r="AJ91" i="61"/>
  <c r="AI91" i="61"/>
  <c r="AH91" i="61"/>
  <c r="AG91" i="61"/>
  <c r="AF91" i="61"/>
  <c r="AE91" i="61"/>
  <c r="AD91" i="61"/>
  <c r="AC91" i="61"/>
  <c r="AB91" i="61"/>
  <c r="AA91" i="61"/>
  <c r="Z91" i="61"/>
  <c r="Y91" i="61"/>
  <c r="X91" i="61"/>
  <c r="W91" i="61"/>
  <c r="V91" i="61"/>
  <c r="U91" i="61"/>
  <c r="T91" i="61"/>
  <c r="S91" i="61"/>
  <c r="R91" i="61"/>
  <c r="Q91" i="61"/>
  <c r="P91" i="61"/>
  <c r="O91" i="61"/>
  <c r="N91" i="61"/>
  <c r="M91" i="61"/>
  <c r="L91" i="61"/>
  <c r="K91" i="61"/>
  <c r="J91" i="61"/>
  <c r="I91" i="61"/>
  <c r="H91" i="61"/>
  <c r="G91" i="61"/>
  <c r="F91" i="61"/>
  <c r="E91" i="61"/>
  <c r="D91" i="61"/>
  <c r="C91" i="61"/>
  <c r="B91" i="61"/>
  <c r="BA90" i="61"/>
  <c r="AZ90" i="61"/>
  <c r="AY90" i="61"/>
  <c r="AX90" i="61"/>
  <c r="AW90" i="61"/>
  <c r="AV90" i="61"/>
  <c r="AU90" i="61"/>
  <c r="AT90" i="61"/>
  <c r="AS90" i="61"/>
  <c r="AR90" i="61"/>
  <c r="AQ90" i="61"/>
  <c r="AP90" i="61"/>
  <c r="AO90" i="61"/>
  <c r="AN90" i="61"/>
  <c r="AM90" i="61"/>
  <c r="AL90" i="61"/>
  <c r="AK90" i="61"/>
  <c r="AJ90" i="61"/>
  <c r="AI90" i="61"/>
  <c r="AH90" i="61"/>
  <c r="AG90" i="61"/>
  <c r="AF90" i="61"/>
  <c r="AE90" i="61"/>
  <c r="AD90" i="61"/>
  <c r="AC90" i="61"/>
  <c r="AB90" i="61"/>
  <c r="AA90" i="61"/>
  <c r="Z90" i="61"/>
  <c r="Y90" i="61"/>
  <c r="X90" i="61"/>
  <c r="W90" i="61"/>
  <c r="V90" i="61"/>
  <c r="U90" i="61"/>
  <c r="T90" i="61"/>
  <c r="S90" i="61"/>
  <c r="R90" i="61"/>
  <c r="Q90" i="61"/>
  <c r="P90" i="61"/>
  <c r="O90" i="61"/>
  <c r="N90" i="61"/>
  <c r="M90" i="61"/>
  <c r="L90" i="61"/>
  <c r="K90" i="61"/>
  <c r="J90" i="61"/>
  <c r="I90" i="61"/>
  <c r="H90" i="61"/>
  <c r="G90" i="61"/>
  <c r="F90" i="61"/>
  <c r="E90" i="61"/>
  <c r="D90" i="61"/>
  <c r="C90" i="61"/>
  <c r="B90" i="61"/>
  <c r="BA89" i="61"/>
  <c r="AZ89" i="61"/>
  <c r="AY89" i="61"/>
  <c r="AX89" i="61"/>
  <c r="AW89" i="61"/>
  <c r="AV89" i="61"/>
  <c r="AU89" i="61"/>
  <c r="AT89" i="61"/>
  <c r="AS89" i="61"/>
  <c r="AR89" i="61"/>
  <c r="AQ89" i="61"/>
  <c r="AP89" i="61"/>
  <c r="AO89" i="61"/>
  <c r="AN89" i="61"/>
  <c r="AM89" i="61"/>
  <c r="AL89" i="61"/>
  <c r="AK89" i="61"/>
  <c r="AJ89" i="61"/>
  <c r="AI89" i="61"/>
  <c r="AH89" i="61"/>
  <c r="AG89" i="61"/>
  <c r="AF89" i="61"/>
  <c r="AE89" i="61"/>
  <c r="AD89" i="61"/>
  <c r="AC89" i="61"/>
  <c r="AB89" i="61"/>
  <c r="AA89" i="61"/>
  <c r="Z89" i="61"/>
  <c r="Y89" i="61"/>
  <c r="X89" i="61"/>
  <c r="W89" i="61"/>
  <c r="V89" i="61"/>
  <c r="U89" i="61"/>
  <c r="T89" i="61"/>
  <c r="S89" i="61"/>
  <c r="R89" i="61"/>
  <c r="Q89" i="61"/>
  <c r="P89" i="61"/>
  <c r="O89" i="61"/>
  <c r="N89" i="61"/>
  <c r="M89" i="61"/>
  <c r="L89" i="61"/>
  <c r="K89" i="61"/>
  <c r="J89" i="61"/>
  <c r="I89" i="61"/>
  <c r="H89" i="61"/>
  <c r="G89" i="61"/>
  <c r="F89" i="61"/>
  <c r="E89" i="61"/>
  <c r="D89" i="61"/>
  <c r="C89" i="61"/>
  <c r="B89" i="61"/>
  <c r="BA88" i="61"/>
  <c r="AZ88" i="61"/>
  <c r="AY88" i="61"/>
  <c r="AX88" i="61"/>
  <c r="AW88" i="61"/>
  <c r="AV88" i="61"/>
  <c r="AU88" i="61"/>
  <c r="AT88" i="61"/>
  <c r="AS88" i="61"/>
  <c r="AR88" i="61"/>
  <c r="AQ88" i="61"/>
  <c r="AP88" i="61"/>
  <c r="AO88" i="61"/>
  <c r="AN88" i="61"/>
  <c r="AM88" i="61"/>
  <c r="AL88" i="61"/>
  <c r="AK88" i="61"/>
  <c r="AJ88" i="61"/>
  <c r="AI88" i="61"/>
  <c r="AH88" i="61"/>
  <c r="AG88" i="61"/>
  <c r="AF88" i="61"/>
  <c r="AE88" i="61"/>
  <c r="AD88" i="61"/>
  <c r="AC88" i="61"/>
  <c r="AB88" i="61"/>
  <c r="AA88" i="61"/>
  <c r="Z88" i="61"/>
  <c r="Y88" i="61"/>
  <c r="X88" i="61"/>
  <c r="W88" i="61"/>
  <c r="V88" i="61"/>
  <c r="U88" i="61"/>
  <c r="T88" i="61"/>
  <c r="S88" i="61"/>
  <c r="R88" i="61"/>
  <c r="Q88" i="61"/>
  <c r="P88" i="61"/>
  <c r="O88" i="61"/>
  <c r="N88" i="61"/>
  <c r="M88" i="61"/>
  <c r="L88" i="61"/>
  <c r="K88" i="61"/>
  <c r="J88" i="61"/>
  <c r="I88" i="61"/>
  <c r="H88" i="61"/>
  <c r="G88" i="61"/>
  <c r="F88" i="61"/>
  <c r="E88" i="61"/>
  <c r="D88" i="61"/>
  <c r="C88" i="61"/>
  <c r="B88" i="61"/>
  <c r="BA87" i="61"/>
  <c r="AZ87" i="61"/>
  <c r="AY87" i="61"/>
  <c r="AX87" i="61"/>
  <c r="AW87" i="61"/>
  <c r="AV87" i="61"/>
  <c r="AU87" i="61"/>
  <c r="AT87" i="61"/>
  <c r="AS87" i="61"/>
  <c r="AR87" i="61"/>
  <c r="AQ87" i="61"/>
  <c r="AP87" i="61"/>
  <c r="AO87" i="61"/>
  <c r="AN87" i="61"/>
  <c r="AM87" i="61"/>
  <c r="AL87" i="61"/>
  <c r="AK87" i="61"/>
  <c r="AJ87" i="61"/>
  <c r="AI87" i="61"/>
  <c r="AH87" i="61"/>
  <c r="AG87" i="61"/>
  <c r="AF87" i="61"/>
  <c r="AE87" i="61"/>
  <c r="AD87" i="61"/>
  <c r="AC87" i="61"/>
  <c r="AB87" i="61"/>
  <c r="AA87" i="61"/>
  <c r="Z87" i="61"/>
  <c r="Y87" i="61"/>
  <c r="X87" i="61"/>
  <c r="W87" i="61"/>
  <c r="V87" i="61"/>
  <c r="U87" i="61"/>
  <c r="T87" i="61"/>
  <c r="S87" i="61"/>
  <c r="R87" i="61"/>
  <c r="Q87" i="61"/>
  <c r="P87" i="61"/>
  <c r="O87" i="61"/>
  <c r="N87" i="61"/>
  <c r="M87" i="61"/>
  <c r="L87" i="61"/>
  <c r="K87" i="61"/>
  <c r="J87" i="61"/>
  <c r="I87" i="61"/>
  <c r="H87" i="61"/>
  <c r="G87" i="61"/>
  <c r="F87" i="61"/>
  <c r="E87" i="61"/>
  <c r="D87" i="61"/>
  <c r="C87" i="61"/>
  <c r="B87" i="61"/>
  <c r="BA86" i="61"/>
  <c r="AZ86" i="61"/>
  <c r="AY86" i="61"/>
  <c r="AX86" i="61"/>
  <c r="AW86" i="61"/>
  <c r="AV86" i="61"/>
  <c r="AU86" i="61"/>
  <c r="AT86" i="61"/>
  <c r="AS86" i="61"/>
  <c r="AR86" i="61"/>
  <c r="AQ86" i="61"/>
  <c r="AP86" i="61"/>
  <c r="AO86" i="61"/>
  <c r="AN86" i="61"/>
  <c r="AM86" i="61"/>
  <c r="AL86" i="61"/>
  <c r="AK86" i="61"/>
  <c r="AJ86" i="61"/>
  <c r="AI86" i="61"/>
  <c r="AH86" i="61"/>
  <c r="AG86" i="61"/>
  <c r="AF86" i="61"/>
  <c r="AE86" i="61"/>
  <c r="AD86" i="61"/>
  <c r="AC86" i="61"/>
  <c r="AB86" i="61"/>
  <c r="AA86" i="61"/>
  <c r="Z86" i="61"/>
  <c r="Y86" i="61"/>
  <c r="X86" i="61"/>
  <c r="W86" i="61"/>
  <c r="V86" i="61"/>
  <c r="U86" i="61"/>
  <c r="T86" i="61"/>
  <c r="S86" i="61"/>
  <c r="R86" i="61"/>
  <c r="Q86" i="61"/>
  <c r="P86" i="61"/>
  <c r="O86" i="61"/>
  <c r="N86" i="61"/>
  <c r="M86" i="61"/>
  <c r="L86" i="61"/>
  <c r="K86" i="61"/>
  <c r="J86" i="61"/>
  <c r="I86" i="61"/>
  <c r="H86" i="61"/>
  <c r="G86" i="61"/>
  <c r="F86" i="61"/>
  <c r="E86" i="61"/>
  <c r="D86" i="61"/>
  <c r="C86" i="61"/>
  <c r="B86" i="61"/>
  <c r="BA85" i="61"/>
  <c r="AZ85" i="61"/>
  <c r="AY85" i="61"/>
  <c r="AX85" i="61"/>
  <c r="AW85" i="61"/>
  <c r="AV85" i="61"/>
  <c r="AU85" i="61"/>
  <c r="AT85" i="61"/>
  <c r="AS85" i="61"/>
  <c r="AR85" i="61"/>
  <c r="AQ85" i="61"/>
  <c r="AP85" i="61"/>
  <c r="AO85" i="61"/>
  <c r="AN85" i="61"/>
  <c r="AM85" i="61"/>
  <c r="AL85" i="61"/>
  <c r="AK85" i="61"/>
  <c r="AJ85" i="61"/>
  <c r="AI85" i="61"/>
  <c r="AH85" i="61"/>
  <c r="AG85" i="61"/>
  <c r="AF85" i="61"/>
  <c r="AE85" i="61"/>
  <c r="AD85" i="61"/>
  <c r="AC85" i="61"/>
  <c r="AB85" i="61"/>
  <c r="AA85" i="61"/>
  <c r="Z85" i="61"/>
  <c r="Y85" i="61"/>
  <c r="X85" i="61"/>
  <c r="W85" i="61"/>
  <c r="V85" i="61"/>
  <c r="U85" i="61"/>
  <c r="T85" i="61"/>
  <c r="S85" i="61"/>
  <c r="R85" i="61"/>
  <c r="Q85" i="61"/>
  <c r="P85" i="61"/>
  <c r="O85" i="61"/>
  <c r="N85" i="61"/>
  <c r="M85" i="61"/>
  <c r="L85" i="61"/>
  <c r="K85" i="61"/>
  <c r="J85" i="61"/>
  <c r="I85" i="61"/>
  <c r="H85" i="61"/>
  <c r="G85" i="61"/>
  <c r="F85" i="61"/>
  <c r="E85" i="61"/>
  <c r="D85" i="61"/>
  <c r="C85" i="61"/>
  <c r="B85" i="61"/>
  <c r="BA84" i="61"/>
  <c r="AZ84" i="61"/>
  <c r="AY84" i="61"/>
  <c r="AX84" i="61"/>
  <c r="AW84" i="61"/>
  <c r="AV84" i="61"/>
  <c r="AU84" i="61"/>
  <c r="AT84" i="61"/>
  <c r="AS84" i="61"/>
  <c r="AR84" i="61"/>
  <c r="AQ84" i="61"/>
  <c r="AP84" i="61"/>
  <c r="AO84" i="61"/>
  <c r="AN84" i="61"/>
  <c r="AM84" i="61"/>
  <c r="AL84" i="61"/>
  <c r="AK84" i="61"/>
  <c r="AJ84" i="61"/>
  <c r="AI84" i="61"/>
  <c r="AH84" i="61"/>
  <c r="AG84" i="61"/>
  <c r="AF84" i="61"/>
  <c r="AE84" i="61"/>
  <c r="AD84" i="61"/>
  <c r="AC84" i="61"/>
  <c r="AB84" i="61"/>
  <c r="AA84" i="61"/>
  <c r="Z84" i="61"/>
  <c r="Y84" i="61"/>
  <c r="X84" i="61"/>
  <c r="W84" i="61"/>
  <c r="V84" i="61"/>
  <c r="U84" i="61"/>
  <c r="T84" i="61"/>
  <c r="S84" i="61"/>
  <c r="R84" i="61"/>
  <c r="Q84" i="61"/>
  <c r="P84" i="61"/>
  <c r="O84" i="61"/>
  <c r="N84" i="61"/>
  <c r="M84" i="61"/>
  <c r="L84" i="61"/>
  <c r="K84" i="61"/>
  <c r="J84" i="61"/>
  <c r="I84" i="61"/>
  <c r="H84" i="61"/>
  <c r="G84" i="61"/>
  <c r="F84" i="61"/>
  <c r="E84" i="61"/>
  <c r="D84" i="61"/>
  <c r="C84" i="61"/>
  <c r="B84" i="61"/>
  <c r="BA83" i="61"/>
  <c r="AZ83" i="61"/>
  <c r="AY83" i="61"/>
  <c r="AX83" i="61"/>
  <c r="AW83" i="61"/>
  <c r="AV83" i="61"/>
  <c r="AU83" i="61"/>
  <c r="AT83" i="61"/>
  <c r="AS83" i="61"/>
  <c r="AR83" i="61"/>
  <c r="AQ83" i="61"/>
  <c r="AP83" i="61"/>
  <c r="AO83" i="61"/>
  <c r="AN83" i="61"/>
  <c r="AM83" i="61"/>
  <c r="AL83" i="61"/>
  <c r="AK83" i="61"/>
  <c r="AJ83" i="61"/>
  <c r="AI83" i="61"/>
  <c r="AH83" i="61"/>
  <c r="AG83" i="61"/>
  <c r="AF83" i="61"/>
  <c r="AE83" i="61"/>
  <c r="AD83" i="61"/>
  <c r="AC83" i="61"/>
  <c r="AB83" i="61"/>
  <c r="AA83" i="61"/>
  <c r="Z83" i="61"/>
  <c r="Y83" i="61"/>
  <c r="X83" i="61"/>
  <c r="W83" i="61"/>
  <c r="V83" i="61"/>
  <c r="U83" i="61"/>
  <c r="T83" i="61"/>
  <c r="S83" i="61"/>
  <c r="R83" i="61"/>
  <c r="Q83" i="61"/>
  <c r="P83" i="61"/>
  <c r="O83" i="61"/>
  <c r="N83" i="61"/>
  <c r="M83" i="61"/>
  <c r="L83" i="61"/>
  <c r="K83" i="61"/>
  <c r="J83" i="61"/>
  <c r="I83" i="61"/>
  <c r="H83" i="61"/>
  <c r="G83" i="61"/>
  <c r="F83" i="61"/>
  <c r="E83" i="61"/>
  <c r="D83" i="61"/>
  <c r="C83" i="61"/>
  <c r="B83" i="61"/>
  <c r="BA82" i="61"/>
  <c r="AZ82" i="61"/>
  <c r="AY82" i="61"/>
  <c r="AX82" i="61"/>
  <c r="AW82" i="61"/>
  <c r="AV82" i="61"/>
  <c r="AU82" i="61"/>
  <c r="AT82" i="61"/>
  <c r="AS82" i="61"/>
  <c r="AR82" i="61"/>
  <c r="AQ82" i="61"/>
  <c r="AP82" i="61"/>
  <c r="AO82" i="61"/>
  <c r="AN82" i="61"/>
  <c r="AM82" i="61"/>
  <c r="AL82" i="61"/>
  <c r="AK82" i="61"/>
  <c r="AJ82" i="61"/>
  <c r="AI82" i="61"/>
  <c r="AH82" i="61"/>
  <c r="AG82" i="61"/>
  <c r="AF82" i="61"/>
  <c r="AE82" i="61"/>
  <c r="AD82" i="61"/>
  <c r="AC82" i="61"/>
  <c r="AB82" i="61"/>
  <c r="AA82" i="61"/>
  <c r="Z82" i="61"/>
  <c r="Y82" i="61"/>
  <c r="X82" i="61"/>
  <c r="W82" i="61"/>
  <c r="V82" i="61"/>
  <c r="U82" i="61"/>
  <c r="T82" i="61"/>
  <c r="S82" i="61"/>
  <c r="R82" i="61"/>
  <c r="Q82" i="61"/>
  <c r="P82" i="61"/>
  <c r="O82" i="61"/>
  <c r="N82" i="61"/>
  <c r="M82" i="61"/>
  <c r="L82" i="61"/>
  <c r="K82" i="61"/>
  <c r="J82" i="61"/>
  <c r="I82" i="61"/>
  <c r="H82" i="61"/>
  <c r="G82" i="61"/>
  <c r="F82" i="61"/>
  <c r="E82" i="61"/>
  <c r="D82" i="61"/>
  <c r="C82" i="61"/>
  <c r="B82" i="61"/>
  <c r="BA81" i="61"/>
  <c r="AZ81" i="61"/>
  <c r="AY81" i="61"/>
  <c r="AX81" i="61"/>
  <c r="AW81" i="61"/>
  <c r="AV81" i="61"/>
  <c r="AU81" i="61"/>
  <c r="AT81" i="61"/>
  <c r="AS81" i="61"/>
  <c r="AR81" i="61"/>
  <c r="AQ81" i="61"/>
  <c r="AP81" i="61"/>
  <c r="AO81" i="61"/>
  <c r="AN81" i="61"/>
  <c r="AM81" i="61"/>
  <c r="AL81" i="61"/>
  <c r="AK81" i="61"/>
  <c r="AJ81" i="61"/>
  <c r="AI81" i="61"/>
  <c r="AH81" i="61"/>
  <c r="AG81" i="61"/>
  <c r="AF81" i="61"/>
  <c r="AE81" i="61"/>
  <c r="AD81" i="61"/>
  <c r="AC81" i="61"/>
  <c r="AB81" i="61"/>
  <c r="AA81" i="61"/>
  <c r="Z81" i="61"/>
  <c r="Y81" i="61"/>
  <c r="X81" i="61"/>
  <c r="W81" i="61"/>
  <c r="V81" i="61"/>
  <c r="U81" i="61"/>
  <c r="T81" i="61"/>
  <c r="S81" i="61"/>
  <c r="R81" i="61"/>
  <c r="Q81" i="61"/>
  <c r="P81" i="61"/>
  <c r="O81" i="61"/>
  <c r="N81" i="61"/>
  <c r="M81" i="61"/>
  <c r="L81" i="61"/>
  <c r="K81" i="61"/>
  <c r="J81" i="61"/>
  <c r="I81" i="61"/>
  <c r="H81" i="61"/>
  <c r="G81" i="61"/>
  <c r="F81" i="61"/>
  <c r="E81" i="61"/>
  <c r="D81" i="61"/>
  <c r="C81" i="61"/>
  <c r="B81" i="61"/>
  <c r="BA80" i="61"/>
  <c r="AZ80" i="61"/>
  <c r="AY80" i="61"/>
  <c r="AX80" i="61"/>
  <c r="AW80" i="61"/>
  <c r="AV80" i="61"/>
  <c r="AU80" i="61"/>
  <c r="AT80" i="61"/>
  <c r="AS80" i="61"/>
  <c r="AR80" i="61"/>
  <c r="AQ80" i="61"/>
  <c r="AP80" i="61"/>
  <c r="AO80" i="61"/>
  <c r="AN80" i="61"/>
  <c r="AM80" i="61"/>
  <c r="AL80" i="61"/>
  <c r="AK80" i="61"/>
  <c r="AJ80" i="61"/>
  <c r="AI80" i="61"/>
  <c r="AH80" i="61"/>
  <c r="AG80" i="61"/>
  <c r="AF80" i="61"/>
  <c r="AE80" i="61"/>
  <c r="AD80" i="61"/>
  <c r="AC80" i="61"/>
  <c r="AB80" i="61"/>
  <c r="AA80" i="61"/>
  <c r="Z80" i="61"/>
  <c r="Y80" i="61"/>
  <c r="X80" i="61"/>
  <c r="W80" i="61"/>
  <c r="V80" i="61"/>
  <c r="U80" i="61"/>
  <c r="T80" i="61"/>
  <c r="S80" i="61"/>
  <c r="R80" i="61"/>
  <c r="Q80" i="61"/>
  <c r="P80" i="61"/>
  <c r="O80" i="61"/>
  <c r="N80" i="61"/>
  <c r="M80" i="61"/>
  <c r="L80" i="61"/>
  <c r="K80" i="61"/>
  <c r="J80" i="61"/>
  <c r="I80" i="61"/>
  <c r="H80" i="61"/>
  <c r="G80" i="61"/>
  <c r="F80" i="61"/>
  <c r="E80" i="61"/>
  <c r="D80" i="61"/>
  <c r="C80" i="61"/>
  <c r="B80" i="61"/>
  <c r="BA79" i="61"/>
  <c r="AZ79" i="61"/>
  <c r="AY79" i="61"/>
  <c r="AX79" i="61"/>
  <c r="AW79" i="61"/>
  <c r="AV79" i="61"/>
  <c r="AU79" i="61"/>
  <c r="AT79" i="61"/>
  <c r="AS79" i="61"/>
  <c r="AR79" i="61"/>
  <c r="AQ79" i="61"/>
  <c r="AP79" i="61"/>
  <c r="AO79" i="61"/>
  <c r="AN79" i="61"/>
  <c r="AM79" i="61"/>
  <c r="AL79" i="61"/>
  <c r="AK79" i="61"/>
  <c r="AJ79" i="61"/>
  <c r="AI79" i="61"/>
  <c r="AH79" i="61"/>
  <c r="AG79" i="61"/>
  <c r="AF79" i="61"/>
  <c r="AE79" i="61"/>
  <c r="AD79" i="61"/>
  <c r="AC79" i="61"/>
  <c r="AB79" i="61"/>
  <c r="AA79" i="61"/>
  <c r="Z79" i="61"/>
  <c r="Y79" i="61"/>
  <c r="X79" i="61"/>
  <c r="W79" i="61"/>
  <c r="V79" i="61"/>
  <c r="U79" i="61"/>
  <c r="T79" i="61"/>
  <c r="S79" i="61"/>
  <c r="R79" i="61"/>
  <c r="Q79" i="61"/>
  <c r="P79" i="61"/>
  <c r="O79" i="61"/>
  <c r="N79" i="61"/>
  <c r="M79" i="61"/>
  <c r="L79" i="61"/>
  <c r="K79" i="61"/>
  <c r="J79" i="61"/>
  <c r="I79" i="61"/>
  <c r="H79" i="61"/>
  <c r="G79" i="61"/>
  <c r="F79" i="61"/>
  <c r="E79" i="61"/>
  <c r="D79" i="61"/>
  <c r="C79" i="61"/>
  <c r="B79" i="61"/>
  <c r="BA78" i="61"/>
  <c r="AZ78" i="61"/>
  <c r="AY78" i="61"/>
  <c r="AX78" i="61"/>
  <c r="AW78" i="61"/>
  <c r="AV78" i="61"/>
  <c r="AU78" i="61"/>
  <c r="AT78" i="61"/>
  <c r="AS78" i="61"/>
  <c r="AR78" i="61"/>
  <c r="AQ78" i="61"/>
  <c r="AP78" i="61"/>
  <c r="AO78" i="61"/>
  <c r="AN78" i="61"/>
  <c r="AM78" i="61"/>
  <c r="AL78" i="61"/>
  <c r="AK78" i="61"/>
  <c r="AJ78" i="61"/>
  <c r="AI78" i="61"/>
  <c r="AH78" i="61"/>
  <c r="AG78" i="61"/>
  <c r="AF78" i="61"/>
  <c r="AE78" i="61"/>
  <c r="AD78" i="61"/>
  <c r="AC78" i="61"/>
  <c r="AB78" i="61"/>
  <c r="AA78" i="61"/>
  <c r="Z78" i="61"/>
  <c r="Y78" i="61"/>
  <c r="X78" i="61"/>
  <c r="W78" i="61"/>
  <c r="V78" i="61"/>
  <c r="U78" i="61"/>
  <c r="T78" i="61"/>
  <c r="S78" i="61"/>
  <c r="R78" i="61"/>
  <c r="Q78" i="61"/>
  <c r="P78" i="61"/>
  <c r="O78" i="61"/>
  <c r="N78" i="61"/>
  <c r="M78" i="61"/>
  <c r="L78" i="61"/>
  <c r="K78" i="61"/>
  <c r="J78" i="61"/>
  <c r="I78" i="61"/>
  <c r="H78" i="61"/>
  <c r="G78" i="61"/>
  <c r="F78" i="61"/>
  <c r="E78" i="61"/>
  <c r="D78" i="61"/>
  <c r="C78" i="61"/>
  <c r="B78" i="61"/>
  <c r="BA77" i="61"/>
  <c r="AZ77" i="61"/>
  <c r="AY77" i="61"/>
  <c r="AX77" i="61"/>
  <c r="AW77" i="61"/>
  <c r="AV77" i="61"/>
  <c r="AU77" i="61"/>
  <c r="AT77" i="61"/>
  <c r="AS77" i="61"/>
  <c r="AR77" i="61"/>
  <c r="AQ77" i="61"/>
  <c r="AP77" i="61"/>
  <c r="AO77" i="61"/>
  <c r="AN77" i="61"/>
  <c r="AM77" i="61"/>
  <c r="AL77" i="61"/>
  <c r="AK77" i="61"/>
  <c r="AJ77" i="61"/>
  <c r="AI77" i="61"/>
  <c r="AH77" i="61"/>
  <c r="AG77" i="61"/>
  <c r="AF77" i="61"/>
  <c r="AE77" i="61"/>
  <c r="AD77" i="61"/>
  <c r="AC77" i="61"/>
  <c r="AB77" i="61"/>
  <c r="AA77" i="61"/>
  <c r="Z77" i="61"/>
  <c r="Y77" i="61"/>
  <c r="X77" i="61"/>
  <c r="W77" i="61"/>
  <c r="V77" i="61"/>
  <c r="U77" i="61"/>
  <c r="T77" i="61"/>
  <c r="S77" i="61"/>
  <c r="R77" i="61"/>
  <c r="Q77" i="61"/>
  <c r="P77" i="61"/>
  <c r="O77" i="61"/>
  <c r="N77" i="61"/>
  <c r="M77" i="61"/>
  <c r="L77" i="61"/>
  <c r="K77" i="61"/>
  <c r="J77" i="61"/>
  <c r="I77" i="61"/>
  <c r="H77" i="61"/>
  <c r="G77" i="61"/>
  <c r="F77" i="61"/>
  <c r="E77" i="61"/>
  <c r="D77" i="61"/>
  <c r="C77" i="61"/>
  <c r="B77" i="61"/>
  <c r="BA76" i="61"/>
  <c r="AZ76" i="61"/>
  <c r="AY76" i="61"/>
  <c r="AX76" i="61"/>
  <c r="AW76" i="61"/>
  <c r="AV76" i="61"/>
  <c r="AU76" i="61"/>
  <c r="AT76" i="61"/>
  <c r="AS76" i="61"/>
  <c r="AR76" i="61"/>
  <c r="AQ76" i="61"/>
  <c r="AP76" i="61"/>
  <c r="AO76" i="61"/>
  <c r="AN76" i="61"/>
  <c r="AM76" i="61"/>
  <c r="AL76" i="61"/>
  <c r="AK76" i="61"/>
  <c r="AJ76" i="61"/>
  <c r="AI76" i="61"/>
  <c r="AH76" i="61"/>
  <c r="AG76" i="61"/>
  <c r="AF76" i="61"/>
  <c r="AE76" i="61"/>
  <c r="AD76" i="61"/>
  <c r="AC76" i="61"/>
  <c r="AB76" i="61"/>
  <c r="AA76" i="61"/>
  <c r="Z76" i="61"/>
  <c r="Y76" i="61"/>
  <c r="X76" i="61"/>
  <c r="W76" i="61"/>
  <c r="V76" i="61"/>
  <c r="U76" i="61"/>
  <c r="T76" i="61"/>
  <c r="S76" i="61"/>
  <c r="R76" i="61"/>
  <c r="Q76" i="61"/>
  <c r="P76" i="61"/>
  <c r="O76" i="61"/>
  <c r="N76" i="61"/>
  <c r="M76" i="61"/>
  <c r="L76" i="61"/>
  <c r="K76" i="61"/>
  <c r="J76" i="61"/>
  <c r="I76" i="61"/>
  <c r="H76" i="61"/>
  <c r="G76" i="61"/>
  <c r="F76" i="61"/>
  <c r="E76" i="61"/>
  <c r="D76" i="61"/>
  <c r="C76" i="61"/>
  <c r="B76" i="61"/>
  <c r="BA75" i="61"/>
  <c r="AZ75" i="61"/>
  <c r="AY75" i="61"/>
  <c r="AX75" i="61"/>
  <c r="AW75" i="61"/>
  <c r="AV75" i="61"/>
  <c r="AU75" i="61"/>
  <c r="AT75" i="61"/>
  <c r="AS75" i="61"/>
  <c r="AR75" i="61"/>
  <c r="AQ75" i="61"/>
  <c r="AP75" i="61"/>
  <c r="AO75" i="61"/>
  <c r="AN75" i="61"/>
  <c r="AM75" i="61"/>
  <c r="AL75" i="61"/>
  <c r="AK75" i="61"/>
  <c r="AJ75" i="61"/>
  <c r="AI75" i="61"/>
  <c r="AH75" i="61"/>
  <c r="AG75" i="61"/>
  <c r="AF75" i="61"/>
  <c r="AE75" i="61"/>
  <c r="AD75" i="61"/>
  <c r="AC75" i="61"/>
  <c r="AB75" i="61"/>
  <c r="AA75" i="61"/>
  <c r="Z75" i="61"/>
  <c r="Y75" i="61"/>
  <c r="X75" i="61"/>
  <c r="W75" i="61"/>
  <c r="V75" i="61"/>
  <c r="U75" i="61"/>
  <c r="T75" i="61"/>
  <c r="S75" i="61"/>
  <c r="R75" i="61"/>
  <c r="Q75" i="61"/>
  <c r="P75" i="61"/>
  <c r="O75" i="61"/>
  <c r="N75" i="61"/>
  <c r="M75" i="61"/>
  <c r="L75" i="61"/>
  <c r="K75" i="61"/>
  <c r="J75" i="61"/>
  <c r="I75" i="61"/>
  <c r="H75" i="61"/>
  <c r="G75" i="61"/>
  <c r="F75" i="61"/>
  <c r="E75" i="61"/>
  <c r="D75" i="61"/>
  <c r="C75" i="61"/>
  <c r="B75" i="61"/>
  <c r="BA74" i="61"/>
  <c r="AZ74" i="61"/>
  <c r="AY74" i="61"/>
  <c r="AX74" i="61"/>
  <c r="AW74" i="61"/>
  <c r="AV74" i="61"/>
  <c r="AU74" i="61"/>
  <c r="AT74" i="61"/>
  <c r="AS74" i="61"/>
  <c r="AR74" i="61"/>
  <c r="AQ74" i="61"/>
  <c r="AP74" i="61"/>
  <c r="AO74" i="61"/>
  <c r="AN74" i="61"/>
  <c r="AM74" i="61"/>
  <c r="AL74" i="61"/>
  <c r="AK74" i="61"/>
  <c r="AJ74" i="61"/>
  <c r="AI74" i="61"/>
  <c r="AH74" i="61"/>
  <c r="AG74" i="61"/>
  <c r="AF74" i="61"/>
  <c r="AE74" i="61"/>
  <c r="AD74" i="61"/>
  <c r="AC74" i="61"/>
  <c r="AB74" i="61"/>
  <c r="AA74" i="61"/>
  <c r="Z74" i="61"/>
  <c r="Y74" i="61"/>
  <c r="X74" i="61"/>
  <c r="W74" i="61"/>
  <c r="V74" i="61"/>
  <c r="U74" i="61"/>
  <c r="T74" i="61"/>
  <c r="S74" i="61"/>
  <c r="R74" i="61"/>
  <c r="Q74" i="61"/>
  <c r="P74" i="61"/>
  <c r="O74" i="61"/>
  <c r="N74" i="61"/>
  <c r="M74" i="61"/>
  <c r="L74" i="61"/>
  <c r="K74" i="61"/>
  <c r="J74" i="61"/>
  <c r="I74" i="61"/>
  <c r="H74" i="61"/>
  <c r="G74" i="61"/>
  <c r="F74" i="61"/>
  <c r="E74" i="61"/>
  <c r="D74" i="61"/>
  <c r="C74" i="61"/>
  <c r="B74" i="61"/>
  <c r="BA73" i="61"/>
  <c r="AZ73" i="61"/>
  <c r="AY73" i="61"/>
  <c r="AX73" i="61"/>
  <c r="AW73" i="61"/>
  <c r="AV73" i="61"/>
  <c r="AU73" i="61"/>
  <c r="AT73" i="61"/>
  <c r="AS73" i="61"/>
  <c r="AR73" i="61"/>
  <c r="AQ73" i="61"/>
  <c r="AP73" i="61"/>
  <c r="AO73" i="61"/>
  <c r="AN73" i="61"/>
  <c r="AM73" i="61"/>
  <c r="AL73" i="61"/>
  <c r="AK73" i="61"/>
  <c r="AJ73" i="61"/>
  <c r="AI73" i="61"/>
  <c r="AH73" i="61"/>
  <c r="AG73" i="61"/>
  <c r="AF73" i="61"/>
  <c r="AE73" i="61"/>
  <c r="AD73" i="61"/>
  <c r="AC73" i="61"/>
  <c r="AB73" i="61"/>
  <c r="AA73" i="61"/>
  <c r="Z73" i="61"/>
  <c r="Y73" i="61"/>
  <c r="X73" i="61"/>
  <c r="W73" i="61"/>
  <c r="V73" i="61"/>
  <c r="U73" i="61"/>
  <c r="T73" i="61"/>
  <c r="S73" i="61"/>
  <c r="R73" i="61"/>
  <c r="Q73" i="61"/>
  <c r="P73" i="61"/>
  <c r="O73" i="61"/>
  <c r="N73" i="61"/>
  <c r="M73" i="61"/>
  <c r="L73" i="61"/>
  <c r="K73" i="61"/>
  <c r="J73" i="61"/>
  <c r="I73" i="61"/>
  <c r="H73" i="61"/>
  <c r="G73" i="61"/>
  <c r="F73" i="61"/>
  <c r="E73" i="61"/>
  <c r="D73" i="61"/>
  <c r="C73" i="61"/>
  <c r="B73" i="61"/>
  <c r="BA72" i="61"/>
  <c r="AZ72" i="61"/>
  <c r="AY72" i="61"/>
  <c r="AX72" i="61"/>
  <c r="AW72" i="61"/>
  <c r="AV72" i="61"/>
  <c r="AU72" i="61"/>
  <c r="AT72" i="61"/>
  <c r="AS72" i="61"/>
  <c r="AR72" i="61"/>
  <c r="AQ72" i="61"/>
  <c r="AP72" i="61"/>
  <c r="AO72" i="61"/>
  <c r="AN72" i="61"/>
  <c r="AM72" i="61"/>
  <c r="AL72" i="61"/>
  <c r="AK72" i="61"/>
  <c r="AJ72" i="61"/>
  <c r="AI72" i="61"/>
  <c r="AH72" i="61"/>
  <c r="AG72" i="61"/>
  <c r="AF72" i="61"/>
  <c r="AE72" i="61"/>
  <c r="AD72" i="61"/>
  <c r="AC72" i="61"/>
  <c r="AB72" i="61"/>
  <c r="AA72" i="61"/>
  <c r="Z72" i="61"/>
  <c r="Y72" i="61"/>
  <c r="X72" i="61"/>
  <c r="W72" i="61"/>
  <c r="V72" i="61"/>
  <c r="U72" i="61"/>
  <c r="T72" i="61"/>
  <c r="S72" i="61"/>
  <c r="R72" i="61"/>
  <c r="Q72" i="61"/>
  <c r="P72" i="61"/>
  <c r="O72" i="61"/>
  <c r="N72" i="61"/>
  <c r="M72" i="61"/>
  <c r="L72" i="61"/>
  <c r="K72" i="61"/>
  <c r="J72" i="61"/>
  <c r="I72" i="61"/>
  <c r="H72" i="61"/>
  <c r="G72" i="61"/>
  <c r="F72" i="61"/>
  <c r="E72" i="61"/>
  <c r="D72" i="61"/>
  <c r="C72" i="61"/>
  <c r="B72" i="61"/>
  <c r="BA71" i="61"/>
  <c r="AZ71" i="61"/>
  <c r="AY71" i="61"/>
  <c r="AX71" i="61"/>
  <c r="AW71" i="61"/>
  <c r="AV71" i="61"/>
  <c r="AU71" i="61"/>
  <c r="AT71" i="61"/>
  <c r="AS71" i="61"/>
  <c r="AR71" i="61"/>
  <c r="AQ71" i="61"/>
  <c r="AP71" i="61"/>
  <c r="AO71" i="61"/>
  <c r="AN71" i="61"/>
  <c r="AM71" i="61"/>
  <c r="AL71" i="61"/>
  <c r="AK71" i="61"/>
  <c r="AJ71" i="61"/>
  <c r="AI71" i="61"/>
  <c r="AH71" i="61"/>
  <c r="AG71" i="61"/>
  <c r="AF71" i="61"/>
  <c r="AE71" i="61"/>
  <c r="AD71" i="61"/>
  <c r="AC71" i="61"/>
  <c r="AB71" i="61"/>
  <c r="AA71" i="61"/>
  <c r="Z71" i="61"/>
  <c r="Y71" i="61"/>
  <c r="X71" i="61"/>
  <c r="W71" i="61"/>
  <c r="V71" i="61"/>
  <c r="U71" i="61"/>
  <c r="T71" i="61"/>
  <c r="S71" i="61"/>
  <c r="R71" i="61"/>
  <c r="Q71" i="61"/>
  <c r="P71" i="61"/>
  <c r="O71" i="61"/>
  <c r="N71" i="61"/>
  <c r="M71" i="61"/>
  <c r="L71" i="61"/>
  <c r="K71" i="61"/>
  <c r="J71" i="61"/>
  <c r="I71" i="61"/>
  <c r="H71" i="61"/>
  <c r="G71" i="61"/>
  <c r="F71" i="61"/>
  <c r="E71" i="61"/>
  <c r="D71" i="61"/>
  <c r="C71" i="61"/>
  <c r="B71" i="61"/>
  <c r="BA70" i="61"/>
  <c r="AZ70" i="61"/>
  <c r="AY70" i="61"/>
  <c r="AX70" i="61"/>
  <c r="AW70" i="61"/>
  <c r="AV70" i="61"/>
  <c r="AU70" i="61"/>
  <c r="AT70" i="61"/>
  <c r="AS70" i="61"/>
  <c r="AR70" i="61"/>
  <c r="AQ70" i="61"/>
  <c r="AP70" i="61"/>
  <c r="AO70" i="61"/>
  <c r="AN70" i="61"/>
  <c r="AM70" i="61"/>
  <c r="AL70" i="61"/>
  <c r="AK70" i="61"/>
  <c r="AJ70" i="61"/>
  <c r="AI70" i="61"/>
  <c r="AH70" i="61"/>
  <c r="AG70" i="61"/>
  <c r="AF70" i="61"/>
  <c r="AE70" i="61"/>
  <c r="AD70" i="61"/>
  <c r="AC70" i="61"/>
  <c r="AB70" i="61"/>
  <c r="AA70" i="61"/>
  <c r="Z70" i="61"/>
  <c r="Y70" i="61"/>
  <c r="X70" i="61"/>
  <c r="W70" i="61"/>
  <c r="V70" i="61"/>
  <c r="U70" i="61"/>
  <c r="T70" i="61"/>
  <c r="S70" i="61"/>
  <c r="R70" i="61"/>
  <c r="Q70" i="61"/>
  <c r="P70" i="61"/>
  <c r="O70" i="61"/>
  <c r="N70" i="61"/>
  <c r="M70" i="61"/>
  <c r="L70" i="61"/>
  <c r="K70" i="61"/>
  <c r="J70" i="61"/>
  <c r="I70" i="61"/>
  <c r="H70" i="61"/>
  <c r="G70" i="61"/>
  <c r="F70" i="61"/>
  <c r="E70" i="61"/>
  <c r="D70" i="61"/>
  <c r="C70" i="61"/>
  <c r="B70" i="61"/>
  <c r="BA69" i="61"/>
  <c r="AZ69" i="61"/>
  <c r="AY69" i="61"/>
  <c r="AX69" i="61"/>
  <c r="AW69" i="61"/>
  <c r="AV69" i="61"/>
  <c r="AU69" i="61"/>
  <c r="AT69" i="61"/>
  <c r="AS69" i="61"/>
  <c r="AR69" i="61"/>
  <c r="AQ69" i="61"/>
  <c r="AP69" i="61"/>
  <c r="AO69" i="61"/>
  <c r="AN69" i="61"/>
  <c r="AM69" i="61"/>
  <c r="AL69" i="61"/>
  <c r="AK69" i="61"/>
  <c r="AJ69" i="61"/>
  <c r="AI69" i="61"/>
  <c r="AH69" i="61"/>
  <c r="AG69" i="61"/>
  <c r="AF69" i="61"/>
  <c r="AE69" i="61"/>
  <c r="AD69" i="61"/>
  <c r="AC69" i="61"/>
  <c r="AB69" i="61"/>
  <c r="AA69" i="61"/>
  <c r="Z69" i="61"/>
  <c r="Y69" i="61"/>
  <c r="X69" i="61"/>
  <c r="W69" i="61"/>
  <c r="V69" i="61"/>
  <c r="U69" i="61"/>
  <c r="T69" i="61"/>
  <c r="S69" i="61"/>
  <c r="R69" i="61"/>
  <c r="Q69" i="61"/>
  <c r="P69" i="61"/>
  <c r="O69" i="61"/>
  <c r="N69" i="61"/>
  <c r="M69" i="61"/>
  <c r="L69" i="61"/>
  <c r="K69" i="61"/>
  <c r="J69" i="61"/>
  <c r="I69" i="61"/>
  <c r="H69" i="61"/>
  <c r="G69" i="61"/>
  <c r="F69" i="61"/>
  <c r="E69" i="61"/>
  <c r="D69" i="61"/>
  <c r="C69" i="61"/>
  <c r="B69" i="61"/>
  <c r="BA68" i="61"/>
  <c r="AZ68" i="61"/>
  <c r="AY68" i="61"/>
  <c r="AX68" i="61"/>
  <c r="AW68" i="61"/>
  <c r="AV68" i="61"/>
  <c r="AU68" i="61"/>
  <c r="AT68" i="61"/>
  <c r="AS68" i="61"/>
  <c r="AR68" i="61"/>
  <c r="AQ68" i="61"/>
  <c r="AP68" i="61"/>
  <c r="AO68" i="61"/>
  <c r="AN68" i="61"/>
  <c r="AM68" i="61"/>
  <c r="AL68" i="61"/>
  <c r="AK68" i="61"/>
  <c r="AJ68" i="61"/>
  <c r="AI68" i="61"/>
  <c r="AH68" i="61"/>
  <c r="AG68" i="61"/>
  <c r="AF68" i="61"/>
  <c r="AE68" i="61"/>
  <c r="AD68" i="61"/>
  <c r="AC68" i="61"/>
  <c r="AB68" i="61"/>
  <c r="AA68" i="61"/>
  <c r="Z68" i="61"/>
  <c r="Y68" i="61"/>
  <c r="X68" i="61"/>
  <c r="W68" i="61"/>
  <c r="V68" i="61"/>
  <c r="U68" i="61"/>
  <c r="T68" i="61"/>
  <c r="S68" i="61"/>
  <c r="R68" i="61"/>
  <c r="Q68" i="61"/>
  <c r="P68" i="61"/>
  <c r="O68" i="61"/>
  <c r="N68" i="61"/>
  <c r="M68" i="61"/>
  <c r="L68" i="61"/>
  <c r="K68" i="61"/>
  <c r="J68" i="61"/>
  <c r="I68" i="61"/>
  <c r="H68" i="61"/>
  <c r="G68" i="61"/>
  <c r="F68" i="61"/>
  <c r="E68" i="61"/>
  <c r="D68" i="61"/>
  <c r="C68" i="61"/>
  <c r="B68" i="61"/>
  <c r="BA67" i="61"/>
  <c r="AZ67" i="61"/>
  <c r="AY67" i="61"/>
  <c r="AX67" i="61"/>
  <c r="AW67" i="61"/>
  <c r="AV67" i="61"/>
  <c r="AU67" i="61"/>
  <c r="AT67" i="61"/>
  <c r="AS67" i="61"/>
  <c r="AR67" i="61"/>
  <c r="AQ67" i="61"/>
  <c r="AP67" i="61"/>
  <c r="AO67" i="61"/>
  <c r="AN67" i="61"/>
  <c r="AM67" i="61"/>
  <c r="AL67" i="61"/>
  <c r="AK67" i="61"/>
  <c r="AJ67" i="61"/>
  <c r="AI67" i="61"/>
  <c r="AH67" i="61"/>
  <c r="AG67" i="61"/>
  <c r="AF67" i="61"/>
  <c r="AE67" i="61"/>
  <c r="AD67" i="61"/>
  <c r="AC67" i="61"/>
  <c r="AB67" i="61"/>
  <c r="AA67" i="61"/>
  <c r="Z67" i="61"/>
  <c r="Y67" i="61"/>
  <c r="X67" i="61"/>
  <c r="W67" i="61"/>
  <c r="V67" i="61"/>
  <c r="U67" i="61"/>
  <c r="T67" i="61"/>
  <c r="S67" i="61"/>
  <c r="R67" i="61"/>
  <c r="Q67" i="61"/>
  <c r="P67" i="61"/>
  <c r="O67" i="61"/>
  <c r="N67" i="61"/>
  <c r="M67" i="61"/>
  <c r="L67" i="61"/>
  <c r="K67" i="61"/>
  <c r="J67" i="61"/>
  <c r="I67" i="61"/>
  <c r="H67" i="61"/>
  <c r="G67" i="61"/>
  <c r="F67" i="61"/>
  <c r="E67" i="61"/>
  <c r="D67" i="61"/>
  <c r="C67" i="61"/>
  <c r="B67" i="61"/>
  <c r="BA66" i="61"/>
  <c r="AZ66" i="61"/>
  <c r="AY66" i="61"/>
  <c r="AX66" i="61"/>
  <c r="AW66" i="61"/>
  <c r="AV66" i="61"/>
  <c r="AU66" i="61"/>
  <c r="AT66" i="61"/>
  <c r="AS66" i="61"/>
  <c r="AR66" i="61"/>
  <c r="AQ66" i="61"/>
  <c r="AP66" i="61"/>
  <c r="AO66" i="61"/>
  <c r="AN66" i="61"/>
  <c r="AM66" i="61"/>
  <c r="AL66" i="61"/>
  <c r="AK66" i="61"/>
  <c r="AJ66" i="61"/>
  <c r="AI66" i="61"/>
  <c r="AH66" i="61"/>
  <c r="AG66" i="61"/>
  <c r="AF66" i="61"/>
  <c r="AE66" i="61"/>
  <c r="AD66" i="61"/>
  <c r="AC66" i="61"/>
  <c r="AB66" i="61"/>
  <c r="AA66" i="61"/>
  <c r="Z66" i="61"/>
  <c r="Y66" i="61"/>
  <c r="X66" i="61"/>
  <c r="W66" i="61"/>
  <c r="V66" i="61"/>
  <c r="U66" i="61"/>
  <c r="T66" i="61"/>
  <c r="S66" i="61"/>
  <c r="R66" i="61"/>
  <c r="Q66" i="61"/>
  <c r="P66" i="61"/>
  <c r="O66" i="61"/>
  <c r="N66" i="61"/>
  <c r="M66" i="61"/>
  <c r="L66" i="61"/>
  <c r="K66" i="61"/>
  <c r="J66" i="61"/>
  <c r="I66" i="61"/>
  <c r="H66" i="61"/>
  <c r="G66" i="61"/>
  <c r="F66" i="61"/>
  <c r="E66" i="61"/>
  <c r="D66" i="61"/>
  <c r="C66" i="61"/>
  <c r="B66" i="61"/>
  <c r="BA65" i="61"/>
  <c r="AZ65" i="61"/>
  <c r="AY65" i="61"/>
  <c r="AX65" i="61"/>
  <c r="AW65" i="61"/>
  <c r="AV65" i="61"/>
  <c r="AU65" i="61"/>
  <c r="AT65" i="61"/>
  <c r="AS65" i="61"/>
  <c r="AR65" i="61"/>
  <c r="AQ65" i="61"/>
  <c r="AP65" i="61"/>
  <c r="AO65" i="61"/>
  <c r="AN65" i="61"/>
  <c r="AM65" i="61"/>
  <c r="AL65" i="61"/>
  <c r="AK65" i="61"/>
  <c r="AJ65" i="61"/>
  <c r="AI65" i="61"/>
  <c r="AH65" i="61"/>
  <c r="AG65" i="61"/>
  <c r="AF65" i="61"/>
  <c r="AE65" i="61"/>
  <c r="AD65" i="61"/>
  <c r="AC65" i="61"/>
  <c r="AB65" i="61"/>
  <c r="AA65" i="61"/>
  <c r="Z65" i="61"/>
  <c r="Y65" i="61"/>
  <c r="X65" i="61"/>
  <c r="W65" i="61"/>
  <c r="V65" i="61"/>
  <c r="U65" i="61"/>
  <c r="T65" i="61"/>
  <c r="S65" i="61"/>
  <c r="R65" i="61"/>
  <c r="Q65" i="61"/>
  <c r="P65" i="61"/>
  <c r="O65" i="61"/>
  <c r="N65" i="61"/>
  <c r="M65" i="61"/>
  <c r="L65" i="61"/>
  <c r="K65" i="61"/>
  <c r="J65" i="61"/>
  <c r="I65" i="61"/>
  <c r="H65" i="61"/>
  <c r="G65" i="61"/>
  <c r="F65" i="61"/>
  <c r="E65" i="61"/>
  <c r="D65" i="61"/>
  <c r="C65" i="61"/>
  <c r="B65" i="61"/>
  <c r="BA64" i="61"/>
  <c r="AZ64" i="61"/>
  <c r="AY64" i="61"/>
  <c r="AX64" i="61"/>
  <c r="AW64" i="61"/>
  <c r="AV64" i="61"/>
  <c r="AU64" i="61"/>
  <c r="AT64" i="61"/>
  <c r="AS64" i="61"/>
  <c r="AR64" i="61"/>
  <c r="AQ64" i="61"/>
  <c r="AP64" i="61"/>
  <c r="AO64" i="61"/>
  <c r="AN64" i="61"/>
  <c r="AM64" i="61"/>
  <c r="AL64" i="61"/>
  <c r="AK64" i="61"/>
  <c r="AJ64" i="61"/>
  <c r="AI64" i="61"/>
  <c r="AH64" i="61"/>
  <c r="AG64" i="61"/>
  <c r="AF64" i="61"/>
  <c r="AE64" i="61"/>
  <c r="AD64" i="61"/>
  <c r="AC64" i="61"/>
  <c r="AB64" i="61"/>
  <c r="AA64" i="61"/>
  <c r="Z64" i="61"/>
  <c r="Y64" i="61"/>
  <c r="X64" i="61"/>
  <c r="W64" i="61"/>
  <c r="V64" i="61"/>
  <c r="U64" i="61"/>
  <c r="T64" i="61"/>
  <c r="S64" i="61"/>
  <c r="R64" i="61"/>
  <c r="Q64" i="61"/>
  <c r="P64" i="61"/>
  <c r="O64" i="61"/>
  <c r="N64" i="61"/>
  <c r="M64" i="61"/>
  <c r="L64" i="61"/>
  <c r="K64" i="61"/>
  <c r="J64" i="61"/>
  <c r="I64" i="61"/>
  <c r="H64" i="61"/>
  <c r="G64" i="61"/>
  <c r="F64" i="61"/>
  <c r="E64" i="61"/>
  <c r="D64" i="61"/>
  <c r="C64" i="61"/>
  <c r="B64" i="61"/>
  <c r="BA63" i="61"/>
  <c r="AZ63" i="61"/>
  <c r="AY63" i="61"/>
  <c r="AX63" i="61"/>
  <c r="AW63" i="61"/>
  <c r="AV63" i="61"/>
  <c r="AU63" i="61"/>
  <c r="AT63" i="61"/>
  <c r="AS63" i="61"/>
  <c r="AR63" i="61"/>
  <c r="AQ63" i="61"/>
  <c r="AP63" i="61"/>
  <c r="AO63" i="61"/>
  <c r="AN63" i="61"/>
  <c r="AM63" i="61"/>
  <c r="AL63" i="61"/>
  <c r="AK63" i="61"/>
  <c r="AJ63" i="61"/>
  <c r="AI63" i="61"/>
  <c r="AH63" i="61"/>
  <c r="AG63" i="61"/>
  <c r="AF63" i="61"/>
  <c r="AE63" i="61"/>
  <c r="AD63" i="61"/>
  <c r="AC63" i="61"/>
  <c r="AB63" i="61"/>
  <c r="AA63" i="61"/>
  <c r="Z63" i="61"/>
  <c r="Y63" i="61"/>
  <c r="X63" i="61"/>
  <c r="W63" i="61"/>
  <c r="V63" i="61"/>
  <c r="U63" i="61"/>
  <c r="T63" i="61"/>
  <c r="S63" i="61"/>
  <c r="R63" i="61"/>
  <c r="Q63" i="61"/>
  <c r="P63" i="61"/>
  <c r="O63" i="61"/>
  <c r="N63" i="61"/>
  <c r="M63" i="61"/>
  <c r="L63" i="61"/>
  <c r="K63" i="61"/>
  <c r="J63" i="61"/>
  <c r="I63" i="61"/>
  <c r="H63" i="61"/>
  <c r="G63" i="61"/>
  <c r="F63" i="61"/>
  <c r="E63" i="61"/>
  <c r="D63" i="61"/>
  <c r="C63" i="61"/>
  <c r="B63" i="61"/>
  <c r="BA62" i="61"/>
  <c r="AZ62" i="61"/>
  <c r="AY62" i="61"/>
  <c r="AX62" i="61"/>
  <c r="AW62" i="61"/>
  <c r="AV62" i="61"/>
  <c r="AU62" i="61"/>
  <c r="AT62" i="61"/>
  <c r="AS62" i="61"/>
  <c r="AR62" i="61"/>
  <c r="AQ62" i="61"/>
  <c r="AP62" i="61"/>
  <c r="AO62" i="61"/>
  <c r="AN62" i="61"/>
  <c r="AM62" i="61"/>
  <c r="AL62" i="61"/>
  <c r="AK62" i="61"/>
  <c r="AJ62" i="61"/>
  <c r="AI62" i="61"/>
  <c r="AH62" i="61"/>
  <c r="AG62" i="61"/>
  <c r="AF62" i="61"/>
  <c r="AE62" i="61"/>
  <c r="AD62" i="61"/>
  <c r="AC62" i="61"/>
  <c r="AB62" i="61"/>
  <c r="AA62" i="61"/>
  <c r="Z62" i="61"/>
  <c r="Y62" i="61"/>
  <c r="X62" i="61"/>
  <c r="W62" i="61"/>
  <c r="V62" i="61"/>
  <c r="U62" i="61"/>
  <c r="T62" i="61"/>
  <c r="S62" i="61"/>
  <c r="R62" i="61"/>
  <c r="Q62" i="61"/>
  <c r="P62" i="61"/>
  <c r="O62" i="61"/>
  <c r="N62" i="61"/>
  <c r="M62" i="61"/>
  <c r="L62" i="61"/>
  <c r="K62" i="61"/>
  <c r="J62" i="61"/>
  <c r="I62" i="61"/>
  <c r="H62" i="61"/>
  <c r="G62" i="61"/>
  <c r="F62" i="61"/>
  <c r="E62" i="61"/>
  <c r="D62" i="61"/>
  <c r="C62" i="61"/>
  <c r="B62" i="61"/>
  <c r="BA61" i="61"/>
  <c r="AZ61" i="61"/>
  <c r="AY61" i="61"/>
  <c r="AX61" i="61"/>
  <c r="AW61" i="61"/>
  <c r="AV61" i="61"/>
  <c r="AU61" i="61"/>
  <c r="AT61" i="61"/>
  <c r="AS61" i="61"/>
  <c r="AR61" i="61"/>
  <c r="AQ61" i="61"/>
  <c r="AP61" i="61"/>
  <c r="AO61" i="61"/>
  <c r="AN61" i="61"/>
  <c r="AM61" i="61"/>
  <c r="AL61" i="61"/>
  <c r="AK61" i="61"/>
  <c r="AJ61" i="61"/>
  <c r="AI61" i="61"/>
  <c r="AH61" i="61"/>
  <c r="AG61" i="61"/>
  <c r="AF61" i="61"/>
  <c r="AE61" i="61"/>
  <c r="AD61" i="61"/>
  <c r="AC61" i="61"/>
  <c r="AB61" i="61"/>
  <c r="AA61" i="61"/>
  <c r="Z61" i="61"/>
  <c r="Y61" i="61"/>
  <c r="X61" i="61"/>
  <c r="W61" i="61"/>
  <c r="V61" i="61"/>
  <c r="U61" i="61"/>
  <c r="T61" i="61"/>
  <c r="S61" i="61"/>
  <c r="R61" i="61"/>
  <c r="Q61" i="61"/>
  <c r="P61" i="61"/>
  <c r="O61" i="61"/>
  <c r="N61" i="61"/>
  <c r="M61" i="61"/>
  <c r="L61" i="61"/>
  <c r="K61" i="61"/>
  <c r="J61" i="61"/>
  <c r="I61" i="61"/>
  <c r="H61" i="61"/>
  <c r="G61" i="61"/>
  <c r="F61" i="61"/>
  <c r="E61" i="61"/>
  <c r="D61" i="61"/>
  <c r="C61" i="61"/>
  <c r="B61" i="61"/>
  <c r="BA60" i="61"/>
  <c r="AZ60" i="61"/>
  <c r="AY60" i="61"/>
  <c r="AX60" i="61"/>
  <c r="AW60" i="61"/>
  <c r="AV60" i="61"/>
  <c r="AU60" i="61"/>
  <c r="AT60" i="61"/>
  <c r="AS60" i="61"/>
  <c r="AR60" i="61"/>
  <c r="AQ60" i="61"/>
  <c r="AP60" i="61"/>
  <c r="AO60" i="61"/>
  <c r="AN60" i="61"/>
  <c r="AM60" i="61"/>
  <c r="AL60" i="61"/>
  <c r="AK60" i="61"/>
  <c r="AJ60" i="61"/>
  <c r="AI60" i="61"/>
  <c r="AH60" i="61"/>
  <c r="AG60" i="61"/>
  <c r="AF60" i="61"/>
  <c r="AE60" i="61"/>
  <c r="AD60" i="61"/>
  <c r="AC60" i="61"/>
  <c r="AB60" i="61"/>
  <c r="AA60" i="61"/>
  <c r="Z60" i="61"/>
  <c r="Y60" i="61"/>
  <c r="X60" i="61"/>
  <c r="W60" i="61"/>
  <c r="V60" i="61"/>
  <c r="U60" i="61"/>
  <c r="T60" i="61"/>
  <c r="S60" i="61"/>
  <c r="R60" i="61"/>
  <c r="Q60" i="61"/>
  <c r="P60" i="61"/>
  <c r="O60" i="61"/>
  <c r="N60" i="61"/>
  <c r="M60" i="61"/>
  <c r="L60" i="61"/>
  <c r="K60" i="61"/>
  <c r="J60" i="61"/>
  <c r="I60" i="61"/>
  <c r="H60" i="61"/>
  <c r="G60" i="61"/>
  <c r="F60" i="61"/>
  <c r="E60" i="61"/>
  <c r="D60" i="61"/>
  <c r="C60" i="61"/>
  <c r="B60" i="61"/>
  <c r="BA59" i="61"/>
  <c r="AZ59" i="61"/>
  <c r="AY59" i="61"/>
  <c r="AX59" i="61"/>
  <c r="AW59" i="61"/>
  <c r="AV59" i="61"/>
  <c r="AU59" i="61"/>
  <c r="AT59" i="61"/>
  <c r="AS59" i="61"/>
  <c r="AR59" i="61"/>
  <c r="AQ59" i="61"/>
  <c r="AP59" i="61"/>
  <c r="AO59" i="61"/>
  <c r="AN59" i="61"/>
  <c r="AM59" i="61"/>
  <c r="AL59" i="61"/>
  <c r="AK59" i="61"/>
  <c r="AJ59" i="61"/>
  <c r="AI59" i="61"/>
  <c r="AH59" i="61"/>
  <c r="AG59" i="61"/>
  <c r="AF59" i="61"/>
  <c r="AE59" i="61"/>
  <c r="AD59" i="61"/>
  <c r="AC59" i="61"/>
  <c r="AB59" i="61"/>
  <c r="AA59" i="61"/>
  <c r="Z59" i="61"/>
  <c r="Y59" i="61"/>
  <c r="X59" i="61"/>
  <c r="W59" i="61"/>
  <c r="V59" i="61"/>
  <c r="U59" i="61"/>
  <c r="T59" i="61"/>
  <c r="S59" i="61"/>
  <c r="R59" i="61"/>
  <c r="Q59" i="61"/>
  <c r="P59" i="61"/>
  <c r="O59" i="61"/>
  <c r="N59" i="61"/>
  <c r="M59" i="61"/>
  <c r="L59" i="61"/>
  <c r="K59" i="61"/>
  <c r="J59" i="61"/>
  <c r="I59" i="61"/>
  <c r="H59" i="61"/>
  <c r="G59" i="61"/>
  <c r="F59" i="61"/>
  <c r="E59" i="61"/>
  <c r="D59" i="61"/>
  <c r="C59" i="61"/>
  <c r="B59" i="61"/>
  <c r="BA58" i="61"/>
  <c r="AZ58" i="61"/>
  <c r="AY58" i="61"/>
  <c r="AX58" i="61"/>
  <c r="AW58" i="61"/>
  <c r="AV58" i="61"/>
  <c r="AU58" i="61"/>
  <c r="AT58" i="61"/>
  <c r="AS58" i="61"/>
  <c r="AR58" i="61"/>
  <c r="AQ58" i="61"/>
  <c r="AP58" i="61"/>
  <c r="AO58" i="61"/>
  <c r="AN58" i="61"/>
  <c r="AM58" i="61"/>
  <c r="AL58" i="61"/>
  <c r="AK58" i="61"/>
  <c r="AJ58" i="61"/>
  <c r="AI58" i="61"/>
  <c r="AH58" i="61"/>
  <c r="AG58" i="61"/>
  <c r="AF58" i="61"/>
  <c r="AE58" i="61"/>
  <c r="AD58" i="61"/>
  <c r="AC58" i="61"/>
  <c r="AB58" i="61"/>
  <c r="AA58" i="61"/>
  <c r="Z58" i="61"/>
  <c r="Y58" i="61"/>
  <c r="X58" i="61"/>
  <c r="W58" i="61"/>
  <c r="V58" i="61"/>
  <c r="U58" i="61"/>
  <c r="T58" i="61"/>
  <c r="S58" i="61"/>
  <c r="R58" i="61"/>
  <c r="Q58" i="61"/>
  <c r="P58" i="61"/>
  <c r="O58" i="61"/>
  <c r="N58" i="61"/>
  <c r="M58" i="61"/>
  <c r="L58" i="61"/>
  <c r="K58" i="61"/>
  <c r="J58" i="61"/>
  <c r="I58" i="61"/>
  <c r="H58" i="61"/>
  <c r="G58" i="61"/>
  <c r="F58" i="61"/>
  <c r="E58" i="61"/>
  <c r="D58" i="61"/>
  <c r="C58" i="61"/>
  <c r="B58" i="61"/>
  <c r="BA57" i="61"/>
  <c r="AZ57" i="61"/>
  <c r="AY57" i="61"/>
  <c r="AX57" i="61"/>
  <c r="AW57" i="61"/>
  <c r="AV57" i="61"/>
  <c r="AU57" i="61"/>
  <c r="AT57" i="61"/>
  <c r="AS57" i="61"/>
  <c r="AR57" i="61"/>
  <c r="AQ57" i="61"/>
  <c r="AP57" i="61"/>
  <c r="AO57" i="61"/>
  <c r="AN57" i="61"/>
  <c r="AM57" i="61"/>
  <c r="AL57" i="61"/>
  <c r="AK57" i="61"/>
  <c r="AJ57" i="61"/>
  <c r="AI57" i="61"/>
  <c r="AH57" i="61"/>
  <c r="AG57" i="61"/>
  <c r="AF57" i="61"/>
  <c r="AE57" i="61"/>
  <c r="AD57" i="61"/>
  <c r="AC57" i="61"/>
  <c r="AB57" i="61"/>
  <c r="AA57" i="61"/>
  <c r="Z57" i="61"/>
  <c r="Y57" i="61"/>
  <c r="X57" i="61"/>
  <c r="W57" i="61"/>
  <c r="V57" i="61"/>
  <c r="U57" i="61"/>
  <c r="T57" i="61"/>
  <c r="S57" i="61"/>
  <c r="R57" i="61"/>
  <c r="Q57" i="61"/>
  <c r="P57" i="61"/>
  <c r="O57" i="61"/>
  <c r="N57" i="61"/>
  <c r="M57" i="61"/>
  <c r="L57" i="61"/>
  <c r="K57" i="61"/>
  <c r="J57" i="61"/>
  <c r="I57" i="61"/>
  <c r="H57" i="61"/>
  <c r="G57" i="61"/>
  <c r="F57" i="61"/>
  <c r="E57" i="61"/>
  <c r="D57" i="61"/>
  <c r="C57" i="61"/>
  <c r="B57" i="61"/>
  <c r="BA56" i="61"/>
  <c r="AZ56" i="61"/>
  <c r="AY56" i="61"/>
  <c r="AX56" i="61"/>
  <c r="AW56" i="61"/>
  <c r="AV56" i="61"/>
  <c r="AU56" i="61"/>
  <c r="AT56" i="61"/>
  <c r="AS56" i="61"/>
  <c r="AR56" i="61"/>
  <c r="AQ56" i="61"/>
  <c r="AP56" i="61"/>
  <c r="AO56" i="61"/>
  <c r="AN56" i="61"/>
  <c r="AM56" i="61"/>
  <c r="AL56" i="61"/>
  <c r="AK56" i="61"/>
  <c r="AJ56" i="61"/>
  <c r="AI56" i="61"/>
  <c r="AH56" i="61"/>
  <c r="AG56" i="61"/>
  <c r="AF56" i="61"/>
  <c r="AE56" i="61"/>
  <c r="AD56" i="61"/>
  <c r="AC56" i="61"/>
  <c r="AB56" i="61"/>
  <c r="AA56" i="61"/>
  <c r="Z56" i="61"/>
  <c r="Y56" i="61"/>
  <c r="X56" i="61"/>
  <c r="W56" i="61"/>
  <c r="V56" i="61"/>
  <c r="U56" i="61"/>
  <c r="T56" i="61"/>
  <c r="S56" i="61"/>
  <c r="R56" i="61"/>
  <c r="Q56" i="61"/>
  <c r="P56" i="61"/>
  <c r="O56" i="61"/>
  <c r="N56" i="61"/>
  <c r="M56" i="61"/>
  <c r="L56" i="61"/>
  <c r="K56" i="61"/>
  <c r="J56" i="61"/>
  <c r="I56" i="61"/>
  <c r="H56" i="61"/>
  <c r="G56" i="61"/>
  <c r="F56" i="61"/>
  <c r="E56" i="61"/>
  <c r="D56" i="61"/>
  <c r="C56" i="61"/>
  <c r="B56" i="61"/>
  <c r="BA55" i="61"/>
  <c r="AZ55" i="61"/>
  <c r="AY55" i="61"/>
  <c r="AX55" i="61"/>
  <c r="AW55" i="61"/>
  <c r="AV55" i="61"/>
  <c r="AU55" i="61"/>
  <c r="AT55" i="61"/>
  <c r="AS55" i="61"/>
  <c r="AR55" i="61"/>
  <c r="AQ55" i="61"/>
  <c r="AP55" i="61"/>
  <c r="AO55" i="61"/>
  <c r="AN55" i="61"/>
  <c r="AM55" i="61"/>
  <c r="AL55" i="61"/>
  <c r="AK55" i="61"/>
  <c r="AJ55" i="61"/>
  <c r="AI55" i="61"/>
  <c r="AH55" i="61"/>
  <c r="AG55" i="61"/>
  <c r="AF55" i="61"/>
  <c r="AE55" i="61"/>
  <c r="AD55" i="61"/>
  <c r="AC55" i="61"/>
  <c r="AB55" i="61"/>
  <c r="AA55" i="61"/>
  <c r="Z55" i="61"/>
  <c r="Y55" i="61"/>
  <c r="X55" i="61"/>
  <c r="W55" i="61"/>
  <c r="V55" i="61"/>
  <c r="U55" i="61"/>
  <c r="T55" i="61"/>
  <c r="S55" i="61"/>
  <c r="R55" i="61"/>
  <c r="Q55" i="61"/>
  <c r="P55" i="61"/>
  <c r="O55" i="61"/>
  <c r="N55" i="61"/>
  <c r="M55" i="61"/>
  <c r="L55" i="61"/>
  <c r="K55" i="61"/>
  <c r="J55" i="61"/>
  <c r="I55" i="61"/>
  <c r="H55" i="61"/>
  <c r="G55" i="61"/>
  <c r="F55" i="61"/>
  <c r="E55" i="61"/>
  <c r="D55" i="61"/>
  <c r="C55" i="61"/>
  <c r="B55" i="61"/>
  <c r="BA54" i="61"/>
  <c r="AZ54" i="61"/>
  <c r="AY54" i="61"/>
  <c r="AX54" i="61"/>
  <c r="AW54" i="61"/>
  <c r="AV54" i="61"/>
  <c r="AU54" i="61"/>
  <c r="AT54" i="61"/>
  <c r="AS54" i="61"/>
  <c r="AR54" i="61"/>
  <c r="AQ54" i="61"/>
  <c r="AP54" i="61"/>
  <c r="AO54" i="61"/>
  <c r="AN54" i="61"/>
  <c r="AM54" i="61"/>
  <c r="AL54" i="61"/>
  <c r="AK54" i="61"/>
  <c r="AJ54" i="61"/>
  <c r="AI54" i="61"/>
  <c r="AH54" i="61"/>
  <c r="AG54" i="61"/>
  <c r="AF54" i="61"/>
  <c r="AE54" i="61"/>
  <c r="AD54" i="61"/>
  <c r="AC54" i="61"/>
  <c r="AB54" i="61"/>
  <c r="AA54" i="61"/>
  <c r="Z54" i="61"/>
  <c r="Y54" i="61"/>
  <c r="X54" i="61"/>
  <c r="W54" i="61"/>
  <c r="V54" i="61"/>
  <c r="U54" i="61"/>
  <c r="T54" i="61"/>
  <c r="S54" i="61"/>
  <c r="R54" i="61"/>
  <c r="Q54" i="61"/>
  <c r="P54" i="61"/>
  <c r="O54" i="61"/>
  <c r="N54" i="61"/>
  <c r="M54" i="61"/>
  <c r="L54" i="61"/>
  <c r="K54" i="61"/>
  <c r="J54" i="61"/>
  <c r="I54" i="61"/>
  <c r="H54" i="61"/>
  <c r="G54" i="61"/>
  <c r="F54" i="61"/>
  <c r="E54" i="61"/>
  <c r="D54" i="61"/>
  <c r="C54" i="61"/>
  <c r="B54" i="61"/>
  <c r="BA53" i="61"/>
  <c r="AZ53" i="61"/>
  <c r="AY53" i="61"/>
  <c r="AX53" i="61"/>
  <c r="AW53" i="61"/>
  <c r="AV53" i="61"/>
  <c r="AU53" i="61"/>
  <c r="AT53" i="61"/>
  <c r="AS53" i="61"/>
  <c r="AR53" i="61"/>
  <c r="AQ53" i="61"/>
  <c r="AP53" i="61"/>
  <c r="AO53" i="61"/>
  <c r="AN53" i="61"/>
  <c r="AM53" i="61"/>
  <c r="AL53" i="61"/>
  <c r="AK53" i="61"/>
  <c r="AJ53" i="61"/>
  <c r="AI53" i="61"/>
  <c r="AH53" i="61"/>
  <c r="AG53" i="61"/>
  <c r="AF53" i="61"/>
  <c r="AE53" i="61"/>
  <c r="AD53" i="61"/>
  <c r="AC53" i="61"/>
  <c r="AB53" i="61"/>
  <c r="AA53" i="61"/>
  <c r="Z53" i="61"/>
  <c r="Y53" i="61"/>
  <c r="X53" i="61"/>
  <c r="W53" i="61"/>
  <c r="V53" i="61"/>
  <c r="U53" i="61"/>
  <c r="T53" i="61"/>
  <c r="S53" i="61"/>
  <c r="R53" i="61"/>
  <c r="Q53" i="61"/>
  <c r="P53" i="61"/>
  <c r="O53" i="61"/>
  <c r="N53" i="61"/>
  <c r="M53" i="61"/>
  <c r="L53" i="61"/>
  <c r="K53" i="61"/>
  <c r="J53" i="61"/>
  <c r="I53" i="61"/>
  <c r="H53" i="61"/>
  <c r="G53" i="61"/>
  <c r="F53" i="61"/>
  <c r="E53" i="61"/>
  <c r="D53" i="61"/>
  <c r="C53" i="61"/>
  <c r="B53" i="61"/>
  <c r="BA52" i="61"/>
  <c r="AZ52" i="61"/>
  <c r="AY52" i="61"/>
  <c r="AX52" i="61"/>
  <c r="AW52" i="61"/>
  <c r="AV52" i="61"/>
  <c r="AU52" i="61"/>
  <c r="AT52" i="61"/>
  <c r="AS52" i="61"/>
  <c r="AR52" i="61"/>
  <c r="AQ52" i="61"/>
  <c r="AP52" i="61"/>
  <c r="AO52" i="61"/>
  <c r="AN52" i="61"/>
  <c r="AM52" i="61"/>
  <c r="AL52" i="61"/>
  <c r="AK52" i="61"/>
  <c r="AJ52" i="61"/>
  <c r="AI52" i="61"/>
  <c r="AH52" i="61"/>
  <c r="AG52" i="61"/>
  <c r="AF52" i="61"/>
  <c r="AE52" i="61"/>
  <c r="AD52" i="61"/>
  <c r="AC52" i="61"/>
  <c r="AB52" i="61"/>
  <c r="AA52" i="61"/>
  <c r="Z52" i="61"/>
  <c r="Y52" i="61"/>
  <c r="X52" i="61"/>
  <c r="W52" i="61"/>
  <c r="V52" i="61"/>
  <c r="U52" i="61"/>
  <c r="T52" i="61"/>
  <c r="S52" i="61"/>
  <c r="R52" i="61"/>
  <c r="Q52" i="61"/>
  <c r="P52" i="61"/>
  <c r="O52" i="61"/>
  <c r="N52" i="61"/>
  <c r="M52" i="61"/>
  <c r="L52" i="61"/>
  <c r="K52" i="61"/>
  <c r="J52" i="61"/>
  <c r="I52" i="61"/>
  <c r="H52" i="61"/>
  <c r="G52" i="61"/>
  <c r="F52" i="61"/>
  <c r="E52" i="61"/>
  <c r="D52" i="61"/>
  <c r="C52" i="61"/>
  <c r="B52" i="61"/>
  <c r="BA51" i="61"/>
  <c r="AZ51" i="61"/>
  <c r="AY51" i="61"/>
  <c r="AX51" i="61"/>
  <c r="AW51" i="61"/>
  <c r="AV51" i="61"/>
  <c r="AU51" i="61"/>
  <c r="AT51" i="61"/>
  <c r="AS51" i="61"/>
  <c r="AR51" i="61"/>
  <c r="AQ51" i="61"/>
  <c r="AP51" i="61"/>
  <c r="AO51" i="61"/>
  <c r="AN51" i="61"/>
  <c r="AM51" i="61"/>
  <c r="AL51" i="61"/>
  <c r="AK51" i="61"/>
  <c r="AJ51" i="61"/>
  <c r="AI51" i="61"/>
  <c r="AH51" i="61"/>
  <c r="AG51" i="61"/>
  <c r="AF51" i="61"/>
  <c r="AE51" i="61"/>
  <c r="AD51" i="61"/>
  <c r="AC51" i="61"/>
  <c r="AB51" i="61"/>
  <c r="AA51" i="61"/>
  <c r="Z51" i="61"/>
  <c r="Y51" i="61"/>
  <c r="X51" i="61"/>
  <c r="W51" i="61"/>
  <c r="V51" i="61"/>
  <c r="U51" i="61"/>
  <c r="T51" i="61"/>
  <c r="S51" i="61"/>
  <c r="R51" i="61"/>
  <c r="Q51" i="61"/>
  <c r="P51" i="61"/>
  <c r="O51" i="61"/>
  <c r="N51" i="61"/>
  <c r="M51" i="61"/>
  <c r="L51" i="61"/>
  <c r="K51" i="61"/>
  <c r="J51" i="61"/>
  <c r="I51" i="61"/>
  <c r="H51" i="61"/>
  <c r="G51" i="61"/>
  <c r="F51" i="61"/>
  <c r="E51" i="61"/>
  <c r="D51" i="61"/>
  <c r="C51" i="61"/>
  <c r="B51" i="61"/>
  <c r="BA50" i="61"/>
  <c r="AZ50" i="61"/>
  <c r="AY50" i="61"/>
  <c r="AX50" i="61"/>
  <c r="AW50" i="61"/>
  <c r="AV50" i="61"/>
  <c r="AU50" i="61"/>
  <c r="AT50" i="61"/>
  <c r="AS50" i="61"/>
  <c r="AR50" i="61"/>
  <c r="AQ50" i="61"/>
  <c r="AP50" i="61"/>
  <c r="AO50" i="61"/>
  <c r="AN50" i="61"/>
  <c r="AM50" i="61"/>
  <c r="AL50" i="61"/>
  <c r="AK50" i="61"/>
  <c r="AJ50" i="61"/>
  <c r="AI50" i="61"/>
  <c r="AH50" i="61"/>
  <c r="AG50" i="61"/>
  <c r="AF50" i="61"/>
  <c r="AE50" i="61"/>
  <c r="AD50" i="61"/>
  <c r="AC50" i="61"/>
  <c r="AB50" i="61"/>
  <c r="AA50" i="61"/>
  <c r="Z50" i="61"/>
  <c r="Y50" i="61"/>
  <c r="X50" i="61"/>
  <c r="W50" i="61"/>
  <c r="V50" i="61"/>
  <c r="U50" i="61"/>
  <c r="T50" i="61"/>
  <c r="S50" i="61"/>
  <c r="R50" i="61"/>
  <c r="Q50" i="61"/>
  <c r="P50" i="61"/>
  <c r="O50" i="61"/>
  <c r="N50" i="61"/>
  <c r="M50" i="61"/>
  <c r="L50" i="61"/>
  <c r="K50" i="61"/>
  <c r="J50" i="61"/>
  <c r="I50" i="61"/>
  <c r="H50" i="61"/>
  <c r="G50" i="61"/>
  <c r="F50" i="61"/>
  <c r="E50" i="61"/>
  <c r="D50" i="61"/>
  <c r="C50" i="61"/>
  <c r="B50" i="61"/>
  <c r="BA49" i="61"/>
  <c r="AZ49" i="61"/>
  <c r="AY49" i="61"/>
  <c r="AX49" i="61"/>
  <c r="AW49" i="61"/>
  <c r="AV49" i="61"/>
  <c r="AU49" i="61"/>
  <c r="AT49" i="61"/>
  <c r="AS49" i="61"/>
  <c r="AR49" i="61"/>
  <c r="AQ49" i="61"/>
  <c r="AP49" i="61"/>
  <c r="AO49" i="61"/>
  <c r="AN49" i="61"/>
  <c r="AM49" i="61"/>
  <c r="AL49" i="61"/>
  <c r="AK49" i="61"/>
  <c r="AJ49" i="61"/>
  <c r="AI49" i="61"/>
  <c r="AH49" i="61"/>
  <c r="AG49" i="61"/>
  <c r="AF49" i="61"/>
  <c r="AE49" i="61"/>
  <c r="AD49" i="61"/>
  <c r="AC49" i="61"/>
  <c r="AB49" i="61"/>
  <c r="AA49" i="61"/>
  <c r="Z49" i="61"/>
  <c r="Y49" i="61"/>
  <c r="X49" i="61"/>
  <c r="W49" i="61"/>
  <c r="V49" i="61"/>
  <c r="U49" i="61"/>
  <c r="T49" i="61"/>
  <c r="S49" i="61"/>
  <c r="R49" i="61"/>
  <c r="Q49" i="61"/>
  <c r="P49" i="61"/>
  <c r="O49" i="61"/>
  <c r="N49" i="61"/>
  <c r="M49" i="61"/>
  <c r="L49" i="61"/>
  <c r="K49" i="61"/>
  <c r="J49" i="61"/>
  <c r="I49" i="61"/>
  <c r="H49" i="61"/>
  <c r="G49" i="61"/>
  <c r="F49" i="61"/>
  <c r="E49" i="61"/>
  <c r="D49" i="61"/>
  <c r="C49" i="61"/>
  <c r="B49" i="61"/>
  <c r="BA48" i="61"/>
  <c r="AZ48" i="61"/>
  <c r="AY48" i="61"/>
  <c r="AX48" i="61"/>
  <c r="AW48" i="61"/>
  <c r="AV48" i="61"/>
  <c r="AU48" i="61"/>
  <c r="AT48" i="61"/>
  <c r="AS48" i="61"/>
  <c r="AR48" i="61"/>
  <c r="AQ48" i="61"/>
  <c r="AP48" i="61"/>
  <c r="AO48" i="61"/>
  <c r="AN48" i="61"/>
  <c r="AM48" i="61"/>
  <c r="AL48" i="61"/>
  <c r="AK48" i="61"/>
  <c r="AJ48" i="61"/>
  <c r="AI48" i="61"/>
  <c r="AH48" i="61"/>
  <c r="AG48" i="61"/>
  <c r="AF48" i="61"/>
  <c r="AE48" i="61"/>
  <c r="AD48" i="61"/>
  <c r="AC48" i="61"/>
  <c r="AB48" i="61"/>
  <c r="AA48" i="61"/>
  <c r="Z48" i="61"/>
  <c r="Y48" i="61"/>
  <c r="X48" i="61"/>
  <c r="W48" i="61"/>
  <c r="V48" i="61"/>
  <c r="U48" i="61"/>
  <c r="T48" i="61"/>
  <c r="S48" i="61"/>
  <c r="R48" i="61"/>
  <c r="Q48" i="61"/>
  <c r="P48" i="61"/>
  <c r="O48" i="61"/>
  <c r="N48" i="61"/>
  <c r="M48" i="61"/>
  <c r="L48" i="61"/>
  <c r="K48" i="61"/>
  <c r="J48" i="61"/>
  <c r="I48" i="61"/>
  <c r="H48" i="61"/>
  <c r="G48" i="61"/>
  <c r="F48" i="61"/>
  <c r="E48" i="61"/>
  <c r="D48" i="61"/>
  <c r="C48" i="61"/>
  <c r="B48" i="61"/>
  <c r="BA47" i="61"/>
  <c r="AZ47" i="61"/>
  <c r="AY47" i="61"/>
  <c r="AX47" i="61"/>
  <c r="AW47" i="61"/>
  <c r="AV47" i="61"/>
  <c r="AU47" i="61"/>
  <c r="AT47" i="61"/>
  <c r="AS47" i="61"/>
  <c r="AR47" i="61"/>
  <c r="AQ47" i="61"/>
  <c r="AP47" i="61"/>
  <c r="AO47" i="61"/>
  <c r="AN47" i="61"/>
  <c r="AM47" i="61"/>
  <c r="AL47" i="61"/>
  <c r="AK47" i="61"/>
  <c r="AJ47" i="61"/>
  <c r="AI47" i="61"/>
  <c r="AH47" i="61"/>
  <c r="AG47" i="61"/>
  <c r="AF47" i="61"/>
  <c r="AE47" i="61"/>
  <c r="AD47" i="61"/>
  <c r="AC47" i="61"/>
  <c r="AB47" i="61"/>
  <c r="AA47" i="61"/>
  <c r="Z47" i="61"/>
  <c r="Y47" i="61"/>
  <c r="X47" i="61"/>
  <c r="W47" i="61"/>
  <c r="V47" i="61"/>
  <c r="U47" i="61"/>
  <c r="T47" i="61"/>
  <c r="S47" i="61"/>
  <c r="R47" i="61"/>
  <c r="Q47" i="61"/>
  <c r="P47" i="61"/>
  <c r="O47" i="61"/>
  <c r="N47" i="61"/>
  <c r="M47" i="61"/>
  <c r="L47" i="61"/>
  <c r="K47" i="61"/>
  <c r="J47" i="61"/>
  <c r="I47" i="61"/>
  <c r="H47" i="61"/>
  <c r="G47" i="61"/>
  <c r="F47" i="61"/>
  <c r="E47" i="61"/>
  <c r="D47" i="61"/>
  <c r="C47" i="61"/>
  <c r="B47" i="61"/>
  <c r="BA46" i="61"/>
  <c r="AZ46" i="61"/>
  <c r="AY46" i="61"/>
  <c r="AX46" i="61"/>
  <c r="AW46" i="61"/>
  <c r="AV46" i="61"/>
  <c r="AU46" i="61"/>
  <c r="AT46" i="61"/>
  <c r="AS46" i="61"/>
  <c r="AR46" i="61"/>
  <c r="AQ46" i="61"/>
  <c r="AP46" i="61"/>
  <c r="AO46" i="61"/>
  <c r="AN46" i="61"/>
  <c r="AM46" i="61"/>
  <c r="AL46" i="61"/>
  <c r="AK46" i="61"/>
  <c r="AJ46" i="61"/>
  <c r="AI46" i="61"/>
  <c r="AH46" i="61"/>
  <c r="AG46" i="61"/>
  <c r="AF46" i="61"/>
  <c r="AE46" i="61"/>
  <c r="AD46" i="61"/>
  <c r="AC46" i="61"/>
  <c r="AB46" i="61"/>
  <c r="AA46" i="61"/>
  <c r="Z46" i="61"/>
  <c r="Y46" i="61"/>
  <c r="X46" i="61"/>
  <c r="W46" i="61"/>
  <c r="V46" i="61"/>
  <c r="U46" i="61"/>
  <c r="T46" i="61"/>
  <c r="S46" i="61"/>
  <c r="R46" i="61"/>
  <c r="Q46" i="61"/>
  <c r="P46" i="61"/>
  <c r="O46" i="61"/>
  <c r="N46" i="61"/>
  <c r="M46" i="61"/>
  <c r="L46" i="61"/>
  <c r="K46" i="61"/>
  <c r="J46" i="61"/>
  <c r="I46" i="61"/>
  <c r="H46" i="61"/>
  <c r="G46" i="61"/>
  <c r="F46" i="61"/>
  <c r="E46" i="61"/>
  <c r="D46" i="61"/>
  <c r="C46" i="61"/>
  <c r="B46" i="61"/>
  <c r="BA45" i="61"/>
  <c r="AZ45" i="61"/>
  <c r="AY45" i="61"/>
  <c r="AX45" i="61"/>
  <c r="AW45" i="61"/>
  <c r="AV45" i="61"/>
  <c r="AU45" i="61"/>
  <c r="AT45" i="61"/>
  <c r="AS45" i="61"/>
  <c r="AR45" i="61"/>
  <c r="AQ45" i="61"/>
  <c r="AP45" i="61"/>
  <c r="AO45" i="61"/>
  <c r="AN45" i="61"/>
  <c r="AM45" i="61"/>
  <c r="AL45" i="61"/>
  <c r="AK45" i="61"/>
  <c r="AJ45" i="61"/>
  <c r="AI45" i="61"/>
  <c r="AH45" i="61"/>
  <c r="AG45" i="61"/>
  <c r="AF45" i="61"/>
  <c r="AE45" i="61"/>
  <c r="AD45" i="61"/>
  <c r="AC45" i="61"/>
  <c r="AB45" i="61"/>
  <c r="AA45" i="61"/>
  <c r="Z45" i="61"/>
  <c r="Y45" i="61"/>
  <c r="X45" i="61"/>
  <c r="W45" i="61"/>
  <c r="V45" i="61"/>
  <c r="U45" i="61"/>
  <c r="T45" i="61"/>
  <c r="S45" i="61"/>
  <c r="R45" i="61"/>
  <c r="Q45" i="61"/>
  <c r="P45" i="61"/>
  <c r="O45" i="61"/>
  <c r="N45" i="61"/>
  <c r="M45" i="61"/>
  <c r="L45" i="61"/>
  <c r="K45" i="61"/>
  <c r="J45" i="61"/>
  <c r="I45" i="61"/>
  <c r="H45" i="61"/>
  <c r="G45" i="61"/>
  <c r="F45" i="61"/>
  <c r="E45" i="61"/>
  <c r="D45" i="61"/>
  <c r="C45" i="61"/>
  <c r="B45" i="61"/>
  <c r="BA44" i="61"/>
  <c r="AZ44" i="61"/>
  <c r="AY44" i="61"/>
  <c r="AX44" i="61"/>
  <c r="AW44" i="61"/>
  <c r="AV44" i="61"/>
  <c r="AU44" i="61"/>
  <c r="AT44" i="61"/>
  <c r="AS44" i="61"/>
  <c r="AR44" i="61"/>
  <c r="AQ44" i="61"/>
  <c r="AP44" i="61"/>
  <c r="AO44" i="61"/>
  <c r="AN44" i="61"/>
  <c r="AM44" i="61"/>
  <c r="AL44" i="61"/>
  <c r="AK44" i="61"/>
  <c r="AJ44" i="61"/>
  <c r="AI44" i="61"/>
  <c r="AH44" i="61"/>
  <c r="AG44" i="61"/>
  <c r="AF44" i="61"/>
  <c r="AE44" i="61"/>
  <c r="AD44" i="61"/>
  <c r="AC44" i="61"/>
  <c r="AB44" i="61"/>
  <c r="AA44" i="61"/>
  <c r="Z44" i="61"/>
  <c r="Y44" i="61"/>
  <c r="X44" i="61"/>
  <c r="W44" i="61"/>
  <c r="V44" i="61"/>
  <c r="U44" i="61"/>
  <c r="T44" i="61"/>
  <c r="S44" i="61"/>
  <c r="R44" i="61"/>
  <c r="Q44" i="61"/>
  <c r="P44" i="61"/>
  <c r="O44" i="61"/>
  <c r="N44" i="61"/>
  <c r="M44" i="61"/>
  <c r="L44" i="61"/>
  <c r="K44" i="61"/>
  <c r="J44" i="61"/>
  <c r="I44" i="61"/>
  <c r="H44" i="61"/>
  <c r="G44" i="61"/>
  <c r="F44" i="61"/>
  <c r="E44" i="61"/>
  <c r="D44" i="61"/>
  <c r="C44" i="61"/>
  <c r="B44" i="61"/>
  <c r="BA43" i="61"/>
  <c r="AZ43" i="61"/>
  <c r="AY43" i="61"/>
  <c r="AX43" i="61"/>
  <c r="AW43" i="61"/>
  <c r="AV43" i="61"/>
  <c r="AU43" i="61"/>
  <c r="AT43" i="61"/>
  <c r="AS43" i="61"/>
  <c r="AR43" i="61"/>
  <c r="AQ43" i="61"/>
  <c r="AP43" i="61"/>
  <c r="AO43" i="61"/>
  <c r="AN43" i="61"/>
  <c r="AM43" i="61"/>
  <c r="AL43" i="61"/>
  <c r="AK43" i="61"/>
  <c r="AJ43" i="61"/>
  <c r="AI43" i="61"/>
  <c r="AH43" i="61"/>
  <c r="AG43" i="61"/>
  <c r="AF43" i="61"/>
  <c r="AE43" i="61"/>
  <c r="AD43" i="61"/>
  <c r="AC43" i="61"/>
  <c r="AB43" i="61"/>
  <c r="AA43" i="61"/>
  <c r="Z43" i="61"/>
  <c r="Y43" i="61"/>
  <c r="X43" i="61"/>
  <c r="W43" i="61"/>
  <c r="V43" i="61"/>
  <c r="U43" i="61"/>
  <c r="T43" i="61"/>
  <c r="S43" i="61"/>
  <c r="R43" i="61"/>
  <c r="Q43" i="61"/>
  <c r="P43" i="61"/>
  <c r="O43" i="61"/>
  <c r="N43" i="61"/>
  <c r="M43" i="61"/>
  <c r="L43" i="61"/>
  <c r="K43" i="61"/>
  <c r="J43" i="61"/>
  <c r="I43" i="61"/>
  <c r="H43" i="61"/>
  <c r="G43" i="61"/>
  <c r="F43" i="61"/>
  <c r="E43" i="61"/>
  <c r="D43" i="61"/>
  <c r="C43" i="61"/>
  <c r="B43" i="61"/>
  <c r="BA42" i="61"/>
  <c r="AZ42" i="61"/>
  <c r="AY42" i="61"/>
  <c r="AX42" i="61"/>
  <c r="AW42" i="61"/>
  <c r="AV42" i="61"/>
  <c r="AU42" i="61"/>
  <c r="AT42" i="61"/>
  <c r="AS42" i="61"/>
  <c r="AR42" i="61"/>
  <c r="AQ42" i="61"/>
  <c r="AP42" i="61"/>
  <c r="AO42" i="61"/>
  <c r="AN42" i="61"/>
  <c r="AM42" i="61"/>
  <c r="AL42" i="61"/>
  <c r="AK42" i="61"/>
  <c r="AJ42" i="61"/>
  <c r="AI42" i="61"/>
  <c r="AH42" i="61"/>
  <c r="AG42" i="61"/>
  <c r="AF42" i="61"/>
  <c r="AE42" i="61"/>
  <c r="AD42" i="61"/>
  <c r="AC42" i="61"/>
  <c r="AB42" i="61"/>
  <c r="AA42" i="61"/>
  <c r="Z42" i="61"/>
  <c r="Y42" i="61"/>
  <c r="X42" i="61"/>
  <c r="W42" i="61"/>
  <c r="V42" i="61"/>
  <c r="U42" i="61"/>
  <c r="T42" i="61"/>
  <c r="S42" i="61"/>
  <c r="R42" i="61"/>
  <c r="Q42" i="61"/>
  <c r="P42" i="61"/>
  <c r="O42" i="61"/>
  <c r="N42" i="61"/>
  <c r="M42" i="61"/>
  <c r="L42" i="61"/>
  <c r="K42" i="61"/>
  <c r="J42" i="61"/>
  <c r="I42" i="61"/>
  <c r="H42" i="61"/>
  <c r="G42" i="61"/>
  <c r="F42" i="61"/>
  <c r="E42" i="61"/>
  <c r="D42" i="61"/>
  <c r="C42" i="61"/>
  <c r="B42" i="61"/>
  <c r="BA41" i="61"/>
  <c r="AZ41" i="61"/>
  <c r="AY41" i="61"/>
  <c r="AX41" i="61"/>
  <c r="AW41" i="61"/>
  <c r="AV41" i="61"/>
  <c r="AU41" i="61"/>
  <c r="AT41" i="61"/>
  <c r="AS41" i="61"/>
  <c r="AR41" i="61"/>
  <c r="AQ41" i="61"/>
  <c r="AP41" i="61"/>
  <c r="AO41" i="61"/>
  <c r="AN41" i="61"/>
  <c r="AM41" i="61"/>
  <c r="AL41" i="61"/>
  <c r="AK41" i="61"/>
  <c r="AJ41" i="61"/>
  <c r="AI41" i="61"/>
  <c r="AH41" i="61"/>
  <c r="AG41" i="61"/>
  <c r="AF41" i="61"/>
  <c r="AE41" i="61"/>
  <c r="AD41" i="61"/>
  <c r="AC41" i="61"/>
  <c r="AB41" i="61"/>
  <c r="AA41" i="61"/>
  <c r="Z41" i="61"/>
  <c r="Y41" i="61"/>
  <c r="X41" i="61"/>
  <c r="W41" i="61"/>
  <c r="V41" i="61"/>
  <c r="U41" i="61"/>
  <c r="T41" i="61"/>
  <c r="S41" i="61"/>
  <c r="R41" i="61"/>
  <c r="Q41" i="61"/>
  <c r="P41" i="61"/>
  <c r="O41" i="61"/>
  <c r="N41" i="61"/>
  <c r="M41" i="61"/>
  <c r="L41" i="61"/>
  <c r="K41" i="61"/>
  <c r="J41" i="61"/>
  <c r="I41" i="61"/>
  <c r="H41" i="61"/>
  <c r="G41" i="61"/>
  <c r="F41" i="61"/>
  <c r="E41" i="61"/>
  <c r="D41" i="61"/>
  <c r="C41" i="61"/>
  <c r="B41" i="61"/>
  <c r="BA40" i="61"/>
  <c r="AZ40" i="61"/>
  <c r="AY40" i="61"/>
  <c r="AX40" i="61"/>
  <c r="AW40" i="61"/>
  <c r="AV40" i="61"/>
  <c r="AU40" i="61"/>
  <c r="AT40" i="61"/>
  <c r="AS40" i="61"/>
  <c r="AR40" i="61"/>
  <c r="AQ40" i="61"/>
  <c r="AP40" i="61"/>
  <c r="AO40" i="61"/>
  <c r="AN40" i="61"/>
  <c r="AM40" i="61"/>
  <c r="AL40" i="61"/>
  <c r="AK40" i="61"/>
  <c r="AJ40" i="61"/>
  <c r="AI40" i="61"/>
  <c r="AH40" i="61"/>
  <c r="AG40" i="61"/>
  <c r="AF40" i="61"/>
  <c r="AE40" i="61"/>
  <c r="AD40" i="61"/>
  <c r="AC40" i="61"/>
  <c r="AB40" i="61"/>
  <c r="AA40" i="61"/>
  <c r="Z40" i="61"/>
  <c r="Y40" i="61"/>
  <c r="X40" i="61"/>
  <c r="W40" i="61"/>
  <c r="V40" i="61"/>
  <c r="U40" i="61"/>
  <c r="T40" i="61"/>
  <c r="S40" i="61"/>
  <c r="R40" i="61"/>
  <c r="Q40" i="61"/>
  <c r="P40" i="61"/>
  <c r="O40" i="61"/>
  <c r="N40" i="61"/>
  <c r="M40" i="61"/>
  <c r="L40" i="61"/>
  <c r="K40" i="61"/>
  <c r="J40" i="61"/>
  <c r="I40" i="61"/>
  <c r="H40" i="61"/>
  <c r="G40" i="61"/>
  <c r="F40" i="61"/>
  <c r="E40" i="61"/>
  <c r="D40" i="61"/>
  <c r="C40" i="61"/>
  <c r="B40" i="61"/>
  <c r="BA39" i="61"/>
  <c r="AZ39" i="61"/>
  <c r="AY39" i="61"/>
  <c r="AX39" i="61"/>
  <c r="AW39" i="61"/>
  <c r="AV39" i="61"/>
  <c r="AU39" i="61"/>
  <c r="AT39" i="61"/>
  <c r="AS39" i="61"/>
  <c r="AR39" i="61"/>
  <c r="AQ39" i="61"/>
  <c r="AP39" i="61"/>
  <c r="AO39" i="61"/>
  <c r="AN39" i="61"/>
  <c r="AM39" i="61"/>
  <c r="AL39" i="61"/>
  <c r="AK39" i="61"/>
  <c r="AJ39" i="61"/>
  <c r="AI39" i="61"/>
  <c r="AH39" i="61"/>
  <c r="AG39" i="61"/>
  <c r="AF39" i="61"/>
  <c r="AE39" i="61"/>
  <c r="AD39" i="61"/>
  <c r="AC39" i="61"/>
  <c r="AB39" i="61"/>
  <c r="AA39" i="61"/>
  <c r="Z39" i="61"/>
  <c r="Y39" i="61"/>
  <c r="X39" i="61"/>
  <c r="W39" i="61"/>
  <c r="V39" i="61"/>
  <c r="U39" i="61"/>
  <c r="T39" i="61"/>
  <c r="S39" i="61"/>
  <c r="R39" i="61"/>
  <c r="Q39" i="61"/>
  <c r="P39" i="61"/>
  <c r="O39" i="61"/>
  <c r="N39" i="61"/>
  <c r="M39" i="61"/>
  <c r="L39" i="61"/>
  <c r="K39" i="61"/>
  <c r="J39" i="61"/>
  <c r="I39" i="61"/>
  <c r="H39" i="61"/>
  <c r="G39" i="61"/>
  <c r="F39" i="61"/>
  <c r="E39" i="61"/>
  <c r="D39" i="61"/>
  <c r="C39" i="61"/>
  <c r="B39" i="61"/>
  <c r="BA38" i="61"/>
  <c r="AZ38" i="61"/>
  <c r="AY38" i="61"/>
  <c r="AX38" i="61"/>
  <c r="AW38" i="61"/>
  <c r="AV38" i="61"/>
  <c r="AU38" i="61"/>
  <c r="AT38" i="61"/>
  <c r="AS38" i="61"/>
  <c r="AR38" i="61"/>
  <c r="AQ38" i="61"/>
  <c r="AP38" i="61"/>
  <c r="AO38" i="61"/>
  <c r="AN38" i="61"/>
  <c r="AM38" i="61"/>
  <c r="AL38" i="61"/>
  <c r="AK38" i="61"/>
  <c r="AJ38" i="61"/>
  <c r="AI38" i="61"/>
  <c r="AH38" i="61"/>
  <c r="AG38" i="61"/>
  <c r="AF38" i="61"/>
  <c r="AE38" i="61"/>
  <c r="AD38" i="61"/>
  <c r="AC38" i="61"/>
  <c r="AB38" i="61"/>
  <c r="AA38" i="61"/>
  <c r="Z38" i="61"/>
  <c r="Y38" i="61"/>
  <c r="X38" i="61"/>
  <c r="W38" i="61"/>
  <c r="V38" i="61"/>
  <c r="U38" i="61"/>
  <c r="T38" i="61"/>
  <c r="S38" i="61"/>
  <c r="R38" i="61"/>
  <c r="Q38" i="61"/>
  <c r="P38" i="61"/>
  <c r="O38" i="61"/>
  <c r="N38" i="61"/>
  <c r="M38" i="61"/>
  <c r="L38" i="61"/>
  <c r="K38" i="61"/>
  <c r="J38" i="61"/>
  <c r="I38" i="61"/>
  <c r="H38" i="61"/>
  <c r="G38" i="61"/>
  <c r="F38" i="61"/>
  <c r="E38" i="61"/>
  <c r="D38" i="61"/>
  <c r="C38" i="61"/>
  <c r="B38" i="61"/>
  <c r="BA37" i="61"/>
  <c r="AZ37" i="61"/>
  <c r="AY37" i="61"/>
  <c r="AX37" i="61"/>
  <c r="AW37" i="61"/>
  <c r="AV37" i="61"/>
  <c r="AU37" i="61"/>
  <c r="AT37" i="61"/>
  <c r="AS37" i="61"/>
  <c r="AR37" i="61"/>
  <c r="AQ37" i="61"/>
  <c r="AP37" i="61"/>
  <c r="AO37" i="61"/>
  <c r="AN37" i="61"/>
  <c r="AM37" i="61"/>
  <c r="AL37" i="61"/>
  <c r="AK37" i="61"/>
  <c r="AJ37" i="61"/>
  <c r="AI37" i="61"/>
  <c r="AH37" i="61"/>
  <c r="AG37" i="61"/>
  <c r="AF37" i="61"/>
  <c r="AE37" i="61"/>
  <c r="AD37" i="61"/>
  <c r="AC37" i="61"/>
  <c r="AB37" i="61"/>
  <c r="AA37" i="61"/>
  <c r="Z37" i="61"/>
  <c r="Y37" i="61"/>
  <c r="X37" i="61"/>
  <c r="W37" i="61"/>
  <c r="V37" i="61"/>
  <c r="U37" i="61"/>
  <c r="T37" i="61"/>
  <c r="S37" i="61"/>
  <c r="R37" i="61"/>
  <c r="Q37" i="61"/>
  <c r="P37" i="61"/>
  <c r="O37" i="61"/>
  <c r="N37" i="61"/>
  <c r="M37" i="61"/>
  <c r="L37" i="61"/>
  <c r="K37" i="61"/>
  <c r="J37" i="61"/>
  <c r="I37" i="61"/>
  <c r="H37" i="61"/>
  <c r="G37" i="61"/>
  <c r="F37" i="61"/>
  <c r="E37" i="61"/>
  <c r="D37" i="61"/>
  <c r="C37" i="61"/>
  <c r="B37" i="61"/>
  <c r="BA36" i="61"/>
  <c r="AZ36" i="61"/>
  <c r="AY36" i="61"/>
  <c r="AX36" i="61"/>
  <c r="AW36" i="61"/>
  <c r="AV36" i="61"/>
  <c r="AU36" i="61"/>
  <c r="AT36" i="61"/>
  <c r="AS36" i="61"/>
  <c r="AR36" i="61"/>
  <c r="AQ36" i="61"/>
  <c r="AP36" i="61"/>
  <c r="AO36" i="61"/>
  <c r="AN36" i="61"/>
  <c r="AM36" i="61"/>
  <c r="AL36" i="61"/>
  <c r="AK36" i="61"/>
  <c r="AJ36" i="61"/>
  <c r="AI36" i="61"/>
  <c r="AH36" i="61"/>
  <c r="AG36" i="61"/>
  <c r="AF36" i="61"/>
  <c r="AE36" i="61"/>
  <c r="AD36" i="61"/>
  <c r="AC36" i="61"/>
  <c r="AB36" i="61"/>
  <c r="AA36" i="61"/>
  <c r="Z36" i="61"/>
  <c r="Y36" i="61"/>
  <c r="X36" i="61"/>
  <c r="W36" i="61"/>
  <c r="V36" i="61"/>
  <c r="U36" i="61"/>
  <c r="T36" i="61"/>
  <c r="S36" i="61"/>
  <c r="R36" i="61"/>
  <c r="Q36" i="61"/>
  <c r="P36" i="61"/>
  <c r="O36" i="61"/>
  <c r="N36" i="61"/>
  <c r="M36" i="61"/>
  <c r="L36" i="61"/>
  <c r="K36" i="61"/>
  <c r="J36" i="61"/>
  <c r="I36" i="61"/>
  <c r="H36" i="61"/>
  <c r="G36" i="61"/>
  <c r="F36" i="61"/>
  <c r="E36" i="61"/>
  <c r="D36" i="61"/>
  <c r="C36" i="61"/>
  <c r="B36" i="61"/>
  <c r="BA35" i="61"/>
  <c r="AZ35" i="61"/>
  <c r="AY35" i="61"/>
  <c r="AX35" i="61"/>
  <c r="AW35" i="61"/>
  <c r="AV35" i="61"/>
  <c r="AU35" i="61"/>
  <c r="AT35" i="61"/>
  <c r="AS35" i="61"/>
  <c r="AR35" i="61"/>
  <c r="AQ35" i="61"/>
  <c r="AP35" i="61"/>
  <c r="AO35" i="61"/>
  <c r="AN35" i="61"/>
  <c r="AM35" i="61"/>
  <c r="AL35" i="61"/>
  <c r="AK35" i="61"/>
  <c r="AJ35" i="61"/>
  <c r="AI35" i="61"/>
  <c r="AH35" i="61"/>
  <c r="AG35" i="61"/>
  <c r="AF35" i="61"/>
  <c r="AE35" i="61"/>
  <c r="AD35" i="61"/>
  <c r="AC35" i="61"/>
  <c r="AB35" i="61"/>
  <c r="AA35" i="61"/>
  <c r="Z35" i="61"/>
  <c r="Y35" i="61"/>
  <c r="X35" i="61"/>
  <c r="W35" i="61"/>
  <c r="V35" i="61"/>
  <c r="U35" i="61"/>
  <c r="T35" i="61"/>
  <c r="S35" i="61"/>
  <c r="R35" i="61"/>
  <c r="Q35" i="61"/>
  <c r="P35" i="61"/>
  <c r="O35" i="61"/>
  <c r="N35" i="61"/>
  <c r="M35" i="61"/>
  <c r="L35" i="61"/>
  <c r="K35" i="61"/>
  <c r="J35" i="61"/>
  <c r="I35" i="61"/>
  <c r="H35" i="61"/>
  <c r="G35" i="61"/>
  <c r="F35" i="61"/>
  <c r="E35" i="61"/>
  <c r="D35" i="61"/>
  <c r="C35" i="61"/>
  <c r="B35" i="61"/>
  <c r="BA34" i="61"/>
  <c r="AZ34" i="61"/>
  <c r="AY34" i="61"/>
  <c r="AX34" i="61"/>
  <c r="AW34" i="61"/>
  <c r="AV34" i="61"/>
  <c r="AU34" i="61"/>
  <c r="AT34" i="61"/>
  <c r="AS34" i="61"/>
  <c r="AR34" i="61"/>
  <c r="AQ34" i="61"/>
  <c r="AP34" i="61"/>
  <c r="AO34" i="61"/>
  <c r="AN34" i="61"/>
  <c r="AM34" i="61"/>
  <c r="AL34" i="61"/>
  <c r="AK34" i="61"/>
  <c r="AJ34" i="61"/>
  <c r="AI34" i="61"/>
  <c r="AH34" i="61"/>
  <c r="AG34" i="61"/>
  <c r="AF34" i="61"/>
  <c r="AE34" i="61"/>
  <c r="AD34" i="61"/>
  <c r="AC34" i="61"/>
  <c r="AB34" i="61"/>
  <c r="AA34" i="61"/>
  <c r="Z34" i="61"/>
  <c r="Y34" i="61"/>
  <c r="X34" i="61"/>
  <c r="W34" i="61"/>
  <c r="V34" i="61"/>
  <c r="U34" i="61"/>
  <c r="T34" i="61"/>
  <c r="S34" i="61"/>
  <c r="R34" i="61"/>
  <c r="Q34" i="61"/>
  <c r="P34" i="61"/>
  <c r="O34" i="61"/>
  <c r="N34" i="61"/>
  <c r="M34" i="61"/>
  <c r="L34" i="61"/>
  <c r="K34" i="61"/>
  <c r="J34" i="61"/>
  <c r="I34" i="61"/>
  <c r="H34" i="61"/>
  <c r="G34" i="61"/>
  <c r="F34" i="61"/>
  <c r="E34" i="61"/>
  <c r="D34" i="61"/>
  <c r="C34" i="61"/>
  <c r="B34" i="61"/>
  <c r="BA33" i="61"/>
  <c r="AZ33" i="61"/>
  <c r="AY33" i="61"/>
  <c r="AX33" i="61"/>
  <c r="AW33" i="61"/>
  <c r="AV33" i="61"/>
  <c r="AU33" i="61"/>
  <c r="AT33" i="61"/>
  <c r="AS33" i="61"/>
  <c r="AR33" i="61"/>
  <c r="AQ33" i="61"/>
  <c r="AP33" i="61"/>
  <c r="AO33" i="61"/>
  <c r="AN33" i="61"/>
  <c r="AM33" i="61"/>
  <c r="AL33" i="61"/>
  <c r="AK33" i="61"/>
  <c r="AJ33" i="61"/>
  <c r="AI33" i="61"/>
  <c r="AH33" i="61"/>
  <c r="AG33" i="61"/>
  <c r="AF33" i="61"/>
  <c r="AE33" i="61"/>
  <c r="AD33" i="61"/>
  <c r="AC33" i="61"/>
  <c r="AB33" i="61"/>
  <c r="AA33" i="61"/>
  <c r="Z33" i="61"/>
  <c r="Y33" i="61"/>
  <c r="X33" i="61"/>
  <c r="W33" i="61"/>
  <c r="V33" i="61"/>
  <c r="U33" i="61"/>
  <c r="T33" i="61"/>
  <c r="S33" i="61"/>
  <c r="R33" i="61"/>
  <c r="Q33" i="61"/>
  <c r="P33" i="61"/>
  <c r="O33" i="61"/>
  <c r="N33" i="61"/>
  <c r="M33" i="61"/>
  <c r="L33" i="61"/>
  <c r="K33" i="61"/>
  <c r="J33" i="61"/>
  <c r="I33" i="61"/>
  <c r="H33" i="61"/>
  <c r="G33" i="61"/>
  <c r="F33" i="61"/>
  <c r="E33" i="61"/>
  <c r="D33" i="61"/>
  <c r="C33" i="61"/>
  <c r="B33" i="61"/>
  <c r="BA32" i="61"/>
  <c r="AZ32" i="61"/>
  <c r="AY32" i="61"/>
  <c r="AX32" i="61"/>
  <c r="AW32" i="61"/>
  <c r="AV32" i="61"/>
  <c r="AU32" i="61"/>
  <c r="AT32" i="61"/>
  <c r="AS32" i="61"/>
  <c r="AR32" i="61"/>
  <c r="AQ32" i="61"/>
  <c r="AP32" i="61"/>
  <c r="AO32" i="61"/>
  <c r="AN32" i="61"/>
  <c r="AM32" i="61"/>
  <c r="AL32" i="61"/>
  <c r="AK32" i="61"/>
  <c r="AJ32" i="61"/>
  <c r="AI32" i="61"/>
  <c r="AH32" i="61"/>
  <c r="AG32" i="61"/>
  <c r="AF32" i="61"/>
  <c r="AE32" i="61"/>
  <c r="AD32" i="61"/>
  <c r="AC32" i="61"/>
  <c r="AB32" i="61"/>
  <c r="AA32" i="61"/>
  <c r="Z32" i="61"/>
  <c r="Y32" i="61"/>
  <c r="X32" i="61"/>
  <c r="W32" i="61"/>
  <c r="V32" i="61"/>
  <c r="U32" i="61"/>
  <c r="T32" i="61"/>
  <c r="S32" i="61"/>
  <c r="R32" i="61"/>
  <c r="Q32" i="61"/>
  <c r="P32" i="61"/>
  <c r="O32" i="61"/>
  <c r="N32" i="61"/>
  <c r="M32" i="61"/>
  <c r="L32" i="61"/>
  <c r="K32" i="61"/>
  <c r="J32" i="61"/>
  <c r="I32" i="61"/>
  <c r="H32" i="61"/>
  <c r="G32" i="61"/>
  <c r="F32" i="61"/>
  <c r="E32" i="61"/>
  <c r="D32" i="61"/>
  <c r="C32" i="61"/>
  <c r="B32" i="61"/>
  <c r="BA31" i="61"/>
  <c r="AZ31" i="61"/>
  <c r="AY31" i="61"/>
  <c r="AX31" i="61"/>
  <c r="AW31" i="61"/>
  <c r="AV31" i="61"/>
  <c r="AU31" i="61"/>
  <c r="AT31" i="61"/>
  <c r="AS31" i="61"/>
  <c r="AR31" i="61"/>
  <c r="AQ31" i="61"/>
  <c r="AP31" i="61"/>
  <c r="AO31" i="61"/>
  <c r="AN31" i="61"/>
  <c r="AM31" i="61"/>
  <c r="AL31" i="61"/>
  <c r="AK31" i="61"/>
  <c r="AJ31" i="61"/>
  <c r="AI31" i="61"/>
  <c r="AH31" i="61"/>
  <c r="AG31" i="61"/>
  <c r="AF31" i="61"/>
  <c r="AE31" i="61"/>
  <c r="AD31" i="61"/>
  <c r="AC31" i="61"/>
  <c r="AB31" i="61"/>
  <c r="AA31" i="61"/>
  <c r="Z31" i="61"/>
  <c r="Y31" i="61"/>
  <c r="X31" i="61"/>
  <c r="W31" i="61"/>
  <c r="V31" i="61"/>
  <c r="U31" i="61"/>
  <c r="T31" i="61"/>
  <c r="S31" i="61"/>
  <c r="R31" i="61"/>
  <c r="Q31" i="61"/>
  <c r="P31" i="61"/>
  <c r="O31" i="61"/>
  <c r="N31" i="61"/>
  <c r="M31" i="61"/>
  <c r="L31" i="61"/>
  <c r="K31" i="61"/>
  <c r="J31" i="61"/>
  <c r="I31" i="61"/>
  <c r="H31" i="61"/>
  <c r="G31" i="61"/>
  <c r="F31" i="61"/>
  <c r="E31" i="61"/>
  <c r="D31" i="61"/>
  <c r="C31" i="61"/>
  <c r="B31" i="61"/>
  <c r="BA30" i="61"/>
  <c r="AZ30" i="61"/>
  <c r="AY30" i="61"/>
  <c r="AX30" i="61"/>
  <c r="AW30" i="61"/>
  <c r="AV30" i="61"/>
  <c r="AU30" i="61"/>
  <c r="AT30" i="61"/>
  <c r="AS30" i="61"/>
  <c r="AR30" i="61"/>
  <c r="AQ30" i="61"/>
  <c r="AP30" i="61"/>
  <c r="AO30" i="61"/>
  <c r="AN30" i="61"/>
  <c r="AM30" i="61"/>
  <c r="AL30" i="61"/>
  <c r="AK30" i="61"/>
  <c r="AJ30" i="61"/>
  <c r="AI30" i="61"/>
  <c r="AH30" i="61"/>
  <c r="AG30" i="61"/>
  <c r="AF30" i="61"/>
  <c r="AE30" i="61"/>
  <c r="AD30" i="61"/>
  <c r="AC30" i="61"/>
  <c r="AB30" i="61"/>
  <c r="AA30" i="61"/>
  <c r="Z30" i="61"/>
  <c r="Y30" i="61"/>
  <c r="X30" i="61"/>
  <c r="W30" i="61"/>
  <c r="V30" i="61"/>
  <c r="U30" i="61"/>
  <c r="T30" i="61"/>
  <c r="S30" i="61"/>
  <c r="R30" i="61"/>
  <c r="Q30" i="61"/>
  <c r="P30" i="61"/>
  <c r="O30" i="61"/>
  <c r="N30" i="61"/>
  <c r="M30" i="61"/>
  <c r="L30" i="61"/>
  <c r="K30" i="61"/>
  <c r="J30" i="61"/>
  <c r="I30" i="61"/>
  <c r="H30" i="61"/>
  <c r="G30" i="61"/>
  <c r="F30" i="61"/>
  <c r="E30" i="61"/>
  <c r="D30" i="61"/>
  <c r="C30" i="61"/>
  <c r="B30" i="61"/>
  <c r="BA29" i="61"/>
  <c r="AZ29" i="61"/>
  <c r="AY29" i="61"/>
  <c r="AX29" i="61"/>
  <c r="AW29" i="61"/>
  <c r="AV29" i="61"/>
  <c r="AU29" i="61"/>
  <c r="AT29" i="61"/>
  <c r="AS29" i="61"/>
  <c r="AR29" i="61"/>
  <c r="AQ29" i="61"/>
  <c r="AP29" i="61"/>
  <c r="AO29" i="61"/>
  <c r="AN29" i="61"/>
  <c r="AM29" i="61"/>
  <c r="AL29" i="61"/>
  <c r="AK29" i="61"/>
  <c r="AJ29" i="61"/>
  <c r="AI29" i="61"/>
  <c r="AH29" i="61"/>
  <c r="AG29" i="61"/>
  <c r="AF29" i="61"/>
  <c r="AE29" i="61"/>
  <c r="AD29" i="61"/>
  <c r="AC29" i="61"/>
  <c r="AB29" i="61"/>
  <c r="AA29" i="61"/>
  <c r="Z29" i="61"/>
  <c r="Y29" i="61"/>
  <c r="X29" i="61"/>
  <c r="W29" i="61"/>
  <c r="V29" i="61"/>
  <c r="U29" i="61"/>
  <c r="T29" i="61"/>
  <c r="S29" i="61"/>
  <c r="R29" i="61"/>
  <c r="Q29" i="61"/>
  <c r="P29" i="61"/>
  <c r="O29" i="61"/>
  <c r="N29" i="61"/>
  <c r="M29" i="61"/>
  <c r="L29" i="61"/>
  <c r="K29" i="61"/>
  <c r="J29" i="61"/>
  <c r="I29" i="61"/>
  <c r="H29" i="61"/>
  <c r="G29" i="61"/>
  <c r="F29" i="61"/>
  <c r="E29" i="61"/>
  <c r="D29" i="61"/>
  <c r="C29" i="61"/>
  <c r="B29" i="61"/>
  <c r="BA28" i="61"/>
  <c r="AZ28" i="61"/>
  <c r="AY28" i="61"/>
  <c r="AX28" i="61"/>
  <c r="AW28" i="61"/>
  <c r="AV28" i="61"/>
  <c r="AU28" i="61"/>
  <c r="AT28" i="61"/>
  <c r="AS28" i="61"/>
  <c r="AR28" i="61"/>
  <c r="AQ28" i="61"/>
  <c r="AP28" i="61"/>
  <c r="AO28" i="61"/>
  <c r="AN28" i="61"/>
  <c r="AM28" i="61"/>
  <c r="AL28" i="61"/>
  <c r="AK28" i="61"/>
  <c r="AJ28" i="61"/>
  <c r="AI28" i="61"/>
  <c r="AH28" i="61"/>
  <c r="AG28" i="61"/>
  <c r="AF28" i="61"/>
  <c r="AE28" i="61"/>
  <c r="AD28" i="61"/>
  <c r="AC28" i="61"/>
  <c r="AB28" i="61"/>
  <c r="AA28" i="61"/>
  <c r="Z28" i="61"/>
  <c r="Y28" i="61"/>
  <c r="X28" i="61"/>
  <c r="W28" i="61"/>
  <c r="V28" i="61"/>
  <c r="U28" i="61"/>
  <c r="T28" i="61"/>
  <c r="S28" i="61"/>
  <c r="R28" i="61"/>
  <c r="Q28" i="61"/>
  <c r="P28" i="61"/>
  <c r="O28" i="61"/>
  <c r="N28" i="61"/>
  <c r="M28" i="61"/>
  <c r="L28" i="61"/>
  <c r="K28" i="61"/>
  <c r="J28" i="61"/>
  <c r="I28" i="61"/>
  <c r="H28" i="61"/>
  <c r="G28" i="61"/>
  <c r="F28" i="61"/>
  <c r="E28" i="61"/>
  <c r="D28" i="61"/>
  <c r="C28" i="61"/>
  <c r="B28" i="61"/>
  <c r="BA27" i="61"/>
  <c r="AZ27" i="61"/>
  <c r="AY27" i="61"/>
  <c r="AX27" i="61"/>
  <c r="AW27" i="61"/>
  <c r="AV27" i="61"/>
  <c r="AU27" i="61"/>
  <c r="AT27" i="61"/>
  <c r="AS27" i="61"/>
  <c r="AR27" i="61"/>
  <c r="AQ27" i="61"/>
  <c r="AP27" i="61"/>
  <c r="AO27" i="61"/>
  <c r="AN27" i="61"/>
  <c r="AM27" i="61"/>
  <c r="AL27" i="61"/>
  <c r="AK27" i="61"/>
  <c r="AJ27" i="61"/>
  <c r="AI27" i="61"/>
  <c r="AH27" i="61"/>
  <c r="AG27" i="61"/>
  <c r="AF27" i="61"/>
  <c r="AE27" i="61"/>
  <c r="AD27" i="61"/>
  <c r="AC27" i="61"/>
  <c r="AB27" i="61"/>
  <c r="AA27" i="61"/>
  <c r="Z27" i="61"/>
  <c r="Y27" i="61"/>
  <c r="X27" i="61"/>
  <c r="W27" i="61"/>
  <c r="V27" i="61"/>
  <c r="U27" i="61"/>
  <c r="T27" i="61"/>
  <c r="S27" i="61"/>
  <c r="R27" i="61"/>
  <c r="Q27" i="61"/>
  <c r="P27" i="61"/>
  <c r="O27" i="61"/>
  <c r="N27" i="61"/>
  <c r="M27" i="61"/>
  <c r="L27" i="61"/>
  <c r="K27" i="61"/>
  <c r="J27" i="61"/>
  <c r="I27" i="61"/>
  <c r="H27" i="61"/>
  <c r="G27" i="61"/>
  <c r="F27" i="61"/>
  <c r="E27" i="61"/>
  <c r="D27" i="61"/>
  <c r="C27" i="61"/>
  <c r="B27" i="61"/>
  <c r="BA26" i="61"/>
  <c r="AZ26" i="61"/>
  <c r="AY26" i="61"/>
  <c r="AX26" i="61"/>
  <c r="AW26" i="61"/>
  <c r="AV26" i="61"/>
  <c r="AU26" i="61"/>
  <c r="AT26" i="61"/>
  <c r="AS26" i="61"/>
  <c r="AR26" i="61"/>
  <c r="AQ26" i="61"/>
  <c r="AP26" i="61"/>
  <c r="AO26" i="61"/>
  <c r="AN26" i="61"/>
  <c r="AM26" i="61"/>
  <c r="AL26" i="61"/>
  <c r="AK26" i="61"/>
  <c r="AJ26" i="61"/>
  <c r="AI26" i="61"/>
  <c r="AH26" i="61"/>
  <c r="AG26" i="61"/>
  <c r="AF26" i="61"/>
  <c r="AE26" i="61"/>
  <c r="AD26" i="61"/>
  <c r="AC26" i="61"/>
  <c r="AB26" i="61"/>
  <c r="AA26" i="61"/>
  <c r="Z26" i="61"/>
  <c r="Y26" i="61"/>
  <c r="X26" i="61"/>
  <c r="W26" i="61"/>
  <c r="V26" i="61"/>
  <c r="U26" i="61"/>
  <c r="T26" i="61"/>
  <c r="S26" i="61"/>
  <c r="R26" i="61"/>
  <c r="Q26" i="61"/>
  <c r="P26" i="61"/>
  <c r="O26" i="61"/>
  <c r="N26" i="61"/>
  <c r="M26" i="61"/>
  <c r="L26" i="61"/>
  <c r="K26" i="61"/>
  <c r="J26" i="61"/>
  <c r="I26" i="61"/>
  <c r="H26" i="61"/>
  <c r="G26" i="61"/>
  <c r="F26" i="61"/>
  <c r="E26" i="61"/>
  <c r="D26" i="61"/>
  <c r="C26" i="61"/>
  <c r="B26" i="61"/>
  <c r="BA25" i="61"/>
  <c r="AZ25" i="61"/>
  <c r="AY25" i="61"/>
  <c r="AX25" i="61"/>
  <c r="AW25" i="61"/>
  <c r="AV25" i="61"/>
  <c r="AU25" i="61"/>
  <c r="AT25" i="61"/>
  <c r="AS25" i="61"/>
  <c r="AR25" i="61"/>
  <c r="AQ25" i="61"/>
  <c r="AP25" i="61"/>
  <c r="AO25" i="61"/>
  <c r="AN25" i="61"/>
  <c r="AM25" i="61"/>
  <c r="AL25" i="61"/>
  <c r="AK25" i="61"/>
  <c r="AJ25" i="61"/>
  <c r="AI25" i="61"/>
  <c r="AH25" i="61"/>
  <c r="AG25" i="61"/>
  <c r="AF25" i="61"/>
  <c r="AE25" i="61"/>
  <c r="AD25" i="61"/>
  <c r="AC25" i="61"/>
  <c r="AB25" i="61"/>
  <c r="AA25" i="61"/>
  <c r="Z25" i="61"/>
  <c r="Y25" i="61"/>
  <c r="X25" i="61"/>
  <c r="W25" i="61"/>
  <c r="V25" i="61"/>
  <c r="U25" i="61"/>
  <c r="T25" i="61"/>
  <c r="S25" i="61"/>
  <c r="R25" i="61"/>
  <c r="Q25" i="61"/>
  <c r="P25" i="61"/>
  <c r="O25" i="61"/>
  <c r="N25" i="61"/>
  <c r="M25" i="61"/>
  <c r="L25" i="61"/>
  <c r="K25" i="61"/>
  <c r="J25" i="61"/>
  <c r="I25" i="61"/>
  <c r="H25" i="61"/>
  <c r="G25" i="61"/>
  <c r="F25" i="61"/>
  <c r="E25" i="61"/>
  <c r="D25" i="61"/>
  <c r="C25" i="61"/>
  <c r="B25" i="61"/>
  <c r="BA24" i="61"/>
  <c r="AZ24" i="61"/>
  <c r="AY24" i="61"/>
  <c r="AX24" i="61"/>
  <c r="AW24" i="61"/>
  <c r="AV24" i="61"/>
  <c r="AU24" i="61"/>
  <c r="AT24" i="61"/>
  <c r="AS24" i="61"/>
  <c r="AR24" i="61"/>
  <c r="AQ24" i="61"/>
  <c r="AP24" i="61"/>
  <c r="AO24" i="61"/>
  <c r="AN24" i="61"/>
  <c r="AM24" i="61"/>
  <c r="AL24" i="61"/>
  <c r="AK24" i="61"/>
  <c r="AJ24" i="61"/>
  <c r="AI24" i="61"/>
  <c r="AH24" i="61"/>
  <c r="AG24" i="61"/>
  <c r="AF24" i="61"/>
  <c r="AE24" i="61"/>
  <c r="AD24" i="61"/>
  <c r="AC24" i="61"/>
  <c r="AB24" i="61"/>
  <c r="AA24" i="61"/>
  <c r="Z24" i="61"/>
  <c r="Y24" i="61"/>
  <c r="X24" i="61"/>
  <c r="W24" i="61"/>
  <c r="V24" i="61"/>
  <c r="U24" i="61"/>
  <c r="T24" i="61"/>
  <c r="S24" i="61"/>
  <c r="R24" i="61"/>
  <c r="Q24" i="61"/>
  <c r="P24" i="61"/>
  <c r="O24" i="61"/>
  <c r="N24" i="61"/>
  <c r="M24" i="61"/>
  <c r="L24" i="61"/>
  <c r="K24" i="61"/>
  <c r="J24" i="61"/>
  <c r="I24" i="61"/>
  <c r="H24" i="61"/>
  <c r="G24" i="61"/>
  <c r="F24" i="61"/>
  <c r="E24" i="61"/>
  <c r="D24" i="61"/>
  <c r="C24" i="61"/>
  <c r="B24" i="61"/>
  <c r="BA23" i="61"/>
  <c r="AZ23" i="61"/>
  <c r="AY23" i="61"/>
  <c r="AX23" i="61"/>
  <c r="AW23" i="61"/>
  <c r="AV23" i="61"/>
  <c r="AU23" i="61"/>
  <c r="AT23" i="61"/>
  <c r="AS23" i="61"/>
  <c r="AR23" i="61"/>
  <c r="AQ23" i="61"/>
  <c r="AP23" i="61"/>
  <c r="AO23" i="61"/>
  <c r="AN23" i="61"/>
  <c r="AM23" i="61"/>
  <c r="AL23" i="61"/>
  <c r="AK23" i="61"/>
  <c r="AJ23" i="61"/>
  <c r="AI23" i="61"/>
  <c r="AH23" i="61"/>
  <c r="AG23" i="61"/>
  <c r="AF23" i="61"/>
  <c r="AE23" i="61"/>
  <c r="AD23" i="61"/>
  <c r="AC23" i="61"/>
  <c r="AB23" i="61"/>
  <c r="AA23" i="61"/>
  <c r="Z23" i="61"/>
  <c r="Y23" i="61"/>
  <c r="X23" i="61"/>
  <c r="W23" i="61"/>
  <c r="V23" i="61"/>
  <c r="U23" i="61"/>
  <c r="T23" i="61"/>
  <c r="S23" i="61"/>
  <c r="R23" i="61"/>
  <c r="Q23" i="61"/>
  <c r="P23" i="61"/>
  <c r="O23" i="61"/>
  <c r="N23" i="61"/>
  <c r="M23" i="61"/>
  <c r="L23" i="61"/>
  <c r="K23" i="61"/>
  <c r="J23" i="61"/>
  <c r="I23" i="61"/>
  <c r="H23" i="61"/>
  <c r="G23" i="61"/>
  <c r="F23" i="61"/>
  <c r="E23" i="61"/>
  <c r="D23" i="61"/>
  <c r="C23" i="61"/>
  <c r="B23" i="61"/>
  <c r="BA22" i="61"/>
  <c r="AZ22" i="61"/>
  <c r="AY22" i="61"/>
  <c r="AX22" i="61"/>
  <c r="AW22" i="61"/>
  <c r="AV22" i="61"/>
  <c r="AU22" i="61"/>
  <c r="AT22" i="61"/>
  <c r="AS22" i="61"/>
  <c r="AR22" i="61"/>
  <c r="AQ22" i="61"/>
  <c r="AP22" i="61"/>
  <c r="AO22" i="61"/>
  <c r="AN22" i="61"/>
  <c r="AM22" i="61"/>
  <c r="AL22" i="61"/>
  <c r="AK22" i="61"/>
  <c r="AJ22" i="61"/>
  <c r="AI22" i="61"/>
  <c r="AH22" i="61"/>
  <c r="AG22" i="61"/>
  <c r="AF22" i="61"/>
  <c r="AE22" i="61"/>
  <c r="AD22" i="61"/>
  <c r="AC22" i="61"/>
  <c r="AB22" i="61"/>
  <c r="AA22" i="61"/>
  <c r="Z22" i="61"/>
  <c r="Y22" i="61"/>
  <c r="X22" i="61"/>
  <c r="W22" i="61"/>
  <c r="V22" i="61"/>
  <c r="U22" i="61"/>
  <c r="T22" i="61"/>
  <c r="S22" i="61"/>
  <c r="R22" i="61"/>
  <c r="Q22" i="61"/>
  <c r="P22" i="61"/>
  <c r="O22" i="61"/>
  <c r="N22" i="61"/>
  <c r="M22" i="61"/>
  <c r="L22" i="61"/>
  <c r="K22" i="61"/>
  <c r="J22" i="61"/>
  <c r="I22" i="61"/>
  <c r="H22" i="61"/>
  <c r="G22" i="61"/>
  <c r="F22" i="61"/>
  <c r="E22" i="61"/>
  <c r="D22" i="61"/>
  <c r="C22" i="61"/>
  <c r="B22" i="61"/>
  <c r="BA21" i="61"/>
  <c r="AZ21" i="61"/>
  <c r="AY21" i="61"/>
  <c r="AX21" i="61"/>
  <c r="AW21" i="61"/>
  <c r="AV21" i="61"/>
  <c r="AU21" i="61"/>
  <c r="AT21" i="61"/>
  <c r="AS21" i="61"/>
  <c r="AR21" i="61"/>
  <c r="AQ21" i="61"/>
  <c r="AP21" i="61"/>
  <c r="AO21" i="61"/>
  <c r="AN21" i="61"/>
  <c r="AM21" i="61"/>
  <c r="AL21" i="61"/>
  <c r="AK21" i="61"/>
  <c r="AJ21" i="61"/>
  <c r="AI21" i="61"/>
  <c r="AH21" i="61"/>
  <c r="AG21" i="61"/>
  <c r="AF21" i="61"/>
  <c r="AE21" i="61"/>
  <c r="AD21" i="61"/>
  <c r="AC21" i="61"/>
  <c r="AB21" i="61"/>
  <c r="AA21" i="61"/>
  <c r="Z21" i="61"/>
  <c r="Y21" i="61"/>
  <c r="X21" i="61"/>
  <c r="W21" i="61"/>
  <c r="V21" i="61"/>
  <c r="U21" i="61"/>
  <c r="T21" i="61"/>
  <c r="S21" i="61"/>
  <c r="R21" i="61"/>
  <c r="Q21" i="61"/>
  <c r="P21" i="61"/>
  <c r="O21" i="61"/>
  <c r="N21" i="61"/>
  <c r="M21" i="61"/>
  <c r="L21" i="61"/>
  <c r="K21" i="61"/>
  <c r="J21" i="61"/>
  <c r="I21" i="61"/>
  <c r="H21" i="61"/>
  <c r="G21" i="61"/>
  <c r="F21" i="61"/>
  <c r="E21" i="61"/>
  <c r="D21" i="61"/>
  <c r="C21" i="61"/>
  <c r="B21" i="61"/>
  <c r="BA20" i="61"/>
  <c r="AZ20" i="61"/>
  <c r="AY20" i="61"/>
  <c r="AX20" i="61"/>
  <c r="AW20" i="61"/>
  <c r="AV20" i="61"/>
  <c r="AU20" i="61"/>
  <c r="AT20" i="61"/>
  <c r="AS20" i="61"/>
  <c r="AR20" i="61"/>
  <c r="AQ20" i="61"/>
  <c r="AP20" i="61"/>
  <c r="AO20" i="61"/>
  <c r="AN20" i="61"/>
  <c r="AM20" i="61"/>
  <c r="AL20" i="61"/>
  <c r="AK20" i="61"/>
  <c r="AJ20" i="61"/>
  <c r="AI20" i="61"/>
  <c r="AH20" i="61"/>
  <c r="AG20" i="61"/>
  <c r="AF20" i="61"/>
  <c r="AE20" i="61"/>
  <c r="AD20" i="61"/>
  <c r="AC20" i="61"/>
  <c r="AB20" i="61"/>
  <c r="AA20" i="61"/>
  <c r="Z20" i="61"/>
  <c r="Y20" i="61"/>
  <c r="X20" i="61"/>
  <c r="W20" i="61"/>
  <c r="V20" i="61"/>
  <c r="U20" i="61"/>
  <c r="T20" i="61"/>
  <c r="S20" i="61"/>
  <c r="R20" i="61"/>
  <c r="Q20" i="61"/>
  <c r="P20" i="61"/>
  <c r="O20" i="61"/>
  <c r="N20" i="61"/>
  <c r="M20" i="61"/>
  <c r="L20" i="61"/>
  <c r="K20" i="61"/>
  <c r="J20" i="61"/>
  <c r="I20" i="61"/>
  <c r="H20" i="61"/>
  <c r="G20" i="61"/>
  <c r="F20" i="61"/>
  <c r="E20" i="61"/>
  <c r="D20" i="61"/>
  <c r="C20" i="61"/>
  <c r="B20" i="61"/>
  <c r="BA19" i="61"/>
  <c r="AZ19" i="61"/>
  <c r="AY19" i="61"/>
  <c r="AX19" i="61"/>
  <c r="AW19" i="61"/>
  <c r="AV19" i="61"/>
  <c r="AU19" i="61"/>
  <c r="AT19" i="61"/>
  <c r="AS19" i="61"/>
  <c r="AR19" i="61"/>
  <c r="AQ19" i="61"/>
  <c r="AP19" i="61"/>
  <c r="AO19" i="61"/>
  <c r="AN19" i="61"/>
  <c r="AM19" i="61"/>
  <c r="AL19" i="61"/>
  <c r="AK19" i="61"/>
  <c r="AJ19" i="61"/>
  <c r="AI19" i="61"/>
  <c r="AH19" i="61"/>
  <c r="AG19" i="61"/>
  <c r="AF19" i="61"/>
  <c r="AE19" i="61"/>
  <c r="AD19" i="61"/>
  <c r="AC19" i="61"/>
  <c r="AB19" i="61"/>
  <c r="AA19" i="61"/>
  <c r="Z19" i="61"/>
  <c r="Y19" i="61"/>
  <c r="X19" i="61"/>
  <c r="W19" i="61"/>
  <c r="V19" i="61"/>
  <c r="U19" i="61"/>
  <c r="T19" i="61"/>
  <c r="S19" i="61"/>
  <c r="R19" i="61"/>
  <c r="Q19" i="61"/>
  <c r="P19" i="61"/>
  <c r="O19" i="61"/>
  <c r="N19" i="61"/>
  <c r="M19" i="61"/>
  <c r="L19" i="61"/>
  <c r="K19" i="61"/>
  <c r="J19" i="61"/>
  <c r="I19" i="61"/>
  <c r="H19" i="61"/>
  <c r="G19" i="61"/>
  <c r="F19" i="61"/>
  <c r="E19" i="61"/>
  <c r="D19" i="61"/>
  <c r="C19" i="61"/>
  <c r="B19" i="61"/>
  <c r="BA18" i="61"/>
  <c r="AZ18" i="61"/>
  <c r="AY18" i="61"/>
  <c r="AX18" i="61"/>
  <c r="AW18" i="61"/>
  <c r="AV18" i="61"/>
  <c r="AU18" i="61"/>
  <c r="AT18" i="61"/>
  <c r="AS18" i="61"/>
  <c r="AR18" i="61"/>
  <c r="AQ18" i="61"/>
  <c r="AP18" i="61"/>
  <c r="AO18" i="61"/>
  <c r="AN18" i="61"/>
  <c r="AM18" i="61"/>
  <c r="AL18" i="61"/>
  <c r="AK18" i="61"/>
  <c r="AJ18" i="61"/>
  <c r="AI18" i="61"/>
  <c r="AH18" i="61"/>
  <c r="AG18" i="61"/>
  <c r="AF18" i="61"/>
  <c r="AE18" i="61"/>
  <c r="AD18" i="61"/>
  <c r="AC18" i="61"/>
  <c r="AB18" i="61"/>
  <c r="AA18" i="61"/>
  <c r="Z18" i="61"/>
  <c r="Y18" i="61"/>
  <c r="X18" i="61"/>
  <c r="W18" i="61"/>
  <c r="V18" i="61"/>
  <c r="U18" i="61"/>
  <c r="T18" i="61"/>
  <c r="S18" i="61"/>
  <c r="R18" i="61"/>
  <c r="Q18" i="61"/>
  <c r="P18" i="61"/>
  <c r="O18" i="61"/>
  <c r="N18" i="61"/>
  <c r="M18" i="61"/>
  <c r="L18" i="61"/>
  <c r="K18" i="61"/>
  <c r="J18" i="61"/>
  <c r="I18" i="61"/>
  <c r="H18" i="61"/>
  <c r="G18" i="61"/>
  <c r="F18" i="61"/>
  <c r="E18" i="61"/>
  <c r="D18" i="61"/>
  <c r="C18" i="61"/>
  <c r="B18" i="61"/>
  <c r="BA17" i="61"/>
  <c r="AZ17" i="61"/>
  <c r="AY17" i="61"/>
  <c r="AX17" i="61"/>
  <c r="AW17" i="61"/>
  <c r="AV17" i="61"/>
  <c r="AU17" i="61"/>
  <c r="AT17" i="61"/>
  <c r="AS17" i="61"/>
  <c r="AR17" i="61"/>
  <c r="AQ17" i="61"/>
  <c r="AP17" i="61"/>
  <c r="AO17" i="61"/>
  <c r="AN17" i="61"/>
  <c r="AM17" i="61"/>
  <c r="AL17" i="61"/>
  <c r="AK17" i="61"/>
  <c r="AJ17" i="61"/>
  <c r="AI17" i="61"/>
  <c r="AH17" i="61"/>
  <c r="AG17" i="61"/>
  <c r="AF17" i="61"/>
  <c r="AE17" i="61"/>
  <c r="AD17" i="61"/>
  <c r="AC17" i="61"/>
  <c r="AB17" i="61"/>
  <c r="AA17" i="61"/>
  <c r="Z17" i="61"/>
  <c r="Y17" i="61"/>
  <c r="X17" i="61"/>
  <c r="W17" i="61"/>
  <c r="V17" i="61"/>
  <c r="U17" i="61"/>
  <c r="T17" i="61"/>
  <c r="S17" i="61"/>
  <c r="R17" i="61"/>
  <c r="Q17" i="61"/>
  <c r="P17" i="61"/>
  <c r="O17" i="61"/>
  <c r="N17" i="61"/>
  <c r="M17" i="61"/>
  <c r="L17" i="61"/>
  <c r="K17" i="61"/>
  <c r="J17" i="61"/>
  <c r="I17" i="61"/>
  <c r="H17" i="61"/>
  <c r="G17" i="61"/>
  <c r="F17" i="61"/>
  <c r="E17" i="61"/>
  <c r="D17" i="61"/>
  <c r="C17" i="61"/>
  <c r="B17" i="61"/>
  <c r="BA16" i="61"/>
  <c r="AZ16" i="61"/>
  <c r="AY16" i="61"/>
  <c r="AX16" i="61"/>
  <c r="AW16" i="61"/>
  <c r="AV16" i="61"/>
  <c r="AU16" i="61"/>
  <c r="AT16" i="61"/>
  <c r="AS16" i="61"/>
  <c r="AR16" i="61"/>
  <c r="AQ16" i="61"/>
  <c r="AP16" i="61"/>
  <c r="AO16" i="61"/>
  <c r="AN16" i="61"/>
  <c r="AM16" i="61"/>
  <c r="AL16" i="61"/>
  <c r="AK16" i="61"/>
  <c r="AJ16" i="61"/>
  <c r="AI16" i="61"/>
  <c r="AH16" i="61"/>
  <c r="AG16" i="61"/>
  <c r="AF16" i="61"/>
  <c r="AE16" i="61"/>
  <c r="AD16" i="61"/>
  <c r="AC16" i="61"/>
  <c r="AB16" i="61"/>
  <c r="AA16" i="61"/>
  <c r="Z16" i="61"/>
  <c r="Y16" i="61"/>
  <c r="X16" i="61"/>
  <c r="W16" i="61"/>
  <c r="V16" i="61"/>
  <c r="U16" i="61"/>
  <c r="T16" i="61"/>
  <c r="S16" i="61"/>
  <c r="R16" i="61"/>
  <c r="Q16" i="61"/>
  <c r="P16" i="61"/>
  <c r="O16" i="61"/>
  <c r="N16" i="61"/>
  <c r="M16" i="61"/>
  <c r="L16" i="61"/>
  <c r="K16" i="61"/>
  <c r="J16" i="61"/>
  <c r="I16" i="61"/>
  <c r="H16" i="61"/>
  <c r="G16" i="61"/>
  <c r="F16" i="61"/>
  <c r="E16" i="61"/>
  <c r="D16" i="61"/>
  <c r="C16" i="61"/>
  <c r="B16" i="61"/>
  <c r="BA15" i="61"/>
  <c r="AZ15" i="61"/>
  <c r="AY15" i="61"/>
  <c r="AX15" i="61"/>
  <c r="AW15" i="61"/>
  <c r="AV15" i="61"/>
  <c r="AU15" i="61"/>
  <c r="AT15" i="61"/>
  <c r="AS15" i="61"/>
  <c r="AR15" i="61"/>
  <c r="AQ15" i="61"/>
  <c r="AP15" i="61"/>
  <c r="AO15" i="61"/>
  <c r="AN15" i="61"/>
  <c r="AM15" i="61"/>
  <c r="AL15" i="61"/>
  <c r="AK15" i="61"/>
  <c r="AJ15" i="61"/>
  <c r="AI15" i="61"/>
  <c r="AH15" i="61"/>
  <c r="AG15" i="61"/>
  <c r="AF15" i="61"/>
  <c r="AE15" i="61"/>
  <c r="AD15" i="61"/>
  <c r="AC15" i="61"/>
  <c r="AB15" i="61"/>
  <c r="AA15" i="61"/>
  <c r="Z15" i="61"/>
  <c r="Y15" i="61"/>
  <c r="X15" i="61"/>
  <c r="W15" i="61"/>
  <c r="V15" i="61"/>
  <c r="U15" i="61"/>
  <c r="T15" i="61"/>
  <c r="S15" i="61"/>
  <c r="R15" i="61"/>
  <c r="Q15" i="61"/>
  <c r="P15" i="61"/>
  <c r="O15" i="61"/>
  <c r="N15" i="61"/>
  <c r="M15" i="61"/>
  <c r="L15" i="61"/>
  <c r="K15" i="61"/>
  <c r="J15" i="61"/>
  <c r="I15" i="61"/>
  <c r="H15" i="61"/>
  <c r="G15" i="61"/>
  <c r="F15" i="61"/>
  <c r="E15" i="61"/>
  <c r="D15" i="61"/>
  <c r="C15" i="61"/>
  <c r="B15" i="61"/>
  <c r="BA14" i="61"/>
  <c r="AZ14" i="61"/>
  <c r="AY14" i="61"/>
  <c r="AX14" i="61"/>
  <c r="AW14" i="61"/>
  <c r="AV14" i="61"/>
  <c r="AU14" i="61"/>
  <c r="AT14" i="61"/>
  <c r="AS14" i="61"/>
  <c r="AR14" i="61"/>
  <c r="AQ14" i="61"/>
  <c r="AP14" i="61"/>
  <c r="AO14" i="61"/>
  <c r="AN14" i="61"/>
  <c r="AM14" i="61"/>
  <c r="AL14" i="61"/>
  <c r="AK14" i="61"/>
  <c r="AJ14" i="61"/>
  <c r="AI14" i="61"/>
  <c r="AH14" i="61"/>
  <c r="AG14" i="61"/>
  <c r="AF14" i="61"/>
  <c r="AE14" i="61"/>
  <c r="AD14" i="61"/>
  <c r="AC14" i="61"/>
  <c r="AB14" i="61"/>
  <c r="AA14" i="61"/>
  <c r="Z14" i="61"/>
  <c r="Y14" i="61"/>
  <c r="X14" i="61"/>
  <c r="W14" i="61"/>
  <c r="V14" i="61"/>
  <c r="U14" i="61"/>
  <c r="T14" i="61"/>
  <c r="S14" i="61"/>
  <c r="R14" i="61"/>
  <c r="Q14" i="61"/>
  <c r="P14" i="61"/>
  <c r="O14" i="61"/>
  <c r="N14" i="61"/>
  <c r="M14" i="61"/>
  <c r="L14" i="61"/>
  <c r="K14" i="61"/>
  <c r="J14" i="61"/>
  <c r="I14" i="61"/>
  <c r="H14" i="61"/>
  <c r="G14" i="61"/>
  <c r="F14" i="61"/>
  <c r="E14" i="61"/>
  <c r="D14" i="61"/>
  <c r="C14" i="61"/>
  <c r="B14" i="61"/>
  <c r="BA13" i="61"/>
  <c r="AZ13" i="61"/>
  <c r="AY13" i="61"/>
  <c r="AX13" i="61"/>
  <c r="AW13" i="61"/>
  <c r="AV13" i="61"/>
  <c r="AU13" i="61"/>
  <c r="AT13" i="61"/>
  <c r="AS13" i="61"/>
  <c r="AR13" i="61"/>
  <c r="AQ13" i="61"/>
  <c r="AP13" i="61"/>
  <c r="AO13" i="61"/>
  <c r="AN13" i="61"/>
  <c r="AM13" i="61"/>
  <c r="AL13" i="61"/>
  <c r="AK13" i="61"/>
  <c r="AJ13" i="61"/>
  <c r="AI13" i="61"/>
  <c r="AH13" i="61"/>
  <c r="AG13" i="61"/>
  <c r="AF13" i="61"/>
  <c r="AE13" i="61"/>
  <c r="AD13" i="61"/>
  <c r="AC13" i="61"/>
  <c r="AB13" i="61"/>
  <c r="AA13" i="61"/>
  <c r="Z13" i="61"/>
  <c r="Y13" i="61"/>
  <c r="X13" i="61"/>
  <c r="W13" i="61"/>
  <c r="V13" i="61"/>
  <c r="U13" i="61"/>
  <c r="T13" i="61"/>
  <c r="S13" i="61"/>
  <c r="R13" i="61"/>
  <c r="Q13" i="61"/>
  <c r="P13" i="61"/>
  <c r="O13" i="61"/>
  <c r="N13" i="61"/>
  <c r="M13" i="61"/>
  <c r="L13" i="61"/>
  <c r="K13" i="61"/>
  <c r="J13" i="61"/>
  <c r="I13" i="61"/>
  <c r="H13" i="61"/>
  <c r="G13" i="61"/>
  <c r="F13" i="61"/>
  <c r="E13" i="61"/>
  <c r="D13" i="61"/>
  <c r="C13" i="61"/>
  <c r="B13" i="61"/>
  <c r="BA12" i="61"/>
  <c r="AZ12" i="61"/>
  <c r="AY12" i="61"/>
  <c r="AX12" i="61"/>
  <c r="AW12" i="61"/>
  <c r="AV12" i="61"/>
  <c r="AU12" i="61"/>
  <c r="AT12" i="61"/>
  <c r="AS12" i="61"/>
  <c r="AR12" i="61"/>
  <c r="AQ12" i="61"/>
  <c r="AP12" i="61"/>
  <c r="AO12" i="61"/>
  <c r="AN12" i="61"/>
  <c r="AM12" i="61"/>
  <c r="AL12" i="61"/>
  <c r="AK12" i="61"/>
  <c r="AJ12" i="61"/>
  <c r="AI12" i="61"/>
  <c r="AH12" i="61"/>
  <c r="AG12" i="61"/>
  <c r="AF12" i="61"/>
  <c r="AE12" i="61"/>
  <c r="AD12" i="61"/>
  <c r="AC12" i="61"/>
  <c r="AB12" i="61"/>
  <c r="AA12" i="61"/>
  <c r="Z12" i="61"/>
  <c r="Y12" i="61"/>
  <c r="X12" i="61"/>
  <c r="W12" i="61"/>
  <c r="V12" i="61"/>
  <c r="U12" i="61"/>
  <c r="T12" i="61"/>
  <c r="S12" i="61"/>
  <c r="R12" i="61"/>
  <c r="Q12" i="61"/>
  <c r="P12" i="61"/>
  <c r="O12" i="61"/>
  <c r="N12" i="61"/>
  <c r="M12" i="61"/>
  <c r="L12" i="61"/>
  <c r="K12" i="61"/>
  <c r="J12" i="61"/>
  <c r="I12" i="61"/>
  <c r="H12" i="61"/>
  <c r="G12" i="61"/>
  <c r="F12" i="61"/>
  <c r="E12" i="61"/>
  <c r="D12" i="61"/>
  <c r="C12" i="61"/>
  <c r="B12" i="61"/>
  <c r="BA11" i="61"/>
  <c r="AZ11" i="61"/>
  <c r="AY11" i="61"/>
  <c r="AX11" i="61"/>
  <c r="AW11" i="61"/>
  <c r="AV11" i="61"/>
  <c r="AU11" i="61"/>
  <c r="AT11" i="61"/>
  <c r="AS11" i="61"/>
  <c r="AR11" i="61"/>
  <c r="AQ11" i="61"/>
  <c r="AP11" i="61"/>
  <c r="AO11" i="61"/>
  <c r="AN11" i="61"/>
  <c r="AM11" i="61"/>
  <c r="AL11" i="61"/>
  <c r="AK11" i="61"/>
  <c r="AJ11" i="61"/>
  <c r="AI11" i="61"/>
  <c r="AH11" i="61"/>
  <c r="AG11" i="61"/>
  <c r="AF11" i="61"/>
  <c r="AE11" i="61"/>
  <c r="AD11" i="61"/>
  <c r="AC11" i="61"/>
  <c r="AB11" i="61"/>
  <c r="AA11" i="61"/>
  <c r="Z11" i="61"/>
  <c r="Y11" i="61"/>
  <c r="X11" i="61"/>
  <c r="W11" i="61"/>
  <c r="V11" i="61"/>
  <c r="U11" i="61"/>
  <c r="T11" i="61"/>
  <c r="S11" i="61"/>
  <c r="R11" i="61"/>
  <c r="Q11" i="61"/>
  <c r="P11" i="61"/>
  <c r="O11" i="61"/>
  <c r="N11" i="61"/>
  <c r="M11" i="61"/>
  <c r="L11" i="61"/>
  <c r="K11" i="61"/>
  <c r="J11" i="61"/>
  <c r="I11" i="61"/>
  <c r="H11" i="61"/>
  <c r="G11" i="61"/>
  <c r="F11" i="61"/>
  <c r="E11" i="61"/>
  <c r="D11" i="61"/>
  <c r="C11" i="61"/>
  <c r="B11" i="61"/>
  <c r="BA10" i="61"/>
  <c r="AZ10" i="61"/>
  <c r="AY10" i="61"/>
  <c r="AX10" i="61"/>
  <c r="AW10" i="61"/>
  <c r="AV10" i="61"/>
  <c r="AU10" i="61"/>
  <c r="AT10" i="61"/>
  <c r="AS10" i="61"/>
  <c r="AR10" i="61"/>
  <c r="AQ10" i="61"/>
  <c r="AP10" i="61"/>
  <c r="AO10" i="61"/>
  <c r="AN10" i="61"/>
  <c r="AM10" i="61"/>
  <c r="AL10" i="61"/>
  <c r="AK10" i="61"/>
  <c r="AJ10" i="61"/>
  <c r="AI10" i="61"/>
  <c r="AH10" i="61"/>
  <c r="AG10" i="61"/>
  <c r="AF10" i="61"/>
  <c r="AE10" i="61"/>
  <c r="AD10" i="61"/>
  <c r="AC10" i="61"/>
  <c r="AB10" i="61"/>
  <c r="AA10" i="61"/>
  <c r="Z10" i="61"/>
  <c r="Y10" i="61"/>
  <c r="X10" i="61"/>
  <c r="W10" i="61"/>
  <c r="V10" i="61"/>
  <c r="U10" i="61"/>
  <c r="T10" i="61"/>
  <c r="S10" i="61"/>
  <c r="R10" i="61"/>
  <c r="Q10" i="61"/>
  <c r="P10" i="61"/>
  <c r="O10" i="61"/>
  <c r="N10" i="61"/>
  <c r="M10" i="61"/>
  <c r="L10" i="61"/>
  <c r="K10" i="61"/>
  <c r="J10" i="61"/>
  <c r="I10" i="61"/>
  <c r="H10" i="61"/>
  <c r="G10" i="61"/>
  <c r="F10" i="61"/>
  <c r="E10" i="61"/>
  <c r="D10" i="61"/>
  <c r="C10" i="61"/>
  <c r="B10" i="61"/>
  <c r="BA9" i="61"/>
  <c r="AZ9" i="61"/>
  <c r="AY9" i="61"/>
  <c r="AX9" i="61"/>
  <c r="AW9" i="61"/>
  <c r="AV9" i="61"/>
  <c r="AU9" i="61"/>
  <c r="AT9" i="61"/>
  <c r="AS9" i="61"/>
  <c r="AR9" i="61"/>
  <c r="AQ9" i="61"/>
  <c r="AP9" i="61"/>
  <c r="AO9" i="61"/>
  <c r="AN9" i="61"/>
  <c r="AM9" i="61"/>
  <c r="AL9" i="61"/>
  <c r="AK9" i="61"/>
  <c r="AJ9" i="61"/>
  <c r="AI9" i="61"/>
  <c r="AH9" i="61"/>
  <c r="AG9" i="61"/>
  <c r="AF9" i="61"/>
  <c r="AE9" i="61"/>
  <c r="AD9" i="61"/>
  <c r="AC9" i="61"/>
  <c r="AB9" i="61"/>
  <c r="AA9" i="61"/>
  <c r="Z9" i="61"/>
  <c r="Y9" i="61"/>
  <c r="X9" i="61"/>
  <c r="W9" i="61"/>
  <c r="V9" i="61"/>
  <c r="U9" i="61"/>
  <c r="T9" i="61"/>
  <c r="S9" i="61"/>
  <c r="R9" i="61"/>
  <c r="Q9" i="61"/>
  <c r="P9" i="61"/>
  <c r="O9" i="61"/>
  <c r="N9" i="61"/>
  <c r="M9" i="61"/>
  <c r="L9" i="61"/>
  <c r="K9" i="61"/>
  <c r="J9" i="61"/>
  <c r="I9" i="61"/>
  <c r="H9" i="61"/>
  <c r="G9" i="61"/>
  <c r="F9" i="61"/>
  <c r="E9" i="61"/>
  <c r="D9" i="61"/>
  <c r="C9" i="61"/>
  <c r="B9" i="61"/>
  <c r="BA8" i="61"/>
  <c r="AZ8" i="61"/>
  <c r="AY8" i="61"/>
  <c r="AX8" i="61"/>
  <c r="AW8" i="61"/>
  <c r="AV8" i="61"/>
  <c r="AU8" i="61"/>
  <c r="AT8" i="61"/>
  <c r="AS8" i="61"/>
  <c r="AR8" i="61"/>
  <c r="AQ8" i="61"/>
  <c r="AP8" i="61"/>
  <c r="AO8" i="61"/>
  <c r="AN8" i="61"/>
  <c r="AM8" i="61"/>
  <c r="AL8" i="61"/>
  <c r="AK8" i="61"/>
  <c r="AJ8" i="61"/>
  <c r="AI8" i="61"/>
  <c r="AH8" i="61"/>
  <c r="AG8" i="61"/>
  <c r="AF8" i="61"/>
  <c r="AE8" i="61"/>
  <c r="AD8" i="61"/>
  <c r="AC8" i="61"/>
  <c r="AB8" i="61"/>
  <c r="AA8" i="61"/>
  <c r="Z8" i="61"/>
  <c r="Y8" i="61"/>
  <c r="X8" i="61"/>
  <c r="W8" i="61"/>
  <c r="V8" i="61"/>
  <c r="U8" i="61"/>
  <c r="T8" i="61"/>
  <c r="S8" i="61"/>
  <c r="R8" i="61"/>
  <c r="Q8" i="61"/>
  <c r="P8" i="61"/>
  <c r="O8" i="61"/>
  <c r="N8" i="61"/>
  <c r="M8" i="61"/>
  <c r="L8" i="61"/>
  <c r="K8" i="61"/>
  <c r="J8" i="61"/>
  <c r="I8" i="61"/>
  <c r="H8" i="61"/>
  <c r="G8" i="61"/>
  <c r="F8" i="61"/>
  <c r="E8" i="61"/>
  <c r="D8" i="61"/>
  <c r="C8" i="61"/>
  <c r="B8" i="61"/>
  <c r="BA7" i="61"/>
  <c r="AZ7" i="61"/>
  <c r="AY7" i="61"/>
  <c r="AX7" i="61"/>
  <c r="AW7" i="61"/>
  <c r="AV7" i="61"/>
  <c r="AU7" i="61"/>
  <c r="AT7" i="61"/>
  <c r="AS7" i="61"/>
  <c r="AR7" i="61"/>
  <c r="AQ7" i="61"/>
  <c r="AP7" i="61"/>
  <c r="AO7" i="61"/>
  <c r="AN7" i="61"/>
  <c r="AM7" i="61"/>
  <c r="AL7" i="61"/>
  <c r="AK7" i="61"/>
  <c r="AJ7" i="61"/>
  <c r="AI7" i="61"/>
  <c r="AH7" i="61"/>
  <c r="AG7" i="61"/>
  <c r="AF7" i="61"/>
  <c r="AE7" i="61"/>
  <c r="AD7" i="61"/>
  <c r="AC7" i="61"/>
  <c r="AB7" i="61"/>
  <c r="AA7" i="61"/>
  <c r="Z7" i="61"/>
  <c r="Y7" i="61"/>
  <c r="X7" i="61"/>
  <c r="W7" i="61"/>
  <c r="V7" i="61"/>
  <c r="U7" i="61"/>
  <c r="T7" i="61"/>
  <c r="S7" i="61"/>
  <c r="R7" i="61"/>
  <c r="Q7" i="61"/>
  <c r="P7" i="61"/>
  <c r="O7" i="61"/>
  <c r="N7" i="61"/>
  <c r="M7" i="61"/>
  <c r="L7" i="61"/>
  <c r="K7" i="61"/>
  <c r="J7" i="61"/>
  <c r="I7" i="61"/>
  <c r="H7" i="61"/>
  <c r="G7" i="61"/>
  <c r="F7" i="61"/>
  <c r="E7" i="61"/>
  <c r="D7" i="61"/>
  <c r="C7" i="61"/>
  <c r="B7" i="61"/>
  <c r="BA6" i="61"/>
  <c r="AZ6" i="61"/>
  <c r="AY6" i="61"/>
  <c r="AX6" i="61"/>
  <c r="AW6" i="61"/>
  <c r="AV6" i="61"/>
  <c r="AU6" i="61"/>
  <c r="AT6" i="61"/>
  <c r="AS6" i="61"/>
  <c r="AR6" i="61"/>
  <c r="AQ6" i="61"/>
  <c r="AP6" i="61"/>
  <c r="AO6" i="61"/>
  <c r="AN6" i="61"/>
  <c r="AM6" i="61"/>
  <c r="AL6" i="61"/>
  <c r="AK6" i="61"/>
  <c r="AJ6" i="61"/>
  <c r="AI6" i="61"/>
  <c r="AH6" i="61"/>
  <c r="AG6" i="61"/>
  <c r="AF6" i="61"/>
  <c r="AE6" i="61"/>
  <c r="AD6" i="61"/>
  <c r="AC6" i="61"/>
  <c r="AB6" i="61"/>
  <c r="AA6" i="61"/>
  <c r="Z6" i="61"/>
  <c r="Y6" i="61"/>
  <c r="X6" i="61"/>
  <c r="W6" i="61"/>
  <c r="V6" i="61"/>
  <c r="U6" i="61"/>
  <c r="T6" i="61"/>
  <c r="S6" i="61"/>
  <c r="R6" i="61"/>
  <c r="Q6" i="61"/>
  <c r="P6" i="61"/>
  <c r="O6" i="61"/>
  <c r="N6" i="61"/>
  <c r="M6" i="61"/>
  <c r="L6" i="61"/>
  <c r="K6" i="61"/>
  <c r="J6" i="61"/>
  <c r="I6" i="61"/>
  <c r="H6" i="61"/>
  <c r="G6" i="61"/>
  <c r="F6" i="61"/>
  <c r="E6" i="61"/>
  <c r="D6" i="61"/>
  <c r="C6" i="61"/>
  <c r="B6" i="61"/>
  <c r="BA5" i="61"/>
  <c r="AZ5" i="61"/>
  <c r="AY5" i="61"/>
  <c r="AX5" i="61"/>
  <c r="AW5" i="61"/>
  <c r="AV5" i="61"/>
  <c r="AU5" i="61"/>
  <c r="AT5" i="61"/>
  <c r="AS5" i="61"/>
  <c r="AR5" i="61"/>
  <c r="AQ5" i="61"/>
  <c r="AP5" i="61"/>
  <c r="AO5" i="61"/>
  <c r="AN5" i="61"/>
  <c r="AM5" i="61"/>
  <c r="AL5" i="61"/>
  <c r="AK5" i="61"/>
  <c r="AJ5" i="61"/>
  <c r="AI5" i="61"/>
  <c r="AH5" i="61"/>
  <c r="AG5" i="61"/>
  <c r="AF5" i="61"/>
  <c r="AE5" i="61"/>
  <c r="AD5" i="61"/>
  <c r="AC5" i="61"/>
  <c r="AB5" i="61"/>
  <c r="AA5" i="61"/>
  <c r="Z5" i="61"/>
  <c r="Y5" i="61"/>
  <c r="X5" i="61"/>
  <c r="W5" i="61"/>
  <c r="V5" i="61"/>
  <c r="U5" i="61"/>
  <c r="T5" i="61"/>
  <c r="S5" i="61"/>
  <c r="R5" i="61"/>
  <c r="Q5" i="61"/>
  <c r="P5" i="61"/>
  <c r="O5" i="61"/>
  <c r="N5" i="61"/>
  <c r="M5" i="61"/>
  <c r="L5" i="61"/>
  <c r="K5" i="61"/>
  <c r="J5" i="61"/>
  <c r="I5" i="61"/>
  <c r="H5" i="61"/>
  <c r="G5" i="61"/>
  <c r="F5" i="61"/>
  <c r="E5" i="61"/>
  <c r="D5" i="61"/>
  <c r="C5" i="61"/>
  <c r="B5" i="61"/>
  <c r="BA3" i="61"/>
  <c r="AZ3" i="61"/>
  <c r="AY3" i="61"/>
  <c r="AX3" i="61"/>
  <c r="AW3" i="61"/>
  <c r="AV3" i="61"/>
  <c r="AU3" i="61"/>
  <c r="AT3" i="61"/>
  <c r="AS3" i="61"/>
  <c r="AR3" i="61"/>
  <c r="AQ3" i="61"/>
  <c r="AP3" i="61"/>
  <c r="AO3" i="61"/>
  <c r="AN3" i="61"/>
  <c r="AM3" i="61"/>
  <c r="AL3" i="61"/>
  <c r="AK3" i="61"/>
  <c r="AJ3" i="61"/>
  <c r="AI3" i="61"/>
  <c r="AH3" i="61"/>
  <c r="AG3" i="61"/>
  <c r="AF3" i="61"/>
  <c r="AE3" i="61"/>
  <c r="AD3" i="61"/>
  <c r="AC3" i="61"/>
  <c r="AB3" i="61"/>
  <c r="AA3" i="61"/>
  <c r="Z3" i="61"/>
  <c r="Y3" i="61"/>
  <c r="X3" i="61"/>
  <c r="W3" i="61"/>
  <c r="V3" i="61"/>
  <c r="U3" i="61"/>
  <c r="T3" i="61"/>
  <c r="S3" i="61"/>
  <c r="R3" i="61"/>
  <c r="Q3" i="61"/>
  <c r="P3" i="61"/>
  <c r="O3" i="61"/>
  <c r="N3" i="61"/>
  <c r="M3" i="61"/>
  <c r="L3" i="61"/>
  <c r="K3" i="61"/>
  <c r="J3" i="61"/>
  <c r="I3" i="61"/>
  <c r="H3" i="61"/>
  <c r="G3" i="61"/>
  <c r="F3" i="61"/>
  <c r="E3" i="61"/>
  <c r="D3" i="61"/>
  <c r="C3" i="61"/>
</calcChain>
</file>

<file path=xl/sharedStrings.xml><?xml version="1.0" encoding="utf-8"?>
<sst xmlns="http://schemas.openxmlformats.org/spreadsheetml/2006/main" count="28095" uniqueCount="378">
  <si>
    <t>Variable</t>
  </si>
  <si>
    <t>Obs</t>
  </si>
  <si>
    <t>Mean</t>
  </si>
  <si>
    <t>Std. Dev.</t>
  </si>
  <si>
    <t>Yes</t>
  </si>
  <si>
    <t>Observations</t>
  </si>
  <si>
    <t>Mean Dependent Variable</t>
  </si>
  <si>
    <t>Table 1: Summary statistics</t>
  </si>
  <si>
    <t>At least 1 person left the household in a given year (yes=1)</t>
  </si>
  <si>
    <t>Number of members who left household 1998-2007</t>
  </si>
  <si>
    <t>Share of household members who left household 1998-2007</t>
  </si>
  <si>
    <t>At least 1 adult left the household in a given year (yes=1)</t>
  </si>
  <si>
    <t>Share of adults  who left household 1998-2007</t>
  </si>
  <si>
    <t>At least 1 child left the household in a given year (yes=1)</t>
  </si>
  <si>
    <t>Share of childs  who left household 1998-2007</t>
  </si>
  <si>
    <t>At least 1 male left the household in a given year (yes=1)</t>
  </si>
  <si>
    <t>Share of males  who left household 1998-2007</t>
  </si>
  <si>
    <t>At least female male left the household in a given year (yes=1)</t>
  </si>
  <si>
    <t>Share of females  who left household 1998-2007</t>
  </si>
  <si>
    <t xml:space="preserve">Violence and Shocks </t>
  </si>
  <si>
    <t>Migration Variables</t>
  </si>
  <si>
    <t>Dummy presence of violence during 1998-2007 (yes=1)</t>
  </si>
  <si>
    <t>Average of dead and wounded per year (by 100 people) 1998-2007</t>
  </si>
  <si>
    <t>Loss of land (yes=1) for a household in 1998-07</t>
  </si>
  <si>
    <t>Theft of crops (yes=1) for a household in 1998-07</t>
  </si>
  <si>
    <t>Theft of money (yes=1) for a household in 1998-07</t>
  </si>
  <si>
    <t>Theft or destruction of goods (yes=1) for a household in 1998-07</t>
  </si>
  <si>
    <t>Destruction of house (yes=1) for a household in 1998-07</t>
  </si>
  <si>
    <t>Loss of land (yes=1) for a household in a given year</t>
  </si>
  <si>
    <t>Number of years that household had a theft of crops for a household</t>
  </si>
  <si>
    <t>Number of years that household had a theft of money</t>
  </si>
  <si>
    <t>Number of years that household had a theft or destruction of goods</t>
  </si>
  <si>
    <t>Number of years that household had a loss of land</t>
  </si>
  <si>
    <t>Index of Asset Related Losses (dummy) (money-goods and/or house) - PCA</t>
  </si>
  <si>
    <t>Index of household victimization (dummy) (all shocks - sum) - PCA</t>
  </si>
  <si>
    <t>Household Level Information</t>
  </si>
  <si>
    <t>Number of adults who left household 1998-2007</t>
  </si>
  <si>
    <t>Number of childs who left household 1998-2007</t>
  </si>
  <si>
    <t>Number of males who left household 1998-2007</t>
  </si>
  <si>
    <t>Number of female who left household 1998-2007</t>
  </si>
  <si>
    <t>Household Baseline Characteristics 1998</t>
  </si>
  <si>
    <t>Village Characteristics</t>
  </si>
  <si>
    <t>Number of years with presence of violence during 1998-2007</t>
  </si>
  <si>
    <t>Index of Asset Related Losses (sum) (money-goods and/or house) - PCA</t>
  </si>
  <si>
    <t>Index of household victimization (sum) (all shocks - sum) - PCA</t>
  </si>
  <si>
    <t>Total expenditures per adult equivalent 1998 ( constant BF 2010)</t>
  </si>
  <si>
    <t>Total expenditures per adult equivalent 2007 ( constant BF 2010)</t>
  </si>
  <si>
    <t>Poverty status in 1998 (poor=1)</t>
  </si>
  <si>
    <t>Poverty status in 2007 (poor=1)</t>
  </si>
  <si>
    <t>Household head age (1998)</t>
  </si>
  <si>
    <t>Household head knows how to read and write (1998)</t>
  </si>
  <si>
    <t>Tropical Livestock Units</t>
  </si>
  <si>
    <t>Altitude (mts over sea level)</t>
  </si>
  <si>
    <t>Average Rainfall 1998-2007</t>
  </si>
  <si>
    <t>Average Temperature 1998-2007</t>
  </si>
  <si>
    <t>Household head sex (1998) (female=1)</t>
  </si>
  <si>
    <t>Household Head Controls 1998</t>
  </si>
  <si>
    <t>Household Controls 1998</t>
  </si>
  <si>
    <t>Village Controls</t>
  </si>
  <si>
    <t>Province Fixed Effect</t>
  </si>
  <si>
    <t>Dependent Variable: Growth rate of  the total expenditures per adult equivalent 1998  - 2007 ( constant BF 2010)</t>
  </si>
  <si>
    <t>Table 2. Diff-in-Diff in the  Growth rate of  the total expenditures per adult equivalent 1998  - 2007 ( constant BF 2010), household-level information (all migration)</t>
  </si>
  <si>
    <t>Table 3. Diff-in-Diff in the  Growth rate of  the total expenditures per adult equivalent 1998  - 2007 ( constant BF 2010), household-level information (only adults 18 years older)</t>
  </si>
  <si>
    <t>Table 4. Diff-in-Diff in the  Growth rate of  the total expenditures per adult equivalent 1998  - 2007 ( constant BF 2010), household-level information (only childs 18 years younger)</t>
  </si>
  <si>
    <t>Table 5. Diff-in-Diff in the  Growth rate of  the total expenditures per adult equivalent 1998  - 2007 ( constant BF 2010), household-level information (only male members)</t>
  </si>
  <si>
    <t>Table 5. Diff-in-Diff in the  Growth rate of  the total expenditures per adult equivalent 1998  - 2007 ( constant BF 2010), household-level information (only female members)</t>
  </si>
  <si>
    <t>Table 7.  Probit model analysis of scape out of poverty between 1998  - 2007, household-level information (all migration)</t>
  </si>
  <si>
    <t>Table 8.  Probit model analysis of scape out of poverty between 1998  - 2007, household-level information (only adult 18 years old)</t>
  </si>
  <si>
    <t>Table 9.  Probit model analysis of scape out of poverty between 1998  - 2007, household-level information (only child 18 years younger)</t>
  </si>
  <si>
    <t>Table 10.  Probit model analysis of scape out of poverty between 1998  - 2007, household-level information (only female)</t>
  </si>
  <si>
    <t>Table 11.  Probit model analysis of scape out of poverty between 1998  - 2007, household-level information (only male)</t>
  </si>
  <si>
    <t>Table 12. Probit model analysis of falling into poverty between 1998  - 2007, household-level information (all migration)</t>
  </si>
  <si>
    <t>Table 13. Probit model analysis of falling into poverty between 1998  - 2007, household-level information (only adult 18 older)</t>
  </si>
  <si>
    <t>Table 14. Probit model analysis of falling into poverty between 1998  - 2007, household-level information (only child 18 younger)</t>
  </si>
  <si>
    <t>Table 15. Probit model analysis of falling into poverty between 1998  - 2007, household-level information (only female)</t>
  </si>
  <si>
    <t>Table 16. Probit model analysis of falling into poverty between 1998  - 2007, household-level information (only male)</t>
  </si>
  <si>
    <t>Dependent Variable: Scape out of poverty 
(poor in 1998 and non-poor 2007=1)</t>
  </si>
  <si>
    <t>Dependent Variable: Falling into poverty
(non-poor in 1998 and poor 2007=1)</t>
  </si>
  <si>
    <t>-0.129***</t>
  </si>
  <si>
    <t>-0.109***</t>
  </si>
  <si>
    <t>-0.116***</t>
  </si>
  <si>
    <t/>
  </si>
  <si>
    <t>[0.040]</t>
  </si>
  <si>
    <t>[0.041]</t>
  </si>
  <si>
    <t>[0.042]</t>
  </si>
  <si>
    <t>-0.087**</t>
  </si>
  <si>
    <t>[0.036]</t>
  </si>
  <si>
    <t>Interaction</t>
  </si>
  <si>
    <t>0.047</t>
  </si>
  <si>
    <t>[0.092]</t>
  </si>
  <si>
    <t>-0.023</t>
  </si>
  <si>
    <t>[0.024]</t>
  </si>
  <si>
    <t>-0.025</t>
  </si>
  <si>
    <t>[0.047]</t>
  </si>
  <si>
    <t>-0.112*</t>
  </si>
  <si>
    <t>[0.066]</t>
  </si>
  <si>
    <t>0.013</t>
  </si>
  <si>
    <t>[0.125]</t>
  </si>
  <si>
    <t>-0.009</t>
  </si>
  <si>
    <t>-0.004</t>
  </si>
  <si>
    <t>-0.006</t>
  </si>
  <si>
    <t>[0.012]</t>
  </si>
  <si>
    <t>[0.011]</t>
  </si>
  <si>
    <t>-0.107***</t>
  </si>
  <si>
    <t>0.038***</t>
  </si>
  <si>
    <t>-0.042</t>
  </si>
  <si>
    <t>[0.027]</t>
  </si>
  <si>
    <t>[0.008]</t>
  </si>
  <si>
    <t>-0.169***</t>
  </si>
  <si>
    <t>[0.063]</t>
  </si>
  <si>
    <t>0.060***</t>
  </si>
  <si>
    <t>[0.023]</t>
  </si>
  <si>
    <t>-3.687**</t>
  </si>
  <si>
    <t>-3.386**</t>
  </si>
  <si>
    <t>-3.693**</t>
  </si>
  <si>
    <t>[1.612]</t>
  </si>
  <si>
    <t>[1.638]</t>
  </si>
  <si>
    <t>[1.562]</t>
  </si>
  <si>
    <t>-0.069*</t>
  </si>
  <si>
    <t>-1.443</t>
  </si>
  <si>
    <t>[2.938]</t>
  </si>
  <si>
    <t>-0.024</t>
  </si>
  <si>
    <t>[0.022]</t>
  </si>
  <si>
    <t>-1.539</t>
  </si>
  <si>
    <t>[1.952]</t>
  </si>
  <si>
    <t>-0.102*</t>
  </si>
  <si>
    <t>[0.061]</t>
  </si>
  <si>
    <t>-1.109</t>
  </si>
  <si>
    <t>[4.259]</t>
  </si>
  <si>
    <t>-0.071</t>
  </si>
  <si>
    <t>-0.057</t>
  </si>
  <si>
    <t>-0.068</t>
  </si>
  <si>
    <t>[0.058]</t>
  </si>
  <si>
    <t>[0.056]</t>
  </si>
  <si>
    <t>-0.094***</t>
  </si>
  <si>
    <t>0.153</t>
  </si>
  <si>
    <t>[0.099]</t>
  </si>
  <si>
    <t>-0.037</t>
  </si>
  <si>
    <t>0.066</t>
  </si>
  <si>
    <t>[0.073]</t>
  </si>
  <si>
    <t>-0.165***</t>
  </si>
  <si>
    <t>[0.064]</t>
  </si>
  <si>
    <t>0.259*</t>
  </si>
  <si>
    <t>[0.155]</t>
  </si>
  <si>
    <t>0.045</t>
  </si>
  <si>
    <t>0.066*</t>
  </si>
  <si>
    <t>[0.039]</t>
  </si>
  <si>
    <t>-0.029</t>
  </si>
  <si>
    <t>-0.108</t>
  </si>
  <si>
    <t>[0.081]</t>
  </si>
  <si>
    <t>-0.026</t>
  </si>
  <si>
    <t>[0.028]</t>
  </si>
  <si>
    <t>-0.030</t>
  </si>
  <si>
    <t>[0.079]</t>
  </si>
  <si>
    <t>-0.212</t>
  </si>
  <si>
    <t>[0.133]</t>
  </si>
  <si>
    <t>0.018</t>
  </si>
  <si>
    <t>0.020</t>
  </si>
  <si>
    <t>[0.049]</t>
  </si>
  <si>
    <t>[0.046]</t>
  </si>
  <si>
    <t>-0.063</t>
  </si>
  <si>
    <t>-0.050</t>
  </si>
  <si>
    <t>[0.095]</t>
  </si>
  <si>
    <t>-0.012</t>
  </si>
  <si>
    <t>-0.122**</t>
  </si>
  <si>
    <t>[0.053]</t>
  </si>
  <si>
    <t>-0.087</t>
  </si>
  <si>
    <t>-0.130</t>
  </si>
  <si>
    <t>[0.150]</t>
  </si>
  <si>
    <t>-0.056</t>
  </si>
  <si>
    <t>-0.036</t>
  </si>
  <si>
    <t>[0.050]</t>
  </si>
  <si>
    <t>-0.087*</t>
  </si>
  <si>
    <t>[0.045]</t>
  </si>
  <si>
    <t>0.050</t>
  </si>
  <si>
    <t>[0.093]</t>
  </si>
  <si>
    <t>[0.025]</t>
  </si>
  <si>
    <t>-0.028</t>
  </si>
  <si>
    <t>-0.111</t>
  </si>
  <si>
    <t>[0.075]</t>
  </si>
  <si>
    <t>-0.008</t>
  </si>
  <si>
    <t>[0.135]</t>
  </si>
  <si>
    <t>0.028</t>
  </si>
  <si>
    <t>0.058</t>
  </si>
  <si>
    <t>0.027</t>
  </si>
  <si>
    <t>[0.059]</t>
  </si>
  <si>
    <t>[0.057]</t>
  </si>
  <si>
    <t>[0.060]</t>
  </si>
  <si>
    <t>-0.074**</t>
  </si>
  <si>
    <t>-0.016</t>
  </si>
  <si>
    <t>[0.100]</t>
  </si>
  <si>
    <t>-0.091*</t>
  </si>
  <si>
    <t>[0.051]</t>
  </si>
  <si>
    <t>-0.126**</t>
  </si>
  <si>
    <t>0.015</t>
  </si>
  <si>
    <t>[0.142]</t>
  </si>
  <si>
    <t>-0.005</t>
  </si>
  <si>
    <t>0.005</t>
  </si>
  <si>
    <t>-0.003</t>
  </si>
  <si>
    <t>[0.016]</t>
  </si>
  <si>
    <t>[0.015]</t>
  </si>
  <si>
    <t>[0.035]</t>
  </si>
  <si>
    <t>0.000</t>
  </si>
  <si>
    <t>-0.033*</t>
  </si>
  <si>
    <t>[0.019]</t>
  </si>
  <si>
    <t>-0.030**</t>
  </si>
  <si>
    <t>-0.010</t>
  </si>
  <si>
    <t>0.004</t>
  </si>
  <si>
    <t>0.010</t>
  </si>
  <si>
    <t>[0.014]</t>
  </si>
  <si>
    <t>-0.011</t>
  </si>
  <si>
    <t>[0.021]</t>
  </si>
  <si>
    <t>-0.033**</t>
  </si>
  <si>
    <t>-0.110*</t>
  </si>
  <si>
    <t>-0.020</t>
  </si>
  <si>
    <t>-0.097***</t>
  </si>
  <si>
    <t>0.111**</t>
  </si>
  <si>
    <t>-0.168***</t>
  </si>
  <si>
    <t>0.147**</t>
  </si>
  <si>
    <t>0.046**</t>
  </si>
  <si>
    <t>0.035*</t>
  </si>
  <si>
    <t>0.040*</t>
  </si>
  <si>
    <t>[0.020]</t>
  </si>
  <si>
    <t>-0.033</t>
  </si>
  <si>
    <t>0.001</t>
  </si>
  <si>
    <t>-0.117</t>
  </si>
  <si>
    <t>-0.013</t>
  </si>
  <si>
    <t>0.007</t>
  </si>
  <si>
    <t>[0.034]</t>
  </si>
  <si>
    <t>[0.030]</t>
  </si>
  <si>
    <t>[0.033]</t>
  </si>
  <si>
    <t>-0.082**</t>
  </si>
  <si>
    <t>0.006</t>
  </si>
  <si>
    <t>-0.047</t>
  </si>
  <si>
    <t>-0.144**</t>
  </si>
  <si>
    <t>[0.065]</t>
  </si>
  <si>
    <t>0.035</t>
  </si>
  <si>
    <t>-0.032</t>
  </si>
  <si>
    <t>[0.037]</t>
  </si>
  <si>
    <t>-0.093**</t>
  </si>
  <si>
    <t>[0.043]</t>
  </si>
  <si>
    <t>0.043</t>
  </si>
  <si>
    <t>[0.052]</t>
  </si>
  <si>
    <t>[0.026]</t>
  </si>
  <si>
    <t>[0.031]</t>
  </si>
  <si>
    <t>-0.156**</t>
  </si>
  <si>
    <t>[0.069]</t>
  </si>
  <si>
    <t>0.071</t>
  </si>
  <si>
    <t>-0.001</t>
  </si>
  <si>
    <t>[0.044]</t>
  </si>
  <si>
    <t>-0.092**</t>
  </si>
  <si>
    <t>0.068</t>
  </si>
  <si>
    <t>-0.014</t>
  </si>
  <si>
    <t>-0.172***</t>
  </si>
  <si>
    <t>0.099</t>
  </si>
  <si>
    <t>[0.062]</t>
  </si>
  <si>
    <t>[0.018]</t>
  </si>
  <si>
    <t>-0.081**</t>
  </si>
  <si>
    <t>0.021</t>
  </si>
  <si>
    <t>[0.017]</t>
  </si>
  <si>
    <t>-0.142**</t>
  </si>
  <si>
    <t>0.034</t>
  </si>
  <si>
    <t>0.002</t>
  </si>
  <si>
    <t>0.008</t>
  </si>
  <si>
    <t>0.019</t>
  </si>
  <si>
    <t>N</t>
  </si>
  <si>
    <t>598</t>
  </si>
  <si>
    <t>-0.102**</t>
  </si>
  <si>
    <t>-0.097**</t>
  </si>
  <si>
    <t>-0.121</t>
  </si>
  <si>
    <t>[0.107]</t>
  </si>
  <si>
    <t>[0.068]</t>
  </si>
  <si>
    <t>-0.206</t>
  </si>
  <si>
    <t>[0.148]</t>
  </si>
  <si>
    <t>0.003</t>
  </si>
  <si>
    <t>-0.061</t>
  </si>
  <si>
    <t>-0.038</t>
  </si>
  <si>
    <t>-0.088</t>
  </si>
  <si>
    <t>-3.056*</t>
  </si>
  <si>
    <t>-2.907*</t>
  </si>
  <si>
    <t>-2.890*</t>
  </si>
  <si>
    <t>[1.709]</t>
  </si>
  <si>
    <t>[1.624]</t>
  </si>
  <si>
    <t>[1.590]</t>
  </si>
  <si>
    <t>-5.639</t>
  </si>
  <si>
    <t>[5.254]</t>
  </si>
  <si>
    <t>-0.022</t>
  </si>
  <si>
    <t>-6.591</t>
  </si>
  <si>
    <t>[4.832]</t>
  </si>
  <si>
    <t>-14.980</t>
  </si>
  <si>
    <t>[11.572]</t>
  </si>
  <si>
    <t>[0.048]</t>
  </si>
  <si>
    <t>-0.034</t>
  </si>
  <si>
    <t>-0.067</t>
  </si>
  <si>
    <t>-0.108*</t>
  </si>
  <si>
    <t>[0.198]</t>
  </si>
  <si>
    <t>0.053</t>
  </si>
  <si>
    <t>-0.125</t>
  </si>
  <si>
    <t>[0.094]</t>
  </si>
  <si>
    <t>-0.061**</t>
  </si>
  <si>
    <t>[0.029]</t>
  </si>
  <si>
    <t>0.038</t>
  </si>
  <si>
    <t>[0.077]</t>
  </si>
  <si>
    <t>-0.157</t>
  </si>
  <si>
    <t>[0.131]</t>
  </si>
  <si>
    <t>0.024</t>
  </si>
  <si>
    <t>0.025</t>
  </si>
  <si>
    <t>[0.117]</t>
  </si>
  <si>
    <t>-0.091</t>
  </si>
  <si>
    <t>-0.082</t>
  </si>
  <si>
    <t>-0.100</t>
  </si>
  <si>
    <t>[0.146]</t>
  </si>
  <si>
    <t>-0.040</t>
  </si>
  <si>
    <t>-0.035</t>
  </si>
  <si>
    <t>[0.055]</t>
  </si>
  <si>
    <t>-0.048</t>
  </si>
  <si>
    <t>[0.101]</t>
  </si>
  <si>
    <t>-0.031</t>
  </si>
  <si>
    <t>-0.073</t>
  </si>
  <si>
    <t>-0.131</t>
  </si>
  <si>
    <t>[0.127]</t>
  </si>
  <si>
    <t>0.041</t>
  </si>
  <si>
    <t>0.048</t>
  </si>
  <si>
    <t>[0.141]</t>
  </si>
  <si>
    <t>-0.114</t>
  </si>
  <si>
    <t>[0.072]</t>
  </si>
  <si>
    <t>-0.094</t>
  </si>
  <si>
    <t>-0.112</t>
  </si>
  <si>
    <t>[0.176]</t>
  </si>
  <si>
    <t>-0.000</t>
  </si>
  <si>
    <t>-0.043</t>
  </si>
  <si>
    <t>[0.032]</t>
  </si>
  <si>
    <t>-0.034*</t>
  </si>
  <si>
    <t>[0.013]</t>
  </si>
  <si>
    <t>-0.039</t>
  </si>
  <si>
    <t>-0.053</t>
  </si>
  <si>
    <t>-0.097</t>
  </si>
  <si>
    <t>-0.060</t>
  </si>
  <si>
    <t>0.026</t>
  </si>
  <si>
    <t>0.023</t>
  </si>
  <si>
    <t>-0.052</t>
  </si>
  <si>
    <t>-0.093</t>
  </si>
  <si>
    <t>-0.083</t>
  </si>
  <si>
    <t>[0.104]</t>
  </si>
  <si>
    <t>0.045**</t>
  </si>
  <si>
    <t>0.034*</t>
  </si>
  <si>
    <t>0.042**</t>
  </si>
  <si>
    <t>-0.076</t>
  </si>
  <si>
    <t>-0.050*</t>
  </si>
  <si>
    <t>-0.046</t>
  </si>
  <si>
    <t>0.030</t>
  </si>
  <si>
    <t>-0.158*</t>
  </si>
  <si>
    <t>[0.086]</t>
  </si>
  <si>
    <t>-0.094*</t>
  </si>
  <si>
    <t>-0.065</t>
  </si>
  <si>
    <t>-0.127</t>
  </si>
  <si>
    <t>-0.064*</t>
  </si>
  <si>
    <t>-0.167*</t>
  </si>
  <si>
    <t>0.039</t>
  </si>
  <si>
    <t>0.046*</t>
  </si>
  <si>
    <t>0.037</t>
  </si>
  <si>
    <t>-0.122*</t>
  </si>
  <si>
    <t>[0.098]</t>
  </si>
  <si>
    <t>0.011</t>
  </si>
  <si>
    <t>0.009</t>
  </si>
  <si>
    <t>-0.039*</t>
  </si>
  <si>
    <t>-0.047**</t>
  </si>
  <si>
    <t>-0.101</t>
  </si>
  <si>
    <t>-0.041</t>
  </si>
  <si>
    <t>0.014</t>
  </si>
  <si>
    <t>[0.009]</t>
  </si>
  <si>
    <t>[0.038]</t>
  </si>
  <si>
    <t>-0.043**</t>
  </si>
  <si>
    <r>
      <t xml:space="preserve">Notes - </t>
    </r>
    <r>
      <rPr>
        <sz val="10"/>
        <rFont val="Times New Roman"/>
        <family val="1"/>
      </rPr>
      <t>This table presents the main descriptive statistics of our main variables. Violence in a given year (yes=1)  takes the value one if the number of casualties in a given year is positive, 0 otherwise. Number of causalties in a given year measures the number of individuals killed or wounded in a given year (divided by 100).  Index of household Losses (all) - PCA -  referes to the first component from a Principal Component Analysis for the five different type of losses at household level (i.e. money, crops, destruction of goods, destrution of house and loss of land). Index of Agricultural Related Losses - PCA -  refers to the first component from a Principal Component Analysis for the Loss of land (yes=1) and Theft of crops (yes=1) for a household in a given year. Index of Asset Related Losses refers - PCA -  refers to the first component from a Principal Component Analysis for Theft of money (yes=1), Theft or destruction of goods (yes=1), and Destruction of house (yes=1)  for a household in a given year. Data Source: 2007 Burundi Priority Panel Survey.</t>
    </r>
  </si>
  <si>
    <r>
      <t xml:space="preserve">Notes - </t>
    </r>
    <r>
      <rPr>
        <sz val="12"/>
        <color theme="1"/>
        <rFont val="Calibri"/>
        <family val="2"/>
        <scheme val="minor"/>
      </rPr>
      <t>This table presents the diff-in-diff regression for the Growth rate of  the total expenditures per adult equivalent 1998  - 2007 ( constant BF 2010) . Robust standard error, clustered at Village level. * p&lt;0.10  ** p&lt;0.05 *** p&lt;0.01. The dependent variable: Growth rate of  the total expenditures per adult equivalent 1998  - 2007 ( constant BF 2010). Household and household Head Controls 1998 includes: Household head sex (1998) (female=1), Household head age (1998), Household head knows how to read and write (1998), Tropical Livestock Units. Village Controls:Altitude (mts over sea level), Average Rainfall 1998-2007 and Average Temperature 1998-2007. Indexes  of Asset Related Losses refers - PCA -  refers to the first component from a Principal Component Analysis for Theft of money (yes=1), Theft or destruction of goods (yes=1), and Destruction of house (yes=1)  for a household in a given year. Data Source: 2007 Burundi Priority Panel Survey.</t>
    </r>
  </si>
  <si>
    <t>Notes - This table presents the diff-in-diff regression for the Growth rate of  the total expenditures per adult equivalent 1998  - 2007 ( constant BF 2010) . Robust standard error, clustered at Village level. * p&lt;0.10  ** p&lt;0.05 *** p&lt;0.01. The dependent variable: Growth rate of  the total expenditures per adult equivalent 1998  - 2007 ( constant BF 2010). Household and household Head Controls 1998 includes: Household head sex (1998) (female=1), Household head age (1998), Household head knows how to read and write (1998), Tropical Livestock Units. Village Controls:Altitude (mts over sea level), Average Rainfall 1998-2007 and Average Temperature 1998-2007. Indexes  of Asset Related Losses refers - PCA -  refers to the first component from a Principal Component Analysis for Theft of money (yes=1), Theft or destruction of goods (yes=1), and Destruction of house (yes=1)  for a household in a given year. Data Source: 2007 Burundi Priority Panel Survey.</t>
  </si>
  <si>
    <t>Notes - This table presents the probit analysis of scape out of poverty between 1998 and 2007. Marginal effects reported. Robust standard error, clustered at Village level. * p&lt;0.10  ** p&lt;0.05 *** p&lt;0.01. The dependent variable, Scape out of poverty (poor in 1998 and non-poor 2007=1), takes 1 when a poor household in 1998 became non-poor in 2007 (i.e. scape out of poverty). Household and household Head Controls 1998 includes: Household head sex (1998) (female=1), Household head age (1998), Household head knows how to read and write (1998), Tropical Livestock Units. Village Controls:Altitude (mts over sea level), Average Rainfall 1998-2007 and Average Temperature 1998-2007. Indexes  of Asset Related Losses refers - PCA -  refers to the first component from a Principal Component Analysis for Theft of money (yes=1), Theft or destruction of goods (yes=1), and Destruction of house (yes=1)  for a household in a given year. Data Source: 2007 Burundi Priority Panel Survey.</t>
  </si>
  <si>
    <t>Notes - This table presents the probit analysis of falling into poverty between 1998 and 2007. Marginal effects reported. Robust standard error, clustered at Village level. * p&lt;0.10  ** p&lt;0.05 *** p&lt;0.01. The dependent variable, Scape out of poverty (poor in 1998 and non-poor 2007=1), takes 1 when a poor household in 1998 became non-poor in 2007 (i.e. scape out of poverty). Household and household Head Controls 1998 includes: Household head sex (1998) (female=1), Household head age (1998), Household head knows how to read and write (1998), Tropical Livestock Units. Village Controls:Altitude (mts over sea level), Average Rainfall 1998-2007 and Average Temperature 1998-2007. Indexes  of Asset Related Losses refers - PCA -  refers to the first component from a Principal Component Analysis for Theft of money (yes=1), Theft or destruction of goods (yes=1), and Destruction of house (yes=1)  for a household in a given year. Data Source: 2007 Burundi Priority Panel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</si>
</sst>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x14ac:knownFonts="1">
    <font>
      <sz val="12"/>
      <color theme="1"/>
      <name val="Calibri"/>
      <family val="2"/>
      <scheme val="minor"/>
    </font>
    <font>
      <sz val="11"/>
      <name val="Times New Roman"/>
      <family val="1"/>
    </font>
    <font>
      <sz val="10"/>
      <name val="Times New Roman"/>
      <family val="1"/>
    </font>
    <font>
      <sz val="12"/>
      <name val="Times New Roman"/>
      <family val="1"/>
    </font>
    <font>
      <sz val="12"/>
      <color theme="1"/>
      <name val="Times New Roman"/>
      <family val="1"/>
    </font>
    <font>
      <u/>
      <sz val="12"/>
      <color theme="10"/>
      <name val="Calibri"/>
      <family val="2"/>
      <scheme val="minor"/>
    </font>
    <font>
      <u/>
      <sz val="12"/>
      <color theme="11"/>
      <name val="Calibri"/>
      <family val="2"/>
      <scheme val="minor"/>
    </font>
    <font>
      <b/>
      <sz val="10"/>
      <name val="Times New Roman"/>
      <family val="1"/>
    </font>
    <font>
      <i/>
      <u/>
      <sz val="11"/>
      <name val="Times New Roman"/>
      <family val="1"/>
    </font>
    <font>
      <i/>
      <sz val="12"/>
      <name val="Times New Roman"/>
      <family val="1"/>
    </font>
    <font>
      <sz val="12"/>
      <color theme="1"/>
      <name val="Times New Roman"/>
      <family val="1"/>
    </font>
    <font>
      <b/>
      <sz val="12"/>
      <color theme="1"/>
      <name val="Times New Roman"/>
      <family val="1"/>
    </font>
    <font>
      <b/>
      <i/>
      <u/>
      <sz val="11"/>
      <name val="Times New Roman"/>
      <family val="1"/>
    </font>
    <font>
      <b/>
      <sz val="12"/>
      <color theme="1"/>
      <name val="Calibri"/>
      <family val="2"/>
      <scheme val="minor"/>
    </font>
  </fonts>
  <fills count="2">
    <fill>
      <patternFill patternType="none"/>
    </fill>
    <fill>
      <patternFill patternType="gray125"/>
    </fill>
  </fills>
  <borders count="7">
    <border>
      <left/>
      <right/>
      <top/>
      <bottom/>
      <diagonal/>
    </border>
    <border>
      <left/>
      <right/>
      <top style="thin">
        <color auto="1"/>
      </top>
      <bottom style="double">
        <color auto="1"/>
      </bottom>
      <diagonal/>
    </border>
    <border>
      <left/>
      <right/>
      <top style="dotted">
        <color auto="1"/>
      </top>
      <bottom/>
      <diagonal/>
    </border>
    <border>
      <left/>
      <right/>
      <top style="thin">
        <color auto="1"/>
      </top>
      <bottom/>
      <diagonal/>
    </border>
    <border>
      <left/>
      <right/>
      <top/>
      <bottom style="double">
        <color auto="1"/>
      </bottom>
      <diagonal/>
    </border>
    <border>
      <left/>
      <right/>
      <top/>
      <bottom style="thin">
        <color auto="1"/>
      </bottom>
      <diagonal/>
    </border>
    <border>
      <left/>
      <right/>
      <top style="medium">
        <color auto="1"/>
      </top>
      <bottom/>
      <diagonal/>
    </border>
  </borders>
  <cellStyleXfs count="56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2">
    <xf numFmtId="0" fontId="0" fillId="0" borderId="0" xfId="0"/>
    <xf numFmtId="0" fontId="1" fillId="0" borderId="0" xfId="0" applyFont="1" applyBorder="1" applyAlignment="1">
      <alignment horizontal="center" vertical="center"/>
    </xf>
    <xf numFmtId="164" fontId="1" fillId="0" borderId="0" xfId="0" applyNumberFormat="1" applyFont="1" applyBorder="1" applyAlignment="1">
      <alignment horizontal="center" vertical="center"/>
    </xf>
    <xf numFmtId="49" fontId="3" fillId="0" borderId="1" xfId="0" applyNumberFormat="1" applyFont="1" applyBorder="1" applyAlignment="1">
      <alignment horizontal="center" vertical="center"/>
    </xf>
    <xf numFmtId="0" fontId="1" fillId="0" borderId="0" xfId="0" applyFont="1" applyBorder="1" applyAlignment="1">
      <alignment horizontal="left"/>
    </xf>
    <xf numFmtId="0" fontId="8" fillId="0" borderId="2" xfId="0" applyFont="1" applyBorder="1" applyAlignment="1">
      <alignment vertical="center"/>
    </xf>
    <xf numFmtId="0" fontId="9" fillId="0" borderId="0" xfId="0" applyNumberFormat="1" applyFont="1" applyBorder="1"/>
    <xf numFmtId="0" fontId="3" fillId="0" borderId="1" xfId="0" applyFont="1" applyBorder="1" applyAlignment="1">
      <alignment horizontal="center" vertical="center" wrapText="1"/>
    </xf>
    <xf numFmtId="0" fontId="8" fillId="0" borderId="0" xfId="0" applyFont="1" applyBorder="1" applyAlignment="1">
      <alignment vertical="center"/>
    </xf>
    <xf numFmtId="0" fontId="10" fillId="0" borderId="3" xfId="0" applyFont="1" applyBorder="1" applyAlignment="1">
      <alignment horizontal="center"/>
    </xf>
    <xf numFmtId="0" fontId="1" fillId="0" borderId="4" xfId="0" applyFont="1" applyBorder="1" applyAlignment="1">
      <alignment horizontal="center"/>
    </xf>
    <xf numFmtId="0" fontId="1" fillId="0" borderId="4" xfId="0" applyFont="1" applyBorder="1" applyAlignment="1">
      <alignment horizontal="center" vertical="center"/>
    </xf>
    <xf numFmtId="0" fontId="3" fillId="0" borderId="3" xfId="0" applyFont="1" applyBorder="1" applyAlignment="1">
      <alignment horizontal="center" vertical="center" wrapText="1"/>
    </xf>
    <xf numFmtId="49" fontId="3" fillId="0" borderId="3" xfId="0" applyNumberFormat="1" applyFont="1" applyBorder="1" applyAlignment="1">
      <alignment horizontal="center" vertical="center"/>
    </xf>
    <xf numFmtId="0" fontId="0" fillId="0" borderId="0" xfId="0" applyBorder="1"/>
    <xf numFmtId="0" fontId="0" fillId="0" borderId="3" xfId="0" applyBorder="1"/>
    <xf numFmtId="0" fontId="1" fillId="0" borderId="0" xfId="0" applyFont="1" applyFill="1" applyBorder="1" applyAlignment="1">
      <alignment horizontal="center" vertical="center"/>
    </xf>
    <xf numFmtId="164" fontId="1" fillId="0" borderId="0" xfId="0" applyNumberFormat="1" applyFont="1" applyFill="1" applyBorder="1" applyAlignment="1">
      <alignment horizontal="center" vertical="center"/>
    </xf>
    <xf numFmtId="0" fontId="12" fillId="0" borderId="2" xfId="0" applyFont="1" applyBorder="1" applyAlignment="1">
      <alignment vertical="center"/>
    </xf>
    <xf numFmtId="0" fontId="3" fillId="0" borderId="3" xfId="0" applyFont="1" applyBorder="1" applyAlignment="1">
      <alignment horizontal="center" vertical="center" wrapText="1"/>
    </xf>
    <xf numFmtId="0" fontId="9" fillId="0" borderId="5" xfId="0" applyNumberFormat="1" applyFont="1" applyFill="1" applyBorder="1"/>
    <xf numFmtId="0" fontId="0" fillId="0" borderId="3"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7" fillId="0" borderId="6" xfId="0" applyFont="1" applyBorder="1" applyAlignment="1">
      <alignment horizontal="left" vertical="top" wrapText="1"/>
    </xf>
    <xf numFmtId="0" fontId="11" fillId="0" borderId="3" xfId="0" applyFont="1" applyBorder="1" applyAlignment="1">
      <alignment horizontal="center" vertical="center"/>
    </xf>
    <xf numFmtId="0" fontId="4" fillId="0" borderId="5" xfId="0" applyFont="1" applyBorder="1" applyAlignment="1">
      <alignment horizontal="center"/>
    </xf>
    <xf numFmtId="0" fontId="0" fillId="0" borderId="5" xfId="0" applyBorder="1" applyAlignment="1">
      <alignment horizontal="center"/>
    </xf>
    <xf numFmtId="0" fontId="0" fillId="0" borderId="0" xfId="0" applyAlignment="1"/>
    <xf numFmtId="0" fontId="0" fillId="0" borderId="3" xfId="0" applyBorder="1" applyAlignment="1">
      <alignment horizontal="left"/>
    </xf>
    <xf numFmtId="0" fontId="13" fillId="0" borderId="3" xfId="0" applyFont="1" applyBorder="1" applyAlignment="1">
      <alignment horizontal="left"/>
    </xf>
    <xf numFmtId="0" fontId="0" fillId="0" borderId="3" xfId="0" applyBorder="1" applyAlignment="1">
      <alignment horizontal="left" wrapText="1"/>
    </xf>
  </cellXfs>
  <cellStyles count="5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E51"/>
  <sheetViews>
    <sheetView showGridLines="0" topLeftCell="A12" workbookViewId="0">
      <selection activeCell="B48" sqref="B48:B50"/>
    </sheetView>
  </sheetViews>
  <sheetFormatPr baseColWidth="10" defaultColWidth="11" defaultRowHeight="16" x14ac:dyDescent="0.2"/>
  <cols>
    <col min="1" max="1" width="14.33203125" customWidth="1"/>
    <col min="2" max="2" width="72.83203125" customWidth="1"/>
  </cols>
  <sheetData>
    <row r="1" spans="2:5" x14ac:dyDescent="0.2">
      <c r="B1" s="26" t="s">
        <v>7</v>
      </c>
      <c r="C1" s="26"/>
      <c r="D1" s="26"/>
      <c r="E1" s="26"/>
    </row>
    <row r="2" spans="2:5" ht="41" customHeight="1" x14ac:dyDescent="0.2">
      <c r="B2" s="9"/>
      <c r="C2" s="25" t="s">
        <v>35</v>
      </c>
      <c r="D2" s="25"/>
      <c r="E2" s="25"/>
    </row>
    <row r="3" spans="2:5" ht="15" customHeight="1" thickBot="1" x14ac:dyDescent="0.25">
      <c r="B3" s="10" t="s">
        <v>0</v>
      </c>
      <c r="C3" s="11" t="s">
        <v>1</v>
      </c>
      <c r="D3" s="11" t="s">
        <v>2</v>
      </c>
      <c r="E3" s="11" t="s">
        <v>3</v>
      </c>
    </row>
    <row r="4" spans="2:5" ht="22" customHeight="1" thickTop="1" x14ac:dyDescent="0.2">
      <c r="B4" s="8" t="s">
        <v>20</v>
      </c>
    </row>
    <row r="5" spans="2:5" x14ac:dyDescent="0.2">
      <c r="B5" s="4" t="s">
        <v>8</v>
      </c>
      <c r="C5" s="1">
        <v>872</v>
      </c>
      <c r="D5" s="2">
        <v>0.27866972477064222</v>
      </c>
      <c r="E5" s="2">
        <v>0.44860193191611192</v>
      </c>
    </row>
    <row r="6" spans="2:5" x14ac:dyDescent="0.2">
      <c r="B6" s="4" t="s">
        <v>9</v>
      </c>
      <c r="C6" s="1">
        <v>872</v>
      </c>
      <c r="D6" s="2">
        <v>0.55160550458715596</v>
      </c>
      <c r="E6" s="2">
        <v>1.2035527928807073</v>
      </c>
    </row>
    <row r="7" spans="2:5" x14ac:dyDescent="0.2">
      <c r="B7" s="4" t="s">
        <v>10</v>
      </c>
      <c r="C7" s="1">
        <v>872</v>
      </c>
      <c r="D7" s="2">
        <v>0.14225139767956843</v>
      </c>
      <c r="E7" s="2">
        <v>0.285124745973039</v>
      </c>
    </row>
    <row r="8" spans="2:5" x14ac:dyDescent="0.2">
      <c r="B8" s="4" t="s">
        <v>11</v>
      </c>
      <c r="C8" s="1">
        <v>872</v>
      </c>
      <c r="D8" s="2">
        <v>0.23623853211009174</v>
      </c>
      <c r="E8" s="2">
        <v>0.42501416520639196</v>
      </c>
    </row>
    <row r="9" spans="2:5" x14ac:dyDescent="0.2">
      <c r="B9" s="4" t="s">
        <v>36</v>
      </c>
      <c r="C9" s="1">
        <v>872</v>
      </c>
      <c r="D9" s="2">
        <v>0.34518348623853212</v>
      </c>
      <c r="E9" s="2">
        <v>0.77348405170012735</v>
      </c>
    </row>
    <row r="10" spans="2:5" x14ac:dyDescent="0.2">
      <c r="B10" s="4" t="s">
        <v>12</v>
      </c>
      <c r="C10" s="1">
        <v>872</v>
      </c>
      <c r="D10" s="2">
        <v>0.13206640533556085</v>
      </c>
      <c r="E10" s="2">
        <v>0.27081912119586693</v>
      </c>
    </row>
    <row r="11" spans="2:5" x14ac:dyDescent="0.2">
      <c r="B11" s="4" t="s">
        <v>13</v>
      </c>
      <c r="C11" s="1">
        <v>872</v>
      </c>
      <c r="D11" s="2">
        <v>0.1536697247706422</v>
      </c>
      <c r="E11" s="2">
        <v>0.36083882513886101</v>
      </c>
    </row>
    <row r="12" spans="2:5" x14ac:dyDescent="0.2">
      <c r="B12" s="4" t="s">
        <v>37</v>
      </c>
      <c r="C12" s="1">
        <v>872</v>
      </c>
      <c r="D12" s="2">
        <v>0.25229357798165136</v>
      </c>
      <c r="E12" s="2">
        <v>0.69150612909199782</v>
      </c>
    </row>
    <row r="13" spans="2:5" x14ac:dyDescent="0.2">
      <c r="B13" s="4" t="s">
        <v>14</v>
      </c>
      <c r="C13" s="1">
        <v>872</v>
      </c>
      <c r="D13" s="2">
        <v>0.10138024295757123</v>
      </c>
      <c r="E13" s="2">
        <v>0.27106678093625425</v>
      </c>
    </row>
    <row r="14" spans="2:5" x14ac:dyDescent="0.2">
      <c r="B14" s="4" t="s">
        <v>15</v>
      </c>
      <c r="C14" s="1">
        <v>872</v>
      </c>
      <c r="D14" s="2">
        <v>0.22018348623853212</v>
      </c>
      <c r="E14" s="2">
        <v>0.41460806972800734</v>
      </c>
    </row>
    <row r="15" spans="2:5" x14ac:dyDescent="0.2">
      <c r="B15" s="4" t="s">
        <v>38</v>
      </c>
      <c r="C15" s="1">
        <v>872</v>
      </c>
      <c r="D15" s="2">
        <v>0.3165137614678899</v>
      </c>
      <c r="E15" s="2">
        <v>0.70641004883911107</v>
      </c>
    </row>
    <row r="16" spans="2:5" x14ac:dyDescent="0.2">
      <c r="B16" s="4" t="s">
        <v>16</v>
      </c>
      <c r="C16" s="1">
        <v>872</v>
      </c>
      <c r="D16" s="2">
        <v>0.15531482139106736</v>
      </c>
      <c r="E16" s="2">
        <v>0.32401329546238278</v>
      </c>
    </row>
    <row r="17" spans="2:5" x14ac:dyDescent="0.2">
      <c r="B17" s="4" t="s">
        <v>17</v>
      </c>
      <c r="C17" s="1">
        <v>872</v>
      </c>
      <c r="D17" s="2">
        <v>0.14793577981651376</v>
      </c>
      <c r="E17" s="2">
        <v>0.35524006598612323</v>
      </c>
    </row>
    <row r="18" spans="2:5" x14ac:dyDescent="0.2">
      <c r="B18" s="4" t="s">
        <v>39</v>
      </c>
      <c r="C18" s="1">
        <v>872</v>
      </c>
      <c r="D18" s="2">
        <v>0.23509174311926606</v>
      </c>
      <c r="E18" s="2">
        <v>0.68509319776345545</v>
      </c>
    </row>
    <row r="19" spans="2:5" x14ac:dyDescent="0.2">
      <c r="B19" s="4" t="s">
        <v>18</v>
      </c>
      <c r="C19" s="1">
        <v>872</v>
      </c>
      <c r="D19" s="2">
        <v>0.10844937780308067</v>
      </c>
      <c r="E19" s="2">
        <v>0.28541744316923151</v>
      </c>
    </row>
    <row r="20" spans="2:5" x14ac:dyDescent="0.2">
      <c r="B20" s="5" t="s">
        <v>19</v>
      </c>
      <c r="C20" s="18"/>
      <c r="D20" s="18"/>
      <c r="E20" s="18"/>
    </row>
    <row r="21" spans="2:5" x14ac:dyDescent="0.2">
      <c r="B21" s="4" t="s">
        <v>21</v>
      </c>
      <c r="C21" s="16">
        <v>872</v>
      </c>
      <c r="D21" s="17">
        <v>0.27522935779816515</v>
      </c>
      <c r="E21" s="17">
        <v>0.44688609331690593</v>
      </c>
    </row>
    <row r="22" spans="2:5" x14ac:dyDescent="0.2">
      <c r="B22" s="4" t="s">
        <v>42</v>
      </c>
      <c r="C22" s="16">
        <v>872</v>
      </c>
      <c r="D22" s="17">
        <v>0.77866972477064222</v>
      </c>
      <c r="E22" s="17">
        <v>1.9659218562759866</v>
      </c>
    </row>
    <row r="23" spans="2:5" x14ac:dyDescent="0.2">
      <c r="B23" s="4" t="s">
        <v>22</v>
      </c>
      <c r="C23" s="16">
        <v>872</v>
      </c>
      <c r="D23" s="17">
        <v>4.466743126229614E-3</v>
      </c>
      <c r="E23" s="17">
        <v>1.3829909898094354E-2</v>
      </c>
    </row>
    <row r="24" spans="2:5" x14ac:dyDescent="0.2">
      <c r="B24" s="4" t="s">
        <v>23</v>
      </c>
      <c r="C24" s="16">
        <v>872</v>
      </c>
      <c r="D24" s="17">
        <v>0.10665137614678899</v>
      </c>
      <c r="E24" s="17">
        <v>0.30884664157455444</v>
      </c>
    </row>
    <row r="25" spans="2:5" x14ac:dyDescent="0.2">
      <c r="B25" s="4" t="s">
        <v>24</v>
      </c>
      <c r="C25" s="16">
        <v>872</v>
      </c>
      <c r="D25" s="17">
        <v>0.41055045871559631</v>
      </c>
      <c r="E25" s="17">
        <v>0.49221602952793397</v>
      </c>
    </row>
    <row r="26" spans="2:5" x14ac:dyDescent="0.2">
      <c r="B26" s="4" t="s">
        <v>25</v>
      </c>
      <c r="C26" s="16">
        <v>872</v>
      </c>
      <c r="D26" s="17">
        <v>0.20871559633027523</v>
      </c>
      <c r="E26" s="17">
        <v>0.40662391681015519</v>
      </c>
    </row>
    <row r="27" spans="2:5" x14ac:dyDescent="0.2">
      <c r="B27" s="4" t="s">
        <v>26</v>
      </c>
      <c r="C27" s="16">
        <v>872</v>
      </c>
      <c r="D27" s="17">
        <v>0.23967889908256881</v>
      </c>
      <c r="E27" s="17">
        <v>0.42713247015750383</v>
      </c>
    </row>
    <row r="28" spans="2:5" x14ac:dyDescent="0.2">
      <c r="B28" s="4" t="s">
        <v>27</v>
      </c>
      <c r="C28" s="16">
        <v>872</v>
      </c>
      <c r="D28" s="17">
        <v>0.10321100917431193</v>
      </c>
      <c r="E28" s="17">
        <v>0.30440887584032367</v>
      </c>
    </row>
    <row r="29" spans="2:5" x14ac:dyDescent="0.2">
      <c r="B29" s="4" t="s">
        <v>33</v>
      </c>
      <c r="C29" s="16">
        <v>872</v>
      </c>
      <c r="D29" s="17">
        <v>1.0594862316726544E-8</v>
      </c>
      <c r="E29" s="17">
        <v>1.274246988423765</v>
      </c>
    </row>
    <row r="30" spans="2:5" x14ac:dyDescent="0.2">
      <c r="B30" s="4" t="s">
        <v>34</v>
      </c>
      <c r="C30" s="16">
        <v>872</v>
      </c>
      <c r="D30" s="17">
        <v>1.5883749231286004E-8</v>
      </c>
      <c r="E30" s="17">
        <v>1.3768102205744854</v>
      </c>
    </row>
    <row r="31" spans="2:5" x14ac:dyDescent="0.2">
      <c r="B31" s="4" t="s">
        <v>28</v>
      </c>
      <c r="C31" s="16">
        <v>872</v>
      </c>
      <c r="D31" s="17">
        <v>0.14908256880733944</v>
      </c>
      <c r="E31" s="17">
        <v>0.53854767711173046</v>
      </c>
    </row>
    <row r="32" spans="2:5" x14ac:dyDescent="0.2">
      <c r="B32" s="4" t="s">
        <v>29</v>
      </c>
      <c r="C32" s="16">
        <v>872</v>
      </c>
      <c r="D32" s="17">
        <v>0.69266055045871555</v>
      </c>
      <c r="E32" s="17">
        <v>0.99576198835594043</v>
      </c>
    </row>
    <row r="33" spans="2:5" x14ac:dyDescent="0.2">
      <c r="B33" s="4" t="s">
        <v>30</v>
      </c>
      <c r="C33" s="16">
        <v>872</v>
      </c>
      <c r="D33" s="17">
        <v>0.29587155963302753</v>
      </c>
      <c r="E33" s="17">
        <v>0.73588137491735917</v>
      </c>
    </row>
    <row r="34" spans="2:5" x14ac:dyDescent="0.2">
      <c r="B34" s="4" t="s">
        <v>31</v>
      </c>
      <c r="C34" s="16">
        <v>872</v>
      </c>
      <c r="D34" s="17">
        <v>0.34059633027522934</v>
      </c>
      <c r="E34" s="17">
        <v>0.72817883799333816</v>
      </c>
    </row>
    <row r="35" spans="2:5" x14ac:dyDescent="0.2">
      <c r="B35" s="4" t="s">
        <v>32</v>
      </c>
      <c r="C35" s="16">
        <v>872</v>
      </c>
      <c r="D35" s="17">
        <v>0.13876146788990826</v>
      </c>
      <c r="E35" s="17">
        <v>0.52296279323293582</v>
      </c>
    </row>
    <row r="36" spans="2:5" x14ac:dyDescent="0.2">
      <c r="B36" s="4" t="s">
        <v>43</v>
      </c>
      <c r="C36" s="16">
        <v>872</v>
      </c>
      <c r="D36" s="17">
        <v>-1.3329020333946299E-9</v>
      </c>
      <c r="E36" s="17">
        <v>1.3542239077650227</v>
      </c>
    </row>
    <row r="37" spans="2:5" x14ac:dyDescent="0.2">
      <c r="B37" s="4" t="s">
        <v>44</v>
      </c>
      <c r="C37" s="16">
        <v>872</v>
      </c>
      <c r="D37" s="17">
        <v>-9.4947909269857843E-9</v>
      </c>
      <c r="E37" s="17">
        <v>1.5272082473625417</v>
      </c>
    </row>
    <row r="38" spans="2:5" x14ac:dyDescent="0.2">
      <c r="B38" s="5" t="s">
        <v>40</v>
      </c>
      <c r="C38" s="18"/>
      <c r="D38" s="18"/>
      <c r="E38" s="18"/>
    </row>
    <row r="39" spans="2:5" x14ac:dyDescent="0.2">
      <c r="B39" s="4" t="s">
        <v>45</v>
      </c>
      <c r="C39" s="16">
        <v>872</v>
      </c>
      <c r="D39" s="17">
        <v>11725.559834961497</v>
      </c>
      <c r="E39" s="17">
        <v>8125.6500126865985</v>
      </c>
    </row>
    <row r="40" spans="2:5" x14ac:dyDescent="0.2">
      <c r="B40" s="4" t="s">
        <v>46</v>
      </c>
      <c r="C40" s="16">
        <v>872</v>
      </c>
      <c r="D40" s="17">
        <v>22248.604092234866</v>
      </c>
      <c r="E40" s="17">
        <v>23089.183708631088</v>
      </c>
    </row>
    <row r="41" spans="2:5" x14ac:dyDescent="0.2">
      <c r="B41" s="4" t="s">
        <v>47</v>
      </c>
      <c r="C41" s="16">
        <v>872</v>
      </c>
      <c r="D41" s="17">
        <v>0.68577981651376152</v>
      </c>
      <c r="E41" s="17">
        <v>0.46447094667372324</v>
      </c>
    </row>
    <row r="42" spans="2:5" ht="15" customHeight="1" x14ac:dyDescent="0.2">
      <c r="B42" s="4" t="s">
        <v>48</v>
      </c>
      <c r="C42" s="16">
        <v>872</v>
      </c>
      <c r="D42" s="17">
        <v>0.67545871559633031</v>
      </c>
      <c r="E42" s="17">
        <v>0.46847189907448944</v>
      </c>
    </row>
    <row r="43" spans="2:5" x14ac:dyDescent="0.2">
      <c r="B43" s="4" t="s">
        <v>55</v>
      </c>
      <c r="C43" s="16">
        <v>872</v>
      </c>
      <c r="D43" s="17">
        <v>0.27981651376146788</v>
      </c>
      <c r="E43" s="17">
        <v>0.44916655903154784</v>
      </c>
    </row>
    <row r="44" spans="2:5" x14ac:dyDescent="0.2">
      <c r="B44" s="4" t="s">
        <v>49</v>
      </c>
      <c r="C44" s="16">
        <v>872</v>
      </c>
      <c r="D44" s="17">
        <v>41.74426605504587</v>
      </c>
      <c r="E44" s="17">
        <v>15.670764875760238</v>
      </c>
    </row>
    <row r="45" spans="2:5" x14ac:dyDescent="0.2">
      <c r="B45" s="4" t="s">
        <v>50</v>
      </c>
      <c r="C45" s="16">
        <v>872</v>
      </c>
      <c r="D45" s="17">
        <v>0.50114678899082565</v>
      </c>
      <c r="E45" s="17">
        <v>0.50028562818807565</v>
      </c>
    </row>
    <row r="46" spans="2:5" x14ac:dyDescent="0.2">
      <c r="B46" s="4" t="s">
        <v>51</v>
      </c>
      <c r="C46" s="16">
        <v>872</v>
      </c>
      <c r="D46" s="17">
        <v>0.55372706314531761</v>
      </c>
      <c r="E46" s="17">
        <v>1.2126831497821673</v>
      </c>
    </row>
    <row r="47" spans="2:5" x14ac:dyDescent="0.2">
      <c r="B47" s="5" t="s">
        <v>41</v>
      </c>
      <c r="C47" s="18"/>
      <c r="D47" s="18"/>
      <c r="E47" s="18"/>
    </row>
    <row r="48" spans="2:5" x14ac:dyDescent="0.2">
      <c r="B48" s="4" t="s">
        <v>52</v>
      </c>
      <c r="C48" s="16">
        <v>872</v>
      </c>
      <c r="D48" s="17">
        <v>1724.8623853211009</v>
      </c>
      <c r="E48" s="17">
        <v>208.67325544672801</v>
      </c>
    </row>
    <row r="49" spans="2:5" x14ac:dyDescent="0.2">
      <c r="B49" s="4" t="s">
        <v>53</v>
      </c>
      <c r="C49" s="16">
        <v>872</v>
      </c>
      <c r="D49" s="17">
        <v>1290.9661697247707</v>
      </c>
      <c r="E49" s="17">
        <v>208.71506253075748</v>
      </c>
    </row>
    <row r="50" spans="2:5" ht="17" thickBot="1" x14ac:dyDescent="0.25">
      <c r="B50" s="4" t="s">
        <v>54</v>
      </c>
      <c r="C50" s="16">
        <v>872</v>
      </c>
      <c r="D50" s="17">
        <v>18.665711009174313</v>
      </c>
      <c r="E50" s="17">
        <v>1.7617262562716993</v>
      </c>
    </row>
    <row r="51" spans="2:5" ht="160" customHeight="1" x14ac:dyDescent="0.2">
      <c r="B51" s="24" t="s">
        <v>373</v>
      </c>
      <c r="C51" s="24">
        <v>872</v>
      </c>
      <c r="D51" s="24">
        <v>0.68577981651376152</v>
      </c>
      <c r="E51" s="24">
        <v>0.46447094667372324</v>
      </c>
    </row>
  </sheetData>
  <mergeCells count="3">
    <mergeCell ref="B51:E51"/>
    <mergeCell ref="C2:E2"/>
    <mergeCell ref="B1:E1"/>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5"/>
  </sheetPr>
  <dimension ref="B2:BB250"/>
  <sheetViews>
    <sheetView showGridLines="0" workbookViewId="0">
      <pane xSplit="2" ySplit="4" topLeftCell="C210" activePane="bottomRight" state="frozen"/>
      <selection pane="topRight" activeCell="C1" sqref="C1"/>
      <selection pane="bottomLeft" activeCell="A5" sqref="A5"/>
      <selection pane="bottomRight" activeCell="B249" sqref="B249:BA249"/>
    </sheetView>
  </sheetViews>
  <sheetFormatPr baseColWidth="10" defaultColWidth="11" defaultRowHeight="16" x14ac:dyDescent="0.2"/>
  <cols>
    <col min="2" max="2" width="62.5" customWidth="1"/>
  </cols>
  <sheetData>
    <row r="2" spans="2:53" x14ac:dyDescent="0.2">
      <c r="B2" s="27" t="s">
        <v>61</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row>
    <row r="3" spans="2:53" ht="37" customHeight="1" thickBot="1" x14ac:dyDescent="0.25">
      <c r="B3" s="7" t="s">
        <v>60</v>
      </c>
      <c r="C3" s="3" t="str">
        <f>"(1)"</f>
        <v>(1)</v>
      </c>
      <c r="D3" s="3" t="str">
        <f>"(2)"</f>
        <v>(2)</v>
      </c>
      <c r="E3" s="3" t="str">
        <f>"(3)"</f>
        <v>(3)</v>
      </c>
      <c r="F3" s="3" t="str">
        <f>"(4)"</f>
        <v>(4)</v>
      </c>
      <c r="G3" s="3" t="str">
        <f>"(5)"</f>
        <v>(5)</v>
      </c>
      <c r="H3" s="3" t="str">
        <f>"(6)"</f>
        <v>(6)</v>
      </c>
      <c r="I3" s="3" t="str">
        <f>"(7)"</f>
        <v>(7)</v>
      </c>
      <c r="J3" s="3" t="str">
        <f>"(8)"</f>
        <v>(8)</v>
      </c>
      <c r="K3" s="3" t="str">
        <f>"(9)"</f>
        <v>(9)</v>
      </c>
      <c r="L3" s="3" t="str">
        <f>"(10)"</f>
        <v>(10)</v>
      </c>
      <c r="M3" s="3" t="str">
        <f>"(11)"</f>
        <v>(11)</v>
      </c>
      <c r="N3" s="3" t="str">
        <f>"(12)"</f>
        <v>(12)</v>
      </c>
      <c r="O3" s="3" t="str">
        <f>"(13)"</f>
        <v>(13)</v>
      </c>
      <c r="P3" s="3" t="str">
        <f>"(14)"</f>
        <v>(14)</v>
      </c>
      <c r="Q3" s="3" t="str">
        <f>"(15)"</f>
        <v>(15)</v>
      </c>
      <c r="R3" s="3" t="str">
        <f>"(16)"</f>
        <v>(16)</v>
      </c>
      <c r="S3" s="3" t="str">
        <f>"(17)"</f>
        <v>(17)</v>
      </c>
      <c r="T3" s="3" t="str">
        <f>"(18)"</f>
        <v>(18)</v>
      </c>
      <c r="U3" s="3" t="str">
        <f>"(19)"</f>
        <v>(19)</v>
      </c>
      <c r="V3" s="3" t="str">
        <f>"(20)"</f>
        <v>(20)</v>
      </c>
      <c r="W3" s="3" t="str">
        <f>"(21)"</f>
        <v>(21)</v>
      </c>
      <c r="X3" s="3" t="str">
        <f>"(22)"</f>
        <v>(22)</v>
      </c>
      <c r="Y3" s="3" t="str">
        <f>"(23)"</f>
        <v>(23)</v>
      </c>
      <c r="Z3" s="3" t="str">
        <f>"(24)"</f>
        <v>(24)</v>
      </c>
      <c r="AA3" s="3" t="str">
        <f>"(25)"</f>
        <v>(25)</v>
      </c>
      <c r="AB3" s="3" t="str">
        <f>"(26)"</f>
        <v>(26)</v>
      </c>
      <c r="AC3" s="3" t="str">
        <f>"(27)"</f>
        <v>(27)</v>
      </c>
      <c r="AD3" s="3" t="str">
        <f>"(28)"</f>
        <v>(28)</v>
      </c>
      <c r="AE3" s="3" t="str">
        <f>"(29)"</f>
        <v>(29)</v>
      </c>
      <c r="AF3" s="3" t="str">
        <f>"(30)"</f>
        <v>(30)</v>
      </c>
      <c r="AG3" s="3" t="str">
        <f>"(31)"</f>
        <v>(31)</v>
      </c>
      <c r="AH3" s="3" t="str">
        <f>"(32)"</f>
        <v>(32)</v>
      </c>
      <c r="AI3" s="3" t="str">
        <f>"(33)"</f>
        <v>(33)</v>
      </c>
      <c r="AJ3" s="3" t="str">
        <f>"(34)"</f>
        <v>(34)</v>
      </c>
      <c r="AK3" s="3" t="str">
        <f>"(35)"</f>
        <v>(35)</v>
      </c>
      <c r="AL3" s="3" t="str">
        <f>"(36)"</f>
        <v>(36)</v>
      </c>
      <c r="AM3" s="3" t="str">
        <f>"(37)"</f>
        <v>(37)</v>
      </c>
      <c r="AN3" s="3" t="str">
        <f>"(38)"</f>
        <v>(38)</v>
      </c>
      <c r="AO3" s="3" t="str">
        <f>"(39)"</f>
        <v>(39)</v>
      </c>
      <c r="AP3" s="3" t="str">
        <f>"(40)"</f>
        <v>(40)</v>
      </c>
      <c r="AQ3" s="3" t="str">
        <f>"(41)"</f>
        <v>(41)</v>
      </c>
      <c r="AR3" s="3" t="str">
        <f>"(42)"</f>
        <v>(42)</v>
      </c>
      <c r="AS3" s="3" t="str">
        <f>"(43)"</f>
        <v>(43)</v>
      </c>
      <c r="AT3" s="3" t="str">
        <f>"(44)"</f>
        <v>(44)</v>
      </c>
      <c r="AU3" s="3" t="str">
        <f>"(45)"</f>
        <v>(45)</v>
      </c>
      <c r="AV3" s="3" t="str">
        <f>"(46)"</f>
        <v>(46)</v>
      </c>
      <c r="AW3" s="3" t="str">
        <f>"(47)"</f>
        <v>(47)</v>
      </c>
      <c r="AX3" s="3" t="str">
        <f>"(48)"</f>
        <v>(48)</v>
      </c>
      <c r="AY3" s="3" t="str">
        <f>"(49)"</f>
        <v>(49)</v>
      </c>
      <c r="AZ3" s="3" t="str">
        <f>"(50)"</f>
        <v>(50)</v>
      </c>
      <c r="BA3" s="3" t="str">
        <f>"(51)"</f>
        <v>(51)</v>
      </c>
    </row>
    <row r="4" spans="2:53" s="14" customFormat="1" ht="20" customHeight="1" thickTop="1" x14ac:dyDescent="0.2">
      <c r="B4" s="12"/>
      <c r="C4" s="13"/>
      <c r="D4" s="13"/>
      <c r="E4" s="13"/>
      <c r="F4" s="13"/>
      <c r="G4" s="13"/>
      <c r="H4" s="13"/>
      <c r="I4" s="13"/>
      <c r="J4" s="13"/>
      <c r="K4" s="13"/>
      <c r="L4" s="13"/>
    </row>
    <row r="5" spans="2:53" x14ac:dyDescent="0.2">
      <c r="B5" t="str">
        <f>"Dummy presence of violence during 1998-2007 (yes=1)"</f>
        <v>Dummy presence of violence during 1998-2007 (yes=1)</v>
      </c>
      <c r="C5" t="str">
        <f>"-0.170"</f>
        <v>-0.170</v>
      </c>
      <c r="D5" t="str">
        <f>"-0.122"</f>
        <v>-0.122</v>
      </c>
      <c r="E5" t="str">
        <f>"-0.161"</f>
        <v>-0.161</v>
      </c>
      <c r="F5" t="str">
        <f>""</f>
        <v/>
      </c>
      <c r="G5" t="str">
        <f>""</f>
        <v/>
      </c>
      <c r="H5" t="str">
        <f>""</f>
        <v/>
      </c>
      <c r="I5" t="str">
        <f>""</f>
        <v/>
      </c>
      <c r="J5" t="str">
        <f>""</f>
        <v/>
      </c>
      <c r="K5" t="str">
        <f>""</f>
        <v/>
      </c>
      <c r="L5" t="str">
        <f>""</f>
        <v/>
      </c>
      <c r="M5" t="str">
        <f>""</f>
        <v/>
      </c>
      <c r="N5" t="str">
        <f>""</f>
        <v/>
      </c>
      <c r="O5" t="str">
        <f>""</f>
        <v/>
      </c>
      <c r="P5" t="str">
        <f>""</f>
        <v/>
      </c>
      <c r="Q5" t="str">
        <f>""</f>
        <v/>
      </c>
      <c r="R5" t="str">
        <f>""</f>
        <v/>
      </c>
      <c r="S5" t="str">
        <f>""</f>
        <v/>
      </c>
      <c r="T5" t="str">
        <f>""</f>
        <v/>
      </c>
      <c r="U5" t="str">
        <f>""</f>
        <v/>
      </c>
      <c r="V5" t="str">
        <f>""</f>
        <v/>
      </c>
      <c r="W5" t="str">
        <f>""</f>
        <v/>
      </c>
      <c r="X5" t="str">
        <f>""</f>
        <v/>
      </c>
      <c r="Y5" t="str">
        <f>""</f>
        <v/>
      </c>
      <c r="Z5" t="str">
        <f>""</f>
        <v/>
      </c>
      <c r="AA5" t="str">
        <f>""</f>
        <v/>
      </c>
      <c r="AB5" t="str">
        <f>""</f>
        <v/>
      </c>
      <c r="AC5" t="str">
        <f>""</f>
        <v/>
      </c>
      <c r="AD5" t="str">
        <f>""</f>
        <v/>
      </c>
      <c r="AE5" t="str">
        <f>""</f>
        <v/>
      </c>
      <c r="AF5" t="str">
        <f>""</f>
        <v/>
      </c>
      <c r="AG5" t="str">
        <f>""</f>
        <v/>
      </c>
      <c r="AH5" t="str">
        <f>""</f>
        <v/>
      </c>
      <c r="AI5" t="str">
        <f>""</f>
        <v/>
      </c>
      <c r="AJ5" t="str">
        <f>""</f>
        <v/>
      </c>
      <c r="AK5" t="str">
        <f>""</f>
        <v/>
      </c>
      <c r="AL5" t="str">
        <f>""</f>
        <v/>
      </c>
      <c r="AM5" t="str">
        <f>""</f>
        <v/>
      </c>
      <c r="AN5" t="str">
        <f>""</f>
        <v/>
      </c>
      <c r="AO5" t="str">
        <f>""</f>
        <v/>
      </c>
      <c r="AP5" t="str">
        <f>""</f>
        <v/>
      </c>
      <c r="AQ5" t="str">
        <f>""</f>
        <v/>
      </c>
      <c r="AR5" t="str">
        <f>""</f>
        <v/>
      </c>
      <c r="AS5" t="str">
        <f>""</f>
        <v/>
      </c>
      <c r="AT5" t="str">
        <f>""</f>
        <v/>
      </c>
      <c r="AU5" t="str">
        <f>""</f>
        <v/>
      </c>
      <c r="AV5" t="str">
        <f>""</f>
        <v/>
      </c>
      <c r="AW5" t="str">
        <f>""</f>
        <v/>
      </c>
      <c r="AX5" t="str">
        <f>""</f>
        <v/>
      </c>
      <c r="AY5" t="str">
        <f>""</f>
        <v/>
      </c>
      <c r="AZ5" t="str">
        <f>""</f>
        <v/>
      </c>
      <c r="BA5" t="str">
        <f>""</f>
        <v/>
      </c>
    </row>
    <row r="6" spans="2:53" x14ac:dyDescent="0.2">
      <c r="B6" t="str">
        <f>""</f>
        <v/>
      </c>
      <c r="C6" t="str">
        <f>"[0.106]"</f>
        <v>[0.106]</v>
      </c>
      <c r="D6" t="str">
        <f>"[0.108]"</f>
        <v>[0.108]</v>
      </c>
      <c r="E6" t="str">
        <f>"[0.102]"</f>
        <v>[0.102]</v>
      </c>
      <c r="F6" t="str">
        <f>""</f>
        <v/>
      </c>
      <c r="G6" t="str">
        <f>""</f>
        <v/>
      </c>
      <c r="H6" t="str">
        <f>""</f>
        <v/>
      </c>
      <c r="I6" t="str">
        <f>""</f>
        <v/>
      </c>
      <c r="J6" t="str">
        <f>""</f>
        <v/>
      </c>
      <c r="K6" t="str">
        <f>""</f>
        <v/>
      </c>
      <c r="L6" t="str">
        <f>""</f>
        <v/>
      </c>
      <c r="M6" t="str">
        <f>""</f>
        <v/>
      </c>
      <c r="N6" t="str">
        <f>""</f>
        <v/>
      </c>
      <c r="O6" t="str">
        <f>""</f>
        <v/>
      </c>
      <c r="P6" t="str">
        <f>""</f>
        <v/>
      </c>
      <c r="Q6" t="str">
        <f>""</f>
        <v/>
      </c>
      <c r="R6" t="str">
        <f>""</f>
        <v/>
      </c>
      <c r="S6" t="str">
        <f>""</f>
        <v/>
      </c>
      <c r="T6" t="str">
        <f>""</f>
        <v/>
      </c>
      <c r="U6" t="str">
        <f>""</f>
        <v/>
      </c>
      <c r="V6" t="str">
        <f>""</f>
        <v/>
      </c>
      <c r="W6" t="str">
        <f>""</f>
        <v/>
      </c>
      <c r="X6" t="str">
        <f>""</f>
        <v/>
      </c>
      <c r="Y6" t="str">
        <f>""</f>
        <v/>
      </c>
      <c r="Z6" t="str">
        <f>""</f>
        <v/>
      </c>
      <c r="AA6" t="str">
        <f>""</f>
        <v/>
      </c>
      <c r="AB6" t="str">
        <f>""</f>
        <v/>
      </c>
      <c r="AC6" t="str">
        <f>""</f>
        <v/>
      </c>
      <c r="AD6" t="str">
        <f>""</f>
        <v/>
      </c>
      <c r="AE6" t="str">
        <f>""</f>
        <v/>
      </c>
      <c r="AF6" t="str">
        <f>""</f>
        <v/>
      </c>
      <c r="AG6" t="str">
        <f>""</f>
        <v/>
      </c>
      <c r="AH6" t="str">
        <f>""</f>
        <v/>
      </c>
      <c r="AI6" t="str">
        <f>""</f>
        <v/>
      </c>
      <c r="AJ6" t="str">
        <f>""</f>
        <v/>
      </c>
      <c r="AK6" t="str">
        <f>""</f>
        <v/>
      </c>
      <c r="AL6" t="str">
        <f>""</f>
        <v/>
      </c>
      <c r="AM6" t="str">
        <f>""</f>
        <v/>
      </c>
      <c r="AN6" t="str">
        <f>""</f>
        <v/>
      </c>
      <c r="AO6" t="str">
        <f>""</f>
        <v/>
      </c>
      <c r="AP6" t="str">
        <f>""</f>
        <v/>
      </c>
      <c r="AQ6" t="str">
        <f>""</f>
        <v/>
      </c>
      <c r="AR6" t="str">
        <f>""</f>
        <v/>
      </c>
      <c r="AS6" t="str">
        <f>""</f>
        <v/>
      </c>
      <c r="AT6" t="str">
        <f>""</f>
        <v/>
      </c>
      <c r="AU6" t="str">
        <f>""</f>
        <v/>
      </c>
      <c r="AV6" t="str">
        <f>""</f>
        <v/>
      </c>
      <c r="AW6" t="str">
        <f>""</f>
        <v/>
      </c>
      <c r="AX6" t="str">
        <f>""</f>
        <v/>
      </c>
      <c r="AY6" t="str">
        <f>""</f>
        <v/>
      </c>
      <c r="AZ6" t="str">
        <f>""</f>
        <v/>
      </c>
      <c r="BA6" t="str">
        <f>""</f>
        <v/>
      </c>
    </row>
    <row r="7" spans="2:53" x14ac:dyDescent="0.2">
      <c r="B7" t="str">
        <f>"At least 1 person left the household in a given year (yes=1)"</f>
        <v>At least 1 person left the household in a given year (yes=1)</v>
      </c>
      <c r="C7" t="str">
        <f>"-0.093"</f>
        <v>-0.093</v>
      </c>
      <c r="D7" t="str">
        <f>""</f>
        <v/>
      </c>
      <c r="E7" t="str">
        <f>""</f>
        <v/>
      </c>
      <c r="F7" t="str">
        <f>""</f>
        <v/>
      </c>
      <c r="G7" t="str">
        <f>""</f>
        <v/>
      </c>
      <c r="H7" t="str">
        <f>""</f>
        <v/>
      </c>
      <c r="I7" t="str">
        <f>""</f>
        <v/>
      </c>
      <c r="J7" t="str">
        <f>""</f>
        <v/>
      </c>
      <c r="K7" t="str">
        <f>""</f>
        <v/>
      </c>
      <c r="L7" t="str">
        <f>""</f>
        <v/>
      </c>
      <c r="M7" t="str">
        <f>""</f>
        <v/>
      </c>
      <c r="N7" t="str">
        <f>""</f>
        <v/>
      </c>
      <c r="O7" t="str">
        <f>""</f>
        <v/>
      </c>
      <c r="P7" t="str">
        <f>""</f>
        <v/>
      </c>
      <c r="Q7" t="str">
        <f>""</f>
        <v/>
      </c>
      <c r="R7" t="str">
        <f>""</f>
        <v/>
      </c>
      <c r="S7" t="str">
        <f>""</f>
        <v/>
      </c>
      <c r="T7" t="str">
        <f>""</f>
        <v/>
      </c>
      <c r="U7" t="str">
        <f>""</f>
        <v/>
      </c>
      <c r="V7" t="str">
        <f>""</f>
        <v/>
      </c>
      <c r="W7" t="str">
        <f>""</f>
        <v/>
      </c>
      <c r="X7" t="str">
        <f>""</f>
        <v/>
      </c>
      <c r="Y7" t="str">
        <f>""</f>
        <v/>
      </c>
      <c r="Z7" t="str">
        <f>""</f>
        <v/>
      </c>
      <c r="AA7" t="str">
        <f>""</f>
        <v/>
      </c>
      <c r="AB7" t="str">
        <f>""</f>
        <v/>
      </c>
      <c r="AC7" t="str">
        <f>""</f>
        <v/>
      </c>
      <c r="AD7" t="str">
        <f>""</f>
        <v/>
      </c>
      <c r="AE7" t="str">
        <f>""</f>
        <v/>
      </c>
      <c r="AF7" t="str">
        <f>""</f>
        <v/>
      </c>
      <c r="AG7" t="str">
        <f>""</f>
        <v/>
      </c>
      <c r="AH7" t="str">
        <f>""</f>
        <v/>
      </c>
      <c r="AI7" t="str">
        <f>""</f>
        <v/>
      </c>
      <c r="AJ7" t="str">
        <f>""</f>
        <v/>
      </c>
      <c r="AK7" t="str">
        <f>""</f>
        <v/>
      </c>
      <c r="AL7" t="str">
        <f>""</f>
        <v/>
      </c>
      <c r="AM7" t="str">
        <f>""</f>
        <v/>
      </c>
      <c r="AN7" t="str">
        <f>""</f>
        <v/>
      </c>
      <c r="AO7" t="str">
        <f>""</f>
        <v/>
      </c>
      <c r="AP7" t="str">
        <f>""</f>
        <v/>
      </c>
      <c r="AQ7" t="str">
        <f>""</f>
        <v/>
      </c>
      <c r="AR7" t="str">
        <f>""</f>
        <v/>
      </c>
      <c r="AS7" t="str">
        <f>""</f>
        <v/>
      </c>
      <c r="AT7" t="str">
        <f>""</f>
        <v/>
      </c>
      <c r="AU7" t="str">
        <f>""</f>
        <v/>
      </c>
      <c r="AV7" t="str">
        <f>""</f>
        <v/>
      </c>
      <c r="AW7" t="str">
        <f>""</f>
        <v/>
      </c>
      <c r="AX7" t="str">
        <f>""</f>
        <v/>
      </c>
      <c r="AY7" t="str">
        <f>""</f>
        <v/>
      </c>
      <c r="AZ7" t="str">
        <f>""</f>
        <v/>
      </c>
      <c r="BA7" t="str">
        <f>""</f>
        <v/>
      </c>
    </row>
    <row r="8" spans="2:53" x14ac:dyDescent="0.2">
      <c r="B8" t="str">
        <f>""</f>
        <v/>
      </c>
      <c r="C8" t="str">
        <f>"[0.087]"</f>
        <v>[0.087]</v>
      </c>
      <c r="D8" t="str">
        <f>""</f>
        <v/>
      </c>
      <c r="E8" t="str">
        <f>""</f>
        <v/>
      </c>
      <c r="F8" t="str">
        <f>""</f>
        <v/>
      </c>
      <c r="G8" t="str">
        <f>""</f>
        <v/>
      </c>
      <c r="H8" t="str">
        <f>""</f>
        <v/>
      </c>
      <c r="I8" t="str">
        <f>""</f>
        <v/>
      </c>
      <c r="J8" t="str">
        <f>""</f>
        <v/>
      </c>
      <c r="K8" t="str">
        <f>""</f>
        <v/>
      </c>
      <c r="L8" t="str">
        <f>""</f>
        <v/>
      </c>
      <c r="M8" t="str">
        <f>""</f>
        <v/>
      </c>
      <c r="N8" t="str">
        <f>""</f>
        <v/>
      </c>
      <c r="O8" t="str">
        <f>""</f>
        <v/>
      </c>
      <c r="P8" t="str">
        <f>""</f>
        <v/>
      </c>
      <c r="Q8" t="str">
        <f>""</f>
        <v/>
      </c>
      <c r="R8" t="str">
        <f>""</f>
        <v/>
      </c>
      <c r="S8" t="str">
        <f>""</f>
        <v/>
      </c>
      <c r="T8" t="str">
        <f>""</f>
        <v/>
      </c>
      <c r="U8" t="str">
        <f>""</f>
        <v/>
      </c>
      <c r="V8" t="str">
        <f>""</f>
        <v/>
      </c>
      <c r="W8" t="str">
        <f>""</f>
        <v/>
      </c>
      <c r="X8" t="str">
        <f>""</f>
        <v/>
      </c>
      <c r="Y8" t="str">
        <f>""</f>
        <v/>
      </c>
      <c r="Z8" t="str">
        <f>""</f>
        <v/>
      </c>
      <c r="AA8" t="str">
        <f>""</f>
        <v/>
      </c>
      <c r="AB8" t="str">
        <f>""</f>
        <v/>
      </c>
      <c r="AC8" t="str">
        <f>""</f>
        <v/>
      </c>
      <c r="AD8" t="str">
        <f>""</f>
        <v/>
      </c>
      <c r="AE8" t="str">
        <f>""</f>
        <v/>
      </c>
      <c r="AF8" t="str">
        <f>""</f>
        <v/>
      </c>
      <c r="AG8" t="str">
        <f>""</f>
        <v/>
      </c>
      <c r="AH8" t="str">
        <f>""</f>
        <v/>
      </c>
      <c r="AI8" t="str">
        <f>""</f>
        <v/>
      </c>
      <c r="AJ8" t="str">
        <f>""</f>
        <v/>
      </c>
      <c r="AK8" t="str">
        <f>""</f>
        <v/>
      </c>
      <c r="AL8" t="str">
        <f>""</f>
        <v/>
      </c>
      <c r="AM8" t="str">
        <f>""</f>
        <v/>
      </c>
      <c r="AN8" t="str">
        <f>""</f>
        <v/>
      </c>
      <c r="AO8" t="str">
        <f>""</f>
        <v/>
      </c>
      <c r="AP8" t="str">
        <f>""</f>
        <v/>
      </c>
      <c r="AQ8" t="str">
        <f>""</f>
        <v/>
      </c>
      <c r="AR8" t="str">
        <f>""</f>
        <v/>
      </c>
      <c r="AS8" t="str">
        <f>""</f>
        <v/>
      </c>
      <c r="AT8" t="str">
        <f>""</f>
        <v/>
      </c>
      <c r="AU8" t="str">
        <f>""</f>
        <v/>
      </c>
      <c r="AV8" t="str">
        <f>""</f>
        <v/>
      </c>
      <c r="AW8" t="str">
        <f>""</f>
        <v/>
      </c>
      <c r="AX8" t="str">
        <f>""</f>
        <v/>
      </c>
      <c r="AY8" t="str">
        <f>""</f>
        <v/>
      </c>
      <c r="AZ8" t="str">
        <f>""</f>
        <v/>
      </c>
      <c r="BA8" t="str">
        <f>""</f>
        <v/>
      </c>
    </row>
    <row r="9" spans="2:53" x14ac:dyDescent="0.2">
      <c r="B9" t="str">
        <f>"Interaction"</f>
        <v>Interaction</v>
      </c>
      <c r="C9" t="str">
        <f>"0.181"</f>
        <v>0.181</v>
      </c>
      <c r="D9" t="str">
        <f>""</f>
        <v/>
      </c>
      <c r="E9" t="str">
        <f>""</f>
        <v/>
      </c>
      <c r="F9" t="str">
        <f>""</f>
        <v/>
      </c>
      <c r="G9" t="str">
        <f>""</f>
        <v/>
      </c>
      <c r="H9" t="str">
        <f>""</f>
        <v/>
      </c>
      <c r="I9" t="str">
        <f>""</f>
        <v/>
      </c>
      <c r="J9" t="str">
        <f>""</f>
        <v/>
      </c>
      <c r="K9" t="str">
        <f>""</f>
        <v/>
      </c>
      <c r="L9" t="str">
        <f>""</f>
        <v/>
      </c>
      <c r="M9" t="str">
        <f>""</f>
        <v/>
      </c>
      <c r="N9" t="str">
        <f>""</f>
        <v/>
      </c>
      <c r="O9" t="str">
        <f>""</f>
        <v/>
      </c>
      <c r="P9" t="str">
        <f>""</f>
        <v/>
      </c>
      <c r="Q9" t="str">
        <f>""</f>
        <v/>
      </c>
      <c r="R9" t="str">
        <f>""</f>
        <v/>
      </c>
      <c r="S9" t="str">
        <f>""</f>
        <v/>
      </c>
      <c r="T9" t="str">
        <f>""</f>
        <v/>
      </c>
      <c r="U9" t="str">
        <f>""</f>
        <v/>
      </c>
      <c r="V9" t="str">
        <f>""</f>
        <v/>
      </c>
      <c r="W9" t="str">
        <f>""</f>
        <v/>
      </c>
      <c r="X9" t="str">
        <f>""</f>
        <v/>
      </c>
      <c r="Y9" t="str">
        <f>""</f>
        <v/>
      </c>
      <c r="Z9" t="str">
        <f>""</f>
        <v/>
      </c>
      <c r="AA9" t="str">
        <f>""</f>
        <v/>
      </c>
      <c r="AB9" t="str">
        <f>""</f>
        <v/>
      </c>
      <c r="AC9" t="str">
        <f>""</f>
        <v/>
      </c>
      <c r="AD9" t="str">
        <f>""</f>
        <v/>
      </c>
      <c r="AE9" t="str">
        <f>""</f>
        <v/>
      </c>
      <c r="AF9" t="str">
        <f>""</f>
        <v/>
      </c>
      <c r="AG9" t="str">
        <f>""</f>
        <v/>
      </c>
      <c r="AH9" t="str">
        <f>""</f>
        <v/>
      </c>
      <c r="AI9" t="str">
        <f>""</f>
        <v/>
      </c>
      <c r="AJ9" t="str">
        <f>""</f>
        <v/>
      </c>
      <c r="AK9" t="str">
        <f>""</f>
        <v/>
      </c>
      <c r="AL9" t="str">
        <f>""</f>
        <v/>
      </c>
      <c r="AM9" t="str">
        <f>""</f>
        <v/>
      </c>
      <c r="AN9" t="str">
        <f>""</f>
        <v/>
      </c>
      <c r="AO9" t="str">
        <f>""</f>
        <v/>
      </c>
      <c r="AP9" t="str">
        <f>""</f>
        <v/>
      </c>
      <c r="AQ9" t="str">
        <f>""</f>
        <v/>
      </c>
      <c r="AR9" t="str">
        <f>""</f>
        <v/>
      </c>
      <c r="AS9" t="str">
        <f>""</f>
        <v/>
      </c>
      <c r="AT9" t="str">
        <f>""</f>
        <v/>
      </c>
      <c r="AU9" t="str">
        <f>""</f>
        <v/>
      </c>
      <c r="AV9" t="str">
        <f>""</f>
        <v/>
      </c>
      <c r="AW9" t="str">
        <f>""</f>
        <v/>
      </c>
      <c r="AX9" t="str">
        <f>""</f>
        <v/>
      </c>
      <c r="AY9" t="str">
        <f>""</f>
        <v/>
      </c>
      <c r="AZ9" t="str">
        <f>""</f>
        <v/>
      </c>
      <c r="BA9" t="str">
        <f>""</f>
        <v/>
      </c>
    </row>
    <row r="10" spans="2:53" x14ac:dyDescent="0.2">
      <c r="B10" t="str">
        <f>""</f>
        <v/>
      </c>
      <c r="C10" t="str">
        <f>"[0.171]"</f>
        <v>[0.171]</v>
      </c>
      <c r="D10" t="str">
        <f>""</f>
        <v/>
      </c>
      <c r="E10" t="str">
        <f>""</f>
        <v/>
      </c>
      <c r="F10" t="str">
        <f>""</f>
        <v/>
      </c>
      <c r="G10" t="str">
        <f>""</f>
        <v/>
      </c>
      <c r="H10" t="str">
        <f>""</f>
        <v/>
      </c>
      <c r="I10" t="str">
        <f>""</f>
        <v/>
      </c>
      <c r="J10" t="str">
        <f>""</f>
        <v/>
      </c>
      <c r="K10" t="str">
        <f>""</f>
        <v/>
      </c>
      <c r="L10" t="str">
        <f>""</f>
        <v/>
      </c>
      <c r="M10" t="str">
        <f>""</f>
        <v/>
      </c>
      <c r="N10" t="str">
        <f>""</f>
        <v/>
      </c>
      <c r="O10" t="str">
        <f>""</f>
        <v/>
      </c>
      <c r="P10" t="str">
        <f>""</f>
        <v/>
      </c>
      <c r="Q10" t="str">
        <f>""</f>
        <v/>
      </c>
      <c r="R10" t="str">
        <f>""</f>
        <v/>
      </c>
      <c r="S10" t="str">
        <f>""</f>
        <v/>
      </c>
      <c r="T10" t="str">
        <f>""</f>
        <v/>
      </c>
      <c r="U10" t="str">
        <f>""</f>
        <v/>
      </c>
      <c r="V10" t="str">
        <f>""</f>
        <v/>
      </c>
      <c r="W10" t="str">
        <f>""</f>
        <v/>
      </c>
      <c r="X10" t="str">
        <f>""</f>
        <v/>
      </c>
      <c r="Y10" t="str">
        <f>""</f>
        <v/>
      </c>
      <c r="Z10" t="str">
        <f>""</f>
        <v/>
      </c>
      <c r="AA10" t="str">
        <f>""</f>
        <v/>
      </c>
      <c r="AB10" t="str">
        <f>""</f>
        <v/>
      </c>
      <c r="AC10" t="str">
        <f>""</f>
        <v/>
      </c>
      <c r="AD10" t="str">
        <f>""</f>
        <v/>
      </c>
      <c r="AE10" t="str">
        <f>""</f>
        <v/>
      </c>
      <c r="AF10" t="str">
        <f>""</f>
        <v/>
      </c>
      <c r="AG10" t="str">
        <f>""</f>
        <v/>
      </c>
      <c r="AH10" t="str">
        <f>""</f>
        <v/>
      </c>
      <c r="AI10" t="str">
        <f>""</f>
        <v/>
      </c>
      <c r="AJ10" t="str">
        <f>""</f>
        <v/>
      </c>
      <c r="AK10" t="str">
        <f>""</f>
        <v/>
      </c>
      <c r="AL10" t="str">
        <f>""</f>
        <v/>
      </c>
      <c r="AM10" t="str">
        <f>""</f>
        <v/>
      </c>
      <c r="AN10" t="str">
        <f>""</f>
        <v/>
      </c>
      <c r="AO10" t="str">
        <f>""</f>
        <v/>
      </c>
      <c r="AP10" t="str">
        <f>""</f>
        <v/>
      </c>
      <c r="AQ10" t="str">
        <f>""</f>
        <v/>
      </c>
      <c r="AR10" t="str">
        <f>""</f>
        <v/>
      </c>
      <c r="AS10" t="str">
        <f>""</f>
        <v/>
      </c>
      <c r="AT10" t="str">
        <f>""</f>
        <v/>
      </c>
      <c r="AU10" t="str">
        <f>""</f>
        <v/>
      </c>
      <c r="AV10" t="str">
        <f>""</f>
        <v/>
      </c>
      <c r="AW10" t="str">
        <f>""</f>
        <v/>
      </c>
      <c r="AX10" t="str">
        <f>""</f>
        <v/>
      </c>
      <c r="AY10" t="str">
        <f>""</f>
        <v/>
      </c>
      <c r="AZ10" t="str">
        <f>""</f>
        <v/>
      </c>
      <c r="BA10" t="str">
        <f>""</f>
        <v/>
      </c>
    </row>
    <row r="11" spans="2:53" x14ac:dyDescent="0.2">
      <c r="B11" t="str">
        <f>"Number of members who left household 1998-2007"</f>
        <v>Number of members who left household 1998-2007</v>
      </c>
      <c r="C11" t="str">
        <f>""</f>
        <v/>
      </c>
      <c r="D11" t="str">
        <f>"0.005"</f>
        <v>0.005</v>
      </c>
      <c r="E11" t="str">
        <f>""</f>
        <v/>
      </c>
      <c r="F11" t="str">
        <f>""</f>
        <v/>
      </c>
      <c r="G11" t="str">
        <f>""</f>
        <v/>
      </c>
      <c r="H11" t="str">
        <f>""</f>
        <v/>
      </c>
      <c r="I11" t="str">
        <f>""</f>
        <v/>
      </c>
      <c r="J11" t="str">
        <f>""</f>
        <v/>
      </c>
      <c r="K11" t="str">
        <f>""</f>
        <v/>
      </c>
      <c r="L11" t="str">
        <f>""</f>
        <v/>
      </c>
      <c r="M11" t="str">
        <f>""</f>
        <v/>
      </c>
      <c r="N11" t="str">
        <f>""</f>
        <v/>
      </c>
      <c r="O11" t="str">
        <f>""</f>
        <v/>
      </c>
      <c r="P11" t="str">
        <f>""</f>
        <v/>
      </c>
      <c r="Q11" t="str">
        <f>""</f>
        <v/>
      </c>
      <c r="R11" t="str">
        <f>""</f>
        <v/>
      </c>
      <c r="S11" t="str">
        <f>""</f>
        <v/>
      </c>
      <c r="T11" t="str">
        <f>""</f>
        <v/>
      </c>
      <c r="U11" t="str">
        <f>""</f>
        <v/>
      </c>
      <c r="V11" t="str">
        <f>""</f>
        <v/>
      </c>
      <c r="W11" t="str">
        <f>""</f>
        <v/>
      </c>
      <c r="X11" t="str">
        <f>""</f>
        <v/>
      </c>
      <c r="Y11" t="str">
        <f>""</f>
        <v/>
      </c>
      <c r="Z11" t="str">
        <f>""</f>
        <v/>
      </c>
      <c r="AA11" t="str">
        <f>""</f>
        <v/>
      </c>
      <c r="AB11" t="str">
        <f>""</f>
        <v/>
      </c>
      <c r="AC11" t="str">
        <f>""</f>
        <v/>
      </c>
      <c r="AD11" t="str">
        <f>""</f>
        <v/>
      </c>
      <c r="AE11" t="str">
        <f>""</f>
        <v/>
      </c>
      <c r="AF11" t="str">
        <f>""</f>
        <v/>
      </c>
      <c r="AG11" t="str">
        <f>""</f>
        <v/>
      </c>
      <c r="AH11" t="str">
        <f>""</f>
        <v/>
      </c>
      <c r="AI11" t="str">
        <f>""</f>
        <v/>
      </c>
      <c r="AJ11" t="str">
        <f>""</f>
        <v/>
      </c>
      <c r="AK11" t="str">
        <f>""</f>
        <v/>
      </c>
      <c r="AL11" t="str">
        <f>""</f>
        <v/>
      </c>
      <c r="AM11" t="str">
        <f>""</f>
        <v/>
      </c>
      <c r="AN11" t="str">
        <f>""</f>
        <v/>
      </c>
      <c r="AO11" t="str">
        <f>""</f>
        <v/>
      </c>
      <c r="AP11" t="str">
        <f>""</f>
        <v/>
      </c>
      <c r="AQ11" t="str">
        <f>""</f>
        <v/>
      </c>
      <c r="AR11" t="str">
        <f>""</f>
        <v/>
      </c>
      <c r="AS11" t="str">
        <f>""</f>
        <v/>
      </c>
      <c r="AT11" t="str">
        <f>""</f>
        <v/>
      </c>
      <c r="AU11" t="str">
        <f>""</f>
        <v/>
      </c>
      <c r="AV11" t="str">
        <f>""</f>
        <v/>
      </c>
      <c r="AW11" t="str">
        <f>""</f>
        <v/>
      </c>
      <c r="AX11" t="str">
        <f>""</f>
        <v/>
      </c>
      <c r="AY11" t="str">
        <f>""</f>
        <v/>
      </c>
      <c r="AZ11" t="str">
        <f>""</f>
        <v/>
      </c>
      <c r="BA11" t="str">
        <f>""</f>
        <v/>
      </c>
    </row>
    <row r="12" spans="2:53" x14ac:dyDescent="0.2">
      <c r="B12" t="str">
        <f>""</f>
        <v/>
      </c>
      <c r="C12" t="str">
        <f>""</f>
        <v/>
      </c>
      <c r="D12" t="str">
        <f>"[0.029]"</f>
        <v>[0.029]</v>
      </c>
      <c r="E12" t="str">
        <f>""</f>
        <v/>
      </c>
      <c r="F12" t="str">
        <f>""</f>
        <v/>
      </c>
      <c r="G12" t="str">
        <f>""</f>
        <v/>
      </c>
      <c r="H12" t="str">
        <f>""</f>
        <v/>
      </c>
      <c r="I12" t="str">
        <f>""</f>
        <v/>
      </c>
      <c r="J12" t="str">
        <f>""</f>
        <v/>
      </c>
      <c r="K12" t="str">
        <f>""</f>
        <v/>
      </c>
      <c r="L12" t="str">
        <f>""</f>
        <v/>
      </c>
      <c r="M12" t="str">
        <f>""</f>
        <v/>
      </c>
      <c r="N12" t="str">
        <f>""</f>
        <v/>
      </c>
      <c r="O12" t="str">
        <f>""</f>
        <v/>
      </c>
      <c r="P12" t="str">
        <f>""</f>
        <v/>
      </c>
      <c r="Q12" t="str">
        <f>""</f>
        <v/>
      </c>
      <c r="R12" t="str">
        <f>""</f>
        <v/>
      </c>
      <c r="S12" t="str">
        <f>""</f>
        <v/>
      </c>
      <c r="T12" t="str">
        <f>""</f>
        <v/>
      </c>
      <c r="U12" t="str">
        <f>""</f>
        <v/>
      </c>
      <c r="V12" t="str">
        <f>""</f>
        <v/>
      </c>
      <c r="W12" t="str">
        <f>""</f>
        <v/>
      </c>
      <c r="X12" t="str">
        <f>""</f>
        <v/>
      </c>
      <c r="Y12" t="str">
        <f>""</f>
        <v/>
      </c>
      <c r="Z12" t="str">
        <f>""</f>
        <v/>
      </c>
      <c r="AA12" t="str">
        <f>""</f>
        <v/>
      </c>
      <c r="AB12" t="str">
        <f>""</f>
        <v/>
      </c>
      <c r="AC12" t="str">
        <f>""</f>
        <v/>
      </c>
      <c r="AD12" t="str">
        <f>""</f>
        <v/>
      </c>
      <c r="AE12" t="str">
        <f>""</f>
        <v/>
      </c>
      <c r="AF12" t="str">
        <f>""</f>
        <v/>
      </c>
      <c r="AG12" t="str">
        <f>""</f>
        <v/>
      </c>
      <c r="AH12" t="str">
        <f>""</f>
        <v/>
      </c>
      <c r="AI12" t="str">
        <f>""</f>
        <v/>
      </c>
      <c r="AJ12" t="str">
        <f>""</f>
        <v/>
      </c>
      <c r="AK12" t="str">
        <f>""</f>
        <v/>
      </c>
      <c r="AL12" t="str">
        <f>""</f>
        <v/>
      </c>
      <c r="AM12" t="str">
        <f>""</f>
        <v/>
      </c>
      <c r="AN12" t="str">
        <f>""</f>
        <v/>
      </c>
      <c r="AO12" t="str">
        <f>""</f>
        <v/>
      </c>
      <c r="AP12" t="str">
        <f>""</f>
        <v/>
      </c>
      <c r="AQ12" t="str">
        <f>""</f>
        <v/>
      </c>
      <c r="AR12" t="str">
        <f>""</f>
        <v/>
      </c>
      <c r="AS12" t="str">
        <f>""</f>
        <v/>
      </c>
      <c r="AT12" t="str">
        <f>""</f>
        <v/>
      </c>
      <c r="AU12" t="str">
        <f>""</f>
        <v/>
      </c>
      <c r="AV12" t="str">
        <f>""</f>
        <v/>
      </c>
      <c r="AW12" t="str">
        <f>""</f>
        <v/>
      </c>
      <c r="AX12" t="str">
        <f>""</f>
        <v/>
      </c>
      <c r="AY12" t="str">
        <f>""</f>
        <v/>
      </c>
      <c r="AZ12" t="str">
        <f>""</f>
        <v/>
      </c>
      <c r="BA12" t="str">
        <f>""</f>
        <v/>
      </c>
    </row>
    <row r="13" spans="2:53" x14ac:dyDescent="0.2">
      <c r="B13" t="str">
        <f>"Interaction"</f>
        <v>Interaction</v>
      </c>
      <c r="C13" t="str">
        <f>""</f>
        <v/>
      </c>
      <c r="D13" t="str">
        <f>"0.003"</f>
        <v>0.003</v>
      </c>
      <c r="E13" t="str">
        <f>""</f>
        <v/>
      </c>
      <c r="F13" t="str">
        <f>""</f>
        <v/>
      </c>
      <c r="G13" t="str">
        <f>""</f>
        <v/>
      </c>
      <c r="H13" t="str">
        <f>""</f>
        <v/>
      </c>
      <c r="I13" t="str">
        <f>""</f>
        <v/>
      </c>
      <c r="J13" t="str">
        <f>""</f>
        <v/>
      </c>
      <c r="K13" t="str">
        <f>""</f>
        <v/>
      </c>
      <c r="L13" t="str">
        <f>""</f>
        <v/>
      </c>
      <c r="M13" t="str">
        <f>""</f>
        <v/>
      </c>
      <c r="N13" t="str">
        <f>""</f>
        <v/>
      </c>
      <c r="O13" t="str">
        <f>""</f>
        <v/>
      </c>
      <c r="P13" t="str">
        <f>""</f>
        <v/>
      </c>
      <c r="Q13" t="str">
        <f>""</f>
        <v/>
      </c>
      <c r="R13" t="str">
        <f>""</f>
        <v/>
      </c>
      <c r="S13" t="str">
        <f>""</f>
        <v/>
      </c>
      <c r="T13" t="str">
        <f>""</f>
        <v/>
      </c>
      <c r="U13" t="str">
        <f>""</f>
        <v/>
      </c>
      <c r="V13" t="str">
        <f>""</f>
        <v/>
      </c>
      <c r="W13" t="str">
        <f>""</f>
        <v/>
      </c>
      <c r="X13" t="str">
        <f>""</f>
        <v/>
      </c>
      <c r="Y13" t="str">
        <f>""</f>
        <v/>
      </c>
      <c r="Z13" t="str">
        <f>""</f>
        <v/>
      </c>
      <c r="AA13" t="str">
        <f>""</f>
        <v/>
      </c>
      <c r="AB13" t="str">
        <f>""</f>
        <v/>
      </c>
      <c r="AC13" t="str">
        <f>""</f>
        <v/>
      </c>
      <c r="AD13" t="str">
        <f>""</f>
        <v/>
      </c>
      <c r="AE13" t="str">
        <f>""</f>
        <v/>
      </c>
      <c r="AF13" t="str">
        <f>""</f>
        <v/>
      </c>
      <c r="AG13" t="str">
        <f>""</f>
        <v/>
      </c>
      <c r="AH13" t="str">
        <f>""</f>
        <v/>
      </c>
      <c r="AI13" t="str">
        <f>""</f>
        <v/>
      </c>
      <c r="AJ13" t="str">
        <f>""</f>
        <v/>
      </c>
      <c r="AK13" t="str">
        <f>""</f>
        <v/>
      </c>
      <c r="AL13" t="str">
        <f>""</f>
        <v/>
      </c>
      <c r="AM13" t="str">
        <f>""</f>
        <v/>
      </c>
      <c r="AN13" t="str">
        <f>""</f>
        <v/>
      </c>
      <c r="AO13" t="str">
        <f>""</f>
        <v/>
      </c>
      <c r="AP13" t="str">
        <f>""</f>
        <v/>
      </c>
      <c r="AQ13" t="str">
        <f>""</f>
        <v/>
      </c>
      <c r="AR13" t="str">
        <f>""</f>
        <v/>
      </c>
      <c r="AS13" t="str">
        <f>""</f>
        <v/>
      </c>
      <c r="AT13" t="str">
        <f>""</f>
        <v/>
      </c>
      <c r="AU13" t="str">
        <f>""</f>
        <v/>
      </c>
      <c r="AV13" t="str">
        <f>""</f>
        <v/>
      </c>
      <c r="AW13" t="str">
        <f>""</f>
        <v/>
      </c>
      <c r="AX13" t="str">
        <f>""</f>
        <v/>
      </c>
      <c r="AY13" t="str">
        <f>""</f>
        <v/>
      </c>
      <c r="AZ13" t="str">
        <f>""</f>
        <v/>
      </c>
      <c r="BA13" t="str">
        <f>""</f>
        <v/>
      </c>
    </row>
    <row r="14" spans="2:53" x14ac:dyDescent="0.2">
      <c r="B14" t="str">
        <f>""</f>
        <v/>
      </c>
      <c r="C14" t="str">
        <f>""</f>
        <v/>
      </c>
      <c r="D14" t="str">
        <f>"[0.046]"</f>
        <v>[0.046]</v>
      </c>
      <c r="E14" t="str">
        <f>""</f>
        <v/>
      </c>
      <c r="F14" t="str">
        <f>""</f>
        <v/>
      </c>
      <c r="G14" t="str">
        <f>""</f>
        <v/>
      </c>
      <c r="H14" t="str">
        <f>""</f>
        <v/>
      </c>
      <c r="I14" t="str">
        <f>""</f>
        <v/>
      </c>
      <c r="J14" t="str">
        <f>""</f>
        <v/>
      </c>
      <c r="K14" t="str">
        <f>""</f>
        <v/>
      </c>
      <c r="L14" t="str">
        <f>""</f>
        <v/>
      </c>
      <c r="M14" t="str">
        <f>""</f>
        <v/>
      </c>
      <c r="N14" t="str">
        <f>""</f>
        <v/>
      </c>
      <c r="O14" t="str">
        <f>""</f>
        <v/>
      </c>
      <c r="P14" t="str">
        <f>""</f>
        <v/>
      </c>
      <c r="Q14" t="str">
        <f>""</f>
        <v/>
      </c>
      <c r="R14" t="str">
        <f>""</f>
        <v/>
      </c>
      <c r="S14" t="str">
        <f>""</f>
        <v/>
      </c>
      <c r="T14" t="str">
        <f>""</f>
        <v/>
      </c>
      <c r="U14" t="str">
        <f>""</f>
        <v/>
      </c>
      <c r="V14" t="str">
        <f>""</f>
        <v/>
      </c>
      <c r="W14" t="str">
        <f>""</f>
        <v/>
      </c>
      <c r="X14" t="str">
        <f>""</f>
        <v/>
      </c>
      <c r="Y14" t="str">
        <f>""</f>
        <v/>
      </c>
      <c r="Z14" t="str">
        <f>""</f>
        <v/>
      </c>
      <c r="AA14" t="str">
        <f>""</f>
        <v/>
      </c>
      <c r="AB14" t="str">
        <f>""</f>
        <v/>
      </c>
      <c r="AC14" t="str">
        <f>""</f>
        <v/>
      </c>
      <c r="AD14" t="str">
        <f>""</f>
        <v/>
      </c>
      <c r="AE14" t="str">
        <f>""</f>
        <v/>
      </c>
      <c r="AF14" t="str">
        <f>""</f>
        <v/>
      </c>
      <c r="AG14" t="str">
        <f>""</f>
        <v/>
      </c>
      <c r="AH14" t="str">
        <f>""</f>
        <v/>
      </c>
      <c r="AI14" t="str">
        <f>""</f>
        <v/>
      </c>
      <c r="AJ14" t="str">
        <f>""</f>
        <v/>
      </c>
      <c r="AK14" t="str">
        <f>""</f>
        <v/>
      </c>
      <c r="AL14" t="str">
        <f>""</f>
        <v/>
      </c>
      <c r="AM14" t="str">
        <f>""</f>
        <v/>
      </c>
      <c r="AN14" t="str">
        <f>""</f>
        <v/>
      </c>
      <c r="AO14" t="str">
        <f>""</f>
        <v/>
      </c>
      <c r="AP14" t="str">
        <f>""</f>
        <v/>
      </c>
      <c r="AQ14" t="str">
        <f>""</f>
        <v/>
      </c>
      <c r="AR14" t="str">
        <f>""</f>
        <v/>
      </c>
      <c r="AS14" t="str">
        <f>""</f>
        <v/>
      </c>
      <c r="AT14" t="str">
        <f>""</f>
        <v/>
      </c>
      <c r="AU14" t="str">
        <f>""</f>
        <v/>
      </c>
      <c r="AV14" t="str">
        <f>""</f>
        <v/>
      </c>
      <c r="AW14" t="str">
        <f>""</f>
        <v/>
      </c>
      <c r="AX14" t="str">
        <f>""</f>
        <v/>
      </c>
      <c r="AY14" t="str">
        <f>""</f>
        <v/>
      </c>
      <c r="AZ14" t="str">
        <f>""</f>
        <v/>
      </c>
      <c r="BA14" t="str">
        <f>""</f>
        <v/>
      </c>
    </row>
    <row r="15" spans="2:53" x14ac:dyDescent="0.2">
      <c r="B15" t="str">
        <f>"Share of household members who left household 1998-2007"</f>
        <v>Share of household members who left household 1998-2007</v>
      </c>
      <c r="C15" t="str">
        <f>""</f>
        <v/>
      </c>
      <c r="D15" t="str">
        <f>""</f>
        <v/>
      </c>
      <c r="E15" t="str">
        <f>"-0.188"</f>
        <v>-0.188</v>
      </c>
      <c r="F15" t="str">
        <f>""</f>
        <v/>
      </c>
      <c r="G15" t="str">
        <f>""</f>
        <v/>
      </c>
      <c r="H15" t="str">
        <f>""</f>
        <v/>
      </c>
      <c r="I15" t="str">
        <f>""</f>
        <v/>
      </c>
      <c r="J15" t="str">
        <f>""</f>
        <v/>
      </c>
      <c r="K15" t="str">
        <f>""</f>
        <v/>
      </c>
      <c r="L15" t="str">
        <f>""</f>
        <v/>
      </c>
      <c r="M15" t="str">
        <f>""</f>
        <v/>
      </c>
      <c r="N15" t="str">
        <f>""</f>
        <v/>
      </c>
      <c r="O15" t="str">
        <f>""</f>
        <v/>
      </c>
      <c r="P15" t="str">
        <f>""</f>
        <v/>
      </c>
      <c r="Q15" t="str">
        <f>""</f>
        <v/>
      </c>
      <c r="R15" t="str">
        <f>""</f>
        <v/>
      </c>
      <c r="S15" t="str">
        <f>""</f>
        <v/>
      </c>
      <c r="T15" t="str">
        <f>""</f>
        <v/>
      </c>
      <c r="U15" t="str">
        <f>""</f>
        <v/>
      </c>
      <c r="V15" t="str">
        <f>""</f>
        <v/>
      </c>
      <c r="W15" t="str">
        <f>""</f>
        <v/>
      </c>
      <c r="X15" t="str">
        <f>""</f>
        <v/>
      </c>
      <c r="Y15" t="str">
        <f>""</f>
        <v/>
      </c>
      <c r="Z15" t="str">
        <f>""</f>
        <v/>
      </c>
      <c r="AA15" t="str">
        <f>""</f>
        <v/>
      </c>
      <c r="AB15" t="str">
        <f>""</f>
        <v/>
      </c>
      <c r="AC15" t="str">
        <f>""</f>
        <v/>
      </c>
      <c r="AD15" t="str">
        <f>""</f>
        <v/>
      </c>
      <c r="AE15" t="str">
        <f>""</f>
        <v/>
      </c>
      <c r="AF15" t="str">
        <f>""</f>
        <v/>
      </c>
      <c r="AG15" t="str">
        <f>""</f>
        <v/>
      </c>
      <c r="AH15" t="str">
        <f>""</f>
        <v/>
      </c>
      <c r="AI15" t="str">
        <f>""</f>
        <v/>
      </c>
      <c r="AJ15" t="str">
        <f>""</f>
        <v/>
      </c>
      <c r="AK15" t="str">
        <f>""</f>
        <v/>
      </c>
      <c r="AL15" t="str">
        <f>""</f>
        <v/>
      </c>
      <c r="AM15" t="str">
        <f>""</f>
        <v/>
      </c>
      <c r="AN15" t="str">
        <f>""</f>
        <v/>
      </c>
      <c r="AO15" t="str">
        <f>""</f>
        <v/>
      </c>
      <c r="AP15" t="str">
        <f>""</f>
        <v/>
      </c>
      <c r="AQ15" t="str">
        <f>""</f>
        <v/>
      </c>
      <c r="AR15" t="str">
        <f>""</f>
        <v/>
      </c>
      <c r="AS15" t="str">
        <f>""</f>
        <v/>
      </c>
      <c r="AT15" t="str">
        <f>""</f>
        <v/>
      </c>
      <c r="AU15" t="str">
        <f>""</f>
        <v/>
      </c>
      <c r="AV15" t="str">
        <f>""</f>
        <v/>
      </c>
      <c r="AW15" t="str">
        <f>""</f>
        <v/>
      </c>
      <c r="AX15" t="str">
        <f>""</f>
        <v/>
      </c>
      <c r="AY15" t="str">
        <f>""</f>
        <v/>
      </c>
      <c r="AZ15" t="str">
        <f>""</f>
        <v/>
      </c>
      <c r="BA15" t="str">
        <f>""</f>
        <v/>
      </c>
    </row>
    <row r="16" spans="2:53" x14ac:dyDescent="0.2">
      <c r="B16" t="str">
        <f>""</f>
        <v/>
      </c>
      <c r="C16" t="str">
        <f>""</f>
        <v/>
      </c>
      <c r="D16" t="str">
        <f>""</f>
        <v/>
      </c>
      <c r="E16" t="str">
        <f>"[0.217]"</f>
        <v>[0.217]</v>
      </c>
      <c r="F16" t="str">
        <f>""</f>
        <v/>
      </c>
      <c r="G16" t="str">
        <f>""</f>
        <v/>
      </c>
      <c r="H16" t="str">
        <f>""</f>
        <v/>
      </c>
      <c r="I16" t="str">
        <f>""</f>
        <v/>
      </c>
      <c r="J16" t="str">
        <f>""</f>
        <v/>
      </c>
      <c r="K16" t="str">
        <f>""</f>
        <v/>
      </c>
      <c r="L16" t="str">
        <f>""</f>
        <v/>
      </c>
      <c r="M16" t="str">
        <f>""</f>
        <v/>
      </c>
      <c r="N16" t="str">
        <f>""</f>
        <v/>
      </c>
      <c r="O16" t="str">
        <f>""</f>
        <v/>
      </c>
      <c r="P16" t="str">
        <f>""</f>
        <v/>
      </c>
      <c r="Q16" t="str">
        <f>""</f>
        <v/>
      </c>
      <c r="R16" t="str">
        <f>""</f>
        <v/>
      </c>
      <c r="S16" t="str">
        <f>""</f>
        <v/>
      </c>
      <c r="T16" t="str">
        <f>""</f>
        <v/>
      </c>
      <c r="U16" t="str">
        <f>""</f>
        <v/>
      </c>
      <c r="V16" t="str">
        <f>""</f>
        <v/>
      </c>
      <c r="W16" t="str">
        <f>""</f>
        <v/>
      </c>
      <c r="X16" t="str">
        <f>""</f>
        <v/>
      </c>
      <c r="Y16" t="str">
        <f>""</f>
        <v/>
      </c>
      <c r="Z16" t="str">
        <f>""</f>
        <v/>
      </c>
      <c r="AA16" t="str">
        <f>""</f>
        <v/>
      </c>
      <c r="AB16" t="str">
        <f>""</f>
        <v/>
      </c>
      <c r="AC16" t="str">
        <f>""</f>
        <v/>
      </c>
      <c r="AD16" t="str">
        <f>""</f>
        <v/>
      </c>
      <c r="AE16" t="str">
        <f>""</f>
        <v/>
      </c>
      <c r="AF16" t="str">
        <f>""</f>
        <v/>
      </c>
      <c r="AG16" t="str">
        <f>""</f>
        <v/>
      </c>
      <c r="AH16" t="str">
        <f>""</f>
        <v/>
      </c>
      <c r="AI16" t="str">
        <f>""</f>
        <v/>
      </c>
      <c r="AJ16" t="str">
        <f>""</f>
        <v/>
      </c>
      <c r="AK16" t="str">
        <f>""</f>
        <v/>
      </c>
      <c r="AL16" t="str">
        <f>""</f>
        <v/>
      </c>
      <c r="AM16" t="str">
        <f>""</f>
        <v/>
      </c>
      <c r="AN16" t="str">
        <f>""</f>
        <v/>
      </c>
      <c r="AO16" t="str">
        <f>""</f>
        <v/>
      </c>
      <c r="AP16" t="str">
        <f>""</f>
        <v/>
      </c>
      <c r="AQ16" t="str">
        <f>""</f>
        <v/>
      </c>
      <c r="AR16" t="str">
        <f>""</f>
        <v/>
      </c>
      <c r="AS16" t="str">
        <f>""</f>
        <v/>
      </c>
      <c r="AT16" t="str">
        <f>""</f>
        <v/>
      </c>
      <c r="AU16" t="str">
        <f>""</f>
        <v/>
      </c>
      <c r="AV16" t="str">
        <f>""</f>
        <v/>
      </c>
      <c r="AW16" t="str">
        <f>""</f>
        <v/>
      </c>
      <c r="AX16" t="str">
        <f>""</f>
        <v/>
      </c>
      <c r="AY16" t="str">
        <f>""</f>
        <v/>
      </c>
      <c r="AZ16" t="str">
        <f>""</f>
        <v/>
      </c>
      <c r="BA16" t="str">
        <f>""</f>
        <v/>
      </c>
    </row>
    <row r="17" spans="2:53" x14ac:dyDescent="0.2">
      <c r="B17" t="str">
        <f>"Interaction"</f>
        <v>Interaction</v>
      </c>
      <c r="C17" t="str">
        <f>""</f>
        <v/>
      </c>
      <c r="D17" t="str">
        <f>""</f>
        <v/>
      </c>
      <c r="E17" t="str">
        <f>"0.299"</f>
        <v>0.299</v>
      </c>
      <c r="F17" t="str">
        <f>""</f>
        <v/>
      </c>
      <c r="G17" t="str">
        <f>""</f>
        <v/>
      </c>
      <c r="H17" t="str">
        <f>""</f>
        <v/>
      </c>
      <c r="I17" t="str">
        <f>""</f>
        <v/>
      </c>
      <c r="J17" t="str">
        <f>""</f>
        <v/>
      </c>
      <c r="K17" t="str">
        <f>""</f>
        <v/>
      </c>
      <c r="L17" t="str">
        <f>""</f>
        <v/>
      </c>
      <c r="M17" t="str">
        <f>""</f>
        <v/>
      </c>
      <c r="N17" t="str">
        <f>""</f>
        <v/>
      </c>
      <c r="O17" t="str">
        <f>""</f>
        <v/>
      </c>
      <c r="P17" t="str">
        <f>""</f>
        <v/>
      </c>
      <c r="Q17" t="str">
        <f>""</f>
        <v/>
      </c>
      <c r="R17" t="str">
        <f>""</f>
        <v/>
      </c>
      <c r="S17" t="str">
        <f>""</f>
        <v/>
      </c>
      <c r="T17" t="str">
        <f>""</f>
        <v/>
      </c>
      <c r="U17" t="str">
        <f>""</f>
        <v/>
      </c>
      <c r="V17" t="str">
        <f>""</f>
        <v/>
      </c>
      <c r="W17" t="str">
        <f>""</f>
        <v/>
      </c>
      <c r="X17" t="str">
        <f>""</f>
        <v/>
      </c>
      <c r="Y17" t="str">
        <f>""</f>
        <v/>
      </c>
      <c r="Z17" t="str">
        <f>""</f>
        <v/>
      </c>
      <c r="AA17" t="str">
        <f>""</f>
        <v/>
      </c>
      <c r="AB17" t="str">
        <f>""</f>
        <v/>
      </c>
      <c r="AC17" t="str">
        <f>""</f>
        <v/>
      </c>
      <c r="AD17" t="str">
        <f>""</f>
        <v/>
      </c>
      <c r="AE17" t="str">
        <f>""</f>
        <v/>
      </c>
      <c r="AF17" t="str">
        <f>""</f>
        <v/>
      </c>
      <c r="AG17" t="str">
        <f>""</f>
        <v/>
      </c>
      <c r="AH17" t="str">
        <f>""</f>
        <v/>
      </c>
      <c r="AI17" t="str">
        <f>""</f>
        <v/>
      </c>
      <c r="AJ17" t="str">
        <f>""</f>
        <v/>
      </c>
      <c r="AK17" t="str">
        <f>""</f>
        <v/>
      </c>
      <c r="AL17" t="str">
        <f>""</f>
        <v/>
      </c>
      <c r="AM17" t="str">
        <f>""</f>
        <v/>
      </c>
      <c r="AN17" t="str">
        <f>""</f>
        <v/>
      </c>
      <c r="AO17" t="str">
        <f>""</f>
        <v/>
      </c>
      <c r="AP17" t="str">
        <f>""</f>
        <v/>
      </c>
      <c r="AQ17" t="str">
        <f>""</f>
        <v/>
      </c>
      <c r="AR17" t="str">
        <f>""</f>
        <v/>
      </c>
      <c r="AS17" t="str">
        <f>""</f>
        <v/>
      </c>
      <c r="AT17" t="str">
        <f>""</f>
        <v/>
      </c>
      <c r="AU17" t="str">
        <f>""</f>
        <v/>
      </c>
      <c r="AV17" t="str">
        <f>""</f>
        <v/>
      </c>
      <c r="AW17" t="str">
        <f>""</f>
        <v/>
      </c>
      <c r="AX17" t="str">
        <f>""</f>
        <v/>
      </c>
      <c r="AY17" t="str">
        <f>""</f>
        <v/>
      </c>
      <c r="AZ17" t="str">
        <f>""</f>
        <v/>
      </c>
      <c r="BA17" t="str">
        <f>""</f>
        <v/>
      </c>
    </row>
    <row r="18" spans="2:53" x14ac:dyDescent="0.2">
      <c r="B18" t="str">
        <f>""</f>
        <v/>
      </c>
      <c r="C18" t="str">
        <f>""</f>
        <v/>
      </c>
      <c r="D18" t="str">
        <f>""</f>
        <v/>
      </c>
      <c r="E18" t="str">
        <f>"[0.295]"</f>
        <v>[0.295]</v>
      </c>
      <c r="F18" t="str">
        <f>""</f>
        <v/>
      </c>
      <c r="G18" t="str">
        <f>""</f>
        <v/>
      </c>
      <c r="H18" t="str">
        <f>""</f>
        <v/>
      </c>
      <c r="I18" t="str">
        <f>""</f>
        <v/>
      </c>
      <c r="J18" t="str">
        <f>""</f>
        <v/>
      </c>
      <c r="K18" t="str">
        <f>""</f>
        <v/>
      </c>
      <c r="L18" t="str">
        <f>""</f>
        <v/>
      </c>
      <c r="M18" t="str">
        <f>""</f>
        <v/>
      </c>
      <c r="N18" t="str">
        <f>""</f>
        <v/>
      </c>
      <c r="O18" t="str">
        <f>""</f>
        <v/>
      </c>
      <c r="P18" t="str">
        <f>""</f>
        <v/>
      </c>
      <c r="Q18" t="str">
        <f>""</f>
        <v/>
      </c>
      <c r="R18" t="str">
        <f>""</f>
        <v/>
      </c>
      <c r="S18" t="str">
        <f>""</f>
        <v/>
      </c>
      <c r="T18" t="str">
        <f>""</f>
        <v/>
      </c>
      <c r="U18" t="str">
        <f>""</f>
        <v/>
      </c>
      <c r="V18" t="str">
        <f>""</f>
        <v/>
      </c>
      <c r="W18" t="str">
        <f>""</f>
        <v/>
      </c>
      <c r="X18" t="str">
        <f>""</f>
        <v/>
      </c>
      <c r="Y18" t="str">
        <f>""</f>
        <v/>
      </c>
      <c r="Z18" t="str">
        <f>""</f>
        <v/>
      </c>
      <c r="AA18" t="str">
        <f>""</f>
        <v/>
      </c>
      <c r="AB18" t="str">
        <f>""</f>
        <v/>
      </c>
      <c r="AC18" t="str">
        <f>""</f>
        <v/>
      </c>
      <c r="AD18" t="str">
        <f>""</f>
        <v/>
      </c>
      <c r="AE18" t="str">
        <f>""</f>
        <v/>
      </c>
      <c r="AF18" t="str">
        <f>""</f>
        <v/>
      </c>
      <c r="AG18" t="str">
        <f>""</f>
        <v/>
      </c>
      <c r="AH18" t="str">
        <f>""</f>
        <v/>
      </c>
      <c r="AI18" t="str">
        <f>""</f>
        <v/>
      </c>
      <c r="AJ18" t="str">
        <f>""</f>
        <v/>
      </c>
      <c r="AK18" t="str">
        <f>""</f>
        <v/>
      </c>
      <c r="AL18" t="str">
        <f>""</f>
        <v/>
      </c>
      <c r="AM18" t="str">
        <f>""</f>
        <v/>
      </c>
      <c r="AN18" t="str">
        <f>""</f>
        <v/>
      </c>
      <c r="AO18" t="str">
        <f>""</f>
        <v/>
      </c>
      <c r="AP18" t="str">
        <f>""</f>
        <v/>
      </c>
      <c r="AQ18" t="str">
        <f>""</f>
        <v/>
      </c>
      <c r="AR18" t="str">
        <f>""</f>
        <v/>
      </c>
      <c r="AS18" t="str">
        <f>""</f>
        <v/>
      </c>
      <c r="AT18" t="str">
        <f>""</f>
        <v/>
      </c>
      <c r="AU18" t="str">
        <f>""</f>
        <v/>
      </c>
      <c r="AV18" t="str">
        <f>""</f>
        <v/>
      </c>
      <c r="AW18" t="str">
        <f>""</f>
        <v/>
      </c>
      <c r="AX18" t="str">
        <f>""</f>
        <v/>
      </c>
      <c r="AY18" t="str">
        <f>""</f>
        <v/>
      </c>
      <c r="AZ18" t="str">
        <f>""</f>
        <v/>
      </c>
      <c r="BA18" t="str">
        <f>""</f>
        <v/>
      </c>
    </row>
    <row r="19" spans="2:53" x14ac:dyDescent="0.2">
      <c r="B19" t="str">
        <f>"Number of years with presence of violence during 1998-2007"</f>
        <v>Number of years with presence of violence during 1998-2007</v>
      </c>
      <c r="C19" t="str">
        <f>""</f>
        <v/>
      </c>
      <c r="D19" t="str">
        <f>""</f>
        <v/>
      </c>
      <c r="E19" t="str">
        <f>""</f>
        <v/>
      </c>
      <c r="F19" t="str">
        <f>"-0.022"</f>
        <v>-0.022</v>
      </c>
      <c r="G19" t="str">
        <f>"-0.014"</f>
        <v>-0.014</v>
      </c>
      <c r="H19" t="str">
        <f>"-0.019"</f>
        <v>-0.019</v>
      </c>
      <c r="I19" t="str">
        <f>""</f>
        <v/>
      </c>
      <c r="J19" t="str">
        <f>""</f>
        <v/>
      </c>
      <c r="K19" t="str">
        <f>""</f>
        <v/>
      </c>
      <c r="L19" t="str">
        <f>""</f>
        <v/>
      </c>
      <c r="M19" t="str">
        <f>""</f>
        <v/>
      </c>
      <c r="N19" t="str">
        <f>""</f>
        <v/>
      </c>
      <c r="O19" t="str">
        <f>""</f>
        <v/>
      </c>
      <c r="P19" t="str">
        <f>""</f>
        <v/>
      </c>
      <c r="Q19" t="str">
        <f>""</f>
        <v/>
      </c>
      <c r="R19" t="str">
        <f>""</f>
        <v/>
      </c>
      <c r="S19" t="str">
        <f>""</f>
        <v/>
      </c>
      <c r="T19" t="str">
        <f>""</f>
        <v/>
      </c>
      <c r="U19" t="str">
        <f>""</f>
        <v/>
      </c>
      <c r="V19" t="str">
        <f>""</f>
        <v/>
      </c>
      <c r="W19" t="str">
        <f>""</f>
        <v/>
      </c>
      <c r="X19" t="str">
        <f>""</f>
        <v/>
      </c>
      <c r="Y19" t="str">
        <f>""</f>
        <v/>
      </c>
      <c r="Z19" t="str">
        <f>""</f>
        <v/>
      </c>
      <c r="AA19" t="str">
        <f>""</f>
        <v/>
      </c>
      <c r="AB19" t="str">
        <f>""</f>
        <v/>
      </c>
      <c r="AC19" t="str">
        <f>""</f>
        <v/>
      </c>
      <c r="AD19" t="str">
        <f>""</f>
        <v/>
      </c>
      <c r="AE19" t="str">
        <f>""</f>
        <v/>
      </c>
      <c r="AF19" t="str">
        <f>""</f>
        <v/>
      </c>
      <c r="AG19" t="str">
        <f>""</f>
        <v/>
      </c>
      <c r="AH19" t="str">
        <f>""</f>
        <v/>
      </c>
      <c r="AI19" t="str">
        <f>""</f>
        <v/>
      </c>
      <c r="AJ19" t="str">
        <f>""</f>
        <v/>
      </c>
      <c r="AK19" t="str">
        <f>""</f>
        <v/>
      </c>
      <c r="AL19" t="str">
        <f>""</f>
        <v/>
      </c>
      <c r="AM19" t="str">
        <f>""</f>
        <v/>
      </c>
      <c r="AN19" t="str">
        <f>""</f>
        <v/>
      </c>
      <c r="AO19" t="str">
        <f>""</f>
        <v/>
      </c>
      <c r="AP19" t="str">
        <f>""</f>
        <v/>
      </c>
      <c r="AQ19" t="str">
        <f>""</f>
        <v/>
      </c>
      <c r="AR19" t="str">
        <f>""</f>
        <v/>
      </c>
      <c r="AS19" t="str">
        <f>""</f>
        <v/>
      </c>
      <c r="AT19" t="str">
        <f>""</f>
        <v/>
      </c>
      <c r="AU19" t="str">
        <f>""</f>
        <v/>
      </c>
      <c r="AV19" t="str">
        <f>""</f>
        <v/>
      </c>
      <c r="AW19" t="str">
        <f>""</f>
        <v/>
      </c>
      <c r="AX19" t="str">
        <f>""</f>
        <v/>
      </c>
      <c r="AY19" t="str">
        <f>""</f>
        <v/>
      </c>
      <c r="AZ19" t="str">
        <f>""</f>
        <v/>
      </c>
      <c r="BA19" t="str">
        <f>""</f>
        <v/>
      </c>
    </row>
    <row r="20" spans="2:53" x14ac:dyDescent="0.2">
      <c r="B20" t="str">
        <f>""</f>
        <v/>
      </c>
      <c r="C20" t="str">
        <f>""</f>
        <v/>
      </c>
      <c r="D20" t="str">
        <f>""</f>
        <v/>
      </c>
      <c r="E20" t="str">
        <f>""</f>
        <v/>
      </c>
      <c r="F20" t="str">
        <f>"[0.030]"</f>
        <v>[0.030]</v>
      </c>
      <c r="G20" t="str">
        <f>"[0.031]"</f>
        <v>[0.031]</v>
      </c>
      <c r="H20" t="str">
        <f>"[0.031]"</f>
        <v>[0.031]</v>
      </c>
      <c r="I20" t="str">
        <f>""</f>
        <v/>
      </c>
      <c r="J20" t="str">
        <f>""</f>
        <v/>
      </c>
      <c r="K20" t="str">
        <f>""</f>
        <v/>
      </c>
      <c r="L20" t="str">
        <f>""</f>
        <v/>
      </c>
      <c r="M20" t="str">
        <f>""</f>
        <v/>
      </c>
      <c r="N20" t="str">
        <f>""</f>
        <v/>
      </c>
      <c r="O20" t="str">
        <f>""</f>
        <v/>
      </c>
      <c r="P20" t="str">
        <f>""</f>
        <v/>
      </c>
      <c r="Q20" t="str">
        <f>""</f>
        <v/>
      </c>
      <c r="R20" t="str">
        <f>""</f>
        <v/>
      </c>
      <c r="S20" t="str">
        <f>""</f>
        <v/>
      </c>
      <c r="T20" t="str">
        <f>""</f>
        <v/>
      </c>
      <c r="U20" t="str">
        <f>""</f>
        <v/>
      </c>
      <c r="V20" t="str">
        <f>""</f>
        <v/>
      </c>
      <c r="W20" t="str">
        <f>""</f>
        <v/>
      </c>
      <c r="X20" t="str">
        <f>""</f>
        <v/>
      </c>
      <c r="Y20" t="str">
        <f>""</f>
        <v/>
      </c>
      <c r="Z20" t="str">
        <f>""</f>
        <v/>
      </c>
      <c r="AA20" t="str">
        <f>""</f>
        <v/>
      </c>
      <c r="AB20" t="str">
        <f>""</f>
        <v/>
      </c>
      <c r="AC20" t="str">
        <f>""</f>
        <v/>
      </c>
      <c r="AD20" t="str">
        <f>""</f>
        <v/>
      </c>
      <c r="AE20" t="str">
        <f>""</f>
        <v/>
      </c>
      <c r="AF20" t="str">
        <f>""</f>
        <v/>
      </c>
      <c r="AG20" t="str">
        <f>""</f>
        <v/>
      </c>
      <c r="AH20" t="str">
        <f>""</f>
        <v/>
      </c>
      <c r="AI20" t="str">
        <f>""</f>
        <v/>
      </c>
      <c r="AJ20" t="str">
        <f>""</f>
        <v/>
      </c>
      <c r="AK20" t="str">
        <f>""</f>
        <v/>
      </c>
      <c r="AL20" t="str">
        <f>""</f>
        <v/>
      </c>
      <c r="AM20" t="str">
        <f>""</f>
        <v/>
      </c>
      <c r="AN20" t="str">
        <f>""</f>
        <v/>
      </c>
      <c r="AO20" t="str">
        <f>""</f>
        <v/>
      </c>
      <c r="AP20" t="str">
        <f>""</f>
        <v/>
      </c>
      <c r="AQ20" t="str">
        <f>""</f>
        <v/>
      </c>
      <c r="AR20" t="str">
        <f>""</f>
        <v/>
      </c>
      <c r="AS20" t="str">
        <f>""</f>
        <v/>
      </c>
      <c r="AT20" t="str">
        <f>""</f>
        <v/>
      </c>
      <c r="AU20" t="str">
        <f>""</f>
        <v/>
      </c>
      <c r="AV20" t="str">
        <f>""</f>
        <v/>
      </c>
      <c r="AW20" t="str">
        <f>""</f>
        <v/>
      </c>
      <c r="AX20" t="str">
        <f>""</f>
        <v/>
      </c>
      <c r="AY20" t="str">
        <f>""</f>
        <v/>
      </c>
      <c r="AZ20" t="str">
        <f>""</f>
        <v/>
      </c>
      <c r="BA20" t="str">
        <f>""</f>
        <v/>
      </c>
    </row>
    <row r="21" spans="2:53" x14ac:dyDescent="0.2">
      <c r="B21" t="str">
        <f>"At least 1 person left the household in a given year (yes=1)"</f>
        <v>At least 1 person left the household in a given year (yes=1)</v>
      </c>
      <c r="C21" t="str">
        <f>""</f>
        <v/>
      </c>
      <c r="D21" t="str">
        <f>""</f>
        <v/>
      </c>
      <c r="E21" t="str">
        <f>""</f>
        <v/>
      </c>
      <c r="F21" t="str">
        <f>"-0.089"</f>
        <v>-0.089</v>
      </c>
      <c r="G21" t="str">
        <f>""</f>
        <v/>
      </c>
      <c r="H21" t="str">
        <f>""</f>
        <v/>
      </c>
      <c r="I21" t="str">
        <f>""</f>
        <v/>
      </c>
      <c r="J21" t="str">
        <f>""</f>
        <v/>
      </c>
      <c r="K21" t="str">
        <f>""</f>
        <v/>
      </c>
      <c r="L21" t="str">
        <f>""</f>
        <v/>
      </c>
      <c r="M21" t="str">
        <f>""</f>
        <v/>
      </c>
      <c r="N21" t="str">
        <f>""</f>
        <v/>
      </c>
      <c r="O21" t="str">
        <f>""</f>
        <v/>
      </c>
      <c r="P21" t="str">
        <f>""</f>
        <v/>
      </c>
      <c r="Q21" t="str">
        <f>""</f>
        <v/>
      </c>
      <c r="R21" t="str">
        <f>""</f>
        <v/>
      </c>
      <c r="S21" t="str">
        <f>""</f>
        <v/>
      </c>
      <c r="T21" t="str">
        <f>""</f>
        <v/>
      </c>
      <c r="U21" t="str">
        <f>""</f>
        <v/>
      </c>
      <c r="V21" t="str">
        <f>""</f>
        <v/>
      </c>
      <c r="W21" t="str">
        <f>""</f>
        <v/>
      </c>
      <c r="X21" t="str">
        <f>""</f>
        <v/>
      </c>
      <c r="Y21" t="str">
        <f>""</f>
        <v/>
      </c>
      <c r="Z21" t="str">
        <f>""</f>
        <v/>
      </c>
      <c r="AA21" t="str">
        <f>""</f>
        <v/>
      </c>
      <c r="AB21" t="str">
        <f>""</f>
        <v/>
      </c>
      <c r="AC21" t="str">
        <f>""</f>
        <v/>
      </c>
      <c r="AD21" t="str">
        <f>""</f>
        <v/>
      </c>
      <c r="AE21" t="str">
        <f>""</f>
        <v/>
      </c>
      <c r="AF21" t="str">
        <f>""</f>
        <v/>
      </c>
      <c r="AG21" t="str">
        <f>""</f>
        <v/>
      </c>
      <c r="AH21" t="str">
        <f>""</f>
        <v/>
      </c>
      <c r="AI21" t="str">
        <f>""</f>
        <v/>
      </c>
      <c r="AJ21" t="str">
        <f>""</f>
        <v/>
      </c>
      <c r="AK21" t="str">
        <f>""</f>
        <v/>
      </c>
      <c r="AL21" t="str">
        <f>""</f>
        <v/>
      </c>
      <c r="AM21" t="str">
        <f>""</f>
        <v/>
      </c>
      <c r="AN21" t="str">
        <f>""</f>
        <v/>
      </c>
      <c r="AO21" t="str">
        <f>""</f>
        <v/>
      </c>
      <c r="AP21" t="str">
        <f>""</f>
        <v/>
      </c>
      <c r="AQ21" t="str">
        <f>""</f>
        <v/>
      </c>
      <c r="AR21" t="str">
        <f>""</f>
        <v/>
      </c>
      <c r="AS21" t="str">
        <f>""</f>
        <v/>
      </c>
      <c r="AT21" t="str">
        <f>""</f>
        <v/>
      </c>
      <c r="AU21" t="str">
        <f>""</f>
        <v/>
      </c>
      <c r="AV21" t="str">
        <f>""</f>
        <v/>
      </c>
      <c r="AW21" t="str">
        <f>""</f>
        <v/>
      </c>
      <c r="AX21" t="str">
        <f>""</f>
        <v/>
      </c>
      <c r="AY21" t="str">
        <f>""</f>
        <v/>
      </c>
      <c r="AZ21" t="str">
        <f>""</f>
        <v/>
      </c>
      <c r="BA21" t="str">
        <f>""</f>
        <v/>
      </c>
    </row>
    <row r="22" spans="2:53" x14ac:dyDescent="0.2">
      <c r="B22" t="str">
        <f>""</f>
        <v/>
      </c>
      <c r="C22" t="str">
        <f>""</f>
        <v/>
      </c>
      <c r="D22" t="str">
        <f>""</f>
        <v/>
      </c>
      <c r="E22" t="str">
        <f>""</f>
        <v/>
      </c>
      <c r="F22" t="str">
        <f>"[0.078]"</f>
        <v>[0.078]</v>
      </c>
      <c r="G22" t="str">
        <f>""</f>
        <v/>
      </c>
      <c r="H22" t="str">
        <f>""</f>
        <v/>
      </c>
      <c r="I22" t="str">
        <f>""</f>
        <v/>
      </c>
      <c r="J22" t="str">
        <f>""</f>
        <v/>
      </c>
      <c r="K22" t="str">
        <f>""</f>
        <v/>
      </c>
      <c r="L22" t="str">
        <f>""</f>
        <v/>
      </c>
      <c r="M22" t="str">
        <f>""</f>
        <v/>
      </c>
      <c r="N22" t="str">
        <f>""</f>
        <v/>
      </c>
      <c r="O22" t="str">
        <f>""</f>
        <v/>
      </c>
      <c r="P22" t="str">
        <f>""</f>
        <v/>
      </c>
      <c r="Q22" t="str">
        <f>""</f>
        <v/>
      </c>
      <c r="R22" t="str">
        <f>""</f>
        <v/>
      </c>
      <c r="S22" t="str">
        <f>""</f>
        <v/>
      </c>
      <c r="T22" t="str">
        <f>""</f>
        <v/>
      </c>
      <c r="U22" t="str">
        <f>""</f>
        <v/>
      </c>
      <c r="V22" t="str">
        <f>""</f>
        <v/>
      </c>
      <c r="W22" t="str">
        <f>""</f>
        <v/>
      </c>
      <c r="X22" t="str">
        <f>""</f>
        <v/>
      </c>
      <c r="Y22" t="str">
        <f>""</f>
        <v/>
      </c>
      <c r="Z22" t="str">
        <f>""</f>
        <v/>
      </c>
      <c r="AA22" t="str">
        <f>""</f>
        <v/>
      </c>
      <c r="AB22" t="str">
        <f>""</f>
        <v/>
      </c>
      <c r="AC22" t="str">
        <f>""</f>
        <v/>
      </c>
      <c r="AD22" t="str">
        <f>""</f>
        <v/>
      </c>
      <c r="AE22" t="str">
        <f>""</f>
        <v/>
      </c>
      <c r="AF22" t="str">
        <f>""</f>
        <v/>
      </c>
      <c r="AG22" t="str">
        <f>""</f>
        <v/>
      </c>
      <c r="AH22" t="str">
        <f>""</f>
        <v/>
      </c>
      <c r="AI22" t="str">
        <f>""</f>
        <v/>
      </c>
      <c r="AJ22" t="str">
        <f>""</f>
        <v/>
      </c>
      <c r="AK22" t="str">
        <f>""</f>
        <v/>
      </c>
      <c r="AL22" t="str">
        <f>""</f>
        <v/>
      </c>
      <c r="AM22" t="str">
        <f>""</f>
        <v/>
      </c>
      <c r="AN22" t="str">
        <f>""</f>
        <v/>
      </c>
      <c r="AO22" t="str">
        <f>""</f>
        <v/>
      </c>
      <c r="AP22" t="str">
        <f>""</f>
        <v/>
      </c>
      <c r="AQ22" t="str">
        <f>""</f>
        <v/>
      </c>
      <c r="AR22" t="str">
        <f>""</f>
        <v/>
      </c>
      <c r="AS22" t="str">
        <f>""</f>
        <v/>
      </c>
      <c r="AT22" t="str">
        <f>""</f>
        <v/>
      </c>
      <c r="AU22" t="str">
        <f>""</f>
        <v/>
      </c>
      <c r="AV22" t="str">
        <f>""</f>
        <v/>
      </c>
      <c r="AW22" t="str">
        <f>""</f>
        <v/>
      </c>
      <c r="AX22" t="str">
        <f>""</f>
        <v/>
      </c>
      <c r="AY22" t="str">
        <f>""</f>
        <v/>
      </c>
      <c r="AZ22" t="str">
        <f>""</f>
        <v/>
      </c>
      <c r="BA22" t="str">
        <f>""</f>
        <v/>
      </c>
    </row>
    <row r="23" spans="2:53" x14ac:dyDescent="0.2">
      <c r="B23" t="str">
        <f>"Interaction"</f>
        <v>Interaction</v>
      </c>
      <c r="C23" t="str">
        <f>""</f>
        <v/>
      </c>
      <c r="D23" t="str">
        <f>""</f>
        <v/>
      </c>
      <c r="E23" t="str">
        <f>""</f>
        <v/>
      </c>
      <c r="F23" t="str">
        <f>"0.071**"</f>
        <v>0.071**</v>
      </c>
      <c r="G23" t="str">
        <f>""</f>
        <v/>
      </c>
      <c r="H23" t="str">
        <f>""</f>
        <v/>
      </c>
      <c r="I23" t="str">
        <f>""</f>
        <v/>
      </c>
      <c r="J23" t="str">
        <f>""</f>
        <v/>
      </c>
      <c r="K23" t="str">
        <f>""</f>
        <v/>
      </c>
      <c r="L23" t="str">
        <f>""</f>
        <v/>
      </c>
      <c r="M23" t="str">
        <f>""</f>
        <v/>
      </c>
      <c r="N23" t="str">
        <f>""</f>
        <v/>
      </c>
      <c r="O23" t="str">
        <f>""</f>
        <v/>
      </c>
      <c r="P23" t="str">
        <f>""</f>
        <v/>
      </c>
      <c r="Q23" t="str">
        <f>""</f>
        <v/>
      </c>
      <c r="R23" t="str">
        <f>""</f>
        <v/>
      </c>
      <c r="S23" t="str">
        <f>""</f>
        <v/>
      </c>
      <c r="T23" t="str">
        <f>""</f>
        <v/>
      </c>
      <c r="U23" t="str">
        <f>""</f>
        <v/>
      </c>
      <c r="V23" t="str">
        <f>""</f>
        <v/>
      </c>
      <c r="W23" t="str">
        <f>""</f>
        <v/>
      </c>
      <c r="X23" t="str">
        <f>""</f>
        <v/>
      </c>
      <c r="Y23" t="str">
        <f>""</f>
        <v/>
      </c>
      <c r="Z23" t="str">
        <f>""</f>
        <v/>
      </c>
      <c r="AA23" t="str">
        <f>""</f>
        <v/>
      </c>
      <c r="AB23" t="str">
        <f>""</f>
        <v/>
      </c>
      <c r="AC23" t="str">
        <f>""</f>
        <v/>
      </c>
      <c r="AD23" t="str">
        <f>""</f>
        <v/>
      </c>
      <c r="AE23" t="str">
        <f>""</f>
        <v/>
      </c>
      <c r="AF23" t="str">
        <f>""</f>
        <v/>
      </c>
      <c r="AG23" t="str">
        <f>""</f>
        <v/>
      </c>
      <c r="AH23" t="str">
        <f>""</f>
        <v/>
      </c>
      <c r="AI23" t="str">
        <f>""</f>
        <v/>
      </c>
      <c r="AJ23" t="str">
        <f>""</f>
        <v/>
      </c>
      <c r="AK23" t="str">
        <f>""</f>
        <v/>
      </c>
      <c r="AL23" t="str">
        <f>""</f>
        <v/>
      </c>
      <c r="AM23" t="str">
        <f>""</f>
        <v/>
      </c>
      <c r="AN23" t="str">
        <f>""</f>
        <v/>
      </c>
      <c r="AO23" t="str">
        <f>""</f>
        <v/>
      </c>
      <c r="AP23" t="str">
        <f>""</f>
        <v/>
      </c>
      <c r="AQ23" t="str">
        <f>""</f>
        <v/>
      </c>
      <c r="AR23" t="str">
        <f>""</f>
        <v/>
      </c>
      <c r="AS23" t="str">
        <f>""</f>
        <v/>
      </c>
      <c r="AT23" t="str">
        <f>""</f>
        <v/>
      </c>
      <c r="AU23" t="str">
        <f>""</f>
        <v/>
      </c>
      <c r="AV23" t="str">
        <f>""</f>
        <v/>
      </c>
      <c r="AW23" t="str">
        <f>""</f>
        <v/>
      </c>
      <c r="AX23" t="str">
        <f>""</f>
        <v/>
      </c>
      <c r="AY23" t="str">
        <f>""</f>
        <v/>
      </c>
      <c r="AZ23" t="str">
        <f>""</f>
        <v/>
      </c>
      <c r="BA23" t="str">
        <f>""</f>
        <v/>
      </c>
    </row>
    <row r="24" spans="2:53" x14ac:dyDescent="0.2">
      <c r="B24" t="str">
        <f>""</f>
        <v/>
      </c>
      <c r="C24" t="str">
        <f>""</f>
        <v/>
      </c>
      <c r="D24" t="str">
        <f>""</f>
        <v/>
      </c>
      <c r="E24" t="str">
        <f>""</f>
        <v/>
      </c>
      <c r="F24" t="str">
        <f>"[0.031]"</f>
        <v>[0.031]</v>
      </c>
      <c r="G24" t="str">
        <f>""</f>
        <v/>
      </c>
      <c r="H24" t="str">
        <f>""</f>
        <v/>
      </c>
      <c r="I24" t="str">
        <f>""</f>
        <v/>
      </c>
      <c r="J24" t="str">
        <f>""</f>
        <v/>
      </c>
      <c r="K24" t="str">
        <f>""</f>
        <v/>
      </c>
      <c r="L24" t="str">
        <f>""</f>
        <v/>
      </c>
      <c r="M24" t="str">
        <f>""</f>
        <v/>
      </c>
      <c r="N24" t="str">
        <f>""</f>
        <v/>
      </c>
      <c r="O24" t="str">
        <f>""</f>
        <v/>
      </c>
      <c r="P24" t="str">
        <f>""</f>
        <v/>
      </c>
      <c r="Q24" t="str">
        <f>""</f>
        <v/>
      </c>
      <c r="R24" t="str">
        <f>""</f>
        <v/>
      </c>
      <c r="S24" t="str">
        <f>""</f>
        <v/>
      </c>
      <c r="T24" t="str">
        <f>""</f>
        <v/>
      </c>
      <c r="U24" t="str">
        <f>""</f>
        <v/>
      </c>
      <c r="V24" t="str">
        <f>""</f>
        <v/>
      </c>
      <c r="W24" t="str">
        <f>""</f>
        <v/>
      </c>
      <c r="X24" t="str">
        <f>""</f>
        <v/>
      </c>
      <c r="Y24" t="str">
        <f>""</f>
        <v/>
      </c>
      <c r="Z24" t="str">
        <f>""</f>
        <v/>
      </c>
      <c r="AA24" t="str">
        <f>""</f>
        <v/>
      </c>
      <c r="AB24" t="str">
        <f>""</f>
        <v/>
      </c>
      <c r="AC24" t="str">
        <f>""</f>
        <v/>
      </c>
      <c r="AD24" t="str">
        <f>""</f>
        <v/>
      </c>
      <c r="AE24" t="str">
        <f>""</f>
        <v/>
      </c>
      <c r="AF24" t="str">
        <f>""</f>
        <v/>
      </c>
      <c r="AG24" t="str">
        <f>""</f>
        <v/>
      </c>
      <c r="AH24" t="str">
        <f>""</f>
        <v/>
      </c>
      <c r="AI24" t="str">
        <f>""</f>
        <v/>
      </c>
      <c r="AJ24" t="str">
        <f>""</f>
        <v/>
      </c>
      <c r="AK24" t="str">
        <f>""</f>
        <v/>
      </c>
      <c r="AL24" t="str">
        <f>""</f>
        <v/>
      </c>
      <c r="AM24" t="str">
        <f>""</f>
        <v/>
      </c>
      <c r="AN24" t="str">
        <f>""</f>
        <v/>
      </c>
      <c r="AO24" t="str">
        <f>""</f>
        <v/>
      </c>
      <c r="AP24" t="str">
        <f>""</f>
        <v/>
      </c>
      <c r="AQ24" t="str">
        <f>""</f>
        <v/>
      </c>
      <c r="AR24" t="str">
        <f>""</f>
        <v/>
      </c>
      <c r="AS24" t="str">
        <f>""</f>
        <v/>
      </c>
      <c r="AT24" t="str">
        <f>""</f>
        <v/>
      </c>
      <c r="AU24" t="str">
        <f>""</f>
        <v/>
      </c>
      <c r="AV24" t="str">
        <f>""</f>
        <v/>
      </c>
      <c r="AW24" t="str">
        <f>""</f>
        <v/>
      </c>
      <c r="AX24" t="str">
        <f>""</f>
        <v/>
      </c>
      <c r="AY24" t="str">
        <f>""</f>
        <v/>
      </c>
      <c r="AZ24" t="str">
        <f>""</f>
        <v/>
      </c>
      <c r="BA24" t="str">
        <f>""</f>
        <v/>
      </c>
    </row>
    <row r="25" spans="2:53" x14ac:dyDescent="0.2">
      <c r="B25" t="str">
        <f>"Number of members who left household 1998-2007"</f>
        <v>Number of members who left household 1998-2007</v>
      </c>
      <c r="C25" t="str">
        <f>""</f>
        <v/>
      </c>
      <c r="D25" t="str">
        <f>""</f>
        <v/>
      </c>
      <c r="E25" t="str">
        <f>""</f>
        <v/>
      </c>
      <c r="F25" t="str">
        <f>""</f>
        <v/>
      </c>
      <c r="G25" t="str">
        <f>"-0.012"</f>
        <v>-0.012</v>
      </c>
      <c r="H25" t="str">
        <f>""</f>
        <v/>
      </c>
      <c r="I25" t="str">
        <f>""</f>
        <v/>
      </c>
      <c r="J25" t="str">
        <f>""</f>
        <v/>
      </c>
      <c r="K25" t="str">
        <f>""</f>
        <v/>
      </c>
      <c r="L25" t="str">
        <f>""</f>
        <v/>
      </c>
      <c r="M25" t="str">
        <f>""</f>
        <v/>
      </c>
      <c r="N25" t="str">
        <f>""</f>
        <v/>
      </c>
      <c r="O25" t="str">
        <f>""</f>
        <v/>
      </c>
      <c r="P25" t="str">
        <f>""</f>
        <v/>
      </c>
      <c r="Q25" t="str">
        <f>""</f>
        <v/>
      </c>
      <c r="R25" t="str">
        <f>""</f>
        <v/>
      </c>
      <c r="S25" t="str">
        <f>""</f>
        <v/>
      </c>
      <c r="T25" t="str">
        <f>""</f>
        <v/>
      </c>
      <c r="U25" t="str">
        <f>""</f>
        <v/>
      </c>
      <c r="V25" t="str">
        <f>""</f>
        <v/>
      </c>
      <c r="W25" t="str">
        <f>""</f>
        <v/>
      </c>
      <c r="X25" t="str">
        <f>""</f>
        <v/>
      </c>
      <c r="Y25" t="str">
        <f>""</f>
        <v/>
      </c>
      <c r="Z25" t="str">
        <f>""</f>
        <v/>
      </c>
      <c r="AA25" t="str">
        <f>""</f>
        <v/>
      </c>
      <c r="AB25" t="str">
        <f>""</f>
        <v/>
      </c>
      <c r="AC25" t="str">
        <f>""</f>
        <v/>
      </c>
      <c r="AD25" t="str">
        <f>""</f>
        <v/>
      </c>
      <c r="AE25" t="str">
        <f>""</f>
        <v/>
      </c>
      <c r="AF25" t="str">
        <f>""</f>
        <v/>
      </c>
      <c r="AG25" t="str">
        <f>""</f>
        <v/>
      </c>
      <c r="AH25" t="str">
        <f>""</f>
        <v/>
      </c>
      <c r="AI25" t="str">
        <f>""</f>
        <v/>
      </c>
      <c r="AJ25" t="str">
        <f>""</f>
        <v/>
      </c>
      <c r="AK25" t="str">
        <f>""</f>
        <v/>
      </c>
      <c r="AL25" t="str">
        <f>""</f>
        <v/>
      </c>
      <c r="AM25" t="str">
        <f>""</f>
        <v/>
      </c>
      <c r="AN25" t="str">
        <f>""</f>
        <v/>
      </c>
      <c r="AO25" t="str">
        <f>""</f>
        <v/>
      </c>
      <c r="AP25" t="str">
        <f>""</f>
        <v/>
      </c>
      <c r="AQ25" t="str">
        <f>""</f>
        <v/>
      </c>
      <c r="AR25" t="str">
        <f>""</f>
        <v/>
      </c>
      <c r="AS25" t="str">
        <f>""</f>
        <v/>
      </c>
      <c r="AT25" t="str">
        <f>""</f>
        <v/>
      </c>
      <c r="AU25" t="str">
        <f>""</f>
        <v/>
      </c>
      <c r="AV25" t="str">
        <f>""</f>
        <v/>
      </c>
      <c r="AW25" t="str">
        <f>""</f>
        <v/>
      </c>
      <c r="AX25" t="str">
        <f>""</f>
        <v/>
      </c>
      <c r="AY25" t="str">
        <f>""</f>
        <v/>
      </c>
      <c r="AZ25" t="str">
        <f>""</f>
        <v/>
      </c>
      <c r="BA25" t="str">
        <f>""</f>
        <v/>
      </c>
    </row>
    <row r="26" spans="2:53" x14ac:dyDescent="0.2">
      <c r="B26" t="str">
        <f>""</f>
        <v/>
      </c>
      <c r="C26" t="str">
        <f>""</f>
        <v/>
      </c>
      <c r="D26" t="str">
        <f>""</f>
        <v/>
      </c>
      <c r="E26" t="str">
        <f>""</f>
        <v/>
      </c>
      <c r="F26" t="str">
        <f>""</f>
        <v/>
      </c>
      <c r="G26" t="str">
        <f>"[0.025]"</f>
        <v>[0.025]</v>
      </c>
      <c r="H26" t="str">
        <f>""</f>
        <v/>
      </c>
      <c r="I26" t="str">
        <f>""</f>
        <v/>
      </c>
      <c r="J26" t="str">
        <f>""</f>
        <v/>
      </c>
      <c r="K26" t="str">
        <f>""</f>
        <v/>
      </c>
      <c r="L26" t="str">
        <f>""</f>
        <v/>
      </c>
      <c r="M26" t="str">
        <f>""</f>
        <v/>
      </c>
      <c r="N26" t="str">
        <f>""</f>
        <v/>
      </c>
      <c r="O26" t="str">
        <f>""</f>
        <v/>
      </c>
      <c r="P26" t="str">
        <f>""</f>
        <v/>
      </c>
      <c r="Q26" t="str">
        <f>""</f>
        <v/>
      </c>
      <c r="R26" t="str">
        <f>""</f>
        <v/>
      </c>
      <c r="S26" t="str">
        <f>""</f>
        <v/>
      </c>
      <c r="T26" t="str">
        <f>""</f>
        <v/>
      </c>
      <c r="U26" t="str">
        <f>""</f>
        <v/>
      </c>
      <c r="V26" t="str">
        <f>""</f>
        <v/>
      </c>
      <c r="W26" t="str">
        <f>""</f>
        <v/>
      </c>
      <c r="X26" t="str">
        <f>""</f>
        <v/>
      </c>
      <c r="Y26" t="str">
        <f>""</f>
        <v/>
      </c>
      <c r="Z26" t="str">
        <f>""</f>
        <v/>
      </c>
      <c r="AA26" t="str">
        <f>""</f>
        <v/>
      </c>
      <c r="AB26" t="str">
        <f>""</f>
        <v/>
      </c>
      <c r="AC26" t="str">
        <f>""</f>
        <v/>
      </c>
      <c r="AD26" t="str">
        <f>""</f>
        <v/>
      </c>
      <c r="AE26" t="str">
        <f>""</f>
        <v/>
      </c>
      <c r="AF26" t="str">
        <f>""</f>
        <v/>
      </c>
      <c r="AG26" t="str">
        <f>""</f>
        <v/>
      </c>
      <c r="AH26" t="str">
        <f>""</f>
        <v/>
      </c>
      <c r="AI26" t="str">
        <f>""</f>
        <v/>
      </c>
      <c r="AJ26" t="str">
        <f>""</f>
        <v/>
      </c>
      <c r="AK26" t="str">
        <f>""</f>
        <v/>
      </c>
      <c r="AL26" t="str">
        <f>""</f>
        <v/>
      </c>
      <c r="AM26" t="str">
        <f>""</f>
        <v/>
      </c>
      <c r="AN26" t="str">
        <f>""</f>
        <v/>
      </c>
      <c r="AO26" t="str">
        <f>""</f>
        <v/>
      </c>
      <c r="AP26" t="str">
        <f>""</f>
        <v/>
      </c>
      <c r="AQ26" t="str">
        <f>""</f>
        <v/>
      </c>
      <c r="AR26" t="str">
        <f>""</f>
        <v/>
      </c>
      <c r="AS26" t="str">
        <f>""</f>
        <v/>
      </c>
      <c r="AT26" t="str">
        <f>""</f>
        <v/>
      </c>
      <c r="AU26" t="str">
        <f>""</f>
        <v/>
      </c>
      <c r="AV26" t="str">
        <f>""</f>
        <v/>
      </c>
      <c r="AW26" t="str">
        <f>""</f>
        <v/>
      </c>
      <c r="AX26" t="str">
        <f>""</f>
        <v/>
      </c>
      <c r="AY26" t="str">
        <f>""</f>
        <v/>
      </c>
      <c r="AZ26" t="str">
        <f>""</f>
        <v/>
      </c>
      <c r="BA26" t="str">
        <f>""</f>
        <v/>
      </c>
    </row>
    <row r="27" spans="2:53" x14ac:dyDescent="0.2">
      <c r="B27" t="str">
        <f>"Interaction"</f>
        <v>Interaction</v>
      </c>
      <c r="C27" t="str">
        <f>""</f>
        <v/>
      </c>
      <c r="D27" t="str">
        <f>""</f>
        <v/>
      </c>
      <c r="E27" t="str">
        <f>""</f>
        <v/>
      </c>
      <c r="F27" t="str">
        <f>""</f>
        <v/>
      </c>
      <c r="G27" t="str">
        <f>"0.020*"</f>
        <v>0.020*</v>
      </c>
      <c r="H27" t="str">
        <f>""</f>
        <v/>
      </c>
      <c r="I27" t="str">
        <f>""</f>
        <v/>
      </c>
      <c r="J27" t="str">
        <f>""</f>
        <v/>
      </c>
      <c r="K27" t="str">
        <f>""</f>
        <v/>
      </c>
      <c r="L27" t="str">
        <f>""</f>
        <v/>
      </c>
      <c r="M27" t="str">
        <f>""</f>
        <v/>
      </c>
      <c r="N27" t="str">
        <f>""</f>
        <v/>
      </c>
      <c r="O27" t="str">
        <f>""</f>
        <v/>
      </c>
      <c r="P27" t="str">
        <f>""</f>
        <v/>
      </c>
      <c r="Q27" t="str">
        <f>""</f>
        <v/>
      </c>
      <c r="R27" t="str">
        <f>""</f>
        <v/>
      </c>
      <c r="S27" t="str">
        <f>""</f>
        <v/>
      </c>
      <c r="T27" t="str">
        <f>""</f>
        <v/>
      </c>
      <c r="U27" t="str">
        <f>""</f>
        <v/>
      </c>
      <c r="V27" t="str">
        <f>""</f>
        <v/>
      </c>
      <c r="W27" t="str">
        <f>""</f>
        <v/>
      </c>
      <c r="X27" t="str">
        <f>""</f>
        <v/>
      </c>
      <c r="Y27" t="str">
        <f>""</f>
        <v/>
      </c>
      <c r="Z27" t="str">
        <f>""</f>
        <v/>
      </c>
      <c r="AA27" t="str">
        <f>""</f>
        <v/>
      </c>
      <c r="AB27" t="str">
        <f>""</f>
        <v/>
      </c>
      <c r="AC27" t="str">
        <f>""</f>
        <v/>
      </c>
      <c r="AD27" t="str">
        <f>""</f>
        <v/>
      </c>
      <c r="AE27" t="str">
        <f>""</f>
        <v/>
      </c>
      <c r="AF27" t="str">
        <f>""</f>
        <v/>
      </c>
      <c r="AG27" t="str">
        <f>""</f>
        <v/>
      </c>
      <c r="AH27" t="str">
        <f>""</f>
        <v/>
      </c>
      <c r="AI27" t="str">
        <f>""</f>
        <v/>
      </c>
      <c r="AJ27" t="str">
        <f>""</f>
        <v/>
      </c>
      <c r="AK27" t="str">
        <f>""</f>
        <v/>
      </c>
      <c r="AL27" t="str">
        <f>""</f>
        <v/>
      </c>
      <c r="AM27" t="str">
        <f>""</f>
        <v/>
      </c>
      <c r="AN27" t="str">
        <f>""</f>
        <v/>
      </c>
      <c r="AO27" t="str">
        <f>""</f>
        <v/>
      </c>
      <c r="AP27" t="str">
        <f>""</f>
        <v/>
      </c>
      <c r="AQ27" t="str">
        <f>""</f>
        <v/>
      </c>
      <c r="AR27" t="str">
        <f>""</f>
        <v/>
      </c>
      <c r="AS27" t="str">
        <f>""</f>
        <v/>
      </c>
      <c r="AT27" t="str">
        <f>""</f>
        <v/>
      </c>
      <c r="AU27" t="str">
        <f>""</f>
        <v/>
      </c>
      <c r="AV27" t="str">
        <f>""</f>
        <v/>
      </c>
      <c r="AW27" t="str">
        <f>""</f>
        <v/>
      </c>
      <c r="AX27" t="str">
        <f>""</f>
        <v/>
      </c>
      <c r="AY27" t="str">
        <f>""</f>
        <v/>
      </c>
      <c r="AZ27" t="str">
        <f>""</f>
        <v/>
      </c>
      <c r="BA27" t="str">
        <f>""</f>
        <v/>
      </c>
    </row>
    <row r="28" spans="2:53" x14ac:dyDescent="0.2">
      <c r="B28" t="str">
        <f>""</f>
        <v/>
      </c>
      <c r="C28" t="str">
        <f>""</f>
        <v/>
      </c>
      <c r="D28" t="str">
        <f>""</f>
        <v/>
      </c>
      <c r="E28" t="str">
        <f>""</f>
        <v/>
      </c>
      <c r="F28" t="str">
        <f>""</f>
        <v/>
      </c>
      <c r="G28" t="str">
        <f>"[0.011]"</f>
        <v>[0.011]</v>
      </c>
      <c r="H28" t="str">
        <f>""</f>
        <v/>
      </c>
      <c r="I28" t="str">
        <f>""</f>
        <v/>
      </c>
      <c r="J28" t="str">
        <f>""</f>
        <v/>
      </c>
      <c r="K28" t="str">
        <f>""</f>
        <v/>
      </c>
      <c r="L28" t="str">
        <f>""</f>
        <v/>
      </c>
      <c r="M28" t="str">
        <f>""</f>
        <v/>
      </c>
      <c r="N28" t="str">
        <f>""</f>
        <v/>
      </c>
      <c r="O28" t="str">
        <f>""</f>
        <v/>
      </c>
      <c r="P28" t="str">
        <f>""</f>
        <v/>
      </c>
      <c r="Q28" t="str">
        <f>""</f>
        <v/>
      </c>
      <c r="R28" t="str">
        <f>""</f>
        <v/>
      </c>
      <c r="S28" t="str">
        <f>""</f>
        <v/>
      </c>
      <c r="T28" t="str">
        <f>""</f>
        <v/>
      </c>
      <c r="U28" t="str">
        <f>""</f>
        <v/>
      </c>
      <c r="V28" t="str">
        <f>""</f>
        <v/>
      </c>
      <c r="W28" t="str">
        <f>""</f>
        <v/>
      </c>
      <c r="X28" t="str">
        <f>""</f>
        <v/>
      </c>
      <c r="Y28" t="str">
        <f>""</f>
        <v/>
      </c>
      <c r="Z28" t="str">
        <f>""</f>
        <v/>
      </c>
      <c r="AA28" t="str">
        <f>""</f>
        <v/>
      </c>
      <c r="AB28" t="str">
        <f>""</f>
        <v/>
      </c>
      <c r="AC28" t="str">
        <f>""</f>
        <v/>
      </c>
      <c r="AD28" t="str">
        <f>""</f>
        <v/>
      </c>
      <c r="AE28" t="str">
        <f>""</f>
        <v/>
      </c>
      <c r="AF28" t="str">
        <f>""</f>
        <v/>
      </c>
      <c r="AG28" t="str">
        <f>""</f>
        <v/>
      </c>
      <c r="AH28" t="str">
        <f>""</f>
        <v/>
      </c>
      <c r="AI28" t="str">
        <f>""</f>
        <v/>
      </c>
      <c r="AJ28" t="str">
        <f>""</f>
        <v/>
      </c>
      <c r="AK28" t="str">
        <f>""</f>
        <v/>
      </c>
      <c r="AL28" t="str">
        <f>""</f>
        <v/>
      </c>
      <c r="AM28" t="str">
        <f>""</f>
        <v/>
      </c>
      <c r="AN28" t="str">
        <f>""</f>
        <v/>
      </c>
      <c r="AO28" t="str">
        <f>""</f>
        <v/>
      </c>
      <c r="AP28" t="str">
        <f>""</f>
        <v/>
      </c>
      <c r="AQ28" t="str">
        <f>""</f>
        <v/>
      </c>
      <c r="AR28" t="str">
        <f>""</f>
        <v/>
      </c>
      <c r="AS28" t="str">
        <f>""</f>
        <v/>
      </c>
      <c r="AT28" t="str">
        <f>""</f>
        <v/>
      </c>
      <c r="AU28" t="str">
        <f>""</f>
        <v/>
      </c>
      <c r="AV28" t="str">
        <f>""</f>
        <v/>
      </c>
      <c r="AW28" t="str">
        <f>""</f>
        <v/>
      </c>
      <c r="AX28" t="str">
        <f>""</f>
        <v/>
      </c>
      <c r="AY28" t="str">
        <f>""</f>
        <v/>
      </c>
      <c r="AZ28" t="str">
        <f>""</f>
        <v/>
      </c>
      <c r="BA28" t="str">
        <f>""</f>
        <v/>
      </c>
    </row>
    <row r="29" spans="2:53" x14ac:dyDescent="0.2">
      <c r="B29" t="str">
        <f>"Share of household members who left household 1998-2007"</f>
        <v>Share of household members who left household 1998-2007</v>
      </c>
      <c r="C29" t="str">
        <f>""</f>
        <v/>
      </c>
      <c r="D29" t="str">
        <f>""</f>
        <v/>
      </c>
      <c r="E29" t="str">
        <f>""</f>
        <v/>
      </c>
      <c r="F29" t="str">
        <f>""</f>
        <v/>
      </c>
      <c r="G29" t="str">
        <f>""</f>
        <v/>
      </c>
      <c r="H29" t="str">
        <f>"-0.169"</f>
        <v>-0.169</v>
      </c>
      <c r="I29" t="str">
        <f>""</f>
        <v/>
      </c>
      <c r="J29" t="str">
        <f>""</f>
        <v/>
      </c>
      <c r="K29" t="str">
        <f>""</f>
        <v/>
      </c>
      <c r="L29" t="str">
        <f>""</f>
        <v/>
      </c>
      <c r="M29" t="str">
        <f>""</f>
        <v/>
      </c>
      <c r="N29" t="str">
        <f>""</f>
        <v/>
      </c>
      <c r="O29" t="str">
        <f>""</f>
        <v/>
      </c>
      <c r="P29" t="str">
        <f>""</f>
        <v/>
      </c>
      <c r="Q29" t="str">
        <f>""</f>
        <v/>
      </c>
      <c r="R29" t="str">
        <f>""</f>
        <v/>
      </c>
      <c r="S29" t="str">
        <f>""</f>
        <v/>
      </c>
      <c r="T29" t="str">
        <f>""</f>
        <v/>
      </c>
      <c r="U29" t="str">
        <f>""</f>
        <v/>
      </c>
      <c r="V29" t="str">
        <f>""</f>
        <v/>
      </c>
      <c r="W29" t="str">
        <f>""</f>
        <v/>
      </c>
      <c r="X29" t="str">
        <f>""</f>
        <v/>
      </c>
      <c r="Y29" t="str">
        <f>""</f>
        <v/>
      </c>
      <c r="Z29" t="str">
        <f>""</f>
        <v/>
      </c>
      <c r="AA29" t="str">
        <f>""</f>
        <v/>
      </c>
      <c r="AB29" t="str">
        <f>""</f>
        <v/>
      </c>
      <c r="AC29" t="str">
        <f>""</f>
        <v/>
      </c>
      <c r="AD29" t="str">
        <f>""</f>
        <v/>
      </c>
      <c r="AE29" t="str">
        <f>""</f>
        <v/>
      </c>
      <c r="AF29" t="str">
        <f>""</f>
        <v/>
      </c>
      <c r="AG29" t="str">
        <f>""</f>
        <v/>
      </c>
      <c r="AH29" t="str">
        <f>""</f>
        <v/>
      </c>
      <c r="AI29" t="str">
        <f>""</f>
        <v/>
      </c>
      <c r="AJ29" t="str">
        <f>""</f>
        <v/>
      </c>
      <c r="AK29" t="str">
        <f>""</f>
        <v/>
      </c>
      <c r="AL29" t="str">
        <f>""</f>
        <v/>
      </c>
      <c r="AM29" t="str">
        <f>""</f>
        <v/>
      </c>
      <c r="AN29" t="str">
        <f>""</f>
        <v/>
      </c>
      <c r="AO29" t="str">
        <f>""</f>
        <v/>
      </c>
      <c r="AP29" t="str">
        <f>""</f>
        <v/>
      </c>
      <c r="AQ29" t="str">
        <f>""</f>
        <v/>
      </c>
      <c r="AR29" t="str">
        <f>""</f>
        <v/>
      </c>
      <c r="AS29" t="str">
        <f>""</f>
        <v/>
      </c>
      <c r="AT29" t="str">
        <f>""</f>
        <v/>
      </c>
      <c r="AU29" t="str">
        <f>""</f>
        <v/>
      </c>
      <c r="AV29" t="str">
        <f>""</f>
        <v/>
      </c>
      <c r="AW29" t="str">
        <f>""</f>
        <v/>
      </c>
      <c r="AX29" t="str">
        <f>""</f>
        <v/>
      </c>
      <c r="AY29" t="str">
        <f>""</f>
        <v/>
      </c>
      <c r="AZ29" t="str">
        <f>""</f>
        <v/>
      </c>
      <c r="BA29" t="str">
        <f>""</f>
        <v/>
      </c>
    </row>
    <row r="30" spans="2:53" x14ac:dyDescent="0.2">
      <c r="B30" t="str">
        <f>""</f>
        <v/>
      </c>
      <c r="C30" t="str">
        <f>""</f>
        <v/>
      </c>
      <c r="D30" t="str">
        <f>""</f>
        <v/>
      </c>
      <c r="E30" t="str">
        <f>""</f>
        <v/>
      </c>
      <c r="F30" t="str">
        <f>""</f>
        <v/>
      </c>
      <c r="G30" t="str">
        <f>""</f>
        <v/>
      </c>
      <c r="H30" t="str">
        <f>"[0.168]"</f>
        <v>[0.168]</v>
      </c>
      <c r="I30" t="str">
        <f>""</f>
        <v/>
      </c>
      <c r="J30" t="str">
        <f>""</f>
        <v/>
      </c>
      <c r="K30" t="str">
        <f>""</f>
        <v/>
      </c>
      <c r="L30" t="str">
        <f>""</f>
        <v/>
      </c>
      <c r="M30" t="str">
        <f>""</f>
        <v/>
      </c>
      <c r="N30" t="str">
        <f>""</f>
        <v/>
      </c>
      <c r="O30" t="str">
        <f>""</f>
        <v/>
      </c>
      <c r="P30" t="str">
        <f>""</f>
        <v/>
      </c>
      <c r="Q30" t="str">
        <f>""</f>
        <v/>
      </c>
      <c r="R30" t="str">
        <f>""</f>
        <v/>
      </c>
      <c r="S30" t="str">
        <f>""</f>
        <v/>
      </c>
      <c r="T30" t="str">
        <f>""</f>
        <v/>
      </c>
      <c r="U30" t="str">
        <f>""</f>
        <v/>
      </c>
      <c r="V30" t="str">
        <f>""</f>
        <v/>
      </c>
      <c r="W30" t="str">
        <f>""</f>
        <v/>
      </c>
      <c r="X30" t="str">
        <f>""</f>
        <v/>
      </c>
      <c r="Y30" t="str">
        <f>""</f>
        <v/>
      </c>
      <c r="Z30" t="str">
        <f>""</f>
        <v/>
      </c>
      <c r="AA30" t="str">
        <f>""</f>
        <v/>
      </c>
      <c r="AB30" t="str">
        <f>""</f>
        <v/>
      </c>
      <c r="AC30" t="str">
        <f>""</f>
        <v/>
      </c>
      <c r="AD30" t="str">
        <f>""</f>
        <v/>
      </c>
      <c r="AE30" t="str">
        <f>""</f>
        <v/>
      </c>
      <c r="AF30" t="str">
        <f>""</f>
        <v/>
      </c>
      <c r="AG30" t="str">
        <f>""</f>
        <v/>
      </c>
      <c r="AH30" t="str">
        <f>""</f>
        <v/>
      </c>
      <c r="AI30" t="str">
        <f>""</f>
        <v/>
      </c>
      <c r="AJ30" t="str">
        <f>""</f>
        <v/>
      </c>
      <c r="AK30" t="str">
        <f>""</f>
        <v/>
      </c>
      <c r="AL30" t="str">
        <f>""</f>
        <v/>
      </c>
      <c r="AM30" t="str">
        <f>""</f>
        <v/>
      </c>
      <c r="AN30" t="str">
        <f>""</f>
        <v/>
      </c>
      <c r="AO30" t="str">
        <f>""</f>
        <v/>
      </c>
      <c r="AP30" t="str">
        <f>""</f>
        <v/>
      </c>
      <c r="AQ30" t="str">
        <f>""</f>
        <v/>
      </c>
      <c r="AR30" t="str">
        <f>""</f>
        <v/>
      </c>
      <c r="AS30" t="str">
        <f>""</f>
        <v/>
      </c>
      <c r="AT30" t="str">
        <f>""</f>
        <v/>
      </c>
      <c r="AU30" t="str">
        <f>""</f>
        <v/>
      </c>
      <c r="AV30" t="str">
        <f>""</f>
        <v/>
      </c>
      <c r="AW30" t="str">
        <f>""</f>
        <v/>
      </c>
      <c r="AX30" t="str">
        <f>""</f>
        <v/>
      </c>
      <c r="AY30" t="str">
        <f>""</f>
        <v/>
      </c>
      <c r="AZ30" t="str">
        <f>""</f>
        <v/>
      </c>
      <c r="BA30" t="str">
        <f>""</f>
        <v/>
      </c>
    </row>
    <row r="31" spans="2:53" x14ac:dyDescent="0.2">
      <c r="B31" t="str">
        <f>"Interaction"</f>
        <v>Interaction</v>
      </c>
      <c r="C31" t="str">
        <f>""</f>
        <v/>
      </c>
      <c r="D31" t="str">
        <f>""</f>
        <v/>
      </c>
      <c r="E31" t="str">
        <f>""</f>
        <v/>
      </c>
      <c r="F31" t="str">
        <f>""</f>
        <v/>
      </c>
      <c r="G31" t="str">
        <f>""</f>
        <v/>
      </c>
      <c r="H31" t="str">
        <f>"0.127*"</f>
        <v>0.127*</v>
      </c>
      <c r="I31" t="str">
        <f>""</f>
        <v/>
      </c>
      <c r="J31" t="str">
        <f>""</f>
        <v/>
      </c>
      <c r="K31" t="str">
        <f>""</f>
        <v/>
      </c>
      <c r="L31" t="str">
        <f>""</f>
        <v/>
      </c>
      <c r="M31" t="str">
        <f>""</f>
        <v/>
      </c>
      <c r="N31" t="str">
        <f>""</f>
        <v/>
      </c>
      <c r="O31" t="str">
        <f>""</f>
        <v/>
      </c>
      <c r="P31" t="str">
        <f>""</f>
        <v/>
      </c>
      <c r="Q31" t="str">
        <f>""</f>
        <v/>
      </c>
      <c r="R31" t="str">
        <f>""</f>
        <v/>
      </c>
      <c r="S31" t="str">
        <f>""</f>
        <v/>
      </c>
      <c r="T31" t="str">
        <f>""</f>
        <v/>
      </c>
      <c r="U31" t="str">
        <f>""</f>
        <v/>
      </c>
      <c r="V31" t="str">
        <f>""</f>
        <v/>
      </c>
      <c r="W31" t="str">
        <f>""</f>
        <v/>
      </c>
      <c r="X31" t="str">
        <f>""</f>
        <v/>
      </c>
      <c r="Y31" t="str">
        <f>""</f>
        <v/>
      </c>
      <c r="Z31" t="str">
        <f>""</f>
        <v/>
      </c>
      <c r="AA31" t="str">
        <f>""</f>
        <v/>
      </c>
      <c r="AB31" t="str">
        <f>""</f>
        <v/>
      </c>
      <c r="AC31" t="str">
        <f>""</f>
        <v/>
      </c>
      <c r="AD31" t="str">
        <f>""</f>
        <v/>
      </c>
      <c r="AE31" t="str">
        <f>""</f>
        <v/>
      </c>
      <c r="AF31" t="str">
        <f>""</f>
        <v/>
      </c>
      <c r="AG31" t="str">
        <f>""</f>
        <v/>
      </c>
      <c r="AH31" t="str">
        <f>""</f>
        <v/>
      </c>
      <c r="AI31" t="str">
        <f>""</f>
        <v/>
      </c>
      <c r="AJ31" t="str">
        <f>""</f>
        <v/>
      </c>
      <c r="AK31" t="str">
        <f>""</f>
        <v/>
      </c>
      <c r="AL31" t="str">
        <f>""</f>
        <v/>
      </c>
      <c r="AM31" t="str">
        <f>""</f>
        <v/>
      </c>
      <c r="AN31" t="str">
        <f>""</f>
        <v/>
      </c>
      <c r="AO31" t="str">
        <f>""</f>
        <v/>
      </c>
      <c r="AP31" t="str">
        <f>""</f>
        <v/>
      </c>
      <c r="AQ31" t="str">
        <f>""</f>
        <v/>
      </c>
      <c r="AR31" t="str">
        <f>""</f>
        <v/>
      </c>
      <c r="AS31" t="str">
        <f>""</f>
        <v/>
      </c>
      <c r="AT31" t="str">
        <f>""</f>
        <v/>
      </c>
      <c r="AU31" t="str">
        <f>""</f>
        <v/>
      </c>
      <c r="AV31" t="str">
        <f>""</f>
        <v/>
      </c>
      <c r="AW31" t="str">
        <f>""</f>
        <v/>
      </c>
      <c r="AX31" t="str">
        <f>""</f>
        <v/>
      </c>
      <c r="AY31" t="str">
        <f>""</f>
        <v/>
      </c>
      <c r="AZ31" t="str">
        <f>""</f>
        <v/>
      </c>
      <c r="BA31" t="str">
        <f>""</f>
        <v/>
      </c>
    </row>
    <row r="32" spans="2:53" x14ac:dyDescent="0.2">
      <c r="B32" t="str">
        <f>""</f>
        <v/>
      </c>
      <c r="C32" t="str">
        <f>""</f>
        <v/>
      </c>
      <c r="D32" t="str">
        <f>""</f>
        <v/>
      </c>
      <c r="E32" t="str">
        <f>""</f>
        <v/>
      </c>
      <c r="F32" t="str">
        <f>""</f>
        <v/>
      </c>
      <c r="G32" t="str">
        <f>""</f>
        <v/>
      </c>
      <c r="H32" t="str">
        <f>"[0.075]"</f>
        <v>[0.075]</v>
      </c>
      <c r="I32" t="str">
        <f>""</f>
        <v/>
      </c>
      <c r="J32" t="str">
        <f>""</f>
        <v/>
      </c>
      <c r="K32" t="str">
        <f>""</f>
        <v/>
      </c>
      <c r="L32" t="str">
        <f>""</f>
        <v/>
      </c>
      <c r="M32" t="str">
        <f>""</f>
        <v/>
      </c>
      <c r="N32" t="str">
        <f>""</f>
        <v/>
      </c>
      <c r="O32" t="str">
        <f>""</f>
        <v/>
      </c>
      <c r="P32" t="str">
        <f>""</f>
        <v/>
      </c>
      <c r="Q32" t="str">
        <f>""</f>
        <v/>
      </c>
      <c r="R32" t="str">
        <f>""</f>
        <v/>
      </c>
      <c r="S32" t="str">
        <f>""</f>
        <v/>
      </c>
      <c r="T32" t="str">
        <f>""</f>
        <v/>
      </c>
      <c r="U32" t="str">
        <f>""</f>
        <v/>
      </c>
      <c r="V32" t="str">
        <f>""</f>
        <v/>
      </c>
      <c r="W32" t="str">
        <f>""</f>
        <v/>
      </c>
      <c r="X32" t="str">
        <f>""</f>
        <v/>
      </c>
      <c r="Y32" t="str">
        <f>""</f>
        <v/>
      </c>
      <c r="Z32" t="str">
        <f>""</f>
        <v/>
      </c>
      <c r="AA32" t="str">
        <f>""</f>
        <v/>
      </c>
      <c r="AB32" t="str">
        <f>""</f>
        <v/>
      </c>
      <c r="AC32" t="str">
        <f>""</f>
        <v/>
      </c>
      <c r="AD32" t="str">
        <f>""</f>
        <v/>
      </c>
      <c r="AE32" t="str">
        <f>""</f>
        <v/>
      </c>
      <c r="AF32" t="str">
        <f>""</f>
        <v/>
      </c>
      <c r="AG32" t="str">
        <f>""</f>
        <v/>
      </c>
      <c r="AH32" t="str">
        <f>""</f>
        <v/>
      </c>
      <c r="AI32" t="str">
        <f>""</f>
        <v/>
      </c>
      <c r="AJ32" t="str">
        <f>""</f>
        <v/>
      </c>
      <c r="AK32" t="str">
        <f>""</f>
        <v/>
      </c>
      <c r="AL32" t="str">
        <f>""</f>
        <v/>
      </c>
      <c r="AM32" t="str">
        <f>""</f>
        <v/>
      </c>
      <c r="AN32" t="str">
        <f>""</f>
        <v/>
      </c>
      <c r="AO32" t="str">
        <f>""</f>
        <v/>
      </c>
      <c r="AP32" t="str">
        <f>""</f>
        <v/>
      </c>
      <c r="AQ32" t="str">
        <f>""</f>
        <v/>
      </c>
      <c r="AR32" t="str">
        <f>""</f>
        <v/>
      </c>
      <c r="AS32" t="str">
        <f>""</f>
        <v/>
      </c>
      <c r="AT32" t="str">
        <f>""</f>
        <v/>
      </c>
      <c r="AU32" t="str">
        <f>""</f>
        <v/>
      </c>
      <c r="AV32" t="str">
        <f>""</f>
        <v/>
      </c>
      <c r="AW32" t="str">
        <f>""</f>
        <v/>
      </c>
      <c r="AX32" t="str">
        <f>""</f>
        <v/>
      </c>
      <c r="AY32" t="str">
        <f>""</f>
        <v/>
      </c>
      <c r="AZ32" t="str">
        <f>""</f>
        <v/>
      </c>
      <c r="BA32" t="str">
        <f>""</f>
        <v/>
      </c>
    </row>
    <row r="33" spans="2:53" x14ac:dyDescent="0.2">
      <c r="B33" t="str">
        <f>"Average of dead and wounded per year (by 100 people) 1998-2007"</f>
        <v>Average of dead and wounded per year (by 100 people) 1998-2007</v>
      </c>
      <c r="C33" t="str">
        <f>""</f>
        <v/>
      </c>
      <c r="D33" t="str">
        <f>""</f>
        <v/>
      </c>
      <c r="E33" t="str">
        <f>""</f>
        <v/>
      </c>
      <c r="F33" t="str">
        <f>""</f>
        <v/>
      </c>
      <c r="G33" t="str">
        <f>""</f>
        <v/>
      </c>
      <c r="H33" t="str">
        <f>""</f>
        <v/>
      </c>
      <c r="I33" t="str">
        <f>"-6.565**"</f>
        <v>-6.565**</v>
      </c>
      <c r="J33" t="str">
        <f>"-6.414**"</f>
        <v>-6.414**</v>
      </c>
      <c r="K33" t="str">
        <f>"-6.673**"</f>
        <v>-6.673**</v>
      </c>
      <c r="L33" t="str">
        <f>""</f>
        <v/>
      </c>
      <c r="M33" t="str">
        <f>""</f>
        <v/>
      </c>
      <c r="N33" t="str">
        <f>""</f>
        <v/>
      </c>
      <c r="O33" t="str">
        <f>""</f>
        <v/>
      </c>
      <c r="P33" t="str">
        <f>""</f>
        <v/>
      </c>
      <c r="Q33" t="str">
        <f>""</f>
        <v/>
      </c>
      <c r="R33" t="str">
        <f>""</f>
        <v/>
      </c>
      <c r="S33" t="str">
        <f>""</f>
        <v/>
      </c>
      <c r="T33" t="str">
        <f>""</f>
        <v/>
      </c>
      <c r="U33" t="str">
        <f>""</f>
        <v/>
      </c>
      <c r="V33" t="str">
        <f>""</f>
        <v/>
      </c>
      <c r="W33" t="str">
        <f>""</f>
        <v/>
      </c>
      <c r="X33" t="str">
        <f>""</f>
        <v/>
      </c>
      <c r="Y33" t="str">
        <f>""</f>
        <v/>
      </c>
      <c r="Z33" t="str">
        <f>""</f>
        <v/>
      </c>
      <c r="AA33" t="str">
        <f>""</f>
        <v/>
      </c>
      <c r="AB33" t="str">
        <f>""</f>
        <v/>
      </c>
      <c r="AC33" t="str">
        <f>""</f>
        <v/>
      </c>
      <c r="AD33" t="str">
        <f>""</f>
        <v/>
      </c>
      <c r="AE33" t="str">
        <f>""</f>
        <v/>
      </c>
      <c r="AF33" t="str">
        <f>""</f>
        <v/>
      </c>
      <c r="AG33" t="str">
        <f>""</f>
        <v/>
      </c>
      <c r="AH33" t="str">
        <f>""</f>
        <v/>
      </c>
      <c r="AI33" t="str">
        <f>""</f>
        <v/>
      </c>
      <c r="AJ33" t="str">
        <f>""</f>
        <v/>
      </c>
      <c r="AK33" t="str">
        <f>""</f>
        <v/>
      </c>
      <c r="AL33" t="str">
        <f>""</f>
        <v/>
      </c>
      <c r="AM33" t="str">
        <f>""</f>
        <v/>
      </c>
      <c r="AN33" t="str">
        <f>""</f>
        <v/>
      </c>
      <c r="AO33" t="str">
        <f>""</f>
        <v/>
      </c>
      <c r="AP33" t="str">
        <f>""</f>
        <v/>
      </c>
      <c r="AQ33" t="str">
        <f>""</f>
        <v/>
      </c>
      <c r="AR33" t="str">
        <f>""</f>
        <v/>
      </c>
      <c r="AS33" t="str">
        <f>""</f>
        <v/>
      </c>
      <c r="AT33" t="str">
        <f>""</f>
        <v/>
      </c>
      <c r="AU33" t="str">
        <f>""</f>
        <v/>
      </c>
      <c r="AV33" t="str">
        <f>""</f>
        <v/>
      </c>
      <c r="AW33" t="str">
        <f>""</f>
        <v/>
      </c>
      <c r="AX33" t="str">
        <f>""</f>
        <v/>
      </c>
      <c r="AY33" t="str">
        <f>""</f>
        <v/>
      </c>
      <c r="AZ33" t="str">
        <f>""</f>
        <v/>
      </c>
      <c r="BA33" t="str">
        <f>""</f>
        <v/>
      </c>
    </row>
    <row r="34" spans="2:53" x14ac:dyDescent="0.2">
      <c r="B34" t="str">
        <f>""</f>
        <v/>
      </c>
      <c r="C34" t="str">
        <f>""</f>
        <v/>
      </c>
      <c r="D34" t="str">
        <f>""</f>
        <v/>
      </c>
      <c r="E34" t="str">
        <f>""</f>
        <v/>
      </c>
      <c r="F34" t="str">
        <f>""</f>
        <v/>
      </c>
      <c r="G34" t="str">
        <f>""</f>
        <v/>
      </c>
      <c r="H34" t="str">
        <f>""</f>
        <v/>
      </c>
      <c r="I34" t="str">
        <f>"[3.207]"</f>
        <v>[3.207]</v>
      </c>
      <c r="J34" t="str">
        <f>"[2.514]"</f>
        <v>[2.514]</v>
      </c>
      <c r="K34" t="str">
        <f>"[2.629]"</f>
        <v>[2.629]</v>
      </c>
      <c r="L34" t="str">
        <f>""</f>
        <v/>
      </c>
      <c r="M34" t="str">
        <f>""</f>
        <v/>
      </c>
      <c r="N34" t="str">
        <f>""</f>
        <v/>
      </c>
      <c r="O34" t="str">
        <f>""</f>
        <v/>
      </c>
      <c r="P34" t="str">
        <f>""</f>
        <v/>
      </c>
      <c r="Q34" t="str">
        <f>""</f>
        <v/>
      </c>
      <c r="R34" t="str">
        <f>""</f>
        <v/>
      </c>
      <c r="S34" t="str">
        <f>""</f>
        <v/>
      </c>
      <c r="T34" t="str">
        <f>""</f>
        <v/>
      </c>
      <c r="U34" t="str">
        <f>""</f>
        <v/>
      </c>
      <c r="V34" t="str">
        <f>""</f>
        <v/>
      </c>
      <c r="W34" t="str">
        <f>""</f>
        <v/>
      </c>
      <c r="X34" t="str">
        <f>""</f>
        <v/>
      </c>
      <c r="Y34" t="str">
        <f>""</f>
        <v/>
      </c>
      <c r="Z34" t="str">
        <f>""</f>
        <v/>
      </c>
      <c r="AA34" t="str">
        <f>""</f>
        <v/>
      </c>
      <c r="AB34" t="str">
        <f>""</f>
        <v/>
      </c>
      <c r="AC34" t="str">
        <f>""</f>
        <v/>
      </c>
      <c r="AD34" t="str">
        <f>""</f>
        <v/>
      </c>
      <c r="AE34" t="str">
        <f>""</f>
        <v/>
      </c>
      <c r="AF34" t="str">
        <f>""</f>
        <v/>
      </c>
      <c r="AG34" t="str">
        <f>""</f>
        <v/>
      </c>
      <c r="AH34" t="str">
        <f>""</f>
        <v/>
      </c>
      <c r="AI34" t="str">
        <f>""</f>
        <v/>
      </c>
      <c r="AJ34" t="str">
        <f>""</f>
        <v/>
      </c>
      <c r="AK34" t="str">
        <f>""</f>
        <v/>
      </c>
      <c r="AL34" t="str">
        <f>""</f>
        <v/>
      </c>
      <c r="AM34" t="str">
        <f>""</f>
        <v/>
      </c>
      <c r="AN34" t="str">
        <f>""</f>
        <v/>
      </c>
      <c r="AO34" t="str">
        <f>""</f>
        <v/>
      </c>
      <c r="AP34" t="str">
        <f>""</f>
        <v/>
      </c>
      <c r="AQ34" t="str">
        <f>""</f>
        <v/>
      </c>
      <c r="AR34" t="str">
        <f>""</f>
        <v/>
      </c>
      <c r="AS34" t="str">
        <f>""</f>
        <v/>
      </c>
      <c r="AT34" t="str">
        <f>""</f>
        <v/>
      </c>
      <c r="AU34" t="str">
        <f>""</f>
        <v/>
      </c>
      <c r="AV34" t="str">
        <f>""</f>
        <v/>
      </c>
      <c r="AW34" t="str">
        <f>""</f>
        <v/>
      </c>
      <c r="AX34" t="str">
        <f>""</f>
        <v/>
      </c>
      <c r="AY34" t="str">
        <f>""</f>
        <v/>
      </c>
      <c r="AZ34" t="str">
        <f>""</f>
        <v/>
      </c>
      <c r="BA34" t="str">
        <f>""</f>
        <v/>
      </c>
    </row>
    <row r="35" spans="2:53" x14ac:dyDescent="0.2">
      <c r="B35" t="str">
        <f>"At least 1 person left the household in a given year (yes=1)"</f>
        <v>At least 1 person left the household in a given year (yes=1)</v>
      </c>
      <c r="C35" t="str">
        <f>""</f>
        <v/>
      </c>
      <c r="D35" t="str">
        <f>""</f>
        <v/>
      </c>
      <c r="E35" t="str">
        <f>""</f>
        <v/>
      </c>
      <c r="F35" t="str">
        <f>""</f>
        <v/>
      </c>
      <c r="G35" t="str">
        <f>""</f>
        <v/>
      </c>
      <c r="H35" t="str">
        <f>""</f>
        <v/>
      </c>
      <c r="I35" t="str">
        <f>"-0.068"</f>
        <v>-0.068</v>
      </c>
      <c r="J35" t="str">
        <f>""</f>
        <v/>
      </c>
      <c r="K35" t="str">
        <f>""</f>
        <v/>
      </c>
      <c r="L35" t="str">
        <f>""</f>
        <v/>
      </c>
      <c r="M35" t="str">
        <f>""</f>
        <v/>
      </c>
      <c r="N35" t="str">
        <f>""</f>
        <v/>
      </c>
      <c r="O35" t="str">
        <f>""</f>
        <v/>
      </c>
      <c r="P35" t="str">
        <f>""</f>
        <v/>
      </c>
      <c r="Q35" t="str">
        <f>""</f>
        <v/>
      </c>
      <c r="R35" t="str">
        <f>""</f>
        <v/>
      </c>
      <c r="S35" t="str">
        <f>""</f>
        <v/>
      </c>
      <c r="T35" t="str">
        <f>""</f>
        <v/>
      </c>
      <c r="U35" t="str">
        <f>""</f>
        <v/>
      </c>
      <c r="V35" t="str">
        <f>""</f>
        <v/>
      </c>
      <c r="W35" t="str">
        <f>""</f>
        <v/>
      </c>
      <c r="X35" t="str">
        <f>""</f>
        <v/>
      </c>
      <c r="Y35" t="str">
        <f>""</f>
        <v/>
      </c>
      <c r="Z35" t="str">
        <f>""</f>
        <v/>
      </c>
      <c r="AA35" t="str">
        <f>""</f>
        <v/>
      </c>
      <c r="AB35" t="str">
        <f>""</f>
        <v/>
      </c>
      <c r="AC35" t="str">
        <f>""</f>
        <v/>
      </c>
      <c r="AD35" t="str">
        <f>""</f>
        <v/>
      </c>
      <c r="AE35" t="str">
        <f>""</f>
        <v/>
      </c>
      <c r="AF35" t="str">
        <f>""</f>
        <v/>
      </c>
      <c r="AG35" t="str">
        <f>""</f>
        <v/>
      </c>
      <c r="AH35" t="str">
        <f>""</f>
        <v/>
      </c>
      <c r="AI35" t="str">
        <f>""</f>
        <v/>
      </c>
      <c r="AJ35" t="str">
        <f>""</f>
        <v/>
      </c>
      <c r="AK35" t="str">
        <f>""</f>
        <v/>
      </c>
      <c r="AL35" t="str">
        <f>""</f>
        <v/>
      </c>
      <c r="AM35" t="str">
        <f>""</f>
        <v/>
      </c>
      <c r="AN35" t="str">
        <f>""</f>
        <v/>
      </c>
      <c r="AO35" t="str">
        <f>""</f>
        <v/>
      </c>
      <c r="AP35" t="str">
        <f>""</f>
        <v/>
      </c>
      <c r="AQ35" t="str">
        <f>""</f>
        <v/>
      </c>
      <c r="AR35" t="str">
        <f>""</f>
        <v/>
      </c>
      <c r="AS35" t="str">
        <f>""</f>
        <v/>
      </c>
      <c r="AT35" t="str">
        <f>""</f>
        <v/>
      </c>
      <c r="AU35" t="str">
        <f>""</f>
        <v/>
      </c>
      <c r="AV35" t="str">
        <f>""</f>
        <v/>
      </c>
      <c r="AW35" t="str">
        <f>""</f>
        <v/>
      </c>
      <c r="AX35" t="str">
        <f>""</f>
        <v/>
      </c>
      <c r="AY35" t="str">
        <f>""</f>
        <v/>
      </c>
      <c r="AZ35" t="str">
        <f>""</f>
        <v/>
      </c>
      <c r="BA35" t="str">
        <f>""</f>
        <v/>
      </c>
    </row>
    <row r="36" spans="2:53" x14ac:dyDescent="0.2">
      <c r="B36" t="str">
        <f>""</f>
        <v/>
      </c>
      <c r="C36" t="str">
        <f>""</f>
        <v/>
      </c>
      <c r="D36" t="str">
        <f>""</f>
        <v/>
      </c>
      <c r="E36" t="str">
        <f>""</f>
        <v/>
      </c>
      <c r="F36" t="str">
        <f>""</f>
        <v/>
      </c>
      <c r="G36" t="str">
        <f>""</f>
        <v/>
      </c>
      <c r="H36" t="str">
        <f>""</f>
        <v/>
      </c>
      <c r="I36" t="str">
        <f>"[0.077]"</f>
        <v>[0.077]</v>
      </c>
      <c r="J36" t="str">
        <f>""</f>
        <v/>
      </c>
      <c r="K36" t="str">
        <f>""</f>
        <v/>
      </c>
      <c r="L36" t="str">
        <f>""</f>
        <v/>
      </c>
      <c r="M36" t="str">
        <f>""</f>
        <v/>
      </c>
      <c r="N36" t="str">
        <f>""</f>
        <v/>
      </c>
      <c r="O36" t="str">
        <f>""</f>
        <v/>
      </c>
      <c r="P36" t="str">
        <f>""</f>
        <v/>
      </c>
      <c r="Q36" t="str">
        <f>""</f>
        <v/>
      </c>
      <c r="R36" t="str">
        <f>""</f>
        <v/>
      </c>
      <c r="S36" t="str">
        <f>""</f>
        <v/>
      </c>
      <c r="T36" t="str">
        <f>""</f>
        <v/>
      </c>
      <c r="U36" t="str">
        <f>""</f>
        <v/>
      </c>
      <c r="V36" t="str">
        <f>""</f>
        <v/>
      </c>
      <c r="W36" t="str">
        <f>""</f>
        <v/>
      </c>
      <c r="X36" t="str">
        <f>""</f>
        <v/>
      </c>
      <c r="Y36" t="str">
        <f>""</f>
        <v/>
      </c>
      <c r="Z36" t="str">
        <f>""</f>
        <v/>
      </c>
      <c r="AA36" t="str">
        <f>""</f>
        <v/>
      </c>
      <c r="AB36" t="str">
        <f>""</f>
        <v/>
      </c>
      <c r="AC36" t="str">
        <f>""</f>
        <v/>
      </c>
      <c r="AD36" t="str">
        <f>""</f>
        <v/>
      </c>
      <c r="AE36" t="str">
        <f>""</f>
        <v/>
      </c>
      <c r="AF36" t="str">
        <f>""</f>
        <v/>
      </c>
      <c r="AG36" t="str">
        <f>""</f>
        <v/>
      </c>
      <c r="AH36" t="str">
        <f>""</f>
        <v/>
      </c>
      <c r="AI36" t="str">
        <f>""</f>
        <v/>
      </c>
      <c r="AJ36" t="str">
        <f>""</f>
        <v/>
      </c>
      <c r="AK36" t="str">
        <f>""</f>
        <v/>
      </c>
      <c r="AL36" t="str">
        <f>""</f>
        <v/>
      </c>
      <c r="AM36" t="str">
        <f>""</f>
        <v/>
      </c>
      <c r="AN36" t="str">
        <f>""</f>
        <v/>
      </c>
      <c r="AO36" t="str">
        <f>""</f>
        <v/>
      </c>
      <c r="AP36" t="str">
        <f>""</f>
        <v/>
      </c>
      <c r="AQ36" t="str">
        <f>""</f>
        <v/>
      </c>
      <c r="AR36" t="str">
        <f>""</f>
        <v/>
      </c>
      <c r="AS36" t="str">
        <f>""</f>
        <v/>
      </c>
      <c r="AT36" t="str">
        <f>""</f>
        <v/>
      </c>
      <c r="AU36" t="str">
        <f>""</f>
        <v/>
      </c>
      <c r="AV36" t="str">
        <f>""</f>
        <v/>
      </c>
      <c r="AW36" t="str">
        <f>""</f>
        <v/>
      </c>
      <c r="AX36" t="str">
        <f>""</f>
        <v/>
      </c>
      <c r="AY36" t="str">
        <f>""</f>
        <v/>
      </c>
      <c r="AZ36" t="str">
        <f>""</f>
        <v/>
      </c>
      <c r="BA36" t="str">
        <f>""</f>
        <v/>
      </c>
    </row>
    <row r="37" spans="2:53" x14ac:dyDescent="0.2">
      <c r="B37" t="str">
        <f>"Interaction"</f>
        <v>Interaction</v>
      </c>
      <c r="C37" t="str">
        <f>""</f>
        <v/>
      </c>
      <c r="D37" t="str">
        <f>""</f>
        <v/>
      </c>
      <c r="E37" t="str">
        <f>""</f>
        <v/>
      </c>
      <c r="F37" t="str">
        <f>""</f>
        <v/>
      </c>
      <c r="G37" t="str">
        <f>""</f>
        <v/>
      </c>
      <c r="H37" t="str">
        <f>""</f>
        <v/>
      </c>
      <c r="I37" t="str">
        <f>"6.379"</f>
        <v>6.379</v>
      </c>
      <c r="J37" t="str">
        <f>""</f>
        <v/>
      </c>
      <c r="K37" t="str">
        <f>""</f>
        <v/>
      </c>
      <c r="L37" t="str">
        <f>""</f>
        <v/>
      </c>
      <c r="M37" t="str">
        <f>""</f>
        <v/>
      </c>
      <c r="N37" t="str">
        <f>""</f>
        <v/>
      </c>
      <c r="O37" t="str">
        <f>""</f>
        <v/>
      </c>
      <c r="P37" t="str">
        <f>""</f>
        <v/>
      </c>
      <c r="Q37" t="str">
        <f>""</f>
        <v/>
      </c>
      <c r="R37" t="str">
        <f>""</f>
        <v/>
      </c>
      <c r="S37" t="str">
        <f>""</f>
        <v/>
      </c>
      <c r="T37" t="str">
        <f>""</f>
        <v/>
      </c>
      <c r="U37" t="str">
        <f>""</f>
        <v/>
      </c>
      <c r="V37" t="str">
        <f>""</f>
        <v/>
      </c>
      <c r="W37" t="str">
        <f>""</f>
        <v/>
      </c>
      <c r="X37" t="str">
        <f>""</f>
        <v/>
      </c>
      <c r="Y37" t="str">
        <f>""</f>
        <v/>
      </c>
      <c r="Z37" t="str">
        <f>""</f>
        <v/>
      </c>
      <c r="AA37" t="str">
        <f>""</f>
        <v/>
      </c>
      <c r="AB37" t="str">
        <f>""</f>
        <v/>
      </c>
      <c r="AC37" t="str">
        <f>""</f>
        <v/>
      </c>
      <c r="AD37" t="str">
        <f>""</f>
        <v/>
      </c>
      <c r="AE37" t="str">
        <f>""</f>
        <v/>
      </c>
      <c r="AF37" t="str">
        <f>""</f>
        <v/>
      </c>
      <c r="AG37" t="str">
        <f>""</f>
        <v/>
      </c>
      <c r="AH37" t="str">
        <f>""</f>
        <v/>
      </c>
      <c r="AI37" t="str">
        <f>""</f>
        <v/>
      </c>
      <c r="AJ37" t="str">
        <f>""</f>
        <v/>
      </c>
      <c r="AK37" t="str">
        <f>""</f>
        <v/>
      </c>
      <c r="AL37" t="str">
        <f>""</f>
        <v/>
      </c>
      <c r="AM37" t="str">
        <f>""</f>
        <v/>
      </c>
      <c r="AN37" t="str">
        <f>""</f>
        <v/>
      </c>
      <c r="AO37" t="str">
        <f>""</f>
        <v/>
      </c>
      <c r="AP37" t="str">
        <f>""</f>
        <v/>
      </c>
      <c r="AQ37" t="str">
        <f>""</f>
        <v/>
      </c>
      <c r="AR37" t="str">
        <f>""</f>
        <v/>
      </c>
      <c r="AS37" t="str">
        <f>""</f>
        <v/>
      </c>
      <c r="AT37" t="str">
        <f>""</f>
        <v/>
      </c>
      <c r="AU37" t="str">
        <f>""</f>
        <v/>
      </c>
      <c r="AV37" t="str">
        <f>""</f>
        <v/>
      </c>
      <c r="AW37" t="str">
        <f>""</f>
        <v/>
      </c>
      <c r="AX37" t="str">
        <f>""</f>
        <v/>
      </c>
      <c r="AY37" t="str">
        <f>""</f>
        <v/>
      </c>
      <c r="AZ37" t="str">
        <f>""</f>
        <v/>
      </c>
      <c r="BA37" t="str">
        <f>""</f>
        <v/>
      </c>
    </row>
    <row r="38" spans="2:53" x14ac:dyDescent="0.2">
      <c r="B38" t="str">
        <f>""</f>
        <v/>
      </c>
      <c r="C38" t="str">
        <f>""</f>
        <v/>
      </c>
      <c r="D38" t="str">
        <f>""</f>
        <v/>
      </c>
      <c r="E38" t="str">
        <f>""</f>
        <v/>
      </c>
      <c r="F38" t="str">
        <f>""</f>
        <v/>
      </c>
      <c r="G38" t="str">
        <f>""</f>
        <v/>
      </c>
      <c r="H38" t="str">
        <f>""</f>
        <v/>
      </c>
      <c r="I38" t="str">
        <f>"[5.042]"</f>
        <v>[5.042]</v>
      </c>
      <c r="J38" t="str">
        <f>""</f>
        <v/>
      </c>
      <c r="K38" t="str">
        <f>""</f>
        <v/>
      </c>
      <c r="L38" t="str">
        <f>""</f>
        <v/>
      </c>
      <c r="M38" t="str">
        <f>""</f>
        <v/>
      </c>
      <c r="N38" t="str">
        <f>""</f>
        <v/>
      </c>
      <c r="O38" t="str">
        <f>""</f>
        <v/>
      </c>
      <c r="P38" t="str">
        <f>""</f>
        <v/>
      </c>
      <c r="Q38" t="str">
        <f>""</f>
        <v/>
      </c>
      <c r="R38" t="str">
        <f>""</f>
        <v/>
      </c>
      <c r="S38" t="str">
        <f>""</f>
        <v/>
      </c>
      <c r="T38" t="str">
        <f>""</f>
        <v/>
      </c>
      <c r="U38" t="str">
        <f>""</f>
        <v/>
      </c>
      <c r="V38" t="str">
        <f>""</f>
        <v/>
      </c>
      <c r="W38" t="str">
        <f>""</f>
        <v/>
      </c>
      <c r="X38" t="str">
        <f>""</f>
        <v/>
      </c>
      <c r="Y38" t="str">
        <f>""</f>
        <v/>
      </c>
      <c r="Z38" t="str">
        <f>""</f>
        <v/>
      </c>
      <c r="AA38" t="str">
        <f>""</f>
        <v/>
      </c>
      <c r="AB38" t="str">
        <f>""</f>
        <v/>
      </c>
      <c r="AC38" t="str">
        <f>""</f>
        <v/>
      </c>
      <c r="AD38" t="str">
        <f>""</f>
        <v/>
      </c>
      <c r="AE38" t="str">
        <f>""</f>
        <v/>
      </c>
      <c r="AF38" t="str">
        <f>""</f>
        <v/>
      </c>
      <c r="AG38" t="str">
        <f>""</f>
        <v/>
      </c>
      <c r="AH38" t="str">
        <f>""</f>
        <v/>
      </c>
      <c r="AI38" t="str">
        <f>""</f>
        <v/>
      </c>
      <c r="AJ38" t="str">
        <f>""</f>
        <v/>
      </c>
      <c r="AK38" t="str">
        <f>""</f>
        <v/>
      </c>
      <c r="AL38" t="str">
        <f>""</f>
        <v/>
      </c>
      <c r="AM38" t="str">
        <f>""</f>
        <v/>
      </c>
      <c r="AN38" t="str">
        <f>""</f>
        <v/>
      </c>
      <c r="AO38" t="str">
        <f>""</f>
        <v/>
      </c>
      <c r="AP38" t="str">
        <f>""</f>
        <v/>
      </c>
      <c r="AQ38" t="str">
        <f>""</f>
        <v/>
      </c>
      <c r="AR38" t="str">
        <f>""</f>
        <v/>
      </c>
      <c r="AS38" t="str">
        <f>""</f>
        <v/>
      </c>
      <c r="AT38" t="str">
        <f>""</f>
        <v/>
      </c>
      <c r="AU38" t="str">
        <f>""</f>
        <v/>
      </c>
      <c r="AV38" t="str">
        <f>""</f>
        <v/>
      </c>
      <c r="AW38" t="str">
        <f>""</f>
        <v/>
      </c>
      <c r="AX38" t="str">
        <f>""</f>
        <v/>
      </c>
      <c r="AY38" t="str">
        <f>""</f>
        <v/>
      </c>
      <c r="AZ38" t="str">
        <f>""</f>
        <v/>
      </c>
      <c r="BA38" t="str">
        <f>""</f>
        <v/>
      </c>
    </row>
    <row r="39" spans="2:53" x14ac:dyDescent="0.2">
      <c r="B39" t="str">
        <f>"Number of members who left household 1998-2007"</f>
        <v>Number of members who left household 1998-2007</v>
      </c>
      <c r="C39" t="str">
        <f>""</f>
        <v/>
      </c>
      <c r="D39" t="str">
        <f>""</f>
        <v/>
      </c>
      <c r="E39" t="str">
        <f>""</f>
        <v/>
      </c>
      <c r="F39" t="str">
        <f>""</f>
        <v/>
      </c>
      <c r="G39" t="str">
        <f>""</f>
        <v/>
      </c>
      <c r="H39" t="str">
        <f>""</f>
        <v/>
      </c>
      <c r="I39" t="str">
        <f>""</f>
        <v/>
      </c>
      <c r="J39" t="str">
        <f>"-0.007"</f>
        <v>-0.007</v>
      </c>
      <c r="K39" t="str">
        <f>""</f>
        <v/>
      </c>
      <c r="L39" t="str">
        <f>""</f>
        <v/>
      </c>
      <c r="M39" t="str">
        <f>""</f>
        <v/>
      </c>
      <c r="N39" t="str">
        <f>""</f>
        <v/>
      </c>
      <c r="O39" t="str">
        <f>""</f>
        <v/>
      </c>
      <c r="P39" t="str">
        <f>""</f>
        <v/>
      </c>
      <c r="Q39" t="str">
        <f>""</f>
        <v/>
      </c>
      <c r="R39" t="str">
        <f>""</f>
        <v/>
      </c>
      <c r="S39" t="str">
        <f>""</f>
        <v/>
      </c>
      <c r="T39" t="str">
        <f>""</f>
        <v/>
      </c>
      <c r="U39" t="str">
        <f>""</f>
        <v/>
      </c>
      <c r="V39" t="str">
        <f>""</f>
        <v/>
      </c>
      <c r="W39" t="str">
        <f>""</f>
        <v/>
      </c>
      <c r="X39" t="str">
        <f>""</f>
        <v/>
      </c>
      <c r="Y39" t="str">
        <f>""</f>
        <v/>
      </c>
      <c r="Z39" t="str">
        <f>""</f>
        <v/>
      </c>
      <c r="AA39" t="str">
        <f>""</f>
        <v/>
      </c>
      <c r="AB39" t="str">
        <f>""</f>
        <v/>
      </c>
      <c r="AC39" t="str">
        <f>""</f>
        <v/>
      </c>
      <c r="AD39" t="str">
        <f>""</f>
        <v/>
      </c>
      <c r="AE39" t="str">
        <f>""</f>
        <v/>
      </c>
      <c r="AF39" t="str">
        <f>""</f>
        <v/>
      </c>
      <c r="AG39" t="str">
        <f>""</f>
        <v/>
      </c>
      <c r="AH39" t="str">
        <f>""</f>
        <v/>
      </c>
      <c r="AI39" t="str">
        <f>""</f>
        <v/>
      </c>
      <c r="AJ39" t="str">
        <f>""</f>
        <v/>
      </c>
      <c r="AK39" t="str">
        <f>""</f>
        <v/>
      </c>
      <c r="AL39" t="str">
        <f>""</f>
        <v/>
      </c>
      <c r="AM39" t="str">
        <f>""</f>
        <v/>
      </c>
      <c r="AN39" t="str">
        <f>""</f>
        <v/>
      </c>
      <c r="AO39" t="str">
        <f>""</f>
        <v/>
      </c>
      <c r="AP39" t="str">
        <f>""</f>
        <v/>
      </c>
      <c r="AQ39" t="str">
        <f>""</f>
        <v/>
      </c>
      <c r="AR39" t="str">
        <f>""</f>
        <v/>
      </c>
      <c r="AS39" t="str">
        <f>""</f>
        <v/>
      </c>
      <c r="AT39" t="str">
        <f>""</f>
        <v/>
      </c>
      <c r="AU39" t="str">
        <f>""</f>
        <v/>
      </c>
      <c r="AV39" t="str">
        <f>""</f>
        <v/>
      </c>
      <c r="AW39" t="str">
        <f>""</f>
        <v/>
      </c>
      <c r="AX39" t="str">
        <f>""</f>
        <v/>
      </c>
      <c r="AY39" t="str">
        <f>""</f>
        <v/>
      </c>
      <c r="AZ39" t="str">
        <f>""</f>
        <v/>
      </c>
      <c r="BA39" t="str">
        <f>""</f>
        <v/>
      </c>
    </row>
    <row r="40" spans="2:53" x14ac:dyDescent="0.2">
      <c r="B40" t="str">
        <f>""</f>
        <v/>
      </c>
      <c r="C40" t="str">
        <f>""</f>
        <v/>
      </c>
      <c r="D40" t="str">
        <f>""</f>
        <v/>
      </c>
      <c r="E40" t="str">
        <f>""</f>
        <v/>
      </c>
      <c r="F40" t="str">
        <f>""</f>
        <v/>
      </c>
      <c r="G40" t="str">
        <f>""</f>
        <v/>
      </c>
      <c r="H40" t="str">
        <f>""</f>
        <v/>
      </c>
      <c r="I40" t="str">
        <f>""</f>
        <v/>
      </c>
      <c r="J40" t="str">
        <f>"[0.025]"</f>
        <v>[0.025]</v>
      </c>
      <c r="K40" t="str">
        <f>""</f>
        <v/>
      </c>
      <c r="L40" t="str">
        <f>""</f>
        <v/>
      </c>
      <c r="M40" t="str">
        <f>""</f>
        <v/>
      </c>
      <c r="N40" t="str">
        <f>""</f>
        <v/>
      </c>
      <c r="O40" t="str">
        <f>""</f>
        <v/>
      </c>
      <c r="P40" t="str">
        <f>""</f>
        <v/>
      </c>
      <c r="Q40" t="str">
        <f>""</f>
        <v/>
      </c>
      <c r="R40" t="str">
        <f>""</f>
        <v/>
      </c>
      <c r="S40" t="str">
        <f>""</f>
        <v/>
      </c>
      <c r="T40" t="str">
        <f>""</f>
        <v/>
      </c>
      <c r="U40" t="str">
        <f>""</f>
        <v/>
      </c>
      <c r="V40" t="str">
        <f>""</f>
        <v/>
      </c>
      <c r="W40" t="str">
        <f>""</f>
        <v/>
      </c>
      <c r="X40" t="str">
        <f>""</f>
        <v/>
      </c>
      <c r="Y40" t="str">
        <f>""</f>
        <v/>
      </c>
      <c r="Z40" t="str">
        <f>""</f>
        <v/>
      </c>
      <c r="AA40" t="str">
        <f>""</f>
        <v/>
      </c>
      <c r="AB40" t="str">
        <f>""</f>
        <v/>
      </c>
      <c r="AC40" t="str">
        <f>""</f>
        <v/>
      </c>
      <c r="AD40" t="str">
        <f>""</f>
        <v/>
      </c>
      <c r="AE40" t="str">
        <f>""</f>
        <v/>
      </c>
      <c r="AF40" t="str">
        <f>""</f>
        <v/>
      </c>
      <c r="AG40" t="str">
        <f>""</f>
        <v/>
      </c>
      <c r="AH40" t="str">
        <f>""</f>
        <v/>
      </c>
      <c r="AI40" t="str">
        <f>""</f>
        <v/>
      </c>
      <c r="AJ40" t="str">
        <f>""</f>
        <v/>
      </c>
      <c r="AK40" t="str">
        <f>""</f>
        <v/>
      </c>
      <c r="AL40" t="str">
        <f>""</f>
        <v/>
      </c>
      <c r="AM40" t="str">
        <f>""</f>
        <v/>
      </c>
      <c r="AN40" t="str">
        <f>""</f>
        <v/>
      </c>
      <c r="AO40" t="str">
        <f>""</f>
        <v/>
      </c>
      <c r="AP40" t="str">
        <f>""</f>
        <v/>
      </c>
      <c r="AQ40" t="str">
        <f>""</f>
        <v/>
      </c>
      <c r="AR40" t="str">
        <f>""</f>
        <v/>
      </c>
      <c r="AS40" t="str">
        <f>""</f>
        <v/>
      </c>
      <c r="AT40" t="str">
        <f>""</f>
        <v/>
      </c>
      <c r="AU40" t="str">
        <f>""</f>
        <v/>
      </c>
      <c r="AV40" t="str">
        <f>""</f>
        <v/>
      </c>
      <c r="AW40" t="str">
        <f>""</f>
        <v/>
      </c>
      <c r="AX40" t="str">
        <f>""</f>
        <v/>
      </c>
      <c r="AY40" t="str">
        <f>""</f>
        <v/>
      </c>
      <c r="AZ40" t="str">
        <f>""</f>
        <v/>
      </c>
      <c r="BA40" t="str">
        <f>""</f>
        <v/>
      </c>
    </row>
    <row r="41" spans="2:53" x14ac:dyDescent="0.2">
      <c r="B41" t="str">
        <f>"Interaction"</f>
        <v>Interaction</v>
      </c>
      <c r="C41" t="str">
        <f>""</f>
        <v/>
      </c>
      <c r="D41" t="str">
        <f>""</f>
        <v/>
      </c>
      <c r="E41" t="str">
        <f>""</f>
        <v/>
      </c>
      <c r="F41" t="str">
        <f>""</f>
        <v/>
      </c>
      <c r="G41" t="str">
        <f>""</f>
        <v/>
      </c>
      <c r="H41" t="str">
        <f>""</f>
        <v/>
      </c>
      <c r="I41" t="str">
        <f>""</f>
        <v/>
      </c>
      <c r="J41" t="str">
        <f>"1.796**"</f>
        <v>1.796**</v>
      </c>
      <c r="K41" t="str">
        <f>""</f>
        <v/>
      </c>
      <c r="L41" t="str">
        <f>""</f>
        <v/>
      </c>
      <c r="M41" t="str">
        <f>""</f>
        <v/>
      </c>
      <c r="N41" t="str">
        <f>""</f>
        <v/>
      </c>
      <c r="O41" t="str">
        <f>""</f>
        <v/>
      </c>
      <c r="P41" t="str">
        <f>""</f>
        <v/>
      </c>
      <c r="Q41" t="str">
        <f>""</f>
        <v/>
      </c>
      <c r="R41" t="str">
        <f>""</f>
        <v/>
      </c>
      <c r="S41" t="str">
        <f>""</f>
        <v/>
      </c>
      <c r="T41" t="str">
        <f>""</f>
        <v/>
      </c>
      <c r="U41" t="str">
        <f>""</f>
        <v/>
      </c>
      <c r="V41" t="str">
        <f>""</f>
        <v/>
      </c>
      <c r="W41" t="str">
        <f>""</f>
        <v/>
      </c>
      <c r="X41" t="str">
        <f>""</f>
        <v/>
      </c>
      <c r="Y41" t="str">
        <f>""</f>
        <v/>
      </c>
      <c r="Z41" t="str">
        <f>""</f>
        <v/>
      </c>
      <c r="AA41" t="str">
        <f>""</f>
        <v/>
      </c>
      <c r="AB41" t="str">
        <f>""</f>
        <v/>
      </c>
      <c r="AC41" t="str">
        <f>""</f>
        <v/>
      </c>
      <c r="AD41" t="str">
        <f>""</f>
        <v/>
      </c>
      <c r="AE41" t="str">
        <f>""</f>
        <v/>
      </c>
      <c r="AF41" t="str">
        <f>""</f>
        <v/>
      </c>
      <c r="AG41" t="str">
        <f>""</f>
        <v/>
      </c>
      <c r="AH41" t="str">
        <f>""</f>
        <v/>
      </c>
      <c r="AI41" t="str">
        <f>""</f>
        <v/>
      </c>
      <c r="AJ41" t="str">
        <f>""</f>
        <v/>
      </c>
      <c r="AK41" t="str">
        <f>""</f>
        <v/>
      </c>
      <c r="AL41" t="str">
        <f>""</f>
        <v/>
      </c>
      <c r="AM41" t="str">
        <f>""</f>
        <v/>
      </c>
      <c r="AN41" t="str">
        <f>""</f>
        <v/>
      </c>
      <c r="AO41" t="str">
        <f>""</f>
        <v/>
      </c>
      <c r="AP41" t="str">
        <f>""</f>
        <v/>
      </c>
      <c r="AQ41" t="str">
        <f>""</f>
        <v/>
      </c>
      <c r="AR41" t="str">
        <f>""</f>
        <v/>
      </c>
      <c r="AS41" t="str">
        <f>""</f>
        <v/>
      </c>
      <c r="AT41" t="str">
        <f>""</f>
        <v/>
      </c>
      <c r="AU41" t="str">
        <f>""</f>
        <v/>
      </c>
      <c r="AV41" t="str">
        <f>""</f>
        <v/>
      </c>
      <c r="AW41" t="str">
        <f>""</f>
        <v/>
      </c>
      <c r="AX41" t="str">
        <f>""</f>
        <v/>
      </c>
      <c r="AY41" t="str">
        <f>""</f>
        <v/>
      </c>
      <c r="AZ41" t="str">
        <f>""</f>
        <v/>
      </c>
      <c r="BA41" t="str">
        <f>""</f>
        <v/>
      </c>
    </row>
    <row r="42" spans="2:53" x14ac:dyDescent="0.2">
      <c r="B42" t="str">
        <f>""</f>
        <v/>
      </c>
      <c r="C42" t="str">
        <f>""</f>
        <v/>
      </c>
      <c r="D42" t="str">
        <f>""</f>
        <v/>
      </c>
      <c r="E42" t="str">
        <f>""</f>
        <v/>
      </c>
      <c r="F42" t="str">
        <f>""</f>
        <v/>
      </c>
      <c r="G42" t="str">
        <f>""</f>
        <v/>
      </c>
      <c r="H42" t="str">
        <f>""</f>
        <v/>
      </c>
      <c r="I42" t="str">
        <f>""</f>
        <v/>
      </c>
      <c r="J42" t="str">
        <f>"[0.867]"</f>
        <v>[0.867]</v>
      </c>
      <c r="K42" t="str">
        <f>""</f>
        <v/>
      </c>
      <c r="L42" t="str">
        <f>""</f>
        <v/>
      </c>
      <c r="M42" t="str">
        <f>""</f>
        <v/>
      </c>
      <c r="N42" t="str">
        <f>""</f>
        <v/>
      </c>
      <c r="O42" t="str">
        <f>""</f>
        <v/>
      </c>
      <c r="P42" t="str">
        <f>""</f>
        <v/>
      </c>
      <c r="Q42" t="str">
        <f>""</f>
        <v/>
      </c>
      <c r="R42" t="str">
        <f>""</f>
        <v/>
      </c>
      <c r="S42" t="str">
        <f>""</f>
        <v/>
      </c>
      <c r="T42" t="str">
        <f>""</f>
        <v/>
      </c>
      <c r="U42" t="str">
        <f>""</f>
        <v/>
      </c>
      <c r="V42" t="str">
        <f>""</f>
        <v/>
      </c>
      <c r="W42" t="str">
        <f>""</f>
        <v/>
      </c>
      <c r="X42" t="str">
        <f>""</f>
        <v/>
      </c>
      <c r="Y42" t="str">
        <f>""</f>
        <v/>
      </c>
      <c r="Z42" t="str">
        <f>""</f>
        <v/>
      </c>
      <c r="AA42" t="str">
        <f>""</f>
        <v/>
      </c>
      <c r="AB42" t="str">
        <f>""</f>
        <v/>
      </c>
      <c r="AC42" t="str">
        <f>""</f>
        <v/>
      </c>
      <c r="AD42" t="str">
        <f>""</f>
        <v/>
      </c>
      <c r="AE42" t="str">
        <f>""</f>
        <v/>
      </c>
      <c r="AF42" t="str">
        <f>""</f>
        <v/>
      </c>
      <c r="AG42" t="str">
        <f>""</f>
        <v/>
      </c>
      <c r="AH42" t="str">
        <f>""</f>
        <v/>
      </c>
      <c r="AI42" t="str">
        <f>""</f>
        <v/>
      </c>
      <c r="AJ42" t="str">
        <f>""</f>
        <v/>
      </c>
      <c r="AK42" t="str">
        <f>""</f>
        <v/>
      </c>
      <c r="AL42" t="str">
        <f>""</f>
        <v/>
      </c>
      <c r="AM42" t="str">
        <f>""</f>
        <v/>
      </c>
      <c r="AN42" t="str">
        <f>""</f>
        <v/>
      </c>
      <c r="AO42" t="str">
        <f>""</f>
        <v/>
      </c>
      <c r="AP42" t="str">
        <f>""</f>
        <v/>
      </c>
      <c r="AQ42" t="str">
        <f>""</f>
        <v/>
      </c>
      <c r="AR42" t="str">
        <f>""</f>
        <v/>
      </c>
      <c r="AS42" t="str">
        <f>""</f>
        <v/>
      </c>
      <c r="AT42" t="str">
        <f>""</f>
        <v/>
      </c>
      <c r="AU42" t="str">
        <f>""</f>
        <v/>
      </c>
      <c r="AV42" t="str">
        <f>""</f>
        <v/>
      </c>
      <c r="AW42" t="str">
        <f>""</f>
        <v/>
      </c>
      <c r="AX42" t="str">
        <f>""</f>
        <v/>
      </c>
      <c r="AY42" t="str">
        <f>""</f>
        <v/>
      </c>
      <c r="AZ42" t="str">
        <f>""</f>
        <v/>
      </c>
      <c r="BA42" t="str">
        <f>""</f>
        <v/>
      </c>
    </row>
    <row r="43" spans="2:53" x14ac:dyDescent="0.2">
      <c r="B43" t="str">
        <f>"Share of household members who left household 1998-2007"</f>
        <v>Share of household members who left household 1998-2007</v>
      </c>
      <c r="C43" t="str">
        <f>""</f>
        <v/>
      </c>
      <c r="D43" t="str">
        <f>""</f>
        <v/>
      </c>
      <c r="E43" t="str">
        <f>""</f>
        <v/>
      </c>
      <c r="F43" t="str">
        <f>""</f>
        <v/>
      </c>
      <c r="G43" t="str">
        <f>""</f>
        <v/>
      </c>
      <c r="H43" t="str">
        <f>""</f>
        <v/>
      </c>
      <c r="I43" t="str">
        <f>""</f>
        <v/>
      </c>
      <c r="J43" t="str">
        <f>""</f>
        <v/>
      </c>
      <c r="K43" t="str">
        <f>"-0.136"</f>
        <v>-0.136</v>
      </c>
      <c r="L43" t="str">
        <f>""</f>
        <v/>
      </c>
      <c r="M43" t="str">
        <f>""</f>
        <v/>
      </c>
      <c r="N43" t="str">
        <f>""</f>
        <v/>
      </c>
      <c r="O43" t="str">
        <f>""</f>
        <v/>
      </c>
      <c r="P43" t="str">
        <f>""</f>
        <v/>
      </c>
      <c r="Q43" t="str">
        <f>""</f>
        <v/>
      </c>
      <c r="R43" t="str">
        <f>""</f>
        <v/>
      </c>
      <c r="S43" t="str">
        <f>""</f>
        <v/>
      </c>
      <c r="T43" t="str">
        <f>""</f>
        <v/>
      </c>
      <c r="U43" t="str">
        <f>""</f>
        <v/>
      </c>
      <c r="V43" t="str">
        <f>""</f>
        <v/>
      </c>
      <c r="W43" t="str">
        <f>""</f>
        <v/>
      </c>
      <c r="X43" t="str">
        <f>""</f>
        <v/>
      </c>
      <c r="Y43" t="str">
        <f>""</f>
        <v/>
      </c>
      <c r="Z43" t="str">
        <f>""</f>
        <v/>
      </c>
      <c r="AA43" t="str">
        <f>""</f>
        <v/>
      </c>
      <c r="AB43" t="str">
        <f>""</f>
        <v/>
      </c>
      <c r="AC43" t="str">
        <f>""</f>
        <v/>
      </c>
      <c r="AD43" t="str">
        <f>""</f>
        <v/>
      </c>
      <c r="AE43" t="str">
        <f>""</f>
        <v/>
      </c>
      <c r="AF43" t="str">
        <f>""</f>
        <v/>
      </c>
      <c r="AG43" t="str">
        <f>""</f>
        <v/>
      </c>
      <c r="AH43" t="str">
        <f>""</f>
        <v/>
      </c>
      <c r="AI43" t="str">
        <f>""</f>
        <v/>
      </c>
      <c r="AJ43" t="str">
        <f>""</f>
        <v/>
      </c>
      <c r="AK43" t="str">
        <f>""</f>
        <v/>
      </c>
      <c r="AL43" t="str">
        <f>""</f>
        <v/>
      </c>
      <c r="AM43" t="str">
        <f>""</f>
        <v/>
      </c>
      <c r="AN43" t="str">
        <f>""</f>
        <v/>
      </c>
      <c r="AO43" t="str">
        <f>""</f>
        <v/>
      </c>
      <c r="AP43" t="str">
        <f>""</f>
        <v/>
      </c>
      <c r="AQ43" t="str">
        <f>""</f>
        <v/>
      </c>
      <c r="AR43" t="str">
        <f>""</f>
        <v/>
      </c>
      <c r="AS43" t="str">
        <f>""</f>
        <v/>
      </c>
      <c r="AT43" t="str">
        <f>""</f>
        <v/>
      </c>
      <c r="AU43" t="str">
        <f>""</f>
        <v/>
      </c>
      <c r="AV43" t="str">
        <f>""</f>
        <v/>
      </c>
      <c r="AW43" t="str">
        <f>""</f>
        <v/>
      </c>
      <c r="AX43" t="str">
        <f>""</f>
        <v/>
      </c>
      <c r="AY43" t="str">
        <f>""</f>
        <v/>
      </c>
      <c r="AZ43" t="str">
        <f>""</f>
        <v/>
      </c>
      <c r="BA43" t="str">
        <f>""</f>
        <v/>
      </c>
    </row>
    <row r="44" spans="2:53" x14ac:dyDescent="0.2">
      <c r="B44" t="str">
        <f>""</f>
        <v/>
      </c>
      <c r="C44" t="str">
        <f>""</f>
        <v/>
      </c>
      <c r="D44" t="str">
        <f>""</f>
        <v/>
      </c>
      <c r="E44" t="str">
        <f>""</f>
        <v/>
      </c>
      <c r="F44" t="str">
        <f>""</f>
        <v/>
      </c>
      <c r="G44" t="str">
        <f>""</f>
        <v/>
      </c>
      <c r="H44" t="str">
        <f>""</f>
        <v/>
      </c>
      <c r="I44" t="str">
        <f>""</f>
        <v/>
      </c>
      <c r="J44" t="str">
        <f>""</f>
        <v/>
      </c>
      <c r="K44" t="str">
        <f>"[0.171]"</f>
        <v>[0.171]</v>
      </c>
      <c r="L44" t="str">
        <f>""</f>
        <v/>
      </c>
      <c r="M44" t="str">
        <f>""</f>
        <v/>
      </c>
      <c r="N44" t="str">
        <f>""</f>
        <v/>
      </c>
      <c r="O44" t="str">
        <f>""</f>
        <v/>
      </c>
      <c r="P44" t="str">
        <f>""</f>
        <v/>
      </c>
      <c r="Q44" t="str">
        <f>""</f>
        <v/>
      </c>
      <c r="R44" t="str">
        <f>""</f>
        <v/>
      </c>
      <c r="S44" t="str">
        <f>""</f>
        <v/>
      </c>
      <c r="T44" t="str">
        <f>""</f>
        <v/>
      </c>
      <c r="U44" t="str">
        <f>""</f>
        <v/>
      </c>
      <c r="V44" t="str">
        <f>""</f>
        <v/>
      </c>
      <c r="W44" t="str">
        <f>""</f>
        <v/>
      </c>
      <c r="X44" t="str">
        <f>""</f>
        <v/>
      </c>
      <c r="Y44" t="str">
        <f>""</f>
        <v/>
      </c>
      <c r="Z44" t="str">
        <f>""</f>
        <v/>
      </c>
      <c r="AA44" t="str">
        <f>""</f>
        <v/>
      </c>
      <c r="AB44" t="str">
        <f>""</f>
        <v/>
      </c>
      <c r="AC44" t="str">
        <f>""</f>
        <v/>
      </c>
      <c r="AD44" t="str">
        <f>""</f>
        <v/>
      </c>
      <c r="AE44" t="str">
        <f>""</f>
        <v/>
      </c>
      <c r="AF44" t="str">
        <f>""</f>
        <v/>
      </c>
      <c r="AG44" t="str">
        <f>""</f>
        <v/>
      </c>
      <c r="AH44" t="str">
        <f>""</f>
        <v/>
      </c>
      <c r="AI44" t="str">
        <f>""</f>
        <v/>
      </c>
      <c r="AJ44" t="str">
        <f>""</f>
        <v/>
      </c>
      <c r="AK44" t="str">
        <f>""</f>
        <v/>
      </c>
      <c r="AL44" t="str">
        <f>""</f>
        <v/>
      </c>
      <c r="AM44" t="str">
        <f>""</f>
        <v/>
      </c>
      <c r="AN44" t="str">
        <f>""</f>
        <v/>
      </c>
      <c r="AO44" t="str">
        <f>""</f>
        <v/>
      </c>
      <c r="AP44" t="str">
        <f>""</f>
        <v/>
      </c>
      <c r="AQ44" t="str">
        <f>""</f>
        <v/>
      </c>
      <c r="AR44" t="str">
        <f>""</f>
        <v/>
      </c>
      <c r="AS44" t="str">
        <f>""</f>
        <v/>
      </c>
      <c r="AT44" t="str">
        <f>""</f>
        <v/>
      </c>
      <c r="AU44" t="str">
        <f>""</f>
        <v/>
      </c>
      <c r="AV44" t="str">
        <f>""</f>
        <v/>
      </c>
      <c r="AW44" t="str">
        <f>""</f>
        <v/>
      </c>
      <c r="AX44" t="str">
        <f>""</f>
        <v/>
      </c>
      <c r="AY44" t="str">
        <f>""</f>
        <v/>
      </c>
      <c r="AZ44" t="str">
        <f>""</f>
        <v/>
      </c>
      <c r="BA44" t="str">
        <f>""</f>
        <v/>
      </c>
    </row>
    <row r="45" spans="2:53" x14ac:dyDescent="0.2">
      <c r="B45" t="str">
        <f>"Interaction"</f>
        <v>Interaction</v>
      </c>
      <c r="C45" t="str">
        <f>""</f>
        <v/>
      </c>
      <c r="D45" t="str">
        <f>""</f>
        <v/>
      </c>
      <c r="E45" t="str">
        <f>""</f>
        <v/>
      </c>
      <c r="F45" t="str">
        <f>""</f>
        <v/>
      </c>
      <c r="G45" t="str">
        <f>""</f>
        <v/>
      </c>
      <c r="H45" t="str">
        <f>""</f>
        <v/>
      </c>
      <c r="I45" t="str">
        <f>""</f>
        <v/>
      </c>
      <c r="J45" t="str">
        <f>""</f>
        <v/>
      </c>
      <c r="K45" t="str">
        <f>"8.666*"</f>
        <v>8.666*</v>
      </c>
      <c r="L45" t="str">
        <f>""</f>
        <v/>
      </c>
      <c r="M45" t="str">
        <f>""</f>
        <v/>
      </c>
      <c r="N45" t="str">
        <f>""</f>
        <v/>
      </c>
      <c r="O45" t="str">
        <f>""</f>
        <v/>
      </c>
      <c r="P45" t="str">
        <f>""</f>
        <v/>
      </c>
      <c r="Q45" t="str">
        <f>""</f>
        <v/>
      </c>
      <c r="R45" t="str">
        <f>""</f>
        <v/>
      </c>
      <c r="S45" t="str">
        <f>""</f>
        <v/>
      </c>
      <c r="T45" t="str">
        <f>""</f>
        <v/>
      </c>
      <c r="U45" t="str">
        <f>""</f>
        <v/>
      </c>
      <c r="V45" t="str">
        <f>""</f>
        <v/>
      </c>
      <c r="W45" t="str">
        <f>""</f>
        <v/>
      </c>
      <c r="X45" t="str">
        <f>""</f>
        <v/>
      </c>
      <c r="Y45" t="str">
        <f>""</f>
        <v/>
      </c>
      <c r="Z45" t="str">
        <f>""</f>
        <v/>
      </c>
      <c r="AA45" t="str">
        <f>""</f>
        <v/>
      </c>
      <c r="AB45" t="str">
        <f>""</f>
        <v/>
      </c>
      <c r="AC45" t="str">
        <f>""</f>
        <v/>
      </c>
      <c r="AD45" t="str">
        <f>""</f>
        <v/>
      </c>
      <c r="AE45" t="str">
        <f>""</f>
        <v/>
      </c>
      <c r="AF45" t="str">
        <f>""</f>
        <v/>
      </c>
      <c r="AG45" t="str">
        <f>""</f>
        <v/>
      </c>
      <c r="AH45" t="str">
        <f>""</f>
        <v/>
      </c>
      <c r="AI45" t="str">
        <f>""</f>
        <v/>
      </c>
      <c r="AJ45" t="str">
        <f>""</f>
        <v/>
      </c>
      <c r="AK45" t="str">
        <f>""</f>
        <v/>
      </c>
      <c r="AL45" t="str">
        <f>""</f>
        <v/>
      </c>
      <c r="AM45" t="str">
        <f>""</f>
        <v/>
      </c>
      <c r="AN45" t="str">
        <f>""</f>
        <v/>
      </c>
      <c r="AO45" t="str">
        <f>""</f>
        <v/>
      </c>
      <c r="AP45" t="str">
        <f>""</f>
        <v/>
      </c>
      <c r="AQ45" t="str">
        <f>""</f>
        <v/>
      </c>
      <c r="AR45" t="str">
        <f>""</f>
        <v/>
      </c>
      <c r="AS45" t="str">
        <f>""</f>
        <v/>
      </c>
      <c r="AT45" t="str">
        <f>""</f>
        <v/>
      </c>
      <c r="AU45" t="str">
        <f>""</f>
        <v/>
      </c>
      <c r="AV45" t="str">
        <f>""</f>
        <v/>
      </c>
      <c r="AW45" t="str">
        <f>""</f>
        <v/>
      </c>
      <c r="AX45" t="str">
        <f>""</f>
        <v/>
      </c>
      <c r="AY45" t="str">
        <f>""</f>
        <v/>
      </c>
      <c r="AZ45" t="str">
        <f>""</f>
        <v/>
      </c>
      <c r="BA45" t="str">
        <f>""</f>
        <v/>
      </c>
    </row>
    <row r="46" spans="2:53" x14ac:dyDescent="0.2">
      <c r="B46" t="str">
        <f>""</f>
        <v/>
      </c>
      <c r="C46" t="str">
        <f>""</f>
        <v/>
      </c>
      <c r="D46" t="str">
        <f>""</f>
        <v/>
      </c>
      <c r="E46" t="str">
        <f>""</f>
        <v/>
      </c>
      <c r="F46" t="str">
        <f>""</f>
        <v/>
      </c>
      <c r="G46" t="str">
        <f>""</f>
        <v/>
      </c>
      <c r="H46" t="str">
        <f>""</f>
        <v/>
      </c>
      <c r="I46" t="str">
        <f>""</f>
        <v/>
      </c>
      <c r="J46" t="str">
        <f>""</f>
        <v/>
      </c>
      <c r="K46" t="str">
        <f>"[4.766]"</f>
        <v>[4.766]</v>
      </c>
      <c r="L46" t="str">
        <f>""</f>
        <v/>
      </c>
      <c r="M46" t="str">
        <f>""</f>
        <v/>
      </c>
      <c r="N46" t="str">
        <f>""</f>
        <v/>
      </c>
      <c r="O46" t="str">
        <f>""</f>
        <v/>
      </c>
      <c r="P46" t="str">
        <f>""</f>
        <v/>
      </c>
      <c r="Q46" t="str">
        <f>""</f>
        <v/>
      </c>
      <c r="R46" t="str">
        <f>""</f>
        <v/>
      </c>
      <c r="S46" t="str">
        <f>""</f>
        <v/>
      </c>
      <c r="T46" t="str">
        <f>""</f>
        <v/>
      </c>
      <c r="U46" t="str">
        <f>""</f>
        <v/>
      </c>
      <c r="V46" t="str">
        <f>""</f>
        <v/>
      </c>
      <c r="W46" t="str">
        <f>""</f>
        <v/>
      </c>
      <c r="X46" t="str">
        <f>""</f>
        <v/>
      </c>
      <c r="Y46" t="str">
        <f>""</f>
        <v/>
      </c>
      <c r="Z46" t="str">
        <f>""</f>
        <v/>
      </c>
      <c r="AA46" t="str">
        <f>""</f>
        <v/>
      </c>
      <c r="AB46" t="str">
        <f>""</f>
        <v/>
      </c>
      <c r="AC46" t="str">
        <f>""</f>
        <v/>
      </c>
      <c r="AD46" t="str">
        <f>""</f>
        <v/>
      </c>
      <c r="AE46" t="str">
        <f>""</f>
        <v/>
      </c>
      <c r="AF46" t="str">
        <f>""</f>
        <v/>
      </c>
      <c r="AG46" t="str">
        <f>""</f>
        <v/>
      </c>
      <c r="AH46" t="str">
        <f>""</f>
        <v/>
      </c>
      <c r="AI46" t="str">
        <f>""</f>
        <v/>
      </c>
      <c r="AJ46" t="str">
        <f>""</f>
        <v/>
      </c>
      <c r="AK46" t="str">
        <f>""</f>
        <v/>
      </c>
      <c r="AL46" t="str">
        <f>""</f>
        <v/>
      </c>
      <c r="AM46" t="str">
        <f>""</f>
        <v/>
      </c>
      <c r="AN46" t="str">
        <f>""</f>
        <v/>
      </c>
      <c r="AO46" t="str">
        <f>""</f>
        <v/>
      </c>
      <c r="AP46" t="str">
        <f>""</f>
        <v/>
      </c>
      <c r="AQ46" t="str">
        <f>""</f>
        <v/>
      </c>
      <c r="AR46" t="str">
        <f>""</f>
        <v/>
      </c>
      <c r="AS46" t="str">
        <f>""</f>
        <v/>
      </c>
      <c r="AT46" t="str">
        <f>""</f>
        <v/>
      </c>
      <c r="AU46" t="str">
        <f>""</f>
        <v/>
      </c>
      <c r="AV46" t="str">
        <f>""</f>
        <v/>
      </c>
      <c r="AW46" t="str">
        <f>""</f>
        <v/>
      </c>
      <c r="AX46" t="str">
        <f>""</f>
        <v/>
      </c>
      <c r="AY46" t="str">
        <f>""</f>
        <v/>
      </c>
      <c r="AZ46" t="str">
        <f>""</f>
        <v/>
      </c>
      <c r="BA46" t="str">
        <f>""</f>
        <v/>
      </c>
    </row>
    <row r="47" spans="2:53" x14ac:dyDescent="0.2">
      <c r="B47" t="str">
        <f>"Loss of land (yes=1) for a household in 1998-07"</f>
        <v>Loss of land (yes=1) for a household in 1998-07</v>
      </c>
      <c r="C47" t="str">
        <f>""</f>
        <v/>
      </c>
      <c r="D47" t="str">
        <f>""</f>
        <v/>
      </c>
      <c r="E47" t="str">
        <f>""</f>
        <v/>
      </c>
      <c r="F47" t="str">
        <f>""</f>
        <v/>
      </c>
      <c r="G47" t="str">
        <f>""</f>
        <v/>
      </c>
      <c r="H47" t="str">
        <f>""</f>
        <v/>
      </c>
      <c r="I47" t="str">
        <f>""</f>
        <v/>
      </c>
      <c r="J47" t="str">
        <f>""</f>
        <v/>
      </c>
      <c r="K47" t="str">
        <f>""</f>
        <v/>
      </c>
      <c r="L47" t="str">
        <f>"-0.197"</f>
        <v>-0.197</v>
      </c>
      <c r="M47" t="str">
        <f>"-0.152"</f>
        <v>-0.152</v>
      </c>
      <c r="N47" t="str">
        <f>"-0.205"</f>
        <v>-0.205</v>
      </c>
      <c r="O47" t="str">
        <f>""</f>
        <v/>
      </c>
      <c r="P47" t="str">
        <f>""</f>
        <v/>
      </c>
      <c r="Q47" t="str">
        <f>""</f>
        <v/>
      </c>
      <c r="R47" t="str">
        <f>""</f>
        <v/>
      </c>
      <c r="S47" t="str">
        <f>""</f>
        <v/>
      </c>
      <c r="T47" t="str">
        <f>""</f>
        <v/>
      </c>
      <c r="U47" t="str">
        <f>""</f>
        <v/>
      </c>
      <c r="V47" t="str">
        <f>""</f>
        <v/>
      </c>
      <c r="W47" t="str">
        <f>""</f>
        <v/>
      </c>
      <c r="X47" t="str">
        <f>""</f>
        <v/>
      </c>
      <c r="Y47" t="str">
        <f>""</f>
        <v/>
      </c>
      <c r="Z47" t="str">
        <f>""</f>
        <v/>
      </c>
      <c r="AA47" t="str">
        <f>""</f>
        <v/>
      </c>
      <c r="AB47" t="str">
        <f>""</f>
        <v/>
      </c>
      <c r="AC47" t="str">
        <f>""</f>
        <v/>
      </c>
      <c r="AD47" t="str">
        <f>""</f>
        <v/>
      </c>
      <c r="AE47" t="str">
        <f>""</f>
        <v/>
      </c>
      <c r="AF47" t="str">
        <f>""</f>
        <v/>
      </c>
      <c r="AG47" t="str">
        <f>""</f>
        <v/>
      </c>
      <c r="AH47" t="str">
        <f>""</f>
        <v/>
      </c>
      <c r="AI47" t="str">
        <f>""</f>
        <v/>
      </c>
      <c r="AJ47" t="str">
        <f>""</f>
        <v/>
      </c>
      <c r="AK47" t="str">
        <f>""</f>
        <v/>
      </c>
      <c r="AL47" t="str">
        <f>""</f>
        <v/>
      </c>
      <c r="AM47" t="str">
        <f>""</f>
        <v/>
      </c>
      <c r="AN47" t="str">
        <f>""</f>
        <v/>
      </c>
      <c r="AO47" t="str">
        <f>""</f>
        <v/>
      </c>
      <c r="AP47" t="str">
        <f>""</f>
        <v/>
      </c>
      <c r="AQ47" t="str">
        <f>""</f>
        <v/>
      </c>
      <c r="AR47" t="str">
        <f>""</f>
        <v/>
      </c>
      <c r="AS47" t="str">
        <f>""</f>
        <v/>
      </c>
      <c r="AT47" t="str">
        <f>""</f>
        <v/>
      </c>
      <c r="AU47" t="str">
        <f>""</f>
        <v/>
      </c>
      <c r="AV47" t="str">
        <f>""</f>
        <v/>
      </c>
      <c r="AW47" t="str">
        <f>""</f>
        <v/>
      </c>
      <c r="AX47" t="str">
        <f>""</f>
        <v/>
      </c>
      <c r="AY47" t="str">
        <f>""</f>
        <v/>
      </c>
      <c r="AZ47" t="str">
        <f>""</f>
        <v/>
      </c>
      <c r="BA47" t="str">
        <f>""</f>
        <v/>
      </c>
    </row>
    <row r="48" spans="2:53" x14ac:dyDescent="0.2">
      <c r="B48" t="str">
        <f>""</f>
        <v/>
      </c>
      <c r="C48" t="str">
        <f>""</f>
        <v/>
      </c>
      <c r="D48" t="str">
        <f>""</f>
        <v/>
      </c>
      <c r="E48" t="str">
        <f>""</f>
        <v/>
      </c>
      <c r="F48" t="str">
        <f>""</f>
        <v/>
      </c>
      <c r="G48" t="str">
        <f>""</f>
        <v/>
      </c>
      <c r="H48" t="str">
        <f>""</f>
        <v/>
      </c>
      <c r="I48" t="str">
        <f>""</f>
        <v/>
      </c>
      <c r="J48" t="str">
        <f>""</f>
        <v/>
      </c>
      <c r="K48" t="str">
        <f>""</f>
        <v/>
      </c>
      <c r="L48" t="str">
        <f>"[0.158]"</f>
        <v>[0.158]</v>
      </c>
      <c r="M48" t="str">
        <f>"[0.142]"</f>
        <v>[0.142]</v>
      </c>
      <c r="N48" t="str">
        <f>"[0.147]"</f>
        <v>[0.147]</v>
      </c>
      <c r="O48" t="str">
        <f>""</f>
        <v/>
      </c>
      <c r="P48" t="str">
        <f>""</f>
        <v/>
      </c>
      <c r="Q48" t="str">
        <f>""</f>
        <v/>
      </c>
      <c r="R48" t="str">
        <f>""</f>
        <v/>
      </c>
      <c r="S48" t="str">
        <f>""</f>
        <v/>
      </c>
      <c r="T48" t="str">
        <f>""</f>
        <v/>
      </c>
      <c r="U48" t="str">
        <f>""</f>
        <v/>
      </c>
      <c r="V48" t="str">
        <f>""</f>
        <v/>
      </c>
      <c r="W48" t="str">
        <f>""</f>
        <v/>
      </c>
      <c r="X48" t="str">
        <f>""</f>
        <v/>
      </c>
      <c r="Y48" t="str">
        <f>""</f>
        <v/>
      </c>
      <c r="Z48" t="str">
        <f>""</f>
        <v/>
      </c>
      <c r="AA48" t="str">
        <f>""</f>
        <v/>
      </c>
      <c r="AB48" t="str">
        <f>""</f>
        <v/>
      </c>
      <c r="AC48" t="str">
        <f>""</f>
        <v/>
      </c>
      <c r="AD48" t="str">
        <f>""</f>
        <v/>
      </c>
      <c r="AE48" t="str">
        <f>""</f>
        <v/>
      </c>
      <c r="AF48" t="str">
        <f>""</f>
        <v/>
      </c>
      <c r="AG48" t="str">
        <f>""</f>
        <v/>
      </c>
      <c r="AH48" t="str">
        <f>""</f>
        <v/>
      </c>
      <c r="AI48" t="str">
        <f>""</f>
        <v/>
      </c>
      <c r="AJ48" t="str">
        <f>""</f>
        <v/>
      </c>
      <c r="AK48" t="str">
        <f>""</f>
        <v/>
      </c>
      <c r="AL48" t="str">
        <f>""</f>
        <v/>
      </c>
      <c r="AM48" t="str">
        <f>""</f>
        <v/>
      </c>
      <c r="AN48" t="str">
        <f>""</f>
        <v/>
      </c>
      <c r="AO48" t="str">
        <f>""</f>
        <v/>
      </c>
      <c r="AP48" t="str">
        <f>""</f>
        <v/>
      </c>
      <c r="AQ48" t="str">
        <f>""</f>
        <v/>
      </c>
      <c r="AR48" t="str">
        <f>""</f>
        <v/>
      </c>
      <c r="AS48" t="str">
        <f>""</f>
        <v/>
      </c>
      <c r="AT48" t="str">
        <f>""</f>
        <v/>
      </c>
      <c r="AU48" t="str">
        <f>""</f>
        <v/>
      </c>
      <c r="AV48" t="str">
        <f>""</f>
        <v/>
      </c>
      <c r="AW48" t="str">
        <f>""</f>
        <v/>
      </c>
      <c r="AX48" t="str">
        <f>""</f>
        <v/>
      </c>
      <c r="AY48" t="str">
        <f>""</f>
        <v/>
      </c>
      <c r="AZ48" t="str">
        <f>""</f>
        <v/>
      </c>
      <c r="BA48" t="str">
        <f>""</f>
        <v/>
      </c>
    </row>
    <row r="49" spans="2:53" x14ac:dyDescent="0.2">
      <c r="B49" t="str">
        <f>"At least 1 person left the household in a given year (yes=1)"</f>
        <v>At least 1 person left the household in a given year (yes=1)</v>
      </c>
      <c r="C49" t="str">
        <f>""</f>
        <v/>
      </c>
      <c r="D49" t="str">
        <f>""</f>
        <v/>
      </c>
      <c r="E49" t="str">
        <f>""</f>
        <v/>
      </c>
      <c r="F49" t="str">
        <f>""</f>
        <v/>
      </c>
      <c r="G49" t="str">
        <f>""</f>
        <v/>
      </c>
      <c r="H49" t="str">
        <f>""</f>
        <v/>
      </c>
      <c r="I49" t="str">
        <f>""</f>
        <v/>
      </c>
      <c r="J49" t="str">
        <f>""</f>
        <v/>
      </c>
      <c r="K49" t="str">
        <f>""</f>
        <v/>
      </c>
      <c r="L49" t="str">
        <f>"-0.072"</f>
        <v>-0.072</v>
      </c>
      <c r="M49" t="str">
        <f>""</f>
        <v/>
      </c>
      <c r="N49" t="str">
        <f>""</f>
        <v/>
      </c>
      <c r="O49" t="str">
        <f>""</f>
        <v/>
      </c>
      <c r="P49" t="str">
        <f>""</f>
        <v/>
      </c>
      <c r="Q49" t="str">
        <f>""</f>
        <v/>
      </c>
      <c r="R49" t="str">
        <f>""</f>
        <v/>
      </c>
      <c r="S49" t="str">
        <f>""</f>
        <v/>
      </c>
      <c r="T49" t="str">
        <f>""</f>
        <v/>
      </c>
      <c r="U49" t="str">
        <f>""</f>
        <v/>
      </c>
      <c r="V49" t="str">
        <f>""</f>
        <v/>
      </c>
      <c r="W49" t="str">
        <f>""</f>
        <v/>
      </c>
      <c r="X49" t="str">
        <f>""</f>
        <v/>
      </c>
      <c r="Y49" t="str">
        <f>""</f>
        <v/>
      </c>
      <c r="Z49" t="str">
        <f>""</f>
        <v/>
      </c>
      <c r="AA49" t="str">
        <f>""</f>
        <v/>
      </c>
      <c r="AB49" t="str">
        <f>""</f>
        <v/>
      </c>
      <c r="AC49" t="str">
        <f>""</f>
        <v/>
      </c>
      <c r="AD49" t="str">
        <f>""</f>
        <v/>
      </c>
      <c r="AE49" t="str">
        <f>""</f>
        <v/>
      </c>
      <c r="AF49" t="str">
        <f>""</f>
        <v/>
      </c>
      <c r="AG49" t="str">
        <f>""</f>
        <v/>
      </c>
      <c r="AH49" t="str">
        <f>""</f>
        <v/>
      </c>
      <c r="AI49" t="str">
        <f>""</f>
        <v/>
      </c>
      <c r="AJ49" t="str">
        <f>""</f>
        <v/>
      </c>
      <c r="AK49" t="str">
        <f>""</f>
        <v/>
      </c>
      <c r="AL49" t="str">
        <f>""</f>
        <v/>
      </c>
      <c r="AM49" t="str">
        <f>""</f>
        <v/>
      </c>
      <c r="AN49" t="str">
        <f>""</f>
        <v/>
      </c>
      <c r="AO49" t="str">
        <f>""</f>
        <v/>
      </c>
      <c r="AP49" t="str">
        <f>""</f>
        <v/>
      </c>
      <c r="AQ49" t="str">
        <f>""</f>
        <v/>
      </c>
      <c r="AR49" t="str">
        <f>""</f>
        <v/>
      </c>
      <c r="AS49" t="str">
        <f>""</f>
        <v/>
      </c>
      <c r="AT49" t="str">
        <f>""</f>
        <v/>
      </c>
      <c r="AU49" t="str">
        <f>""</f>
        <v/>
      </c>
      <c r="AV49" t="str">
        <f>""</f>
        <v/>
      </c>
      <c r="AW49" t="str">
        <f>""</f>
        <v/>
      </c>
      <c r="AX49" t="str">
        <f>""</f>
        <v/>
      </c>
      <c r="AY49" t="str">
        <f>""</f>
        <v/>
      </c>
      <c r="AZ49" t="str">
        <f>""</f>
        <v/>
      </c>
      <c r="BA49" t="str">
        <f>""</f>
        <v/>
      </c>
    </row>
    <row r="50" spans="2:53" x14ac:dyDescent="0.2">
      <c r="B50" t="str">
        <f>""</f>
        <v/>
      </c>
      <c r="C50" t="str">
        <f>""</f>
        <v/>
      </c>
      <c r="D50" t="str">
        <f>""</f>
        <v/>
      </c>
      <c r="E50" t="str">
        <f>""</f>
        <v/>
      </c>
      <c r="F50" t="str">
        <f>""</f>
        <v/>
      </c>
      <c r="G50" t="str">
        <f>""</f>
        <v/>
      </c>
      <c r="H50" t="str">
        <f>""</f>
        <v/>
      </c>
      <c r="I50" t="str">
        <f>""</f>
        <v/>
      </c>
      <c r="J50" t="str">
        <f>""</f>
        <v/>
      </c>
      <c r="K50" t="str">
        <f>""</f>
        <v/>
      </c>
      <c r="L50" t="str">
        <f>"[0.078]"</f>
        <v>[0.078]</v>
      </c>
      <c r="M50" t="str">
        <f>""</f>
        <v/>
      </c>
      <c r="N50" t="str">
        <f>""</f>
        <v/>
      </c>
      <c r="O50" t="str">
        <f>""</f>
        <v/>
      </c>
      <c r="P50" t="str">
        <f>""</f>
        <v/>
      </c>
      <c r="Q50" t="str">
        <f>""</f>
        <v/>
      </c>
      <c r="R50" t="str">
        <f>""</f>
        <v/>
      </c>
      <c r="S50" t="str">
        <f>""</f>
        <v/>
      </c>
      <c r="T50" t="str">
        <f>""</f>
        <v/>
      </c>
      <c r="U50" t="str">
        <f>""</f>
        <v/>
      </c>
      <c r="V50" t="str">
        <f>""</f>
        <v/>
      </c>
      <c r="W50" t="str">
        <f>""</f>
        <v/>
      </c>
      <c r="X50" t="str">
        <f>""</f>
        <v/>
      </c>
      <c r="Y50" t="str">
        <f>""</f>
        <v/>
      </c>
      <c r="Z50" t="str">
        <f>""</f>
        <v/>
      </c>
      <c r="AA50" t="str">
        <f>""</f>
        <v/>
      </c>
      <c r="AB50" t="str">
        <f>""</f>
        <v/>
      </c>
      <c r="AC50" t="str">
        <f>""</f>
        <v/>
      </c>
      <c r="AD50" t="str">
        <f>""</f>
        <v/>
      </c>
      <c r="AE50" t="str">
        <f>""</f>
        <v/>
      </c>
      <c r="AF50" t="str">
        <f>""</f>
        <v/>
      </c>
      <c r="AG50" t="str">
        <f>""</f>
        <v/>
      </c>
      <c r="AH50" t="str">
        <f>""</f>
        <v/>
      </c>
      <c r="AI50" t="str">
        <f>""</f>
        <v/>
      </c>
      <c r="AJ50" t="str">
        <f>""</f>
        <v/>
      </c>
      <c r="AK50" t="str">
        <f>""</f>
        <v/>
      </c>
      <c r="AL50" t="str">
        <f>""</f>
        <v/>
      </c>
      <c r="AM50" t="str">
        <f>""</f>
        <v/>
      </c>
      <c r="AN50" t="str">
        <f>""</f>
        <v/>
      </c>
      <c r="AO50" t="str">
        <f>""</f>
        <v/>
      </c>
      <c r="AP50" t="str">
        <f>""</f>
        <v/>
      </c>
      <c r="AQ50" t="str">
        <f>""</f>
        <v/>
      </c>
      <c r="AR50" t="str">
        <f>""</f>
        <v/>
      </c>
      <c r="AS50" t="str">
        <f>""</f>
        <v/>
      </c>
      <c r="AT50" t="str">
        <f>""</f>
        <v/>
      </c>
      <c r="AU50" t="str">
        <f>""</f>
        <v/>
      </c>
      <c r="AV50" t="str">
        <f>""</f>
        <v/>
      </c>
      <c r="AW50" t="str">
        <f>""</f>
        <v/>
      </c>
      <c r="AX50" t="str">
        <f>""</f>
        <v/>
      </c>
      <c r="AY50" t="str">
        <f>""</f>
        <v/>
      </c>
      <c r="AZ50" t="str">
        <f>""</f>
        <v/>
      </c>
      <c r="BA50" t="str">
        <f>""</f>
        <v/>
      </c>
    </row>
    <row r="51" spans="2:53" x14ac:dyDescent="0.2">
      <c r="B51" t="str">
        <f>"Interaction"</f>
        <v>Interaction</v>
      </c>
      <c r="C51" t="str">
        <f>""</f>
        <v/>
      </c>
      <c r="D51" t="str">
        <f>""</f>
        <v/>
      </c>
      <c r="E51" t="str">
        <f>""</f>
        <v/>
      </c>
      <c r="F51" t="str">
        <f>""</f>
        <v/>
      </c>
      <c r="G51" t="str">
        <f>""</f>
        <v/>
      </c>
      <c r="H51" t="str">
        <f>""</f>
        <v/>
      </c>
      <c r="I51" t="str">
        <f>""</f>
        <v/>
      </c>
      <c r="J51" t="str">
        <f>""</f>
        <v/>
      </c>
      <c r="K51" t="str">
        <f>""</f>
        <v/>
      </c>
      <c r="L51" t="str">
        <f>"0.296"</f>
        <v>0.296</v>
      </c>
      <c r="M51" t="str">
        <f>""</f>
        <v/>
      </c>
      <c r="N51" t="str">
        <f>""</f>
        <v/>
      </c>
      <c r="O51" t="str">
        <f>""</f>
        <v/>
      </c>
      <c r="P51" t="str">
        <f>""</f>
        <v/>
      </c>
      <c r="Q51" t="str">
        <f>""</f>
        <v/>
      </c>
      <c r="R51" t="str">
        <f>""</f>
        <v/>
      </c>
      <c r="S51" t="str">
        <f>""</f>
        <v/>
      </c>
      <c r="T51" t="str">
        <f>""</f>
        <v/>
      </c>
      <c r="U51" t="str">
        <f>""</f>
        <v/>
      </c>
      <c r="V51" t="str">
        <f>""</f>
        <v/>
      </c>
      <c r="W51" t="str">
        <f>""</f>
        <v/>
      </c>
      <c r="X51" t="str">
        <f>""</f>
        <v/>
      </c>
      <c r="Y51" t="str">
        <f>""</f>
        <v/>
      </c>
      <c r="Z51" t="str">
        <f>""</f>
        <v/>
      </c>
      <c r="AA51" t="str">
        <f>""</f>
        <v/>
      </c>
      <c r="AB51" t="str">
        <f>""</f>
        <v/>
      </c>
      <c r="AC51" t="str">
        <f>""</f>
        <v/>
      </c>
      <c r="AD51" t="str">
        <f>""</f>
        <v/>
      </c>
      <c r="AE51" t="str">
        <f>""</f>
        <v/>
      </c>
      <c r="AF51" t="str">
        <f>""</f>
        <v/>
      </c>
      <c r="AG51" t="str">
        <f>""</f>
        <v/>
      </c>
      <c r="AH51" t="str">
        <f>""</f>
        <v/>
      </c>
      <c r="AI51" t="str">
        <f>""</f>
        <v/>
      </c>
      <c r="AJ51" t="str">
        <f>""</f>
        <v/>
      </c>
      <c r="AK51" t="str">
        <f>""</f>
        <v/>
      </c>
      <c r="AL51" t="str">
        <f>""</f>
        <v/>
      </c>
      <c r="AM51" t="str">
        <f>""</f>
        <v/>
      </c>
      <c r="AN51" t="str">
        <f>""</f>
        <v/>
      </c>
      <c r="AO51" t="str">
        <f>""</f>
        <v/>
      </c>
      <c r="AP51" t="str">
        <f>""</f>
        <v/>
      </c>
      <c r="AQ51" t="str">
        <f>""</f>
        <v/>
      </c>
      <c r="AR51" t="str">
        <f>""</f>
        <v/>
      </c>
      <c r="AS51" t="str">
        <f>""</f>
        <v/>
      </c>
      <c r="AT51" t="str">
        <f>""</f>
        <v/>
      </c>
      <c r="AU51" t="str">
        <f>""</f>
        <v/>
      </c>
      <c r="AV51" t="str">
        <f>""</f>
        <v/>
      </c>
      <c r="AW51" t="str">
        <f>""</f>
        <v/>
      </c>
      <c r="AX51" t="str">
        <f>""</f>
        <v/>
      </c>
      <c r="AY51" t="str">
        <f>""</f>
        <v/>
      </c>
      <c r="AZ51" t="str">
        <f>""</f>
        <v/>
      </c>
      <c r="BA51" t="str">
        <f>""</f>
        <v/>
      </c>
    </row>
    <row r="52" spans="2:53" x14ac:dyDescent="0.2">
      <c r="B52" t="str">
        <f>""</f>
        <v/>
      </c>
      <c r="C52" t="str">
        <f>""</f>
        <v/>
      </c>
      <c r="D52" t="str">
        <f>""</f>
        <v/>
      </c>
      <c r="E52" t="str">
        <f>""</f>
        <v/>
      </c>
      <c r="F52" t="str">
        <f>""</f>
        <v/>
      </c>
      <c r="G52" t="str">
        <f>""</f>
        <v/>
      </c>
      <c r="H52" t="str">
        <f>""</f>
        <v/>
      </c>
      <c r="I52" t="str">
        <f>""</f>
        <v/>
      </c>
      <c r="J52" t="str">
        <f>""</f>
        <v/>
      </c>
      <c r="K52" t="str">
        <f>""</f>
        <v/>
      </c>
      <c r="L52" t="str">
        <f>"[0.254]"</f>
        <v>[0.254]</v>
      </c>
      <c r="M52" t="str">
        <f>""</f>
        <v/>
      </c>
      <c r="N52" t="str">
        <f>""</f>
        <v/>
      </c>
      <c r="O52" t="str">
        <f>""</f>
        <v/>
      </c>
      <c r="P52" t="str">
        <f>""</f>
        <v/>
      </c>
      <c r="Q52" t="str">
        <f>""</f>
        <v/>
      </c>
      <c r="R52" t="str">
        <f>""</f>
        <v/>
      </c>
      <c r="S52" t="str">
        <f>""</f>
        <v/>
      </c>
      <c r="T52" t="str">
        <f>""</f>
        <v/>
      </c>
      <c r="U52" t="str">
        <f>""</f>
        <v/>
      </c>
      <c r="V52" t="str">
        <f>""</f>
        <v/>
      </c>
      <c r="W52" t="str">
        <f>""</f>
        <v/>
      </c>
      <c r="X52" t="str">
        <f>""</f>
        <v/>
      </c>
      <c r="Y52" t="str">
        <f>""</f>
        <v/>
      </c>
      <c r="Z52" t="str">
        <f>""</f>
        <v/>
      </c>
      <c r="AA52" t="str">
        <f>""</f>
        <v/>
      </c>
      <c r="AB52" t="str">
        <f>""</f>
        <v/>
      </c>
      <c r="AC52" t="str">
        <f>""</f>
        <v/>
      </c>
      <c r="AD52" t="str">
        <f>""</f>
        <v/>
      </c>
      <c r="AE52" t="str">
        <f>""</f>
        <v/>
      </c>
      <c r="AF52" t="str">
        <f>""</f>
        <v/>
      </c>
      <c r="AG52" t="str">
        <f>""</f>
        <v/>
      </c>
      <c r="AH52" t="str">
        <f>""</f>
        <v/>
      </c>
      <c r="AI52" t="str">
        <f>""</f>
        <v/>
      </c>
      <c r="AJ52" t="str">
        <f>""</f>
        <v/>
      </c>
      <c r="AK52" t="str">
        <f>""</f>
        <v/>
      </c>
      <c r="AL52" t="str">
        <f>""</f>
        <v/>
      </c>
      <c r="AM52" t="str">
        <f>""</f>
        <v/>
      </c>
      <c r="AN52" t="str">
        <f>""</f>
        <v/>
      </c>
      <c r="AO52" t="str">
        <f>""</f>
        <v/>
      </c>
      <c r="AP52" t="str">
        <f>""</f>
        <v/>
      </c>
      <c r="AQ52" t="str">
        <f>""</f>
        <v/>
      </c>
      <c r="AR52" t="str">
        <f>""</f>
        <v/>
      </c>
      <c r="AS52" t="str">
        <f>""</f>
        <v/>
      </c>
      <c r="AT52" t="str">
        <f>""</f>
        <v/>
      </c>
      <c r="AU52" t="str">
        <f>""</f>
        <v/>
      </c>
      <c r="AV52" t="str">
        <f>""</f>
        <v/>
      </c>
      <c r="AW52" t="str">
        <f>""</f>
        <v/>
      </c>
      <c r="AX52" t="str">
        <f>""</f>
        <v/>
      </c>
      <c r="AY52" t="str">
        <f>""</f>
        <v/>
      </c>
      <c r="AZ52" t="str">
        <f>""</f>
        <v/>
      </c>
      <c r="BA52" t="str">
        <f>""</f>
        <v/>
      </c>
    </row>
    <row r="53" spans="2:53" x14ac:dyDescent="0.2">
      <c r="B53" t="str">
        <f>"Number of members who left household 1998-2007"</f>
        <v>Number of members who left household 1998-2007</v>
      </c>
      <c r="C53" t="str">
        <f>""</f>
        <v/>
      </c>
      <c r="D53" t="str">
        <f>""</f>
        <v/>
      </c>
      <c r="E53" t="str">
        <f>""</f>
        <v/>
      </c>
      <c r="F53" t="str">
        <f>""</f>
        <v/>
      </c>
      <c r="G53" t="str">
        <f>""</f>
        <v/>
      </c>
      <c r="H53" t="str">
        <f>""</f>
        <v/>
      </c>
      <c r="I53" t="str">
        <f>""</f>
        <v/>
      </c>
      <c r="J53" t="str">
        <f>""</f>
        <v/>
      </c>
      <c r="K53" t="str">
        <f>""</f>
        <v/>
      </c>
      <c r="L53" t="str">
        <f>""</f>
        <v/>
      </c>
      <c r="M53" t="str">
        <f>"-0.002"</f>
        <v>-0.002</v>
      </c>
      <c r="N53" t="str">
        <f>""</f>
        <v/>
      </c>
      <c r="O53" t="str">
        <f>""</f>
        <v/>
      </c>
      <c r="P53" t="str">
        <f>""</f>
        <v/>
      </c>
      <c r="Q53" t="str">
        <f>""</f>
        <v/>
      </c>
      <c r="R53" t="str">
        <f>""</f>
        <v/>
      </c>
      <c r="S53" t="str">
        <f>""</f>
        <v/>
      </c>
      <c r="T53" t="str">
        <f>""</f>
        <v/>
      </c>
      <c r="U53" t="str">
        <f>""</f>
        <v/>
      </c>
      <c r="V53" t="str">
        <f>""</f>
        <v/>
      </c>
      <c r="W53" t="str">
        <f>""</f>
        <v/>
      </c>
      <c r="X53" t="str">
        <f>""</f>
        <v/>
      </c>
      <c r="Y53" t="str">
        <f>""</f>
        <v/>
      </c>
      <c r="Z53" t="str">
        <f>""</f>
        <v/>
      </c>
      <c r="AA53" t="str">
        <f>""</f>
        <v/>
      </c>
      <c r="AB53" t="str">
        <f>""</f>
        <v/>
      </c>
      <c r="AC53" t="str">
        <f>""</f>
        <v/>
      </c>
      <c r="AD53" t="str">
        <f>""</f>
        <v/>
      </c>
      <c r="AE53" t="str">
        <f>""</f>
        <v/>
      </c>
      <c r="AF53" t="str">
        <f>""</f>
        <v/>
      </c>
      <c r="AG53" t="str">
        <f>""</f>
        <v/>
      </c>
      <c r="AH53" t="str">
        <f>""</f>
        <v/>
      </c>
      <c r="AI53" t="str">
        <f>""</f>
        <v/>
      </c>
      <c r="AJ53" t="str">
        <f>""</f>
        <v/>
      </c>
      <c r="AK53" t="str">
        <f>""</f>
        <v/>
      </c>
      <c r="AL53" t="str">
        <f>""</f>
        <v/>
      </c>
      <c r="AM53" t="str">
        <f>""</f>
        <v/>
      </c>
      <c r="AN53" t="str">
        <f>""</f>
        <v/>
      </c>
      <c r="AO53" t="str">
        <f>""</f>
        <v/>
      </c>
      <c r="AP53" t="str">
        <f>""</f>
        <v/>
      </c>
      <c r="AQ53" t="str">
        <f>""</f>
        <v/>
      </c>
      <c r="AR53" t="str">
        <f>""</f>
        <v/>
      </c>
      <c r="AS53" t="str">
        <f>""</f>
        <v/>
      </c>
      <c r="AT53" t="str">
        <f>""</f>
        <v/>
      </c>
      <c r="AU53" t="str">
        <f>""</f>
        <v/>
      </c>
      <c r="AV53" t="str">
        <f>""</f>
        <v/>
      </c>
      <c r="AW53" t="str">
        <f>""</f>
        <v/>
      </c>
      <c r="AX53" t="str">
        <f>""</f>
        <v/>
      </c>
      <c r="AY53" t="str">
        <f>""</f>
        <v/>
      </c>
      <c r="AZ53" t="str">
        <f>""</f>
        <v/>
      </c>
      <c r="BA53" t="str">
        <f>""</f>
        <v/>
      </c>
    </row>
    <row r="54" spans="2:53" x14ac:dyDescent="0.2">
      <c r="B54" t="str">
        <f>""</f>
        <v/>
      </c>
      <c r="C54" t="str">
        <f>""</f>
        <v/>
      </c>
      <c r="D54" t="str">
        <f>""</f>
        <v/>
      </c>
      <c r="E54" t="str">
        <f>""</f>
        <v/>
      </c>
      <c r="F54" t="str">
        <f>""</f>
        <v/>
      </c>
      <c r="G54" t="str">
        <f>""</f>
        <v/>
      </c>
      <c r="H54" t="str">
        <f>""</f>
        <v/>
      </c>
      <c r="I54" t="str">
        <f>""</f>
        <v/>
      </c>
      <c r="J54" t="str">
        <f>""</f>
        <v/>
      </c>
      <c r="K54" t="str">
        <f>""</f>
        <v/>
      </c>
      <c r="L54" t="str">
        <f>""</f>
        <v/>
      </c>
      <c r="M54" t="str">
        <f>"[0.023]"</f>
        <v>[0.023]</v>
      </c>
      <c r="N54" t="str">
        <f>""</f>
        <v/>
      </c>
      <c r="O54" t="str">
        <f>""</f>
        <v/>
      </c>
      <c r="P54" t="str">
        <f>""</f>
        <v/>
      </c>
      <c r="Q54" t="str">
        <f>""</f>
        <v/>
      </c>
      <c r="R54" t="str">
        <f>""</f>
        <v/>
      </c>
      <c r="S54" t="str">
        <f>""</f>
        <v/>
      </c>
      <c r="T54" t="str">
        <f>""</f>
        <v/>
      </c>
      <c r="U54" t="str">
        <f>""</f>
        <v/>
      </c>
      <c r="V54" t="str">
        <f>""</f>
        <v/>
      </c>
      <c r="W54" t="str">
        <f>""</f>
        <v/>
      </c>
      <c r="X54" t="str">
        <f>""</f>
        <v/>
      </c>
      <c r="Y54" t="str">
        <f>""</f>
        <v/>
      </c>
      <c r="Z54" t="str">
        <f>""</f>
        <v/>
      </c>
      <c r="AA54" t="str">
        <f>""</f>
        <v/>
      </c>
      <c r="AB54" t="str">
        <f>""</f>
        <v/>
      </c>
      <c r="AC54" t="str">
        <f>""</f>
        <v/>
      </c>
      <c r="AD54" t="str">
        <f>""</f>
        <v/>
      </c>
      <c r="AE54" t="str">
        <f>""</f>
        <v/>
      </c>
      <c r="AF54" t="str">
        <f>""</f>
        <v/>
      </c>
      <c r="AG54" t="str">
        <f>""</f>
        <v/>
      </c>
      <c r="AH54" t="str">
        <f>""</f>
        <v/>
      </c>
      <c r="AI54" t="str">
        <f>""</f>
        <v/>
      </c>
      <c r="AJ54" t="str">
        <f>""</f>
        <v/>
      </c>
      <c r="AK54" t="str">
        <f>""</f>
        <v/>
      </c>
      <c r="AL54" t="str">
        <f>""</f>
        <v/>
      </c>
      <c r="AM54" t="str">
        <f>""</f>
        <v/>
      </c>
      <c r="AN54" t="str">
        <f>""</f>
        <v/>
      </c>
      <c r="AO54" t="str">
        <f>""</f>
        <v/>
      </c>
      <c r="AP54" t="str">
        <f>""</f>
        <v/>
      </c>
      <c r="AQ54" t="str">
        <f>""</f>
        <v/>
      </c>
      <c r="AR54" t="str">
        <f>""</f>
        <v/>
      </c>
      <c r="AS54" t="str">
        <f>""</f>
        <v/>
      </c>
      <c r="AT54" t="str">
        <f>""</f>
        <v/>
      </c>
      <c r="AU54" t="str">
        <f>""</f>
        <v/>
      </c>
      <c r="AV54" t="str">
        <f>""</f>
        <v/>
      </c>
      <c r="AW54" t="str">
        <f>""</f>
        <v/>
      </c>
      <c r="AX54" t="str">
        <f>""</f>
        <v/>
      </c>
      <c r="AY54" t="str">
        <f>""</f>
        <v/>
      </c>
      <c r="AZ54" t="str">
        <f>""</f>
        <v/>
      </c>
      <c r="BA54" t="str">
        <f>""</f>
        <v/>
      </c>
    </row>
    <row r="55" spans="2:53" x14ac:dyDescent="0.2">
      <c r="B55" t="str">
        <f>"Interaction"</f>
        <v>Interaction</v>
      </c>
      <c r="C55" t="str">
        <f>""</f>
        <v/>
      </c>
      <c r="D55" t="str">
        <f>""</f>
        <v/>
      </c>
      <c r="E55" t="str">
        <f>""</f>
        <v/>
      </c>
      <c r="F55" t="str">
        <f>""</f>
        <v/>
      </c>
      <c r="G55" t="str">
        <f>""</f>
        <v/>
      </c>
      <c r="H55" t="str">
        <f>""</f>
        <v/>
      </c>
      <c r="I55" t="str">
        <f>""</f>
        <v/>
      </c>
      <c r="J55" t="str">
        <f>""</f>
        <v/>
      </c>
      <c r="K55" t="str">
        <f>""</f>
        <v/>
      </c>
      <c r="L55" t="str">
        <f>""</f>
        <v/>
      </c>
      <c r="M55" t="str">
        <f>"0.067"</f>
        <v>0.067</v>
      </c>
      <c r="N55" t="str">
        <f>""</f>
        <v/>
      </c>
      <c r="O55" t="str">
        <f>""</f>
        <v/>
      </c>
      <c r="P55" t="str">
        <f>""</f>
        <v/>
      </c>
      <c r="Q55" t="str">
        <f>""</f>
        <v/>
      </c>
      <c r="R55" t="str">
        <f>""</f>
        <v/>
      </c>
      <c r="S55" t="str">
        <f>""</f>
        <v/>
      </c>
      <c r="T55" t="str">
        <f>""</f>
        <v/>
      </c>
      <c r="U55" t="str">
        <f>""</f>
        <v/>
      </c>
      <c r="V55" t="str">
        <f>""</f>
        <v/>
      </c>
      <c r="W55" t="str">
        <f>""</f>
        <v/>
      </c>
      <c r="X55" t="str">
        <f>""</f>
        <v/>
      </c>
      <c r="Y55" t="str">
        <f>""</f>
        <v/>
      </c>
      <c r="Z55" t="str">
        <f>""</f>
        <v/>
      </c>
      <c r="AA55" t="str">
        <f>""</f>
        <v/>
      </c>
      <c r="AB55" t="str">
        <f>""</f>
        <v/>
      </c>
      <c r="AC55" t="str">
        <f>""</f>
        <v/>
      </c>
      <c r="AD55" t="str">
        <f>""</f>
        <v/>
      </c>
      <c r="AE55" t="str">
        <f>""</f>
        <v/>
      </c>
      <c r="AF55" t="str">
        <f>""</f>
        <v/>
      </c>
      <c r="AG55" t="str">
        <f>""</f>
        <v/>
      </c>
      <c r="AH55" t="str">
        <f>""</f>
        <v/>
      </c>
      <c r="AI55" t="str">
        <f>""</f>
        <v/>
      </c>
      <c r="AJ55" t="str">
        <f>""</f>
        <v/>
      </c>
      <c r="AK55" t="str">
        <f>""</f>
        <v/>
      </c>
      <c r="AL55" t="str">
        <f>""</f>
        <v/>
      </c>
      <c r="AM55" t="str">
        <f>""</f>
        <v/>
      </c>
      <c r="AN55" t="str">
        <f>""</f>
        <v/>
      </c>
      <c r="AO55" t="str">
        <f>""</f>
        <v/>
      </c>
      <c r="AP55" t="str">
        <f>""</f>
        <v/>
      </c>
      <c r="AQ55" t="str">
        <f>""</f>
        <v/>
      </c>
      <c r="AR55" t="str">
        <f>""</f>
        <v/>
      </c>
      <c r="AS55" t="str">
        <f>""</f>
        <v/>
      </c>
      <c r="AT55" t="str">
        <f>""</f>
        <v/>
      </c>
      <c r="AU55" t="str">
        <f>""</f>
        <v/>
      </c>
      <c r="AV55" t="str">
        <f>""</f>
        <v/>
      </c>
      <c r="AW55" t="str">
        <f>""</f>
        <v/>
      </c>
      <c r="AX55" t="str">
        <f>""</f>
        <v/>
      </c>
      <c r="AY55" t="str">
        <f>""</f>
        <v/>
      </c>
      <c r="AZ55" t="str">
        <f>""</f>
        <v/>
      </c>
      <c r="BA55" t="str">
        <f>""</f>
        <v/>
      </c>
    </row>
    <row r="56" spans="2:53" x14ac:dyDescent="0.2">
      <c r="B56" t="str">
        <f>""</f>
        <v/>
      </c>
      <c r="C56" t="str">
        <f>""</f>
        <v/>
      </c>
      <c r="D56" t="str">
        <f>""</f>
        <v/>
      </c>
      <c r="E56" t="str">
        <f>""</f>
        <v/>
      </c>
      <c r="F56" t="str">
        <f>""</f>
        <v/>
      </c>
      <c r="G56" t="str">
        <f>""</f>
        <v/>
      </c>
      <c r="H56" t="str">
        <f>""</f>
        <v/>
      </c>
      <c r="I56" t="str">
        <f>""</f>
        <v/>
      </c>
      <c r="J56" t="str">
        <f>""</f>
        <v/>
      </c>
      <c r="K56" t="str">
        <f>""</f>
        <v/>
      </c>
      <c r="L56" t="str">
        <f>""</f>
        <v/>
      </c>
      <c r="M56" t="str">
        <f>"[0.069]"</f>
        <v>[0.069]</v>
      </c>
      <c r="N56" t="str">
        <f>""</f>
        <v/>
      </c>
      <c r="O56" t="str">
        <f>""</f>
        <v/>
      </c>
      <c r="P56" t="str">
        <f>""</f>
        <v/>
      </c>
      <c r="Q56" t="str">
        <f>""</f>
        <v/>
      </c>
      <c r="R56" t="str">
        <f>""</f>
        <v/>
      </c>
      <c r="S56" t="str">
        <f>""</f>
        <v/>
      </c>
      <c r="T56" t="str">
        <f>""</f>
        <v/>
      </c>
      <c r="U56" t="str">
        <f>""</f>
        <v/>
      </c>
      <c r="V56" t="str">
        <f>""</f>
        <v/>
      </c>
      <c r="W56" t="str">
        <f>""</f>
        <v/>
      </c>
      <c r="X56" t="str">
        <f>""</f>
        <v/>
      </c>
      <c r="Y56" t="str">
        <f>""</f>
        <v/>
      </c>
      <c r="Z56" t="str">
        <f>""</f>
        <v/>
      </c>
      <c r="AA56" t="str">
        <f>""</f>
        <v/>
      </c>
      <c r="AB56" t="str">
        <f>""</f>
        <v/>
      </c>
      <c r="AC56" t="str">
        <f>""</f>
        <v/>
      </c>
      <c r="AD56" t="str">
        <f>""</f>
        <v/>
      </c>
      <c r="AE56" t="str">
        <f>""</f>
        <v/>
      </c>
      <c r="AF56" t="str">
        <f>""</f>
        <v/>
      </c>
      <c r="AG56" t="str">
        <f>""</f>
        <v/>
      </c>
      <c r="AH56" t="str">
        <f>""</f>
        <v/>
      </c>
      <c r="AI56" t="str">
        <f>""</f>
        <v/>
      </c>
      <c r="AJ56" t="str">
        <f>""</f>
        <v/>
      </c>
      <c r="AK56" t="str">
        <f>""</f>
        <v/>
      </c>
      <c r="AL56" t="str">
        <f>""</f>
        <v/>
      </c>
      <c r="AM56" t="str">
        <f>""</f>
        <v/>
      </c>
      <c r="AN56" t="str">
        <f>""</f>
        <v/>
      </c>
      <c r="AO56" t="str">
        <f>""</f>
        <v/>
      </c>
      <c r="AP56" t="str">
        <f>""</f>
        <v/>
      </c>
      <c r="AQ56" t="str">
        <f>""</f>
        <v/>
      </c>
      <c r="AR56" t="str">
        <f>""</f>
        <v/>
      </c>
      <c r="AS56" t="str">
        <f>""</f>
        <v/>
      </c>
      <c r="AT56" t="str">
        <f>""</f>
        <v/>
      </c>
      <c r="AU56" t="str">
        <f>""</f>
        <v/>
      </c>
      <c r="AV56" t="str">
        <f>""</f>
        <v/>
      </c>
      <c r="AW56" t="str">
        <f>""</f>
        <v/>
      </c>
      <c r="AX56" t="str">
        <f>""</f>
        <v/>
      </c>
      <c r="AY56" t="str">
        <f>""</f>
        <v/>
      </c>
      <c r="AZ56" t="str">
        <f>""</f>
        <v/>
      </c>
      <c r="BA56" t="str">
        <f>""</f>
        <v/>
      </c>
    </row>
    <row r="57" spans="2:53" x14ac:dyDescent="0.2">
      <c r="B57" t="str">
        <f>"Share of household members who left household 1998-2007"</f>
        <v>Share of household members who left household 1998-2007</v>
      </c>
      <c r="C57" t="str">
        <f>""</f>
        <v/>
      </c>
      <c r="D57" t="str">
        <f>""</f>
        <v/>
      </c>
      <c r="E57" t="str">
        <f>""</f>
        <v/>
      </c>
      <c r="F57" t="str">
        <f>""</f>
        <v/>
      </c>
      <c r="G57" t="str">
        <f>""</f>
        <v/>
      </c>
      <c r="H57" t="str">
        <f>""</f>
        <v/>
      </c>
      <c r="I57" t="str">
        <f>""</f>
        <v/>
      </c>
      <c r="J57" t="str">
        <f>""</f>
        <v/>
      </c>
      <c r="K57" t="str">
        <f>""</f>
        <v/>
      </c>
      <c r="L57" t="str">
        <f>""</f>
        <v/>
      </c>
      <c r="M57" t="str">
        <f>""</f>
        <v/>
      </c>
      <c r="N57" t="str">
        <f>"-0.152"</f>
        <v>-0.152</v>
      </c>
      <c r="O57" t="str">
        <f>""</f>
        <v/>
      </c>
      <c r="P57" t="str">
        <f>""</f>
        <v/>
      </c>
      <c r="Q57" t="str">
        <f>""</f>
        <v/>
      </c>
      <c r="R57" t="str">
        <f>""</f>
        <v/>
      </c>
      <c r="S57" t="str">
        <f>""</f>
        <v/>
      </c>
      <c r="T57" t="str">
        <f>""</f>
        <v/>
      </c>
      <c r="U57" t="str">
        <f>""</f>
        <v/>
      </c>
      <c r="V57" t="str">
        <f>""</f>
        <v/>
      </c>
      <c r="W57" t="str">
        <f>""</f>
        <v/>
      </c>
      <c r="X57" t="str">
        <f>""</f>
        <v/>
      </c>
      <c r="Y57" t="str">
        <f>""</f>
        <v/>
      </c>
      <c r="Z57" t="str">
        <f>""</f>
        <v/>
      </c>
      <c r="AA57" t="str">
        <f>""</f>
        <v/>
      </c>
      <c r="AB57" t="str">
        <f>""</f>
        <v/>
      </c>
      <c r="AC57" t="str">
        <f>""</f>
        <v/>
      </c>
      <c r="AD57" t="str">
        <f>""</f>
        <v/>
      </c>
      <c r="AE57" t="str">
        <f>""</f>
        <v/>
      </c>
      <c r="AF57" t="str">
        <f>""</f>
        <v/>
      </c>
      <c r="AG57" t="str">
        <f>""</f>
        <v/>
      </c>
      <c r="AH57" t="str">
        <f>""</f>
        <v/>
      </c>
      <c r="AI57" t="str">
        <f>""</f>
        <v/>
      </c>
      <c r="AJ57" t="str">
        <f>""</f>
        <v/>
      </c>
      <c r="AK57" t="str">
        <f>""</f>
        <v/>
      </c>
      <c r="AL57" t="str">
        <f>""</f>
        <v/>
      </c>
      <c r="AM57" t="str">
        <f>""</f>
        <v/>
      </c>
      <c r="AN57" t="str">
        <f>""</f>
        <v/>
      </c>
      <c r="AO57" t="str">
        <f>""</f>
        <v/>
      </c>
      <c r="AP57" t="str">
        <f>""</f>
        <v/>
      </c>
      <c r="AQ57" t="str">
        <f>""</f>
        <v/>
      </c>
      <c r="AR57" t="str">
        <f>""</f>
        <v/>
      </c>
      <c r="AS57" t="str">
        <f>""</f>
        <v/>
      </c>
      <c r="AT57" t="str">
        <f>""</f>
        <v/>
      </c>
      <c r="AU57" t="str">
        <f>""</f>
        <v/>
      </c>
      <c r="AV57" t="str">
        <f>""</f>
        <v/>
      </c>
      <c r="AW57" t="str">
        <f>""</f>
        <v/>
      </c>
      <c r="AX57" t="str">
        <f>""</f>
        <v/>
      </c>
      <c r="AY57" t="str">
        <f>""</f>
        <v/>
      </c>
      <c r="AZ57" t="str">
        <f>""</f>
        <v/>
      </c>
      <c r="BA57" t="str">
        <f>""</f>
        <v/>
      </c>
    </row>
    <row r="58" spans="2:53" x14ac:dyDescent="0.2">
      <c r="B58" t="str">
        <f>""</f>
        <v/>
      </c>
      <c r="C58" t="str">
        <f>""</f>
        <v/>
      </c>
      <c r="D58" t="str">
        <f>""</f>
        <v/>
      </c>
      <c r="E58" t="str">
        <f>""</f>
        <v/>
      </c>
      <c r="F58" t="str">
        <f>""</f>
        <v/>
      </c>
      <c r="G58" t="str">
        <f>""</f>
        <v/>
      </c>
      <c r="H58" t="str">
        <f>""</f>
        <v/>
      </c>
      <c r="I58" t="str">
        <f>""</f>
        <v/>
      </c>
      <c r="J58" t="str">
        <f>""</f>
        <v/>
      </c>
      <c r="K58" t="str">
        <f>""</f>
        <v/>
      </c>
      <c r="L58" t="str">
        <f>""</f>
        <v/>
      </c>
      <c r="M58" t="str">
        <f>""</f>
        <v/>
      </c>
      <c r="N58" t="str">
        <f>"[0.157]"</f>
        <v>[0.157]</v>
      </c>
      <c r="O58" t="str">
        <f>""</f>
        <v/>
      </c>
      <c r="P58" t="str">
        <f>""</f>
        <v/>
      </c>
      <c r="Q58" t="str">
        <f>""</f>
        <v/>
      </c>
      <c r="R58" t="str">
        <f>""</f>
        <v/>
      </c>
      <c r="S58" t="str">
        <f>""</f>
        <v/>
      </c>
      <c r="T58" t="str">
        <f>""</f>
        <v/>
      </c>
      <c r="U58" t="str">
        <f>""</f>
        <v/>
      </c>
      <c r="V58" t="str">
        <f>""</f>
        <v/>
      </c>
      <c r="W58" t="str">
        <f>""</f>
        <v/>
      </c>
      <c r="X58" t="str">
        <f>""</f>
        <v/>
      </c>
      <c r="Y58" t="str">
        <f>""</f>
        <v/>
      </c>
      <c r="Z58" t="str">
        <f>""</f>
        <v/>
      </c>
      <c r="AA58" t="str">
        <f>""</f>
        <v/>
      </c>
      <c r="AB58" t="str">
        <f>""</f>
        <v/>
      </c>
      <c r="AC58" t="str">
        <f>""</f>
        <v/>
      </c>
      <c r="AD58" t="str">
        <f>""</f>
        <v/>
      </c>
      <c r="AE58" t="str">
        <f>""</f>
        <v/>
      </c>
      <c r="AF58" t="str">
        <f>""</f>
        <v/>
      </c>
      <c r="AG58" t="str">
        <f>""</f>
        <v/>
      </c>
      <c r="AH58" t="str">
        <f>""</f>
        <v/>
      </c>
      <c r="AI58" t="str">
        <f>""</f>
        <v/>
      </c>
      <c r="AJ58" t="str">
        <f>""</f>
        <v/>
      </c>
      <c r="AK58" t="str">
        <f>""</f>
        <v/>
      </c>
      <c r="AL58" t="str">
        <f>""</f>
        <v/>
      </c>
      <c r="AM58" t="str">
        <f>""</f>
        <v/>
      </c>
      <c r="AN58" t="str">
        <f>""</f>
        <v/>
      </c>
      <c r="AO58" t="str">
        <f>""</f>
        <v/>
      </c>
      <c r="AP58" t="str">
        <f>""</f>
        <v/>
      </c>
      <c r="AQ58" t="str">
        <f>""</f>
        <v/>
      </c>
      <c r="AR58" t="str">
        <f>""</f>
        <v/>
      </c>
      <c r="AS58" t="str">
        <f>""</f>
        <v/>
      </c>
      <c r="AT58" t="str">
        <f>""</f>
        <v/>
      </c>
      <c r="AU58" t="str">
        <f>""</f>
        <v/>
      </c>
      <c r="AV58" t="str">
        <f>""</f>
        <v/>
      </c>
      <c r="AW58" t="str">
        <f>""</f>
        <v/>
      </c>
      <c r="AX58" t="str">
        <f>""</f>
        <v/>
      </c>
      <c r="AY58" t="str">
        <f>""</f>
        <v/>
      </c>
      <c r="AZ58" t="str">
        <f>""</f>
        <v/>
      </c>
      <c r="BA58" t="str">
        <f>""</f>
        <v/>
      </c>
    </row>
    <row r="59" spans="2:53" x14ac:dyDescent="0.2">
      <c r="B59" t="str">
        <f>"Interaction"</f>
        <v>Interaction</v>
      </c>
      <c r="C59" t="str">
        <f>""</f>
        <v/>
      </c>
      <c r="D59" t="str">
        <f>""</f>
        <v/>
      </c>
      <c r="E59" t="str">
        <f>""</f>
        <v/>
      </c>
      <c r="F59" t="str">
        <f>""</f>
        <v/>
      </c>
      <c r="G59" t="str">
        <f>""</f>
        <v/>
      </c>
      <c r="H59" t="str">
        <f>""</f>
        <v/>
      </c>
      <c r="I59" t="str">
        <f>""</f>
        <v/>
      </c>
      <c r="J59" t="str">
        <f>""</f>
        <v/>
      </c>
      <c r="K59" t="str">
        <f>""</f>
        <v/>
      </c>
      <c r="L59" t="str">
        <f>""</f>
        <v/>
      </c>
      <c r="M59" t="str">
        <f>""</f>
        <v/>
      </c>
      <c r="N59" t="str">
        <f>"0.600"</f>
        <v>0.600</v>
      </c>
      <c r="O59" t="str">
        <f>""</f>
        <v/>
      </c>
      <c r="P59" t="str">
        <f>""</f>
        <v/>
      </c>
      <c r="Q59" t="str">
        <f>""</f>
        <v/>
      </c>
      <c r="R59" t="str">
        <f>""</f>
        <v/>
      </c>
      <c r="S59" t="str">
        <f>""</f>
        <v/>
      </c>
      <c r="T59" t="str">
        <f>""</f>
        <v/>
      </c>
      <c r="U59" t="str">
        <f>""</f>
        <v/>
      </c>
      <c r="V59" t="str">
        <f>""</f>
        <v/>
      </c>
      <c r="W59" t="str">
        <f>""</f>
        <v/>
      </c>
      <c r="X59" t="str">
        <f>""</f>
        <v/>
      </c>
      <c r="Y59" t="str">
        <f>""</f>
        <v/>
      </c>
      <c r="Z59" t="str">
        <f>""</f>
        <v/>
      </c>
      <c r="AA59" t="str">
        <f>""</f>
        <v/>
      </c>
      <c r="AB59" t="str">
        <f>""</f>
        <v/>
      </c>
      <c r="AC59" t="str">
        <f>""</f>
        <v/>
      </c>
      <c r="AD59" t="str">
        <f>""</f>
        <v/>
      </c>
      <c r="AE59" t="str">
        <f>""</f>
        <v/>
      </c>
      <c r="AF59" t="str">
        <f>""</f>
        <v/>
      </c>
      <c r="AG59" t="str">
        <f>""</f>
        <v/>
      </c>
      <c r="AH59" t="str">
        <f>""</f>
        <v/>
      </c>
      <c r="AI59" t="str">
        <f>""</f>
        <v/>
      </c>
      <c r="AJ59" t="str">
        <f>""</f>
        <v/>
      </c>
      <c r="AK59" t="str">
        <f>""</f>
        <v/>
      </c>
      <c r="AL59" t="str">
        <f>""</f>
        <v/>
      </c>
      <c r="AM59" t="str">
        <f>""</f>
        <v/>
      </c>
      <c r="AN59" t="str">
        <f>""</f>
        <v/>
      </c>
      <c r="AO59" t="str">
        <f>""</f>
        <v/>
      </c>
      <c r="AP59" t="str">
        <f>""</f>
        <v/>
      </c>
      <c r="AQ59" t="str">
        <f>""</f>
        <v/>
      </c>
      <c r="AR59" t="str">
        <f>""</f>
        <v/>
      </c>
      <c r="AS59" t="str">
        <f>""</f>
        <v/>
      </c>
      <c r="AT59" t="str">
        <f>""</f>
        <v/>
      </c>
      <c r="AU59" t="str">
        <f>""</f>
        <v/>
      </c>
      <c r="AV59" t="str">
        <f>""</f>
        <v/>
      </c>
      <c r="AW59" t="str">
        <f>""</f>
        <v/>
      </c>
      <c r="AX59" t="str">
        <f>""</f>
        <v/>
      </c>
      <c r="AY59" t="str">
        <f>""</f>
        <v/>
      </c>
      <c r="AZ59" t="str">
        <f>""</f>
        <v/>
      </c>
      <c r="BA59" t="str">
        <f>""</f>
        <v/>
      </c>
    </row>
    <row r="60" spans="2:53" x14ac:dyDescent="0.2">
      <c r="B60" t="str">
        <f>""</f>
        <v/>
      </c>
      <c r="C60" t="str">
        <f>""</f>
        <v/>
      </c>
      <c r="D60" t="str">
        <f>""</f>
        <v/>
      </c>
      <c r="E60" t="str">
        <f>""</f>
        <v/>
      </c>
      <c r="F60" t="str">
        <f>""</f>
        <v/>
      </c>
      <c r="G60" t="str">
        <f>""</f>
        <v/>
      </c>
      <c r="H60" t="str">
        <f>""</f>
        <v/>
      </c>
      <c r="I60" t="str">
        <f>""</f>
        <v/>
      </c>
      <c r="J60" t="str">
        <f>""</f>
        <v/>
      </c>
      <c r="K60" t="str">
        <f>""</f>
        <v/>
      </c>
      <c r="L60" t="str">
        <f>""</f>
        <v/>
      </c>
      <c r="M60" t="str">
        <f>""</f>
        <v/>
      </c>
      <c r="N60" t="str">
        <f>"[0.376]"</f>
        <v>[0.376]</v>
      </c>
      <c r="O60" t="str">
        <f>""</f>
        <v/>
      </c>
      <c r="P60" t="str">
        <f>""</f>
        <v/>
      </c>
      <c r="Q60" t="str">
        <f>""</f>
        <v/>
      </c>
      <c r="R60" t="str">
        <f>""</f>
        <v/>
      </c>
      <c r="S60" t="str">
        <f>""</f>
        <v/>
      </c>
      <c r="T60" t="str">
        <f>""</f>
        <v/>
      </c>
      <c r="U60" t="str">
        <f>""</f>
        <v/>
      </c>
      <c r="V60" t="str">
        <f>""</f>
        <v/>
      </c>
      <c r="W60" t="str">
        <f>""</f>
        <v/>
      </c>
      <c r="X60" t="str">
        <f>""</f>
        <v/>
      </c>
      <c r="Y60" t="str">
        <f>""</f>
        <v/>
      </c>
      <c r="Z60" t="str">
        <f>""</f>
        <v/>
      </c>
      <c r="AA60" t="str">
        <f>""</f>
        <v/>
      </c>
      <c r="AB60" t="str">
        <f>""</f>
        <v/>
      </c>
      <c r="AC60" t="str">
        <f>""</f>
        <v/>
      </c>
      <c r="AD60" t="str">
        <f>""</f>
        <v/>
      </c>
      <c r="AE60" t="str">
        <f>""</f>
        <v/>
      </c>
      <c r="AF60" t="str">
        <f>""</f>
        <v/>
      </c>
      <c r="AG60" t="str">
        <f>""</f>
        <v/>
      </c>
      <c r="AH60" t="str">
        <f>""</f>
        <v/>
      </c>
      <c r="AI60" t="str">
        <f>""</f>
        <v/>
      </c>
      <c r="AJ60" t="str">
        <f>""</f>
        <v/>
      </c>
      <c r="AK60" t="str">
        <f>""</f>
        <v/>
      </c>
      <c r="AL60" t="str">
        <f>""</f>
        <v/>
      </c>
      <c r="AM60" t="str">
        <f>""</f>
        <v/>
      </c>
      <c r="AN60" t="str">
        <f>""</f>
        <v/>
      </c>
      <c r="AO60" t="str">
        <f>""</f>
        <v/>
      </c>
      <c r="AP60" t="str">
        <f>""</f>
        <v/>
      </c>
      <c r="AQ60" t="str">
        <f>""</f>
        <v/>
      </c>
      <c r="AR60" t="str">
        <f>""</f>
        <v/>
      </c>
      <c r="AS60" t="str">
        <f>""</f>
        <v/>
      </c>
      <c r="AT60" t="str">
        <f>""</f>
        <v/>
      </c>
      <c r="AU60" t="str">
        <f>""</f>
        <v/>
      </c>
      <c r="AV60" t="str">
        <f>""</f>
        <v/>
      </c>
      <c r="AW60" t="str">
        <f>""</f>
        <v/>
      </c>
      <c r="AX60" t="str">
        <f>""</f>
        <v/>
      </c>
      <c r="AY60" t="str">
        <f>""</f>
        <v/>
      </c>
      <c r="AZ60" t="str">
        <f>""</f>
        <v/>
      </c>
      <c r="BA60" t="str">
        <f>""</f>
        <v/>
      </c>
    </row>
    <row r="61" spans="2:53" x14ac:dyDescent="0.2">
      <c r="B61" t="str">
        <f>"Theft of crops (yes=1) for a household in 1998-07"</f>
        <v>Theft of crops (yes=1) for a household in 1998-07</v>
      </c>
      <c r="C61" t="str">
        <f>""</f>
        <v/>
      </c>
      <c r="D61" t="str">
        <f>""</f>
        <v/>
      </c>
      <c r="E61" t="str">
        <f>""</f>
        <v/>
      </c>
      <c r="F61" t="str">
        <f>""</f>
        <v/>
      </c>
      <c r="G61" t="str">
        <f>""</f>
        <v/>
      </c>
      <c r="H61" t="str">
        <f>""</f>
        <v/>
      </c>
      <c r="I61" t="str">
        <f>""</f>
        <v/>
      </c>
      <c r="J61" t="str">
        <f>""</f>
        <v/>
      </c>
      <c r="K61" t="str">
        <f>""</f>
        <v/>
      </c>
      <c r="L61" t="str">
        <f>""</f>
        <v/>
      </c>
      <c r="M61" t="str">
        <f>""</f>
        <v/>
      </c>
      <c r="N61" t="str">
        <f>""</f>
        <v/>
      </c>
      <c r="O61" t="str">
        <f>"0.042"</f>
        <v>0.042</v>
      </c>
      <c r="P61" t="str">
        <f>"0.085"</f>
        <v>0.085</v>
      </c>
      <c r="Q61" t="str">
        <f>"0.050"</f>
        <v>0.050</v>
      </c>
      <c r="R61" t="str">
        <f>""</f>
        <v/>
      </c>
      <c r="S61" t="str">
        <f>""</f>
        <v/>
      </c>
      <c r="T61" t="str">
        <f>""</f>
        <v/>
      </c>
      <c r="U61" t="str">
        <f>""</f>
        <v/>
      </c>
      <c r="V61" t="str">
        <f>""</f>
        <v/>
      </c>
      <c r="W61" t="str">
        <f>""</f>
        <v/>
      </c>
      <c r="X61" t="str">
        <f>""</f>
        <v/>
      </c>
      <c r="Y61" t="str">
        <f>""</f>
        <v/>
      </c>
      <c r="Z61" t="str">
        <f>""</f>
        <v/>
      </c>
      <c r="AA61" t="str">
        <f>""</f>
        <v/>
      </c>
      <c r="AB61" t="str">
        <f>""</f>
        <v/>
      </c>
      <c r="AC61" t="str">
        <f>""</f>
        <v/>
      </c>
      <c r="AD61" t="str">
        <f>""</f>
        <v/>
      </c>
      <c r="AE61" t="str">
        <f>""</f>
        <v/>
      </c>
      <c r="AF61" t="str">
        <f>""</f>
        <v/>
      </c>
      <c r="AG61" t="str">
        <f>""</f>
        <v/>
      </c>
      <c r="AH61" t="str">
        <f>""</f>
        <v/>
      </c>
      <c r="AI61" t="str">
        <f>""</f>
        <v/>
      </c>
      <c r="AJ61" t="str">
        <f>""</f>
        <v/>
      </c>
      <c r="AK61" t="str">
        <f>""</f>
        <v/>
      </c>
      <c r="AL61" t="str">
        <f>""</f>
        <v/>
      </c>
      <c r="AM61" t="str">
        <f>""</f>
        <v/>
      </c>
      <c r="AN61" t="str">
        <f>""</f>
        <v/>
      </c>
      <c r="AO61" t="str">
        <f>""</f>
        <v/>
      </c>
      <c r="AP61" t="str">
        <f>""</f>
        <v/>
      </c>
      <c r="AQ61" t="str">
        <f>""</f>
        <v/>
      </c>
      <c r="AR61" t="str">
        <f>""</f>
        <v/>
      </c>
      <c r="AS61" t="str">
        <f>""</f>
        <v/>
      </c>
      <c r="AT61" t="str">
        <f>""</f>
        <v/>
      </c>
      <c r="AU61" t="str">
        <f>""</f>
        <v/>
      </c>
      <c r="AV61" t="str">
        <f>""</f>
        <v/>
      </c>
      <c r="AW61" t="str">
        <f>""</f>
        <v/>
      </c>
      <c r="AX61" t="str">
        <f>""</f>
        <v/>
      </c>
      <c r="AY61" t="str">
        <f>""</f>
        <v/>
      </c>
      <c r="AZ61" t="str">
        <f>""</f>
        <v/>
      </c>
      <c r="BA61" t="str">
        <f>""</f>
        <v/>
      </c>
    </row>
    <row r="62" spans="2:53" x14ac:dyDescent="0.2">
      <c r="B62" t="str">
        <f>""</f>
        <v/>
      </c>
      <c r="C62" t="str">
        <f>""</f>
        <v/>
      </c>
      <c r="D62" t="str">
        <f>""</f>
        <v/>
      </c>
      <c r="E62" t="str">
        <f>""</f>
        <v/>
      </c>
      <c r="F62" t="str">
        <f>""</f>
        <v/>
      </c>
      <c r="G62" t="str">
        <f>""</f>
        <v/>
      </c>
      <c r="H62" t="str">
        <f>""</f>
        <v/>
      </c>
      <c r="I62" t="str">
        <f>""</f>
        <v/>
      </c>
      <c r="J62" t="str">
        <f>""</f>
        <v/>
      </c>
      <c r="K62" t="str">
        <f>""</f>
        <v/>
      </c>
      <c r="L62" t="str">
        <f>""</f>
        <v/>
      </c>
      <c r="M62" t="str">
        <f>""</f>
        <v/>
      </c>
      <c r="N62" t="str">
        <f>""</f>
        <v/>
      </c>
      <c r="O62" t="str">
        <f>"[0.105]"</f>
        <v>[0.105]</v>
      </c>
      <c r="P62" t="str">
        <f>"[0.098]"</f>
        <v>[0.098]</v>
      </c>
      <c r="Q62" t="str">
        <f>"[0.097]"</f>
        <v>[0.097]</v>
      </c>
      <c r="R62" t="str">
        <f>""</f>
        <v/>
      </c>
      <c r="S62" t="str">
        <f>""</f>
        <v/>
      </c>
      <c r="T62" t="str">
        <f>""</f>
        <v/>
      </c>
      <c r="U62" t="str">
        <f>""</f>
        <v/>
      </c>
      <c r="V62" t="str">
        <f>""</f>
        <v/>
      </c>
      <c r="W62" t="str">
        <f>""</f>
        <v/>
      </c>
      <c r="X62" t="str">
        <f>""</f>
        <v/>
      </c>
      <c r="Y62" t="str">
        <f>""</f>
        <v/>
      </c>
      <c r="Z62" t="str">
        <f>""</f>
        <v/>
      </c>
      <c r="AA62" t="str">
        <f>""</f>
        <v/>
      </c>
      <c r="AB62" t="str">
        <f>""</f>
        <v/>
      </c>
      <c r="AC62" t="str">
        <f>""</f>
        <v/>
      </c>
      <c r="AD62" t="str">
        <f>""</f>
        <v/>
      </c>
      <c r="AE62" t="str">
        <f>""</f>
        <v/>
      </c>
      <c r="AF62" t="str">
        <f>""</f>
        <v/>
      </c>
      <c r="AG62" t="str">
        <f>""</f>
        <v/>
      </c>
      <c r="AH62" t="str">
        <f>""</f>
        <v/>
      </c>
      <c r="AI62" t="str">
        <f>""</f>
        <v/>
      </c>
      <c r="AJ62" t="str">
        <f>""</f>
        <v/>
      </c>
      <c r="AK62" t="str">
        <f>""</f>
        <v/>
      </c>
      <c r="AL62" t="str">
        <f>""</f>
        <v/>
      </c>
      <c r="AM62" t="str">
        <f>""</f>
        <v/>
      </c>
      <c r="AN62" t="str">
        <f>""</f>
        <v/>
      </c>
      <c r="AO62" t="str">
        <f>""</f>
        <v/>
      </c>
      <c r="AP62" t="str">
        <f>""</f>
        <v/>
      </c>
      <c r="AQ62" t="str">
        <f>""</f>
        <v/>
      </c>
      <c r="AR62" t="str">
        <f>""</f>
        <v/>
      </c>
      <c r="AS62" t="str">
        <f>""</f>
        <v/>
      </c>
      <c r="AT62" t="str">
        <f>""</f>
        <v/>
      </c>
      <c r="AU62" t="str">
        <f>""</f>
        <v/>
      </c>
      <c r="AV62" t="str">
        <f>""</f>
        <v/>
      </c>
      <c r="AW62" t="str">
        <f>""</f>
        <v/>
      </c>
      <c r="AX62" t="str">
        <f>""</f>
        <v/>
      </c>
      <c r="AY62" t="str">
        <f>""</f>
        <v/>
      </c>
      <c r="AZ62" t="str">
        <f>""</f>
        <v/>
      </c>
      <c r="BA62" t="str">
        <f>""</f>
        <v/>
      </c>
    </row>
    <row r="63" spans="2:53" x14ac:dyDescent="0.2">
      <c r="B63" t="str">
        <f>"At least 1 person left the household in a given year (yes=1)"</f>
        <v>At least 1 person left the household in a given year (yes=1)</v>
      </c>
      <c r="C63" t="str">
        <f>""</f>
        <v/>
      </c>
      <c r="D63" t="str">
        <f>""</f>
        <v/>
      </c>
      <c r="E63" t="str">
        <f>""</f>
        <v/>
      </c>
      <c r="F63" t="str">
        <f>""</f>
        <v/>
      </c>
      <c r="G63" t="str">
        <f>""</f>
        <v/>
      </c>
      <c r="H63" t="str">
        <f>""</f>
        <v/>
      </c>
      <c r="I63" t="str">
        <f>""</f>
        <v/>
      </c>
      <c r="J63" t="str">
        <f>""</f>
        <v/>
      </c>
      <c r="K63" t="str">
        <f>""</f>
        <v/>
      </c>
      <c r="L63" t="str">
        <f>""</f>
        <v/>
      </c>
      <c r="M63" t="str">
        <f>""</f>
        <v/>
      </c>
      <c r="N63" t="str">
        <f>""</f>
        <v/>
      </c>
      <c r="O63" t="str">
        <f>"-0.165"</f>
        <v>-0.165</v>
      </c>
      <c r="P63" t="str">
        <f>""</f>
        <v/>
      </c>
      <c r="Q63" t="str">
        <f>""</f>
        <v/>
      </c>
      <c r="R63" t="str">
        <f>""</f>
        <v/>
      </c>
      <c r="S63" t="str">
        <f>""</f>
        <v/>
      </c>
      <c r="T63" t="str">
        <f>""</f>
        <v/>
      </c>
      <c r="U63" t="str">
        <f>""</f>
        <v/>
      </c>
      <c r="V63" t="str">
        <f>""</f>
        <v/>
      </c>
      <c r="W63" t="str">
        <f>""</f>
        <v/>
      </c>
      <c r="X63" t="str">
        <f>""</f>
        <v/>
      </c>
      <c r="Y63" t="str">
        <f>""</f>
        <v/>
      </c>
      <c r="Z63" t="str">
        <f>""</f>
        <v/>
      </c>
      <c r="AA63" t="str">
        <f>""</f>
        <v/>
      </c>
      <c r="AB63" t="str">
        <f>""</f>
        <v/>
      </c>
      <c r="AC63" t="str">
        <f>""</f>
        <v/>
      </c>
      <c r="AD63" t="str">
        <f>""</f>
        <v/>
      </c>
      <c r="AE63" t="str">
        <f>""</f>
        <v/>
      </c>
      <c r="AF63" t="str">
        <f>""</f>
        <v/>
      </c>
      <c r="AG63" t="str">
        <f>""</f>
        <v/>
      </c>
      <c r="AH63" t="str">
        <f>""</f>
        <v/>
      </c>
      <c r="AI63" t="str">
        <f>""</f>
        <v/>
      </c>
      <c r="AJ63" t="str">
        <f>""</f>
        <v/>
      </c>
      <c r="AK63" t="str">
        <f>""</f>
        <v/>
      </c>
      <c r="AL63" t="str">
        <f>""</f>
        <v/>
      </c>
      <c r="AM63" t="str">
        <f>""</f>
        <v/>
      </c>
      <c r="AN63" t="str">
        <f>""</f>
        <v/>
      </c>
      <c r="AO63" t="str">
        <f>""</f>
        <v/>
      </c>
      <c r="AP63" t="str">
        <f>""</f>
        <v/>
      </c>
      <c r="AQ63" t="str">
        <f>""</f>
        <v/>
      </c>
      <c r="AR63" t="str">
        <f>""</f>
        <v/>
      </c>
      <c r="AS63" t="str">
        <f>""</f>
        <v/>
      </c>
      <c r="AT63" t="str">
        <f>""</f>
        <v/>
      </c>
      <c r="AU63" t="str">
        <f>""</f>
        <v/>
      </c>
      <c r="AV63" t="str">
        <f>""</f>
        <v/>
      </c>
      <c r="AW63" t="str">
        <f>""</f>
        <v/>
      </c>
      <c r="AX63" t="str">
        <f>""</f>
        <v/>
      </c>
      <c r="AY63" t="str">
        <f>""</f>
        <v/>
      </c>
      <c r="AZ63" t="str">
        <f>""</f>
        <v/>
      </c>
      <c r="BA63" t="str">
        <f>""</f>
        <v/>
      </c>
    </row>
    <row r="64" spans="2:53" x14ac:dyDescent="0.2">
      <c r="B64" t="str">
        <f>""</f>
        <v/>
      </c>
      <c r="C64" t="str">
        <f>""</f>
        <v/>
      </c>
      <c r="D64" t="str">
        <f>""</f>
        <v/>
      </c>
      <c r="E64" t="str">
        <f>""</f>
        <v/>
      </c>
      <c r="F64" t="str">
        <f>""</f>
        <v/>
      </c>
      <c r="G64" t="str">
        <f>""</f>
        <v/>
      </c>
      <c r="H64" t="str">
        <f>""</f>
        <v/>
      </c>
      <c r="I64" t="str">
        <f>""</f>
        <v/>
      </c>
      <c r="J64" t="str">
        <f>""</f>
        <v/>
      </c>
      <c r="K64" t="str">
        <f>""</f>
        <v/>
      </c>
      <c r="L64" t="str">
        <f>""</f>
        <v/>
      </c>
      <c r="M64" t="str">
        <f>""</f>
        <v/>
      </c>
      <c r="N64" t="str">
        <f>""</f>
        <v/>
      </c>
      <c r="O64" t="str">
        <f>"[0.115]"</f>
        <v>[0.115]</v>
      </c>
      <c r="P64" t="str">
        <f>""</f>
        <v/>
      </c>
      <c r="Q64" t="str">
        <f>""</f>
        <v/>
      </c>
      <c r="R64" t="str">
        <f>""</f>
        <v/>
      </c>
      <c r="S64" t="str">
        <f>""</f>
        <v/>
      </c>
      <c r="T64" t="str">
        <f>""</f>
        <v/>
      </c>
      <c r="U64" t="str">
        <f>""</f>
        <v/>
      </c>
      <c r="V64" t="str">
        <f>""</f>
        <v/>
      </c>
      <c r="W64" t="str">
        <f>""</f>
        <v/>
      </c>
      <c r="X64" t="str">
        <f>""</f>
        <v/>
      </c>
      <c r="Y64" t="str">
        <f>""</f>
        <v/>
      </c>
      <c r="Z64" t="str">
        <f>""</f>
        <v/>
      </c>
      <c r="AA64" t="str">
        <f>""</f>
        <v/>
      </c>
      <c r="AB64" t="str">
        <f>""</f>
        <v/>
      </c>
      <c r="AC64" t="str">
        <f>""</f>
        <v/>
      </c>
      <c r="AD64" t="str">
        <f>""</f>
        <v/>
      </c>
      <c r="AE64" t="str">
        <f>""</f>
        <v/>
      </c>
      <c r="AF64" t="str">
        <f>""</f>
        <v/>
      </c>
      <c r="AG64" t="str">
        <f>""</f>
        <v/>
      </c>
      <c r="AH64" t="str">
        <f>""</f>
        <v/>
      </c>
      <c r="AI64" t="str">
        <f>""</f>
        <v/>
      </c>
      <c r="AJ64" t="str">
        <f>""</f>
        <v/>
      </c>
      <c r="AK64" t="str">
        <f>""</f>
        <v/>
      </c>
      <c r="AL64" t="str">
        <f>""</f>
        <v/>
      </c>
      <c r="AM64" t="str">
        <f>""</f>
        <v/>
      </c>
      <c r="AN64" t="str">
        <f>""</f>
        <v/>
      </c>
      <c r="AO64" t="str">
        <f>""</f>
        <v/>
      </c>
      <c r="AP64" t="str">
        <f>""</f>
        <v/>
      </c>
      <c r="AQ64" t="str">
        <f>""</f>
        <v/>
      </c>
      <c r="AR64" t="str">
        <f>""</f>
        <v/>
      </c>
      <c r="AS64" t="str">
        <f>""</f>
        <v/>
      </c>
      <c r="AT64" t="str">
        <f>""</f>
        <v/>
      </c>
      <c r="AU64" t="str">
        <f>""</f>
        <v/>
      </c>
      <c r="AV64" t="str">
        <f>""</f>
        <v/>
      </c>
      <c r="AW64" t="str">
        <f>""</f>
        <v/>
      </c>
      <c r="AX64" t="str">
        <f>""</f>
        <v/>
      </c>
      <c r="AY64" t="str">
        <f>""</f>
        <v/>
      </c>
      <c r="AZ64" t="str">
        <f>""</f>
        <v/>
      </c>
      <c r="BA64" t="str">
        <f>""</f>
        <v/>
      </c>
    </row>
    <row r="65" spans="2:53" x14ac:dyDescent="0.2">
      <c r="B65" t="str">
        <f>"Interaction"</f>
        <v>Interaction</v>
      </c>
      <c r="C65" t="str">
        <f>""</f>
        <v/>
      </c>
      <c r="D65" t="str">
        <f>""</f>
        <v/>
      </c>
      <c r="E65" t="str">
        <f>""</f>
        <v/>
      </c>
      <c r="F65" t="str">
        <f>""</f>
        <v/>
      </c>
      <c r="G65" t="str">
        <f>""</f>
        <v/>
      </c>
      <c r="H65" t="str">
        <f>""</f>
        <v/>
      </c>
      <c r="I65" t="str">
        <f>""</f>
        <v/>
      </c>
      <c r="J65" t="str">
        <f>""</f>
        <v/>
      </c>
      <c r="K65" t="str">
        <f>""</f>
        <v/>
      </c>
      <c r="L65" t="str">
        <f>""</f>
        <v/>
      </c>
      <c r="M65" t="str">
        <f>""</f>
        <v/>
      </c>
      <c r="N65" t="str">
        <f>""</f>
        <v/>
      </c>
      <c r="O65" t="str">
        <f>"0.298*"</f>
        <v>0.298*</v>
      </c>
      <c r="P65" t="str">
        <f>""</f>
        <v/>
      </c>
      <c r="Q65" t="str">
        <f>""</f>
        <v/>
      </c>
      <c r="R65" t="str">
        <f>""</f>
        <v/>
      </c>
      <c r="S65" t="str">
        <f>""</f>
        <v/>
      </c>
      <c r="T65" t="str">
        <f>""</f>
        <v/>
      </c>
      <c r="U65" t="str">
        <f>""</f>
        <v/>
      </c>
      <c r="V65" t="str">
        <f>""</f>
        <v/>
      </c>
      <c r="W65" t="str">
        <f>""</f>
        <v/>
      </c>
      <c r="X65" t="str">
        <f>""</f>
        <v/>
      </c>
      <c r="Y65" t="str">
        <f>""</f>
        <v/>
      </c>
      <c r="Z65" t="str">
        <f>""</f>
        <v/>
      </c>
      <c r="AA65" t="str">
        <f>""</f>
        <v/>
      </c>
      <c r="AB65" t="str">
        <f>""</f>
        <v/>
      </c>
      <c r="AC65" t="str">
        <f>""</f>
        <v/>
      </c>
      <c r="AD65" t="str">
        <f>""</f>
        <v/>
      </c>
      <c r="AE65" t="str">
        <f>""</f>
        <v/>
      </c>
      <c r="AF65" t="str">
        <f>""</f>
        <v/>
      </c>
      <c r="AG65" t="str">
        <f>""</f>
        <v/>
      </c>
      <c r="AH65" t="str">
        <f>""</f>
        <v/>
      </c>
      <c r="AI65" t="str">
        <f>""</f>
        <v/>
      </c>
      <c r="AJ65" t="str">
        <f>""</f>
        <v/>
      </c>
      <c r="AK65" t="str">
        <f>""</f>
        <v/>
      </c>
      <c r="AL65" t="str">
        <f>""</f>
        <v/>
      </c>
      <c r="AM65" t="str">
        <f>""</f>
        <v/>
      </c>
      <c r="AN65" t="str">
        <f>""</f>
        <v/>
      </c>
      <c r="AO65" t="str">
        <f>""</f>
        <v/>
      </c>
      <c r="AP65" t="str">
        <f>""</f>
        <v/>
      </c>
      <c r="AQ65" t="str">
        <f>""</f>
        <v/>
      </c>
      <c r="AR65" t="str">
        <f>""</f>
        <v/>
      </c>
      <c r="AS65" t="str">
        <f>""</f>
        <v/>
      </c>
      <c r="AT65" t="str">
        <f>""</f>
        <v/>
      </c>
      <c r="AU65" t="str">
        <f>""</f>
        <v/>
      </c>
      <c r="AV65" t="str">
        <f>""</f>
        <v/>
      </c>
      <c r="AW65" t="str">
        <f>""</f>
        <v/>
      </c>
      <c r="AX65" t="str">
        <f>""</f>
        <v/>
      </c>
      <c r="AY65" t="str">
        <f>""</f>
        <v/>
      </c>
      <c r="AZ65" t="str">
        <f>""</f>
        <v/>
      </c>
      <c r="BA65" t="str">
        <f>""</f>
        <v/>
      </c>
    </row>
    <row r="66" spans="2:53" x14ac:dyDescent="0.2">
      <c r="B66" t="str">
        <f>""</f>
        <v/>
      </c>
      <c r="C66" t="str">
        <f>""</f>
        <v/>
      </c>
      <c r="D66" t="str">
        <f>""</f>
        <v/>
      </c>
      <c r="E66" t="str">
        <f>""</f>
        <v/>
      </c>
      <c r="F66" t="str">
        <f>""</f>
        <v/>
      </c>
      <c r="G66" t="str">
        <f>""</f>
        <v/>
      </c>
      <c r="H66" t="str">
        <f>""</f>
        <v/>
      </c>
      <c r="I66" t="str">
        <f>""</f>
        <v/>
      </c>
      <c r="J66" t="str">
        <f>""</f>
        <v/>
      </c>
      <c r="K66" t="str">
        <f>""</f>
        <v/>
      </c>
      <c r="L66" t="str">
        <f>""</f>
        <v/>
      </c>
      <c r="M66" t="str">
        <f>""</f>
        <v/>
      </c>
      <c r="N66" t="str">
        <f>""</f>
        <v/>
      </c>
      <c r="O66" t="str">
        <f>"[0.169]"</f>
        <v>[0.169]</v>
      </c>
      <c r="P66" t="str">
        <f>""</f>
        <v/>
      </c>
      <c r="Q66" t="str">
        <f>""</f>
        <v/>
      </c>
      <c r="R66" t="str">
        <f>""</f>
        <v/>
      </c>
      <c r="S66" t="str">
        <f>""</f>
        <v/>
      </c>
      <c r="T66" t="str">
        <f>""</f>
        <v/>
      </c>
      <c r="U66" t="str">
        <f>""</f>
        <v/>
      </c>
      <c r="V66" t="str">
        <f>""</f>
        <v/>
      </c>
      <c r="W66" t="str">
        <f>""</f>
        <v/>
      </c>
      <c r="X66" t="str">
        <f>""</f>
        <v/>
      </c>
      <c r="Y66" t="str">
        <f>""</f>
        <v/>
      </c>
      <c r="Z66" t="str">
        <f>""</f>
        <v/>
      </c>
      <c r="AA66" t="str">
        <f>""</f>
        <v/>
      </c>
      <c r="AB66" t="str">
        <f>""</f>
        <v/>
      </c>
      <c r="AC66" t="str">
        <f>""</f>
        <v/>
      </c>
      <c r="AD66" t="str">
        <f>""</f>
        <v/>
      </c>
      <c r="AE66" t="str">
        <f>""</f>
        <v/>
      </c>
      <c r="AF66" t="str">
        <f>""</f>
        <v/>
      </c>
      <c r="AG66" t="str">
        <f>""</f>
        <v/>
      </c>
      <c r="AH66" t="str">
        <f>""</f>
        <v/>
      </c>
      <c r="AI66" t="str">
        <f>""</f>
        <v/>
      </c>
      <c r="AJ66" t="str">
        <f>""</f>
        <v/>
      </c>
      <c r="AK66" t="str">
        <f>""</f>
        <v/>
      </c>
      <c r="AL66" t="str">
        <f>""</f>
        <v/>
      </c>
      <c r="AM66" t="str">
        <f>""</f>
        <v/>
      </c>
      <c r="AN66" t="str">
        <f>""</f>
        <v/>
      </c>
      <c r="AO66" t="str">
        <f>""</f>
        <v/>
      </c>
      <c r="AP66" t="str">
        <f>""</f>
        <v/>
      </c>
      <c r="AQ66" t="str">
        <f>""</f>
        <v/>
      </c>
      <c r="AR66" t="str">
        <f>""</f>
        <v/>
      </c>
      <c r="AS66" t="str">
        <f>""</f>
        <v/>
      </c>
      <c r="AT66" t="str">
        <f>""</f>
        <v/>
      </c>
      <c r="AU66" t="str">
        <f>""</f>
        <v/>
      </c>
      <c r="AV66" t="str">
        <f>""</f>
        <v/>
      </c>
      <c r="AW66" t="str">
        <f>""</f>
        <v/>
      </c>
      <c r="AX66" t="str">
        <f>""</f>
        <v/>
      </c>
      <c r="AY66" t="str">
        <f>""</f>
        <v/>
      </c>
      <c r="AZ66" t="str">
        <f>""</f>
        <v/>
      </c>
      <c r="BA66" t="str">
        <f>""</f>
        <v/>
      </c>
    </row>
    <row r="67" spans="2:53" x14ac:dyDescent="0.2">
      <c r="B67" t="str">
        <f>"Number of members who left household 1998-2007"</f>
        <v>Number of members who left household 1998-2007</v>
      </c>
      <c r="C67" t="str">
        <f>""</f>
        <v/>
      </c>
      <c r="D67" t="str">
        <f>""</f>
        <v/>
      </c>
      <c r="E67" t="str">
        <f>""</f>
        <v/>
      </c>
      <c r="F67" t="str">
        <f>""</f>
        <v/>
      </c>
      <c r="G67" t="str">
        <f>""</f>
        <v/>
      </c>
      <c r="H67" t="str">
        <f>""</f>
        <v/>
      </c>
      <c r="I67" t="str">
        <f>""</f>
        <v/>
      </c>
      <c r="J67" t="str">
        <f>""</f>
        <v/>
      </c>
      <c r="K67" t="str">
        <f>""</f>
        <v/>
      </c>
      <c r="L67" t="str">
        <f>""</f>
        <v/>
      </c>
      <c r="M67" t="str">
        <f>""</f>
        <v/>
      </c>
      <c r="N67" t="str">
        <f>""</f>
        <v/>
      </c>
      <c r="O67" t="str">
        <f>""</f>
        <v/>
      </c>
      <c r="P67" t="str">
        <f>"-0.024"</f>
        <v>-0.024</v>
      </c>
      <c r="Q67" t="str">
        <f>""</f>
        <v/>
      </c>
      <c r="R67" t="str">
        <f>""</f>
        <v/>
      </c>
      <c r="S67" t="str">
        <f>""</f>
        <v/>
      </c>
      <c r="T67" t="str">
        <f>""</f>
        <v/>
      </c>
      <c r="U67" t="str">
        <f>""</f>
        <v/>
      </c>
      <c r="V67" t="str">
        <f>""</f>
        <v/>
      </c>
      <c r="W67" t="str">
        <f>""</f>
        <v/>
      </c>
      <c r="X67" t="str">
        <f>""</f>
        <v/>
      </c>
      <c r="Y67" t="str">
        <f>""</f>
        <v/>
      </c>
      <c r="Z67" t="str">
        <f>""</f>
        <v/>
      </c>
      <c r="AA67" t="str">
        <f>""</f>
        <v/>
      </c>
      <c r="AB67" t="str">
        <f>""</f>
        <v/>
      </c>
      <c r="AC67" t="str">
        <f>""</f>
        <v/>
      </c>
      <c r="AD67" t="str">
        <f>""</f>
        <v/>
      </c>
      <c r="AE67" t="str">
        <f>""</f>
        <v/>
      </c>
      <c r="AF67" t="str">
        <f>""</f>
        <v/>
      </c>
      <c r="AG67" t="str">
        <f>""</f>
        <v/>
      </c>
      <c r="AH67" t="str">
        <f>""</f>
        <v/>
      </c>
      <c r="AI67" t="str">
        <f>""</f>
        <v/>
      </c>
      <c r="AJ67" t="str">
        <f>""</f>
        <v/>
      </c>
      <c r="AK67" t="str">
        <f>""</f>
        <v/>
      </c>
      <c r="AL67" t="str">
        <f>""</f>
        <v/>
      </c>
      <c r="AM67" t="str">
        <f>""</f>
        <v/>
      </c>
      <c r="AN67" t="str">
        <f>""</f>
        <v/>
      </c>
      <c r="AO67" t="str">
        <f>""</f>
        <v/>
      </c>
      <c r="AP67" t="str">
        <f>""</f>
        <v/>
      </c>
      <c r="AQ67" t="str">
        <f>""</f>
        <v/>
      </c>
      <c r="AR67" t="str">
        <f>""</f>
        <v/>
      </c>
      <c r="AS67" t="str">
        <f>""</f>
        <v/>
      </c>
      <c r="AT67" t="str">
        <f>""</f>
        <v/>
      </c>
      <c r="AU67" t="str">
        <f>""</f>
        <v/>
      </c>
      <c r="AV67" t="str">
        <f>""</f>
        <v/>
      </c>
      <c r="AW67" t="str">
        <f>""</f>
        <v/>
      </c>
      <c r="AX67" t="str">
        <f>""</f>
        <v/>
      </c>
      <c r="AY67" t="str">
        <f>""</f>
        <v/>
      </c>
      <c r="AZ67" t="str">
        <f>""</f>
        <v/>
      </c>
      <c r="BA67" t="str">
        <f>""</f>
        <v/>
      </c>
    </row>
    <row r="68" spans="2:53" x14ac:dyDescent="0.2">
      <c r="B68" t="str">
        <f>""</f>
        <v/>
      </c>
      <c r="C68" t="str">
        <f>""</f>
        <v/>
      </c>
      <c r="D68" t="str">
        <f>""</f>
        <v/>
      </c>
      <c r="E68" t="str">
        <f>""</f>
        <v/>
      </c>
      <c r="F68" t="str">
        <f>""</f>
        <v/>
      </c>
      <c r="G68" t="str">
        <f>""</f>
        <v/>
      </c>
      <c r="H68" t="str">
        <f>""</f>
        <v/>
      </c>
      <c r="I68" t="str">
        <f>""</f>
        <v/>
      </c>
      <c r="J68" t="str">
        <f>""</f>
        <v/>
      </c>
      <c r="K68" t="str">
        <f>""</f>
        <v/>
      </c>
      <c r="L68" t="str">
        <f>""</f>
        <v/>
      </c>
      <c r="M68" t="str">
        <f>""</f>
        <v/>
      </c>
      <c r="N68" t="str">
        <f>""</f>
        <v/>
      </c>
      <c r="O68" t="str">
        <f>""</f>
        <v/>
      </c>
      <c r="P68" t="str">
        <f>"[0.035]"</f>
        <v>[0.035]</v>
      </c>
      <c r="Q68" t="str">
        <f>""</f>
        <v/>
      </c>
      <c r="R68" t="str">
        <f>""</f>
        <v/>
      </c>
      <c r="S68" t="str">
        <f>""</f>
        <v/>
      </c>
      <c r="T68" t="str">
        <f>""</f>
        <v/>
      </c>
      <c r="U68" t="str">
        <f>""</f>
        <v/>
      </c>
      <c r="V68" t="str">
        <f>""</f>
        <v/>
      </c>
      <c r="W68" t="str">
        <f>""</f>
        <v/>
      </c>
      <c r="X68" t="str">
        <f>""</f>
        <v/>
      </c>
      <c r="Y68" t="str">
        <f>""</f>
        <v/>
      </c>
      <c r="Z68" t="str">
        <f>""</f>
        <v/>
      </c>
      <c r="AA68" t="str">
        <f>""</f>
        <v/>
      </c>
      <c r="AB68" t="str">
        <f>""</f>
        <v/>
      </c>
      <c r="AC68" t="str">
        <f>""</f>
        <v/>
      </c>
      <c r="AD68" t="str">
        <f>""</f>
        <v/>
      </c>
      <c r="AE68" t="str">
        <f>""</f>
        <v/>
      </c>
      <c r="AF68" t="str">
        <f>""</f>
        <v/>
      </c>
      <c r="AG68" t="str">
        <f>""</f>
        <v/>
      </c>
      <c r="AH68" t="str">
        <f>""</f>
        <v/>
      </c>
      <c r="AI68" t="str">
        <f>""</f>
        <v/>
      </c>
      <c r="AJ68" t="str">
        <f>""</f>
        <v/>
      </c>
      <c r="AK68" t="str">
        <f>""</f>
        <v/>
      </c>
      <c r="AL68" t="str">
        <f>""</f>
        <v/>
      </c>
      <c r="AM68" t="str">
        <f>""</f>
        <v/>
      </c>
      <c r="AN68" t="str">
        <f>""</f>
        <v/>
      </c>
      <c r="AO68" t="str">
        <f>""</f>
        <v/>
      </c>
      <c r="AP68" t="str">
        <f>""</f>
        <v/>
      </c>
      <c r="AQ68" t="str">
        <f>""</f>
        <v/>
      </c>
      <c r="AR68" t="str">
        <f>""</f>
        <v/>
      </c>
      <c r="AS68" t="str">
        <f>""</f>
        <v/>
      </c>
      <c r="AT68" t="str">
        <f>""</f>
        <v/>
      </c>
      <c r="AU68" t="str">
        <f>""</f>
        <v/>
      </c>
      <c r="AV68" t="str">
        <f>""</f>
        <v/>
      </c>
      <c r="AW68" t="str">
        <f>""</f>
        <v/>
      </c>
      <c r="AX68" t="str">
        <f>""</f>
        <v/>
      </c>
      <c r="AY68" t="str">
        <f>""</f>
        <v/>
      </c>
      <c r="AZ68" t="str">
        <f>""</f>
        <v/>
      </c>
      <c r="BA68" t="str">
        <f>""</f>
        <v/>
      </c>
    </row>
    <row r="69" spans="2:53" x14ac:dyDescent="0.2">
      <c r="B69" t="str">
        <f>"Interaction"</f>
        <v>Interaction</v>
      </c>
      <c r="C69" t="str">
        <f>""</f>
        <v/>
      </c>
      <c r="D69" t="str">
        <f>""</f>
        <v/>
      </c>
      <c r="E69" t="str">
        <f>""</f>
        <v/>
      </c>
      <c r="F69" t="str">
        <f>""</f>
        <v/>
      </c>
      <c r="G69" t="str">
        <f>""</f>
        <v/>
      </c>
      <c r="H69" t="str">
        <f>""</f>
        <v/>
      </c>
      <c r="I69" t="str">
        <f>""</f>
        <v/>
      </c>
      <c r="J69" t="str">
        <f>""</f>
        <v/>
      </c>
      <c r="K69" t="str">
        <f>""</f>
        <v/>
      </c>
      <c r="L69" t="str">
        <f>""</f>
        <v/>
      </c>
      <c r="M69" t="str">
        <f>""</f>
        <v/>
      </c>
      <c r="N69" t="str">
        <f>""</f>
        <v/>
      </c>
      <c r="O69" t="str">
        <f>""</f>
        <v/>
      </c>
      <c r="P69" t="str">
        <f>"0.075"</f>
        <v>0.075</v>
      </c>
      <c r="Q69" t="str">
        <f>""</f>
        <v/>
      </c>
      <c r="R69" t="str">
        <f>""</f>
        <v/>
      </c>
      <c r="S69" t="str">
        <f>""</f>
        <v/>
      </c>
      <c r="T69" t="str">
        <f>""</f>
        <v/>
      </c>
      <c r="U69" t="str">
        <f>""</f>
        <v/>
      </c>
      <c r="V69" t="str">
        <f>""</f>
        <v/>
      </c>
      <c r="W69" t="str">
        <f>""</f>
        <v/>
      </c>
      <c r="X69" t="str">
        <f>""</f>
        <v/>
      </c>
      <c r="Y69" t="str">
        <f>""</f>
        <v/>
      </c>
      <c r="Z69" t="str">
        <f>""</f>
        <v/>
      </c>
      <c r="AA69" t="str">
        <f>""</f>
        <v/>
      </c>
      <c r="AB69" t="str">
        <f>""</f>
        <v/>
      </c>
      <c r="AC69" t="str">
        <f>""</f>
        <v/>
      </c>
      <c r="AD69" t="str">
        <f>""</f>
        <v/>
      </c>
      <c r="AE69" t="str">
        <f>""</f>
        <v/>
      </c>
      <c r="AF69" t="str">
        <f>""</f>
        <v/>
      </c>
      <c r="AG69" t="str">
        <f>""</f>
        <v/>
      </c>
      <c r="AH69" t="str">
        <f>""</f>
        <v/>
      </c>
      <c r="AI69" t="str">
        <f>""</f>
        <v/>
      </c>
      <c r="AJ69" t="str">
        <f>""</f>
        <v/>
      </c>
      <c r="AK69" t="str">
        <f>""</f>
        <v/>
      </c>
      <c r="AL69" t="str">
        <f>""</f>
        <v/>
      </c>
      <c r="AM69" t="str">
        <f>""</f>
        <v/>
      </c>
      <c r="AN69" t="str">
        <f>""</f>
        <v/>
      </c>
      <c r="AO69" t="str">
        <f>""</f>
        <v/>
      </c>
      <c r="AP69" t="str">
        <f>""</f>
        <v/>
      </c>
      <c r="AQ69" t="str">
        <f>""</f>
        <v/>
      </c>
      <c r="AR69" t="str">
        <f>""</f>
        <v/>
      </c>
      <c r="AS69" t="str">
        <f>""</f>
        <v/>
      </c>
      <c r="AT69" t="str">
        <f>""</f>
        <v/>
      </c>
      <c r="AU69" t="str">
        <f>""</f>
        <v/>
      </c>
      <c r="AV69" t="str">
        <f>""</f>
        <v/>
      </c>
      <c r="AW69" t="str">
        <f>""</f>
        <v/>
      </c>
      <c r="AX69" t="str">
        <f>""</f>
        <v/>
      </c>
      <c r="AY69" t="str">
        <f>""</f>
        <v/>
      </c>
      <c r="AZ69" t="str">
        <f>""</f>
        <v/>
      </c>
      <c r="BA69" t="str">
        <f>""</f>
        <v/>
      </c>
    </row>
    <row r="70" spans="2:53" x14ac:dyDescent="0.2">
      <c r="B70" t="str">
        <f>""</f>
        <v/>
      </c>
      <c r="C70" t="str">
        <f>""</f>
        <v/>
      </c>
      <c r="D70" t="str">
        <f>""</f>
        <v/>
      </c>
      <c r="E70" t="str">
        <f>""</f>
        <v/>
      </c>
      <c r="F70" t="str">
        <f>""</f>
        <v/>
      </c>
      <c r="G70" t="str">
        <f>""</f>
        <v/>
      </c>
      <c r="H70" t="str">
        <f>""</f>
        <v/>
      </c>
      <c r="I70" t="str">
        <f>""</f>
        <v/>
      </c>
      <c r="J70" t="str">
        <f>""</f>
        <v/>
      </c>
      <c r="K70" t="str">
        <f>""</f>
        <v/>
      </c>
      <c r="L70" t="str">
        <f>""</f>
        <v/>
      </c>
      <c r="M70" t="str">
        <f>""</f>
        <v/>
      </c>
      <c r="N70" t="str">
        <f>""</f>
        <v/>
      </c>
      <c r="O70" t="str">
        <f>""</f>
        <v/>
      </c>
      <c r="P70" t="str">
        <f>"[0.048]"</f>
        <v>[0.048]</v>
      </c>
      <c r="Q70" t="str">
        <f>""</f>
        <v/>
      </c>
      <c r="R70" t="str">
        <f>""</f>
        <v/>
      </c>
      <c r="S70" t="str">
        <f>""</f>
        <v/>
      </c>
      <c r="T70" t="str">
        <f>""</f>
        <v/>
      </c>
      <c r="U70" t="str">
        <f>""</f>
        <v/>
      </c>
      <c r="V70" t="str">
        <f>""</f>
        <v/>
      </c>
      <c r="W70" t="str">
        <f>""</f>
        <v/>
      </c>
      <c r="X70" t="str">
        <f>""</f>
        <v/>
      </c>
      <c r="Y70" t="str">
        <f>""</f>
        <v/>
      </c>
      <c r="Z70" t="str">
        <f>""</f>
        <v/>
      </c>
      <c r="AA70" t="str">
        <f>""</f>
        <v/>
      </c>
      <c r="AB70" t="str">
        <f>""</f>
        <v/>
      </c>
      <c r="AC70" t="str">
        <f>""</f>
        <v/>
      </c>
      <c r="AD70" t="str">
        <f>""</f>
        <v/>
      </c>
      <c r="AE70" t="str">
        <f>""</f>
        <v/>
      </c>
      <c r="AF70" t="str">
        <f>""</f>
        <v/>
      </c>
      <c r="AG70" t="str">
        <f>""</f>
        <v/>
      </c>
      <c r="AH70" t="str">
        <f>""</f>
        <v/>
      </c>
      <c r="AI70" t="str">
        <f>""</f>
        <v/>
      </c>
      <c r="AJ70" t="str">
        <f>""</f>
        <v/>
      </c>
      <c r="AK70" t="str">
        <f>""</f>
        <v/>
      </c>
      <c r="AL70" t="str">
        <f>""</f>
        <v/>
      </c>
      <c r="AM70" t="str">
        <f>""</f>
        <v/>
      </c>
      <c r="AN70" t="str">
        <f>""</f>
        <v/>
      </c>
      <c r="AO70" t="str">
        <f>""</f>
        <v/>
      </c>
      <c r="AP70" t="str">
        <f>""</f>
        <v/>
      </c>
      <c r="AQ70" t="str">
        <f>""</f>
        <v/>
      </c>
      <c r="AR70" t="str">
        <f>""</f>
        <v/>
      </c>
      <c r="AS70" t="str">
        <f>""</f>
        <v/>
      </c>
      <c r="AT70" t="str">
        <f>""</f>
        <v/>
      </c>
      <c r="AU70" t="str">
        <f>""</f>
        <v/>
      </c>
      <c r="AV70" t="str">
        <f>""</f>
        <v/>
      </c>
      <c r="AW70" t="str">
        <f>""</f>
        <v/>
      </c>
      <c r="AX70" t="str">
        <f>""</f>
        <v/>
      </c>
      <c r="AY70" t="str">
        <f>""</f>
        <v/>
      </c>
      <c r="AZ70" t="str">
        <f>""</f>
        <v/>
      </c>
      <c r="BA70" t="str">
        <f>""</f>
        <v/>
      </c>
    </row>
    <row r="71" spans="2:53" x14ac:dyDescent="0.2">
      <c r="B71" t="str">
        <f>"Share of household members who left household 1998-2007"</f>
        <v>Share of household members who left household 1998-2007</v>
      </c>
      <c r="C71" t="str">
        <f>""</f>
        <v/>
      </c>
      <c r="D71" t="str">
        <f>""</f>
        <v/>
      </c>
      <c r="E71" t="str">
        <f>""</f>
        <v/>
      </c>
      <c r="F71" t="str">
        <f>""</f>
        <v/>
      </c>
      <c r="G71" t="str">
        <f>""</f>
        <v/>
      </c>
      <c r="H71" t="str">
        <f>""</f>
        <v/>
      </c>
      <c r="I71" t="str">
        <f>""</f>
        <v/>
      </c>
      <c r="J71" t="str">
        <f>""</f>
        <v/>
      </c>
      <c r="K71" t="str">
        <f>""</f>
        <v/>
      </c>
      <c r="L71" t="str">
        <f>""</f>
        <v/>
      </c>
      <c r="M71" t="str">
        <f>""</f>
        <v/>
      </c>
      <c r="N71" t="str">
        <f>""</f>
        <v/>
      </c>
      <c r="O71" t="str">
        <f>""</f>
        <v/>
      </c>
      <c r="P71" t="str">
        <f>""</f>
        <v/>
      </c>
      <c r="Q71" t="str">
        <f>"-0.287"</f>
        <v>-0.287</v>
      </c>
      <c r="R71" t="str">
        <f>""</f>
        <v/>
      </c>
      <c r="S71" t="str">
        <f>""</f>
        <v/>
      </c>
      <c r="T71" t="str">
        <f>""</f>
        <v/>
      </c>
      <c r="U71" t="str">
        <f>""</f>
        <v/>
      </c>
      <c r="V71" t="str">
        <f>""</f>
        <v/>
      </c>
      <c r="W71" t="str">
        <f>""</f>
        <v/>
      </c>
      <c r="X71" t="str">
        <f>""</f>
        <v/>
      </c>
      <c r="Y71" t="str">
        <f>""</f>
        <v/>
      </c>
      <c r="Z71" t="str">
        <f>""</f>
        <v/>
      </c>
      <c r="AA71" t="str">
        <f>""</f>
        <v/>
      </c>
      <c r="AB71" t="str">
        <f>""</f>
        <v/>
      </c>
      <c r="AC71" t="str">
        <f>""</f>
        <v/>
      </c>
      <c r="AD71" t="str">
        <f>""</f>
        <v/>
      </c>
      <c r="AE71" t="str">
        <f>""</f>
        <v/>
      </c>
      <c r="AF71" t="str">
        <f>""</f>
        <v/>
      </c>
      <c r="AG71" t="str">
        <f>""</f>
        <v/>
      </c>
      <c r="AH71" t="str">
        <f>""</f>
        <v/>
      </c>
      <c r="AI71" t="str">
        <f>""</f>
        <v/>
      </c>
      <c r="AJ71" t="str">
        <f>""</f>
        <v/>
      </c>
      <c r="AK71" t="str">
        <f>""</f>
        <v/>
      </c>
      <c r="AL71" t="str">
        <f>""</f>
        <v/>
      </c>
      <c r="AM71" t="str">
        <f>""</f>
        <v/>
      </c>
      <c r="AN71" t="str">
        <f>""</f>
        <v/>
      </c>
      <c r="AO71" t="str">
        <f>""</f>
        <v/>
      </c>
      <c r="AP71" t="str">
        <f>""</f>
        <v/>
      </c>
      <c r="AQ71" t="str">
        <f>""</f>
        <v/>
      </c>
      <c r="AR71" t="str">
        <f>""</f>
        <v/>
      </c>
      <c r="AS71" t="str">
        <f>""</f>
        <v/>
      </c>
      <c r="AT71" t="str">
        <f>""</f>
        <v/>
      </c>
      <c r="AU71" t="str">
        <f>""</f>
        <v/>
      </c>
      <c r="AV71" t="str">
        <f>""</f>
        <v/>
      </c>
      <c r="AW71" t="str">
        <f>""</f>
        <v/>
      </c>
      <c r="AX71" t="str">
        <f>""</f>
        <v/>
      </c>
      <c r="AY71" t="str">
        <f>""</f>
        <v/>
      </c>
      <c r="AZ71" t="str">
        <f>""</f>
        <v/>
      </c>
      <c r="BA71" t="str">
        <f>""</f>
        <v/>
      </c>
    </row>
    <row r="72" spans="2:53" x14ac:dyDescent="0.2">
      <c r="B72" t="str">
        <f>""</f>
        <v/>
      </c>
      <c r="C72" t="str">
        <f>""</f>
        <v/>
      </c>
      <c r="D72" t="str">
        <f>""</f>
        <v/>
      </c>
      <c r="E72" t="str">
        <f>""</f>
        <v/>
      </c>
      <c r="F72" t="str">
        <f>""</f>
        <v/>
      </c>
      <c r="G72" t="str">
        <f>""</f>
        <v/>
      </c>
      <c r="H72" t="str">
        <f>""</f>
        <v/>
      </c>
      <c r="I72" t="str">
        <f>""</f>
        <v/>
      </c>
      <c r="J72" t="str">
        <f>""</f>
        <v/>
      </c>
      <c r="K72" t="str">
        <f>""</f>
        <v/>
      </c>
      <c r="L72" t="str">
        <f>""</f>
        <v/>
      </c>
      <c r="M72" t="str">
        <f>""</f>
        <v/>
      </c>
      <c r="N72" t="str">
        <f>""</f>
        <v/>
      </c>
      <c r="O72" t="str">
        <f>""</f>
        <v/>
      </c>
      <c r="P72" t="str">
        <f>""</f>
        <v/>
      </c>
      <c r="Q72" t="str">
        <f>"[0.224]"</f>
        <v>[0.224]</v>
      </c>
      <c r="R72" t="str">
        <f>""</f>
        <v/>
      </c>
      <c r="S72" t="str">
        <f>""</f>
        <v/>
      </c>
      <c r="T72" t="str">
        <f>""</f>
        <v/>
      </c>
      <c r="U72" t="str">
        <f>""</f>
        <v/>
      </c>
      <c r="V72" t="str">
        <f>""</f>
        <v/>
      </c>
      <c r="W72" t="str">
        <f>""</f>
        <v/>
      </c>
      <c r="X72" t="str">
        <f>""</f>
        <v/>
      </c>
      <c r="Y72" t="str">
        <f>""</f>
        <v/>
      </c>
      <c r="Z72" t="str">
        <f>""</f>
        <v/>
      </c>
      <c r="AA72" t="str">
        <f>""</f>
        <v/>
      </c>
      <c r="AB72" t="str">
        <f>""</f>
        <v/>
      </c>
      <c r="AC72" t="str">
        <f>""</f>
        <v/>
      </c>
      <c r="AD72" t="str">
        <f>""</f>
        <v/>
      </c>
      <c r="AE72" t="str">
        <f>""</f>
        <v/>
      </c>
      <c r="AF72" t="str">
        <f>""</f>
        <v/>
      </c>
      <c r="AG72" t="str">
        <f>""</f>
        <v/>
      </c>
      <c r="AH72" t="str">
        <f>""</f>
        <v/>
      </c>
      <c r="AI72" t="str">
        <f>""</f>
        <v/>
      </c>
      <c r="AJ72" t="str">
        <f>""</f>
        <v/>
      </c>
      <c r="AK72" t="str">
        <f>""</f>
        <v/>
      </c>
      <c r="AL72" t="str">
        <f>""</f>
        <v/>
      </c>
      <c r="AM72" t="str">
        <f>""</f>
        <v/>
      </c>
      <c r="AN72" t="str">
        <f>""</f>
        <v/>
      </c>
      <c r="AO72" t="str">
        <f>""</f>
        <v/>
      </c>
      <c r="AP72" t="str">
        <f>""</f>
        <v/>
      </c>
      <c r="AQ72" t="str">
        <f>""</f>
        <v/>
      </c>
      <c r="AR72" t="str">
        <f>""</f>
        <v/>
      </c>
      <c r="AS72" t="str">
        <f>""</f>
        <v/>
      </c>
      <c r="AT72" t="str">
        <f>""</f>
        <v/>
      </c>
      <c r="AU72" t="str">
        <f>""</f>
        <v/>
      </c>
      <c r="AV72" t="str">
        <f>""</f>
        <v/>
      </c>
      <c r="AW72" t="str">
        <f>""</f>
        <v/>
      </c>
      <c r="AX72" t="str">
        <f>""</f>
        <v/>
      </c>
      <c r="AY72" t="str">
        <f>""</f>
        <v/>
      </c>
      <c r="AZ72" t="str">
        <f>""</f>
        <v/>
      </c>
      <c r="BA72" t="str">
        <f>""</f>
        <v/>
      </c>
    </row>
    <row r="73" spans="2:53" x14ac:dyDescent="0.2">
      <c r="B73" t="str">
        <f>"Interaction"</f>
        <v>Interaction</v>
      </c>
      <c r="C73" t="str">
        <f>""</f>
        <v/>
      </c>
      <c r="D73" t="str">
        <f>""</f>
        <v/>
      </c>
      <c r="E73" t="str">
        <f>""</f>
        <v/>
      </c>
      <c r="F73" t="str">
        <f>""</f>
        <v/>
      </c>
      <c r="G73" t="str">
        <f>""</f>
        <v/>
      </c>
      <c r="H73" t="str">
        <f>""</f>
        <v/>
      </c>
      <c r="I73" t="str">
        <f>""</f>
        <v/>
      </c>
      <c r="J73" t="str">
        <f>""</f>
        <v/>
      </c>
      <c r="K73" t="str">
        <f>""</f>
        <v/>
      </c>
      <c r="L73" t="str">
        <f>""</f>
        <v/>
      </c>
      <c r="M73" t="str">
        <f>""</f>
        <v/>
      </c>
      <c r="N73" t="str">
        <f>""</f>
        <v/>
      </c>
      <c r="O73" t="str">
        <f>""</f>
        <v/>
      </c>
      <c r="P73" t="str">
        <f>""</f>
        <v/>
      </c>
      <c r="Q73" t="str">
        <f>"0.535*"</f>
        <v>0.535*</v>
      </c>
      <c r="R73" t="str">
        <f>""</f>
        <v/>
      </c>
      <c r="S73" t="str">
        <f>""</f>
        <v/>
      </c>
      <c r="T73" t="str">
        <f>""</f>
        <v/>
      </c>
      <c r="U73" t="str">
        <f>""</f>
        <v/>
      </c>
      <c r="V73" t="str">
        <f>""</f>
        <v/>
      </c>
      <c r="W73" t="str">
        <f>""</f>
        <v/>
      </c>
      <c r="X73" t="str">
        <f>""</f>
        <v/>
      </c>
      <c r="Y73" t="str">
        <f>""</f>
        <v/>
      </c>
      <c r="Z73" t="str">
        <f>""</f>
        <v/>
      </c>
      <c r="AA73" t="str">
        <f>""</f>
        <v/>
      </c>
      <c r="AB73" t="str">
        <f>""</f>
        <v/>
      </c>
      <c r="AC73" t="str">
        <f>""</f>
        <v/>
      </c>
      <c r="AD73" t="str">
        <f>""</f>
        <v/>
      </c>
      <c r="AE73" t="str">
        <f>""</f>
        <v/>
      </c>
      <c r="AF73" t="str">
        <f>""</f>
        <v/>
      </c>
      <c r="AG73" t="str">
        <f>""</f>
        <v/>
      </c>
      <c r="AH73" t="str">
        <f>""</f>
        <v/>
      </c>
      <c r="AI73" t="str">
        <f>""</f>
        <v/>
      </c>
      <c r="AJ73" t="str">
        <f>""</f>
        <v/>
      </c>
      <c r="AK73" t="str">
        <f>""</f>
        <v/>
      </c>
      <c r="AL73" t="str">
        <f>""</f>
        <v/>
      </c>
      <c r="AM73" t="str">
        <f>""</f>
        <v/>
      </c>
      <c r="AN73" t="str">
        <f>""</f>
        <v/>
      </c>
      <c r="AO73" t="str">
        <f>""</f>
        <v/>
      </c>
      <c r="AP73" t="str">
        <f>""</f>
        <v/>
      </c>
      <c r="AQ73" t="str">
        <f>""</f>
        <v/>
      </c>
      <c r="AR73" t="str">
        <f>""</f>
        <v/>
      </c>
      <c r="AS73" t="str">
        <f>""</f>
        <v/>
      </c>
      <c r="AT73" t="str">
        <f>""</f>
        <v/>
      </c>
      <c r="AU73" t="str">
        <f>""</f>
        <v/>
      </c>
      <c r="AV73" t="str">
        <f>""</f>
        <v/>
      </c>
      <c r="AW73" t="str">
        <f>""</f>
        <v/>
      </c>
      <c r="AX73" t="str">
        <f>""</f>
        <v/>
      </c>
      <c r="AY73" t="str">
        <f>""</f>
        <v/>
      </c>
      <c r="AZ73" t="str">
        <f>""</f>
        <v/>
      </c>
      <c r="BA73" t="str">
        <f>""</f>
        <v/>
      </c>
    </row>
    <row r="74" spans="2:53" x14ac:dyDescent="0.2">
      <c r="B74" t="str">
        <f>""</f>
        <v/>
      </c>
      <c r="C74" t="str">
        <f>""</f>
        <v/>
      </c>
      <c r="D74" t="str">
        <f>""</f>
        <v/>
      </c>
      <c r="E74" t="str">
        <f>""</f>
        <v/>
      </c>
      <c r="F74" t="str">
        <f>""</f>
        <v/>
      </c>
      <c r="G74" t="str">
        <f>""</f>
        <v/>
      </c>
      <c r="H74" t="str">
        <f>""</f>
        <v/>
      </c>
      <c r="I74" t="str">
        <f>""</f>
        <v/>
      </c>
      <c r="J74" t="str">
        <f>""</f>
        <v/>
      </c>
      <c r="K74" t="str">
        <f>""</f>
        <v/>
      </c>
      <c r="L74" t="str">
        <f>""</f>
        <v/>
      </c>
      <c r="M74" t="str">
        <f>""</f>
        <v/>
      </c>
      <c r="N74" t="str">
        <f>""</f>
        <v/>
      </c>
      <c r="O74" t="str">
        <f>""</f>
        <v/>
      </c>
      <c r="P74" t="str">
        <f>""</f>
        <v/>
      </c>
      <c r="Q74" t="str">
        <f>"[0.288]"</f>
        <v>[0.288]</v>
      </c>
      <c r="R74" t="str">
        <f>""</f>
        <v/>
      </c>
      <c r="S74" t="str">
        <f>""</f>
        <v/>
      </c>
      <c r="T74" t="str">
        <f>""</f>
        <v/>
      </c>
      <c r="U74" t="str">
        <f>""</f>
        <v/>
      </c>
      <c r="V74" t="str">
        <f>""</f>
        <v/>
      </c>
      <c r="W74" t="str">
        <f>""</f>
        <v/>
      </c>
      <c r="X74" t="str">
        <f>""</f>
        <v/>
      </c>
      <c r="Y74" t="str">
        <f>""</f>
        <v/>
      </c>
      <c r="Z74" t="str">
        <f>""</f>
        <v/>
      </c>
      <c r="AA74" t="str">
        <f>""</f>
        <v/>
      </c>
      <c r="AB74" t="str">
        <f>""</f>
        <v/>
      </c>
      <c r="AC74" t="str">
        <f>""</f>
        <v/>
      </c>
      <c r="AD74" t="str">
        <f>""</f>
        <v/>
      </c>
      <c r="AE74" t="str">
        <f>""</f>
        <v/>
      </c>
      <c r="AF74" t="str">
        <f>""</f>
        <v/>
      </c>
      <c r="AG74" t="str">
        <f>""</f>
        <v/>
      </c>
      <c r="AH74" t="str">
        <f>""</f>
        <v/>
      </c>
      <c r="AI74" t="str">
        <f>""</f>
        <v/>
      </c>
      <c r="AJ74" t="str">
        <f>""</f>
        <v/>
      </c>
      <c r="AK74" t="str">
        <f>""</f>
        <v/>
      </c>
      <c r="AL74" t="str">
        <f>""</f>
        <v/>
      </c>
      <c r="AM74" t="str">
        <f>""</f>
        <v/>
      </c>
      <c r="AN74" t="str">
        <f>""</f>
        <v/>
      </c>
      <c r="AO74" t="str">
        <f>""</f>
        <v/>
      </c>
      <c r="AP74" t="str">
        <f>""</f>
        <v/>
      </c>
      <c r="AQ74" t="str">
        <f>""</f>
        <v/>
      </c>
      <c r="AR74" t="str">
        <f>""</f>
        <v/>
      </c>
      <c r="AS74" t="str">
        <f>""</f>
        <v/>
      </c>
      <c r="AT74" t="str">
        <f>""</f>
        <v/>
      </c>
      <c r="AU74" t="str">
        <f>""</f>
        <v/>
      </c>
      <c r="AV74" t="str">
        <f>""</f>
        <v/>
      </c>
      <c r="AW74" t="str">
        <f>""</f>
        <v/>
      </c>
      <c r="AX74" t="str">
        <f>""</f>
        <v/>
      </c>
      <c r="AY74" t="str">
        <f>""</f>
        <v/>
      </c>
      <c r="AZ74" t="str">
        <f>""</f>
        <v/>
      </c>
      <c r="BA74" t="str">
        <f>""</f>
        <v/>
      </c>
    </row>
    <row r="75" spans="2:53" x14ac:dyDescent="0.2">
      <c r="B75" t="str">
        <f>"Theft of money (yes=1) for a household in 1998-07"</f>
        <v>Theft of money (yes=1) for a household in 1998-07</v>
      </c>
      <c r="C75" t="str">
        <f>""</f>
        <v/>
      </c>
      <c r="D75" t="str">
        <f>""</f>
        <v/>
      </c>
      <c r="E75" t="str">
        <f>""</f>
        <v/>
      </c>
      <c r="F75" t="str">
        <f>""</f>
        <v/>
      </c>
      <c r="G75" t="str">
        <f>""</f>
        <v/>
      </c>
      <c r="H75" t="str">
        <f>""</f>
        <v/>
      </c>
      <c r="I75" t="str">
        <f>""</f>
        <v/>
      </c>
      <c r="J75" t="str">
        <f>""</f>
        <v/>
      </c>
      <c r="K75" t="str">
        <f>""</f>
        <v/>
      </c>
      <c r="L75" t="str">
        <f>""</f>
        <v/>
      </c>
      <c r="M75" t="str">
        <f>""</f>
        <v/>
      </c>
      <c r="N75" t="str">
        <f>""</f>
        <v/>
      </c>
      <c r="O75" t="str">
        <f>""</f>
        <v/>
      </c>
      <c r="P75" t="str">
        <f>""</f>
        <v/>
      </c>
      <c r="Q75" t="str">
        <f>""</f>
        <v/>
      </c>
      <c r="R75" t="str">
        <f>"-0.074"</f>
        <v>-0.074</v>
      </c>
      <c r="S75" t="str">
        <f>"-0.074"</f>
        <v>-0.074</v>
      </c>
      <c r="T75" t="str">
        <f>"-0.098"</f>
        <v>-0.098</v>
      </c>
      <c r="U75" t="str">
        <f>""</f>
        <v/>
      </c>
      <c r="V75" t="str">
        <f>""</f>
        <v/>
      </c>
      <c r="W75" t="str">
        <f>""</f>
        <v/>
      </c>
      <c r="X75" t="str">
        <f>""</f>
        <v/>
      </c>
      <c r="Y75" t="str">
        <f>""</f>
        <v/>
      </c>
      <c r="Z75" t="str">
        <f>""</f>
        <v/>
      </c>
      <c r="AA75" t="str">
        <f>""</f>
        <v/>
      </c>
      <c r="AB75" t="str">
        <f>""</f>
        <v/>
      </c>
      <c r="AC75" t="str">
        <f>""</f>
        <v/>
      </c>
      <c r="AD75" t="str">
        <f>""</f>
        <v/>
      </c>
      <c r="AE75" t="str">
        <f>""</f>
        <v/>
      </c>
      <c r="AF75" t="str">
        <f>""</f>
        <v/>
      </c>
      <c r="AG75" t="str">
        <f>""</f>
        <v/>
      </c>
      <c r="AH75" t="str">
        <f>""</f>
        <v/>
      </c>
      <c r="AI75" t="str">
        <f>""</f>
        <v/>
      </c>
      <c r="AJ75" t="str">
        <f>""</f>
        <v/>
      </c>
      <c r="AK75" t="str">
        <f>""</f>
        <v/>
      </c>
      <c r="AL75" t="str">
        <f>""</f>
        <v/>
      </c>
      <c r="AM75" t="str">
        <f>""</f>
        <v/>
      </c>
      <c r="AN75" t="str">
        <f>""</f>
        <v/>
      </c>
      <c r="AO75" t="str">
        <f>""</f>
        <v/>
      </c>
      <c r="AP75" t="str">
        <f>""</f>
        <v/>
      </c>
      <c r="AQ75" t="str">
        <f>""</f>
        <v/>
      </c>
      <c r="AR75" t="str">
        <f>""</f>
        <v/>
      </c>
      <c r="AS75" t="str">
        <f>""</f>
        <v/>
      </c>
      <c r="AT75" t="str">
        <f>""</f>
        <v/>
      </c>
      <c r="AU75" t="str">
        <f>""</f>
        <v/>
      </c>
      <c r="AV75" t="str">
        <f>""</f>
        <v/>
      </c>
      <c r="AW75" t="str">
        <f>""</f>
        <v/>
      </c>
      <c r="AX75" t="str">
        <f>""</f>
        <v/>
      </c>
      <c r="AY75" t="str">
        <f>""</f>
        <v/>
      </c>
      <c r="AZ75" t="str">
        <f>""</f>
        <v/>
      </c>
      <c r="BA75" t="str">
        <f>""</f>
        <v/>
      </c>
    </row>
    <row r="76" spans="2:53" x14ac:dyDescent="0.2">
      <c r="B76" t="str">
        <f>""</f>
        <v/>
      </c>
      <c r="C76" t="str">
        <f>""</f>
        <v/>
      </c>
      <c r="D76" t="str">
        <f>""</f>
        <v/>
      </c>
      <c r="E76" t="str">
        <f>""</f>
        <v/>
      </c>
      <c r="F76" t="str">
        <f>""</f>
        <v/>
      </c>
      <c r="G76" t="str">
        <f>""</f>
        <v/>
      </c>
      <c r="H76" t="str">
        <f>""</f>
        <v/>
      </c>
      <c r="I76" t="str">
        <f>""</f>
        <v/>
      </c>
      <c r="J76" t="str">
        <f>""</f>
        <v/>
      </c>
      <c r="K76" t="str">
        <f>""</f>
        <v/>
      </c>
      <c r="L76" t="str">
        <f>""</f>
        <v/>
      </c>
      <c r="M76" t="str">
        <f>""</f>
        <v/>
      </c>
      <c r="N76" t="str">
        <f>""</f>
        <v/>
      </c>
      <c r="O76" t="str">
        <f>""</f>
        <v/>
      </c>
      <c r="P76" t="str">
        <f>""</f>
        <v/>
      </c>
      <c r="Q76" t="str">
        <f>""</f>
        <v/>
      </c>
      <c r="R76" t="str">
        <f>"[0.126]"</f>
        <v>[0.126]</v>
      </c>
      <c r="S76" t="str">
        <f>"[0.119]"</f>
        <v>[0.119]</v>
      </c>
      <c r="T76" t="str">
        <f>"[0.122]"</f>
        <v>[0.122]</v>
      </c>
      <c r="U76" t="str">
        <f>""</f>
        <v/>
      </c>
      <c r="V76" t="str">
        <f>""</f>
        <v/>
      </c>
      <c r="W76" t="str">
        <f>""</f>
        <v/>
      </c>
      <c r="X76" t="str">
        <f>""</f>
        <v/>
      </c>
      <c r="Y76" t="str">
        <f>""</f>
        <v/>
      </c>
      <c r="Z76" t="str">
        <f>""</f>
        <v/>
      </c>
      <c r="AA76" t="str">
        <f>""</f>
        <v/>
      </c>
      <c r="AB76" t="str">
        <f>""</f>
        <v/>
      </c>
      <c r="AC76" t="str">
        <f>""</f>
        <v/>
      </c>
      <c r="AD76" t="str">
        <f>""</f>
        <v/>
      </c>
      <c r="AE76" t="str">
        <f>""</f>
        <v/>
      </c>
      <c r="AF76" t="str">
        <f>""</f>
        <v/>
      </c>
      <c r="AG76" t="str">
        <f>""</f>
        <v/>
      </c>
      <c r="AH76" t="str">
        <f>""</f>
        <v/>
      </c>
      <c r="AI76" t="str">
        <f>""</f>
        <v/>
      </c>
      <c r="AJ76" t="str">
        <f>""</f>
        <v/>
      </c>
      <c r="AK76" t="str">
        <f>""</f>
        <v/>
      </c>
      <c r="AL76" t="str">
        <f>""</f>
        <v/>
      </c>
      <c r="AM76" t="str">
        <f>""</f>
        <v/>
      </c>
      <c r="AN76" t="str">
        <f>""</f>
        <v/>
      </c>
      <c r="AO76" t="str">
        <f>""</f>
        <v/>
      </c>
      <c r="AP76" t="str">
        <f>""</f>
        <v/>
      </c>
      <c r="AQ76" t="str">
        <f>""</f>
        <v/>
      </c>
      <c r="AR76" t="str">
        <f>""</f>
        <v/>
      </c>
      <c r="AS76" t="str">
        <f>""</f>
        <v/>
      </c>
      <c r="AT76" t="str">
        <f>""</f>
        <v/>
      </c>
      <c r="AU76" t="str">
        <f>""</f>
        <v/>
      </c>
      <c r="AV76" t="str">
        <f>""</f>
        <v/>
      </c>
      <c r="AW76" t="str">
        <f>""</f>
        <v/>
      </c>
      <c r="AX76" t="str">
        <f>""</f>
        <v/>
      </c>
      <c r="AY76" t="str">
        <f>""</f>
        <v/>
      </c>
      <c r="AZ76" t="str">
        <f>""</f>
        <v/>
      </c>
      <c r="BA76" t="str">
        <f>""</f>
        <v/>
      </c>
    </row>
    <row r="77" spans="2:53" x14ac:dyDescent="0.2">
      <c r="B77" t="str">
        <f>"At least 1 person left the household in a given year (yes=1)"</f>
        <v>At least 1 person left the household in a given year (yes=1)</v>
      </c>
      <c r="C77" t="str">
        <f>""</f>
        <v/>
      </c>
      <c r="D77" t="str">
        <f>""</f>
        <v/>
      </c>
      <c r="E77" t="str">
        <f>""</f>
        <v/>
      </c>
      <c r="F77" t="str">
        <f>""</f>
        <v/>
      </c>
      <c r="G77" t="str">
        <f>""</f>
        <v/>
      </c>
      <c r="H77" t="str">
        <f>""</f>
        <v/>
      </c>
      <c r="I77" t="str">
        <f>""</f>
        <v/>
      </c>
      <c r="J77" t="str">
        <f>""</f>
        <v/>
      </c>
      <c r="K77" t="str">
        <f>""</f>
        <v/>
      </c>
      <c r="L77" t="str">
        <f>""</f>
        <v/>
      </c>
      <c r="M77" t="str">
        <f>""</f>
        <v/>
      </c>
      <c r="N77" t="str">
        <f>""</f>
        <v/>
      </c>
      <c r="O77" t="str">
        <f>""</f>
        <v/>
      </c>
      <c r="P77" t="str">
        <f>""</f>
        <v/>
      </c>
      <c r="Q77" t="str">
        <f>""</f>
        <v/>
      </c>
      <c r="R77" t="str">
        <f>"-0.051"</f>
        <v>-0.051</v>
      </c>
      <c r="S77" t="str">
        <f>""</f>
        <v/>
      </c>
      <c r="T77" t="str">
        <f>""</f>
        <v/>
      </c>
      <c r="U77" t="str">
        <f>""</f>
        <v/>
      </c>
      <c r="V77" t="str">
        <f>""</f>
        <v/>
      </c>
      <c r="W77" t="str">
        <f>""</f>
        <v/>
      </c>
      <c r="X77" t="str">
        <f>""</f>
        <v/>
      </c>
      <c r="Y77" t="str">
        <f>""</f>
        <v/>
      </c>
      <c r="Z77" t="str">
        <f>""</f>
        <v/>
      </c>
      <c r="AA77" t="str">
        <f>""</f>
        <v/>
      </c>
      <c r="AB77" t="str">
        <f>""</f>
        <v/>
      </c>
      <c r="AC77" t="str">
        <f>""</f>
        <v/>
      </c>
      <c r="AD77" t="str">
        <f>""</f>
        <v/>
      </c>
      <c r="AE77" t="str">
        <f>""</f>
        <v/>
      </c>
      <c r="AF77" t="str">
        <f>""</f>
        <v/>
      </c>
      <c r="AG77" t="str">
        <f>""</f>
        <v/>
      </c>
      <c r="AH77" t="str">
        <f>""</f>
        <v/>
      </c>
      <c r="AI77" t="str">
        <f>""</f>
        <v/>
      </c>
      <c r="AJ77" t="str">
        <f>""</f>
        <v/>
      </c>
      <c r="AK77" t="str">
        <f>""</f>
        <v/>
      </c>
      <c r="AL77" t="str">
        <f>""</f>
        <v/>
      </c>
      <c r="AM77" t="str">
        <f>""</f>
        <v/>
      </c>
      <c r="AN77" t="str">
        <f>""</f>
        <v/>
      </c>
      <c r="AO77" t="str">
        <f>""</f>
        <v/>
      </c>
      <c r="AP77" t="str">
        <f>""</f>
        <v/>
      </c>
      <c r="AQ77" t="str">
        <f>""</f>
        <v/>
      </c>
      <c r="AR77" t="str">
        <f>""</f>
        <v/>
      </c>
      <c r="AS77" t="str">
        <f>""</f>
        <v/>
      </c>
      <c r="AT77" t="str">
        <f>""</f>
        <v/>
      </c>
      <c r="AU77" t="str">
        <f>""</f>
        <v/>
      </c>
      <c r="AV77" t="str">
        <f>""</f>
        <v/>
      </c>
      <c r="AW77" t="str">
        <f>""</f>
        <v/>
      </c>
      <c r="AX77" t="str">
        <f>""</f>
        <v/>
      </c>
      <c r="AY77" t="str">
        <f>""</f>
        <v/>
      </c>
      <c r="AZ77" t="str">
        <f>""</f>
        <v/>
      </c>
      <c r="BA77" t="str">
        <f>""</f>
        <v/>
      </c>
    </row>
    <row r="78" spans="2:53" x14ac:dyDescent="0.2">
      <c r="B78" t="str">
        <f>""</f>
        <v/>
      </c>
      <c r="C78" t="str">
        <f>""</f>
        <v/>
      </c>
      <c r="D78" t="str">
        <f>""</f>
        <v/>
      </c>
      <c r="E78" t="str">
        <f>""</f>
        <v/>
      </c>
      <c r="F78" t="str">
        <f>""</f>
        <v/>
      </c>
      <c r="G78" t="str">
        <f>""</f>
        <v/>
      </c>
      <c r="H78" t="str">
        <f>""</f>
        <v/>
      </c>
      <c r="I78" t="str">
        <f>""</f>
        <v/>
      </c>
      <c r="J78" t="str">
        <f>""</f>
        <v/>
      </c>
      <c r="K78" t="str">
        <f>""</f>
        <v/>
      </c>
      <c r="L78" t="str">
        <f>""</f>
        <v/>
      </c>
      <c r="M78" t="str">
        <f>""</f>
        <v/>
      </c>
      <c r="N78" t="str">
        <f>""</f>
        <v/>
      </c>
      <c r="O78" t="str">
        <f>""</f>
        <v/>
      </c>
      <c r="P78" t="str">
        <f>""</f>
        <v/>
      </c>
      <c r="Q78" t="str">
        <f>""</f>
        <v/>
      </c>
      <c r="R78" t="str">
        <f>"[0.097]"</f>
        <v>[0.097]</v>
      </c>
      <c r="S78" t="str">
        <f>""</f>
        <v/>
      </c>
      <c r="T78" t="str">
        <f>""</f>
        <v/>
      </c>
      <c r="U78" t="str">
        <f>""</f>
        <v/>
      </c>
      <c r="V78" t="str">
        <f>""</f>
        <v/>
      </c>
      <c r="W78" t="str">
        <f>""</f>
        <v/>
      </c>
      <c r="X78" t="str">
        <f>""</f>
        <v/>
      </c>
      <c r="Y78" t="str">
        <f>""</f>
        <v/>
      </c>
      <c r="Z78" t="str">
        <f>""</f>
        <v/>
      </c>
      <c r="AA78" t="str">
        <f>""</f>
        <v/>
      </c>
      <c r="AB78" t="str">
        <f>""</f>
        <v/>
      </c>
      <c r="AC78" t="str">
        <f>""</f>
        <v/>
      </c>
      <c r="AD78" t="str">
        <f>""</f>
        <v/>
      </c>
      <c r="AE78" t="str">
        <f>""</f>
        <v/>
      </c>
      <c r="AF78" t="str">
        <f>""</f>
        <v/>
      </c>
      <c r="AG78" t="str">
        <f>""</f>
        <v/>
      </c>
      <c r="AH78" t="str">
        <f>""</f>
        <v/>
      </c>
      <c r="AI78" t="str">
        <f>""</f>
        <v/>
      </c>
      <c r="AJ78" t="str">
        <f>""</f>
        <v/>
      </c>
      <c r="AK78" t="str">
        <f>""</f>
        <v/>
      </c>
      <c r="AL78" t="str">
        <f>""</f>
        <v/>
      </c>
      <c r="AM78" t="str">
        <f>""</f>
        <v/>
      </c>
      <c r="AN78" t="str">
        <f>""</f>
        <v/>
      </c>
      <c r="AO78" t="str">
        <f>""</f>
        <v/>
      </c>
      <c r="AP78" t="str">
        <f>""</f>
        <v/>
      </c>
      <c r="AQ78" t="str">
        <f>""</f>
        <v/>
      </c>
      <c r="AR78" t="str">
        <f>""</f>
        <v/>
      </c>
      <c r="AS78" t="str">
        <f>""</f>
        <v/>
      </c>
      <c r="AT78" t="str">
        <f>""</f>
        <v/>
      </c>
      <c r="AU78" t="str">
        <f>""</f>
        <v/>
      </c>
      <c r="AV78" t="str">
        <f>""</f>
        <v/>
      </c>
      <c r="AW78" t="str">
        <f>""</f>
        <v/>
      </c>
      <c r="AX78" t="str">
        <f>""</f>
        <v/>
      </c>
      <c r="AY78" t="str">
        <f>""</f>
        <v/>
      </c>
      <c r="AZ78" t="str">
        <f>""</f>
        <v/>
      </c>
      <c r="BA78" t="str">
        <f>""</f>
        <v/>
      </c>
    </row>
    <row r="79" spans="2:53" x14ac:dyDescent="0.2">
      <c r="B79" t="str">
        <f>"Interaction"</f>
        <v>Interaction</v>
      </c>
      <c r="C79" t="str">
        <f>""</f>
        <v/>
      </c>
      <c r="D79" t="str">
        <f>""</f>
        <v/>
      </c>
      <c r="E79" t="str">
        <f>""</f>
        <v/>
      </c>
      <c r="F79" t="str">
        <f>""</f>
        <v/>
      </c>
      <c r="G79" t="str">
        <f>""</f>
        <v/>
      </c>
      <c r="H79" t="str">
        <f>""</f>
        <v/>
      </c>
      <c r="I79" t="str">
        <f>""</f>
        <v/>
      </c>
      <c r="J79" t="str">
        <f>""</f>
        <v/>
      </c>
      <c r="K79" t="str">
        <f>""</f>
        <v/>
      </c>
      <c r="L79" t="str">
        <f>""</f>
        <v/>
      </c>
      <c r="M79" t="str">
        <f>""</f>
        <v/>
      </c>
      <c r="N79" t="str">
        <f>""</f>
        <v/>
      </c>
      <c r="O79" t="str">
        <f>""</f>
        <v/>
      </c>
      <c r="P79" t="str">
        <f>""</f>
        <v/>
      </c>
      <c r="Q79" t="str">
        <f>""</f>
        <v/>
      </c>
      <c r="R79" t="str">
        <f>"0.069"</f>
        <v>0.069</v>
      </c>
      <c r="S79" t="str">
        <f>""</f>
        <v/>
      </c>
      <c r="T79" t="str">
        <f>""</f>
        <v/>
      </c>
      <c r="U79" t="str">
        <f>""</f>
        <v/>
      </c>
      <c r="V79" t="str">
        <f>""</f>
        <v/>
      </c>
      <c r="W79" t="str">
        <f>""</f>
        <v/>
      </c>
      <c r="X79" t="str">
        <f>""</f>
        <v/>
      </c>
      <c r="Y79" t="str">
        <f>""</f>
        <v/>
      </c>
      <c r="Z79" t="str">
        <f>""</f>
        <v/>
      </c>
      <c r="AA79" t="str">
        <f>""</f>
        <v/>
      </c>
      <c r="AB79" t="str">
        <f>""</f>
        <v/>
      </c>
      <c r="AC79" t="str">
        <f>""</f>
        <v/>
      </c>
      <c r="AD79" t="str">
        <f>""</f>
        <v/>
      </c>
      <c r="AE79" t="str">
        <f>""</f>
        <v/>
      </c>
      <c r="AF79" t="str">
        <f>""</f>
        <v/>
      </c>
      <c r="AG79" t="str">
        <f>""</f>
        <v/>
      </c>
      <c r="AH79" t="str">
        <f>""</f>
        <v/>
      </c>
      <c r="AI79" t="str">
        <f>""</f>
        <v/>
      </c>
      <c r="AJ79" t="str">
        <f>""</f>
        <v/>
      </c>
      <c r="AK79" t="str">
        <f>""</f>
        <v/>
      </c>
      <c r="AL79" t="str">
        <f>""</f>
        <v/>
      </c>
      <c r="AM79" t="str">
        <f>""</f>
        <v/>
      </c>
      <c r="AN79" t="str">
        <f>""</f>
        <v/>
      </c>
      <c r="AO79" t="str">
        <f>""</f>
        <v/>
      </c>
      <c r="AP79" t="str">
        <f>""</f>
        <v/>
      </c>
      <c r="AQ79" t="str">
        <f>""</f>
        <v/>
      </c>
      <c r="AR79" t="str">
        <f>""</f>
        <v/>
      </c>
      <c r="AS79" t="str">
        <f>""</f>
        <v/>
      </c>
      <c r="AT79" t="str">
        <f>""</f>
        <v/>
      </c>
      <c r="AU79" t="str">
        <f>""</f>
        <v/>
      </c>
      <c r="AV79" t="str">
        <f>""</f>
        <v/>
      </c>
      <c r="AW79" t="str">
        <f>""</f>
        <v/>
      </c>
      <c r="AX79" t="str">
        <f>""</f>
        <v/>
      </c>
      <c r="AY79" t="str">
        <f>""</f>
        <v/>
      </c>
      <c r="AZ79" t="str">
        <f>""</f>
        <v/>
      </c>
      <c r="BA79" t="str">
        <f>""</f>
        <v/>
      </c>
    </row>
    <row r="80" spans="2:53" x14ac:dyDescent="0.2">
      <c r="B80" t="str">
        <f>""</f>
        <v/>
      </c>
      <c r="C80" t="str">
        <f>""</f>
        <v/>
      </c>
      <c r="D80" t="str">
        <f>""</f>
        <v/>
      </c>
      <c r="E80" t="str">
        <f>""</f>
        <v/>
      </c>
      <c r="F80" t="str">
        <f>""</f>
        <v/>
      </c>
      <c r="G80" t="str">
        <f>""</f>
        <v/>
      </c>
      <c r="H80" t="str">
        <f>""</f>
        <v/>
      </c>
      <c r="I80" t="str">
        <f>""</f>
        <v/>
      </c>
      <c r="J80" t="str">
        <f>""</f>
        <v/>
      </c>
      <c r="K80" t="str">
        <f>""</f>
        <v/>
      </c>
      <c r="L80" t="str">
        <f>""</f>
        <v/>
      </c>
      <c r="M80" t="str">
        <f>""</f>
        <v/>
      </c>
      <c r="N80" t="str">
        <f>""</f>
        <v/>
      </c>
      <c r="O80" t="str">
        <f>""</f>
        <v/>
      </c>
      <c r="P80" t="str">
        <f>""</f>
        <v/>
      </c>
      <c r="Q80" t="str">
        <f>""</f>
        <v/>
      </c>
      <c r="R80" t="str">
        <f>"[0.183]"</f>
        <v>[0.183]</v>
      </c>
      <c r="S80" t="str">
        <f>""</f>
        <v/>
      </c>
      <c r="T80" t="str">
        <f>""</f>
        <v/>
      </c>
      <c r="U80" t="str">
        <f>""</f>
        <v/>
      </c>
      <c r="V80" t="str">
        <f>""</f>
        <v/>
      </c>
      <c r="W80" t="str">
        <f>""</f>
        <v/>
      </c>
      <c r="X80" t="str">
        <f>""</f>
        <v/>
      </c>
      <c r="Y80" t="str">
        <f>""</f>
        <v/>
      </c>
      <c r="Z80" t="str">
        <f>""</f>
        <v/>
      </c>
      <c r="AA80" t="str">
        <f>""</f>
        <v/>
      </c>
      <c r="AB80" t="str">
        <f>""</f>
        <v/>
      </c>
      <c r="AC80" t="str">
        <f>""</f>
        <v/>
      </c>
      <c r="AD80" t="str">
        <f>""</f>
        <v/>
      </c>
      <c r="AE80" t="str">
        <f>""</f>
        <v/>
      </c>
      <c r="AF80" t="str">
        <f>""</f>
        <v/>
      </c>
      <c r="AG80" t="str">
        <f>""</f>
        <v/>
      </c>
      <c r="AH80" t="str">
        <f>""</f>
        <v/>
      </c>
      <c r="AI80" t="str">
        <f>""</f>
        <v/>
      </c>
      <c r="AJ80" t="str">
        <f>""</f>
        <v/>
      </c>
      <c r="AK80" t="str">
        <f>""</f>
        <v/>
      </c>
      <c r="AL80" t="str">
        <f>""</f>
        <v/>
      </c>
      <c r="AM80" t="str">
        <f>""</f>
        <v/>
      </c>
      <c r="AN80" t="str">
        <f>""</f>
        <v/>
      </c>
      <c r="AO80" t="str">
        <f>""</f>
        <v/>
      </c>
      <c r="AP80" t="str">
        <f>""</f>
        <v/>
      </c>
      <c r="AQ80" t="str">
        <f>""</f>
        <v/>
      </c>
      <c r="AR80" t="str">
        <f>""</f>
        <v/>
      </c>
      <c r="AS80" t="str">
        <f>""</f>
        <v/>
      </c>
      <c r="AT80" t="str">
        <f>""</f>
        <v/>
      </c>
      <c r="AU80" t="str">
        <f>""</f>
        <v/>
      </c>
      <c r="AV80" t="str">
        <f>""</f>
        <v/>
      </c>
      <c r="AW80" t="str">
        <f>""</f>
        <v/>
      </c>
      <c r="AX80" t="str">
        <f>""</f>
        <v/>
      </c>
      <c r="AY80" t="str">
        <f>""</f>
        <v/>
      </c>
      <c r="AZ80" t="str">
        <f>""</f>
        <v/>
      </c>
      <c r="BA80" t="str">
        <f>""</f>
        <v/>
      </c>
    </row>
    <row r="81" spans="2:53" x14ac:dyDescent="0.2">
      <c r="B81" t="str">
        <f>"Number of members who left household 1998-2007"</f>
        <v>Number of members who left household 1998-2007</v>
      </c>
      <c r="C81" t="str">
        <f>""</f>
        <v/>
      </c>
      <c r="D81" t="str">
        <f>""</f>
        <v/>
      </c>
      <c r="E81" t="str">
        <f>""</f>
        <v/>
      </c>
      <c r="F81" t="str">
        <f>""</f>
        <v/>
      </c>
      <c r="G81" t="str">
        <f>""</f>
        <v/>
      </c>
      <c r="H81" t="str">
        <f>""</f>
        <v/>
      </c>
      <c r="I81" t="str">
        <f>""</f>
        <v/>
      </c>
      <c r="J81" t="str">
        <f>""</f>
        <v/>
      </c>
      <c r="K81" t="str">
        <f>""</f>
        <v/>
      </c>
      <c r="L81" t="str">
        <f>""</f>
        <v/>
      </c>
      <c r="M81" t="str">
        <f>""</f>
        <v/>
      </c>
      <c r="N81" t="str">
        <f>""</f>
        <v/>
      </c>
      <c r="O81" t="str">
        <f>""</f>
        <v/>
      </c>
      <c r="P81" t="str">
        <f>""</f>
        <v/>
      </c>
      <c r="Q81" t="str">
        <f>""</f>
        <v/>
      </c>
      <c r="R81" t="str">
        <f>""</f>
        <v/>
      </c>
      <c r="S81" t="str">
        <f>"-0.000"</f>
        <v>-0.000</v>
      </c>
      <c r="T81" t="str">
        <f>""</f>
        <v/>
      </c>
      <c r="U81" t="str">
        <f>""</f>
        <v/>
      </c>
      <c r="V81" t="str">
        <f>""</f>
        <v/>
      </c>
      <c r="W81" t="str">
        <f>""</f>
        <v/>
      </c>
      <c r="X81" t="str">
        <f>""</f>
        <v/>
      </c>
      <c r="Y81" t="str">
        <f>""</f>
        <v/>
      </c>
      <c r="Z81" t="str">
        <f>""</f>
        <v/>
      </c>
      <c r="AA81" t="str">
        <f>""</f>
        <v/>
      </c>
      <c r="AB81" t="str">
        <f>""</f>
        <v/>
      </c>
      <c r="AC81" t="str">
        <f>""</f>
        <v/>
      </c>
      <c r="AD81" t="str">
        <f>""</f>
        <v/>
      </c>
      <c r="AE81" t="str">
        <f>""</f>
        <v/>
      </c>
      <c r="AF81" t="str">
        <f>""</f>
        <v/>
      </c>
      <c r="AG81" t="str">
        <f>""</f>
        <v/>
      </c>
      <c r="AH81" t="str">
        <f>""</f>
        <v/>
      </c>
      <c r="AI81" t="str">
        <f>""</f>
        <v/>
      </c>
      <c r="AJ81" t="str">
        <f>""</f>
        <v/>
      </c>
      <c r="AK81" t="str">
        <f>""</f>
        <v/>
      </c>
      <c r="AL81" t="str">
        <f>""</f>
        <v/>
      </c>
      <c r="AM81" t="str">
        <f>""</f>
        <v/>
      </c>
      <c r="AN81" t="str">
        <f>""</f>
        <v/>
      </c>
      <c r="AO81" t="str">
        <f>""</f>
        <v/>
      </c>
      <c r="AP81" t="str">
        <f>""</f>
        <v/>
      </c>
      <c r="AQ81" t="str">
        <f>""</f>
        <v/>
      </c>
      <c r="AR81" t="str">
        <f>""</f>
        <v/>
      </c>
      <c r="AS81" t="str">
        <f>""</f>
        <v/>
      </c>
      <c r="AT81" t="str">
        <f>""</f>
        <v/>
      </c>
      <c r="AU81" t="str">
        <f>""</f>
        <v/>
      </c>
      <c r="AV81" t="str">
        <f>""</f>
        <v/>
      </c>
      <c r="AW81" t="str">
        <f>""</f>
        <v/>
      </c>
      <c r="AX81" t="str">
        <f>""</f>
        <v/>
      </c>
      <c r="AY81" t="str">
        <f>""</f>
        <v/>
      </c>
      <c r="AZ81" t="str">
        <f>""</f>
        <v/>
      </c>
      <c r="BA81" t="str">
        <f>""</f>
        <v/>
      </c>
    </row>
    <row r="82" spans="2:53" x14ac:dyDescent="0.2">
      <c r="B82" t="str">
        <f>""</f>
        <v/>
      </c>
      <c r="C82" t="str">
        <f>""</f>
        <v/>
      </c>
      <c r="D82" t="str">
        <f>""</f>
        <v/>
      </c>
      <c r="E82" t="str">
        <f>""</f>
        <v/>
      </c>
      <c r="F82" t="str">
        <f>""</f>
        <v/>
      </c>
      <c r="G82" t="str">
        <f>""</f>
        <v/>
      </c>
      <c r="H82" t="str">
        <f>""</f>
        <v/>
      </c>
      <c r="I82" t="str">
        <f>""</f>
        <v/>
      </c>
      <c r="J82" t="str">
        <f>""</f>
        <v/>
      </c>
      <c r="K82" t="str">
        <f>""</f>
        <v/>
      </c>
      <c r="L82" t="str">
        <f>""</f>
        <v/>
      </c>
      <c r="M82" t="str">
        <f>""</f>
        <v/>
      </c>
      <c r="N82" t="str">
        <f>""</f>
        <v/>
      </c>
      <c r="O82" t="str">
        <f>""</f>
        <v/>
      </c>
      <c r="P82" t="str">
        <f>""</f>
        <v/>
      </c>
      <c r="Q82" t="str">
        <f>""</f>
        <v/>
      </c>
      <c r="R82" t="str">
        <f>""</f>
        <v/>
      </c>
      <c r="S82" t="str">
        <f>"[0.035]"</f>
        <v>[0.035]</v>
      </c>
      <c r="T82" t="str">
        <f>""</f>
        <v/>
      </c>
      <c r="U82" t="str">
        <f>""</f>
        <v/>
      </c>
      <c r="V82" t="str">
        <f>""</f>
        <v/>
      </c>
      <c r="W82" t="str">
        <f>""</f>
        <v/>
      </c>
      <c r="X82" t="str">
        <f>""</f>
        <v/>
      </c>
      <c r="Y82" t="str">
        <f>""</f>
        <v/>
      </c>
      <c r="Z82" t="str">
        <f>""</f>
        <v/>
      </c>
      <c r="AA82" t="str">
        <f>""</f>
        <v/>
      </c>
      <c r="AB82" t="str">
        <f>""</f>
        <v/>
      </c>
      <c r="AC82" t="str">
        <f>""</f>
        <v/>
      </c>
      <c r="AD82" t="str">
        <f>""</f>
        <v/>
      </c>
      <c r="AE82" t="str">
        <f>""</f>
        <v/>
      </c>
      <c r="AF82" t="str">
        <f>""</f>
        <v/>
      </c>
      <c r="AG82" t="str">
        <f>""</f>
        <v/>
      </c>
      <c r="AH82" t="str">
        <f>""</f>
        <v/>
      </c>
      <c r="AI82" t="str">
        <f>""</f>
        <v/>
      </c>
      <c r="AJ82" t="str">
        <f>""</f>
        <v/>
      </c>
      <c r="AK82" t="str">
        <f>""</f>
        <v/>
      </c>
      <c r="AL82" t="str">
        <f>""</f>
        <v/>
      </c>
      <c r="AM82" t="str">
        <f>""</f>
        <v/>
      </c>
      <c r="AN82" t="str">
        <f>""</f>
        <v/>
      </c>
      <c r="AO82" t="str">
        <f>""</f>
        <v/>
      </c>
      <c r="AP82" t="str">
        <f>""</f>
        <v/>
      </c>
      <c r="AQ82" t="str">
        <f>""</f>
        <v/>
      </c>
      <c r="AR82" t="str">
        <f>""</f>
        <v/>
      </c>
      <c r="AS82" t="str">
        <f>""</f>
        <v/>
      </c>
      <c r="AT82" t="str">
        <f>""</f>
        <v/>
      </c>
      <c r="AU82" t="str">
        <f>""</f>
        <v/>
      </c>
      <c r="AV82" t="str">
        <f>""</f>
        <v/>
      </c>
      <c r="AW82" t="str">
        <f>""</f>
        <v/>
      </c>
      <c r="AX82" t="str">
        <f>""</f>
        <v/>
      </c>
      <c r="AY82" t="str">
        <f>""</f>
        <v/>
      </c>
      <c r="AZ82" t="str">
        <f>""</f>
        <v/>
      </c>
      <c r="BA82" t="str">
        <f>""</f>
        <v/>
      </c>
    </row>
    <row r="83" spans="2:53" x14ac:dyDescent="0.2">
      <c r="B83" t="str">
        <f>"Interaction"</f>
        <v>Interaction</v>
      </c>
      <c r="C83" t="str">
        <f>""</f>
        <v/>
      </c>
      <c r="D83" t="str">
        <f>""</f>
        <v/>
      </c>
      <c r="E83" t="str">
        <f>""</f>
        <v/>
      </c>
      <c r="F83" t="str">
        <f>""</f>
        <v/>
      </c>
      <c r="G83" t="str">
        <f>""</f>
        <v/>
      </c>
      <c r="H83" t="str">
        <f>""</f>
        <v/>
      </c>
      <c r="I83" t="str">
        <f>""</f>
        <v/>
      </c>
      <c r="J83" t="str">
        <f>""</f>
        <v/>
      </c>
      <c r="K83" t="str">
        <f>""</f>
        <v/>
      </c>
      <c r="L83" t="str">
        <f>""</f>
        <v/>
      </c>
      <c r="M83" t="str">
        <f>""</f>
        <v/>
      </c>
      <c r="N83" t="str">
        <f>""</f>
        <v/>
      </c>
      <c r="O83" t="str">
        <f>""</f>
        <v/>
      </c>
      <c r="P83" t="str">
        <f>""</f>
        <v/>
      </c>
      <c r="Q83" t="str">
        <f>""</f>
        <v/>
      </c>
      <c r="R83" t="str">
        <f>""</f>
        <v/>
      </c>
      <c r="S83" t="str">
        <f>"0.024"</f>
        <v>0.024</v>
      </c>
      <c r="T83" t="str">
        <f>""</f>
        <v/>
      </c>
      <c r="U83" t="str">
        <f>""</f>
        <v/>
      </c>
      <c r="V83" t="str">
        <f>""</f>
        <v/>
      </c>
      <c r="W83" t="str">
        <f>""</f>
        <v/>
      </c>
      <c r="X83" t="str">
        <f>""</f>
        <v/>
      </c>
      <c r="Y83" t="str">
        <f>""</f>
        <v/>
      </c>
      <c r="Z83" t="str">
        <f>""</f>
        <v/>
      </c>
      <c r="AA83" t="str">
        <f>""</f>
        <v/>
      </c>
      <c r="AB83" t="str">
        <f>""</f>
        <v/>
      </c>
      <c r="AC83" t="str">
        <f>""</f>
        <v/>
      </c>
      <c r="AD83" t="str">
        <f>""</f>
        <v/>
      </c>
      <c r="AE83" t="str">
        <f>""</f>
        <v/>
      </c>
      <c r="AF83" t="str">
        <f>""</f>
        <v/>
      </c>
      <c r="AG83" t="str">
        <f>""</f>
        <v/>
      </c>
      <c r="AH83" t="str">
        <f>""</f>
        <v/>
      </c>
      <c r="AI83" t="str">
        <f>""</f>
        <v/>
      </c>
      <c r="AJ83" t="str">
        <f>""</f>
        <v/>
      </c>
      <c r="AK83" t="str">
        <f>""</f>
        <v/>
      </c>
      <c r="AL83" t="str">
        <f>""</f>
        <v/>
      </c>
      <c r="AM83" t="str">
        <f>""</f>
        <v/>
      </c>
      <c r="AN83" t="str">
        <f>""</f>
        <v/>
      </c>
      <c r="AO83" t="str">
        <f>""</f>
        <v/>
      </c>
      <c r="AP83" t="str">
        <f>""</f>
        <v/>
      </c>
      <c r="AQ83" t="str">
        <f>""</f>
        <v/>
      </c>
      <c r="AR83" t="str">
        <f>""</f>
        <v/>
      </c>
      <c r="AS83" t="str">
        <f>""</f>
        <v/>
      </c>
      <c r="AT83" t="str">
        <f>""</f>
        <v/>
      </c>
      <c r="AU83" t="str">
        <f>""</f>
        <v/>
      </c>
      <c r="AV83" t="str">
        <f>""</f>
        <v/>
      </c>
      <c r="AW83" t="str">
        <f>""</f>
        <v/>
      </c>
      <c r="AX83" t="str">
        <f>""</f>
        <v/>
      </c>
      <c r="AY83" t="str">
        <f>""</f>
        <v/>
      </c>
      <c r="AZ83" t="str">
        <f>""</f>
        <v/>
      </c>
      <c r="BA83" t="str">
        <f>""</f>
        <v/>
      </c>
    </row>
    <row r="84" spans="2:53" x14ac:dyDescent="0.2">
      <c r="B84" t="str">
        <f>""</f>
        <v/>
      </c>
      <c r="C84" t="str">
        <f>""</f>
        <v/>
      </c>
      <c r="D84" t="str">
        <f>""</f>
        <v/>
      </c>
      <c r="E84" t="str">
        <f>""</f>
        <v/>
      </c>
      <c r="F84" t="str">
        <f>""</f>
        <v/>
      </c>
      <c r="G84" t="str">
        <f>""</f>
        <v/>
      </c>
      <c r="H84" t="str">
        <f>""</f>
        <v/>
      </c>
      <c r="I84" t="str">
        <f>""</f>
        <v/>
      </c>
      <c r="J84" t="str">
        <f>""</f>
        <v/>
      </c>
      <c r="K84" t="str">
        <f>""</f>
        <v/>
      </c>
      <c r="L84" t="str">
        <f>""</f>
        <v/>
      </c>
      <c r="M84" t="str">
        <f>""</f>
        <v/>
      </c>
      <c r="N84" t="str">
        <f>""</f>
        <v/>
      </c>
      <c r="O84" t="str">
        <f>""</f>
        <v/>
      </c>
      <c r="P84" t="str">
        <f>""</f>
        <v/>
      </c>
      <c r="Q84" t="str">
        <f>""</f>
        <v/>
      </c>
      <c r="R84" t="str">
        <f>""</f>
        <v/>
      </c>
      <c r="S84" t="str">
        <f>"[0.053]"</f>
        <v>[0.053]</v>
      </c>
      <c r="T84" t="str">
        <f>""</f>
        <v/>
      </c>
      <c r="U84" t="str">
        <f>""</f>
        <v/>
      </c>
      <c r="V84" t="str">
        <f>""</f>
        <v/>
      </c>
      <c r="W84" t="str">
        <f>""</f>
        <v/>
      </c>
      <c r="X84" t="str">
        <f>""</f>
        <v/>
      </c>
      <c r="Y84" t="str">
        <f>""</f>
        <v/>
      </c>
      <c r="Z84" t="str">
        <f>""</f>
        <v/>
      </c>
      <c r="AA84" t="str">
        <f>""</f>
        <v/>
      </c>
      <c r="AB84" t="str">
        <f>""</f>
        <v/>
      </c>
      <c r="AC84" t="str">
        <f>""</f>
        <v/>
      </c>
      <c r="AD84" t="str">
        <f>""</f>
        <v/>
      </c>
      <c r="AE84" t="str">
        <f>""</f>
        <v/>
      </c>
      <c r="AF84" t="str">
        <f>""</f>
        <v/>
      </c>
      <c r="AG84" t="str">
        <f>""</f>
        <v/>
      </c>
      <c r="AH84" t="str">
        <f>""</f>
        <v/>
      </c>
      <c r="AI84" t="str">
        <f>""</f>
        <v/>
      </c>
      <c r="AJ84" t="str">
        <f>""</f>
        <v/>
      </c>
      <c r="AK84" t="str">
        <f>""</f>
        <v/>
      </c>
      <c r="AL84" t="str">
        <f>""</f>
        <v/>
      </c>
      <c r="AM84" t="str">
        <f>""</f>
        <v/>
      </c>
      <c r="AN84" t="str">
        <f>""</f>
        <v/>
      </c>
      <c r="AO84" t="str">
        <f>""</f>
        <v/>
      </c>
      <c r="AP84" t="str">
        <f>""</f>
        <v/>
      </c>
      <c r="AQ84" t="str">
        <f>""</f>
        <v/>
      </c>
      <c r="AR84" t="str">
        <f>""</f>
        <v/>
      </c>
      <c r="AS84" t="str">
        <f>""</f>
        <v/>
      </c>
      <c r="AT84" t="str">
        <f>""</f>
        <v/>
      </c>
      <c r="AU84" t="str">
        <f>""</f>
        <v/>
      </c>
      <c r="AV84" t="str">
        <f>""</f>
        <v/>
      </c>
      <c r="AW84" t="str">
        <f>""</f>
        <v/>
      </c>
      <c r="AX84" t="str">
        <f>""</f>
        <v/>
      </c>
      <c r="AY84" t="str">
        <f>""</f>
        <v/>
      </c>
      <c r="AZ84" t="str">
        <f>""</f>
        <v/>
      </c>
      <c r="BA84" t="str">
        <f>""</f>
        <v/>
      </c>
    </row>
    <row r="85" spans="2:53" x14ac:dyDescent="0.2">
      <c r="B85" t="str">
        <f>"Share of household members who left household 1998-2007"</f>
        <v>Share of household members who left household 1998-2007</v>
      </c>
      <c r="C85" t="str">
        <f>""</f>
        <v/>
      </c>
      <c r="D85" t="str">
        <f>""</f>
        <v/>
      </c>
      <c r="E85" t="str">
        <f>""</f>
        <v/>
      </c>
      <c r="F85" t="str">
        <f>""</f>
        <v/>
      </c>
      <c r="G85" t="str">
        <f>""</f>
        <v/>
      </c>
      <c r="H85" t="str">
        <f>""</f>
        <v/>
      </c>
      <c r="I85" t="str">
        <f>""</f>
        <v/>
      </c>
      <c r="J85" t="str">
        <f>""</f>
        <v/>
      </c>
      <c r="K85" t="str">
        <f>""</f>
        <v/>
      </c>
      <c r="L85" t="str">
        <f>""</f>
        <v/>
      </c>
      <c r="M85" t="str">
        <f>""</f>
        <v/>
      </c>
      <c r="N85" t="str">
        <f>""</f>
        <v/>
      </c>
      <c r="O85" t="str">
        <f>""</f>
        <v/>
      </c>
      <c r="P85" t="str">
        <f>""</f>
        <v/>
      </c>
      <c r="Q85" t="str">
        <f>""</f>
        <v/>
      </c>
      <c r="R85" t="str">
        <f>""</f>
        <v/>
      </c>
      <c r="S85" t="str">
        <f>""</f>
        <v/>
      </c>
      <c r="T85" t="str">
        <f>"-0.153"</f>
        <v>-0.153</v>
      </c>
      <c r="U85" t="str">
        <f>""</f>
        <v/>
      </c>
      <c r="V85" t="str">
        <f>""</f>
        <v/>
      </c>
      <c r="W85" t="str">
        <f>""</f>
        <v/>
      </c>
      <c r="X85" t="str">
        <f>""</f>
        <v/>
      </c>
      <c r="Y85" t="str">
        <f>""</f>
        <v/>
      </c>
      <c r="Z85" t="str">
        <f>""</f>
        <v/>
      </c>
      <c r="AA85" t="str">
        <f>""</f>
        <v/>
      </c>
      <c r="AB85" t="str">
        <f>""</f>
        <v/>
      </c>
      <c r="AC85" t="str">
        <f>""</f>
        <v/>
      </c>
      <c r="AD85" t="str">
        <f>""</f>
        <v/>
      </c>
      <c r="AE85" t="str">
        <f>""</f>
        <v/>
      </c>
      <c r="AF85" t="str">
        <f>""</f>
        <v/>
      </c>
      <c r="AG85" t="str">
        <f>""</f>
        <v/>
      </c>
      <c r="AH85" t="str">
        <f>""</f>
        <v/>
      </c>
      <c r="AI85" t="str">
        <f>""</f>
        <v/>
      </c>
      <c r="AJ85" t="str">
        <f>""</f>
        <v/>
      </c>
      <c r="AK85" t="str">
        <f>""</f>
        <v/>
      </c>
      <c r="AL85" t="str">
        <f>""</f>
        <v/>
      </c>
      <c r="AM85" t="str">
        <f>""</f>
        <v/>
      </c>
      <c r="AN85" t="str">
        <f>""</f>
        <v/>
      </c>
      <c r="AO85" t="str">
        <f>""</f>
        <v/>
      </c>
      <c r="AP85" t="str">
        <f>""</f>
        <v/>
      </c>
      <c r="AQ85" t="str">
        <f>""</f>
        <v/>
      </c>
      <c r="AR85" t="str">
        <f>""</f>
        <v/>
      </c>
      <c r="AS85" t="str">
        <f>""</f>
        <v/>
      </c>
      <c r="AT85" t="str">
        <f>""</f>
        <v/>
      </c>
      <c r="AU85" t="str">
        <f>""</f>
        <v/>
      </c>
      <c r="AV85" t="str">
        <f>""</f>
        <v/>
      </c>
      <c r="AW85" t="str">
        <f>""</f>
        <v/>
      </c>
      <c r="AX85" t="str">
        <f>""</f>
        <v/>
      </c>
      <c r="AY85" t="str">
        <f>""</f>
        <v/>
      </c>
      <c r="AZ85" t="str">
        <f>""</f>
        <v/>
      </c>
      <c r="BA85" t="str">
        <f>""</f>
        <v/>
      </c>
    </row>
    <row r="86" spans="2:53" x14ac:dyDescent="0.2">
      <c r="B86" t="str">
        <f>""</f>
        <v/>
      </c>
      <c r="C86" t="str">
        <f>""</f>
        <v/>
      </c>
      <c r="D86" t="str">
        <f>""</f>
        <v/>
      </c>
      <c r="E86" t="str">
        <f>""</f>
        <v/>
      </c>
      <c r="F86" t="str">
        <f>""</f>
        <v/>
      </c>
      <c r="G86" t="str">
        <f>""</f>
        <v/>
      </c>
      <c r="H86" t="str">
        <f>""</f>
        <v/>
      </c>
      <c r="I86" t="str">
        <f>""</f>
        <v/>
      </c>
      <c r="J86" t="str">
        <f>""</f>
        <v/>
      </c>
      <c r="K86" t="str">
        <f>""</f>
        <v/>
      </c>
      <c r="L86" t="str">
        <f>""</f>
        <v/>
      </c>
      <c r="M86" t="str">
        <f>""</f>
        <v/>
      </c>
      <c r="N86" t="str">
        <f>""</f>
        <v/>
      </c>
      <c r="O86" t="str">
        <f>""</f>
        <v/>
      </c>
      <c r="P86" t="str">
        <f>""</f>
        <v/>
      </c>
      <c r="Q86" t="str">
        <f>""</f>
        <v/>
      </c>
      <c r="R86" t="str">
        <f>""</f>
        <v/>
      </c>
      <c r="S86" t="str">
        <f>""</f>
        <v/>
      </c>
      <c r="T86" t="str">
        <f>"[0.236]"</f>
        <v>[0.236]</v>
      </c>
      <c r="U86" t="str">
        <f>""</f>
        <v/>
      </c>
      <c r="V86" t="str">
        <f>""</f>
        <v/>
      </c>
      <c r="W86" t="str">
        <f>""</f>
        <v/>
      </c>
      <c r="X86" t="str">
        <f>""</f>
        <v/>
      </c>
      <c r="Y86" t="str">
        <f>""</f>
        <v/>
      </c>
      <c r="Z86" t="str">
        <f>""</f>
        <v/>
      </c>
      <c r="AA86" t="str">
        <f>""</f>
        <v/>
      </c>
      <c r="AB86" t="str">
        <f>""</f>
        <v/>
      </c>
      <c r="AC86" t="str">
        <f>""</f>
        <v/>
      </c>
      <c r="AD86" t="str">
        <f>""</f>
        <v/>
      </c>
      <c r="AE86" t="str">
        <f>""</f>
        <v/>
      </c>
      <c r="AF86" t="str">
        <f>""</f>
        <v/>
      </c>
      <c r="AG86" t="str">
        <f>""</f>
        <v/>
      </c>
      <c r="AH86" t="str">
        <f>""</f>
        <v/>
      </c>
      <c r="AI86" t="str">
        <f>""</f>
        <v/>
      </c>
      <c r="AJ86" t="str">
        <f>""</f>
        <v/>
      </c>
      <c r="AK86" t="str">
        <f>""</f>
        <v/>
      </c>
      <c r="AL86" t="str">
        <f>""</f>
        <v/>
      </c>
      <c r="AM86" t="str">
        <f>""</f>
        <v/>
      </c>
      <c r="AN86" t="str">
        <f>""</f>
        <v/>
      </c>
      <c r="AO86" t="str">
        <f>""</f>
        <v/>
      </c>
      <c r="AP86" t="str">
        <f>""</f>
        <v/>
      </c>
      <c r="AQ86" t="str">
        <f>""</f>
        <v/>
      </c>
      <c r="AR86" t="str">
        <f>""</f>
        <v/>
      </c>
      <c r="AS86" t="str">
        <f>""</f>
        <v/>
      </c>
      <c r="AT86" t="str">
        <f>""</f>
        <v/>
      </c>
      <c r="AU86" t="str">
        <f>""</f>
        <v/>
      </c>
      <c r="AV86" t="str">
        <f>""</f>
        <v/>
      </c>
      <c r="AW86" t="str">
        <f>""</f>
        <v/>
      </c>
      <c r="AX86" t="str">
        <f>""</f>
        <v/>
      </c>
      <c r="AY86" t="str">
        <f>""</f>
        <v/>
      </c>
      <c r="AZ86" t="str">
        <f>""</f>
        <v/>
      </c>
      <c r="BA86" t="str">
        <f>""</f>
        <v/>
      </c>
    </row>
    <row r="87" spans="2:53" x14ac:dyDescent="0.2">
      <c r="B87" t="str">
        <f>"Interaction"</f>
        <v>Interaction</v>
      </c>
      <c r="C87" t="str">
        <f>""</f>
        <v/>
      </c>
      <c r="D87" t="str">
        <f>""</f>
        <v/>
      </c>
      <c r="E87" t="str">
        <f>""</f>
        <v/>
      </c>
      <c r="F87" t="str">
        <f>""</f>
        <v/>
      </c>
      <c r="G87" t="str">
        <f>""</f>
        <v/>
      </c>
      <c r="H87" t="str">
        <f>""</f>
        <v/>
      </c>
      <c r="I87" t="str">
        <f>""</f>
        <v/>
      </c>
      <c r="J87" t="str">
        <f>""</f>
        <v/>
      </c>
      <c r="K87" t="str">
        <f>""</f>
        <v/>
      </c>
      <c r="L87" t="str">
        <f>""</f>
        <v/>
      </c>
      <c r="M87" t="str">
        <f>""</f>
        <v/>
      </c>
      <c r="N87" t="str">
        <f>""</f>
        <v/>
      </c>
      <c r="O87" t="str">
        <f>""</f>
        <v/>
      </c>
      <c r="P87" t="str">
        <f>""</f>
        <v/>
      </c>
      <c r="Q87" t="str">
        <f>""</f>
        <v/>
      </c>
      <c r="R87" t="str">
        <f>""</f>
        <v/>
      </c>
      <c r="S87" t="str">
        <f>""</f>
        <v/>
      </c>
      <c r="T87" t="str">
        <f>"0.267"</f>
        <v>0.267</v>
      </c>
      <c r="U87" t="str">
        <f>""</f>
        <v/>
      </c>
      <c r="V87" t="str">
        <f>""</f>
        <v/>
      </c>
      <c r="W87" t="str">
        <f>""</f>
        <v/>
      </c>
      <c r="X87" t="str">
        <f>""</f>
        <v/>
      </c>
      <c r="Y87" t="str">
        <f>""</f>
        <v/>
      </c>
      <c r="Z87" t="str">
        <f>""</f>
        <v/>
      </c>
      <c r="AA87" t="str">
        <f>""</f>
        <v/>
      </c>
      <c r="AB87" t="str">
        <f>""</f>
        <v/>
      </c>
      <c r="AC87" t="str">
        <f>""</f>
        <v/>
      </c>
      <c r="AD87" t="str">
        <f>""</f>
        <v/>
      </c>
      <c r="AE87" t="str">
        <f>""</f>
        <v/>
      </c>
      <c r="AF87" t="str">
        <f>""</f>
        <v/>
      </c>
      <c r="AG87" t="str">
        <f>""</f>
        <v/>
      </c>
      <c r="AH87" t="str">
        <f>""</f>
        <v/>
      </c>
      <c r="AI87" t="str">
        <f>""</f>
        <v/>
      </c>
      <c r="AJ87" t="str">
        <f>""</f>
        <v/>
      </c>
      <c r="AK87" t="str">
        <f>""</f>
        <v/>
      </c>
      <c r="AL87" t="str">
        <f>""</f>
        <v/>
      </c>
      <c r="AM87" t="str">
        <f>""</f>
        <v/>
      </c>
      <c r="AN87" t="str">
        <f>""</f>
        <v/>
      </c>
      <c r="AO87" t="str">
        <f>""</f>
        <v/>
      </c>
      <c r="AP87" t="str">
        <f>""</f>
        <v/>
      </c>
      <c r="AQ87" t="str">
        <f>""</f>
        <v/>
      </c>
      <c r="AR87" t="str">
        <f>""</f>
        <v/>
      </c>
      <c r="AS87" t="str">
        <f>""</f>
        <v/>
      </c>
      <c r="AT87" t="str">
        <f>""</f>
        <v/>
      </c>
      <c r="AU87" t="str">
        <f>""</f>
        <v/>
      </c>
      <c r="AV87" t="str">
        <f>""</f>
        <v/>
      </c>
      <c r="AW87" t="str">
        <f>""</f>
        <v/>
      </c>
      <c r="AX87" t="str">
        <f>""</f>
        <v/>
      </c>
      <c r="AY87" t="str">
        <f>""</f>
        <v/>
      </c>
      <c r="AZ87" t="str">
        <f>""</f>
        <v/>
      </c>
      <c r="BA87" t="str">
        <f>""</f>
        <v/>
      </c>
    </row>
    <row r="88" spans="2:53" x14ac:dyDescent="0.2">
      <c r="B88" t="str">
        <f>""</f>
        <v/>
      </c>
      <c r="C88" t="str">
        <f>""</f>
        <v/>
      </c>
      <c r="D88" t="str">
        <f>""</f>
        <v/>
      </c>
      <c r="E88" t="str">
        <f>""</f>
        <v/>
      </c>
      <c r="F88" t="str">
        <f>""</f>
        <v/>
      </c>
      <c r="G88" t="str">
        <f>""</f>
        <v/>
      </c>
      <c r="H88" t="str">
        <f>""</f>
        <v/>
      </c>
      <c r="I88" t="str">
        <f>""</f>
        <v/>
      </c>
      <c r="J88" t="str">
        <f>""</f>
        <v/>
      </c>
      <c r="K88" t="str">
        <f>""</f>
        <v/>
      </c>
      <c r="L88" t="str">
        <f>""</f>
        <v/>
      </c>
      <c r="M88" t="str">
        <f>""</f>
        <v/>
      </c>
      <c r="N88" t="str">
        <f>""</f>
        <v/>
      </c>
      <c r="O88" t="str">
        <f>""</f>
        <v/>
      </c>
      <c r="P88" t="str">
        <f>""</f>
        <v/>
      </c>
      <c r="Q88" t="str">
        <f>""</f>
        <v/>
      </c>
      <c r="R88" t="str">
        <f>""</f>
        <v/>
      </c>
      <c r="S88" t="str">
        <f>""</f>
        <v/>
      </c>
      <c r="T88" t="str">
        <f>"[0.324]"</f>
        <v>[0.324]</v>
      </c>
      <c r="U88" t="str">
        <f>""</f>
        <v/>
      </c>
      <c r="V88" t="str">
        <f>""</f>
        <v/>
      </c>
      <c r="W88" t="str">
        <f>""</f>
        <v/>
      </c>
      <c r="X88" t="str">
        <f>""</f>
        <v/>
      </c>
      <c r="Y88" t="str">
        <f>""</f>
        <v/>
      </c>
      <c r="Z88" t="str">
        <f>""</f>
        <v/>
      </c>
      <c r="AA88" t="str">
        <f>""</f>
        <v/>
      </c>
      <c r="AB88" t="str">
        <f>""</f>
        <v/>
      </c>
      <c r="AC88" t="str">
        <f>""</f>
        <v/>
      </c>
      <c r="AD88" t="str">
        <f>""</f>
        <v/>
      </c>
      <c r="AE88" t="str">
        <f>""</f>
        <v/>
      </c>
      <c r="AF88" t="str">
        <f>""</f>
        <v/>
      </c>
      <c r="AG88" t="str">
        <f>""</f>
        <v/>
      </c>
      <c r="AH88" t="str">
        <f>""</f>
        <v/>
      </c>
      <c r="AI88" t="str">
        <f>""</f>
        <v/>
      </c>
      <c r="AJ88" t="str">
        <f>""</f>
        <v/>
      </c>
      <c r="AK88" t="str">
        <f>""</f>
        <v/>
      </c>
      <c r="AL88" t="str">
        <f>""</f>
        <v/>
      </c>
      <c r="AM88" t="str">
        <f>""</f>
        <v/>
      </c>
      <c r="AN88" t="str">
        <f>""</f>
        <v/>
      </c>
      <c r="AO88" t="str">
        <f>""</f>
        <v/>
      </c>
      <c r="AP88" t="str">
        <f>""</f>
        <v/>
      </c>
      <c r="AQ88" t="str">
        <f>""</f>
        <v/>
      </c>
      <c r="AR88" t="str">
        <f>""</f>
        <v/>
      </c>
      <c r="AS88" t="str">
        <f>""</f>
        <v/>
      </c>
      <c r="AT88" t="str">
        <f>""</f>
        <v/>
      </c>
      <c r="AU88" t="str">
        <f>""</f>
        <v/>
      </c>
      <c r="AV88" t="str">
        <f>""</f>
        <v/>
      </c>
      <c r="AW88" t="str">
        <f>""</f>
        <v/>
      </c>
      <c r="AX88" t="str">
        <f>""</f>
        <v/>
      </c>
      <c r="AY88" t="str">
        <f>""</f>
        <v/>
      </c>
      <c r="AZ88" t="str">
        <f>""</f>
        <v/>
      </c>
      <c r="BA88" t="str">
        <f>""</f>
        <v/>
      </c>
    </row>
    <row r="89" spans="2:53" x14ac:dyDescent="0.2">
      <c r="B89" t="str">
        <f>"Theft or destruction of goods (yes=1) for a household in 1998-07"</f>
        <v>Theft or destruction of goods (yes=1) for a household in 1998-07</v>
      </c>
      <c r="C89" t="str">
        <f>""</f>
        <v/>
      </c>
      <c r="D89" t="str">
        <f>""</f>
        <v/>
      </c>
      <c r="E89" t="str">
        <f>""</f>
        <v/>
      </c>
      <c r="F89" t="str">
        <f>""</f>
        <v/>
      </c>
      <c r="G89" t="str">
        <f>""</f>
        <v/>
      </c>
      <c r="H89" t="str">
        <f>""</f>
        <v/>
      </c>
      <c r="I89" t="str">
        <f>""</f>
        <v/>
      </c>
      <c r="J89" t="str">
        <f>""</f>
        <v/>
      </c>
      <c r="K89" t="str">
        <f>""</f>
        <v/>
      </c>
      <c r="L89" t="str">
        <f>""</f>
        <v/>
      </c>
      <c r="M89" t="str">
        <f>""</f>
        <v/>
      </c>
      <c r="N89" t="str">
        <f>""</f>
        <v/>
      </c>
      <c r="O89" t="str">
        <f>""</f>
        <v/>
      </c>
      <c r="P89" t="str">
        <f>""</f>
        <v/>
      </c>
      <c r="Q89" t="str">
        <f>""</f>
        <v/>
      </c>
      <c r="R89" t="str">
        <f>""</f>
        <v/>
      </c>
      <c r="S89" t="str">
        <f>""</f>
        <v/>
      </c>
      <c r="T89" t="str">
        <f>""</f>
        <v/>
      </c>
      <c r="U89" t="str">
        <f>"-0.090"</f>
        <v>-0.090</v>
      </c>
      <c r="V89" t="str">
        <f>"-0.061"</f>
        <v>-0.061</v>
      </c>
      <c r="W89" t="str">
        <f>"-0.073"</f>
        <v>-0.073</v>
      </c>
      <c r="X89" t="str">
        <f>""</f>
        <v/>
      </c>
      <c r="Y89" t="str">
        <f>""</f>
        <v/>
      </c>
      <c r="Z89" t="str">
        <f>""</f>
        <v/>
      </c>
      <c r="AA89" t="str">
        <f>""</f>
        <v/>
      </c>
      <c r="AB89" t="str">
        <f>""</f>
        <v/>
      </c>
      <c r="AC89" t="str">
        <f>""</f>
        <v/>
      </c>
      <c r="AD89" t="str">
        <f>""</f>
        <v/>
      </c>
      <c r="AE89" t="str">
        <f>""</f>
        <v/>
      </c>
      <c r="AF89" t="str">
        <f>""</f>
        <v/>
      </c>
      <c r="AG89" t="str">
        <f>""</f>
        <v/>
      </c>
      <c r="AH89" t="str">
        <f>""</f>
        <v/>
      </c>
      <c r="AI89" t="str">
        <f>""</f>
        <v/>
      </c>
      <c r="AJ89" t="str">
        <f>""</f>
        <v/>
      </c>
      <c r="AK89" t="str">
        <f>""</f>
        <v/>
      </c>
      <c r="AL89" t="str">
        <f>""</f>
        <v/>
      </c>
      <c r="AM89" t="str">
        <f>""</f>
        <v/>
      </c>
      <c r="AN89" t="str">
        <f>""</f>
        <v/>
      </c>
      <c r="AO89" t="str">
        <f>""</f>
        <v/>
      </c>
      <c r="AP89" t="str">
        <f>""</f>
        <v/>
      </c>
      <c r="AQ89" t="str">
        <f>""</f>
        <v/>
      </c>
      <c r="AR89" t="str">
        <f>""</f>
        <v/>
      </c>
      <c r="AS89" t="str">
        <f>""</f>
        <v/>
      </c>
      <c r="AT89" t="str">
        <f>""</f>
        <v/>
      </c>
      <c r="AU89" t="str">
        <f>""</f>
        <v/>
      </c>
      <c r="AV89" t="str">
        <f>""</f>
        <v/>
      </c>
      <c r="AW89" t="str">
        <f>""</f>
        <v/>
      </c>
      <c r="AX89" t="str">
        <f>""</f>
        <v/>
      </c>
      <c r="AY89" t="str">
        <f>""</f>
        <v/>
      </c>
      <c r="AZ89" t="str">
        <f>""</f>
        <v/>
      </c>
      <c r="BA89" t="str">
        <f>""</f>
        <v/>
      </c>
    </row>
    <row r="90" spans="2:53" x14ac:dyDescent="0.2">
      <c r="B90" t="str">
        <f>""</f>
        <v/>
      </c>
      <c r="C90" t="str">
        <f>""</f>
        <v/>
      </c>
      <c r="D90" t="str">
        <f>""</f>
        <v/>
      </c>
      <c r="E90" t="str">
        <f>""</f>
        <v/>
      </c>
      <c r="F90" t="str">
        <f>""</f>
        <v/>
      </c>
      <c r="G90" t="str">
        <f>""</f>
        <v/>
      </c>
      <c r="H90" t="str">
        <f>""</f>
        <v/>
      </c>
      <c r="I90" t="str">
        <f>""</f>
        <v/>
      </c>
      <c r="J90" t="str">
        <f>""</f>
        <v/>
      </c>
      <c r="K90" t="str">
        <f>""</f>
        <v/>
      </c>
      <c r="L90" t="str">
        <f>""</f>
        <v/>
      </c>
      <c r="M90" t="str">
        <f>""</f>
        <v/>
      </c>
      <c r="N90" t="str">
        <f>""</f>
        <v/>
      </c>
      <c r="O90" t="str">
        <f>""</f>
        <v/>
      </c>
      <c r="P90" t="str">
        <f>""</f>
        <v/>
      </c>
      <c r="Q90" t="str">
        <f>""</f>
        <v/>
      </c>
      <c r="R90" t="str">
        <f>""</f>
        <v/>
      </c>
      <c r="S90" t="str">
        <f>""</f>
        <v/>
      </c>
      <c r="T90" t="str">
        <f>""</f>
        <v/>
      </c>
      <c r="U90" t="str">
        <f>"[0.097]"</f>
        <v>[0.097]</v>
      </c>
      <c r="V90" t="str">
        <f>"[0.090]"</f>
        <v>[0.090]</v>
      </c>
      <c r="W90" t="str">
        <f>"[0.091]"</f>
        <v>[0.091]</v>
      </c>
      <c r="X90" t="str">
        <f>""</f>
        <v/>
      </c>
      <c r="Y90" t="str">
        <f>""</f>
        <v/>
      </c>
      <c r="Z90" t="str">
        <f>""</f>
        <v/>
      </c>
      <c r="AA90" t="str">
        <f>""</f>
        <v/>
      </c>
      <c r="AB90" t="str">
        <f>""</f>
        <v/>
      </c>
      <c r="AC90" t="str">
        <f>""</f>
        <v/>
      </c>
      <c r="AD90" t="str">
        <f>""</f>
        <v/>
      </c>
      <c r="AE90" t="str">
        <f>""</f>
        <v/>
      </c>
      <c r="AF90" t="str">
        <f>""</f>
        <v/>
      </c>
      <c r="AG90" t="str">
        <f>""</f>
        <v/>
      </c>
      <c r="AH90" t="str">
        <f>""</f>
        <v/>
      </c>
      <c r="AI90" t="str">
        <f>""</f>
        <v/>
      </c>
      <c r="AJ90" t="str">
        <f>""</f>
        <v/>
      </c>
      <c r="AK90" t="str">
        <f>""</f>
        <v/>
      </c>
      <c r="AL90" t="str">
        <f>""</f>
        <v/>
      </c>
      <c r="AM90" t="str">
        <f>""</f>
        <v/>
      </c>
      <c r="AN90" t="str">
        <f>""</f>
        <v/>
      </c>
      <c r="AO90" t="str">
        <f>""</f>
        <v/>
      </c>
      <c r="AP90" t="str">
        <f>""</f>
        <v/>
      </c>
      <c r="AQ90" t="str">
        <f>""</f>
        <v/>
      </c>
      <c r="AR90" t="str">
        <f>""</f>
        <v/>
      </c>
      <c r="AS90" t="str">
        <f>""</f>
        <v/>
      </c>
      <c r="AT90" t="str">
        <f>""</f>
        <v/>
      </c>
      <c r="AU90" t="str">
        <f>""</f>
        <v/>
      </c>
      <c r="AV90" t="str">
        <f>""</f>
        <v/>
      </c>
      <c r="AW90" t="str">
        <f>""</f>
        <v/>
      </c>
      <c r="AX90" t="str">
        <f>""</f>
        <v/>
      </c>
      <c r="AY90" t="str">
        <f>""</f>
        <v/>
      </c>
      <c r="AZ90" t="str">
        <f>""</f>
        <v/>
      </c>
      <c r="BA90" t="str">
        <f>""</f>
        <v/>
      </c>
    </row>
    <row r="91" spans="2:53" x14ac:dyDescent="0.2">
      <c r="B91" t="str">
        <f>"At least 1 person left the household in a given year (yes=1)"</f>
        <v>At least 1 person left the household in a given year (yes=1)</v>
      </c>
      <c r="C91" t="str">
        <f>""</f>
        <v/>
      </c>
      <c r="D91" t="str">
        <f>""</f>
        <v/>
      </c>
      <c r="E91" t="str">
        <f>""</f>
        <v/>
      </c>
      <c r="F91" t="str">
        <f>""</f>
        <v/>
      </c>
      <c r="G91" t="str">
        <f>""</f>
        <v/>
      </c>
      <c r="H91" t="str">
        <f>""</f>
        <v/>
      </c>
      <c r="I91" t="str">
        <f>""</f>
        <v/>
      </c>
      <c r="J91" t="str">
        <f>""</f>
        <v/>
      </c>
      <c r="K91" t="str">
        <f>""</f>
        <v/>
      </c>
      <c r="L91" t="str">
        <f>""</f>
        <v/>
      </c>
      <c r="M91" t="str">
        <f>""</f>
        <v/>
      </c>
      <c r="N91" t="str">
        <f>""</f>
        <v/>
      </c>
      <c r="O91" t="str">
        <f>""</f>
        <v/>
      </c>
      <c r="P91" t="str">
        <f>""</f>
        <v/>
      </c>
      <c r="Q91" t="str">
        <f>""</f>
        <v/>
      </c>
      <c r="R91" t="str">
        <f>""</f>
        <v/>
      </c>
      <c r="S91" t="str">
        <f>""</f>
        <v/>
      </c>
      <c r="T91" t="str">
        <f>""</f>
        <v/>
      </c>
      <c r="U91" t="str">
        <f>"-0.055"</f>
        <v>-0.055</v>
      </c>
      <c r="V91" t="str">
        <f>""</f>
        <v/>
      </c>
      <c r="W91" t="str">
        <f>""</f>
        <v/>
      </c>
      <c r="X91" t="str">
        <f>""</f>
        <v/>
      </c>
      <c r="Y91" t="str">
        <f>""</f>
        <v/>
      </c>
      <c r="Z91" t="str">
        <f>""</f>
        <v/>
      </c>
      <c r="AA91" t="str">
        <f>""</f>
        <v/>
      </c>
      <c r="AB91" t="str">
        <f>""</f>
        <v/>
      </c>
      <c r="AC91" t="str">
        <f>""</f>
        <v/>
      </c>
      <c r="AD91" t="str">
        <f>""</f>
        <v/>
      </c>
      <c r="AE91" t="str">
        <f>""</f>
        <v/>
      </c>
      <c r="AF91" t="str">
        <f>""</f>
        <v/>
      </c>
      <c r="AG91" t="str">
        <f>""</f>
        <v/>
      </c>
      <c r="AH91" t="str">
        <f>""</f>
        <v/>
      </c>
      <c r="AI91" t="str">
        <f>""</f>
        <v/>
      </c>
      <c r="AJ91" t="str">
        <f>""</f>
        <v/>
      </c>
      <c r="AK91" t="str">
        <f>""</f>
        <v/>
      </c>
      <c r="AL91" t="str">
        <f>""</f>
        <v/>
      </c>
      <c r="AM91" t="str">
        <f>""</f>
        <v/>
      </c>
      <c r="AN91" t="str">
        <f>""</f>
        <v/>
      </c>
      <c r="AO91" t="str">
        <f>""</f>
        <v/>
      </c>
      <c r="AP91" t="str">
        <f>""</f>
        <v/>
      </c>
      <c r="AQ91" t="str">
        <f>""</f>
        <v/>
      </c>
      <c r="AR91" t="str">
        <f>""</f>
        <v/>
      </c>
      <c r="AS91" t="str">
        <f>""</f>
        <v/>
      </c>
      <c r="AT91" t="str">
        <f>""</f>
        <v/>
      </c>
      <c r="AU91" t="str">
        <f>""</f>
        <v/>
      </c>
      <c r="AV91" t="str">
        <f>""</f>
        <v/>
      </c>
      <c r="AW91" t="str">
        <f>""</f>
        <v/>
      </c>
      <c r="AX91" t="str">
        <f>""</f>
        <v/>
      </c>
      <c r="AY91" t="str">
        <f>""</f>
        <v/>
      </c>
      <c r="AZ91" t="str">
        <f>""</f>
        <v/>
      </c>
      <c r="BA91" t="str">
        <f>""</f>
        <v/>
      </c>
    </row>
    <row r="92" spans="2:53" x14ac:dyDescent="0.2">
      <c r="B92" t="str">
        <f>""</f>
        <v/>
      </c>
      <c r="C92" t="str">
        <f>""</f>
        <v/>
      </c>
      <c r="D92" t="str">
        <f>""</f>
        <v/>
      </c>
      <c r="E92" t="str">
        <f>""</f>
        <v/>
      </c>
      <c r="F92" t="str">
        <f>""</f>
        <v/>
      </c>
      <c r="G92" t="str">
        <f>""</f>
        <v/>
      </c>
      <c r="H92" t="str">
        <f>""</f>
        <v/>
      </c>
      <c r="I92" t="str">
        <f>""</f>
        <v/>
      </c>
      <c r="J92" t="str">
        <f>""</f>
        <v/>
      </c>
      <c r="K92" t="str">
        <f>""</f>
        <v/>
      </c>
      <c r="L92" t="str">
        <f>""</f>
        <v/>
      </c>
      <c r="M92" t="str">
        <f>""</f>
        <v/>
      </c>
      <c r="N92" t="str">
        <f>""</f>
        <v/>
      </c>
      <c r="O92" t="str">
        <f>""</f>
        <v/>
      </c>
      <c r="P92" t="str">
        <f>""</f>
        <v/>
      </c>
      <c r="Q92" t="str">
        <f>""</f>
        <v/>
      </c>
      <c r="R92" t="str">
        <f>""</f>
        <v/>
      </c>
      <c r="S92" t="str">
        <f>""</f>
        <v/>
      </c>
      <c r="T92" t="str">
        <f>""</f>
        <v/>
      </c>
      <c r="U92" t="str">
        <f>"[0.097]"</f>
        <v>[0.097]</v>
      </c>
      <c r="V92" t="str">
        <f>""</f>
        <v/>
      </c>
      <c r="W92" t="str">
        <f>""</f>
        <v/>
      </c>
      <c r="X92" t="str">
        <f>""</f>
        <v/>
      </c>
      <c r="Y92" t="str">
        <f>""</f>
        <v/>
      </c>
      <c r="Z92" t="str">
        <f>""</f>
        <v/>
      </c>
      <c r="AA92" t="str">
        <f>""</f>
        <v/>
      </c>
      <c r="AB92" t="str">
        <f>""</f>
        <v/>
      </c>
      <c r="AC92" t="str">
        <f>""</f>
        <v/>
      </c>
      <c r="AD92" t="str">
        <f>""</f>
        <v/>
      </c>
      <c r="AE92" t="str">
        <f>""</f>
        <v/>
      </c>
      <c r="AF92" t="str">
        <f>""</f>
        <v/>
      </c>
      <c r="AG92" t="str">
        <f>""</f>
        <v/>
      </c>
      <c r="AH92" t="str">
        <f>""</f>
        <v/>
      </c>
      <c r="AI92" t="str">
        <f>""</f>
        <v/>
      </c>
      <c r="AJ92" t="str">
        <f>""</f>
        <v/>
      </c>
      <c r="AK92" t="str">
        <f>""</f>
        <v/>
      </c>
      <c r="AL92" t="str">
        <f>""</f>
        <v/>
      </c>
      <c r="AM92" t="str">
        <f>""</f>
        <v/>
      </c>
      <c r="AN92" t="str">
        <f>""</f>
        <v/>
      </c>
      <c r="AO92" t="str">
        <f>""</f>
        <v/>
      </c>
      <c r="AP92" t="str">
        <f>""</f>
        <v/>
      </c>
      <c r="AQ92" t="str">
        <f>""</f>
        <v/>
      </c>
      <c r="AR92" t="str">
        <f>""</f>
        <v/>
      </c>
      <c r="AS92" t="str">
        <f>""</f>
        <v/>
      </c>
      <c r="AT92" t="str">
        <f>""</f>
        <v/>
      </c>
      <c r="AU92" t="str">
        <f>""</f>
        <v/>
      </c>
      <c r="AV92" t="str">
        <f>""</f>
        <v/>
      </c>
      <c r="AW92" t="str">
        <f>""</f>
        <v/>
      </c>
      <c r="AX92" t="str">
        <f>""</f>
        <v/>
      </c>
      <c r="AY92" t="str">
        <f>""</f>
        <v/>
      </c>
      <c r="AZ92" t="str">
        <f>""</f>
        <v/>
      </c>
      <c r="BA92" t="str">
        <f>""</f>
        <v/>
      </c>
    </row>
    <row r="93" spans="2:53" x14ac:dyDescent="0.2">
      <c r="B93" t="str">
        <f>"Interaction"</f>
        <v>Interaction</v>
      </c>
      <c r="C93" t="str">
        <f>""</f>
        <v/>
      </c>
      <c r="D93" t="str">
        <f>""</f>
        <v/>
      </c>
      <c r="E93" t="str">
        <f>""</f>
        <v/>
      </c>
      <c r="F93" t="str">
        <f>""</f>
        <v/>
      </c>
      <c r="G93" t="str">
        <f>""</f>
        <v/>
      </c>
      <c r="H93" t="str">
        <f>""</f>
        <v/>
      </c>
      <c r="I93" t="str">
        <f>""</f>
        <v/>
      </c>
      <c r="J93" t="str">
        <f>""</f>
        <v/>
      </c>
      <c r="K93" t="str">
        <f>""</f>
        <v/>
      </c>
      <c r="L93" t="str">
        <f>""</f>
        <v/>
      </c>
      <c r="M93" t="str">
        <f>""</f>
        <v/>
      </c>
      <c r="N93" t="str">
        <f>""</f>
        <v/>
      </c>
      <c r="O93" t="str">
        <f>""</f>
        <v/>
      </c>
      <c r="P93" t="str">
        <f>""</f>
        <v/>
      </c>
      <c r="Q93" t="str">
        <f>""</f>
        <v/>
      </c>
      <c r="R93" t="str">
        <f>""</f>
        <v/>
      </c>
      <c r="S93" t="str">
        <f>""</f>
        <v/>
      </c>
      <c r="T93" t="str">
        <f>""</f>
        <v/>
      </c>
      <c r="U93" t="str">
        <f>"0.073"</f>
        <v>0.073</v>
      </c>
      <c r="V93" t="str">
        <f>""</f>
        <v/>
      </c>
      <c r="W93" t="str">
        <f>""</f>
        <v/>
      </c>
      <c r="X93" t="str">
        <f>""</f>
        <v/>
      </c>
      <c r="Y93" t="str">
        <f>""</f>
        <v/>
      </c>
      <c r="Z93" t="str">
        <f>""</f>
        <v/>
      </c>
      <c r="AA93" t="str">
        <f>""</f>
        <v/>
      </c>
      <c r="AB93" t="str">
        <f>""</f>
        <v/>
      </c>
      <c r="AC93" t="str">
        <f>""</f>
        <v/>
      </c>
      <c r="AD93" t="str">
        <f>""</f>
        <v/>
      </c>
      <c r="AE93" t="str">
        <f>""</f>
        <v/>
      </c>
      <c r="AF93" t="str">
        <f>""</f>
        <v/>
      </c>
      <c r="AG93" t="str">
        <f>""</f>
        <v/>
      </c>
      <c r="AH93" t="str">
        <f>""</f>
        <v/>
      </c>
      <c r="AI93" t="str">
        <f>""</f>
        <v/>
      </c>
      <c r="AJ93" t="str">
        <f>""</f>
        <v/>
      </c>
      <c r="AK93" t="str">
        <f>""</f>
        <v/>
      </c>
      <c r="AL93" t="str">
        <f>""</f>
        <v/>
      </c>
      <c r="AM93" t="str">
        <f>""</f>
        <v/>
      </c>
      <c r="AN93" t="str">
        <f>""</f>
        <v/>
      </c>
      <c r="AO93" t="str">
        <f>""</f>
        <v/>
      </c>
      <c r="AP93" t="str">
        <f>""</f>
        <v/>
      </c>
      <c r="AQ93" t="str">
        <f>""</f>
        <v/>
      </c>
      <c r="AR93" t="str">
        <f>""</f>
        <v/>
      </c>
      <c r="AS93" t="str">
        <f>""</f>
        <v/>
      </c>
      <c r="AT93" t="str">
        <f>""</f>
        <v/>
      </c>
      <c r="AU93" t="str">
        <f>""</f>
        <v/>
      </c>
      <c r="AV93" t="str">
        <f>""</f>
        <v/>
      </c>
      <c r="AW93" t="str">
        <f>""</f>
        <v/>
      </c>
      <c r="AX93" t="str">
        <f>""</f>
        <v/>
      </c>
      <c r="AY93" t="str">
        <f>""</f>
        <v/>
      </c>
      <c r="AZ93" t="str">
        <f>""</f>
        <v/>
      </c>
      <c r="BA93" t="str">
        <f>""</f>
        <v/>
      </c>
    </row>
    <row r="94" spans="2:53" x14ac:dyDescent="0.2">
      <c r="B94" t="str">
        <f>""</f>
        <v/>
      </c>
      <c r="C94" t="str">
        <f>""</f>
        <v/>
      </c>
      <c r="D94" t="str">
        <f>""</f>
        <v/>
      </c>
      <c r="E94" t="str">
        <f>""</f>
        <v/>
      </c>
      <c r="F94" t="str">
        <f>""</f>
        <v/>
      </c>
      <c r="G94" t="str">
        <f>""</f>
        <v/>
      </c>
      <c r="H94" t="str">
        <f>""</f>
        <v/>
      </c>
      <c r="I94" t="str">
        <f>""</f>
        <v/>
      </c>
      <c r="J94" t="str">
        <f>""</f>
        <v/>
      </c>
      <c r="K94" t="str">
        <f>""</f>
        <v/>
      </c>
      <c r="L94" t="str">
        <f>""</f>
        <v/>
      </c>
      <c r="M94" t="str">
        <f>""</f>
        <v/>
      </c>
      <c r="N94" t="str">
        <f>""</f>
        <v/>
      </c>
      <c r="O94" t="str">
        <f>""</f>
        <v/>
      </c>
      <c r="P94" t="str">
        <f>""</f>
        <v/>
      </c>
      <c r="Q94" t="str">
        <f>""</f>
        <v/>
      </c>
      <c r="R94" t="str">
        <f>""</f>
        <v/>
      </c>
      <c r="S94" t="str">
        <f>""</f>
        <v/>
      </c>
      <c r="T94" t="str">
        <f>""</f>
        <v/>
      </c>
      <c r="U94" t="str">
        <f>"[0.154]"</f>
        <v>[0.154]</v>
      </c>
      <c r="V94" t="str">
        <f>""</f>
        <v/>
      </c>
      <c r="W94" t="str">
        <f>""</f>
        <v/>
      </c>
      <c r="X94" t="str">
        <f>""</f>
        <v/>
      </c>
      <c r="Y94" t="str">
        <f>""</f>
        <v/>
      </c>
      <c r="Z94" t="str">
        <f>""</f>
        <v/>
      </c>
      <c r="AA94" t="str">
        <f>""</f>
        <v/>
      </c>
      <c r="AB94" t="str">
        <f>""</f>
        <v/>
      </c>
      <c r="AC94" t="str">
        <f>""</f>
        <v/>
      </c>
      <c r="AD94" t="str">
        <f>""</f>
        <v/>
      </c>
      <c r="AE94" t="str">
        <f>""</f>
        <v/>
      </c>
      <c r="AF94" t="str">
        <f>""</f>
        <v/>
      </c>
      <c r="AG94" t="str">
        <f>""</f>
        <v/>
      </c>
      <c r="AH94" t="str">
        <f>""</f>
        <v/>
      </c>
      <c r="AI94" t="str">
        <f>""</f>
        <v/>
      </c>
      <c r="AJ94" t="str">
        <f>""</f>
        <v/>
      </c>
      <c r="AK94" t="str">
        <f>""</f>
        <v/>
      </c>
      <c r="AL94" t="str">
        <f>""</f>
        <v/>
      </c>
      <c r="AM94" t="str">
        <f>""</f>
        <v/>
      </c>
      <c r="AN94" t="str">
        <f>""</f>
        <v/>
      </c>
      <c r="AO94" t="str">
        <f>""</f>
        <v/>
      </c>
      <c r="AP94" t="str">
        <f>""</f>
        <v/>
      </c>
      <c r="AQ94" t="str">
        <f>""</f>
        <v/>
      </c>
      <c r="AR94" t="str">
        <f>""</f>
        <v/>
      </c>
      <c r="AS94" t="str">
        <f>""</f>
        <v/>
      </c>
      <c r="AT94" t="str">
        <f>""</f>
        <v/>
      </c>
      <c r="AU94" t="str">
        <f>""</f>
        <v/>
      </c>
      <c r="AV94" t="str">
        <f>""</f>
        <v/>
      </c>
      <c r="AW94" t="str">
        <f>""</f>
        <v/>
      </c>
      <c r="AX94" t="str">
        <f>""</f>
        <v/>
      </c>
      <c r="AY94" t="str">
        <f>""</f>
        <v/>
      </c>
      <c r="AZ94" t="str">
        <f>""</f>
        <v/>
      </c>
      <c r="BA94" t="str">
        <f>""</f>
        <v/>
      </c>
    </row>
    <row r="95" spans="2:53" x14ac:dyDescent="0.2">
      <c r="B95" t="str">
        <f>"Number of members who left household 1998-2007"</f>
        <v>Number of members who left household 1998-2007</v>
      </c>
      <c r="C95" t="str">
        <f>""</f>
        <v/>
      </c>
      <c r="D95" t="str">
        <f>""</f>
        <v/>
      </c>
      <c r="E95" t="str">
        <f>""</f>
        <v/>
      </c>
      <c r="F95" t="str">
        <f>""</f>
        <v/>
      </c>
      <c r="G95" t="str">
        <f>""</f>
        <v/>
      </c>
      <c r="H95" t="str">
        <f>""</f>
        <v/>
      </c>
      <c r="I95" t="str">
        <f>""</f>
        <v/>
      </c>
      <c r="J95" t="str">
        <f>""</f>
        <v/>
      </c>
      <c r="K95" t="str">
        <f>""</f>
        <v/>
      </c>
      <c r="L95" t="str">
        <f>""</f>
        <v/>
      </c>
      <c r="M95" t="str">
        <f>""</f>
        <v/>
      </c>
      <c r="N95" t="str">
        <f>""</f>
        <v/>
      </c>
      <c r="O95" t="str">
        <f>""</f>
        <v/>
      </c>
      <c r="P95" t="str">
        <f>""</f>
        <v/>
      </c>
      <c r="Q95" t="str">
        <f>""</f>
        <v/>
      </c>
      <c r="R95" t="str">
        <f>""</f>
        <v/>
      </c>
      <c r="S95" t="str">
        <f>""</f>
        <v/>
      </c>
      <c r="T95" t="str">
        <f>""</f>
        <v/>
      </c>
      <c r="U95" t="str">
        <f>""</f>
        <v/>
      </c>
      <c r="V95" t="str">
        <f>"0.011"</f>
        <v>0.011</v>
      </c>
      <c r="W95" t="str">
        <f>""</f>
        <v/>
      </c>
      <c r="X95" t="str">
        <f>""</f>
        <v/>
      </c>
      <c r="Y95" t="str">
        <f>""</f>
        <v/>
      </c>
      <c r="Z95" t="str">
        <f>""</f>
        <v/>
      </c>
      <c r="AA95" t="str">
        <f>""</f>
        <v/>
      </c>
      <c r="AB95" t="str">
        <f>""</f>
        <v/>
      </c>
      <c r="AC95" t="str">
        <f>""</f>
        <v/>
      </c>
      <c r="AD95" t="str">
        <f>""</f>
        <v/>
      </c>
      <c r="AE95" t="str">
        <f>""</f>
        <v/>
      </c>
      <c r="AF95" t="str">
        <f>""</f>
        <v/>
      </c>
      <c r="AG95" t="str">
        <f>""</f>
        <v/>
      </c>
      <c r="AH95" t="str">
        <f>""</f>
        <v/>
      </c>
      <c r="AI95" t="str">
        <f>""</f>
        <v/>
      </c>
      <c r="AJ95" t="str">
        <f>""</f>
        <v/>
      </c>
      <c r="AK95" t="str">
        <f>""</f>
        <v/>
      </c>
      <c r="AL95" t="str">
        <f>""</f>
        <v/>
      </c>
      <c r="AM95" t="str">
        <f>""</f>
        <v/>
      </c>
      <c r="AN95" t="str">
        <f>""</f>
        <v/>
      </c>
      <c r="AO95" t="str">
        <f>""</f>
        <v/>
      </c>
      <c r="AP95" t="str">
        <f>""</f>
        <v/>
      </c>
      <c r="AQ95" t="str">
        <f>""</f>
        <v/>
      </c>
      <c r="AR95" t="str">
        <f>""</f>
        <v/>
      </c>
      <c r="AS95" t="str">
        <f>""</f>
        <v/>
      </c>
      <c r="AT95" t="str">
        <f>""</f>
        <v/>
      </c>
      <c r="AU95" t="str">
        <f>""</f>
        <v/>
      </c>
      <c r="AV95" t="str">
        <f>""</f>
        <v/>
      </c>
      <c r="AW95" t="str">
        <f>""</f>
        <v/>
      </c>
      <c r="AX95" t="str">
        <f>""</f>
        <v/>
      </c>
      <c r="AY95" t="str">
        <f>""</f>
        <v/>
      </c>
      <c r="AZ95" t="str">
        <f>""</f>
        <v/>
      </c>
      <c r="BA95" t="str">
        <f>""</f>
        <v/>
      </c>
    </row>
    <row r="96" spans="2:53" x14ac:dyDescent="0.2">
      <c r="B96" t="str">
        <f>""</f>
        <v/>
      </c>
      <c r="C96" t="str">
        <f>""</f>
        <v/>
      </c>
      <c r="D96" t="str">
        <f>""</f>
        <v/>
      </c>
      <c r="E96" t="str">
        <f>""</f>
        <v/>
      </c>
      <c r="F96" t="str">
        <f>""</f>
        <v/>
      </c>
      <c r="G96" t="str">
        <f>""</f>
        <v/>
      </c>
      <c r="H96" t="str">
        <f>""</f>
        <v/>
      </c>
      <c r="I96" t="str">
        <f>""</f>
        <v/>
      </c>
      <c r="J96" t="str">
        <f>""</f>
        <v/>
      </c>
      <c r="K96" t="str">
        <f>""</f>
        <v/>
      </c>
      <c r="L96" t="str">
        <f>""</f>
        <v/>
      </c>
      <c r="M96" t="str">
        <f>""</f>
        <v/>
      </c>
      <c r="N96" t="str">
        <f>""</f>
        <v/>
      </c>
      <c r="O96" t="str">
        <f>""</f>
        <v/>
      </c>
      <c r="P96" t="str">
        <f>""</f>
        <v/>
      </c>
      <c r="Q96" t="str">
        <f>""</f>
        <v/>
      </c>
      <c r="R96" t="str">
        <f>""</f>
        <v/>
      </c>
      <c r="S96" t="str">
        <f>""</f>
        <v/>
      </c>
      <c r="T96" t="str">
        <f>""</f>
        <v/>
      </c>
      <c r="U96" t="str">
        <f>""</f>
        <v/>
      </c>
      <c r="V96" t="str">
        <f>"[0.030]"</f>
        <v>[0.030]</v>
      </c>
      <c r="W96" t="str">
        <f>""</f>
        <v/>
      </c>
      <c r="X96" t="str">
        <f>""</f>
        <v/>
      </c>
      <c r="Y96" t="str">
        <f>""</f>
        <v/>
      </c>
      <c r="Z96" t="str">
        <f>""</f>
        <v/>
      </c>
      <c r="AA96" t="str">
        <f>""</f>
        <v/>
      </c>
      <c r="AB96" t="str">
        <f>""</f>
        <v/>
      </c>
      <c r="AC96" t="str">
        <f>""</f>
        <v/>
      </c>
      <c r="AD96" t="str">
        <f>""</f>
        <v/>
      </c>
      <c r="AE96" t="str">
        <f>""</f>
        <v/>
      </c>
      <c r="AF96" t="str">
        <f>""</f>
        <v/>
      </c>
      <c r="AG96" t="str">
        <f>""</f>
        <v/>
      </c>
      <c r="AH96" t="str">
        <f>""</f>
        <v/>
      </c>
      <c r="AI96" t="str">
        <f>""</f>
        <v/>
      </c>
      <c r="AJ96" t="str">
        <f>""</f>
        <v/>
      </c>
      <c r="AK96" t="str">
        <f>""</f>
        <v/>
      </c>
      <c r="AL96" t="str">
        <f>""</f>
        <v/>
      </c>
      <c r="AM96" t="str">
        <f>""</f>
        <v/>
      </c>
      <c r="AN96" t="str">
        <f>""</f>
        <v/>
      </c>
      <c r="AO96" t="str">
        <f>""</f>
        <v/>
      </c>
      <c r="AP96" t="str">
        <f>""</f>
        <v/>
      </c>
      <c r="AQ96" t="str">
        <f>""</f>
        <v/>
      </c>
      <c r="AR96" t="str">
        <f>""</f>
        <v/>
      </c>
      <c r="AS96" t="str">
        <f>""</f>
        <v/>
      </c>
      <c r="AT96" t="str">
        <f>""</f>
        <v/>
      </c>
      <c r="AU96" t="str">
        <f>""</f>
        <v/>
      </c>
      <c r="AV96" t="str">
        <f>""</f>
        <v/>
      </c>
      <c r="AW96" t="str">
        <f>""</f>
        <v/>
      </c>
      <c r="AX96" t="str">
        <f>""</f>
        <v/>
      </c>
      <c r="AY96" t="str">
        <f>""</f>
        <v/>
      </c>
      <c r="AZ96" t="str">
        <f>""</f>
        <v/>
      </c>
      <c r="BA96" t="str">
        <f>""</f>
        <v/>
      </c>
    </row>
    <row r="97" spans="2:53" x14ac:dyDescent="0.2">
      <c r="B97" t="str">
        <f>"Interaction"</f>
        <v>Interaction</v>
      </c>
      <c r="C97" t="str">
        <f>""</f>
        <v/>
      </c>
      <c r="D97" t="str">
        <f>""</f>
        <v/>
      </c>
      <c r="E97" t="str">
        <f>""</f>
        <v/>
      </c>
      <c r="F97" t="str">
        <f>""</f>
        <v/>
      </c>
      <c r="G97" t="str">
        <f>""</f>
        <v/>
      </c>
      <c r="H97" t="str">
        <f>""</f>
        <v/>
      </c>
      <c r="I97" t="str">
        <f>""</f>
        <v/>
      </c>
      <c r="J97" t="str">
        <f>""</f>
        <v/>
      </c>
      <c r="K97" t="str">
        <f>""</f>
        <v/>
      </c>
      <c r="L97" t="str">
        <f>""</f>
        <v/>
      </c>
      <c r="M97" t="str">
        <f>""</f>
        <v/>
      </c>
      <c r="N97" t="str">
        <f>""</f>
        <v/>
      </c>
      <c r="O97" t="str">
        <f>""</f>
        <v/>
      </c>
      <c r="P97" t="str">
        <f>""</f>
        <v/>
      </c>
      <c r="Q97" t="str">
        <f>""</f>
        <v/>
      </c>
      <c r="R97" t="str">
        <f>""</f>
        <v/>
      </c>
      <c r="S97" t="str">
        <f>""</f>
        <v/>
      </c>
      <c r="T97" t="str">
        <f>""</f>
        <v/>
      </c>
      <c r="U97" t="str">
        <f>""</f>
        <v/>
      </c>
      <c r="V97" t="str">
        <f>"-0.016"</f>
        <v>-0.016</v>
      </c>
      <c r="W97" t="str">
        <f>""</f>
        <v/>
      </c>
      <c r="X97" t="str">
        <f>""</f>
        <v/>
      </c>
      <c r="Y97" t="str">
        <f>""</f>
        <v/>
      </c>
      <c r="Z97" t="str">
        <f>""</f>
        <v/>
      </c>
      <c r="AA97" t="str">
        <f>""</f>
        <v/>
      </c>
      <c r="AB97" t="str">
        <f>""</f>
        <v/>
      </c>
      <c r="AC97" t="str">
        <f>""</f>
        <v/>
      </c>
      <c r="AD97" t="str">
        <f>""</f>
        <v/>
      </c>
      <c r="AE97" t="str">
        <f>""</f>
        <v/>
      </c>
      <c r="AF97" t="str">
        <f>""</f>
        <v/>
      </c>
      <c r="AG97" t="str">
        <f>""</f>
        <v/>
      </c>
      <c r="AH97" t="str">
        <f>""</f>
        <v/>
      </c>
      <c r="AI97" t="str">
        <f>""</f>
        <v/>
      </c>
      <c r="AJ97" t="str">
        <f>""</f>
        <v/>
      </c>
      <c r="AK97" t="str">
        <f>""</f>
        <v/>
      </c>
      <c r="AL97" t="str">
        <f>""</f>
        <v/>
      </c>
      <c r="AM97" t="str">
        <f>""</f>
        <v/>
      </c>
      <c r="AN97" t="str">
        <f>""</f>
        <v/>
      </c>
      <c r="AO97" t="str">
        <f>""</f>
        <v/>
      </c>
      <c r="AP97" t="str">
        <f>""</f>
        <v/>
      </c>
      <c r="AQ97" t="str">
        <f>""</f>
        <v/>
      </c>
      <c r="AR97" t="str">
        <f>""</f>
        <v/>
      </c>
      <c r="AS97" t="str">
        <f>""</f>
        <v/>
      </c>
      <c r="AT97" t="str">
        <f>""</f>
        <v/>
      </c>
      <c r="AU97" t="str">
        <f>""</f>
        <v/>
      </c>
      <c r="AV97" t="str">
        <f>""</f>
        <v/>
      </c>
      <c r="AW97" t="str">
        <f>""</f>
        <v/>
      </c>
      <c r="AX97" t="str">
        <f>""</f>
        <v/>
      </c>
      <c r="AY97" t="str">
        <f>""</f>
        <v/>
      </c>
      <c r="AZ97" t="str">
        <f>""</f>
        <v/>
      </c>
      <c r="BA97" t="str">
        <f>""</f>
        <v/>
      </c>
    </row>
    <row r="98" spans="2:53" x14ac:dyDescent="0.2">
      <c r="B98" t="str">
        <f>""</f>
        <v/>
      </c>
      <c r="C98" t="str">
        <f>""</f>
        <v/>
      </c>
      <c r="D98" t="str">
        <f>""</f>
        <v/>
      </c>
      <c r="E98" t="str">
        <f>""</f>
        <v/>
      </c>
      <c r="F98" t="str">
        <f>""</f>
        <v/>
      </c>
      <c r="G98" t="str">
        <f>""</f>
        <v/>
      </c>
      <c r="H98" t="str">
        <f>""</f>
        <v/>
      </c>
      <c r="I98" t="str">
        <f>""</f>
        <v/>
      </c>
      <c r="J98" t="str">
        <f>""</f>
        <v/>
      </c>
      <c r="K98" t="str">
        <f>""</f>
        <v/>
      </c>
      <c r="L98" t="str">
        <f>""</f>
        <v/>
      </c>
      <c r="M98" t="str">
        <f>""</f>
        <v/>
      </c>
      <c r="N98" t="str">
        <f>""</f>
        <v/>
      </c>
      <c r="O98" t="str">
        <f>""</f>
        <v/>
      </c>
      <c r="P98" t="str">
        <f>""</f>
        <v/>
      </c>
      <c r="Q98" t="str">
        <f>""</f>
        <v/>
      </c>
      <c r="R98" t="str">
        <f>""</f>
        <v/>
      </c>
      <c r="S98" t="str">
        <f>""</f>
        <v/>
      </c>
      <c r="T98" t="str">
        <f>""</f>
        <v/>
      </c>
      <c r="U98" t="str">
        <f>""</f>
        <v/>
      </c>
      <c r="V98" t="str">
        <f>"[0.048]"</f>
        <v>[0.048]</v>
      </c>
      <c r="W98" t="str">
        <f>""</f>
        <v/>
      </c>
      <c r="X98" t="str">
        <f>""</f>
        <v/>
      </c>
      <c r="Y98" t="str">
        <f>""</f>
        <v/>
      </c>
      <c r="Z98" t="str">
        <f>""</f>
        <v/>
      </c>
      <c r="AA98" t="str">
        <f>""</f>
        <v/>
      </c>
      <c r="AB98" t="str">
        <f>""</f>
        <v/>
      </c>
      <c r="AC98" t="str">
        <f>""</f>
        <v/>
      </c>
      <c r="AD98" t="str">
        <f>""</f>
        <v/>
      </c>
      <c r="AE98" t="str">
        <f>""</f>
        <v/>
      </c>
      <c r="AF98" t="str">
        <f>""</f>
        <v/>
      </c>
      <c r="AG98" t="str">
        <f>""</f>
        <v/>
      </c>
      <c r="AH98" t="str">
        <f>""</f>
        <v/>
      </c>
      <c r="AI98" t="str">
        <f>""</f>
        <v/>
      </c>
      <c r="AJ98" t="str">
        <f>""</f>
        <v/>
      </c>
      <c r="AK98" t="str">
        <f>""</f>
        <v/>
      </c>
      <c r="AL98" t="str">
        <f>""</f>
        <v/>
      </c>
      <c r="AM98" t="str">
        <f>""</f>
        <v/>
      </c>
      <c r="AN98" t="str">
        <f>""</f>
        <v/>
      </c>
      <c r="AO98" t="str">
        <f>""</f>
        <v/>
      </c>
      <c r="AP98" t="str">
        <f>""</f>
        <v/>
      </c>
      <c r="AQ98" t="str">
        <f>""</f>
        <v/>
      </c>
      <c r="AR98" t="str">
        <f>""</f>
        <v/>
      </c>
      <c r="AS98" t="str">
        <f>""</f>
        <v/>
      </c>
      <c r="AT98" t="str">
        <f>""</f>
        <v/>
      </c>
      <c r="AU98" t="str">
        <f>""</f>
        <v/>
      </c>
      <c r="AV98" t="str">
        <f>""</f>
        <v/>
      </c>
      <c r="AW98" t="str">
        <f>""</f>
        <v/>
      </c>
      <c r="AX98" t="str">
        <f>""</f>
        <v/>
      </c>
      <c r="AY98" t="str">
        <f>""</f>
        <v/>
      </c>
      <c r="AZ98" t="str">
        <f>""</f>
        <v/>
      </c>
      <c r="BA98" t="str">
        <f>""</f>
        <v/>
      </c>
    </row>
    <row r="99" spans="2:53" x14ac:dyDescent="0.2">
      <c r="B99" t="str">
        <f>"Share of household members who left household 1998-2007"</f>
        <v>Share of household members who left household 1998-2007</v>
      </c>
      <c r="C99" t="str">
        <f>""</f>
        <v/>
      </c>
      <c r="D99" t="str">
        <f>""</f>
        <v/>
      </c>
      <c r="E99" t="str">
        <f>""</f>
        <v/>
      </c>
      <c r="F99" t="str">
        <f>""</f>
        <v/>
      </c>
      <c r="G99" t="str">
        <f>""</f>
        <v/>
      </c>
      <c r="H99" t="str">
        <f>""</f>
        <v/>
      </c>
      <c r="I99" t="str">
        <f>""</f>
        <v/>
      </c>
      <c r="J99" t="str">
        <f>""</f>
        <v/>
      </c>
      <c r="K99" t="str">
        <f>""</f>
        <v/>
      </c>
      <c r="L99" t="str">
        <f>""</f>
        <v/>
      </c>
      <c r="M99" t="str">
        <f>""</f>
        <v/>
      </c>
      <c r="N99" t="str">
        <f>""</f>
        <v/>
      </c>
      <c r="O99" t="str">
        <f>""</f>
        <v/>
      </c>
      <c r="P99" t="str">
        <f>""</f>
        <v/>
      </c>
      <c r="Q99" t="str">
        <f>""</f>
        <v/>
      </c>
      <c r="R99" t="str">
        <f>""</f>
        <v/>
      </c>
      <c r="S99" t="str">
        <f>""</f>
        <v/>
      </c>
      <c r="T99" t="str">
        <f>""</f>
        <v/>
      </c>
      <c r="U99" t="str">
        <f>""</f>
        <v/>
      </c>
      <c r="V99" t="str">
        <f>""</f>
        <v/>
      </c>
      <c r="W99" t="str">
        <f>"-0.082"</f>
        <v>-0.082</v>
      </c>
      <c r="X99" t="str">
        <f>""</f>
        <v/>
      </c>
      <c r="Y99" t="str">
        <f>""</f>
        <v/>
      </c>
      <c r="Z99" t="str">
        <f>""</f>
        <v/>
      </c>
      <c r="AA99" t="str">
        <f>""</f>
        <v/>
      </c>
      <c r="AB99" t="str">
        <f>""</f>
        <v/>
      </c>
      <c r="AC99" t="str">
        <f>""</f>
        <v/>
      </c>
      <c r="AD99" t="str">
        <f>""</f>
        <v/>
      </c>
      <c r="AE99" t="str">
        <f>""</f>
        <v/>
      </c>
      <c r="AF99" t="str">
        <f>""</f>
        <v/>
      </c>
      <c r="AG99" t="str">
        <f>""</f>
        <v/>
      </c>
      <c r="AH99" t="str">
        <f>""</f>
        <v/>
      </c>
      <c r="AI99" t="str">
        <f>""</f>
        <v/>
      </c>
      <c r="AJ99" t="str">
        <f>""</f>
        <v/>
      </c>
      <c r="AK99" t="str">
        <f>""</f>
        <v/>
      </c>
      <c r="AL99" t="str">
        <f>""</f>
        <v/>
      </c>
      <c r="AM99" t="str">
        <f>""</f>
        <v/>
      </c>
      <c r="AN99" t="str">
        <f>""</f>
        <v/>
      </c>
      <c r="AO99" t="str">
        <f>""</f>
        <v/>
      </c>
      <c r="AP99" t="str">
        <f>""</f>
        <v/>
      </c>
      <c r="AQ99" t="str">
        <f>""</f>
        <v/>
      </c>
      <c r="AR99" t="str">
        <f>""</f>
        <v/>
      </c>
      <c r="AS99" t="str">
        <f>""</f>
        <v/>
      </c>
      <c r="AT99" t="str">
        <f>""</f>
        <v/>
      </c>
      <c r="AU99" t="str">
        <f>""</f>
        <v/>
      </c>
      <c r="AV99" t="str">
        <f>""</f>
        <v/>
      </c>
      <c r="AW99" t="str">
        <f>""</f>
        <v/>
      </c>
      <c r="AX99" t="str">
        <f>""</f>
        <v/>
      </c>
      <c r="AY99" t="str">
        <f>""</f>
        <v/>
      </c>
      <c r="AZ99" t="str">
        <f>""</f>
        <v/>
      </c>
      <c r="BA99" t="str">
        <f>""</f>
        <v/>
      </c>
    </row>
    <row r="100" spans="2:53" x14ac:dyDescent="0.2">
      <c r="B100" t="str">
        <f>""</f>
        <v/>
      </c>
      <c r="C100" t="str">
        <f>""</f>
        <v/>
      </c>
      <c r="D100" t="str">
        <f>""</f>
        <v/>
      </c>
      <c r="E100" t="str">
        <f>""</f>
        <v/>
      </c>
      <c r="F100" t="str">
        <f>""</f>
        <v/>
      </c>
      <c r="G100" t="str">
        <f>""</f>
        <v/>
      </c>
      <c r="H100" t="str">
        <f>""</f>
        <v/>
      </c>
      <c r="I100" t="str">
        <f>""</f>
        <v/>
      </c>
      <c r="J100" t="str">
        <f>""</f>
        <v/>
      </c>
      <c r="K100" t="str">
        <f>""</f>
        <v/>
      </c>
      <c r="L100" t="str">
        <f>""</f>
        <v/>
      </c>
      <c r="M100" t="str">
        <f>""</f>
        <v/>
      </c>
      <c r="N100" t="str">
        <f>""</f>
        <v/>
      </c>
      <c r="O100" t="str">
        <f>""</f>
        <v/>
      </c>
      <c r="P100" t="str">
        <f>""</f>
        <v/>
      </c>
      <c r="Q100" t="str">
        <f>""</f>
        <v/>
      </c>
      <c r="R100" t="str">
        <f>""</f>
        <v/>
      </c>
      <c r="S100" t="str">
        <f>""</f>
        <v/>
      </c>
      <c r="T100" t="str">
        <f>""</f>
        <v/>
      </c>
      <c r="U100" t="str">
        <f>""</f>
        <v/>
      </c>
      <c r="V100" t="str">
        <f>""</f>
        <v/>
      </c>
      <c r="W100" t="str">
        <f>"[0.234]"</f>
        <v>[0.234]</v>
      </c>
      <c r="X100" t="str">
        <f>""</f>
        <v/>
      </c>
      <c r="Y100" t="str">
        <f>""</f>
        <v/>
      </c>
      <c r="Z100" t="str">
        <f>""</f>
        <v/>
      </c>
      <c r="AA100" t="str">
        <f>""</f>
        <v/>
      </c>
      <c r="AB100" t="str">
        <f>""</f>
        <v/>
      </c>
      <c r="AC100" t="str">
        <f>""</f>
        <v/>
      </c>
      <c r="AD100" t="str">
        <f>""</f>
        <v/>
      </c>
      <c r="AE100" t="str">
        <f>""</f>
        <v/>
      </c>
      <c r="AF100" t="str">
        <f>""</f>
        <v/>
      </c>
      <c r="AG100" t="str">
        <f>""</f>
        <v/>
      </c>
      <c r="AH100" t="str">
        <f>""</f>
        <v/>
      </c>
      <c r="AI100" t="str">
        <f>""</f>
        <v/>
      </c>
      <c r="AJ100" t="str">
        <f>""</f>
        <v/>
      </c>
      <c r="AK100" t="str">
        <f>""</f>
        <v/>
      </c>
      <c r="AL100" t="str">
        <f>""</f>
        <v/>
      </c>
      <c r="AM100" t="str">
        <f>""</f>
        <v/>
      </c>
      <c r="AN100" t="str">
        <f>""</f>
        <v/>
      </c>
      <c r="AO100" t="str">
        <f>""</f>
        <v/>
      </c>
      <c r="AP100" t="str">
        <f>""</f>
        <v/>
      </c>
      <c r="AQ100" t="str">
        <f>""</f>
        <v/>
      </c>
      <c r="AR100" t="str">
        <f>""</f>
        <v/>
      </c>
      <c r="AS100" t="str">
        <f>""</f>
        <v/>
      </c>
      <c r="AT100" t="str">
        <f>""</f>
        <v/>
      </c>
      <c r="AU100" t="str">
        <f>""</f>
        <v/>
      </c>
      <c r="AV100" t="str">
        <f>""</f>
        <v/>
      </c>
      <c r="AW100" t="str">
        <f>""</f>
        <v/>
      </c>
      <c r="AX100" t="str">
        <f>""</f>
        <v/>
      </c>
      <c r="AY100" t="str">
        <f>""</f>
        <v/>
      </c>
      <c r="AZ100" t="str">
        <f>""</f>
        <v/>
      </c>
      <c r="BA100" t="str">
        <f>""</f>
        <v/>
      </c>
    </row>
    <row r="101" spans="2:53" x14ac:dyDescent="0.2">
      <c r="B101" t="str">
        <f>"Interaction"</f>
        <v>Interaction</v>
      </c>
      <c r="C101" t="str">
        <f>""</f>
        <v/>
      </c>
      <c r="D101" t="str">
        <f>""</f>
        <v/>
      </c>
      <c r="E101" t="str">
        <f>""</f>
        <v/>
      </c>
      <c r="F101" t="str">
        <f>""</f>
        <v/>
      </c>
      <c r="G101" t="str">
        <f>""</f>
        <v/>
      </c>
      <c r="H101" t="str">
        <f>""</f>
        <v/>
      </c>
      <c r="I101" t="str">
        <f>""</f>
        <v/>
      </c>
      <c r="J101" t="str">
        <f>""</f>
        <v/>
      </c>
      <c r="K101" t="str">
        <f>""</f>
        <v/>
      </c>
      <c r="L101" t="str">
        <f>""</f>
        <v/>
      </c>
      <c r="M101" t="str">
        <f>""</f>
        <v/>
      </c>
      <c r="N101" t="str">
        <f>""</f>
        <v/>
      </c>
      <c r="O101" t="str">
        <f>""</f>
        <v/>
      </c>
      <c r="P101" t="str">
        <f>""</f>
        <v/>
      </c>
      <c r="Q101" t="str">
        <f>""</f>
        <v/>
      </c>
      <c r="R101" t="str">
        <f>""</f>
        <v/>
      </c>
      <c r="S101" t="str">
        <f>""</f>
        <v/>
      </c>
      <c r="T101" t="str">
        <f>""</f>
        <v/>
      </c>
      <c r="U101" t="str">
        <f>""</f>
        <v/>
      </c>
      <c r="V101" t="str">
        <f>""</f>
        <v/>
      </c>
      <c r="W101" t="str">
        <f>"0.044"</f>
        <v>0.044</v>
      </c>
      <c r="X101" t="str">
        <f>""</f>
        <v/>
      </c>
      <c r="Y101" t="str">
        <f>""</f>
        <v/>
      </c>
      <c r="Z101" t="str">
        <f>""</f>
        <v/>
      </c>
      <c r="AA101" t="str">
        <f>""</f>
        <v/>
      </c>
      <c r="AB101" t="str">
        <f>""</f>
        <v/>
      </c>
      <c r="AC101" t="str">
        <f>""</f>
        <v/>
      </c>
      <c r="AD101" t="str">
        <f>""</f>
        <v/>
      </c>
      <c r="AE101" t="str">
        <f>""</f>
        <v/>
      </c>
      <c r="AF101" t="str">
        <f>""</f>
        <v/>
      </c>
      <c r="AG101" t="str">
        <f>""</f>
        <v/>
      </c>
      <c r="AH101" t="str">
        <f>""</f>
        <v/>
      </c>
      <c r="AI101" t="str">
        <f>""</f>
        <v/>
      </c>
      <c r="AJ101" t="str">
        <f>""</f>
        <v/>
      </c>
      <c r="AK101" t="str">
        <f>""</f>
        <v/>
      </c>
      <c r="AL101" t="str">
        <f>""</f>
        <v/>
      </c>
      <c r="AM101" t="str">
        <f>""</f>
        <v/>
      </c>
      <c r="AN101" t="str">
        <f>""</f>
        <v/>
      </c>
      <c r="AO101" t="str">
        <f>""</f>
        <v/>
      </c>
      <c r="AP101" t="str">
        <f>""</f>
        <v/>
      </c>
      <c r="AQ101" t="str">
        <f>""</f>
        <v/>
      </c>
      <c r="AR101" t="str">
        <f>""</f>
        <v/>
      </c>
      <c r="AS101" t="str">
        <f>""</f>
        <v/>
      </c>
      <c r="AT101" t="str">
        <f>""</f>
        <v/>
      </c>
      <c r="AU101" t="str">
        <f>""</f>
        <v/>
      </c>
      <c r="AV101" t="str">
        <f>""</f>
        <v/>
      </c>
      <c r="AW101" t="str">
        <f>""</f>
        <v/>
      </c>
      <c r="AX101" t="str">
        <f>""</f>
        <v/>
      </c>
      <c r="AY101" t="str">
        <f>""</f>
        <v/>
      </c>
      <c r="AZ101" t="str">
        <f>""</f>
        <v/>
      </c>
      <c r="BA101" t="str">
        <f>""</f>
        <v/>
      </c>
    </row>
    <row r="102" spans="2:53" x14ac:dyDescent="0.2">
      <c r="B102" t="str">
        <f>""</f>
        <v/>
      </c>
      <c r="C102" t="str">
        <f>""</f>
        <v/>
      </c>
      <c r="D102" t="str">
        <f>""</f>
        <v/>
      </c>
      <c r="E102" t="str">
        <f>""</f>
        <v/>
      </c>
      <c r="F102" t="str">
        <f>""</f>
        <v/>
      </c>
      <c r="G102" t="str">
        <f>""</f>
        <v/>
      </c>
      <c r="H102" t="str">
        <f>""</f>
        <v/>
      </c>
      <c r="I102" t="str">
        <f>""</f>
        <v/>
      </c>
      <c r="J102" t="str">
        <f>""</f>
        <v/>
      </c>
      <c r="K102" t="str">
        <f>""</f>
        <v/>
      </c>
      <c r="L102" t="str">
        <f>""</f>
        <v/>
      </c>
      <c r="M102" t="str">
        <f>""</f>
        <v/>
      </c>
      <c r="N102" t="str">
        <f>""</f>
        <v/>
      </c>
      <c r="O102" t="str">
        <f>""</f>
        <v/>
      </c>
      <c r="P102" t="str">
        <f>""</f>
        <v/>
      </c>
      <c r="Q102" t="str">
        <f>""</f>
        <v/>
      </c>
      <c r="R102" t="str">
        <f>""</f>
        <v/>
      </c>
      <c r="S102" t="str">
        <f>""</f>
        <v/>
      </c>
      <c r="T102" t="str">
        <f>""</f>
        <v/>
      </c>
      <c r="U102" t="str">
        <f>""</f>
        <v/>
      </c>
      <c r="V102" t="str">
        <f>""</f>
        <v/>
      </c>
      <c r="W102" t="str">
        <f>"[0.302]"</f>
        <v>[0.302]</v>
      </c>
      <c r="X102" t="str">
        <f>""</f>
        <v/>
      </c>
      <c r="Y102" t="str">
        <f>""</f>
        <v/>
      </c>
      <c r="Z102" t="str">
        <f>""</f>
        <v/>
      </c>
      <c r="AA102" t="str">
        <f>""</f>
        <v/>
      </c>
      <c r="AB102" t="str">
        <f>""</f>
        <v/>
      </c>
      <c r="AC102" t="str">
        <f>""</f>
        <v/>
      </c>
      <c r="AD102" t="str">
        <f>""</f>
        <v/>
      </c>
      <c r="AE102" t="str">
        <f>""</f>
        <v/>
      </c>
      <c r="AF102" t="str">
        <f>""</f>
        <v/>
      </c>
      <c r="AG102" t="str">
        <f>""</f>
        <v/>
      </c>
      <c r="AH102" t="str">
        <f>""</f>
        <v/>
      </c>
      <c r="AI102" t="str">
        <f>""</f>
        <v/>
      </c>
      <c r="AJ102" t="str">
        <f>""</f>
        <v/>
      </c>
      <c r="AK102" t="str">
        <f>""</f>
        <v/>
      </c>
      <c r="AL102" t="str">
        <f>""</f>
        <v/>
      </c>
      <c r="AM102" t="str">
        <f>""</f>
        <v/>
      </c>
      <c r="AN102" t="str">
        <f>""</f>
        <v/>
      </c>
      <c r="AO102" t="str">
        <f>""</f>
        <v/>
      </c>
      <c r="AP102" t="str">
        <f>""</f>
        <v/>
      </c>
      <c r="AQ102" t="str">
        <f>""</f>
        <v/>
      </c>
      <c r="AR102" t="str">
        <f>""</f>
        <v/>
      </c>
      <c r="AS102" t="str">
        <f>""</f>
        <v/>
      </c>
      <c r="AT102" t="str">
        <f>""</f>
        <v/>
      </c>
      <c r="AU102" t="str">
        <f>""</f>
        <v/>
      </c>
      <c r="AV102" t="str">
        <f>""</f>
        <v/>
      </c>
      <c r="AW102" t="str">
        <f>""</f>
        <v/>
      </c>
      <c r="AX102" t="str">
        <f>""</f>
        <v/>
      </c>
      <c r="AY102" t="str">
        <f>""</f>
        <v/>
      </c>
      <c r="AZ102" t="str">
        <f>""</f>
        <v/>
      </c>
      <c r="BA102" t="str">
        <f>""</f>
        <v/>
      </c>
    </row>
    <row r="103" spans="2:53" x14ac:dyDescent="0.2">
      <c r="B103" t="str">
        <f>"Destruction of house (yes=1) for a household in 1998-07"</f>
        <v>Destruction of house (yes=1) for a household in 1998-07</v>
      </c>
      <c r="C103" t="str">
        <f>""</f>
        <v/>
      </c>
      <c r="D103" t="str">
        <f>""</f>
        <v/>
      </c>
      <c r="E103" t="str">
        <f>""</f>
        <v/>
      </c>
      <c r="F103" t="str">
        <f>""</f>
        <v/>
      </c>
      <c r="G103" t="str">
        <f>""</f>
        <v/>
      </c>
      <c r="H103" t="str">
        <f>""</f>
        <v/>
      </c>
      <c r="I103" t="str">
        <f>""</f>
        <v/>
      </c>
      <c r="J103" t="str">
        <f>""</f>
        <v/>
      </c>
      <c r="K103" t="str">
        <f>""</f>
        <v/>
      </c>
      <c r="L103" t="str">
        <f>""</f>
        <v/>
      </c>
      <c r="M103" t="str">
        <f>""</f>
        <v/>
      </c>
      <c r="N103" t="str">
        <f>""</f>
        <v/>
      </c>
      <c r="O103" t="str">
        <f>""</f>
        <v/>
      </c>
      <c r="P103" t="str">
        <f>""</f>
        <v/>
      </c>
      <c r="Q103" t="str">
        <f>""</f>
        <v/>
      </c>
      <c r="R103" t="str">
        <f>""</f>
        <v/>
      </c>
      <c r="S103" t="str">
        <f>""</f>
        <v/>
      </c>
      <c r="T103" t="str">
        <f>""</f>
        <v/>
      </c>
      <c r="U103" t="str">
        <f>""</f>
        <v/>
      </c>
      <c r="V103" t="str">
        <f>""</f>
        <v/>
      </c>
      <c r="W103" t="str">
        <f>""</f>
        <v/>
      </c>
      <c r="X103" t="str">
        <f>"-0.023"</f>
        <v>-0.023</v>
      </c>
      <c r="Y103" t="str">
        <f>"0.015"</f>
        <v>0.015</v>
      </c>
      <c r="Z103" t="str">
        <f>"-0.002"</f>
        <v>-0.002</v>
      </c>
      <c r="AA103" t="str">
        <f>""</f>
        <v/>
      </c>
      <c r="AB103" t="str">
        <f>""</f>
        <v/>
      </c>
      <c r="AC103" t="str">
        <f>""</f>
        <v/>
      </c>
      <c r="AD103" t="str">
        <f>""</f>
        <v/>
      </c>
      <c r="AE103" t="str">
        <f>""</f>
        <v/>
      </c>
      <c r="AF103" t="str">
        <f>""</f>
        <v/>
      </c>
      <c r="AG103" t="str">
        <f>""</f>
        <v/>
      </c>
      <c r="AH103" t="str">
        <f>""</f>
        <v/>
      </c>
      <c r="AI103" t="str">
        <f>""</f>
        <v/>
      </c>
      <c r="AJ103" t="str">
        <f>""</f>
        <v/>
      </c>
      <c r="AK103" t="str">
        <f>""</f>
        <v/>
      </c>
      <c r="AL103" t="str">
        <f>""</f>
        <v/>
      </c>
      <c r="AM103" t="str">
        <f>""</f>
        <v/>
      </c>
      <c r="AN103" t="str">
        <f>""</f>
        <v/>
      </c>
      <c r="AO103" t="str">
        <f>""</f>
        <v/>
      </c>
      <c r="AP103" t="str">
        <f>""</f>
        <v/>
      </c>
      <c r="AQ103" t="str">
        <f>""</f>
        <v/>
      </c>
      <c r="AR103" t="str">
        <f>""</f>
        <v/>
      </c>
      <c r="AS103" t="str">
        <f>""</f>
        <v/>
      </c>
      <c r="AT103" t="str">
        <f>""</f>
        <v/>
      </c>
      <c r="AU103" t="str">
        <f>""</f>
        <v/>
      </c>
      <c r="AV103" t="str">
        <f>""</f>
        <v/>
      </c>
      <c r="AW103" t="str">
        <f>""</f>
        <v/>
      </c>
      <c r="AX103" t="str">
        <f>""</f>
        <v/>
      </c>
      <c r="AY103" t="str">
        <f>""</f>
        <v/>
      </c>
      <c r="AZ103" t="str">
        <f>""</f>
        <v/>
      </c>
      <c r="BA103" t="str">
        <f>""</f>
        <v/>
      </c>
    </row>
    <row r="104" spans="2:53" x14ac:dyDescent="0.2">
      <c r="B104" t="str">
        <f>""</f>
        <v/>
      </c>
      <c r="C104" t="str">
        <f>""</f>
        <v/>
      </c>
      <c r="D104" t="str">
        <f>""</f>
        <v/>
      </c>
      <c r="E104" t="str">
        <f>""</f>
        <v/>
      </c>
      <c r="F104" t="str">
        <f>""</f>
        <v/>
      </c>
      <c r="G104" t="str">
        <f>""</f>
        <v/>
      </c>
      <c r="H104" t="str">
        <f>""</f>
        <v/>
      </c>
      <c r="I104" t="str">
        <f>""</f>
        <v/>
      </c>
      <c r="J104" t="str">
        <f>""</f>
        <v/>
      </c>
      <c r="K104" t="str">
        <f>""</f>
        <v/>
      </c>
      <c r="L104" t="str">
        <f>""</f>
        <v/>
      </c>
      <c r="M104" t="str">
        <f>""</f>
        <v/>
      </c>
      <c r="N104" t="str">
        <f>""</f>
        <v/>
      </c>
      <c r="O104" t="str">
        <f>""</f>
        <v/>
      </c>
      <c r="P104" t="str">
        <f>""</f>
        <v/>
      </c>
      <c r="Q104" t="str">
        <f>""</f>
        <v/>
      </c>
      <c r="R104" t="str">
        <f>""</f>
        <v/>
      </c>
      <c r="S104" t="str">
        <f>""</f>
        <v/>
      </c>
      <c r="T104" t="str">
        <f>""</f>
        <v/>
      </c>
      <c r="U104" t="str">
        <f>""</f>
        <v/>
      </c>
      <c r="V104" t="str">
        <f>""</f>
        <v/>
      </c>
      <c r="W104" t="str">
        <f>""</f>
        <v/>
      </c>
      <c r="X104" t="str">
        <f>"[0.119]"</f>
        <v>[0.119]</v>
      </c>
      <c r="Y104" t="str">
        <f>"[0.113]"</f>
        <v>[0.113]</v>
      </c>
      <c r="Z104" t="str">
        <f>"[0.120]"</f>
        <v>[0.120]</v>
      </c>
      <c r="AA104" t="str">
        <f>""</f>
        <v/>
      </c>
      <c r="AB104" t="str">
        <f>""</f>
        <v/>
      </c>
      <c r="AC104" t="str">
        <f>""</f>
        <v/>
      </c>
      <c r="AD104" t="str">
        <f>""</f>
        <v/>
      </c>
      <c r="AE104" t="str">
        <f>""</f>
        <v/>
      </c>
      <c r="AF104" t="str">
        <f>""</f>
        <v/>
      </c>
      <c r="AG104" t="str">
        <f>""</f>
        <v/>
      </c>
      <c r="AH104" t="str">
        <f>""</f>
        <v/>
      </c>
      <c r="AI104" t="str">
        <f>""</f>
        <v/>
      </c>
      <c r="AJ104" t="str">
        <f>""</f>
        <v/>
      </c>
      <c r="AK104" t="str">
        <f>""</f>
        <v/>
      </c>
      <c r="AL104" t="str">
        <f>""</f>
        <v/>
      </c>
      <c r="AM104" t="str">
        <f>""</f>
        <v/>
      </c>
      <c r="AN104" t="str">
        <f>""</f>
        <v/>
      </c>
      <c r="AO104" t="str">
        <f>""</f>
        <v/>
      </c>
      <c r="AP104" t="str">
        <f>""</f>
        <v/>
      </c>
      <c r="AQ104" t="str">
        <f>""</f>
        <v/>
      </c>
      <c r="AR104" t="str">
        <f>""</f>
        <v/>
      </c>
      <c r="AS104" t="str">
        <f>""</f>
        <v/>
      </c>
      <c r="AT104" t="str">
        <f>""</f>
        <v/>
      </c>
      <c r="AU104" t="str">
        <f>""</f>
        <v/>
      </c>
      <c r="AV104" t="str">
        <f>""</f>
        <v/>
      </c>
      <c r="AW104" t="str">
        <f>""</f>
        <v/>
      </c>
      <c r="AX104" t="str">
        <f>""</f>
        <v/>
      </c>
      <c r="AY104" t="str">
        <f>""</f>
        <v/>
      </c>
      <c r="AZ104" t="str">
        <f>""</f>
        <v/>
      </c>
      <c r="BA104" t="str">
        <f>""</f>
        <v/>
      </c>
    </row>
    <row r="105" spans="2:53" x14ac:dyDescent="0.2">
      <c r="B105" t="str">
        <f>"At least 1 person left the household in a given year (yes=1)"</f>
        <v>At least 1 person left the household in a given year (yes=1)</v>
      </c>
      <c r="C105" t="str">
        <f>""</f>
        <v/>
      </c>
      <c r="D105" t="str">
        <f>""</f>
        <v/>
      </c>
      <c r="E105" t="str">
        <f>""</f>
        <v/>
      </c>
      <c r="F105" t="str">
        <f>""</f>
        <v/>
      </c>
      <c r="G105" t="str">
        <f>""</f>
        <v/>
      </c>
      <c r="H105" t="str">
        <f>""</f>
        <v/>
      </c>
      <c r="I105" t="str">
        <f>""</f>
        <v/>
      </c>
      <c r="J105" t="str">
        <f>""</f>
        <v/>
      </c>
      <c r="K105" t="str">
        <f>""</f>
        <v/>
      </c>
      <c r="L105" t="str">
        <f>""</f>
        <v/>
      </c>
      <c r="M105" t="str">
        <f>""</f>
        <v/>
      </c>
      <c r="N105" t="str">
        <f>""</f>
        <v/>
      </c>
      <c r="O105" t="str">
        <f>""</f>
        <v/>
      </c>
      <c r="P105" t="str">
        <f>""</f>
        <v/>
      </c>
      <c r="Q105" t="str">
        <f>""</f>
        <v/>
      </c>
      <c r="R105" t="str">
        <f>""</f>
        <v/>
      </c>
      <c r="S105" t="str">
        <f>""</f>
        <v/>
      </c>
      <c r="T105" t="str">
        <f>""</f>
        <v/>
      </c>
      <c r="U105" t="str">
        <f>""</f>
        <v/>
      </c>
      <c r="V105" t="str">
        <f>""</f>
        <v/>
      </c>
      <c r="W105" t="str">
        <f>""</f>
        <v/>
      </c>
      <c r="X105" t="str">
        <f>"-0.039"</f>
        <v>-0.039</v>
      </c>
      <c r="Y105" t="str">
        <f>""</f>
        <v/>
      </c>
      <c r="Z105" t="str">
        <f>""</f>
        <v/>
      </c>
      <c r="AA105" t="str">
        <f>""</f>
        <v/>
      </c>
      <c r="AB105" t="str">
        <f>""</f>
        <v/>
      </c>
      <c r="AC105" t="str">
        <f>""</f>
        <v/>
      </c>
      <c r="AD105" t="str">
        <f>""</f>
        <v/>
      </c>
      <c r="AE105" t="str">
        <f>""</f>
        <v/>
      </c>
      <c r="AF105" t="str">
        <f>""</f>
        <v/>
      </c>
      <c r="AG105" t="str">
        <f>""</f>
        <v/>
      </c>
      <c r="AH105" t="str">
        <f>""</f>
        <v/>
      </c>
      <c r="AI105" t="str">
        <f>""</f>
        <v/>
      </c>
      <c r="AJ105" t="str">
        <f>""</f>
        <v/>
      </c>
      <c r="AK105" t="str">
        <f>""</f>
        <v/>
      </c>
      <c r="AL105" t="str">
        <f>""</f>
        <v/>
      </c>
      <c r="AM105" t="str">
        <f>""</f>
        <v/>
      </c>
      <c r="AN105" t="str">
        <f>""</f>
        <v/>
      </c>
      <c r="AO105" t="str">
        <f>""</f>
        <v/>
      </c>
      <c r="AP105" t="str">
        <f>""</f>
        <v/>
      </c>
      <c r="AQ105" t="str">
        <f>""</f>
        <v/>
      </c>
      <c r="AR105" t="str">
        <f>""</f>
        <v/>
      </c>
      <c r="AS105" t="str">
        <f>""</f>
        <v/>
      </c>
      <c r="AT105" t="str">
        <f>""</f>
        <v/>
      </c>
      <c r="AU105" t="str">
        <f>""</f>
        <v/>
      </c>
      <c r="AV105" t="str">
        <f>""</f>
        <v/>
      </c>
      <c r="AW105" t="str">
        <f>""</f>
        <v/>
      </c>
      <c r="AX105" t="str">
        <f>""</f>
        <v/>
      </c>
      <c r="AY105" t="str">
        <f>""</f>
        <v/>
      </c>
      <c r="AZ105" t="str">
        <f>""</f>
        <v/>
      </c>
      <c r="BA105" t="str">
        <f>""</f>
        <v/>
      </c>
    </row>
    <row r="106" spans="2:53" x14ac:dyDescent="0.2">
      <c r="B106" t="str">
        <f>""</f>
        <v/>
      </c>
      <c r="C106" t="str">
        <f>""</f>
        <v/>
      </c>
      <c r="D106" t="str">
        <f>""</f>
        <v/>
      </c>
      <c r="E106" t="str">
        <f>""</f>
        <v/>
      </c>
      <c r="F106" t="str">
        <f>""</f>
        <v/>
      </c>
      <c r="G106" t="str">
        <f>""</f>
        <v/>
      </c>
      <c r="H106" t="str">
        <f>""</f>
        <v/>
      </c>
      <c r="I106" t="str">
        <f>""</f>
        <v/>
      </c>
      <c r="J106" t="str">
        <f>""</f>
        <v/>
      </c>
      <c r="K106" t="str">
        <f>""</f>
        <v/>
      </c>
      <c r="L106" t="str">
        <f>""</f>
        <v/>
      </c>
      <c r="M106" t="str">
        <f>""</f>
        <v/>
      </c>
      <c r="N106" t="str">
        <f>""</f>
        <v/>
      </c>
      <c r="O106" t="str">
        <f>""</f>
        <v/>
      </c>
      <c r="P106" t="str">
        <f>""</f>
        <v/>
      </c>
      <c r="Q106" t="str">
        <f>""</f>
        <v/>
      </c>
      <c r="R106" t="str">
        <f>""</f>
        <v/>
      </c>
      <c r="S106" t="str">
        <f>""</f>
        <v/>
      </c>
      <c r="T106" t="str">
        <f>""</f>
        <v/>
      </c>
      <c r="U106" t="str">
        <f>""</f>
        <v/>
      </c>
      <c r="V106" t="str">
        <f>""</f>
        <v/>
      </c>
      <c r="W106" t="str">
        <f>""</f>
        <v/>
      </c>
      <c r="X106" t="str">
        <f>"[0.083]"</f>
        <v>[0.083]</v>
      </c>
      <c r="Y106" t="str">
        <f>""</f>
        <v/>
      </c>
      <c r="Z106" t="str">
        <f>""</f>
        <v/>
      </c>
      <c r="AA106" t="str">
        <f>""</f>
        <v/>
      </c>
      <c r="AB106" t="str">
        <f>""</f>
        <v/>
      </c>
      <c r="AC106" t="str">
        <f>""</f>
        <v/>
      </c>
      <c r="AD106" t="str">
        <f>""</f>
        <v/>
      </c>
      <c r="AE106" t="str">
        <f>""</f>
        <v/>
      </c>
      <c r="AF106" t="str">
        <f>""</f>
        <v/>
      </c>
      <c r="AG106" t="str">
        <f>""</f>
        <v/>
      </c>
      <c r="AH106" t="str">
        <f>""</f>
        <v/>
      </c>
      <c r="AI106" t="str">
        <f>""</f>
        <v/>
      </c>
      <c r="AJ106" t="str">
        <f>""</f>
        <v/>
      </c>
      <c r="AK106" t="str">
        <f>""</f>
        <v/>
      </c>
      <c r="AL106" t="str">
        <f>""</f>
        <v/>
      </c>
      <c r="AM106" t="str">
        <f>""</f>
        <v/>
      </c>
      <c r="AN106" t="str">
        <f>""</f>
        <v/>
      </c>
      <c r="AO106" t="str">
        <f>""</f>
        <v/>
      </c>
      <c r="AP106" t="str">
        <f>""</f>
        <v/>
      </c>
      <c r="AQ106" t="str">
        <f>""</f>
        <v/>
      </c>
      <c r="AR106" t="str">
        <f>""</f>
        <v/>
      </c>
      <c r="AS106" t="str">
        <f>""</f>
        <v/>
      </c>
      <c r="AT106" t="str">
        <f>""</f>
        <v/>
      </c>
      <c r="AU106" t="str">
        <f>""</f>
        <v/>
      </c>
      <c r="AV106" t="str">
        <f>""</f>
        <v/>
      </c>
      <c r="AW106" t="str">
        <f>""</f>
        <v/>
      </c>
      <c r="AX106" t="str">
        <f>""</f>
        <v/>
      </c>
      <c r="AY106" t="str">
        <f>""</f>
        <v/>
      </c>
      <c r="AZ106" t="str">
        <f>""</f>
        <v/>
      </c>
      <c r="BA106" t="str">
        <f>""</f>
        <v/>
      </c>
    </row>
    <row r="107" spans="2:53" x14ac:dyDescent="0.2">
      <c r="B107" t="str">
        <f>"Interaction"</f>
        <v>Interaction</v>
      </c>
      <c r="C107" t="str">
        <f>""</f>
        <v/>
      </c>
      <c r="D107" t="str">
        <f>""</f>
        <v/>
      </c>
      <c r="E107" t="str">
        <f>""</f>
        <v/>
      </c>
      <c r="F107" t="str">
        <f>""</f>
        <v/>
      </c>
      <c r="G107" t="str">
        <f>""</f>
        <v/>
      </c>
      <c r="H107" t="str">
        <f>""</f>
        <v/>
      </c>
      <c r="I107" t="str">
        <f>""</f>
        <v/>
      </c>
      <c r="J107" t="str">
        <f>""</f>
        <v/>
      </c>
      <c r="K107" t="str">
        <f>""</f>
        <v/>
      </c>
      <c r="L107" t="str">
        <f>""</f>
        <v/>
      </c>
      <c r="M107" t="str">
        <f>""</f>
        <v/>
      </c>
      <c r="N107" t="str">
        <f>""</f>
        <v/>
      </c>
      <c r="O107" t="str">
        <f>""</f>
        <v/>
      </c>
      <c r="P107" t="str">
        <f>""</f>
        <v/>
      </c>
      <c r="Q107" t="str">
        <f>""</f>
        <v/>
      </c>
      <c r="R107" t="str">
        <f>""</f>
        <v/>
      </c>
      <c r="S107" t="str">
        <f>""</f>
        <v/>
      </c>
      <c r="T107" t="str">
        <f>""</f>
        <v/>
      </c>
      <c r="U107" t="str">
        <f>""</f>
        <v/>
      </c>
      <c r="V107" t="str">
        <f>""</f>
        <v/>
      </c>
      <c r="W107" t="str">
        <f>""</f>
        <v/>
      </c>
      <c r="X107" t="str">
        <f>"-0.007"</f>
        <v>-0.007</v>
      </c>
      <c r="Y107" t="str">
        <f>""</f>
        <v/>
      </c>
      <c r="Z107" t="str">
        <f>""</f>
        <v/>
      </c>
      <c r="AA107" t="str">
        <f>""</f>
        <v/>
      </c>
      <c r="AB107" t="str">
        <f>""</f>
        <v/>
      </c>
      <c r="AC107" t="str">
        <f>""</f>
        <v/>
      </c>
      <c r="AD107" t="str">
        <f>""</f>
        <v/>
      </c>
      <c r="AE107" t="str">
        <f>""</f>
        <v/>
      </c>
      <c r="AF107" t="str">
        <f>""</f>
        <v/>
      </c>
      <c r="AG107" t="str">
        <f>""</f>
        <v/>
      </c>
      <c r="AH107" t="str">
        <f>""</f>
        <v/>
      </c>
      <c r="AI107" t="str">
        <f>""</f>
        <v/>
      </c>
      <c r="AJ107" t="str">
        <f>""</f>
        <v/>
      </c>
      <c r="AK107" t="str">
        <f>""</f>
        <v/>
      </c>
      <c r="AL107" t="str">
        <f>""</f>
        <v/>
      </c>
      <c r="AM107" t="str">
        <f>""</f>
        <v/>
      </c>
      <c r="AN107" t="str">
        <f>""</f>
        <v/>
      </c>
      <c r="AO107" t="str">
        <f>""</f>
        <v/>
      </c>
      <c r="AP107" t="str">
        <f>""</f>
        <v/>
      </c>
      <c r="AQ107" t="str">
        <f>""</f>
        <v/>
      </c>
      <c r="AR107" t="str">
        <f>""</f>
        <v/>
      </c>
      <c r="AS107" t="str">
        <f>""</f>
        <v/>
      </c>
      <c r="AT107" t="str">
        <f>""</f>
        <v/>
      </c>
      <c r="AU107" t="str">
        <f>""</f>
        <v/>
      </c>
      <c r="AV107" t="str">
        <f>""</f>
        <v/>
      </c>
      <c r="AW107" t="str">
        <f>""</f>
        <v/>
      </c>
      <c r="AX107" t="str">
        <f>""</f>
        <v/>
      </c>
      <c r="AY107" t="str">
        <f>""</f>
        <v/>
      </c>
      <c r="AZ107" t="str">
        <f>""</f>
        <v/>
      </c>
      <c r="BA107" t="str">
        <f>""</f>
        <v/>
      </c>
    </row>
    <row r="108" spans="2:53" x14ac:dyDescent="0.2">
      <c r="B108" t="str">
        <f>""</f>
        <v/>
      </c>
      <c r="C108" t="str">
        <f>""</f>
        <v/>
      </c>
      <c r="D108" t="str">
        <f>""</f>
        <v/>
      </c>
      <c r="E108" t="str">
        <f>""</f>
        <v/>
      </c>
      <c r="F108" t="str">
        <f>""</f>
        <v/>
      </c>
      <c r="G108" t="str">
        <f>""</f>
        <v/>
      </c>
      <c r="H108" t="str">
        <f>""</f>
        <v/>
      </c>
      <c r="I108" t="str">
        <f>""</f>
        <v/>
      </c>
      <c r="J108" t="str">
        <f>""</f>
        <v/>
      </c>
      <c r="K108" t="str">
        <f>""</f>
        <v/>
      </c>
      <c r="L108" t="str">
        <f>""</f>
        <v/>
      </c>
      <c r="M108" t="str">
        <f>""</f>
        <v/>
      </c>
      <c r="N108" t="str">
        <f>""</f>
        <v/>
      </c>
      <c r="O108" t="str">
        <f>""</f>
        <v/>
      </c>
      <c r="P108" t="str">
        <f>""</f>
        <v/>
      </c>
      <c r="Q108" t="str">
        <f>""</f>
        <v/>
      </c>
      <c r="R108" t="str">
        <f>""</f>
        <v/>
      </c>
      <c r="S108" t="str">
        <f>""</f>
        <v/>
      </c>
      <c r="T108" t="str">
        <f>""</f>
        <v/>
      </c>
      <c r="U108" t="str">
        <f>""</f>
        <v/>
      </c>
      <c r="V108" t="str">
        <f>""</f>
        <v/>
      </c>
      <c r="W108" t="str">
        <f>""</f>
        <v/>
      </c>
      <c r="X108" t="str">
        <f>"[0.187]"</f>
        <v>[0.187]</v>
      </c>
      <c r="Y108" t="str">
        <f>""</f>
        <v/>
      </c>
      <c r="Z108" t="str">
        <f>""</f>
        <v/>
      </c>
      <c r="AA108" t="str">
        <f>""</f>
        <v/>
      </c>
      <c r="AB108" t="str">
        <f>""</f>
        <v/>
      </c>
      <c r="AC108" t="str">
        <f>""</f>
        <v/>
      </c>
      <c r="AD108" t="str">
        <f>""</f>
        <v/>
      </c>
      <c r="AE108" t="str">
        <f>""</f>
        <v/>
      </c>
      <c r="AF108" t="str">
        <f>""</f>
        <v/>
      </c>
      <c r="AG108" t="str">
        <f>""</f>
        <v/>
      </c>
      <c r="AH108" t="str">
        <f>""</f>
        <v/>
      </c>
      <c r="AI108" t="str">
        <f>""</f>
        <v/>
      </c>
      <c r="AJ108" t="str">
        <f>""</f>
        <v/>
      </c>
      <c r="AK108" t="str">
        <f>""</f>
        <v/>
      </c>
      <c r="AL108" t="str">
        <f>""</f>
        <v/>
      </c>
      <c r="AM108" t="str">
        <f>""</f>
        <v/>
      </c>
      <c r="AN108" t="str">
        <f>""</f>
        <v/>
      </c>
      <c r="AO108" t="str">
        <f>""</f>
        <v/>
      </c>
      <c r="AP108" t="str">
        <f>""</f>
        <v/>
      </c>
      <c r="AQ108" t="str">
        <f>""</f>
        <v/>
      </c>
      <c r="AR108" t="str">
        <f>""</f>
        <v/>
      </c>
      <c r="AS108" t="str">
        <f>""</f>
        <v/>
      </c>
      <c r="AT108" t="str">
        <f>""</f>
        <v/>
      </c>
      <c r="AU108" t="str">
        <f>""</f>
        <v/>
      </c>
      <c r="AV108" t="str">
        <f>""</f>
        <v/>
      </c>
      <c r="AW108" t="str">
        <f>""</f>
        <v/>
      </c>
      <c r="AX108" t="str">
        <f>""</f>
        <v/>
      </c>
      <c r="AY108" t="str">
        <f>""</f>
        <v/>
      </c>
      <c r="AZ108" t="str">
        <f>""</f>
        <v/>
      </c>
      <c r="BA108" t="str">
        <f>""</f>
        <v/>
      </c>
    </row>
    <row r="109" spans="2:53" x14ac:dyDescent="0.2">
      <c r="B109" t="str">
        <f>"Number of members who left household 1998-2007"</f>
        <v>Number of members who left household 1998-2007</v>
      </c>
      <c r="C109" t="str">
        <f>""</f>
        <v/>
      </c>
      <c r="D109" t="str">
        <f>""</f>
        <v/>
      </c>
      <c r="E109" t="str">
        <f>""</f>
        <v/>
      </c>
      <c r="F109" t="str">
        <f>""</f>
        <v/>
      </c>
      <c r="G109" t="str">
        <f>""</f>
        <v/>
      </c>
      <c r="H109" t="str">
        <f>""</f>
        <v/>
      </c>
      <c r="I109" t="str">
        <f>""</f>
        <v/>
      </c>
      <c r="J109" t="str">
        <f>""</f>
        <v/>
      </c>
      <c r="K109" t="str">
        <f>""</f>
        <v/>
      </c>
      <c r="L109" t="str">
        <f>""</f>
        <v/>
      </c>
      <c r="M109" t="str">
        <f>""</f>
        <v/>
      </c>
      <c r="N109" t="str">
        <f>""</f>
        <v/>
      </c>
      <c r="O109" t="str">
        <f>""</f>
        <v/>
      </c>
      <c r="P109" t="str">
        <f>""</f>
        <v/>
      </c>
      <c r="Q109" t="str">
        <f>""</f>
        <v/>
      </c>
      <c r="R109" t="str">
        <f>""</f>
        <v/>
      </c>
      <c r="S109" t="str">
        <f>""</f>
        <v/>
      </c>
      <c r="T109" t="str">
        <f>""</f>
        <v/>
      </c>
      <c r="U109" t="str">
        <f>""</f>
        <v/>
      </c>
      <c r="V109" t="str">
        <f>""</f>
        <v/>
      </c>
      <c r="W109" t="str">
        <f>""</f>
        <v/>
      </c>
      <c r="X109" t="str">
        <f>""</f>
        <v/>
      </c>
      <c r="Y109" t="str">
        <f>"0.014"</f>
        <v>0.014</v>
      </c>
      <c r="Z109" t="str">
        <f>""</f>
        <v/>
      </c>
      <c r="AA109" t="str">
        <f>""</f>
        <v/>
      </c>
      <c r="AB109" t="str">
        <f>""</f>
        <v/>
      </c>
      <c r="AC109" t="str">
        <f>""</f>
        <v/>
      </c>
      <c r="AD109" t="str">
        <f>""</f>
        <v/>
      </c>
      <c r="AE109" t="str">
        <f>""</f>
        <v/>
      </c>
      <c r="AF109" t="str">
        <f>""</f>
        <v/>
      </c>
      <c r="AG109" t="str">
        <f>""</f>
        <v/>
      </c>
      <c r="AH109" t="str">
        <f>""</f>
        <v/>
      </c>
      <c r="AI109" t="str">
        <f>""</f>
        <v/>
      </c>
      <c r="AJ109" t="str">
        <f>""</f>
        <v/>
      </c>
      <c r="AK109" t="str">
        <f>""</f>
        <v/>
      </c>
      <c r="AL109" t="str">
        <f>""</f>
        <v/>
      </c>
      <c r="AM109" t="str">
        <f>""</f>
        <v/>
      </c>
      <c r="AN109" t="str">
        <f>""</f>
        <v/>
      </c>
      <c r="AO109" t="str">
        <f>""</f>
        <v/>
      </c>
      <c r="AP109" t="str">
        <f>""</f>
        <v/>
      </c>
      <c r="AQ109" t="str">
        <f>""</f>
        <v/>
      </c>
      <c r="AR109" t="str">
        <f>""</f>
        <v/>
      </c>
      <c r="AS109" t="str">
        <f>""</f>
        <v/>
      </c>
      <c r="AT109" t="str">
        <f>""</f>
        <v/>
      </c>
      <c r="AU109" t="str">
        <f>""</f>
        <v/>
      </c>
      <c r="AV109" t="str">
        <f>""</f>
        <v/>
      </c>
      <c r="AW109" t="str">
        <f>""</f>
        <v/>
      </c>
      <c r="AX109" t="str">
        <f>""</f>
        <v/>
      </c>
      <c r="AY109" t="str">
        <f>""</f>
        <v/>
      </c>
      <c r="AZ109" t="str">
        <f>""</f>
        <v/>
      </c>
      <c r="BA109" t="str">
        <f>""</f>
        <v/>
      </c>
    </row>
    <row r="110" spans="2:53" x14ac:dyDescent="0.2">
      <c r="B110" t="str">
        <f>""</f>
        <v/>
      </c>
      <c r="C110" t="str">
        <f>""</f>
        <v/>
      </c>
      <c r="D110" t="str">
        <f>""</f>
        <v/>
      </c>
      <c r="E110" t="str">
        <f>""</f>
        <v/>
      </c>
      <c r="F110" t="str">
        <f>""</f>
        <v/>
      </c>
      <c r="G110" t="str">
        <f>""</f>
        <v/>
      </c>
      <c r="H110" t="str">
        <f>""</f>
        <v/>
      </c>
      <c r="I110" t="str">
        <f>""</f>
        <v/>
      </c>
      <c r="J110" t="str">
        <f>""</f>
        <v/>
      </c>
      <c r="K110" t="str">
        <f>""</f>
        <v/>
      </c>
      <c r="L110" t="str">
        <f>""</f>
        <v/>
      </c>
      <c r="M110" t="str">
        <f>""</f>
        <v/>
      </c>
      <c r="N110" t="str">
        <f>""</f>
        <v/>
      </c>
      <c r="O110" t="str">
        <f>""</f>
        <v/>
      </c>
      <c r="P110" t="str">
        <f>""</f>
        <v/>
      </c>
      <c r="Q110" t="str">
        <f>""</f>
        <v/>
      </c>
      <c r="R110" t="str">
        <f>""</f>
        <v/>
      </c>
      <c r="S110" t="str">
        <f>""</f>
        <v/>
      </c>
      <c r="T110" t="str">
        <f>""</f>
        <v/>
      </c>
      <c r="U110" t="str">
        <f>""</f>
        <v/>
      </c>
      <c r="V110" t="str">
        <f>""</f>
        <v/>
      </c>
      <c r="W110" t="str">
        <f>""</f>
        <v/>
      </c>
      <c r="X110" t="str">
        <f>""</f>
        <v/>
      </c>
      <c r="Y110" t="str">
        <f>"[0.025]"</f>
        <v>[0.025]</v>
      </c>
      <c r="Z110" t="str">
        <f>""</f>
        <v/>
      </c>
      <c r="AA110" t="str">
        <f>""</f>
        <v/>
      </c>
      <c r="AB110" t="str">
        <f>""</f>
        <v/>
      </c>
      <c r="AC110" t="str">
        <f>""</f>
        <v/>
      </c>
      <c r="AD110" t="str">
        <f>""</f>
        <v/>
      </c>
      <c r="AE110" t="str">
        <f>""</f>
        <v/>
      </c>
      <c r="AF110" t="str">
        <f>""</f>
        <v/>
      </c>
      <c r="AG110" t="str">
        <f>""</f>
        <v/>
      </c>
      <c r="AH110" t="str">
        <f>""</f>
        <v/>
      </c>
      <c r="AI110" t="str">
        <f>""</f>
        <v/>
      </c>
      <c r="AJ110" t="str">
        <f>""</f>
        <v/>
      </c>
      <c r="AK110" t="str">
        <f>""</f>
        <v/>
      </c>
      <c r="AL110" t="str">
        <f>""</f>
        <v/>
      </c>
      <c r="AM110" t="str">
        <f>""</f>
        <v/>
      </c>
      <c r="AN110" t="str">
        <f>""</f>
        <v/>
      </c>
      <c r="AO110" t="str">
        <f>""</f>
        <v/>
      </c>
      <c r="AP110" t="str">
        <f>""</f>
        <v/>
      </c>
      <c r="AQ110" t="str">
        <f>""</f>
        <v/>
      </c>
      <c r="AR110" t="str">
        <f>""</f>
        <v/>
      </c>
      <c r="AS110" t="str">
        <f>""</f>
        <v/>
      </c>
      <c r="AT110" t="str">
        <f>""</f>
        <v/>
      </c>
      <c r="AU110" t="str">
        <f>""</f>
        <v/>
      </c>
      <c r="AV110" t="str">
        <f>""</f>
        <v/>
      </c>
      <c r="AW110" t="str">
        <f>""</f>
        <v/>
      </c>
      <c r="AX110" t="str">
        <f>""</f>
        <v/>
      </c>
      <c r="AY110" t="str">
        <f>""</f>
        <v/>
      </c>
      <c r="AZ110" t="str">
        <f>""</f>
        <v/>
      </c>
      <c r="BA110" t="str">
        <f>""</f>
        <v/>
      </c>
    </row>
    <row r="111" spans="2:53" x14ac:dyDescent="0.2">
      <c r="B111" t="str">
        <f>"Interaction"</f>
        <v>Interaction</v>
      </c>
      <c r="C111" t="str">
        <f>""</f>
        <v/>
      </c>
      <c r="D111" t="str">
        <f>""</f>
        <v/>
      </c>
      <c r="E111" t="str">
        <f>""</f>
        <v/>
      </c>
      <c r="F111" t="str">
        <f>""</f>
        <v/>
      </c>
      <c r="G111" t="str">
        <f>""</f>
        <v/>
      </c>
      <c r="H111" t="str">
        <f>""</f>
        <v/>
      </c>
      <c r="I111" t="str">
        <f>""</f>
        <v/>
      </c>
      <c r="J111" t="str">
        <f>""</f>
        <v/>
      </c>
      <c r="K111" t="str">
        <f>""</f>
        <v/>
      </c>
      <c r="L111" t="str">
        <f>""</f>
        <v/>
      </c>
      <c r="M111" t="str">
        <f>""</f>
        <v/>
      </c>
      <c r="N111" t="str">
        <f>""</f>
        <v/>
      </c>
      <c r="O111" t="str">
        <f>""</f>
        <v/>
      </c>
      <c r="P111" t="str">
        <f>""</f>
        <v/>
      </c>
      <c r="Q111" t="str">
        <f>""</f>
        <v/>
      </c>
      <c r="R111" t="str">
        <f>""</f>
        <v/>
      </c>
      <c r="S111" t="str">
        <f>""</f>
        <v/>
      </c>
      <c r="T111" t="str">
        <f>""</f>
        <v/>
      </c>
      <c r="U111" t="str">
        <f>""</f>
        <v/>
      </c>
      <c r="V111" t="str">
        <f>""</f>
        <v/>
      </c>
      <c r="W111" t="str">
        <f>""</f>
        <v/>
      </c>
      <c r="X111" t="str">
        <f>""</f>
        <v/>
      </c>
      <c r="Y111" t="str">
        <f>"-0.058"</f>
        <v>-0.058</v>
      </c>
      <c r="Z111" t="str">
        <f>""</f>
        <v/>
      </c>
      <c r="AA111" t="str">
        <f>""</f>
        <v/>
      </c>
      <c r="AB111" t="str">
        <f>""</f>
        <v/>
      </c>
      <c r="AC111" t="str">
        <f>""</f>
        <v/>
      </c>
      <c r="AD111" t="str">
        <f>""</f>
        <v/>
      </c>
      <c r="AE111" t="str">
        <f>""</f>
        <v/>
      </c>
      <c r="AF111" t="str">
        <f>""</f>
        <v/>
      </c>
      <c r="AG111" t="str">
        <f>""</f>
        <v/>
      </c>
      <c r="AH111" t="str">
        <f>""</f>
        <v/>
      </c>
      <c r="AI111" t="str">
        <f>""</f>
        <v/>
      </c>
      <c r="AJ111" t="str">
        <f>""</f>
        <v/>
      </c>
      <c r="AK111" t="str">
        <f>""</f>
        <v/>
      </c>
      <c r="AL111" t="str">
        <f>""</f>
        <v/>
      </c>
      <c r="AM111" t="str">
        <f>""</f>
        <v/>
      </c>
      <c r="AN111" t="str">
        <f>""</f>
        <v/>
      </c>
      <c r="AO111" t="str">
        <f>""</f>
        <v/>
      </c>
      <c r="AP111" t="str">
        <f>""</f>
        <v/>
      </c>
      <c r="AQ111" t="str">
        <f>""</f>
        <v/>
      </c>
      <c r="AR111" t="str">
        <f>""</f>
        <v/>
      </c>
      <c r="AS111" t="str">
        <f>""</f>
        <v/>
      </c>
      <c r="AT111" t="str">
        <f>""</f>
        <v/>
      </c>
      <c r="AU111" t="str">
        <f>""</f>
        <v/>
      </c>
      <c r="AV111" t="str">
        <f>""</f>
        <v/>
      </c>
      <c r="AW111" t="str">
        <f>""</f>
        <v/>
      </c>
      <c r="AX111" t="str">
        <f>""</f>
        <v/>
      </c>
      <c r="AY111" t="str">
        <f>""</f>
        <v/>
      </c>
      <c r="AZ111" t="str">
        <f>""</f>
        <v/>
      </c>
      <c r="BA111" t="str">
        <f>""</f>
        <v/>
      </c>
    </row>
    <row r="112" spans="2:53" x14ac:dyDescent="0.2">
      <c r="B112" t="str">
        <f>""</f>
        <v/>
      </c>
      <c r="C112" t="str">
        <f>""</f>
        <v/>
      </c>
      <c r="D112" t="str">
        <f>""</f>
        <v/>
      </c>
      <c r="E112" t="str">
        <f>""</f>
        <v/>
      </c>
      <c r="F112" t="str">
        <f>""</f>
        <v/>
      </c>
      <c r="G112" t="str">
        <f>""</f>
        <v/>
      </c>
      <c r="H112" t="str">
        <f>""</f>
        <v/>
      </c>
      <c r="I112" t="str">
        <f>""</f>
        <v/>
      </c>
      <c r="J112" t="str">
        <f>""</f>
        <v/>
      </c>
      <c r="K112" t="str">
        <f>""</f>
        <v/>
      </c>
      <c r="L112" t="str">
        <f>""</f>
        <v/>
      </c>
      <c r="M112" t="str">
        <f>""</f>
        <v/>
      </c>
      <c r="N112" t="str">
        <f>""</f>
        <v/>
      </c>
      <c r="O112" t="str">
        <f>""</f>
        <v/>
      </c>
      <c r="P112" t="str">
        <f>""</f>
        <v/>
      </c>
      <c r="Q112" t="str">
        <f>""</f>
        <v/>
      </c>
      <c r="R112" t="str">
        <f>""</f>
        <v/>
      </c>
      <c r="S112" t="str">
        <f>""</f>
        <v/>
      </c>
      <c r="T112" t="str">
        <f>""</f>
        <v/>
      </c>
      <c r="U112" t="str">
        <f>""</f>
        <v/>
      </c>
      <c r="V112" t="str">
        <f>""</f>
        <v/>
      </c>
      <c r="W112" t="str">
        <f>""</f>
        <v/>
      </c>
      <c r="X112" t="str">
        <f>""</f>
        <v/>
      </c>
      <c r="Y112" t="str">
        <f>"[0.045]"</f>
        <v>[0.045]</v>
      </c>
      <c r="Z112" t="str">
        <f>""</f>
        <v/>
      </c>
      <c r="AA112" t="str">
        <f>""</f>
        <v/>
      </c>
      <c r="AB112" t="str">
        <f>""</f>
        <v/>
      </c>
      <c r="AC112" t="str">
        <f>""</f>
        <v/>
      </c>
      <c r="AD112" t="str">
        <f>""</f>
        <v/>
      </c>
      <c r="AE112" t="str">
        <f>""</f>
        <v/>
      </c>
      <c r="AF112" t="str">
        <f>""</f>
        <v/>
      </c>
      <c r="AG112" t="str">
        <f>""</f>
        <v/>
      </c>
      <c r="AH112" t="str">
        <f>""</f>
        <v/>
      </c>
      <c r="AI112" t="str">
        <f>""</f>
        <v/>
      </c>
      <c r="AJ112" t="str">
        <f>""</f>
        <v/>
      </c>
      <c r="AK112" t="str">
        <f>""</f>
        <v/>
      </c>
      <c r="AL112" t="str">
        <f>""</f>
        <v/>
      </c>
      <c r="AM112" t="str">
        <f>""</f>
        <v/>
      </c>
      <c r="AN112" t="str">
        <f>""</f>
        <v/>
      </c>
      <c r="AO112" t="str">
        <f>""</f>
        <v/>
      </c>
      <c r="AP112" t="str">
        <f>""</f>
        <v/>
      </c>
      <c r="AQ112" t="str">
        <f>""</f>
        <v/>
      </c>
      <c r="AR112" t="str">
        <f>""</f>
        <v/>
      </c>
      <c r="AS112" t="str">
        <f>""</f>
        <v/>
      </c>
      <c r="AT112" t="str">
        <f>""</f>
        <v/>
      </c>
      <c r="AU112" t="str">
        <f>""</f>
        <v/>
      </c>
      <c r="AV112" t="str">
        <f>""</f>
        <v/>
      </c>
      <c r="AW112" t="str">
        <f>""</f>
        <v/>
      </c>
      <c r="AX112" t="str">
        <f>""</f>
        <v/>
      </c>
      <c r="AY112" t="str">
        <f>""</f>
        <v/>
      </c>
      <c r="AZ112" t="str">
        <f>""</f>
        <v/>
      </c>
      <c r="BA112" t="str">
        <f>""</f>
        <v/>
      </c>
    </row>
    <row r="113" spans="2:53" x14ac:dyDescent="0.2">
      <c r="B113" t="str">
        <f>"Share of household members who left household 1998-2007"</f>
        <v>Share of household members who left household 1998-2007</v>
      </c>
      <c r="C113" t="str">
        <f>""</f>
        <v/>
      </c>
      <c r="D113" t="str">
        <f>""</f>
        <v/>
      </c>
      <c r="E113" t="str">
        <f>""</f>
        <v/>
      </c>
      <c r="F113" t="str">
        <f>""</f>
        <v/>
      </c>
      <c r="G113" t="str">
        <f>""</f>
        <v/>
      </c>
      <c r="H113" t="str">
        <f>""</f>
        <v/>
      </c>
      <c r="I113" t="str">
        <f>""</f>
        <v/>
      </c>
      <c r="J113" t="str">
        <f>""</f>
        <v/>
      </c>
      <c r="K113" t="str">
        <f>""</f>
        <v/>
      </c>
      <c r="L113" t="str">
        <f>""</f>
        <v/>
      </c>
      <c r="M113" t="str">
        <f>""</f>
        <v/>
      </c>
      <c r="N113" t="str">
        <f>""</f>
        <v/>
      </c>
      <c r="O113" t="str">
        <f>""</f>
        <v/>
      </c>
      <c r="P113" t="str">
        <f>""</f>
        <v/>
      </c>
      <c r="Q113" t="str">
        <f>""</f>
        <v/>
      </c>
      <c r="R113" t="str">
        <f>""</f>
        <v/>
      </c>
      <c r="S113" t="str">
        <f>""</f>
        <v/>
      </c>
      <c r="T113" t="str">
        <f>""</f>
        <v/>
      </c>
      <c r="U113" t="str">
        <f>""</f>
        <v/>
      </c>
      <c r="V113" t="str">
        <f>""</f>
        <v/>
      </c>
      <c r="W113" t="str">
        <f>""</f>
        <v/>
      </c>
      <c r="X113" t="str">
        <f>""</f>
        <v/>
      </c>
      <c r="Y113" t="str">
        <f>""</f>
        <v/>
      </c>
      <c r="Z113" t="str">
        <f>"-0.058"</f>
        <v>-0.058</v>
      </c>
      <c r="AA113" t="str">
        <f>""</f>
        <v/>
      </c>
      <c r="AB113" t="str">
        <f>""</f>
        <v/>
      </c>
      <c r="AC113" t="str">
        <f>""</f>
        <v/>
      </c>
      <c r="AD113" t="str">
        <f>""</f>
        <v/>
      </c>
      <c r="AE113" t="str">
        <f>""</f>
        <v/>
      </c>
      <c r="AF113" t="str">
        <f>""</f>
        <v/>
      </c>
      <c r="AG113" t="str">
        <f>""</f>
        <v/>
      </c>
      <c r="AH113" t="str">
        <f>""</f>
        <v/>
      </c>
      <c r="AI113" t="str">
        <f>""</f>
        <v/>
      </c>
      <c r="AJ113" t="str">
        <f>""</f>
        <v/>
      </c>
      <c r="AK113" t="str">
        <f>""</f>
        <v/>
      </c>
      <c r="AL113" t="str">
        <f>""</f>
        <v/>
      </c>
      <c r="AM113" t="str">
        <f>""</f>
        <v/>
      </c>
      <c r="AN113" t="str">
        <f>""</f>
        <v/>
      </c>
      <c r="AO113" t="str">
        <f>""</f>
        <v/>
      </c>
      <c r="AP113" t="str">
        <f>""</f>
        <v/>
      </c>
      <c r="AQ113" t="str">
        <f>""</f>
        <v/>
      </c>
      <c r="AR113" t="str">
        <f>""</f>
        <v/>
      </c>
      <c r="AS113" t="str">
        <f>""</f>
        <v/>
      </c>
      <c r="AT113" t="str">
        <f>""</f>
        <v/>
      </c>
      <c r="AU113" t="str">
        <f>""</f>
        <v/>
      </c>
      <c r="AV113" t="str">
        <f>""</f>
        <v/>
      </c>
      <c r="AW113" t="str">
        <f>""</f>
        <v/>
      </c>
      <c r="AX113" t="str">
        <f>""</f>
        <v/>
      </c>
      <c r="AY113" t="str">
        <f>""</f>
        <v/>
      </c>
      <c r="AZ113" t="str">
        <f>""</f>
        <v/>
      </c>
      <c r="BA113" t="str">
        <f>""</f>
        <v/>
      </c>
    </row>
    <row r="114" spans="2:53" x14ac:dyDescent="0.2">
      <c r="B114" t="str">
        <f>""</f>
        <v/>
      </c>
      <c r="C114" t="str">
        <f>""</f>
        <v/>
      </c>
      <c r="D114" t="str">
        <f>""</f>
        <v/>
      </c>
      <c r="E114" t="str">
        <f>""</f>
        <v/>
      </c>
      <c r="F114" t="str">
        <f>""</f>
        <v/>
      </c>
      <c r="G114" t="str">
        <f>""</f>
        <v/>
      </c>
      <c r="H114" t="str">
        <f>""</f>
        <v/>
      </c>
      <c r="I114" t="str">
        <f>""</f>
        <v/>
      </c>
      <c r="J114" t="str">
        <f>""</f>
        <v/>
      </c>
      <c r="K114" t="str">
        <f>""</f>
        <v/>
      </c>
      <c r="L114" t="str">
        <f>""</f>
        <v/>
      </c>
      <c r="M114" t="str">
        <f>""</f>
        <v/>
      </c>
      <c r="N114" t="str">
        <f>""</f>
        <v/>
      </c>
      <c r="O114" t="str">
        <f>""</f>
        <v/>
      </c>
      <c r="P114" t="str">
        <f>""</f>
        <v/>
      </c>
      <c r="Q114" t="str">
        <f>""</f>
        <v/>
      </c>
      <c r="R114" t="str">
        <f>""</f>
        <v/>
      </c>
      <c r="S114" t="str">
        <f>""</f>
        <v/>
      </c>
      <c r="T114" t="str">
        <f>""</f>
        <v/>
      </c>
      <c r="U114" t="str">
        <f>""</f>
        <v/>
      </c>
      <c r="V114" t="str">
        <f>""</f>
        <v/>
      </c>
      <c r="W114" t="str">
        <f>""</f>
        <v/>
      </c>
      <c r="X114" t="str">
        <f>""</f>
        <v/>
      </c>
      <c r="Y114" t="str">
        <f>""</f>
        <v/>
      </c>
      <c r="Z114" t="str">
        <f>"[0.193]"</f>
        <v>[0.193]</v>
      </c>
      <c r="AA114" t="str">
        <f>""</f>
        <v/>
      </c>
      <c r="AB114" t="str">
        <f>""</f>
        <v/>
      </c>
      <c r="AC114" t="str">
        <f>""</f>
        <v/>
      </c>
      <c r="AD114" t="str">
        <f>""</f>
        <v/>
      </c>
      <c r="AE114" t="str">
        <f>""</f>
        <v/>
      </c>
      <c r="AF114" t="str">
        <f>""</f>
        <v/>
      </c>
      <c r="AG114" t="str">
        <f>""</f>
        <v/>
      </c>
      <c r="AH114" t="str">
        <f>""</f>
        <v/>
      </c>
      <c r="AI114" t="str">
        <f>""</f>
        <v/>
      </c>
      <c r="AJ114" t="str">
        <f>""</f>
        <v/>
      </c>
      <c r="AK114" t="str">
        <f>""</f>
        <v/>
      </c>
      <c r="AL114" t="str">
        <f>""</f>
        <v/>
      </c>
      <c r="AM114" t="str">
        <f>""</f>
        <v/>
      </c>
      <c r="AN114" t="str">
        <f>""</f>
        <v/>
      </c>
      <c r="AO114" t="str">
        <f>""</f>
        <v/>
      </c>
      <c r="AP114" t="str">
        <f>""</f>
        <v/>
      </c>
      <c r="AQ114" t="str">
        <f>""</f>
        <v/>
      </c>
      <c r="AR114" t="str">
        <f>""</f>
        <v/>
      </c>
      <c r="AS114" t="str">
        <f>""</f>
        <v/>
      </c>
      <c r="AT114" t="str">
        <f>""</f>
        <v/>
      </c>
      <c r="AU114" t="str">
        <f>""</f>
        <v/>
      </c>
      <c r="AV114" t="str">
        <f>""</f>
        <v/>
      </c>
      <c r="AW114" t="str">
        <f>""</f>
        <v/>
      </c>
      <c r="AX114" t="str">
        <f>""</f>
        <v/>
      </c>
      <c r="AY114" t="str">
        <f>""</f>
        <v/>
      </c>
      <c r="AZ114" t="str">
        <f>""</f>
        <v/>
      </c>
      <c r="BA114" t="str">
        <f>""</f>
        <v/>
      </c>
    </row>
    <row r="115" spans="2:53" x14ac:dyDescent="0.2">
      <c r="B115" t="str">
        <f>"Interaction"</f>
        <v>Interaction</v>
      </c>
      <c r="C115" t="str">
        <f>""</f>
        <v/>
      </c>
      <c r="D115" t="str">
        <f>""</f>
        <v/>
      </c>
      <c r="E115" t="str">
        <f>""</f>
        <v/>
      </c>
      <c r="F115" t="str">
        <f>""</f>
        <v/>
      </c>
      <c r="G115" t="str">
        <f>""</f>
        <v/>
      </c>
      <c r="H115" t="str">
        <f>""</f>
        <v/>
      </c>
      <c r="I115" t="str">
        <f>""</f>
        <v/>
      </c>
      <c r="J115" t="str">
        <f>""</f>
        <v/>
      </c>
      <c r="K115" t="str">
        <f>""</f>
        <v/>
      </c>
      <c r="L115" t="str">
        <f>""</f>
        <v/>
      </c>
      <c r="M115" t="str">
        <f>""</f>
        <v/>
      </c>
      <c r="N115" t="str">
        <f>""</f>
        <v/>
      </c>
      <c r="O115" t="str">
        <f>""</f>
        <v/>
      </c>
      <c r="P115" t="str">
        <f>""</f>
        <v/>
      </c>
      <c r="Q115" t="str">
        <f>""</f>
        <v/>
      </c>
      <c r="R115" t="str">
        <f>""</f>
        <v/>
      </c>
      <c r="S115" t="str">
        <f>""</f>
        <v/>
      </c>
      <c r="T115" t="str">
        <f>""</f>
        <v/>
      </c>
      <c r="U115" t="str">
        <f>""</f>
        <v/>
      </c>
      <c r="V115" t="str">
        <f>""</f>
        <v/>
      </c>
      <c r="W115" t="str">
        <f>""</f>
        <v/>
      </c>
      <c r="X115" t="str">
        <f>""</f>
        <v/>
      </c>
      <c r="Y115" t="str">
        <f>""</f>
        <v/>
      </c>
      <c r="Z115" t="str">
        <f>"-0.084"</f>
        <v>-0.084</v>
      </c>
      <c r="AA115" t="str">
        <f>""</f>
        <v/>
      </c>
      <c r="AB115" t="str">
        <f>""</f>
        <v/>
      </c>
      <c r="AC115" t="str">
        <f>""</f>
        <v/>
      </c>
      <c r="AD115" t="str">
        <f>""</f>
        <v/>
      </c>
      <c r="AE115" t="str">
        <f>""</f>
        <v/>
      </c>
      <c r="AF115" t="str">
        <f>""</f>
        <v/>
      </c>
      <c r="AG115" t="str">
        <f>""</f>
        <v/>
      </c>
      <c r="AH115" t="str">
        <f>""</f>
        <v/>
      </c>
      <c r="AI115" t="str">
        <f>""</f>
        <v/>
      </c>
      <c r="AJ115" t="str">
        <f>""</f>
        <v/>
      </c>
      <c r="AK115" t="str">
        <f>""</f>
        <v/>
      </c>
      <c r="AL115" t="str">
        <f>""</f>
        <v/>
      </c>
      <c r="AM115" t="str">
        <f>""</f>
        <v/>
      </c>
      <c r="AN115" t="str">
        <f>""</f>
        <v/>
      </c>
      <c r="AO115" t="str">
        <f>""</f>
        <v/>
      </c>
      <c r="AP115" t="str">
        <f>""</f>
        <v/>
      </c>
      <c r="AQ115" t="str">
        <f>""</f>
        <v/>
      </c>
      <c r="AR115" t="str">
        <f>""</f>
        <v/>
      </c>
      <c r="AS115" t="str">
        <f>""</f>
        <v/>
      </c>
      <c r="AT115" t="str">
        <f>""</f>
        <v/>
      </c>
      <c r="AU115" t="str">
        <f>""</f>
        <v/>
      </c>
      <c r="AV115" t="str">
        <f>""</f>
        <v/>
      </c>
      <c r="AW115" t="str">
        <f>""</f>
        <v/>
      </c>
      <c r="AX115" t="str">
        <f>""</f>
        <v/>
      </c>
      <c r="AY115" t="str">
        <f>""</f>
        <v/>
      </c>
      <c r="AZ115" t="str">
        <f>""</f>
        <v/>
      </c>
      <c r="BA115" t="str">
        <f>""</f>
        <v/>
      </c>
    </row>
    <row r="116" spans="2:53" x14ac:dyDescent="0.2">
      <c r="B116" t="str">
        <f>""</f>
        <v/>
      </c>
      <c r="C116" t="str">
        <f>""</f>
        <v/>
      </c>
      <c r="D116" t="str">
        <f>""</f>
        <v/>
      </c>
      <c r="E116" t="str">
        <f>""</f>
        <v/>
      </c>
      <c r="F116" t="str">
        <f>""</f>
        <v/>
      </c>
      <c r="G116" t="str">
        <f>""</f>
        <v/>
      </c>
      <c r="H116" t="str">
        <f>""</f>
        <v/>
      </c>
      <c r="I116" t="str">
        <f>""</f>
        <v/>
      </c>
      <c r="J116" t="str">
        <f>""</f>
        <v/>
      </c>
      <c r="K116" t="str">
        <f>""</f>
        <v/>
      </c>
      <c r="L116" t="str">
        <f>""</f>
        <v/>
      </c>
      <c r="M116" t="str">
        <f>""</f>
        <v/>
      </c>
      <c r="N116" t="str">
        <f>""</f>
        <v/>
      </c>
      <c r="O116" t="str">
        <f>""</f>
        <v/>
      </c>
      <c r="P116" t="str">
        <f>""</f>
        <v/>
      </c>
      <c r="Q116" t="str">
        <f>""</f>
        <v/>
      </c>
      <c r="R116" t="str">
        <f>""</f>
        <v/>
      </c>
      <c r="S116" t="str">
        <f>""</f>
        <v/>
      </c>
      <c r="T116" t="str">
        <f>""</f>
        <v/>
      </c>
      <c r="U116" t="str">
        <f>""</f>
        <v/>
      </c>
      <c r="V116" t="str">
        <f>""</f>
        <v/>
      </c>
      <c r="W116" t="str">
        <f>""</f>
        <v/>
      </c>
      <c r="X116" t="str">
        <f>""</f>
        <v/>
      </c>
      <c r="Y116" t="str">
        <f>""</f>
        <v/>
      </c>
      <c r="Z116" t="str">
        <f>"[0.291]"</f>
        <v>[0.291]</v>
      </c>
      <c r="AA116" t="str">
        <f>""</f>
        <v/>
      </c>
      <c r="AB116" t="str">
        <f>""</f>
        <v/>
      </c>
      <c r="AC116" t="str">
        <f>""</f>
        <v/>
      </c>
      <c r="AD116" t="str">
        <f>""</f>
        <v/>
      </c>
      <c r="AE116" t="str">
        <f>""</f>
        <v/>
      </c>
      <c r="AF116" t="str">
        <f>""</f>
        <v/>
      </c>
      <c r="AG116" t="str">
        <f>""</f>
        <v/>
      </c>
      <c r="AH116" t="str">
        <f>""</f>
        <v/>
      </c>
      <c r="AI116" t="str">
        <f>""</f>
        <v/>
      </c>
      <c r="AJ116" t="str">
        <f>""</f>
        <v/>
      </c>
      <c r="AK116" t="str">
        <f>""</f>
        <v/>
      </c>
      <c r="AL116" t="str">
        <f>""</f>
        <v/>
      </c>
      <c r="AM116" t="str">
        <f>""</f>
        <v/>
      </c>
      <c r="AN116" t="str">
        <f>""</f>
        <v/>
      </c>
      <c r="AO116" t="str">
        <f>""</f>
        <v/>
      </c>
      <c r="AP116" t="str">
        <f>""</f>
        <v/>
      </c>
      <c r="AQ116" t="str">
        <f>""</f>
        <v/>
      </c>
      <c r="AR116" t="str">
        <f>""</f>
        <v/>
      </c>
      <c r="AS116" t="str">
        <f>""</f>
        <v/>
      </c>
      <c r="AT116" t="str">
        <f>""</f>
        <v/>
      </c>
      <c r="AU116" t="str">
        <f>""</f>
        <v/>
      </c>
      <c r="AV116" t="str">
        <f>""</f>
        <v/>
      </c>
      <c r="AW116" t="str">
        <f>""</f>
        <v/>
      </c>
      <c r="AX116" t="str">
        <f>""</f>
        <v/>
      </c>
      <c r="AY116" t="str">
        <f>""</f>
        <v/>
      </c>
      <c r="AZ116" t="str">
        <f>""</f>
        <v/>
      </c>
      <c r="BA116" t="str">
        <f>""</f>
        <v/>
      </c>
    </row>
    <row r="117" spans="2:53" x14ac:dyDescent="0.2">
      <c r="B117" t="str">
        <f>"Index of Asset Related Losses (dummy) (money-goods and/or house) - PCA"</f>
        <v>Index of Asset Related Losses (dummy) (money-goods and/or house) - PCA</v>
      </c>
      <c r="C117" t="str">
        <f>""</f>
        <v/>
      </c>
      <c r="D117" t="str">
        <f>""</f>
        <v/>
      </c>
      <c r="E117" t="str">
        <f>""</f>
        <v/>
      </c>
      <c r="F117" t="str">
        <f>""</f>
        <v/>
      </c>
      <c r="G117" t="str">
        <f>""</f>
        <v/>
      </c>
      <c r="H117" t="str">
        <f>""</f>
        <v/>
      </c>
      <c r="I117" t="str">
        <f>""</f>
        <v/>
      </c>
      <c r="J117" t="str">
        <f>""</f>
        <v/>
      </c>
      <c r="K117" t="str">
        <f>""</f>
        <v/>
      </c>
      <c r="L117" t="str">
        <f>""</f>
        <v/>
      </c>
      <c r="M117" t="str">
        <f>""</f>
        <v/>
      </c>
      <c r="N117" t="str">
        <f>""</f>
        <v/>
      </c>
      <c r="O117" t="str">
        <f>""</f>
        <v/>
      </c>
      <c r="P117" t="str">
        <f>""</f>
        <v/>
      </c>
      <c r="Q117" t="str">
        <f>""</f>
        <v/>
      </c>
      <c r="R117" t="str">
        <f>""</f>
        <v/>
      </c>
      <c r="S117" t="str">
        <f>""</f>
        <v/>
      </c>
      <c r="T117" t="str">
        <f>""</f>
        <v/>
      </c>
      <c r="U117" t="str">
        <f>""</f>
        <v/>
      </c>
      <c r="V117" t="str">
        <f>""</f>
        <v/>
      </c>
      <c r="W117" t="str">
        <f>""</f>
        <v/>
      </c>
      <c r="X117" t="str">
        <f>""</f>
        <v/>
      </c>
      <c r="Y117" t="str">
        <f>""</f>
        <v/>
      </c>
      <c r="Z117" t="str">
        <f>""</f>
        <v/>
      </c>
      <c r="AA117" t="str">
        <f>"-0.029"</f>
        <v>-0.029</v>
      </c>
      <c r="AB117" t="str">
        <f>"-0.020"</f>
        <v>-0.020</v>
      </c>
      <c r="AC117" t="str">
        <f>"-0.027"</f>
        <v>-0.027</v>
      </c>
      <c r="AD117" t="str">
        <f>""</f>
        <v/>
      </c>
      <c r="AE117" t="str">
        <f>""</f>
        <v/>
      </c>
      <c r="AF117" t="str">
        <f>""</f>
        <v/>
      </c>
      <c r="AG117" t="str">
        <f>""</f>
        <v/>
      </c>
      <c r="AH117" t="str">
        <f>""</f>
        <v/>
      </c>
      <c r="AI117" t="str">
        <f>""</f>
        <v/>
      </c>
      <c r="AJ117" t="str">
        <f>""</f>
        <v/>
      </c>
      <c r="AK117" t="str">
        <f>""</f>
        <v/>
      </c>
      <c r="AL117" t="str">
        <f>""</f>
        <v/>
      </c>
      <c r="AM117" t="str">
        <f>""</f>
        <v/>
      </c>
      <c r="AN117" t="str">
        <f>""</f>
        <v/>
      </c>
      <c r="AO117" t="str">
        <f>""</f>
        <v/>
      </c>
      <c r="AP117" t="str">
        <f>""</f>
        <v/>
      </c>
      <c r="AQ117" t="str">
        <f>""</f>
        <v/>
      </c>
      <c r="AR117" t="str">
        <f>""</f>
        <v/>
      </c>
      <c r="AS117" t="str">
        <f>""</f>
        <v/>
      </c>
      <c r="AT117" t="str">
        <f>""</f>
        <v/>
      </c>
      <c r="AU117" t="str">
        <f>""</f>
        <v/>
      </c>
      <c r="AV117" t="str">
        <f>""</f>
        <v/>
      </c>
      <c r="AW117" t="str">
        <f>""</f>
        <v/>
      </c>
      <c r="AX117" t="str">
        <f>""</f>
        <v/>
      </c>
      <c r="AY117" t="str">
        <f>""</f>
        <v/>
      </c>
      <c r="AZ117" t="str">
        <f>""</f>
        <v/>
      </c>
      <c r="BA117" t="str">
        <f>""</f>
        <v/>
      </c>
    </row>
    <row r="118" spans="2:53" x14ac:dyDescent="0.2">
      <c r="B118" t="str">
        <f>""</f>
        <v/>
      </c>
      <c r="C118" t="str">
        <f>""</f>
        <v/>
      </c>
      <c r="D118" t="str">
        <f>""</f>
        <v/>
      </c>
      <c r="E118" t="str">
        <f>""</f>
        <v/>
      </c>
      <c r="F118" t="str">
        <f>""</f>
        <v/>
      </c>
      <c r="G118" t="str">
        <f>""</f>
        <v/>
      </c>
      <c r="H118" t="str">
        <f>""</f>
        <v/>
      </c>
      <c r="I118" t="str">
        <f>""</f>
        <v/>
      </c>
      <c r="J118" t="str">
        <f>""</f>
        <v/>
      </c>
      <c r="K118" t="str">
        <f>""</f>
        <v/>
      </c>
      <c r="L118" t="str">
        <f>""</f>
        <v/>
      </c>
      <c r="M118" t="str">
        <f>""</f>
        <v/>
      </c>
      <c r="N118" t="str">
        <f>""</f>
        <v/>
      </c>
      <c r="O118" t="str">
        <f>""</f>
        <v/>
      </c>
      <c r="P118" t="str">
        <f>""</f>
        <v/>
      </c>
      <c r="Q118" t="str">
        <f>""</f>
        <v/>
      </c>
      <c r="R118" t="str">
        <f>""</f>
        <v/>
      </c>
      <c r="S118" t="str">
        <f>""</f>
        <v/>
      </c>
      <c r="T118" t="str">
        <f>""</f>
        <v/>
      </c>
      <c r="U118" t="str">
        <f>""</f>
        <v/>
      </c>
      <c r="V118" t="str">
        <f>""</f>
        <v/>
      </c>
      <c r="W118" t="str">
        <f>""</f>
        <v/>
      </c>
      <c r="X118" t="str">
        <f>""</f>
        <v/>
      </c>
      <c r="Y118" t="str">
        <f>""</f>
        <v/>
      </c>
      <c r="Z118" t="str">
        <f>""</f>
        <v/>
      </c>
      <c r="AA118" t="str">
        <f>"[0.035]"</f>
        <v>[0.035]</v>
      </c>
      <c r="AB118" t="str">
        <f>"[0.033]"</f>
        <v>[0.033]</v>
      </c>
      <c r="AC118" t="str">
        <f>"[0.034]"</f>
        <v>[0.034]</v>
      </c>
      <c r="AD118" t="str">
        <f>""</f>
        <v/>
      </c>
      <c r="AE118" t="str">
        <f>""</f>
        <v/>
      </c>
      <c r="AF118" t="str">
        <f>""</f>
        <v/>
      </c>
      <c r="AG118" t="str">
        <f>""</f>
        <v/>
      </c>
      <c r="AH118" t="str">
        <f>""</f>
        <v/>
      </c>
      <c r="AI118" t="str">
        <f>""</f>
        <v/>
      </c>
      <c r="AJ118" t="str">
        <f>""</f>
        <v/>
      </c>
      <c r="AK118" t="str">
        <f>""</f>
        <v/>
      </c>
      <c r="AL118" t="str">
        <f>""</f>
        <v/>
      </c>
      <c r="AM118" t="str">
        <f>""</f>
        <v/>
      </c>
      <c r="AN118" t="str">
        <f>""</f>
        <v/>
      </c>
      <c r="AO118" t="str">
        <f>""</f>
        <v/>
      </c>
      <c r="AP118" t="str">
        <f>""</f>
        <v/>
      </c>
      <c r="AQ118" t="str">
        <f>""</f>
        <v/>
      </c>
      <c r="AR118" t="str">
        <f>""</f>
        <v/>
      </c>
      <c r="AS118" t="str">
        <f>""</f>
        <v/>
      </c>
      <c r="AT118" t="str">
        <f>""</f>
        <v/>
      </c>
      <c r="AU118" t="str">
        <f>""</f>
        <v/>
      </c>
      <c r="AV118" t="str">
        <f>""</f>
        <v/>
      </c>
      <c r="AW118" t="str">
        <f>""</f>
        <v/>
      </c>
      <c r="AX118" t="str">
        <f>""</f>
        <v/>
      </c>
      <c r="AY118" t="str">
        <f>""</f>
        <v/>
      </c>
      <c r="AZ118" t="str">
        <f>""</f>
        <v/>
      </c>
      <c r="BA118" t="str">
        <f>""</f>
        <v/>
      </c>
    </row>
    <row r="119" spans="2:53" x14ac:dyDescent="0.2">
      <c r="B119" t="str">
        <f>"At least 1 person left the household in a given year (yes=1)"</f>
        <v>At least 1 person left the household in a given year (yes=1)</v>
      </c>
      <c r="C119" t="str">
        <f>""</f>
        <v/>
      </c>
      <c r="D119" t="str">
        <f>""</f>
        <v/>
      </c>
      <c r="E119" t="str">
        <f>""</f>
        <v/>
      </c>
      <c r="F119" t="str">
        <f>""</f>
        <v/>
      </c>
      <c r="G119" t="str">
        <f>""</f>
        <v/>
      </c>
      <c r="H119" t="str">
        <f>""</f>
        <v/>
      </c>
      <c r="I119" t="str">
        <f>""</f>
        <v/>
      </c>
      <c r="J119" t="str">
        <f>""</f>
        <v/>
      </c>
      <c r="K119" t="str">
        <f>""</f>
        <v/>
      </c>
      <c r="L119" t="str">
        <f>""</f>
        <v/>
      </c>
      <c r="M119" t="str">
        <f>""</f>
        <v/>
      </c>
      <c r="N119" t="str">
        <f>""</f>
        <v/>
      </c>
      <c r="O119" t="str">
        <f>""</f>
        <v/>
      </c>
      <c r="P119" t="str">
        <f>""</f>
        <v/>
      </c>
      <c r="Q119" t="str">
        <f>""</f>
        <v/>
      </c>
      <c r="R119" t="str">
        <f>""</f>
        <v/>
      </c>
      <c r="S119" t="str">
        <f>""</f>
        <v/>
      </c>
      <c r="T119" t="str">
        <f>""</f>
        <v/>
      </c>
      <c r="U119" t="str">
        <f>""</f>
        <v/>
      </c>
      <c r="V119" t="str">
        <f>""</f>
        <v/>
      </c>
      <c r="W119" t="str">
        <f>""</f>
        <v/>
      </c>
      <c r="X119" t="str">
        <f>""</f>
        <v/>
      </c>
      <c r="Y119" t="str">
        <f>""</f>
        <v/>
      </c>
      <c r="Z119" t="str">
        <f>""</f>
        <v/>
      </c>
      <c r="AA119" t="str">
        <f>"-0.037"</f>
        <v>-0.037</v>
      </c>
      <c r="AB119" t="str">
        <f>""</f>
        <v/>
      </c>
      <c r="AC119" t="str">
        <f>""</f>
        <v/>
      </c>
      <c r="AD119" t="str">
        <f>""</f>
        <v/>
      </c>
      <c r="AE119" t="str">
        <f>""</f>
        <v/>
      </c>
      <c r="AF119" t="str">
        <f>""</f>
        <v/>
      </c>
      <c r="AG119" t="str">
        <f>""</f>
        <v/>
      </c>
      <c r="AH119" t="str">
        <f>""</f>
        <v/>
      </c>
      <c r="AI119" t="str">
        <f>""</f>
        <v/>
      </c>
      <c r="AJ119" t="str">
        <f>""</f>
        <v/>
      </c>
      <c r="AK119" t="str">
        <f>""</f>
        <v/>
      </c>
      <c r="AL119" t="str">
        <f>""</f>
        <v/>
      </c>
      <c r="AM119" t="str">
        <f>""</f>
        <v/>
      </c>
      <c r="AN119" t="str">
        <f>""</f>
        <v/>
      </c>
      <c r="AO119" t="str">
        <f>""</f>
        <v/>
      </c>
      <c r="AP119" t="str">
        <f>""</f>
        <v/>
      </c>
      <c r="AQ119" t="str">
        <f>""</f>
        <v/>
      </c>
      <c r="AR119" t="str">
        <f>""</f>
        <v/>
      </c>
      <c r="AS119" t="str">
        <f>""</f>
        <v/>
      </c>
      <c r="AT119" t="str">
        <f>""</f>
        <v/>
      </c>
      <c r="AU119" t="str">
        <f>""</f>
        <v/>
      </c>
      <c r="AV119" t="str">
        <f>""</f>
        <v/>
      </c>
      <c r="AW119" t="str">
        <f>""</f>
        <v/>
      </c>
      <c r="AX119" t="str">
        <f>""</f>
        <v/>
      </c>
      <c r="AY119" t="str">
        <f>""</f>
        <v/>
      </c>
      <c r="AZ119" t="str">
        <f>""</f>
        <v/>
      </c>
      <c r="BA119" t="str">
        <f>""</f>
        <v/>
      </c>
    </row>
    <row r="120" spans="2:53" x14ac:dyDescent="0.2">
      <c r="B120" t="str">
        <f>""</f>
        <v/>
      </c>
      <c r="C120" t="str">
        <f>""</f>
        <v/>
      </c>
      <c r="D120" t="str">
        <f>""</f>
        <v/>
      </c>
      <c r="E120" t="str">
        <f>""</f>
        <v/>
      </c>
      <c r="F120" t="str">
        <f>""</f>
        <v/>
      </c>
      <c r="G120" t="str">
        <f>""</f>
        <v/>
      </c>
      <c r="H120" t="str">
        <f>""</f>
        <v/>
      </c>
      <c r="I120" t="str">
        <f>""</f>
        <v/>
      </c>
      <c r="J120" t="str">
        <f>""</f>
        <v/>
      </c>
      <c r="K120" t="str">
        <f>""</f>
        <v/>
      </c>
      <c r="L120" t="str">
        <f>""</f>
        <v/>
      </c>
      <c r="M120" t="str">
        <f>""</f>
        <v/>
      </c>
      <c r="N120" t="str">
        <f>""</f>
        <v/>
      </c>
      <c r="O120" t="str">
        <f>""</f>
        <v/>
      </c>
      <c r="P120" t="str">
        <f>""</f>
        <v/>
      </c>
      <c r="Q120" t="str">
        <f>""</f>
        <v/>
      </c>
      <c r="R120" t="str">
        <f>""</f>
        <v/>
      </c>
      <c r="S120" t="str">
        <f>""</f>
        <v/>
      </c>
      <c r="T120" t="str">
        <f>""</f>
        <v/>
      </c>
      <c r="U120" t="str">
        <f>""</f>
        <v/>
      </c>
      <c r="V120" t="str">
        <f>""</f>
        <v/>
      </c>
      <c r="W120" t="str">
        <f>""</f>
        <v/>
      </c>
      <c r="X120" t="str">
        <f>""</f>
        <v/>
      </c>
      <c r="Y120" t="str">
        <f>""</f>
        <v/>
      </c>
      <c r="Z120" t="str">
        <f>""</f>
        <v/>
      </c>
      <c r="AA120" t="str">
        <f>"[0.076]"</f>
        <v>[0.076]</v>
      </c>
      <c r="AB120" t="str">
        <f>""</f>
        <v/>
      </c>
      <c r="AC120" t="str">
        <f>""</f>
        <v/>
      </c>
      <c r="AD120" t="str">
        <f>""</f>
        <v/>
      </c>
      <c r="AE120" t="str">
        <f>""</f>
        <v/>
      </c>
      <c r="AF120" t="str">
        <f>""</f>
        <v/>
      </c>
      <c r="AG120" t="str">
        <f>""</f>
        <v/>
      </c>
      <c r="AH120" t="str">
        <f>""</f>
        <v/>
      </c>
      <c r="AI120" t="str">
        <f>""</f>
        <v/>
      </c>
      <c r="AJ120" t="str">
        <f>""</f>
        <v/>
      </c>
      <c r="AK120" t="str">
        <f>""</f>
        <v/>
      </c>
      <c r="AL120" t="str">
        <f>""</f>
        <v/>
      </c>
      <c r="AM120" t="str">
        <f>""</f>
        <v/>
      </c>
      <c r="AN120" t="str">
        <f>""</f>
        <v/>
      </c>
      <c r="AO120" t="str">
        <f>""</f>
        <v/>
      </c>
      <c r="AP120" t="str">
        <f>""</f>
        <v/>
      </c>
      <c r="AQ120" t="str">
        <f>""</f>
        <v/>
      </c>
      <c r="AR120" t="str">
        <f>""</f>
        <v/>
      </c>
      <c r="AS120" t="str">
        <f>""</f>
        <v/>
      </c>
      <c r="AT120" t="str">
        <f>""</f>
        <v/>
      </c>
      <c r="AU120" t="str">
        <f>""</f>
        <v/>
      </c>
      <c r="AV120" t="str">
        <f>""</f>
        <v/>
      </c>
      <c r="AW120" t="str">
        <f>""</f>
        <v/>
      </c>
      <c r="AX120" t="str">
        <f>""</f>
        <v/>
      </c>
      <c r="AY120" t="str">
        <f>""</f>
        <v/>
      </c>
      <c r="AZ120" t="str">
        <f>""</f>
        <v/>
      </c>
      <c r="BA120" t="str">
        <f>""</f>
        <v/>
      </c>
    </row>
    <row r="121" spans="2:53" x14ac:dyDescent="0.2">
      <c r="B121" t="str">
        <f>"Interaction"</f>
        <v>Interaction</v>
      </c>
      <c r="C121" t="str">
        <f>""</f>
        <v/>
      </c>
      <c r="D121" t="str">
        <f>""</f>
        <v/>
      </c>
      <c r="E121" t="str">
        <f>""</f>
        <v/>
      </c>
      <c r="F121" t="str">
        <f>""</f>
        <v/>
      </c>
      <c r="G121" t="str">
        <f>""</f>
        <v/>
      </c>
      <c r="H121" t="str">
        <f>""</f>
        <v/>
      </c>
      <c r="I121" t="str">
        <f>""</f>
        <v/>
      </c>
      <c r="J121" t="str">
        <f>""</f>
        <v/>
      </c>
      <c r="K121" t="str">
        <f>""</f>
        <v/>
      </c>
      <c r="L121" t="str">
        <f>""</f>
        <v/>
      </c>
      <c r="M121" t="str">
        <f>""</f>
        <v/>
      </c>
      <c r="N121" t="str">
        <f>""</f>
        <v/>
      </c>
      <c r="O121" t="str">
        <f>""</f>
        <v/>
      </c>
      <c r="P121" t="str">
        <f>""</f>
        <v/>
      </c>
      <c r="Q121" t="str">
        <f>""</f>
        <v/>
      </c>
      <c r="R121" t="str">
        <f>""</f>
        <v/>
      </c>
      <c r="S121" t="str">
        <f>""</f>
        <v/>
      </c>
      <c r="T121" t="str">
        <f>""</f>
        <v/>
      </c>
      <c r="U121" t="str">
        <f>""</f>
        <v/>
      </c>
      <c r="V121" t="str">
        <f>""</f>
        <v/>
      </c>
      <c r="W121" t="str">
        <f>""</f>
        <v/>
      </c>
      <c r="X121" t="str">
        <f>""</f>
        <v/>
      </c>
      <c r="Y121" t="str">
        <f>""</f>
        <v/>
      </c>
      <c r="Z121" t="str">
        <f>""</f>
        <v/>
      </c>
      <c r="AA121" t="str">
        <f>"0.022"</f>
        <v>0.022</v>
      </c>
      <c r="AB121" t="str">
        <f>""</f>
        <v/>
      </c>
      <c r="AC121" t="str">
        <f>""</f>
        <v/>
      </c>
      <c r="AD121" t="str">
        <f>""</f>
        <v/>
      </c>
      <c r="AE121" t="str">
        <f>""</f>
        <v/>
      </c>
      <c r="AF121" t="str">
        <f>""</f>
        <v/>
      </c>
      <c r="AG121" t="str">
        <f>""</f>
        <v/>
      </c>
      <c r="AH121" t="str">
        <f>""</f>
        <v/>
      </c>
      <c r="AI121" t="str">
        <f>""</f>
        <v/>
      </c>
      <c r="AJ121" t="str">
        <f>""</f>
        <v/>
      </c>
      <c r="AK121" t="str">
        <f>""</f>
        <v/>
      </c>
      <c r="AL121" t="str">
        <f>""</f>
        <v/>
      </c>
      <c r="AM121" t="str">
        <f>""</f>
        <v/>
      </c>
      <c r="AN121" t="str">
        <f>""</f>
        <v/>
      </c>
      <c r="AO121" t="str">
        <f>""</f>
        <v/>
      </c>
      <c r="AP121" t="str">
        <f>""</f>
        <v/>
      </c>
      <c r="AQ121" t="str">
        <f>""</f>
        <v/>
      </c>
      <c r="AR121" t="str">
        <f>""</f>
        <v/>
      </c>
      <c r="AS121" t="str">
        <f>""</f>
        <v/>
      </c>
      <c r="AT121" t="str">
        <f>""</f>
        <v/>
      </c>
      <c r="AU121" t="str">
        <f>""</f>
        <v/>
      </c>
      <c r="AV121" t="str">
        <f>""</f>
        <v/>
      </c>
      <c r="AW121" t="str">
        <f>""</f>
        <v/>
      </c>
      <c r="AX121" t="str">
        <f>""</f>
        <v/>
      </c>
      <c r="AY121" t="str">
        <f>""</f>
        <v/>
      </c>
      <c r="AZ121" t="str">
        <f>""</f>
        <v/>
      </c>
      <c r="BA121" t="str">
        <f>""</f>
        <v/>
      </c>
    </row>
    <row r="122" spans="2:53" x14ac:dyDescent="0.2">
      <c r="B122" t="str">
        <f>""</f>
        <v/>
      </c>
      <c r="C122" t="str">
        <f>""</f>
        <v/>
      </c>
      <c r="D122" t="str">
        <f>""</f>
        <v/>
      </c>
      <c r="E122" t="str">
        <f>""</f>
        <v/>
      </c>
      <c r="F122" t="str">
        <f>""</f>
        <v/>
      </c>
      <c r="G122" t="str">
        <f>""</f>
        <v/>
      </c>
      <c r="H122" t="str">
        <f>""</f>
        <v/>
      </c>
      <c r="I122" t="str">
        <f>""</f>
        <v/>
      </c>
      <c r="J122" t="str">
        <f>""</f>
        <v/>
      </c>
      <c r="K122" t="str">
        <f>""</f>
        <v/>
      </c>
      <c r="L122" t="str">
        <f>""</f>
        <v/>
      </c>
      <c r="M122" t="str">
        <f>""</f>
        <v/>
      </c>
      <c r="N122" t="str">
        <f>""</f>
        <v/>
      </c>
      <c r="O122" t="str">
        <f>""</f>
        <v/>
      </c>
      <c r="P122" t="str">
        <f>""</f>
        <v/>
      </c>
      <c r="Q122" t="str">
        <f>""</f>
        <v/>
      </c>
      <c r="R122" t="str">
        <f>""</f>
        <v/>
      </c>
      <c r="S122" t="str">
        <f>""</f>
        <v/>
      </c>
      <c r="T122" t="str">
        <f>""</f>
        <v/>
      </c>
      <c r="U122" t="str">
        <f>""</f>
        <v/>
      </c>
      <c r="V122" t="str">
        <f>""</f>
        <v/>
      </c>
      <c r="W122" t="str">
        <f>""</f>
        <v/>
      </c>
      <c r="X122" t="str">
        <f>""</f>
        <v/>
      </c>
      <c r="Y122" t="str">
        <f>""</f>
        <v/>
      </c>
      <c r="Z122" t="str">
        <f>""</f>
        <v/>
      </c>
      <c r="AA122" t="str">
        <f>"[0.054]"</f>
        <v>[0.054]</v>
      </c>
      <c r="AB122" t="str">
        <f>""</f>
        <v/>
      </c>
      <c r="AC122" t="str">
        <f>""</f>
        <v/>
      </c>
      <c r="AD122" t="str">
        <f>""</f>
        <v/>
      </c>
      <c r="AE122" t="str">
        <f>""</f>
        <v/>
      </c>
      <c r="AF122" t="str">
        <f>""</f>
        <v/>
      </c>
      <c r="AG122" t="str">
        <f>""</f>
        <v/>
      </c>
      <c r="AH122" t="str">
        <f>""</f>
        <v/>
      </c>
      <c r="AI122" t="str">
        <f>""</f>
        <v/>
      </c>
      <c r="AJ122" t="str">
        <f>""</f>
        <v/>
      </c>
      <c r="AK122" t="str">
        <f>""</f>
        <v/>
      </c>
      <c r="AL122" t="str">
        <f>""</f>
        <v/>
      </c>
      <c r="AM122" t="str">
        <f>""</f>
        <v/>
      </c>
      <c r="AN122" t="str">
        <f>""</f>
        <v/>
      </c>
      <c r="AO122" t="str">
        <f>""</f>
        <v/>
      </c>
      <c r="AP122" t="str">
        <f>""</f>
        <v/>
      </c>
      <c r="AQ122" t="str">
        <f>""</f>
        <v/>
      </c>
      <c r="AR122" t="str">
        <f>""</f>
        <v/>
      </c>
      <c r="AS122" t="str">
        <f>""</f>
        <v/>
      </c>
      <c r="AT122" t="str">
        <f>""</f>
        <v/>
      </c>
      <c r="AU122" t="str">
        <f>""</f>
        <v/>
      </c>
      <c r="AV122" t="str">
        <f>""</f>
        <v/>
      </c>
      <c r="AW122" t="str">
        <f>""</f>
        <v/>
      </c>
      <c r="AX122" t="str">
        <f>""</f>
        <v/>
      </c>
      <c r="AY122" t="str">
        <f>""</f>
        <v/>
      </c>
      <c r="AZ122" t="str">
        <f>""</f>
        <v/>
      </c>
      <c r="BA122" t="str">
        <f>""</f>
        <v/>
      </c>
    </row>
    <row r="123" spans="2:53" x14ac:dyDescent="0.2">
      <c r="B123" t="str">
        <f>"Number of members who left household 1998-2007"</f>
        <v>Number of members who left household 1998-2007</v>
      </c>
      <c r="C123" t="str">
        <f>""</f>
        <v/>
      </c>
      <c r="D123" t="str">
        <f>""</f>
        <v/>
      </c>
      <c r="E123" t="str">
        <f>""</f>
        <v/>
      </c>
      <c r="F123" t="str">
        <f>""</f>
        <v/>
      </c>
      <c r="G123" t="str">
        <f>""</f>
        <v/>
      </c>
      <c r="H123" t="str">
        <f>""</f>
        <v/>
      </c>
      <c r="I123" t="str">
        <f>""</f>
        <v/>
      </c>
      <c r="J123" t="str">
        <f>""</f>
        <v/>
      </c>
      <c r="K123" t="str">
        <f>""</f>
        <v/>
      </c>
      <c r="L123" t="str">
        <f>""</f>
        <v/>
      </c>
      <c r="M123" t="str">
        <f>""</f>
        <v/>
      </c>
      <c r="N123" t="str">
        <f>""</f>
        <v/>
      </c>
      <c r="O123" t="str">
        <f>""</f>
        <v/>
      </c>
      <c r="P123" t="str">
        <f>""</f>
        <v/>
      </c>
      <c r="Q123" t="str">
        <f>""</f>
        <v/>
      </c>
      <c r="R123" t="str">
        <f>""</f>
        <v/>
      </c>
      <c r="S123" t="str">
        <f>""</f>
        <v/>
      </c>
      <c r="T123" t="str">
        <f>""</f>
        <v/>
      </c>
      <c r="U123" t="str">
        <f>""</f>
        <v/>
      </c>
      <c r="V123" t="str">
        <f>""</f>
        <v/>
      </c>
      <c r="W123" t="str">
        <f>""</f>
        <v/>
      </c>
      <c r="X123" t="str">
        <f>""</f>
        <v/>
      </c>
      <c r="Y123" t="str">
        <f>""</f>
        <v/>
      </c>
      <c r="Z123" t="str">
        <f>""</f>
        <v/>
      </c>
      <c r="AA123" t="str">
        <f>""</f>
        <v/>
      </c>
      <c r="AB123" t="str">
        <f>"0.009"</f>
        <v>0.009</v>
      </c>
      <c r="AC123" t="str">
        <f>""</f>
        <v/>
      </c>
      <c r="AD123" t="str">
        <f>""</f>
        <v/>
      </c>
      <c r="AE123" t="str">
        <f>""</f>
        <v/>
      </c>
      <c r="AF123" t="str">
        <f>""</f>
        <v/>
      </c>
      <c r="AG123" t="str">
        <f>""</f>
        <v/>
      </c>
      <c r="AH123" t="str">
        <f>""</f>
        <v/>
      </c>
      <c r="AI123" t="str">
        <f>""</f>
        <v/>
      </c>
      <c r="AJ123" t="str">
        <f>""</f>
        <v/>
      </c>
      <c r="AK123" t="str">
        <f>""</f>
        <v/>
      </c>
      <c r="AL123" t="str">
        <f>""</f>
        <v/>
      </c>
      <c r="AM123" t="str">
        <f>""</f>
        <v/>
      </c>
      <c r="AN123" t="str">
        <f>""</f>
        <v/>
      </c>
      <c r="AO123" t="str">
        <f>""</f>
        <v/>
      </c>
      <c r="AP123" t="str">
        <f>""</f>
        <v/>
      </c>
      <c r="AQ123" t="str">
        <f>""</f>
        <v/>
      </c>
      <c r="AR123" t="str">
        <f>""</f>
        <v/>
      </c>
      <c r="AS123" t="str">
        <f>""</f>
        <v/>
      </c>
      <c r="AT123" t="str">
        <f>""</f>
        <v/>
      </c>
      <c r="AU123" t="str">
        <f>""</f>
        <v/>
      </c>
      <c r="AV123" t="str">
        <f>""</f>
        <v/>
      </c>
      <c r="AW123" t="str">
        <f>""</f>
        <v/>
      </c>
      <c r="AX123" t="str">
        <f>""</f>
        <v/>
      </c>
      <c r="AY123" t="str">
        <f>""</f>
        <v/>
      </c>
      <c r="AZ123" t="str">
        <f>""</f>
        <v/>
      </c>
      <c r="BA123" t="str">
        <f>""</f>
        <v/>
      </c>
    </row>
    <row r="124" spans="2:53" x14ac:dyDescent="0.2">
      <c r="B124" t="str">
        <f>""</f>
        <v/>
      </c>
      <c r="C124" t="str">
        <f>""</f>
        <v/>
      </c>
      <c r="D124" t="str">
        <f>""</f>
        <v/>
      </c>
      <c r="E124" t="str">
        <f>""</f>
        <v/>
      </c>
      <c r="F124" t="str">
        <f>""</f>
        <v/>
      </c>
      <c r="G124" t="str">
        <f>""</f>
        <v/>
      </c>
      <c r="H124" t="str">
        <f>""</f>
        <v/>
      </c>
      <c r="I124" t="str">
        <f>""</f>
        <v/>
      </c>
      <c r="J124" t="str">
        <f>""</f>
        <v/>
      </c>
      <c r="K124" t="str">
        <f>""</f>
        <v/>
      </c>
      <c r="L124" t="str">
        <f>""</f>
        <v/>
      </c>
      <c r="M124" t="str">
        <f>""</f>
        <v/>
      </c>
      <c r="N124" t="str">
        <f>""</f>
        <v/>
      </c>
      <c r="O124" t="str">
        <f>""</f>
        <v/>
      </c>
      <c r="P124" t="str">
        <f>""</f>
        <v/>
      </c>
      <c r="Q124" t="str">
        <f>""</f>
        <v/>
      </c>
      <c r="R124" t="str">
        <f>""</f>
        <v/>
      </c>
      <c r="S124" t="str">
        <f>""</f>
        <v/>
      </c>
      <c r="T124" t="str">
        <f>""</f>
        <v/>
      </c>
      <c r="U124" t="str">
        <f>""</f>
        <v/>
      </c>
      <c r="V124" t="str">
        <f>""</f>
        <v/>
      </c>
      <c r="W124" t="str">
        <f>""</f>
        <v/>
      </c>
      <c r="X124" t="str">
        <f>""</f>
        <v/>
      </c>
      <c r="Y124" t="str">
        <f>""</f>
        <v/>
      </c>
      <c r="Z124" t="str">
        <f>""</f>
        <v/>
      </c>
      <c r="AA124" t="str">
        <f>""</f>
        <v/>
      </c>
      <c r="AB124" t="str">
        <f>"[0.025]"</f>
        <v>[0.025]</v>
      </c>
      <c r="AC124" t="str">
        <f>""</f>
        <v/>
      </c>
      <c r="AD124" t="str">
        <f>""</f>
        <v/>
      </c>
      <c r="AE124" t="str">
        <f>""</f>
        <v/>
      </c>
      <c r="AF124" t="str">
        <f>""</f>
        <v/>
      </c>
      <c r="AG124" t="str">
        <f>""</f>
        <v/>
      </c>
      <c r="AH124" t="str">
        <f>""</f>
        <v/>
      </c>
      <c r="AI124" t="str">
        <f>""</f>
        <v/>
      </c>
      <c r="AJ124" t="str">
        <f>""</f>
        <v/>
      </c>
      <c r="AK124" t="str">
        <f>""</f>
        <v/>
      </c>
      <c r="AL124" t="str">
        <f>""</f>
        <v/>
      </c>
      <c r="AM124" t="str">
        <f>""</f>
        <v/>
      </c>
      <c r="AN124" t="str">
        <f>""</f>
        <v/>
      </c>
      <c r="AO124" t="str">
        <f>""</f>
        <v/>
      </c>
      <c r="AP124" t="str">
        <f>""</f>
        <v/>
      </c>
      <c r="AQ124" t="str">
        <f>""</f>
        <v/>
      </c>
      <c r="AR124" t="str">
        <f>""</f>
        <v/>
      </c>
      <c r="AS124" t="str">
        <f>""</f>
        <v/>
      </c>
      <c r="AT124" t="str">
        <f>""</f>
        <v/>
      </c>
      <c r="AU124" t="str">
        <f>""</f>
        <v/>
      </c>
      <c r="AV124" t="str">
        <f>""</f>
        <v/>
      </c>
      <c r="AW124" t="str">
        <f>""</f>
        <v/>
      </c>
      <c r="AX124" t="str">
        <f>""</f>
        <v/>
      </c>
      <c r="AY124" t="str">
        <f>""</f>
        <v/>
      </c>
      <c r="AZ124" t="str">
        <f>""</f>
        <v/>
      </c>
      <c r="BA124" t="str">
        <f>""</f>
        <v/>
      </c>
    </row>
    <row r="125" spans="2:53" x14ac:dyDescent="0.2">
      <c r="B125" t="str">
        <f>"Interaction"</f>
        <v>Interaction</v>
      </c>
      <c r="C125" t="str">
        <f>""</f>
        <v/>
      </c>
      <c r="D125" t="str">
        <f>""</f>
        <v/>
      </c>
      <c r="E125" t="str">
        <f>""</f>
        <v/>
      </c>
      <c r="F125" t="str">
        <f>""</f>
        <v/>
      </c>
      <c r="G125" t="str">
        <f>""</f>
        <v/>
      </c>
      <c r="H125" t="str">
        <f>""</f>
        <v/>
      </c>
      <c r="I125" t="str">
        <f>""</f>
        <v/>
      </c>
      <c r="J125" t="str">
        <f>""</f>
        <v/>
      </c>
      <c r="K125" t="str">
        <f>""</f>
        <v/>
      </c>
      <c r="L125" t="str">
        <f>""</f>
        <v/>
      </c>
      <c r="M125" t="str">
        <f>""</f>
        <v/>
      </c>
      <c r="N125" t="str">
        <f>""</f>
        <v/>
      </c>
      <c r="O125" t="str">
        <f>""</f>
        <v/>
      </c>
      <c r="P125" t="str">
        <f>""</f>
        <v/>
      </c>
      <c r="Q125" t="str">
        <f>""</f>
        <v/>
      </c>
      <c r="R125" t="str">
        <f>""</f>
        <v/>
      </c>
      <c r="S125" t="str">
        <f>""</f>
        <v/>
      </c>
      <c r="T125" t="str">
        <f>""</f>
        <v/>
      </c>
      <c r="U125" t="str">
        <f>""</f>
        <v/>
      </c>
      <c r="V125" t="str">
        <f>""</f>
        <v/>
      </c>
      <c r="W125" t="str">
        <f>""</f>
        <v/>
      </c>
      <c r="X125" t="str">
        <f>""</f>
        <v/>
      </c>
      <c r="Y125" t="str">
        <f>""</f>
        <v/>
      </c>
      <c r="Z125" t="str">
        <f>""</f>
        <v/>
      </c>
      <c r="AA125" t="str">
        <f>""</f>
        <v/>
      </c>
      <c r="AB125" t="str">
        <f>"-0.006"</f>
        <v>-0.006</v>
      </c>
      <c r="AC125" t="str">
        <f>""</f>
        <v/>
      </c>
      <c r="AD125" t="str">
        <f>""</f>
        <v/>
      </c>
      <c r="AE125" t="str">
        <f>""</f>
        <v/>
      </c>
      <c r="AF125" t="str">
        <f>""</f>
        <v/>
      </c>
      <c r="AG125" t="str">
        <f>""</f>
        <v/>
      </c>
      <c r="AH125" t="str">
        <f>""</f>
        <v/>
      </c>
      <c r="AI125" t="str">
        <f>""</f>
        <v/>
      </c>
      <c r="AJ125" t="str">
        <f>""</f>
        <v/>
      </c>
      <c r="AK125" t="str">
        <f>""</f>
        <v/>
      </c>
      <c r="AL125" t="str">
        <f>""</f>
        <v/>
      </c>
      <c r="AM125" t="str">
        <f>""</f>
        <v/>
      </c>
      <c r="AN125" t="str">
        <f>""</f>
        <v/>
      </c>
      <c r="AO125" t="str">
        <f>""</f>
        <v/>
      </c>
      <c r="AP125" t="str">
        <f>""</f>
        <v/>
      </c>
      <c r="AQ125" t="str">
        <f>""</f>
        <v/>
      </c>
      <c r="AR125" t="str">
        <f>""</f>
        <v/>
      </c>
      <c r="AS125" t="str">
        <f>""</f>
        <v/>
      </c>
      <c r="AT125" t="str">
        <f>""</f>
        <v/>
      </c>
      <c r="AU125" t="str">
        <f>""</f>
        <v/>
      </c>
      <c r="AV125" t="str">
        <f>""</f>
        <v/>
      </c>
      <c r="AW125" t="str">
        <f>""</f>
        <v/>
      </c>
      <c r="AX125" t="str">
        <f>""</f>
        <v/>
      </c>
      <c r="AY125" t="str">
        <f>""</f>
        <v/>
      </c>
      <c r="AZ125" t="str">
        <f>""</f>
        <v/>
      </c>
      <c r="BA125" t="str">
        <f>""</f>
        <v/>
      </c>
    </row>
    <row r="126" spans="2:53" x14ac:dyDescent="0.2">
      <c r="B126" t="str">
        <f>""</f>
        <v/>
      </c>
      <c r="C126" t="str">
        <f>""</f>
        <v/>
      </c>
      <c r="D126" t="str">
        <f>""</f>
        <v/>
      </c>
      <c r="E126" t="str">
        <f>""</f>
        <v/>
      </c>
      <c r="F126" t="str">
        <f>""</f>
        <v/>
      </c>
      <c r="G126" t="str">
        <f>""</f>
        <v/>
      </c>
      <c r="H126" t="str">
        <f>""</f>
        <v/>
      </c>
      <c r="I126" t="str">
        <f>""</f>
        <v/>
      </c>
      <c r="J126" t="str">
        <f>""</f>
        <v/>
      </c>
      <c r="K126" t="str">
        <f>""</f>
        <v/>
      </c>
      <c r="L126" t="str">
        <f>""</f>
        <v/>
      </c>
      <c r="M126" t="str">
        <f>""</f>
        <v/>
      </c>
      <c r="N126" t="str">
        <f>""</f>
        <v/>
      </c>
      <c r="O126" t="str">
        <f>""</f>
        <v/>
      </c>
      <c r="P126" t="str">
        <f>""</f>
        <v/>
      </c>
      <c r="Q126" t="str">
        <f>""</f>
        <v/>
      </c>
      <c r="R126" t="str">
        <f>""</f>
        <v/>
      </c>
      <c r="S126" t="str">
        <f>""</f>
        <v/>
      </c>
      <c r="T126" t="str">
        <f>""</f>
        <v/>
      </c>
      <c r="U126" t="str">
        <f>""</f>
        <v/>
      </c>
      <c r="V126" t="str">
        <f>""</f>
        <v/>
      </c>
      <c r="W126" t="str">
        <f>""</f>
        <v/>
      </c>
      <c r="X126" t="str">
        <f>""</f>
        <v/>
      </c>
      <c r="Y126" t="str">
        <f>""</f>
        <v/>
      </c>
      <c r="Z126" t="str">
        <f>""</f>
        <v/>
      </c>
      <c r="AA126" t="str">
        <f>""</f>
        <v/>
      </c>
      <c r="AB126" t="str">
        <f>"[0.017]"</f>
        <v>[0.017]</v>
      </c>
      <c r="AC126" t="str">
        <f>""</f>
        <v/>
      </c>
      <c r="AD126" t="str">
        <f>""</f>
        <v/>
      </c>
      <c r="AE126" t="str">
        <f>""</f>
        <v/>
      </c>
      <c r="AF126" t="str">
        <f>""</f>
        <v/>
      </c>
      <c r="AG126" t="str">
        <f>""</f>
        <v/>
      </c>
      <c r="AH126" t="str">
        <f>""</f>
        <v/>
      </c>
      <c r="AI126" t="str">
        <f>""</f>
        <v/>
      </c>
      <c r="AJ126" t="str">
        <f>""</f>
        <v/>
      </c>
      <c r="AK126" t="str">
        <f>""</f>
        <v/>
      </c>
      <c r="AL126" t="str">
        <f>""</f>
        <v/>
      </c>
      <c r="AM126" t="str">
        <f>""</f>
        <v/>
      </c>
      <c r="AN126" t="str">
        <f>""</f>
        <v/>
      </c>
      <c r="AO126" t="str">
        <f>""</f>
        <v/>
      </c>
      <c r="AP126" t="str">
        <f>""</f>
        <v/>
      </c>
      <c r="AQ126" t="str">
        <f>""</f>
        <v/>
      </c>
      <c r="AR126" t="str">
        <f>""</f>
        <v/>
      </c>
      <c r="AS126" t="str">
        <f>""</f>
        <v/>
      </c>
      <c r="AT126" t="str">
        <f>""</f>
        <v/>
      </c>
      <c r="AU126" t="str">
        <f>""</f>
        <v/>
      </c>
      <c r="AV126" t="str">
        <f>""</f>
        <v/>
      </c>
      <c r="AW126" t="str">
        <f>""</f>
        <v/>
      </c>
      <c r="AX126" t="str">
        <f>""</f>
        <v/>
      </c>
      <c r="AY126" t="str">
        <f>""</f>
        <v/>
      </c>
      <c r="AZ126" t="str">
        <f>""</f>
        <v/>
      </c>
      <c r="BA126" t="str">
        <f>""</f>
        <v/>
      </c>
    </row>
    <row r="127" spans="2:53" x14ac:dyDescent="0.2">
      <c r="B127" t="str">
        <f>"Share of household members who left household 1998-2007"</f>
        <v>Share of household members who left household 1998-2007</v>
      </c>
      <c r="C127" t="str">
        <f>""</f>
        <v/>
      </c>
      <c r="D127" t="str">
        <f>""</f>
        <v/>
      </c>
      <c r="E127" t="str">
        <f>""</f>
        <v/>
      </c>
      <c r="F127" t="str">
        <f>""</f>
        <v/>
      </c>
      <c r="G127" t="str">
        <f>""</f>
        <v/>
      </c>
      <c r="H127" t="str">
        <f>""</f>
        <v/>
      </c>
      <c r="I127" t="str">
        <f>""</f>
        <v/>
      </c>
      <c r="J127" t="str">
        <f>""</f>
        <v/>
      </c>
      <c r="K127" t="str">
        <f>""</f>
        <v/>
      </c>
      <c r="L127" t="str">
        <f>""</f>
        <v/>
      </c>
      <c r="M127" t="str">
        <f>""</f>
        <v/>
      </c>
      <c r="N127" t="str">
        <f>""</f>
        <v/>
      </c>
      <c r="O127" t="str">
        <f>""</f>
        <v/>
      </c>
      <c r="P127" t="str">
        <f>""</f>
        <v/>
      </c>
      <c r="Q127" t="str">
        <f>""</f>
        <v/>
      </c>
      <c r="R127" t="str">
        <f>""</f>
        <v/>
      </c>
      <c r="S127" t="str">
        <f>""</f>
        <v/>
      </c>
      <c r="T127" t="str">
        <f>""</f>
        <v/>
      </c>
      <c r="U127" t="str">
        <f>""</f>
        <v/>
      </c>
      <c r="V127" t="str">
        <f>""</f>
        <v/>
      </c>
      <c r="W127" t="str">
        <f>""</f>
        <v/>
      </c>
      <c r="X127" t="str">
        <f>""</f>
        <v/>
      </c>
      <c r="Y127" t="str">
        <f>""</f>
        <v/>
      </c>
      <c r="Z127" t="str">
        <f>""</f>
        <v/>
      </c>
      <c r="AA127" t="str">
        <f>""</f>
        <v/>
      </c>
      <c r="AB127" t="str">
        <f>""</f>
        <v/>
      </c>
      <c r="AC127" t="str">
        <f>"-0.078"</f>
        <v>-0.078</v>
      </c>
      <c r="AD127" t="str">
        <f>""</f>
        <v/>
      </c>
      <c r="AE127" t="str">
        <f>""</f>
        <v/>
      </c>
      <c r="AF127" t="str">
        <f>""</f>
        <v/>
      </c>
      <c r="AG127" t="str">
        <f>""</f>
        <v/>
      </c>
      <c r="AH127" t="str">
        <f>""</f>
        <v/>
      </c>
      <c r="AI127" t="str">
        <f>""</f>
        <v/>
      </c>
      <c r="AJ127" t="str">
        <f>""</f>
        <v/>
      </c>
      <c r="AK127" t="str">
        <f>""</f>
        <v/>
      </c>
      <c r="AL127" t="str">
        <f>""</f>
        <v/>
      </c>
      <c r="AM127" t="str">
        <f>""</f>
        <v/>
      </c>
      <c r="AN127" t="str">
        <f>""</f>
        <v/>
      </c>
      <c r="AO127" t="str">
        <f>""</f>
        <v/>
      </c>
      <c r="AP127" t="str">
        <f>""</f>
        <v/>
      </c>
      <c r="AQ127" t="str">
        <f>""</f>
        <v/>
      </c>
      <c r="AR127" t="str">
        <f>""</f>
        <v/>
      </c>
      <c r="AS127" t="str">
        <f>""</f>
        <v/>
      </c>
      <c r="AT127" t="str">
        <f>""</f>
        <v/>
      </c>
      <c r="AU127" t="str">
        <f>""</f>
        <v/>
      </c>
      <c r="AV127" t="str">
        <f>""</f>
        <v/>
      </c>
      <c r="AW127" t="str">
        <f>""</f>
        <v/>
      </c>
      <c r="AX127" t="str">
        <f>""</f>
        <v/>
      </c>
      <c r="AY127" t="str">
        <f>""</f>
        <v/>
      </c>
      <c r="AZ127" t="str">
        <f>""</f>
        <v/>
      </c>
      <c r="BA127" t="str">
        <f>""</f>
        <v/>
      </c>
    </row>
    <row r="128" spans="2:53" x14ac:dyDescent="0.2">
      <c r="B128" t="str">
        <f>""</f>
        <v/>
      </c>
      <c r="C128" t="str">
        <f>""</f>
        <v/>
      </c>
      <c r="D128" t="str">
        <f>""</f>
        <v/>
      </c>
      <c r="E128" t="str">
        <f>""</f>
        <v/>
      </c>
      <c r="F128" t="str">
        <f>""</f>
        <v/>
      </c>
      <c r="G128" t="str">
        <f>""</f>
        <v/>
      </c>
      <c r="H128" t="str">
        <f>""</f>
        <v/>
      </c>
      <c r="I128" t="str">
        <f>""</f>
        <v/>
      </c>
      <c r="J128" t="str">
        <f>""</f>
        <v/>
      </c>
      <c r="K128" t="str">
        <f>""</f>
        <v/>
      </c>
      <c r="L128" t="str">
        <f>""</f>
        <v/>
      </c>
      <c r="M128" t="str">
        <f>""</f>
        <v/>
      </c>
      <c r="N128" t="str">
        <f>""</f>
        <v/>
      </c>
      <c r="O128" t="str">
        <f>""</f>
        <v/>
      </c>
      <c r="P128" t="str">
        <f>""</f>
        <v/>
      </c>
      <c r="Q128" t="str">
        <f>""</f>
        <v/>
      </c>
      <c r="R128" t="str">
        <f>""</f>
        <v/>
      </c>
      <c r="S128" t="str">
        <f>""</f>
        <v/>
      </c>
      <c r="T128" t="str">
        <f>""</f>
        <v/>
      </c>
      <c r="U128" t="str">
        <f>""</f>
        <v/>
      </c>
      <c r="V128" t="str">
        <f>""</f>
        <v/>
      </c>
      <c r="W128" t="str">
        <f>""</f>
        <v/>
      </c>
      <c r="X128" t="str">
        <f>""</f>
        <v/>
      </c>
      <c r="Y128" t="str">
        <f>""</f>
        <v/>
      </c>
      <c r="Z128" t="str">
        <f>""</f>
        <v/>
      </c>
      <c r="AA128" t="str">
        <f>""</f>
        <v/>
      </c>
      <c r="AB128" t="str">
        <f>""</f>
        <v/>
      </c>
      <c r="AC128" t="str">
        <f>"[0.192]"</f>
        <v>[0.192]</v>
      </c>
      <c r="AD128" t="str">
        <f>""</f>
        <v/>
      </c>
      <c r="AE128" t="str">
        <f>""</f>
        <v/>
      </c>
      <c r="AF128" t="str">
        <f>""</f>
        <v/>
      </c>
      <c r="AG128" t="str">
        <f>""</f>
        <v/>
      </c>
      <c r="AH128" t="str">
        <f>""</f>
        <v/>
      </c>
      <c r="AI128" t="str">
        <f>""</f>
        <v/>
      </c>
      <c r="AJ128" t="str">
        <f>""</f>
        <v/>
      </c>
      <c r="AK128" t="str">
        <f>""</f>
        <v/>
      </c>
      <c r="AL128" t="str">
        <f>""</f>
        <v/>
      </c>
      <c r="AM128" t="str">
        <f>""</f>
        <v/>
      </c>
      <c r="AN128" t="str">
        <f>""</f>
        <v/>
      </c>
      <c r="AO128" t="str">
        <f>""</f>
        <v/>
      </c>
      <c r="AP128" t="str">
        <f>""</f>
        <v/>
      </c>
      <c r="AQ128" t="str">
        <f>""</f>
        <v/>
      </c>
      <c r="AR128" t="str">
        <f>""</f>
        <v/>
      </c>
      <c r="AS128" t="str">
        <f>""</f>
        <v/>
      </c>
      <c r="AT128" t="str">
        <f>""</f>
        <v/>
      </c>
      <c r="AU128" t="str">
        <f>""</f>
        <v/>
      </c>
      <c r="AV128" t="str">
        <f>""</f>
        <v/>
      </c>
      <c r="AW128" t="str">
        <f>""</f>
        <v/>
      </c>
      <c r="AX128" t="str">
        <f>""</f>
        <v/>
      </c>
      <c r="AY128" t="str">
        <f>""</f>
        <v/>
      </c>
      <c r="AZ128" t="str">
        <f>""</f>
        <v/>
      </c>
      <c r="BA128" t="str">
        <f>""</f>
        <v/>
      </c>
    </row>
    <row r="129" spans="2:53" x14ac:dyDescent="0.2">
      <c r="B129" t="str">
        <f>"Interaction"</f>
        <v>Interaction</v>
      </c>
      <c r="C129" t="str">
        <f>""</f>
        <v/>
      </c>
      <c r="D129" t="str">
        <f>""</f>
        <v/>
      </c>
      <c r="E129" t="str">
        <f>""</f>
        <v/>
      </c>
      <c r="F129" t="str">
        <f>""</f>
        <v/>
      </c>
      <c r="G129" t="str">
        <f>""</f>
        <v/>
      </c>
      <c r="H129" t="str">
        <f>""</f>
        <v/>
      </c>
      <c r="I129" t="str">
        <f>""</f>
        <v/>
      </c>
      <c r="J129" t="str">
        <f>""</f>
        <v/>
      </c>
      <c r="K129" t="str">
        <f>""</f>
        <v/>
      </c>
      <c r="L129" t="str">
        <f>""</f>
        <v/>
      </c>
      <c r="M129" t="str">
        <f>""</f>
        <v/>
      </c>
      <c r="N129" t="str">
        <f>""</f>
        <v/>
      </c>
      <c r="O129" t="str">
        <f>""</f>
        <v/>
      </c>
      <c r="P129" t="str">
        <f>""</f>
        <v/>
      </c>
      <c r="Q129" t="str">
        <f>""</f>
        <v/>
      </c>
      <c r="R129" t="str">
        <f>""</f>
        <v/>
      </c>
      <c r="S129" t="str">
        <f>""</f>
        <v/>
      </c>
      <c r="T129" t="str">
        <f>""</f>
        <v/>
      </c>
      <c r="U129" t="str">
        <f>""</f>
        <v/>
      </c>
      <c r="V129" t="str">
        <f>""</f>
        <v/>
      </c>
      <c r="W129" t="str">
        <f>""</f>
        <v/>
      </c>
      <c r="X129" t="str">
        <f>""</f>
        <v/>
      </c>
      <c r="Y129" t="str">
        <f>""</f>
        <v/>
      </c>
      <c r="Z129" t="str">
        <f>""</f>
        <v/>
      </c>
      <c r="AA129" t="str">
        <f>""</f>
        <v/>
      </c>
      <c r="AB129" t="str">
        <f>""</f>
        <v/>
      </c>
      <c r="AC129" t="str">
        <f>"0.032"</f>
        <v>0.032</v>
      </c>
      <c r="AD129" t="str">
        <f>""</f>
        <v/>
      </c>
      <c r="AE129" t="str">
        <f>""</f>
        <v/>
      </c>
      <c r="AF129" t="str">
        <f>""</f>
        <v/>
      </c>
      <c r="AG129" t="str">
        <f>""</f>
        <v/>
      </c>
      <c r="AH129" t="str">
        <f>""</f>
        <v/>
      </c>
      <c r="AI129" t="str">
        <f>""</f>
        <v/>
      </c>
      <c r="AJ129" t="str">
        <f>""</f>
        <v/>
      </c>
      <c r="AK129" t="str">
        <f>""</f>
        <v/>
      </c>
      <c r="AL129" t="str">
        <f>""</f>
        <v/>
      </c>
      <c r="AM129" t="str">
        <f>""</f>
        <v/>
      </c>
      <c r="AN129" t="str">
        <f>""</f>
        <v/>
      </c>
      <c r="AO129" t="str">
        <f>""</f>
        <v/>
      </c>
      <c r="AP129" t="str">
        <f>""</f>
        <v/>
      </c>
      <c r="AQ129" t="str">
        <f>""</f>
        <v/>
      </c>
      <c r="AR129" t="str">
        <f>""</f>
        <v/>
      </c>
      <c r="AS129" t="str">
        <f>""</f>
        <v/>
      </c>
      <c r="AT129" t="str">
        <f>""</f>
        <v/>
      </c>
      <c r="AU129" t="str">
        <f>""</f>
        <v/>
      </c>
      <c r="AV129" t="str">
        <f>""</f>
        <v/>
      </c>
      <c r="AW129" t="str">
        <f>""</f>
        <v/>
      </c>
      <c r="AX129" t="str">
        <f>""</f>
        <v/>
      </c>
      <c r="AY129" t="str">
        <f>""</f>
        <v/>
      </c>
      <c r="AZ129" t="str">
        <f>""</f>
        <v/>
      </c>
      <c r="BA129" t="str">
        <f>""</f>
        <v/>
      </c>
    </row>
    <row r="130" spans="2:53" x14ac:dyDescent="0.2">
      <c r="B130" t="str">
        <f>""</f>
        <v/>
      </c>
      <c r="C130" t="str">
        <f>""</f>
        <v/>
      </c>
      <c r="D130" t="str">
        <f>""</f>
        <v/>
      </c>
      <c r="E130" t="str">
        <f>""</f>
        <v/>
      </c>
      <c r="F130" t="str">
        <f>""</f>
        <v/>
      </c>
      <c r="G130" t="str">
        <f>""</f>
        <v/>
      </c>
      <c r="H130" t="str">
        <f>""</f>
        <v/>
      </c>
      <c r="I130" t="str">
        <f>""</f>
        <v/>
      </c>
      <c r="J130" t="str">
        <f>""</f>
        <v/>
      </c>
      <c r="K130" t="str">
        <f>""</f>
        <v/>
      </c>
      <c r="L130" t="str">
        <f>""</f>
        <v/>
      </c>
      <c r="M130" t="str">
        <f>""</f>
        <v/>
      </c>
      <c r="N130" t="str">
        <f>""</f>
        <v/>
      </c>
      <c r="O130" t="str">
        <f>""</f>
        <v/>
      </c>
      <c r="P130" t="str">
        <f>""</f>
        <v/>
      </c>
      <c r="Q130" t="str">
        <f>""</f>
        <v/>
      </c>
      <c r="R130" t="str">
        <f>""</f>
        <v/>
      </c>
      <c r="S130" t="str">
        <f>""</f>
        <v/>
      </c>
      <c r="T130" t="str">
        <f>""</f>
        <v/>
      </c>
      <c r="U130" t="str">
        <f>""</f>
        <v/>
      </c>
      <c r="V130" t="str">
        <f>""</f>
        <v/>
      </c>
      <c r="W130" t="str">
        <f>""</f>
        <v/>
      </c>
      <c r="X130" t="str">
        <f>""</f>
        <v/>
      </c>
      <c r="Y130" t="str">
        <f>""</f>
        <v/>
      </c>
      <c r="Z130" t="str">
        <f>""</f>
        <v/>
      </c>
      <c r="AA130" t="str">
        <f>""</f>
        <v/>
      </c>
      <c r="AB130" t="str">
        <f>""</f>
        <v/>
      </c>
      <c r="AC130" t="str">
        <f>"[0.101]"</f>
        <v>[0.101]</v>
      </c>
      <c r="AD130" t="str">
        <f>""</f>
        <v/>
      </c>
      <c r="AE130" t="str">
        <f>""</f>
        <v/>
      </c>
      <c r="AF130" t="str">
        <f>""</f>
        <v/>
      </c>
      <c r="AG130" t="str">
        <f>""</f>
        <v/>
      </c>
      <c r="AH130" t="str">
        <f>""</f>
        <v/>
      </c>
      <c r="AI130" t="str">
        <f>""</f>
        <v/>
      </c>
      <c r="AJ130" t="str">
        <f>""</f>
        <v/>
      </c>
      <c r="AK130" t="str">
        <f>""</f>
        <v/>
      </c>
      <c r="AL130" t="str">
        <f>""</f>
        <v/>
      </c>
      <c r="AM130" t="str">
        <f>""</f>
        <v/>
      </c>
      <c r="AN130" t="str">
        <f>""</f>
        <v/>
      </c>
      <c r="AO130" t="str">
        <f>""</f>
        <v/>
      </c>
      <c r="AP130" t="str">
        <f>""</f>
        <v/>
      </c>
      <c r="AQ130" t="str">
        <f>""</f>
        <v/>
      </c>
      <c r="AR130" t="str">
        <f>""</f>
        <v/>
      </c>
      <c r="AS130" t="str">
        <f>""</f>
        <v/>
      </c>
      <c r="AT130" t="str">
        <f>""</f>
        <v/>
      </c>
      <c r="AU130" t="str">
        <f>""</f>
        <v/>
      </c>
      <c r="AV130" t="str">
        <f>""</f>
        <v/>
      </c>
      <c r="AW130" t="str">
        <f>""</f>
        <v/>
      </c>
      <c r="AX130" t="str">
        <f>""</f>
        <v/>
      </c>
      <c r="AY130" t="str">
        <f>""</f>
        <v/>
      </c>
      <c r="AZ130" t="str">
        <f>""</f>
        <v/>
      </c>
      <c r="BA130" t="str">
        <f>""</f>
        <v/>
      </c>
    </row>
    <row r="131" spans="2:53" x14ac:dyDescent="0.2">
      <c r="B131" t="str">
        <f>"Index of household victimization (dummy) (all shocks - sum) - PCA"</f>
        <v>Index of household victimization (dummy) (all shocks - sum) - PCA</v>
      </c>
      <c r="C131" t="str">
        <f>""</f>
        <v/>
      </c>
      <c r="D131" t="str">
        <f>""</f>
        <v/>
      </c>
      <c r="E131" t="str">
        <f>""</f>
        <v/>
      </c>
      <c r="F131" t="str">
        <f>""</f>
        <v/>
      </c>
      <c r="G131" t="str">
        <f>""</f>
        <v/>
      </c>
      <c r="H131" t="str">
        <f>""</f>
        <v/>
      </c>
      <c r="I131" t="str">
        <f>""</f>
        <v/>
      </c>
      <c r="J131" t="str">
        <f>""</f>
        <v/>
      </c>
      <c r="K131" t="str">
        <f>""</f>
        <v/>
      </c>
      <c r="L131" t="str">
        <f>""</f>
        <v/>
      </c>
      <c r="M131" t="str">
        <f>""</f>
        <v/>
      </c>
      <c r="N131" t="str">
        <f>""</f>
        <v/>
      </c>
      <c r="O131" t="str">
        <f>""</f>
        <v/>
      </c>
      <c r="P131" t="str">
        <f>""</f>
        <v/>
      </c>
      <c r="Q131" t="str">
        <f>""</f>
        <v/>
      </c>
      <c r="R131" t="str">
        <f>""</f>
        <v/>
      </c>
      <c r="S131" t="str">
        <f>""</f>
        <v/>
      </c>
      <c r="T131" t="str">
        <f>""</f>
        <v/>
      </c>
      <c r="U131" t="str">
        <f>""</f>
        <v/>
      </c>
      <c r="V131" t="str">
        <f>""</f>
        <v/>
      </c>
      <c r="W131" t="str">
        <f>""</f>
        <v/>
      </c>
      <c r="X131" t="str">
        <f>""</f>
        <v/>
      </c>
      <c r="Y131" t="str">
        <f>""</f>
        <v/>
      </c>
      <c r="Z131" t="str">
        <f>""</f>
        <v/>
      </c>
      <c r="AA131" t="str">
        <f>""</f>
        <v/>
      </c>
      <c r="AB131" t="str">
        <f>""</f>
        <v/>
      </c>
      <c r="AC131" t="str">
        <f>""</f>
        <v/>
      </c>
      <c r="AD131" t="str">
        <f>"-0.019"</f>
        <v>-0.019</v>
      </c>
      <c r="AE131" t="str">
        <f>"-0.007"</f>
        <v>-0.007</v>
      </c>
      <c r="AF131" t="str">
        <f>"-0.015"</f>
        <v>-0.015</v>
      </c>
      <c r="AG131" t="str">
        <f>""</f>
        <v/>
      </c>
      <c r="AH131" t="str">
        <f>""</f>
        <v/>
      </c>
      <c r="AI131" t="str">
        <f>""</f>
        <v/>
      </c>
      <c r="AJ131" t="str">
        <f>""</f>
        <v/>
      </c>
      <c r="AK131" t="str">
        <f>""</f>
        <v/>
      </c>
      <c r="AL131" t="str">
        <f>""</f>
        <v/>
      </c>
      <c r="AM131" t="str">
        <f>""</f>
        <v/>
      </c>
      <c r="AN131" t="str">
        <f>""</f>
        <v/>
      </c>
      <c r="AO131" t="str">
        <f>""</f>
        <v/>
      </c>
      <c r="AP131" t="str">
        <f>""</f>
        <v/>
      </c>
      <c r="AQ131" t="str">
        <f>""</f>
        <v/>
      </c>
      <c r="AR131" t="str">
        <f>""</f>
        <v/>
      </c>
      <c r="AS131" t="str">
        <f>""</f>
        <v/>
      </c>
      <c r="AT131" t="str">
        <f>""</f>
        <v/>
      </c>
      <c r="AU131" t="str">
        <f>""</f>
        <v/>
      </c>
      <c r="AV131" t="str">
        <f>""</f>
        <v/>
      </c>
      <c r="AW131" t="str">
        <f>""</f>
        <v/>
      </c>
      <c r="AX131" t="str">
        <f>""</f>
        <v/>
      </c>
      <c r="AY131" t="str">
        <f>""</f>
        <v/>
      </c>
      <c r="AZ131" t="str">
        <f>""</f>
        <v/>
      </c>
      <c r="BA131" t="str">
        <f>""</f>
        <v/>
      </c>
    </row>
    <row r="132" spans="2:53" x14ac:dyDescent="0.2">
      <c r="B132" t="str">
        <f>""</f>
        <v/>
      </c>
      <c r="C132" t="str">
        <f>""</f>
        <v/>
      </c>
      <c r="D132" t="str">
        <f>""</f>
        <v/>
      </c>
      <c r="E132" t="str">
        <f>""</f>
        <v/>
      </c>
      <c r="F132" t="str">
        <f>""</f>
        <v/>
      </c>
      <c r="G132" t="str">
        <f>""</f>
        <v/>
      </c>
      <c r="H132" t="str">
        <f>""</f>
        <v/>
      </c>
      <c r="I132" t="str">
        <f>""</f>
        <v/>
      </c>
      <c r="J132" t="str">
        <f>""</f>
        <v/>
      </c>
      <c r="K132" t="str">
        <f>""</f>
        <v/>
      </c>
      <c r="L132" t="str">
        <f>""</f>
        <v/>
      </c>
      <c r="M132" t="str">
        <f>""</f>
        <v/>
      </c>
      <c r="N132" t="str">
        <f>""</f>
        <v/>
      </c>
      <c r="O132" t="str">
        <f>""</f>
        <v/>
      </c>
      <c r="P132" t="str">
        <f>""</f>
        <v/>
      </c>
      <c r="Q132" t="str">
        <f>""</f>
        <v/>
      </c>
      <c r="R132" t="str">
        <f>""</f>
        <v/>
      </c>
      <c r="S132" t="str">
        <f>""</f>
        <v/>
      </c>
      <c r="T132" t="str">
        <f>""</f>
        <v/>
      </c>
      <c r="U132" t="str">
        <f>""</f>
        <v/>
      </c>
      <c r="V132" t="str">
        <f>""</f>
        <v/>
      </c>
      <c r="W132" t="str">
        <f>""</f>
        <v/>
      </c>
      <c r="X132" t="str">
        <f>""</f>
        <v/>
      </c>
      <c r="Y132" t="str">
        <f>""</f>
        <v/>
      </c>
      <c r="Z132" t="str">
        <f>""</f>
        <v/>
      </c>
      <c r="AA132" t="str">
        <f>""</f>
        <v/>
      </c>
      <c r="AB132" t="str">
        <f>""</f>
        <v/>
      </c>
      <c r="AC132" t="str">
        <f>""</f>
        <v/>
      </c>
      <c r="AD132" t="str">
        <f>"[0.036]"</f>
        <v>[0.036]</v>
      </c>
      <c r="AE132" t="str">
        <f>"[0.035]"</f>
        <v>[0.035]</v>
      </c>
      <c r="AF132" t="str">
        <f>"[0.035]"</f>
        <v>[0.035]</v>
      </c>
      <c r="AG132" t="str">
        <f>""</f>
        <v/>
      </c>
      <c r="AH132" t="str">
        <f>""</f>
        <v/>
      </c>
      <c r="AI132" t="str">
        <f>""</f>
        <v/>
      </c>
      <c r="AJ132" t="str">
        <f>""</f>
        <v/>
      </c>
      <c r="AK132" t="str">
        <f>""</f>
        <v/>
      </c>
      <c r="AL132" t="str">
        <f>""</f>
        <v/>
      </c>
      <c r="AM132" t="str">
        <f>""</f>
        <v/>
      </c>
      <c r="AN132" t="str">
        <f>""</f>
        <v/>
      </c>
      <c r="AO132" t="str">
        <f>""</f>
        <v/>
      </c>
      <c r="AP132" t="str">
        <f>""</f>
        <v/>
      </c>
      <c r="AQ132" t="str">
        <f>""</f>
        <v/>
      </c>
      <c r="AR132" t="str">
        <f>""</f>
        <v/>
      </c>
      <c r="AS132" t="str">
        <f>""</f>
        <v/>
      </c>
      <c r="AT132" t="str">
        <f>""</f>
        <v/>
      </c>
      <c r="AU132" t="str">
        <f>""</f>
        <v/>
      </c>
      <c r="AV132" t="str">
        <f>""</f>
        <v/>
      </c>
      <c r="AW132" t="str">
        <f>""</f>
        <v/>
      </c>
      <c r="AX132" t="str">
        <f>""</f>
        <v/>
      </c>
      <c r="AY132" t="str">
        <f>""</f>
        <v/>
      </c>
      <c r="AZ132" t="str">
        <f>""</f>
        <v/>
      </c>
      <c r="BA132" t="str">
        <f>""</f>
        <v/>
      </c>
    </row>
    <row r="133" spans="2:53" x14ac:dyDescent="0.2">
      <c r="B133" t="str">
        <f>"At least 1 person left the household in a given year (yes=1)"</f>
        <v>At least 1 person left the household in a given year (yes=1)</v>
      </c>
      <c r="C133" t="str">
        <f>""</f>
        <v/>
      </c>
      <c r="D133" t="str">
        <f>""</f>
        <v/>
      </c>
      <c r="E133" t="str">
        <f>""</f>
        <v/>
      </c>
      <c r="F133" t="str">
        <f>""</f>
        <v/>
      </c>
      <c r="G133" t="str">
        <f>""</f>
        <v/>
      </c>
      <c r="H133" t="str">
        <f>""</f>
        <v/>
      </c>
      <c r="I133" t="str">
        <f>""</f>
        <v/>
      </c>
      <c r="J133" t="str">
        <f>""</f>
        <v/>
      </c>
      <c r="K133" t="str">
        <f>""</f>
        <v/>
      </c>
      <c r="L133" t="str">
        <f>""</f>
        <v/>
      </c>
      <c r="M133" t="str">
        <f>""</f>
        <v/>
      </c>
      <c r="N133" t="str">
        <f>""</f>
        <v/>
      </c>
      <c r="O133" t="str">
        <f>""</f>
        <v/>
      </c>
      <c r="P133" t="str">
        <f>""</f>
        <v/>
      </c>
      <c r="Q133" t="str">
        <f>""</f>
        <v/>
      </c>
      <c r="R133" t="str">
        <f>""</f>
        <v/>
      </c>
      <c r="S133" t="str">
        <f>""</f>
        <v/>
      </c>
      <c r="T133" t="str">
        <f>""</f>
        <v/>
      </c>
      <c r="U133" t="str">
        <f>""</f>
        <v/>
      </c>
      <c r="V133" t="str">
        <f>""</f>
        <v/>
      </c>
      <c r="W133" t="str">
        <f>""</f>
        <v/>
      </c>
      <c r="X133" t="str">
        <f>""</f>
        <v/>
      </c>
      <c r="Y133" t="str">
        <f>""</f>
        <v/>
      </c>
      <c r="Z133" t="str">
        <f>""</f>
        <v/>
      </c>
      <c r="AA133" t="str">
        <f>""</f>
        <v/>
      </c>
      <c r="AB133" t="str">
        <f>""</f>
        <v/>
      </c>
      <c r="AC133" t="str">
        <f>""</f>
        <v/>
      </c>
      <c r="AD133" t="str">
        <f>"-0.044"</f>
        <v>-0.044</v>
      </c>
      <c r="AE133" t="str">
        <f>""</f>
        <v/>
      </c>
      <c r="AF133" t="str">
        <f>""</f>
        <v/>
      </c>
      <c r="AG133" t="str">
        <f>""</f>
        <v/>
      </c>
      <c r="AH133" t="str">
        <f>""</f>
        <v/>
      </c>
      <c r="AI133" t="str">
        <f>""</f>
        <v/>
      </c>
      <c r="AJ133" t="str">
        <f>""</f>
        <v/>
      </c>
      <c r="AK133" t="str">
        <f>""</f>
        <v/>
      </c>
      <c r="AL133" t="str">
        <f>""</f>
        <v/>
      </c>
      <c r="AM133" t="str">
        <f>""</f>
        <v/>
      </c>
      <c r="AN133" t="str">
        <f>""</f>
        <v/>
      </c>
      <c r="AO133" t="str">
        <f>""</f>
        <v/>
      </c>
      <c r="AP133" t="str">
        <f>""</f>
        <v/>
      </c>
      <c r="AQ133" t="str">
        <f>""</f>
        <v/>
      </c>
      <c r="AR133" t="str">
        <f>""</f>
        <v/>
      </c>
      <c r="AS133" t="str">
        <f>""</f>
        <v/>
      </c>
      <c r="AT133" t="str">
        <f>""</f>
        <v/>
      </c>
      <c r="AU133" t="str">
        <f>""</f>
        <v/>
      </c>
      <c r="AV133" t="str">
        <f>""</f>
        <v/>
      </c>
      <c r="AW133" t="str">
        <f>""</f>
        <v/>
      </c>
      <c r="AX133" t="str">
        <f>""</f>
        <v/>
      </c>
      <c r="AY133" t="str">
        <f>""</f>
        <v/>
      </c>
      <c r="AZ133" t="str">
        <f>""</f>
        <v/>
      </c>
      <c r="BA133" t="str">
        <f>""</f>
        <v/>
      </c>
    </row>
    <row r="134" spans="2:53" x14ac:dyDescent="0.2">
      <c r="B134" t="str">
        <f>""</f>
        <v/>
      </c>
      <c r="C134" t="str">
        <f>""</f>
        <v/>
      </c>
      <c r="D134" t="str">
        <f>""</f>
        <v/>
      </c>
      <c r="E134" t="str">
        <f>""</f>
        <v/>
      </c>
      <c r="F134" t="str">
        <f>""</f>
        <v/>
      </c>
      <c r="G134" t="str">
        <f>""</f>
        <v/>
      </c>
      <c r="H134" t="str">
        <f>""</f>
        <v/>
      </c>
      <c r="I134" t="str">
        <f>""</f>
        <v/>
      </c>
      <c r="J134" t="str">
        <f>""</f>
        <v/>
      </c>
      <c r="K134" t="str">
        <f>""</f>
        <v/>
      </c>
      <c r="L134" t="str">
        <f>""</f>
        <v/>
      </c>
      <c r="M134" t="str">
        <f>""</f>
        <v/>
      </c>
      <c r="N134" t="str">
        <f>""</f>
        <v/>
      </c>
      <c r="O134" t="str">
        <f>""</f>
        <v/>
      </c>
      <c r="P134" t="str">
        <f>""</f>
        <v/>
      </c>
      <c r="Q134" t="str">
        <f>""</f>
        <v/>
      </c>
      <c r="R134" t="str">
        <f>""</f>
        <v/>
      </c>
      <c r="S134" t="str">
        <f>""</f>
        <v/>
      </c>
      <c r="T134" t="str">
        <f>""</f>
        <v/>
      </c>
      <c r="U134" t="str">
        <f>""</f>
        <v/>
      </c>
      <c r="V134" t="str">
        <f>""</f>
        <v/>
      </c>
      <c r="W134" t="str">
        <f>""</f>
        <v/>
      </c>
      <c r="X134" t="str">
        <f>""</f>
        <v/>
      </c>
      <c r="Y134" t="str">
        <f>""</f>
        <v/>
      </c>
      <c r="Z134" t="str">
        <f>""</f>
        <v/>
      </c>
      <c r="AA134" t="str">
        <f>""</f>
        <v/>
      </c>
      <c r="AB134" t="str">
        <f>""</f>
        <v/>
      </c>
      <c r="AC134" t="str">
        <f>""</f>
        <v/>
      </c>
      <c r="AD134" t="str">
        <f>"[0.076]"</f>
        <v>[0.076]</v>
      </c>
      <c r="AE134" t="str">
        <f>""</f>
        <v/>
      </c>
      <c r="AF134" t="str">
        <f>""</f>
        <v/>
      </c>
      <c r="AG134" t="str">
        <f>""</f>
        <v/>
      </c>
      <c r="AH134" t="str">
        <f>""</f>
        <v/>
      </c>
      <c r="AI134" t="str">
        <f>""</f>
        <v/>
      </c>
      <c r="AJ134" t="str">
        <f>""</f>
        <v/>
      </c>
      <c r="AK134" t="str">
        <f>""</f>
        <v/>
      </c>
      <c r="AL134" t="str">
        <f>""</f>
        <v/>
      </c>
      <c r="AM134" t="str">
        <f>""</f>
        <v/>
      </c>
      <c r="AN134" t="str">
        <f>""</f>
        <v/>
      </c>
      <c r="AO134" t="str">
        <f>""</f>
        <v/>
      </c>
      <c r="AP134" t="str">
        <f>""</f>
        <v/>
      </c>
      <c r="AQ134" t="str">
        <f>""</f>
        <v/>
      </c>
      <c r="AR134" t="str">
        <f>""</f>
        <v/>
      </c>
      <c r="AS134" t="str">
        <f>""</f>
        <v/>
      </c>
      <c r="AT134" t="str">
        <f>""</f>
        <v/>
      </c>
      <c r="AU134" t="str">
        <f>""</f>
        <v/>
      </c>
      <c r="AV134" t="str">
        <f>""</f>
        <v/>
      </c>
      <c r="AW134" t="str">
        <f>""</f>
        <v/>
      </c>
      <c r="AX134" t="str">
        <f>""</f>
        <v/>
      </c>
      <c r="AY134" t="str">
        <f>""</f>
        <v/>
      </c>
      <c r="AZ134" t="str">
        <f>""</f>
        <v/>
      </c>
      <c r="BA134" t="str">
        <f>""</f>
        <v/>
      </c>
    </row>
    <row r="135" spans="2:53" x14ac:dyDescent="0.2">
      <c r="B135" t="str">
        <f>"Interaction"</f>
        <v>Interaction</v>
      </c>
      <c r="C135" t="str">
        <f>""</f>
        <v/>
      </c>
      <c r="D135" t="str">
        <f>""</f>
        <v/>
      </c>
      <c r="E135" t="str">
        <f>""</f>
        <v/>
      </c>
      <c r="F135" t="str">
        <f>""</f>
        <v/>
      </c>
      <c r="G135" t="str">
        <f>""</f>
        <v/>
      </c>
      <c r="H135" t="str">
        <f>""</f>
        <v/>
      </c>
      <c r="I135" t="str">
        <f>""</f>
        <v/>
      </c>
      <c r="J135" t="str">
        <f>""</f>
        <v/>
      </c>
      <c r="K135" t="str">
        <f>""</f>
        <v/>
      </c>
      <c r="L135" t="str">
        <f>""</f>
        <v/>
      </c>
      <c r="M135" t="str">
        <f>""</f>
        <v/>
      </c>
      <c r="N135" t="str">
        <f>""</f>
        <v/>
      </c>
      <c r="O135" t="str">
        <f>""</f>
        <v/>
      </c>
      <c r="P135" t="str">
        <f>""</f>
        <v/>
      </c>
      <c r="Q135" t="str">
        <f>""</f>
        <v/>
      </c>
      <c r="R135" t="str">
        <f>""</f>
        <v/>
      </c>
      <c r="S135" t="str">
        <f>""</f>
        <v/>
      </c>
      <c r="T135" t="str">
        <f>""</f>
        <v/>
      </c>
      <c r="U135" t="str">
        <f>""</f>
        <v/>
      </c>
      <c r="V135" t="str">
        <f>""</f>
        <v/>
      </c>
      <c r="W135" t="str">
        <f>""</f>
        <v/>
      </c>
      <c r="X135" t="str">
        <f>""</f>
        <v/>
      </c>
      <c r="Y135" t="str">
        <f>""</f>
        <v/>
      </c>
      <c r="Z135" t="str">
        <f>""</f>
        <v/>
      </c>
      <c r="AA135" t="str">
        <f>""</f>
        <v/>
      </c>
      <c r="AB135" t="str">
        <f>""</f>
        <v/>
      </c>
      <c r="AC135" t="str">
        <f>""</f>
        <v/>
      </c>
      <c r="AD135" t="str">
        <f>"0.053"</f>
        <v>0.053</v>
      </c>
      <c r="AE135" t="str">
        <f>""</f>
        <v/>
      </c>
      <c r="AF135" t="str">
        <f>""</f>
        <v/>
      </c>
      <c r="AG135" t="str">
        <f>""</f>
        <v/>
      </c>
      <c r="AH135" t="str">
        <f>""</f>
        <v/>
      </c>
      <c r="AI135" t="str">
        <f>""</f>
        <v/>
      </c>
      <c r="AJ135" t="str">
        <f>""</f>
        <v/>
      </c>
      <c r="AK135" t="str">
        <f>""</f>
        <v/>
      </c>
      <c r="AL135" t="str">
        <f>""</f>
        <v/>
      </c>
      <c r="AM135" t="str">
        <f>""</f>
        <v/>
      </c>
      <c r="AN135" t="str">
        <f>""</f>
        <v/>
      </c>
      <c r="AO135" t="str">
        <f>""</f>
        <v/>
      </c>
      <c r="AP135" t="str">
        <f>""</f>
        <v/>
      </c>
      <c r="AQ135" t="str">
        <f>""</f>
        <v/>
      </c>
      <c r="AR135" t="str">
        <f>""</f>
        <v/>
      </c>
      <c r="AS135" t="str">
        <f>""</f>
        <v/>
      </c>
      <c r="AT135" t="str">
        <f>""</f>
        <v/>
      </c>
      <c r="AU135" t="str">
        <f>""</f>
        <v/>
      </c>
      <c r="AV135" t="str">
        <f>""</f>
        <v/>
      </c>
      <c r="AW135" t="str">
        <f>""</f>
        <v/>
      </c>
      <c r="AX135" t="str">
        <f>""</f>
        <v/>
      </c>
      <c r="AY135" t="str">
        <f>""</f>
        <v/>
      </c>
      <c r="AZ135" t="str">
        <f>""</f>
        <v/>
      </c>
      <c r="BA135" t="str">
        <f>""</f>
        <v/>
      </c>
    </row>
    <row r="136" spans="2:53" x14ac:dyDescent="0.2">
      <c r="B136" t="str">
        <f>""</f>
        <v/>
      </c>
      <c r="C136" t="str">
        <f>""</f>
        <v/>
      </c>
      <c r="D136" t="str">
        <f>""</f>
        <v/>
      </c>
      <c r="E136" t="str">
        <f>""</f>
        <v/>
      </c>
      <c r="F136" t="str">
        <f>""</f>
        <v/>
      </c>
      <c r="G136" t="str">
        <f>""</f>
        <v/>
      </c>
      <c r="H136" t="str">
        <f>""</f>
        <v/>
      </c>
      <c r="I136" t="str">
        <f>""</f>
        <v/>
      </c>
      <c r="J136" t="str">
        <f>""</f>
        <v/>
      </c>
      <c r="K136" t="str">
        <f>""</f>
        <v/>
      </c>
      <c r="L136" t="str">
        <f>""</f>
        <v/>
      </c>
      <c r="M136" t="str">
        <f>""</f>
        <v/>
      </c>
      <c r="N136" t="str">
        <f>""</f>
        <v/>
      </c>
      <c r="O136" t="str">
        <f>""</f>
        <v/>
      </c>
      <c r="P136" t="str">
        <f>""</f>
        <v/>
      </c>
      <c r="Q136" t="str">
        <f>""</f>
        <v/>
      </c>
      <c r="R136" t="str">
        <f>""</f>
        <v/>
      </c>
      <c r="S136" t="str">
        <f>""</f>
        <v/>
      </c>
      <c r="T136" t="str">
        <f>""</f>
        <v/>
      </c>
      <c r="U136" t="str">
        <f>""</f>
        <v/>
      </c>
      <c r="V136" t="str">
        <f>""</f>
        <v/>
      </c>
      <c r="W136" t="str">
        <f>""</f>
        <v/>
      </c>
      <c r="X136" t="str">
        <f>""</f>
        <v/>
      </c>
      <c r="Y136" t="str">
        <f>""</f>
        <v/>
      </c>
      <c r="Z136" t="str">
        <f>""</f>
        <v/>
      </c>
      <c r="AA136" t="str">
        <f>""</f>
        <v/>
      </c>
      <c r="AB136" t="str">
        <f>""</f>
        <v/>
      </c>
      <c r="AC136" t="str">
        <f>""</f>
        <v/>
      </c>
      <c r="AD136" t="str">
        <f>"[0.056]"</f>
        <v>[0.056]</v>
      </c>
      <c r="AE136" t="str">
        <f>""</f>
        <v/>
      </c>
      <c r="AF136" t="str">
        <f>""</f>
        <v/>
      </c>
      <c r="AG136" t="str">
        <f>""</f>
        <v/>
      </c>
      <c r="AH136" t="str">
        <f>""</f>
        <v/>
      </c>
      <c r="AI136" t="str">
        <f>""</f>
        <v/>
      </c>
      <c r="AJ136" t="str">
        <f>""</f>
        <v/>
      </c>
      <c r="AK136" t="str">
        <f>""</f>
        <v/>
      </c>
      <c r="AL136" t="str">
        <f>""</f>
        <v/>
      </c>
      <c r="AM136" t="str">
        <f>""</f>
        <v/>
      </c>
      <c r="AN136" t="str">
        <f>""</f>
        <v/>
      </c>
      <c r="AO136" t="str">
        <f>""</f>
        <v/>
      </c>
      <c r="AP136" t="str">
        <f>""</f>
        <v/>
      </c>
      <c r="AQ136" t="str">
        <f>""</f>
        <v/>
      </c>
      <c r="AR136" t="str">
        <f>""</f>
        <v/>
      </c>
      <c r="AS136" t="str">
        <f>""</f>
        <v/>
      </c>
      <c r="AT136" t="str">
        <f>""</f>
        <v/>
      </c>
      <c r="AU136" t="str">
        <f>""</f>
        <v/>
      </c>
      <c r="AV136" t="str">
        <f>""</f>
        <v/>
      </c>
      <c r="AW136" t="str">
        <f>""</f>
        <v/>
      </c>
      <c r="AX136" t="str">
        <f>""</f>
        <v/>
      </c>
      <c r="AY136" t="str">
        <f>""</f>
        <v/>
      </c>
      <c r="AZ136" t="str">
        <f>""</f>
        <v/>
      </c>
      <c r="BA136" t="str">
        <f>""</f>
        <v/>
      </c>
    </row>
    <row r="137" spans="2:53" x14ac:dyDescent="0.2">
      <c r="B137" t="str">
        <f>"Number of members who left household 1998-2007"</f>
        <v>Number of members who left household 1998-2007</v>
      </c>
      <c r="C137" t="str">
        <f>""</f>
        <v/>
      </c>
      <c r="D137" t="str">
        <f>""</f>
        <v/>
      </c>
      <c r="E137" t="str">
        <f>""</f>
        <v/>
      </c>
      <c r="F137" t="str">
        <f>""</f>
        <v/>
      </c>
      <c r="G137" t="str">
        <f>""</f>
        <v/>
      </c>
      <c r="H137" t="str">
        <f>""</f>
        <v/>
      </c>
      <c r="I137" t="str">
        <f>""</f>
        <v/>
      </c>
      <c r="J137" t="str">
        <f>""</f>
        <v/>
      </c>
      <c r="K137" t="str">
        <f>""</f>
        <v/>
      </c>
      <c r="L137" t="str">
        <f>""</f>
        <v/>
      </c>
      <c r="M137" t="str">
        <f>""</f>
        <v/>
      </c>
      <c r="N137" t="str">
        <f>""</f>
        <v/>
      </c>
      <c r="O137" t="str">
        <f>""</f>
        <v/>
      </c>
      <c r="P137" t="str">
        <f>""</f>
        <v/>
      </c>
      <c r="Q137" t="str">
        <f>""</f>
        <v/>
      </c>
      <c r="R137" t="str">
        <f>""</f>
        <v/>
      </c>
      <c r="S137" t="str">
        <f>""</f>
        <v/>
      </c>
      <c r="T137" t="str">
        <f>""</f>
        <v/>
      </c>
      <c r="U137" t="str">
        <f>""</f>
        <v/>
      </c>
      <c r="V137" t="str">
        <f>""</f>
        <v/>
      </c>
      <c r="W137" t="str">
        <f>""</f>
        <v/>
      </c>
      <c r="X137" t="str">
        <f>""</f>
        <v/>
      </c>
      <c r="Y137" t="str">
        <f>""</f>
        <v/>
      </c>
      <c r="Z137" t="str">
        <f>""</f>
        <v/>
      </c>
      <c r="AA137" t="str">
        <f>""</f>
        <v/>
      </c>
      <c r="AB137" t="str">
        <f>""</f>
        <v/>
      </c>
      <c r="AC137" t="str">
        <f>""</f>
        <v/>
      </c>
      <c r="AD137" t="str">
        <f>""</f>
        <v/>
      </c>
      <c r="AE137" t="str">
        <f>"0.004"</f>
        <v>0.004</v>
      </c>
      <c r="AF137" t="str">
        <f>""</f>
        <v/>
      </c>
      <c r="AG137" t="str">
        <f>""</f>
        <v/>
      </c>
      <c r="AH137" t="str">
        <f>""</f>
        <v/>
      </c>
      <c r="AI137" t="str">
        <f>""</f>
        <v/>
      </c>
      <c r="AJ137" t="str">
        <f>""</f>
        <v/>
      </c>
      <c r="AK137" t="str">
        <f>""</f>
        <v/>
      </c>
      <c r="AL137" t="str">
        <f>""</f>
        <v/>
      </c>
      <c r="AM137" t="str">
        <f>""</f>
        <v/>
      </c>
      <c r="AN137" t="str">
        <f>""</f>
        <v/>
      </c>
      <c r="AO137" t="str">
        <f>""</f>
        <v/>
      </c>
      <c r="AP137" t="str">
        <f>""</f>
        <v/>
      </c>
      <c r="AQ137" t="str">
        <f>""</f>
        <v/>
      </c>
      <c r="AR137" t="str">
        <f>""</f>
        <v/>
      </c>
      <c r="AS137" t="str">
        <f>""</f>
        <v/>
      </c>
      <c r="AT137" t="str">
        <f>""</f>
        <v/>
      </c>
      <c r="AU137" t="str">
        <f>""</f>
        <v/>
      </c>
      <c r="AV137" t="str">
        <f>""</f>
        <v/>
      </c>
      <c r="AW137" t="str">
        <f>""</f>
        <v/>
      </c>
      <c r="AX137" t="str">
        <f>""</f>
        <v/>
      </c>
      <c r="AY137" t="str">
        <f>""</f>
        <v/>
      </c>
      <c r="AZ137" t="str">
        <f>""</f>
        <v/>
      </c>
      <c r="BA137" t="str">
        <f>""</f>
        <v/>
      </c>
    </row>
    <row r="138" spans="2:53" x14ac:dyDescent="0.2">
      <c r="B138" t="str">
        <f>""</f>
        <v/>
      </c>
      <c r="C138" t="str">
        <f>""</f>
        <v/>
      </c>
      <c r="D138" t="str">
        <f>""</f>
        <v/>
      </c>
      <c r="E138" t="str">
        <f>""</f>
        <v/>
      </c>
      <c r="F138" t="str">
        <f>""</f>
        <v/>
      </c>
      <c r="G138" t="str">
        <f>""</f>
        <v/>
      </c>
      <c r="H138" t="str">
        <f>""</f>
        <v/>
      </c>
      <c r="I138" t="str">
        <f>""</f>
        <v/>
      </c>
      <c r="J138" t="str">
        <f>""</f>
        <v/>
      </c>
      <c r="K138" t="str">
        <f>""</f>
        <v/>
      </c>
      <c r="L138" t="str">
        <f>""</f>
        <v/>
      </c>
      <c r="M138" t="str">
        <f>""</f>
        <v/>
      </c>
      <c r="N138" t="str">
        <f>""</f>
        <v/>
      </c>
      <c r="O138" t="str">
        <f>""</f>
        <v/>
      </c>
      <c r="P138" t="str">
        <f>""</f>
        <v/>
      </c>
      <c r="Q138" t="str">
        <f>""</f>
        <v/>
      </c>
      <c r="R138" t="str">
        <f>""</f>
        <v/>
      </c>
      <c r="S138" t="str">
        <f>""</f>
        <v/>
      </c>
      <c r="T138" t="str">
        <f>""</f>
        <v/>
      </c>
      <c r="U138" t="str">
        <f>""</f>
        <v/>
      </c>
      <c r="V138" t="str">
        <f>""</f>
        <v/>
      </c>
      <c r="W138" t="str">
        <f>""</f>
        <v/>
      </c>
      <c r="X138" t="str">
        <f>""</f>
        <v/>
      </c>
      <c r="Y138" t="str">
        <f>""</f>
        <v/>
      </c>
      <c r="Z138" t="str">
        <f>""</f>
        <v/>
      </c>
      <c r="AA138" t="str">
        <f>""</f>
        <v/>
      </c>
      <c r="AB138" t="str">
        <f>""</f>
        <v/>
      </c>
      <c r="AC138" t="str">
        <f>""</f>
        <v/>
      </c>
      <c r="AD138" t="str">
        <f>""</f>
        <v/>
      </c>
      <c r="AE138" t="str">
        <f>"[0.026]"</f>
        <v>[0.026]</v>
      </c>
      <c r="AF138" t="str">
        <f>""</f>
        <v/>
      </c>
      <c r="AG138" t="str">
        <f>""</f>
        <v/>
      </c>
      <c r="AH138" t="str">
        <f>""</f>
        <v/>
      </c>
      <c r="AI138" t="str">
        <f>""</f>
        <v/>
      </c>
      <c r="AJ138" t="str">
        <f>""</f>
        <v/>
      </c>
      <c r="AK138" t="str">
        <f>""</f>
        <v/>
      </c>
      <c r="AL138" t="str">
        <f>""</f>
        <v/>
      </c>
      <c r="AM138" t="str">
        <f>""</f>
        <v/>
      </c>
      <c r="AN138" t="str">
        <f>""</f>
        <v/>
      </c>
      <c r="AO138" t="str">
        <f>""</f>
        <v/>
      </c>
      <c r="AP138" t="str">
        <f>""</f>
        <v/>
      </c>
      <c r="AQ138" t="str">
        <f>""</f>
        <v/>
      </c>
      <c r="AR138" t="str">
        <f>""</f>
        <v/>
      </c>
      <c r="AS138" t="str">
        <f>""</f>
        <v/>
      </c>
      <c r="AT138" t="str">
        <f>""</f>
        <v/>
      </c>
      <c r="AU138" t="str">
        <f>""</f>
        <v/>
      </c>
      <c r="AV138" t="str">
        <f>""</f>
        <v/>
      </c>
      <c r="AW138" t="str">
        <f>""</f>
        <v/>
      </c>
      <c r="AX138" t="str">
        <f>""</f>
        <v/>
      </c>
      <c r="AY138" t="str">
        <f>""</f>
        <v/>
      </c>
      <c r="AZ138" t="str">
        <f>""</f>
        <v/>
      </c>
      <c r="BA138" t="str">
        <f>""</f>
        <v/>
      </c>
    </row>
    <row r="139" spans="2:53" x14ac:dyDescent="0.2">
      <c r="B139" t="str">
        <f>"Interaction"</f>
        <v>Interaction</v>
      </c>
      <c r="C139" t="str">
        <f>""</f>
        <v/>
      </c>
      <c r="D139" t="str">
        <f>""</f>
        <v/>
      </c>
      <c r="E139" t="str">
        <f>""</f>
        <v/>
      </c>
      <c r="F139" t="str">
        <f>""</f>
        <v/>
      </c>
      <c r="G139" t="str">
        <f>""</f>
        <v/>
      </c>
      <c r="H139" t="str">
        <f>""</f>
        <v/>
      </c>
      <c r="I139" t="str">
        <f>""</f>
        <v/>
      </c>
      <c r="J139" t="str">
        <f>""</f>
        <v/>
      </c>
      <c r="K139" t="str">
        <f>""</f>
        <v/>
      </c>
      <c r="L139" t="str">
        <f>""</f>
        <v/>
      </c>
      <c r="M139" t="str">
        <f>""</f>
        <v/>
      </c>
      <c r="N139" t="str">
        <f>""</f>
        <v/>
      </c>
      <c r="O139" t="str">
        <f>""</f>
        <v/>
      </c>
      <c r="P139" t="str">
        <f>""</f>
        <v/>
      </c>
      <c r="Q139" t="str">
        <f>""</f>
        <v/>
      </c>
      <c r="R139" t="str">
        <f>""</f>
        <v/>
      </c>
      <c r="S139" t="str">
        <f>""</f>
        <v/>
      </c>
      <c r="T139" t="str">
        <f>""</f>
        <v/>
      </c>
      <c r="U139" t="str">
        <f>""</f>
        <v/>
      </c>
      <c r="V139" t="str">
        <f>""</f>
        <v/>
      </c>
      <c r="W139" t="str">
        <f>""</f>
        <v/>
      </c>
      <c r="X139" t="str">
        <f>""</f>
        <v/>
      </c>
      <c r="Y139" t="str">
        <f>""</f>
        <v/>
      </c>
      <c r="Z139" t="str">
        <f>""</f>
        <v/>
      </c>
      <c r="AA139" t="str">
        <f>""</f>
        <v/>
      </c>
      <c r="AB139" t="str">
        <f>""</f>
        <v/>
      </c>
      <c r="AC139" t="str">
        <f>""</f>
        <v/>
      </c>
      <c r="AD139" t="str">
        <f>""</f>
        <v/>
      </c>
      <c r="AE139" t="str">
        <f>"0.005"</f>
        <v>0.005</v>
      </c>
      <c r="AF139" t="str">
        <f>""</f>
        <v/>
      </c>
      <c r="AG139" t="str">
        <f>""</f>
        <v/>
      </c>
      <c r="AH139" t="str">
        <f>""</f>
        <v/>
      </c>
      <c r="AI139" t="str">
        <f>""</f>
        <v/>
      </c>
      <c r="AJ139" t="str">
        <f>""</f>
        <v/>
      </c>
      <c r="AK139" t="str">
        <f>""</f>
        <v/>
      </c>
      <c r="AL139" t="str">
        <f>""</f>
        <v/>
      </c>
      <c r="AM139" t="str">
        <f>""</f>
        <v/>
      </c>
      <c r="AN139" t="str">
        <f>""</f>
        <v/>
      </c>
      <c r="AO139" t="str">
        <f>""</f>
        <v/>
      </c>
      <c r="AP139" t="str">
        <f>""</f>
        <v/>
      </c>
      <c r="AQ139" t="str">
        <f>""</f>
        <v/>
      </c>
      <c r="AR139" t="str">
        <f>""</f>
        <v/>
      </c>
      <c r="AS139" t="str">
        <f>""</f>
        <v/>
      </c>
      <c r="AT139" t="str">
        <f>""</f>
        <v/>
      </c>
      <c r="AU139" t="str">
        <f>""</f>
        <v/>
      </c>
      <c r="AV139" t="str">
        <f>""</f>
        <v/>
      </c>
      <c r="AW139" t="str">
        <f>""</f>
        <v/>
      </c>
      <c r="AX139" t="str">
        <f>""</f>
        <v/>
      </c>
      <c r="AY139" t="str">
        <f>""</f>
        <v/>
      </c>
      <c r="AZ139" t="str">
        <f>""</f>
        <v/>
      </c>
      <c r="BA139" t="str">
        <f>""</f>
        <v/>
      </c>
    </row>
    <row r="140" spans="2:53" x14ac:dyDescent="0.2">
      <c r="B140" t="str">
        <f>""</f>
        <v/>
      </c>
      <c r="C140" t="str">
        <f>""</f>
        <v/>
      </c>
      <c r="D140" t="str">
        <f>""</f>
        <v/>
      </c>
      <c r="E140" t="str">
        <f>""</f>
        <v/>
      </c>
      <c r="F140" t="str">
        <f>""</f>
        <v/>
      </c>
      <c r="G140" t="str">
        <f>""</f>
        <v/>
      </c>
      <c r="H140" t="str">
        <f>""</f>
        <v/>
      </c>
      <c r="I140" t="str">
        <f>""</f>
        <v/>
      </c>
      <c r="J140" t="str">
        <f>""</f>
        <v/>
      </c>
      <c r="K140" t="str">
        <f>""</f>
        <v/>
      </c>
      <c r="L140" t="str">
        <f>""</f>
        <v/>
      </c>
      <c r="M140" t="str">
        <f>""</f>
        <v/>
      </c>
      <c r="N140" t="str">
        <f>""</f>
        <v/>
      </c>
      <c r="O140" t="str">
        <f>""</f>
        <v/>
      </c>
      <c r="P140" t="str">
        <f>""</f>
        <v/>
      </c>
      <c r="Q140" t="str">
        <f>""</f>
        <v/>
      </c>
      <c r="R140" t="str">
        <f>""</f>
        <v/>
      </c>
      <c r="S140" t="str">
        <f>""</f>
        <v/>
      </c>
      <c r="T140" t="str">
        <f>""</f>
        <v/>
      </c>
      <c r="U140" t="str">
        <f>""</f>
        <v/>
      </c>
      <c r="V140" t="str">
        <f>""</f>
        <v/>
      </c>
      <c r="W140" t="str">
        <f>""</f>
        <v/>
      </c>
      <c r="X140" t="str">
        <f>""</f>
        <v/>
      </c>
      <c r="Y140" t="str">
        <f>""</f>
        <v/>
      </c>
      <c r="Z140" t="str">
        <f>""</f>
        <v/>
      </c>
      <c r="AA140" t="str">
        <f>""</f>
        <v/>
      </c>
      <c r="AB140" t="str">
        <f>""</f>
        <v/>
      </c>
      <c r="AC140" t="str">
        <f>""</f>
        <v/>
      </c>
      <c r="AD140" t="str">
        <f>""</f>
        <v/>
      </c>
      <c r="AE140" t="str">
        <f>"[0.019]"</f>
        <v>[0.019]</v>
      </c>
      <c r="AF140" t="str">
        <f>""</f>
        <v/>
      </c>
      <c r="AG140" t="str">
        <f>""</f>
        <v/>
      </c>
      <c r="AH140" t="str">
        <f>""</f>
        <v/>
      </c>
      <c r="AI140" t="str">
        <f>""</f>
        <v/>
      </c>
      <c r="AJ140" t="str">
        <f>""</f>
        <v/>
      </c>
      <c r="AK140" t="str">
        <f>""</f>
        <v/>
      </c>
      <c r="AL140" t="str">
        <f>""</f>
        <v/>
      </c>
      <c r="AM140" t="str">
        <f>""</f>
        <v/>
      </c>
      <c r="AN140" t="str">
        <f>""</f>
        <v/>
      </c>
      <c r="AO140" t="str">
        <f>""</f>
        <v/>
      </c>
      <c r="AP140" t="str">
        <f>""</f>
        <v/>
      </c>
      <c r="AQ140" t="str">
        <f>""</f>
        <v/>
      </c>
      <c r="AR140" t="str">
        <f>""</f>
        <v/>
      </c>
      <c r="AS140" t="str">
        <f>""</f>
        <v/>
      </c>
      <c r="AT140" t="str">
        <f>""</f>
        <v/>
      </c>
      <c r="AU140" t="str">
        <f>""</f>
        <v/>
      </c>
      <c r="AV140" t="str">
        <f>""</f>
        <v/>
      </c>
      <c r="AW140" t="str">
        <f>""</f>
        <v/>
      </c>
      <c r="AX140" t="str">
        <f>""</f>
        <v/>
      </c>
      <c r="AY140" t="str">
        <f>""</f>
        <v/>
      </c>
      <c r="AZ140" t="str">
        <f>""</f>
        <v/>
      </c>
      <c r="BA140" t="str">
        <f>""</f>
        <v/>
      </c>
    </row>
    <row r="141" spans="2:53" x14ac:dyDescent="0.2">
      <c r="B141" t="str">
        <f>"Share of household members who left household 1998-2007"</f>
        <v>Share of household members who left household 1998-2007</v>
      </c>
      <c r="C141" t="str">
        <f>""</f>
        <v/>
      </c>
      <c r="D141" t="str">
        <f>""</f>
        <v/>
      </c>
      <c r="E141" t="str">
        <f>""</f>
        <v/>
      </c>
      <c r="F141" t="str">
        <f>""</f>
        <v/>
      </c>
      <c r="G141" t="str">
        <f>""</f>
        <v/>
      </c>
      <c r="H141" t="str">
        <f>""</f>
        <v/>
      </c>
      <c r="I141" t="str">
        <f>""</f>
        <v/>
      </c>
      <c r="J141" t="str">
        <f>""</f>
        <v/>
      </c>
      <c r="K141" t="str">
        <f>""</f>
        <v/>
      </c>
      <c r="L141" t="str">
        <f>""</f>
        <v/>
      </c>
      <c r="M141" t="str">
        <f>""</f>
        <v/>
      </c>
      <c r="N141" t="str">
        <f>""</f>
        <v/>
      </c>
      <c r="O141" t="str">
        <f>""</f>
        <v/>
      </c>
      <c r="P141" t="str">
        <f>""</f>
        <v/>
      </c>
      <c r="Q141" t="str">
        <f>""</f>
        <v/>
      </c>
      <c r="R141" t="str">
        <f>""</f>
        <v/>
      </c>
      <c r="S141" t="str">
        <f>""</f>
        <v/>
      </c>
      <c r="T141" t="str">
        <f>""</f>
        <v/>
      </c>
      <c r="U141" t="str">
        <f>""</f>
        <v/>
      </c>
      <c r="V141" t="str">
        <f>""</f>
        <v/>
      </c>
      <c r="W141" t="str">
        <f>""</f>
        <v/>
      </c>
      <c r="X141" t="str">
        <f>""</f>
        <v/>
      </c>
      <c r="Y141" t="str">
        <f>""</f>
        <v/>
      </c>
      <c r="Z141" t="str">
        <f>""</f>
        <v/>
      </c>
      <c r="AA141" t="str">
        <f>""</f>
        <v/>
      </c>
      <c r="AB141" t="str">
        <f>""</f>
        <v/>
      </c>
      <c r="AC141" t="str">
        <f>""</f>
        <v/>
      </c>
      <c r="AD141" t="str">
        <f>""</f>
        <v/>
      </c>
      <c r="AE141" t="str">
        <f>""</f>
        <v/>
      </c>
      <c r="AF141" t="str">
        <f>"-0.105"</f>
        <v>-0.105</v>
      </c>
      <c r="AG141" t="str">
        <f>""</f>
        <v/>
      </c>
      <c r="AH141" t="str">
        <f>""</f>
        <v/>
      </c>
      <c r="AI141" t="str">
        <f>""</f>
        <v/>
      </c>
      <c r="AJ141" t="str">
        <f>""</f>
        <v/>
      </c>
      <c r="AK141" t="str">
        <f>""</f>
        <v/>
      </c>
      <c r="AL141" t="str">
        <f>""</f>
        <v/>
      </c>
      <c r="AM141" t="str">
        <f>""</f>
        <v/>
      </c>
      <c r="AN141" t="str">
        <f>""</f>
        <v/>
      </c>
      <c r="AO141" t="str">
        <f>""</f>
        <v/>
      </c>
      <c r="AP141" t="str">
        <f>""</f>
        <v/>
      </c>
      <c r="AQ141" t="str">
        <f>""</f>
        <v/>
      </c>
      <c r="AR141" t="str">
        <f>""</f>
        <v/>
      </c>
      <c r="AS141" t="str">
        <f>""</f>
        <v/>
      </c>
      <c r="AT141" t="str">
        <f>""</f>
        <v/>
      </c>
      <c r="AU141" t="str">
        <f>""</f>
        <v/>
      </c>
      <c r="AV141" t="str">
        <f>""</f>
        <v/>
      </c>
      <c r="AW141" t="str">
        <f>""</f>
        <v/>
      </c>
      <c r="AX141" t="str">
        <f>""</f>
        <v/>
      </c>
      <c r="AY141" t="str">
        <f>""</f>
        <v/>
      </c>
      <c r="AZ141" t="str">
        <f>""</f>
        <v/>
      </c>
      <c r="BA141" t="str">
        <f>""</f>
        <v/>
      </c>
    </row>
    <row r="142" spans="2:53" x14ac:dyDescent="0.2">
      <c r="B142" t="str">
        <f>""</f>
        <v/>
      </c>
      <c r="C142" t="str">
        <f>""</f>
        <v/>
      </c>
      <c r="D142" t="str">
        <f>""</f>
        <v/>
      </c>
      <c r="E142" t="str">
        <f>""</f>
        <v/>
      </c>
      <c r="F142" t="str">
        <f>""</f>
        <v/>
      </c>
      <c r="G142" t="str">
        <f>""</f>
        <v/>
      </c>
      <c r="H142" t="str">
        <f>""</f>
        <v/>
      </c>
      <c r="I142" t="str">
        <f>""</f>
        <v/>
      </c>
      <c r="J142" t="str">
        <f>""</f>
        <v/>
      </c>
      <c r="K142" t="str">
        <f>""</f>
        <v/>
      </c>
      <c r="L142" t="str">
        <f>""</f>
        <v/>
      </c>
      <c r="M142" t="str">
        <f>""</f>
        <v/>
      </c>
      <c r="N142" t="str">
        <f>""</f>
        <v/>
      </c>
      <c r="O142" t="str">
        <f>""</f>
        <v/>
      </c>
      <c r="P142" t="str">
        <f>""</f>
        <v/>
      </c>
      <c r="Q142" t="str">
        <f>""</f>
        <v/>
      </c>
      <c r="R142" t="str">
        <f>""</f>
        <v/>
      </c>
      <c r="S142" t="str">
        <f>""</f>
        <v/>
      </c>
      <c r="T142" t="str">
        <f>""</f>
        <v/>
      </c>
      <c r="U142" t="str">
        <f>""</f>
        <v/>
      </c>
      <c r="V142" t="str">
        <f>""</f>
        <v/>
      </c>
      <c r="W142" t="str">
        <f>""</f>
        <v/>
      </c>
      <c r="X142" t="str">
        <f>""</f>
        <v/>
      </c>
      <c r="Y142" t="str">
        <f>""</f>
        <v/>
      </c>
      <c r="Z142" t="str">
        <f>""</f>
        <v/>
      </c>
      <c r="AA142" t="str">
        <f>""</f>
        <v/>
      </c>
      <c r="AB142" t="str">
        <f>""</f>
        <v/>
      </c>
      <c r="AC142" t="str">
        <f>""</f>
        <v/>
      </c>
      <c r="AD142" t="str">
        <f>""</f>
        <v/>
      </c>
      <c r="AE142" t="str">
        <f>""</f>
        <v/>
      </c>
      <c r="AF142" t="str">
        <f>"[0.185]"</f>
        <v>[0.185]</v>
      </c>
      <c r="AG142" t="str">
        <f>""</f>
        <v/>
      </c>
      <c r="AH142" t="str">
        <f>""</f>
        <v/>
      </c>
      <c r="AI142" t="str">
        <f>""</f>
        <v/>
      </c>
      <c r="AJ142" t="str">
        <f>""</f>
        <v/>
      </c>
      <c r="AK142" t="str">
        <f>""</f>
        <v/>
      </c>
      <c r="AL142" t="str">
        <f>""</f>
        <v/>
      </c>
      <c r="AM142" t="str">
        <f>""</f>
        <v/>
      </c>
      <c r="AN142" t="str">
        <f>""</f>
        <v/>
      </c>
      <c r="AO142" t="str">
        <f>""</f>
        <v/>
      </c>
      <c r="AP142" t="str">
        <f>""</f>
        <v/>
      </c>
      <c r="AQ142" t="str">
        <f>""</f>
        <v/>
      </c>
      <c r="AR142" t="str">
        <f>""</f>
        <v/>
      </c>
      <c r="AS142" t="str">
        <f>""</f>
        <v/>
      </c>
      <c r="AT142" t="str">
        <f>""</f>
        <v/>
      </c>
      <c r="AU142" t="str">
        <f>""</f>
        <v/>
      </c>
      <c r="AV142" t="str">
        <f>""</f>
        <v/>
      </c>
      <c r="AW142" t="str">
        <f>""</f>
        <v/>
      </c>
      <c r="AX142" t="str">
        <f>""</f>
        <v/>
      </c>
      <c r="AY142" t="str">
        <f>""</f>
        <v/>
      </c>
      <c r="AZ142" t="str">
        <f>""</f>
        <v/>
      </c>
      <c r="BA142" t="str">
        <f>""</f>
        <v/>
      </c>
    </row>
    <row r="143" spans="2:53" x14ac:dyDescent="0.2">
      <c r="B143" t="str">
        <f>"Interaction"</f>
        <v>Interaction</v>
      </c>
      <c r="C143" t="str">
        <f>""</f>
        <v/>
      </c>
      <c r="D143" t="str">
        <f>""</f>
        <v/>
      </c>
      <c r="E143" t="str">
        <f>""</f>
        <v/>
      </c>
      <c r="F143" t="str">
        <f>""</f>
        <v/>
      </c>
      <c r="G143" t="str">
        <f>""</f>
        <v/>
      </c>
      <c r="H143" t="str">
        <f>""</f>
        <v/>
      </c>
      <c r="I143" t="str">
        <f>""</f>
        <v/>
      </c>
      <c r="J143" t="str">
        <f>""</f>
        <v/>
      </c>
      <c r="K143" t="str">
        <f>""</f>
        <v/>
      </c>
      <c r="L143" t="str">
        <f>""</f>
        <v/>
      </c>
      <c r="M143" t="str">
        <f>""</f>
        <v/>
      </c>
      <c r="N143" t="str">
        <f>""</f>
        <v/>
      </c>
      <c r="O143" t="str">
        <f>""</f>
        <v/>
      </c>
      <c r="P143" t="str">
        <f>""</f>
        <v/>
      </c>
      <c r="Q143" t="str">
        <f>""</f>
        <v/>
      </c>
      <c r="R143" t="str">
        <f>""</f>
        <v/>
      </c>
      <c r="S143" t="str">
        <f>""</f>
        <v/>
      </c>
      <c r="T143" t="str">
        <f>""</f>
        <v/>
      </c>
      <c r="U143" t="str">
        <f>""</f>
        <v/>
      </c>
      <c r="V143" t="str">
        <f>""</f>
        <v/>
      </c>
      <c r="W143" t="str">
        <f>""</f>
        <v/>
      </c>
      <c r="X143" t="str">
        <f>""</f>
        <v/>
      </c>
      <c r="Y143" t="str">
        <f>""</f>
        <v/>
      </c>
      <c r="Z143" t="str">
        <f>""</f>
        <v/>
      </c>
      <c r="AA143" t="str">
        <f>""</f>
        <v/>
      </c>
      <c r="AB143" t="str">
        <f>""</f>
        <v/>
      </c>
      <c r="AC143" t="str">
        <f>""</f>
        <v/>
      </c>
      <c r="AD143" t="str">
        <f>""</f>
        <v/>
      </c>
      <c r="AE143" t="str">
        <f>""</f>
        <v/>
      </c>
      <c r="AF143" t="str">
        <f>"0.077"</f>
        <v>0.077</v>
      </c>
      <c r="AG143" t="str">
        <f>""</f>
        <v/>
      </c>
      <c r="AH143" t="str">
        <f>""</f>
        <v/>
      </c>
      <c r="AI143" t="str">
        <f>""</f>
        <v/>
      </c>
      <c r="AJ143" t="str">
        <f>""</f>
        <v/>
      </c>
      <c r="AK143" t="str">
        <f>""</f>
        <v/>
      </c>
      <c r="AL143" t="str">
        <f>""</f>
        <v/>
      </c>
      <c r="AM143" t="str">
        <f>""</f>
        <v/>
      </c>
      <c r="AN143" t="str">
        <f>""</f>
        <v/>
      </c>
      <c r="AO143" t="str">
        <f>""</f>
        <v/>
      </c>
      <c r="AP143" t="str">
        <f>""</f>
        <v/>
      </c>
      <c r="AQ143" t="str">
        <f>""</f>
        <v/>
      </c>
      <c r="AR143" t="str">
        <f>""</f>
        <v/>
      </c>
      <c r="AS143" t="str">
        <f>""</f>
        <v/>
      </c>
      <c r="AT143" t="str">
        <f>""</f>
        <v/>
      </c>
      <c r="AU143" t="str">
        <f>""</f>
        <v/>
      </c>
      <c r="AV143" t="str">
        <f>""</f>
        <v/>
      </c>
      <c r="AW143" t="str">
        <f>""</f>
        <v/>
      </c>
      <c r="AX143" t="str">
        <f>""</f>
        <v/>
      </c>
      <c r="AY143" t="str">
        <f>""</f>
        <v/>
      </c>
      <c r="AZ143" t="str">
        <f>""</f>
        <v/>
      </c>
      <c r="BA143" t="str">
        <f>""</f>
        <v/>
      </c>
    </row>
    <row r="144" spans="2:53" x14ac:dyDescent="0.2">
      <c r="B144" t="str">
        <f>""</f>
        <v/>
      </c>
      <c r="C144" t="str">
        <f>""</f>
        <v/>
      </c>
      <c r="D144" t="str">
        <f>""</f>
        <v/>
      </c>
      <c r="E144" t="str">
        <f>""</f>
        <v/>
      </c>
      <c r="F144" t="str">
        <f>""</f>
        <v/>
      </c>
      <c r="G144" t="str">
        <f>""</f>
        <v/>
      </c>
      <c r="H144" t="str">
        <f>""</f>
        <v/>
      </c>
      <c r="I144" t="str">
        <f>""</f>
        <v/>
      </c>
      <c r="J144" t="str">
        <f>""</f>
        <v/>
      </c>
      <c r="K144" t="str">
        <f>""</f>
        <v/>
      </c>
      <c r="L144" t="str">
        <f>""</f>
        <v/>
      </c>
      <c r="M144" t="str">
        <f>""</f>
        <v/>
      </c>
      <c r="N144" t="str">
        <f>""</f>
        <v/>
      </c>
      <c r="O144" t="str">
        <f>""</f>
        <v/>
      </c>
      <c r="P144" t="str">
        <f>""</f>
        <v/>
      </c>
      <c r="Q144" t="str">
        <f>""</f>
        <v/>
      </c>
      <c r="R144" t="str">
        <f>""</f>
        <v/>
      </c>
      <c r="S144" t="str">
        <f>""</f>
        <v/>
      </c>
      <c r="T144" t="str">
        <f>""</f>
        <v/>
      </c>
      <c r="U144" t="str">
        <f>""</f>
        <v/>
      </c>
      <c r="V144" t="str">
        <f>""</f>
        <v/>
      </c>
      <c r="W144" t="str">
        <f>""</f>
        <v/>
      </c>
      <c r="X144" t="str">
        <f>""</f>
        <v/>
      </c>
      <c r="Y144" t="str">
        <f>""</f>
        <v/>
      </c>
      <c r="Z144" t="str">
        <f>""</f>
        <v/>
      </c>
      <c r="AA144" t="str">
        <f>""</f>
        <v/>
      </c>
      <c r="AB144" t="str">
        <f>""</f>
        <v/>
      </c>
      <c r="AC144" t="str">
        <f>""</f>
        <v/>
      </c>
      <c r="AD144" t="str">
        <f>""</f>
        <v/>
      </c>
      <c r="AE144" t="str">
        <f>""</f>
        <v/>
      </c>
      <c r="AF144" t="str">
        <f>"[0.101]"</f>
        <v>[0.101]</v>
      </c>
      <c r="AG144" t="str">
        <f>""</f>
        <v/>
      </c>
      <c r="AH144" t="str">
        <f>""</f>
        <v/>
      </c>
      <c r="AI144" t="str">
        <f>""</f>
        <v/>
      </c>
      <c r="AJ144" t="str">
        <f>""</f>
        <v/>
      </c>
      <c r="AK144" t="str">
        <f>""</f>
        <v/>
      </c>
      <c r="AL144" t="str">
        <f>""</f>
        <v/>
      </c>
      <c r="AM144" t="str">
        <f>""</f>
        <v/>
      </c>
      <c r="AN144" t="str">
        <f>""</f>
        <v/>
      </c>
      <c r="AO144" t="str">
        <f>""</f>
        <v/>
      </c>
      <c r="AP144" t="str">
        <f>""</f>
        <v/>
      </c>
      <c r="AQ144" t="str">
        <f>""</f>
        <v/>
      </c>
      <c r="AR144" t="str">
        <f>""</f>
        <v/>
      </c>
      <c r="AS144" t="str">
        <f>""</f>
        <v/>
      </c>
      <c r="AT144" t="str">
        <f>""</f>
        <v/>
      </c>
      <c r="AU144" t="str">
        <f>""</f>
        <v/>
      </c>
      <c r="AV144" t="str">
        <f>""</f>
        <v/>
      </c>
      <c r="AW144" t="str">
        <f>""</f>
        <v/>
      </c>
      <c r="AX144" t="str">
        <f>""</f>
        <v/>
      </c>
      <c r="AY144" t="str">
        <f>""</f>
        <v/>
      </c>
      <c r="AZ144" t="str">
        <f>""</f>
        <v/>
      </c>
      <c r="BA144" t="str">
        <f>""</f>
        <v/>
      </c>
    </row>
    <row r="145" spans="2:53" x14ac:dyDescent="0.2">
      <c r="B145" t="str">
        <f>"Loss of land (yes=1) for a household in a given year"</f>
        <v>Loss of land (yes=1) for a household in a given year</v>
      </c>
      <c r="C145" t="str">
        <f>""</f>
        <v/>
      </c>
      <c r="D145" t="str">
        <f>""</f>
        <v/>
      </c>
      <c r="E145" t="str">
        <f>""</f>
        <v/>
      </c>
      <c r="F145" t="str">
        <f>""</f>
        <v/>
      </c>
      <c r="G145" t="str">
        <f>""</f>
        <v/>
      </c>
      <c r="H145" t="str">
        <f>""</f>
        <v/>
      </c>
      <c r="I145" t="str">
        <f>""</f>
        <v/>
      </c>
      <c r="J145" t="str">
        <f>""</f>
        <v/>
      </c>
      <c r="K145" t="str">
        <f>""</f>
        <v/>
      </c>
      <c r="L145" t="str">
        <f>""</f>
        <v/>
      </c>
      <c r="M145" t="str">
        <f>""</f>
        <v/>
      </c>
      <c r="N145" t="str">
        <f>""</f>
        <v/>
      </c>
      <c r="O145" t="str">
        <f>""</f>
        <v/>
      </c>
      <c r="P145" t="str">
        <f>""</f>
        <v/>
      </c>
      <c r="Q145" t="str">
        <f>""</f>
        <v/>
      </c>
      <c r="R145" t="str">
        <f>""</f>
        <v/>
      </c>
      <c r="S145" t="str">
        <f>""</f>
        <v/>
      </c>
      <c r="T145" t="str">
        <f>""</f>
        <v/>
      </c>
      <c r="U145" t="str">
        <f>""</f>
        <v/>
      </c>
      <c r="V145" t="str">
        <f>""</f>
        <v/>
      </c>
      <c r="W145" t="str">
        <f>""</f>
        <v/>
      </c>
      <c r="X145" t="str">
        <f>""</f>
        <v/>
      </c>
      <c r="Y145" t="str">
        <f>""</f>
        <v/>
      </c>
      <c r="Z145" t="str">
        <f>""</f>
        <v/>
      </c>
      <c r="AA145" t="str">
        <f>""</f>
        <v/>
      </c>
      <c r="AB145" t="str">
        <f>""</f>
        <v/>
      </c>
      <c r="AC145" t="str">
        <f>""</f>
        <v/>
      </c>
      <c r="AD145" t="str">
        <f>""</f>
        <v/>
      </c>
      <c r="AE145" t="str">
        <f>""</f>
        <v/>
      </c>
      <c r="AF145" t="str">
        <f>""</f>
        <v/>
      </c>
      <c r="AG145" t="str">
        <f>"-0.123"</f>
        <v>-0.123</v>
      </c>
      <c r="AH145" t="str">
        <f>"-0.033"</f>
        <v>-0.033</v>
      </c>
      <c r="AI145" t="str">
        <f>"-0.123"</f>
        <v>-0.123</v>
      </c>
      <c r="AJ145" t="str">
        <f>""</f>
        <v/>
      </c>
      <c r="AK145" t="str">
        <f>""</f>
        <v/>
      </c>
      <c r="AL145" t="str">
        <f>""</f>
        <v/>
      </c>
      <c r="AM145" t="str">
        <f>""</f>
        <v/>
      </c>
      <c r="AN145" t="str">
        <f>""</f>
        <v/>
      </c>
      <c r="AO145" t="str">
        <f>""</f>
        <v/>
      </c>
      <c r="AP145" t="str">
        <f>""</f>
        <v/>
      </c>
      <c r="AQ145" t="str">
        <f>""</f>
        <v/>
      </c>
      <c r="AR145" t="str">
        <f>""</f>
        <v/>
      </c>
      <c r="AS145" t="str">
        <f>""</f>
        <v/>
      </c>
      <c r="AT145" t="str">
        <f>""</f>
        <v/>
      </c>
      <c r="AU145" t="str">
        <f>""</f>
        <v/>
      </c>
      <c r="AV145" t="str">
        <f>""</f>
        <v/>
      </c>
      <c r="AW145" t="str">
        <f>""</f>
        <v/>
      </c>
      <c r="AX145" t="str">
        <f>""</f>
        <v/>
      </c>
      <c r="AY145" t="str">
        <f>""</f>
        <v/>
      </c>
      <c r="AZ145" t="str">
        <f>""</f>
        <v/>
      </c>
      <c r="BA145" t="str">
        <f>""</f>
        <v/>
      </c>
    </row>
    <row r="146" spans="2:53" x14ac:dyDescent="0.2">
      <c r="B146" t="str">
        <f>""</f>
        <v/>
      </c>
      <c r="C146" t="str">
        <f>""</f>
        <v/>
      </c>
      <c r="D146" t="str">
        <f>""</f>
        <v/>
      </c>
      <c r="E146" t="str">
        <f>""</f>
        <v/>
      </c>
      <c r="F146" t="str">
        <f>""</f>
        <v/>
      </c>
      <c r="G146" t="str">
        <f>""</f>
        <v/>
      </c>
      <c r="H146" t="str">
        <f>""</f>
        <v/>
      </c>
      <c r="I146" t="str">
        <f>""</f>
        <v/>
      </c>
      <c r="J146" t="str">
        <f>""</f>
        <v/>
      </c>
      <c r="K146" t="str">
        <f>""</f>
        <v/>
      </c>
      <c r="L146" t="str">
        <f>""</f>
        <v/>
      </c>
      <c r="M146" t="str">
        <f>""</f>
        <v/>
      </c>
      <c r="N146" t="str">
        <f>""</f>
        <v/>
      </c>
      <c r="O146" t="str">
        <f>""</f>
        <v/>
      </c>
      <c r="P146" t="str">
        <f>""</f>
        <v/>
      </c>
      <c r="Q146" t="str">
        <f>""</f>
        <v/>
      </c>
      <c r="R146" t="str">
        <f>""</f>
        <v/>
      </c>
      <c r="S146" t="str">
        <f>""</f>
        <v/>
      </c>
      <c r="T146" t="str">
        <f>""</f>
        <v/>
      </c>
      <c r="U146" t="str">
        <f>""</f>
        <v/>
      </c>
      <c r="V146" t="str">
        <f>""</f>
        <v/>
      </c>
      <c r="W146" t="str">
        <f>""</f>
        <v/>
      </c>
      <c r="X146" t="str">
        <f>""</f>
        <v/>
      </c>
      <c r="Y146" t="str">
        <f>""</f>
        <v/>
      </c>
      <c r="Z146" t="str">
        <f>""</f>
        <v/>
      </c>
      <c r="AA146" t="str">
        <f>""</f>
        <v/>
      </c>
      <c r="AB146" t="str">
        <f>""</f>
        <v/>
      </c>
      <c r="AC146" t="str">
        <f>""</f>
        <v/>
      </c>
      <c r="AD146" t="str">
        <f>""</f>
        <v/>
      </c>
      <c r="AE146" t="str">
        <f>""</f>
        <v/>
      </c>
      <c r="AF146" t="str">
        <f>""</f>
        <v/>
      </c>
      <c r="AG146" t="str">
        <f>"[0.097]"</f>
        <v>[0.097]</v>
      </c>
      <c r="AH146" t="str">
        <f>"[0.073]"</f>
        <v>[0.073]</v>
      </c>
      <c r="AI146" t="str">
        <f>"[0.091]"</f>
        <v>[0.091]</v>
      </c>
      <c r="AJ146" t="str">
        <f>""</f>
        <v/>
      </c>
      <c r="AK146" t="str">
        <f>""</f>
        <v/>
      </c>
      <c r="AL146" t="str">
        <f>""</f>
        <v/>
      </c>
      <c r="AM146" t="str">
        <f>""</f>
        <v/>
      </c>
      <c r="AN146" t="str">
        <f>""</f>
        <v/>
      </c>
      <c r="AO146" t="str">
        <f>""</f>
        <v/>
      </c>
      <c r="AP146" t="str">
        <f>""</f>
        <v/>
      </c>
      <c r="AQ146" t="str">
        <f>""</f>
        <v/>
      </c>
      <c r="AR146" t="str">
        <f>""</f>
        <v/>
      </c>
      <c r="AS146" t="str">
        <f>""</f>
        <v/>
      </c>
      <c r="AT146" t="str">
        <f>""</f>
        <v/>
      </c>
      <c r="AU146" t="str">
        <f>""</f>
        <v/>
      </c>
      <c r="AV146" t="str">
        <f>""</f>
        <v/>
      </c>
      <c r="AW146" t="str">
        <f>""</f>
        <v/>
      </c>
      <c r="AX146" t="str">
        <f>""</f>
        <v/>
      </c>
      <c r="AY146" t="str">
        <f>""</f>
        <v/>
      </c>
      <c r="AZ146" t="str">
        <f>""</f>
        <v/>
      </c>
      <c r="BA146" t="str">
        <f>""</f>
        <v/>
      </c>
    </row>
    <row r="147" spans="2:53" x14ac:dyDescent="0.2">
      <c r="B147" t="str">
        <f>"At least 1 person left the household in a given year (yes=1)"</f>
        <v>At least 1 person left the household in a given year (yes=1)</v>
      </c>
      <c r="C147" t="str">
        <f>""</f>
        <v/>
      </c>
      <c r="D147" t="str">
        <f>""</f>
        <v/>
      </c>
      <c r="E147" t="str">
        <f>""</f>
        <v/>
      </c>
      <c r="F147" t="str">
        <f>""</f>
        <v/>
      </c>
      <c r="G147" t="str">
        <f>""</f>
        <v/>
      </c>
      <c r="H147" t="str">
        <f>""</f>
        <v/>
      </c>
      <c r="I147" t="str">
        <f>""</f>
        <v/>
      </c>
      <c r="J147" t="str">
        <f>""</f>
        <v/>
      </c>
      <c r="K147" t="str">
        <f>""</f>
        <v/>
      </c>
      <c r="L147" t="str">
        <f>""</f>
        <v/>
      </c>
      <c r="M147" t="str">
        <f>""</f>
        <v/>
      </c>
      <c r="N147" t="str">
        <f>""</f>
        <v/>
      </c>
      <c r="O147" t="str">
        <f>""</f>
        <v/>
      </c>
      <c r="P147" t="str">
        <f>""</f>
        <v/>
      </c>
      <c r="Q147" t="str">
        <f>""</f>
        <v/>
      </c>
      <c r="R147" t="str">
        <f>""</f>
        <v/>
      </c>
      <c r="S147" t="str">
        <f>""</f>
        <v/>
      </c>
      <c r="T147" t="str">
        <f>""</f>
        <v/>
      </c>
      <c r="U147" t="str">
        <f>""</f>
        <v/>
      </c>
      <c r="V147" t="str">
        <f>""</f>
        <v/>
      </c>
      <c r="W147" t="str">
        <f>""</f>
        <v/>
      </c>
      <c r="X147" t="str">
        <f>""</f>
        <v/>
      </c>
      <c r="Y147" t="str">
        <f>""</f>
        <v/>
      </c>
      <c r="Z147" t="str">
        <f>""</f>
        <v/>
      </c>
      <c r="AA147" t="str">
        <f>""</f>
        <v/>
      </c>
      <c r="AB147" t="str">
        <f>""</f>
        <v/>
      </c>
      <c r="AC147" t="str">
        <f>""</f>
        <v/>
      </c>
      <c r="AD147" t="str">
        <f>""</f>
        <v/>
      </c>
      <c r="AE147" t="str">
        <f>""</f>
        <v/>
      </c>
      <c r="AF147" t="str">
        <f>""</f>
        <v/>
      </c>
      <c r="AG147" t="str">
        <f>"-0.073"</f>
        <v>-0.073</v>
      </c>
      <c r="AH147" t="str">
        <f>""</f>
        <v/>
      </c>
      <c r="AI147" t="str">
        <f>""</f>
        <v/>
      </c>
      <c r="AJ147" t="str">
        <f>""</f>
        <v/>
      </c>
      <c r="AK147" t="str">
        <f>""</f>
        <v/>
      </c>
      <c r="AL147" t="str">
        <f>""</f>
        <v/>
      </c>
      <c r="AM147" t="str">
        <f>""</f>
        <v/>
      </c>
      <c r="AN147" t="str">
        <f>""</f>
        <v/>
      </c>
      <c r="AO147" t="str">
        <f>""</f>
        <v/>
      </c>
      <c r="AP147" t="str">
        <f>""</f>
        <v/>
      </c>
      <c r="AQ147" t="str">
        <f>""</f>
        <v/>
      </c>
      <c r="AR147" t="str">
        <f>""</f>
        <v/>
      </c>
      <c r="AS147" t="str">
        <f>""</f>
        <v/>
      </c>
      <c r="AT147" t="str">
        <f>""</f>
        <v/>
      </c>
      <c r="AU147" t="str">
        <f>""</f>
        <v/>
      </c>
      <c r="AV147" t="str">
        <f>""</f>
        <v/>
      </c>
      <c r="AW147" t="str">
        <f>""</f>
        <v/>
      </c>
      <c r="AX147" t="str">
        <f>""</f>
        <v/>
      </c>
      <c r="AY147" t="str">
        <f>""</f>
        <v/>
      </c>
      <c r="AZ147" t="str">
        <f>""</f>
        <v/>
      </c>
      <c r="BA147" t="str">
        <f>""</f>
        <v/>
      </c>
    </row>
    <row r="148" spans="2:53" x14ac:dyDescent="0.2">
      <c r="B148" t="str">
        <f>""</f>
        <v/>
      </c>
      <c r="C148" t="str">
        <f>""</f>
        <v/>
      </c>
      <c r="D148" t="str">
        <f>""</f>
        <v/>
      </c>
      <c r="E148" t="str">
        <f>""</f>
        <v/>
      </c>
      <c r="F148" t="str">
        <f>""</f>
        <v/>
      </c>
      <c r="G148" t="str">
        <f>""</f>
        <v/>
      </c>
      <c r="H148" t="str">
        <f>""</f>
        <v/>
      </c>
      <c r="I148" t="str">
        <f>""</f>
        <v/>
      </c>
      <c r="J148" t="str">
        <f>""</f>
        <v/>
      </c>
      <c r="K148" t="str">
        <f>""</f>
        <v/>
      </c>
      <c r="L148" t="str">
        <f>""</f>
        <v/>
      </c>
      <c r="M148" t="str">
        <f>""</f>
        <v/>
      </c>
      <c r="N148" t="str">
        <f>""</f>
        <v/>
      </c>
      <c r="O148" t="str">
        <f>""</f>
        <v/>
      </c>
      <c r="P148" t="str">
        <f>""</f>
        <v/>
      </c>
      <c r="Q148" t="str">
        <f>""</f>
        <v/>
      </c>
      <c r="R148" t="str">
        <f>""</f>
        <v/>
      </c>
      <c r="S148" t="str">
        <f>""</f>
        <v/>
      </c>
      <c r="T148" t="str">
        <f>""</f>
        <v/>
      </c>
      <c r="U148" t="str">
        <f>""</f>
        <v/>
      </c>
      <c r="V148" t="str">
        <f>""</f>
        <v/>
      </c>
      <c r="W148" t="str">
        <f>""</f>
        <v/>
      </c>
      <c r="X148" t="str">
        <f>""</f>
        <v/>
      </c>
      <c r="Y148" t="str">
        <f>""</f>
        <v/>
      </c>
      <c r="Z148" t="str">
        <f>""</f>
        <v/>
      </c>
      <c r="AA148" t="str">
        <f>""</f>
        <v/>
      </c>
      <c r="AB148" t="str">
        <f>""</f>
        <v/>
      </c>
      <c r="AC148" t="str">
        <f>""</f>
        <v/>
      </c>
      <c r="AD148" t="str">
        <f>""</f>
        <v/>
      </c>
      <c r="AE148" t="str">
        <f>""</f>
        <v/>
      </c>
      <c r="AF148" t="str">
        <f>""</f>
        <v/>
      </c>
      <c r="AG148" t="str">
        <f>"[0.075]"</f>
        <v>[0.075]</v>
      </c>
      <c r="AH148" t="str">
        <f>""</f>
        <v/>
      </c>
      <c r="AI148" t="str">
        <f>""</f>
        <v/>
      </c>
      <c r="AJ148" t="str">
        <f>""</f>
        <v/>
      </c>
      <c r="AK148" t="str">
        <f>""</f>
        <v/>
      </c>
      <c r="AL148" t="str">
        <f>""</f>
        <v/>
      </c>
      <c r="AM148" t="str">
        <f>""</f>
        <v/>
      </c>
      <c r="AN148" t="str">
        <f>""</f>
        <v/>
      </c>
      <c r="AO148" t="str">
        <f>""</f>
        <v/>
      </c>
      <c r="AP148" t="str">
        <f>""</f>
        <v/>
      </c>
      <c r="AQ148" t="str">
        <f>""</f>
        <v/>
      </c>
      <c r="AR148" t="str">
        <f>""</f>
        <v/>
      </c>
      <c r="AS148" t="str">
        <f>""</f>
        <v/>
      </c>
      <c r="AT148" t="str">
        <f>""</f>
        <v/>
      </c>
      <c r="AU148" t="str">
        <f>""</f>
        <v/>
      </c>
      <c r="AV148" t="str">
        <f>""</f>
        <v/>
      </c>
      <c r="AW148" t="str">
        <f>""</f>
        <v/>
      </c>
      <c r="AX148" t="str">
        <f>""</f>
        <v/>
      </c>
      <c r="AY148" t="str">
        <f>""</f>
        <v/>
      </c>
      <c r="AZ148" t="str">
        <f>""</f>
        <v/>
      </c>
      <c r="BA148" t="str">
        <f>""</f>
        <v/>
      </c>
    </row>
    <row r="149" spans="2:53" x14ac:dyDescent="0.2">
      <c r="B149" t="str">
        <f>"Interaction"</f>
        <v>Interaction</v>
      </c>
      <c r="C149" t="str">
        <f>""</f>
        <v/>
      </c>
      <c r="D149" t="str">
        <f>""</f>
        <v/>
      </c>
      <c r="E149" t="str">
        <f>""</f>
        <v/>
      </c>
      <c r="F149" t="str">
        <f>""</f>
        <v/>
      </c>
      <c r="G149" t="str">
        <f>""</f>
        <v/>
      </c>
      <c r="H149" t="str">
        <f>""</f>
        <v/>
      </c>
      <c r="I149" t="str">
        <f>""</f>
        <v/>
      </c>
      <c r="J149" t="str">
        <f>""</f>
        <v/>
      </c>
      <c r="K149" t="str">
        <f>""</f>
        <v/>
      </c>
      <c r="L149" t="str">
        <f>""</f>
        <v/>
      </c>
      <c r="M149" t="str">
        <f>""</f>
        <v/>
      </c>
      <c r="N149" t="str">
        <f>""</f>
        <v/>
      </c>
      <c r="O149" t="str">
        <f>""</f>
        <v/>
      </c>
      <c r="P149" t="str">
        <f>""</f>
        <v/>
      </c>
      <c r="Q149" t="str">
        <f>""</f>
        <v/>
      </c>
      <c r="R149" t="str">
        <f>""</f>
        <v/>
      </c>
      <c r="S149" t="str">
        <f>""</f>
        <v/>
      </c>
      <c r="T149" t="str">
        <f>""</f>
        <v/>
      </c>
      <c r="U149" t="str">
        <f>""</f>
        <v/>
      </c>
      <c r="V149" t="str">
        <f>""</f>
        <v/>
      </c>
      <c r="W149" t="str">
        <f>""</f>
        <v/>
      </c>
      <c r="X149" t="str">
        <f>""</f>
        <v/>
      </c>
      <c r="Y149" t="str">
        <f>""</f>
        <v/>
      </c>
      <c r="Z149" t="str">
        <f>""</f>
        <v/>
      </c>
      <c r="AA149" t="str">
        <f>""</f>
        <v/>
      </c>
      <c r="AB149" t="str">
        <f>""</f>
        <v/>
      </c>
      <c r="AC149" t="str">
        <f>""</f>
        <v/>
      </c>
      <c r="AD149" t="str">
        <f>""</f>
        <v/>
      </c>
      <c r="AE149" t="str">
        <f>""</f>
        <v/>
      </c>
      <c r="AF149" t="str">
        <f>""</f>
        <v/>
      </c>
      <c r="AG149" t="str">
        <f>"0.222*"</f>
        <v>0.222*</v>
      </c>
      <c r="AH149" t="str">
        <f>""</f>
        <v/>
      </c>
      <c r="AI149" t="str">
        <f>""</f>
        <v/>
      </c>
      <c r="AJ149" t="str">
        <f>""</f>
        <v/>
      </c>
      <c r="AK149" t="str">
        <f>""</f>
        <v/>
      </c>
      <c r="AL149" t="str">
        <f>""</f>
        <v/>
      </c>
      <c r="AM149" t="str">
        <f>""</f>
        <v/>
      </c>
      <c r="AN149" t="str">
        <f>""</f>
        <v/>
      </c>
      <c r="AO149" t="str">
        <f>""</f>
        <v/>
      </c>
      <c r="AP149" t="str">
        <f>""</f>
        <v/>
      </c>
      <c r="AQ149" t="str">
        <f>""</f>
        <v/>
      </c>
      <c r="AR149" t="str">
        <f>""</f>
        <v/>
      </c>
      <c r="AS149" t="str">
        <f>""</f>
        <v/>
      </c>
      <c r="AT149" t="str">
        <f>""</f>
        <v/>
      </c>
      <c r="AU149" t="str">
        <f>""</f>
        <v/>
      </c>
      <c r="AV149" t="str">
        <f>""</f>
        <v/>
      </c>
      <c r="AW149" t="str">
        <f>""</f>
        <v/>
      </c>
      <c r="AX149" t="str">
        <f>""</f>
        <v/>
      </c>
      <c r="AY149" t="str">
        <f>""</f>
        <v/>
      </c>
      <c r="AZ149" t="str">
        <f>""</f>
        <v/>
      </c>
      <c r="BA149" t="str">
        <f>""</f>
        <v/>
      </c>
    </row>
    <row r="150" spans="2:53" x14ac:dyDescent="0.2">
      <c r="B150" t="str">
        <f>""</f>
        <v/>
      </c>
      <c r="C150" t="str">
        <f>""</f>
        <v/>
      </c>
      <c r="D150" t="str">
        <f>""</f>
        <v/>
      </c>
      <c r="E150" t="str">
        <f>""</f>
        <v/>
      </c>
      <c r="F150" t="str">
        <f>""</f>
        <v/>
      </c>
      <c r="G150" t="str">
        <f>""</f>
        <v/>
      </c>
      <c r="H150" t="str">
        <f>""</f>
        <v/>
      </c>
      <c r="I150" t="str">
        <f>""</f>
        <v/>
      </c>
      <c r="J150" t="str">
        <f>""</f>
        <v/>
      </c>
      <c r="K150" t="str">
        <f>""</f>
        <v/>
      </c>
      <c r="L150" t="str">
        <f>""</f>
        <v/>
      </c>
      <c r="M150" t="str">
        <f>""</f>
        <v/>
      </c>
      <c r="N150" t="str">
        <f>""</f>
        <v/>
      </c>
      <c r="O150" t="str">
        <f>""</f>
        <v/>
      </c>
      <c r="P150" t="str">
        <f>""</f>
        <v/>
      </c>
      <c r="Q150" t="str">
        <f>""</f>
        <v/>
      </c>
      <c r="R150" t="str">
        <f>""</f>
        <v/>
      </c>
      <c r="S150" t="str">
        <f>""</f>
        <v/>
      </c>
      <c r="T150" t="str">
        <f>""</f>
        <v/>
      </c>
      <c r="U150" t="str">
        <f>""</f>
        <v/>
      </c>
      <c r="V150" t="str">
        <f>""</f>
        <v/>
      </c>
      <c r="W150" t="str">
        <f>""</f>
        <v/>
      </c>
      <c r="X150" t="str">
        <f>""</f>
        <v/>
      </c>
      <c r="Y150" t="str">
        <f>""</f>
        <v/>
      </c>
      <c r="Z150" t="str">
        <f>""</f>
        <v/>
      </c>
      <c r="AA150" t="str">
        <f>""</f>
        <v/>
      </c>
      <c r="AB150" t="str">
        <f>""</f>
        <v/>
      </c>
      <c r="AC150" t="str">
        <f>""</f>
        <v/>
      </c>
      <c r="AD150" t="str">
        <f>""</f>
        <v/>
      </c>
      <c r="AE150" t="str">
        <f>""</f>
        <v/>
      </c>
      <c r="AF150" t="str">
        <f>""</f>
        <v/>
      </c>
      <c r="AG150" t="str">
        <f>"[0.112]"</f>
        <v>[0.112]</v>
      </c>
      <c r="AH150" t="str">
        <f>""</f>
        <v/>
      </c>
      <c r="AI150" t="str">
        <f>""</f>
        <v/>
      </c>
      <c r="AJ150" t="str">
        <f>""</f>
        <v/>
      </c>
      <c r="AK150" t="str">
        <f>""</f>
        <v/>
      </c>
      <c r="AL150" t="str">
        <f>""</f>
        <v/>
      </c>
      <c r="AM150" t="str">
        <f>""</f>
        <v/>
      </c>
      <c r="AN150" t="str">
        <f>""</f>
        <v/>
      </c>
      <c r="AO150" t="str">
        <f>""</f>
        <v/>
      </c>
      <c r="AP150" t="str">
        <f>""</f>
        <v/>
      </c>
      <c r="AQ150" t="str">
        <f>""</f>
        <v/>
      </c>
      <c r="AR150" t="str">
        <f>""</f>
        <v/>
      </c>
      <c r="AS150" t="str">
        <f>""</f>
        <v/>
      </c>
      <c r="AT150" t="str">
        <f>""</f>
        <v/>
      </c>
      <c r="AU150" t="str">
        <f>""</f>
        <v/>
      </c>
      <c r="AV150" t="str">
        <f>""</f>
        <v/>
      </c>
      <c r="AW150" t="str">
        <f>""</f>
        <v/>
      </c>
      <c r="AX150" t="str">
        <f>""</f>
        <v/>
      </c>
      <c r="AY150" t="str">
        <f>""</f>
        <v/>
      </c>
      <c r="AZ150" t="str">
        <f>""</f>
        <v/>
      </c>
      <c r="BA150" t="str">
        <f>""</f>
        <v/>
      </c>
    </row>
    <row r="151" spans="2:53" x14ac:dyDescent="0.2">
      <c r="B151" t="str">
        <f>"Number of members who left household 1998-2007"</f>
        <v>Number of members who left household 1998-2007</v>
      </c>
      <c r="C151" t="str">
        <f>""</f>
        <v/>
      </c>
      <c r="D151" t="str">
        <f>""</f>
        <v/>
      </c>
      <c r="E151" t="str">
        <f>""</f>
        <v/>
      </c>
      <c r="F151" t="str">
        <f>""</f>
        <v/>
      </c>
      <c r="G151" t="str">
        <f>""</f>
        <v/>
      </c>
      <c r="H151" t="str">
        <f>""</f>
        <v/>
      </c>
      <c r="I151" t="str">
        <f>""</f>
        <v/>
      </c>
      <c r="J151" t="str">
        <f>""</f>
        <v/>
      </c>
      <c r="K151" t="str">
        <f>""</f>
        <v/>
      </c>
      <c r="L151" t="str">
        <f>""</f>
        <v/>
      </c>
      <c r="M151" t="str">
        <f>""</f>
        <v/>
      </c>
      <c r="N151" t="str">
        <f>""</f>
        <v/>
      </c>
      <c r="O151" t="str">
        <f>""</f>
        <v/>
      </c>
      <c r="P151" t="str">
        <f>""</f>
        <v/>
      </c>
      <c r="Q151" t="str">
        <f>""</f>
        <v/>
      </c>
      <c r="R151" t="str">
        <f>""</f>
        <v/>
      </c>
      <c r="S151" t="str">
        <f>""</f>
        <v/>
      </c>
      <c r="T151" t="str">
        <f>""</f>
        <v/>
      </c>
      <c r="U151" t="str">
        <f>""</f>
        <v/>
      </c>
      <c r="V151" t="str">
        <f>""</f>
        <v/>
      </c>
      <c r="W151" t="str">
        <f>""</f>
        <v/>
      </c>
      <c r="X151" t="str">
        <f>""</f>
        <v/>
      </c>
      <c r="Y151" t="str">
        <f>""</f>
        <v/>
      </c>
      <c r="Z151" t="str">
        <f>""</f>
        <v/>
      </c>
      <c r="AA151" t="str">
        <f>""</f>
        <v/>
      </c>
      <c r="AB151" t="str">
        <f>""</f>
        <v/>
      </c>
      <c r="AC151" t="str">
        <f>""</f>
        <v/>
      </c>
      <c r="AD151" t="str">
        <f>""</f>
        <v/>
      </c>
      <c r="AE151" t="str">
        <f>""</f>
        <v/>
      </c>
      <c r="AF151" t="str">
        <f>""</f>
        <v/>
      </c>
      <c r="AG151" t="str">
        <f>""</f>
        <v/>
      </c>
      <c r="AH151" t="str">
        <f>"0.000"</f>
        <v>0.000</v>
      </c>
      <c r="AI151" t="str">
        <f>""</f>
        <v/>
      </c>
      <c r="AJ151" t="str">
        <f>""</f>
        <v/>
      </c>
      <c r="AK151" t="str">
        <f>""</f>
        <v/>
      </c>
      <c r="AL151" t="str">
        <f>""</f>
        <v/>
      </c>
      <c r="AM151" t="str">
        <f>""</f>
        <v/>
      </c>
      <c r="AN151" t="str">
        <f>""</f>
        <v/>
      </c>
      <c r="AO151" t="str">
        <f>""</f>
        <v/>
      </c>
      <c r="AP151" t="str">
        <f>""</f>
        <v/>
      </c>
      <c r="AQ151" t="str">
        <f>""</f>
        <v/>
      </c>
      <c r="AR151" t="str">
        <f>""</f>
        <v/>
      </c>
      <c r="AS151" t="str">
        <f>""</f>
        <v/>
      </c>
      <c r="AT151" t="str">
        <f>""</f>
        <v/>
      </c>
      <c r="AU151" t="str">
        <f>""</f>
        <v/>
      </c>
      <c r="AV151" t="str">
        <f>""</f>
        <v/>
      </c>
      <c r="AW151" t="str">
        <f>""</f>
        <v/>
      </c>
      <c r="AX151" t="str">
        <f>""</f>
        <v/>
      </c>
      <c r="AY151" t="str">
        <f>""</f>
        <v/>
      </c>
      <c r="AZ151" t="str">
        <f>""</f>
        <v/>
      </c>
      <c r="BA151" t="str">
        <f>""</f>
        <v/>
      </c>
    </row>
    <row r="152" spans="2:53" x14ac:dyDescent="0.2">
      <c r="B152" t="str">
        <f>""</f>
        <v/>
      </c>
      <c r="C152" t="str">
        <f>""</f>
        <v/>
      </c>
      <c r="D152" t="str">
        <f>""</f>
        <v/>
      </c>
      <c r="E152" t="str">
        <f>""</f>
        <v/>
      </c>
      <c r="F152" t="str">
        <f>""</f>
        <v/>
      </c>
      <c r="G152" t="str">
        <f>""</f>
        <v/>
      </c>
      <c r="H152" t="str">
        <f>""</f>
        <v/>
      </c>
      <c r="I152" t="str">
        <f>""</f>
        <v/>
      </c>
      <c r="J152" t="str">
        <f>""</f>
        <v/>
      </c>
      <c r="K152" t="str">
        <f>""</f>
        <v/>
      </c>
      <c r="L152" t="str">
        <f>""</f>
        <v/>
      </c>
      <c r="M152" t="str">
        <f>""</f>
        <v/>
      </c>
      <c r="N152" t="str">
        <f>""</f>
        <v/>
      </c>
      <c r="O152" t="str">
        <f>""</f>
        <v/>
      </c>
      <c r="P152" t="str">
        <f>""</f>
        <v/>
      </c>
      <c r="Q152" t="str">
        <f>""</f>
        <v/>
      </c>
      <c r="R152" t="str">
        <f>""</f>
        <v/>
      </c>
      <c r="S152" t="str">
        <f>""</f>
        <v/>
      </c>
      <c r="T152" t="str">
        <f>""</f>
        <v/>
      </c>
      <c r="U152" t="str">
        <f>""</f>
        <v/>
      </c>
      <c r="V152" t="str">
        <f>""</f>
        <v/>
      </c>
      <c r="W152" t="str">
        <f>""</f>
        <v/>
      </c>
      <c r="X152" t="str">
        <f>""</f>
        <v/>
      </c>
      <c r="Y152" t="str">
        <f>""</f>
        <v/>
      </c>
      <c r="Z152" t="str">
        <f>""</f>
        <v/>
      </c>
      <c r="AA152" t="str">
        <f>""</f>
        <v/>
      </c>
      <c r="AB152" t="str">
        <f>""</f>
        <v/>
      </c>
      <c r="AC152" t="str">
        <f>""</f>
        <v/>
      </c>
      <c r="AD152" t="str">
        <f>""</f>
        <v/>
      </c>
      <c r="AE152" t="str">
        <f>""</f>
        <v/>
      </c>
      <c r="AF152" t="str">
        <f>""</f>
        <v/>
      </c>
      <c r="AG152" t="str">
        <f>""</f>
        <v/>
      </c>
      <c r="AH152" t="str">
        <f>"[0.023]"</f>
        <v>[0.023]</v>
      </c>
      <c r="AI152" t="str">
        <f>""</f>
        <v/>
      </c>
      <c r="AJ152" t="str">
        <f>""</f>
        <v/>
      </c>
      <c r="AK152" t="str">
        <f>""</f>
        <v/>
      </c>
      <c r="AL152" t="str">
        <f>""</f>
        <v/>
      </c>
      <c r="AM152" t="str">
        <f>""</f>
        <v/>
      </c>
      <c r="AN152" t="str">
        <f>""</f>
        <v/>
      </c>
      <c r="AO152" t="str">
        <f>""</f>
        <v/>
      </c>
      <c r="AP152" t="str">
        <f>""</f>
        <v/>
      </c>
      <c r="AQ152" t="str">
        <f>""</f>
        <v/>
      </c>
      <c r="AR152" t="str">
        <f>""</f>
        <v/>
      </c>
      <c r="AS152" t="str">
        <f>""</f>
        <v/>
      </c>
      <c r="AT152" t="str">
        <f>""</f>
        <v/>
      </c>
      <c r="AU152" t="str">
        <f>""</f>
        <v/>
      </c>
      <c r="AV152" t="str">
        <f>""</f>
        <v/>
      </c>
      <c r="AW152" t="str">
        <f>""</f>
        <v/>
      </c>
      <c r="AX152" t="str">
        <f>""</f>
        <v/>
      </c>
      <c r="AY152" t="str">
        <f>""</f>
        <v/>
      </c>
      <c r="AZ152" t="str">
        <f>""</f>
        <v/>
      </c>
      <c r="BA152" t="str">
        <f>""</f>
        <v/>
      </c>
    </row>
    <row r="153" spans="2:53" x14ac:dyDescent="0.2">
      <c r="B153" t="str">
        <f>"Interaction"</f>
        <v>Interaction</v>
      </c>
      <c r="C153" t="str">
        <f>""</f>
        <v/>
      </c>
      <c r="D153" t="str">
        <f>""</f>
        <v/>
      </c>
      <c r="E153" t="str">
        <f>""</f>
        <v/>
      </c>
      <c r="F153" t="str">
        <f>""</f>
        <v/>
      </c>
      <c r="G153" t="str">
        <f>""</f>
        <v/>
      </c>
      <c r="H153" t="str">
        <f>""</f>
        <v/>
      </c>
      <c r="I153" t="str">
        <f>""</f>
        <v/>
      </c>
      <c r="J153" t="str">
        <f>""</f>
        <v/>
      </c>
      <c r="K153" t="str">
        <f>""</f>
        <v/>
      </c>
      <c r="L153" t="str">
        <f>""</f>
        <v/>
      </c>
      <c r="M153" t="str">
        <f>""</f>
        <v/>
      </c>
      <c r="N153" t="str">
        <f>""</f>
        <v/>
      </c>
      <c r="O153" t="str">
        <f>""</f>
        <v/>
      </c>
      <c r="P153" t="str">
        <f>""</f>
        <v/>
      </c>
      <c r="Q153" t="str">
        <f>""</f>
        <v/>
      </c>
      <c r="R153" t="str">
        <f>""</f>
        <v/>
      </c>
      <c r="S153" t="str">
        <f>""</f>
        <v/>
      </c>
      <c r="T153" t="str">
        <f>""</f>
        <v/>
      </c>
      <c r="U153" t="str">
        <f>""</f>
        <v/>
      </c>
      <c r="V153" t="str">
        <f>""</f>
        <v/>
      </c>
      <c r="W153" t="str">
        <f>""</f>
        <v/>
      </c>
      <c r="X153" t="str">
        <f>""</f>
        <v/>
      </c>
      <c r="Y153" t="str">
        <f>""</f>
        <v/>
      </c>
      <c r="Z153" t="str">
        <f>""</f>
        <v/>
      </c>
      <c r="AA153" t="str">
        <f>""</f>
        <v/>
      </c>
      <c r="AB153" t="str">
        <f>""</f>
        <v/>
      </c>
      <c r="AC153" t="str">
        <f>""</f>
        <v/>
      </c>
      <c r="AD153" t="str">
        <f>""</f>
        <v/>
      </c>
      <c r="AE153" t="str">
        <f>""</f>
        <v/>
      </c>
      <c r="AF153" t="str">
        <f>""</f>
        <v/>
      </c>
      <c r="AG153" t="str">
        <f>""</f>
        <v/>
      </c>
      <c r="AH153" t="str">
        <f>"0.028"</f>
        <v>0.028</v>
      </c>
      <c r="AI153" t="str">
        <f>""</f>
        <v/>
      </c>
      <c r="AJ153" t="str">
        <f>""</f>
        <v/>
      </c>
      <c r="AK153" t="str">
        <f>""</f>
        <v/>
      </c>
      <c r="AL153" t="str">
        <f>""</f>
        <v/>
      </c>
      <c r="AM153" t="str">
        <f>""</f>
        <v/>
      </c>
      <c r="AN153" t="str">
        <f>""</f>
        <v/>
      </c>
      <c r="AO153" t="str">
        <f>""</f>
        <v/>
      </c>
      <c r="AP153" t="str">
        <f>""</f>
        <v/>
      </c>
      <c r="AQ153" t="str">
        <f>""</f>
        <v/>
      </c>
      <c r="AR153" t="str">
        <f>""</f>
        <v/>
      </c>
      <c r="AS153" t="str">
        <f>""</f>
        <v/>
      </c>
      <c r="AT153" t="str">
        <f>""</f>
        <v/>
      </c>
      <c r="AU153" t="str">
        <f>""</f>
        <v/>
      </c>
      <c r="AV153" t="str">
        <f>""</f>
        <v/>
      </c>
      <c r="AW153" t="str">
        <f>""</f>
        <v/>
      </c>
      <c r="AX153" t="str">
        <f>""</f>
        <v/>
      </c>
      <c r="AY153" t="str">
        <f>""</f>
        <v/>
      </c>
      <c r="AZ153" t="str">
        <f>""</f>
        <v/>
      </c>
      <c r="BA153" t="str">
        <f>""</f>
        <v/>
      </c>
    </row>
    <row r="154" spans="2:53" x14ac:dyDescent="0.2">
      <c r="B154" t="str">
        <f>""</f>
        <v/>
      </c>
      <c r="C154" t="str">
        <f>""</f>
        <v/>
      </c>
      <c r="D154" t="str">
        <f>""</f>
        <v/>
      </c>
      <c r="E154" t="str">
        <f>""</f>
        <v/>
      </c>
      <c r="F154" t="str">
        <f>""</f>
        <v/>
      </c>
      <c r="G154" t="str">
        <f>""</f>
        <v/>
      </c>
      <c r="H154" t="str">
        <f>""</f>
        <v/>
      </c>
      <c r="I154" t="str">
        <f>""</f>
        <v/>
      </c>
      <c r="J154" t="str">
        <f>""</f>
        <v/>
      </c>
      <c r="K154" t="str">
        <f>""</f>
        <v/>
      </c>
      <c r="L154" t="str">
        <f>""</f>
        <v/>
      </c>
      <c r="M154" t="str">
        <f>""</f>
        <v/>
      </c>
      <c r="N154" t="str">
        <f>""</f>
        <v/>
      </c>
      <c r="O154" t="str">
        <f>""</f>
        <v/>
      </c>
      <c r="P154" t="str">
        <f>""</f>
        <v/>
      </c>
      <c r="Q154" t="str">
        <f>""</f>
        <v/>
      </c>
      <c r="R154" t="str">
        <f>""</f>
        <v/>
      </c>
      <c r="S154" t="str">
        <f>""</f>
        <v/>
      </c>
      <c r="T154" t="str">
        <f>""</f>
        <v/>
      </c>
      <c r="U154" t="str">
        <f>""</f>
        <v/>
      </c>
      <c r="V154" t="str">
        <f>""</f>
        <v/>
      </c>
      <c r="W154" t="str">
        <f>""</f>
        <v/>
      </c>
      <c r="X154" t="str">
        <f>""</f>
        <v/>
      </c>
      <c r="Y154" t="str">
        <f>""</f>
        <v/>
      </c>
      <c r="Z154" t="str">
        <f>""</f>
        <v/>
      </c>
      <c r="AA154" t="str">
        <f>""</f>
        <v/>
      </c>
      <c r="AB154" t="str">
        <f>""</f>
        <v/>
      </c>
      <c r="AC154" t="str">
        <f>""</f>
        <v/>
      </c>
      <c r="AD154" t="str">
        <f>""</f>
        <v/>
      </c>
      <c r="AE154" t="str">
        <f>""</f>
        <v/>
      </c>
      <c r="AF154" t="str">
        <f>""</f>
        <v/>
      </c>
      <c r="AG154" t="str">
        <f>""</f>
        <v/>
      </c>
      <c r="AH154" t="str">
        <f>"[0.028]"</f>
        <v>[0.028]</v>
      </c>
      <c r="AI154" t="str">
        <f>""</f>
        <v/>
      </c>
      <c r="AJ154" t="str">
        <f>""</f>
        <v/>
      </c>
      <c r="AK154" t="str">
        <f>""</f>
        <v/>
      </c>
      <c r="AL154" t="str">
        <f>""</f>
        <v/>
      </c>
      <c r="AM154" t="str">
        <f>""</f>
        <v/>
      </c>
      <c r="AN154" t="str">
        <f>""</f>
        <v/>
      </c>
      <c r="AO154" t="str">
        <f>""</f>
        <v/>
      </c>
      <c r="AP154" t="str">
        <f>""</f>
        <v/>
      </c>
      <c r="AQ154" t="str">
        <f>""</f>
        <v/>
      </c>
      <c r="AR154" t="str">
        <f>""</f>
        <v/>
      </c>
      <c r="AS154" t="str">
        <f>""</f>
        <v/>
      </c>
      <c r="AT154" t="str">
        <f>""</f>
        <v/>
      </c>
      <c r="AU154" t="str">
        <f>""</f>
        <v/>
      </c>
      <c r="AV154" t="str">
        <f>""</f>
        <v/>
      </c>
      <c r="AW154" t="str">
        <f>""</f>
        <v/>
      </c>
      <c r="AX154" t="str">
        <f>""</f>
        <v/>
      </c>
      <c r="AY154" t="str">
        <f>""</f>
        <v/>
      </c>
      <c r="AZ154" t="str">
        <f>""</f>
        <v/>
      </c>
      <c r="BA154" t="str">
        <f>""</f>
        <v/>
      </c>
    </row>
    <row r="155" spans="2:53" x14ac:dyDescent="0.2">
      <c r="B155" t="str">
        <f>"Share of household members who left household 1998-2007"</f>
        <v>Share of household members who left household 1998-2007</v>
      </c>
      <c r="C155" t="str">
        <f>""</f>
        <v/>
      </c>
      <c r="D155" t="str">
        <f>""</f>
        <v/>
      </c>
      <c r="E155" t="str">
        <f>""</f>
        <v/>
      </c>
      <c r="F155" t="str">
        <f>""</f>
        <v/>
      </c>
      <c r="G155" t="str">
        <f>""</f>
        <v/>
      </c>
      <c r="H155" t="str">
        <f>""</f>
        <v/>
      </c>
      <c r="I155" t="str">
        <f>""</f>
        <v/>
      </c>
      <c r="J155" t="str">
        <f>""</f>
        <v/>
      </c>
      <c r="K155" t="str">
        <f>""</f>
        <v/>
      </c>
      <c r="L155" t="str">
        <f>""</f>
        <v/>
      </c>
      <c r="M155" t="str">
        <f>""</f>
        <v/>
      </c>
      <c r="N155" t="str">
        <f>""</f>
        <v/>
      </c>
      <c r="O155" t="str">
        <f>""</f>
        <v/>
      </c>
      <c r="P155" t="str">
        <f>""</f>
        <v/>
      </c>
      <c r="Q155" t="str">
        <f>""</f>
        <v/>
      </c>
      <c r="R155" t="str">
        <f>""</f>
        <v/>
      </c>
      <c r="S155" t="str">
        <f>""</f>
        <v/>
      </c>
      <c r="T155" t="str">
        <f>""</f>
        <v/>
      </c>
      <c r="U155" t="str">
        <f>""</f>
        <v/>
      </c>
      <c r="V155" t="str">
        <f>""</f>
        <v/>
      </c>
      <c r="W155" t="str">
        <f>""</f>
        <v/>
      </c>
      <c r="X155" t="str">
        <f>""</f>
        <v/>
      </c>
      <c r="Y155" t="str">
        <f>""</f>
        <v/>
      </c>
      <c r="Z155" t="str">
        <f>""</f>
        <v/>
      </c>
      <c r="AA155" t="str">
        <f>""</f>
        <v/>
      </c>
      <c r="AB155" t="str">
        <f>""</f>
        <v/>
      </c>
      <c r="AC155" t="str">
        <f>""</f>
        <v/>
      </c>
      <c r="AD155" t="str">
        <f>""</f>
        <v/>
      </c>
      <c r="AE155" t="str">
        <f>""</f>
        <v/>
      </c>
      <c r="AF155" t="str">
        <f>""</f>
        <v/>
      </c>
      <c r="AG155" t="str">
        <f>""</f>
        <v/>
      </c>
      <c r="AH155" t="str">
        <f>""</f>
        <v/>
      </c>
      <c r="AI155" t="str">
        <f>"-0.136"</f>
        <v>-0.136</v>
      </c>
      <c r="AJ155" t="str">
        <f>""</f>
        <v/>
      </c>
      <c r="AK155" t="str">
        <f>""</f>
        <v/>
      </c>
      <c r="AL155" t="str">
        <f>""</f>
        <v/>
      </c>
      <c r="AM155" t="str">
        <f>""</f>
        <v/>
      </c>
      <c r="AN155" t="str">
        <f>""</f>
        <v/>
      </c>
      <c r="AO155" t="str">
        <f>""</f>
        <v/>
      </c>
      <c r="AP155" t="str">
        <f>""</f>
        <v/>
      </c>
      <c r="AQ155" t="str">
        <f>""</f>
        <v/>
      </c>
      <c r="AR155" t="str">
        <f>""</f>
        <v/>
      </c>
      <c r="AS155" t="str">
        <f>""</f>
        <v/>
      </c>
      <c r="AT155" t="str">
        <f>""</f>
        <v/>
      </c>
      <c r="AU155" t="str">
        <f>""</f>
        <v/>
      </c>
      <c r="AV155" t="str">
        <f>""</f>
        <v/>
      </c>
      <c r="AW155" t="str">
        <f>""</f>
        <v/>
      </c>
      <c r="AX155" t="str">
        <f>""</f>
        <v/>
      </c>
      <c r="AY155" t="str">
        <f>""</f>
        <v/>
      </c>
      <c r="AZ155" t="str">
        <f>""</f>
        <v/>
      </c>
      <c r="BA155" t="str">
        <f>""</f>
        <v/>
      </c>
    </row>
    <row r="156" spans="2:53" x14ac:dyDescent="0.2">
      <c r="B156" t="str">
        <f>""</f>
        <v/>
      </c>
      <c r="C156" t="str">
        <f>""</f>
        <v/>
      </c>
      <c r="D156" t="str">
        <f>""</f>
        <v/>
      </c>
      <c r="E156" t="str">
        <f>""</f>
        <v/>
      </c>
      <c r="F156" t="str">
        <f>""</f>
        <v/>
      </c>
      <c r="G156" t="str">
        <f>""</f>
        <v/>
      </c>
      <c r="H156" t="str">
        <f>""</f>
        <v/>
      </c>
      <c r="I156" t="str">
        <f>""</f>
        <v/>
      </c>
      <c r="J156" t="str">
        <f>""</f>
        <v/>
      </c>
      <c r="K156" t="str">
        <f>""</f>
        <v/>
      </c>
      <c r="L156" t="str">
        <f>""</f>
        <v/>
      </c>
      <c r="M156" t="str">
        <f>""</f>
        <v/>
      </c>
      <c r="N156" t="str">
        <f>""</f>
        <v/>
      </c>
      <c r="O156" t="str">
        <f>""</f>
        <v/>
      </c>
      <c r="P156" t="str">
        <f>""</f>
        <v/>
      </c>
      <c r="Q156" t="str">
        <f>""</f>
        <v/>
      </c>
      <c r="R156" t="str">
        <f>""</f>
        <v/>
      </c>
      <c r="S156" t="str">
        <f>""</f>
        <v/>
      </c>
      <c r="T156" t="str">
        <f>""</f>
        <v/>
      </c>
      <c r="U156" t="str">
        <f>""</f>
        <v/>
      </c>
      <c r="V156" t="str">
        <f>""</f>
        <v/>
      </c>
      <c r="W156" t="str">
        <f>""</f>
        <v/>
      </c>
      <c r="X156" t="str">
        <f>""</f>
        <v/>
      </c>
      <c r="Y156" t="str">
        <f>""</f>
        <v/>
      </c>
      <c r="Z156" t="str">
        <f>""</f>
        <v/>
      </c>
      <c r="AA156" t="str">
        <f>""</f>
        <v/>
      </c>
      <c r="AB156" t="str">
        <f>""</f>
        <v/>
      </c>
      <c r="AC156" t="str">
        <f>""</f>
        <v/>
      </c>
      <c r="AD156" t="str">
        <f>""</f>
        <v/>
      </c>
      <c r="AE156" t="str">
        <f>""</f>
        <v/>
      </c>
      <c r="AF156" t="str">
        <f>""</f>
        <v/>
      </c>
      <c r="AG156" t="str">
        <f>""</f>
        <v/>
      </c>
      <c r="AH156" t="str">
        <f>""</f>
        <v/>
      </c>
      <c r="AI156" t="str">
        <f>"[0.152]"</f>
        <v>[0.152]</v>
      </c>
      <c r="AJ156" t="str">
        <f>""</f>
        <v/>
      </c>
      <c r="AK156" t="str">
        <f>""</f>
        <v/>
      </c>
      <c r="AL156" t="str">
        <f>""</f>
        <v/>
      </c>
      <c r="AM156" t="str">
        <f>""</f>
        <v/>
      </c>
      <c r="AN156" t="str">
        <f>""</f>
        <v/>
      </c>
      <c r="AO156" t="str">
        <f>""</f>
        <v/>
      </c>
      <c r="AP156" t="str">
        <f>""</f>
        <v/>
      </c>
      <c r="AQ156" t="str">
        <f>""</f>
        <v/>
      </c>
      <c r="AR156" t="str">
        <f>""</f>
        <v/>
      </c>
      <c r="AS156" t="str">
        <f>""</f>
        <v/>
      </c>
      <c r="AT156" t="str">
        <f>""</f>
        <v/>
      </c>
      <c r="AU156" t="str">
        <f>""</f>
        <v/>
      </c>
      <c r="AV156" t="str">
        <f>""</f>
        <v/>
      </c>
      <c r="AW156" t="str">
        <f>""</f>
        <v/>
      </c>
      <c r="AX156" t="str">
        <f>""</f>
        <v/>
      </c>
      <c r="AY156" t="str">
        <f>""</f>
        <v/>
      </c>
      <c r="AZ156" t="str">
        <f>""</f>
        <v/>
      </c>
      <c r="BA156" t="str">
        <f>""</f>
        <v/>
      </c>
    </row>
    <row r="157" spans="2:53" x14ac:dyDescent="0.2">
      <c r="B157" t="str">
        <f>"Interaction"</f>
        <v>Interaction</v>
      </c>
      <c r="C157" t="str">
        <f>""</f>
        <v/>
      </c>
      <c r="D157" t="str">
        <f>""</f>
        <v/>
      </c>
      <c r="E157" t="str">
        <f>""</f>
        <v/>
      </c>
      <c r="F157" t="str">
        <f>""</f>
        <v/>
      </c>
      <c r="G157" t="str">
        <f>""</f>
        <v/>
      </c>
      <c r="H157" t="str">
        <f>""</f>
        <v/>
      </c>
      <c r="I157" t="str">
        <f>""</f>
        <v/>
      </c>
      <c r="J157" t="str">
        <f>""</f>
        <v/>
      </c>
      <c r="K157" t="str">
        <f>""</f>
        <v/>
      </c>
      <c r="L157" t="str">
        <f>""</f>
        <v/>
      </c>
      <c r="M157" t="str">
        <f>""</f>
        <v/>
      </c>
      <c r="N157" t="str">
        <f>""</f>
        <v/>
      </c>
      <c r="O157" t="str">
        <f>""</f>
        <v/>
      </c>
      <c r="P157" t="str">
        <f>""</f>
        <v/>
      </c>
      <c r="Q157" t="str">
        <f>""</f>
        <v/>
      </c>
      <c r="R157" t="str">
        <f>""</f>
        <v/>
      </c>
      <c r="S157" t="str">
        <f>""</f>
        <v/>
      </c>
      <c r="T157" t="str">
        <f>""</f>
        <v/>
      </c>
      <c r="U157" t="str">
        <f>""</f>
        <v/>
      </c>
      <c r="V157" t="str">
        <f>""</f>
        <v/>
      </c>
      <c r="W157" t="str">
        <f>""</f>
        <v/>
      </c>
      <c r="X157" t="str">
        <f>""</f>
        <v/>
      </c>
      <c r="Y157" t="str">
        <f>""</f>
        <v/>
      </c>
      <c r="Z157" t="str">
        <f>""</f>
        <v/>
      </c>
      <c r="AA157" t="str">
        <f>""</f>
        <v/>
      </c>
      <c r="AB157" t="str">
        <f>""</f>
        <v/>
      </c>
      <c r="AC157" t="str">
        <f>""</f>
        <v/>
      </c>
      <c r="AD157" t="str">
        <f>""</f>
        <v/>
      </c>
      <c r="AE157" t="str">
        <f>""</f>
        <v/>
      </c>
      <c r="AF157" t="str">
        <f>""</f>
        <v/>
      </c>
      <c r="AG157" t="str">
        <f>""</f>
        <v/>
      </c>
      <c r="AH157" t="str">
        <f>""</f>
        <v/>
      </c>
      <c r="AI157" t="str">
        <f>"0.266**"</f>
        <v>0.266**</v>
      </c>
      <c r="AJ157" t="str">
        <f>""</f>
        <v/>
      </c>
      <c r="AK157" t="str">
        <f>""</f>
        <v/>
      </c>
      <c r="AL157" t="str">
        <f>""</f>
        <v/>
      </c>
      <c r="AM157" t="str">
        <f>""</f>
        <v/>
      </c>
      <c r="AN157" t="str">
        <f>""</f>
        <v/>
      </c>
      <c r="AO157" t="str">
        <f>""</f>
        <v/>
      </c>
      <c r="AP157" t="str">
        <f>""</f>
        <v/>
      </c>
      <c r="AQ157" t="str">
        <f>""</f>
        <v/>
      </c>
      <c r="AR157" t="str">
        <f>""</f>
        <v/>
      </c>
      <c r="AS157" t="str">
        <f>""</f>
        <v/>
      </c>
      <c r="AT157" t="str">
        <f>""</f>
        <v/>
      </c>
      <c r="AU157" t="str">
        <f>""</f>
        <v/>
      </c>
      <c r="AV157" t="str">
        <f>""</f>
        <v/>
      </c>
      <c r="AW157" t="str">
        <f>""</f>
        <v/>
      </c>
      <c r="AX157" t="str">
        <f>""</f>
        <v/>
      </c>
      <c r="AY157" t="str">
        <f>""</f>
        <v/>
      </c>
      <c r="AZ157" t="str">
        <f>""</f>
        <v/>
      </c>
      <c r="BA157" t="str">
        <f>""</f>
        <v/>
      </c>
    </row>
    <row r="158" spans="2:53" x14ac:dyDescent="0.2">
      <c r="B158" t="str">
        <f>""</f>
        <v/>
      </c>
      <c r="C158" t="str">
        <f>""</f>
        <v/>
      </c>
      <c r="D158" t="str">
        <f>""</f>
        <v/>
      </c>
      <c r="E158" t="str">
        <f>""</f>
        <v/>
      </c>
      <c r="F158" t="str">
        <f>""</f>
        <v/>
      </c>
      <c r="G158" t="str">
        <f>""</f>
        <v/>
      </c>
      <c r="H158" t="str">
        <f>""</f>
        <v/>
      </c>
      <c r="I158" t="str">
        <f>""</f>
        <v/>
      </c>
      <c r="J158" t="str">
        <f>""</f>
        <v/>
      </c>
      <c r="K158" t="str">
        <f>""</f>
        <v/>
      </c>
      <c r="L158" t="str">
        <f>""</f>
        <v/>
      </c>
      <c r="M158" t="str">
        <f>""</f>
        <v/>
      </c>
      <c r="N158" t="str">
        <f>""</f>
        <v/>
      </c>
      <c r="O158" t="str">
        <f>""</f>
        <v/>
      </c>
      <c r="P158" t="str">
        <f>""</f>
        <v/>
      </c>
      <c r="Q158" t="str">
        <f>""</f>
        <v/>
      </c>
      <c r="R158" t="str">
        <f>""</f>
        <v/>
      </c>
      <c r="S158" t="str">
        <f>""</f>
        <v/>
      </c>
      <c r="T158" t="str">
        <f>""</f>
        <v/>
      </c>
      <c r="U158" t="str">
        <f>""</f>
        <v/>
      </c>
      <c r="V158" t="str">
        <f>""</f>
        <v/>
      </c>
      <c r="W158" t="str">
        <f>""</f>
        <v/>
      </c>
      <c r="X158" t="str">
        <f>""</f>
        <v/>
      </c>
      <c r="Y158" t="str">
        <f>""</f>
        <v/>
      </c>
      <c r="Z158" t="str">
        <f>""</f>
        <v/>
      </c>
      <c r="AA158" t="str">
        <f>""</f>
        <v/>
      </c>
      <c r="AB158" t="str">
        <f>""</f>
        <v/>
      </c>
      <c r="AC158" t="str">
        <f>""</f>
        <v/>
      </c>
      <c r="AD158" t="str">
        <f>""</f>
        <v/>
      </c>
      <c r="AE158" t="str">
        <f>""</f>
        <v/>
      </c>
      <c r="AF158" t="str">
        <f>""</f>
        <v/>
      </c>
      <c r="AG158" t="str">
        <f>""</f>
        <v/>
      </c>
      <c r="AH158" t="str">
        <f>""</f>
        <v/>
      </c>
      <c r="AI158" t="str">
        <f>"[0.110]"</f>
        <v>[0.110]</v>
      </c>
      <c r="AJ158" t="str">
        <f>""</f>
        <v/>
      </c>
      <c r="AK158" t="str">
        <f>""</f>
        <v/>
      </c>
      <c r="AL158" t="str">
        <f>""</f>
        <v/>
      </c>
      <c r="AM158" t="str">
        <f>""</f>
        <v/>
      </c>
      <c r="AN158" t="str">
        <f>""</f>
        <v/>
      </c>
      <c r="AO158" t="str">
        <f>""</f>
        <v/>
      </c>
      <c r="AP158" t="str">
        <f>""</f>
        <v/>
      </c>
      <c r="AQ158" t="str">
        <f>""</f>
        <v/>
      </c>
      <c r="AR158" t="str">
        <f>""</f>
        <v/>
      </c>
      <c r="AS158" t="str">
        <f>""</f>
        <v/>
      </c>
      <c r="AT158" t="str">
        <f>""</f>
        <v/>
      </c>
      <c r="AU158" t="str">
        <f>""</f>
        <v/>
      </c>
      <c r="AV158" t="str">
        <f>""</f>
        <v/>
      </c>
      <c r="AW158" t="str">
        <f>""</f>
        <v/>
      </c>
      <c r="AX158" t="str">
        <f>""</f>
        <v/>
      </c>
      <c r="AY158" t="str">
        <f>""</f>
        <v/>
      </c>
      <c r="AZ158" t="str">
        <f>""</f>
        <v/>
      </c>
      <c r="BA158" t="str">
        <f>""</f>
        <v/>
      </c>
    </row>
    <row r="159" spans="2:53" x14ac:dyDescent="0.2">
      <c r="B159" t="str">
        <f>"Number of years that household had a theft of crops for a household"</f>
        <v>Number of years that household had a theft of crops for a household</v>
      </c>
      <c r="C159" t="str">
        <f>""</f>
        <v/>
      </c>
      <c r="D159" t="str">
        <f>""</f>
        <v/>
      </c>
      <c r="E159" t="str">
        <f>""</f>
        <v/>
      </c>
      <c r="F159" t="str">
        <f>""</f>
        <v/>
      </c>
      <c r="G159" t="str">
        <f>""</f>
        <v/>
      </c>
      <c r="H159" t="str">
        <f>""</f>
        <v/>
      </c>
      <c r="I159" t="str">
        <f>""</f>
        <v/>
      </c>
      <c r="J159" t="str">
        <f>""</f>
        <v/>
      </c>
      <c r="K159" t="str">
        <f>""</f>
        <v/>
      </c>
      <c r="L159" t="str">
        <f>""</f>
        <v/>
      </c>
      <c r="M159" t="str">
        <f>""</f>
        <v/>
      </c>
      <c r="N159" t="str">
        <f>""</f>
        <v/>
      </c>
      <c r="O159" t="str">
        <f>""</f>
        <v/>
      </c>
      <c r="P159" t="str">
        <f>""</f>
        <v/>
      </c>
      <c r="Q159" t="str">
        <f>""</f>
        <v/>
      </c>
      <c r="R159" t="str">
        <f>""</f>
        <v/>
      </c>
      <c r="S159" t="str">
        <f>""</f>
        <v/>
      </c>
      <c r="T159" t="str">
        <f>""</f>
        <v/>
      </c>
      <c r="U159" t="str">
        <f>""</f>
        <v/>
      </c>
      <c r="V159" t="str">
        <f>""</f>
        <v/>
      </c>
      <c r="W159" t="str">
        <f>""</f>
        <v/>
      </c>
      <c r="X159" t="str">
        <f>""</f>
        <v/>
      </c>
      <c r="Y159" t="str">
        <f>""</f>
        <v/>
      </c>
      <c r="Z159" t="str">
        <f>""</f>
        <v/>
      </c>
      <c r="AA159" t="str">
        <f>""</f>
        <v/>
      </c>
      <c r="AB159" t="str">
        <f>""</f>
        <v/>
      </c>
      <c r="AC159" t="str">
        <f>""</f>
        <v/>
      </c>
      <c r="AD159" t="str">
        <f>""</f>
        <v/>
      </c>
      <c r="AE159" t="str">
        <f>""</f>
        <v/>
      </c>
      <c r="AF159" t="str">
        <f>""</f>
        <v/>
      </c>
      <c r="AG159" t="str">
        <f>""</f>
        <v/>
      </c>
      <c r="AH159" t="str">
        <f>""</f>
        <v/>
      </c>
      <c r="AI159" t="str">
        <f>""</f>
        <v/>
      </c>
      <c r="AJ159" t="str">
        <f>"0.021"</f>
        <v>0.021</v>
      </c>
      <c r="AK159" t="str">
        <f>"0.044"</f>
        <v>0.044</v>
      </c>
      <c r="AL159" t="str">
        <f>"0.029"</f>
        <v>0.029</v>
      </c>
      <c r="AM159" t="str">
        <f>""</f>
        <v/>
      </c>
      <c r="AN159" t="str">
        <f>""</f>
        <v/>
      </c>
      <c r="AO159" t="str">
        <f>""</f>
        <v/>
      </c>
      <c r="AP159" t="str">
        <f>""</f>
        <v/>
      </c>
      <c r="AQ159" t="str">
        <f>""</f>
        <v/>
      </c>
      <c r="AR159" t="str">
        <f>""</f>
        <v/>
      </c>
      <c r="AS159" t="str">
        <f>""</f>
        <v/>
      </c>
      <c r="AT159" t="str">
        <f>""</f>
        <v/>
      </c>
      <c r="AU159" t="str">
        <f>""</f>
        <v/>
      </c>
      <c r="AV159" t="str">
        <f>""</f>
        <v/>
      </c>
      <c r="AW159" t="str">
        <f>""</f>
        <v/>
      </c>
      <c r="AX159" t="str">
        <f>""</f>
        <v/>
      </c>
      <c r="AY159" t="str">
        <f>""</f>
        <v/>
      </c>
      <c r="AZ159" t="str">
        <f>""</f>
        <v/>
      </c>
      <c r="BA159" t="str">
        <f>""</f>
        <v/>
      </c>
    </row>
    <row r="160" spans="2:53" x14ac:dyDescent="0.2">
      <c r="B160" t="str">
        <f>""</f>
        <v/>
      </c>
      <c r="C160" t="str">
        <f>""</f>
        <v/>
      </c>
      <c r="D160" t="str">
        <f>""</f>
        <v/>
      </c>
      <c r="E160" t="str">
        <f>""</f>
        <v/>
      </c>
      <c r="F160" t="str">
        <f>""</f>
        <v/>
      </c>
      <c r="G160" t="str">
        <f>""</f>
        <v/>
      </c>
      <c r="H160" t="str">
        <f>""</f>
        <v/>
      </c>
      <c r="I160" t="str">
        <f>""</f>
        <v/>
      </c>
      <c r="J160" t="str">
        <f>""</f>
        <v/>
      </c>
      <c r="K160" t="str">
        <f>""</f>
        <v/>
      </c>
      <c r="L160" t="str">
        <f>""</f>
        <v/>
      </c>
      <c r="M160" t="str">
        <f>""</f>
        <v/>
      </c>
      <c r="N160" t="str">
        <f>""</f>
        <v/>
      </c>
      <c r="O160" t="str">
        <f>""</f>
        <v/>
      </c>
      <c r="P160" t="str">
        <f>""</f>
        <v/>
      </c>
      <c r="Q160" t="str">
        <f>""</f>
        <v/>
      </c>
      <c r="R160" t="str">
        <f>""</f>
        <v/>
      </c>
      <c r="S160" t="str">
        <f>""</f>
        <v/>
      </c>
      <c r="T160" t="str">
        <f>""</f>
        <v/>
      </c>
      <c r="U160" t="str">
        <f>""</f>
        <v/>
      </c>
      <c r="V160" t="str">
        <f>""</f>
        <v/>
      </c>
      <c r="W160" t="str">
        <f>""</f>
        <v/>
      </c>
      <c r="X160" t="str">
        <f>""</f>
        <v/>
      </c>
      <c r="Y160" t="str">
        <f>""</f>
        <v/>
      </c>
      <c r="Z160" t="str">
        <f>""</f>
        <v/>
      </c>
      <c r="AA160" t="str">
        <f>""</f>
        <v/>
      </c>
      <c r="AB160" t="str">
        <f>""</f>
        <v/>
      </c>
      <c r="AC160" t="str">
        <f>""</f>
        <v/>
      </c>
      <c r="AD160" t="str">
        <f>""</f>
        <v/>
      </c>
      <c r="AE160" t="str">
        <f>""</f>
        <v/>
      </c>
      <c r="AF160" t="str">
        <f>""</f>
        <v/>
      </c>
      <c r="AG160" t="str">
        <f>""</f>
        <v/>
      </c>
      <c r="AH160" t="str">
        <f>""</f>
        <v/>
      </c>
      <c r="AI160" t="str">
        <f>""</f>
        <v/>
      </c>
      <c r="AJ160" t="str">
        <f>"[0.055]"</f>
        <v>[0.055]</v>
      </c>
      <c r="AK160" t="str">
        <f>"[0.048]"</f>
        <v>[0.048]</v>
      </c>
      <c r="AL160" t="str">
        <f>"[0.051]"</f>
        <v>[0.051]</v>
      </c>
      <c r="AM160" t="str">
        <f>""</f>
        <v/>
      </c>
      <c r="AN160" t="str">
        <f>""</f>
        <v/>
      </c>
      <c r="AO160" t="str">
        <f>""</f>
        <v/>
      </c>
      <c r="AP160" t="str">
        <f>""</f>
        <v/>
      </c>
      <c r="AQ160" t="str">
        <f>""</f>
        <v/>
      </c>
      <c r="AR160" t="str">
        <f>""</f>
        <v/>
      </c>
      <c r="AS160" t="str">
        <f>""</f>
        <v/>
      </c>
      <c r="AT160" t="str">
        <f>""</f>
        <v/>
      </c>
      <c r="AU160" t="str">
        <f>""</f>
        <v/>
      </c>
      <c r="AV160" t="str">
        <f>""</f>
        <v/>
      </c>
      <c r="AW160" t="str">
        <f>""</f>
        <v/>
      </c>
      <c r="AX160" t="str">
        <f>""</f>
        <v/>
      </c>
      <c r="AY160" t="str">
        <f>""</f>
        <v/>
      </c>
      <c r="AZ160" t="str">
        <f>""</f>
        <v/>
      </c>
      <c r="BA160" t="str">
        <f>""</f>
        <v/>
      </c>
    </row>
    <row r="161" spans="2:53" x14ac:dyDescent="0.2">
      <c r="B161" t="str">
        <f>"At least 1 person left the household in a given year (yes=1)"</f>
        <v>At least 1 person left the household in a given year (yes=1)</v>
      </c>
      <c r="C161" t="str">
        <f>""</f>
        <v/>
      </c>
      <c r="D161" t="str">
        <f>""</f>
        <v/>
      </c>
      <c r="E161" t="str">
        <f>""</f>
        <v/>
      </c>
      <c r="F161" t="str">
        <f>""</f>
        <v/>
      </c>
      <c r="G161" t="str">
        <f>""</f>
        <v/>
      </c>
      <c r="H161" t="str">
        <f>""</f>
        <v/>
      </c>
      <c r="I161" t="str">
        <f>""</f>
        <v/>
      </c>
      <c r="J161" t="str">
        <f>""</f>
        <v/>
      </c>
      <c r="K161" t="str">
        <f>""</f>
        <v/>
      </c>
      <c r="L161" t="str">
        <f>""</f>
        <v/>
      </c>
      <c r="M161" t="str">
        <f>""</f>
        <v/>
      </c>
      <c r="N161" t="str">
        <f>""</f>
        <v/>
      </c>
      <c r="O161" t="str">
        <f>""</f>
        <v/>
      </c>
      <c r="P161" t="str">
        <f>""</f>
        <v/>
      </c>
      <c r="Q161" t="str">
        <f>""</f>
        <v/>
      </c>
      <c r="R161" t="str">
        <f>""</f>
        <v/>
      </c>
      <c r="S161" t="str">
        <f>""</f>
        <v/>
      </c>
      <c r="T161" t="str">
        <f>""</f>
        <v/>
      </c>
      <c r="U161" t="str">
        <f>""</f>
        <v/>
      </c>
      <c r="V161" t="str">
        <f>""</f>
        <v/>
      </c>
      <c r="W161" t="str">
        <f>""</f>
        <v/>
      </c>
      <c r="X161" t="str">
        <f>""</f>
        <v/>
      </c>
      <c r="Y161" t="str">
        <f>""</f>
        <v/>
      </c>
      <c r="Z161" t="str">
        <f>""</f>
        <v/>
      </c>
      <c r="AA161" t="str">
        <f>""</f>
        <v/>
      </c>
      <c r="AB161" t="str">
        <f>""</f>
        <v/>
      </c>
      <c r="AC161" t="str">
        <f>""</f>
        <v/>
      </c>
      <c r="AD161" t="str">
        <f>""</f>
        <v/>
      </c>
      <c r="AE161" t="str">
        <f>""</f>
        <v/>
      </c>
      <c r="AF161" t="str">
        <f>""</f>
        <v/>
      </c>
      <c r="AG161" t="str">
        <f>""</f>
        <v/>
      </c>
      <c r="AH161" t="str">
        <f>""</f>
        <v/>
      </c>
      <c r="AI161" t="str">
        <f>""</f>
        <v/>
      </c>
      <c r="AJ161" t="str">
        <f>"-0.131"</f>
        <v>-0.131</v>
      </c>
      <c r="AK161" t="str">
        <f>""</f>
        <v/>
      </c>
      <c r="AL161" t="str">
        <f>""</f>
        <v/>
      </c>
      <c r="AM161" t="str">
        <f>""</f>
        <v/>
      </c>
      <c r="AN161" t="str">
        <f>""</f>
        <v/>
      </c>
      <c r="AO161" t="str">
        <f>""</f>
        <v/>
      </c>
      <c r="AP161" t="str">
        <f>""</f>
        <v/>
      </c>
      <c r="AQ161" t="str">
        <f>""</f>
        <v/>
      </c>
      <c r="AR161" t="str">
        <f>""</f>
        <v/>
      </c>
      <c r="AS161" t="str">
        <f>""</f>
        <v/>
      </c>
      <c r="AT161" t="str">
        <f>""</f>
        <v/>
      </c>
      <c r="AU161" t="str">
        <f>""</f>
        <v/>
      </c>
      <c r="AV161" t="str">
        <f>""</f>
        <v/>
      </c>
      <c r="AW161" t="str">
        <f>""</f>
        <v/>
      </c>
      <c r="AX161" t="str">
        <f>""</f>
        <v/>
      </c>
      <c r="AY161" t="str">
        <f>""</f>
        <v/>
      </c>
      <c r="AZ161" t="str">
        <f>""</f>
        <v/>
      </c>
      <c r="BA161" t="str">
        <f>""</f>
        <v/>
      </c>
    </row>
    <row r="162" spans="2:53" x14ac:dyDescent="0.2">
      <c r="B162" t="str">
        <f>""</f>
        <v/>
      </c>
      <c r="C162" t="str">
        <f>""</f>
        <v/>
      </c>
      <c r="D162" t="str">
        <f>""</f>
        <v/>
      </c>
      <c r="E162" t="str">
        <f>""</f>
        <v/>
      </c>
      <c r="F162" t="str">
        <f>""</f>
        <v/>
      </c>
      <c r="G162" t="str">
        <f>""</f>
        <v/>
      </c>
      <c r="H162" t="str">
        <f>""</f>
        <v/>
      </c>
      <c r="I162" t="str">
        <f>""</f>
        <v/>
      </c>
      <c r="J162" t="str">
        <f>""</f>
        <v/>
      </c>
      <c r="K162" t="str">
        <f>""</f>
        <v/>
      </c>
      <c r="L162" t="str">
        <f>""</f>
        <v/>
      </c>
      <c r="M162" t="str">
        <f>""</f>
        <v/>
      </c>
      <c r="N162" t="str">
        <f>""</f>
        <v/>
      </c>
      <c r="O162" t="str">
        <f>""</f>
        <v/>
      </c>
      <c r="P162" t="str">
        <f>""</f>
        <v/>
      </c>
      <c r="Q162" t="str">
        <f>""</f>
        <v/>
      </c>
      <c r="R162" t="str">
        <f>""</f>
        <v/>
      </c>
      <c r="S162" t="str">
        <f>""</f>
        <v/>
      </c>
      <c r="T162" t="str">
        <f>""</f>
        <v/>
      </c>
      <c r="U162" t="str">
        <f>""</f>
        <v/>
      </c>
      <c r="V162" t="str">
        <f>""</f>
        <v/>
      </c>
      <c r="W162" t="str">
        <f>""</f>
        <v/>
      </c>
      <c r="X162" t="str">
        <f>""</f>
        <v/>
      </c>
      <c r="Y162" t="str">
        <f>""</f>
        <v/>
      </c>
      <c r="Z162" t="str">
        <f>""</f>
        <v/>
      </c>
      <c r="AA162" t="str">
        <f>""</f>
        <v/>
      </c>
      <c r="AB162" t="str">
        <f>""</f>
        <v/>
      </c>
      <c r="AC162" t="str">
        <f>""</f>
        <v/>
      </c>
      <c r="AD162" t="str">
        <f>""</f>
        <v/>
      </c>
      <c r="AE162" t="str">
        <f>""</f>
        <v/>
      </c>
      <c r="AF162" t="str">
        <f>""</f>
        <v/>
      </c>
      <c r="AG162" t="str">
        <f>""</f>
        <v/>
      </c>
      <c r="AH162" t="str">
        <f>""</f>
        <v/>
      </c>
      <c r="AI162" t="str">
        <f>""</f>
        <v/>
      </c>
      <c r="AJ162" t="str">
        <f>"[0.098]"</f>
        <v>[0.098]</v>
      </c>
      <c r="AK162" t="str">
        <f>""</f>
        <v/>
      </c>
      <c r="AL162" t="str">
        <f>""</f>
        <v/>
      </c>
      <c r="AM162" t="str">
        <f>""</f>
        <v/>
      </c>
      <c r="AN162" t="str">
        <f>""</f>
        <v/>
      </c>
      <c r="AO162" t="str">
        <f>""</f>
        <v/>
      </c>
      <c r="AP162" t="str">
        <f>""</f>
        <v/>
      </c>
      <c r="AQ162" t="str">
        <f>""</f>
        <v/>
      </c>
      <c r="AR162" t="str">
        <f>""</f>
        <v/>
      </c>
      <c r="AS162" t="str">
        <f>""</f>
        <v/>
      </c>
      <c r="AT162" t="str">
        <f>""</f>
        <v/>
      </c>
      <c r="AU162" t="str">
        <f>""</f>
        <v/>
      </c>
      <c r="AV162" t="str">
        <f>""</f>
        <v/>
      </c>
      <c r="AW162" t="str">
        <f>""</f>
        <v/>
      </c>
      <c r="AX162" t="str">
        <f>""</f>
        <v/>
      </c>
      <c r="AY162" t="str">
        <f>""</f>
        <v/>
      </c>
      <c r="AZ162" t="str">
        <f>""</f>
        <v/>
      </c>
      <c r="BA162" t="str">
        <f>""</f>
        <v/>
      </c>
    </row>
    <row r="163" spans="2:53" x14ac:dyDescent="0.2">
      <c r="B163" t="str">
        <f>"Interaction"</f>
        <v>Interaction</v>
      </c>
      <c r="C163" t="str">
        <f>""</f>
        <v/>
      </c>
      <c r="D163" t="str">
        <f>""</f>
        <v/>
      </c>
      <c r="E163" t="str">
        <f>""</f>
        <v/>
      </c>
      <c r="F163" t="str">
        <f>""</f>
        <v/>
      </c>
      <c r="G163" t="str">
        <f>""</f>
        <v/>
      </c>
      <c r="H163" t="str">
        <f>""</f>
        <v/>
      </c>
      <c r="I163" t="str">
        <f>""</f>
        <v/>
      </c>
      <c r="J163" t="str">
        <f>""</f>
        <v/>
      </c>
      <c r="K163" t="str">
        <f>""</f>
        <v/>
      </c>
      <c r="L163" t="str">
        <f>""</f>
        <v/>
      </c>
      <c r="M163" t="str">
        <f>""</f>
        <v/>
      </c>
      <c r="N163" t="str">
        <f>""</f>
        <v/>
      </c>
      <c r="O163" t="str">
        <f>""</f>
        <v/>
      </c>
      <c r="P163" t="str">
        <f>""</f>
        <v/>
      </c>
      <c r="Q163" t="str">
        <f>""</f>
        <v/>
      </c>
      <c r="R163" t="str">
        <f>""</f>
        <v/>
      </c>
      <c r="S163" t="str">
        <f>""</f>
        <v/>
      </c>
      <c r="T163" t="str">
        <f>""</f>
        <v/>
      </c>
      <c r="U163" t="str">
        <f>""</f>
        <v/>
      </c>
      <c r="V163" t="str">
        <f>""</f>
        <v/>
      </c>
      <c r="W163" t="str">
        <f>""</f>
        <v/>
      </c>
      <c r="X163" t="str">
        <f>""</f>
        <v/>
      </c>
      <c r="Y163" t="str">
        <f>""</f>
        <v/>
      </c>
      <c r="Z163" t="str">
        <f>""</f>
        <v/>
      </c>
      <c r="AA163" t="str">
        <f>""</f>
        <v/>
      </c>
      <c r="AB163" t="str">
        <f>""</f>
        <v/>
      </c>
      <c r="AC163" t="str">
        <f>""</f>
        <v/>
      </c>
      <c r="AD163" t="str">
        <f>""</f>
        <v/>
      </c>
      <c r="AE163" t="str">
        <f>""</f>
        <v/>
      </c>
      <c r="AF163" t="str">
        <f>""</f>
        <v/>
      </c>
      <c r="AG163" t="str">
        <f>""</f>
        <v/>
      </c>
      <c r="AH163" t="str">
        <f>""</f>
        <v/>
      </c>
      <c r="AI163" t="str">
        <f>""</f>
        <v/>
      </c>
      <c r="AJ163" t="str">
        <f>"0.131*"</f>
        <v>0.131*</v>
      </c>
      <c r="AK163" t="str">
        <f>""</f>
        <v/>
      </c>
      <c r="AL163" t="str">
        <f>""</f>
        <v/>
      </c>
      <c r="AM163" t="str">
        <f>""</f>
        <v/>
      </c>
      <c r="AN163" t="str">
        <f>""</f>
        <v/>
      </c>
      <c r="AO163" t="str">
        <f>""</f>
        <v/>
      </c>
      <c r="AP163" t="str">
        <f>""</f>
        <v/>
      </c>
      <c r="AQ163" t="str">
        <f>""</f>
        <v/>
      </c>
      <c r="AR163" t="str">
        <f>""</f>
        <v/>
      </c>
      <c r="AS163" t="str">
        <f>""</f>
        <v/>
      </c>
      <c r="AT163" t="str">
        <f>""</f>
        <v/>
      </c>
      <c r="AU163" t="str">
        <f>""</f>
        <v/>
      </c>
      <c r="AV163" t="str">
        <f>""</f>
        <v/>
      </c>
      <c r="AW163" t="str">
        <f>""</f>
        <v/>
      </c>
      <c r="AX163" t="str">
        <f>""</f>
        <v/>
      </c>
      <c r="AY163" t="str">
        <f>""</f>
        <v/>
      </c>
      <c r="AZ163" t="str">
        <f>""</f>
        <v/>
      </c>
      <c r="BA163" t="str">
        <f>""</f>
        <v/>
      </c>
    </row>
    <row r="164" spans="2:53" x14ac:dyDescent="0.2">
      <c r="B164" t="str">
        <f>""</f>
        <v/>
      </c>
      <c r="C164" t="str">
        <f>""</f>
        <v/>
      </c>
      <c r="D164" t="str">
        <f>""</f>
        <v/>
      </c>
      <c r="E164" t="str">
        <f>""</f>
        <v/>
      </c>
      <c r="F164" t="str">
        <f>""</f>
        <v/>
      </c>
      <c r="G164" t="str">
        <f>""</f>
        <v/>
      </c>
      <c r="H164" t="str">
        <f>""</f>
        <v/>
      </c>
      <c r="I164" t="str">
        <f>""</f>
        <v/>
      </c>
      <c r="J164" t="str">
        <f>""</f>
        <v/>
      </c>
      <c r="K164" t="str">
        <f>""</f>
        <v/>
      </c>
      <c r="L164" t="str">
        <f>""</f>
        <v/>
      </c>
      <c r="M164" t="str">
        <f>""</f>
        <v/>
      </c>
      <c r="N164" t="str">
        <f>""</f>
        <v/>
      </c>
      <c r="O164" t="str">
        <f>""</f>
        <v/>
      </c>
      <c r="P164" t="str">
        <f>""</f>
        <v/>
      </c>
      <c r="Q164" t="str">
        <f>""</f>
        <v/>
      </c>
      <c r="R164" t="str">
        <f>""</f>
        <v/>
      </c>
      <c r="S164" t="str">
        <f>""</f>
        <v/>
      </c>
      <c r="T164" t="str">
        <f>""</f>
        <v/>
      </c>
      <c r="U164" t="str">
        <f>""</f>
        <v/>
      </c>
      <c r="V164" t="str">
        <f>""</f>
        <v/>
      </c>
      <c r="W164" t="str">
        <f>""</f>
        <v/>
      </c>
      <c r="X164" t="str">
        <f>""</f>
        <v/>
      </c>
      <c r="Y164" t="str">
        <f>""</f>
        <v/>
      </c>
      <c r="Z164" t="str">
        <f>""</f>
        <v/>
      </c>
      <c r="AA164" t="str">
        <f>""</f>
        <v/>
      </c>
      <c r="AB164" t="str">
        <f>""</f>
        <v/>
      </c>
      <c r="AC164" t="str">
        <f>""</f>
        <v/>
      </c>
      <c r="AD164" t="str">
        <f>""</f>
        <v/>
      </c>
      <c r="AE164" t="str">
        <f>""</f>
        <v/>
      </c>
      <c r="AF164" t="str">
        <f>""</f>
        <v/>
      </c>
      <c r="AG164" t="str">
        <f>""</f>
        <v/>
      </c>
      <c r="AH164" t="str">
        <f>""</f>
        <v/>
      </c>
      <c r="AI164" t="str">
        <f>""</f>
        <v/>
      </c>
      <c r="AJ164" t="str">
        <f>"[0.071]"</f>
        <v>[0.071]</v>
      </c>
      <c r="AK164" t="str">
        <f>""</f>
        <v/>
      </c>
      <c r="AL164" t="str">
        <f>""</f>
        <v/>
      </c>
      <c r="AM164" t="str">
        <f>""</f>
        <v/>
      </c>
      <c r="AN164" t="str">
        <f>""</f>
        <v/>
      </c>
      <c r="AO164" t="str">
        <f>""</f>
        <v/>
      </c>
      <c r="AP164" t="str">
        <f>""</f>
        <v/>
      </c>
      <c r="AQ164" t="str">
        <f>""</f>
        <v/>
      </c>
      <c r="AR164" t="str">
        <f>""</f>
        <v/>
      </c>
      <c r="AS164" t="str">
        <f>""</f>
        <v/>
      </c>
      <c r="AT164" t="str">
        <f>""</f>
        <v/>
      </c>
      <c r="AU164" t="str">
        <f>""</f>
        <v/>
      </c>
      <c r="AV164" t="str">
        <f>""</f>
        <v/>
      </c>
      <c r="AW164" t="str">
        <f>""</f>
        <v/>
      </c>
      <c r="AX164" t="str">
        <f>""</f>
        <v/>
      </c>
      <c r="AY164" t="str">
        <f>""</f>
        <v/>
      </c>
      <c r="AZ164" t="str">
        <f>""</f>
        <v/>
      </c>
      <c r="BA164" t="str">
        <f>""</f>
        <v/>
      </c>
    </row>
    <row r="165" spans="2:53" x14ac:dyDescent="0.2">
      <c r="B165" t="str">
        <f>"Number of members who left household 1998-2007"</f>
        <v>Number of members who left household 1998-2007</v>
      </c>
      <c r="C165" t="str">
        <f>""</f>
        <v/>
      </c>
      <c r="D165" t="str">
        <f>""</f>
        <v/>
      </c>
      <c r="E165" t="str">
        <f>""</f>
        <v/>
      </c>
      <c r="F165" t="str">
        <f>""</f>
        <v/>
      </c>
      <c r="G165" t="str">
        <f>""</f>
        <v/>
      </c>
      <c r="H165" t="str">
        <f>""</f>
        <v/>
      </c>
      <c r="I165" t="str">
        <f>""</f>
        <v/>
      </c>
      <c r="J165" t="str">
        <f>""</f>
        <v/>
      </c>
      <c r="K165" t="str">
        <f>""</f>
        <v/>
      </c>
      <c r="L165" t="str">
        <f>""</f>
        <v/>
      </c>
      <c r="M165" t="str">
        <f>""</f>
        <v/>
      </c>
      <c r="N165" t="str">
        <f>""</f>
        <v/>
      </c>
      <c r="O165" t="str">
        <f>""</f>
        <v/>
      </c>
      <c r="P165" t="str">
        <f>""</f>
        <v/>
      </c>
      <c r="Q165" t="str">
        <f>""</f>
        <v/>
      </c>
      <c r="R165" t="str">
        <f>""</f>
        <v/>
      </c>
      <c r="S165" t="str">
        <f>""</f>
        <v/>
      </c>
      <c r="T165" t="str">
        <f>""</f>
        <v/>
      </c>
      <c r="U165" t="str">
        <f>""</f>
        <v/>
      </c>
      <c r="V165" t="str">
        <f>""</f>
        <v/>
      </c>
      <c r="W165" t="str">
        <f>""</f>
        <v/>
      </c>
      <c r="X165" t="str">
        <f>""</f>
        <v/>
      </c>
      <c r="Y165" t="str">
        <f>""</f>
        <v/>
      </c>
      <c r="Z165" t="str">
        <f>""</f>
        <v/>
      </c>
      <c r="AA165" t="str">
        <f>""</f>
        <v/>
      </c>
      <c r="AB165" t="str">
        <f>""</f>
        <v/>
      </c>
      <c r="AC165" t="str">
        <f>""</f>
        <v/>
      </c>
      <c r="AD165" t="str">
        <f>""</f>
        <v/>
      </c>
      <c r="AE165" t="str">
        <f>""</f>
        <v/>
      </c>
      <c r="AF165" t="str">
        <f>""</f>
        <v/>
      </c>
      <c r="AG165" t="str">
        <f>""</f>
        <v/>
      </c>
      <c r="AH165" t="str">
        <f>""</f>
        <v/>
      </c>
      <c r="AI165" t="str">
        <f>""</f>
        <v/>
      </c>
      <c r="AJ165" t="str">
        <f>""</f>
        <v/>
      </c>
      <c r="AK165" t="str">
        <f>"-0.016"</f>
        <v>-0.016</v>
      </c>
      <c r="AL165" t="str">
        <f>""</f>
        <v/>
      </c>
      <c r="AM165" t="str">
        <f>""</f>
        <v/>
      </c>
      <c r="AN165" t="str">
        <f>""</f>
        <v/>
      </c>
      <c r="AO165" t="str">
        <f>""</f>
        <v/>
      </c>
      <c r="AP165" t="str">
        <f>""</f>
        <v/>
      </c>
      <c r="AQ165" t="str">
        <f>""</f>
        <v/>
      </c>
      <c r="AR165" t="str">
        <f>""</f>
        <v/>
      </c>
      <c r="AS165" t="str">
        <f>""</f>
        <v/>
      </c>
      <c r="AT165" t="str">
        <f>""</f>
        <v/>
      </c>
      <c r="AU165" t="str">
        <f>""</f>
        <v/>
      </c>
      <c r="AV165" t="str">
        <f>""</f>
        <v/>
      </c>
      <c r="AW165" t="str">
        <f>""</f>
        <v/>
      </c>
      <c r="AX165" t="str">
        <f>""</f>
        <v/>
      </c>
      <c r="AY165" t="str">
        <f>""</f>
        <v/>
      </c>
      <c r="AZ165" t="str">
        <f>""</f>
        <v/>
      </c>
      <c r="BA165" t="str">
        <f>""</f>
        <v/>
      </c>
    </row>
    <row r="166" spans="2:53" x14ac:dyDescent="0.2">
      <c r="B166" t="str">
        <f>""</f>
        <v/>
      </c>
      <c r="C166" t="str">
        <f>""</f>
        <v/>
      </c>
      <c r="D166" t="str">
        <f>""</f>
        <v/>
      </c>
      <c r="E166" t="str">
        <f>""</f>
        <v/>
      </c>
      <c r="F166" t="str">
        <f>""</f>
        <v/>
      </c>
      <c r="G166" t="str">
        <f>""</f>
        <v/>
      </c>
      <c r="H166" t="str">
        <f>""</f>
        <v/>
      </c>
      <c r="I166" t="str">
        <f>""</f>
        <v/>
      </c>
      <c r="J166" t="str">
        <f>""</f>
        <v/>
      </c>
      <c r="K166" t="str">
        <f>""</f>
        <v/>
      </c>
      <c r="L166" t="str">
        <f>""</f>
        <v/>
      </c>
      <c r="M166" t="str">
        <f>""</f>
        <v/>
      </c>
      <c r="N166" t="str">
        <f>""</f>
        <v/>
      </c>
      <c r="O166" t="str">
        <f>""</f>
        <v/>
      </c>
      <c r="P166" t="str">
        <f>""</f>
        <v/>
      </c>
      <c r="Q166" t="str">
        <f>""</f>
        <v/>
      </c>
      <c r="R166" t="str">
        <f>""</f>
        <v/>
      </c>
      <c r="S166" t="str">
        <f>""</f>
        <v/>
      </c>
      <c r="T166" t="str">
        <f>""</f>
        <v/>
      </c>
      <c r="U166" t="str">
        <f>""</f>
        <v/>
      </c>
      <c r="V166" t="str">
        <f>""</f>
        <v/>
      </c>
      <c r="W166" t="str">
        <f>""</f>
        <v/>
      </c>
      <c r="X166" t="str">
        <f>""</f>
        <v/>
      </c>
      <c r="Y166" t="str">
        <f>""</f>
        <v/>
      </c>
      <c r="Z166" t="str">
        <f>""</f>
        <v/>
      </c>
      <c r="AA166" t="str">
        <f>""</f>
        <v/>
      </c>
      <c r="AB166" t="str">
        <f>""</f>
        <v/>
      </c>
      <c r="AC166" t="str">
        <f>""</f>
        <v/>
      </c>
      <c r="AD166" t="str">
        <f>""</f>
        <v/>
      </c>
      <c r="AE166" t="str">
        <f>""</f>
        <v/>
      </c>
      <c r="AF166" t="str">
        <f>""</f>
        <v/>
      </c>
      <c r="AG166" t="str">
        <f>""</f>
        <v/>
      </c>
      <c r="AH166" t="str">
        <f>""</f>
        <v/>
      </c>
      <c r="AI166" t="str">
        <f>""</f>
        <v/>
      </c>
      <c r="AJ166" t="str">
        <f>""</f>
        <v/>
      </c>
      <c r="AK166" t="str">
        <f>"[0.030]"</f>
        <v>[0.030]</v>
      </c>
      <c r="AL166" t="str">
        <f>""</f>
        <v/>
      </c>
      <c r="AM166" t="str">
        <f>""</f>
        <v/>
      </c>
      <c r="AN166" t="str">
        <f>""</f>
        <v/>
      </c>
      <c r="AO166" t="str">
        <f>""</f>
        <v/>
      </c>
      <c r="AP166" t="str">
        <f>""</f>
        <v/>
      </c>
      <c r="AQ166" t="str">
        <f>""</f>
        <v/>
      </c>
      <c r="AR166" t="str">
        <f>""</f>
        <v/>
      </c>
      <c r="AS166" t="str">
        <f>""</f>
        <v/>
      </c>
      <c r="AT166" t="str">
        <f>""</f>
        <v/>
      </c>
      <c r="AU166" t="str">
        <f>""</f>
        <v/>
      </c>
      <c r="AV166" t="str">
        <f>""</f>
        <v/>
      </c>
      <c r="AW166" t="str">
        <f>""</f>
        <v/>
      </c>
      <c r="AX166" t="str">
        <f>""</f>
        <v/>
      </c>
      <c r="AY166" t="str">
        <f>""</f>
        <v/>
      </c>
      <c r="AZ166" t="str">
        <f>""</f>
        <v/>
      </c>
      <c r="BA166" t="str">
        <f>""</f>
        <v/>
      </c>
    </row>
    <row r="167" spans="2:53" x14ac:dyDescent="0.2">
      <c r="B167" t="str">
        <f>"Interaction"</f>
        <v>Interaction</v>
      </c>
      <c r="C167" t="str">
        <f>""</f>
        <v/>
      </c>
      <c r="D167" t="str">
        <f>""</f>
        <v/>
      </c>
      <c r="E167" t="str">
        <f>""</f>
        <v/>
      </c>
      <c r="F167" t="str">
        <f>""</f>
        <v/>
      </c>
      <c r="G167" t="str">
        <f>""</f>
        <v/>
      </c>
      <c r="H167" t="str">
        <f>""</f>
        <v/>
      </c>
      <c r="I167" t="str">
        <f>""</f>
        <v/>
      </c>
      <c r="J167" t="str">
        <f>""</f>
        <v/>
      </c>
      <c r="K167" t="str">
        <f>""</f>
        <v/>
      </c>
      <c r="L167" t="str">
        <f>""</f>
        <v/>
      </c>
      <c r="M167" t="str">
        <f>""</f>
        <v/>
      </c>
      <c r="N167" t="str">
        <f>""</f>
        <v/>
      </c>
      <c r="O167" t="str">
        <f>""</f>
        <v/>
      </c>
      <c r="P167" t="str">
        <f>""</f>
        <v/>
      </c>
      <c r="Q167" t="str">
        <f>""</f>
        <v/>
      </c>
      <c r="R167" t="str">
        <f>""</f>
        <v/>
      </c>
      <c r="S167" t="str">
        <f>""</f>
        <v/>
      </c>
      <c r="T167" t="str">
        <f>""</f>
        <v/>
      </c>
      <c r="U167" t="str">
        <f>""</f>
        <v/>
      </c>
      <c r="V167" t="str">
        <f>""</f>
        <v/>
      </c>
      <c r="W167" t="str">
        <f>""</f>
        <v/>
      </c>
      <c r="X167" t="str">
        <f>""</f>
        <v/>
      </c>
      <c r="Y167" t="str">
        <f>""</f>
        <v/>
      </c>
      <c r="Z167" t="str">
        <f>""</f>
        <v/>
      </c>
      <c r="AA167" t="str">
        <f>""</f>
        <v/>
      </c>
      <c r="AB167" t="str">
        <f>""</f>
        <v/>
      </c>
      <c r="AC167" t="str">
        <f>""</f>
        <v/>
      </c>
      <c r="AD167" t="str">
        <f>""</f>
        <v/>
      </c>
      <c r="AE167" t="str">
        <f>""</f>
        <v/>
      </c>
      <c r="AF167" t="str">
        <f>""</f>
        <v/>
      </c>
      <c r="AG167" t="str">
        <f>""</f>
        <v/>
      </c>
      <c r="AH167" t="str">
        <f>""</f>
        <v/>
      </c>
      <c r="AI167" t="str">
        <f>""</f>
        <v/>
      </c>
      <c r="AJ167" t="str">
        <f>""</f>
        <v/>
      </c>
      <c r="AK167" t="str">
        <f>"0.031"</f>
        <v>0.031</v>
      </c>
      <c r="AL167" t="str">
        <f>""</f>
        <v/>
      </c>
      <c r="AM167" t="str">
        <f>""</f>
        <v/>
      </c>
      <c r="AN167" t="str">
        <f>""</f>
        <v/>
      </c>
      <c r="AO167" t="str">
        <f>""</f>
        <v/>
      </c>
      <c r="AP167" t="str">
        <f>""</f>
        <v/>
      </c>
      <c r="AQ167" t="str">
        <f>""</f>
        <v/>
      </c>
      <c r="AR167" t="str">
        <f>""</f>
        <v/>
      </c>
      <c r="AS167" t="str">
        <f>""</f>
        <v/>
      </c>
      <c r="AT167" t="str">
        <f>""</f>
        <v/>
      </c>
      <c r="AU167" t="str">
        <f>""</f>
        <v/>
      </c>
      <c r="AV167" t="str">
        <f>""</f>
        <v/>
      </c>
      <c r="AW167" t="str">
        <f>""</f>
        <v/>
      </c>
      <c r="AX167" t="str">
        <f>""</f>
        <v/>
      </c>
      <c r="AY167" t="str">
        <f>""</f>
        <v/>
      </c>
      <c r="AZ167" t="str">
        <f>""</f>
        <v/>
      </c>
      <c r="BA167" t="str">
        <f>""</f>
        <v/>
      </c>
    </row>
    <row r="168" spans="2:53" x14ac:dyDescent="0.2">
      <c r="B168" t="str">
        <f>""</f>
        <v/>
      </c>
      <c r="C168" t="str">
        <f>""</f>
        <v/>
      </c>
      <c r="D168" t="str">
        <f>""</f>
        <v/>
      </c>
      <c r="E168" t="str">
        <f>""</f>
        <v/>
      </c>
      <c r="F168" t="str">
        <f>""</f>
        <v/>
      </c>
      <c r="G168" t="str">
        <f>""</f>
        <v/>
      </c>
      <c r="H168" t="str">
        <f>""</f>
        <v/>
      </c>
      <c r="I168" t="str">
        <f>""</f>
        <v/>
      </c>
      <c r="J168" t="str">
        <f>""</f>
        <v/>
      </c>
      <c r="K168" t="str">
        <f>""</f>
        <v/>
      </c>
      <c r="L168" t="str">
        <f>""</f>
        <v/>
      </c>
      <c r="M168" t="str">
        <f>""</f>
        <v/>
      </c>
      <c r="N168" t="str">
        <f>""</f>
        <v/>
      </c>
      <c r="O168" t="str">
        <f>""</f>
        <v/>
      </c>
      <c r="P168" t="str">
        <f>""</f>
        <v/>
      </c>
      <c r="Q168" t="str">
        <f>""</f>
        <v/>
      </c>
      <c r="R168" t="str">
        <f>""</f>
        <v/>
      </c>
      <c r="S168" t="str">
        <f>""</f>
        <v/>
      </c>
      <c r="T168" t="str">
        <f>""</f>
        <v/>
      </c>
      <c r="U168" t="str">
        <f>""</f>
        <v/>
      </c>
      <c r="V168" t="str">
        <f>""</f>
        <v/>
      </c>
      <c r="W168" t="str">
        <f>""</f>
        <v/>
      </c>
      <c r="X168" t="str">
        <f>""</f>
        <v/>
      </c>
      <c r="Y168" t="str">
        <f>""</f>
        <v/>
      </c>
      <c r="Z168" t="str">
        <f>""</f>
        <v/>
      </c>
      <c r="AA168" t="str">
        <f>""</f>
        <v/>
      </c>
      <c r="AB168" t="str">
        <f>""</f>
        <v/>
      </c>
      <c r="AC168" t="str">
        <f>""</f>
        <v/>
      </c>
      <c r="AD168" t="str">
        <f>""</f>
        <v/>
      </c>
      <c r="AE168" t="str">
        <f>""</f>
        <v/>
      </c>
      <c r="AF168" t="str">
        <f>""</f>
        <v/>
      </c>
      <c r="AG168" t="str">
        <f>""</f>
        <v/>
      </c>
      <c r="AH168" t="str">
        <f>""</f>
        <v/>
      </c>
      <c r="AI168" t="str">
        <f>""</f>
        <v/>
      </c>
      <c r="AJ168" t="str">
        <f>""</f>
        <v/>
      </c>
      <c r="AK168" t="str">
        <f>"[0.022]"</f>
        <v>[0.022]</v>
      </c>
      <c r="AL168" t="str">
        <f>""</f>
        <v/>
      </c>
      <c r="AM168" t="str">
        <f>""</f>
        <v/>
      </c>
      <c r="AN168" t="str">
        <f>""</f>
        <v/>
      </c>
      <c r="AO168" t="str">
        <f>""</f>
        <v/>
      </c>
      <c r="AP168" t="str">
        <f>""</f>
        <v/>
      </c>
      <c r="AQ168" t="str">
        <f>""</f>
        <v/>
      </c>
      <c r="AR168" t="str">
        <f>""</f>
        <v/>
      </c>
      <c r="AS168" t="str">
        <f>""</f>
        <v/>
      </c>
      <c r="AT168" t="str">
        <f>""</f>
        <v/>
      </c>
      <c r="AU168" t="str">
        <f>""</f>
        <v/>
      </c>
      <c r="AV168" t="str">
        <f>""</f>
        <v/>
      </c>
      <c r="AW168" t="str">
        <f>""</f>
        <v/>
      </c>
      <c r="AX168" t="str">
        <f>""</f>
        <v/>
      </c>
      <c r="AY168" t="str">
        <f>""</f>
        <v/>
      </c>
      <c r="AZ168" t="str">
        <f>""</f>
        <v/>
      </c>
      <c r="BA168" t="str">
        <f>""</f>
        <v/>
      </c>
    </row>
    <row r="169" spans="2:53" x14ac:dyDescent="0.2">
      <c r="B169" t="str">
        <f>"Share of household members who left household 1998-2007"</f>
        <v>Share of household members who left household 1998-2007</v>
      </c>
      <c r="C169" t="str">
        <f>""</f>
        <v/>
      </c>
      <c r="D169" t="str">
        <f>""</f>
        <v/>
      </c>
      <c r="E169" t="str">
        <f>""</f>
        <v/>
      </c>
      <c r="F169" t="str">
        <f>""</f>
        <v/>
      </c>
      <c r="G169" t="str">
        <f>""</f>
        <v/>
      </c>
      <c r="H169" t="str">
        <f>""</f>
        <v/>
      </c>
      <c r="I169" t="str">
        <f>""</f>
        <v/>
      </c>
      <c r="J169" t="str">
        <f>""</f>
        <v/>
      </c>
      <c r="K169" t="str">
        <f>""</f>
        <v/>
      </c>
      <c r="L169" t="str">
        <f>""</f>
        <v/>
      </c>
      <c r="M169" t="str">
        <f>""</f>
        <v/>
      </c>
      <c r="N169" t="str">
        <f>""</f>
        <v/>
      </c>
      <c r="O169" t="str">
        <f>""</f>
        <v/>
      </c>
      <c r="P169" t="str">
        <f>""</f>
        <v/>
      </c>
      <c r="Q169" t="str">
        <f>""</f>
        <v/>
      </c>
      <c r="R169" t="str">
        <f>""</f>
        <v/>
      </c>
      <c r="S169" t="str">
        <f>""</f>
        <v/>
      </c>
      <c r="T169" t="str">
        <f>""</f>
        <v/>
      </c>
      <c r="U169" t="str">
        <f>""</f>
        <v/>
      </c>
      <c r="V169" t="str">
        <f>""</f>
        <v/>
      </c>
      <c r="W169" t="str">
        <f>""</f>
        <v/>
      </c>
      <c r="X169" t="str">
        <f>""</f>
        <v/>
      </c>
      <c r="Y169" t="str">
        <f>""</f>
        <v/>
      </c>
      <c r="Z169" t="str">
        <f>""</f>
        <v/>
      </c>
      <c r="AA169" t="str">
        <f>""</f>
        <v/>
      </c>
      <c r="AB169" t="str">
        <f>""</f>
        <v/>
      </c>
      <c r="AC169" t="str">
        <f>""</f>
        <v/>
      </c>
      <c r="AD169" t="str">
        <f>""</f>
        <v/>
      </c>
      <c r="AE169" t="str">
        <f>""</f>
        <v/>
      </c>
      <c r="AF169" t="str">
        <f>""</f>
        <v/>
      </c>
      <c r="AG169" t="str">
        <f>""</f>
        <v/>
      </c>
      <c r="AH169" t="str">
        <f>""</f>
        <v/>
      </c>
      <c r="AI169" t="str">
        <f>""</f>
        <v/>
      </c>
      <c r="AJ169" t="str">
        <f>""</f>
        <v/>
      </c>
      <c r="AK169" t="str">
        <f>""</f>
        <v/>
      </c>
      <c r="AL169" t="str">
        <f>"-0.207"</f>
        <v>-0.207</v>
      </c>
      <c r="AM169" t="str">
        <f>""</f>
        <v/>
      </c>
      <c r="AN169" t="str">
        <f>""</f>
        <v/>
      </c>
      <c r="AO169" t="str">
        <f>""</f>
        <v/>
      </c>
      <c r="AP169" t="str">
        <f>""</f>
        <v/>
      </c>
      <c r="AQ169" t="str">
        <f>""</f>
        <v/>
      </c>
      <c r="AR169" t="str">
        <f>""</f>
        <v/>
      </c>
      <c r="AS169" t="str">
        <f>""</f>
        <v/>
      </c>
      <c r="AT169" t="str">
        <f>""</f>
        <v/>
      </c>
      <c r="AU169" t="str">
        <f>""</f>
        <v/>
      </c>
      <c r="AV169" t="str">
        <f>""</f>
        <v/>
      </c>
      <c r="AW169" t="str">
        <f>""</f>
        <v/>
      </c>
      <c r="AX169" t="str">
        <f>""</f>
        <v/>
      </c>
      <c r="AY169" t="str">
        <f>""</f>
        <v/>
      </c>
      <c r="AZ169" t="str">
        <f>""</f>
        <v/>
      </c>
      <c r="BA169" t="str">
        <f>""</f>
        <v/>
      </c>
    </row>
    <row r="170" spans="2:53" x14ac:dyDescent="0.2">
      <c r="B170" t="str">
        <f>""</f>
        <v/>
      </c>
      <c r="C170" t="str">
        <f>""</f>
        <v/>
      </c>
      <c r="D170" t="str">
        <f>""</f>
        <v/>
      </c>
      <c r="E170" t="str">
        <f>""</f>
        <v/>
      </c>
      <c r="F170" t="str">
        <f>""</f>
        <v/>
      </c>
      <c r="G170" t="str">
        <f>""</f>
        <v/>
      </c>
      <c r="H170" t="str">
        <f>""</f>
        <v/>
      </c>
      <c r="I170" t="str">
        <f>""</f>
        <v/>
      </c>
      <c r="J170" t="str">
        <f>""</f>
        <v/>
      </c>
      <c r="K170" t="str">
        <f>""</f>
        <v/>
      </c>
      <c r="L170" t="str">
        <f>""</f>
        <v/>
      </c>
      <c r="M170" t="str">
        <f>""</f>
        <v/>
      </c>
      <c r="N170" t="str">
        <f>""</f>
        <v/>
      </c>
      <c r="O170" t="str">
        <f>""</f>
        <v/>
      </c>
      <c r="P170" t="str">
        <f>""</f>
        <v/>
      </c>
      <c r="Q170" t="str">
        <f>""</f>
        <v/>
      </c>
      <c r="R170" t="str">
        <f>""</f>
        <v/>
      </c>
      <c r="S170" t="str">
        <f>""</f>
        <v/>
      </c>
      <c r="T170" t="str">
        <f>""</f>
        <v/>
      </c>
      <c r="U170" t="str">
        <f>""</f>
        <v/>
      </c>
      <c r="V170" t="str">
        <f>""</f>
        <v/>
      </c>
      <c r="W170" t="str">
        <f>""</f>
        <v/>
      </c>
      <c r="X170" t="str">
        <f>""</f>
        <v/>
      </c>
      <c r="Y170" t="str">
        <f>""</f>
        <v/>
      </c>
      <c r="Z170" t="str">
        <f>""</f>
        <v/>
      </c>
      <c r="AA170" t="str">
        <f>""</f>
        <v/>
      </c>
      <c r="AB170" t="str">
        <f>""</f>
        <v/>
      </c>
      <c r="AC170" t="str">
        <f>""</f>
        <v/>
      </c>
      <c r="AD170" t="str">
        <f>""</f>
        <v/>
      </c>
      <c r="AE170" t="str">
        <f>""</f>
        <v/>
      </c>
      <c r="AF170" t="str">
        <f>""</f>
        <v/>
      </c>
      <c r="AG170" t="str">
        <f>""</f>
        <v/>
      </c>
      <c r="AH170" t="str">
        <f>""</f>
        <v/>
      </c>
      <c r="AI170" t="str">
        <f>""</f>
        <v/>
      </c>
      <c r="AJ170" t="str">
        <f>""</f>
        <v/>
      </c>
      <c r="AK170" t="str">
        <f>""</f>
        <v/>
      </c>
      <c r="AL170" t="str">
        <f>"[0.183]"</f>
        <v>[0.183]</v>
      </c>
      <c r="AM170" t="str">
        <f>""</f>
        <v/>
      </c>
      <c r="AN170" t="str">
        <f>""</f>
        <v/>
      </c>
      <c r="AO170" t="str">
        <f>""</f>
        <v/>
      </c>
      <c r="AP170" t="str">
        <f>""</f>
        <v/>
      </c>
      <c r="AQ170" t="str">
        <f>""</f>
        <v/>
      </c>
      <c r="AR170" t="str">
        <f>""</f>
        <v/>
      </c>
      <c r="AS170" t="str">
        <f>""</f>
        <v/>
      </c>
      <c r="AT170" t="str">
        <f>""</f>
        <v/>
      </c>
      <c r="AU170" t="str">
        <f>""</f>
        <v/>
      </c>
      <c r="AV170" t="str">
        <f>""</f>
        <v/>
      </c>
      <c r="AW170" t="str">
        <f>""</f>
        <v/>
      </c>
      <c r="AX170" t="str">
        <f>""</f>
        <v/>
      </c>
      <c r="AY170" t="str">
        <f>""</f>
        <v/>
      </c>
      <c r="AZ170" t="str">
        <f>""</f>
        <v/>
      </c>
      <c r="BA170" t="str">
        <f>""</f>
        <v/>
      </c>
    </row>
    <row r="171" spans="2:53" x14ac:dyDescent="0.2">
      <c r="B171" t="str">
        <f>"Interaction"</f>
        <v>Interaction</v>
      </c>
      <c r="C171" t="str">
        <f>""</f>
        <v/>
      </c>
      <c r="D171" t="str">
        <f>""</f>
        <v/>
      </c>
      <c r="E171" t="str">
        <f>""</f>
        <v/>
      </c>
      <c r="F171" t="str">
        <f>""</f>
        <v/>
      </c>
      <c r="G171" t="str">
        <f>""</f>
        <v/>
      </c>
      <c r="H171" t="str">
        <f>""</f>
        <v/>
      </c>
      <c r="I171" t="str">
        <f>""</f>
        <v/>
      </c>
      <c r="J171" t="str">
        <f>""</f>
        <v/>
      </c>
      <c r="K171" t="str">
        <f>""</f>
        <v/>
      </c>
      <c r="L171" t="str">
        <f>""</f>
        <v/>
      </c>
      <c r="M171" t="str">
        <f>""</f>
        <v/>
      </c>
      <c r="N171" t="str">
        <f>""</f>
        <v/>
      </c>
      <c r="O171" t="str">
        <f>""</f>
        <v/>
      </c>
      <c r="P171" t="str">
        <f>""</f>
        <v/>
      </c>
      <c r="Q171" t="str">
        <f>""</f>
        <v/>
      </c>
      <c r="R171" t="str">
        <f>""</f>
        <v/>
      </c>
      <c r="S171" t="str">
        <f>""</f>
        <v/>
      </c>
      <c r="T171" t="str">
        <f>""</f>
        <v/>
      </c>
      <c r="U171" t="str">
        <f>""</f>
        <v/>
      </c>
      <c r="V171" t="str">
        <f>""</f>
        <v/>
      </c>
      <c r="W171" t="str">
        <f>""</f>
        <v/>
      </c>
      <c r="X171" t="str">
        <f>""</f>
        <v/>
      </c>
      <c r="Y171" t="str">
        <f>""</f>
        <v/>
      </c>
      <c r="Z171" t="str">
        <f>""</f>
        <v/>
      </c>
      <c r="AA171" t="str">
        <f>""</f>
        <v/>
      </c>
      <c r="AB171" t="str">
        <f>""</f>
        <v/>
      </c>
      <c r="AC171" t="str">
        <f>""</f>
        <v/>
      </c>
      <c r="AD171" t="str">
        <f>""</f>
        <v/>
      </c>
      <c r="AE171" t="str">
        <f>""</f>
        <v/>
      </c>
      <c r="AF171" t="str">
        <f>""</f>
        <v/>
      </c>
      <c r="AG171" t="str">
        <f>""</f>
        <v/>
      </c>
      <c r="AH171" t="str">
        <f>""</f>
        <v/>
      </c>
      <c r="AI171" t="str">
        <f>""</f>
        <v/>
      </c>
      <c r="AJ171" t="str">
        <f>""</f>
        <v/>
      </c>
      <c r="AK171" t="str">
        <f>""</f>
        <v/>
      </c>
      <c r="AL171" t="str">
        <f>"0.165*"</f>
        <v>0.165*</v>
      </c>
      <c r="AM171" t="str">
        <f>""</f>
        <v/>
      </c>
      <c r="AN171" t="str">
        <f>""</f>
        <v/>
      </c>
      <c r="AO171" t="str">
        <f>""</f>
        <v/>
      </c>
      <c r="AP171" t="str">
        <f>""</f>
        <v/>
      </c>
      <c r="AQ171" t="str">
        <f>""</f>
        <v/>
      </c>
      <c r="AR171" t="str">
        <f>""</f>
        <v/>
      </c>
      <c r="AS171" t="str">
        <f>""</f>
        <v/>
      </c>
      <c r="AT171" t="str">
        <f>""</f>
        <v/>
      </c>
      <c r="AU171" t="str">
        <f>""</f>
        <v/>
      </c>
      <c r="AV171" t="str">
        <f>""</f>
        <v/>
      </c>
      <c r="AW171" t="str">
        <f>""</f>
        <v/>
      </c>
      <c r="AX171" t="str">
        <f>""</f>
        <v/>
      </c>
      <c r="AY171" t="str">
        <f>""</f>
        <v/>
      </c>
      <c r="AZ171" t="str">
        <f>""</f>
        <v/>
      </c>
      <c r="BA171" t="str">
        <f>""</f>
        <v/>
      </c>
    </row>
    <row r="172" spans="2:53" x14ac:dyDescent="0.2">
      <c r="B172" t="str">
        <f>""</f>
        <v/>
      </c>
      <c r="C172" t="str">
        <f>""</f>
        <v/>
      </c>
      <c r="D172" t="str">
        <f>""</f>
        <v/>
      </c>
      <c r="E172" t="str">
        <f>""</f>
        <v/>
      </c>
      <c r="F172" t="str">
        <f>""</f>
        <v/>
      </c>
      <c r="G172" t="str">
        <f>""</f>
        <v/>
      </c>
      <c r="H172" t="str">
        <f>""</f>
        <v/>
      </c>
      <c r="I172" t="str">
        <f>""</f>
        <v/>
      </c>
      <c r="J172" t="str">
        <f>""</f>
        <v/>
      </c>
      <c r="K172" t="str">
        <f>""</f>
        <v/>
      </c>
      <c r="L172" t="str">
        <f>""</f>
        <v/>
      </c>
      <c r="M172" t="str">
        <f>""</f>
        <v/>
      </c>
      <c r="N172" t="str">
        <f>""</f>
        <v/>
      </c>
      <c r="O172" t="str">
        <f>""</f>
        <v/>
      </c>
      <c r="P172" t="str">
        <f>""</f>
        <v/>
      </c>
      <c r="Q172" t="str">
        <f>""</f>
        <v/>
      </c>
      <c r="R172" t="str">
        <f>""</f>
        <v/>
      </c>
      <c r="S172" t="str">
        <f>""</f>
        <v/>
      </c>
      <c r="T172" t="str">
        <f>""</f>
        <v/>
      </c>
      <c r="U172" t="str">
        <f>""</f>
        <v/>
      </c>
      <c r="V172" t="str">
        <f>""</f>
        <v/>
      </c>
      <c r="W172" t="str">
        <f>""</f>
        <v/>
      </c>
      <c r="X172" t="str">
        <f>""</f>
        <v/>
      </c>
      <c r="Y172" t="str">
        <f>""</f>
        <v/>
      </c>
      <c r="Z172" t="str">
        <f>""</f>
        <v/>
      </c>
      <c r="AA172" t="str">
        <f>""</f>
        <v/>
      </c>
      <c r="AB172" t="str">
        <f>""</f>
        <v/>
      </c>
      <c r="AC172" t="str">
        <f>""</f>
        <v/>
      </c>
      <c r="AD172" t="str">
        <f>""</f>
        <v/>
      </c>
      <c r="AE172" t="str">
        <f>""</f>
        <v/>
      </c>
      <c r="AF172" t="str">
        <f>""</f>
        <v/>
      </c>
      <c r="AG172" t="str">
        <f>""</f>
        <v/>
      </c>
      <c r="AH172" t="str">
        <f>""</f>
        <v/>
      </c>
      <c r="AI172" t="str">
        <f>""</f>
        <v/>
      </c>
      <c r="AJ172" t="str">
        <f>""</f>
        <v/>
      </c>
      <c r="AK172" t="str">
        <f>""</f>
        <v/>
      </c>
      <c r="AL172" t="str">
        <f>"[0.089]"</f>
        <v>[0.089]</v>
      </c>
      <c r="AM172" t="str">
        <f>""</f>
        <v/>
      </c>
      <c r="AN172" t="str">
        <f>""</f>
        <v/>
      </c>
      <c r="AO172" t="str">
        <f>""</f>
        <v/>
      </c>
      <c r="AP172" t="str">
        <f>""</f>
        <v/>
      </c>
      <c r="AQ172" t="str">
        <f>""</f>
        <v/>
      </c>
      <c r="AR172" t="str">
        <f>""</f>
        <v/>
      </c>
      <c r="AS172" t="str">
        <f>""</f>
        <v/>
      </c>
      <c r="AT172" t="str">
        <f>""</f>
        <v/>
      </c>
      <c r="AU172" t="str">
        <f>""</f>
        <v/>
      </c>
      <c r="AV172" t="str">
        <f>""</f>
        <v/>
      </c>
      <c r="AW172" t="str">
        <f>""</f>
        <v/>
      </c>
      <c r="AX172" t="str">
        <f>""</f>
        <v/>
      </c>
      <c r="AY172" t="str">
        <f>""</f>
        <v/>
      </c>
      <c r="AZ172" t="str">
        <f>""</f>
        <v/>
      </c>
      <c r="BA172" t="str">
        <f>""</f>
        <v/>
      </c>
    </row>
    <row r="173" spans="2:53" x14ac:dyDescent="0.2">
      <c r="B173" t="str">
        <f>"Number of years that household had a theft of money"</f>
        <v>Number of years that household had a theft of money</v>
      </c>
      <c r="C173" t="str">
        <f>""</f>
        <v/>
      </c>
      <c r="D173" t="str">
        <f>""</f>
        <v/>
      </c>
      <c r="E173" t="str">
        <f>""</f>
        <v/>
      </c>
      <c r="F173" t="str">
        <f>""</f>
        <v/>
      </c>
      <c r="G173" t="str">
        <f>""</f>
        <v/>
      </c>
      <c r="H173" t="str">
        <f>""</f>
        <v/>
      </c>
      <c r="I173" t="str">
        <f>""</f>
        <v/>
      </c>
      <c r="J173" t="str">
        <f>""</f>
        <v/>
      </c>
      <c r="K173" t="str">
        <f>""</f>
        <v/>
      </c>
      <c r="L173" t="str">
        <f>""</f>
        <v/>
      </c>
      <c r="M173" t="str">
        <f>""</f>
        <v/>
      </c>
      <c r="N173" t="str">
        <f>""</f>
        <v/>
      </c>
      <c r="O173" t="str">
        <f>""</f>
        <v/>
      </c>
      <c r="P173" t="str">
        <f>""</f>
        <v/>
      </c>
      <c r="Q173" t="str">
        <f>""</f>
        <v/>
      </c>
      <c r="R173" t="str">
        <f>""</f>
        <v/>
      </c>
      <c r="S173" t="str">
        <f>""</f>
        <v/>
      </c>
      <c r="T173" t="str">
        <f>""</f>
        <v/>
      </c>
      <c r="U173" t="str">
        <f>""</f>
        <v/>
      </c>
      <c r="V173" t="str">
        <f>""</f>
        <v/>
      </c>
      <c r="W173" t="str">
        <f>""</f>
        <v/>
      </c>
      <c r="X173" t="str">
        <f>""</f>
        <v/>
      </c>
      <c r="Y173" t="str">
        <f>""</f>
        <v/>
      </c>
      <c r="Z173" t="str">
        <f>""</f>
        <v/>
      </c>
      <c r="AA173" t="str">
        <f>""</f>
        <v/>
      </c>
      <c r="AB173" t="str">
        <f>""</f>
        <v/>
      </c>
      <c r="AC173" t="str">
        <f>""</f>
        <v/>
      </c>
      <c r="AD173" t="str">
        <f>""</f>
        <v/>
      </c>
      <c r="AE173" t="str">
        <f>""</f>
        <v/>
      </c>
      <c r="AF173" t="str">
        <f>""</f>
        <v/>
      </c>
      <c r="AG173" t="str">
        <f>""</f>
        <v/>
      </c>
      <c r="AH173" t="str">
        <f>""</f>
        <v/>
      </c>
      <c r="AI173" t="str">
        <f>""</f>
        <v/>
      </c>
      <c r="AJ173" t="str">
        <f>""</f>
        <v/>
      </c>
      <c r="AK173" t="str">
        <f>""</f>
        <v/>
      </c>
      <c r="AL173" t="str">
        <f>""</f>
        <v/>
      </c>
      <c r="AM173" t="str">
        <f>"-0.007"</f>
        <v>-0.007</v>
      </c>
      <c r="AN173" t="str">
        <f>"-0.003"</f>
        <v>-0.003</v>
      </c>
      <c r="AO173" t="str">
        <f>"-0.029"</f>
        <v>-0.029</v>
      </c>
      <c r="AP173" t="str">
        <f>""</f>
        <v/>
      </c>
      <c r="AQ173" t="str">
        <f>""</f>
        <v/>
      </c>
      <c r="AR173" t="str">
        <f>""</f>
        <v/>
      </c>
      <c r="AS173" t="str">
        <f>""</f>
        <v/>
      </c>
      <c r="AT173" t="str">
        <f>""</f>
        <v/>
      </c>
      <c r="AU173" t="str">
        <f>""</f>
        <v/>
      </c>
      <c r="AV173" t="str">
        <f>""</f>
        <v/>
      </c>
      <c r="AW173" t="str">
        <f>""</f>
        <v/>
      </c>
      <c r="AX173" t="str">
        <f>""</f>
        <v/>
      </c>
      <c r="AY173" t="str">
        <f>""</f>
        <v/>
      </c>
      <c r="AZ173" t="str">
        <f>""</f>
        <v/>
      </c>
      <c r="BA173" t="str">
        <f>""</f>
        <v/>
      </c>
    </row>
    <row r="174" spans="2:53" x14ac:dyDescent="0.2">
      <c r="B174" t="str">
        <f>""</f>
        <v/>
      </c>
      <c r="C174" t="str">
        <f>""</f>
        <v/>
      </c>
      <c r="D174" t="str">
        <f>""</f>
        <v/>
      </c>
      <c r="E174" t="str">
        <f>""</f>
        <v/>
      </c>
      <c r="F174" t="str">
        <f>""</f>
        <v/>
      </c>
      <c r="G174" t="str">
        <f>""</f>
        <v/>
      </c>
      <c r="H174" t="str">
        <f>""</f>
        <v/>
      </c>
      <c r="I174" t="str">
        <f>""</f>
        <v/>
      </c>
      <c r="J174" t="str">
        <f>""</f>
        <v/>
      </c>
      <c r="K174" t="str">
        <f>""</f>
        <v/>
      </c>
      <c r="L174" t="str">
        <f>""</f>
        <v/>
      </c>
      <c r="M174" t="str">
        <f>""</f>
        <v/>
      </c>
      <c r="N174" t="str">
        <f>""</f>
        <v/>
      </c>
      <c r="O174" t="str">
        <f>""</f>
        <v/>
      </c>
      <c r="P174" t="str">
        <f>""</f>
        <v/>
      </c>
      <c r="Q174" t="str">
        <f>""</f>
        <v/>
      </c>
      <c r="R174" t="str">
        <f>""</f>
        <v/>
      </c>
      <c r="S174" t="str">
        <f>""</f>
        <v/>
      </c>
      <c r="T174" t="str">
        <f>""</f>
        <v/>
      </c>
      <c r="U174" t="str">
        <f>""</f>
        <v/>
      </c>
      <c r="V174" t="str">
        <f>""</f>
        <v/>
      </c>
      <c r="W174" t="str">
        <f>""</f>
        <v/>
      </c>
      <c r="X174" t="str">
        <f>""</f>
        <v/>
      </c>
      <c r="Y174" t="str">
        <f>""</f>
        <v/>
      </c>
      <c r="Z174" t="str">
        <f>""</f>
        <v/>
      </c>
      <c r="AA174" t="str">
        <f>""</f>
        <v/>
      </c>
      <c r="AB174" t="str">
        <f>""</f>
        <v/>
      </c>
      <c r="AC174" t="str">
        <f>""</f>
        <v/>
      </c>
      <c r="AD174" t="str">
        <f>""</f>
        <v/>
      </c>
      <c r="AE174" t="str">
        <f>""</f>
        <v/>
      </c>
      <c r="AF174" t="str">
        <f>""</f>
        <v/>
      </c>
      <c r="AG174" t="str">
        <f>""</f>
        <v/>
      </c>
      <c r="AH174" t="str">
        <f>""</f>
        <v/>
      </c>
      <c r="AI174" t="str">
        <f>""</f>
        <v/>
      </c>
      <c r="AJ174" t="str">
        <f>""</f>
        <v/>
      </c>
      <c r="AK174" t="str">
        <f>""</f>
        <v/>
      </c>
      <c r="AL174" t="str">
        <f>""</f>
        <v/>
      </c>
      <c r="AM174" t="str">
        <f>"[0.064]"</f>
        <v>[0.064]</v>
      </c>
      <c r="AN174" t="str">
        <f>"[0.059]"</f>
        <v>[0.059]</v>
      </c>
      <c r="AO174" t="str">
        <f>"[0.065]"</f>
        <v>[0.065]</v>
      </c>
      <c r="AP174" t="str">
        <f>""</f>
        <v/>
      </c>
      <c r="AQ174" t="str">
        <f>""</f>
        <v/>
      </c>
      <c r="AR174" t="str">
        <f>""</f>
        <v/>
      </c>
      <c r="AS174" t="str">
        <f>""</f>
        <v/>
      </c>
      <c r="AT174" t="str">
        <f>""</f>
        <v/>
      </c>
      <c r="AU174" t="str">
        <f>""</f>
        <v/>
      </c>
      <c r="AV174" t="str">
        <f>""</f>
        <v/>
      </c>
      <c r="AW174" t="str">
        <f>""</f>
        <v/>
      </c>
      <c r="AX174" t="str">
        <f>""</f>
        <v/>
      </c>
      <c r="AY174" t="str">
        <f>""</f>
        <v/>
      </c>
      <c r="AZ174" t="str">
        <f>""</f>
        <v/>
      </c>
      <c r="BA174" t="str">
        <f>""</f>
        <v/>
      </c>
    </row>
    <row r="175" spans="2:53" x14ac:dyDescent="0.2">
      <c r="B175" t="str">
        <f>"At least 1 person left the household in a given year (yes=1)"</f>
        <v>At least 1 person left the household in a given year (yes=1)</v>
      </c>
      <c r="C175" t="str">
        <f>""</f>
        <v/>
      </c>
      <c r="D175" t="str">
        <f>""</f>
        <v/>
      </c>
      <c r="E175" t="str">
        <f>""</f>
        <v/>
      </c>
      <c r="F175" t="str">
        <f>""</f>
        <v/>
      </c>
      <c r="G175" t="str">
        <f>""</f>
        <v/>
      </c>
      <c r="H175" t="str">
        <f>""</f>
        <v/>
      </c>
      <c r="I175" t="str">
        <f>""</f>
        <v/>
      </c>
      <c r="J175" t="str">
        <f>""</f>
        <v/>
      </c>
      <c r="K175" t="str">
        <f>""</f>
        <v/>
      </c>
      <c r="L175" t="str">
        <f>""</f>
        <v/>
      </c>
      <c r="M175" t="str">
        <f>""</f>
        <v/>
      </c>
      <c r="N175" t="str">
        <f>""</f>
        <v/>
      </c>
      <c r="O175" t="str">
        <f>""</f>
        <v/>
      </c>
      <c r="P175" t="str">
        <f>""</f>
        <v/>
      </c>
      <c r="Q175" t="str">
        <f>""</f>
        <v/>
      </c>
      <c r="R175" t="str">
        <f>""</f>
        <v/>
      </c>
      <c r="S175" t="str">
        <f>""</f>
        <v/>
      </c>
      <c r="T175" t="str">
        <f>""</f>
        <v/>
      </c>
      <c r="U175" t="str">
        <f>""</f>
        <v/>
      </c>
      <c r="V175" t="str">
        <f>""</f>
        <v/>
      </c>
      <c r="W175" t="str">
        <f>""</f>
        <v/>
      </c>
      <c r="X175" t="str">
        <f>""</f>
        <v/>
      </c>
      <c r="Y175" t="str">
        <f>""</f>
        <v/>
      </c>
      <c r="Z175" t="str">
        <f>""</f>
        <v/>
      </c>
      <c r="AA175" t="str">
        <f>""</f>
        <v/>
      </c>
      <c r="AB175" t="str">
        <f>""</f>
        <v/>
      </c>
      <c r="AC175" t="str">
        <f>""</f>
        <v/>
      </c>
      <c r="AD175" t="str">
        <f>""</f>
        <v/>
      </c>
      <c r="AE175" t="str">
        <f>""</f>
        <v/>
      </c>
      <c r="AF175" t="str">
        <f>""</f>
        <v/>
      </c>
      <c r="AG175" t="str">
        <f>""</f>
        <v/>
      </c>
      <c r="AH175" t="str">
        <f>""</f>
        <v/>
      </c>
      <c r="AI175" t="str">
        <f>""</f>
        <v/>
      </c>
      <c r="AJ175" t="str">
        <f>""</f>
        <v/>
      </c>
      <c r="AK175" t="str">
        <f>""</f>
        <v/>
      </c>
      <c r="AL175" t="str">
        <f>""</f>
        <v/>
      </c>
      <c r="AM175" t="str">
        <f>"-0.049"</f>
        <v>-0.049</v>
      </c>
      <c r="AN175" t="str">
        <f>""</f>
        <v/>
      </c>
      <c r="AO175" t="str">
        <f>""</f>
        <v/>
      </c>
      <c r="AP175" t="str">
        <f>""</f>
        <v/>
      </c>
      <c r="AQ175" t="str">
        <f>""</f>
        <v/>
      </c>
      <c r="AR175" t="str">
        <f>""</f>
        <v/>
      </c>
      <c r="AS175" t="str">
        <f>""</f>
        <v/>
      </c>
      <c r="AT175" t="str">
        <f>""</f>
        <v/>
      </c>
      <c r="AU175" t="str">
        <f>""</f>
        <v/>
      </c>
      <c r="AV175" t="str">
        <f>""</f>
        <v/>
      </c>
      <c r="AW175" t="str">
        <f>""</f>
        <v/>
      </c>
      <c r="AX175" t="str">
        <f>""</f>
        <v/>
      </c>
      <c r="AY175" t="str">
        <f>""</f>
        <v/>
      </c>
      <c r="AZ175" t="str">
        <f>""</f>
        <v/>
      </c>
      <c r="BA175" t="str">
        <f>""</f>
        <v/>
      </c>
    </row>
    <row r="176" spans="2:53" x14ac:dyDescent="0.2">
      <c r="B176" t="str">
        <f>""</f>
        <v/>
      </c>
      <c r="C176" t="str">
        <f>""</f>
        <v/>
      </c>
      <c r="D176" t="str">
        <f>""</f>
        <v/>
      </c>
      <c r="E176" t="str">
        <f>""</f>
        <v/>
      </c>
      <c r="F176" t="str">
        <f>""</f>
        <v/>
      </c>
      <c r="G176" t="str">
        <f>""</f>
        <v/>
      </c>
      <c r="H176" t="str">
        <f>""</f>
        <v/>
      </c>
      <c r="I176" t="str">
        <f>""</f>
        <v/>
      </c>
      <c r="J176" t="str">
        <f>""</f>
        <v/>
      </c>
      <c r="K176" t="str">
        <f>""</f>
        <v/>
      </c>
      <c r="L176" t="str">
        <f>""</f>
        <v/>
      </c>
      <c r="M176" t="str">
        <f>""</f>
        <v/>
      </c>
      <c r="N176" t="str">
        <f>""</f>
        <v/>
      </c>
      <c r="O176" t="str">
        <f>""</f>
        <v/>
      </c>
      <c r="P176" t="str">
        <f>""</f>
        <v/>
      </c>
      <c r="Q176" t="str">
        <f>""</f>
        <v/>
      </c>
      <c r="R176" t="str">
        <f>""</f>
        <v/>
      </c>
      <c r="S176" t="str">
        <f>""</f>
        <v/>
      </c>
      <c r="T176" t="str">
        <f>""</f>
        <v/>
      </c>
      <c r="U176" t="str">
        <f>""</f>
        <v/>
      </c>
      <c r="V176" t="str">
        <f>""</f>
        <v/>
      </c>
      <c r="W176" t="str">
        <f>""</f>
        <v/>
      </c>
      <c r="X176" t="str">
        <f>""</f>
        <v/>
      </c>
      <c r="Y176" t="str">
        <f>""</f>
        <v/>
      </c>
      <c r="Z176" t="str">
        <f>""</f>
        <v/>
      </c>
      <c r="AA176" t="str">
        <f>""</f>
        <v/>
      </c>
      <c r="AB176" t="str">
        <f>""</f>
        <v/>
      </c>
      <c r="AC176" t="str">
        <f>""</f>
        <v/>
      </c>
      <c r="AD176" t="str">
        <f>""</f>
        <v/>
      </c>
      <c r="AE176" t="str">
        <f>""</f>
        <v/>
      </c>
      <c r="AF176" t="str">
        <f>""</f>
        <v/>
      </c>
      <c r="AG176" t="str">
        <f>""</f>
        <v/>
      </c>
      <c r="AH176" t="str">
        <f>""</f>
        <v/>
      </c>
      <c r="AI176" t="str">
        <f>""</f>
        <v/>
      </c>
      <c r="AJ176" t="str">
        <f>""</f>
        <v/>
      </c>
      <c r="AK176" t="str">
        <f>""</f>
        <v/>
      </c>
      <c r="AL176" t="str">
        <f>""</f>
        <v/>
      </c>
      <c r="AM176" t="str">
        <f>"[0.086]"</f>
        <v>[0.086]</v>
      </c>
      <c r="AN176" t="str">
        <f>""</f>
        <v/>
      </c>
      <c r="AO176" t="str">
        <f>""</f>
        <v/>
      </c>
      <c r="AP176" t="str">
        <f>""</f>
        <v/>
      </c>
      <c r="AQ176" t="str">
        <f>""</f>
        <v/>
      </c>
      <c r="AR176" t="str">
        <f>""</f>
        <v/>
      </c>
      <c r="AS176" t="str">
        <f>""</f>
        <v/>
      </c>
      <c r="AT176" t="str">
        <f>""</f>
        <v/>
      </c>
      <c r="AU176" t="str">
        <f>""</f>
        <v/>
      </c>
      <c r="AV176" t="str">
        <f>""</f>
        <v/>
      </c>
      <c r="AW176" t="str">
        <f>""</f>
        <v/>
      </c>
      <c r="AX176" t="str">
        <f>""</f>
        <v/>
      </c>
      <c r="AY176" t="str">
        <f>""</f>
        <v/>
      </c>
      <c r="AZ176" t="str">
        <f>""</f>
        <v/>
      </c>
      <c r="BA176" t="str">
        <f>""</f>
        <v/>
      </c>
    </row>
    <row r="177" spans="2:53" x14ac:dyDescent="0.2">
      <c r="B177" t="str">
        <f>"Interaction"</f>
        <v>Interaction</v>
      </c>
      <c r="C177" t="str">
        <f>""</f>
        <v/>
      </c>
      <c r="D177" t="str">
        <f>""</f>
        <v/>
      </c>
      <c r="E177" t="str">
        <f>""</f>
        <v/>
      </c>
      <c r="F177" t="str">
        <f>""</f>
        <v/>
      </c>
      <c r="G177" t="str">
        <f>""</f>
        <v/>
      </c>
      <c r="H177" t="str">
        <f>""</f>
        <v/>
      </c>
      <c r="I177" t="str">
        <f>""</f>
        <v/>
      </c>
      <c r="J177" t="str">
        <f>""</f>
        <v/>
      </c>
      <c r="K177" t="str">
        <f>""</f>
        <v/>
      </c>
      <c r="L177" t="str">
        <f>""</f>
        <v/>
      </c>
      <c r="M177" t="str">
        <f>""</f>
        <v/>
      </c>
      <c r="N177" t="str">
        <f>""</f>
        <v/>
      </c>
      <c r="O177" t="str">
        <f>""</f>
        <v/>
      </c>
      <c r="P177" t="str">
        <f>""</f>
        <v/>
      </c>
      <c r="Q177" t="str">
        <f>""</f>
        <v/>
      </c>
      <c r="R177" t="str">
        <f>""</f>
        <v/>
      </c>
      <c r="S177" t="str">
        <f>""</f>
        <v/>
      </c>
      <c r="T177" t="str">
        <f>""</f>
        <v/>
      </c>
      <c r="U177" t="str">
        <f>""</f>
        <v/>
      </c>
      <c r="V177" t="str">
        <f>""</f>
        <v/>
      </c>
      <c r="W177" t="str">
        <f>""</f>
        <v/>
      </c>
      <c r="X177" t="str">
        <f>""</f>
        <v/>
      </c>
      <c r="Y177" t="str">
        <f>""</f>
        <v/>
      </c>
      <c r="Z177" t="str">
        <f>""</f>
        <v/>
      </c>
      <c r="AA177" t="str">
        <f>""</f>
        <v/>
      </c>
      <c r="AB177" t="str">
        <f>""</f>
        <v/>
      </c>
      <c r="AC177" t="str">
        <f>""</f>
        <v/>
      </c>
      <c r="AD177" t="str">
        <f>""</f>
        <v/>
      </c>
      <c r="AE177" t="str">
        <f>""</f>
        <v/>
      </c>
      <c r="AF177" t="str">
        <f>""</f>
        <v/>
      </c>
      <c r="AG177" t="str">
        <f>""</f>
        <v/>
      </c>
      <c r="AH177" t="str">
        <f>""</f>
        <v/>
      </c>
      <c r="AI177" t="str">
        <f>""</f>
        <v/>
      </c>
      <c r="AJ177" t="str">
        <f>""</f>
        <v/>
      </c>
      <c r="AK177" t="str">
        <f>""</f>
        <v/>
      </c>
      <c r="AL177" t="str">
        <f>""</f>
        <v/>
      </c>
      <c r="AM177" t="str">
        <f>"0.026"</f>
        <v>0.026</v>
      </c>
      <c r="AN177" t="str">
        <f>""</f>
        <v/>
      </c>
      <c r="AO177" t="str">
        <f>""</f>
        <v/>
      </c>
      <c r="AP177" t="str">
        <f>""</f>
        <v/>
      </c>
      <c r="AQ177" t="str">
        <f>""</f>
        <v/>
      </c>
      <c r="AR177" t="str">
        <f>""</f>
        <v/>
      </c>
      <c r="AS177" t="str">
        <f>""</f>
        <v/>
      </c>
      <c r="AT177" t="str">
        <f>""</f>
        <v/>
      </c>
      <c r="AU177" t="str">
        <f>""</f>
        <v/>
      </c>
      <c r="AV177" t="str">
        <f>""</f>
        <v/>
      </c>
      <c r="AW177" t="str">
        <f>""</f>
        <v/>
      </c>
      <c r="AX177" t="str">
        <f>""</f>
        <v/>
      </c>
      <c r="AY177" t="str">
        <f>""</f>
        <v/>
      </c>
      <c r="AZ177" t="str">
        <f>""</f>
        <v/>
      </c>
      <c r="BA177" t="str">
        <f>""</f>
        <v/>
      </c>
    </row>
    <row r="178" spans="2:53" x14ac:dyDescent="0.2">
      <c r="B178" t="str">
        <f>""</f>
        <v/>
      </c>
      <c r="C178" t="str">
        <f>""</f>
        <v/>
      </c>
      <c r="D178" t="str">
        <f>""</f>
        <v/>
      </c>
      <c r="E178" t="str">
        <f>""</f>
        <v/>
      </c>
      <c r="F178" t="str">
        <f>""</f>
        <v/>
      </c>
      <c r="G178" t="str">
        <f>""</f>
        <v/>
      </c>
      <c r="H178" t="str">
        <f>""</f>
        <v/>
      </c>
      <c r="I178" t="str">
        <f>""</f>
        <v/>
      </c>
      <c r="J178" t="str">
        <f>""</f>
        <v/>
      </c>
      <c r="K178" t="str">
        <f>""</f>
        <v/>
      </c>
      <c r="L178" t="str">
        <f>""</f>
        <v/>
      </c>
      <c r="M178" t="str">
        <f>""</f>
        <v/>
      </c>
      <c r="N178" t="str">
        <f>""</f>
        <v/>
      </c>
      <c r="O178" t="str">
        <f>""</f>
        <v/>
      </c>
      <c r="P178" t="str">
        <f>""</f>
        <v/>
      </c>
      <c r="Q178" t="str">
        <f>""</f>
        <v/>
      </c>
      <c r="R178" t="str">
        <f>""</f>
        <v/>
      </c>
      <c r="S178" t="str">
        <f>""</f>
        <v/>
      </c>
      <c r="T178" t="str">
        <f>""</f>
        <v/>
      </c>
      <c r="U178" t="str">
        <f>""</f>
        <v/>
      </c>
      <c r="V178" t="str">
        <f>""</f>
        <v/>
      </c>
      <c r="W178" t="str">
        <f>""</f>
        <v/>
      </c>
      <c r="X178" t="str">
        <f>""</f>
        <v/>
      </c>
      <c r="Y178" t="str">
        <f>""</f>
        <v/>
      </c>
      <c r="Z178" t="str">
        <f>""</f>
        <v/>
      </c>
      <c r="AA178" t="str">
        <f>""</f>
        <v/>
      </c>
      <c r="AB178" t="str">
        <f>""</f>
        <v/>
      </c>
      <c r="AC178" t="str">
        <f>""</f>
        <v/>
      </c>
      <c r="AD178" t="str">
        <f>""</f>
        <v/>
      </c>
      <c r="AE178" t="str">
        <f>""</f>
        <v/>
      </c>
      <c r="AF178" t="str">
        <f>""</f>
        <v/>
      </c>
      <c r="AG178" t="str">
        <f>""</f>
        <v/>
      </c>
      <c r="AH178" t="str">
        <f>""</f>
        <v/>
      </c>
      <c r="AI178" t="str">
        <f>""</f>
        <v/>
      </c>
      <c r="AJ178" t="str">
        <f>""</f>
        <v/>
      </c>
      <c r="AK178" t="str">
        <f>""</f>
        <v/>
      </c>
      <c r="AL178" t="str">
        <f>""</f>
        <v/>
      </c>
      <c r="AM178" t="str">
        <f>"[0.092]"</f>
        <v>[0.092]</v>
      </c>
      <c r="AN178" t="str">
        <f>""</f>
        <v/>
      </c>
      <c r="AO178" t="str">
        <f>""</f>
        <v/>
      </c>
      <c r="AP178" t="str">
        <f>""</f>
        <v/>
      </c>
      <c r="AQ178" t="str">
        <f>""</f>
        <v/>
      </c>
      <c r="AR178" t="str">
        <f>""</f>
        <v/>
      </c>
      <c r="AS178" t="str">
        <f>""</f>
        <v/>
      </c>
      <c r="AT178" t="str">
        <f>""</f>
        <v/>
      </c>
      <c r="AU178" t="str">
        <f>""</f>
        <v/>
      </c>
      <c r="AV178" t="str">
        <f>""</f>
        <v/>
      </c>
      <c r="AW178" t="str">
        <f>""</f>
        <v/>
      </c>
      <c r="AX178" t="str">
        <f>""</f>
        <v/>
      </c>
      <c r="AY178" t="str">
        <f>""</f>
        <v/>
      </c>
      <c r="AZ178" t="str">
        <f>""</f>
        <v/>
      </c>
      <c r="BA178" t="str">
        <f>""</f>
        <v/>
      </c>
    </row>
    <row r="179" spans="2:53" x14ac:dyDescent="0.2">
      <c r="B179" t="str">
        <f>"Number of members who left household 1998-2007"</f>
        <v>Number of members who left household 1998-2007</v>
      </c>
      <c r="C179" t="str">
        <f>""</f>
        <v/>
      </c>
      <c r="D179" t="str">
        <f>""</f>
        <v/>
      </c>
      <c r="E179" t="str">
        <f>""</f>
        <v/>
      </c>
      <c r="F179" t="str">
        <f>""</f>
        <v/>
      </c>
      <c r="G179" t="str">
        <f>""</f>
        <v/>
      </c>
      <c r="H179" t="str">
        <f>""</f>
        <v/>
      </c>
      <c r="I179" t="str">
        <f>""</f>
        <v/>
      </c>
      <c r="J179" t="str">
        <f>""</f>
        <v/>
      </c>
      <c r="K179" t="str">
        <f>""</f>
        <v/>
      </c>
      <c r="L179" t="str">
        <f>""</f>
        <v/>
      </c>
      <c r="M179" t="str">
        <f>""</f>
        <v/>
      </c>
      <c r="N179" t="str">
        <f>""</f>
        <v/>
      </c>
      <c r="O179" t="str">
        <f>""</f>
        <v/>
      </c>
      <c r="P179" t="str">
        <f>""</f>
        <v/>
      </c>
      <c r="Q179" t="str">
        <f>""</f>
        <v/>
      </c>
      <c r="R179" t="str">
        <f>""</f>
        <v/>
      </c>
      <c r="S179" t="str">
        <f>""</f>
        <v/>
      </c>
      <c r="T179" t="str">
        <f>""</f>
        <v/>
      </c>
      <c r="U179" t="str">
        <f>""</f>
        <v/>
      </c>
      <c r="V179" t="str">
        <f>""</f>
        <v/>
      </c>
      <c r="W179" t="str">
        <f>""</f>
        <v/>
      </c>
      <c r="X179" t="str">
        <f>""</f>
        <v/>
      </c>
      <c r="Y179" t="str">
        <f>""</f>
        <v/>
      </c>
      <c r="Z179" t="str">
        <f>""</f>
        <v/>
      </c>
      <c r="AA179" t="str">
        <f>""</f>
        <v/>
      </c>
      <c r="AB179" t="str">
        <f>""</f>
        <v/>
      </c>
      <c r="AC179" t="str">
        <f>""</f>
        <v/>
      </c>
      <c r="AD179" t="str">
        <f>""</f>
        <v/>
      </c>
      <c r="AE179" t="str">
        <f>""</f>
        <v/>
      </c>
      <c r="AF179" t="str">
        <f>""</f>
        <v/>
      </c>
      <c r="AG179" t="str">
        <f>""</f>
        <v/>
      </c>
      <c r="AH179" t="str">
        <f>""</f>
        <v/>
      </c>
      <c r="AI179" t="str">
        <f>""</f>
        <v/>
      </c>
      <c r="AJ179" t="str">
        <f>""</f>
        <v/>
      </c>
      <c r="AK179" t="str">
        <f>""</f>
        <v/>
      </c>
      <c r="AL179" t="str">
        <f>""</f>
        <v/>
      </c>
      <c r="AM179" t="str">
        <f>""</f>
        <v/>
      </c>
      <c r="AN179" t="str">
        <f>"0.004"</f>
        <v>0.004</v>
      </c>
      <c r="AO179" t="str">
        <f>""</f>
        <v/>
      </c>
      <c r="AP179" t="str">
        <f>""</f>
        <v/>
      </c>
      <c r="AQ179" t="str">
        <f>""</f>
        <v/>
      </c>
      <c r="AR179" t="str">
        <f>""</f>
        <v/>
      </c>
      <c r="AS179" t="str">
        <f>""</f>
        <v/>
      </c>
      <c r="AT179" t="str">
        <f>""</f>
        <v/>
      </c>
      <c r="AU179" t="str">
        <f>""</f>
        <v/>
      </c>
      <c r="AV179" t="str">
        <f>""</f>
        <v/>
      </c>
      <c r="AW179" t="str">
        <f>""</f>
        <v/>
      </c>
      <c r="AX179" t="str">
        <f>""</f>
        <v/>
      </c>
      <c r="AY179" t="str">
        <f>""</f>
        <v/>
      </c>
      <c r="AZ179" t="str">
        <f>""</f>
        <v/>
      </c>
      <c r="BA179" t="str">
        <f>""</f>
        <v/>
      </c>
    </row>
    <row r="180" spans="2:53" x14ac:dyDescent="0.2">
      <c r="B180" t="str">
        <f>""</f>
        <v/>
      </c>
      <c r="C180" t="str">
        <f>""</f>
        <v/>
      </c>
      <c r="D180" t="str">
        <f>""</f>
        <v/>
      </c>
      <c r="E180" t="str">
        <f>""</f>
        <v/>
      </c>
      <c r="F180" t="str">
        <f>""</f>
        <v/>
      </c>
      <c r="G180" t="str">
        <f>""</f>
        <v/>
      </c>
      <c r="H180" t="str">
        <f>""</f>
        <v/>
      </c>
      <c r="I180" t="str">
        <f>""</f>
        <v/>
      </c>
      <c r="J180" t="str">
        <f>""</f>
        <v/>
      </c>
      <c r="K180" t="str">
        <f>""</f>
        <v/>
      </c>
      <c r="L180" t="str">
        <f>""</f>
        <v/>
      </c>
      <c r="M180" t="str">
        <f>""</f>
        <v/>
      </c>
      <c r="N180" t="str">
        <f>""</f>
        <v/>
      </c>
      <c r="O180" t="str">
        <f>""</f>
        <v/>
      </c>
      <c r="P180" t="str">
        <f>""</f>
        <v/>
      </c>
      <c r="Q180" t="str">
        <f>""</f>
        <v/>
      </c>
      <c r="R180" t="str">
        <f>""</f>
        <v/>
      </c>
      <c r="S180" t="str">
        <f>""</f>
        <v/>
      </c>
      <c r="T180" t="str">
        <f>""</f>
        <v/>
      </c>
      <c r="U180" t="str">
        <f>""</f>
        <v/>
      </c>
      <c r="V180" t="str">
        <f>""</f>
        <v/>
      </c>
      <c r="W180" t="str">
        <f>""</f>
        <v/>
      </c>
      <c r="X180" t="str">
        <f>""</f>
        <v/>
      </c>
      <c r="Y180" t="str">
        <f>""</f>
        <v/>
      </c>
      <c r="Z180" t="str">
        <f>""</f>
        <v/>
      </c>
      <c r="AA180" t="str">
        <f>""</f>
        <v/>
      </c>
      <c r="AB180" t="str">
        <f>""</f>
        <v/>
      </c>
      <c r="AC180" t="str">
        <f>""</f>
        <v/>
      </c>
      <c r="AD180" t="str">
        <f>""</f>
        <v/>
      </c>
      <c r="AE180" t="str">
        <f>""</f>
        <v/>
      </c>
      <c r="AF180" t="str">
        <f>""</f>
        <v/>
      </c>
      <c r="AG180" t="str">
        <f>""</f>
        <v/>
      </c>
      <c r="AH180" t="str">
        <f>""</f>
        <v/>
      </c>
      <c r="AI180" t="str">
        <f>""</f>
        <v/>
      </c>
      <c r="AJ180" t="str">
        <f>""</f>
        <v/>
      </c>
      <c r="AK180" t="str">
        <f>""</f>
        <v/>
      </c>
      <c r="AL180" t="str">
        <f>""</f>
        <v/>
      </c>
      <c r="AM180" t="str">
        <f>""</f>
        <v/>
      </c>
      <c r="AN180" t="str">
        <f>"[0.030]"</f>
        <v>[0.030]</v>
      </c>
      <c r="AO180" t="str">
        <f>""</f>
        <v/>
      </c>
      <c r="AP180" t="str">
        <f>""</f>
        <v/>
      </c>
      <c r="AQ180" t="str">
        <f>""</f>
        <v/>
      </c>
      <c r="AR180" t="str">
        <f>""</f>
        <v/>
      </c>
      <c r="AS180" t="str">
        <f>""</f>
        <v/>
      </c>
      <c r="AT180" t="str">
        <f>""</f>
        <v/>
      </c>
      <c r="AU180" t="str">
        <f>""</f>
        <v/>
      </c>
      <c r="AV180" t="str">
        <f>""</f>
        <v/>
      </c>
      <c r="AW180" t="str">
        <f>""</f>
        <v/>
      </c>
      <c r="AX180" t="str">
        <f>""</f>
        <v/>
      </c>
      <c r="AY180" t="str">
        <f>""</f>
        <v/>
      </c>
      <c r="AZ180" t="str">
        <f>""</f>
        <v/>
      </c>
      <c r="BA180" t="str">
        <f>""</f>
        <v/>
      </c>
    </row>
    <row r="181" spans="2:53" x14ac:dyDescent="0.2">
      <c r="B181" t="str">
        <f>"Interaction"</f>
        <v>Interaction</v>
      </c>
      <c r="C181" t="str">
        <f>""</f>
        <v/>
      </c>
      <c r="D181" t="str">
        <f>""</f>
        <v/>
      </c>
      <c r="E181" t="str">
        <f>""</f>
        <v/>
      </c>
      <c r="F181" t="str">
        <f>""</f>
        <v/>
      </c>
      <c r="G181" t="str">
        <f>""</f>
        <v/>
      </c>
      <c r="H181" t="str">
        <f>""</f>
        <v/>
      </c>
      <c r="I181" t="str">
        <f>""</f>
        <v/>
      </c>
      <c r="J181" t="str">
        <f>""</f>
        <v/>
      </c>
      <c r="K181" t="str">
        <f>""</f>
        <v/>
      </c>
      <c r="L181" t="str">
        <f>""</f>
        <v/>
      </c>
      <c r="M181" t="str">
        <f>""</f>
        <v/>
      </c>
      <c r="N181" t="str">
        <f>""</f>
        <v/>
      </c>
      <c r="O181" t="str">
        <f>""</f>
        <v/>
      </c>
      <c r="P181" t="str">
        <f>""</f>
        <v/>
      </c>
      <c r="Q181" t="str">
        <f>""</f>
        <v/>
      </c>
      <c r="R181" t="str">
        <f>""</f>
        <v/>
      </c>
      <c r="S181" t="str">
        <f>""</f>
        <v/>
      </c>
      <c r="T181" t="str">
        <f>""</f>
        <v/>
      </c>
      <c r="U181" t="str">
        <f>""</f>
        <v/>
      </c>
      <c r="V181" t="str">
        <f>""</f>
        <v/>
      </c>
      <c r="W181" t="str">
        <f>""</f>
        <v/>
      </c>
      <c r="X181" t="str">
        <f>""</f>
        <v/>
      </c>
      <c r="Y181" t="str">
        <f>""</f>
        <v/>
      </c>
      <c r="Z181" t="str">
        <f>""</f>
        <v/>
      </c>
      <c r="AA181" t="str">
        <f>""</f>
        <v/>
      </c>
      <c r="AB181" t="str">
        <f>""</f>
        <v/>
      </c>
      <c r="AC181" t="str">
        <f>""</f>
        <v/>
      </c>
      <c r="AD181" t="str">
        <f>""</f>
        <v/>
      </c>
      <c r="AE181" t="str">
        <f>""</f>
        <v/>
      </c>
      <c r="AF181" t="str">
        <f>""</f>
        <v/>
      </c>
      <c r="AG181" t="str">
        <f>""</f>
        <v/>
      </c>
      <c r="AH181" t="str">
        <f>""</f>
        <v/>
      </c>
      <c r="AI181" t="str">
        <f>""</f>
        <v/>
      </c>
      <c r="AJ181" t="str">
        <f>""</f>
        <v/>
      </c>
      <c r="AK181" t="str">
        <f>""</f>
        <v/>
      </c>
      <c r="AL181" t="str">
        <f>""</f>
        <v/>
      </c>
      <c r="AM181" t="str">
        <f>""</f>
        <v/>
      </c>
      <c r="AN181" t="str">
        <f>"0.005"</f>
        <v>0.005</v>
      </c>
      <c r="AO181" t="str">
        <f>""</f>
        <v/>
      </c>
      <c r="AP181" t="str">
        <f>""</f>
        <v/>
      </c>
      <c r="AQ181" t="str">
        <f>""</f>
        <v/>
      </c>
      <c r="AR181" t="str">
        <f>""</f>
        <v/>
      </c>
      <c r="AS181" t="str">
        <f>""</f>
        <v/>
      </c>
      <c r="AT181" t="str">
        <f>""</f>
        <v/>
      </c>
      <c r="AU181" t="str">
        <f>""</f>
        <v/>
      </c>
      <c r="AV181" t="str">
        <f>""</f>
        <v/>
      </c>
      <c r="AW181" t="str">
        <f>""</f>
        <v/>
      </c>
      <c r="AX181" t="str">
        <f>""</f>
        <v/>
      </c>
      <c r="AY181" t="str">
        <f>""</f>
        <v/>
      </c>
      <c r="AZ181" t="str">
        <f>""</f>
        <v/>
      </c>
      <c r="BA181" t="str">
        <f>""</f>
        <v/>
      </c>
    </row>
    <row r="182" spans="2:53" x14ac:dyDescent="0.2">
      <c r="B182" t="str">
        <f>""</f>
        <v/>
      </c>
      <c r="C182" t="str">
        <f>""</f>
        <v/>
      </c>
      <c r="D182" t="str">
        <f>""</f>
        <v/>
      </c>
      <c r="E182" t="str">
        <f>""</f>
        <v/>
      </c>
      <c r="F182" t="str">
        <f>""</f>
        <v/>
      </c>
      <c r="G182" t="str">
        <f>""</f>
        <v/>
      </c>
      <c r="H182" t="str">
        <f>""</f>
        <v/>
      </c>
      <c r="I182" t="str">
        <f>""</f>
        <v/>
      </c>
      <c r="J182" t="str">
        <f>""</f>
        <v/>
      </c>
      <c r="K182" t="str">
        <f>""</f>
        <v/>
      </c>
      <c r="L182" t="str">
        <f>""</f>
        <v/>
      </c>
      <c r="M182" t="str">
        <f>""</f>
        <v/>
      </c>
      <c r="N182" t="str">
        <f>""</f>
        <v/>
      </c>
      <c r="O182" t="str">
        <f>""</f>
        <v/>
      </c>
      <c r="P182" t="str">
        <f>""</f>
        <v/>
      </c>
      <c r="Q182" t="str">
        <f>""</f>
        <v/>
      </c>
      <c r="R182" t="str">
        <f>""</f>
        <v/>
      </c>
      <c r="S182" t="str">
        <f>""</f>
        <v/>
      </c>
      <c r="T182" t="str">
        <f>""</f>
        <v/>
      </c>
      <c r="U182" t="str">
        <f>""</f>
        <v/>
      </c>
      <c r="V182" t="str">
        <f>""</f>
        <v/>
      </c>
      <c r="W182" t="str">
        <f>""</f>
        <v/>
      </c>
      <c r="X182" t="str">
        <f>""</f>
        <v/>
      </c>
      <c r="Y182" t="str">
        <f>""</f>
        <v/>
      </c>
      <c r="Z182" t="str">
        <f>""</f>
        <v/>
      </c>
      <c r="AA182" t="str">
        <f>""</f>
        <v/>
      </c>
      <c r="AB182" t="str">
        <f>""</f>
        <v/>
      </c>
      <c r="AC182" t="str">
        <f>""</f>
        <v/>
      </c>
      <c r="AD182" t="str">
        <f>""</f>
        <v/>
      </c>
      <c r="AE182" t="str">
        <f>""</f>
        <v/>
      </c>
      <c r="AF182" t="str">
        <f>""</f>
        <v/>
      </c>
      <c r="AG182" t="str">
        <f>""</f>
        <v/>
      </c>
      <c r="AH182" t="str">
        <f>""</f>
        <v/>
      </c>
      <c r="AI182" t="str">
        <f>""</f>
        <v/>
      </c>
      <c r="AJ182" t="str">
        <f>""</f>
        <v/>
      </c>
      <c r="AK182" t="str">
        <f>""</f>
        <v/>
      </c>
      <c r="AL182" t="str">
        <f>""</f>
        <v/>
      </c>
      <c r="AM182" t="str">
        <f>""</f>
        <v/>
      </c>
      <c r="AN182" t="str">
        <f>"[0.027]"</f>
        <v>[0.027]</v>
      </c>
      <c r="AO182" t="str">
        <f>""</f>
        <v/>
      </c>
      <c r="AP182" t="str">
        <f>""</f>
        <v/>
      </c>
      <c r="AQ182" t="str">
        <f>""</f>
        <v/>
      </c>
      <c r="AR182" t="str">
        <f>""</f>
        <v/>
      </c>
      <c r="AS182" t="str">
        <f>""</f>
        <v/>
      </c>
      <c r="AT182" t="str">
        <f>""</f>
        <v/>
      </c>
      <c r="AU182" t="str">
        <f>""</f>
        <v/>
      </c>
      <c r="AV182" t="str">
        <f>""</f>
        <v/>
      </c>
      <c r="AW182" t="str">
        <f>""</f>
        <v/>
      </c>
      <c r="AX182" t="str">
        <f>""</f>
        <v/>
      </c>
      <c r="AY182" t="str">
        <f>""</f>
        <v/>
      </c>
      <c r="AZ182" t="str">
        <f>""</f>
        <v/>
      </c>
      <c r="BA182" t="str">
        <f>""</f>
        <v/>
      </c>
    </row>
    <row r="183" spans="2:53" x14ac:dyDescent="0.2">
      <c r="B183" t="str">
        <f>"Share of household members who left household 1998-2007"</f>
        <v>Share of household members who left household 1998-2007</v>
      </c>
      <c r="C183" t="str">
        <f>""</f>
        <v/>
      </c>
      <c r="D183" t="str">
        <f>""</f>
        <v/>
      </c>
      <c r="E183" t="str">
        <f>""</f>
        <v/>
      </c>
      <c r="F183" t="str">
        <f>""</f>
        <v/>
      </c>
      <c r="G183" t="str">
        <f>""</f>
        <v/>
      </c>
      <c r="H183" t="str">
        <f>""</f>
        <v/>
      </c>
      <c r="I183" t="str">
        <f>""</f>
        <v/>
      </c>
      <c r="J183" t="str">
        <f>""</f>
        <v/>
      </c>
      <c r="K183" t="str">
        <f>""</f>
        <v/>
      </c>
      <c r="L183" t="str">
        <f>""</f>
        <v/>
      </c>
      <c r="M183" t="str">
        <f>""</f>
        <v/>
      </c>
      <c r="N183" t="str">
        <f>""</f>
        <v/>
      </c>
      <c r="O183" t="str">
        <f>""</f>
        <v/>
      </c>
      <c r="P183" t="str">
        <f>""</f>
        <v/>
      </c>
      <c r="Q183" t="str">
        <f>""</f>
        <v/>
      </c>
      <c r="R183" t="str">
        <f>""</f>
        <v/>
      </c>
      <c r="S183" t="str">
        <f>""</f>
        <v/>
      </c>
      <c r="T183" t="str">
        <f>""</f>
        <v/>
      </c>
      <c r="U183" t="str">
        <f>""</f>
        <v/>
      </c>
      <c r="V183" t="str">
        <f>""</f>
        <v/>
      </c>
      <c r="W183" t="str">
        <f>""</f>
        <v/>
      </c>
      <c r="X183" t="str">
        <f>""</f>
        <v/>
      </c>
      <c r="Y183" t="str">
        <f>""</f>
        <v/>
      </c>
      <c r="Z183" t="str">
        <f>""</f>
        <v/>
      </c>
      <c r="AA183" t="str">
        <f>""</f>
        <v/>
      </c>
      <c r="AB183" t="str">
        <f>""</f>
        <v/>
      </c>
      <c r="AC183" t="str">
        <f>""</f>
        <v/>
      </c>
      <c r="AD183" t="str">
        <f>""</f>
        <v/>
      </c>
      <c r="AE183" t="str">
        <f>""</f>
        <v/>
      </c>
      <c r="AF183" t="str">
        <f>""</f>
        <v/>
      </c>
      <c r="AG183" t="str">
        <f>""</f>
        <v/>
      </c>
      <c r="AH183" t="str">
        <f>""</f>
        <v/>
      </c>
      <c r="AI183" t="str">
        <f>""</f>
        <v/>
      </c>
      <c r="AJ183" t="str">
        <f>""</f>
        <v/>
      </c>
      <c r="AK183" t="str">
        <f>""</f>
        <v/>
      </c>
      <c r="AL183" t="str">
        <f>""</f>
        <v/>
      </c>
      <c r="AM183" t="str">
        <f>""</f>
        <v/>
      </c>
      <c r="AN183" t="str">
        <f>""</f>
        <v/>
      </c>
      <c r="AO183" t="str">
        <f>"-0.135"</f>
        <v>-0.135</v>
      </c>
      <c r="AP183" t="str">
        <f>""</f>
        <v/>
      </c>
      <c r="AQ183" t="str">
        <f>""</f>
        <v/>
      </c>
      <c r="AR183" t="str">
        <f>""</f>
        <v/>
      </c>
      <c r="AS183" t="str">
        <f>""</f>
        <v/>
      </c>
      <c r="AT183" t="str">
        <f>""</f>
        <v/>
      </c>
      <c r="AU183" t="str">
        <f>""</f>
        <v/>
      </c>
      <c r="AV183" t="str">
        <f>""</f>
        <v/>
      </c>
      <c r="AW183" t="str">
        <f>""</f>
        <v/>
      </c>
      <c r="AX183" t="str">
        <f>""</f>
        <v/>
      </c>
      <c r="AY183" t="str">
        <f>""</f>
        <v/>
      </c>
      <c r="AZ183" t="str">
        <f>""</f>
        <v/>
      </c>
      <c r="BA183" t="str">
        <f>""</f>
        <v/>
      </c>
    </row>
    <row r="184" spans="2:53" x14ac:dyDescent="0.2">
      <c r="B184" t="str">
        <f>""</f>
        <v/>
      </c>
      <c r="C184" t="str">
        <f>""</f>
        <v/>
      </c>
      <c r="D184" t="str">
        <f>""</f>
        <v/>
      </c>
      <c r="E184" t="str">
        <f>""</f>
        <v/>
      </c>
      <c r="F184" t="str">
        <f>""</f>
        <v/>
      </c>
      <c r="G184" t="str">
        <f>""</f>
        <v/>
      </c>
      <c r="H184" t="str">
        <f>""</f>
        <v/>
      </c>
      <c r="I184" t="str">
        <f>""</f>
        <v/>
      </c>
      <c r="J184" t="str">
        <f>""</f>
        <v/>
      </c>
      <c r="K184" t="str">
        <f>""</f>
        <v/>
      </c>
      <c r="L184" t="str">
        <f>""</f>
        <v/>
      </c>
      <c r="M184" t="str">
        <f>""</f>
        <v/>
      </c>
      <c r="N184" t="str">
        <f>""</f>
        <v/>
      </c>
      <c r="O184" t="str">
        <f>""</f>
        <v/>
      </c>
      <c r="P184" t="str">
        <f>""</f>
        <v/>
      </c>
      <c r="Q184" t="str">
        <f>""</f>
        <v/>
      </c>
      <c r="R184" t="str">
        <f>""</f>
        <v/>
      </c>
      <c r="S184" t="str">
        <f>""</f>
        <v/>
      </c>
      <c r="T184" t="str">
        <f>""</f>
        <v/>
      </c>
      <c r="U184" t="str">
        <f>""</f>
        <v/>
      </c>
      <c r="V184" t="str">
        <f>""</f>
        <v/>
      </c>
      <c r="W184" t="str">
        <f>""</f>
        <v/>
      </c>
      <c r="X184" t="str">
        <f>""</f>
        <v/>
      </c>
      <c r="Y184" t="str">
        <f>""</f>
        <v/>
      </c>
      <c r="Z184" t="str">
        <f>""</f>
        <v/>
      </c>
      <c r="AA184" t="str">
        <f>""</f>
        <v/>
      </c>
      <c r="AB184" t="str">
        <f>""</f>
        <v/>
      </c>
      <c r="AC184" t="str">
        <f>""</f>
        <v/>
      </c>
      <c r="AD184" t="str">
        <f>""</f>
        <v/>
      </c>
      <c r="AE184" t="str">
        <f>""</f>
        <v/>
      </c>
      <c r="AF184" t="str">
        <f>""</f>
        <v/>
      </c>
      <c r="AG184" t="str">
        <f>""</f>
        <v/>
      </c>
      <c r="AH184" t="str">
        <f>""</f>
        <v/>
      </c>
      <c r="AI184" t="str">
        <f>""</f>
        <v/>
      </c>
      <c r="AJ184" t="str">
        <f>""</f>
        <v/>
      </c>
      <c r="AK184" t="str">
        <f>""</f>
        <v/>
      </c>
      <c r="AL184" t="str">
        <f>""</f>
        <v/>
      </c>
      <c r="AM184" t="str">
        <f>""</f>
        <v/>
      </c>
      <c r="AN184" t="str">
        <f>""</f>
        <v/>
      </c>
      <c r="AO184" t="str">
        <f>"[0.186]"</f>
        <v>[0.186]</v>
      </c>
      <c r="AP184" t="str">
        <f>""</f>
        <v/>
      </c>
      <c r="AQ184" t="str">
        <f>""</f>
        <v/>
      </c>
      <c r="AR184" t="str">
        <f>""</f>
        <v/>
      </c>
      <c r="AS184" t="str">
        <f>""</f>
        <v/>
      </c>
      <c r="AT184" t="str">
        <f>""</f>
        <v/>
      </c>
      <c r="AU184" t="str">
        <f>""</f>
        <v/>
      </c>
      <c r="AV184" t="str">
        <f>""</f>
        <v/>
      </c>
      <c r="AW184" t="str">
        <f>""</f>
        <v/>
      </c>
      <c r="AX184" t="str">
        <f>""</f>
        <v/>
      </c>
      <c r="AY184" t="str">
        <f>""</f>
        <v/>
      </c>
      <c r="AZ184" t="str">
        <f>""</f>
        <v/>
      </c>
      <c r="BA184" t="str">
        <f>""</f>
        <v/>
      </c>
    </row>
    <row r="185" spans="2:53" x14ac:dyDescent="0.2">
      <c r="B185" t="str">
        <f>"Interaction"</f>
        <v>Interaction</v>
      </c>
      <c r="C185" t="str">
        <f>""</f>
        <v/>
      </c>
      <c r="D185" t="str">
        <f>""</f>
        <v/>
      </c>
      <c r="E185" t="str">
        <f>""</f>
        <v/>
      </c>
      <c r="F185" t="str">
        <f>""</f>
        <v/>
      </c>
      <c r="G185" t="str">
        <f>""</f>
        <v/>
      </c>
      <c r="H185" t="str">
        <f>""</f>
        <v/>
      </c>
      <c r="I185" t="str">
        <f>""</f>
        <v/>
      </c>
      <c r="J185" t="str">
        <f>""</f>
        <v/>
      </c>
      <c r="K185" t="str">
        <f>""</f>
        <v/>
      </c>
      <c r="L185" t="str">
        <f>""</f>
        <v/>
      </c>
      <c r="M185" t="str">
        <f>""</f>
        <v/>
      </c>
      <c r="N185" t="str">
        <f>""</f>
        <v/>
      </c>
      <c r="O185" t="str">
        <f>""</f>
        <v/>
      </c>
      <c r="P185" t="str">
        <f>""</f>
        <v/>
      </c>
      <c r="Q185" t="str">
        <f>""</f>
        <v/>
      </c>
      <c r="R185" t="str">
        <f>""</f>
        <v/>
      </c>
      <c r="S185" t="str">
        <f>""</f>
        <v/>
      </c>
      <c r="T185" t="str">
        <f>""</f>
        <v/>
      </c>
      <c r="U185" t="str">
        <f>""</f>
        <v/>
      </c>
      <c r="V185" t="str">
        <f>""</f>
        <v/>
      </c>
      <c r="W185" t="str">
        <f>""</f>
        <v/>
      </c>
      <c r="X185" t="str">
        <f>""</f>
        <v/>
      </c>
      <c r="Y185" t="str">
        <f>""</f>
        <v/>
      </c>
      <c r="Z185" t="str">
        <f>""</f>
        <v/>
      </c>
      <c r="AA185" t="str">
        <f>""</f>
        <v/>
      </c>
      <c r="AB185" t="str">
        <f>""</f>
        <v/>
      </c>
      <c r="AC185" t="str">
        <f>""</f>
        <v/>
      </c>
      <c r="AD185" t="str">
        <f>""</f>
        <v/>
      </c>
      <c r="AE185" t="str">
        <f>""</f>
        <v/>
      </c>
      <c r="AF185" t="str">
        <f>""</f>
        <v/>
      </c>
      <c r="AG185" t="str">
        <f>""</f>
        <v/>
      </c>
      <c r="AH185" t="str">
        <f>""</f>
        <v/>
      </c>
      <c r="AI185" t="str">
        <f>""</f>
        <v/>
      </c>
      <c r="AJ185" t="str">
        <f>""</f>
        <v/>
      </c>
      <c r="AK185" t="str">
        <f>""</f>
        <v/>
      </c>
      <c r="AL185" t="str">
        <f>""</f>
        <v/>
      </c>
      <c r="AM185" t="str">
        <f>""</f>
        <v/>
      </c>
      <c r="AN185" t="str">
        <f>""</f>
        <v/>
      </c>
      <c r="AO185" t="str">
        <f>"0.115"</f>
        <v>0.115</v>
      </c>
      <c r="AP185" t="str">
        <f>""</f>
        <v/>
      </c>
      <c r="AQ185" t="str">
        <f>""</f>
        <v/>
      </c>
      <c r="AR185" t="str">
        <f>""</f>
        <v/>
      </c>
      <c r="AS185" t="str">
        <f>""</f>
        <v/>
      </c>
      <c r="AT185" t="str">
        <f>""</f>
        <v/>
      </c>
      <c r="AU185" t="str">
        <f>""</f>
        <v/>
      </c>
      <c r="AV185" t="str">
        <f>""</f>
        <v/>
      </c>
      <c r="AW185" t="str">
        <f>""</f>
        <v/>
      </c>
      <c r="AX185" t="str">
        <f>""</f>
        <v/>
      </c>
      <c r="AY185" t="str">
        <f>""</f>
        <v/>
      </c>
      <c r="AZ185" t="str">
        <f>""</f>
        <v/>
      </c>
      <c r="BA185" t="str">
        <f>""</f>
        <v/>
      </c>
    </row>
    <row r="186" spans="2:53" x14ac:dyDescent="0.2">
      <c r="B186" t="str">
        <f>""</f>
        <v/>
      </c>
      <c r="C186" t="str">
        <f>""</f>
        <v/>
      </c>
      <c r="D186" t="str">
        <f>""</f>
        <v/>
      </c>
      <c r="E186" t="str">
        <f>""</f>
        <v/>
      </c>
      <c r="F186" t="str">
        <f>""</f>
        <v/>
      </c>
      <c r="G186" t="str">
        <f>""</f>
        <v/>
      </c>
      <c r="H186" t="str">
        <f>""</f>
        <v/>
      </c>
      <c r="I186" t="str">
        <f>""</f>
        <v/>
      </c>
      <c r="J186" t="str">
        <f>""</f>
        <v/>
      </c>
      <c r="K186" t="str">
        <f>""</f>
        <v/>
      </c>
      <c r="L186" t="str">
        <f>""</f>
        <v/>
      </c>
      <c r="M186" t="str">
        <f>""</f>
        <v/>
      </c>
      <c r="N186" t="str">
        <f>""</f>
        <v/>
      </c>
      <c r="O186" t="str">
        <f>""</f>
        <v/>
      </c>
      <c r="P186" t="str">
        <f>""</f>
        <v/>
      </c>
      <c r="Q186" t="str">
        <f>""</f>
        <v/>
      </c>
      <c r="R186" t="str">
        <f>""</f>
        <v/>
      </c>
      <c r="S186" t="str">
        <f>""</f>
        <v/>
      </c>
      <c r="T186" t="str">
        <f>""</f>
        <v/>
      </c>
      <c r="U186" t="str">
        <f>""</f>
        <v/>
      </c>
      <c r="V186" t="str">
        <f>""</f>
        <v/>
      </c>
      <c r="W186" t="str">
        <f>""</f>
        <v/>
      </c>
      <c r="X186" t="str">
        <f>""</f>
        <v/>
      </c>
      <c r="Y186" t="str">
        <f>""</f>
        <v/>
      </c>
      <c r="Z186" t="str">
        <f>""</f>
        <v/>
      </c>
      <c r="AA186" t="str">
        <f>""</f>
        <v/>
      </c>
      <c r="AB186" t="str">
        <f>""</f>
        <v/>
      </c>
      <c r="AC186" t="str">
        <f>""</f>
        <v/>
      </c>
      <c r="AD186" t="str">
        <f>""</f>
        <v/>
      </c>
      <c r="AE186" t="str">
        <f>""</f>
        <v/>
      </c>
      <c r="AF186" t="str">
        <f>""</f>
        <v/>
      </c>
      <c r="AG186" t="str">
        <f>""</f>
        <v/>
      </c>
      <c r="AH186" t="str">
        <f>""</f>
        <v/>
      </c>
      <c r="AI186" t="str">
        <f>""</f>
        <v/>
      </c>
      <c r="AJ186" t="str">
        <f>""</f>
        <v/>
      </c>
      <c r="AK186" t="str">
        <f>""</f>
        <v/>
      </c>
      <c r="AL186" t="str">
        <f>""</f>
        <v/>
      </c>
      <c r="AM186" t="str">
        <f>""</f>
        <v/>
      </c>
      <c r="AN186" t="str">
        <f>""</f>
        <v/>
      </c>
      <c r="AO186" t="str">
        <f>"[0.105]"</f>
        <v>[0.105]</v>
      </c>
      <c r="AP186" t="str">
        <f>""</f>
        <v/>
      </c>
      <c r="AQ186" t="str">
        <f>""</f>
        <v/>
      </c>
      <c r="AR186" t="str">
        <f>""</f>
        <v/>
      </c>
      <c r="AS186" t="str">
        <f>""</f>
        <v/>
      </c>
      <c r="AT186" t="str">
        <f>""</f>
        <v/>
      </c>
      <c r="AU186" t="str">
        <f>""</f>
        <v/>
      </c>
      <c r="AV186" t="str">
        <f>""</f>
        <v/>
      </c>
      <c r="AW186" t="str">
        <f>""</f>
        <v/>
      </c>
      <c r="AX186" t="str">
        <f>""</f>
        <v/>
      </c>
      <c r="AY186" t="str">
        <f>""</f>
        <v/>
      </c>
      <c r="AZ186" t="str">
        <f>""</f>
        <v/>
      </c>
      <c r="BA186" t="str">
        <f>""</f>
        <v/>
      </c>
    </row>
    <row r="187" spans="2:53" x14ac:dyDescent="0.2">
      <c r="B187" t="str">
        <f>"Number of years that household had a theft or destruction of goods"</f>
        <v>Number of years that household had a theft or destruction of goods</v>
      </c>
      <c r="C187" t="str">
        <f>""</f>
        <v/>
      </c>
      <c r="D187" t="str">
        <f>""</f>
        <v/>
      </c>
      <c r="E187" t="str">
        <f>""</f>
        <v/>
      </c>
      <c r="F187" t="str">
        <f>""</f>
        <v/>
      </c>
      <c r="G187" t="str">
        <f>""</f>
        <v/>
      </c>
      <c r="H187" t="str">
        <f>""</f>
        <v/>
      </c>
      <c r="I187" t="str">
        <f>""</f>
        <v/>
      </c>
      <c r="J187" t="str">
        <f>""</f>
        <v/>
      </c>
      <c r="K187" t="str">
        <f>""</f>
        <v/>
      </c>
      <c r="L187" t="str">
        <f>""</f>
        <v/>
      </c>
      <c r="M187" t="str">
        <f>""</f>
        <v/>
      </c>
      <c r="N187" t="str">
        <f>""</f>
        <v/>
      </c>
      <c r="O187" t="str">
        <f>""</f>
        <v/>
      </c>
      <c r="P187" t="str">
        <f>""</f>
        <v/>
      </c>
      <c r="Q187" t="str">
        <f>""</f>
        <v/>
      </c>
      <c r="R187" t="str">
        <f>""</f>
        <v/>
      </c>
      <c r="S187" t="str">
        <f>""</f>
        <v/>
      </c>
      <c r="T187" t="str">
        <f>""</f>
        <v/>
      </c>
      <c r="U187" t="str">
        <f>""</f>
        <v/>
      </c>
      <c r="V187" t="str">
        <f>""</f>
        <v/>
      </c>
      <c r="W187" t="str">
        <f>""</f>
        <v/>
      </c>
      <c r="X187" t="str">
        <f>""</f>
        <v/>
      </c>
      <c r="Y187" t="str">
        <f>""</f>
        <v/>
      </c>
      <c r="Z187" t="str">
        <f>""</f>
        <v/>
      </c>
      <c r="AA187" t="str">
        <f>""</f>
        <v/>
      </c>
      <c r="AB187" t="str">
        <f>""</f>
        <v/>
      </c>
      <c r="AC187" t="str">
        <f>""</f>
        <v/>
      </c>
      <c r="AD187" t="str">
        <f>""</f>
        <v/>
      </c>
      <c r="AE187" t="str">
        <f>""</f>
        <v/>
      </c>
      <c r="AF187" t="str">
        <f>""</f>
        <v/>
      </c>
      <c r="AG187" t="str">
        <f>""</f>
        <v/>
      </c>
      <c r="AH187" t="str">
        <f>""</f>
        <v/>
      </c>
      <c r="AI187" t="str">
        <f>""</f>
        <v/>
      </c>
      <c r="AJ187" t="str">
        <f>""</f>
        <v/>
      </c>
      <c r="AK187" t="str">
        <f>""</f>
        <v/>
      </c>
      <c r="AL187" t="str">
        <f>""</f>
        <v/>
      </c>
      <c r="AM187" t="str">
        <f>""</f>
        <v/>
      </c>
      <c r="AN187" t="str">
        <f>""</f>
        <v/>
      </c>
      <c r="AO187" t="str">
        <f>""</f>
        <v/>
      </c>
      <c r="AP187" t="str">
        <f>"-0.074"</f>
        <v>-0.074</v>
      </c>
      <c r="AQ187" t="str">
        <f>"-0.034"</f>
        <v>-0.034</v>
      </c>
      <c r="AR187" t="str">
        <f>"-0.067"</f>
        <v>-0.067</v>
      </c>
      <c r="AS187" t="str">
        <f>""</f>
        <v/>
      </c>
      <c r="AT187" t="str">
        <f>""</f>
        <v/>
      </c>
      <c r="AU187" t="str">
        <f>""</f>
        <v/>
      </c>
      <c r="AV187" t="str">
        <f>""</f>
        <v/>
      </c>
      <c r="AW187" t="str">
        <f>""</f>
        <v/>
      </c>
      <c r="AX187" t="str">
        <f>""</f>
        <v/>
      </c>
      <c r="AY187" t="str">
        <f>""</f>
        <v/>
      </c>
      <c r="AZ187" t="str">
        <f>""</f>
        <v/>
      </c>
      <c r="BA187" t="str">
        <f>""</f>
        <v/>
      </c>
    </row>
    <row r="188" spans="2:53" x14ac:dyDescent="0.2">
      <c r="B188" t="str">
        <f>""</f>
        <v/>
      </c>
      <c r="C188" t="str">
        <f>""</f>
        <v/>
      </c>
      <c r="D188" t="str">
        <f>""</f>
        <v/>
      </c>
      <c r="E188" t="str">
        <f>""</f>
        <v/>
      </c>
      <c r="F188" t="str">
        <f>""</f>
        <v/>
      </c>
      <c r="G188" t="str">
        <f>""</f>
        <v/>
      </c>
      <c r="H188" t="str">
        <f>""</f>
        <v/>
      </c>
      <c r="I188" t="str">
        <f>""</f>
        <v/>
      </c>
      <c r="J188" t="str">
        <f>""</f>
        <v/>
      </c>
      <c r="K188" t="str">
        <f>""</f>
        <v/>
      </c>
      <c r="L188" t="str">
        <f>""</f>
        <v/>
      </c>
      <c r="M188" t="str">
        <f>""</f>
        <v/>
      </c>
      <c r="N188" t="str">
        <f>""</f>
        <v/>
      </c>
      <c r="O188" t="str">
        <f>""</f>
        <v/>
      </c>
      <c r="P188" t="str">
        <f>""</f>
        <v/>
      </c>
      <c r="Q188" t="str">
        <f>""</f>
        <v/>
      </c>
      <c r="R188" t="str">
        <f>""</f>
        <v/>
      </c>
      <c r="S188" t="str">
        <f>""</f>
        <v/>
      </c>
      <c r="T188" t="str">
        <f>""</f>
        <v/>
      </c>
      <c r="U188" t="str">
        <f>""</f>
        <v/>
      </c>
      <c r="V188" t="str">
        <f>""</f>
        <v/>
      </c>
      <c r="W188" t="str">
        <f>""</f>
        <v/>
      </c>
      <c r="X188" t="str">
        <f>""</f>
        <v/>
      </c>
      <c r="Y188" t="str">
        <f>""</f>
        <v/>
      </c>
      <c r="Z188" t="str">
        <f>""</f>
        <v/>
      </c>
      <c r="AA188" t="str">
        <f>""</f>
        <v/>
      </c>
      <c r="AB188" t="str">
        <f>""</f>
        <v/>
      </c>
      <c r="AC188" t="str">
        <f>""</f>
        <v/>
      </c>
      <c r="AD188" t="str">
        <f>""</f>
        <v/>
      </c>
      <c r="AE188" t="str">
        <f>""</f>
        <v/>
      </c>
      <c r="AF188" t="str">
        <f>""</f>
        <v/>
      </c>
      <c r="AG188" t="str">
        <f>""</f>
        <v/>
      </c>
      <c r="AH188" t="str">
        <f>""</f>
        <v/>
      </c>
      <c r="AI188" t="str">
        <f>""</f>
        <v/>
      </c>
      <c r="AJ188" t="str">
        <f>""</f>
        <v/>
      </c>
      <c r="AK188" t="str">
        <f>""</f>
        <v/>
      </c>
      <c r="AL188" t="str">
        <f>""</f>
        <v/>
      </c>
      <c r="AM188" t="str">
        <f>""</f>
        <v/>
      </c>
      <c r="AN188" t="str">
        <f>""</f>
        <v/>
      </c>
      <c r="AO188" t="str">
        <f>""</f>
        <v/>
      </c>
      <c r="AP188" t="str">
        <f>"[0.068]"</f>
        <v>[0.068]</v>
      </c>
      <c r="AQ188" t="str">
        <f>"[0.059]"</f>
        <v>[0.059]</v>
      </c>
      <c r="AR188" t="str">
        <f>"[0.061]"</f>
        <v>[0.061]</v>
      </c>
      <c r="AS188" t="str">
        <f>""</f>
        <v/>
      </c>
      <c r="AT188" t="str">
        <f>""</f>
        <v/>
      </c>
      <c r="AU188" t="str">
        <f>""</f>
        <v/>
      </c>
      <c r="AV188" t="str">
        <f>""</f>
        <v/>
      </c>
      <c r="AW188" t="str">
        <f>""</f>
        <v/>
      </c>
      <c r="AX188" t="str">
        <f>""</f>
        <v/>
      </c>
      <c r="AY188" t="str">
        <f>""</f>
        <v/>
      </c>
      <c r="AZ188" t="str">
        <f>""</f>
        <v/>
      </c>
      <c r="BA188" t="str">
        <f>""</f>
        <v/>
      </c>
    </row>
    <row r="189" spans="2:53" x14ac:dyDescent="0.2">
      <c r="B189" t="str">
        <f>"At least 1 person left the household in a given year (yes=1)"</f>
        <v>At least 1 person left the household in a given year (yes=1)</v>
      </c>
      <c r="C189" t="str">
        <f>""</f>
        <v/>
      </c>
      <c r="D189" t="str">
        <f>""</f>
        <v/>
      </c>
      <c r="E189" t="str">
        <f>""</f>
        <v/>
      </c>
      <c r="F189" t="str">
        <f>""</f>
        <v/>
      </c>
      <c r="G189" t="str">
        <f>""</f>
        <v/>
      </c>
      <c r="H189" t="str">
        <f>""</f>
        <v/>
      </c>
      <c r="I189" t="str">
        <f>""</f>
        <v/>
      </c>
      <c r="J189" t="str">
        <f>""</f>
        <v/>
      </c>
      <c r="K189" t="str">
        <f>""</f>
        <v/>
      </c>
      <c r="L189" t="str">
        <f>""</f>
        <v/>
      </c>
      <c r="M189" t="str">
        <f>""</f>
        <v/>
      </c>
      <c r="N189" t="str">
        <f>""</f>
        <v/>
      </c>
      <c r="O189" t="str">
        <f>""</f>
        <v/>
      </c>
      <c r="P189" t="str">
        <f>""</f>
        <v/>
      </c>
      <c r="Q189" t="str">
        <f>""</f>
        <v/>
      </c>
      <c r="R189" t="str">
        <f>""</f>
        <v/>
      </c>
      <c r="S189" t="str">
        <f>""</f>
        <v/>
      </c>
      <c r="T189" t="str">
        <f>""</f>
        <v/>
      </c>
      <c r="U189" t="str">
        <f>""</f>
        <v/>
      </c>
      <c r="V189" t="str">
        <f>""</f>
        <v/>
      </c>
      <c r="W189" t="str">
        <f>""</f>
        <v/>
      </c>
      <c r="X189" t="str">
        <f>""</f>
        <v/>
      </c>
      <c r="Y189" t="str">
        <f>""</f>
        <v/>
      </c>
      <c r="Z189" t="str">
        <f>""</f>
        <v/>
      </c>
      <c r="AA189" t="str">
        <f>""</f>
        <v/>
      </c>
      <c r="AB189" t="str">
        <f>""</f>
        <v/>
      </c>
      <c r="AC189" t="str">
        <f>""</f>
        <v/>
      </c>
      <c r="AD189" t="str">
        <f>""</f>
        <v/>
      </c>
      <c r="AE189" t="str">
        <f>""</f>
        <v/>
      </c>
      <c r="AF189" t="str">
        <f>""</f>
        <v/>
      </c>
      <c r="AG189" t="str">
        <f>""</f>
        <v/>
      </c>
      <c r="AH189" t="str">
        <f>""</f>
        <v/>
      </c>
      <c r="AI189" t="str">
        <f>""</f>
        <v/>
      </c>
      <c r="AJ189" t="str">
        <f>""</f>
        <v/>
      </c>
      <c r="AK189" t="str">
        <f>""</f>
        <v/>
      </c>
      <c r="AL189" t="str">
        <f>""</f>
        <v/>
      </c>
      <c r="AM189" t="str">
        <f>""</f>
        <v/>
      </c>
      <c r="AN189" t="str">
        <f>""</f>
        <v/>
      </c>
      <c r="AO189" t="str">
        <f>""</f>
        <v/>
      </c>
      <c r="AP189" t="str">
        <f>"-0.085"</f>
        <v>-0.085</v>
      </c>
      <c r="AQ189" t="str">
        <f>""</f>
        <v/>
      </c>
      <c r="AR189" t="str">
        <f>""</f>
        <v/>
      </c>
      <c r="AS189" t="str">
        <f>""</f>
        <v/>
      </c>
      <c r="AT189" t="str">
        <f>""</f>
        <v/>
      </c>
      <c r="AU189" t="str">
        <f>""</f>
        <v/>
      </c>
      <c r="AV189" t="str">
        <f>""</f>
        <v/>
      </c>
      <c r="AW189" t="str">
        <f>""</f>
        <v/>
      </c>
      <c r="AX189" t="str">
        <f>""</f>
        <v/>
      </c>
      <c r="AY189" t="str">
        <f>""</f>
        <v/>
      </c>
      <c r="AZ189" t="str">
        <f>""</f>
        <v/>
      </c>
      <c r="BA189" t="str">
        <f>""</f>
        <v/>
      </c>
    </row>
    <row r="190" spans="2:53" x14ac:dyDescent="0.2">
      <c r="B190" t="str">
        <f>""</f>
        <v/>
      </c>
      <c r="C190" t="str">
        <f>""</f>
        <v/>
      </c>
      <c r="D190" t="str">
        <f>""</f>
        <v/>
      </c>
      <c r="E190" t="str">
        <f>""</f>
        <v/>
      </c>
      <c r="F190" t="str">
        <f>""</f>
        <v/>
      </c>
      <c r="G190" t="str">
        <f>""</f>
        <v/>
      </c>
      <c r="H190" t="str">
        <f>""</f>
        <v/>
      </c>
      <c r="I190" t="str">
        <f>""</f>
        <v/>
      </c>
      <c r="J190" t="str">
        <f>""</f>
        <v/>
      </c>
      <c r="K190" t="str">
        <f>""</f>
        <v/>
      </c>
      <c r="L190" t="str">
        <f>""</f>
        <v/>
      </c>
      <c r="M190" t="str">
        <f>""</f>
        <v/>
      </c>
      <c r="N190" t="str">
        <f>""</f>
        <v/>
      </c>
      <c r="O190" t="str">
        <f>""</f>
        <v/>
      </c>
      <c r="P190" t="str">
        <f>""</f>
        <v/>
      </c>
      <c r="Q190" t="str">
        <f>""</f>
        <v/>
      </c>
      <c r="R190" t="str">
        <f>""</f>
        <v/>
      </c>
      <c r="S190" t="str">
        <f>""</f>
        <v/>
      </c>
      <c r="T190" t="str">
        <f>""</f>
        <v/>
      </c>
      <c r="U190" t="str">
        <f>""</f>
        <v/>
      </c>
      <c r="V190" t="str">
        <f>""</f>
        <v/>
      </c>
      <c r="W190" t="str">
        <f>""</f>
        <v/>
      </c>
      <c r="X190" t="str">
        <f>""</f>
        <v/>
      </c>
      <c r="Y190" t="str">
        <f>""</f>
        <v/>
      </c>
      <c r="Z190" t="str">
        <f>""</f>
        <v/>
      </c>
      <c r="AA190" t="str">
        <f>""</f>
        <v/>
      </c>
      <c r="AB190" t="str">
        <f>""</f>
        <v/>
      </c>
      <c r="AC190" t="str">
        <f>""</f>
        <v/>
      </c>
      <c r="AD190" t="str">
        <f>""</f>
        <v/>
      </c>
      <c r="AE190" t="str">
        <f>""</f>
        <v/>
      </c>
      <c r="AF190" t="str">
        <f>""</f>
        <v/>
      </c>
      <c r="AG190" t="str">
        <f>""</f>
        <v/>
      </c>
      <c r="AH190" t="str">
        <f>""</f>
        <v/>
      </c>
      <c r="AI190" t="str">
        <f>""</f>
        <v/>
      </c>
      <c r="AJ190" t="str">
        <f>""</f>
        <v/>
      </c>
      <c r="AK190" t="str">
        <f>""</f>
        <v/>
      </c>
      <c r="AL190" t="str">
        <f>""</f>
        <v/>
      </c>
      <c r="AM190" t="str">
        <f>""</f>
        <v/>
      </c>
      <c r="AN190" t="str">
        <f>""</f>
        <v/>
      </c>
      <c r="AO190" t="str">
        <f>""</f>
        <v/>
      </c>
      <c r="AP190" t="str">
        <f>"[0.089]"</f>
        <v>[0.089]</v>
      </c>
      <c r="AQ190" t="str">
        <f>""</f>
        <v/>
      </c>
      <c r="AR190" t="str">
        <f>""</f>
        <v/>
      </c>
      <c r="AS190" t="str">
        <f>""</f>
        <v/>
      </c>
      <c r="AT190" t="str">
        <f>""</f>
        <v/>
      </c>
      <c r="AU190" t="str">
        <f>""</f>
        <v/>
      </c>
      <c r="AV190" t="str">
        <f>""</f>
        <v/>
      </c>
      <c r="AW190" t="str">
        <f>""</f>
        <v/>
      </c>
      <c r="AX190" t="str">
        <f>""</f>
        <v/>
      </c>
      <c r="AY190" t="str">
        <f>""</f>
        <v/>
      </c>
      <c r="AZ190" t="str">
        <f>""</f>
        <v/>
      </c>
      <c r="BA190" t="str">
        <f>""</f>
        <v/>
      </c>
    </row>
    <row r="191" spans="2:53" x14ac:dyDescent="0.2">
      <c r="B191" t="str">
        <f>"Interaction"</f>
        <v>Interaction</v>
      </c>
      <c r="C191" t="str">
        <f>""</f>
        <v/>
      </c>
      <c r="D191" t="str">
        <f>""</f>
        <v/>
      </c>
      <c r="E191" t="str">
        <f>""</f>
        <v/>
      </c>
      <c r="F191" t="str">
        <f>""</f>
        <v/>
      </c>
      <c r="G191" t="str">
        <f>""</f>
        <v/>
      </c>
      <c r="H191" t="str">
        <f>""</f>
        <v/>
      </c>
      <c r="I191" t="str">
        <f>""</f>
        <v/>
      </c>
      <c r="J191" t="str">
        <f>""</f>
        <v/>
      </c>
      <c r="K191" t="str">
        <f>""</f>
        <v/>
      </c>
      <c r="L191" t="str">
        <f>""</f>
        <v/>
      </c>
      <c r="M191" t="str">
        <f>""</f>
        <v/>
      </c>
      <c r="N191" t="str">
        <f>""</f>
        <v/>
      </c>
      <c r="O191" t="str">
        <f>""</f>
        <v/>
      </c>
      <c r="P191" t="str">
        <f>""</f>
        <v/>
      </c>
      <c r="Q191" t="str">
        <f>""</f>
        <v/>
      </c>
      <c r="R191" t="str">
        <f>""</f>
        <v/>
      </c>
      <c r="S191" t="str">
        <f>""</f>
        <v/>
      </c>
      <c r="T191" t="str">
        <f>""</f>
        <v/>
      </c>
      <c r="U191" t="str">
        <f>""</f>
        <v/>
      </c>
      <c r="V191" t="str">
        <f>""</f>
        <v/>
      </c>
      <c r="W191" t="str">
        <f>""</f>
        <v/>
      </c>
      <c r="X191" t="str">
        <f>""</f>
        <v/>
      </c>
      <c r="Y191" t="str">
        <f>""</f>
        <v/>
      </c>
      <c r="Z191" t="str">
        <f>""</f>
        <v/>
      </c>
      <c r="AA191" t="str">
        <f>""</f>
        <v/>
      </c>
      <c r="AB191" t="str">
        <f>""</f>
        <v/>
      </c>
      <c r="AC191" t="str">
        <f>""</f>
        <v/>
      </c>
      <c r="AD191" t="str">
        <f>""</f>
        <v/>
      </c>
      <c r="AE191" t="str">
        <f>""</f>
        <v/>
      </c>
      <c r="AF191" t="str">
        <f>""</f>
        <v/>
      </c>
      <c r="AG191" t="str">
        <f>""</f>
        <v/>
      </c>
      <c r="AH191" t="str">
        <f>""</f>
        <v/>
      </c>
      <c r="AI191" t="str">
        <f>""</f>
        <v/>
      </c>
      <c r="AJ191" t="str">
        <f>""</f>
        <v/>
      </c>
      <c r="AK191" t="str">
        <f>""</f>
        <v/>
      </c>
      <c r="AL191" t="str">
        <f>""</f>
        <v/>
      </c>
      <c r="AM191" t="str">
        <f>""</f>
        <v/>
      </c>
      <c r="AN191" t="str">
        <f>""</f>
        <v/>
      </c>
      <c r="AO191" t="str">
        <f>""</f>
        <v/>
      </c>
      <c r="AP191" t="str">
        <f>"0.130"</f>
        <v>0.130</v>
      </c>
      <c r="AQ191" t="str">
        <f>""</f>
        <v/>
      </c>
      <c r="AR191" t="str">
        <f>""</f>
        <v/>
      </c>
      <c r="AS191" t="str">
        <f>""</f>
        <v/>
      </c>
      <c r="AT191" t="str">
        <f>""</f>
        <v/>
      </c>
      <c r="AU191" t="str">
        <f>""</f>
        <v/>
      </c>
      <c r="AV191" t="str">
        <f>""</f>
        <v/>
      </c>
      <c r="AW191" t="str">
        <f>""</f>
        <v/>
      </c>
      <c r="AX191" t="str">
        <f>""</f>
        <v/>
      </c>
      <c r="AY191" t="str">
        <f>""</f>
        <v/>
      </c>
      <c r="AZ191" t="str">
        <f>""</f>
        <v/>
      </c>
      <c r="BA191" t="str">
        <f>""</f>
        <v/>
      </c>
    </row>
    <row r="192" spans="2:53" x14ac:dyDescent="0.2">
      <c r="B192" t="str">
        <f>""</f>
        <v/>
      </c>
      <c r="C192" t="str">
        <f>""</f>
        <v/>
      </c>
      <c r="D192" t="str">
        <f>""</f>
        <v/>
      </c>
      <c r="E192" t="str">
        <f>""</f>
        <v/>
      </c>
      <c r="F192" t="str">
        <f>""</f>
        <v/>
      </c>
      <c r="G192" t="str">
        <f>""</f>
        <v/>
      </c>
      <c r="H192" t="str">
        <f>""</f>
        <v/>
      </c>
      <c r="I192" t="str">
        <f>""</f>
        <v/>
      </c>
      <c r="J192" t="str">
        <f>""</f>
        <v/>
      </c>
      <c r="K192" t="str">
        <f>""</f>
        <v/>
      </c>
      <c r="L192" t="str">
        <f>""</f>
        <v/>
      </c>
      <c r="M192" t="str">
        <f>""</f>
        <v/>
      </c>
      <c r="N192" t="str">
        <f>""</f>
        <v/>
      </c>
      <c r="O192" t="str">
        <f>""</f>
        <v/>
      </c>
      <c r="P192" t="str">
        <f>""</f>
        <v/>
      </c>
      <c r="Q192" t="str">
        <f>""</f>
        <v/>
      </c>
      <c r="R192" t="str">
        <f>""</f>
        <v/>
      </c>
      <c r="S192" t="str">
        <f>""</f>
        <v/>
      </c>
      <c r="T192" t="str">
        <f>""</f>
        <v/>
      </c>
      <c r="U192" t="str">
        <f>""</f>
        <v/>
      </c>
      <c r="V192" t="str">
        <f>""</f>
        <v/>
      </c>
      <c r="W192" t="str">
        <f>""</f>
        <v/>
      </c>
      <c r="X192" t="str">
        <f>""</f>
        <v/>
      </c>
      <c r="Y192" t="str">
        <f>""</f>
        <v/>
      </c>
      <c r="Z192" t="str">
        <f>""</f>
        <v/>
      </c>
      <c r="AA192" t="str">
        <f>""</f>
        <v/>
      </c>
      <c r="AB192" t="str">
        <f>""</f>
        <v/>
      </c>
      <c r="AC192" t="str">
        <f>""</f>
        <v/>
      </c>
      <c r="AD192" t="str">
        <f>""</f>
        <v/>
      </c>
      <c r="AE192" t="str">
        <f>""</f>
        <v/>
      </c>
      <c r="AF192" t="str">
        <f>""</f>
        <v/>
      </c>
      <c r="AG192" t="str">
        <f>""</f>
        <v/>
      </c>
      <c r="AH192" t="str">
        <f>""</f>
        <v/>
      </c>
      <c r="AI192" t="str">
        <f>""</f>
        <v/>
      </c>
      <c r="AJ192" t="str">
        <f>""</f>
        <v/>
      </c>
      <c r="AK192" t="str">
        <f>""</f>
        <v/>
      </c>
      <c r="AL192" t="str">
        <f>""</f>
        <v/>
      </c>
      <c r="AM192" t="str">
        <f>""</f>
        <v/>
      </c>
      <c r="AN192" t="str">
        <f>""</f>
        <v/>
      </c>
      <c r="AO192" t="str">
        <f>""</f>
        <v/>
      </c>
      <c r="AP192" t="str">
        <f>"[0.086]"</f>
        <v>[0.086]</v>
      </c>
      <c r="AQ192" t="str">
        <f>""</f>
        <v/>
      </c>
      <c r="AR192" t="str">
        <f>""</f>
        <v/>
      </c>
      <c r="AS192" t="str">
        <f>""</f>
        <v/>
      </c>
      <c r="AT192" t="str">
        <f>""</f>
        <v/>
      </c>
      <c r="AU192" t="str">
        <f>""</f>
        <v/>
      </c>
      <c r="AV192" t="str">
        <f>""</f>
        <v/>
      </c>
      <c r="AW192" t="str">
        <f>""</f>
        <v/>
      </c>
      <c r="AX192" t="str">
        <f>""</f>
        <v/>
      </c>
      <c r="AY192" t="str">
        <f>""</f>
        <v/>
      </c>
      <c r="AZ192" t="str">
        <f>""</f>
        <v/>
      </c>
      <c r="BA192" t="str">
        <f>""</f>
        <v/>
      </c>
    </row>
    <row r="193" spans="2:53" x14ac:dyDescent="0.2">
      <c r="B193" t="str">
        <f>"Number of members who left household 1998-2007"</f>
        <v>Number of members who left household 1998-2007</v>
      </c>
      <c r="C193" t="str">
        <f>""</f>
        <v/>
      </c>
      <c r="D193" t="str">
        <f>""</f>
        <v/>
      </c>
      <c r="E193" t="str">
        <f>""</f>
        <v/>
      </c>
      <c r="F193" t="str">
        <f>""</f>
        <v/>
      </c>
      <c r="G193" t="str">
        <f>""</f>
        <v/>
      </c>
      <c r="H193" t="str">
        <f>""</f>
        <v/>
      </c>
      <c r="I193" t="str">
        <f>""</f>
        <v/>
      </c>
      <c r="J193" t="str">
        <f>""</f>
        <v/>
      </c>
      <c r="K193" t="str">
        <f>""</f>
        <v/>
      </c>
      <c r="L193" t="str">
        <f>""</f>
        <v/>
      </c>
      <c r="M193" t="str">
        <f>""</f>
        <v/>
      </c>
      <c r="N193" t="str">
        <f>""</f>
        <v/>
      </c>
      <c r="O193" t="str">
        <f>""</f>
        <v/>
      </c>
      <c r="P193" t="str">
        <f>""</f>
        <v/>
      </c>
      <c r="Q193" t="str">
        <f>""</f>
        <v/>
      </c>
      <c r="R193" t="str">
        <f>""</f>
        <v/>
      </c>
      <c r="S193" t="str">
        <f>""</f>
        <v/>
      </c>
      <c r="T193" t="str">
        <f>""</f>
        <v/>
      </c>
      <c r="U193" t="str">
        <f>""</f>
        <v/>
      </c>
      <c r="V193" t="str">
        <f>""</f>
        <v/>
      </c>
      <c r="W193" t="str">
        <f>""</f>
        <v/>
      </c>
      <c r="X193" t="str">
        <f>""</f>
        <v/>
      </c>
      <c r="Y193" t="str">
        <f>""</f>
        <v/>
      </c>
      <c r="Z193" t="str">
        <f>""</f>
        <v/>
      </c>
      <c r="AA193" t="str">
        <f>""</f>
        <v/>
      </c>
      <c r="AB193" t="str">
        <f>""</f>
        <v/>
      </c>
      <c r="AC193" t="str">
        <f>""</f>
        <v/>
      </c>
      <c r="AD193" t="str">
        <f>""</f>
        <v/>
      </c>
      <c r="AE193" t="str">
        <f>""</f>
        <v/>
      </c>
      <c r="AF193" t="str">
        <f>""</f>
        <v/>
      </c>
      <c r="AG193" t="str">
        <f>""</f>
        <v/>
      </c>
      <c r="AH193" t="str">
        <f>""</f>
        <v/>
      </c>
      <c r="AI193" t="str">
        <f>""</f>
        <v/>
      </c>
      <c r="AJ193" t="str">
        <f>""</f>
        <v/>
      </c>
      <c r="AK193" t="str">
        <f>""</f>
        <v/>
      </c>
      <c r="AL193" t="str">
        <f>""</f>
        <v/>
      </c>
      <c r="AM193" t="str">
        <f>""</f>
        <v/>
      </c>
      <c r="AN193" t="str">
        <f>""</f>
        <v/>
      </c>
      <c r="AO193" t="str">
        <f>""</f>
        <v/>
      </c>
      <c r="AP193" t="str">
        <f>""</f>
        <v/>
      </c>
      <c r="AQ193" t="str">
        <f>"-0.001"</f>
        <v>-0.001</v>
      </c>
      <c r="AR193" t="str">
        <f>""</f>
        <v/>
      </c>
      <c r="AS193" t="str">
        <f>""</f>
        <v/>
      </c>
      <c r="AT193" t="str">
        <f>""</f>
        <v/>
      </c>
      <c r="AU193" t="str">
        <f>""</f>
        <v/>
      </c>
      <c r="AV193" t="str">
        <f>""</f>
        <v/>
      </c>
      <c r="AW193" t="str">
        <f>""</f>
        <v/>
      </c>
      <c r="AX193" t="str">
        <f>""</f>
        <v/>
      </c>
      <c r="AY193" t="str">
        <f>""</f>
        <v/>
      </c>
      <c r="AZ193" t="str">
        <f>""</f>
        <v/>
      </c>
      <c r="BA193" t="str">
        <f>""</f>
        <v/>
      </c>
    </row>
    <row r="194" spans="2:53" x14ac:dyDescent="0.2">
      <c r="B194" t="str">
        <f>""</f>
        <v/>
      </c>
      <c r="C194" t="str">
        <f>""</f>
        <v/>
      </c>
      <c r="D194" t="str">
        <f>""</f>
        <v/>
      </c>
      <c r="E194" t="str">
        <f>""</f>
        <v/>
      </c>
      <c r="F194" t="str">
        <f>""</f>
        <v/>
      </c>
      <c r="G194" t="str">
        <f>""</f>
        <v/>
      </c>
      <c r="H194" t="str">
        <f>""</f>
        <v/>
      </c>
      <c r="I194" t="str">
        <f>""</f>
        <v/>
      </c>
      <c r="J194" t="str">
        <f>""</f>
        <v/>
      </c>
      <c r="K194" t="str">
        <f>""</f>
        <v/>
      </c>
      <c r="L194" t="str">
        <f>""</f>
        <v/>
      </c>
      <c r="M194" t="str">
        <f>""</f>
        <v/>
      </c>
      <c r="N194" t="str">
        <f>""</f>
        <v/>
      </c>
      <c r="O194" t="str">
        <f>""</f>
        <v/>
      </c>
      <c r="P194" t="str">
        <f>""</f>
        <v/>
      </c>
      <c r="Q194" t="str">
        <f>""</f>
        <v/>
      </c>
      <c r="R194" t="str">
        <f>""</f>
        <v/>
      </c>
      <c r="S194" t="str">
        <f>""</f>
        <v/>
      </c>
      <c r="T194" t="str">
        <f>""</f>
        <v/>
      </c>
      <c r="U194" t="str">
        <f>""</f>
        <v/>
      </c>
      <c r="V194" t="str">
        <f>""</f>
        <v/>
      </c>
      <c r="W194" t="str">
        <f>""</f>
        <v/>
      </c>
      <c r="X194" t="str">
        <f>""</f>
        <v/>
      </c>
      <c r="Y194" t="str">
        <f>""</f>
        <v/>
      </c>
      <c r="Z194" t="str">
        <f>""</f>
        <v/>
      </c>
      <c r="AA194" t="str">
        <f>""</f>
        <v/>
      </c>
      <c r="AB194" t="str">
        <f>""</f>
        <v/>
      </c>
      <c r="AC194" t="str">
        <f>""</f>
        <v/>
      </c>
      <c r="AD194" t="str">
        <f>""</f>
        <v/>
      </c>
      <c r="AE194" t="str">
        <f>""</f>
        <v/>
      </c>
      <c r="AF194" t="str">
        <f>""</f>
        <v/>
      </c>
      <c r="AG194" t="str">
        <f>""</f>
        <v/>
      </c>
      <c r="AH194" t="str">
        <f>""</f>
        <v/>
      </c>
      <c r="AI194" t="str">
        <f>""</f>
        <v/>
      </c>
      <c r="AJ194" t="str">
        <f>""</f>
        <v/>
      </c>
      <c r="AK194" t="str">
        <f>""</f>
        <v/>
      </c>
      <c r="AL194" t="str">
        <f>""</f>
        <v/>
      </c>
      <c r="AM194" t="str">
        <f>""</f>
        <v/>
      </c>
      <c r="AN194" t="str">
        <f>""</f>
        <v/>
      </c>
      <c r="AO194" t="str">
        <f>""</f>
        <v/>
      </c>
      <c r="AP194" t="str">
        <f>""</f>
        <v/>
      </c>
      <c r="AQ194" t="str">
        <f>"[0.029]"</f>
        <v>[0.029]</v>
      </c>
      <c r="AR194" t="str">
        <f>""</f>
        <v/>
      </c>
      <c r="AS194" t="str">
        <f>""</f>
        <v/>
      </c>
      <c r="AT194" t="str">
        <f>""</f>
        <v/>
      </c>
      <c r="AU194" t="str">
        <f>""</f>
        <v/>
      </c>
      <c r="AV194" t="str">
        <f>""</f>
        <v/>
      </c>
      <c r="AW194" t="str">
        <f>""</f>
        <v/>
      </c>
      <c r="AX194" t="str">
        <f>""</f>
        <v/>
      </c>
      <c r="AY194" t="str">
        <f>""</f>
        <v/>
      </c>
      <c r="AZ194" t="str">
        <f>""</f>
        <v/>
      </c>
      <c r="BA194" t="str">
        <f>""</f>
        <v/>
      </c>
    </row>
    <row r="195" spans="2:53" x14ac:dyDescent="0.2">
      <c r="B195" t="str">
        <f>"Interaction"</f>
        <v>Interaction</v>
      </c>
      <c r="C195" t="str">
        <f>""</f>
        <v/>
      </c>
      <c r="D195" t="str">
        <f>""</f>
        <v/>
      </c>
      <c r="E195" t="str">
        <f>""</f>
        <v/>
      </c>
      <c r="F195" t="str">
        <f>""</f>
        <v/>
      </c>
      <c r="G195" t="str">
        <f>""</f>
        <v/>
      </c>
      <c r="H195" t="str">
        <f>""</f>
        <v/>
      </c>
      <c r="I195" t="str">
        <f>""</f>
        <v/>
      </c>
      <c r="J195" t="str">
        <f>""</f>
        <v/>
      </c>
      <c r="K195" t="str">
        <f>""</f>
        <v/>
      </c>
      <c r="L195" t="str">
        <f>""</f>
        <v/>
      </c>
      <c r="M195" t="str">
        <f>""</f>
        <v/>
      </c>
      <c r="N195" t="str">
        <f>""</f>
        <v/>
      </c>
      <c r="O195" t="str">
        <f>""</f>
        <v/>
      </c>
      <c r="P195" t="str">
        <f>""</f>
        <v/>
      </c>
      <c r="Q195" t="str">
        <f>""</f>
        <v/>
      </c>
      <c r="R195" t="str">
        <f>""</f>
        <v/>
      </c>
      <c r="S195" t="str">
        <f>""</f>
        <v/>
      </c>
      <c r="T195" t="str">
        <f>""</f>
        <v/>
      </c>
      <c r="U195" t="str">
        <f>""</f>
        <v/>
      </c>
      <c r="V195" t="str">
        <f>""</f>
        <v/>
      </c>
      <c r="W195" t="str">
        <f>""</f>
        <v/>
      </c>
      <c r="X195" t="str">
        <f>""</f>
        <v/>
      </c>
      <c r="Y195" t="str">
        <f>""</f>
        <v/>
      </c>
      <c r="Z195" t="str">
        <f>""</f>
        <v/>
      </c>
      <c r="AA195" t="str">
        <f>""</f>
        <v/>
      </c>
      <c r="AB195" t="str">
        <f>""</f>
        <v/>
      </c>
      <c r="AC195" t="str">
        <f>""</f>
        <v/>
      </c>
      <c r="AD195" t="str">
        <f>""</f>
        <v/>
      </c>
      <c r="AE195" t="str">
        <f>""</f>
        <v/>
      </c>
      <c r="AF195" t="str">
        <f>""</f>
        <v/>
      </c>
      <c r="AG195" t="str">
        <f>""</f>
        <v/>
      </c>
      <c r="AH195" t="str">
        <f>""</f>
        <v/>
      </c>
      <c r="AI195" t="str">
        <f>""</f>
        <v/>
      </c>
      <c r="AJ195" t="str">
        <f>""</f>
        <v/>
      </c>
      <c r="AK195" t="str">
        <f>""</f>
        <v/>
      </c>
      <c r="AL195" t="str">
        <f>""</f>
        <v/>
      </c>
      <c r="AM195" t="str">
        <f>""</f>
        <v/>
      </c>
      <c r="AN195" t="str">
        <f>""</f>
        <v/>
      </c>
      <c r="AO195" t="str">
        <f>""</f>
        <v/>
      </c>
      <c r="AP195" t="str">
        <f>""</f>
        <v/>
      </c>
      <c r="AQ195" t="str">
        <f>"0.019"</f>
        <v>0.019</v>
      </c>
      <c r="AR195" t="str">
        <f>""</f>
        <v/>
      </c>
      <c r="AS195" t="str">
        <f>""</f>
        <v/>
      </c>
      <c r="AT195" t="str">
        <f>""</f>
        <v/>
      </c>
      <c r="AU195" t="str">
        <f>""</f>
        <v/>
      </c>
      <c r="AV195" t="str">
        <f>""</f>
        <v/>
      </c>
      <c r="AW195" t="str">
        <f>""</f>
        <v/>
      </c>
      <c r="AX195" t="str">
        <f>""</f>
        <v/>
      </c>
      <c r="AY195" t="str">
        <f>""</f>
        <v/>
      </c>
      <c r="AZ195" t="str">
        <f>""</f>
        <v/>
      </c>
      <c r="BA195" t="str">
        <f>""</f>
        <v/>
      </c>
    </row>
    <row r="196" spans="2:53" x14ac:dyDescent="0.2">
      <c r="B196" t="str">
        <f>""</f>
        <v/>
      </c>
      <c r="C196" t="str">
        <f>""</f>
        <v/>
      </c>
      <c r="D196" t="str">
        <f>""</f>
        <v/>
      </c>
      <c r="E196" t="str">
        <f>""</f>
        <v/>
      </c>
      <c r="F196" t="str">
        <f>""</f>
        <v/>
      </c>
      <c r="G196" t="str">
        <f>""</f>
        <v/>
      </c>
      <c r="H196" t="str">
        <f>""</f>
        <v/>
      </c>
      <c r="I196" t="str">
        <f>""</f>
        <v/>
      </c>
      <c r="J196" t="str">
        <f>""</f>
        <v/>
      </c>
      <c r="K196" t="str">
        <f>""</f>
        <v/>
      </c>
      <c r="L196" t="str">
        <f>""</f>
        <v/>
      </c>
      <c r="M196" t="str">
        <f>""</f>
        <v/>
      </c>
      <c r="N196" t="str">
        <f>""</f>
        <v/>
      </c>
      <c r="O196" t="str">
        <f>""</f>
        <v/>
      </c>
      <c r="P196" t="str">
        <f>""</f>
        <v/>
      </c>
      <c r="Q196" t="str">
        <f>""</f>
        <v/>
      </c>
      <c r="R196" t="str">
        <f>""</f>
        <v/>
      </c>
      <c r="S196" t="str">
        <f>""</f>
        <v/>
      </c>
      <c r="T196" t="str">
        <f>""</f>
        <v/>
      </c>
      <c r="U196" t="str">
        <f>""</f>
        <v/>
      </c>
      <c r="V196" t="str">
        <f>""</f>
        <v/>
      </c>
      <c r="W196" t="str">
        <f>""</f>
        <v/>
      </c>
      <c r="X196" t="str">
        <f>""</f>
        <v/>
      </c>
      <c r="Y196" t="str">
        <f>""</f>
        <v/>
      </c>
      <c r="Z196" t="str">
        <f>""</f>
        <v/>
      </c>
      <c r="AA196" t="str">
        <f>""</f>
        <v/>
      </c>
      <c r="AB196" t="str">
        <f>""</f>
        <v/>
      </c>
      <c r="AC196" t="str">
        <f>""</f>
        <v/>
      </c>
      <c r="AD196" t="str">
        <f>""</f>
        <v/>
      </c>
      <c r="AE196" t="str">
        <f>""</f>
        <v/>
      </c>
      <c r="AF196" t="str">
        <f>""</f>
        <v/>
      </c>
      <c r="AG196" t="str">
        <f>""</f>
        <v/>
      </c>
      <c r="AH196" t="str">
        <f>""</f>
        <v/>
      </c>
      <c r="AI196" t="str">
        <f>""</f>
        <v/>
      </c>
      <c r="AJ196" t="str">
        <f>""</f>
        <v/>
      </c>
      <c r="AK196" t="str">
        <f>""</f>
        <v/>
      </c>
      <c r="AL196" t="str">
        <f>""</f>
        <v/>
      </c>
      <c r="AM196" t="str">
        <f>""</f>
        <v/>
      </c>
      <c r="AN196" t="str">
        <f>""</f>
        <v/>
      </c>
      <c r="AO196" t="str">
        <f>""</f>
        <v/>
      </c>
      <c r="AP196" t="str">
        <f>""</f>
        <v/>
      </c>
      <c r="AQ196" t="str">
        <f>"[0.031]"</f>
        <v>[0.031]</v>
      </c>
      <c r="AR196" t="str">
        <f>""</f>
        <v/>
      </c>
      <c r="AS196" t="str">
        <f>""</f>
        <v/>
      </c>
      <c r="AT196" t="str">
        <f>""</f>
        <v/>
      </c>
      <c r="AU196" t="str">
        <f>""</f>
        <v/>
      </c>
      <c r="AV196" t="str">
        <f>""</f>
        <v/>
      </c>
      <c r="AW196" t="str">
        <f>""</f>
        <v/>
      </c>
      <c r="AX196" t="str">
        <f>""</f>
        <v/>
      </c>
      <c r="AY196" t="str">
        <f>""</f>
        <v/>
      </c>
      <c r="AZ196" t="str">
        <f>""</f>
        <v/>
      </c>
      <c r="BA196" t="str">
        <f>""</f>
        <v/>
      </c>
    </row>
    <row r="197" spans="2:53" x14ac:dyDescent="0.2">
      <c r="B197" t="str">
        <f>"Share of household members who left household 1998-2007"</f>
        <v>Share of household members who left household 1998-2007</v>
      </c>
      <c r="C197" t="str">
        <f>""</f>
        <v/>
      </c>
      <c r="D197" t="str">
        <f>""</f>
        <v/>
      </c>
      <c r="E197" t="str">
        <f>""</f>
        <v/>
      </c>
      <c r="F197" t="str">
        <f>""</f>
        <v/>
      </c>
      <c r="G197" t="str">
        <f>""</f>
        <v/>
      </c>
      <c r="H197" t="str">
        <f>""</f>
        <v/>
      </c>
      <c r="I197" t="str">
        <f>""</f>
        <v/>
      </c>
      <c r="J197" t="str">
        <f>""</f>
        <v/>
      </c>
      <c r="K197" t="str">
        <f>""</f>
        <v/>
      </c>
      <c r="L197" t="str">
        <f>""</f>
        <v/>
      </c>
      <c r="M197" t="str">
        <f>""</f>
        <v/>
      </c>
      <c r="N197" t="str">
        <f>""</f>
        <v/>
      </c>
      <c r="O197" t="str">
        <f>""</f>
        <v/>
      </c>
      <c r="P197" t="str">
        <f>""</f>
        <v/>
      </c>
      <c r="Q197" t="str">
        <f>""</f>
        <v/>
      </c>
      <c r="R197" t="str">
        <f>""</f>
        <v/>
      </c>
      <c r="S197" t="str">
        <f>""</f>
        <v/>
      </c>
      <c r="T197" t="str">
        <f>""</f>
        <v/>
      </c>
      <c r="U197" t="str">
        <f>""</f>
        <v/>
      </c>
      <c r="V197" t="str">
        <f>""</f>
        <v/>
      </c>
      <c r="W197" t="str">
        <f>""</f>
        <v/>
      </c>
      <c r="X197" t="str">
        <f>""</f>
        <v/>
      </c>
      <c r="Y197" t="str">
        <f>""</f>
        <v/>
      </c>
      <c r="Z197" t="str">
        <f>""</f>
        <v/>
      </c>
      <c r="AA197" t="str">
        <f>""</f>
        <v/>
      </c>
      <c r="AB197" t="str">
        <f>""</f>
        <v/>
      </c>
      <c r="AC197" t="str">
        <f>""</f>
        <v/>
      </c>
      <c r="AD197" t="str">
        <f>""</f>
        <v/>
      </c>
      <c r="AE197" t="str">
        <f>""</f>
        <v/>
      </c>
      <c r="AF197" t="str">
        <f>""</f>
        <v/>
      </c>
      <c r="AG197" t="str">
        <f>""</f>
        <v/>
      </c>
      <c r="AH197" t="str">
        <f>""</f>
        <v/>
      </c>
      <c r="AI197" t="str">
        <f>""</f>
        <v/>
      </c>
      <c r="AJ197" t="str">
        <f>""</f>
        <v/>
      </c>
      <c r="AK197" t="str">
        <f>""</f>
        <v/>
      </c>
      <c r="AL197" t="str">
        <f>""</f>
        <v/>
      </c>
      <c r="AM197" t="str">
        <f>""</f>
        <v/>
      </c>
      <c r="AN197" t="str">
        <f>""</f>
        <v/>
      </c>
      <c r="AO197" t="str">
        <f>""</f>
        <v/>
      </c>
      <c r="AP197" t="str">
        <f>""</f>
        <v/>
      </c>
      <c r="AQ197" t="str">
        <f>""</f>
        <v/>
      </c>
      <c r="AR197" t="str">
        <f>"-0.152"</f>
        <v>-0.152</v>
      </c>
      <c r="AS197" t="str">
        <f>""</f>
        <v/>
      </c>
      <c r="AT197" t="str">
        <f>""</f>
        <v/>
      </c>
      <c r="AU197" t="str">
        <f>""</f>
        <v/>
      </c>
      <c r="AV197" t="str">
        <f>""</f>
        <v/>
      </c>
      <c r="AW197" t="str">
        <f>""</f>
        <v/>
      </c>
      <c r="AX197" t="str">
        <f>""</f>
        <v/>
      </c>
      <c r="AY197" t="str">
        <f>""</f>
        <v/>
      </c>
      <c r="AZ197" t="str">
        <f>""</f>
        <v/>
      </c>
      <c r="BA197" t="str">
        <f>""</f>
        <v/>
      </c>
    </row>
    <row r="198" spans="2:53" x14ac:dyDescent="0.2">
      <c r="B198" t="str">
        <f>""</f>
        <v/>
      </c>
      <c r="C198" t="str">
        <f>""</f>
        <v/>
      </c>
      <c r="D198" t="str">
        <f>""</f>
        <v/>
      </c>
      <c r="E198" t="str">
        <f>""</f>
        <v/>
      </c>
      <c r="F198" t="str">
        <f>""</f>
        <v/>
      </c>
      <c r="G198" t="str">
        <f>""</f>
        <v/>
      </c>
      <c r="H198" t="str">
        <f>""</f>
        <v/>
      </c>
      <c r="I198" t="str">
        <f>""</f>
        <v/>
      </c>
      <c r="J198" t="str">
        <f>""</f>
        <v/>
      </c>
      <c r="K198" t="str">
        <f>""</f>
        <v/>
      </c>
      <c r="L198" t="str">
        <f>""</f>
        <v/>
      </c>
      <c r="M198" t="str">
        <f>""</f>
        <v/>
      </c>
      <c r="N198" t="str">
        <f>""</f>
        <v/>
      </c>
      <c r="O198" t="str">
        <f>""</f>
        <v/>
      </c>
      <c r="P198" t="str">
        <f>""</f>
        <v/>
      </c>
      <c r="Q198" t="str">
        <f>""</f>
        <v/>
      </c>
      <c r="R198" t="str">
        <f>""</f>
        <v/>
      </c>
      <c r="S198" t="str">
        <f>""</f>
        <v/>
      </c>
      <c r="T198" t="str">
        <f>""</f>
        <v/>
      </c>
      <c r="U198" t="str">
        <f>""</f>
        <v/>
      </c>
      <c r="V198" t="str">
        <f>""</f>
        <v/>
      </c>
      <c r="W198" t="str">
        <f>""</f>
        <v/>
      </c>
      <c r="X198" t="str">
        <f>""</f>
        <v/>
      </c>
      <c r="Y198" t="str">
        <f>""</f>
        <v/>
      </c>
      <c r="Z198" t="str">
        <f>""</f>
        <v/>
      </c>
      <c r="AA198" t="str">
        <f>""</f>
        <v/>
      </c>
      <c r="AB198" t="str">
        <f>""</f>
        <v/>
      </c>
      <c r="AC198" t="str">
        <f>""</f>
        <v/>
      </c>
      <c r="AD198" t="str">
        <f>""</f>
        <v/>
      </c>
      <c r="AE198" t="str">
        <f>""</f>
        <v/>
      </c>
      <c r="AF198" t="str">
        <f>""</f>
        <v/>
      </c>
      <c r="AG198" t="str">
        <f>""</f>
        <v/>
      </c>
      <c r="AH198" t="str">
        <f>""</f>
        <v/>
      </c>
      <c r="AI198" t="str">
        <f>""</f>
        <v/>
      </c>
      <c r="AJ198" t="str">
        <f>""</f>
        <v/>
      </c>
      <c r="AK198" t="str">
        <f>""</f>
        <v/>
      </c>
      <c r="AL198" t="str">
        <f>""</f>
        <v/>
      </c>
      <c r="AM198" t="str">
        <f>""</f>
        <v/>
      </c>
      <c r="AN198" t="str">
        <f>""</f>
        <v/>
      </c>
      <c r="AO198" t="str">
        <f>""</f>
        <v/>
      </c>
      <c r="AP198" t="str">
        <f>""</f>
        <v/>
      </c>
      <c r="AQ198" t="str">
        <f>""</f>
        <v/>
      </c>
      <c r="AR198" t="str">
        <f>"[0.185]"</f>
        <v>[0.185]</v>
      </c>
      <c r="AS198" t="str">
        <f>""</f>
        <v/>
      </c>
      <c r="AT198" t="str">
        <f>""</f>
        <v/>
      </c>
      <c r="AU198" t="str">
        <f>""</f>
        <v/>
      </c>
      <c r="AV198" t="str">
        <f>""</f>
        <v/>
      </c>
      <c r="AW198" t="str">
        <f>""</f>
        <v/>
      </c>
      <c r="AX198" t="str">
        <f>""</f>
        <v/>
      </c>
      <c r="AY198" t="str">
        <f>""</f>
        <v/>
      </c>
      <c r="AZ198" t="str">
        <f>""</f>
        <v/>
      </c>
      <c r="BA198" t="str">
        <f>""</f>
        <v/>
      </c>
    </row>
    <row r="199" spans="2:53" x14ac:dyDescent="0.2">
      <c r="B199" t="str">
        <f>"Interaction"</f>
        <v>Interaction</v>
      </c>
      <c r="C199" t="str">
        <f>""</f>
        <v/>
      </c>
      <c r="D199" t="str">
        <f>""</f>
        <v/>
      </c>
      <c r="E199" t="str">
        <f>""</f>
        <v/>
      </c>
      <c r="F199" t="str">
        <f>""</f>
        <v/>
      </c>
      <c r="G199" t="str">
        <f>""</f>
        <v/>
      </c>
      <c r="H199" t="str">
        <f>""</f>
        <v/>
      </c>
      <c r="I199" t="str">
        <f>""</f>
        <v/>
      </c>
      <c r="J199" t="str">
        <f>""</f>
        <v/>
      </c>
      <c r="K199" t="str">
        <f>""</f>
        <v/>
      </c>
      <c r="L199" t="str">
        <f>""</f>
        <v/>
      </c>
      <c r="M199" t="str">
        <f>""</f>
        <v/>
      </c>
      <c r="N199" t="str">
        <f>""</f>
        <v/>
      </c>
      <c r="O199" t="str">
        <f>""</f>
        <v/>
      </c>
      <c r="P199" t="str">
        <f>""</f>
        <v/>
      </c>
      <c r="Q199" t="str">
        <f>""</f>
        <v/>
      </c>
      <c r="R199" t="str">
        <f>""</f>
        <v/>
      </c>
      <c r="S199" t="str">
        <f>""</f>
        <v/>
      </c>
      <c r="T199" t="str">
        <f>""</f>
        <v/>
      </c>
      <c r="U199" t="str">
        <f>""</f>
        <v/>
      </c>
      <c r="V199" t="str">
        <f>""</f>
        <v/>
      </c>
      <c r="W199" t="str">
        <f>""</f>
        <v/>
      </c>
      <c r="X199" t="str">
        <f>""</f>
        <v/>
      </c>
      <c r="Y199" t="str">
        <f>""</f>
        <v/>
      </c>
      <c r="Z199" t="str">
        <f>""</f>
        <v/>
      </c>
      <c r="AA199" t="str">
        <f>""</f>
        <v/>
      </c>
      <c r="AB199" t="str">
        <f>""</f>
        <v/>
      </c>
      <c r="AC199" t="str">
        <f>""</f>
        <v/>
      </c>
      <c r="AD199" t="str">
        <f>""</f>
        <v/>
      </c>
      <c r="AE199" t="str">
        <f>""</f>
        <v/>
      </c>
      <c r="AF199" t="str">
        <f>""</f>
        <v/>
      </c>
      <c r="AG199" t="str">
        <f>""</f>
        <v/>
      </c>
      <c r="AH199" t="str">
        <f>""</f>
        <v/>
      </c>
      <c r="AI199" t="str">
        <f>""</f>
        <v/>
      </c>
      <c r="AJ199" t="str">
        <f>""</f>
        <v/>
      </c>
      <c r="AK199" t="str">
        <f>""</f>
        <v/>
      </c>
      <c r="AL199" t="str">
        <f>""</f>
        <v/>
      </c>
      <c r="AM199" t="str">
        <f>""</f>
        <v/>
      </c>
      <c r="AN199" t="str">
        <f>""</f>
        <v/>
      </c>
      <c r="AO199" t="str">
        <f>""</f>
        <v/>
      </c>
      <c r="AP199" t="str">
        <f>""</f>
        <v/>
      </c>
      <c r="AQ199" t="str">
        <f>""</f>
        <v/>
      </c>
      <c r="AR199" t="str">
        <f>"0.167*"</f>
        <v>0.167*</v>
      </c>
      <c r="AS199" t="str">
        <f>""</f>
        <v/>
      </c>
      <c r="AT199" t="str">
        <f>""</f>
        <v/>
      </c>
      <c r="AU199" t="str">
        <f>""</f>
        <v/>
      </c>
      <c r="AV199" t="str">
        <f>""</f>
        <v/>
      </c>
      <c r="AW199" t="str">
        <f>""</f>
        <v/>
      </c>
      <c r="AX199" t="str">
        <f>""</f>
        <v/>
      </c>
      <c r="AY199" t="str">
        <f>""</f>
        <v/>
      </c>
      <c r="AZ199" t="str">
        <f>""</f>
        <v/>
      </c>
      <c r="BA199" t="str">
        <f>""</f>
        <v/>
      </c>
    </row>
    <row r="200" spans="2:53" x14ac:dyDescent="0.2">
      <c r="B200" t="str">
        <f>""</f>
        <v/>
      </c>
      <c r="C200" t="str">
        <f>""</f>
        <v/>
      </c>
      <c r="D200" t="str">
        <f>""</f>
        <v/>
      </c>
      <c r="E200" t="str">
        <f>""</f>
        <v/>
      </c>
      <c r="F200" t="str">
        <f>""</f>
        <v/>
      </c>
      <c r="G200" t="str">
        <f>""</f>
        <v/>
      </c>
      <c r="H200" t="str">
        <f>""</f>
        <v/>
      </c>
      <c r="I200" t="str">
        <f>""</f>
        <v/>
      </c>
      <c r="J200" t="str">
        <f>""</f>
        <v/>
      </c>
      <c r="K200" t="str">
        <f>""</f>
        <v/>
      </c>
      <c r="L200" t="str">
        <f>""</f>
        <v/>
      </c>
      <c r="M200" t="str">
        <f>""</f>
        <v/>
      </c>
      <c r="N200" t="str">
        <f>""</f>
        <v/>
      </c>
      <c r="O200" t="str">
        <f>""</f>
        <v/>
      </c>
      <c r="P200" t="str">
        <f>""</f>
        <v/>
      </c>
      <c r="Q200" t="str">
        <f>""</f>
        <v/>
      </c>
      <c r="R200" t="str">
        <f>""</f>
        <v/>
      </c>
      <c r="S200" t="str">
        <f>""</f>
        <v/>
      </c>
      <c r="T200" t="str">
        <f>""</f>
        <v/>
      </c>
      <c r="U200" t="str">
        <f>""</f>
        <v/>
      </c>
      <c r="V200" t="str">
        <f>""</f>
        <v/>
      </c>
      <c r="W200" t="str">
        <f>""</f>
        <v/>
      </c>
      <c r="X200" t="str">
        <f>""</f>
        <v/>
      </c>
      <c r="Y200" t="str">
        <f>""</f>
        <v/>
      </c>
      <c r="Z200" t="str">
        <f>""</f>
        <v/>
      </c>
      <c r="AA200" t="str">
        <f>""</f>
        <v/>
      </c>
      <c r="AB200" t="str">
        <f>""</f>
        <v/>
      </c>
      <c r="AC200" t="str">
        <f>""</f>
        <v/>
      </c>
      <c r="AD200" t="str">
        <f>""</f>
        <v/>
      </c>
      <c r="AE200" t="str">
        <f>""</f>
        <v/>
      </c>
      <c r="AF200" t="str">
        <f>""</f>
        <v/>
      </c>
      <c r="AG200" t="str">
        <f>""</f>
        <v/>
      </c>
      <c r="AH200" t="str">
        <f>""</f>
        <v/>
      </c>
      <c r="AI200" t="str">
        <f>""</f>
        <v/>
      </c>
      <c r="AJ200" t="str">
        <f>""</f>
        <v/>
      </c>
      <c r="AK200" t="str">
        <f>""</f>
        <v/>
      </c>
      <c r="AL200" t="str">
        <f>""</f>
        <v/>
      </c>
      <c r="AM200" t="str">
        <f>""</f>
        <v/>
      </c>
      <c r="AN200" t="str">
        <f>""</f>
        <v/>
      </c>
      <c r="AO200" t="str">
        <f>""</f>
        <v/>
      </c>
      <c r="AP200" t="str">
        <f>""</f>
        <v/>
      </c>
      <c r="AQ200" t="str">
        <f>""</f>
        <v/>
      </c>
      <c r="AR200" t="str">
        <f>"[0.099]"</f>
        <v>[0.099]</v>
      </c>
      <c r="AS200" t="str">
        <f>""</f>
        <v/>
      </c>
      <c r="AT200" t="str">
        <f>""</f>
        <v/>
      </c>
      <c r="AU200" t="str">
        <f>""</f>
        <v/>
      </c>
      <c r="AV200" t="str">
        <f>""</f>
        <v/>
      </c>
      <c r="AW200" t="str">
        <f>""</f>
        <v/>
      </c>
      <c r="AX200" t="str">
        <f>""</f>
        <v/>
      </c>
      <c r="AY200" t="str">
        <f>""</f>
        <v/>
      </c>
      <c r="AZ200" t="str">
        <f>""</f>
        <v/>
      </c>
      <c r="BA200" t="str">
        <f>""</f>
        <v/>
      </c>
    </row>
    <row r="201" spans="2:53" x14ac:dyDescent="0.2">
      <c r="B201" t="str">
        <f>"Number of years that household had a loss of land"</f>
        <v>Number of years that household had a loss of land</v>
      </c>
      <c r="C201" t="str">
        <f>""</f>
        <v/>
      </c>
      <c r="D201" t="str">
        <f>""</f>
        <v/>
      </c>
      <c r="E201" t="str">
        <f>""</f>
        <v/>
      </c>
      <c r="F201" t="str">
        <f>""</f>
        <v/>
      </c>
      <c r="G201" t="str">
        <f>""</f>
        <v/>
      </c>
      <c r="H201" t="str">
        <f>""</f>
        <v/>
      </c>
      <c r="I201" t="str">
        <f>""</f>
        <v/>
      </c>
      <c r="J201" t="str">
        <f>""</f>
        <v/>
      </c>
      <c r="K201" t="str">
        <f>""</f>
        <v/>
      </c>
      <c r="L201" t="str">
        <f>""</f>
        <v/>
      </c>
      <c r="M201" t="str">
        <f>""</f>
        <v/>
      </c>
      <c r="N201" t="str">
        <f>""</f>
        <v/>
      </c>
      <c r="O201" t="str">
        <f>""</f>
        <v/>
      </c>
      <c r="P201" t="str">
        <f>""</f>
        <v/>
      </c>
      <c r="Q201" t="str">
        <f>""</f>
        <v/>
      </c>
      <c r="R201" t="str">
        <f>""</f>
        <v/>
      </c>
      <c r="S201" t="str">
        <f>""</f>
        <v/>
      </c>
      <c r="T201" t="str">
        <f>""</f>
        <v/>
      </c>
      <c r="U201" t="str">
        <f>""</f>
        <v/>
      </c>
      <c r="V201" t="str">
        <f>""</f>
        <v/>
      </c>
      <c r="W201" t="str">
        <f>""</f>
        <v/>
      </c>
      <c r="X201" t="str">
        <f>""</f>
        <v/>
      </c>
      <c r="Y201" t="str">
        <f>""</f>
        <v/>
      </c>
      <c r="Z201" t="str">
        <f>""</f>
        <v/>
      </c>
      <c r="AA201" t="str">
        <f>""</f>
        <v/>
      </c>
      <c r="AB201" t="str">
        <f>""</f>
        <v/>
      </c>
      <c r="AC201" t="str">
        <f>""</f>
        <v/>
      </c>
      <c r="AD201" t="str">
        <f>""</f>
        <v/>
      </c>
      <c r="AE201" t="str">
        <f>""</f>
        <v/>
      </c>
      <c r="AF201" t="str">
        <f>""</f>
        <v/>
      </c>
      <c r="AG201" t="str">
        <f>""</f>
        <v/>
      </c>
      <c r="AH201" t="str">
        <f>""</f>
        <v/>
      </c>
      <c r="AI201" t="str">
        <f>""</f>
        <v/>
      </c>
      <c r="AJ201" t="str">
        <f>""</f>
        <v/>
      </c>
      <c r="AK201" t="str">
        <f>""</f>
        <v/>
      </c>
      <c r="AL201" t="str">
        <f>""</f>
        <v/>
      </c>
      <c r="AM201" t="str">
        <f>""</f>
        <v/>
      </c>
      <c r="AN201" t="str">
        <f>""</f>
        <v/>
      </c>
      <c r="AO201" t="str">
        <f>""</f>
        <v/>
      </c>
      <c r="AP201" t="str">
        <f>""</f>
        <v/>
      </c>
      <c r="AQ201" t="str">
        <f>""</f>
        <v/>
      </c>
      <c r="AR201" t="str">
        <f>""</f>
        <v/>
      </c>
      <c r="AS201" t="str">
        <f>"-0.025"</f>
        <v>-0.025</v>
      </c>
      <c r="AT201" t="str">
        <f>"0.031"</f>
        <v>0.031</v>
      </c>
      <c r="AU201" t="str">
        <f>"-0.018"</f>
        <v>-0.018</v>
      </c>
      <c r="AV201" t="str">
        <f>""</f>
        <v/>
      </c>
      <c r="AW201" t="str">
        <f>""</f>
        <v/>
      </c>
      <c r="AX201" t="str">
        <f>""</f>
        <v/>
      </c>
      <c r="AY201" t="str">
        <f>""</f>
        <v/>
      </c>
      <c r="AZ201" t="str">
        <f>""</f>
        <v/>
      </c>
      <c r="BA201" t="str">
        <f>""</f>
        <v/>
      </c>
    </row>
    <row r="202" spans="2:53" x14ac:dyDescent="0.2">
      <c r="B202" t="str">
        <f>""</f>
        <v/>
      </c>
      <c r="C202" t="str">
        <f>""</f>
        <v/>
      </c>
      <c r="D202" t="str">
        <f>""</f>
        <v/>
      </c>
      <c r="E202" t="str">
        <f>""</f>
        <v/>
      </c>
      <c r="F202" t="str">
        <f>""</f>
        <v/>
      </c>
      <c r="G202" t="str">
        <f>""</f>
        <v/>
      </c>
      <c r="H202" t="str">
        <f>""</f>
        <v/>
      </c>
      <c r="I202" t="str">
        <f>""</f>
        <v/>
      </c>
      <c r="J202" t="str">
        <f>""</f>
        <v/>
      </c>
      <c r="K202" t="str">
        <f>""</f>
        <v/>
      </c>
      <c r="L202" t="str">
        <f>""</f>
        <v/>
      </c>
      <c r="M202" t="str">
        <f>""</f>
        <v/>
      </c>
      <c r="N202" t="str">
        <f>""</f>
        <v/>
      </c>
      <c r="O202" t="str">
        <f>""</f>
        <v/>
      </c>
      <c r="P202" t="str">
        <f>""</f>
        <v/>
      </c>
      <c r="Q202" t="str">
        <f>""</f>
        <v/>
      </c>
      <c r="R202" t="str">
        <f>""</f>
        <v/>
      </c>
      <c r="S202" t="str">
        <f>""</f>
        <v/>
      </c>
      <c r="T202" t="str">
        <f>""</f>
        <v/>
      </c>
      <c r="U202" t="str">
        <f>""</f>
        <v/>
      </c>
      <c r="V202" t="str">
        <f>""</f>
        <v/>
      </c>
      <c r="W202" t="str">
        <f>""</f>
        <v/>
      </c>
      <c r="X202" t="str">
        <f>""</f>
        <v/>
      </c>
      <c r="Y202" t="str">
        <f>""</f>
        <v/>
      </c>
      <c r="Z202" t="str">
        <f>""</f>
        <v/>
      </c>
      <c r="AA202" t="str">
        <f>""</f>
        <v/>
      </c>
      <c r="AB202" t="str">
        <f>""</f>
        <v/>
      </c>
      <c r="AC202" t="str">
        <f>""</f>
        <v/>
      </c>
      <c r="AD202" t="str">
        <f>""</f>
        <v/>
      </c>
      <c r="AE202" t="str">
        <f>""</f>
        <v/>
      </c>
      <c r="AF202" t="str">
        <f>""</f>
        <v/>
      </c>
      <c r="AG202" t="str">
        <f>""</f>
        <v/>
      </c>
      <c r="AH202" t="str">
        <f>""</f>
        <v/>
      </c>
      <c r="AI202" t="str">
        <f>""</f>
        <v/>
      </c>
      <c r="AJ202" t="str">
        <f>""</f>
        <v/>
      </c>
      <c r="AK202" t="str">
        <f>""</f>
        <v/>
      </c>
      <c r="AL202" t="str">
        <f>""</f>
        <v/>
      </c>
      <c r="AM202" t="str">
        <f>""</f>
        <v/>
      </c>
      <c r="AN202" t="str">
        <f>""</f>
        <v/>
      </c>
      <c r="AO202" t="str">
        <f>""</f>
        <v/>
      </c>
      <c r="AP202" t="str">
        <f>""</f>
        <v/>
      </c>
      <c r="AQ202" t="str">
        <f>""</f>
        <v/>
      </c>
      <c r="AR202" t="str">
        <f>""</f>
        <v/>
      </c>
      <c r="AS202" t="str">
        <f>"[0.071]"</f>
        <v>[0.071]</v>
      </c>
      <c r="AT202" t="str">
        <f>"[0.056]"</f>
        <v>[0.056]</v>
      </c>
      <c r="AU202" t="str">
        <f>"[0.072]"</f>
        <v>[0.072]</v>
      </c>
      <c r="AV202" t="str">
        <f>""</f>
        <v/>
      </c>
      <c r="AW202" t="str">
        <f>""</f>
        <v/>
      </c>
      <c r="AX202" t="str">
        <f>""</f>
        <v/>
      </c>
      <c r="AY202" t="str">
        <f>""</f>
        <v/>
      </c>
      <c r="AZ202" t="str">
        <f>""</f>
        <v/>
      </c>
      <c r="BA202" t="str">
        <f>""</f>
        <v/>
      </c>
    </row>
    <row r="203" spans="2:53" x14ac:dyDescent="0.2">
      <c r="B203" t="str">
        <f>"At least 1 person left the household in a given year (yes=1)"</f>
        <v>At least 1 person left the household in a given year (yes=1)</v>
      </c>
      <c r="C203" t="str">
        <f>""</f>
        <v/>
      </c>
      <c r="D203" t="str">
        <f>""</f>
        <v/>
      </c>
      <c r="E203" t="str">
        <f>""</f>
        <v/>
      </c>
      <c r="F203" t="str">
        <f>""</f>
        <v/>
      </c>
      <c r="G203" t="str">
        <f>""</f>
        <v/>
      </c>
      <c r="H203" t="str">
        <f>""</f>
        <v/>
      </c>
      <c r="I203" t="str">
        <f>""</f>
        <v/>
      </c>
      <c r="J203" t="str">
        <f>""</f>
        <v/>
      </c>
      <c r="K203" t="str">
        <f>""</f>
        <v/>
      </c>
      <c r="L203" t="str">
        <f>""</f>
        <v/>
      </c>
      <c r="M203" t="str">
        <f>""</f>
        <v/>
      </c>
      <c r="N203" t="str">
        <f>""</f>
        <v/>
      </c>
      <c r="O203" t="str">
        <f>""</f>
        <v/>
      </c>
      <c r="P203" t="str">
        <f>""</f>
        <v/>
      </c>
      <c r="Q203" t="str">
        <f>""</f>
        <v/>
      </c>
      <c r="R203" t="str">
        <f>""</f>
        <v/>
      </c>
      <c r="S203" t="str">
        <f>""</f>
        <v/>
      </c>
      <c r="T203" t="str">
        <f>""</f>
        <v/>
      </c>
      <c r="U203" t="str">
        <f>""</f>
        <v/>
      </c>
      <c r="V203" t="str">
        <f>""</f>
        <v/>
      </c>
      <c r="W203" t="str">
        <f>""</f>
        <v/>
      </c>
      <c r="X203" t="str">
        <f>""</f>
        <v/>
      </c>
      <c r="Y203" t="str">
        <f>""</f>
        <v/>
      </c>
      <c r="Z203" t="str">
        <f>""</f>
        <v/>
      </c>
      <c r="AA203" t="str">
        <f>""</f>
        <v/>
      </c>
      <c r="AB203" t="str">
        <f>""</f>
        <v/>
      </c>
      <c r="AC203" t="str">
        <f>""</f>
        <v/>
      </c>
      <c r="AD203" t="str">
        <f>""</f>
        <v/>
      </c>
      <c r="AE203" t="str">
        <f>""</f>
        <v/>
      </c>
      <c r="AF203" t="str">
        <f>""</f>
        <v/>
      </c>
      <c r="AG203" t="str">
        <f>""</f>
        <v/>
      </c>
      <c r="AH203" t="str">
        <f>""</f>
        <v/>
      </c>
      <c r="AI203" t="str">
        <f>""</f>
        <v/>
      </c>
      <c r="AJ203" t="str">
        <f>""</f>
        <v/>
      </c>
      <c r="AK203" t="str">
        <f>""</f>
        <v/>
      </c>
      <c r="AL203" t="str">
        <f>""</f>
        <v/>
      </c>
      <c r="AM203" t="str">
        <f>""</f>
        <v/>
      </c>
      <c r="AN203" t="str">
        <f>""</f>
        <v/>
      </c>
      <c r="AO203" t="str">
        <f>""</f>
        <v/>
      </c>
      <c r="AP203" t="str">
        <f>""</f>
        <v/>
      </c>
      <c r="AQ203" t="str">
        <f>""</f>
        <v/>
      </c>
      <c r="AR203" t="str">
        <f>""</f>
        <v/>
      </c>
      <c r="AS203" t="str">
        <f>"-0.056"</f>
        <v>-0.056</v>
      </c>
      <c r="AT203" t="str">
        <f>""</f>
        <v/>
      </c>
      <c r="AU203" t="str">
        <f>""</f>
        <v/>
      </c>
      <c r="AV203" t="str">
        <f>""</f>
        <v/>
      </c>
      <c r="AW203" t="str">
        <f>""</f>
        <v/>
      </c>
      <c r="AX203" t="str">
        <f>""</f>
        <v/>
      </c>
      <c r="AY203" t="str">
        <f>""</f>
        <v/>
      </c>
      <c r="AZ203" t="str">
        <f>""</f>
        <v/>
      </c>
      <c r="BA203" t="str">
        <f>""</f>
        <v/>
      </c>
    </row>
    <row r="204" spans="2:53" x14ac:dyDescent="0.2">
      <c r="B204" t="str">
        <f>""</f>
        <v/>
      </c>
      <c r="C204" t="str">
        <f>""</f>
        <v/>
      </c>
      <c r="D204" t="str">
        <f>""</f>
        <v/>
      </c>
      <c r="E204" t="str">
        <f>""</f>
        <v/>
      </c>
      <c r="F204" t="str">
        <f>""</f>
        <v/>
      </c>
      <c r="G204" t="str">
        <f>""</f>
        <v/>
      </c>
      <c r="H204" t="str">
        <f>""</f>
        <v/>
      </c>
      <c r="I204" t="str">
        <f>""</f>
        <v/>
      </c>
      <c r="J204" t="str">
        <f>""</f>
        <v/>
      </c>
      <c r="K204" t="str">
        <f>""</f>
        <v/>
      </c>
      <c r="L204" t="str">
        <f>""</f>
        <v/>
      </c>
      <c r="M204" t="str">
        <f>""</f>
        <v/>
      </c>
      <c r="N204" t="str">
        <f>""</f>
        <v/>
      </c>
      <c r="O204" t="str">
        <f>""</f>
        <v/>
      </c>
      <c r="P204" t="str">
        <f>""</f>
        <v/>
      </c>
      <c r="Q204" t="str">
        <f>""</f>
        <v/>
      </c>
      <c r="R204" t="str">
        <f>""</f>
        <v/>
      </c>
      <c r="S204" t="str">
        <f>""</f>
        <v/>
      </c>
      <c r="T204" t="str">
        <f>""</f>
        <v/>
      </c>
      <c r="U204" t="str">
        <f>""</f>
        <v/>
      </c>
      <c r="V204" t="str">
        <f>""</f>
        <v/>
      </c>
      <c r="W204" t="str">
        <f>""</f>
        <v/>
      </c>
      <c r="X204" t="str">
        <f>""</f>
        <v/>
      </c>
      <c r="Y204" t="str">
        <f>""</f>
        <v/>
      </c>
      <c r="Z204" t="str">
        <f>""</f>
        <v/>
      </c>
      <c r="AA204" t="str">
        <f>""</f>
        <v/>
      </c>
      <c r="AB204" t="str">
        <f>""</f>
        <v/>
      </c>
      <c r="AC204" t="str">
        <f>""</f>
        <v/>
      </c>
      <c r="AD204" t="str">
        <f>""</f>
        <v/>
      </c>
      <c r="AE204" t="str">
        <f>""</f>
        <v/>
      </c>
      <c r="AF204" t="str">
        <f>""</f>
        <v/>
      </c>
      <c r="AG204" t="str">
        <f>""</f>
        <v/>
      </c>
      <c r="AH204" t="str">
        <f>""</f>
        <v/>
      </c>
      <c r="AI204" t="str">
        <f>""</f>
        <v/>
      </c>
      <c r="AJ204" t="str">
        <f>""</f>
        <v/>
      </c>
      <c r="AK204" t="str">
        <f>""</f>
        <v/>
      </c>
      <c r="AL204" t="str">
        <f>""</f>
        <v/>
      </c>
      <c r="AM204" t="str">
        <f>""</f>
        <v/>
      </c>
      <c r="AN204" t="str">
        <f>""</f>
        <v/>
      </c>
      <c r="AO204" t="str">
        <f>""</f>
        <v/>
      </c>
      <c r="AP204" t="str">
        <f>""</f>
        <v/>
      </c>
      <c r="AQ204" t="str">
        <f>""</f>
        <v/>
      </c>
      <c r="AR204" t="str">
        <f>""</f>
        <v/>
      </c>
      <c r="AS204" t="str">
        <f>"[0.078]"</f>
        <v>[0.078]</v>
      </c>
      <c r="AT204" t="str">
        <f>""</f>
        <v/>
      </c>
      <c r="AU204" t="str">
        <f>""</f>
        <v/>
      </c>
      <c r="AV204" t="str">
        <f>""</f>
        <v/>
      </c>
      <c r="AW204" t="str">
        <f>""</f>
        <v/>
      </c>
      <c r="AX204" t="str">
        <f>""</f>
        <v/>
      </c>
      <c r="AY204" t="str">
        <f>""</f>
        <v/>
      </c>
      <c r="AZ204" t="str">
        <f>""</f>
        <v/>
      </c>
      <c r="BA204" t="str">
        <f>""</f>
        <v/>
      </c>
    </row>
    <row r="205" spans="2:53" x14ac:dyDescent="0.2">
      <c r="B205" t="str">
        <f>"Interaction"</f>
        <v>Interaction</v>
      </c>
      <c r="C205" t="str">
        <f>""</f>
        <v/>
      </c>
      <c r="D205" t="str">
        <f>""</f>
        <v/>
      </c>
      <c r="E205" t="str">
        <f>""</f>
        <v/>
      </c>
      <c r="F205" t="str">
        <f>""</f>
        <v/>
      </c>
      <c r="G205" t="str">
        <f>""</f>
        <v/>
      </c>
      <c r="H205" t="str">
        <f>""</f>
        <v/>
      </c>
      <c r="I205" t="str">
        <f>""</f>
        <v/>
      </c>
      <c r="J205" t="str">
        <f>""</f>
        <v/>
      </c>
      <c r="K205" t="str">
        <f>""</f>
        <v/>
      </c>
      <c r="L205" t="str">
        <f>""</f>
        <v/>
      </c>
      <c r="M205" t="str">
        <f>""</f>
        <v/>
      </c>
      <c r="N205" t="str">
        <f>""</f>
        <v/>
      </c>
      <c r="O205" t="str">
        <f>""</f>
        <v/>
      </c>
      <c r="P205" t="str">
        <f>""</f>
        <v/>
      </c>
      <c r="Q205" t="str">
        <f>""</f>
        <v/>
      </c>
      <c r="R205" t="str">
        <f>""</f>
        <v/>
      </c>
      <c r="S205" t="str">
        <f>""</f>
        <v/>
      </c>
      <c r="T205" t="str">
        <f>""</f>
        <v/>
      </c>
      <c r="U205" t="str">
        <f>""</f>
        <v/>
      </c>
      <c r="V205" t="str">
        <f>""</f>
        <v/>
      </c>
      <c r="W205" t="str">
        <f>""</f>
        <v/>
      </c>
      <c r="X205" t="str">
        <f>""</f>
        <v/>
      </c>
      <c r="Y205" t="str">
        <f>""</f>
        <v/>
      </c>
      <c r="Z205" t="str">
        <f>""</f>
        <v/>
      </c>
      <c r="AA205" t="str">
        <f>""</f>
        <v/>
      </c>
      <c r="AB205" t="str">
        <f>""</f>
        <v/>
      </c>
      <c r="AC205" t="str">
        <f>""</f>
        <v/>
      </c>
      <c r="AD205" t="str">
        <f>""</f>
        <v/>
      </c>
      <c r="AE205" t="str">
        <f>""</f>
        <v/>
      </c>
      <c r="AF205" t="str">
        <f>""</f>
        <v/>
      </c>
      <c r="AG205" t="str">
        <f>""</f>
        <v/>
      </c>
      <c r="AH205" t="str">
        <f>""</f>
        <v/>
      </c>
      <c r="AI205" t="str">
        <f>""</f>
        <v/>
      </c>
      <c r="AJ205" t="str">
        <f>""</f>
        <v/>
      </c>
      <c r="AK205" t="str">
        <f>""</f>
        <v/>
      </c>
      <c r="AL205" t="str">
        <f>""</f>
        <v/>
      </c>
      <c r="AM205" t="str">
        <f>""</f>
        <v/>
      </c>
      <c r="AN205" t="str">
        <f>""</f>
        <v/>
      </c>
      <c r="AO205" t="str">
        <f>""</f>
        <v/>
      </c>
      <c r="AP205" t="str">
        <f>""</f>
        <v/>
      </c>
      <c r="AQ205" t="str">
        <f>""</f>
        <v/>
      </c>
      <c r="AR205" t="str">
        <f>""</f>
        <v/>
      </c>
      <c r="AS205" t="str">
        <f>"0.107"</f>
        <v>0.107</v>
      </c>
      <c r="AT205" t="str">
        <f>""</f>
        <v/>
      </c>
      <c r="AU205" t="str">
        <f>""</f>
        <v/>
      </c>
      <c r="AV205" t="str">
        <f>""</f>
        <v/>
      </c>
      <c r="AW205" t="str">
        <f>""</f>
        <v/>
      </c>
      <c r="AX205" t="str">
        <f>""</f>
        <v/>
      </c>
      <c r="AY205" t="str">
        <f>""</f>
        <v/>
      </c>
      <c r="AZ205" t="str">
        <f>""</f>
        <v/>
      </c>
      <c r="BA205" t="str">
        <f>""</f>
        <v/>
      </c>
    </row>
    <row r="206" spans="2:53" x14ac:dyDescent="0.2">
      <c r="B206" t="str">
        <f>""</f>
        <v/>
      </c>
      <c r="C206" t="str">
        <f>""</f>
        <v/>
      </c>
      <c r="D206" t="str">
        <f>""</f>
        <v/>
      </c>
      <c r="E206" t="str">
        <f>""</f>
        <v/>
      </c>
      <c r="F206" t="str">
        <f>""</f>
        <v/>
      </c>
      <c r="G206" t="str">
        <f>""</f>
        <v/>
      </c>
      <c r="H206" t="str">
        <f>""</f>
        <v/>
      </c>
      <c r="I206" t="str">
        <f>""</f>
        <v/>
      </c>
      <c r="J206" t="str">
        <f>""</f>
        <v/>
      </c>
      <c r="K206" t="str">
        <f>""</f>
        <v/>
      </c>
      <c r="L206" t="str">
        <f>""</f>
        <v/>
      </c>
      <c r="M206" t="str">
        <f>""</f>
        <v/>
      </c>
      <c r="N206" t="str">
        <f>""</f>
        <v/>
      </c>
      <c r="O206" t="str">
        <f>""</f>
        <v/>
      </c>
      <c r="P206" t="str">
        <f>""</f>
        <v/>
      </c>
      <c r="Q206" t="str">
        <f>""</f>
        <v/>
      </c>
      <c r="R206" t="str">
        <f>""</f>
        <v/>
      </c>
      <c r="S206" t="str">
        <f>""</f>
        <v/>
      </c>
      <c r="T206" t="str">
        <f>""</f>
        <v/>
      </c>
      <c r="U206" t="str">
        <f>""</f>
        <v/>
      </c>
      <c r="V206" t="str">
        <f>""</f>
        <v/>
      </c>
      <c r="W206" t="str">
        <f>""</f>
        <v/>
      </c>
      <c r="X206" t="str">
        <f>""</f>
        <v/>
      </c>
      <c r="Y206" t="str">
        <f>""</f>
        <v/>
      </c>
      <c r="Z206" t="str">
        <f>""</f>
        <v/>
      </c>
      <c r="AA206" t="str">
        <f>""</f>
        <v/>
      </c>
      <c r="AB206" t="str">
        <f>""</f>
        <v/>
      </c>
      <c r="AC206" t="str">
        <f>""</f>
        <v/>
      </c>
      <c r="AD206" t="str">
        <f>""</f>
        <v/>
      </c>
      <c r="AE206" t="str">
        <f>""</f>
        <v/>
      </c>
      <c r="AF206" t="str">
        <f>""</f>
        <v/>
      </c>
      <c r="AG206" t="str">
        <f>""</f>
        <v/>
      </c>
      <c r="AH206" t="str">
        <f>""</f>
        <v/>
      </c>
      <c r="AI206" t="str">
        <f>""</f>
        <v/>
      </c>
      <c r="AJ206" t="str">
        <f>""</f>
        <v/>
      </c>
      <c r="AK206" t="str">
        <f>""</f>
        <v/>
      </c>
      <c r="AL206" t="str">
        <f>""</f>
        <v/>
      </c>
      <c r="AM206" t="str">
        <f>""</f>
        <v/>
      </c>
      <c r="AN206" t="str">
        <f>""</f>
        <v/>
      </c>
      <c r="AO206" t="str">
        <f>""</f>
        <v/>
      </c>
      <c r="AP206" t="str">
        <f>""</f>
        <v/>
      </c>
      <c r="AQ206" t="str">
        <f>""</f>
        <v/>
      </c>
      <c r="AR206" t="str">
        <f>""</f>
        <v/>
      </c>
      <c r="AS206" t="str">
        <f>"[0.081]"</f>
        <v>[0.081]</v>
      </c>
      <c r="AT206" t="str">
        <f>""</f>
        <v/>
      </c>
      <c r="AU206" t="str">
        <f>""</f>
        <v/>
      </c>
      <c r="AV206" t="str">
        <f>""</f>
        <v/>
      </c>
      <c r="AW206" t="str">
        <f>""</f>
        <v/>
      </c>
      <c r="AX206" t="str">
        <f>""</f>
        <v/>
      </c>
      <c r="AY206" t="str">
        <f>""</f>
        <v/>
      </c>
      <c r="AZ206" t="str">
        <f>""</f>
        <v/>
      </c>
      <c r="BA206" t="str">
        <f>""</f>
        <v/>
      </c>
    </row>
    <row r="207" spans="2:53" x14ac:dyDescent="0.2">
      <c r="B207" t="str">
        <f>"Number of members who left household 1998-2007"</f>
        <v>Number of members who left household 1998-2007</v>
      </c>
      <c r="C207" t="str">
        <f>""</f>
        <v/>
      </c>
      <c r="D207" t="str">
        <f>""</f>
        <v/>
      </c>
      <c r="E207" t="str">
        <f>""</f>
        <v/>
      </c>
      <c r="F207" t="str">
        <f>""</f>
        <v/>
      </c>
      <c r="G207" t="str">
        <f>""</f>
        <v/>
      </c>
      <c r="H207" t="str">
        <f>""</f>
        <v/>
      </c>
      <c r="I207" t="str">
        <f>""</f>
        <v/>
      </c>
      <c r="J207" t="str">
        <f>""</f>
        <v/>
      </c>
      <c r="K207" t="str">
        <f>""</f>
        <v/>
      </c>
      <c r="L207" t="str">
        <f>""</f>
        <v/>
      </c>
      <c r="M207" t="str">
        <f>""</f>
        <v/>
      </c>
      <c r="N207" t="str">
        <f>""</f>
        <v/>
      </c>
      <c r="O207" t="str">
        <f>""</f>
        <v/>
      </c>
      <c r="P207" t="str">
        <f>""</f>
        <v/>
      </c>
      <c r="Q207" t="str">
        <f>""</f>
        <v/>
      </c>
      <c r="R207" t="str">
        <f>""</f>
        <v/>
      </c>
      <c r="S207" t="str">
        <f>""</f>
        <v/>
      </c>
      <c r="T207" t="str">
        <f>""</f>
        <v/>
      </c>
      <c r="U207" t="str">
        <f>""</f>
        <v/>
      </c>
      <c r="V207" t="str">
        <f>""</f>
        <v/>
      </c>
      <c r="W207" t="str">
        <f>""</f>
        <v/>
      </c>
      <c r="X207" t="str">
        <f>""</f>
        <v/>
      </c>
      <c r="Y207" t="str">
        <f>""</f>
        <v/>
      </c>
      <c r="Z207" t="str">
        <f>""</f>
        <v/>
      </c>
      <c r="AA207" t="str">
        <f>""</f>
        <v/>
      </c>
      <c r="AB207" t="str">
        <f>""</f>
        <v/>
      </c>
      <c r="AC207" t="str">
        <f>""</f>
        <v/>
      </c>
      <c r="AD207" t="str">
        <f>""</f>
        <v/>
      </c>
      <c r="AE207" t="str">
        <f>""</f>
        <v/>
      </c>
      <c r="AF207" t="str">
        <f>""</f>
        <v/>
      </c>
      <c r="AG207" t="str">
        <f>""</f>
        <v/>
      </c>
      <c r="AH207" t="str">
        <f>""</f>
        <v/>
      </c>
      <c r="AI207" t="str">
        <f>""</f>
        <v/>
      </c>
      <c r="AJ207" t="str">
        <f>""</f>
        <v/>
      </c>
      <c r="AK207" t="str">
        <f>""</f>
        <v/>
      </c>
      <c r="AL207" t="str">
        <f>""</f>
        <v/>
      </c>
      <c r="AM207" t="str">
        <f>""</f>
        <v/>
      </c>
      <c r="AN207" t="str">
        <f>""</f>
        <v/>
      </c>
      <c r="AO207" t="str">
        <f>""</f>
        <v/>
      </c>
      <c r="AP207" t="str">
        <f>""</f>
        <v/>
      </c>
      <c r="AQ207" t="str">
        <f>""</f>
        <v/>
      </c>
      <c r="AR207" t="str">
        <f>""</f>
        <v/>
      </c>
      <c r="AS207" t="str">
        <f>""</f>
        <v/>
      </c>
      <c r="AT207" t="str">
        <f>"0.006"</f>
        <v>0.006</v>
      </c>
      <c r="AU207" t="str">
        <f>""</f>
        <v/>
      </c>
      <c r="AV207" t="str">
        <f>""</f>
        <v/>
      </c>
      <c r="AW207" t="str">
        <f>""</f>
        <v/>
      </c>
      <c r="AX207" t="str">
        <f>""</f>
        <v/>
      </c>
      <c r="AY207" t="str">
        <f>""</f>
        <v/>
      </c>
      <c r="AZ207" t="str">
        <f>""</f>
        <v/>
      </c>
      <c r="BA207" t="str">
        <f>""</f>
        <v/>
      </c>
    </row>
    <row r="208" spans="2:53" x14ac:dyDescent="0.2">
      <c r="B208" t="str">
        <f>""</f>
        <v/>
      </c>
      <c r="C208" t="str">
        <f>""</f>
        <v/>
      </c>
      <c r="D208" t="str">
        <f>""</f>
        <v/>
      </c>
      <c r="E208" t="str">
        <f>""</f>
        <v/>
      </c>
      <c r="F208" t="str">
        <f>""</f>
        <v/>
      </c>
      <c r="G208" t="str">
        <f>""</f>
        <v/>
      </c>
      <c r="H208" t="str">
        <f>""</f>
        <v/>
      </c>
      <c r="I208" t="str">
        <f>""</f>
        <v/>
      </c>
      <c r="J208" t="str">
        <f>""</f>
        <v/>
      </c>
      <c r="K208" t="str">
        <f>""</f>
        <v/>
      </c>
      <c r="L208" t="str">
        <f>""</f>
        <v/>
      </c>
      <c r="M208" t="str">
        <f>""</f>
        <v/>
      </c>
      <c r="N208" t="str">
        <f>""</f>
        <v/>
      </c>
      <c r="O208" t="str">
        <f>""</f>
        <v/>
      </c>
      <c r="P208" t="str">
        <f>""</f>
        <v/>
      </c>
      <c r="Q208" t="str">
        <f>""</f>
        <v/>
      </c>
      <c r="R208" t="str">
        <f>""</f>
        <v/>
      </c>
      <c r="S208" t="str">
        <f>""</f>
        <v/>
      </c>
      <c r="T208" t="str">
        <f>""</f>
        <v/>
      </c>
      <c r="U208" t="str">
        <f>""</f>
        <v/>
      </c>
      <c r="V208" t="str">
        <f>""</f>
        <v/>
      </c>
      <c r="W208" t="str">
        <f>""</f>
        <v/>
      </c>
      <c r="X208" t="str">
        <f>""</f>
        <v/>
      </c>
      <c r="Y208" t="str">
        <f>""</f>
        <v/>
      </c>
      <c r="Z208" t="str">
        <f>""</f>
        <v/>
      </c>
      <c r="AA208" t="str">
        <f>""</f>
        <v/>
      </c>
      <c r="AB208" t="str">
        <f>""</f>
        <v/>
      </c>
      <c r="AC208" t="str">
        <f>""</f>
        <v/>
      </c>
      <c r="AD208" t="str">
        <f>""</f>
        <v/>
      </c>
      <c r="AE208" t="str">
        <f>""</f>
        <v/>
      </c>
      <c r="AF208" t="str">
        <f>""</f>
        <v/>
      </c>
      <c r="AG208" t="str">
        <f>""</f>
        <v/>
      </c>
      <c r="AH208" t="str">
        <f>""</f>
        <v/>
      </c>
      <c r="AI208" t="str">
        <f>""</f>
        <v/>
      </c>
      <c r="AJ208" t="str">
        <f>""</f>
        <v/>
      </c>
      <c r="AK208" t="str">
        <f>""</f>
        <v/>
      </c>
      <c r="AL208" t="str">
        <f>""</f>
        <v/>
      </c>
      <c r="AM208" t="str">
        <f>""</f>
        <v/>
      </c>
      <c r="AN208" t="str">
        <f>""</f>
        <v/>
      </c>
      <c r="AO208" t="str">
        <f>""</f>
        <v/>
      </c>
      <c r="AP208" t="str">
        <f>""</f>
        <v/>
      </c>
      <c r="AQ208" t="str">
        <f>""</f>
        <v/>
      </c>
      <c r="AR208" t="str">
        <f>""</f>
        <v/>
      </c>
      <c r="AS208" t="str">
        <f>""</f>
        <v/>
      </c>
      <c r="AT208" t="str">
        <f>"[0.025]"</f>
        <v>[0.025]</v>
      </c>
      <c r="AU208" t="str">
        <f>""</f>
        <v/>
      </c>
      <c r="AV208" t="str">
        <f>""</f>
        <v/>
      </c>
      <c r="AW208" t="str">
        <f>""</f>
        <v/>
      </c>
      <c r="AX208" t="str">
        <f>""</f>
        <v/>
      </c>
      <c r="AY208" t="str">
        <f>""</f>
        <v/>
      </c>
      <c r="AZ208" t="str">
        <f>""</f>
        <v/>
      </c>
      <c r="BA208" t="str">
        <f>""</f>
        <v/>
      </c>
    </row>
    <row r="209" spans="2:53" x14ac:dyDescent="0.2">
      <c r="B209" t="str">
        <f>"Interaction"</f>
        <v>Interaction</v>
      </c>
      <c r="C209" t="str">
        <f>""</f>
        <v/>
      </c>
      <c r="D209" t="str">
        <f>""</f>
        <v/>
      </c>
      <c r="E209" t="str">
        <f>""</f>
        <v/>
      </c>
      <c r="F209" t="str">
        <f>""</f>
        <v/>
      </c>
      <c r="G209" t="str">
        <f>""</f>
        <v/>
      </c>
      <c r="H209" t="str">
        <f>""</f>
        <v/>
      </c>
      <c r="I209" t="str">
        <f>""</f>
        <v/>
      </c>
      <c r="J209" t="str">
        <f>""</f>
        <v/>
      </c>
      <c r="K209" t="str">
        <f>""</f>
        <v/>
      </c>
      <c r="L209" t="str">
        <f>""</f>
        <v/>
      </c>
      <c r="M209" t="str">
        <f>""</f>
        <v/>
      </c>
      <c r="N209" t="str">
        <f>""</f>
        <v/>
      </c>
      <c r="O209" t="str">
        <f>""</f>
        <v/>
      </c>
      <c r="P209" t="str">
        <f>""</f>
        <v/>
      </c>
      <c r="Q209" t="str">
        <f>""</f>
        <v/>
      </c>
      <c r="R209" t="str">
        <f>""</f>
        <v/>
      </c>
      <c r="S209" t="str">
        <f>""</f>
        <v/>
      </c>
      <c r="T209" t="str">
        <f>""</f>
        <v/>
      </c>
      <c r="U209" t="str">
        <f>""</f>
        <v/>
      </c>
      <c r="V209" t="str">
        <f>""</f>
        <v/>
      </c>
      <c r="W209" t="str">
        <f>""</f>
        <v/>
      </c>
      <c r="X209" t="str">
        <f>""</f>
        <v/>
      </c>
      <c r="Y209" t="str">
        <f>""</f>
        <v/>
      </c>
      <c r="Z209" t="str">
        <f>""</f>
        <v/>
      </c>
      <c r="AA209" t="str">
        <f>""</f>
        <v/>
      </c>
      <c r="AB209" t="str">
        <f>""</f>
        <v/>
      </c>
      <c r="AC209" t="str">
        <f>""</f>
        <v/>
      </c>
      <c r="AD209" t="str">
        <f>""</f>
        <v/>
      </c>
      <c r="AE209" t="str">
        <f>""</f>
        <v/>
      </c>
      <c r="AF209" t="str">
        <f>""</f>
        <v/>
      </c>
      <c r="AG209" t="str">
        <f>""</f>
        <v/>
      </c>
      <c r="AH209" t="str">
        <f>""</f>
        <v/>
      </c>
      <c r="AI209" t="str">
        <f>""</f>
        <v/>
      </c>
      <c r="AJ209" t="str">
        <f>""</f>
        <v/>
      </c>
      <c r="AK209" t="str">
        <f>""</f>
        <v/>
      </c>
      <c r="AL209" t="str">
        <f>""</f>
        <v/>
      </c>
      <c r="AM209" t="str">
        <f>""</f>
        <v/>
      </c>
      <c r="AN209" t="str">
        <f>""</f>
        <v/>
      </c>
      <c r="AO209" t="str">
        <f>""</f>
        <v/>
      </c>
      <c r="AP209" t="str">
        <f>""</f>
        <v/>
      </c>
      <c r="AQ209" t="str">
        <f>""</f>
        <v/>
      </c>
      <c r="AR209" t="str">
        <f>""</f>
        <v/>
      </c>
      <c r="AS209" t="str">
        <f>""</f>
        <v/>
      </c>
      <c r="AT209" t="str">
        <f>"-0.004"</f>
        <v>-0.004</v>
      </c>
      <c r="AU209" t="str">
        <f>""</f>
        <v/>
      </c>
      <c r="AV209" t="str">
        <f>""</f>
        <v/>
      </c>
      <c r="AW209" t="str">
        <f>""</f>
        <v/>
      </c>
      <c r="AX209" t="str">
        <f>""</f>
        <v/>
      </c>
      <c r="AY209" t="str">
        <f>""</f>
        <v/>
      </c>
      <c r="AZ209" t="str">
        <f>""</f>
        <v/>
      </c>
      <c r="BA209" t="str">
        <f>""</f>
        <v/>
      </c>
    </row>
    <row r="210" spans="2:53" x14ac:dyDescent="0.2">
      <c r="B210" t="str">
        <f>""</f>
        <v/>
      </c>
      <c r="C210" t="str">
        <f>""</f>
        <v/>
      </c>
      <c r="D210" t="str">
        <f>""</f>
        <v/>
      </c>
      <c r="E210" t="str">
        <f>""</f>
        <v/>
      </c>
      <c r="F210" t="str">
        <f>""</f>
        <v/>
      </c>
      <c r="G210" t="str">
        <f>""</f>
        <v/>
      </c>
      <c r="H210" t="str">
        <f>""</f>
        <v/>
      </c>
      <c r="I210" t="str">
        <f>""</f>
        <v/>
      </c>
      <c r="J210" t="str">
        <f>""</f>
        <v/>
      </c>
      <c r="K210" t="str">
        <f>""</f>
        <v/>
      </c>
      <c r="L210" t="str">
        <f>""</f>
        <v/>
      </c>
      <c r="M210" t="str">
        <f>""</f>
        <v/>
      </c>
      <c r="N210" t="str">
        <f>""</f>
        <v/>
      </c>
      <c r="O210" t="str">
        <f>""</f>
        <v/>
      </c>
      <c r="P210" t="str">
        <f>""</f>
        <v/>
      </c>
      <c r="Q210" t="str">
        <f>""</f>
        <v/>
      </c>
      <c r="R210" t="str">
        <f>""</f>
        <v/>
      </c>
      <c r="S210" t="str">
        <f>""</f>
        <v/>
      </c>
      <c r="T210" t="str">
        <f>""</f>
        <v/>
      </c>
      <c r="U210" t="str">
        <f>""</f>
        <v/>
      </c>
      <c r="V210" t="str">
        <f>""</f>
        <v/>
      </c>
      <c r="W210" t="str">
        <f>""</f>
        <v/>
      </c>
      <c r="X210" t="str">
        <f>""</f>
        <v/>
      </c>
      <c r="Y210" t="str">
        <f>""</f>
        <v/>
      </c>
      <c r="Z210" t="str">
        <f>""</f>
        <v/>
      </c>
      <c r="AA210" t="str">
        <f>""</f>
        <v/>
      </c>
      <c r="AB210" t="str">
        <f>""</f>
        <v/>
      </c>
      <c r="AC210" t="str">
        <f>""</f>
        <v/>
      </c>
      <c r="AD210" t="str">
        <f>""</f>
        <v/>
      </c>
      <c r="AE210" t="str">
        <f>""</f>
        <v/>
      </c>
      <c r="AF210" t="str">
        <f>""</f>
        <v/>
      </c>
      <c r="AG210" t="str">
        <f>""</f>
        <v/>
      </c>
      <c r="AH210" t="str">
        <f>""</f>
        <v/>
      </c>
      <c r="AI210" t="str">
        <f>""</f>
        <v/>
      </c>
      <c r="AJ210" t="str">
        <f>""</f>
        <v/>
      </c>
      <c r="AK210" t="str">
        <f>""</f>
        <v/>
      </c>
      <c r="AL210" t="str">
        <f>""</f>
        <v/>
      </c>
      <c r="AM210" t="str">
        <f>""</f>
        <v/>
      </c>
      <c r="AN210" t="str">
        <f>""</f>
        <v/>
      </c>
      <c r="AO210" t="str">
        <f>""</f>
        <v/>
      </c>
      <c r="AP210" t="str">
        <f>""</f>
        <v/>
      </c>
      <c r="AQ210" t="str">
        <f>""</f>
        <v/>
      </c>
      <c r="AR210" t="str">
        <f>""</f>
        <v/>
      </c>
      <c r="AS210" t="str">
        <f>""</f>
        <v/>
      </c>
      <c r="AT210" t="str">
        <f>"[0.027]"</f>
        <v>[0.027]</v>
      </c>
      <c r="AU210" t="str">
        <f>""</f>
        <v/>
      </c>
      <c r="AV210" t="str">
        <f>""</f>
        <v/>
      </c>
      <c r="AW210" t="str">
        <f>""</f>
        <v/>
      </c>
      <c r="AX210" t="str">
        <f>""</f>
        <v/>
      </c>
      <c r="AY210" t="str">
        <f>""</f>
        <v/>
      </c>
      <c r="AZ210" t="str">
        <f>""</f>
        <v/>
      </c>
      <c r="BA210" t="str">
        <f>""</f>
        <v/>
      </c>
    </row>
    <row r="211" spans="2:53" x14ac:dyDescent="0.2">
      <c r="B211" t="str">
        <f>"Share of household members who left household 1998-2007"</f>
        <v>Share of household members who left household 1998-2007</v>
      </c>
      <c r="C211" t="str">
        <f>""</f>
        <v/>
      </c>
      <c r="D211" t="str">
        <f>""</f>
        <v/>
      </c>
      <c r="E211" t="str">
        <f>""</f>
        <v/>
      </c>
      <c r="F211" t="str">
        <f>""</f>
        <v/>
      </c>
      <c r="G211" t="str">
        <f>""</f>
        <v/>
      </c>
      <c r="H211" t="str">
        <f>""</f>
        <v/>
      </c>
      <c r="I211" t="str">
        <f>""</f>
        <v/>
      </c>
      <c r="J211" t="str">
        <f>""</f>
        <v/>
      </c>
      <c r="K211" t="str">
        <f>""</f>
        <v/>
      </c>
      <c r="L211" t="str">
        <f>""</f>
        <v/>
      </c>
      <c r="M211" t="str">
        <f>""</f>
        <v/>
      </c>
      <c r="N211" t="str">
        <f>""</f>
        <v/>
      </c>
      <c r="O211" t="str">
        <f>""</f>
        <v/>
      </c>
      <c r="P211" t="str">
        <f>""</f>
        <v/>
      </c>
      <c r="Q211" t="str">
        <f>""</f>
        <v/>
      </c>
      <c r="R211" t="str">
        <f>""</f>
        <v/>
      </c>
      <c r="S211" t="str">
        <f>""</f>
        <v/>
      </c>
      <c r="T211" t="str">
        <f>""</f>
        <v/>
      </c>
      <c r="U211" t="str">
        <f>""</f>
        <v/>
      </c>
      <c r="V211" t="str">
        <f>""</f>
        <v/>
      </c>
      <c r="W211" t="str">
        <f>""</f>
        <v/>
      </c>
      <c r="X211" t="str">
        <f>""</f>
        <v/>
      </c>
      <c r="Y211" t="str">
        <f>""</f>
        <v/>
      </c>
      <c r="Z211" t="str">
        <f>""</f>
        <v/>
      </c>
      <c r="AA211" t="str">
        <f>""</f>
        <v/>
      </c>
      <c r="AB211" t="str">
        <f>""</f>
        <v/>
      </c>
      <c r="AC211" t="str">
        <f>""</f>
        <v/>
      </c>
      <c r="AD211" t="str">
        <f>""</f>
        <v/>
      </c>
      <c r="AE211" t="str">
        <f>""</f>
        <v/>
      </c>
      <c r="AF211" t="str">
        <f>""</f>
        <v/>
      </c>
      <c r="AG211" t="str">
        <f>""</f>
        <v/>
      </c>
      <c r="AH211" t="str">
        <f>""</f>
        <v/>
      </c>
      <c r="AI211" t="str">
        <f>""</f>
        <v/>
      </c>
      <c r="AJ211" t="str">
        <f>""</f>
        <v/>
      </c>
      <c r="AK211" t="str">
        <f>""</f>
        <v/>
      </c>
      <c r="AL211" t="str">
        <f>""</f>
        <v/>
      </c>
      <c r="AM211" t="str">
        <f>""</f>
        <v/>
      </c>
      <c r="AN211" t="str">
        <f>""</f>
        <v/>
      </c>
      <c r="AO211" t="str">
        <f>""</f>
        <v/>
      </c>
      <c r="AP211" t="str">
        <f>""</f>
        <v/>
      </c>
      <c r="AQ211" t="str">
        <f>""</f>
        <v/>
      </c>
      <c r="AR211" t="str">
        <f>""</f>
        <v/>
      </c>
      <c r="AS211" t="str">
        <f>""</f>
        <v/>
      </c>
      <c r="AT211" t="str">
        <f>""</f>
        <v/>
      </c>
      <c r="AU211" t="str">
        <f>"-0.112"</f>
        <v>-0.112</v>
      </c>
      <c r="AV211" t="str">
        <f>""</f>
        <v/>
      </c>
      <c r="AW211" t="str">
        <f>""</f>
        <v/>
      </c>
      <c r="AX211" t="str">
        <f>""</f>
        <v/>
      </c>
      <c r="AY211" t="str">
        <f>""</f>
        <v/>
      </c>
      <c r="AZ211" t="str">
        <f>""</f>
        <v/>
      </c>
      <c r="BA211" t="str">
        <f>""</f>
        <v/>
      </c>
    </row>
    <row r="212" spans="2:53" x14ac:dyDescent="0.2">
      <c r="B212" t="str">
        <f>""</f>
        <v/>
      </c>
      <c r="C212" t="str">
        <f>""</f>
        <v/>
      </c>
      <c r="D212" t="str">
        <f>""</f>
        <v/>
      </c>
      <c r="E212" t="str">
        <f>""</f>
        <v/>
      </c>
      <c r="F212" t="str">
        <f>""</f>
        <v/>
      </c>
      <c r="G212" t="str">
        <f>""</f>
        <v/>
      </c>
      <c r="H212" t="str">
        <f>""</f>
        <v/>
      </c>
      <c r="I212" t="str">
        <f>""</f>
        <v/>
      </c>
      <c r="J212" t="str">
        <f>""</f>
        <v/>
      </c>
      <c r="K212" t="str">
        <f>""</f>
        <v/>
      </c>
      <c r="L212" t="str">
        <f>""</f>
        <v/>
      </c>
      <c r="M212" t="str">
        <f>""</f>
        <v/>
      </c>
      <c r="N212" t="str">
        <f>""</f>
        <v/>
      </c>
      <c r="O212" t="str">
        <f>""</f>
        <v/>
      </c>
      <c r="P212" t="str">
        <f>""</f>
        <v/>
      </c>
      <c r="Q212" t="str">
        <f>""</f>
        <v/>
      </c>
      <c r="R212" t="str">
        <f>""</f>
        <v/>
      </c>
      <c r="S212" t="str">
        <f>""</f>
        <v/>
      </c>
      <c r="T212" t="str">
        <f>""</f>
        <v/>
      </c>
      <c r="U212" t="str">
        <f>""</f>
        <v/>
      </c>
      <c r="V212" t="str">
        <f>""</f>
        <v/>
      </c>
      <c r="W212" t="str">
        <f>""</f>
        <v/>
      </c>
      <c r="X212" t="str">
        <f>""</f>
        <v/>
      </c>
      <c r="Y212" t="str">
        <f>""</f>
        <v/>
      </c>
      <c r="Z212" t="str">
        <f>""</f>
        <v/>
      </c>
      <c r="AA212" t="str">
        <f>""</f>
        <v/>
      </c>
      <c r="AB212" t="str">
        <f>""</f>
        <v/>
      </c>
      <c r="AC212" t="str">
        <f>""</f>
        <v/>
      </c>
      <c r="AD212" t="str">
        <f>""</f>
        <v/>
      </c>
      <c r="AE212" t="str">
        <f>""</f>
        <v/>
      </c>
      <c r="AF212" t="str">
        <f>""</f>
        <v/>
      </c>
      <c r="AG212" t="str">
        <f>""</f>
        <v/>
      </c>
      <c r="AH212" t="str">
        <f>""</f>
        <v/>
      </c>
      <c r="AI212" t="str">
        <f>""</f>
        <v/>
      </c>
      <c r="AJ212" t="str">
        <f>""</f>
        <v/>
      </c>
      <c r="AK212" t="str">
        <f>""</f>
        <v/>
      </c>
      <c r="AL212" t="str">
        <f>""</f>
        <v/>
      </c>
      <c r="AM212" t="str">
        <f>""</f>
        <v/>
      </c>
      <c r="AN212" t="str">
        <f>""</f>
        <v/>
      </c>
      <c r="AO212" t="str">
        <f>""</f>
        <v/>
      </c>
      <c r="AP212" t="str">
        <f>""</f>
        <v/>
      </c>
      <c r="AQ212" t="str">
        <f>""</f>
        <v/>
      </c>
      <c r="AR212" t="str">
        <f>""</f>
        <v/>
      </c>
      <c r="AS212" t="str">
        <f>""</f>
        <v/>
      </c>
      <c r="AT212" t="str">
        <f>""</f>
        <v/>
      </c>
      <c r="AU212" t="str">
        <f>"[0.168]"</f>
        <v>[0.168]</v>
      </c>
      <c r="AV212" t="str">
        <f>""</f>
        <v/>
      </c>
      <c r="AW212" t="str">
        <f>""</f>
        <v/>
      </c>
      <c r="AX212" t="str">
        <f>""</f>
        <v/>
      </c>
      <c r="AY212" t="str">
        <f>""</f>
        <v/>
      </c>
      <c r="AZ212" t="str">
        <f>""</f>
        <v/>
      </c>
      <c r="BA212" t="str">
        <f>""</f>
        <v/>
      </c>
    </row>
    <row r="213" spans="2:53" x14ac:dyDescent="0.2">
      <c r="B213" t="str">
        <f>"Interaction"</f>
        <v>Interaction</v>
      </c>
      <c r="C213" t="str">
        <f>""</f>
        <v/>
      </c>
      <c r="D213" t="str">
        <f>""</f>
        <v/>
      </c>
      <c r="E213" t="str">
        <f>""</f>
        <v/>
      </c>
      <c r="F213" t="str">
        <f>""</f>
        <v/>
      </c>
      <c r="G213" t="str">
        <f>""</f>
        <v/>
      </c>
      <c r="H213" t="str">
        <f>""</f>
        <v/>
      </c>
      <c r="I213" t="str">
        <f>""</f>
        <v/>
      </c>
      <c r="J213" t="str">
        <f>""</f>
        <v/>
      </c>
      <c r="K213" t="str">
        <f>""</f>
        <v/>
      </c>
      <c r="L213" t="str">
        <f>""</f>
        <v/>
      </c>
      <c r="M213" t="str">
        <f>""</f>
        <v/>
      </c>
      <c r="N213" t="str">
        <f>""</f>
        <v/>
      </c>
      <c r="O213" t="str">
        <f>""</f>
        <v/>
      </c>
      <c r="P213" t="str">
        <f>""</f>
        <v/>
      </c>
      <c r="Q213" t="str">
        <f>""</f>
        <v/>
      </c>
      <c r="R213" t="str">
        <f>""</f>
        <v/>
      </c>
      <c r="S213" t="str">
        <f>""</f>
        <v/>
      </c>
      <c r="T213" t="str">
        <f>""</f>
        <v/>
      </c>
      <c r="U213" t="str">
        <f>""</f>
        <v/>
      </c>
      <c r="V213" t="str">
        <f>""</f>
        <v/>
      </c>
      <c r="W213" t="str">
        <f>""</f>
        <v/>
      </c>
      <c r="X213" t="str">
        <f>""</f>
        <v/>
      </c>
      <c r="Y213" t="str">
        <f>""</f>
        <v/>
      </c>
      <c r="Z213" t="str">
        <f>""</f>
        <v/>
      </c>
      <c r="AA213" t="str">
        <f>""</f>
        <v/>
      </c>
      <c r="AB213" t="str">
        <f>""</f>
        <v/>
      </c>
      <c r="AC213" t="str">
        <f>""</f>
        <v/>
      </c>
      <c r="AD213" t="str">
        <f>""</f>
        <v/>
      </c>
      <c r="AE213" t="str">
        <f>""</f>
        <v/>
      </c>
      <c r="AF213" t="str">
        <f>""</f>
        <v/>
      </c>
      <c r="AG213" t="str">
        <f>""</f>
        <v/>
      </c>
      <c r="AH213" t="str">
        <f>""</f>
        <v/>
      </c>
      <c r="AI213" t="str">
        <f>""</f>
        <v/>
      </c>
      <c r="AJ213" t="str">
        <f>""</f>
        <v/>
      </c>
      <c r="AK213" t="str">
        <f>""</f>
        <v/>
      </c>
      <c r="AL213" t="str">
        <f>""</f>
        <v/>
      </c>
      <c r="AM213" t="str">
        <f>""</f>
        <v/>
      </c>
      <c r="AN213" t="str">
        <f>""</f>
        <v/>
      </c>
      <c r="AO213" t="str">
        <f>""</f>
        <v/>
      </c>
      <c r="AP213" t="str">
        <f>""</f>
        <v/>
      </c>
      <c r="AQ213" t="str">
        <f>""</f>
        <v/>
      </c>
      <c r="AR213" t="str">
        <f>""</f>
        <v/>
      </c>
      <c r="AS213" t="str">
        <f>""</f>
        <v/>
      </c>
      <c r="AT213" t="str">
        <f>""</f>
        <v/>
      </c>
      <c r="AU213" t="str">
        <f>"0.110"</f>
        <v>0.110</v>
      </c>
      <c r="AV213" t="str">
        <f>""</f>
        <v/>
      </c>
      <c r="AW213" t="str">
        <f>""</f>
        <v/>
      </c>
      <c r="AX213" t="str">
        <f>""</f>
        <v/>
      </c>
      <c r="AY213" t="str">
        <f>""</f>
        <v/>
      </c>
      <c r="AZ213" t="str">
        <f>""</f>
        <v/>
      </c>
      <c r="BA213" t="str">
        <f>""</f>
        <v/>
      </c>
    </row>
    <row r="214" spans="2:53" x14ac:dyDescent="0.2">
      <c r="B214" t="str">
        <f>""</f>
        <v/>
      </c>
      <c r="C214" t="str">
        <f>""</f>
        <v/>
      </c>
      <c r="D214" t="str">
        <f>""</f>
        <v/>
      </c>
      <c r="E214" t="str">
        <f>""</f>
        <v/>
      </c>
      <c r="F214" t="str">
        <f>""</f>
        <v/>
      </c>
      <c r="G214" t="str">
        <f>""</f>
        <v/>
      </c>
      <c r="H214" t="str">
        <f>""</f>
        <v/>
      </c>
      <c r="I214" t="str">
        <f>""</f>
        <v/>
      </c>
      <c r="J214" t="str">
        <f>""</f>
        <v/>
      </c>
      <c r="K214" t="str">
        <f>""</f>
        <v/>
      </c>
      <c r="L214" t="str">
        <f>""</f>
        <v/>
      </c>
      <c r="M214" t="str">
        <f>""</f>
        <v/>
      </c>
      <c r="N214" t="str">
        <f>""</f>
        <v/>
      </c>
      <c r="O214" t="str">
        <f>""</f>
        <v/>
      </c>
      <c r="P214" t="str">
        <f>""</f>
        <v/>
      </c>
      <c r="Q214" t="str">
        <f>""</f>
        <v/>
      </c>
      <c r="R214" t="str">
        <f>""</f>
        <v/>
      </c>
      <c r="S214" t="str">
        <f>""</f>
        <v/>
      </c>
      <c r="T214" t="str">
        <f>""</f>
        <v/>
      </c>
      <c r="U214" t="str">
        <f>""</f>
        <v/>
      </c>
      <c r="V214" t="str">
        <f>""</f>
        <v/>
      </c>
      <c r="W214" t="str">
        <f>""</f>
        <v/>
      </c>
      <c r="X214" t="str">
        <f>""</f>
        <v/>
      </c>
      <c r="Y214" t="str">
        <f>""</f>
        <v/>
      </c>
      <c r="Z214" t="str">
        <f>""</f>
        <v/>
      </c>
      <c r="AA214" t="str">
        <f>""</f>
        <v/>
      </c>
      <c r="AB214" t="str">
        <f>""</f>
        <v/>
      </c>
      <c r="AC214" t="str">
        <f>""</f>
        <v/>
      </c>
      <c r="AD214" t="str">
        <f>""</f>
        <v/>
      </c>
      <c r="AE214" t="str">
        <f>""</f>
        <v/>
      </c>
      <c r="AF214" t="str">
        <f>""</f>
        <v/>
      </c>
      <c r="AG214" t="str">
        <f>""</f>
        <v/>
      </c>
      <c r="AH214" t="str">
        <f>""</f>
        <v/>
      </c>
      <c r="AI214" t="str">
        <f>""</f>
        <v/>
      </c>
      <c r="AJ214" t="str">
        <f>""</f>
        <v/>
      </c>
      <c r="AK214" t="str">
        <f>""</f>
        <v/>
      </c>
      <c r="AL214" t="str">
        <f>""</f>
        <v/>
      </c>
      <c r="AM214" t="str">
        <f>""</f>
        <v/>
      </c>
      <c r="AN214" t="str">
        <f>""</f>
        <v/>
      </c>
      <c r="AO214" t="str">
        <f>""</f>
        <v/>
      </c>
      <c r="AP214" t="str">
        <f>""</f>
        <v/>
      </c>
      <c r="AQ214" t="str">
        <f>""</f>
        <v/>
      </c>
      <c r="AR214" t="str">
        <f>""</f>
        <v/>
      </c>
      <c r="AS214" t="str">
        <f>""</f>
        <v/>
      </c>
      <c r="AT214" t="str">
        <f>""</f>
        <v/>
      </c>
      <c r="AU214" t="str">
        <f>"[0.092]"</f>
        <v>[0.092]</v>
      </c>
      <c r="AV214" t="str">
        <f>""</f>
        <v/>
      </c>
      <c r="AW214" t="str">
        <f>""</f>
        <v/>
      </c>
      <c r="AX214" t="str">
        <f>""</f>
        <v/>
      </c>
      <c r="AY214" t="str">
        <f>""</f>
        <v/>
      </c>
      <c r="AZ214" t="str">
        <f>""</f>
        <v/>
      </c>
      <c r="BA214" t="str">
        <f>""</f>
        <v/>
      </c>
    </row>
    <row r="215" spans="2:53" x14ac:dyDescent="0.2">
      <c r="B215" t="str">
        <f>"Index of Asset Related Losses (sum) (money-goods and/or house) - PCA"</f>
        <v>Index of Asset Related Losses (sum) (money-goods and/or house) - PCA</v>
      </c>
      <c r="C215" t="str">
        <f>""</f>
        <v/>
      </c>
      <c r="D215" t="str">
        <f>""</f>
        <v/>
      </c>
      <c r="E215" t="str">
        <f>""</f>
        <v/>
      </c>
      <c r="F215" t="str">
        <f>""</f>
        <v/>
      </c>
      <c r="G215" t="str">
        <f>""</f>
        <v/>
      </c>
      <c r="H215" t="str">
        <f>""</f>
        <v/>
      </c>
      <c r="I215" t="str">
        <f>""</f>
        <v/>
      </c>
      <c r="J215" t="str">
        <f>""</f>
        <v/>
      </c>
      <c r="K215" t="str">
        <f>""</f>
        <v/>
      </c>
      <c r="L215" t="str">
        <f>""</f>
        <v/>
      </c>
      <c r="M215" t="str">
        <f>""</f>
        <v/>
      </c>
      <c r="N215" t="str">
        <f>""</f>
        <v/>
      </c>
      <c r="O215" t="str">
        <f>""</f>
        <v/>
      </c>
      <c r="P215" t="str">
        <f>""</f>
        <v/>
      </c>
      <c r="Q215" t="str">
        <f>""</f>
        <v/>
      </c>
      <c r="R215" t="str">
        <f>""</f>
        <v/>
      </c>
      <c r="S215" t="str">
        <f>""</f>
        <v/>
      </c>
      <c r="T215" t="str">
        <f>""</f>
        <v/>
      </c>
      <c r="U215" t="str">
        <f>""</f>
        <v/>
      </c>
      <c r="V215" t="str">
        <f>""</f>
        <v/>
      </c>
      <c r="W215" t="str">
        <f>""</f>
        <v/>
      </c>
      <c r="X215" t="str">
        <f>""</f>
        <v/>
      </c>
      <c r="Y215" t="str">
        <f>""</f>
        <v/>
      </c>
      <c r="Z215" t="str">
        <f>""</f>
        <v/>
      </c>
      <c r="AA215" t="str">
        <f>""</f>
        <v/>
      </c>
      <c r="AB215" t="str">
        <f>""</f>
        <v/>
      </c>
      <c r="AC215" t="str">
        <f>""</f>
        <v/>
      </c>
      <c r="AD215" t="str">
        <f>""</f>
        <v/>
      </c>
      <c r="AE215" t="str">
        <f>""</f>
        <v/>
      </c>
      <c r="AF215" t="str">
        <f>""</f>
        <v/>
      </c>
      <c r="AG215" t="str">
        <f>""</f>
        <v/>
      </c>
      <c r="AH215" t="str">
        <f>""</f>
        <v/>
      </c>
      <c r="AI215" t="str">
        <f>""</f>
        <v/>
      </c>
      <c r="AJ215" t="str">
        <f>""</f>
        <v/>
      </c>
      <c r="AK215" t="str">
        <f>""</f>
        <v/>
      </c>
      <c r="AL215" t="str">
        <f>""</f>
        <v/>
      </c>
      <c r="AM215" t="str">
        <f>""</f>
        <v/>
      </c>
      <c r="AN215" t="str">
        <f>""</f>
        <v/>
      </c>
      <c r="AO215" t="str">
        <f>""</f>
        <v/>
      </c>
      <c r="AP215" t="str">
        <f>""</f>
        <v/>
      </c>
      <c r="AQ215" t="str">
        <f>""</f>
        <v/>
      </c>
      <c r="AR215" t="str">
        <f>""</f>
        <v/>
      </c>
      <c r="AS215" t="str">
        <f>""</f>
        <v/>
      </c>
      <c r="AT215" t="str">
        <f>""</f>
        <v/>
      </c>
      <c r="AU215" t="str">
        <f>""</f>
        <v/>
      </c>
      <c r="AV215" t="str">
        <f>"-0.031"</f>
        <v>-0.031</v>
      </c>
      <c r="AW215" t="str">
        <f>"-0.005"</f>
        <v>-0.005</v>
      </c>
      <c r="AX215" t="str">
        <f>"-0.033"</f>
        <v>-0.033</v>
      </c>
      <c r="AY215" t="str">
        <f>""</f>
        <v/>
      </c>
      <c r="AZ215" t="str">
        <f>""</f>
        <v/>
      </c>
      <c r="BA215" t="str">
        <f>""</f>
        <v/>
      </c>
    </row>
    <row r="216" spans="2:53" x14ac:dyDescent="0.2">
      <c r="B216" t="str">
        <f>""</f>
        <v/>
      </c>
      <c r="C216" t="str">
        <f>""</f>
        <v/>
      </c>
      <c r="D216" t="str">
        <f>""</f>
        <v/>
      </c>
      <c r="E216" t="str">
        <f>""</f>
        <v/>
      </c>
      <c r="F216" t="str">
        <f>""</f>
        <v/>
      </c>
      <c r="G216" t="str">
        <f>""</f>
        <v/>
      </c>
      <c r="H216" t="str">
        <f>""</f>
        <v/>
      </c>
      <c r="I216" t="str">
        <f>""</f>
        <v/>
      </c>
      <c r="J216" t="str">
        <f>""</f>
        <v/>
      </c>
      <c r="K216" t="str">
        <f>""</f>
        <v/>
      </c>
      <c r="L216" t="str">
        <f>""</f>
        <v/>
      </c>
      <c r="M216" t="str">
        <f>""</f>
        <v/>
      </c>
      <c r="N216" t="str">
        <f>""</f>
        <v/>
      </c>
      <c r="O216" t="str">
        <f>""</f>
        <v/>
      </c>
      <c r="P216" t="str">
        <f>""</f>
        <v/>
      </c>
      <c r="Q216" t="str">
        <f>""</f>
        <v/>
      </c>
      <c r="R216" t="str">
        <f>""</f>
        <v/>
      </c>
      <c r="S216" t="str">
        <f>""</f>
        <v/>
      </c>
      <c r="T216" t="str">
        <f>""</f>
        <v/>
      </c>
      <c r="U216" t="str">
        <f>""</f>
        <v/>
      </c>
      <c r="V216" t="str">
        <f>""</f>
        <v/>
      </c>
      <c r="W216" t="str">
        <f>""</f>
        <v/>
      </c>
      <c r="X216" t="str">
        <f>""</f>
        <v/>
      </c>
      <c r="Y216" t="str">
        <f>""</f>
        <v/>
      </c>
      <c r="Z216" t="str">
        <f>""</f>
        <v/>
      </c>
      <c r="AA216" t="str">
        <f>""</f>
        <v/>
      </c>
      <c r="AB216" t="str">
        <f>""</f>
        <v/>
      </c>
      <c r="AC216" t="str">
        <f>""</f>
        <v/>
      </c>
      <c r="AD216" t="str">
        <f>""</f>
        <v/>
      </c>
      <c r="AE216" t="str">
        <f>""</f>
        <v/>
      </c>
      <c r="AF216" t="str">
        <f>""</f>
        <v/>
      </c>
      <c r="AG216" t="str">
        <f>""</f>
        <v/>
      </c>
      <c r="AH216" t="str">
        <f>""</f>
        <v/>
      </c>
      <c r="AI216" t="str">
        <f>""</f>
        <v/>
      </c>
      <c r="AJ216" t="str">
        <f>""</f>
        <v/>
      </c>
      <c r="AK216" t="str">
        <f>""</f>
        <v/>
      </c>
      <c r="AL216" t="str">
        <f>""</f>
        <v/>
      </c>
      <c r="AM216" t="str">
        <f>""</f>
        <v/>
      </c>
      <c r="AN216" t="str">
        <f>""</f>
        <v/>
      </c>
      <c r="AO216" t="str">
        <f>""</f>
        <v/>
      </c>
      <c r="AP216" t="str">
        <f>""</f>
        <v/>
      </c>
      <c r="AQ216" t="str">
        <f>""</f>
        <v/>
      </c>
      <c r="AR216" t="str">
        <f>""</f>
        <v/>
      </c>
      <c r="AS216" t="str">
        <f>""</f>
        <v/>
      </c>
      <c r="AT216" t="str">
        <f>""</f>
        <v/>
      </c>
      <c r="AU216" t="str">
        <f>""</f>
        <v/>
      </c>
      <c r="AV216" t="str">
        <f>"[0.043]"</f>
        <v>[0.043]</v>
      </c>
      <c r="AW216" t="str">
        <f>"[0.032]"</f>
        <v>[0.032]</v>
      </c>
      <c r="AX216" t="str">
        <f>"[0.039]"</f>
        <v>[0.039]</v>
      </c>
      <c r="AY216" t="str">
        <f>""</f>
        <v/>
      </c>
      <c r="AZ216" t="str">
        <f>""</f>
        <v/>
      </c>
      <c r="BA216" t="str">
        <f>""</f>
        <v/>
      </c>
    </row>
    <row r="217" spans="2:53" x14ac:dyDescent="0.2">
      <c r="B217" t="str">
        <f>"At least 1 person left the household in a given year (yes=1)"</f>
        <v>At least 1 person left the household in a given year (yes=1)</v>
      </c>
      <c r="C217" t="str">
        <f>""</f>
        <v/>
      </c>
      <c r="D217" t="str">
        <f>""</f>
        <v/>
      </c>
      <c r="E217" t="str">
        <f>""</f>
        <v/>
      </c>
      <c r="F217" t="str">
        <f>""</f>
        <v/>
      </c>
      <c r="G217" t="str">
        <f>""</f>
        <v/>
      </c>
      <c r="H217" t="str">
        <f>""</f>
        <v/>
      </c>
      <c r="I217" t="str">
        <f>""</f>
        <v/>
      </c>
      <c r="J217" t="str">
        <f>""</f>
        <v/>
      </c>
      <c r="K217" t="str">
        <f>""</f>
        <v/>
      </c>
      <c r="L217" t="str">
        <f>""</f>
        <v/>
      </c>
      <c r="M217" t="str">
        <f>""</f>
        <v/>
      </c>
      <c r="N217" t="str">
        <f>""</f>
        <v/>
      </c>
      <c r="O217" t="str">
        <f>""</f>
        <v/>
      </c>
      <c r="P217" t="str">
        <f>""</f>
        <v/>
      </c>
      <c r="Q217" t="str">
        <f>""</f>
        <v/>
      </c>
      <c r="R217" t="str">
        <f>""</f>
        <v/>
      </c>
      <c r="S217" t="str">
        <f>""</f>
        <v/>
      </c>
      <c r="T217" t="str">
        <f>""</f>
        <v/>
      </c>
      <c r="U217" t="str">
        <f>""</f>
        <v/>
      </c>
      <c r="V217" t="str">
        <f>""</f>
        <v/>
      </c>
      <c r="W217" t="str">
        <f>""</f>
        <v/>
      </c>
      <c r="X217" t="str">
        <f>""</f>
        <v/>
      </c>
      <c r="Y217" t="str">
        <f>""</f>
        <v/>
      </c>
      <c r="Z217" t="str">
        <f>""</f>
        <v/>
      </c>
      <c r="AA217" t="str">
        <f>""</f>
        <v/>
      </c>
      <c r="AB217" t="str">
        <f>""</f>
        <v/>
      </c>
      <c r="AC217" t="str">
        <f>""</f>
        <v/>
      </c>
      <c r="AD217" t="str">
        <f>""</f>
        <v/>
      </c>
      <c r="AE217" t="str">
        <f>""</f>
        <v/>
      </c>
      <c r="AF217" t="str">
        <f>""</f>
        <v/>
      </c>
      <c r="AG217" t="str">
        <f>""</f>
        <v/>
      </c>
      <c r="AH217" t="str">
        <f>""</f>
        <v/>
      </c>
      <c r="AI217" t="str">
        <f>""</f>
        <v/>
      </c>
      <c r="AJ217" t="str">
        <f>""</f>
        <v/>
      </c>
      <c r="AK217" t="str">
        <f>""</f>
        <v/>
      </c>
      <c r="AL217" t="str">
        <f>""</f>
        <v/>
      </c>
      <c r="AM217" t="str">
        <f>""</f>
        <v/>
      </c>
      <c r="AN217" t="str">
        <f>""</f>
        <v/>
      </c>
      <c r="AO217" t="str">
        <f>""</f>
        <v/>
      </c>
      <c r="AP217" t="str">
        <f>""</f>
        <v/>
      </c>
      <c r="AQ217" t="str">
        <f>""</f>
        <v/>
      </c>
      <c r="AR217" t="str">
        <f>""</f>
        <v/>
      </c>
      <c r="AS217" t="str">
        <f>""</f>
        <v/>
      </c>
      <c r="AT217" t="str">
        <f>""</f>
        <v/>
      </c>
      <c r="AU217" t="str">
        <f>""</f>
        <v/>
      </c>
      <c r="AV217" t="str">
        <f>"-0.041"</f>
        <v>-0.041</v>
      </c>
      <c r="AW217" t="str">
        <f>""</f>
        <v/>
      </c>
      <c r="AX217" t="str">
        <f>""</f>
        <v/>
      </c>
      <c r="AY217" t="str">
        <f>""</f>
        <v/>
      </c>
      <c r="AZ217" t="str">
        <f>""</f>
        <v/>
      </c>
      <c r="BA217" t="str">
        <f>""</f>
        <v/>
      </c>
    </row>
    <row r="218" spans="2:53" x14ac:dyDescent="0.2">
      <c r="B218" t="str">
        <f>""</f>
        <v/>
      </c>
      <c r="C218" t="str">
        <f>""</f>
        <v/>
      </c>
      <c r="D218" t="str">
        <f>""</f>
        <v/>
      </c>
      <c r="E218" t="str">
        <f>""</f>
        <v/>
      </c>
      <c r="F218" t="str">
        <f>""</f>
        <v/>
      </c>
      <c r="G218" t="str">
        <f>""</f>
        <v/>
      </c>
      <c r="H218" t="str">
        <f>""</f>
        <v/>
      </c>
      <c r="I218" t="str">
        <f>""</f>
        <v/>
      </c>
      <c r="J218" t="str">
        <f>""</f>
        <v/>
      </c>
      <c r="K218" t="str">
        <f>""</f>
        <v/>
      </c>
      <c r="L218" t="str">
        <f>""</f>
        <v/>
      </c>
      <c r="M218" t="str">
        <f>""</f>
        <v/>
      </c>
      <c r="N218" t="str">
        <f>""</f>
        <v/>
      </c>
      <c r="O218" t="str">
        <f>""</f>
        <v/>
      </c>
      <c r="P218" t="str">
        <f>""</f>
        <v/>
      </c>
      <c r="Q218" t="str">
        <f>""</f>
        <v/>
      </c>
      <c r="R218" t="str">
        <f>""</f>
        <v/>
      </c>
      <c r="S218" t="str">
        <f>""</f>
        <v/>
      </c>
      <c r="T218" t="str">
        <f>""</f>
        <v/>
      </c>
      <c r="U218" t="str">
        <f>""</f>
        <v/>
      </c>
      <c r="V218" t="str">
        <f>""</f>
        <v/>
      </c>
      <c r="W218" t="str">
        <f>""</f>
        <v/>
      </c>
      <c r="X218" t="str">
        <f>""</f>
        <v/>
      </c>
      <c r="Y218" t="str">
        <f>""</f>
        <v/>
      </c>
      <c r="Z218" t="str">
        <f>""</f>
        <v/>
      </c>
      <c r="AA218" t="str">
        <f>""</f>
        <v/>
      </c>
      <c r="AB218" t="str">
        <f>""</f>
        <v/>
      </c>
      <c r="AC218" t="str">
        <f>""</f>
        <v/>
      </c>
      <c r="AD218" t="str">
        <f>""</f>
        <v/>
      </c>
      <c r="AE218" t="str">
        <f>""</f>
        <v/>
      </c>
      <c r="AF218" t="str">
        <f>""</f>
        <v/>
      </c>
      <c r="AG218" t="str">
        <f>""</f>
        <v/>
      </c>
      <c r="AH218" t="str">
        <f>""</f>
        <v/>
      </c>
      <c r="AI218" t="str">
        <f>""</f>
        <v/>
      </c>
      <c r="AJ218" t="str">
        <f>""</f>
        <v/>
      </c>
      <c r="AK218" t="str">
        <f>""</f>
        <v/>
      </c>
      <c r="AL218" t="str">
        <f>""</f>
        <v/>
      </c>
      <c r="AM218" t="str">
        <f>""</f>
        <v/>
      </c>
      <c r="AN218" t="str">
        <f>""</f>
        <v/>
      </c>
      <c r="AO218" t="str">
        <f>""</f>
        <v/>
      </c>
      <c r="AP218" t="str">
        <f>""</f>
        <v/>
      </c>
      <c r="AQ218" t="str">
        <f>""</f>
        <v/>
      </c>
      <c r="AR218" t="str">
        <f>""</f>
        <v/>
      </c>
      <c r="AS218" t="str">
        <f>""</f>
        <v/>
      </c>
      <c r="AT218" t="str">
        <f>""</f>
        <v/>
      </c>
      <c r="AU218" t="str">
        <f>""</f>
        <v/>
      </c>
      <c r="AV218" t="str">
        <f>"[0.074]"</f>
        <v>[0.074]</v>
      </c>
      <c r="AW218" t="str">
        <f>""</f>
        <v/>
      </c>
      <c r="AX218" t="str">
        <f>""</f>
        <v/>
      </c>
      <c r="AY218" t="str">
        <f>""</f>
        <v/>
      </c>
      <c r="AZ218" t="str">
        <f>""</f>
        <v/>
      </c>
      <c r="BA218" t="str">
        <f>""</f>
        <v/>
      </c>
    </row>
    <row r="219" spans="2:53" x14ac:dyDescent="0.2">
      <c r="B219" t="str">
        <f>"Interaction"</f>
        <v>Interaction</v>
      </c>
      <c r="C219" t="str">
        <f>""</f>
        <v/>
      </c>
      <c r="D219" t="str">
        <f>""</f>
        <v/>
      </c>
      <c r="E219" t="str">
        <f>""</f>
        <v/>
      </c>
      <c r="F219" t="str">
        <f>""</f>
        <v/>
      </c>
      <c r="G219" t="str">
        <f>""</f>
        <v/>
      </c>
      <c r="H219" t="str">
        <f>""</f>
        <v/>
      </c>
      <c r="I219" t="str">
        <f>""</f>
        <v/>
      </c>
      <c r="J219" t="str">
        <f>""</f>
        <v/>
      </c>
      <c r="K219" t="str">
        <f>""</f>
        <v/>
      </c>
      <c r="L219" t="str">
        <f>""</f>
        <v/>
      </c>
      <c r="M219" t="str">
        <f>""</f>
        <v/>
      </c>
      <c r="N219" t="str">
        <f>""</f>
        <v/>
      </c>
      <c r="O219" t="str">
        <f>""</f>
        <v/>
      </c>
      <c r="P219" t="str">
        <f>""</f>
        <v/>
      </c>
      <c r="Q219" t="str">
        <f>""</f>
        <v/>
      </c>
      <c r="R219" t="str">
        <f>""</f>
        <v/>
      </c>
      <c r="S219" t="str">
        <f>""</f>
        <v/>
      </c>
      <c r="T219" t="str">
        <f>""</f>
        <v/>
      </c>
      <c r="U219" t="str">
        <f>""</f>
        <v/>
      </c>
      <c r="V219" t="str">
        <f>""</f>
        <v/>
      </c>
      <c r="W219" t="str">
        <f>""</f>
        <v/>
      </c>
      <c r="X219" t="str">
        <f>""</f>
        <v/>
      </c>
      <c r="Y219" t="str">
        <f>""</f>
        <v/>
      </c>
      <c r="Z219" t="str">
        <f>""</f>
        <v/>
      </c>
      <c r="AA219" t="str">
        <f>""</f>
        <v/>
      </c>
      <c r="AB219" t="str">
        <f>""</f>
        <v/>
      </c>
      <c r="AC219" t="str">
        <f>""</f>
        <v/>
      </c>
      <c r="AD219" t="str">
        <f>""</f>
        <v/>
      </c>
      <c r="AE219" t="str">
        <f>""</f>
        <v/>
      </c>
      <c r="AF219" t="str">
        <f>""</f>
        <v/>
      </c>
      <c r="AG219" t="str">
        <f>""</f>
        <v/>
      </c>
      <c r="AH219" t="str">
        <f>""</f>
        <v/>
      </c>
      <c r="AI219" t="str">
        <f>""</f>
        <v/>
      </c>
      <c r="AJ219" t="str">
        <f>""</f>
        <v/>
      </c>
      <c r="AK219" t="str">
        <f>""</f>
        <v/>
      </c>
      <c r="AL219" t="str">
        <f>""</f>
        <v/>
      </c>
      <c r="AM219" t="str">
        <f>""</f>
        <v/>
      </c>
      <c r="AN219" t="str">
        <f>""</f>
        <v/>
      </c>
      <c r="AO219" t="str">
        <f>""</f>
        <v/>
      </c>
      <c r="AP219" t="str">
        <f>""</f>
        <v/>
      </c>
      <c r="AQ219" t="str">
        <f>""</f>
        <v/>
      </c>
      <c r="AR219" t="str">
        <f>""</f>
        <v/>
      </c>
      <c r="AS219" t="str">
        <f>""</f>
        <v/>
      </c>
      <c r="AT219" t="str">
        <f>""</f>
        <v/>
      </c>
      <c r="AU219" t="str">
        <f>""</f>
        <v/>
      </c>
      <c r="AV219" t="str">
        <f>"0.056"</f>
        <v>0.056</v>
      </c>
      <c r="AW219" t="str">
        <f>""</f>
        <v/>
      </c>
      <c r="AX219" t="str">
        <f>""</f>
        <v/>
      </c>
      <c r="AY219" t="str">
        <f>""</f>
        <v/>
      </c>
      <c r="AZ219" t="str">
        <f>""</f>
        <v/>
      </c>
      <c r="BA219" t="str">
        <f>""</f>
        <v/>
      </c>
    </row>
    <row r="220" spans="2:53" x14ac:dyDescent="0.2">
      <c r="B220" t="str">
        <f>""</f>
        <v/>
      </c>
      <c r="C220" t="str">
        <f>""</f>
        <v/>
      </c>
      <c r="D220" t="str">
        <f>""</f>
        <v/>
      </c>
      <c r="E220" t="str">
        <f>""</f>
        <v/>
      </c>
      <c r="F220" t="str">
        <f>""</f>
        <v/>
      </c>
      <c r="G220" t="str">
        <f>""</f>
        <v/>
      </c>
      <c r="H220" t="str">
        <f>""</f>
        <v/>
      </c>
      <c r="I220" t="str">
        <f>""</f>
        <v/>
      </c>
      <c r="J220" t="str">
        <f>""</f>
        <v/>
      </c>
      <c r="K220" t="str">
        <f>""</f>
        <v/>
      </c>
      <c r="L220" t="str">
        <f>""</f>
        <v/>
      </c>
      <c r="M220" t="str">
        <f>""</f>
        <v/>
      </c>
      <c r="N220" t="str">
        <f>""</f>
        <v/>
      </c>
      <c r="O220" t="str">
        <f>""</f>
        <v/>
      </c>
      <c r="P220" t="str">
        <f>""</f>
        <v/>
      </c>
      <c r="Q220" t="str">
        <f>""</f>
        <v/>
      </c>
      <c r="R220" t="str">
        <f>""</f>
        <v/>
      </c>
      <c r="S220" t="str">
        <f>""</f>
        <v/>
      </c>
      <c r="T220" t="str">
        <f>""</f>
        <v/>
      </c>
      <c r="U220" t="str">
        <f>""</f>
        <v/>
      </c>
      <c r="V220" t="str">
        <f>""</f>
        <v/>
      </c>
      <c r="W220" t="str">
        <f>""</f>
        <v/>
      </c>
      <c r="X220" t="str">
        <f>""</f>
        <v/>
      </c>
      <c r="Y220" t="str">
        <f>""</f>
        <v/>
      </c>
      <c r="Z220" t="str">
        <f>""</f>
        <v/>
      </c>
      <c r="AA220" t="str">
        <f>""</f>
        <v/>
      </c>
      <c r="AB220" t="str">
        <f>""</f>
        <v/>
      </c>
      <c r="AC220" t="str">
        <f>""</f>
        <v/>
      </c>
      <c r="AD220" t="str">
        <f>""</f>
        <v/>
      </c>
      <c r="AE220" t="str">
        <f>""</f>
        <v/>
      </c>
      <c r="AF220" t="str">
        <f>""</f>
        <v/>
      </c>
      <c r="AG220" t="str">
        <f>""</f>
        <v/>
      </c>
      <c r="AH220" t="str">
        <f>""</f>
        <v/>
      </c>
      <c r="AI220" t="str">
        <f>""</f>
        <v/>
      </c>
      <c r="AJ220" t="str">
        <f>""</f>
        <v/>
      </c>
      <c r="AK220" t="str">
        <f>""</f>
        <v/>
      </c>
      <c r="AL220" t="str">
        <f>""</f>
        <v/>
      </c>
      <c r="AM220" t="str">
        <f>""</f>
        <v/>
      </c>
      <c r="AN220" t="str">
        <f>""</f>
        <v/>
      </c>
      <c r="AO220" t="str">
        <f>""</f>
        <v/>
      </c>
      <c r="AP220" t="str">
        <f>""</f>
        <v/>
      </c>
      <c r="AQ220" t="str">
        <f>""</f>
        <v/>
      </c>
      <c r="AR220" t="str">
        <f>""</f>
        <v/>
      </c>
      <c r="AS220" t="str">
        <f>""</f>
        <v/>
      </c>
      <c r="AT220" t="str">
        <f>""</f>
        <v/>
      </c>
      <c r="AU220" t="str">
        <f>""</f>
        <v/>
      </c>
      <c r="AV220" t="str">
        <f>"[0.048]"</f>
        <v>[0.048]</v>
      </c>
      <c r="AW220" t="str">
        <f>""</f>
        <v/>
      </c>
      <c r="AX220" t="str">
        <f>""</f>
        <v/>
      </c>
      <c r="AY220" t="str">
        <f>""</f>
        <v/>
      </c>
      <c r="AZ220" t="str">
        <f>""</f>
        <v/>
      </c>
      <c r="BA220" t="str">
        <f>""</f>
        <v/>
      </c>
    </row>
    <row r="221" spans="2:53" x14ac:dyDescent="0.2">
      <c r="B221" t="str">
        <f>"Number of members who left household 1998-2007"</f>
        <v>Number of members who left household 1998-2007</v>
      </c>
      <c r="C221" t="str">
        <f>""</f>
        <v/>
      </c>
      <c r="D221" t="str">
        <f>""</f>
        <v/>
      </c>
      <c r="E221" t="str">
        <f>""</f>
        <v/>
      </c>
      <c r="F221" t="str">
        <f>""</f>
        <v/>
      </c>
      <c r="G221" t="str">
        <f>""</f>
        <v/>
      </c>
      <c r="H221" t="str">
        <f>""</f>
        <v/>
      </c>
      <c r="I221" t="str">
        <f>""</f>
        <v/>
      </c>
      <c r="J221" t="str">
        <f>""</f>
        <v/>
      </c>
      <c r="K221" t="str">
        <f>""</f>
        <v/>
      </c>
      <c r="L221" t="str">
        <f>""</f>
        <v/>
      </c>
      <c r="M221" t="str">
        <f>""</f>
        <v/>
      </c>
      <c r="N221" t="str">
        <f>""</f>
        <v/>
      </c>
      <c r="O221" t="str">
        <f>""</f>
        <v/>
      </c>
      <c r="P221" t="str">
        <f>""</f>
        <v/>
      </c>
      <c r="Q221" t="str">
        <f>""</f>
        <v/>
      </c>
      <c r="R221" t="str">
        <f>""</f>
        <v/>
      </c>
      <c r="S221" t="str">
        <f>""</f>
        <v/>
      </c>
      <c r="T221" t="str">
        <f>""</f>
        <v/>
      </c>
      <c r="U221" t="str">
        <f>""</f>
        <v/>
      </c>
      <c r="V221" t="str">
        <f>""</f>
        <v/>
      </c>
      <c r="W221" t="str">
        <f>""</f>
        <v/>
      </c>
      <c r="X221" t="str">
        <f>""</f>
        <v/>
      </c>
      <c r="Y221" t="str">
        <f>""</f>
        <v/>
      </c>
      <c r="Z221" t="str">
        <f>""</f>
        <v/>
      </c>
      <c r="AA221" t="str">
        <f>""</f>
        <v/>
      </c>
      <c r="AB221" t="str">
        <f>""</f>
        <v/>
      </c>
      <c r="AC221" t="str">
        <f>""</f>
        <v/>
      </c>
      <c r="AD221" t="str">
        <f>""</f>
        <v/>
      </c>
      <c r="AE221" t="str">
        <f>""</f>
        <v/>
      </c>
      <c r="AF221" t="str">
        <f>""</f>
        <v/>
      </c>
      <c r="AG221" t="str">
        <f>""</f>
        <v/>
      </c>
      <c r="AH221" t="str">
        <f>""</f>
        <v/>
      </c>
      <c r="AI221" t="str">
        <f>""</f>
        <v/>
      </c>
      <c r="AJ221" t="str">
        <f>""</f>
        <v/>
      </c>
      <c r="AK221" t="str">
        <f>""</f>
        <v/>
      </c>
      <c r="AL221" t="str">
        <f>""</f>
        <v/>
      </c>
      <c r="AM221" t="str">
        <f>""</f>
        <v/>
      </c>
      <c r="AN221" t="str">
        <f>""</f>
        <v/>
      </c>
      <c r="AO221" t="str">
        <f>""</f>
        <v/>
      </c>
      <c r="AP221" t="str">
        <f>""</f>
        <v/>
      </c>
      <c r="AQ221" t="str">
        <f>""</f>
        <v/>
      </c>
      <c r="AR221" t="str">
        <f>""</f>
        <v/>
      </c>
      <c r="AS221" t="str">
        <f>""</f>
        <v/>
      </c>
      <c r="AT221" t="str">
        <f>""</f>
        <v/>
      </c>
      <c r="AU221" t="str">
        <f>""</f>
        <v/>
      </c>
      <c r="AV221" t="str">
        <f>""</f>
        <v/>
      </c>
      <c r="AW221" t="str">
        <f>"0.005"</f>
        <v>0.005</v>
      </c>
      <c r="AX221" t="str">
        <f>""</f>
        <v/>
      </c>
      <c r="AY221" t="str">
        <f>""</f>
        <v/>
      </c>
      <c r="AZ221" t="str">
        <f>""</f>
        <v/>
      </c>
      <c r="BA221" t="str">
        <f>""</f>
        <v/>
      </c>
    </row>
    <row r="222" spans="2:53" x14ac:dyDescent="0.2">
      <c r="B222" t="str">
        <f>""</f>
        <v/>
      </c>
      <c r="C222" t="str">
        <f>""</f>
        <v/>
      </c>
      <c r="D222" t="str">
        <f>""</f>
        <v/>
      </c>
      <c r="E222" t="str">
        <f>""</f>
        <v/>
      </c>
      <c r="F222" t="str">
        <f>""</f>
        <v/>
      </c>
      <c r="G222" t="str">
        <f>""</f>
        <v/>
      </c>
      <c r="H222" t="str">
        <f>""</f>
        <v/>
      </c>
      <c r="I222" t="str">
        <f>""</f>
        <v/>
      </c>
      <c r="J222" t="str">
        <f>""</f>
        <v/>
      </c>
      <c r="K222" t="str">
        <f>""</f>
        <v/>
      </c>
      <c r="L222" t="str">
        <f>""</f>
        <v/>
      </c>
      <c r="M222" t="str">
        <f>""</f>
        <v/>
      </c>
      <c r="N222" t="str">
        <f>""</f>
        <v/>
      </c>
      <c r="O222" t="str">
        <f>""</f>
        <v/>
      </c>
      <c r="P222" t="str">
        <f>""</f>
        <v/>
      </c>
      <c r="Q222" t="str">
        <f>""</f>
        <v/>
      </c>
      <c r="R222" t="str">
        <f>""</f>
        <v/>
      </c>
      <c r="S222" t="str">
        <f>""</f>
        <v/>
      </c>
      <c r="T222" t="str">
        <f>""</f>
        <v/>
      </c>
      <c r="U222" t="str">
        <f>""</f>
        <v/>
      </c>
      <c r="V222" t="str">
        <f>""</f>
        <v/>
      </c>
      <c r="W222" t="str">
        <f>""</f>
        <v/>
      </c>
      <c r="X222" t="str">
        <f>""</f>
        <v/>
      </c>
      <c r="Y222" t="str">
        <f>""</f>
        <v/>
      </c>
      <c r="Z222" t="str">
        <f>""</f>
        <v/>
      </c>
      <c r="AA222" t="str">
        <f>""</f>
        <v/>
      </c>
      <c r="AB222" t="str">
        <f>""</f>
        <v/>
      </c>
      <c r="AC222" t="str">
        <f>""</f>
        <v/>
      </c>
      <c r="AD222" t="str">
        <f>""</f>
        <v/>
      </c>
      <c r="AE222" t="str">
        <f>""</f>
        <v/>
      </c>
      <c r="AF222" t="str">
        <f>""</f>
        <v/>
      </c>
      <c r="AG222" t="str">
        <f>""</f>
        <v/>
      </c>
      <c r="AH222" t="str">
        <f>""</f>
        <v/>
      </c>
      <c r="AI222" t="str">
        <f>""</f>
        <v/>
      </c>
      <c r="AJ222" t="str">
        <f>""</f>
        <v/>
      </c>
      <c r="AK222" t="str">
        <f>""</f>
        <v/>
      </c>
      <c r="AL222" t="str">
        <f>""</f>
        <v/>
      </c>
      <c r="AM222" t="str">
        <f>""</f>
        <v/>
      </c>
      <c r="AN222" t="str">
        <f>""</f>
        <v/>
      </c>
      <c r="AO222" t="str">
        <f>""</f>
        <v/>
      </c>
      <c r="AP222" t="str">
        <f>""</f>
        <v/>
      </c>
      <c r="AQ222" t="str">
        <f>""</f>
        <v/>
      </c>
      <c r="AR222" t="str">
        <f>""</f>
        <v/>
      </c>
      <c r="AS222" t="str">
        <f>""</f>
        <v/>
      </c>
      <c r="AT222" t="str">
        <f>""</f>
        <v/>
      </c>
      <c r="AU222" t="str">
        <f>""</f>
        <v/>
      </c>
      <c r="AV222" t="str">
        <f>""</f>
        <v/>
      </c>
      <c r="AW222" t="str">
        <f>"[0.024]"</f>
        <v>[0.024]</v>
      </c>
      <c r="AX222" t="str">
        <f>""</f>
        <v/>
      </c>
      <c r="AY222" t="str">
        <f>""</f>
        <v/>
      </c>
      <c r="AZ222" t="str">
        <f>""</f>
        <v/>
      </c>
      <c r="BA222" t="str">
        <f>""</f>
        <v/>
      </c>
    </row>
    <row r="223" spans="2:53" x14ac:dyDescent="0.2">
      <c r="B223" t="str">
        <f>"Interaction"</f>
        <v>Interaction</v>
      </c>
      <c r="C223" t="str">
        <f>""</f>
        <v/>
      </c>
      <c r="D223" t="str">
        <f>""</f>
        <v/>
      </c>
      <c r="E223" t="str">
        <f>""</f>
        <v/>
      </c>
      <c r="F223" t="str">
        <f>""</f>
        <v/>
      </c>
      <c r="G223" t="str">
        <f>""</f>
        <v/>
      </c>
      <c r="H223" t="str">
        <f>""</f>
        <v/>
      </c>
      <c r="I223" t="str">
        <f>""</f>
        <v/>
      </c>
      <c r="J223" t="str">
        <f>""</f>
        <v/>
      </c>
      <c r="K223" t="str">
        <f>""</f>
        <v/>
      </c>
      <c r="L223" t="str">
        <f>""</f>
        <v/>
      </c>
      <c r="M223" t="str">
        <f>""</f>
        <v/>
      </c>
      <c r="N223" t="str">
        <f>""</f>
        <v/>
      </c>
      <c r="O223" t="str">
        <f>""</f>
        <v/>
      </c>
      <c r="P223" t="str">
        <f>""</f>
        <v/>
      </c>
      <c r="Q223" t="str">
        <f>""</f>
        <v/>
      </c>
      <c r="R223" t="str">
        <f>""</f>
        <v/>
      </c>
      <c r="S223" t="str">
        <f>""</f>
        <v/>
      </c>
      <c r="T223" t="str">
        <f>""</f>
        <v/>
      </c>
      <c r="U223" t="str">
        <f>""</f>
        <v/>
      </c>
      <c r="V223" t="str">
        <f>""</f>
        <v/>
      </c>
      <c r="W223" t="str">
        <f>""</f>
        <v/>
      </c>
      <c r="X223" t="str">
        <f>""</f>
        <v/>
      </c>
      <c r="Y223" t="str">
        <f>""</f>
        <v/>
      </c>
      <c r="Z223" t="str">
        <f>""</f>
        <v/>
      </c>
      <c r="AA223" t="str">
        <f>""</f>
        <v/>
      </c>
      <c r="AB223" t="str">
        <f>""</f>
        <v/>
      </c>
      <c r="AC223" t="str">
        <f>""</f>
        <v/>
      </c>
      <c r="AD223" t="str">
        <f>""</f>
        <v/>
      </c>
      <c r="AE223" t="str">
        <f>""</f>
        <v/>
      </c>
      <c r="AF223" t="str">
        <f>""</f>
        <v/>
      </c>
      <c r="AG223" t="str">
        <f>""</f>
        <v/>
      </c>
      <c r="AH223" t="str">
        <f>""</f>
        <v/>
      </c>
      <c r="AI223" t="str">
        <f>""</f>
        <v/>
      </c>
      <c r="AJ223" t="str">
        <f>""</f>
        <v/>
      </c>
      <c r="AK223" t="str">
        <f>""</f>
        <v/>
      </c>
      <c r="AL223" t="str">
        <f>""</f>
        <v/>
      </c>
      <c r="AM223" t="str">
        <f>""</f>
        <v/>
      </c>
      <c r="AN223" t="str">
        <f>""</f>
        <v/>
      </c>
      <c r="AO223" t="str">
        <f>""</f>
        <v/>
      </c>
      <c r="AP223" t="str">
        <f>""</f>
        <v/>
      </c>
      <c r="AQ223" t="str">
        <f>""</f>
        <v/>
      </c>
      <c r="AR223" t="str">
        <f>""</f>
        <v/>
      </c>
      <c r="AS223" t="str">
        <f>""</f>
        <v/>
      </c>
      <c r="AT223" t="str">
        <f>""</f>
        <v/>
      </c>
      <c r="AU223" t="str">
        <f>""</f>
        <v/>
      </c>
      <c r="AV223" t="str">
        <f>""</f>
        <v/>
      </c>
      <c r="AW223" t="str">
        <f>"0.005"</f>
        <v>0.005</v>
      </c>
      <c r="AX223" t="str">
        <f>""</f>
        <v/>
      </c>
      <c r="AY223" t="str">
        <f>""</f>
        <v/>
      </c>
      <c r="AZ223" t="str">
        <f>""</f>
        <v/>
      </c>
      <c r="BA223" t="str">
        <f>""</f>
        <v/>
      </c>
    </row>
    <row r="224" spans="2:53" x14ac:dyDescent="0.2">
      <c r="B224" t="str">
        <f>""</f>
        <v/>
      </c>
      <c r="C224" t="str">
        <f>""</f>
        <v/>
      </c>
      <c r="D224" t="str">
        <f>""</f>
        <v/>
      </c>
      <c r="E224" t="str">
        <f>""</f>
        <v/>
      </c>
      <c r="F224" t="str">
        <f>""</f>
        <v/>
      </c>
      <c r="G224" t="str">
        <f>""</f>
        <v/>
      </c>
      <c r="H224" t="str">
        <f>""</f>
        <v/>
      </c>
      <c r="I224" t="str">
        <f>""</f>
        <v/>
      </c>
      <c r="J224" t="str">
        <f>""</f>
        <v/>
      </c>
      <c r="K224" t="str">
        <f>""</f>
        <v/>
      </c>
      <c r="L224" t="str">
        <f>""</f>
        <v/>
      </c>
      <c r="M224" t="str">
        <f>""</f>
        <v/>
      </c>
      <c r="N224" t="str">
        <f>""</f>
        <v/>
      </c>
      <c r="O224" t="str">
        <f>""</f>
        <v/>
      </c>
      <c r="P224" t="str">
        <f>""</f>
        <v/>
      </c>
      <c r="Q224" t="str">
        <f>""</f>
        <v/>
      </c>
      <c r="R224" t="str">
        <f>""</f>
        <v/>
      </c>
      <c r="S224" t="str">
        <f>""</f>
        <v/>
      </c>
      <c r="T224" t="str">
        <f>""</f>
        <v/>
      </c>
      <c r="U224" t="str">
        <f>""</f>
        <v/>
      </c>
      <c r="V224" t="str">
        <f>""</f>
        <v/>
      </c>
      <c r="W224" t="str">
        <f>""</f>
        <v/>
      </c>
      <c r="X224" t="str">
        <f>""</f>
        <v/>
      </c>
      <c r="Y224" t="str">
        <f>""</f>
        <v/>
      </c>
      <c r="Z224" t="str">
        <f>""</f>
        <v/>
      </c>
      <c r="AA224" t="str">
        <f>""</f>
        <v/>
      </c>
      <c r="AB224" t="str">
        <f>""</f>
        <v/>
      </c>
      <c r="AC224" t="str">
        <f>""</f>
        <v/>
      </c>
      <c r="AD224" t="str">
        <f>""</f>
        <v/>
      </c>
      <c r="AE224" t="str">
        <f>""</f>
        <v/>
      </c>
      <c r="AF224" t="str">
        <f>""</f>
        <v/>
      </c>
      <c r="AG224" t="str">
        <f>""</f>
        <v/>
      </c>
      <c r="AH224" t="str">
        <f>""</f>
        <v/>
      </c>
      <c r="AI224" t="str">
        <f>""</f>
        <v/>
      </c>
      <c r="AJ224" t="str">
        <f>""</f>
        <v/>
      </c>
      <c r="AK224" t="str">
        <f>""</f>
        <v/>
      </c>
      <c r="AL224" t="str">
        <f>""</f>
        <v/>
      </c>
      <c r="AM224" t="str">
        <f>""</f>
        <v/>
      </c>
      <c r="AN224" t="str">
        <f>""</f>
        <v/>
      </c>
      <c r="AO224" t="str">
        <f>""</f>
        <v/>
      </c>
      <c r="AP224" t="str">
        <f>""</f>
        <v/>
      </c>
      <c r="AQ224" t="str">
        <f>""</f>
        <v/>
      </c>
      <c r="AR224" t="str">
        <f>""</f>
        <v/>
      </c>
      <c r="AS224" t="str">
        <f>""</f>
        <v/>
      </c>
      <c r="AT224" t="str">
        <f>""</f>
        <v/>
      </c>
      <c r="AU224" t="str">
        <f>""</f>
        <v/>
      </c>
      <c r="AV224" t="str">
        <f>""</f>
        <v/>
      </c>
      <c r="AW224" t="str">
        <f>"[0.015]"</f>
        <v>[0.015]</v>
      </c>
      <c r="AX224" t="str">
        <f>""</f>
        <v/>
      </c>
      <c r="AY224" t="str">
        <f>""</f>
        <v/>
      </c>
      <c r="AZ224" t="str">
        <f>""</f>
        <v/>
      </c>
      <c r="BA224" t="str">
        <f>""</f>
        <v/>
      </c>
    </row>
    <row r="225" spans="2:53" x14ac:dyDescent="0.2">
      <c r="B225" t="str">
        <f>"Share of household members who left household 1998-2007"</f>
        <v>Share of household members who left household 1998-2007</v>
      </c>
      <c r="C225" t="str">
        <f>""</f>
        <v/>
      </c>
      <c r="D225" t="str">
        <f>""</f>
        <v/>
      </c>
      <c r="E225" t="str">
        <f>""</f>
        <v/>
      </c>
      <c r="F225" t="str">
        <f>""</f>
        <v/>
      </c>
      <c r="G225" t="str">
        <f>""</f>
        <v/>
      </c>
      <c r="H225" t="str">
        <f>""</f>
        <v/>
      </c>
      <c r="I225" t="str">
        <f>""</f>
        <v/>
      </c>
      <c r="J225" t="str">
        <f>""</f>
        <v/>
      </c>
      <c r="K225" t="str">
        <f>""</f>
        <v/>
      </c>
      <c r="L225" t="str">
        <f>""</f>
        <v/>
      </c>
      <c r="M225" t="str">
        <f>""</f>
        <v/>
      </c>
      <c r="N225" t="str">
        <f>""</f>
        <v/>
      </c>
      <c r="O225" t="str">
        <f>""</f>
        <v/>
      </c>
      <c r="P225" t="str">
        <f>""</f>
        <v/>
      </c>
      <c r="Q225" t="str">
        <f>""</f>
        <v/>
      </c>
      <c r="R225" t="str">
        <f>""</f>
        <v/>
      </c>
      <c r="S225" t="str">
        <f>""</f>
        <v/>
      </c>
      <c r="T225" t="str">
        <f>""</f>
        <v/>
      </c>
      <c r="U225" t="str">
        <f>""</f>
        <v/>
      </c>
      <c r="V225" t="str">
        <f>""</f>
        <v/>
      </c>
      <c r="W225" t="str">
        <f>""</f>
        <v/>
      </c>
      <c r="X225" t="str">
        <f>""</f>
        <v/>
      </c>
      <c r="Y225" t="str">
        <f>""</f>
        <v/>
      </c>
      <c r="Z225" t="str">
        <f>""</f>
        <v/>
      </c>
      <c r="AA225" t="str">
        <f>""</f>
        <v/>
      </c>
      <c r="AB225" t="str">
        <f>""</f>
        <v/>
      </c>
      <c r="AC225" t="str">
        <f>""</f>
        <v/>
      </c>
      <c r="AD225" t="str">
        <f>""</f>
        <v/>
      </c>
      <c r="AE225" t="str">
        <f>""</f>
        <v/>
      </c>
      <c r="AF225" t="str">
        <f>""</f>
        <v/>
      </c>
      <c r="AG225" t="str">
        <f>""</f>
        <v/>
      </c>
      <c r="AH225" t="str">
        <f>""</f>
        <v/>
      </c>
      <c r="AI225" t="str">
        <f>""</f>
        <v/>
      </c>
      <c r="AJ225" t="str">
        <f>""</f>
        <v/>
      </c>
      <c r="AK225" t="str">
        <f>""</f>
        <v/>
      </c>
      <c r="AL225" t="str">
        <f>""</f>
        <v/>
      </c>
      <c r="AM225" t="str">
        <f>""</f>
        <v/>
      </c>
      <c r="AN225" t="str">
        <f>""</f>
        <v/>
      </c>
      <c r="AO225" t="str">
        <f>""</f>
        <v/>
      </c>
      <c r="AP225" t="str">
        <f>""</f>
        <v/>
      </c>
      <c r="AQ225" t="str">
        <f>""</f>
        <v/>
      </c>
      <c r="AR225" t="str">
        <f>""</f>
        <v/>
      </c>
      <c r="AS225" t="str">
        <f>""</f>
        <v/>
      </c>
      <c r="AT225" t="str">
        <f>""</f>
        <v/>
      </c>
      <c r="AU225" t="str">
        <f>""</f>
        <v/>
      </c>
      <c r="AV225" t="str">
        <f>""</f>
        <v/>
      </c>
      <c r="AW225" t="str">
        <f>""</f>
        <v/>
      </c>
      <c r="AX225" t="str">
        <f>"-0.101"</f>
        <v>-0.101</v>
      </c>
      <c r="AY225" t="str">
        <f>""</f>
        <v/>
      </c>
      <c r="AZ225" t="str">
        <f>""</f>
        <v/>
      </c>
      <c r="BA225" t="str">
        <f>""</f>
        <v/>
      </c>
    </row>
    <row r="226" spans="2:53" x14ac:dyDescent="0.2">
      <c r="B226" t="str">
        <f>""</f>
        <v/>
      </c>
      <c r="C226" t="str">
        <f>""</f>
        <v/>
      </c>
      <c r="D226" t="str">
        <f>""</f>
        <v/>
      </c>
      <c r="E226" t="str">
        <f>""</f>
        <v/>
      </c>
      <c r="F226" t="str">
        <f>""</f>
        <v/>
      </c>
      <c r="G226" t="str">
        <f>""</f>
        <v/>
      </c>
      <c r="H226" t="str">
        <f>""</f>
        <v/>
      </c>
      <c r="I226" t="str">
        <f>""</f>
        <v/>
      </c>
      <c r="J226" t="str">
        <f>""</f>
        <v/>
      </c>
      <c r="K226" t="str">
        <f>""</f>
        <v/>
      </c>
      <c r="L226" t="str">
        <f>""</f>
        <v/>
      </c>
      <c r="M226" t="str">
        <f>""</f>
        <v/>
      </c>
      <c r="N226" t="str">
        <f>""</f>
        <v/>
      </c>
      <c r="O226" t="str">
        <f>""</f>
        <v/>
      </c>
      <c r="P226" t="str">
        <f>""</f>
        <v/>
      </c>
      <c r="Q226" t="str">
        <f>""</f>
        <v/>
      </c>
      <c r="R226" t="str">
        <f>""</f>
        <v/>
      </c>
      <c r="S226" t="str">
        <f>""</f>
        <v/>
      </c>
      <c r="T226" t="str">
        <f>""</f>
        <v/>
      </c>
      <c r="U226" t="str">
        <f>""</f>
        <v/>
      </c>
      <c r="V226" t="str">
        <f>""</f>
        <v/>
      </c>
      <c r="W226" t="str">
        <f>""</f>
        <v/>
      </c>
      <c r="X226" t="str">
        <f>""</f>
        <v/>
      </c>
      <c r="Y226" t="str">
        <f>""</f>
        <v/>
      </c>
      <c r="Z226" t="str">
        <f>""</f>
        <v/>
      </c>
      <c r="AA226" t="str">
        <f>""</f>
        <v/>
      </c>
      <c r="AB226" t="str">
        <f>""</f>
        <v/>
      </c>
      <c r="AC226" t="str">
        <f>""</f>
        <v/>
      </c>
      <c r="AD226" t="str">
        <f>""</f>
        <v/>
      </c>
      <c r="AE226" t="str">
        <f>""</f>
        <v/>
      </c>
      <c r="AF226" t="str">
        <f>""</f>
        <v/>
      </c>
      <c r="AG226" t="str">
        <f>""</f>
        <v/>
      </c>
      <c r="AH226" t="str">
        <f>""</f>
        <v/>
      </c>
      <c r="AI226" t="str">
        <f>""</f>
        <v/>
      </c>
      <c r="AJ226" t="str">
        <f>""</f>
        <v/>
      </c>
      <c r="AK226" t="str">
        <f>""</f>
        <v/>
      </c>
      <c r="AL226" t="str">
        <f>""</f>
        <v/>
      </c>
      <c r="AM226" t="str">
        <f>""</f>
        <v/>
      </c>
      <c r="AN226" t="str">
        <f>""</f>
        <v/>
      </c>
      <c r="AO226" t="str">
        <f>""</f>
        <v/>
      </c>
      <c r="AP226" t="str">
        <f>""</f>
        <v/>
      </c>
      <c r="AQ226" t="str">
        <f>""</f>
        <v/>
      </c>
      <c r="AR226" t="str">
        <f>""</f>
        <v/>
      </c>
      <c r="AS226" t="str">
        <f>""</f>
        <v/>
      </c>
      <c r="AT226" t="str">
        <f>""</f>
        <v/>
      </c>
      <c r="AU226" t="str">
        <f>""</f>
        <v/>
      </c>
      <c r="AV226" t="str">
        <f>""</f>
        <v/>
      </c>
      <c r="AW226" t="str">
        <f>""</f>
        <v/>
      </c>
      <c r="AX226" t="str">
        <f>"[0.164]"</f>
        <v>[0.164]</v>
      </c>
      <c r="AY226" t="str">
        <f>""</f>
        <v/>
      </c>
      <c r="AZ226" t="str">
        <f>""</f>
        <v/>
      </c>
      <c r="BA226" t="str">
        <f>""</f>
        <v/>
      </c>
    </row>
    <row r="227" spans="2:53" x14ac:dyDescent="0.2">
      <c r="B227" t="str">
        <f>"Interaction"</f>
        <v>Interaction</v>
      </c>
      <c r="C227" t="str">
        <f>""</f>
        <v/>
      </c>
      <c r="D227" t="str">
        <f>""</f>
        <v/>
      </c>
      <c r="E227" t="str">
        <f>""</f>
        <v/>
      </c>
      <c r="F227" t="str">
        <f>""</f>
        <v/>
      </c>
      <c r="G227" t="str">
        <f>""</f>
        <v/>
      </c>
      <c r="H227" t="str">
        <f>""</f>
        <v/>
      </c>
      <c r="I227" t="str">
        <f>""</f>
        <v/>
      </c>
      <c r="J227" t="str">
        <f>""</f>
        <v/>
      </c>
      <c r="K227" t="str">
        <f>""</f>
        <v/>
      </c>
      <c r="L227" t="str">
        <f>""</f>
        <v/>
      </c>
      <c r="M227" t="str">
        <f>""</f>
        <v/>
      </c>
      <c r="N227" t="str">
        <f>""</f>
        <v/>
      </c>
      <c r="O227" t="str">
        <f>""</f>
        <v/>
      </c>
      <c r="P227" t="str">
        <f>""</f>
        <v/>
      </c>
      <c r="Q227" t="str">
        <f>""</f>
        <v/>
      </c>
      <c r="R227" t="str">
        <f>""</f>
        <v/>
      </c>
      <c r="S227" t="str">
        <f>""</f>
        <v/>
      </c>
      <c r="T227" t="str">
        <f>""</f>
        <v/>
      </c>
      <c r="U227" t="str">
        <f>""</f>
        <v/>
      </c>
      <c r="V227" t="str">
        <f>""</f>
        <v/>
      </c>
      <c r="W227" t="str">
        <f>""</f>
        <v/>
      </c>
      <c r="X227" t="str">
        <f>""</f>
        <v/>
      </c>
      <c r="Y227" t="str">
        <f>""</f>
        <v/>
      </c>
      <c r="Z227" t="str">
        <f>""</f>
        <v/>
      </c>
      <c r="AA227" t="str">
        <f>""</f>
        <v/>
      </c>
      <c r="AB227" t="str">
        <f>""</f>
        <v/>
      </c>
      <c r="AC227" t="str">
        <f>""</f>
        <v/>
      </c>
      <c r="AD227" t="str">
        <f>""</f>
        <v/>
      </c>
      <c r="AE227" t="str">
        <f>""</f>
        <v/>
      </c>
      <c r="AF227" t="str">
        <f>""</f>
        <v/>
      </c>
      <c r="AG227" t="str">
        <f>""</f>
        <v/>
      </c>
      <c r="AH227" t="str">
        <f>""</f>
        <v/>
      </c>
      <c r="AI227" t="str">
        <f>""</f>
        <v/>
      </c>
      <c r="AJ227" t="str">
        <f>""</f>
        <v/>
      </c>
      <c r="AK227" t="str">
        <f>""</f>
        <v/>
      </c>
      <c r="AL227" t="str">
        <f>""</f>
        <v/>
      </c>
      <c r="AM227" t="str">
        <f>""</f>
        <v/>
      </c>
      <c r="AN227" t="str">
        <f>""</f>
        <v/>
      </c>
      <c r="AO227" t="str">
        <f>""</f>
        <v/>
      </c>
      <c r="AP227" t="str">
        <f>""</f>
        <v/>
      </c>
      <c r="AQ227" t="str">
        <f>""</f>
        <v/>
      </c>
      <c r="AR227" t="str">
        <f>""</f>
        <v/>
      </c>
      <c r="AS227" t="str">
        <f>""</f>
        <v/>
      </c>
      <c r="AT227" t="str">
        <f>""</f>
        <v/>
      </c>
      <c r="AU227" t="str">
        <f>""</f>
        <v/>
      </c>
      <c r="AV227" t="str">
        <f>""</f>
        <v/>
      </c>
      <c r="AW227" t="str">
        <f>""</f>
        <v/>
      </c>
      <c r="AX227" t="str">
        <f>"0.073"</f>
        <v>0.073</v>
      </c>
      <c r="AY227" t="str">
        <f>""</f>
        <v/>
      </c>
      <c r="AZ227" t="str">
        <f>""</f>
        <v/>
      </c>
      <c r="BA227" t="str">
        <f>""</f>
        <v/>
      </c>
    </row>
    <row r="228" spans="2:53" x14ac:dyDescent="0.2">
      <c r="B228" t="str">
        <f>""</f>
        <v/>
      </c>
      <c r="C228" t="str">
        <f>""</f>
        <v/>
      </c>
      <c r="D228" t="str">
        <f>""</f>
        <v/>
      </c>
      <c r="E228" t="str">
        <f>""</f>
        <v/>
      </c>
      <c r="F228" t="str">
        <f>""</f>
        <v/>
      </c>
      <c r="G228" t="str">
        <f>""</f>
        <v/>
      </c>
      <c r="H228" t="str">
        <f>""</f>
        <v/>
      </c>
      <c r="I228" t="str">
        <f>""</f>
        <v/>
      </c>
      <c r="J228" t="str">
        <f>""</f>
        <v/>
      </c>
      <c r="K228" t="str">
        <f>""</f>
        <v/>
      </c>
      <c r="L228" t="str">
        <f>""</f>
        <v/>
      </c>
      <c r="M228" t="str">
        <f>""</f>
        <v/>
      </c>
      <c r="N228" t="str">
        <f>""</f>
        <v/>
      </c>
      <c r="O228" t="str">
        <f>""</f>
        <v/>
      </c>
      <c r="P228" t="str">
        <f>""</f>
        <v/>
      </c>
      <c r="Q228" t="str">
        <f>""</f>
        <v/>
      </c>
      <c r="R228" t="str">
        <f>""</f>
        <v/>
      </c>
      <c r="S228" t="str">
        <f>""</f>
        <v/>
      </c>
      <c r="T228" t="str">
        <f>""</f>
        <v/>
      </c>
      <c r="U228" t="str">
        <f>""</f>
        <v/>
      </c>
      <c r="V228" t="str">
        <f>""</f>
        <v/>
      </c>
      <c r="W228" t="str">
        <f>""</f>
        <v/>
      </c>
      <c r="X228" t="str">
        <f>""</f>
        <v/>
      </c>
      <c r="Y228" t="str">
        <f>""</f>
        <v/>
      </c>
      <c r="Z228" t="str">
        <f>""</f>
        <v/>
      </c>
      <c r="AA228" t="str">
        <f>""</f>
        <v/>
      </c>
      <c r="AB228" t="str">
        <f>""</f>
        <v/>
      </c>
      <c r="AC228" t="str">
        <f>""</f>
        <v/>
      </c>
      <c r="AD228" t="str">
        <f>""</f>
        <v/>
      </c>
      <c r="AE228" t="str">
        <f>""</f>
        <v/>
      </c>
      <c r="AF228" t="str">
        <f>""</f>
        <v/>
      </c>
      <c r="AG228" t="str">
        <f>""</f>
        <v/>
      </c>
      <c r="AH228" t="str">
        <f>""</f>
        <v/>
      </c>
      <c r="AI228" t="str">
        <f>""</f>
        <v/>
      </c>
      <c r="AJ228" t="str">
        <f>""</f>
        <v/>
      </c>
      <c r="AK228" t="str">
        <f>""</f>
        <v/>
      </c>
      <c r="AL228" t="str">
        <f>""</f>
        <v/>
      </c>
      <c r="AM228" t="str">
        <f>""</f>
        <v/>
      </c>
      <c r="AN228" t="str">
        <f>""</f>
        <v/>
      </c>
      <c r="AO228" t="str">
        <f>""</f>
        <v/>
      </c>
      <c r="AP228" t="str">
        <f>""</f>
        <v/>
      </c>
      <c r="AQ228" t="str">
        <f>""</f>
        <v/>
      </c>
      <c r="AR228" t="str">
        <f>""</f>
        <v/>
      </c>
      <c r="AS228" t="str">
        <f>""</f>
        <v/>
      </c>
      <c r="AT228" t="str">
        <f>""</f>
        <v/>
      </c>
      <c r="AU228" t="str">
        <f>""</f>
        <v/>
      </c>
      <c r="AV228" t="str">
        <f>""</f>
        <v/>
      </c>
      <c r="AW228" t="str">
        <f>""</f>
        <v/>
      </c>
      <c r="AX228" t="str">
        <f>"[0.050]"</f>
        <v>[0.050]</v>
      </c>
      <c r="AY228" t="str">
        <f>""</f>
        <v/>
      </c>
      <c r="AZ228" t="str">
        <f>""</f>
        <v/>
      </c>
      <c r="BA228" t="str">
        <f>""</f>
        <v/>
      </c>
    </row>
    <row r="229" spans="2:53" x14ac:dyDescent="0.2">
      <c r="B229" t="str">
        <f>"Index of household victimization (sum) (all shocks - sum) - PCA"</f>
        <v>Index of household victimization (sum) (all shocks - sum) - PCA</v>
      </c>
      <c r="C229" t="str">
        <f>""</f>
        <v/>
      </c>
      <c r="D229" t="str">
        <f>""</f>
        <v/>
      </c>
      <c r="E229" t="str">
        <f>""</f>
        <v/>
      </c>
      <c r="F229" t="str">
        <f>""</f>
        <v/>
      </c>
      <c r="G229" t="str">
        <f>""</f>
        <v/>
      </c>
      <c r="H229" t="str">
        <f>""</f>
        <v/>
      </c>
      <c r="I229" t="str">
        <f>""</f>
        <v/>
      </c>
      <c r="J229" t="str">
        <f>""</f>
        <v/>
      </c>
      <c r="K229" t="str">
        <f>""</f>
        <v/>
      </c>
      <c r="L229" t="str">
        <f>""</f>
        <v/>
      </c>
      <c r="M229" t="str">
        <f>""</f>
        <v/>
      </c>
      <c r="N229" t="str">
        <f>""</f>
        <v/>
      </c>
      <c r="O229" t="str">
        <f>""</f>
        <v/>
      </c>
      <c r="P229" t="str">
        <f>""</f>
        <v/>
      </c>
      <c r="Q229" t="str">
        <f>""</f>
        <v/>
      </c>
      <c r="R229" t="str">
        <f>""</f>
        <v/>
      </c>
      <c r="S229" t="str">
        <f>""</f>
        <v/>
      </c>
      <c r="T229" t="str">
        <f>""</f>
        <v/>
      </c>
      <c r="U229" t="str">
        <f>""</f>
        <v/>
      </c>
      <c r="V229" t="str">
        <f>""</f>
        <v/>
      </c>
      <c r="W229" t="str">
        <f>""</f>
        <v/>
      </c>
      <c r="X229" t="str">
        <f>""</f>
        <v/>
      </c>
      <c r="Y229" t="str">
        <f>""</f>
        <v/>
      </c>
      <c r="Z229" t="str">
        <f>""</f>
        <v/>
      </c>
      <c r="AA229" t="str">
        <f>""</f>
        <v/>
      </c>
      <c r="AB229" t="str">
        <f>""</f>
        <v/>
      </c>
      <c r="AC229" t="str">
        <f>""</f>
        <v/>
      </c>
      <c r="AD229" t="str">
        <f>""</f>
        <v/>
      </c>
      <c r="AE229" t="str">
        <f>""</f>
        <v/>
      </c>
      <c r="AF229" t="str">
        <f>""</f>
        <v/>
      </c>
      <c r="AG229" t="str">
        <f>""</f>
        <v/>
      </c>
      <c r="AH229" t="str">
        <f>""</f>
        <v/>
      </c>
      <c r="AI229" t="str">
        <f>""</f>
        <v/>
      </c>
      <c r="AJ229" t="str">
        <f>""</f>
        <v/>
      </c>
      <c r="AK229" t="str">
        <f>""</f>
        <v/>
      </c>
      <c r="AL229" t="str">
        <f>""</f>
        <v/>
      </c>
      <c r="AM229" t="str">
        <f>""</f>
        <v/>
      </c>
      <c r="AN229" t="str">
        <f>""</f>
        <v/>
      </c>
      <c r="AO229" t="str">
        <f>""</f>
        <v/>
      </c>
      <c r="AP229" t="str">
        <f>""</f>
        <v/>
      </c>
      <c r="AQ229" t="str">
        <f>""</f>
        <v/>
      </c>
      <c r="AR229" t="str">
        <f>""</f>
        <v/>
      </c>
      <c r="AS229" t="str">
        <f>""</f>
        <v/>
      </c>
      <c r="AT229" t="str">
        <f>""</f>
        <v/>
      </c>
      <c r="AU229" t="str">
        <f>""</f>
        <v/>
      </c>
      <c r="AV229" t="str">
        <f>""</f>
        <v/>
      </c>
      <c r="AW229" t="str">
        <f>""</f>
        <v/>
      </c>
      <c r="AX229" t="str">
        <f>""</f>
        <v/>
      </c>
      <c r="AY229" t="str">
        <f>"-0.027"</f>
        <v>-0.027</v>
      </c>
      <c r="AZ229" t="str">
        <f>"0.000"</f>
        <v>0.000</v>
      </c>
      <c r="BA229" t="str">
        <f>"-0.024"</f>
        <v>-0.024</v>
      </c>
    </row>
    <row r="230" spans="2:53" x14ac:dyDescent="0.2">
      <c r="B230" t="str">
        <f>""</f>
        <v/>
      </c>
      <c r="C230" t="str">
        <f>""</f>
        <v/>
      </c>
      <c r="D230" t="str">
        <f>""</f>
        <v/>
      </c>
      <c r="E230" t="str">
        <f>""</f>
        <v/>
      </c>
      <c r="F230" t="str">
        <f>""</f>
        <v/>
      </c>
      <c r="G230" t="str">
        <f>""</f>
        <v/>
      </c>
      <c r="H230" t="str">
        <f>""</f>
        <v/>
      </c>
      <c r="I230" t="str">
        <f>""</f>
        <v/>
      </c>
      <c r="J230" t="str">
        <f>""</f>
        <v/>
      </c>
      <c r="K230" t="str">
        <f>""</f>
        <v/>
      </c>
      <c r="L230" t="str">
        <f>""</f>
        <v/>
      </c>
      <c r="M230" t="str">
        <f>""</f>
        <v/>
      </c>
      <c r="N230" t="str">
        <f>""</f>
        <v/>
      </c>
      <c r="O230" t="str">
        <f>""</f>
        <v/>
      </c>
      <c r="P230" t="str">
        <f>""</f>
        <v/>
      </c>
      <c r="Q230" t="str">
        <f>""</f>
        <v/>
      </c>
      <c r="R230" t="str">
        <f>""</f>
        <v/>
      </c>
      <c r="S230" t="str">
        <f>""</f>
        <v/>
      </c>
      <c r="T230" t="str">
        <f>""</f>
        <v/>
      </c>
      <c r="U230" t="str">
        <f>""</f>
        <v/>
      </c>
      <c r="V230" t="str">
        <f>""</f>
        <v/>
      </c>
      <c r="W230" t="str">
        <f>""</f>
        <v/>
      </c>
      <c r="X230" t="str">
        <f>""</f>
        <v/>
      </c>
      <c r="Y230" t="str">
        <f>""</f>
        <v/>
      </c>
      <c r="Z230" t="str">
        <f>""</f>
        <v/>
      </c>
      <c r="AA230" t="str">
        <f>""</f>
        <v/>
      </c>
      <c r="AB230" t="str">
        <f>""</f>
        <v/>
      </c>
      <c r="AC230" t="str">
        <f>""</f>
        <v/>
      </c>
      <c r="AD230" t="str">
        <f>""</f>
        <v/>
      </c>
      <c r="AE230" t="str">
        <f>""</f>
        <v/>
      </c>
      <c r="AF230" t="str">
        <f>""</f>
        <v/>
      </c>
      <c r="AG230" t="str">
        <f>""</f>
        <v/>
      </c>
      <c r="AH230" t="str">
        <f>""</f>
        <v/>
      </c>
      <c r="AI230" t="str">
        <f>""</f>
        <v/>
      </c>
      <c r="AJ230" t="str">
        <f>""</f>
        <v/>
      </c>
      <c r="AK230" t="str">
        <f>""</f>
        <v/>
      </c>
      <c r="AL230" t="str">
        <f>""</f>
        <v/>
      </c>
      <c r="AM230" t="str">
        <f>""</f>
        <v/>
      </c>
      <c r="AN230" t="str">
        <f>""</f>
        <v/>
      </c>
      <c r="AO230" t="str">
        <f>""</f>
        <v/>
      </c>
      <c r="AP230" t="str">
        <f>""</f>
        <v/>
      </c>
      <c r="AQ230" t="str">
        <f>""</f>
        <v/>
      </c>
      <c r="AR230" t="str">
        <f>""</f>
        <v/>
      </c>
      <c r="AS230" t="str">
        <f>""</f>
        <v/>
      </c>
      <c r="AT230" t="str">
        <f>""</f>
        <v/>
      </c>
      <c r="AU230" t="str">
        <f>""</f>
        <v/>
      </c>
      <c r="AV230" t="str">
        <f>""</f>
        <v/>
      </c>
      <c r="AW230" t="str">
        <f>""</f>
        <v/>
      </c>
      <c r="AX230" t="str">
        <f>""</f>
        <v/>
      </c>
      <c r="AY230" t="str">
        <f>"[0.043]"</f>
        <v>[0.043]</v>
      </c>
      <c r="AZ230" t="str">
        <f>"[0.029]"</f>
        <v>[0.029]</v>
      </c>
      <c r="BA230" t="str">
        <f>"[0.040]"</f>
        <v>[0.040]</v>
      </c>
    </row>
    <row r="231" spans="2:53" x14ac:dyDescent="0.2">
      <c r="B231" t="str">
        <f>"At least 1 person left the household in a given year (yes=1)"</f>
        <v>At least 1 person left the household in a given year (yes=1)</v>
      </c>
      <c r="C231" t="str">
        <f>""</f>
        <v/>
      </c>
      <c r="D231" t="str">
        <f>""</f>
        <v/>
      </c>
      <c r="E231" t="str">
        <f>""</f>
        <v/>
      </c>
      <c r="F231" t="str">
        <f>""</f>
        <v/>
      </c>
      <c r="G231" t="str">
        <f>""</f>
        <v/>
      </c>
      <c r="H231" t="str">
        <f>""</f>
        <v/>
      </c>
      <c r="I231" t="str">
        <f>""</f>
        <v/>
      </c>
      <c r="J231" t="str">
        <f>""</f>
        <v/>
      </c>
      <c r="K231" t="str">
        <f>""</f>
        <v/>
      </c>
      <c r="L231" t="str">
        <f>""</f>
        <v/>
      </c>
      <c r="M231" t="str">
        <f>""</f>
        <v/>
      </c>
      <c r="N231" t="str">
        <f>""</f>
        <v/>
      </c>
      <c r="O231" t="str">
        <f>""</f>
        <v/>
      </c>
      <c r="P231" t="str">
        <f>""</f>
        <v/>
      </c>
      <c r="Q231" t="str">
        <f>""</f>
        <v/>
      </c>
      <c r="R231" t="str">
        <f>""</f>
        <v/>
      </c>
      <c r="S231" t="str">
        <f>""</f>
        <v/>
      </c>
      <c r="T231" t="str">
        <f>""</f>
        <v/>
      </c>
      <c r="U231" t="str">
        <f>""</f>
        <v/>
      </c>
      <c r="V231" t="str">
        <f>""</f>
        <v/>
      </c>
      <c r="W231" t="str">
        <f>""</f>
        <v/>
      </c>
      <c r="X231" t="str">
        <f>""</f>
        <v/>
      </c>
      <c r="Y231" t="str">
        <f>""</f>
        <v/>
      </c>
      <c r="Z231" t="str">
        <f>""</f>
        <v/>
      </c>
      <c r="AA231" t="str">
        <f>""</f>
        <v/>
      </c>
      <c r="AB231" t="str">
        <f>""</f>
        <v/>
      </c>
      <c r="AC231" t="str">
        <f>""</f>
        <v/>
      </c>
      <c r="AD231" t="str">
        <f>""</f>
        <v/>
      </c>
      <c r="AE231" t="str">
        <f>""</f>
        <v/>
      </c>
      <c r="AF231" t="str">
        <f>""</f>
        <v/>
      </c>
      <c r="AG231" t="str">
        <f>""</f>
        <v/>
      </c>
      <c r="AH231" t="str">
        <f>""</f>
        <v/>
      </c>
      <c r="AI231" t="str">
        <f>""</f>
        <v/>
      </c>
      <c r="AJ231" t="str">
        <f>""</f>
        <v/>
      </c>
      <c r="AK231" t="str">
        <f>""</f>
        <v/>
      </c>
      <c r="AL231" t="str">
        <f>""</f>
        <v/>
      </c>
      <c r="AM231" t="str">
        <f>""</f>
        <v/>
      </c>
      <c r="AN231" t="str">
        <f>""</f>
        <v/>
      </c>
      <c r="AO231" t="str">
        <f>""</f>
        <v/>
      </c>
      <c r="AP231" t="str">
        <f>""</f>
        <v/>
      </c>
      <c r="AQ231" t="str">
        <f>""</f>
        <v/>
      </c>
      <c r="AR231" t="str">
        <f>""</f>
        <v/>
      </c>
      <c r="AS231" t="str">
        <f>""</f>
        <v/>
      </c>
      <c r="AT231" t="str">
        <f>""</f>
        <v/>
      </c>
      <c r="AU231" t="str">
        <f>""</f>
        <v/>
      </c>
      <c r="AV231" t="str">
        <f>""</f>
        <v/>
      </c>
      <c r="AW231" t="str">
        <f>""</f>
        <v/>
      </c>
      <c r="AX231" t="str">
        <f>""</f>
        <v/>
      </c>
      <c r="AY231" t="str">
        <f>"-0.043"</f>
        <v>-0.043</v>
      </c>
      <c r="AZ231" t="str">
        <f>""</f>
        <v/>
      </c>
      <c r="BA231" t="str">
        <f>""</f>
        <v/>
      </c>
    </row>
    <row r="232" spans="2:53" x14ac:dyDescent="0.2">
      <c r="B232" t="str">
        <f>""</f>
        <v/>
      </c>
      <c r="C232" t="str">
        <f>""</f>
        <v/>
      </c>
      <c r="D232" t="str">
        <f>""</f>
        <v/>
      </c>
      <c r="E232" t="str">
        <f>""</f>
        <v/>
      </c>
      <c r="F232" t="str">
        <f>""</f>
        <v/>
      </c>
      <c r="G232" t="str">
        <f>""</f>
        <v/>
      </c>
      <c r="H232" t="str">
        <f>""</f>
        <v/>
      </c>
      <c r="I232" t="str">
        <f>""</f>
        <v/>
      </c>
      <c r="J232" t="str">
        <f>""</f>
        <v/>
      </c>
      <c r="K232" t="str">
        <f>""</f>
        <v/>
      </c>
      <c r="L232" t="str">
        <f>""</f>
        <v/>
      </c>
      <c r="M232" t="str">
        <f>""</f>
        <v/>
      </c>
      <c r="N232" t="str">
        <f>""</f>
        <v/>
      </c>
      <c r="O232" t="str">
        <f>""</f>
        <v/>
      </c>
      <c r="P232" t="str">
        <f>""</f>
        <v/>
      </c>
      <c r="Q232" t="str">
        <f>""</f>
        <v/>
      </c>
      <c r="R232" t="str">
        <f>""</f>
        <v/>
      </c>
      <c r="S232" t="str">
        <f>""</f>
        <v/>
      </c>
      <c r="T232" t="str">
        <f>""</f>
        <v/>
      </c>
      <c r="U232" t="str">
        <f>""</f>
        <v/>
      </c>
      <c r="V232" t="str">
        <f>""</f>
        <v/>
      </c>
      <c r="W232" t="str">
        <f>""</f>
        <v/>
      </c>
      <c r="X232" t="str">
        <f>""</f>
        <v/>
      </c>
      <c r="Y232" t="str">
        <f>""</f>
        <v/>
      </c>
      <c r="Z232" t="str">
        <f>""</f>
        <v/>
      </c>
      <c r="AA232" t="str">
        <f>""</f>
        <v/>
      </c>
      <c r="AB232" t="str">
        <f>""</f>
        <v/>
      </c>
      <c r="AC232" t="str">
        <f>""</f>
        <v/>
      </c>
      <c r="AD232" t="str">
        <f>""</f>
        <v/>
      </c>
      <c r="AE232" t="str">
        <f>""</f>
        <v/>
      </c>
      <c r="AF232" t="str">
        <f>""</f>
        <v/>
      </c>
      <c r="AG232" t="str">
        <f>""</f>
        <v/>
      </c>
      <c r="AH232" t="str">
        <f>""</f>
        <v/>
      </c>
      <c r="AI232" t="str">
        <f>""</f>
        <v/>
      </c>
      <c r="AJ232" t="str">
        <f>""</f>
        <v/>
      </c>
      <c r="AK232" t="str">
        <f>""</f>
        <v/>
      </c>
      <c r="AL232" t="str">
        <f>""</f>
        <v/>
      </c>
      <c r="AM232" t="str">
        <f>""</f>
        <v/>
      </c>
      <c r="AN232" t="str">
        <f>""</f>
        <v/>
      </c>
      <c r="AO232" t="str">
        <f>""</f>
        <v/>
      </c>
      <c r="AP232" t="str">
        <f>""</f>
        <v/>
      </c>
      <c r="AQ232" t="str">
        <f>""</f>
        <v/>
      </c>
      <c r="AR232" t="str">
        <f>""</f>
        <v/>
      </c>
      <c r="AS232" t="str">
        <f>""</f>
        <v/>
      </c>
      <c r="AT232" t="str">
        <f>""</f>
        <v/>
      </c>
      <c r="AU232" t="str">
        <f>""</f>
        <v/>
      </c>
      <c r="AV232" t="str">
        <f>""</f>
        <v/>
      </c>
      <c r="AW232" t="str">
        <f>""</f>
        <v/>
      </c>
      <c r="AX232" t="str">
        <f>""</f>
        <v/>
      </c>
      <c r="AY232" t="str">
        <f>"[0.073]"</f>
        <v>[0.073]</v>
      </c>
      <c r="AZ232" t="str">
        <f>""</f>
        <v/>
      </c>
      <c r="BA232" t="str">
        <f>""</f>
        <v/>
      </c>
    </row>
    <row r="233" spans="2:53" x14ac:dyDescent="0.2">
      <c r="B233" t="str">
        <f>"Interaction"</f>
        <v>Interaction</v>
      </c>
      <c r="C233" t="str">
        <f>""</f>
        <v/>
      </c>
      <c r="D233" t="str">
        <f>""</f>
        <v/>
      </c>
      <c r="E233" t="str">
        <f>""</f>
        <v/>
      </c>
      <c r="F233" t="str">
        <f>""</f>
        <v/>
      </c>
      <c r="G233" t="str">
        <f>""</f>
        <v/>
      </c>
      <c r="H233" t="str">
        <f>""</f>
        <v/>
      </c>
      <c r="I233" t="str">
        <f>""</f>
        <v/>
      </c>
      <c r="J233" t="str">
        <f>""</f>
        <v/>
      </c>
      <c r="K233" t="str">
        <f>""</f>
        <v/>
      </c>
      <c r="L233" t="str">
        <f>""</f>
        <v/>
      </c>
      <c r="M233" t="str">
        <f>""</f>
        <v/>
      </c>
      <c r="N233" t="str">
        <f>""</f>
        <v/>
      </c>
      <c r="O233" t="str">
        <f>""</f>
        <v/>
      </c>
      <c r="P233" t="str">
        <f>""</f>
        <v/>
      </c>
      <c r="Q233" t="str">
        <f>""</f>
        <v/>
      </c>
      <c r="R233" t="str">
        <f>""</f>
        <v/>
      </c>
      <c r="S233" t="str">
        <f>""</f>
        <v/>
      </c>
      <c r="T233" t="str">
        <f>""</f>
        <v/>
      </c>
      <c r="U233" t="str">
        <f>""</f>
        <v/>
      </c>
      <c r="V233" t="str">
        <f>""</f>
        <v/>
      </c>
      <c r="W233" t="str">
        <f>""</f>
        <v/>
      </c>
      <c r="X233" t="str">
        <f>""</f>
        <v/>
      </c>
      <c r="Y233" t="str">
        <f>""</f>
        <v/>
      </c>
      <c r="Z233" t="str">
        <f>""</f>
        <v/>
      </c>
      <c r="AA233" t="str">
        <f>""</f>
        <v/>
      </c>
      <c r="AB233" t="str">
        <f>""</f>
        <v/>
      </c>
      <c r="AC233" t="str">
        <f>""</f>
        <v/>
      </c>
      <c r="AD233" t="str">
        <f>""</f>
        <v/>
      </c>
      <c r="AE233" t="str">
        <f>""</f>
        <v/>
      </c>
      <c r="AF233" t="str">
        <f>""</f>
        <v/>
      </c>
      <c r="AG233" t="str">
        <f>""</f>
        <v/>
      </c>
      <c r="AH233" t="str">
        <f>""</f>
        <v/>
      </c>
      <c r="AI233" t="str">
        <f>""</f>
        <v/>
      </c>
      <c r="AJ233" t="str">
        <f>""</f>
        <v/>
      </c>
      <c r="AK233" t="str">
        <f>""</f>
        <v/>
      </c>
      <c r="AL233" t="str">
        <f>""</f>
        <v/>
      </c>
      <c r="AM233" t="str">
        <f>""</f>
        <v/>
      </c>
      <c r="AN233" t="str">
        <f>""</f>
        <v/>
      </c>
      <c r="AO233" t="str">
        <f>""</f>
        <v/>
      </c>
      <c r="AP233" t="str">
        <f>""</f>
        <v/>
      </c>
      <c r="AQ233" t="str">
        <f>""</f>
        <v/>
      </c>
      <c r="AR233" t="str">
        <f>""</f>
        <v/>
      </c>
      <c r="AS233" t="str">
        <f>""</f>
        <v/>
      </c>
      <c r="AT233" t="str">
        <f>""</f>
        <v/>
      </c>
      <c r="AU233" t="str">
        <f>""</f>
        <v/>
      </c>
      <c r="AV233" t="str">
        <f>""</f>
        <v/>
      </c>
      <c r="AW233" t="str">
        <f>""</f>
        <v/>
      </c>
      <c r="AX233" t="str">
        <f>""</f>
        <v/>
      </c>
      <c r="AY233" t="str">
        <f>"0.065"</f>
        <v>0.065</v>
      </c>
      <c r="AZ233" t="str">
        <f>""</f>
        <v/>
      </c>
      <c r="BA233" t="str">
        <f>""</f>
        <v/>
      </c>
    </row>
    <row r="234" spans="2:53" x14ac:dyDescent="0.2">
      <c r="B234" t="str">
        <f>""</f>
        <v/>
      </c>
      <c r="C234" t="str">
        <f>""</f>
        <v/>
      </c>
      <c r="D234" t="str">
        <f>""</f>
        <v/>
      </c>
      <c r="E234" t="str">
        <f>""</f>
        <v/>
      </c>
      <c r="F234" t="str">
        <f>""</f>
        <v/>
      </c>
      <c r="G234" t="str">
        <f>""</f>
        <v/>
      </c>
      <c r="H234" t="str">
        <f>""</f>
        <v/>
      </c>
      <c r="I234" t="str">
        <f>""</f>
        <v/>
      </c>
      <c r="J234" t="str">
        <f>""</f>
        <v/>
      </c>
      <c r="K234" t="str">
        <f>""</f>
        <v/>
      </c>
      <c r="L234" t="str">
        <f>""</f>
        <v/>
      </c>
      <c r="M234" t="str">
        <f>""</f>
        <v/>
      </c>
      <c r="N234" t="str">
        <f>""</f>
        <v/>
      </c>
      <c r="O234" t="str">
        <f>""</f>
        <v/>
      </c>
      <c r="P234" t="str">
        <f>""</f>
        <v/>
      </c>
      <c r="Q234" t="str">
        <f>""</f>
        <v/>
      </c>
      <c r="R234" t="str">
        <f>""</f>
        <v/>
      </c>
      <c r="S234" t="str">
        <f>""</f>
        <v/>
      </c>
      <c r="T234" t="str">
        <f>""</f>
        <v/>
      </c>
      <c r="U234" t="str">
        <f>""</f>
        <v/>
      </c>
      <c r="V234" t="str">
        <f>""</f>
        <v/>
      </c>
      <c r="W234" t="str">
        <f>""</f>
        <v/>
      </c>
      <c r="X234" t="str">
        <f>""</f>
        <v/>
      </c>
      <c r="Y234" t="str">
        <f>""</f>
        <v/>
      </c>
      <c r="Z234" t="str">
        <f>""</f>
        <v/>
      </c>
      <c r="AA234" t="str">
        <f>""</f>
        <v/>
      </c>
      <c r="AB234" t="str">
        <f>""</f>
        <v/>
      </c>
      <c r="AC234" t="str">
        <f>""</f>
        <v/>
      </c>
      <c r="AD234" t="str">
        <f>""</f>
        <v/>
      </c>
      <c r="AE234" t="str">
        <f>""</f>
        <v/>
      </c>
      <c r="AF234" t="str">
        <f>""</f>
        <v/>
      </c>
      <c r="AG234" t="str">
        <f>""</f>
        <v/>
      </c>
      <c r="AH234" t="str">
        <f>""</f>
        <v/>
      </c>
      <c r="AI234" t="str">
        <f>""</f>
        <v/>
      </c>
      <c r="AJ234" t="str">
        <f>""</f>
        <v/>
      </c>
      <c r="AK234" t="str">
        <f>""</f>
        <v/>
      </c>
      <c r="AL234" t="str">
        <f>""</f>
        <v/>
      </c>
      <c r="AM234" t="str">
        <f>""</f>
        <v/>
      </c>
      <c r="AN234" t="str">
        <f>""</f>
        <v/>
      </c>
      <c r="AO234" t="str">
        <f>""</f>
        <v/>
      </c>
      <c r="AP234" t="str">
        <f>""</f>
        <v/>
      </c>
      <c r="AQ234" t="str">
        <f>""</f>
        <v/>
      </c>
      <c r="AR234" t="str">
        <f>""</f>
        <v/>
      </c>
      <c r="AS234" t="str">
        <f>""</f>
        <v/>
      </c>
      <c r="AT234" t="str">
        <f>""</f>
        <v/>
      </c>
      <c r="AU234" t="str">
        <f>""</f>
        <v/>
      </c>
      <c r="AV234" t="str">
        <f>""</f>
        <v/>
      </c>
      <c r="AW234" t="str">
        <f>""</f>
        <v/>
      </c>
      <c r="AX234" t="str">
        <f>""</f>
        <v/>
      </c>
      <c r="AY234" t="str">
        <f>"[0.045]"</f>
        <v>[0.045]</v>
      </c>
      <c r="AZ234" t="str">
        <f>""</f>
        <v/>
      </c>
      <c r="BA234" t="str">
        <f>""</f>
        <v/>
      </c>
    </row>
    <row r="235" spans="2:53" x14ac:dyDescent="0.2">
      <c r="B235" t="str">
        <f>"Number of members who left household 1998-2007"</f>
        <v>Number of members who left household 1998-2007</v>
      </c>
      <c r="C235" t="str">
        <f>""</f>
        <v/>
      </c>
      <c r="D235" t="str">
        <f>""</f>
        <v/>
      </c>
      <c r="E235" t="str">
        <f>""</f>
        <v/>
      </c>
      <c r="F235" t="str">
        <f>""</f>
        <v/>
      </c>
      <c r="G235" t="str">
        <f>""</f>
        <v/>
      </c>
      <c r="H235" t="str">
        <f>""</f>
        <v/>
      </c>
      <c r="I235" t="str">
        <f>""</f>
        <v/>
      </c>
      <c r="J235" t="str">
        <f>""</f>
        <v/>
      </c>
      <c r="K235" t="str">
        <f>""</f>
        <v/>
      </c>
      <c r="L235" t="str">
        <f>""</f>
        <v/>
      </c>
      <c r="M235" t="str">
        <f>""</f>
        <v/>
      </c>
      <c r="N235" t="str">
        <f>""</f>
        <v/>
      </c>
      <c r="O235" t="str">
        <f>""</f>
        <v/>
      </c>
      <c r="P235" t="str">
        <f>""</f>
        <v/>
      </c>
      <c r="Q235" t="str">
        <f>""</f>
        <v/>
      </c>
      <c r="R235" t="str">
        <f>""</f>
        <v/>
      </c>
      <c r="S235" t="str">
        <f>""</f>
        <v/>
      </c>
      <c r="T235" t="str">
        <f>""</f>
        <v/>
      </c>
      <c r="U235" t="str">
        <f>""</f>
        <v/>
      </c>
      <c r="V235" t="str">
        <f>""</f>
        <v/>
      </c>
      <c r="W235" t="str">
        <f>""</f>
        <v/>
      </c>
      <c r="X235" t="str">
        <f>""</f>
        <v/>
      </c>
      <c r="Y235" t="str">
        <f>""</f>
        <v/>
      </c>
      <c r="Z235" t="str">
        <f>""</f>
        <v/>
      </c>
      <c r="AA235" t="str">
        <f>""</f>
        <v/>
      </c>
      <c r="AB235" t="str">
        <f>""</f>
        <v/>
      </c>
      <c r="AC235" t="str">
        <f>""</f>
        <v/>
      </c>
      <c r="AD235" t="str">
        <f>""</f>
        <v/>
      </c>
      <c r="AE235" t="str">
        <f>""</f>
        <v/>
      </c>
      <c r="AF235" t="str">
        <f>""</f>
        <v/>
      </c>
      <c r="AG235" t="str">
        <f>""</f>
        <v/>
      </c>
      <c r="AH235" t="str">
        <f>""</f>
        <v/>
      </c>
      <c r="AI235" t="str">
        <f>""</f>
        <v/>
      </c>
      <c r="AJ235" t="str">
        <f>""</f>
        <v/>
      </c>
      <c r="AK235" t="str">
        <f>""</f>
        <v/>
      </c>
      <c r="AL235" t="str">
        <f>""</f>
        <v/>
      </c>
      <c r="AM235" t="str">
        <f>""</f>
        <v/>
      </c>
      <c r="AN235" t="str">
        <f>""</f>
        <v/>
      </c>
      <c r="AO235" t="str">
        <f>""</f>
        <v/>
      </c>
      <c r="AP235" t="str">
        <f>""</f>
        <v/>
      </c>
      <c r="AQ235" t="str">
        <f>""</f>
        <v/>
      </c>
      <c r="AR235" t="str">
        <f>""</f>
        <v/>
      </c>
      <c r="AS235" t="str">
        <f>""</f>
        <v/>
      </c>
      <c r="AT235" t="str">
        <f>""</f>
        <v/>
      </c>
      <c r="AU235" t="str">
        <f>""</f>
        <v/>
      </c>
      <c r="AV235" t="str">
        <f>""</f>
        <v/>
      </c>
      <c r="AW235" t="str">
        <f>""</f>
        <v/>
      </c>
      <c r="AX235" t="str">
        <f>""</f>
        <v/>
      </c>
      <c r="AY235" t="str">
        <f>""</f>
        <v/>
      </c>
      <c r="AZ235" t="str">
        <f>"0.003"</f>
        <v>0.003</v>
      </c>
      <c r="BA235" t="str">
        <f>""</f>
        <v/>
      </c>
    </row>
    <row r="236" spans="2:53" x14ac:dyDescent="0.2">
      <c r="B236" t="str">
        <f>""</f>
        <v/>
      </c>
      <c r="C236" t="str">
        <f>""</f>
        <v/>
      </c>
      <c r="D236" t="str">
        <f>""</f>
        <v/>
      </c>
      <c r="E236" t="str">
        <f>""</f>
        <v/>
      </c>
      <c r="F236" t="str">
        <f>""</f>
        <v/>
      </c>
      <c r="G236" t="str">
        <f>""</f>
        <v/>
      </c>
      <c r="H236" t="str">
        <f>""</f>
        <v/>
      </c>
      <c r="I236" t="str">
        <f>""</f>
        <v/>
      </c>
      <c r="J236" t="str">
        <f>""</f>
        <v/>
      </c>
      <c r="K236" t="str">
        <f>""</f>
        <v/>
      </c>
      <c r="L236" t="str">
        <f>""</f>
        <v/>
      </c>
      <c r="M236" t="str">
        <f>""</f>
        <v/>
      </c>
      <c r="N236" t="str">
        <f>""</f>
        <v/>
      </c>
      <c r="O236" t="str">
        <f>""</f>
        <v/>
      </c>
      <c r="P236" t="str">
        <f>""</f>
        <v/>
      </c>
      <c r="Q236" t="str">
        <f>""</f>
        <v/>
      </c>
      <c r="R236" t="str">
        <f>""</f>
        <v/>
      </c>
      <c r="S236" t="str">
        <f>""</f>
        <v/>
      </c>
      <c r="T236" t="str">
        <f>""</f>
        <v/>
      </c>
      <c r="U236" t="str">
        <f>""</f>
        <v/>
      </c>
      <c r="V236" t="str">
        <f>""</f>
        <v/>
      </c>
      <c r="W236" t="str">
        <f>""</f>
        <v/>
      </c>
      <c r="X236" t="str">
        <f>""</f>
        <v/>
      </c>
      <c r="Y236" t="str">
        <f>""</f>
        <v/>
      </c>
      <c r="Z236" t="str">
        <f>""</f>
        <v/>
      </c>
      <c r="AA236" t="str">
        <f>""</f>
        <v/>
      </c>
      <c r="AB236" t="str">
        <f>""</f>
        <v/>
      </c>
      <c r="AC236" t="str">
        <f>""</f>
        <v/>
      </c>
      <c r="AD236" t="str">
        <f>""</f>
        <v/>
      </c>
      <c r="AE236" t="str">
        <f>""</f>
        <v/>
      </c>
      <c r="AF236" t="str">
        <f>""</f>
        <v/>
      </c>
      <c r="AG236" t="str">
        <f>""</f>
        <v/>
      </c>
      <c r="AH236" t="str">
        <f>""</f>
        <v/>
      </c>
      <c r="AI236" t="str">
        <f>""</f>
        <v/>
      </c>
      <c r="AJ236" t="str">
        <f>""</f>
        <v/>
      </c>
      <c r="AK236" t="str">
        <f>""</f>
        <v/>
      </c>
      <c r="AL236" t="str">
        <f>""</f>
        <v/>
      </c>
      <c r="AM236" t="str">
        <f>""</f>
        <v/>
      </c>
      <c r="AN236" t="str">
        <f>""</f>
        <v/>
      </c>
      <c r="AO236" t="str">
        <f>""</f>
        <v/>
      </c>
      <c r="AP236" t="str">
        <f>""</f>
        <v/>
      </c>
      <c r="AQ236" t="str">
        <f>""</f>
        <v/>
      </c>
      <c r="AR236" t="str">
        <f>""</f>
        <v/>
      </c>
      <c r="AS236" t="str">
        <f>""</f>
        <v/>
      </c>
      <c r="AT236" t="str">
        <f>""</f>
        <v/>
      </c>
      <c r="AU236" t="str">
        <f>""</f>
        <v/>
      </c>
      <c r="AV236" t="str">
        <f>""</f>
        <v/>
      </c>
      <c r="AW236" t="str">
        <f>""</f>
        <v/>
      </c>
      <c r="AX236" t="str">
        <f>""</f>
        <v/>
      </c>
      <c r="AY236" t="str">
        <f>""</f>
        <v/>
      </c>
      <c r="AZ236" t="str">
        <f>"[0.024]"</f>
        <v>[0.024]</v>
      </c>
      <c r="BA236" t="str">
        <f>""</f>
        <v/>
      </c>
    </row>
    <row r="237" spans="2:53" x14ac:dyDescent="0.2">
      <c r="B237" t="str">
        <f>"Interaction"</f>
        <v>Interaction</v>
      </c>
      <c r="C237" t="str">
        <f>""</f>
        <v/>
      </c>
      <c r="D237" t="str">
        <f>""</f>
        <v/>
      </c>
      <c r="E237" t="str">
        <f>""</f>
        <v/>
      </c>
      <c r="F237" t="str">
        <f>""</f>
        <v/>
      </c>
      <c r="G237" t="str">
        <f>""</f>
        <v/>
      </c>
      <c r="H237" t="str">
        <f>""</f>
        <v/>
      </c>
      <c r="I237" t="str">
        <f>""</f>
        <v/>
      </c>
      <c r="J237" t="str">
        <f>""</f>
        <v/>
      </c>
      <c r="K237" t="str">
        <f>""</f>
        <v/>
      </c>
      <c r="L237" t="str">
        <f>""</f>
        <v/>
      </c>
      <c r="M237" t="str">
        <f>""</f>
        <v/>
      </c>
      <c r="N237" t="str">
        <f>""</f>
        <v/>
      </c>
      <c r="O237" t="str">
        <f>""</f>
        <v/>
      </c>
      <c r="P237" t="str">
        <f>""</f>
        <v/>
      </c>
      <c r="Q237" t="str">
        <f>""</f>
        <v/>
      </c>
      <c r="R237" t="str">
        <f>""</f>
        <v/>
      </c>
      <c r="S237" t="str">
        <f>""</f>
        <v/>
      </c>
      <c r="T237" t="str">
        <f>""</f>
        <v/>
      </c>
      <c r="U237" t="str">
        <f>""</f>
        <v/>
      </c>
      <c r="V237" t="str">
        <f>""</f>
        <v/>
      </c>
      <c r="W237" t="str">
        <f>""</f>
        <v/>
      </c>
      <c r="X237" t="str">
        <f>""</f>
        <v/>
      </c>
      <c r="Y237" t="str">
        <f>""</f>
        <v/>
      </c>
      <c r="Z237" t="str">
        <f>""</f>
        <v/>
      </c>
      <c r="AA237" t="str">
        <f>""</f>
        <v/>
      </c>
      <c r="AB237" t="str">
        <f>""</f>
        <v/>
      </c>
      <c r="AC237" t="str">
        <f>""</f>
        <v/>
      </c>
      <c r="AD237" t="str">
        <f>""</f>
        <v/>
      </c>
      <c r="AE237" t="str">
        <f>""</f>
        <v/>
      </c>
      <c r="AF237" t="str">
        <f>""</f>
        <v/>
      </c>
      <c r="AG237" t="str">
        <f>""</f>
        <v/>
      </c>
      <c r="AH237" t="str">
        <f>""</f>
        <v/>
      </c>
      <c r="AI237" t="str">
        <f>""</f>
        <v/>
      </c>
      <c r="AJ237" t="str">
        <f>""</f>
        <v/>
      </c>
      <c r="AK237" t="str">
        <f>""</f>
        <v/>
      </c>
      <c r="AL237" t="str">
        <f>""</f>
        <v/>
      </c>
      <c r="AM237" t="str">
        <f>""</f>
        <v/>
      </c>
      <c r="AN237" t="str">
        <f>""</f>
        <v/>
      </c>
      <c r="AO237" t="str">
        <f>""</f>
        <v/>
      </c>
      <c r="AP237" t="str">
        <f>""</f>
        <v/>
      </c>
      <c r="AQ237" t="str">
        <f>""</f>
        <v/>
      </c>
      <c r="AR237" t="str">
        <f>""</f>
        <v/>
      </c>
      <c r="AS237" t="str">
        <f>""</f>
        <v/>
      </c>
      <c r="AT237" t="str">
        <f>""</f>
        <v/>
      </c>
      <c r="AU237" t="str">
        <f>""</f>
        <v/>
      </c>
      <c r="AV237" t="str">
        <f>""</f>
        <v/>
      </c>
      <c r="AW237" t="str">
        <f>""</f>
        <v/>
      </c>
      <c r="AX237" t="str">
        <f>""</f>
        <v/>
      </c>
      <c r="AY237" t="str">
        <f>""</f>
        <v/>
      </c>
      <c r="AZ237" t="str">
        <f>"0.012"</f>
        <v>0.012</v>
      </c>
      <c r="BA237" t="str">
        <f>""</f>
        <v/>
      </c>
    </row>
    <row r="238" spans="2:53" x14ac:dyDescent="0.2">
      <c r="B238" t="str">
        <f>""</f>
        <v/>
      </c>
      <c r="C238" t="str">
        <f>""</f>
        <v/>
      </c>
      <c r="D238" t="str">
        <f>""</f>
        <v/>
      </c>
      <c r="E238" t="str">
        <f>""</f>
        <v/>
      </c>
      <c r="F238" t="str">
        <f>""</f>
        <v/>
      </c>
      <c r="G238" t="str">
        <f>""</f>
        <v/>
      </c>
      <c r="H238" t="str">
        <f>""</f>
        <v/>
      </c>
      <c r="I238" t="str">
        <f>""</f>
        <v/>
      </c>
      <c r="J238" t="str">
        <f>""</f>
        <v/>
      </c>
      <c r="K238" t="str">
        <f>""</f>
        <v/>
      </c>
      <c r="L238" t="str">
        <f>""</f>
        <v/>
      </c>
      <c r="M238" t="str">
        <f>""</f>
        <v/>
      </c>
      <c r="N238" t="str">
        <f>""</f>
        <v/>
      </c>
      <c r="O238" t="str">
        <f>""</f>
        <v/>
      </c>
      <c r="P238" t="str">
        <f>""</f>
        <v/>
      </c>
      <c r="Q238" t="str">
        <f>""</f>
        <v/>
      </c>
      <c r="R238" t="str">
        <f>""</f>
        <v/>
      </c>
      <c r="S238" t="str">
        <f>""</f>
        <v/>
      </c>
      <c r="T238" t="str">
        <f>""</f>
        <v/>
      </c>
      <c r="U238" t="str">
        <f>""</f>
        <v/>
      </c>
      <c r="V238" t="str">
        <f>""</f>
        <v/>
      </c>
      <c r="W238" t="str">
        <f>""</f>
        <v/>
      </c>
      <c r="X238" t="str">
        <f>""</f>
        <v/>
      </c>
      <c r="Y238" t="str">
        <f>""</f>
        <v/>
      </c>
      <c r="Z238" t="str">
        <f>""</f>
        <v/>
      </c>
      <c r="AA238" t="str">
        <f>""</f>
        <v/>
      </c>
      <c r="AB238" t="str">
        <f>""</f>
        <v/>
      </c>
      <c r="AC238" t="str">
        <f>""</f>
        <v/>
      </c>
      <c r="AD238" t="str">
        <f>""</f>
        <v/>
      </c>
      <c r="AE238" t="str">
        <f>""</f>
        <v/>
      </c>
      <c r="AF238" t="str">
        <f>""</f>
        <v/>
      </c>
      <c r="AG238" t="str">
        <f>""</f>
        <v/>
      </c>
      <c r="AH238" t="str">
        <f>""</f>
        <v/>
      </c>
      <c r="AI238" t="str">
        <f>""</f>
        <v/>
      </c>
      <c r="AJ238" t="str">
        <f>""</f>
        <v/>
      </c>
      <c r="AK238" t="str">
        <f>""</f>
        <v/>
      </c>
      <c r="AL238" t="str">
        <f>""</f>
        <v/>
      </c>
      <c r="AM238" t="str">
        <f>""</f>
        <v/>
      </c>
      <c r="AN238" t="str">
        <f>""</f>
        <v/>
      </c>
      <c r="AO238" t="str">
        <f>""</f>
        <v/>
      </c>
      <c r="AP238" t="str">
        <f>""</f>
        <v/>
      </c>
      <c r="AQ238" t="str">
        <f>""</f>
        <v/>
      </c>
      <c r="AR238" t="str">
        <f>""</f>
        <v/>
      </c>
      <c r="AS238" t="str">
        <f>""</f>
        <v/>
      </c>
      <c r="AT238" t="str">
        <f>""</f>
        <v/>
      </c>
      <c r="AU238" t="str">
        <f>""</f>
        <v/>
      </c>
      <c r="AV238" t="str">
        <f>""</f>
        <v/>
      </c>
      <c r="AW238" t="str">
        <f>""</f>
        <v/>
      </c>
      <c r="AX238" t="str">
        <f>""</f>
        <v/>
      </c>
      <c r="AY238" t="str">
        <f>""</f>
        <v/>
      </c>
      <c r="AZ238" t="str">
        <f>"[0.015]"</f>
        <v>[0.015]</v>
      </c>
      <c r="BA238" t="str">
        <f>""</f>
        <v/>
      </c>
    </row>
    <row r="239" spans="2:53" x14ac:dyDescent="0.2">
      <c r="B239" t="str">
        <f>"Share of household members who left household 1998-2007"</f>
        <v>Share of household members who left household 1998-2007</v>
      </c>
      <c r="C239" t="str">
        <f>""</f>
        <v/>
      </c>
      <c r="D239" t="str">
        <f>""</f>
        <v/>
      </c>
      <c r="E239" t="str">
        <f>""</f>
        <v/>
      </c>
      <c r="F239" t="str">
        <f>""</f>
        <v/>
      </c>
      <c r="G239" t="str">
        <f>""</f>
        <v/>
      </c>
      <c r="H239" t="str">
        <f>""</f>
        <v/>
      </c>
      <c r="I239" t="str">
        <f>""</f>
        <v/>
      </c>
      <c r="J239" t="str">
        <f>""</f>
        <v/>
      </c>
      <c r="K239" t="str">
        <f>""</f>
        <v/>
      </c>
      <c r="L239" t="str">
        <f>""</f>
        <v/>
      </c>
      <c r="M239" t="str">
        <f>""</f>
        <v/>
      </c>
      <c r="N239" t="str">
        <f>""</f>
        <v/>
      </c>
      <c r="O239" t="str">
        <f>""</f>
        <v/>
      </c>
      <c r="P239" t="str">
        <f>""</f>
        <v/>
      </c>
      <c r="Q239" t="str">
        <f>""</f>
        <v/>
      </c>
      <c r="R239" t="str">
        <f>""</f>
        <v/>
      </c>
      <c r="S239" t="str">
        <f>""</f>
        <v/>
      </c>
      <c r="T239" t="str">
        <f>""</f>
        <v/>
      </c>
      <c r="U239" t="str">
        <f>""</f>
        <v/>
      </c>
      <c r="V239" t="str">
        <f>""</f>
        <v/>
      </c>
      <c r="W239" t="str">
        <f>""</f>
        <v/>
      </c>
      <c r="X239" t="str">
        <f>""</f>
        <v/>
      </c>
      <c r="Y239" t="str">
        <f>""</f>
        <v/>
      </c>
      <c r="Z239" t="str">
        <f>""</f>
        <v/>
      </c>
      <c r="AA239" t="str">
        <f>""</f>
        <v/>
      </c>
      <c r="AB239" t="str">
        <f>""</f>
        <v/>
      </c>
      <c r="AC239" t="str">
        <f>""</f>
        <v/>
      </c>
      <c r="AD239" t="str">
        <f>""</f>
        <v/>
      </c>
      <c r="AE239" t="str">
        <f>""</f>
        <v/>
      </c>
      <c r="AF239" t="str">
        <f>""</f>
        <v/>
      </c>
      <c r="AG239" t="str">
        <f>""</f>
        <v/>
      </c>
      <c r="AH239" t="str">
        <f>""</f>
        <v/>
      </c>
      <c r="AI239" t="str">
        <f>""</f>
        <v/>
      </c>
      <c r="AJ239" t="str">
        <f>""</f>
        <v/>
      </c>
      <c r="AK239" t="str">
        <f>""</f>
        <v/>
      </c>
      <c r="AL239" t="str">
        <f>""</f>
        <v/>
      </c>
      <c r="AM239" t="str">
        <f>""</f>
        <v/>
      </c>
      <c r="AN239" t="str">
        <f>""</f>
        <v/>
      </c>
      <c r="AO239" t="str">
        <f>""</f>
        <v/>
      </c>
      <c r="AP239" t="str">
        <f>""</f>
        <v/>
      </c>
      <c r="AQ239" t="str">
        <f>""</f>
        <v/>
      </c>
      <c r="AR239" t="str">
        <f>""</f>
        <v/>
      </c>
      <c r="AS239" t="str">
        <f>""</f>
        <v/>
      </c>
      <c r="AT239" t="str">
        <f>""</f>
        <v/>
      </c>
      <c r="AU239" t="str">
        <f>""</f>
        <v/>
      </c>
      <c r="AV239" t="str">
        <f>""</f>
        <v/>
      </c>
      <c r="AW239" t="str">
        <f>""</f>
        <v/>
      </c>
      <c r="AX239" t="str">
        <f>""</f>
        <v/>
      </c>
      <c r="AY239" t="str">
        <f>""</f>
        <v/>
      </c>
      <c r="AZ239" t="str">
        <f>""</f>
        <v/>
      </c>
      <c r="BA239" t="str">
        <f>"-0.106"</f>
        <v>-0.106</v>
      </c>
    </row>
    <row r="240" spans="2:53" x14ac:dyDescent="0.2">
      <c r="B240" t="str">
        <f>""</f>
        <v/>
      </c>
      <c r="C240" t="str">
        <f>""</f>
        <v/>
      </c>
      <c r="D240" t="str">
        <f>""</f>
        <v/>
      </c>
      <c r="E240" t="str">
        <f>""</f>
        <v/>
      </c>
      <c r="F240" t="str">
        <f>""</f>
        <v/>
      </c>
      <c r="G240" t="str">
        <f>""</f>
        <v/>
      </c>
      <c r="H240" t="str">
        <f>""</f>
        <v/>
      </c>
      <c r="I240" t="str">
        <f>""</f>
        <v/>
      </c>
      <c r="J240" t="str">
        <f>""</f>
        <v/>
      </c>
      <c r="K240" t="str">
        <f>""</f>
        <v/>
      </c>
      <c r="L240" t="str">
        <f>""</f>
        <v/>
      </c>
      <c r="M240" t="str">
        <f>""</f>
        <v/>
      </c>
      <c r="N240" t="str">
        <f>""</f>
        <v/>
      </c>
      <c r="O240" t="str">
        <f>""</f>
        <v/>
      </c>
      <c r="P240" t="str">
        <f>""</f>
        <v/>
      </c>
      <c r="Q240" t="str">
        <f>""</f>
        <v/>
      </c>
      <c r="R240" t="str">
        <f>""</f>
        <v/>
      </c>
      <c r="S240" t="str">
        <f>""</f>
        <v/>
      </c>
      <c r="T240" t="str">
        <f>""</f>
        <v/>
      </c>
      <c r="U240" t="str">
        <f>""</f>
        <v/>
      </c>
      <c r="V240" t="str">
        <f>""</f>
        <v/>
      </c>
      <c r="W240" t="str">
        <f>""</f>
        <v/>
      </c>
      <c r="X240" t="str">
        <f>""</f>
        <v/>
      </c>
      <c r="Y240" t="str">
        <f>""</f>
        <v/>
      </c>
      <c r="Z240" t="str">
        <f>""</f>
        <v/>
      </c>
      <c r="AA240" t="str">
        <f>""</f>
        <v/>
      </c>
      <c r="AB240" t="str">
        <f>""</f>
        <v/>
      </c>
      <c r="AC240" t="str">
        <f>""</f>
        <v/>
      </c>
      <c r="AD240" t="str">
        <f>""</f>
        <v/>
      </c>
      <c r="AE240" t="str">
        <f>""</f>
        <v/>
      </c>
      <c r="AF240" t="str">
        <f>""</f>
        <v/>
      </c>
      <c r="AG240" t="str">
        <f>""</f>
        <v/>
      </c>
      <c r="AH240" t="str">
        <f>""</f>
        <v/>
      </c>
      <c r="AI240" t="str">
        <f>""</f>
        <v/>
      </c>
      <c r="AJ240" t="str">
        <f>""</f>
        <v/>
      </c>
      <c r="AK240" t="str">
        <f>""</f>
        <v/>
      </c>
      <c r="AL240" t="str">
        <f>""</f>
        <v/>
      </c>
      <c r="AM240" t="str">
        <f>""</f>
        <v/>
      </c>
      <c r="AN240" t="str">
        <f>""</f>
        <v/>
      </c>
      <c r="AO240" t="str">
        <f>""</f>
        <v/>
      </c>
      <c r="AP240" t="str">
        <f>""</f>
        <v/>
      </c>
      <c r="AQ240" t="str">
        <f>""</f>
        <v/>
      </c>
      <c r="AR240" t="str">
        <f>""</f>
        <v/>
      </c>
      <c r="AS240" t="str">
        <f>""</f>
        <v/>
      </c>
      <c r="AT240" t="str">
        <f>""</f>
        <v/>
      </c>
      <c r="AU240" t="str">
        <f>""</f>
        <v/>
      </c>
      <c r="AV240" t="str">
        <f>""</f>
        <v/>
      </c>
      <c r="AW240" t="str">
        <f>""</f>
        <v/>
      </c>
      <c r="AX240" t="str">
        <f>""</f>
        <v/>
      </c>
      <c r="AY240" t="str">
        <f>""</f>
        <v/>
      </c>
      <c r="AZ240" t="str">
        <f>""</f>
        <v/>
      </c>
      <c r="BA240" t="str">
        <f>"[0.160]"</f>
        <v>[0.160]</v>
      </c>
    </row>
    <row r="241" spans="2:54" x14ac:dyDescent="0.2">
      <c r="B241" t="str">
        <f>"Interaction"</f>
        <v>Interaction</v>
      </c>
      <c r="C241" t="str">
        <f>""</f>
        <v/>
      </c>
      <c r="D241" t="str">
        <f>""</f>
        <v/>
      </c>
      <c r="E241" t="str">
        <f>""</f>
        <v/>
      </c>
      <c r="F241" t="str">
        <f>""</f>
        <v/>
      </c>
      <c r="G241" t="str">
        <f>""</f>
        <v/>
      </c>
      <c r="H241" t="str">
        <f>""</f>
        <v/>
      </c>
      <c r="I241" t="str">
        <f>""</f>
        <v/>
      </c>
      <c r="J241" t="str">
        <f>""</f>
        <v/>
      </c>
      <c r="K241" t="str">
        <f>""</f>
        <v/>
      </c>
      <c r="L241" t="str">
        <f>""</f>
        <v/>
      </c>
      <c r="M241" t="str">
        <f>""</f>
        <v/>
      </c>
      <c r="N241" t="str">
        <f>""</f>
        <v/>
      </c>
      <c r="O241" t="str">
        <f>""</f>
        <v/>
      </c>
      <c r="P241" t="str">
        <f>""</f>
        <v/>
      </c>
      <c r="Q241" t="str">
        <f>""</f>
        <v/>
      </c>
      <c r="R241" t="str">
        <f>""</f>
        <v/>
      </c>
      <c r="S241" t="str">
        <f>""</f>
        <v/>
      </c>
      <c r="T241" t="str">
        <f>""</f>
        <v/>
      </c>
      <c r="U241" t="str">
        <f>""</f>
        <v/>
      </c>
      <c r="V241" t="str">
        <f>""</f>
        <v/>
      </c>
      <c r="W241" t="str">
        <f>""</f>
        <v/>
      </c>
      <c r="X241" t="str">
        <f>""</f>
        <v/>
      </c>
      <c r="Y241" t="str">
        <f>""</f>
        <v/>
      </c>
      <c r="Z241" t="str">
        <f>""</f>
        <v/>
      </c>
      <c r="AA241" t="str">
        <f>""</f>
        <v/>
      </c>
      <c r="AB241" t="str">
        <f>""</f>
        <v/>
      </c>
      <c r="AC241" t="str">
        <f>""</f>
        <v/>
      </c>
      <c r="AD241" t="str">
        <f>""</f>
        <v/>
      </c>
      <c r="AE241" t="str">
        <f>""</f>
        <v/>
      </c>
      <c r="AF241" t="str">
        <f>""</f>
        <v/>
      </c>
      <c r="AG241" t="str">
        <f>""</f>
        <v/>
      </c>
      <c r="AH241" t="str">
        <f>""</f>
        <v/>
      </c>
      <c r="AI241" t="str">
        <f>""</f>
        <v/>
      </c>
      <c r="AJ241" t="str">
        <f>""</f>
        <v/>
      </c>
      <c r="AK241" t="str">
        <f>""</f>
        <v/>
      </c>
      <c r="AL241" t="str">
        <f>""</f>
        <v/>
      </c>
      <c r="AM241" t="str">
        <f>""</f>
        <v/>
      </c>
      <c r="AN241" t="str">
        <f>""</f>
        <v/>
      </c>
      <c r="AO241" t="str">
        <f>""</f>
        <v/>
      </c>
      <c r="AP241" t="str">
        <f>""</f>
        <v/>
      </c>
      <c r="AQ241" t="str">
        <f>""</f>
        <v/>
      </c>
      <c r="AR241" t="str">
        <f>""</f>
        <v/>
      </c>
      <c r="AS241" t="str">
        <f>""</f>
        <v/>
      </c>
      <c r="AT241" t="str">
        <f>""</f>
        <v/>
      </c>
      <c r="AU241" t="str">
        <f>""</f>
        <v/>
      </c>
      <c r="AV241" t="str">
        <f>""</f>
        <v/>
      </c>
      <c r="AW241" t="str">
        <f>""</f>
        <v/>
      </c>
      <c r="AX241" t="str">
        <f>""</f>
        <v/>
      </c>
      <c r="AY241" t="str">
        <f>""</f>
        <v/>
      </c>
      <c r="AZ241" t="str">
        <f>""</f>
        <v/>
      </c>
      <c r="BA241" t="str">
        <f>"0.070"</f>
        <v>0.070</v>
      </c>
    </row>
    <row r="242" spans="2:54" x14ac:dyDescent="0.2">
      <c r="B242" t="str">
        <f>""</f>
        <v/>
      </c>
      <c r="C242" t="str">
        <f>""</f>
        <v/>
      </c>
      <c r="D242" t="str">
        <f>""</f>
        <v/>
      </c>
      <c r="E242" t="str">
        <f>""</f>
        <v/>
      </c>
      <c r="F242" t="str">
        <f>""</f>
        <v/>
      </c>
      <c r="G242" t="str">
        <f>""</f>
        <v/>
      </c>
      <c r="H242" t="str">
        <f>""</f>
        <v/>
      </c>
      <c r="I242" t="str">
        <f>""</f>
        <v/>
      </c>
      <c r="J242" t="str">
        <f>""</f>
        <v/>
      </c>
      <c r="K242" t="str">
        <f>""</f>
        <v/>
      </c>
      <c r="L242" t="str">
        <f>""</f>
        <v/>
      </c>
      <c r="M242" t="str">
        <f>""</f>
        <v/>
      </c>
      <c r="N242" t="str">
        <f>""</f>
        <v/>
      </c>
      <c r="O242" t="str">
        <f>""</f>
        <v/>
      </c>
      <c r="P242" t="str">
        <f>""</f>
        <v/>
      </c>
      <c r="Q242" t="str">
        <f>""</f>
        <v/>
      </c>
      <c r="R242" t="str">
        <f>""</f>
        <v/>
      </c>
      <c r="S242" t="str">
        <f>""</f>
        <v/>
      </c>
      <c r="T242" t="str">
        <f>""</f>
        <v/>
      </c>
      <c r="U242" t="str">
        <f>""</f>
        <v/>
      </c>
      <c r="V242" t="str">
        <f>""</f>
        <v/>
      </c>
      <c r="W242" t="str">
        <f>""</f>
        <v/>
      </c>
      <c r="X242" t="str">
        <f>""</f>
        <v/>
      </c>
      <c r="Y242" t="str">
        <f>""</f>
        <v/>
      </c>
      <c r="Z242" t="str">
        <f>""</f>
        <v/>
      </c>
      <c r="AA242" t="str">
        <f>""</f>
        <v/>
      </c>
      <c r="AB242" t="str">
        <f>""</f>
        <v/>
      </c>
      <c r="AC242" t="str">
        <f>""</f>
        <v/>
      </c>
      <c r="AD242" t="str">
        <f>""</f>
        <v/>
      </c>
      <c r="AE242" t="str">
        <f>""</f>
        <v/>
      </c>
      <c r="AF242" t="str">
        <f>""</f>
        <v/>
      </c>
      <c r="AG242" t="str">
        <f>""</f>
        <v/>
      </c>
      <c r="AH242" t="str">
        <f>""</f>
        <v/>
      </c>
      <c r="AI242" t="str">
        <f>""</f>
        <v/>
      </c>
      <c r="AJ242" t="str">
        <f>""</f>
        <v/>
      </c>
      <c r="AK242" t="str">
        <f>""</f>
        <v/>
      </c>
      <c r="AL242" t="str">
        <f>""</f>
        <v/>
      </c>
      <c r="AM242" t="str">
        <f>""</f>
        <v/>
      </c>
      <c r="AN242" t="str">
        <f>""</f>
        <v/>
      </c>
      <c r="AO242" t="str">
        <f>""</f>
        <v/>
      </c>
      <c r="AP242" t="str">
        <f>""</f>
        <v/>
      </c>
      <c r="AQ242" t="str">
        <f>""</f>
        <v/>
      </c>
      <c r="AR242" t="str">
        <f>""</f>
        <v/>
      </c>
      <c r="AS242" t="str">
        <f>""</f>
        <v/>
      </c>
      <c r="AT242" t="str">
        <f>""</f>
        <v/>
      </c>
      <c r="AU242" t="str">
        <f>""</f>
        <v/>
      </c>
      <c r="AV242" t="str">
        <f>""</f>
        <v/>
      </c>
      <c r="AW242" t="str">
        <f>""</f>
        <v/>
      </c>
      <c r="AX242" t="str">
        <f>""</f>
        <v/>
      </c>
      <c r="AY242" t="str">
        <f>""</f>
        <v/>
      </c>
      <c r="AZ242" t="str">
        <f>""</f>
        <v/>
      </c>
      <c r="BA242" t="str">
        <f>"[0.045]"</f>
        <v>[0.045]</v>
      </c>
    </row>
    <row r="243" spans="2:54" x14ac:dyDescent="0.2">
      <c r="B243" s="15" t="s">
        <v>5</v>
      </c>
      <c r="C243" s="21" t="str">
        <f t="shared" ref="C243:BA243" si="0">"872"</f>
        <v>872</v>
      </c>
      <c r="D243" s="21" t="str">
        <f t="shared" si="0"/>
        <v>872</v>
      </c>
      <c r="E243" s="21" t="str">
        <f t="shared" si="0"/>
        <v>872</v>
      </c>
      <c r="F243" s="21" t="str">
        <f t="shared" si="0"/>
        <v>872</v>
      </c>
      <c r="G243" s="21" t="str">
        <f t="shared" si="0"/>
        <v>872</v>
      </c>
      <c r="H243" s="21" t="str">
        <f t="shared" si="0"/>
        <v>872</v>
      </c>
      <c r="I243" s="21" t="str">
        <f t="shared" si="0"/>
        <v>872</v>
      </c>
      <c r="J243" s="21" t="str">
        <f t="shared" si="0"/>
        <v>872</v>
      </c>
      <c r="K243" s="21" t="str">
        <f t="shared" si="0"/>
        <v>872</v>
      </c>
      <c r="L243" s="21" t="str">
        <f t="shared" si="0"/>
        <v>872</v>
      </c>
      <c r="M243" s="21" t="str">
        <f t="shared" si="0"/>
        <v>872</v>
      </c>
      <c r="N243" s="21" t="str">
        <f t="shared" si="0"/>
        <v>872</v>
      </c>
      <c r="O243" s="21" t="str">
        <f t="shared" si="0"/>
        <v>872</v>
      </c>
      <c r="P243" s="21" t="str">
        <f t="shared" si="0"/>
        <v>872</v>
      </c>
      <c r="Q243" s="21" t="str">
        <f t="shared" si="0"/>
        <v>872</v>
      </c>
      <c r="R243" s="21" t="str">
        <f t="shared" si="0"/>
        <v>872</v>
      </c>
      <c r="S243" s="21" t="str">
        <f t="shared" si="0"/>
        <v>872</v>
      </c>
      <c r="T243" s="21" t="str">
        <f t="shared" si="0"/>
        <v>872</v>
      </c>
      <c r="U243" s="21" t="str">
        <f t="shared" si="0"/>
        <v>872</v>
      </c>
      <c r="V243" s="21" t="str">
        <f t="shared" si="0"/>
        <v>872</v>
      </c>
      <c r="W243" s="21" t="str">
        <f t="shared" si="0"/>
        <v>872</v>
      </c>
      <c r="X243" s="21" t="str">
        <f t="shared" si="0"/>
        <v>872</v>
      </c>
      <c r="Y243" s="21" t="str">
        <f t="shared" si="0"/>
        <v>872</v>
      </c>
      <c r="Z243" s="21" t="str">
        <f t="shared" si="0"/>
        <v>872</v>
      </c>
      <c r="AA243" s="21" t="str">
        <f t="shared" si="0"/>
        <v>872</v>
      </c>
      <c r="AB243" s="21" t="str">
        <f t="shared" si="0"/>
        <v>872</v>
      </c>
      <c r="AC243" s="21" t="str">
        <f t="shared" si="0"/>
        <v>872</v>
      </c>
      <c r="AD243" s="21" t="str">
        <f t="shared" si="0"/>
        <v>872</v>
      </c>
      <c r="AE243" s="21" t="str">
        <f t="shared" si="0"/>
        <v>872</v>
      </c>
      <c r="AF243" s="21" t="str">
        <f t="shared" si="0"/>
        <v>872</v>
      </c>
      <c r="AG243" s="21" t="str">
        <f t="shared" si="0"/>
        <v>872</v>
      </c>
      <c r="AH243" s="21" t="str">
        <f t="shared" si="0"/>
        <v>872</v>
      </c>
      <c r="AI243" s="21" t="str">
        <f t="shared" si="0"/>
        <v>872</v>
      </c>
      <c r="AJ243" s="21" t="str">
        <f t="shared" si="0"/>
        <v>872</v>
      </c>
      <c r="AK243" s="21" t="str">
        <f t="shared" si="0"/>
        <v>872</v>
      </c>
      <c r="AL243" s="21" t="str">
        <f t="shared" si="0"/>
        <v>872</v>
      </c>
      <c r="AM243" s="21" t="str">
        <f t="shared" si="0"/>
        <v>872</v>
      </c>
      <c r="AN243" s="21" t="str">
        <f t="shared" si="0"/>
        <v>872</v>
      </c>
      <c r="AO243" s="21" t="str">
        <f t="shared" si="0"/>
        <v>872</v>
      </c>
      <c r="AP243" s="21" t="str">
        <f t="shared" si="0"/>
        <v>872</v>
      </c>
      <c r="AQ243" s="21" t="str">
        <f t="shared" si="0"/>
        <v>872</v>
      </c>
      <c r="AR243" s="21" t="str">
        <f t="shared" si="0"/>
        <v>872</v>
      </c>
      <c r="AS243" s="21" t="str">
        <f t="shared" si="0"/>
        <v>872</v>
      </c>
      <c r="AT243" s="21" t="str">
        <f t="shared" si="0"/>
        <v>872</v>
      </c>
      <c r="AU243" s="21" t="str">
        <f t="shared" si="0"/>
        <v>872</v>
      </c>
      <c r="AV243" s="21" t="str">
        <f t="shared" si="0"/>
        <v>872</v>
      </c>
      <c r="AW243" s="21" t="str">
        <f t="shared" si="0"/>
        <v>872</v>
      </c>
      <c r="AX243" s="21" t="str">
        <f t="shared" si="0"/>
        <v>872</v>
      </c>
      <c r="AY243" s="21" t="str">
        <f t="shared" si="0"/>
        <v>872</v>
      </c>
      <c r="AZ243" s="21" t="str">
        <f t="shared" si="0"/>
        <v>872</v>
      </c>
      <c r="BA243" s="21" t="str">
        <f t="shared" si="0"/>
        <v>872</v>
      </c>
    </row>
    <row r="244" spans="2:54" x14ac:dyDescent="0.2">
      <c r="B244" s="14" t="s">
        <v>6</v>
      </c>
      <c r="C244" s="22">
        <v>0.40100000000000002</v>
      </c>
      <c r="D244" s="22">
        <v>0.40100000000000002</v>
      </c>
      <c r="E244" s="22">
        <v>0.40100000000000002</v>
      </c>
      <c r="F244" s="22">
        <v>0.40100000000000002</v>
      </c>
      <c r="G244" s="22">
        <v>0.40100000000000002</v>
      </c>
      <c r="H244" s="22">
        <v>0.40100000000000002</v>
      </c>
      <c r="I244" s="22">
        <v>0.40100000000000002</v>
      </c>
      <c r="J244" s="22">
        <v>0.40100000000000002</v>
      </c>
      <c r="K244" s="22">
        <v>0.40100000000000002</v>
      </c>
      <c r="L244" s="22">
        <v>0.40100000000000002</v>
      </c>
      <c r="M244" s="22">
        <v>0.40100000000000002</v>
      </c>
      <c r="N244" s="22">
        <v>0.40100000000000002</v>
      </c>
      <c r="O244" s="22">
        <v>0.40100000000000002</v>
      </c>
      <c r="P244" s="22">
        <v>0.40100000000000002</v>
      </c>
      <c r="Q244" s="22">
        <v>0.40100000000000002</v>
      </c>
      <c r="R244" s="22">
        <v>0.40100000000000002</v>
      </c>
      <c r="S244" s="22">
        <v>0.40100000000000002</v>
      </c>
      <c r="T244" s="22">
        <v>0.40100000000000002</v>
      </c>
      <c r="U244" s="22">
        <v>0.40100000000000002</v>
      </c>
      <c r="V244" s="22">
        <v>0.40100000000000002</v>
      </c>
      <c r="W244" s="22">
        <v>0.40100000000000002</v>
      </c>
      <c r="X244" s="22">
        <v>0.40100000000000002</v>
      </c>
      <c r="Y244" s="22">
        <v>0.40100000000000002</v>
      </c>
      <c r="Z244" s="22">
        <v>0.40100000000000002</v>
      </c>
      <c r="AA244" s="22">
        <v>0.40100000000000002</v>
      </c>
      <c r="AB244" s="22">
        <v>0.40100000000000002</v>
      </c>
      <c r="AC244" s="22">
        <v>0.40100000000000002</v>
      </c>
      <c r="AD244" s="22">
        <v>0.40100000000000002</v>
      </c>
      <c r="AE244" s="22">
        <v>0.40100000000000002</v>
      </c>
      <c r="AF244" s="22">
        <v>0.40100000000000002</v>
      </c>
      <c r="AG244" s="22">
        <v>0.40100000000000002</v>
      </c>
      <c r="AH244" s="22">
        <v>0.40100000000000002</v>
      </c>
      <c r="AI244" s="22">
        <v>0.40100000000000002</v>
      </c>
      <c r="AJ244" s="22">
        <v>0.40100000000000002</v>
      </c>
      <c r="AK244" s="22">
        <v>0.40100000000000002</v>
      </c>
      <c r="AL244" s="22">
        <v>0.40100000000000002</v>
      </c>
      <c r="AM244" s="22">
        <v>0.40100000000000002</v>
      </c>
      <c r="AN244" s="22">
        <v>0.40100000000000002</v>
      </c>
      <c r="AO244" s="22">
        <v>0.40100000000000002</v>
      </c>
      <c r="AP244" s="22">
        <v>0.40100000000000002</v>
      </c>
      <c r="AQ244" s="22">
        <v>0.40100000000000002</v>
      </c>
      <c r="AR244" s="22">
        <v>0.40100000000000002</v>
      </c>
      <c r="AS244" s="22">
        <v>0.40100000000000002</v>
      </c>
      <c r="AT244" s="22">
        <v>0.40100000000000002</v>
      </c>
      <c r="AU244" s="22">
        <v>0.40100000000000002</v>
      </c>
      <c r="AV244" s="22">
        <v>0.40100000000000002</v>
      </c>
      <c r="AW244" s="22">
        <v>0.40100000000000002</v>
      </c>
      <c r="AX244" s="22">
        <v>0.40100000000000002</v>
      </c>
      <c r="AY244" s="22">
        <v>0.40100000000000002</v>
      </c>
      <c r="AZ244" s="22">
        <v>0.40100000000000002</v>
      </c>
      <c r="BA244" s="22">
        <v>0.40100000000000002</v>
      </c>
      <c r="BB244" s="22"/>
    </row>
    <row r="245" spans="2:54" x14ac:dyDescent="0.2">
      <c r="B245" s="6" t="s">
        <v>56</v>
      </c>
      <c r="C245" s="22" t="s">
        <v>4</v>
      </c>
      <c r="D245" s="22" t="s">
        <v>4</v>
      </c>
      <c r="E245" s="22" t="s">
        <v>4</v>
      </c>
      <c r="F245" s="22" t="s">
        <v>4</v>
      </c>
      <c r="G245" s="22" t="s">
        <v>4</v>
      </c>
      <c r="H245" s="22" t="s">
        <v>4</v>
      </c>
      <c r="I245" s="22" t="s">
        <v>4</v>
      </c>
      <c r="J245" s="22" t="s">
        <v>4</v>
      </c>
      <c r="K245" s="22" t="s">
        <v>4</v>
      </c>
      <c r="L245" s="22" t="s">
        <v>4</v>
      </c>
      <c r="M245" s="22" t="s">
        <v>4</v>
      </c>
      <c r="N245" s="22" t="s">
        <v>4</v>
      </c>
      <c r="O245" s="22" t="s">
        <v>4</v>
      </c>
      <c r="P245" s="22" t="s">
        <v>4</v>
      </c>
      <c r="Q245" s="22" t="s">
        <v>4</v>
      </c>
      <c r="R245" s="22" t="s">
        <v>4</v>
      </c>
      <c r="S245" s="22" t="s">
        <v>4</v>
      </c>
      <c r="T245" s="22" t="s">
        <v>4</v>
      </c>
      <c r="U245" s="22" t="s">
        <v>4</v>
      </c>
      <c r="V245" s="22" t="s">
        <v>4</v>
      </c>
      <c r="W245" s="22" t="s">
        <v>4</v>
      </c>
      <c r="X245" s="22" t="s">
        <v>4</v>
      </c>
      <c r="Y245" s="22" t="s">
        <v>4</v>
      </c>
      <c r="Z245" s="22" t="s">
        <v>4</v>
      </c>
      <c r="AA245" s="22" t="s">
        <v>4</v>
      </c>
      <c r="AB245" s="22" t="s">
        <v>4</v>
      </c>
      <c r="AC245" s="22" t="s">
        <v>4</v>
      </c>
      <c r="AD245" s="22" t="s">
        <v>4</v>
      </c>
      <c r="AE245" s="22" t="s">
        <v>4</v>
      </c>
      <c r="AF245" s="22" t="s">
        <v>4</v>
      </c>
      <c r="AG245" s="22" t="s">
        <v>4</v>
      </c>
      <c r="AH245" s="22" t="s">
        <v>4</v>
      </c>
      <c r="AI245" s="22" t="s">
        <v>4</v>
      </c>
      <c r="AJ245" s="22" t="s">
        <v>4</v>
      </c>
      <c r="AK245" s="22" t="s">
        <v>4</v>
      </c>
      <c r="AL245" s="22" t="s">
        <v>4</v>
      </c>
      <c r="AM245" s="22" t="s">
        <v>4</v>
      </c>
      <c r="AN245" s="22" t="s">
        <v>4</v>
      </c>
      <c r="AO245" s="22" t="s">
        <v>4</v>
      </c>
      <c r="AP245" s="22" t="s">
        <v>4</v>
      </c>
      <c r="AQ245" s="22" t="s">
        <v>4</v>
      </c>
      <c r="AR245" s="22" t="s">
        <v>4</v>
      </c>
      <c r="AS245" s="22" t="s">
        <v>4</v>
      </c>
      <c r="AT245" s="22" t="s">
        <v>4</v>
      </c>
      <c r="AU245" s="22" t="s">
        <v>4</v>
      </c>
      <c r="AV245" s="22" t="s">
        <v>4</v>
      </c>
      <c r="AW245" s="22" t="s">
        <v>4</v>
      </c>
      <c r="AX245" s="22" t="s">
        <v>4</v>
      </c>
      <c r="AY245" s="22" t="s">
        <v>4</v>
      </c>
      <c r="AZ245" s="22" t="s">
        <v>4</v>
      </c>
      <c r="BA245" s="22" t="s">
        <v>4</v>
      </c>
    </row>
    <row r="246" spans="2:54" x14ac:dyDescent="0.2">
      <c r="B246" s="6" t="s">
        <v>57</v>
      </c>
      <c r="C246" s="22" t="s">
        <v>4</v>
      </c>
      <c r="D246" s="22" t="s">
        <v>4</v>
      </c>
      <c r="E246" s="22" t="s">
        <v>4</v>
      </c>
      <c r="F246" s="22" t="s">
        <v>4</v>
      </c>
      <c r="G246" s="22" t="s">
        <v>4</v>
      </c>
      <c r="H246" s="22" t="s">
        <v>4</v>
      </c>
      <c r="I246" s="22" t="s">
        <v>4</v>
      </c>
      <c r="J246" s="22" t="s">
        <v>4</v>
      </c>
      <c r="K246" s="22" t="s">
        <v>4</v>
      </c>
      <c r="L246" s="22" t="s">
        <v>4</v>
      </c>
      <c r="M246" s="22" t="s">
        <v>4</v>
      </c>
      <c r="N246" s="22" t="s">
        <v>4</v>
      </c>
      <c r="O246" s="22" t="s">
        <v>4</v>
      </c>
      <c r="P246" s="22" t="s">
        <v>4</v>
      </c>
      <c r="Q246" s="22" t="s">
        <v>4</v>
      </c>
      <c r="R246" s="22" t="s">
        <v>4</v>
      </c>
      <c r="S246" s="22" t="s">
        <v>4</v>
      </c>
      <c r="T246" s="22" t="s">
        <v>4</v>
      </c>
      <c r="U246" s="22" t="s">
        <v>4</v>
      </c>
      <c r="V246" s="22" t="s">
        <v>4</v>
      </c>
      <c r="W246" s="22" t="s">
        <v>4</v>
      </c>
      <c r="X246" s="22" t="s">
        <v>4</v>
      </c>
      <c r="Y246" s="22" t="s">
        <v>4</v>
      </c>
      <c r="Z246" s="22" t="s">
        <v>4</v>
      </c>
      <c r="AA246" s="22" t="s">
        <v>4</v>
      </c>
      <c r="AB246" s="22" t="s">
        <v>4</v>
      </c>
      <c r="AC246" s="22" t="s">
        <v>4</v>
      </c>
      <c r="AD246" s="22" t="s">
        <v>4</v>
      </c>
      <c r="AE246" s="22" t="s">
        <v>4</v>
      </c>
      <c r="AF246" s="22" t="s">
        <v>4</v>
      </c>
      <c r="AG246" s="22" t="s">
        <v>4</v>
      </c>
      <c r="AH246" s="22" t="s">
        <v>4</v>
      </c>
      <c r="AI246" s="22" t="s">
        <v>4</v>
      </c>
      <c r="AJ246" s="22" t="s">
        <v>4</v>
      </c>
      <c r="AK246" s="22" t="s">
        <v>4</v>
      </c>
      <c r="AL246" s="22" t="s">
        <v>4</v>
      </c>
      <c r="AM246" s="22" t="s">
        <v>4</v>
      </c>
      <c r="AN246" s="22" t="s">
        <v>4</v>
      </c>
      <c r="AO246" s="22" t="s">
        <v>4</v>
      </c>
      <c r="AP246" s="22" t="s">
        <v>4</v>
      </c>
      <c r="AQ246" s="22" t="s">
        <v>4</v>
      </c>
      <c r="AR246" s="22" t="s">
        <v>4</v>
      </c>
      <c r="AS246" s="22" t="s">
        <v>4</v>
      </c>
      <c r="AT246" s="22" t="s">
        <v>4</v>
      </c>
      <c r="AU246" s="22" t="s">
        <v>4</v>
      </c>
      <c r="AV246" s="22" t="s">
        <v>4</v>
      </c>
      <c r="AW246" s="22" t="s">
        <v>4</v>
      </c>
      <c r="AX246" s="22" t="s">
        <v>4</v>
      </c>
      <c r="AY246" s="22" t="s">
        <v>4</v>
      </c>
      <c r="AZ246" s="22" t="s">
        <v>4</v>
      </c>
      <c r="BA246" s="22" t="s">
        <v>4</v>
      </c>
    </row>
    <row r="247" spans="2:54" x14ac:dyDescent="0.2">
      <c r="B247" s="6" t="s">
        <v>58</v>
      </c>
      <c r="C247" s="22" t="s">
        <v>4</v>
      </c>
      <c r="D247" s="22" t="s">
        <v>4</v>
      </c>
      <c r="E247" s="22" t="s">
        <v>4</v>
      </c>
      <c r="F247" s="22" t="s">
        <v>4</v>
      </c>
      <c r="G247" s="22" t="s">
        <v>4</v>
      </c>
      <c r="H247" s="22" t="s">
        <v>4</v>
      </c>
      <c r="I247" s="22" t="s">
        <v>4</v>
      </c>
      <c r="J247" s="22" t="s">
        <v>4</v>
      </c>
      <c r="K247" s="22" t="s">
        <v>4</v>
      </c>
      <c r="L247" s="22" t="s">
        <v>4</v>
      </c>
      <c r="M247" s="22" t="s">
        <v>4</v>
      </c>
      <c r="N247" s="22" t="s">
        <v>4</v>
      </c>
      <c r="O247" s="22" t="s">
        <v>4</v>
      </c>
      <c r="P247" s="22" t="s">
        <v>4</v>
      </c>
      <c r="Q247" s="22" t="s">
        <v>4</v>
      </c>
      <c r="R247" s="22" t="s">
        <v>4</v>
      </c>
      <c r="S247" s="22" t="s">
        <v>4</v>
      </c>
      <c r="T247" s="22" t="s">
        <v>4</v>
      </c>
      <c r="U247" s="22" t="s">
        <v>4</v>
      </c>
      <c r="V247" s="22" t="s">
        <v>4</v>
      </c>
      <c r="W247" s="22" t="s">
        <v>4</v>
      </c>
      <c r="X247" s="22" t="s">
        <v>4</v>
      </c>
      <c r="Y247" s="22" t="s">
        <v>4</v>
      </c>
      <c r="Z247" s="22" t="s">
        <v>4</v>
      </c>
      <c r="AA247" s="22" t="s">
        <v>4</v>
      </c>
      <c r="AB247" s="22" t="s">
        <v>4</v>
      </c>
      <c r="AC247" s="22" t="s">
        <v>4</v>
      </c>
      <c r="AD247" s="22" t="s">
        <v>4</v>
      </c>
      <c r="AE247" s="22" t="s">
        <v>4</v>
      </c>
      <c r="AF247" s="22" t="s">
        <v>4</v>
      </c>
      <c r="AG247" s="22" t="s">
        <v>4</v>
      </c>
      <c r="AH247" s="22" t="s">
        <v>4</v>
      </c>
      <c r="AI247" s="22" t="s">
        <v>4</v>
      </c>
      <c r="AJ247" s="22" t="s">
        <v>4</v>
      </c>
      <c r="AK247" s="22" t="s">
        <v>4</v>
      </c>
      <c r="AL247" s="22" t="s">
        <v>4</v>
      </c>
      <c r="AM247" s="22" t="s">
        <v>4</v>
      </c>
      <c r="AN247" s="22" t="s">
        <v>4</v>
      </c>
      <c r="AO247" s="22" t="s">
        <v>4</v>
      </c>
      <c r="AP247" s="22" t="s">
        <v>4</v>
      </c>
      <c r="AQ247" s="22" t="s">
        <v>4</v>
      </c>
      <c r="AR247" s="22" t="s">
        <v>4</v>
      </c>
      <c r="AS247" s="22" t="s">
        <v>4</v>
      </c>
      <c r="AT247" s="22" t="s">
        <v>4</v>
      </c>
      <c r="AU247" s="22" t="s">
        <v>4</v>
      </c>
      <c r="AV247" s="22" t="s">
        <v>4</v>
      </c>
      <c r="AW247" s="22" t="s">
        <v>4</v>
      </c>
      <c r="AX247" s="22" t="s">
        <v>4</v>
      </c>
      <c r="AY247" s="22" t="s">
        <v>4</v>
      </c>
      <c r="AZ247" s="22" t="s">
        <v>4</v>
      </c>
      <c r="BA247" s="22" t="s">
        <v>4</v>
      </c>
    </row>
    <row r="248" spans="2:54" x14ac:dyDescent="0.2">
      <c r="B248" s="20" t="s">
        <v>59</v>
      </c>
      <c r="C248" s="23" t="s">
        <v>4</v>
      </c>
      <c r="D248" s="23" t="s">
        <v>4</v>
      </c>
      <c r="E248" s="23" t="s">
        <v>4</v>
      </c>
      <c r="F248" s="23" t="s">
        <v>4</v>
      </c>
      <c r="G248" s="23" t="s">
        <v>4</v>
      </c>
      <c r="H248" s="23" t="s">
        <v>4</v>
      </c>
      <c r="I248" s="23" t="s">
        <v>4</v>
      </c>
      <c r="J248" s="23" t="s">
        <v>4</v>
      </c>
      <c r="K248" s="23" t="s">
        <v>4</v>
      </c>
      <c r="L248" s="23" t="s">
        <v>4</v>
      </c>
      <c r="M248" s="23" t="s">
        <v>4</v>
      </c>
      <c r="N248" s="23" t="s">
        <v>4</v>
      </c>
      <c r="O248" s="23" t="s">
        <v>4</v>
      </c>
      <c r="P248" s="23" t="s">
        <v>4</v>
      </c>
      <c r="Q248" s="23" t="s">
        <v>4</v>
      </c>
      <c r="R248" s="23" t="s">
        <v>4</v>
      </c>
      <c r="S248" s="23" t="s">
        <v>4</v>
      </c>
      <c r="T248" s="23" t="s">
        <v>4</v>
      </c>
      <c r="U248" s="23" t="s">
        <v>4</v>
      </c>
      <c r="V248" s="23" t="s">
        <v>4</v>
      </c>
      <c r="W248" s="23" t="s">
        <v>4</v>
      </c>
      <c r="X248" s="23" t="s">
        <v>4</v>
      </c>
      <c r="Y248" s="23" t="s">
        <v>4</v>
      </c>
      <c r="Z248" s="23" t="s">
        <v>4</v>
      </c>
      <c r="AA248" s="23" t="s">
        <v>4</v>
      </c>
      <c r="AB248" s="23" t="s">
        <v>4</v>
      </c>
      <c r="AC248" s="23" t="s">
        <v>4</v>
      </c>
      <c r="AD248" s="23" t="s">
        <v>4</v>
      </c>
      <c r="AE248" s="23" t="s">
        <v>4</v>
      </c>
      <c r="AF248" s="23" t="s">
        <v>4</v>
      </c>
      <c r="AG248" s="23" t="s">
        <v>4</v>
      </c>
      <c r="AH248" s="23" t="s">
        <v>4</v>
      </c>
      <c r="AI248" s="23" t="s">
        <v>4</v>
      </c>
      <c r="AJ248" s="23" t="s">
        <v>4</v>
      </c>
      <c r="AK248" s="23" t="s">
        <v>4</v>
      </c>
      <c r="AL248" s="23" t="s">
        <v>4</v>
      </c>
      <c r="AM248" s="23" t="s">
        <v>4</v>
      </c>
      <c r="AN248" s="23" t="s">
        <v>4</v>
      </c>
      <c r="AO248" s="23" t="s">
        <v>4</v>
      </c>
      <c r="AP248" s="23" t="s">
        <v>4</v>
      </c>
      <c r="AQ248" s="23" t="s">
        <v>4</v>
      </c>
      <c r="AR248" s="23" t="s">
        <v>4</v>
      </c>
      <c r="AS248" s="23" t="s">
        <v>4</v>
      </c>
      <c r="AT248" s="23" t="s">
        <v>4</v>
      </c>
      <c r="AU248" s="23" t="s">
        <v>4</v>
      </c>
      <c r="AV248" s="23" t="s">
        <v>4</v>
      </c>
      <c r="AW248" s="23" t="s">
        <v>4</v>
      </c>
      <c r="AX248" s="23" t="s">
        <v>4</v>
      </c>
      <c r="AY248" s="23" t="s">
        <v>4</v>
      </c>
      <c r="AZ248" s="23" t="s">
        <v>4</v>
      </c>
      <c r="BA248" s="23" t="s">
        <v>4</v>
      </c>
    </row>
    <row r="249" spans="2:54" x14ac:dyDescent="0.2">
      <c r="B249" s="30" t="s">
        <v>374</v>
      </c>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row>
    <row r="250" spans="2:54" x14ac:dyDescent="0.2">
      <c r="B250" s="28"/>
    </row>
  </sheetData>
  <mergeCells count="2">
    <mergeCell ref="B2:BA2"/>
    <mergeCell ref="B249:BA249"/>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AF51B-5A3C-124A-8FC5-48560CE8AE7F}">
  <sheetPr codeName="Sheet4">
    <tabColor theme="5"/>
  </sheetPr>
  <dimension ref="B2:BA249"/>
  <sheetViews>
    <sheetView showGridLines="0" workbookViewId="0">
      <pane xSplit="2" ySplit="4" topLeftCell="AQ222" activePane="bottomRight" state="frozen"/>
      <selection pane="topRight" activeCell="C1" sqref="C1"/>
      <selection pane="bottomLeft" activeCell="A5" sqref="A5"/>
      <selection pane="bottomRight" activeCell="B249" sqref="B249:BA249"/>
    </sheetView>
  </sheetViews>
  <sheetFormatPr baseColWidth="10" defaultColWidth="11" defaultRowHeight="16" x14ac:dyDescent="0.2"/>
  <cols>
    <col min="2" max="2" width="62.5" customWidth="1"/>
  </cols>
  <sheetData>
    <row r="2" spans="2:53" x14ac:dyDescent="0.2">
      <c r="B2" s="27" t="s">
        <v>62</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row>
    <row r="3" spans="2:53" ht="51" customHeight="1" thickBot="1" x14ac:dyDescent="0.25">
      <c r="B3" s="7" t="s">
        <v>60</v>
      </c>
      <c r="C3" s="3" t="str">
        <f>"(1)"</f>
        <v>(1)</v>
      </c>
      <c r="D3" s="3" t="str">
        <f>"(2)"</f>
        <v>(2)</v>
      </c>
      <c r="E3" s="3" t="str">
        <f>"(3)"</f>
        <v>(3)</v>
      </c>
      <c r="F3" s="3" t="str">
        <f>"(4)"</f>
        <v>(4)</v>
      </c>
      <c r="G3" s="3" t="str">
        <f>"(5)"</f>
        <v>(5)</v>
      </c>
      <c r="H3" s="3" t="str">
        <f>"(6)"</f>
        <v>(6)</v>
      </c>
      <c r="I3" s="3" t="str">
        <f>"(7)"</f>
        <v>(7)</v>
      </c>
      <c r="J3" s="3" t="str">
        <f>"(8)"</f>
        <v>(8)</v>
      </c>
      <c r="K3" s="3" t="str">
        <f>"(9)"</f>
        <v>(9)</v>
      </c>
      <c r="L3" s="3" t="str">
        <f>"(10)"</f>
        <v>(10)</v>
      </c>
      <c r="M3" s="3" t="str">
        <f>"(11)"</f>
        <v>(11)</v>
      </c>
      <c r="N3" s="3" t="str">
        <f>"(12)"</f>
        <v>(12)</v>
      </c>
      <c r="O3" s="3" t="str">
        <f>"(13)"</f>
        <v>(13)</v>
      </c>
      <c r="P3" s="3" t="str">
        <f>"(14)"</f>
        <v>(14)</v>
      </c>
      <c r="Q3" s="3" t="str">
        <f>"(15)"</f>
        <v>(15)</v>
      </c>
      <c r="R3" s="3" t="str">
        <f>"(16)"</f>
        <v>(16)</v>
      </c>
      <c r="S3" s="3" t="str">
        <f>"(17)"</f>
        <v>(17)</v>
      </c>
      <c r="T3" s="3" t="str">
        <f>"(18)"</f>
        <v>(18)</v>
      </c>
      <c r="U3" s="3" t="str">
        <f>"(19)"</f>
        <v>(19)</v>
      </c>
      <c r="V3" s="3" t="str">
        <f>"(20)"</f>
        <v>(20)</v>
      </c>
      <c r="W3" s="3" t="str">
        <f>"(21)"</f>
        <v>(21)</v>
      </c>
      <c r="X3" s="3" t="str">
        <f>"(22)"</f>
        <v>(22)</v>
      </c>
      <c r="Y3" s="3" t="str">
        <f>"(23)"</f>
        <v>(23)</v>
      </c>
      <c r="Z3" s="3" t="str">
        <f>"(24)"</f>
        <v>(24)</v>
      </c>
      <c r="AA3" s="3" t="str">
        <f>"(25)"</f>
        <v>(25)</v>
      </c>
      <c r="AB3" s="3" t="str">
        <f>"(26)"</f>
        <v>(26)</v>
      </c>
      <c r="AC3" s="3" t="str">
        <f>"(27)"</f>
        <v>(27)</v>
      </c>
      <c r="AD3" s="3" t="str">
        <f>"(28)"</f>
        <v>(28)</v>
      </c>
      <c r="AE3" s="3" t="str">
        <f>"(29)"</f>
        <v>(29)</v>
      </c>
      <c r="AF3" s="3" t="str">
        <f>"(30)"</f>
        <v>(30)</v>
      </c>
      <c r="AG3" s="3" t="str">
        <f>"(31)"</f>
        <v>(31)</v>
      </c>
      <c r="AH3" s="3" t="str">
        <f>"(32)"</f>
        <v>(32)</v>
      </c>
      <c r="AI3" s="3" t="str">
        <f>"(33)"</f>
        <v>(33)</v>
      </c>
      <c r="AJ3" s="3" t="str">
        <f>"(34)"</f>
        <v>(34)</v>
      </c>
      <c r="AK3" s="3" t="str">
        <f>"(35)"</f>
        <v>(35)</v>
      </c>
      <c r="AL3" s="3" t="str">
        <f>"(36)"</f>
        <v>(36)</v>
      </c>
      <c r="AM3" s="3" t="str">
        <f>"(37)"</f>
        <v>(37)</v>
      </c>
      <c r="AN3" s="3" t="str">
        <f>"(38)"</f>
        <v>(38)</v>
      </c>
      <c r="AO3" s="3" t="str">
        <f>"(39)"</f>
        <v>(39)</v>
      </c>
      <c r="AP3" s="3" t="str">
        <f>"(40)"</f>
        <v>(40)</v>
      </c>
      <c r="AQ3" s="3" t="str">
        <f>"(41)"</f>
        <v>(41)</v>
      </c>
      <c r="AR3" s="3" t="str">
        <f>"(42)"</f>
        <v>(42)</v>
      </c>
      <c r="AS3" s="3" t="str">
        <f>"(43)"</f>
        <v>(43)</v>
      </c>
      <c r="AT3" s="3" t="str">
        <f>"(44)"</f>
        <v>(44)</v>
      </c>
      <c r="AU3" s="3" t="str">
        <f>"(45)"</f>
        <v>(45)</v>
      </c>
      <c r="AV3" s="3" t="str">
        <f>"(46)"</f>
        <v>(46)</v>
      </c>
      <c r="AW3" s="3" t="str">
        <f>"(47)"</f>
        <v>(47)</v>
      </c>
      <c r="AX3" s="3" t="str">
        <f>"(48)"</f>
        <v>(48)</v>
      </c>
      <c r="AY3" s="3" t="str">
        <f>"(49)"</f>
        <v>(49)</v>
      </c>
      <c r="AZ3" s="3" t="str">
        <f>"(50)"</f>
        <v>(50)</v>
      </c>
      <c r="BA3" s="3" t="str">
        <f>"(51)"</f>
        <v>(51)</v>
      </c>
    </row>
    <row r="4" spans="2:53" s="14" customFormat="1" ht="20" customHeight="1" thickTop="1" x14ac:dyDescent="0.2">
      <c r="B4" s="19"/>
      <c r="C4" s="13"/>
      <c r="D4" s="13"/>
      <c r="E4" s="13"/>
      <c r="F4" s="13"/>
      <c r="G4" s="13"/>
      <c r="H4" s="13"/>
      <c r="I4" s="13"/>
      <c r="J4" s="13"/>
      <c r="K4" s="13"/>
      <c r="L4" s="13"/>
    </row>
    <row r="5" spans="2:53" x14ac:dyDescent="0.2">
      <c r="B5" t="str">
        <f>"Dummy presence of violence during 1998-2007 (yes=1)"</f>
        <v>Dummy presence of violence during 1998-2007 (yes=1)</v>
      </c>
      <c r="C5" t="str">
        <f>"-0.175"</f>
        <v>-0.175</v>
      </c>
      <c r="D5" t="str">
        <f>"-0.126"</f>
        <v>-0.126</v>
      </c>
      <c r="E5" t="str">
        <f>"-0.162"</f>
        <v>-0.162</v>
      </c>
      <c r="F5" t="str">
        <f>""</f>
        <v/>
      </c>
      <c r="G5" t="str">
        <f>""</f>
        <v/>
      </c>
      <c r="H5" t="str">
        <f>""</f>
        <v/>
      </c>
      <c r="I5" t="str">
        <f>""</f>
        <v/>
      </c>
      <c r="J5" t="str">
        <f>""</f>
        <v/>
      </c>
      <c r="K5" t="str">
        <f>""</f>
        <v/>
      </c>
      <c r="L5" t="str">
        <f>""</f>
        <v/>
      </c>
      <c r="M5" t="str">
        <f>""</f>
        <v/>
      </c>
      <c r="N5" t="str">
        <f>""</f>
        <v/>
      </c>
      <c r="O5" t="str">
        <f>""</f>
        <v/>
      </c>
      <c r="P5" t="str">
        <f>""</f>
        <v/>
      </c>
      <c r="Q5" t="str">
        <f>""</f>
        <v/>
      </c>
      <c r="R5" t="str">
        <f>""</f>
        <v/>
      </c>
      <c r="S5" t="str">
        <f>""</f>
        <v/>
      </c>
      <c r="T5" t="str">
        <f>""</f>
        <v/>
      </c>
      <c r="U5" t="str">
        <f>""</f>
        <v/>
      </c>
      <c r="V5" t="str">
        <f>""</f>
        <v/>
      </c>
      <c r="W5" t="str">
        <f>""</f>
        <v/>
      </c>
      <c r="X5" t="str">
        <f>""</f>
        <v/>
      </c>
      <c r="Y5" t="str">
        <f>""</f>
        <v/>
      </c>
      <c r="Z5" t="str">
        <f>""</f>
        <v/>
      </c>
      <c r="AA5" t="str">
        <f>""</f>
        <v/>
      </c>
      <c r="AB5" t="str">
        <f>""</f>
        <v/>
      </c>
      <c r="AC5" t="str">
        <f>""</f>
        <v/>
      </c>
      <c r="AD5" t="str">
        <f>""</f>
        <v/>
      </c>
      <c r="AE5" t="str">
        <f>""</f>
        <v/>
      </c>
      <c r="AF5" t="str">
        <f>""</f>
        <v/>
      </c>
      <c r="AG5" t="str">
        <f>""</f>
        <v/>
      </c>
      <c r="AH5" t="str">
        <f>""</f>
        <v/>
      </c>
      <c r="AI5" t="str">
        <f>""</f>
        <v/>
      </c>
      <c r="AJ5" t="str">
        <f>""</f>
        <v/>
      </c>
      <c r="AK5" t="str">
        <f>""</f>
        <v/>
      </c>
      <c r="AL5" t="str">
        <f>""</f>
        <v/>
      </c>
      <c r="AM5" t="str">
        <f>""</f>
        <v/>
      </c>
      <c r="AN5" t="str">
        <f>""</f>
        <v/>
      </c>
      <c r="AO5" t="str">
        <f>""</f>
        <v/>
      </c>
      <c r="AP5" t="str">
        <f>""</f>
        <v/>
      </c>
      <c r="AQ5" t="str">
        <f>""</f>
        <v/>
      </c>
      <c r="AR5" t="str">
        <f>""</f>
        <v/>
      </c>
      <c r="AS5" t="str">
        <f>""</f>
        <v/>
      </c>
      <c r="AT5" t="str">
        <f>""</f>
        <v/>
      </c>
      <c r="AU5" t="str">
        <f>""</f>
        <v/>
      </c>
      <c r="AV5" t="str">
        <f>""</f>
        <v/>
      </c>
      <c r="AW5" t="str">
        <f>""</f>
        <v/>
      </c>
      <c r="AX5" t="str">
        <f>""</f>
        <v/>
      </c>
      <c r="AY5" t="str">
        <f>""</f>
        <v/>
      </c>
      <c r="AZ5" t="str">
        <f>""</f>
        <v/>
      </c>
      <c r="BA5" t="str">
        <f>""</f>
        <v/>
      </c>
    </row>
    <row r="6" spans="2:53" x14ac:dyDescent="0.2">
      <c r="B6" t="str">
        <f>""</f>
        <v/>
      </c>
      <c r="C6" t="str">
        <f>"[0.108]"</f>
        <v>[0.108]</v>
      </c>
      <c r="D6" t="str">
        <f>"[0.108]"</f>
        <v>[0.108]</v>
      </c>
      <c r="E6" t="str">
        <f>"[0.105]"</f>
        <v>[0.105]</v>
      </c>
      <c r="F6" t="str">
        <f>""</f>
        <v/>
      </c>
      <c r="G6" t="str">
        <f>""</f>
        <v/>
      </c>
      <c r="H6" t="str">
        <f>""</f>
        <v/>
      </c>
      <c r="I6" t="str">
        <f>""</f>
        <v/>
      </c>
      <c r="J6" t="str">
        <f>""</f>
        <v/>
      </c>
      <c r="K6" t="str">
        <f>""</f>
        <v/>
      </c>
      <c r="L6" t="str">
        <f>""</f>
        <v/>
      </c>
      <c r="M6" t="str">
        <f>""</f>
        <v/>
      </c>
      <c r="N6" t="str">
        <f>""</f>
        <v/>
      </c>
      <c r="O6" t="str">
        <f>""</f>
        <v/>
      </c>
      <c r="P6" t="str">
        <f>""</f>
        <v/>
      </c>
      <c r="Q6" t="str">
        <f>""</f>
        <v/>
      </c>
      <c r="R6" t="str">
        <f>""</f>
        <v/>
      </c>
      <c r="S6" t="str">
        <f>""</f>
        <v/>
      </c>
      <c r="T6" t="str">
        <f>""</f>
        <v/>
      </c>
      <c r="U6" t="str">
        <f>""</f>
        <v/>
      </c>
      <c r="V6" t="str">
        <f>""</f>
        <v/>
      </c>
      <c r="W6" t="str">
        <f>""</f>
        <v/>
      </c>
      <c r="X6" t="str">
        <f>""</f>
        <v/>
      </c>
      <c r="Y6" t="str">
        <f>""</f>
        <v/>
      </c>
      <c r="Z6" t="str">
        <f>""</f>
        <v/>
      </c>
      <c r="AA6" t="str">
        <f>""</f>
        <v/>
      </c>
      <c r="AB6" t="str">
        <f>""</f>
        <v/>
      </c>
      <c r="AC6" t="str">
        <f>""</f>
        <v/>
      </c>
      <c r="AD6" t="str">
        <f>""</f>
        <v/>
      </c>
      <c r="AE6" t="str">
        <f>""</f>
        <v/>
      </c>
      <c r="AF6" t="str">
        <f>""</f>
        <v/>
      </c>
      <c r="AG6" t="str">
        <f>""</f>
        <v/>
      </c>
      <c r="AH6" t="str">
        <f>""</f>
        <v/>
      </c>
      <c r="AI6" t="str">
        <f>""</f>
        <v/>
      </c>
      <c r="AJ6" t="str">
        <f>""</f>
        <v/>
      </c>
      <c r="AK6" t="str">
        <f>""</f>
        <v/>
      </c>
      <c r="AL6" t="str">
        <f>""</f>
        <v/>
      </c>
      <c r="AM6" t="str">
        <f>""</f>
        <v/>
      </c>
      <c r="AN6" t="str">
        <f>""</f>
        <v/>
      </c>
      <c r="AO6" t="str">
        <f>""</f>
        <v/>
      </c>
      <c r="AP6" t="str">
        <f>""</f>
        <v/>
      </c>
      <c r="AQ6" t="str">
        <f>""</f>
        <v/>
      </c>
      <c r="AR6" t="str">
        <f>""</f>
        <v/>
      </c>
      <c r="AS6" t="str">
        <f>""</f>
        <v/>
      </c>
      <c r="AT6" t="str">
        <f>""</f>
        <v/>
      </c>
      <c r="AU6" t="str">
        <f>""</f>
        <v/>
      </c>
      <c r="AV6" t="str">
        <f>""</f>
        <v/>
      </c>
      <c r="AW6" t="str">
        <f>""</f>
        <v/>
      </c>
      <c r="AX6" t="str">
        <f>""</f>
        <v/>
      </c>
      <c r="AY6" t="str">
        <f>""</f>
        <v/>
      </c>
      <c r="AZ6" t="str">
        <f>""</f>
        <v/>
      </c>
      <c r="BA6" t="str">
        <f>""</f>
        <v/>
      </c>
    </row>
    <row r="7" spans="2:53" x14ac:dyDescent="0.2">
      <c r="B7" t="str">
        <f>"At least 1 adult left the household in a given year (yes=1)"</f>
        <v>At least 1 adult left the household in a given year (yes=1)</v>
      </c>
      <c r="C7" t="str">
        <f>"-0.082"</f>
        <v>-0.082</v>
      </c>
      <c r="D7" t="str">
        <f>""</f>
        <v/>
      </c>
      <c r="E7" t="str">
        <f>""</f>
        <v/>
      </c>
      <c r="F7" t="str">
        <f>""</f>
        <v/>
      </c>
      <c r="G7" t="str">
        <f>""</f>
        <v/>
      </c>
      <c r="H7" t="str">
        <f>""</f>
        <v/>
      </c>
      <c r="I7" t="str">
        <f>""</f>
        <v/>
      </c>
      <c r="J7" t="str">
        <f>""</f>
        <v/>
      </c>
      <c r="K7" t="str">
        <f>""</f>
        <v/>
      </c>
      <c r="L7" t="str">
        <f>""</f>
        <v/>
      </c>
      <c r="M7" t="str">
        <f>""</f>
        <v/>
      </c>
      <c r="N7" t="str">
        <f>""</f>
        <v/>
      </c>
      <c r="O7" t="str">
        <f>""</f>
        <v/>
      </c>
      <c r="P7" t="str">
        <f>""</f>
        <v/>
      </c>
      <c r="Q7" t="str">
        <f>""</f>
        <v/>
      </c>
      <c r="R7" t="str">
        <f>""</f>
        <v/>
      </c>
      <c r="S7" t="str">
        <f>""</f>
        <v/>
      </c>
      <c r="T7" t="str">
        <f>""</f>
        <v/>
      </c>
      <c r="U7" t="str">
        <f>""</f>
        <v/>
      </c>
      <c r="V7" t="str">
        <f>""</f>
        <v/>
      </c>
      <c r="W7" t="str">
        <f>""</f>
        <v/>
      </c>
      <c r="X7" t="str">
        <f>""</f>
        <v/>
      </c>
      <c r="Y7" t="str">
        <f>""</f>
        <v/>
      </c>
      <c r="Z7" t="str">
        <f>""</f>
        <v/>
      </c>
      <c r="AA7" t="str">
        <f>""</f>
        <v/>
      </c>
      <c r="AB7" t="str">
        <f>""</f>
        <v/>
      </c>
      <c r="AC7" t="str">
        <f>""</f>
        <v/>
      </c>
      <c r="AD7" t="str">
        <f>""</f>
        <v/>
      </c>
      <c r="AE7" t="str">
        <f>""</f>
        <v/>
      </c>
      <c r="AF7" t="str">
        <f>""</f>
        <v/>
      </c>
      <c r="AG7" t="str">
        <f>""</f>
        <v/>
      </c>
      <c r="AH7" t="str">
        <f>""</f>
        <v/>
      </c>
      <c r="AI7" t="str">
        <f>""</f>
        <v/>
      </c>
      <c r="AJ7" t="str">
        <f>""</f>
        <v/>
      </c>
      <c r="AK7" t="str">
        <f>""</f>
        <v/>
      </c>
      <c r="AL7" t="str">
        <f>""</f>
        <v/>
      </c>
      <c r="AM7" t="str">
        <f>""</f>
        <v/>
      </c>
      <c r="AN7" t="str">
        <f>""</f>
        <v/>
      </c>
      <c r="AO7" t="str">
        <f>""</f>
        <v/>
      </c>
      <c r="AP7" t="str">
        <f>""</f>
        <v/>
      </c>
      <c r="AQ7" t="str">
        <f>""</f>
        <v/>
      </c>
      <c r="AR7" t="str">
        <f>""</f>
        <v/>
      </c>
      <c r="AS7" t="str">
        <f>""</f>
        <v/>
      </c>
      <c r="AT7" t="str">
        <f>""</f>
        <v/>
      </c>
      <c r="AU7" t="str">
        <f>""</f>
        <v/>
      </c>
      <c r="AV7" t="str">
        <f>""</f>
        <v/>
      </c>
      <c r="AW7" t="str">
        <f>""</f>
        <v/>
      </c>
      <c r="AX7" t="str">
        <f>""</f>
        <v/>
      </c>
      <c r="AY7" t="str">
        <f>""</f>
        <v/>
      </c>
      <c r="AZ7" t="str">
        <f>""</f>
        <v/>
      </c>
      <c r="BA7" t="str">
        <f>""</f>
        <v/>
      </c>
    </row>
    <row r="8" spans="2:53" x14ac:dyDescent="0.2">
      <c r="B8" t="str">
        <f>""</f>
        <v/>
      </c>
      <c r="C8" t="str">
        <f>"[0.104]"</f>
        <v>[0.104]</v>
      </c>
      <c r="D8" t="str">
        <f>""</f>
        <v/>
      </c>
      <c r="E8" t="str">
        <f>""</f>
        <v/>
      </c>
      <c r="F8" t="str">
        <f>""</f>
        <v/>
      </c>
      <c r="G8" t="str">
        <f>""</f>
        <v/>
      </c>
      <c r="H8" t="str">
        <f>""</f>
        <v/>
      </c>
      <c r="I8" t="str">
        <f>""</f>
        <v/>
      </c>
      <c r="J8" t="str">
        <f>""</f>
        <v/>
      </c>
      <c r="K8" t="str">
        <f>""</f>
        <v/>
      </c>
      <c r="L8" t="str">
        <f>""</f>
        <v/>
      </c>
      <c r="M8" t="str">
        <f>""</f>
        <v/>
      </c>
      <c r="N8" t="str">
        <f>""</f>
        <v/>
      </c>
      <c r="O8" t="str">
        <f>""</f>
        <v/>
      </c>
      <c r="P8" t="str">
        <f>""</f>
        <v/>
      </c>
      <c r="Q8" t="str">
        <f>""</f>
        <v/>
      </c>
      <c r="R8" t="str">
        <f>""</f>
        <v/>
      </c>
      <c r="S8" t="str">
        <f>""</f>
        <v/>
      </c>
      <c r="T8" t="str">
        <f>""</f>
        <v/>
      </c>
      <c r="U8" t="str">
        <f>""</f>
        <v/>
      </c>
      <c r="V8" t="str">
        <f>""</f>
        <v/>
      </c>
      <c r="W8" t="str">
        <f>""</f>
        <v/>
      </c>
      <c r="X8" t="str">
        <f>""</f>
        <v/>
      </c>
      <c r="Y8" t="str">
        <f>""</f>
        <v/>
      </c>
      <c r="Z8" t="str">
        <f>""</f>
        <v/>
      </c>
      <c r="AA8" t="str">
        <f>""</f>
        <v/>
      </c>
      <c r="AB8" t="str">
        <f>""</f>
        <v/>
      </c>
      <c r="AC8" t="str">
        <f>""</f>
        <v/>
      </c>
      <c r="AD8" t="str">
        <f>""</f>
        <v/>
      </c>
      <c r="AE8" t="str">
        <f>""</f>
        <v/>
      </c>
      <c r="AF8" t="str">
        <f>""</f>
        <v/>
      </c>
      <c r="AG8" t="str">
        <f>""</f>
        <v/>
      </c>
      <c r="AH8" t="str">
        <f>""</f>
        <v/>
      </c>
      <c r="AI8" t="str">
        <f>""</f>
        <v/>
      </c>
      <c r="AJ8" t="str">
        <f>""</f>
        <v/>
      </c>
      <c r="AK8" t="str">
        <f>""</f>
        <v/>
      </c>
      <c r="AL8" t="str">
        <f>""</f>
        <v/>
      </c>
      <c r="AM8" t="str">
        <f>""</f>
        <v/>
      </c>
      <c r="AN8" t="str">
        <f>""</f>
        <v/>
      </c>
      <c r="AO8" t="str">
        <f>""</f>
        <v/>
      </c>
      <c r="AP8" t="str">
        <f>""</f>
        <v/>
      </c>
      <c r="AQ8" t="str">
        <f>""</f>
        <v/>
      </c>
      <c r="AR8" t="str">
        <f>""</f>
        <v/>
      </c>
      <c r="AS8" t="str">
        <f>""</f>
        <v/>
      </c>
      <c r="AT8" t="str">
        <f>""</f>
        <v/>
      </c>
      <c r="AU8" t="str">
        <f>""</f>
        <v/>
      </c>
      <c r="AV8" t="str">
        <f>""</f>
        <v/>
      </c>
      <c r="AW8" t="str">
        <f>""</f>
        <v/>
      </c>
      <c r="AX8" t="str">
        <f>""</f>
        <v/>
      </c>
      <c r="AY8" t="str">
        <f>""</f>
        <v/>
      </c>
      <c r="AZ8" t="str">
        <f>""</f>
        <v/>
      </c>
      <c r="BA8" t="str">
        <f>""</f>
        <v/>
      </c>
    </row>
    <row r="9" spans="2:53" x14ac:dyDescent="0.2">
      <c r="B9" t="str">
        <f>"Interaction"</f>
        <v>Interaction</v>
      </c>
      <c r="C9" t="str">
        <f>"0.253"</f>
        <v>0.253</v>
      </c>
      <c r="D9" t="str">
        <f>""</f>
        <v/>
      </c>
      <c r="E9" t="str">
        <f>""</f>
        <v/>
      </c>
      <c r="F9" t="str">
        <f>""</f>
        <v/>
      </c>
      <c r="G9" t="str">
        <f>""</f>
        <v/>
      </c>
      <c r="H9" t="str">
        <f>""</f>
        <v/>
      </c>
      <c r="I9" t="str">
        <f>""</f>
        <v/>
      </c>
      <c r="J9" t="str">
        <f>""</f>
        <v/>
      </c>
      <c r="K9" t="str">
        <f>""</f>
        <v/>
      </c>
      <c r="L9" t="str">
        <f>""</f>
        <v/>
      </c>
      <c r="M9" t="str">
        <f>""</f>
        <v/>
      </c>
      <c r="N9" t="str">
        <f>""</f>
        <v/>
      </c>
      <c r="O9" t="str">
        <f>""</f>
        <v/>
      </c>
      <c r="P9" t="str">
        <f>""</f>
        <v/>
      </c>
      <c r="Q9" t="str">
        <f>""</f>
        <v/>
      </c>
      <c r="R9" t="str">
        <f>""</f>
        <v/>
      </c>
      <c r="S9" t="str">
        <f>""</f>
        <v/>
      </c>
      <c r="T9" t="str">
        <f>""</f>
        <v/>
      </c>
      <c r="U9" t="str">
        <f>""</f>
        <v/>
      </c>
      <c r="V9" t="str">
        <f>""</f>
        <v/>
      </c>
      <c r="W9" t="str">
        <f>""</f>
        <v/>
      </c>
      <c r="X9" t="str">
        <f>""</f>
        <v/>
      </c>
      <c r="Y9" t="str">
        <f>""</f>
        <v/>
      </c>
      <c r="Z9" t="str">
        <f>""</f>
        <v/>
      </c>
      <c r="AA9" t="str">
        <f>""</f>
        <v/>
      </c>
      <c r="AB9" t="str">
        <f>""</f>
        <v/>
      </c>
      <c r="AC9" t="str">
        <f>""</f>
        <v/>
      </c>
      <c r="AD9" t="str">
        <f>""</f>
        <v/>
      </c>
      <c r="AE9" t="str">
        <f>""</f>
        <v/>
      </c>
      <c r="AF9" t="str">
        <f>""</f>
        <v/>
      </c>
      <c r="AG9" t="str">
        <f>""</f>
        <v/>
      </c>
      <c r="AH9" t="str">
        <f>""</f>
        <v/>
      </c>
      <c r="AI9" t="str">
        <f>""</f>
        <v/>
      </c>
      <c r="AJ9" t="str">
        <f>""</f>
        <v/>
      </c>
      <c r="AK9" t="str">
        <f>""</f>
        <v/>
      </c>
      <c r="AL9" t="str">
        <f>""</f>
        <v/>
      </c>
      <c r="AM9" t="str">
        <f>""</f>
        <v/>
      </c>
      <c r="AN9" t="str">
        <f>""</f>
        <v/>
      </c>
      <c r="AO9" t="str">
        <f>""</f>
        <v/>
      </c>
      <c r="AP9" t="str">
        <f>""</f>
        <v/>
      </c>
      <c r="AQ9" t="str">
        <f>""</f>
        <v/>
      </c>
      <c r="AR9" t="str">
        <f>""</f>
        <v/>
      </c>
      <c r="AS9" t="str">
        <f>""</f>
        <v/>
      </c>
      <c r="AT9" t="str">
        <f>""</f>
        <v/>
      </c>
      <c r="AU9" t="str">
        <f>""</f>
        <v/>
      </c>
      <c r="AV9" t="str">
        <f>""</f>
        <v/>
      </c>
      <c r="AW9" t="str">
        <f>""</f>
        <v/>
      </c>
      <c r="AX9" t="str">
        <f>""</f>
        <v/>
      </c>
      <c r="AY9" t="str">
        <f>""</f>
        <v/>
      </c>
      <c r="AZ9" t="str">
        <f>""</f>
        <v/>
      </c>
      <c r="BA9" t="str">
        <f>""</f>
        <v/>
      </c>
    </row>
    <row r="10" spans="2:53" x14ac:dyDescent="0.2">
      <c r="B10" t="str">
        <f>""</f>
        <v/>
      </c>
      <c r="C10" t="str">
        <f>"[0.165]"</f>
        <v>[0.165]</v>
      </c>
      <c r="D10" t="str">
        <f>""</f>
        <v/>
      </c>
      <c r="E10" t="str">
        <f>""</f>
        <v/>
      </c>
      <c r="F10" t="str">
        <f>""</f>
        <v/>
      </c>
      <c r="G10" t="str">
        <f>""</f>
        <v/>
      </c>
      <c r="H10" t="str">
        <f>""</f>
        <v/>
      </c>
      <c r="I10" t="str">
        <f>""</f>
        <v/>
      </c>
      <c r="J10" t="str">
        <f>""</f>
        <v/>
      </c>
      <c r="K10" t="str">
        <f>""</f>
        <v/>
      </c>
      <c r="L10" t="str">
        <f>""</f>
        <v/>
      </c>
      <c r="M10" t="str">
        <f>""</f>
        <v/>
      </c>
      <c r="N10" t="str">
        <f>""</f>
        <v/>
      </c>
      <c r="O10" t="str">
        <f>""</f>
        <v/>
      </c>
      <c r="P10" t="str">
        <f>""</f>
        <v/>
      </c>
      <c r="Q10" t="str">
        <f>""</f>
        <v/>
      </c>
      <c r="R10" t="str">
        <f>""</f>
        <v/>
      </c>
      <c r="S10" t="str">
        <f>""</f>
        <v/>
      </c>
      <c r="T10" t="str">
        <f>""</f>
        <v/>
      </c>
      <c r="U10" t="str">
        <f>""</f>
        <v/>
      </c>
      <c r="V10" t="str">
        <f>""</f>
        <v/>
      </c>
      <c r="W10" t="str">
        <f>""</f>
        <v/>
      </c>
      <c r="X10" t="str">
        <f>""</f>
        <v/>
      </c>
      <c r="Y10" t="str">
        <f>""</f>
        <v/>
      </c>
      <c r="Z10" t="str">
        <f>""</f>
        <v/>
      </c>
      <c r="AA10" t="str">
        <f>""</f>
        <v/>
      </c>
      <c r="AB10" t="str">
        <f>""</f>
        <v/>
      </c>
      <c r="AC10" t="str">
        <f>""</f>
        <v/>
      </c>
      <c r="AD10" t="str">
        <f>""</f>
        <v/>
      </c>
      <c r="AE10" t="str">
        <f>""</f>
        <v/>
      </c>
      <c r="AF10" t="str">
        <f>""</f>
        <v/>
      </c>
      <c r="AG10" t="str">
        <f>""</f>
        <v/>
      </c>
      <c r="AH10" t="str">
        <f>""</f>
        <v/>
      </c>
      <c r="AI10" t="str">
        <f>""</f>
        <v/>
      </c>
      <c r="AJ10" t="str">
        <f>""</f>
        <v/>
      </c>
      <c r="AK10" t="str">
        <f>""</f>
        <v/>
      </c>
      <c r="AL10" t="str">
        <f>""</f>
        <v/>
      </c>
      <c r="AM10" t="str">
        <f>""</f>
        <v/>
      </c>
      <c r="AN10" t="str">
        <f>""</f>
        <v/>
      </c>
      <c r="AO10" t="str">
        <f>""</f>
        <v/>
      </c>
      <c r="AP10" t="str">
        <f>""</f>
        <v/>
      </c>
      <c r="AQ10" t="str">
        <f>""</f>
        <v/>
      </c>
      <c r="AR10" t="str">
        <f>""</f>
        <v/>
      </c>
      <c r="AS10" t="str">
        <f>""</f>
        <v/>
      </c>
      <c r="AT10" t="str">
        <f>""</f>
        <v/>
      </c>
      <c r="AU10" t="str">
        <f>""</f>
        <v/>
      </c>
      <c r="AV10" t="str">
        <f>""</f>
        <v/>
      </c>
      <c r="AW10" t="str">
        <f>""</f>
        <v/>
      </c>
      <c r="AX10" t="str">
        <f>""</f>
        <v/>
      </c>
      <c r="AY10" t="str">
        <f>""</f>
        <v/>
      </c>
      <c r="AZ10" t="str">
        <f>""</f>
        <v/>
      </c>
      <c r="BA10" t="str">
        <f>""</f>
        <v/>
      </c>
    </row>
    <row r="11" spans="2:53" x14ac:dyDescent="0.2">
      <c r="B11" t="str">
        <f>"Number of adults who left household 1998-2007"</f>
        <v>Number of adults who left household 1998-2007</v>
      </c>
      <c r="C11" t="str">
        <f>""</f>
        <v/>
      </c>
      <c r="D11" t="str">
        <f>"0.021"</f>
        <v>0.021</v>
      </c>
      <c r="E11" t="str">
        <f>""</f>
        <v/>
      </c>
      <c r="F11" t="str">
        <f>""</f>
        <v/>
      </c>
      <c r="G11" t="str">
        <f>""</f>
        <v/>
      </c>
      <c r="H11" t="str">
        <f>""</f>
        <v/>
      </c>
      <c r="I11" t="str">
        <f>""</f>
        <v/>
      </c>
      <c r="J11" t="str">
        <f>""</f>
        <v/>
      </c>
      <c r="K11" t="str">
        <f>""</f>
        <v/>
      </c>
      <c r="L11" t="str">
        <f>""</f>
        <v/>
      </c>
      <c r="M11" t="str">
        <f>""</f>
        <v/>
      </c>
      <c r="N11" t="str">
        <f>""</f>
        <v/>
      </c>
      <c r="O11" t="str">
        <f>""</f>
        <v/>
      </c>
      <c r="P11" t="str">
        <f>""</f>
        <v/>
      </c>
      <c r="Q11" t="str">
        <f>""</f>
        <v/>
      </c>
      <c r="R11" t="str">
        <f>""</f>
        <v/>
      </c>
      <c r="S11" t="str">
        <f>""</f>
        <v/>
      </c>
      <c r="T11" t="str">
        <f>""</f>
        <v/>
      </c>
      <c r="U11" t="str">
        <f>""</f>
        <v/>
      </c>
      <c r="V11" t="str">
        <f>""</f>
        <v/>
      </c>
      <c r="W11" t="str">
        <f>""</f>
        <v/>
      </c>
      <c r="X11" t="str">
        <f>""</f>
        <v/>
      </c>
      <c r="Y11" t="str">
        <f>""</f>
        <v/>
      </c>
      <c r="Z11" t="str">
        <f>""</f>
        <v/>
      </c>
      <c r="AA11" t="str">
        <f>""</f>
        <v/>
      </c>
      <c r="AB11" t="str">
        <f>""</f>
        <v/>
      </c>
      <c r="AC11" t="str">
        <f>""</f>
        <v/>
      </c>
      <c r="AD11" t="str">
        <f>""</f>
        <v/>
      </c>
      <c r="AE11" t="str">
        <f>""</f>
        <v/>
      </c>
      <c r="AF11" t="str">
        <f>""</f>
        <v/>
      </c>
      <c r="AG11" t="str">
        <f>""</f>
        <v/>
      </c>
      <c r="AH11" t="str">
        <f>""</f>
        <v/>
      </c>
      <c r="AI11" t="str">
        <f>""</f>
        <v/>
      </c>
      <c r="AJ11" t="str">
        <f>""</f>
        <v/>
      </c>
      <c r="AK11" t="str">
        <f>""</f>
        <v/>
      </c>
      <c r="AL11" t="str">
        <f>""</f>
        <v/>
      </c>
      <c r="AM11" t="str">
        <f>""</f>
        <v/>
      </c>
      <c r="AN11" t="str">
        <f>""</f>
        <v/>
      </c>
      <c r="AO11" t="str">
        <f>""</f>
        <v/>
      </c>
      <c r="AP11" t="str">
        <f>""</f>
        <v/>
      </c>
      <c r="AQ11" t="str">
        <f>""</f>
        <v/>
      </c>
      <c r="AR11" t="str">
        <f>""</f>
        <v/>
      </c>
      <c r="AS11" t="str">
        <f>""</f>
        <v/>
      </c>
      <c r="AT11" t="str">
        <f>""</f>
        <v/>
      </c>
      <c r="AU11" t="str">
        <f>""</f>
        <v/>
      </c>
      <c r="AV11" t="str">
        <f>""</f>
        <v/>
      </c>
      <c r="AW11" t="str">
        <f>""</f>
        <v/>
      </c>
      <c r="AX11" t="str">
        <f>""</f>
        <v/>
      </c>
      <c r="AY11" t="str">
        <f>""</f>
        <v/>
      </c>
      <c r="AZ11" t="str">
        <f>""</f>
        <v/>
      </c>
      <c r="BA11" t="str">
        <f>""</f>
        <v/>
      </c>
    </row>
    <row r="12" spans="2:53" x14ac:dyDescent="0.2">
      <c r="B12" t="str">
        <f>""</f>
        <v/>
      </c>
      <c r="C12" t="str">
        <f>""</f>
        <v/>
      </c>
      <c r="D12" t="str">
        <f>"[0.038]"</f>
        <v>[0.038]</v>
      </c>
      <c r="E12" t="str">
        <f>""</f>
        <v/>
      </c>
      <c r="F12" t="str">
        <f>""</f>
        <v/>
      </c>
      <c r="G12" t="str">
        <f>""</f>
        <v/>
      </c>
      <c r="H12" t="str">
        <f>""</f>
        <v/>
      </c>
      <c r="I12" t="str">
        <f>""</f>
        <v/>
      </c>
      <c r="J12" t="str">
        <f>""</f>
        <v/>
      </c>
      <c r="K12" t="str">
        <f>""</f>
        <v/>
      </c>
      <c r="L12" t="str">
        <f>""</f>
        <v/>
      </c>
      <c r="M12" t="str">
        <f>""</f>
        <v/>
      </c>
      <c r="N12" t="str">
        <f>""</f>
        <v/>
      </c>
      <c r="O12" t="str">
        <f>""</f>
        <v/>
      </c>
      <c r="P12" t="str">
        <f>""</f>
        <v/>
      </c>
      <c r="Q12" t="str">
        <f>""</f>
        <v/>
      </c>
      <c r="R12" t="str">
        <f>""</f>
        <v/>
      </c>
      <c r="S12" t="str">
        <f>""</f>
        <v/>
      </c>
      <c r="T12" t="str">
        <f>""</f>
        <v/>
      </c>
      <c r="U12" t="str">
        <f>""</f>
        <v/>
      </c>
      <c r="V12" t="str">
        <f>""</f>
        <v/>
      </c>
      <c r="W12" t="str">
        <f>""</f>
        <v/>
      </c>
      <c r="X12" t="str">
        <f>""</f>
        <v/>
      </c>
      <c r="Y12" t="str">
        <f>""</f>
        <v/>
      </c>
      <c r="Z12" t="str">
        <f>""</f>
        <v/>
      </c>
      <c r="AA12" t="str">
        <f>""</f>
        <v/>
      </c>
      <c r="AB12" t="str">
        <f>""</f>
        <v/>
      </c>
      <c r="AC12" t="str">
        <f>""</f>
        <v/>
      </c>
      <c r="AD12" t="str">
        <f>""</f>
        <v/>
      </c>
      <c r="AE12" t="str">
        <f>""</f>
        <v/>
      </c>
      <c r="AF12" t="str">
        <f>""</f>
        <v/>
      </c>
      <c r="AG12" t="str">
        <f>""</f>
        <v/>
      </c>
      <c r="AH12" t="str">
        <f>""</f>
        <v/>
      </c>
      <c r="AI12" t="str">
        <f>""</f>
        <v/>
      </c>
      <c r="AJ12" t="str">
        <f>""</f>
        <v/>
      </c>
      <c r="AK12" t="str">
        <f>""</f>
        <v/>
      </c>
      <c r="AL12" t="str">
        <f>""</f>
        <v/>
      </c>
      <c r="AM12" t="str">
        <f>""</f>
        <v/>
      </c>
      <c r="AN12" t="str">
        <f>""</f>
        <v/>
      </c>
      <c r="AO12" t="str">
        <f>""</f>
        <v/>
      </c>
      <c r="AP12" t="str">
        <f>""</f>
        <v/>
      </c>
      <c r="AQ12" t="str">
        <f>""</f>
        <v/>
      </c>
      <c r="AR12" t="str">
        <f>""</f>
        <v/>
      </c>
      <c r="AS12" t="str">
        <f>""</f>
        <v/>
      </c>
      <c r="AT12" t="str">
        <f>""</f>
        <v/>
      </c>
      <c r="AU12" t="str">
        <f>""</f>
        <v/>
      </c>
      <c r="AV12" t="str">
        <f>""</f>
        <v/>
      </c>
      <c r="AW12" t="str">
        <f>""</f>
        <v/>
      </c>
      <c r="AX12" t="str">
        <f>""</f>
        <v/>
      </c>
      <c r="AY12" t="str">
        <f>""</f>
        <v/>
      </c>
      <c r="AZ12" t="str">
        <f>""</f>
        <v/>
      </c>
      <c r="BA12" t="str">
        <f>""</f>
        <v/>
      </c>
    </row>
    <row r="13" spans="2:53" x14ac:dyDescent="0.2">
      <c r="B13" t="str">
        <f>"Interaction"</f>
        <v>Interaction</v>
      </c>
      <c r="C13" t="str">
        <f>""</f>
        <v/>
      </c>
      <c r="D13" t="str">
        <f>"0.022"</f>
        <v>0.022</v>
      </c>
      <c r="E13" t="str">
        <f>""</f>
        <v/>
      </c>
      <c r="F13" t="str">
        <f>""</f>
        <v/>
      </c>
      <c r="G13" t="str">
        <f>""</f>
        <v/>
      </c>
      <c r="H13" t="str">
        <f>""</f>
        <v/>
      </c>
      <c r="I13" t="str">
        <f>""</f>
        <v/>
      </c>
      <c r="J13" t="str">
        <f>""</f>
        <v/>
      </c>
      <c r="K13" t="str">
        <f>""</f>
        <v/>
      </c>
      <c r="L13" t="str">
        <f>""</f>
        <v/>
      </c>
      <c r="M13" t="str">
        <f>""</f>
        <v/>
      </c>
      <c r="N13" t="str">
        <f>""</f>
        <v/>
      </c>
      <c r="O13" t="str">
        <f>""</f>
        <v/>
      </c>
      <c r="P13" t="str">
        <f>""</f>
        <v/>
      </c>
      <c r="Q13" t="str">
        <f>""</f>
        <v/>
      </c>
      <c r="R13" t="str">
        <f>""</f>
        <v/>
      </c>
      <c r="S13" t="str">
        <f>""</f>
        <v/>
      </c>
      <c r="T13" t="str">
        <f>""</f>
        <v/>
      </c>
      <c r="U13" t="str">
        <f>""</f>
        <v/>
      </c>
      <c r="V13" t="str">
        <f>""</f>
        <v/>
      </c>
      <c r="W13" t="str">
        <f>""</f>
        <v/>
      </c>
      <c r="X13" t="str">
        <f>""</f>
        <v/>
      </c>
      <c r="Y13" t="str">
        <f>""</f>
        <v/>
      </c>
      <c r="Z13" t="str">
        <f>""</f>
        <v/>
      </c>
      <c r="AA13" t="str">
        <f>""</f>
        <v/>
      </c>
      <c r="AB13" t="str">
        <f>""</f>
        <v/>
      </c>
      <c r="AC13" t="str">
        <f>""</f>
        <v/>
      </c>
      <c r="AD13" t="str">
        <f>""</f>
        <v/>
      </c>
      <c r="AE13" t="str">
        <f>""</f>
        <v/>
      </c>
      <c r="AF13" t="str">
        <f>""</f>
        <v/>
      </c>
      <c r="AG13" t="str">
        <f>""</f>
        <v/>
      </c>
      <c r="AH13" t="str">
        <f>""</f>
        <v/>
      </c>
      <c r="AI13" t="str">
        <f>""</f>
        <v/>
      </c>
      <c r="AJ13" t="str">
        <f>""</f>
        <v/>
      </c>
      <c r="AK13" t="str">
        <f>""</f>
        <v/>
      </c>
      <c r="AL13" t="str">
        <f>""</f>
        <v/>
      </c>
      <c r="AM13" t="str">
        <f>""</f>
        <v/>
      </c>
      <c r="AN13" t="str">
        <f>""</f>
        <v/>
      </c>
      <c r="AO13" t="str">
        <f>""</f>
        <v/>
      </c>
      <c r="AP13" t="str">
        <f>""</f>
        <v/>
      </c>
      <c r="AQ13" t="str">
        <f>""</f>
        <v/>
      </c>
      <c r="AR13" t="str">
        <f>""</f>
        <v/>
      </c>
      <c r="AS13" t="str">
        <f>""</f>
        <v/>
      </c>
      <c r="AT13" t="str">
        <f>""</f>
        <v/>
      </c>
      <c r="AU13" t="str">
        <f>""</f>
        <v/>
      </c>
      <c r="AV13" t="str">
        <f>""</f>
        <v/>
      </c>
      <c r="AW13" t="str">
        <f>""</f>
        <v/>
      </c>
      <c r="AX13" t="str">
        <f>""</f>
        <v/>
      </c>
      <c r="AY13" t="str">
        <f>""</f>
        <v/>
      </c>
      <c r="AZ13" t="str">
        <f>""</f>
        <v/>
      </c>
      <c r="BA13" t="str">
        <f>""</f>
        <v/>
      </c>
    </row>
    <row r="14" spans="2:53" x14ac:dyDescent="0.2">
      <c r="B14" t="str">
        <f>""</f>
        <v/>
      </c>
      <c r="C14" t="str">
        <f>""</f>
        <v/>
      </c>
      <c r="D14" t="str">
        <f>"[0.084]"</f>
        <v>[0.084]</v>
      </c>
      <c r="E14" t="str">
        <f>""</f>
        <v/>
      </c>
      <c r="F14" t="str">
        <f>""</f>
        <v/>
      </c>
      <c r="G14" t="str">
        <f>""</f>
        <v/>
      </c>
      <c r="H14" t="str">
        <f>""</f>
        <v/>
      </c>
      <c r="I14" t="str">
        <f>""</f>
        <v/>
      </c>
      <c r="J14" t="str">
        <f>""</f>
        <v/>
      </c>
      <c r="K14" t="str">
        <f>""</f>
        <v/>
      </c>
      <c r="L14" t="str">
        <f>""</f>
        <v/>
      </c>
      <c r="M14" t="str">
        <f>""</f>
        <v/>
      </c>
      <c r="N14" t="str">
        <f>""</f>
        <v/>
      </c>
      <c r="O14" t="str">
        <f>""</f>
        <v/>
      </c>
      <c r="P14" t="str">
        <f>""</f>
        <v/>
      </c>
      <c r="Q14" t="str">
        <f>""</f>
        <v/>
      </c>
      <c r="R14" t="str">
        <f>""</f>
        <v/>
      </c>
      <c r="S14" t="str">
        <f>""</f>
        <v/>
      </c>
      <c r="T14" t="str">
        <f>""</f>
        <v/>
      </c>
      <c r="U14" t="str">
        <f>""</f>
        <v/>
      </c>
      <c r="V14" t="str">
        <f>""</f>
        <v/>
      </c>
      <c r="W14" t="str">
        <f>""</f>
        <v/>
      </c>
      <c r="X14" t="str">
        <f>""</f>
        <v/>
      </c>
      <c r="Y14" t="str">
        <f>""</f>
        <v/>
      </c>
      <c r="Z14" t="str">
        <f>""</f>
        <v/>
      </c>
      <c r="AA14" t="str">
        <f>""</f>
        <v/>
      </c>
      <c r="AB14" t="str">
        <f>""</f>
        <v/>
      </c>
      <c r="AC14" t="str">
        <f>""</f>
        <v/>
      </c>
      <c r="AD14" t="str">
        <f>""</f>
        <v/>
      </c>
      <c r="AE14" t="str">
        <f>""</f>
        <v/>
      </c>
      <c r="AF14" t="str">
        <f>""</f>
        <v/>
      </c>
      <c r="AG14" t="str">
        <f>""</f>
        <v/>
      </c>
      <c r="AH14" t="str">
        <f>""</f>
        <v/>
      </c>
      <c r="AI14" t="str">
        <f>""</f>
        <v/>
      </c>
      <c r="AJ14" t="str">
        <f>""</f>
        <v/>
      </c>
      <c r="AK14" t="str">
        <f>""</f>
        <v/>
      </c>
      <c r="AL14" t="str">
        <f>""</f>
        <v/>
      </c>
      <c r="AM14" t="str">
        <f>""</f>
        <v/>
      </c>
      <c r="AN14" t="str">
        <f>""</f>
        <v/>
      </c>
      <c r="AO14" t="str">
        <f>""</f>
        <v/>
      </c>
      <c r="AP14" t="str">
        <f>""</f>
        <v/>
      </c>
      <c r="AQ14" t="str">
        <f>""</f>
        <v/>
      </c>
      <c r="AR14" t="str">
        <f>""</f>
        <v/>
      </c>
      <c r="AS14" t="str">
        <f>""</f>
        <v/>
      </c>
      <c r="AT14" t="str">
        <f>""</f>
        <v/>
      </c>
      <c r="AU14" t="str">
        <f>""</f>
        <v/>
      </c>
      <c r="AV14" t="str">
        <f>""</f>
        <v/>
      </c>
      <c r="AW14" t="str">
        <f>""</f>
        <v/>
      </c>
      <c r="AX14" t="str">
        <f>""</f>
        <v/>
      </c>
      <c r="AY14" t="str">
        <f>""</f>
        <v/>
      </c>
      <c r="AZ14" t="str">
        <f>""</f>
        <v/>
      </c>
      <c r="BA14" t="str">
        <f>""</f>
        <v/>
      </c>
    </row>
    <row r="15" spans="2:53" x14ac:dyDescent="0.2">
      <c r="B15" t="str">
        <f>"Share of adults  who left household 1998-2007"</f>
        <v>Share of adults  who left household 1998-2007</v>
      </c>
      <c r="C15" t="str">
        <f>""</f>
        <v/>
      </c>
      <c r="D15" t="str">
        <f>""</f>
        <v/>
      </c>
      <c r="E15" t="str">
        <f>"-0.202"</f>
        <v>-0.202</v>
      </c>
      <c r="F15" t="str">
        <f>""</f>
        <v/>
      </c>
      <c r="G15" t="str">
        <f>""</f>
        <v/>
      </c>
      <c r="H15" t="str">
        <f>""</f>
        <v/>
      </c>
      <c r="I15" t="str">
        <f>""</f>
        <v/>
      </c>
      <c r="J15" t="str">
        <f>""</f>
        <v/>
      </c>
      <c r="K15" t="str">
        <f>""</f>
        <v/>
      </c>
      <c r="L15" t="str">
        <f>""</f>
        <v/>
      </c>
      <c r="M15" t="str">
        <f>""</f>
        <v/>
      </c>
      <c r="N15" t="str">
        <f>""</f>
        <v/>
      </c>
      <c r="O15" t="str">
        <f>""</f>
        <v/>
      </c>
      <c r="P15" t="str">
        <f>""</f>
        <v/>
      </c>
      <c r="Q15" t="str">
        <f>""</f>
        <v/>
      </c>
      <c r="R15" t="str">
        <f>""</f>
        <v/>
      </c>
      <c r="S15" t="str">
        <f>""</f>
        <v/>
      </c>
      <c r="T15" t="str">
        <f>""</f>
        <v/>
      </c>
      <c r="U15" t="str">
        <f>""</f>
        <v/>
      </c>
      <c r="V15" t="str">
        <f>""</f>
        <v/>
      </c>
      <c r="W15" t="str">
        <f>""</f>
        <v/>
      </c>
      <c r="X15" t="str">
        <f>""</f>
        <v/>
      </c>
      <c r="Y15" t="str">
        <f>""</f>
        <v/>
      </c>
      <c r="Z15" t="str">
        <f>""</f>
        <v/>
      </c>
      <c r="AA15" t="str">
        <f>""</f>
        <v/>
      </c>
      <c r="AB15" t="str">
        <f>""</f>
        <v/>
      </c>
      <c r="AC15" t="str">
        <f>""</f>
        <v/>
      </c>
      <c r="AD15" t="str">
        <f>""</f>
        <v/>
      </c>
      <c r="AE15" t="str">
        <f>""</f>
        <v/>
      </c>
      <c r="AF15" t="str">
        <f>""</f>
        <v/>
      </c>
      <c r="AG15" t="str">
        <f>""</f>
        <v/>
      </c>
      <c r="AH15" t="str">
        <f>""</f>
        <v/>
      </c>
      <c r="AI15" t="str">
        <f>""</f>
        <v/>
      </c>
      <c r="AJ15" t="str">
        <f>""</f>
        <v/>
      </c>
      <c r="AK15" t="str">
        <f>""</f>
        <v/>
      </c>
      <c r="AL15" t="str">
        <f>""</f>
        <v/>
      </c>
      <c r="AM15" t="str">
        <f>""</f>
        <v/>
      </c>
      <c r="AN15" t="str">
        <f>""</f>
        <v/>
      </c>
      <c r="AO15" t="str">
        <f>""</f>
        <v/>
      </c>
      <c r="AP15" t="str">
        <f>""</f>
        <v/>
      </c>
      <c r="AQ15" t="str">
        <f>""</f>
        <v/>
      </c>
      <c r="AR15" t="str">
        <f>""</f>
        <v/>
      </c>
      <c r="AS15" t="str">
        <f>""</f>
        <v/>
      </c>
      <c r="AT15" t="str">
        <f>""</f>
        <v/>
      </c>
      <c r="AU15" t="str">
        <f>""</f>
        <v/>
      </c>
      <c r="AV15" t="str">
        <f>""</f>
        <v/>
      </c>
      <c r="AW15" t="str">
        <f>""</f>
        <v/>
      </c>
      <c r="AX15" t="str">
        <f>""</f>
        <v/>
      </c>
      <c r="AY15" t="str">
        <f>""</f>
        <v/>
      </c>
      <c r="AZ15" t="str">
        <f>""</f>
        <v/>
      </c>
      <c r="BA15" t="str">
        <f>""</f>
        <v/>
      </c>
    </row>
    <row r="16" spans="2:53" x14ac:dyDescent="0.2">
      <c r="B16" t="str">
        <f>""</f>
        <v/>
      </c>
      <c r="C16" t="str">
        <f>""</f>
        <v/>
      </c>
      <c r="D16" t="str">
        <f>""</f>
        <v/>
      </c>
      <c r="E16" t="str">
        <f>"[0.252]"</f>
        <v>[0.252]</v>
      </c>
      <c r="F16" t="str">
        <f>""</f>
        <v/>
      </c>
      <c r="G16" t="str">
        <f>""</f>
        <v/>
      </c>
      <c r="H16" t="str">
        <f>""</f>
        <v/>
      </c>
      <c r="I16" t="str">
        <f>""</f>
        <v/>
      </c>
      <c r="J16" t="str">
        <f>""</f>
        <v/>
      </c>
      <c r="K16" t="str">
        <f>""</f>
        <v/>
      </c>
      <c r="L16" t="str">
        <f>""</f>
        <v/>
      </c>
      <c r="M16" t="str">
        <f>""</f>
        <v/>
      </c>
      <c r="N16" t="str">
        <f>""</f>
        <v/>
      </c>
      <c r="O16" t="str">
        <f>""</f>
        <v/>
      </c>
      <c r="P16" t="str">
        <f>""</f>
        <v/>
      </c>
      <c r="Q16" t="str">
        <f>""</f>
        <v/>
      </c>
      <c r="R16" t="str">
        <f>""</f>
        <v/>
      </c>
      <c r="S16" t="str">
        <f>""</f>
        <v/>
      </c>
      <c r="T16" t="str">
        <f>""</f>
        <v/>
      </c>
      <c r="U16" t="str">
        <f>""</f>
        <v/>
      </c>
      <c r="V16" t="str">
        <f>""</f>
        <v/>
      </c>
      <c r="W16" t="str">
        <f>""</f>
        <v/>
      </c>
      <c r="X16" t="str">
        <f>""</f>
        <v/>
      </c>
      <c r="Y16" t="str">
        <f>""</f>
        <v/>
      </c>
      <c r="Z16" t="str">
        <f>""</f>
        <v/>
      </c>
      <c r="AA16" t="str">
        <f>""</f>
        <v/>
      </c>
      <c r="AB16" t="str">
        <f>""</f>
        <v/>
      </c>
      <c r="AC16" t="str">
        <f>""</f>
        <v/>
      </c>
      <c r="AD16" t="str">
        <f>""</f>
        <v/>
      </c>
      <c r="AE16" t="str">
        <f>""</f>
        <v/>
      </c>
      <c r="AF16" t="str">
        <f>""</f>
        <v/>
      </c>
      <c r="AG16" t="str">
        <f>""</f>
        <v/>
      </c>
      <c r="AH16" t="str">
        <f>""</f>
        <v/>
      </c>
      <c r="AI16" t="str">
        <f>""</f>
        <v/>
      </c>
      <c r="AJ16" t="str">
        <f>""</f>
        <v/>
      </c>
      <c r="AK16" t="str">
        <f>""</f>
        <v/>
      </c>
      <c r="AL16" t="str">
        <f>""</f>
        <v/>
      </c>
      <c r="AM16" t="str">
        <f>""</f>
        <v/>
      </c>
      <c r="AN16" t="str">
        <f>""</f>
        <v/>
      </c>
      <c r="AO16" t="str">
        <f>""</f>
        <v/>
      </c>
      <c r="AP16" t="str">
        <f>""</f>
        <v/>
      </c>
      <c r="AQ16" t="str">
        <f>""</f>
        <v/>
      </c>
      <c r="AR16" t="str">
        <f>""</f>
        <v/>
      </c>
      <c r="AS16" t="str">
        <f>""</f>
        <v/>
      </c>
      <c r="AT16" t="str">
        <f>""</f>
        <v/>
      </c>
      <c r="AU16" t="str">
        <f>""</f>
        <v/>
      </c>
      <c r="AV16" t="str">
        <f>""</f>
        <v/>
      </c>
      <c r="AW16" t="str">
        <f>""</f>
        <v/>
      </c>
      <c r="AX16" t="str">
        <f>""</f>
        <v/>
      </c>
      <c r="AY16" t="str">
        <f>""</f>
        <v/>
      </c>
      <c r="AZ16" t="str">
        <f>""</f>
        <v/>
      </c>
      <c r="BA16" t="str">
        <f>""</f>
        <v/>
      </c>
    </row>
    <row r="17" spans="2:53" x14ac:dyDescent="0.2">
      <c r="B17" t="str">
        <f>"Interaction"</f>
        <v>Interaction</v>
      </c>
      <c r="C17" t="str">
        <f>""</f>
        <v/>
      </c>
      <c r="D17" t="str">
        <f>""</f>
        <v/>
      </c>
      <c r="E17" t="str">
        <f>"0.331"</f>
        <v>0.331</v>
      </c>
      <c r="F17" t="str">
        <f>""</f>
        <v/>
      </c>
      <c r="G17" t="str">
        <f>""</f>
        <v/>
      </c>
      <c r="H17" t="str">
        <f>""</f>
        <v/>
      </c>
      <c r="I17" t="str">
        <f>""</f>
        <v/>
      </c>
      <c r="J17" t="str">
        <f>""</f>
        <v/>
      </c>
      <c r="K17" t="str">
        <f>""</f>
        <v/>
      </c>
      <c r="L17" t="str">
        <f>""</f>
        <v/>
      </c>
      <c r="M17" t="str">
        <f>""</f>
        <v/>
      </c>
      <c r="N17" t="str">
        <f>""</f>
        <v/>
      </c>
      <c r="O17" t="str">
        <f>""</f>
        <v/>
      </c>
      <c r="P17" t="str">
        <f>""</f>
        <v/>
      </c>
      <c r="Q17" t="str">
        <f>""</f>
        <v/>
      </c>
      <c r="R17" t="str">
        <f>""</f>
        <v/>
      </c>
      <c r="S17" t="str">
        <f>""</f>
        <v/>
      </c>
      <c r="T17" t="str">
        <f>""</f>
        <v/>
      </c>
      <c r="U17" t="str">
        <f>""</f>
        <v/>
      </c>
      <c r="V17" t="str">
        <f>""</f>
        <v/>
      </c>
      <c r="W17" t="str">
        <f>""</f>
        <v/>
      </c>
      <c r="X17" t="str">
        <f>""</f>
        <v/>
      </c>
      <c r="Y17" t="str">
        <f>""</f>
        <v/>
      </c>
      <c r="Z17" t="str">
        <f>""</f>
        <v/>
      </c>
      <c r="AA17" t="str">
        <f>""</f>
        <v/>
      </c>
      <c r="AB17" t="str">
        <f>""</f>
        <v/>
      </c>
      <c r="AC17" t="str">
        <f>""</f>
        <v/>
      </c>
      <c r="AD17" t="str">
        <f>""</f>
        <v/>
      </c>
      <c r="AE17" t="str">
        <f>""</f>
        <v/>
      </c>
      <c r="AF17" t="str">
        <f>""</f>
        <v/>
      </c>
      <c r="AG17" t="str">
        <f>""</f>
        <v/>
      </c>
      <c r="AH17" t="str">
        <f>""</f>
        <v/>
      </c>
      <c r="AI17" t="str">
        <f>""</f>
        <v/>
      </c>
      <c r="AJ17" t="str">
        <f>""</f>
        <v/>
      </c>
      <c r="AK17" t="str">
        <f>""</f>
        <v/>
      </c>
      <c r="AL17" t="str">
        <f>""</f>
        <v/>
      </c>
      <c r="AM17" t="str">
        <f>""</f>
        <v/>
      </c>
      <c r="AN17" t="str">
        <f>""</f>
        <v/>
      </c>
      <c r="AO17" t="str">
        <f>""</f>
        <v/>
      </c>
      <c r="AP17" t="str">
        <f>""</f>
        <v/>
      </c>
      <c r="AQ17" t="str">
        <f>""</f>
        <v/>
      </c>
      <c r="AR17" t="str">
        <f>""</f>
        <v/>
      </c>
      <c r="AS17" t="str">
        <f>""</f>
        <v/>
      </c>
      <c r="AT17" t="str">
        <f>""</f>
        <v/>
      </c>
      <c r="AU17" t="str">
        <f>""</f>
        <v/>
      </c>
      <c r="AV17" t="str">
        <f>""</f>
        <v/>
      </c>
      <c r="AW17" t="str">
        <f>""</f>
        <v/>
      </c>
      <c r="AX17" t="str">
        <f>""</f>
        <v/>
      </c>
      <c r="AY17" t="str">
        <f>""</f>
        <v/>
      </c>
      <c r="AZ17" t="str">
        <f>""</f>
        <v/>
      </c>
      <c r="BA17" t="str">
        <f>""</f>
        <v/>
      </c>
    </row>
    <row r="18" spans="2:53" x14ac:dyDescent="0.2">
      <c r="B18" t="str">
        <f>""</f>
        <v/>
      </c>
      <c r="C18" t="str">
        <f>""</f>
        <v/>
      </c>
      <c r="D18" t="str">
        <f>""</f>
        <v/>
      </c>
      <c r="E18" t="str">
        <f>"[0.311]"</f>
        <v>[0.311]</v>
      </c>
      <c r="F18" t="str">
        <f>""</f>
        <v/>
      </c>
      <c r="G18" t="str">
        <f>""</f>
        <v/>
      </c>
      <c r="H18" t="str">
        <f>""</f>
        <v/>
      </c>
      <c r="I18" t="str">
        <f>""</f>
        <v/>
      </c>
      <c r="J18" t="str">
        <f>""</f>
        <v/>
      </c>
      <c r="K18" t="str">
        <f>""</f>
        <v/>
      </c>
      <c r="L18" t="str">
        <f>""</f>
        <v/>
      </c>
      <c r="M18" t="str">
        <f>""</f>
        <v/>
      </c>
      <c r="N18" t="str">
        <f>""</f>
        <v/>
      </c>
      <c r="O18" t="str">
        <f>""</f>
        <v/>
      </c>
      <c r="P18" t="str">
        <f>""</f>
        <v/>
      </c>
      <c r="Q18" t="str">
        <f>""</f>
        <v/>
      </c>
      <c r="R18" t="str">
        <f>""</f>
        <v/>
      </c>
      <c r="S18" t="str">
        <f>""</f>
        <v/>
      </c>
      <c r="T18" t="str">
        <f>""</f>
        <v/>
      </c>
      <c r="U18" t="str">
        <f>""</f>
        <v/>
      </c>
      <c r="V18" t="str">
        <f>""</f>
        <v/>
      </c>
      <c r="W18" t="str">
        <f>""</f>
        <v/>
      </c>
      <c r="X18" t="str">
        <f>""</f>
        <v/>
      </c>
      <c r="Y18" t="str">
        <f>""</f>
        <v/>
      </c>
      <c r="Z18" t="str">
        <f>""</f>
        <v/>
      </c>
      <c r="AA18" t="str">
        <f>""</f>
        <v/>
      </c>
      <c r="AB18" t="str">
        <f>""</f>
        <v/>
      </c>
      <c r="AC18" t="str">
        <f>""</f>
        <v/>
      </c>
      <c r="AD18" t="str">
        <f>""</f>
        <v/>
      </c>
      <c r="AE18" t="str">
        <f>""</f>
        <v/>
      </c>
      <c r="AF18" t="str">
        <f>""</f>
        <v/>
      </c>
      <c r="AG18" t="str">
        <f>""</f>
        <v/>
      </c>
      <c r="AH18" t="str">
        <f>""</f>
        <v/>
      </c>
      <c r="AI18" t="str">
        <f>""</f>
        <v/>
      </c>
      <c r="AJ18" t="str">
        <f>""</f>
        <v/>
      </c>
      <c r="AK18" t="str">
        <f>""</f>
        <v/>
      </c>
      <c r="AL18" t="str">
        <f>""</f>
        <v/>
      </c>
      <c r="AM18" t="str">
        <f>""</f>
        <v/>
      </c>
      <c r="AN18" t="str">
        <f>""</f>
        <v/>
      </c>
      <c r="AO18" t="str">
        <f>""</f>
        <v/>
      </c>
      <c r="AP18" t="str">
        <f>""</f>
        <v/>
      </c>
      <c r="AQ18" t="str">
        <f>""</f>
        <v/>
      </c>
      <c r="AR18" t="str">
        <f>""</f>
        <v/>
      </c>
      <c r="AS18" t="str">
        <f>""</f>
        <v/>
      </c>
      <c r="AT18" t="str">
        <f>""</f>
        <v/>
      </c>
      <c r="AU18" t="str">
        <f>""</f>
        <v/>
      </c>
      <c r="AV18" t="str">
        <f>""</f>
        <v/>
      </c>
      <c r="AW18" t="str">
        <f>""</f>
        <v/>
      </c>
      <c r="AX18" t="str">
        <f>""</f>
        <v/>
      </c>
      <c r="AY18" t="str">
        <f>""</f>
        <v/>
      </c>
      <c r="AZ18" t="str">
        <f>""</f>
        <v/>
      </c>
      <c r="BA18" t="str">
        <f>""</f>
        <v/>
      </c>
    </row>
    <row r="19" spans="2:53" x14ac:dyDescent="0.2">
      <c r="B19" t="str">
        <f>"Number of years with presence of violence during 1998-2007"</f>
        <v>Number of years with presence of violence during 1998-2007</v>
      </c>
      <c r="C19" t="str">
        <f>""</f>
        <v/>
      </c>
      <c r="D19" t="str">
        <f>""</f>
        <v/>
      </c>
      <c r="E19" t="str">
        <f>""</f>
        <v/>
      </c>
      <c r="F19" t="str">
        <f>"-0.024"</f>
        <v>-0.024</v>
      </c>
      <c r="G19" t="str">
        <f>"-0.018"</f>
        <v>-0.018</v>
      </c>
      <c r="H19" t="str">
        <f>"-0.024"</f>
        <v>-0.024</v>
      </c>
      <c r="I19" t="str">
        <f>""</f>
        <v/>
      </c>
      <c r="J19" t="str">
        <f>""</f>
        <v/>
      </c>
      <c r="K19" t="str">
        <f>""</f>
        <v/>
      </c>
      <c r="L19" t="str">
        <f>""</f>
        <v/>
      </c>
      <c r="M19" t="str">
        <f>""</f>
        <v/>
      </c>
      <c r="N19" t="str">
        <f>""</f>
        <v/>
      </c>
      <c r="O19" t="str">
        <f>""</f>
        <v/>
      </c>
      <c r="P19" t="str">
        <f>""</f>
        <v/>
      </c>
      <c r="Q19" t="str">
        <f>""</f>
        <v/>
      </c>
      <c r="R19" t="str">
        <f>""</f>
        <v/>
      </c>
      <c r="S19" t="str">
        <f>""</f>
        <v/>
      </c>
      <c r="T19" t="str">
        <f>""</f>
        <v/>
      </c>
      <c r="U19" t="str">
        <f>""</f>
        <v/>
      </c>
      <c r="V19" t="str">
        <f>""</f>
        <v/>
      </c>
      <c r="W19" t="str">
        <f>""</f>
        <v/>
      </c>
      <c r="X19" t="str">
        <f>""</f>
        <v/>
      </c>
      <c r="Y19" t="str">
        <f>""</f>
        <v/>
      </c>
      <c r="Z19" t="str">
        <f>""</f>
        <v/>
      </c>
      <c r="AA19" t="str">
        <f>""</f>
        <v/>
      </c>
      <c r="AB19" t="str">
        <f>""</f>
        <v/>
      </c>
      <c r="AC19" t="str">
        <f>""</f>
        <v/>
      </c>
      <c r="AD19" t="str">
        <f>""</f>
        <v/>
      </c>
      <c r="AE19" t="str">
        <f>""</f>
        <v/>
      </c>
      <c r="AF19" t="str">
        <f>""</f>
        <v/>
      </c>
      <c r="AG19" t="str">
        <f>""</f>
        <v/>
      </c>
      <c r="AH19" t="str">
        <f>""</f>
        <v/>
      </c>
      <c r="AI19" t="str">
        <f>""</f>
        <v/>
      </c>
      <c r="AJ19" t="str">
        <f>""</f>
        <v/>
      </c>
      <c r="AK19" t="str">
        <f>""</f>
        <v/>
      </c>
      <c r="AL19" t="str">
        <f>""</f>
        <v/>
      </c>
      <c r="AM19" t="str">
        <f>""</f>
        <v/>
      </c>
      <c r="AN19" t="str">
        <f>""</f>
        <v/>
      </c>
      <c r="AO19" t="str">
        <f>""</f>
        <v/>
      </c>
      <c r="AP19" t="str">
        <f>""</f>
        <v/>
      </c>
      <c r="AQ19" t="str">
        <f>""</f>
        <v/>
      </c>
      <c r="AR19" t="str">
        <f>""</f>
        <v/>
      </c>
      <c r="AS19" t="str">
        <f>""</f>
        <v/>
      </c>
      <c r="AT19" t="str">
        <f>""</f>
        <v/>
      </c>
      <c r="AU19" t="str">
        <f>""</f>
        <v/>
      </c>
      <c r="AV19" t="str">
        <f>""</f>
        <v/>
      </c>
      <c r="AW19" t="str">
        <f>""</f>
        <v/>
      </c>
      <c r="AX19" t="str">
        <f>""</f>
        <v/>
      </c>
      <c r="AY19" t="str">
        <f>""</f>
        <v/>
      </c>
      <c r="AZ19" t="str">
        <f>""</f>
        <v/>
      </c>
      <c r="BA19" t="str">
        <f>""</f>
        <v/>
      </c>
    </row>
    <row r="20" spans="2:53" x14ac:dyDescent="0.2">
      <c r="B20" t="str">
        <f>""</f>
        <v/>
      </c>
      <c r="C20" t="str">
        <f>""</f>
        <v/>
      </c>
      <c r="D20" t="str">
        <f>""</f>
        <v/>
      </c>
      <c r="E20" t="str">
        <f>""</f>
        <v/>
      </c>
      <c r="F20" t="str">
        <f>"[0.030]"</f>
        <v>[0.030]</v>
      </c>
      <c r="G20" t="str">
        <f>"[0.030]"</f>
        <v>[0.030]</v>
      </c>
      <c r="H20" t="str">
        <f>"[0.030]"</f>
        <v>[0.030]</v>
      </c>
      <c r="I20" t="str">
        <f>""</f>
        <v/>
      </c>
      <c r="J20" t="str">
        <f>""</f>
        <v/>
      </c>
      <c r="K20" t="str">
        <f>""</f>
        <v/>
      </c>
      <c r="L20" t="str">
        <f>""</f>
        <v/>
      </c>
      <c r="M20" t="str">
        <f>""</f>
        <v/>
      </c>
      <c r="N20" t="str">
        <f>""</f>
        <v/>
      </c>
      <c r="O20" t="str">
        <f>""</f>
        <v/>
      </c>
      <c r="P20" t="str">
        <f>""</f>
        <v/>
      </c>
      <c r="Q20" t="str">
        <f>""</f>
        <v/>
      </c>
      <c r="R20" t="str">
        <f>""</f>
        <v/>
      </c>
      <c r="S20" t="str">
        <f>""</f>
        <v/>
      </c>
      <c r="T20" t="str">
        <f>""</f>
        <v/>
      </c>
      <c r="U20" t="str">
        <f>""</f>
        <v/>
      </c>
      <c r="V20" t="str">
        <f>""</f>
        <v/>
      </c>
      <c r="W20" t="str">
        <f>""</f>
        <v/>
      </c>
      <c r="X20" t="str">
        <f>""</f>
        <v/>
      </c>
      <c r="Y20" t="str">
        <f>""</f>
        <v/>
      </c>
      <c r="Z20" t="str">
        <f>""</f>
        <v/>
      </c>
      <c r="AA20" t="str">
        <f>""</f>
        <v/>
      </c>
      <c r="AB20" t="str">
        <f>""</f>
        <v/>
      </c>
      <c r="AC20" t="str">
        <f>""</f>
        <v/>
      </c>
      <c r="AD20" t="str">
        <f>""</f>
        <v/>
      </c>
      <c r="AE20" t="str">
        <f>""</f>
        <v/>
      </c>
      <c r="AF20" t="str">
        <f>""</f>
        <v/>
      </c>
      <c r="AG20" t="str">
        <f>""</f>
        <v/>
      </c>
      <c r="AH20" t="str">
        <f>""</f>
        <v/>
      </c>
      <c r="AI20" t="str">
        <f>""</f>
        <v/>
      </c>
      <c r="AJ20" t="str">
        <f>""</f>
        <v/>
      </c>
      <c r="AK20" t="str">
        <f>""</f>
        <v/>
      </c>
      <c r="AL20" t="str">
        <f>""</f>
        <v/>
      </c>
      <c r="AM20" t="str">
        <f>""</f>
        <v/>
      </c>
      <c r="AN20" t="str">
        <f>""</f>
        <v/>
      </c>
      <c r="AO20" t="str">
        <f>""</f>
        <v/>
      </c>
      <c r="AP20" t="str">
        <f>""</f>
        <v/>
      </c>
      <c r="AQ20" t="str">
        <f>""</f>
        <v/>
      </c>
      <c r="AR20" t="str">
        <f>""</f>
        <v/>
      </c>
      <c r="AS20" t="str">
        <f>""</f>
        <v/>
      </c>
      <c r="AT20" t="str">
        <f>""</f>
        <v/>
      </c>
      <c r="AU20" t="str">
        <f>""</f>
        <v/>
      </c>
      <c r="AV20" t="str">
        <f>""</f>
        <v/>
      </c>
      <c r="AW20" t="str">
        <f>""</f>
        <v/>
      </c>
      <c r="AX20" t="str">
        <f>""</f>
        <v/>
      </c>
      <c r="AY20" t="str">
        <f>""</f>
        <v/>
      </c>
      <c r="AZ20" t="str">
        <f>""</f>
        <v/>
      </c>
      <c r="BA20" t="str">
        <f>""</f>
        <v/>
      </c>
    </row>
    <row r="21" spans="2:53" x14ac:dyDescent="0.2">
      <c r="B21" t="str">
        <f>"At least 1 adult left the household in a given year (yes=1)"</f>
        <v>At least 1 adult left the household in a given year (yes=1)</v>
      </c>
      <c r="C21" t="str">
        <f>""</f>
        <v/>
      </c>
      <c r="D21" t="str">
        <f>""</f>
        <v/>
      </c>
      <c r="E21" t="str">
        <f>""</f>
        <v/>
      </c>
      <c r="F21" t="str">
        <f>"-0.070"</f>
        <v>-0.070</v>
      </c>
      <c r="G21" t="str">
        <f>""</f>
        <v/>
      </c>
      <c r="H21" t="str">
        <f>""</f>
        <v/>
      </c>
      <c r="I21" t="str">
        <f>""</f>
        <v/>
      </c>
      <c r="J21" t="str">
        <f>""</f>
        <v/>
      </c>
      <c r="K21" t="str">
        <f>""</f>
        <v/>
      </c>
      <c r="L21" t="str">
        <f>""</f>
        <v/>
      </c>
      <c r="M21" t="str">
        <f>""</f>
        <v/>
      </c>
      <c r="N21" t="str">
        <f>""</f>
        <v/>
      </c>
      <c r="O21" t="str">
        <f>""</f>
        <v/>
      </c>
      <c r="P21" t="str">
        <f>""</f>
        <v/>
      </c>
      <c r="Q21" t="str">
        <f>""</f>
        <v/>
      </c>
      <c r="R21" t="str">
        <f>""</f>
        <v/>
      </c>
      <c r="S21" t="str">
        <f>""</f>
        <v/>
      </c>
      <c r="T21" t="str">
        <f>""</f>
        <v/>
      </c>
      <c r="U21" t="str">
        <f>""</f>
        <v/>
      </c>
      <c r="V21" t="str">
        <f>""</f>
        <v/>
      </c>
      <c r="W21" t="str">
        <f>""</f>
        <v/>
      </c>
      <c r="X21" t="str">
        <f>""</f>
        <v/>
      </c>
      <c r="Y21" t="str">
        <f>""</f>
        <v/>
      </c>
      <c r="Z21" t="str">
        <f>""</f>
        <v/>
      </c>
      <c r="AA21" t="str">
        <f>""</f>
        <v/>
      </c>
      <c r="AB21" t="str">
        <f>""</f>
        <v/>
      </c>
      <c r="AC21" t="str">
        <f>""</f>
        <v/>
      </c>
      <c r="AD21" t="str">
        <f>""</f>
        <v/>
      </c>
      <c r="AE21" t="str">
        <f>""</f>
        <v/>
      </c>
      <c r="AF21" t="str">
        <f>""</f>
        <v/>
      </c>
      <c r="AG21" t="str">
        <f>""</f>
        <v/>
      </c>
      <c r="AH21" t="str">
        <f>""</f>
        <v/>
      </c>
      <c r="AI21" t="str">
        <f>""</f>
        <v/>
      </c>
      <c r="AJ21" t="str">
        <f>""</f>
        <v/>
      </c>
      <c r="AK21" t="str">
        <f>""</f>
        <v/>
      </c>
      <c r="AL21" t="str">
        <f>""</f>
        <v/>
      </c>
      <c r="AM21" t="str">
        <f>""</f>
        <v/>
      </c>
      <c r="AN21" t="str">
        <f>""</f>
        <v/>
      </c>
      <c r="AO21" t="str">
        <f>""</f>
        <v/>
      </c>
      <c r="AP21" t="str">
        <f>""</f>
        <v/>
      </c>
      <c r="AQ21" t="str">
        <f>""</f>
        <v/>
      </c>
      <c r="AR21" t="str">
        <f>""</f>
        <v/>
      </c>
      <c r="AS21" t="str">
        <f>""</f>
        <v/>
      </c>
      <c r="AT21" t="str">
        <f>""</f>
        <v/>
      </c>
      <c r="AU21" t="str">
        <f>""</f>
        <v/>
      </c>
      <c r="AV21" t="str">
        <f>""</f>
        <v/>
      </c>
      <c r="AW21" t="str">
        <f>""</f>
        <v/>
      </c>
      <c r="AX21" t="str">
        <f>""</f>
        <v/>
      </c>
      <c r="AY21" t="str">
        <f>""</f>
        <v/>
      </c>
      <c r="AZ21" t="str">
        <f>""</f>
        <v/>
      </c>
      <c r="BA21" t="str">
        <f>""</f>
        <v/>
      </c>
    </row>
    <row r="22" spans="2:53" x14ac:dyDescent="0.2">
      <c r="B22" t="str">
        <f>""</f>
        <v/>
      </c>
      <c r="C22" t="str">
        <f>""</f>
        <v/>
      </c>
      <c r="D22" t="str">
        <f>""</f>
        <v/>
      </c>
      <c r="E22" t="str">
        <f>""</f>
        <v/>
      </c>
      <c r="F22" t="str">
        <f>"[0.089]"</f>
        <v>[0.089]</v>
      </c>
      <c r="G22" t="str">
        <f>""</f>
        <v/>
      </c>
      <c r="H22" t="str">
        <f>""</f>
        <v/>
      </c>
      <c r="I22" t="str">
        <f>""</f>
        <v/>
      </c>
      <c r="J22" t="str">
        <f>""</f>
        <v/>
      </c>
      <c r="K22" t="str">
        <f>""</f>
        <v/>
      </c>
      <c r="L22" t="str">
        <f>""</f>
        <v/>
      </c>
      <c r="M22" t="str">
        <f>""</f>
        <v/>
      </c>
      <c r="N22" t="str">
        <f>""</f>
        <v/>
      </c>
      <c r="O22" t="str">
        <f>""</f>
        <v/>
      </c>
      <c r="P22" t="str">
        <f>""</f>
        <v/>
      </c>
      <c r="Q22" t="str">
        <f>""</f>
        <v/>
      </c>
      <c r="R22" t="str">
        <f>""</f>
        <v/>
      </c>
      <c r="S22" t="str">
        <f>""</f>
        <v/>
      </c>
      <c r="T22" t="str">
        <f>""</f>
        <v/>
      </c>
      <c r="U22" t="str">
        <f>""</f>
        <v/>
      </c>
      <c r="V22" t="str">
        <f>""</f>
        <v/>
      </c>
      <c r="W22" t="str">
        <f>""</f>
        <v/>
      </c>
      <c r="X22" t="str">
        <f>""</f>
        <v/>
      </c>
      <c r="Y22" t="str">
        <f>""</f>
        <v/>
      </c>
      <c r="Z22" t="str">
        <f>""</f>
        <v/>
      </c>
      <c r="AA22" t="str">
        <f>""</f>
        <v/>
      </c>
      <c r="AB22" t="str">
        <f>""</f>
        <v/>
      </c>
      <c r="AC22" t="str">
        <f>""</f>
        <v/>
      </c>
      <c r="AD22" t="str">
        <f>""</f>
        <v/>
      </c>
      <c r="AE22" t="str">
        <f>""</f>
        <v/>
      </c>
      <c r="AF22" t="str">
        <f>""</f>
        <v/>
      </c>
      <c r="AG22" t="str">
        <f>""</f>
        <v/>
      </c>
      <c r="AH22" t="str">
        <f>""</f>
        <v/>
      </c>
      <c r="AI22" t="str">
        <f>""</f>
        <v/>
      </c>
      <c r="AJ22" t="str">
        <f>""</f>
        <v/>
      </c>
      <c r="AK22" t="str">
        <f>""</f>
        <v/>
      </c>
      <c r="AL22" t="str">
        <f>""</f>
        <v/>
      </c>
      <c r="AM22" t="str">
        <f>""</f>
        <v/>
      </c>
      <c r="AN22" t="str">
        <f>""</f>
        <v/>
      </c>
      <c r="AO22" t="str">
        <f>""</f>
        <v/>
      </c>
      <c r="AP22" t="str">
        <f>""</f>
        <v/>
      </c>
      <c r="AQ22" t="str">
        <f>""</f>
        <v/>
      </c>
      <c r="AR22" t="str">
        <f>""</f>
        <v/>
      </c>
      <c r="AS22" t="str">
        <f>""</f>
        <v/>
      </c>
      <c r="AT22" t="str">
        <f>""</f>
        <v/>
      </c>
      <c r="AU22" t="str">
        <f>""</f>
        <v/>
      </c>
      <c r="AV22" t="str">
        <f>""</f>
        <v/>
      </c>
      <c r="AW22" t="str">
        <f>""</f>
        <v/>
      </c>
      <c r="AX22" t="str">
        <f>""</f>
        <v/>
      </c>
      <c r="AY22" t="str">
        <f>""</f>
        <v/>
      </c>
      <c r="AZ22" t="str">
        <f>""</f>
        <v/>
      </c>
      <c r="BA22" t="str">
        <f>""</f>
        <v/>
      </c>
    </row>
    <row r="23" spans="2:53" x14ac:dyDescent="0.2">
      <c r="B23" t="str">
        <f>"Interaction"</f>
        <v>Interaction</v>
      </c>
      <c r="C23" t="str">
        <f>""</f>
        <v/>
      </c>
      <c r="D23" t="str">
        <f>""</f>
        <v/>
      </c>
      <c r="E23" t="str">
        <f>""</f>
        <v/>
      </c>
      <c r="F23" t="str">
        <f>"0.091***"</f>
        <v>0.091***</v>
      </c>
      <c r="G23" t="str">
        <f>""</f>
        <v/>
      </c>
      <c r="H23" t="str">
        <f>""</f>
        <v/>
      </c>
      <c r="I23" t="str">
        <f>""</f>
        <v/>
      </c>
      <c r="J23" t="str">
        <f>""</f>
        <v/>
      </c>
      <c r="K23" t="str">
        <f>""</f>
        <v/>
      </c>
      <c r="L23" t="str">
        <f>""</f>
        <v/>
      </c>
      <c r="M23" t="str">
        <f>""</f>
        <v/>
      </c>
      <c r="N23" t="str">
        <f>""</f>
        <v/>
      </c>
      <c r="O23" t="str">
        <f>""</f>
        <v/>
      </c>
      <c r="P23" t="str">
        <f>""</f>
        <v/>
      </c>
      <c r="Q23" t="str">
        <f>""</f>
        <v/>
      </c>
      <c r="R23" t="str">
        <f>""</f>
        <v/>
      </c>
      <c r="S23" t="str">
        <f>""</f>
        <v/>
      </c>
      <c r="T23" t="str">
        <f>""</f>
        <v/>
      </c>
      <c r="U23" t="str">
        <f>""</f>
        <v/>
      </c>
      <c r="V23" t="str">
        <f>""</f>
        <v/>
      </c>
      <c r="W23" t="str">
        <f>""</f>
        <v/>
      </c>
      <c r="X23" t="str">
        <f>""</f>
        <v/>
      </c>
      <c r="Y23" t="str">
        <f>""</f>
        <v/>
      </c>
      <c r="Z23" t="str">
        <f>""</f>
        <v/>
      </c>
      <c r="AA23" t="str">
        <f>""</f>
        <v/>
      </c>
      <c r="AB23" t="str">
        <f>""</f>
        <v/>
      </c>
      <c r="AC23" t="str">
        <f>""</f>
        <v/>
      </c>
      <c r="AD23" t="str">
        <f>""</f>
        <v/>
      </c>
      <c r="AE23" t="str">
        <f>""</f>
        <v/>
      </c>
      <c r="AF23" t="str">
        <f>""</f>
        <v/>
      </c>
      <c r="AG23" t="str">
        <f>""</f>
        <v/>
      </c>
      <c r="AH23" t="str">
        <f>""</f>
        <v/>
      </c>
      <c r="AI23" t="str">
        <f>""</f>
        <v/>
      </c>
      <c r="AJ23" t="str">
        <f>""</f>
        <v/>
      </c>
      <c r="AK23" t="str">
        <f>""</f>
        <v/>
      </c>
      <c r="AL23" t="str">
        <f>""</f>
        <v/>
      </c>
      <c r="AM23" t="str">
        <f>""</f>
        <v/>
      </c>
      <c r="AN23" t="str">
        <f>""</f>
        <v/>
      </c>
      <c r="AO23" t="str">
        <f>""</f>
        <v/>
      </c>
      <c r="AP23" t="str">
        <f>""</f>
        <v/>
      </c>
      <c r="AQ23" t="str">
        <f>""</f>
        <v/>
      </c>
      <c r="AR23" t="str">
        <f>""</f>
        <v/>
      </c>
      <c r="AS23" t="str">
        <f>""</f>
        <v/>
      </c>
      <c r="AT23" t="str">
        <f>""</f>
        <v/>
      </c>
      <c r="AU23" t="str">
        <f>""</f>
        <v/>
      </c>
      <c r="AV23" t="str">
        <f>""</f>
        <v/>
      </c>
      <c r="AW23" t="str">
        <f>""</f>
        <v/>
      </c>
      <c r="AX23" t="str">
        <f>""</f>
        <v/>
      </c>
      <c r="AY23" t="str">
        <f>""</f>
        <v/>
      </c>
      <c r="AZ23" t="str">
        <f>""</f>
        <v/>
      </c>
      <c r="BA23" t="str">
        <f>""</f>
        <v/>
      </c>
    </row>
    <row r="24" spans="2:53" x14ac:dyDescent="0.2">
      <c r="B24" t="str">
        <f>""</f>
        <v/>
      </c>
      <c r="C24" t="str">
        <f>""</f>
        <v/>
      </c>
      <c r="D24" t="str">
        <f>""</f>
        <v/>
      </c>
      <c r="E24" t="str">
        <f>""</f>
        <v/>
      </c>
      <c r="F24" t="str">
        <f>"[0.031]"</f>
        <v>[0.031]</v>
      </c>
      <c r="G24" t="str">
        <f>""</f>
        <v/>
      </c>
      <c r="H24" t="str">
        <f>""</f>
        <v/>
      </c>
      <c r="I24" t="str">
        <f>""</f>
        <v/>
      </c>
      <c r="J24" t="str">
        <f>""</f>
        <v/>
      </c>
      <c r="K24" t="str">
        <f>""</f>
        <v/>
      </c>
      <c r="L24" t="str">
        <f>""</f>
        <v/>
      </c>
      <c r="M24" t="str">
        <f>""</f>
        <v/>
      </c>
      <c r="N24" t="str">
        <f>""</f>
        <v/>
      </c>
      <c r="O24" t="str">
        <f>""</f>
        <v/>
      </c>
      <c r="P24" t="str">
        <f>""</f>
        <v/>
      </c>
      <c r="Q24" t="str">
        <f>""</f>
        <v/>
      </c>
      <c r="R24" t="str">
        <f>""</f>
        <v/>
      </c>
      <c r="S24" t="str">
        <f>""</f>
        <v/>
      </c>
      <c r="T24" t="str">
        <f>""</f>
        <v/>
      </c>
      <c r="U24" t="str">
        <f>""</f>
        <v/>
      </c>
      <c r="V24" t="str">
        <f>""</f>
        <v/>
      </c>
      <c r="W24" t="str">
        <f>""</f>
        <v/>
      </c>
      <c r="X24" t="str">
        <f>""</f>
        <v/>
      </c>
      <c r="Y24" t="str">
        <f>""</f>
        <v/>
      </c>
      <c r="Z24" t="str">
        <f>""</f>
        <v/>
      </c>
      <c r="AA24" t="str">
        <f>""</f>
        <v/>
      </c>
      <c r="AB24" t="str">
        <f>""</f>
        <v/>
      </c>
      <c r="AC24" t="str">
        <f>""</f>
        <v/>
      </c>
      <c r="AD24" t="str">
        <f>""</f>
        <v/>
      </c>
      <c r="AE24" t="str">
        <f>""</f>
        <v/>
      </c>
      <c r="AF24" t="str">
        <f>""</f>
        <v/>
      </c>
      <c r="AG24" t="str">
        <f>""</f>
        <v/>
      </c>
      <c r="AH24" t="str">
        <f>""</f>
        <v/>
      </c>
      <c r="AI24" t="str">
        <f>""</f>
        <v/>
      </c>
      <c r="AJ24" t="str">
        <f>""</f>
        <v/>
      </c>
      <c r="AK24" t="str">
        <f>""</f>
        <v/>
      </c>
      <c r="AL24" t="str">
        <f>""</f>
        <v/>
      </c>
      <c r="AM24" t="str">
        <f>""</f>
        <v/>
      </c>
      <c r="AN24" t="str">
        <f>""</f>
        <v/>
      </c>
      <c r="AO24" t="str">
        <f>""</f>
        <v/>
      </c>
      <c r="AP24" t="str">
        <f>""</f>
        <v/>
      </c>
      <c r="AQ24" t="str">
        <f>""</f>
        <v/>
      </c>
      <c r="AR24" t="str">
        <f>""</f>
        <v/>
      </c>
      <c r="AS24" t="str">
        <f>""</f>
        <v/>
      </c>
      <c r="AT24" t="str">
        <f>""</f>
        <v/>
      </c>
      <c r="AU24" t="str">
        <f>""</f>
        <v/>
      </c>
      <c r="AV24" t="str">
        <f>""</f>
        <v/>
      </c>
      <c r="AW24" t="str">
        <f>""</f>
        <v/>
      </c>
      <c r="AX24" t="str">
        <f>""</f>
        <v/>
      </c>
      <c r="AY24" t="str">
        <f>""</f>
        <v/>
      </c>
      <c r="AZ24" t="str">
        <f>""</f>
        <v/>
      </c>
      <c r="BA24" t="str">
        <f>""</f>
        <v/>
      </c>
    </row>
    <row r="25" spans="2:53" x14ac:dyDescent="0.2">
      <c r="B25" t="str">
        <f>"Number of adults who left household 1998-2007"</f>
        <v>Number of adults who left household 1998-2007</v>
      </c>
      <c r="C25" t="str">
        <f>""</f>
        <v/>
      </c>
      <c r="D25" t="str">
        <f>""</f>
        <v/>
      </c>
      <c r="E25" t="str">
        <f>""</f>
        <v/>
      </c>
      <c r="F25" t="str">
        <f>""</f>
        <v/>
      </c>
      <c r="G25" t="str">
        <f>"-0.001"</f>
        <v>-0.001</v>
      </c>
      <c r="H25" t="str">
        <f>""</f>
        <v/>
      </c>
      <c r="I25" t="str">
        <f>""</f>
        <v/>
      </c>
      <c r="J25" t="str">
        <f>""</f>
        <v/>
      </c>
      <c r="K25" t="str">
        <f>""</f>
        <v/>
      </c>
      <c r="L25" t="str">
        <f>""</f>
        <v/>
      </c>
      <c r="M25" t="str">
        <f>""</f>
        <v/>
      </c>
      <c r="N25" t="str">
        <f>""</f>
        <v/>
      </c>
      <c r="O25" t="str">
        <f>""</f>
        <v/>
      </c>
      <c r="P25" t="str">
        <f>""</f>
        <v/>
      </c>
      <c r="Q25" t="str">
        <f>""</f>
        <v/>
      </c>
      <c r="R25" t="str">
        <f>""</f>
        <v/>
      </c>
      <c r="S25" t="str">
        <f>""</f>
        <v/>
      </c>
      <c r="T25" t="str">
        <f>""</f>
        <v/>
      </c>
      <c r="U25" t="str">
        <f>""</f>
        <v/>
      </c>
      <c r="V25" t="str">
        <f>""</f>
        <v/>
      </c>
      <c r="W25" t="str">
        <f>""</f>
        <v/>
      </c>
      <c r="X25" t="str">
        <f>""</f>
        <v/>
      </c>
      <c r="Y25" t="str">
        <f>""</f>
        <v/>
      </c>
      <c r="Z25" t="str">
        <f>""</f>
        <v/>
      </c>
      <c r="AA25" t="str">
        <f>""</f>
        <v/>
      </c>
      <c r="AB25" t="str">
        <f>""</f>
        <v/>
      </c>
      <c r="AC25" t="str">
        <f>""</f>
        <v/>
      </c>
      <c r="AD25" t="str">
        <f>""</f>
        <v/>
      </c>
      <c r="AE25" t="str">
        <f>""</f>
        <v/>
      </c>
      <c r="AF25" t="str">
        <f>""</f>
        <v/>
      </c>
      <c r="AG25" t="str">
        <f>""</f>
        <v/>
      </c>
      <c r="AH25" t="str">
        <f>""</f>
        <v/>
      </c>
      <c r="AI25" t="str">
        <f>""</f>
        <v/>
      </c>
      <c r="AJ25" t="str">
        <f>""</f>
        <v/>
      </c>
      <c r="AK25" t="str">
        <f>""</f>
        <v/>
      </c>
      <c r="AL25" t="str">
        <f>""</f>
        <v/>
      </c>
      <c r="AM25" t="str">
        <f>""</f>
        <v/>
      </c>
      <c r="AN25" t="str">
        <f>""</f>
        <v/>
      </c>
      <c r="AO25" t="str">
        <f>""</f>
        <v/>
      </c>
      <c r="AP25" t="str">
        <f>""</f>
        <v/>
      </c>
      <c r="AQ25" t="str">
        <f>""</f>
        <v/>
      </c>
      <c r="AR25" t="str">
        <f>""</f>
        <v/>
      </c>
      <c r="AS25" t="str">
        <f>""</f>
        <v/>
      </c>
      <c r="AT25" t="str">
        <f>""</f>
        <v/>
      </c>
      <c r="AU25" t="str">
        <f>""</f>
        <v/>
      </c>
      <c r="AV25" t="str">
        <f>""</f>
        <v/>
      </c>
      <c r="AW25" t="str">
        <f>""</f>
        <v/>
      </c>
      <c r="AX25" t="str">
        <f>""</f>
        <v/>
      </c>
      <c r="AY25" t="str">
        <f>""</f>
        <v/>
      </c>
      <c r="AZ25" t="str">
        <f>""</f>
        <v/>
      </c>
      <c r="BA25" t="str">
        <f>""</f>
        <v/>
      </c>
    </row>
    <row r="26" spans="2:53" x14ac:dyDescent="0.2">
      <c r="B26" t="str">
        <f>""</f>
        <v/>
      </c>
      <c r="C26" t="str">
        <f>""</f>
        <v/>
      </c>
      <c r="D26" t="str">
        <f>""</f>
        <v/>
      </c>
      <c r="E26" t="str">
        <f>""</f>
        <v/>
      </c>
      <c r="F26" t="str">
        <f>""</f>
        <v/>
      </c>
      <c r="G26" t="str">
        <f>"[0.037]"</f>
        <v>[0.037]</v>
      </c>
      <c r="H26" t="str">
        <f>""</f>
        <v/>
      </c>
      <c r="I26" t="str">
        <f>""</f>
        <v/>
      </c>
      <c r="J26" t="str">
        <f>""</f>
        <v/>
      </c>
      <c r="K26" t="str">
        <f>""</f>
        <v/>
      </c>
      <c r="L26" t="str">
        <f>""</f>
        <v/>
      </c>
      <c r="M26" t="str">
        <f>""</f>
        <v/>
      </c>
      <c r="N26" t="str">
        <f>""</f>
        <v/>
      </c>
      <c r="O26" t="str">
        <f>""</f>
        <v/>
      </c>
      <c r="P26" t="str">
        <f>""</f>
        <v/>
      </c>
      <c r="Q26" t="str">
        <f>""</f>
        <v/>
      </c>
      <c r="R26" t="str">
        <f>""</f>
        <v/>
      </c>
      <c r="S26" t="str">
        <f>""</f>
        <v/>
      </c>
      <c r="T26" t="str">
        <f>""</f>
        <v/>
      </c>
      <c r="U26" t="str">
        <f>""</f>
        <v/>
      </c>
      <c r="V26" t="str">
        <f>""</f>
        <v/>
      </c>
      <c r="W26" t="str">
        <f>""</f>
        <v/>
      </c>
      <c r="X26" t="str">
        <f>""</f>
        <v/>
      </c>
      <c r="Y26" t="str">
        <f>""</f>
        <v/>
      </c>
      <c r="Z26" t="str">
        <f>""</f>
        <v/>
      </c>
      <c r="AA26" t="str">
        <f>""</f>
        <v/>
      </c>
      <c r="AB26" t="str">
        <f>""</f>
        <v/>
      </c>
      <c r="AC26" t="str">
        <f>""</f>
        <v/>
      </c>
      <c r="AD26" t="str">
        <f>""</f>
        <v/>
      </c>
      <c r="AE26" t="str">
        <f>""</f>
        <v/>
      </c>
      <c r="AF26" t="str">
        <f>""</f>
        <v/>
      </c>
      <c r="AG26" t="str">
        <f>""</f>
        <v/>
      </c>
      <c r="AH26" t="str">
        <f>""</f>
        <v/>
      </c>
      <c r="AI26" t="str">
        <f>""</f>
        <v/>
      </c>
      <c r="AJ26" t="str">
        <f>""</f>
        <v/>
      </c>
      <c r="AK26" t="str">
        <f>""</f>
        <v/>
      </c>
      <c r="AL26" t="str">
        <f>""</f>
        <v/>
      </c>
      <c r="AM26" t="str">
        <f>""</f>
        <v/>
      </c>
      <c r="AN26" t="str">
        <f>""</f>
        <v/>
      </c>
      <c r="AO26" t="str">
        <f>""</f>
        <v/>
      </c>
      <c r="AP26" t="str">
        <f>""</f>
        <v/>
      </c>
      <c r="AQ26" t="str">
        <f>""</f>
        <v/>
      </c>
      <c r="AR26" t="str">
        <f>""</f>
        <v/>
      </c>
      <c r="AS26" t="str">
        <f>""</f>
        <v/>
      </c>
      <c r="AT26" t="str">
        <f>""</f>
        <v/>
      </c>
      <c r="AU26" t="str">
        <f>""</f>
        <v/>
      </c>
      <c r="AV26" t="str">
        <f>""</f>
        <v/>
      </c>
      <c r="AW26" t="str">
        <f>""</f>
        <v/>
      </c>
      <c r="AX26" t="str">
        <f>""</f>
        <v/>
      </c>
      <c r="AY26" t="str">
        <f>""</f>
        <v/>
      </c>
      <c r="AZ26" t="str">
        <f>""</f>
        <v/>
      </c>
      <c r="BA26" t="str">
        <f>""</f>
        <v/>
      </c>
    </row>
    <row r="27" spans="2:53" x14ac:dyDescent="0.2">
      <c r="B27" t="str">
        <f>"Interaction"</f>
        <v>Interaction</v>
      </c>
      <c r="C27" t="str">
        <f>""</f>
        <v/>
      </c>
      <c r="D27" t="str">
        <f>""</f>
        <v/>
      </c>
      <c r="E27" t="str">
        <f>""</f>
        <v/>
      </c>
      <c r="F27" t="str">
        <f>""</f>
        <v/>
      </c>
      <c r="G27" t="str">
        <f>"0.038**"</f>
        <v>0.038**</v>
      </c>
      <c r="H27" t="str">
        <f>""</f>
        <v/>
      </c>
      <c r="I27" t="str">
        <f>""</f>
        <v/>
      </c>
      <c r="J27" t="str">
        <f>""</f>
        <v/>
      </c>
      <c r="K27" t="str">
        <f>""</f>
        <v/>
      </c>
      <c r="L27" t="str">
        <f>""</f>
        <v/>
      </c>
      <c r="M27" t="str">
        <f>""</f>
        <v/>
      </c>
      <c r="N27" t="str">
        <f>""</f>
        <v/>
      </c>
      <c r="O27" t="str">
        <f>""</f>
        <v/>
      </c>
      <c r="P27" t="str">
        <f>""</f>
        <v/>
      </c>
      <c r="Q27" t="str">
        <f>""</f>
        <v/>
      </c>
      <c r="R27" t="str">
        <f>""</f>
        <v/>
      </c>
      <c r="S27" t="str">
        <f>""</f>
        <v/>
      </c>
      <c r="T27" t="str">
        <f>""</f>
        <v/>
      </c>
      <c r="U27" t="str">
        <f>""</f>
        <v/>
      </c>
      <c r="V27" t="str">
        <f>""</f>
        <v/>
      </c>
      <c r="W27" t="str">
        <f>""</f>
        <v/>
      </c>
      <c r="X27" t="str">
        <f>""</f>
        <v/>
      </c>
      <c r="Y27" t="str">
        <f>""</f>
        <v/>
      </c>
      <c r="Z27" t="str">
        <f>""</f>
        <v/>
      </c>
      <c r="AA27" t="str">
        <f>""</f>
        <v/>
      </c>
      <c r="AB27" t="str">
        <f>""</f>
        <v/>
      </c>
      <c r="AC27" t="str">
        <f>""</f>
        <v/>
      </c>
      <c r="AD27" t="str">
        <f>""</f>
        <v/>
      </c>
      <c r="AE27" t="str">
        <f>""</f>
        <v/>
      </c>
      <c r="AF27" t="str">
        <f>""</f>
        <v/>
      </c>
      <c r="AG27" t="str">
        <f>""</f>
        <v/>
      </c>
      <c r="AH27" t="str">
        <f>""</f>
        <v/>
      </c>
      <c r="AI27" t="str">
        <f>""</f>
        <v/>
      </c>
      <c r="AJ27" t="str">
        <f>""</f>
        <v/>
      </c>
      <c r="AK27" t="str">
        <f>""</f>
        <v/>
      </c>
      <c r="AL27" t="str">
        <f>""</f>
        <v/>
      </c>
      <c r="AM27" t="str">
        <f>""</f>
        <v/>
      </c>
      <c r="AN27" t="str">
        <f>""</f>
        <v/>
      </c>
      <c r="AO27" t="str">
        <f>""</f>
        <v/>
      </c>
      <c r="AP27" t="str">
        <f>""</f>
        <v/>
      </c>
      <c r="AQ27" t="str">
        <f>""</f>
        <v/>
      </c>
      <c r="AR27" t="str">
        <f>""</f>
        <v/>
      </c>
      <c r="AS27" t="str">
        <f>""</f>
        <v/>
      </c>
      <c r="AT27" t="str">
        <f>""</f>
        <v/>
      </c>
      <c r="AU27" t="str">
        <f>""</f>
        <v/>
      </c>
      <c r="AV27" t="str">
        <f>""</f>
        <v/>
      </c>
      <c r="AW27" t="str">
        <f>""</f>
        <v/>
      </c>
      <c r="AX27" t="str">
        <f>""</f>
        <v/>
      </c>
      <c r="AY27" t="str">
        <f>""</f>
        <v/>
      </c>
      <c r="AZ27" t="str">
        <f>""</f>
        <v/>
      </c>
      <c r="BA27" t="str">
        <f>""</f>
        <v/>
      </c>
    </row>
    <row r="28" spans="2:53" x14ac:dyDescent="0.2">
      <c r="B28" t="str">
        <f>""</f>
        <v/>
      </c>
      <c r="C28" t="str">
        <f>""</f>
        <v/>
      </c>
      <c r="D28" t="str">
        <f>""</f>
        <v/>
      </c>
      <c r="E28" t="str">
        <f>""</f>
        <v/>
      </c>
      <c r="F28" t="str">
        <f>""</f>
        <v/>
      </c>
      <c r="G28" t="str">
        <f>"[0.016]"</f>
        <v>[0.016]</v>
      </c>
      <c r="H28" t="str">
        <f>""</f>
        <v/>
      </c>
      <c r="I28" t="str">
        <f>""</f>
        <v/>
      </c>
      <c r="J28" t="str">
        <f>""</f>
        <v/>
      </c>
      <c r="K28" t="str">
        <f>""</f>
        <v/>
      </c>
      <c r="L28" t="str">
        <f>""</f>
        <v/>
      </c>
      <c r="M28" t="str">
        <f>""</f>
        <v/>
      </c>
      <c r="N28" t="str">
        <f>""</f>
        <v/>
      </c>
      <c r="O28" t="str">
        <f>""</f>
        <v/>
      </c>
      <c r="P28" t="str">
        <f>""</f>
        <v/>
      </c>
      <c r="Q28" t="str">
        <f>""</f>
        <v/>
      </c>
      <c r="R28" t="str">
        <f>""</f>
        <v/>
      </c>
      <c r="S28" t="str">
        <f>""</f>
        <v/>
      </c>
      <c r="T28" t="str">
        <f>""</f>
        <v/>
      </c>
      <c r="U28" t="str">
        <f>""</f>
        <v/>
      </c>
      <c r="V28" t="str">
        <f>""</f>
        <v/>
      </c>
      <c r="W28" t="str">
        <f>""</f>
        <v/>
      </c>
      <c r="X28" t="str">
        <f>""</f>
        <v/>
      </c>
      <c r="Y28" t="str">
        <f>""</f>
        <v/>
      </c>
      <c r="Z28" t="str">
        <f>""</f>
        <v/>
      </c>
      <c r="AA28" t="str">
        <f>""</f>
        <v/>
      </c>
      <c r="AB28" t="str">
        <f>""</f>
        <v/>
      </c>
      <c r="AC28" t="str">
        <f>""</f>
        <v/>
      </c>
      <c r="AD28" t="str">
        <f>""</f>
        <v/>
      </c>
      <c r="AE28" t="str">
        <f>""</f>
        <v/>
      </c>
      <c r="AF28" t="str">
        <f>""</f>
        <v/>
      </c>
      <c r="AG28" t="str">
        <f>""</f>
        <v/>
      </c>
      <c r="AH28" t="str">
        <f>""</f>
        <v/>
      </c>
      <c r="AI28" t="str">
        <f>""</f>
        <v/>
      </c>
      <c r="AJ28" t="str">
        <f>""</f>
        <v/>
      </c>
      <c r="AK28" t="str">
        <f>""</f>
        <v/>
      </c>
      <c r="AL28" t="str">
        <f>""</f>
        <v/>
      </c>
      <c r="AM28" t="str">
        <f>""</f>
        <v/>
      </c>
      <c r="AN28" t="str">
        <f>""</f>
        <v/>
      </c>
      <c r="AO28" t="str">
        <f>""</f>
        <v/>
      </c>
      <c r="AP28" t="str">
        <f>""</f>
        <v/>
      </c>
      <c r="AQ28" t="str">
        <f>""</f>
        <v/>
      </c>
      <c r="AR28" t="str">
        <f>""</f>
        <v/>
      </c>
      <c r="AS28" t="str">
        <f>""</f>
        <v/>
      </c>
      <c r="AT28" t="str">
        <f>""</f>
        <v/>
      </c>
      <c r="AU28" t="str">
        <f>""</f>
        <v/>
      </c>
      <c r="AV28" t="str">
        <f>""</f>
        <v/>
      </c>
      <c r="AW28" t="str">
        <f>""</f>
        <v/>
      </c>
      <c r="AX28" t="str">
        <f>""</f>
        <v/>
      </c>
      <c r="AY28" t="str">
        <f>""</f>
        <v/>
      </c>
      <c r="AZ28" t="str">
        <f>""</f>
        <v/>
      </c>
      <c r="BA28" t="str">
        <f>""</f>
        <v/>
      </c>
    </row>
    <row r="29" spans="2:53" x14ac:dyDescent="0.2">
      <c r="B29" t="str">
        <f>"Share of adults  who left household 1998-2007"</f>
        <v>Share of adults  who left household 1998-2007</v>
      </c>
      <c r="C29" t="str">
        <f>""</f>
        <v/>
      </c>
      <c r="D29" t="str">
        <f>""</f>
        <v/>
      </c>
      <c r="E29" t="str">
        <f>""</f>
        <v/>
      </c>
      <c r="F29" t="str">
        <f>""</f>
        <v/>
      </c>
      <c r="G29" t="str">
        <f>""</f>
        <v/>
      </c>
      <c r="H29" t="str">
        <f>"-0.202"</f>
        <v>-0.202</v>
      </c>
      <c r="I29" t="str">
        <f>""</f>
        <v/>
      </c>
      <c r="J29" t="str">
        <f>""</f>
        <v/>
      </c>
      <c r="K29" t="str">
        <f>""</f>
        <v/>
      </c>
      <c r="L29" t="str">
        <f>""</f>
        <v/>
      </c>
      <c r="M29" t="str">
        <f>""</f>
        <v/>
      </c>
      <c r="N29" t="str">
        <f>""</f>
        <v/>
      </c>
      <c r="O29" t="str">
        <f>""</f>
        <v/>
      </c>
      <c r="P29" t="str">
        <f>""</f>
        <v/>
      </c>
      <c r="Q29" t="str">
        <f>""</f>
        <v/>
      </c>
      <c r="R29" t="str">
        <f>""</f>
        <v/>
      </c>
      <c r="S29" t="str">
        <f>""</f>
        <v/>
      </c>
      <c r="T29" t="str">
        <f>""</f>
        <v/>
      </c>
      <c r="U29" t="str">
        <f>""</f>
        <v/>
      </c>
      <c r="V29" t="str">
        <f>""</f>
        <v/>
      </c>
      <c r="W29" t="str">
        <f>""</f>
        <v/>
      </c>
      <c r="X29" t="str">
        <f>""</f>
        <v/>
      </c>
      <c r="Y29" t="str">
        <f>""</f>
        <v/>
      </c>
      <c r="Z29" t="str">
        <f>""</f>
        <v/>
      </c>
      <c r="AA29" t="str">
        <f>""</f>
        <v/>
      </c>
      <c r="AB29" t="str">
        <f>""</f>
        <v/>
      </c>
      <c r="AC29" t="str">
        <f>""</f>
        <v/>
      </c>
      <c r="AD29" t="str">
        <f>""</f>
        <v/>
      </c>
      <c r="AE29" t="str">
        <f>""</f>
        <v/>
      </c>
      <c r="AF29" t="str">
        <f>""</f>
        <v/>
      </c>
      <c r="AG29" t="str">
        <f>""</f>
        <v/>
      </c>
      <c r="AH29" t="str">
        <f>""</f>
        <v/>
      </c>
      <c r="AI29" t="str">
        <f>""</f>
        <v/>
      </c>
      <c r="AJ29" t="str">
        <f>""</f>
        <v/>
      </c>
      <c r="AK29" t="str">
        <f>""</f>
        <v/>
      </c>
      <c r="AL29" t="str">
        <f>""</f>
        <v/>
      </c>
      <c r="AM29" t="str">
        <f>""</f>
        <v/>
      </c>
      <c r="AN29" t="str">
        <f>""</f>
        <v/>
      </c>
      <c r="AO29" t="str">
        <f>""</f>
        <v/>
      </c>
      <c r="AP29" t="str">
        <f>""</f>
        <v/>
      </c>
      <c r="AQ29" t="str">
        <f>""</f>
        <v/>
      </c>
      <c r="AR29" t="str">
        <f>""</f>
        <v/>
      </c>
      <c r="AS29" t="str">
        <f>""</f>
        <v/>
      </c>
      <c r="AT29" t="str">
        <f>""</f>
        <v/>
      </c>
      <c r="AU29" t="str">
        <f>""</f>
        <v/>
      </c>
      <c r="AV29" t="str">
        <f>""</f>
        <v/>
      </c>
      <c r="AW29" t="str">
        <f>""</f>
        <v/>
      </c>
      <c r="AX29" t="str">
        <f>""</f>
        <v/>
      </c>
      <c r="AY29" t="str">
        <f>""</f>
        <v/>
      </c>
      <c r="AZ29" t="str">
        <f>""</f>
        <v/>
      </c>
      <c r="BA29" t="str">
        <f>""</f>
        <v/>
      </c>
    </row>
    <row r="30" spans="2:53" x14ac:dyDescent="0.2">
      <c r="B30" t="str">
        <f>""</f>
        <v/>
      </c>
      <c r="C30" t="str">
        <f>""</f>
        <v/>
      </c>
      <c r="D30" t="str">
        <f>""</f>
        <v/>
      </c>
      <c r="E30" t="str">
        <f>""</f>
        <v/>
      </c>
      <c r="F30" t="str">
        <f>""</f>
        <v/>
      </c>
      <c r="G30" t="str">
        <f>""</f>
        <v/>
      </c>
      <c r="H30" t="str">
        <f>"[0.195]"</f>
        <v>[0.195]</v>
      </c>
      <c r="I30" t="str">
        <f>""</f>
        <v/>
      </c>
      <c r="J30" t="str">
        <f>""</f>
        <v/>
      </c>
      <c r="K30" t="str">
        <f>""</f>
        <v/>
      </c>
      <c r="L30" t="str">
        <f>""</f>
        <v/>
      </c>
      <c r="M30" t="str">
        <f>""</f>
        <v/>
      </c>
      <c r="N30" t="str">
        <f>""</f>
        <v/>
      </c>
      <c r="O30" t="str">
        <f>""</f>
        <v/>
      </c>
      <c r="P30" t="str">
        <f>""</f>
        <v/>
      </c>
      <c r="Q30" t="str">
        <f>""</f>
        <v/>
      </c>
      <c r="R30" t="str">
        <f>""</f>
        <v/>
      </c>
      <c r="S30" t="str">
        <f>""</f>
        <v/>
      </c>
      <c r="T30" t="str">
        <f>""</f>
        <v/>
      </c>
      <c r="U30" t="str">
        <f>""</f>
        <v/>
      </c>
      <c r="V30" t="str">
        <f>""</f>
        <v/>
      </c>
      <c r="W30" t="str">
        <f>""</f>
        <v/>
      </c>
      <c r="X30" t="str">
        <f>""</f>
        <v/>
      </c>
      <c r="Y30" t="str">
        <f>""</f>
        <v/>
      </c>
      <c r="Z30" t="str">
        <f>""</f>
        <v/>
      </c>
      <c r="AA30" t="str">
        <f>""</f>
        <v/>
      </c>
      <c r="AB30" t="str">
        <f>""</f>
        <v/>
      </c>
      <c r="AC30" t="str">
        <f>""</f>
        <v/>
      </c>
      <c r="AD30" t="str">
        <f>""</f>
        <v/>
      </c>
      <c r="AE30" t="str">
        <f>""</f>
        <v/>
      </c>
      <c r="AF30" t="str">
        <f>""</f>
        <v/>
      </c>
      <c r="AG30" t="str">
        <f>""</f>
        <v/>
      </c>
      <c r="AH30" t="str">
        <f>""</f>
        <v/>
      </c>
      <c r="AI30" t="str">
        <f>""</f>
        <v/>
      </c>
      <c r="AJ30" t="str">
        <f>""</f>
        <v/>
      </c>
      <c r="AK30" t="str">
        <f>""</f>
        <v/>
      </c>
      <c r="AL30" t="str">
        <f>""</f>
        <v/>
      </c>
      <c r="AM30" t="str">
        <f>""</f>
        <v/>
      </c>
      <c r="AN30" t="str">
        <f>""</f>
        <v/>
      </c>
      <c r="AO30" t="str">
        <f>""</f>
        <v/>
      </c>
      <c r="AP30" t="str">
        <f>""</f>
        <v/>
      </c>
      <c r="AQ30" t="str">
        <f>""</f>
        <v/>
      </c>
      <c r="AR30" t="str">
        <f>""</f>
        <v/>
      </c>
      <c r="AS30" t="str">
        <f>""</f>
        <v/>
      </c>
      <c r="AT30" t="str">
        <f>""</f>
        <v/>
      </c>
      <c r="AU30" t="str">
        <f>""</f>
        <v/>
      </c>
      <c r="AV30" t="str">
        <f>""</f>
        <v/>
      </c>
      <c r="AW30" t="str">
        <f>""</f>
        <v/>
      </c>
      <c r="AX30" t="str">
        <f>""</f>
        <v/>
      </c>
      <c r="AY30" t="str">
        <f>""</f>
        <v/>
      </c>
      <c r="AZ30" t="str">
        <f>""</f>
        <v/>
      </c>
      <c r="BA30" t="str">
        <f>""</f>
        <v/>
      </c>
    </row>
    <row r="31" spans="2:53" x14ac:dyDescent="0.2">
      <c r="B31" t="str">
        <f>"Interaction"</f>
        <v>Interaction</v>
      </c>
      <c r="C31" t="str">
        <f>""</f>
        <v/>
      </c>
      <c r="D31" t="str">
        <f>""</f>
        <v/>
      </c>
      <c r="E31" t="str">
        <f>""</f>
        <v/>
      </c>
      <c r="F31" t="str">
        <f>""</f>
        <v/>
      </c>
      <c r="G31" t="str">
        <f>""</f>
        <v/>
      </c>
      <c r="H31" t="str">
        <f>"0.185***"</f>
        <v>0.185***</v>
      </c>
      <c r="I31" t="str">
        <f>""</f>
        <v/>
      </c>
      <c r="J31" t="str">
        <f>""</f>
        <v/>
      </c>
      <c r="K31" t="str">
        <f>""</f>
        <v/>
      </c>
      <c r="L31" t="str">
        <f>""</f>
        <v/>
      </c>
      <c r="M31" t="str">
        <f>""</f>
        <v/>
      </c>
      <c r="N31" t="str">
        <f>""</f>
        <v/>
      </c>
      <c r="O31" t="str">
        <f>""</f>
        <v/>
      </c>
      <c r="P31" t="str">
        <f>""</f>
        <v/>
      </c>
      <c r="Q31" t="str">
        <f>""</f>
        <v/>
      </c>
      <c r="R31" t="str">
        <f>""</f>
        <v/>
      </c>
      <c r="S31" t="str">
        <f>""</f>
        <v/>
      </c>
      <c r="T31" t="str">
        <f>""</f>
        <v/>
      </c>
      <c r="U31" t="str">
        <f>""</f>
        <v/>
      </c>
      <c r="V31" t="str">
        <f>""</f>
        <v/>
      </c>
      <c r="W31" t="str">
        <f>""</f>
        <v/>
      </c>
      <c r="X31" t="str">
        <f>""</f>
        <v/>
      </c>
      <c r="Y31" t="str">
        <f>""</f>
        <v/>
      </c>
      <c r="Z31" t="str">
        <f>""</f>
        <v/>
      </c>
      <c r="AA31" t="str">
        <f>""</f>
        <v/>
      </c>
      <c r="AB31" t="str">
        <f>""</f>
        <v/>
      </c>
      <c r="AC31" t="str">
        <f>""</f>
        <v/>
      </c>
      <c r="AD31" t="str">
        <f>""</f>
        <v/>
      </c>
      <c r="AE31" t="str">
        <f>""</f>
        <v/>
      </c>
      <c r="AF31" t="str">
        <f>""</f>
        <v/>
      </c>
      <c r="AG31" t="str">
        <f>""</f>
        <v/>
      </c>
      <c r="AH31" t="str">
        <f>""</f>
        <v/>
      </c>
      <c r="AI31" t="str">
        <f>""</f>
        <v/>
      </c>
      <c r="AJ31" t="str">
        <f>""</f>
        <v/>
      </c>
      <c r="AK31" t="str">
        <f>""</f>
        <v/>
      </c>
      <c r="AL31" t="str">
        <f>""</f>
        <v/>
      </c>
      <c r="AM31" t="str">
        <f>""</f>
        <v/>
      </c>
      <c r="AN31" t="str">
        <f>""</f>
        <v/>
      </c>
      <c r="AO31" t="str">
        <f>""</f>
        <v/>
      </c>
      <c r="AP31" t="str">
        <f>""</f>
        <v/>
      </c>
      <c r="AQ31" t="str">
        <f>""</f>
        <v/>
      </c>
      <c r="AR31" t="str">
        <f>""</f>
        <v/>
      </c>
      <c r="AS31" t="str">
        <f>""</f>
        <v/>
      </c>
      <c r="AT31" t="str">
        <f>""</f>
        <v/>
      </c>
      <c r="AU31" t="str">
        <f>""</f>
        <v/>
      </c>
      <c r="AV31" t="str">
        <f>""</f>
        <v/>
      </c>
      <c r="AW31" t="str">
        <f>""</f>
        <v/>
      </c>
      <c r="AX31" t="str">
        <f>""</f>
        <v/>
      </c>
      <c r="AY31" t="str">
        <f>""</f>
        <v/>
      </c>
      <c r="AZ31" t="str">
        <f>""</f>
        <v/>
      </c>
      <c r="BA31" t="str">
        <f>""</f>
        <v/>
      </c>
    </row>
    <row r="32" spans="2:53" x14ac:dyDescent="0.2">
      <c r="B32" t="str">
        <f>""</f>
        <v/>
      </c>
      <c r="C32" t="str">
        <f>""</f>
        <v/>
      </c>
      <c r="D32" t="str">
        <f>""</f>
        <v/>
      </c>
      <c r="E32" t="str">
        <f>""</f>
        <v/>
      </c>
      <c r="F32" t="str">
        <f>""</f>
        <v/>
      </c>
      <c r="G32" t="str">
        <f>""</f>
        <v/>
      </c>
      <c r="H32" t="str">
        <f>"[0.070]"</f>
        <v>[0.070]</v>
      </c>
      <c r="I32" t="str">
        <f>""</f>
        <v/>
      </c>
      <c r="J32" t="str">
        <f>""</f>
        <v/>
      </c>
      <c r="K32" t="str">
        <f>""</f>
        <v/>
      </c>
      <c r="L32" t="str">
        <f>""</f>
        <v/>
      </c>
      <c r="M32" t="str">
        <f>""</f>
        <v/>
      </c>
      <c r="N32" t="str">
        <f>""</f>
        <v/>
      </c>
      <c r="O32" t="str">
        <f>""</f>
        <v/>
      </c>
      <c r="P32" t="str">
        <f>""</f>
        <v/>
      </c>
      <c r="Q32" t="str">
        <f>""</f>
        <v/>
      </c>
      <c r="R32" t="str">
        <f>""</f>
        <v/>
      </c>
      <c r="S32" t="str">
        <f>""</f>
        <v/>
      </c>
      <c r="T32" t="str">
        <f>""</f>
        <v/>
      </c>
      <c r="U32" t="str">
        <f>""</f>
        <v/>
      </c>
      <c r="V32" t="str">
        <f>""</f>
        <v/>
      </c>
      <c r="W32" t="str">
        <f>""</f>
        <v/>
      </c>
      <c r="X32" t="str">
        <f>""</f>
        <v/>
      </c>
      <c r="Y32" t="str">
        <f>""</f>
        <v/>
      </c>
      <c r="Z32" t="str">
        <f>""</f>
        <v/>
      </c>
      <c r="AA32" t="str">
        <f>""</f>
        <v/>
      </c>
      <c r="AB32" t="str">
        <f>""</f>
        <v/>
      </c>
      <c r="AC32" t="str">
        <f>""</f>
        <v/>
      </c>
      <c r="AD32" t="str">
        <f>""</f>
        <v/>
      </c>
      <c r="AE32" t="str">
        <f>""</f>
        <v/>
      </c>
      <c r="AF32" t="str">
        <f>""</f>
        <v/>
      </c>
      <c r="AG32" t="str">
        <f>""</f>
        <v/>
      </c>
      <c r="AH32" t="str">
        <f>""</f>
        <v/>
      </c>
      <c r="AI32" t="str">
        <f>""</f>
        <v/>
      </c>
      <c r="AJ32" t="str">
        <f>""</f>
        <v/>
      </c>
      <c r="AK32" t="str">
        <f>""</f>
        <v/>
      </c>
      <c r="AL32" t="str">
        <f>""</f>
        <v/>
      </c>
      <c r="AM32" t="str">
        <f>""</f>
        <v/>
      </c>
      <c r="AN32" t="str">
        <f>""</f>
        <v/>
      </c>
      <c r="AO32" t="str">
        <f>""</f>
        <v/>
      </c>
      <c r="AP32" t="str">
        <f>""</f>
        <v/>
      </c>
      <c r="AQ32" t="str">
        <f>""</f>
        <v/>
      </c>
      <c r="AR32" t="str">
        <f>""</f>
        <v/>
      </c>
      <c r="AS32" t="str">
        <f>""</f>
        <v/>
      </c>
      <c r="AT32" t="str">
        <f>""</f>
        <v/>
      </c>
      <c r="AU32" t="str">
        <f>""</f>
        <v/>
      </c>
      <c r="AV32" t="str">
        <f>""</f>
        <v/>
      </c>
      <c r="AW32" t="str">
        <f>""</f>
        <v/>
      </c>
      <c r="AX32" t="str">
        <f>""</f>
        <v/>
      </c>
      <c r="AY32" t="str">
        <f>""</f>
        <v/>
      </c>
      <c r="AZ32" t="str">
        <f>""</f>
        <v/>
      </c>
      <c r="BA32" t="str">
        <f>""</f>
        <v/>
      </c>
    </row>
    <row r="33" spans="2:53" x14ac:dyDescent="0.2">
      <c r="B33" t="str">
        <f>"Average of dead and wounded per year (by 100 people) 1998-2007"</f>
        <v>Average of dead and wounded per year (by 100 people) 1998-2007</v>
      </c>
      <c r="C33" t="str">
        <f>""</f>
        <v/>
      </c>
      <c r="D33" t="str">
        <f>""</f>
        <v/>
      </c>
      <c r="E33" t="str">
        <f>""</f>
        <v/>
      </c>
      <c r="F33" t="str">
        <f>""</f>
        <v/>
      </c>
      <c r="G33" t="str">
        <f>""</f>
        <v/>
      </c>
      <c r="H33" t="str">
        <f>""</f>
        <v/>
      </c>
      <c r="I33" t="str">
        <f>"-6.678**"</f>
        <v>-6.678**</v>
      </c>
      <c r="J33" t="str">
        <f>"-5.870**"</f>
        <v>-5.870**</v>
      </c>
      <c r="K33" t="str">
        <f>"-6.553***"</f>
        <v>-6.553***</v>
      </c>
      <c r="L33" t="str">
        <f>""</f>
        <v/>
      </c>
      <c r="M33" t="str">
        <f>""</f>
        <v/>
      </c>
      <c r="N33" t="str">
        <f>""</f>
        <v/>
      </c>
      <c r="O33" t="str">
        <f>""</f>
        <v/>
      </c>
      <c r="P33" t="str">
        <f>""</f>
        <v/>
      </c>
      <c r="Q33" t="str">
        <f>""</f>
        <v/>
      </c>
      <c r="R33" t="str">
        <f>""</f>
        <v/>
      </c>
      <c r="S33" t="str">
        <f>""</f>
        <v/>
      </c>
      <c r="T33" t="str">
        <f>""</f>
        <v/>
      </c>
      <c r="U33" t="str">
        <f>""</f>
        <v/>
      </c>
      <c r="V33" t="str">
        <f>""</f>
        <v/>
      </c>
      <c r="W33" t="str">
        <f>""</f>
        <v/>
      </c>
      <c r="X33" t="str">
        <f>""</f>
        <v/>
      </c>
      <c r="Y33" t="str">
        <f>""</f>
        <v/>
      </c>
      <c r="Z33" t="str">
        <f>""</f>
        <v/>
      </c>
      <c r="AA33" t="str">
        <f>""</f>
        <v/>
      </c>
      <c r="AB33" t="str">
        <f>""</f>
        <v/>
      </c>
      <c r="AC33" t="str">
        <f>""</f>
        <v/>
      </c>
      <c r="AD33" t="str">
        <f>""</f>
        <v/>
      </c>
      <c r="AE33" t="str">
        <f>""</f>
        <v/>
      </c>
      <c r="AF33" t="str">
        <f>""</f>
        <v/>
      </c>
      <c r="AG33" t="str">
        <f>""</f>
        <v/>
      </c>
      <c r="AH33" t="str">
        <f>""</f>
        <v/>
      </c>
      <c r="AI33" t="str">
        <f>""</f>
        <v/>
      </c>
      <c r="AJ33" t="str">
        <f>""</f>
        <v/>
      </c>
      <c r="AK33" t="str">
        <f>""</f>
        <v/>
      </c>
      <c r="AL33" t="str">
        <f>""</f>
        <v/>
      </c>
      <c r="AM33" t="str">
        <f>""</f>
        <v/>
      </c>
      <c r="AN33" t="str">
        <f>""</f>
        <v/>
      </c>
      <c r="AO33" t="str">
        <f>""</f>
        <v/>
      </c>
      <c r="AP33" t="str">
        <f>""</f>
        <v/>
      </c>
      <c r="AQ33" t="str">
        <f>""</f>
        <v/>
      </c>
      <c r="AR33" t="str">
        <f>""</f>
        <v/>
      </c>
      <c r="AS33" t="str">
        <f>""</f>
        <v/>
      </c>
      <c r="AT33" t="str">
        <f>""</f>
        <v/>
      </c>
      <c r="AU33" t="str">
        <f>""</f>
        <v/>
      </c>
      <c r="AV33" t="str">
        <f>""</f>
        <v/>
      </c>
      <c r="AW33" t="str">
        <f>""</f>
        <v/>
      </c>
      <c r="AX33" t="str">
        <f>""</f>
        <v/>
      </c>
      <c r="AY33" t="str">
        <f>""</f>
        <v/>
      </c>
      <c r="AZ33" t="str">
        <f>""</f>
        <v/>
      </c>
      <c r="BA33" t="str">
        <f>""</f>
        <v/>
      </c>
    </row>
    <row r="34" spans="2:53" x14ac:dyDescent="0.2">
      <c r="B34" t="str">
        <f>""</f>
        <v/>
      </c>
      <c r="C34" t="str">
        <f>""</f>
        <v/>
      </c>
      <c r="D34" t="str">
        <f>""</f>
        <v/>
      </c>
      <c r="E34" t="str">
        <f>""</f>
        <v/>
      </c>
      <c r="F34" t="str">
        <f>""</f>
        <v/>
      </c>
      <c r="G34" t="str">
        <f>""</f>
        <v/>
      </c>
      <c r="H34" t="str">
        <f>""</f>
        <v/>
      </c>
      <c r="I34" t="str">
        <f>"[2.669]"</f>
        <v>[2.669]</v>
      </c>
      <c r="J34" t="str">
        <f>"[2.544]"</f>
        <v>[2.544]</v>
      </c>
      <c r="K34" t="str">
        <f>"[2.426]"</f>
        <v>[2.426]</v>
      </c>
      <c r="L34" t="str">
        <f>""</f>
        <v/>
      </c>
      <c r="M34" t="str">
        <f>""</f>
        <v/>
      </c>
      <c r="N34" t="str">
        <f>""</f>
        <v/>
      </c>
      <c r="O34" t="str">
        <f>""</f>
        <v/>
      </c>
      <c r="P34" t="str">
        <f>""</f>
        <v/>
      </c>
      <c r="Q34" t="str">
        <f>""</f>
        <v/>
      </c>
      <c r="R34" t="str">
        <f>""</f>
        <v/>
      </c>
      <c r="S34" t="str">
        <f>""</f>
        <v/>
      </c>
      <c r="T34" t="str">
        <f>""</f>
        <v/>
      </c>
      <c r="U34" t="str">
        <f>""</f>
        <v/>
      </c>
      <c r="V34" t="str">
        <f>""</f>
        <v/>
      </c>
      <c r="W34" t="str">
        <f>""</f>
        <v/>
      </c>
      <c r="X34" t="str">
        <f>""</f>
        <v/>
      </c>
      <c r="Y34" t="str">
        <f>""</f>
        <v/>
      </c>
      <c r="Z34" t="str">
        <f>""</f>
        <v/>
      </c>
      <c r="AA34" t="str">
        <f>""</f>
        <v/>
      </c>
      <c r="AB34" t="str">
        <f>""</f>
        <v/>
      </c>
      <c r="AC34" t="str">
        <f>""</f>
        <v/>
      </c>
      <c r="AD34" t="str">
        <f>""</f>
        <v/>
      </c>
      <c r="AE34" t="str">
        <f>""</f>
        <v/>
      </c>
      <c r="AF34" t="str">
        <f>""</f>
        <v/>
      </c>
      <c r="AG34" t="str">
        <f>""</f>
        <v/>
      </c>
      <c r="AH34" t="str">
        <f>""</f>
        <v/>
      </c>
      <c r="AI34" t="str">
        <f>""</f>
        <v/>
      </c>
      <c r="AJ34" t="str">
        <f>""</f>
        <v/>
      </c>
      <c r="AK34" t="str">
        <f>""</f>
        <v/>
      </c>
      <c r="AL34" t="str">
        <f>""</f>
        <v/>
      </c>
      <c r="AM34" t="str">
        <f>""</f>
        <v/>
      </c>
      <c r="AN34" t="str">
        <f>""</f>
        <v/>
      </c>
      <c r="AO34" t="str">
        <f>""</f>
        <v/>
      </c>
      <c r="AP34" t="str">
        <f>""</f>
        <v/>
      </c>
      <c r="AQ34" t="str">
        <f>""</f>
        <v/>
      </c>
      <c r="AR34" t="str">
        <f>""</f>
        <v/>
      </c>
      <c r="AS34" t="str">
        <f>""</f>
        <v/>
      </c>
      <c r="AT34" t="str">
        <f>""</f>
        <v/>
      </c>
      <c r="AU34" t="str">
        <f>""</f>
        <v/>
      </c>
      <c r="AV34" t="str">
        <f>""</f>
        <v/>
      </c>
      <c r="AW34" t="str">
        <f>""</f>
        <v/>
      </c>
      <c r="AX34" t="str">
        <f>""</f>
        <v/>
      </c>
      <c r="AY34" t="str">
        <f>""</f>
        <v/>
      </c>
      <c r="AZ34" t="str">
        <f>""</f>
        <v/>
      </c>
      <c r="BA34" t="str">
        <f>""</f>
        <v/>
      </c>
    </row>
    <row r="35" spans="2:53" x14ac:dyDescent="0.2">
      <c r="B35" t="str">
        <f>"At least 1 adult left the household in a given year (yes=1)"</f>
        <v>At least 1 adult left the household in a given year (yes=1)</v>
      </c>
      <c r="C35" t="str">
        <f>""</f>
        <v/>
      </c>
      <c r="D35" t="str">
        <f>""</f>
        <v/>
      </c>
      <c r="E35" t="str">
        <f>""</f>
        <v/>
      </c>
      <c r="F35" t="str">
        <f>""</f>
        <v/>
      </c>
      <c r="G35" t="str">
        <f>""</f>
        <v/>
      </c>
      <c r="H35" t="str">
        <f>""</f>
        <v/>
      </c>
      <c r="I35" t="str">
        <f>"-0.046"</f>
        <v>-0.046</v>
      </c>
      <c r="J35" t="str">
        <f>""</f>
        <v/>
      </c>
      <c r="K35" t="str">
        <f>""</f>
        <v/>
      </c>
      <c r="L35" t="str">
        <f>""</f>
        <v/>
      </c>
      <c r="M35" t="str">
        <f>""</f>
        <v/>
      </c>
      <c r="N35" t="str">
        <f>""</f>
        <v/>
      </c>
      <c r="O35" t="str">
        <f>""</f>
        <v/>
      </c>
      <c r="P35" t="str">
        <f>""</f>
        <v/>
      </c>
      <c r="Q35" t="str">
        <f>""</f>
        <v/>
      </c>
      <c r="R35" t="str">
        <f>""</f>
        <v/>
      </c>
      <c r="S35" t="str">
        <f>""</f>
        <v/>
      </c>
      <c r="T35" t="str">
        <f>""</f>
        <v/>
      </c>
      <c r="U35" t="str">
        <f>""</f>
        <v/>
      </c>
      <c r="V35" t="str">
        <f>""</f>
        <v/>
      </c>
      <c r="W35" t="str">
        <f>""</f>
        <v/>
      </c>
      <c r="X35" t="str">
        <f>""</f>
        <v/>
      </c>
      <c r="Y35" t="str">
        <f>""</f>
        <v/>
      </c>
      <c r="Z35" t="str">
        <f>""</f>
        <v/>
      </c>
      <c r="AA35" t="str">
        <f>""</f>
        <v/>
      </c>
      <c r="AB35" t="str">
        <f>""</f>
        <v/>
      </c>
      <c r="AC35" t="str">
        <f>""</f>
        <v/>
      </c>
      <c r="AD35" t="str">
        <f>""</f>
        <v/>
      </c>
      <c r="AE35" t="str">
        <f>""</f>
        <v/>
      </c>
      <c r="AF35" t="str">
        <f>""</f>
        <v/>
      </c>
      <c r="AG35" t="str">
        <f>""</f>
        <v/>
      </c>
      <c r="AH35" t="str">
        <f>""</f>
        <v/>
      </c>
      <c r="AI35" t="str">
        <f>""</f>
        <v/>
      </c>
      <c r="AJ35" t="str">
        <f>""</f>
        <v/>
      </c>
      <c r="AK35" t="str">
        <f>""</f>
        <v/>
      </c>
      <c r="AL35" t="str">
        <f>""</f>
        <v/>
      </c>
      <c r="AM35" t="str">
        <f>""</f>
        <v/>
      </c>
      <c r="AN35" t="str">
        <f>""</f>
        <v/>
      </c>
      <c r="AO35" t="str">
        <f>""</f>
        <v/>
      </c>
      <c r="AP35" t="str">
        <f>""</f>
        <v/>
      </c>
      <c r="AQ35" t="str">
        <f>""</f>
        <v/>
      </c>
      <c r="AR35" t="str">
        <f>""</f>
        <v/>
      </c>
      <c r="AS35" t="str">
        <f>""</f>
        <v/>
      </c>
      <c r="AT35" t="str">
        <f>""</f>
        <v/>
      </c>
      <c r="AU35" t="str">
        <f>""</f>
        <v/>
      </c>
      <c r="AV35" t="str">
        <f>""</f>
        <v/>
      </c>
      <c r="AW35" t="str">
        <f>""</f>
        <v/>
      </c>
      <c r="AX35" t="str">
        <f>""</f>
        <v/>
      </c>
      <c r="AY35" t="str">
        <f>""</f>
        <v/>
      </c>
      <c r="AZ35" t="str">
        <f>""</f>
        <v/>
      </c>
      <c r="BA35" t="str">
        <f>""</f>
        <v/>
      </c>
    </row>
    <row r="36" spans="2:53" x14ac:dyDescent="0.2">
      <c r="B36" t="str">
        <f>""</f>
        <v/>
      </c>
      <c r="C36" t="str">
        <f>""</f>
        <v/>
      </c>
      <c r="D36" t="str">
        <f>""</f>
        <v/>
      </c>
      <c r="E36" t="str">
        <f>""</f>
        <v/>
      </c>
      <c r="F36" t="str">
        <f>""</f>
        <v/>
      </c>
      <c r="G36" t="str">
        <f>""</f>
        <v/>
      </c>
      <c r="H36" t="str">
        <f>""</f>
        <v/>
      </c>
      <c r="I36" t="str">
        <f>"[0.088]"</f>
        <v>[0.088]</v>
      </c>
      <c r="J36" t="str">
        <f>""</f>
        <v/>
      </c>
      <c r="K36" t="str">
        <f>""</f>
        <v/>
      </c>
      <c r="L36" t="str">
        <f>""</f>
        <v/>
      </c>
      <c r="M36" t="str">
        <f>""</f>
        <v/>
      </c>
      <c r="N36" t="str">
        <f>""</f>
        <v/>
      </c>
      <c r="O36" t="str">
        <f>""</f>
        <v/>
      </c>
      <c r="P36" t="str">
        <f>""</f>
        <v/>
      </c>
      <c r="Q36" t="str">
        <f>""</f>
        <v/>
      </c>
      <c r="R36" t="str">
        <f>""</f>
        <v/>
      </c>
      <c r="S36" t="str">
        <f>""</f>
        <v/>
      </c>
      <c r="T36" t="str">
        <f>""</f>
        <v/>
      </c>
      <c r="U36" t="str">
        <f>""</f>
        <v/>
      </c>
      <c r="V36" t="str">
        <f>""</f>
        <v/>
      </c>
      <c r="W36" t="str">
        <f>""</f>
        <v/>
      </c>
      <c r="X36" t="str">
        <f>""</f>
        <v/>
      </c>
      <c r="Y36" t="str">
        <f>""</f>
        <v/>
      </c>
      <c r="Z36" t="str">
        <f>""</f>
        <v/>
      </c>
      <c r="AA36" t="str">
        <f>""</f>
        <v/>
      </c>
      <c r="AB36" t="str">
        <f>""</f>
        <v/>
      </c>
      <c r="AC36" t="str">
        <f>""</f>
        <v/>
      </c>
      <c r="AD36" t="str">
        <f>""</f>
        <v/>
      </c>
      <c r="AE36" t="str">
        <f>""</f>
        <v/>
      </c>
      <c r="AF36" t="str">
        <f>""</f>
        <v/>
      </c>
      <c r="AG36" t="str">
        <f>""</f>
        <v/>
      </c>
      <c r="AH36" t="str">
        <f>""</f>
        <v/>
      </c>
      <c r="AI36" t="str">
        <f>""</f>
        <v/>
      </c>
      <c r="AJ36" t="str">
        <f>""</f>
        <v/>
      </c>
      <c r="AK36" t="str">
        <f>""</f>
        <v/>
      </c>
      <c r="AL36" t="str">
        <f>""</f>
        <v/>
      </c>
      <c r="AM36" t="str">
        <f>""</f>
        <v/>
      </c>
      <c r="AN36" t="str">
        <f>""</f>
        <v/>
      </c>
      <c r="AO36" t="str">
        <f>""</f>
        <v/>
      </c>
      <c r="AP36" t="str">
        <f>""</f>
        <v/>
      </c>
      <c r="AQ36" t="str">
        <f>""</f>
        <v/>
      </c>
      <c r="AR36" t="str">
        <f>""</f>
        <v/>
      </c>
      <c r="AS36" t="str">
        <f>""</f>
        <v/>
      </c>
      <c r="AT36" t="str">
        <f>""</f>
        <v/>
      </c>
      <c r="AU36" t="str">
        <f>""</f>
        <v/>
      </c>
      <c r="AV36" t="str">
        <f>""</f>
        <v/>
      </c>
      <c r="AW36" t="str">
        <f>""</f>
        <v/>
      </c>
      <c r="AX36" t="str">
        <f>""</f>
        <v/>
      </c>
      <c r="AY36" t="str">
        <f>""</f>
        <v/>
      </c>
      <c r="AZ36" t="str">
        <f>""</f>
        <v/>
      </c>
      <c r="BA36" t="str">
        <f>""</f>
        <v/>
      </c>
    </row>
    <row r="37" spans="2:53" x14ac:dyDescent="0.2">
      <c r="B37" t="str">
        <f>"Interaction"</f>
        <v>Interaction</v>
      </c>
      <c r="C37" t="str">
        <f>""</f>
        <v/>
      </c>
      <c r="D37" t="str">
        <f>""</f>
        <v/>
      </c>
      <c r="E37" t="str">
        <f>""</f>
        <v/>
      </c>
      <c r="F37" t="str">
        <f>""</f>
        <v/>
      </c>
      <c r="G37" t="str">
        <f>""</f>
        <v/>
      </c>
      <c r="H37" t="str">
        <f>""</f>
        <v/>
      </c>
      <c r="I37" t="str">
        <f>"7.506*"</f>
        <v>7.506*</v>
      </c>
      <c r="J37" t="str">
        <f>""</f>
        <v/>
      </c>
      <c r="K37" t="str">
        <f>""</f>
        <v/>
      </c>
      <c r="L37" t="str">
        <f>""</f>
        <v/>
      </c>
      <c r="M37" t="str">
        <f>""</f>
        <v/>
      </c>
      <c r="N37" t="str">
        <f>""</f>
        <v/>
      </c>
      <c r="O37" t="str">
        <f>""</f>
        <v/>
      </c>
      <c r="P37" t="str">
        <f>""</f>
        <v/>
      </c>
      <c r="Q37" t="str">
        <f>""</f>
        <v/>
      </c>
      <c r="R37" t="str">
        <f>""</f>
        <v/>
      </c>
      <c r="S37" t="str">
        <f>""</f>
        <v/>
      </c>
      <c r="T37" t="str">
        <f>""</f>
        <v/>
      </c>
      <c r="U37" t="str">
        <f>""</f>
        <v/>
      </c>
      <c r="V37" t="str">
        <f>""</f>
        <v/>
      </c>
      <c r="W37" t="str">
        <f>""</f>
        <v/>
      </c>
      <c r="X37" t="str">
        <f>""</f>
        <v/>
      </c>
      <c r="Y37" t="str">
        <f>""</f>
        <v/>
      </c>
      <c r="Z37" t="str">
        <f>""</f>
        <v/>
      </c>
      <c r="AA37" t="str">
        <f>""</f>
        <v/>
      </c>
      <c r="AB37" t="str">
        <f>""</f>
        <v/>
      </c>
      <c r="AC37" t="str">
        <f>""</f>
        <v/>
      </c>
      <c r="AD37" t="str">
        <f>""</f>
        <v/>
      </c>
      <c r="AE37" t="str">
        <f>""</f>
        <v/>
      </c>
      <c r="AF37" t="str">
        <f>""</f>
        <v/>
      </c>
      <c r="AG37" t="str">
        <f>""</f>
        <v/>
      </c>
      <c r="AH37" t="str">
        <f>""</f>
        <v/>
      </c>
      <c r="AI37" t="str">
        <f>""</f>
        <v/>
      </c>
      <c r="AJ37" t="str">
        <f>""</f>
        <v/>
      </c>
      <c r="AK37" t="str">
        <f>""</f>
        <v/>
      </c>
      <c r="AL37" t="str">
        <f>""</f>
        <v/>
      </c>
      <c r="AM37" t="str">
        <f>""</f>
        <v/>
      </c>
      <c r="AN37" t="str">
        <f>""</f>
        <v/>
      </c>
      <c r="AO37" t="str">
        <f>""</f>
        <v/>
      </c>
      <c r="AP37" t="str">
        <f>""</f>
        <v/>
      </c>
      <c r="AQ37" t="str">
        <f>""</f>
        <v/>
      </c>
      <c r="AR37" t="str">
        <f>""</f>
        <v/>
      </c>
      <c r="AS37" t="str">
        <f>""</f>
        <v/>
      </c>
      <c r="AT37" t="str">
        <f>""</f>
        <v/>
      </c>
      <c r="AU37" t="str">
        <f>""</f>
        <v/>
      </c>
      <c r="AV37" t="str">
        <f>""</f>
        <v/>
      </c>
      <c r="AW37" t="str">
        <f>""</f>
        <v/>
      </c>
      <c r="AX37" t="str">
        <f>""</f>
        <v/>
      </c>
      <c r="AY37" t="str">
        <f>""</f>
        <v/>
      </c>
      <c r="AZ37" t="str">
        <f>""</f>
        <v/>
      </c>
      <c r="BA37" t="str">
        <f>""</f>
        <v/>
      </c>
    </row>
    <row r="38" spans="2:53" x14ac:dyDescent="0.2">
      <c r="B38" t="str">
        <f>""</f>
        <v/>
      </c>
      <c r="C38" t="str">
        <f>""</f>
        <v/>
      </c>
      <c r="D38" t="str">
        <f>""</f>
        <v/>
      </c>
      <c r="E38" t="str">
        <f>""</f>
        <v/>
      </c>
      <c r="F38" t="str">
        <f>""</f>
        <v/>
      </c>
      <c r="G38" t="str">
        <f>""</f>
        <v/>
      </c>
      <c r="H38" t="str">
        <f>""</f>
        <v/>
      </c>
      <c r="I38" t="str">
        <f>"[4.036]"</f>
        <v>[4.036]</v>
      </c>
      <c r="J38" t="str">
        <f>""</f>
        <v/>
      </c>
      <c r="K38" t="str">
        <f>""</f>
        <v/>
      </c>
      <c r="L38" t="str">
        <f>""</f>
        <v/>
      </c>
      <c r="M38" t="str">
        <f>""</f>
        <v/>
      </c>
      <c r="N38" t="str">
        <f>""</f>
        <v/>
      </c>
      <c r="O38" t="str">
        <f>""</f>
        <v/>
      </c>
      <c r="P38" t="str">
        <f>""</f>
        <v/>
      </c>
      <c r="Q38" t="str">
        <f>""</f>
        <v/>
      </c>
      <c r="R38" t="str">
        <f>""</f>
        <v/>
      </c>
      <c r="S38" t="str">
        <f>""</f>
        <v/>
      </c>
      <c r="T38" t="str">
        <f>""</f>
        <v/>
      </c>
      <c r="U38" t="str">
        <f>""</f>
        <v/>
      </c>
      <c r="V38" t="str">
        <f>""</f>
        <v/>
      </c>
      <c r="W38" t="str">
        <f>""</f>
        <v/>
      </c>
      <c r="X38" t="str">
        <f>""</f>
        <v/>
      </c>
      <c r="Y38" t="str">
        <f>""</f>
        <v/>
      </c>
      <c r="Z38" t="str">
        <f>""</f>
        <v/>
      </c>
      <c r="AA38" t="str">
        <f>""</f>
        <v/>
      </c>
      <c r="AB38" t="str">
        <f>""</f>
        <v/>
      </c>
      <c r="AC38" t="str">
        <f>""</f>
        <v/>
      </c>
      <c r="AD38" t="str">
        <f>""</f>
        <v/>
      </c>
      <c r="AE38" t="str">
        <f>""</f>
        <v/>
      </c>
      <c r="AF38" t="str">
        <f>""</f>
        <v/>
      </c>
      <c r="AG38" t="str">
        <f>""</f>
        <v/>
      </c>
      <c r="AH38" t="str">
        <f>""</f>
        <v/>
      </c>
      <c r="AI38" t="str">
        <f>""</f>
        <v/>
      </c>
      <c r="AJ38" t="str">
        <f>""</f>
        <v/>
      </c>
      <c r="AK38" t="str">
        <f>""</f>
        <v/>
      </c>
      <c r="AL38" t="str">
        <f>""</f>
        <v/>
      </c>
      <c r="AM38" t="str">
        <f>""</f>
        <v/>
      </c>
      <c r="AN38" t="str">
        <f>""</f>
        <v/>
      </c>
      <c r="AO38" t="str">
        <f>""</f>
        <v/>
      </c>
      <c r="AP38" t="str">
        <f>""</f>
        <v/>
      </c>
      <c r="AQ38" t="str">
        <f>""</f>
        <v/>
      </c>
      <c r="AR38" t="str">
        <f>""</f>
        <v/>
      </c>
      <c r="AS38" t="str">
        <f>""</f>
        <v/>
      </c>
      <c r="AT38" t="str">
        <f>""</f>
        <v/>
      </c>
      <c r="AU38" t="str">
        <f>""</f>
        <v/>
      </c>
      <c r="AV38" t="str">
        <f>""</f>
        <v/>
      </c>
      <c r="AW38" t="str">
        <f>""</f>
        <v/>
      </c>
      <c r="AX38" t="str">
        <f>""</f>
        <v/>
      </c>
      <c r="AY38" t="str">
        <f>""</f>
        <v/>
      </c>
      <c r="AZ38" t="str">
        <f>""</f>
        <v/>
      </c>
      <c r="BA38" t="str">
        <f>""</f>
        <v/>
      </c>
    </row>
    <row r="39" spans="2:53" x14ac:dyDescent="0.2">
      <c r="B39" t="str">
        <f>"Number of adults who left household 1998-2007"</f>
        <v>Number of adults who left household 1998-2007</v>
      </c>
      <c r="C39" t="str">
        <f>""</f>
        <v/>
      </c>
      <c r="D39" t="str">
        <f>""</f>
        <v/>
      </c>
      <c r="E39" t="str">
        <f>""</f>
        <v/>
      </c>
      <c r="F39" t="str">
        <f>""</f>
        <v/>
      </c>
      <c r="G39" t="str">
        <f>""</f>
        <v/>
      </c>
      <c r="H39" t="str">
        <f>""</f>
        <v/>
      </c>
      <c r="I39" t="str">
        <f>""</f>
        <v/>
      </c>
      <c r="J39" t="str">
        <f>"0.014"</f>
        <v>0.014</v>
      </c>
      <c r="K39" t="str">
        <f>""</f>
        <v/>
      </c>
      <c r="L39" t="str">
        <f>""</f>
        <v/>
      </c>
      <c r="M39" t="str">
        <f>""</f>
        <v/>
      </c>
      <c r="N39" t="str">
        <f>""</f>
        <v/>
      </c>
      <c r="O39" t="str">
        <f>""</f>
        <v/>
      </c>
      <c r="P39" t="str">
        <f>""</f>
        <v/>
      </c>
      <c r="Q39" t="str">
        <f>""</f>
        <v/>
      </c>
      <c r="R39" t="str">
        <f>""</f>
        <v/>
      </c>
      <c r="S39" t="str">
        <f>""</f>
        <v/>
      </c>
      <c r="T39" t="str">
        <f>""</f>
        <v/>
      </c>
      <c r="U39" t="str">
        <f>""</f>
        <v/>
      </c>
      <c r="V39" t="str">
        <f>""</f>
        <v/>
      </c>
      <c r="W39" t="str">
        <f>""</f>
        <v/>
      </c>
      <c r="X39" t="str">
        <f>""</f>
        <v/>
      </c>
      <c r="Y39" t="str">
        <f>""</f>
        <v/>
      </c>
      <c r="Z39" t="str">
        <f>""</f>
        <v/>
      </c>
      <c r="AA39" t="str">
        <f>""</f>
        <v/>
      </c>
      <c r="AB39" t="str">
        <f>""</f>
        <v/>
      </c>
      <c r="AC39" t="str">
        <f>""</f>
        <v/>
      </c>
      <c r="AD39" t="str">
        <f>""</f>
        <v/>
      </c>
      <c r="AE39" t="str">
        <f>""</f>
        <v/>
      </c>
      <c r="AF39" t="str">
        <f>""</f>
        <v/>
      </c>
      <c r="AG39" t="str">
        <f>""</f>
        <v/>
      </c>
      <c r="AH39" t="str">
        <f>""</f>
        <v/>
      </c>
      <c r="AI39" t="str">
        <f>""</f>
        <v/>
      </c>
      <c r="AJ39" t="str">
        <f>""</f>
        <v/>
      </c>
      <c r="AK39" t="str">
        <f>""</f>
        <v/>
      </c>
      <c r="AL39" t="str">
        <f>""</f>
        <v/>
      </c>
      <c r="AM39" t="str">
        <f>""</f>
        <v/>
      </c>
      <c r="AN39" t="str">
        <f>""</f>
        <v/>
      </c>
      <c r="AO39" t="str">
        <f>""</f>
        <v/>
      </c>
      <c r="AP39" t="str">
        <f>""</f>
        <v/>
      </c>
      <c r="AQ39" t="str">
        <f>""</f>
        <v/>
      </c>
      <c r="AR39" t="str">
        <f>""</f>
        <v/>
      </c>
      <c r="AS39" t="str">
        <f>""</f>
        <v/>
      </c>
      <c r="AT39" t="str">
        <f>""</f>
        <v/>
      </c>
      <c r="AU39" t="str">
        <f>""</f>
        <v/>
      </c>
      <c r="AV39" t="str">
        <f>""</f>
        <v/>
      </c>
      <c r="AW39" t="str">
        <f>""</f>
        <v/>
      </c>
      <c r="AX39" t="str">
        <f>""</f>
        <v/>
      </c>
      <c r="AY39" t="str">
        <f>""</f>
        <v/>
      </c>
      <c r="AZ39" t="str">
        <f>""</f>
        <v/>
      </c>
      <c r="BA39" t="str">
        <f>""</f>
        <v/>
      </c>
    </row>
    <row r="40" spans="2:53" x14ac:dyDescent="0.2">
      <c r="B40" t="str">
        <f>""</f>
        <v/>
      </c>
      <c r="C40" t="str">
        <f>""</f>
        <v/>
      </c>
      <c r="D40" t="str">
        <f>""</f>
        <v/>
      </c>
      <c r="E40" t="str">
        <f>""</f>
        <v/>
      </c>
      <c r="F40" t="str">
        <f>""</f>
        <v/>
      </c>
      <c r="G40" t="str">
        <f>""</f>
        <v/>
      </c>
      <c r="H40" t="str">
        <f>""</f>
        <v/>
      </c>
      <c r="I40" t="str">
        <f>""</f>
        <v/>
      </c>
      <c r="J40" t="str">
        <f>"[0.036]"</f>
        <v>[0.036]</v>
      </c>
      <c r="K40" t="str">
        <f>""</f>
        <v/>
      </c>
      <c r="L40" t="str">
        <f>""</f>
        <v/>
      </c>
      <c r="M40" t="str">
        <f>""</f>
        <v/>
      </c>
      <c r="N40" t="str">
        <f>""</f>
        <v/>
      </c>
      <c r="O40" t="str">
        <f>""</f>
        <v/>
      </c>
      <c r="P40" t="str">
        <f>""</f>
        <v/>
      </c>
      <c r="Q40" t="str">
        <f>""</f>
        <v/>
      </c>
      <c r="R40" t="str">
        <f>""</f>
        <v/>
      </c>
      <c r="S40" t="str">
        <f>""</f>
        <v/>
      </c>
      <c r="T40" t="str">
        <f>""</f>
        <v/>
      </c>
      <c r="U40" t="str">
        <f>""</f>
        <v/>
      </c>
      <c r="V40" t="str">
        <f>""</f>
        <v/>
      </c>
      <c r="W40" t="str">
        <f>""</f>
        <v/>
      </c>
      <c r="X40" t="str">
        <f>""</f>
        <v/>
      </c>
      <c r="Y40" t="str">
        <f>""</f>
        <v/>
      </c>
      <c r="Z40" t="str">
        <f>""</f>
        <v/>
      </c>
      <c r="AA40" t="str">
        <f>""</f>
        <v/>
      </c>
      <c r="AB40" t="str">
        <f>""</f>
        <v/>
      </c>
      <c r="AC40" t="str">
        <f>""</f>
        <v/>
      </c>
      <c r="AD40" t="str">
        <f>""</f>
        <v/>
      </c>
      <c r="AE40" t="str">
        <f>""</f>
        <v/>
      </c>
      <c r="AF40" t="str">
        <f>""</f>
        <v/>
      </c>
      <c r="AG40" t="str">
        <f>""</f>
        <v/>
      </c>
      <c r="AH40" t="str">
        <f>""</f>
        <v/>
      </c>
      <c r="AI40" t="str">
        <f>""</f>
        <v/>
      </c>
      <c r="AJ40" t="str">
        <f>""</f>
        <v/>
      </c>
      <c r="AK40" t="str">
        <f>""</f>
        <v/>
      </c>
      <c r="AL40" t="str">
        <f>""</f>
        <v/>
      </c>
      <c r="AM40" t="str">
        <f>""</f>
        <v/>
      </c>
      <c r="AN40" t="str">
        <f>""</f>
        <v/>
      </c>
      <c r="AO40" t="str">
        <f>""</f>
        <v/>
      </c>
      <c r="AP40" t="str">
        <f>""</f>
        <v/>
      </c>
      <c r="AQ40" t="str">
        <f>""</f>
        <v/>
      </c>
      <c r="AR40" t="str">
        <f>""</f>
        <v/>
      </c>
      <c r="AS40" t="str">
        <f>""</f>
        <v/>
      </c>
      <c r="AT40" t="str">
        <f>""</f>
        <v/>
      </c>
      <c r="AU40" t="str">
        <f>""</f>
        <v/>
      </c>
      <c r="AV40" t="str">
        <f>""</f>
        <v/>
      </c>
      <c r="AW40" t="str">
        <f>""</f>
        <v/>
      </c>
      <c r="AX40" t="str">
        <f>""</f>
        <v/>
      </c>
      <c r="AY40" t="str">
        <f>""</f>
        <v/>
      </c>
      <c r="AZ40" t="str">
        <f>""</f>
        <v/>
      </c>
      <c r="BA40" t="str">
        <f>""</f>
        <v/>
      </c>
    </row>
    <row r="41" spans="2:53" x14ac:dyDescent="0.2">
      <c r="B41" t="str">
        <f>"Interaction"</f>
        <v>Interaction</v>
      </c>
      <c r="C41" t="str">
        <f>""</f>
        <v/>
      </c>
      <c r="D41" t="str">
        <f>""</f>
        <v/>
      </c>
      <c r="E41" t="str">
        <f>""</f>
        <v/>
      </c>
      <c r="F41" t="str">
        <f>""</f>
        <v/>
      </c>
      <c r="G41" t="str">
        <f>""</f>
        <v/>
      </c>
      <c r="H41" t="str">
        <f>""</f>
        <v/>
      </c>
      <c r="I41" t="str">
        <f>""</f>
        <v/>
      </c>
      <c r="J41" t="str">
        <f>"2.897"</f>
        <v>2.897</v>
      </c>
      <c r="K41" t="str">
        <f>""</f>
        <v/>
      </c>
      <c r="L41" t="str">
        <f>""</f>
        <v/>
      </c>
      <c r="M41" t="str">
        <f>""</f>
        <v/>
      </c>
      <c r="N41" t="str">
        <f>""</f>
        <v/>
      </c>
      <c r="O41" t="str">
        <f>""</f>
        <v/>
      </c>
      <c r="P41" t="str">
        <f>""</f>
        <v/>
      </c>
      <c r="Q41" t="str">
        <f>""</f>
        <v/>
      </c>
      <c r="R41" t="str">
        <f>""</f>
        <v/>
      </c>
      <c r="S41" t="str">
        <f>""</f>
        <v/>
      </c>
      <c r="T41" t="str">
        <f>""</f>
        <v/>
      </c>
      <c r="U41" t="str">
        <f>""</f>
        <v/>
      </c>
      <c r="V41" t="str">
        <f>""</f>
        <v/>
      </c>
      <c r="W41" t="str">
        <f>""</f>
        <v/>
      </c>
      <c r="X41" t="str">
        <f>""</f>
        <v/>
      </c>
      <c r="Y41" t="str">
        <f>""</f>
        <v/>
      </c>
      <c r="Z41" t="str">
        <f>""</f>
        <v/>
      </c>
      <c r="AA41" t="str">
        <f>""</f>
        <v/>
      </c>
      <c r="AB41" t="str">
        <f>""</f>
        <v/>
      </c>
      <c r="AC41" t="str">
        <f>""</f>
        <v/>
      </c>
      <c r="AD41" t="str">
        <f>""</f>
        <v/>
      </c>
      <c r="AE41" t="str">
        <f>""</f>
        <v/>
      </c>
      <c r="AF41" t="str">
        <f>""</f>
        <v/>
      </c>
      <c r="AG41" t="str">
        <f>""</f>
        <v/>
      </c>
      <c r="AH41" t="str">
        <f>""</f>
        <v/>
      </c>
      <c r="AI41" t="str">
        <f>""</f>
        <v/>
      </c>
      <c r="AJ41" t="str">
        <f>""</f>
        <v/>
      </c>
      <c r="AK41" t="str">
        <f>""</f>
        <v/>
      </c>
      <c r="AL41" t="str">
        <f>""</f>
        <v/>
      </c>
      <c r="AM41" t="str">
        <f>""</f>
        <v/>
      </c>
      <c r="AN41" t="str">
        <f>""</f>
        <v/>
      </c>
      <c r="AO41" t="str">
        <f>""</f>
        <v/>
      </c>
      <c r="AP41" t="str">
        <f>""</f>
        <v/>
      </c>
      <c r="AQ41" t="str">
        <f>""</f>
        <v/>
      </c>
      <c r="AR41" t="str">
        <f>""</f>
        <v/>
      </c>
      <c r="AS41" t="str">
        <f>""</f>
        <v/>
      </c>
      <c r="AT41" t="str">
        <f>""</f>
        <v/>
      </c>
      <c r="AU41" t="str">
        <f>""</f>
        <v/>
      </c>
      <c r="AV41" t="str">
        <f>""</f>
        <v/>
      </c>
      <c r="AW41" t="str">
        <f>""</f>
        <v/>
      </c>
      <c r="AX41" t="str">
        <f>""</f>
        <v/>
      </c>
      <c r="AY41" t="str">
        <f>""</f>
        <v/>
      </c>
      <c r="AZ41" t="str">
        <f>""</f>
        <v/>
      </c>
      <c r="BA41" t="str">
        <f>""</f>
        <v/>
      </c>
    </row>
    <row r="42" spans="2:53" x14ac:dyDescent="0.2">
      <c r="B42" t="str">
        <f>""</f>
        <v/>
      </c>
      <c r="C42" t="str">
        <f>""</f>
        <v/>
      </c>
      <c r="D42" t="str">
        <f>""</f>
        <v/>
      </c>
      <c r="E42" t="str">
        <f>""</f>
        <v/>
      </c>
      <c r="F42" t="str">
        <f>""</f>
        <v/>
      </c>
      <c r="G42" t="str">
        <f>""</f>
        <v/>
      </c>
      <c r="H42" t="str">
        <f>""</f>
        <v/>
      </c>
      <c r="I42" t="str">
        <f>""</f>
        <v/>
      </c>
      <c r="J42" t="str">
        <f>"[1.921]"</f>
        <v>[1.921]</v>
      </c>
      <c r="K42" t="str">
        <f>""</f>
        <v/>
      </c>
      <c r="L42" t="str">
        <f>""</f>
        <v/>
      </c>
      <c r="M42" t="str">
        <f>""</f>
        <v/>
      </c>
      <c r="N42" t="str">
        <f>""</f>
        <v/>
      </c>
      <c r="O42" t="str">
        <f>""</f>
        <v/>
      </c>
      <c r="P42" t="str">
        <f>""</f>
        <v/>
      </c>
      <c r="Q42" t="str">
        <f>""</f>
        <v/>
      </c>
      <c r="R42" t="str">
        <f>""</f>
        <v/>
      </c>
      <c r="S42" t="str">
        <f>""</f>
        <v/>
      </c>
      <c r="T42" t="str">
        <f>""</f>
        <v/>
      </c>
      <c r="U42" t="str">
        <f>""</f>
        <v/>
      </c>
      <c r="V42" t="str">
        <f>""</f>
        <v/>
      </c>
      <c r="W42" t="str">
        <f>""</f>
        <v/>
      </c>
      <c r="X42" t="str">
        <f>""</f>
        <v/>
      </c>
      <c r="Y42" t="str">
        <f>""</f>
        <v/>
      </c>
      <c r="Z42" t="str">
        <f>""</f>
        <v/>
      </c>
      <c r="AA42" t="str">
        <f>""</f>
        <v/>
      </c>
      <c r="AB42" t="str">
        <f>""</f>
        <v/>
      </c>
      <c r="AC42" t="str">
        <f>""</f>
        <v/>
      </c>
      <c r="AD42" t="str">
        <f>""</f>
        <v/>
      </c>
      <c r="AE42" t="str">
        <f>""</f>
        <v/>
      </c>
      <c r="AF42" t="str">
        <f>""</f>
        <v/>
      </c>
      <c r="AG42" t="str">
        <f>""</f>
        <v/>
      </c>
      <c r="AH42" t="str">
        <f>""</f>
        <v/>
      </c>
      <c r="AI42" t="str">
        <f>""</f>
        <v/>
      </c>
      <c r="AJ42" t="str">
        <f>""</f>
        <v/>
      </c>
      <c r="AK42" t="str">
        <f>""</f>
        <v/>
      </c>
      <c r="AL42" t="str">
        <f>""</f>
        <v/>
      </c>
      <c r="AM42" t="str">
        <f>""</f>
        <v/>
      </c>
      <c r="AN42" t="str">
        <f>""</f>
        <v/>
      </c>
      <c r="AO42" t="str">
        <f>""</f>
        <v/>
      </c>
      <c r="AP42" t="str">
        <f>""</f>
        <v/>
      </c>
      <c r="AQ42" t="str">
        <f>""</f>
        <v/>
      </c>
      <c r="AR42" t="str">
        <f>""</f>
        <v/>
      </c>
      <c r="AS42" t="str">
        <f>""</f>
        <v/>
      </c>
      <c r="AT42" t="str">
        <f>""</f>
        <v/>
      </c>
      <c r="AU42" t="str">
        <f>""</f>
        <v/>
      </c>
      <c r="AV42" t="str">
        <f>""</f>
        <v/>
      </c>
      <c r="AW42" t="str">
        <f>""</f>
        <v/>
      </c>
      <c r="AX42" t="str">
        <f>""</f>
        <v/>
      </c>
      <c r="AY42" t="str">
        <f>""</f>
        <v/>
      </c>
      <c r="AZ42" t="str">
        <f>""</f>
        <v/>
      </c>
      <c r="BA42" t="str">
        <f>""</f>
        <v/>
      </c>
    </row>
    <row r="43" spans="2:53" x14ac:dyDescent="0.2">
      <c r="B43" t="str">
        <f>"Share of adults  who left household 1998-2007"</f>
        <v>Share of adults  who left household 1998-2007</v>
      </c>
      <c r="C43" t="str">
        <f>""</f>
        <v/>
      </c>
      <c r="D43" t="str">
        <f>""</f>
        <v/>
      </c>
      <c r="E43" t="str">
        <f>""</f>
        <v/>
      </c>
      <c r="F43" t="str">
        <f>""</f>
        <v/>
      </c>
      <c r="G43" t="str">
        <f>""</f>
        <v/>
      </c>
      <c r="H43" t="str">
        <f>""</f>
        <v/>
      </c>
      <c r="I43" t="str">
        <f>""</f>
        <v/>
      </c>
      <c r="J43" t="str">
        <f>""</f>
        <v/>
      </c>
      <c r="K43" t="str">
        <f>"-0.147"</f>
        <v>-0.147</v>
      </c>
      <c r="L43" t="str">
        <f>""</f>
        <v/>
      </c>
      <c r="M43" t="str">
        <f>""</f>
        <v/>
      </c>
      <c r="N43" t="str">
        <f>""</f>
        <v/>
      </c>
      <c r="O43" t="str">
        <f>""</f>
        <v/>
      </c>
      <c r="P43" t="str">
        <f>""</f>
        <v/>
      </c>
      <c r="Q43" t="str">
        <f>""</f>
        <v/>
      </c>
      <c r="R43" t="str">
        <f>""</f>
        <v/>
      </c>
      <c r="S43" t="str">
        <f>""</f>
        <v/>
      </c>
      <c r="T43" t="str">
        <f>""</f>
        <v/>
      </c>
      <c r="U43" t="str">
        <f>""</f>
        <v/>
      </c>
      <c r="V43" t="str">
        <f>""</f>
        <v/>
      </c>
      <c r="W43" t="str">
        <f>""</f>
        <v/>
      </c>
      <c r="X43" t="str">
        <f>""</f>
        <v/>
      </c>
      <c r="Y43" t="str">
        <f>""</f>
        <v/>
      </c>
      <c r="Z43" t="str">
        <f>""</f>
        <v/>
      </c>
      <c r="AA43" t="str">
        <f>""</f>
        <v/>
      </c>
      <c r="AB43" t="str">
        <f>""</f>
        <v/>
      </c>
      <c r="AC43" t="str">
        <f>""</f>
        <v/>
      </c>
      <c r="AD43" t="str">
        <f>""</f>
        <v/>
      </c>
      <c r="AE43" t="str">
        <f>""</f>
        <v/>
      </c>
      <c r="AF43" t="str">
        <f>""</f>
        <v/>
      </c>
      <c r="AG43" t="str">
        <f>""</f>
        <v/>
      </c>
      <c r="AH43" t="str">
        <f>""</f>
        <v/>
      </c>
      <c r="AI43" t="str">
        <f>""</f>
        <v/>
      </c>
      <c r="AJ43" t="str">
        <f>""</f>
        <v/>
      </c>
      <c r="AK43" t="str">
        <f>""</f>
        <v/>
      </c>
      <c r="AL43" t="str">
        <f>""</f>
        <v/>
      </c>
      <c r="AM43" t="str">
        <f>""</f>
        <v/>
      </c>
      <c r="AN43" t="str">
        <f>""</f>
        <v/>
      </c>
      <c r="AO43" t="str">
        <f>""</f>
        <v/>
      </c>
      <c r="AP43" t="str">
        <f>""</f>
        <v/>
      </c>
      <c r="AQ43" t="str">
        <f>""</f>
        <v/>
      </c>
      <c r="AR43" t="str">
        <f>""</f>
        <v/>
      </c>
      <c r="AS43" t="str">
        <f>""</f>
        <v/>
      </c>
      <c r="AT43" t="str">
        <f>""</f>
        <v/>
      </c>
      <c r="AU43" t="str">
        <f>""</f>
        <v/>
      </c>
      <c r="AV43" t="str">
        <f>""</f>
        <v/>
      </c>
      <c r="AW43" t="str">
        <f>""</f>
        <v/>
      </c>
      <c r="AX43" t="str">
        <f>""</f>
        <v/>
      </c>
      <c r="AY43" t="str">
        <f>""</f>
        <v/>
      </c>
      <c r="AZ43" t="str">
        <f>""</f>
        <v/>
      </c>
      <c r="BA43" t="str">
        <f>""</f>
        <v/>
      </c>
    </row>
    <row r="44" spans="2:53" x14ac:dyDescent="0.2">
      <c r="B44" t="str">
        <f>""</f>
        <v/>
      </c>
      <c r="C44" t="str">
        <f>""</f>
        <v/>
      </c>
      <c r="D44" t="str">
        <f>""</f>
        <v/>
      </c>
      <c r="E44" t="str">
        <f>""</f>
        <v/>
      </c>
      <c r="F44" t="str">
        <f>""</f>
        <v/>
      </c>
      <c r="G44" t="str">
        <f>""</f>
        <v/>
      </c>
      <c r="H44" t="str">
        <f>""</f>
        <v/>
      </c>
      <c r="I44" t="str">
        <f>""</f>
        <v/>
      </c>
      <c r="J44" t="str">
        <f>""</f>
        <v/>
      </c>
      <c r="K44" t="str">
        <f>"[0.194]"</f>
        <v>[0.194]</v>
      </c>
      <c r="L44" t="str">
        <f>""</f>
        <v/>
      </c>
      <c r="M44" t="str">
        <f>""</f>
        <v/>
      </c>
      <c r="N44" t="str">
        <f>""</f>
        <v/>
      </c>
      <c r="O44" t="str">
        <f>""</f>
        <v/>
      </c>
      <c r="P44" t="str">
        <f>""</f>
        <v/>
      </c>
      <c r="Q44" t="str">
        <f>""</f>
        <v/>
      </c>
      <c r="R44" t="str">
        <f>""</f>
        <v/>
      </c>
      <c r="S44" t="str">
        <f>""</f>
        <v/>
      </c>
      <c r="T44" t="str">
        <f>""</f>
        <v/>
      </c>
      <c r="U44" t="str">
        <f>""</f>
        <v/>
      </c>
      <c r="V44" t="str">
        <f>""</f>
        <v/>
      </c>
      <c r="W44" t="str">
        <f>""</f>
        <v/>
      </c>
      <c r="X44" t="str">
        <f>""</f>
        <v/>
      </c>
      <c r="Y44" t="str">
        <f>""</f>
        <v/>
      </c>
      <c r="Z44" t="str">
        <f>""</f>
        <v/>
      </c>
      <c r="AA44" t="str">
        <f>""</f>
        <v/>
      </c>
      <c r="AB44" t="str">
        <f>""</f>
        <v/>
      </c>
      <c r="AC44" t="str">
        <f>""</f>
        <v/>
      </c>
      <c r="AD44" t="str">
        <f>""</f>
        <v/>
      </c>
      <c r="AE44" t="str">
        <f>""</f>
        <v/>
      </c>
      <c r="AF44" t="str">
        <f>""</f>
        <v/>
      </c>
      <c r="AG44" t="str">
        <f>""</f>
        <v/>
      </c>
      <c r="AH44" t="str">
        <f>""</f>
        <v/>
      </c>
      <c r="AI44" t="str">
        <f>""</f>
        <v/>
      </c>
      <c r="AJ44" t="str">
        <f>""</f>
        <v/>
      </c>
      <c r="AK44" t="str">
        <f>""</f>
        <v/>
      </c>
      <c r="AL44" t="str">
        <f>""</f>
        <v/>
      </c>
      <c r="AM44" t="str">
        <f>""</f>
        <v/>
      </c>
      <c r="AN44" t="str">
        <f>""</f>
        <v/>
      </c>
      <c r="AO44" t="str">
        <f>""</f>
        <v/>
      </c>
      <c r="AP44" t="str">
        <f>""</f>
        <v/>
      </c>
      <c r="AQ44" t="str">
        <f>""</f>
        <v/>
      </c>
      <c r="AR44" t="str">
        <f>""</f>
        <v/>
      </c>
      <c r="AS44" t="str">
        <f>""</f>
        <v/>
      </c>
      <c r="AT44" t="str">
        <f>""</f>
        <v/>
      </c>
      <c r="AU44" t="str">
        <f>""</f>
        <v/>
      </c>
      <c r="AV44" t="str">
        <f>""</f>
        <v/>
      </c>
      <c r="AW44" t="str">
        <f>""</f>
        <v/>
      </c>
      <c r="AX44" t="str">
        <f>""</f>
        <v/>
      </c>
      <c r="AY44" t="str">
        <f>""</f>
        <v/>
      </c>
      <c r="AZ44" t="str">
        <f>""</f>
        <v/>
      </c>
      <c r="BA44" t="str">
        <f>""</f>
        <v/>
      </c>
    </row>
    <row r="45" spans="2:53" x14ac:dyDescent="0.2">
      <c r="B45" t="str">
        <f>"Interaction"</f>
        <v>Interaction</v>
      </c>
      <c r="C45" t="str">
        <f>""</f>
        <v/>
      </c>
      <c r="D45" t="str">
        <f>""</f>
        <v/>
      </c>
      <c r="E45" t="str">
        <f>""</f>
        <v/>
      </c>
      <c r="F45" t="str">
        <f>""</f>
        <v/>
      </c>
      <c r="G45" t="str">
        <f>""</f>
        <v/>
      </c>
      <c r="H45" t="str">
        <f>""</f>
        <v/>
      </c>
      <c r="I45" t="str">
        <f>""</f>
        <v/>
      </c>
      <c r="J45" t="str">
        <f>""</f>
        <v/>
      </c>
      <c r="K45" t="str">
        <f>"9.519**"</f>
        <v>9.519**</v>
      </c>
      <c r="L45" t="str">
        <f>""</f>
        <v/>
      </c>
      <c r="M45" t="str">
        <f>""</f>
        <v/>
      </c>
      <c r="N45" t="str">
        <f>""</f>
        <v/>
      </c>
      <c r="O45" t="str">
        <f>""</f>
        <v/>
      </c>
      <c r="P45" t="str">
        <f>""</f>
        <v/>
      </c>
      <c r="Q45" t="str">
        <f>""</f>
        <v/>
      </c>
      <c r="R45" t="str">
        <f>""</f>
        <v/>
      </c>
      <c r="S45" t="str">
        <f>""</f>
        <v/>
      </c>
      <c r="T45" t="str">
        <f>""</f>
        <v/>
      </c>
      <c r="U45" t="str">
        <f>""</f>
        <v/>
      </c>
      <c r="V45" t="str">
        <f>""</f>
        <v/>
      </c>
      <c r="W45" t="str">
        <f>""</f>
        <v/>
      </c>
      <c r="X45" t="str">
        <f>""</f>
        <v/>
      </c>
      <c r="Y45" t="str">
        <f>""</f>
        <v/>
      </c>
      <c r="Z45" t="str">
        <f>""</f>
        <v/>
      </c>
      <c r="AA45" t="str">
        <f>""</f>
        <v/>
      </c>
      <c r="AB45" t="str">
        <f>""</f>
        <v/>
      </c>
      <c r="AC45" t="str">
        <f>""</f>
        <v/>
      </c>
      <c r="AD45" t="str">
        <f>""</f>
        <v/>
      </c>
      <c r="AE45" t="str">
        <f>""</f>
        <v/>
      </c>
      <c r="AF45" t="str">
        <f>""</f>
        <v/>
      </c>
      <c r="AG45" t="str">
        <f>""</f>
        <v/>
      </c>
      <c r="AH45" t="str">
        <f>""</f>
        <v/>
      </c>
      <c r="AI45" t="str">
        <f>""</f>
        <v/>
      </c>
      <c r="AJ45" t="str">
        <f>""</f>
        <v/>
      </c>
      <c r="AK45" t="str">
        <f>""</f>
        <v/>
      </c>
      <c r="AL45" t="str">
        <f>""</f>
        <v/>
      </c>
      <c r="AM45" t="str">
        <f>""</f>
        <v/>
      </c>
      <c r="AN45" t="str">
        <f>""</f>
        <v/>
      </c>
      <c r="AO45" t="str">
        <f>""</f>
        <v/>
      </c>
      <c r="AP45" t="str">
        <f>""</f>
        <v/>
      </c>
      <c r="AQ45" t="str">
        <f>""</f>
        <v/>
      </c>
      <c r="AR45" t="str">
        <f>""</f>
        <v/>
      </c>
      <c r="AS45" t="str">
        <f>""</f>
        <v/>
      </c>
      <c r="AT45" t="str">
        <f>""</f>
        <v/>
      </c>
      <c r="AU45" t="str">
        <f>""</f>
        <v/>
      </c>
      <c r="AV45" t="str">
        <f>""</f>
        <v/>
      </c>
      <c r="AW45" t="str">
        <f>""</f>
        <v/>
      </c>
      <c r="AX45" t="str">
        <f>""</f>
        <v/>
      </c>
      <c r="AY45" t="str">
        <f>""</f>
        <v/>
      </c>
      <c r="AZ45" t="str">
        <f>""</f>
        <v/>
      </c>
      <c r="BA45" t="str">
        <f>""</f>
        <v/>
      </c>
    </row>
    <row r="46" spans="2:53" x14ac:dyDescent="0.2">
      <c r="B46" t="str">
        <f>""</f>
        <v/>
      </c>
      <c r="C46" t="str">
        <f>""</f>
        <v/>
      </c>
      <c r="D46" t="str">
        <f>""</f>
        <v/>
      </c>
      <c r="E46" t="str">
        <f>""</f>
        <v/>
      </c>
      <c r="F46" t="str">
        <f>""</f>
        <v/>
      </c>
      <c r="G46" t="str">
        <f>""</f>
        <v/>
      </c>
      <c r="H46" t="str">
        <f>""</f>
        <v/>
      </c>
      <c r="I46" t="str">
        <f>""</f>
        <v/>
      </c>
      <c r="J46" t="str">
        <f>""</f>
        <v/>
      </c>
      <c r="K46" t="str">
        <f>"[4.643]"</f>
        <v>[4.643]</v>
      </c>
      <c r="L46" t="str">
        <f>""</f>
        <v/>
      </c>
      <c r="M46" t="str">
        <f>""</f>
        <v/>
      </c>
      <c r="N46" t="str">
        <f>""</f>
        <v/>
      </c>
      <c r="O46" t="str">
        <f>""</f>
        <v/>
      </c>
      <c r="P46" t="str">
        <f>""</f>
        <v/>
      </c>
      <c r="Q46" t="str">
        <f>""</f>
        <v/>
      </c>
      <c r="R46" t="str">
        <f>""</f>
        <v/>
      </c>
      <c r="S46" t="str">
        <f>""</f>
        <v/>
      </c>
      <c r="T46" t="str">
        <f>""</f>
        <v/>
      </c>
      <c r="U46" t="str">
        <f>""</f>
        <v/>
      </c>
      <c r="V46" t="str">
        <f>""</f>
        <v/>
      </c>
      <c r="W46" t="str">
        <f>""</f>
        <v/>
      </c>
      <c r="X46" t="str">
        <f>""</f>
        <v/>
      </c>
      <c r="Y46" t="str">
        <f>""</f>
        <v/>
      </c>
      <c r="Z46" t="str">
        <f>""</f>
        <v/>
      </c>
      <c r="AA46" t="str">
        <f>""</f>
        <v/>
      </c>
      <c r="AB46" t="str">
        <f>""</f>
        <v/>
      </c>
      <c r="AC46" t="str">
        <f>""</f>
        <v/>
      </c>
      <c r="AD46" t="str">
        <f>""</f>
        <v/>
      </c>
      <c r="AE46" t="str">
        <f>""</f>
        <v/>
      </c>
      <c r="AF46" t="str">
        <f>""</f>
        <v/>
      </c>
      <c r="AG46" t="str">
        <f>""</f>
        <v/>
      </c>
      <c r="AH46" t="str">
        <f>""</f>
        <v/>
      </c>
      <c r="AI46" t="str">
        <f>""</f>
        <v/>
      </c>
      <c r="AJ46" t="str">
        <f>""</f>
        <v/>
      </c>
      <c r="AK46" t="str">
        <f>""</f>
        <v/>
      </c>
      <c r="AL46" t="str">
        <f>""</f>
        <v/>
      </c>
      <c r="AM46" t="str">
        <f>""</f>
        <v/>
      </c>
      <c r="AN46" t="str">
        <f>""</f>
        <v/>
      </c>
      <c r="AO46" t="str">
        <f>""</f>
        <v/>
      </c>
      <c r="AP46" t="str">
        <f>""</f>
        <v/>
      </c>
      <c r="AQ46" t="str">
        <f>""</f>
        <v/>
      </c>
      <c r="AR46" t="str">
        <f>""</f>
        <v/>
      </c>
      <c r="AS46" t="str">
        <f>""</f>
        <v/>
      </c>
      <c r="AT46" t="str">
        <f>""</f>
        <v/>
      </c>
      <c r="AU46" t="str">
        <f>""</f>
        <v/>
      </c>
      <c r="AV46" t="str">
        <f>""</f>
        <v/>
      </c>
      <c r="AW46" t="str">
        <f>""</f>
        <v/>
      </c>
      <c r="AX46" t="str">
        <f>""</f>
        <v/>
      </c>
      <c r="AY46" t="str">
        <f>""</f>
        <v/>
      </c>
      <c r="AZ46" t="str">
        <f>""</f>
        <v/>
      </c>
      <c r="BA46" t="str">
        <f>""</f>
        <v/>
      </c>
    </row>
    <row r="47" spans="2:53" x14ac:dyDescent="0.2">
      <c r="B47" t="str">
        <f>"Loss of land (yes=1) for a household in 1998-07"</f>
        <v>Loss of land (yes=1) for a household in 1998-07</v>
      </c>
      <c r="C47" t="str">
        <f>""</f>
        <v/>
      </c>
      <c r="D47" t="str">
        <f>""</f>
        <v/>
      </c>
      <c r="E47" t="str">
        <f>""</f>
        <v/>
      </c>
      <c r="F47" t="str">
        <f>""</f>
        <v/>
      </c>
      <c r="G47" t="str">
        <f>""</f>
        <v/>
      </c>
      <c r="H47" t="str">
        <f>""</f>
        <v/>
      </c>
      <c r="I47" t="str">
        <f>""</f>
        <v/>
      </c>
      <c r="J47" t="str">
        <f>""</f>
        <v/>
      </c>
      <c r="K47" t="str">
        <f>""</f>
        <v/>
      </c>
      <c r="L47" t="str">
        <f>"-0.232"</f>
        <v>-0.232</v>
      </c>
      <c r="M47" t="str">
        <f>"-0.195"</f>
        <v>-0.195</v>
      </c>
      <c r="N47" t="str">
        <f>"-0.243*"</f>
        <v>-0.243*</v>
      </c>
      <c r="O47" t="str">
        <f>""</f>
        <v/>
      </c>
      <c r="P47" t="str">
        <f>""</f>
        <v/>
      </c>
      <c r="Q47" t="str">
        <f>""</f>
        <v/>
      </c>
      <c r="R47" t="str">
        <f>""</f>
        <v/>
      </c>
      <c r="S47" t="str">
        <f>""</f>
        <v/>
      </c>
      <c r="T47" t="str">
        <f>""</f>
        <v/>
      </c>
      <c r="U47" t="str">
        <f>""</f>
        <v/>
      </c>
      <c r="V47" t="str">
        <f>""</f>
        <v/>
      </c>
      <c r="W47" t="str">
        <f>""</f>
        <v/>
      </c>
      <c r="X47" t="str">
        <f>""</f>
        <v/>
      </c>
      <c r="Y47" t="str">
        <f>""</f>
        <v/>
      </c>
      <c r="Z47" t="str">
        <f>""</f>
        <v/>
      </c>
      <c r="AA47" t="str">
        <f>""</f>
        <v/>
      </c>
      <c r="AB47" t="str">
        <f>""</f>
        <v/>
      </c>
      <c r="AC47" t="str">
        <f>""</f>
        <v/>
      </c>
      <c r="AD47" t="str">
        <f>""</f>
        <v/>
      </c>
      <c r="AE47" t="str">
        <f>""</f>
        <v/>
      </c>
      <c r="AF47" t="str">
        <f>""</f>
        <v/>
      </c>
      <c r="AG47" t="str">
        <f>""</f>
        <v/>
      </c>
      <c r="AH47" t="str">
        <f>""</f>
        <v/>
      </c>
      <c r="AI47" t="str">
        <f>""</f>
        <v/>
      </c>
      <c r="AJ47" t="str">
        <f>""</f>
        <v/>
      </c>
      <c r="AK47" t="str">
        <f>""</f>
        <v/>
      </c>
      <c r="AL47" t="str">
        <f>""</f>
        <v/>
      </c>
      <c r="AM47" t="str">
        <f>""</f>
        <v/>
      </c>
      <c r="AN47" t="str">
        <f>""</f>
        <v/>
      </c>
      <c r="AO47" t="str">
        <f>""</f>
        <v/>
      </c>
      <c r="AP47" t="str">
        <f>""</f>
        <v/>
      </c>
      <c r="AQ47" t="str">
        <f>""</f>
        <v/>
      </c>
      <c r="AR47" t="str">
        <f>""</f>
        <v/>
      </c>
      <c r="AS47" t="str">
        <f>""</f>
        <v/>
      </c>
      <c r="AT47" t="str">
        <f>""</f>
        <v/>
      </c>
      <c r="AU47" t="str">
        <f>""</f>
        <v/>
      </c>
      <c r="AV47" t="str">
        <f>""</f>
        <v/>
      </c>
      <c r="AW47" t="str">
        <f>""</f>
        <v/>
      </c>
      <c r="AX47" t="str">
        <f>""</f>
        <v/>
      </c>
      <c r="AY47" t="str">
        <f>""</f>
        <v/>
      </c>
      <c r="AZ47" t="str">
        <f>""</f>
        <v/>
      </c>
      <c r="BA47" t="str">
        <f>""</f>
        <v/>
      </c>
    </row>
    <row r="48" spans="2:53" x14ac:dyDescent="0.2">
      <c r="B48" t="str">
        <f>""</f>
        <v/>
      </c>
      <c r="C48" t="str">
        <f>""</f>
        <v/>
      </c>
      <c r="D48" t="str">
        <f>""</f>
        <v/>
      </c>
      <c r="E48" t="str">
        <f>""</f>
        <v/>
      </c>
      <c r="F48" t="str">
        <f>""</f>
        <v/>
      </c>
      <c r="G48" t="str">
        <f>""</f>
        <v/>
      </c>
      <c r="H48" t="str">
        <f>""</f>
        <v/>
      </c>
      <c r="I48" t="str">
        <f>""</f>
        <v/>
      </c>
      <c r="J48" t="str">
        <f>""</f>
        <v/>
      </c>
      <c r="K48" t="str">
        <f>""</f>
        <v/>
      </c>
      <c r="L48" t="str">
        <f>"[0.151]"</f>
        <v>[0.151]</v>
      </c>
      <c r="M48" t="str">
        <f>"[0.146]"</f>
        <v>[0.146]</v>
      </c>
      <c r="N48" t="str">
        <f>"[0.146]"</f>
        <v>[0.146]</v>
      </c>
      <c r="O48" t="str">
        <f>""</f>
        <v/>
      </c>
      <c r="P48" t="str">
        <f>""</f>
        <v/>
      </c>
      <c r="Q48" t="str">
        <f>""</f>
        <v/>
      </c>
      <c r="R48" t="str">
        <f>""</f>
        <v/>
      </c>
      <c r="S48" t="str">
        <f>""</f>
        <v/>
      </c>
      <c r="T48" t="str">
        <f>""</f>
        <v/>
      </c>
      <c r="U48" t="str">
        <f>""</f>
        <v/>
      </c>
      <c r="V48" t="str">
        <f>""</f>
        <v/>
      </c>
      <c r="W48" t="str">
        <f>""</f>
        <v/>
      </c>
      <c r="X48" t="str">
        <f>""</f>
        <v/>
      </c>
      <c r="Y48" t="str">
        <f>""</f>
        <v/>
      </c>
      <c r="Z48" t="str">
        <f>""</f>
        <v/>
      </c>
      <c r="AA48" t="str">
        <f>""</f>
        <v/>
      </c>
      <c r="AB48" t="str">
        <f>""</f>
        <v/>
      </c>
      <c r="AC48" t="str">
        <f>""</f>
        <v/>
      </c>
      <c r="AD48" t="str">
        <f>""</f>
        <v/>
      </c>
      <c r="AE48" t="str">
        <f>""</f>
        <v/>
      </c>
      <c r="AF48" t="str">
        <f>""</f>
        <v/>
      </c>
      <c r="AG48" t="str">
        <f>""</f>
        <v/>
      </c>
      <c r="AH48" t="str">
        <f>""</f>
        <v/>
      </c>
      <c r="AI48" t="str">
        <f>""</f>
        <v/>
      </c>
      <c r="AJ48" t="str">
        <f>""</f>
        <v/>
      </c>
      <c r="AK48" t="str">
        <f>""</f>
        <v/>
      </c>
      <c r="AL48" t="str">
        <f>""</f>
        <v/>
      </c>
      <c r="AM48" t="str">
        <f>""</f>
        <v/>
      </c>
      <c r="AN48" t="str">
        <f>""</f>
        <v/>
      </c>
      <c r="AO48" t="str">
        <f>""</f>
        <v/>
      </c>
      <c r="AP48" t="str">
        <f>""</f>
        <v/>
      </c>
      <c r="AQ48" t="str">
        <f>""</f>
        <v/>
      </c>
      <c r="AR48" t="str">
        <f>""</f>
        <v/>
      </c>
      <c r="AS48" t="str">
        <f>""</f>
        <v/>
      </c>
      <c r="AT48" t="str">
        <f>""</f>
        <v/>
      </c>
      <c r="AU48" t="str">
        <f>""</f>
        <v/>
      </c>
      <c r="AV48" t="str">
        <f>""</f>
        <v/>
      </c>
      <c r="AW48" t="str">
        <f>""</f>
        <v/>
      </c>
      <c r="AX48" t="str">
        <f>""</f>
        <v/>
      </c>
      <c r="AY48" t="str">
        <f>""</f>
        <v/>
      </c>
      <c r="AZ48" t="str">
        <f>""</f>
        <v/>
      </c>
      <c r="BA48" t="str">
        <f>""</f>
        <v/>
      </c>
    </row>
    <row r="49" spans="2:53" x14ac:dyDescent="0.2">
      <c r="B49" t="str">
        <f>"At least 1 adult left the household in a given year (yes=1)"</f>
        <v>At least 1 adult left the household in a given year (yes=1)</v>
      </c>
      <c r="C49" t="str">
        <f>""</f>
        <v/>
      </c>
      <c r="D49" t="str">
        <f>""</f>
        <v/>
      </c>
      <c r="E49" t="str">
        <f>""</f>
        <v/>
      </c>
      <c r="F49" t="str">
        <f>""</f>
        <v/>
      </c>
      <c r="G49" t="str">
        <f>""</f>
        <v/>
      </c>
      <c r="H49" t="str">
        <f>""</f>
        <v/>
      </c>
      <c r="I49" t="str">
        <f>""</f>
        <v/>
      </c>
      <c r="J49" t="str">
        <f>""</f>
        <v/>
      </c>
      <c r="K49" t="str">
        <f>""</f>
        <v/>
      </c>
      <c r="L49" t="str">
        <f>"-0.062"</f>
        <v>-0.062</v>
      </c>
      <c r="M49" t="str">
        <f>""</f>
        <v/>
      </c>
      <c r="N49" t="str">
        <f>""</f>
        <v/>
      </c>
      <c r="O49" t="str">
        <f>""</f>
        <v/>
      </c>
      <c r="P49" t="str">
        <f>""</f>
        <v/>
      </c>
      <c r="Q49" t="str">
        <f>""</f>
        <v/>
      </c>
      <c r="R49" t="str">
        <f>""</f>
        <v/>
      </c>
      <c r="S49" t="str">
        <f>""</f>
        <v/>
      </c>
      <c r="T49" t="str">
        <f>""</f>
        <v/>
      </c>
      <c r="U49" t="str">
        <f>""</f>
        <v/>
      </c>
      <c r="V49" t="str">
        <f>""</f>
        <v/>
      </c>
      <c r="W49" t="str">
        <f>""</f>
        <v/>
      </c>
      <c r="X49" t="str">
        <f>""</f>
        <v/>
      </c>
      <c r="Y49" t="str">
        <f>""</f>
        <v/>
      </c>
      <c r="Z49" t="str">
        <f>""</f>
        <v/>
      </c>
      <c r="AA49" t="str">
        <f>""</f>
        <v/>
      </c>
      <c r="AB49" t="str">
        <f>""</f>
        <v/>
      </c>
      <c r="AC49" t="str">
        <f>""</f>
        <v/>
      </c>
      <c r="AD49" t="str">
        <f>""</f>
        <v/>
      </c>
      <c r="AE49" t="str">
        <f>""</f>
        <v/>
      </c>
      <c r="AF49" t="str">
        <f>""</f>
        <v/>
      </c>
      <c r="AG49" t="str">
        <f>""</f>
        <v/>
      </c>
      <c r="AH49" t="str">
        <f>""</f>
        <v/>
      </c>
      <c r="AI49" t="str">
        <f>""</f>
        <v/>
      </c>
      <c r="AJ49" t="str">
        <f>""</f>
        <v/>
      </c>
      <c r="AK49" t="str">
        <f>""</f>
        <v/>
      </c>
      <c r="AL49" t="str">
        <f>""</f>
        <v/>
      </c>
      <c r="AM49" t="str">
        <f>""</f>
        <v/>
      </c>
      <c r="AN49" t="str">
        <f>""</f>
        <v/>
      </c>
      <c r="AO49" t="str">
        <f>""</f>
        <v/>
      </c>
      <c r="AP49" t="str">
        <f>""</f>
        <v/>
      </c>
      <c r="AQ49" t="str">
        <f>""</f>
        <v/>
      </c>
      <c r="AR49" t="str">
        <f>""</f>
        <v/>
      </c>
      <c r="AS49" t="str">
        <f>""</f>
        <v/>
      </c>
      <c r="AT49" t="str">
        <f>""</f>
        <v/>
      </c>
      <c r="AU49" t="str">
        <f>""</f>
        <v/>
      </c>
      <c r="AV49" t="str">
        <f>""</f>
        <v/>
      </c>
      <c r="AW49" t="str">
        <f>""</f>
        <v/>
      </c>
      <c r="AX49" t="str">
        <f>""</f>
        <v/>
      </c>
      <c r="AY49" t="str">
        <f>""</f>
        <v/>
      </c>
      <c r="AZ49" t="str">
        <f>""</f>
        <v/>
      </c>
      <c r="BA49" t="str">
        <f>""</f>
        <v/>
      </c>
    </row>
    <row r="50" spans="2:53" x14ac:dyDescent="0.2">
      <c r="B50" t="str">
        <f>""</f>
        <v/>
      </c>
      <c r="C50" t="str">
        <f>""</f>
        <v/>
      </c>
      <c r="D50" t="str">
        <f>""</f>
        <v/>
      </c>
      <c r="E50" t="str">
        <f>""</f>
        <v/>
      </c>
      <c r="F50" t="str">
        <f>""</f>
        <v/>
      </c>
      <c r="G50" t="str">
        <f>""</f>
        <v/>
      </c>
      <c r="H50" t="str">
        <f>""</f>
        <v/>
      </c>
      <c r="I50" t="str">
        <f>""</f>
        <v/>
      </c>
      <c r="J50" t="str">
        <f>""</f>
        <v/>
      </c>
      <c r="K50" t="str">
        <f>""</f>
        <v/>
      </c>
      <c r="L50" t="str">
        <f>"[0.087]"</f>
        <v>[0.087]</v>
      </c>
      <c r="M50" t="str">
        <f>""</f>
        <v/>
      </c>
      <c r="N50" t="str">
        <f>""</f>
        <v/>
      </c>
      <c r="O50" t="str">
        <f>""</f>
        <v/>
      </c>
      <c r="P50" t="str">
        <f>""</f>
        <v/>
      </c>
      <c r="Q50" t="str">
        <f>""</f>
        <v/>
      </c>
      <c r="R50" t="str">
        <f>""</f>
        <v/>
      </c>
      <c r="S50" t="str">
        <f>""</f>
        <v/>
      </c>
      <c r="T50" t="str">
        <f>""</f>
        <v/>
      </c>
      <c r="U50" t="str">
        <f>""</f>
        <v/>
      </c>
      <c r="V50" t="str">
        <f>""</f>
        <v/>
      </c>
      <c r="W50" t="str">
        <f>""</f>
        <v/>
      </c>
      <c r="X50" t="str">
        <f>""</f>
        <v/>
      </c>
      <c r="Y50" t="str">
        <f>""</f>
        <v/>
      </c>
      <c r="Z50" t="str">
        <f>""</f>
        <v/>
      </c>
      <c r="AA50" t="str">
        <f>""</f>
        <v/>
      </c>
      <c r="AB50" t="str">
        <f>""</f>
        <v/>
      </c>
      <c r="AC50" t="str">
        <f>""</f>
        <v/>
      </c>
      <c r="AD50" t="str">
        <f>""</f>
        <v/>
      </c>
      <c r="AE50" t="str">
        <f>""</f>
        <v/>
      </c>
      <c r="AF50" t="str">
        <f>""</f>
        <v/>
      </c>
      <c r="AG50" t="str">
        <f>""</f>
        <v/>
      </c>
      <c r="AH50" t="str">
        <f>""</f>
        <v/>
      </c>
      <c r="AI50" t="str">
        <f>""</f>
        <v/>
      </c>
      <c r="AJ50" t="str">
        <f>""</f>
        <v/>
      </c>
      <c r="AK50" t="str">
        <f>""</f>
        <v/>
      </c>
      <c r="AL50" t="str">
        <f>""</f>
        <v/>
      </c>
      <c r="AM50" t="str">
        <f>""</f>
        <v/>
      </c>
      <c r="AN50" t="str">
        <f>""</f>
        <v/>
      </c>
      <c r="AO50" t="str">
        <f>""</f>
        <v/>
      </c>
      <c r="AP50" t="str">
        <f>""</f>
        <v/>
      </c>
      <c r="AQ50" t="str">
        <f>""</f>
        <v/>
      </c>
      <c r="AR50" t="str">
        <f>""</f>
        <v/>
      </c>
      <c r="AS50" t="str">
        <f>""</f>
        <v/>
      </c>
      <c r="AT50" t="str">
        <f>""</f>
        <v/>
      </c>
      <c r="AU50" t="str">
        <f>""</f>
        <v/>
      </c>
      <c r="AV50" t="str">
        <f>""</f>
        <v/>
      </c>
      <c r="AW50" t="str">
        <f>""</f>
        <v/>
      </c>
      <c r="AX50" t="str">
        <f>""</f>
        <v/>
      </c>
      <c r="AY50" t="str">
        <f>""</f>
        <v/>
      </c>
      <c r="AZ50" t="str">
        <f>""</f>
        <v/>
      </c>
      <c r="BA50" t="str">
        <f>""</f>
        <v/>
      </c>
    </row>
    <row r="51" spans="2:53" x14ac:dyDescent="0.2">
      <c r="B51" t="str">
        <f>"Interaction"</f>
        <v>Interaction</v>
      </c>
      <c r="C51" t="str">
        <f>""</f>
        <v/>
      </c>
      <c r="D51" t="str">
        <f>""</f>
        <v/>
      </c>
      <c r="E51" t="str">
        <f>""</f>
        <v/>
      </c>
      <c r="F51" t="str">
        <f>""</f>
        <v/>
      </c>
      <c r="G51" t="str">
        <f>""</f>
        <v/>
      </c>
      <c r="H51" t="str">
        <f>""</f>
        <v/>
      </c>
      <c r="I51" t="str">
        <f>""</f>
        <v/>
      </c>
      <c r="J51" t="str">
        <f>""</f>
        <v/>
      </c>
      <c r="K51" t="str">
        <f>""</f>
        <v/>
      </c>
      <c r="L51" t="str">
        <f>"0.501*"</f>
        <v>0.501*</v>
      </c>
      <c r="M51" t="str">
        <f>""</f>
        <v/>
      </c>
      <c r="N51" t="str">
        <f>""</f>
        <v/>
      </c>
      <c r="O51" t="str">
        <f>""</f>
        <v/>
      </c>
      <c r="P51" t="str">
        <f>""</f>
        <v/>
      </c>
      <c r="Q51" t="str">
        <f>""</f>
        <v/>
      </c>
      <c r="R51" t="str">
        <f>""</f>
        <v/>
      </c>
      <c r="S51" t="str">
        <f>""</f>
        <v/>
      </c>
      <c r="T51" t="str">
        <f>""</f>
        <v/>
      </c>
      <c r="U51" t="str">
        <f>""</f>
        <v/>
      </c>
      <c r="V51" t="str">
        <f>""</f>
        <v/>
      </c>
      <c r="W51" t="str">
        <f>""</f>
        <v/>
      </c>
      <c r="X51" t="str">
        <f>""</f>
        <v/>
      </c>
      <c r="Y51" t="str">
        <f>""</f>
        <v/>
      </c>
      <c r="Z51" t="str">
        <f>""</f>
        <v/>
      </c>
      <c r="AA51" t="str">
        <f>""</f>
        <v/>
      </c>
      <c r="AB51" t="str">
        <f>""</f>
        <v/>
      </c>
      <c r="AC51" t="str">
        <f>""</f>
        <v/>
      </c>
      <c r="AD51" t="str">
        <f>""</f>
        <v/>
      </c>
      <c r="AE51" t="str">
        <f>""</f>
        <v/>
      </c>
      <c r="AF51" t="str">
        <f>""</f>
        <v/>
      </c>
      <c r="AG51" t="str">
        <f>""</f>
        <v/>
      </c>
      <c r="AH51" t="str">
        <f>""</f>
        <v/>
      </c>
      <c r="AI51" t="str">
        <f>""</f>
        <v/>
      </c>
      <c r="AJ51" t="str">
        <f>""</f>
        <v/>
      </c>
      <c r="AK51" t="str">
        <f>""</f>
        <v/>
      </c>
      <c r="AL51" t="str">
        <f>""</f>
        <v/>
      </c>
      <c r="AM51" t="str">
        <f>""</f>
        <v/>
      </c>
      <c r="AN51" t="str">
        <f>""</f>
        <v/>
      </c>
      <c r="AO51" t="str">
        <f>""</f>
        <v/>
      </c>
      <c r="AP51" t="str">
        <f>""</f>
        <v/>
      </c>
      <c r="AQ51" t="str">
        <f>""</f>
        <v/>
      </c>
      <c r="AR51" t="str">
        <f>""</f>
        <v/>
      </c>
      <c r="AS51" t="str">
        <f>""</f>
        <v/>
      </c>
      <c r="AT51" t="str">
        <f>""</f>
        <v/>
      </c>
      <c r="AU51" t="str">
        <f>""</f>
        <v/>
      </c>
      <c r="AV51" t="str">
        <f>""</f>
        <v/>
      </c>
      <c r="AW51" t="str">
        <f>""</f>
        <v/>
      </c>
      <c r="AX51" t="str">
        <f>""</f>
        <v/>
      </c>
      <c r="AY51" t="str">
        <f>""</f>
        <v/>
      </c>
      <c r="AZ51" t="str">
        <f>""</f>
        <v/>
      </c>
      <c r="BA51" t="str">
        <f>""</f>
        <v/>
      </c>
    </row>
    <row r="52" spans="2:53" x14ac:dyDescent="0.2">
      <c r="B52" t="str">
        <f>""</f>
        <v/>
      </c>
      <c r="C52" t="str">
        <f>""</f>
        <v/>
      </c>
      <c r="D52" t="str">
        <f>""</f>
        <v/>
      </c>
      <c r="E52" t="str">
        <f>""</f>
        <v/>
      </c>
      <c r="F52" t="str">
        <f>""</f>
        <v/>
      </c>
      <c r="G52" t="str">
        <f>""</f>
        <v/>
      </c>
      <c r="H52" t="str">
        <f>""</f>
        <v/>
      </c>
      <c r="I52" t="str">
        <f>""</f>
        <v/>
      </c>
      <c r="J52" t="str">
        <f>""</f>
        <v/>
      </c>
      <c r="K52" t="str">
        <f>""</f>
        <v/>
      </c>
      <c r="L52" t="str">
        <f>"[0.271]"</f>
        <v>[0.271]</v>
      </c>
      <c r="M52" t="str">
        <f>""</f>
        <v/>
      </c>
      <c r="N52" t="str">
        <f>""</f>
        <v/>
      </c>
      <c r="O52" t="str">
        <f>""</f>
        <v/>
      </c>
      <c r="P52" t="str">
        <f>""</f>
        <v/>
      </c>
      <c r="Q52" t="str">
        <f>""</f>
        <v/>
      </c>
      <c r="R52" t="str">
        <f>""</f>
        <v/>
      </c>
      <c r="S52" t="str">
        <f>""</f>
        <v/>
      </c>
      <c r="T52" t="str">
        <f>""</f>
        <v/>
      </c>
      <c r="U52" t="str">
        <f>""</f>
        <v/>
      </c>
      <c r="V52" t="str">
        <f>""</f>
        <v/>
      </c>
      <c r="W52" t="str">
        <f>""</f>
        <v/>
      </c>
      <c r="X52" t="str">
        <f>""</f>
        <v/>
      </c>
      <c r="Y52" t="str">
        <f>""</f>
        <v/>
      </c>
      <c r="Z52" t="str">
        <f>""</f>
        <v/>
      </c>
      <c r="AA52" t="str">
        <f>""</f>
        <v/>
      </c>
      <c r="AB52" t="str">
        <f>""</f>
        <v/>
      </c>
      <c r="AC52" t="str">
        <f>""</f>
        <v/>
      </c>
      <c r="AD52" t="str">
        <f>""</f>
        <v/>
      </c>
      <c r="AE52" t="str">
        <f>""</f>
        <v/>
      </c>
      <c r="AF52" t="str">
        <f>""</f>
        <v/>
      </c>
      <c r="AG52" t="str">
        <f>""</f>
        <v/>
      </c>
      <c r="AH52" t="str">
        <f>""</f>
        <v/>
      </c>
      <c r="AI52" t="str">
        <f>""</f>
        <v/>
      </c>
      <c r="AJ52" t="str">
        <f>""</f>
        <v/>
      </c>
      <c r="AK52" t="str">
        <f>""</f>
        <v/>
      </c>
      <c r="AL52" t="str">
        <f>""</f>
        <v/>
      </c>
      <c r="AM52" t="str">
        <f>""</f>
        <v/>
      </c>
      <c r="AN52" t="str">
        <f>""</f>
        <v/>
      </c>
      <c r="AO52" t="str">
        <f>""</f>
        <v/>
      </c>
      <c r="AP52" t="str">
        <f>""</f>
        <v/>
      </c>
      <c r="AQ52" t="str">
        <f>""</f>
        <v/>
      </c>
      <c r="AR52" t="str">
        <f>""</f>
        <v/>
      </c>
      <c r="AS52" t="str">
        <f>""</f>
        <v/>
      </c>
      <c r="AT52" t="str">
        <f>""</f>
        <v/>
      </c>
      <c r="AU52" t="str">
        <f>""</f>
        <v/>
      </c>
      <c r="AV52" t="str">
        <f>""</f>
        <v/>
      </c>
      <c r="AW52" t="str">
        <f>""</f>
        <v/>
      </c>
      <c r="AX52" t="str">
        <f>""</f>
        <v/>
      </c>
      <c r="AY52" t="str">
        <f>""</f>
        <v/>
      </c>
      <c r="AZ52" t="str">
        <f>""</f>
        <v/>
      </c>
      <c r="BA52" t="str">
        <f>""</f>
        <v/>
      </c>
    </row>
    <row r="53" spans="2:53" x14ac:dyDescent="0.2">
      <c r="B53" t="str">
        <f>"Number of adults who left household 1998-2007"</f>
        <v>Number of adults who left household 1998-2007</v>
      </c>
      <c r="C53" t="str">
        <f>""</f>
        <v/>
      </c>
      <c r="D53" t="str">
        <f>""</f>
        <v/>
      </c>
      <c r="E53" t="str">
        <f>""</f>
        <v/>
      </c>
      <c r="F53" t="str">
        <f>""</f>
        <v/>
      </c>
      <c r="G53" t="str">
        <f>""</f>
        <v/>
      </c>
      <c r="H53" t="str">
        <f>""</f>
        <v/>
      </c>
      <c r="I53" t="str">
        <f>""</f>
        <v/>
      </c>
      <c r="J53" t="str">
        <f>""</f>
        <v/>
      </c>
      <c r="K53" t="str">
        <f>""</f>
        <v/>
      </c>
      <c r="L53" t="str">
        <f>""</f>
        <v/>
      </c>
      <c r="M53" t="str">
        <f>"0.008"</f>
        <v>0.008</v>
      </c>
      <c r="N53" t="str">
        <f>""</f>
        <v/>
      </c>
      <c r="O53" t="str">
        <f>""</f>
        <v/>
      </c>
      <c r="P53" t="str">
        <f>""</f>
        <v/>
      </c>
      <c r="Q53" t="str">
        <f>""</f>
        <v/>
      </c>
      <c r="R53" t="str">
        <f>""</f>
        <v/>
      </c>
      <c r="S53" t="str">
        <f>""</f>
        <v/>
      </c>
      <c r="T53" t="str">
        <f>""</f>
        <v/>
      </c>
      <c r="U53" t="str">
        <f>""</f>
        <v/>
      </c>
      <c r="V53" t="str">
        <f>""</f>
        <v/>
      </c>
      <c r="W53" t="str">
        <f>""</f>
        <v/>
      </c>
      <c r="X53" t="str">
        <f>""</f>
        <v/>
      </c>
      <c r="Y53" t="str">
        <f>""</f>
        <v/>
      </c>
      <c r="Z53" t="str">
        <f>""</f>
        <v/>
      </c>
      <c r="AA53" t="str">
        <f>""</f>
        <v/>
      </c>
      <c r="AB53" t="str">
        <f>""</f>
        <v/>
      </c>
      <c r="AC53" t="str">
        <f>""</f>
        <v/>
      </c>
      <c r="AD53" t="str">
        <f>""</f>
        <v/>
      </c>
      <c r="AE53" t="str">
        <f>""</f>
        <v/>
      </c>
      <c r="AF53" t="str">
        <f>""</f>
        <v/>
      </c>
      <c r="AG53" t="str">
        <f>""</f>
        <v/>
      </c>
      <c r="AH53" t="str">
        <f>""</f>
        <v/>
      </c>
      <c r="AI53" t="str">
        <f>""</f>
        <v/>
      </c>
      <c r="AJ53" t="str">
        <f>""</f>
        <v/>
      </c>
      <c r="AK53" t="str">
        <f>""</f>
        <v/>
      </c>
      <c r="AL53" t="str">
        <f>""</f>
        <v/>
      </c>
      <c r="AM53" t="str">
        <f>""</f>
        <v/>
      </c>
      <c r="AN53" t="str">
        <f>""</f>
        <v/>
      </c>
      <c r="AO53" t="str">
        <f>""</f>
        <v/>
      </c>
      <c r="AP53" t="str">
        <f>""</f>
        <v/>
      </c>
      <c r="AQ53" t="str">
        <f>""</f>
        <v/>
      </c>
      <c r="AR53" t="str">
        <f>""</f>
        <v/>
      </c>
      <c r="AS53" t="str">
        <f>""</f>
        <v/>
      </c>
      <c r="AT53" t="str">
        <f>""</f>
        <v/>
      </c>
      <c r="AU53" t="str">
        <f>""</f>
        <v/>
      </c>
      <c r="AV53" t="str">
        <f>""</f>
        <v/>
      </c>
      <c r="AW53" t="str">
        <f>""</f>
        <v/>
      </c>
      <c r="AX53" t="str">
        <f>""</f>
        <v/>
      </c>
      <c r="AY53" t="str">
        <f>""</f>
        <v/>
      </c>
      <c r="AZ53" t="str">
        <f>""</f>
        <v/>
      </c>
      <c r="BA53" t="str">
        <f>""</f>
        <v/>
      </c>
    </row>
    <row r="54" spans="2:53" x14ac:dyDescent="0.2">
      <c r="B54" t="str">
        <f>""</f>
        <v/>
      </c>
      <c r="C54" t="str">
        <f>""</f>
        <v/>
      </c>
      <c r="D54" t="str">
        <f>""</f>
        <v/>
      </c>
      <c r="E54" t="str">
        <f>""</f>
        <v/>
      </c>
      <c r="F54" t="str">
        <f>""</f>
        <v/>
      </c>
      <c r="G54" t="str">
        <f>""</f>
        <v/>
      </c>
      <c r="H54" t="str">
        <f>""</f>
        <v/>
      </c>
      <c r="I54" t="str">
        <f>""</f>
        <v/>
      </c>
      <c r="J54" t="str">
        <f>""</f>
        <v/>
      </c>
      <c r="K54" t="str">
        <f>""</f>
        <v/>
      </c>
      <c r="L54" t="str">
        <f>""</f>
        <v/>
      </c>
      <c r="M54" t="str">
        <f>"[0.036]"</f>
        <v>[0.036]</v>
      </c>
      <c r="N54" t="str">
        <f>""</f>
        <v/>
      </c>
      <c r="O54" t="str">
        <f>""</f>
        <v/>
      </c>
      <c r="P54" t="str">
        <f>""</f>
        <v/>
      </c>
      <c r="Q54" t="str">
        <f>""</f>
        <v/>
      </c>
      <c r="R54" t="str">
        <f>""</f>
        <v/>
      </c>
      <c r="S54" t="str">
        <f>""</f>
        <v/>
      </c>
      <c r="T54" t="str">
        <f>""</f>
        <v/>
      </c>
      <c r="U54" t="str">
        <f>""</f>
        <v/>
      </c>
      <c r="V54" t="str">
        <f>""</f>
        <v/>
      </c>
      <c r="W54" t="str">
        <f>""</f>
        <v/>
      </c>
      <c r="X54" t="str">
        <f>""</f>
        <v/>
      </c>
      <c r="Y54" t="str">
        <f>""</f>
        <v/>
      </c>
      <c r="Z54" t="str">
        <f>""</f>
        <v/>
      </c>
      <c r="AA54" t="str">
        <f>""</f>
        <v/>
      </c>
      <c r="AB54" t="str">
        <f>""</f>
        <v/>
      </c>
      <c r="AC54" t="str">
        <f>""</f>
        <v/>
      </c>
      <c r="AD54" t="str">
        <f>""</f>
        <v/>
      </c>
      <c r="AE54" t="str">
        <f>""</f>
        <v/>
      </c>
      <c r="AF54" t="str">
        <f>""</f>
        <v/>
      </c>
      <c r="AG54" t="str">
        <f>""</f>
        <v/>
      </c>
      <c r="AH54" t="str">
        <f>""</f>
        <v/>
      </c>
      <c r="AI54" t="str">
        <f>""</f>
        <v/>
      </c>
      <c r="AJ54" t="str">
        <f>""</f>
        <v/>
      </c>
      <c r="AK54" t="str">
        <f>""</f>
        <v/>
      </c>
      <c r="AL54" t="str">
        <f>""</f>
        <v/>
      </c>
      <c r="AM54" t="str">
        <f>""</f>
        <v/>
      </c>
      <c r="AN54" t="str">
        <f>""</f>
        <v/>
      </c>
      <c r="AO54" t="str">
        <f>""</f>
        <v/>
      </c>
      <c r="AP54" t="str">
        <f>""</f>
        <v/>
      </c>
      <c r="AQ54" t="str">
        <f>""</f>
        <v/>
      </c>
      <c r="AR54" t="str">
        <f>""</f>
        <v/>
      </c>
      <c r="AS54" t="str">
        <f>""</f>
        <v/>
      </c>
      <c r="AT54" t="str">
        <f>""</f>
        <v/>
      </c>
      <c r="AU54" t="str">
        <f>""</f>
        <v/>
      </c>
      <c r="AV54" t="str">
        <f>""</f>
        <v/>
      </c>
      <c r="AW54" t="str">
        <f>""</f>
        <v/>
      </c>
      <c r="AX54" t="str">
        <f>""</f>
        <v/>
      </c>
      <c r="AY54" t="str">
        <f>""</f>
        <v/>
      </c>
      <c r="AZ54" t="str">
        <f>""</f>
        <v/>
      </c>
      <c r="BA54" t="str">
        <f>""</f>
        <v/>
      </c>
    </row>
    <row r="55" spans="2:53" x14ac:dyDescent="0.2">
      <c r="B55" t="str">
        <f>"Interaction"</f>
        <v>Interaction</v>
      </c>
      <c r="C55" t="str">
        <f>""</f>
        <v/>
      </c>
      <c r="D55" t="str">
        <f>""</f>
        <v/>
      </c>
      <c r="E55" t="str">
        <f>""</f>
        <v/>
      </c>
      <c r="F55" t="str">
        <f>""</f>
        <v/>
      </c>
      <c r="G55" t="str">
        <f>""</f>
        <v/>
      </c>
      <c r="H55" t="str">
        <f>""</f>
        <v/>
      </c>
      <c r="I55" t="str">
        <f>""</f>
        <v/>
      </c>
      <c r="J55" t="str">
        <f>""</f>
        <v/>
      </c>
      <c r="K55" t="str">
        <f>""</f>
        <v/>
      </c>
      <c r="L55" t="str">
        <f>""</f>
        <v/>
      </c>
      <c r="M55" t="str">
        <f>"0.238"</f>
        <v>0.238</v>
      </c>
      <c r="N55" t="str">
        <f>""</f>
        <v/>
      </c>
      <c r="O55" t="str">
        <f>""</f>
        <v/>
      </c>
      <c r="P55" t="str">
        <f>""</f>
        <v/>
      </c>
      <c r="Q55" t="str">
        <f>""</f>
        <v/>
      </c>
      <c r="R55" t="str">
        <f>""</f>
        <v/>
      </c>
      <c r="S55" t="str">
        <f>""</f>
        <v/>
      </c>
      <c r="T55" t="str">
        <f>""</f>
        <v/>
      </c>
      <c r="U55" t="str">
        <f>""</f>
        <v/>
      </c>
      <c r="V55" t="str">
        <f>""</f>
        <v/>
      </c>
      <c r="W55" t="str">
        <f>""</f>
        <v/>
      </c>
      <c r="X55" t="str">
        <f>""</f>
        <v/>
      </c>
      <c r="Y55" t="str">
        <f>""</f>
        <v/>
      </c>
      <c r="Z55" t="str">
        <f>""</f>
        <v/>
      </c>
      <c r="AA55" t="str">
        <f>""</f>
        <v/>
      </c>
      <c r="AB55" t="str">
        <f>""</f>
        <v/>
      </c>
      <c r="AC55" t="str">
        <f>""</f>
        <v/>
      </c>
      <c r="AD55" t="str">
        <f>""</f>
        <v/>
      </c>
      <c r="AE55" t="str">
        <f>""</f>
        <v/>
      </c>
      <c r="AF55" t="str">
        <f>""</f>
        <v/>
      </c>
      <c r="AG55" t="str">
        <f>""</f>
        <v/>
      </c>
      <c r="AH55" t="str">
        <f>""</f>
        <v/>
      </c>
      <c r="AI55" t="str">
        <f>""</f>
        <v/>
      </c>
      <c r="AJ55" t="str">
        <f>""</f>
        <v/>
      </c>
      <c r="AK55" t="str">
        <f>""</f>
        <v/>
      </c>
      <c r="AL55" t="str">
        <f>""</f>
        <v/>
      </c>
      <c r="AM55" t="str">
        <f>""</f>
        <v/>
      </c>
      <c r="AN55" t="str">
        <f>""</f>
        <v/>
      </c>
      <c r="AO55" t="str">
        <f>""</f>
        <v/>
      </c>
      <c r="AP55" t="str">
        <f>""</f>
        <v/>
      </c>
      <c r="AQ55" t="str">
        <f>""</f>
        <v/>
      </c>
      <c r="AR55" t="str">
        <f>""</f>
        <v/>
      </c>
      <c r="AS55" t="str">
        <f>""</f>
        <v/>
      </c>
      <c r="AT55" t="str">
        <f>""</f>
        <v/>
      </c>
      <c r="AU55" t="str">
        <f>""</f>
        <v/>
      </c>
      <c r="AV55" t="str">
        <f>""</f>
        <v/>
      </c>
      <c r="AW55" t="str">
        <f>""</f>
        <v/>
      </c>
      <c r="AX55" t="str">
        <f>""</f>
        <v/>
      </c>
      <c r="AY55" t="str">
        <f>""</f>
        <v/>
      </c>
      <c r="AZ55" t="str">
        <f>""</f>
        <v/>
      </c>
      <c r="BA55" t="str">
        <f>""</f>
        <v/>
      </c>
    </row>
    <row r="56" spans="2:53" x14ac:dyDescent="0.2">
      <c r="B56" t="str">
        <f>""</f>
        <v/>
      </c>
      <c r="C56" t="str">
        <f>""</f>
        <v/>
      </c>
      <c r="D56" t="str">
        <f>""</f>
        <v/>
      </c>
      <c r="E56" t="str">
        <f>""</f>
        <v/>
      </c>
      <c r="F56" t="str">
        <f>""</f>
        <v/>
      </c>
      <c r="G56" t="str">
        <f>""</f>
        <v/>
      </c>
      <c r="H56" t="str">
        <f>""</f>
        <v/>
      </c>
      <c r="I56" t="str">
        <f>""</f>
        <v/>
      </c>
      <c r="J56" t="str">
        <f>""</f>
        <v/>
      </c>
      <c r="K56" t="str">
        <f>""</f>
        <v/>
      </c>
      <c r="L56" t="str">
        <f>""</f>
        <v/>
      </c>
      <c r="M56" t="str">
        <f>"[0.147]"</f>
        <v>[0.147]</v>
      </c>
      <c r="N56" t="str">
        <f>""</f>
        <v/>
      </c>
      <c r="O56" t="str">
        <f>""</f>
        <v/>
      </c>
      <c r="P56" t="str">
        <f>""</f>
        <v/>
      </c>
      <c r="Q56" t="str">
        <f>""</f>
        <v/>
      </c>
      <c r="R56" t="str">
        <f>""</f>
        <v/>
      </c>
      <c r="S56" t="str">
        <f>""</f>
        <v/>
      </c>
      <c r="T56" t="str">
        <f>""</f>
        <v/>
      </c>
      <c r="U56" t="str">
        <f>""</f>
        <v/>
      </c>
      <c r="V56" t="str">
        <f>""</f>
        <v/>
      </c>
      <c r="W56" t="str">
        <f>""</f>
        <v/>
      </c>
      <c r="X56" t="str">
        <f>""</f>
        <v/>
      </c>
      <c r="Y56" t="str">
        <f>""</f>
        <v/>
      </c>
      <c r="Z56" t="str">
        <f>""</f>
        <v/>
      </c>
      <c r="AA56" t="str">
        <f>""</f>
        <v/>
      </c>
      <c r="AB56" t="str">
        <f>""</f>
        <v/>
      </c>
      <c r="AC56" t="str">
        <f>""</f>
        <v/>
      </c>
      <c r="AD56" t="str">
        <f>""</f>
        <v/>
      </c>
      <c r="AE56" t="str">
        <f>""</f>
        <v/>
      </c>
      <c r="AF56" t="str">
        <f>""</f>
        <v/>
      </c>
      <c r="AG56" t="str">
        <f>""</f>
        <v/>
      </c>
      <c r="AH56" t="str">
        <f>""</f>
        <v/>
      </c>
      <c r="AI56" t="str">
        <f>""</f>
        <v/>
      </c>
      <c r="AJ56" t="str">
        <f>""</f>
        <v/>
      </c>
      <c r="AK56" t="str">
        <f>""</f>
        <v/>
      </c>
      <c r="AL56" t="str">
        <f>""</f>
        <v/>
      </c>
      <c r="AM56" t="str">
        <f>""</f>
        <v/>
      </c>
      <c r="AN56" t="str">
        <f>""</f>
        <v/>
      </c>
      <c r="AO56" t="str">
        <f>""</f>
        <v/>
      </c>
      <c r="AP56" t="str">
        <f>""</f>
        <v/>
      </c>
      <c r="AQ56" t="str">
        <f>""</f>
        <v/>
      </c>
      <c r="AR56" t="str">
        <f>""</f>
        <v/>
      </c>
      <c r="AS56" t="str">
        <f>""</f>
        <v/>
      </c>
      <c r="AT56" t="str">
        <f>""</f>
        <v/>
      </c>
      <c r="AU56" t="str">
        <f>""</f>
        <v/>
      </c>
      <c r="AV56" t="str">
        <f>""</f>
        <v/>
      </c>
      <c r="AW56" t="str">
        <f>""</f>
        <v/>
      </c>
      <c r="AX56" t="str">
        <f>""</f>
        <v/>
      </c>
      <c r="AY56" t="str">
        <f>""</f>
        <v/>
      </c>
      <c r="AZ56" t="str">
        <f>""</f>
        <v/>
      </c>
      <c r="BA56" t="str">
        <f>""</f>
        <v/>
      </c>
    </row>
    <row r="57" spans="2:53" x14ac:dyDescent="0.2">
      <c r="B57" t="str">
        <f>"Share of adults  who left household 1998-2007"</f>
        <v>Share of adults  who left household 1998-2007</v>
      </c>
      <c r="C57" t="str">
        <f>""</f>
        <v/>
      </c>
      <c r="D57" t="str">
        <f>""</f>
        <v/>
      </c>
      <c r="E57" t="str">
        <f>""</f>
        <v/>
      </c>
      <c r="F57" t="str">
        <f>""</f>
        <v/>
      </c>
      <c r="G57" t="str">
        <f>""</f>
        <v/>
      </c>
      <c r="H57" t="str">
        <f>""</f>
        <v/>
      </c>
      <c r="I57" t="str">
        <f>""</f>
        <v/>
      </c>
      <c r="J57" t="str">
        <f>""</f>
        <v/>
      </c>
      <c r="K57" t="str">
        <f>""</f>
        <v/>
      </c>
      <c r="L57" t="str">
        <f>""</f>
        <v/>
      </c>
      <c r="M57" t="str">
        <f>""</f>
        <v/>
      </c>
      <c r="N57" t="str">
        <f>"-0.196"</f>
        <v>-0.196</v>
      </c>
      <c r="O57" t="str">
        <f>""</f>
        <v/>
      </c>
      <c r="P57" t="str">
        <f>""</f>
        <v/>
      </c>
      <c r="Q57" t="str">
        <f>""</f>
        <v/>
      </c>
      <c r="R57" t="str">
        <f>""</f>
        <v/>
      </c>
      <c r="S57" t="str">
        <f>""</f>
        <v/>
      </c>
      <c r="T57" t="str">
        <f>""</f>
        <v/>
      </c>
      <c r="U57" t="str">
        <f>""</f>
        <v/>
      </c>
      <c r="V57" t="str">
        <f>""</f>
        <v/>
      </c>
      <c r="W57" t="str">
        <f>""</f>
        <v/>
      </c>
      <c r="X57" t="str">
        <f>""</f>
        <v/>
      </c>
      <c r="Y57" t="str">
        <f>""</f>
        <v/>
      </c>
      <c r="Z57" t="str">
        <f>""</f>
        <v/>
      </c>
      <c r="AA57" t="str">
        <f>""</f>
        <v/>
      </c>
      <c r="AB57" t="str">
        <f>""</f>
        <v/>
      </c>
      <c r="AC57" t="str">
        <f>""</f>
        <v/>
      </c>
      <c r="AD57" t="str">
        <f>""</f>
        <v/>
      </c>
      <c r="AE57" t="str">
        <f>""</f>
        <v/>
      </c>
      <c r="AF57" t="str">
        <f>""</f>
        <v/>
      </c>
      <c r="AG57" t="str">
        <f>""</f>
        <v/>
      </c>
      <c r="AH57" t="str">
        <f>""</f>
        <v/>
      </c>
      <c r="AI57" t="str">
        <f>""</f>
        <v/>
      </c>
      <c r="AJ57" t="str">
        <f>""</f>
        <v/>
      </c>
      <c r="AK57" t="str">
        <f>""</f>
        <v/>
      </c>
      <c r="AL57" t="str">
        <f>""</f>
        <v/>
      </c>
      <c r="AM57" t="str">
        <f>""</f>
        <v/>
      </c>
      <c r="AN57" t="str">
        <f>""</f>
        <v/>
      </c>
      <c r="AO57" t="str">
        <f>""</f>
        <v/>
      </c>
      <c r="AP57" t="str">
        <f>""</f>
        <v/>
      </c>
      <c r="AQ57" t="str">
        <f>""</f>
        <v/>
      </c>
      <c r="AR57" t="str">
        <f>""</f>
        <v/>
      </c>
      <c r="AS57" t="str">
        <f>""</f>
        <v/>
      </c>
      <c r="AT57" t="str">
        <f>""</f>
        <v/>
      </c>
      <c r="AU57" t="str">
        <f>""</f>
        <v/>
      </c>
      <c r="AV57" t="str">
        <f>""</f>
        <v/>
      </c>
      <c r="AW57" t="str">
        <f>""</f>
        <v/>
      </c>
      <c r="AX57" t="str">
        <f>""</f>
        <v/>
      </c>
      <c r="AY57" t="str">
        <f>""</f>
        <v/>
      </c>
      <c r="AZ57" t="str">
        <f>""</f>
        <v/>
      </c>
      <c r="BA57" t="str">
        <f>""</f>
        <v/>
      </c>
    </row>
    <row r="58" spans="2:53" x14ac:dyDescent="0.2">
      <c r="B58" t="str">
        <f>""</f>
        <v/>
      </c>
      <c r="C58" t="str">
        <f>""</f>
        <v/>
      </c>
      <c r="D58" t="str">
        <f>""</f>
        <v/>
      </c>
      <c r="E58" t="str">
        <f>""</f>
        <v/>
      </c>
      <c r="F58" t="str">
        <f>""</f>
        <v/>
      </c>
      <c r="G58" t="str">
        <f>""</f>
        <v/>
      </c>
      <c r="H58" t="str">
        <f>""</f>
        <v/>
      </c>
      <c r="I58" t="str">
        <f>""</f>
        <v/>
      </c>
      <c r="J58" t="str">
        <f>""</f>
        <v/>
      </c>
      <c r="K58" t="str">
        <f>""</f>
        <v/>
      </c>
      <c r="L58" t="str">
        <f>""</f>
        <v/>
      </c>
      <c r="M58" t="str">
        <f>""</f>
        <v/>
      </c>
      <c r="N58" t="str">
        <f>"[0.187]"</f>
        <v>[0.187]</v>
      </c>
      <c r="O58" t="str">
        <f>""</f>
        <v/>
      </c>
      <c r="P58" t="str">
        <f>""</f>
        <v/>
      </c>
      <c r="Q58" t="str">
        <f>""</f>
        <v/>
      </c>
      <c r="R58" t="str">
        <f>""</f>
        <v/>
      </c>
      <c r="S58" t="str">
        <f>""</f>
        <v/>
      </c>
      <c r="T58" t="str">
        <f>""</f>
        <v/>
      </c>
      <c r="U58" t="str">
        <f>""</f>
        <v/>
      </c>
      <c r="V58" t="str">
        <f>""</f>
        <v/>
      </c>
      <c r="W58" t="str">
        <f>""</f>
        <v/>
      </c>
      <c r="X58" t="str">
        <f>""</f>
        <v/>
      </c>
      <c r="Y58" t="str">
        <f>""</f>
        <v/>
      </c>
      <c r="Z58" t="str">
        <f>""</f>
        <v/>
      </c>
      <c r="AA58" t="str">
        <f>""</f>
        <v/>
      </c>
      <c r="AB58" t="str">
        <f>""</f>
        <v/>
      </c>
      <c r="AC58" t="str">
        <f>""</f>
        <v/>
      </c>
      <c r="AD58" t="str">
        <f>""</f>
        <v/>
      </c>
      <c r="AE58" t="str">
        <f>""</f>
        <v/>
      </c>
      <c r="AF58" t="str">
        <f>""</f>
        <v/>
      </c>
      <c r="AG58" t="str">
        <f>""</f>
        <v/>
      </c>
      <c r="AH58" t="str">
        <f>""</f>
        <v/>
      </c>
      <c r="AI58" t="str">
        <f>""</f>
        <v/>
      </c>
      <c r="AJ58" t="str">
        <f>""</f>
        <v/>
      </c>
      <c r="AK58" t="str">
        <f>""</f>
        <v/>
      </c>
      <c r="AL58" t="str">
        <f>""</f>
        <v/>
      </c>
      <c r="AM58" t="str">
        <f>""</f>
        <v/>
      </c>
      <c r="AN58" t="str">
        <f>""</f>
        <v/>
      </c>
      <c r="AO58" t="str">
        <f>""</f>
        <v/>
      </c>
      <c r="AP58" t="str">
        <f>""</f>
        <v/>
      </c>
      <c r="AQ58" t="str">
        <f>""</f>
        <v/>
      </c>
      <c r="AR58" t="str">
        <f>""</f>
        <v/>
      </c>
      <c r="AS58" t="str">
        <f>""</f>
        <v/>
      </c>
      <c r="AT58" t="str">
        <f>""</f>
        <v/>
      </c>
      <c r="AU58" t="str">
        <f>""</f>
        <v/>
      </c>
      <c r="AV58" t="str">
        <f>""</f>
        <v/>
      </c>
      <c r="AW58" t="str">
        <f>""</f>
        <v/>
      </c>
      <c r="AX58" t="str">
        <f>""</f>
        <v/>
      </c>
      <c r="AY58" t="str">
        <f>""</f>
        <v/>
      </c>
      <c r="AZ58" t="str">
        <f>""</f>
        <v/>
      </c>
      <c r="BA58" t="str">
        <f>""</f>
        <v/>
      </c>
    </row>
    <row r="59" spans="2:53" x14ac:dyDescent="0.2">
      <c r="B59" t="str">
        <f>"Interaction"</f>
        <v>Interaction</v>
      </c>
      <c r="C59" t="str">
        <f>""</f>
        <v/>
      </c>
      <c r="D59" t="str">
        <f>""</f>
        <v/>
      </c>
      <c r="E59" t="str">
        <f>""</f>
        <v/>
      </c>
      <c r="F59" t="str">
        <f>""</f>
        <v/>
      </c>
      <c r="G59" t="str">
        <f>""</f>
        <v/>
      </c>
      <c r="H59" t="str">
        <f>""</f>
        <v/>
      </c>
      <c r="I59" t="str">
        <f>""</f>
        <v/>
      </c>
      <c r="J59" t="str">
        <f>""</f>
        <v/>
      </c>
      <c r="K59" t="str">
        <f>""</f>
        <v/>
      </c>
      <c r="L59" t="str">
        <f>""</f>
        <v/>
      </c>
      <c r="M59" t="str">
        <f>""</f>
        <v/>
      </c>
      <c r="N59" t="str">
        <f>"0.925**"</f>
        <v>0.925**</v>
      </c>
      <c r="O59" t="str">
        <f>""</f>
        <v/>
      </c>
      <c r="P59" t="str">
        <f>""</f>
        <v/>
      </c>
      <c r="Q59" t="str">
        <f>""</f>
        <v/>
      </c>
      <c r="R59" t="str">
        <f>""</f>
        <v/>
      </c>
      <c r="S59" t="str">
        <f>""</f>
        <v/>
      </c>
      <c r="T59" t="str">
        <f>""</f>
        <v/>
      </c>
      <c r="U59" t="str">
        <f>""</f>
        <v/>
      </c>
      <c r="V59" t="str">
        <f>""</f>
        <v/>
      </c>
      <c r="W59" t="str">
        <f>""</f>
        <v/>
      </c>
      <c r="X59" t="str">
        <f>""</f>
        <v/>
      </c>
      <c r="Y59" t="str">
        <f>""</f>
        <v/>
      </c>
      <c r="Z59" t="str">
        <f>""</f>
        <v/>
      </c>
      <c r="AA59" t="str">
        <f>""</f>
        <v/>
      </c>
      <c r="AB59" t="str">
        <f>""</f>
        <v/>
      </c>
      <c r="AC59" t="str">
        <f>""</f>
        <v/>
      </c>
      <c r="AD59" t="str">
        <f>""</f>
        <v/>
      </c>
      <c r="AE59" t="str">
        <f>""</f>
        <v/>
      </c>
      <c r="AF59" t="str">
        <f>""</f>
        <v/>
      </c>
      <c r="AG59" t="str">
        <f>""</f>
        <v/>
      </c>
      <c r="AH59" t="str">
        <f>""</f>
        <v/>
      </c>
      <c r="AI59" t="str">
        <f>""</f>
        <v/>
      </c>
      <c r="AJ59" t="str">
        <f>""</f>
        <v/>
      </c>
      <c r="AK59" t="str">
        <f>""</f>
        <v/>
      </c>
      <c r="AL59" t="str">
        <f>""</f>
        <v/>
      </c>
      <c r="AM59" t="str">
        <f>""</f>
        <v/>
      </c>
      <c r="AN59" t="str">
        <f>""</f>
        <v/>
      </c>
      <c r="AO59" t="str">
        <f>""</f>
        <v/>
      </c>
      <c r="AP59" t="str">
        <f>""</f>
        <v/>
      </c>
      <c r="AQ59" t="str">
        <f>""</f>
        <v/>
      </c>
      <c r="AR59" t="str">
        <f>""</f>
        <v/>
      </c>
      <c r="AS59" t="str">
        <f>""</f>
        <v/>
      </c>
      <c r="AT59" t="str">
        <f>""</f>
        <v/>
      </c>
      <c r="AU59" t="str">
        <f>""</f>
        <v/>
      </c>
      <c r="AV59" t="str">
        <f>""</f>
        <v/>
      </c>
      <c r="AW59" t="str">
        <f>""</f>
        <v/>
      </c>
      <c r="AX59" t="str">
        <f>""</f>
        <v/>
      </c>
      <c r="AY59" t="str">
        <f>""</f>
        <v/>
      </c>
      <c r="AZ59" t="str">
        <f>""</f>
        <v/>
      </c>
      <c r="BA59" t="str">
        <f>""</f>
        <v/>
      </c>
    </row>
    <row r="60" spans="2:53" x14ac:dyDescent="0.2">
      <c r="B60" t="str">
        <f>""</f>
        <v/>
      </c>
      <c r="C60" t="str">
        <f>""</f>
        <v/>
      </c>
      <c r="D60" t="str">
        <f>""</f>
        <v/>
      </c>
      <c r="E60" t="str">
        <f>""</f>
        <v/>
      </c>
      <c r="F60" t="str">
        <f>""</f>
        <v/>
      </c>
      <c r="G60" t="str">
        <f>""</f>
        <v/>
      </c>
      <c r="H60" t="str">
        <f>""</f>
        <v/>
      </c>
      <c r="I60" t="str">
        <f>""</f>
        <v/>
      </c>
      <c r="J60" t="str">
        <f>""</f>
        <v/>
      </c>
      <c r="K60" t="str">
        <f>""</f>
        <v/>
      </c>
      <c r="L60" t="str">
        <f>""</f>
        <v/>
      </c>
      <c r="M60" t="str">
        <f>""</f>
        <v/>
      </c>
      <c r="N60" t="str">
        <f>"[0.444]"</f>
        <v>[0.444]</v>
      </c>
      <c r="O60" t="str">
        <f>""</f>
        <v/>
      </c>
      <c r="P60" t="str">
        <f>""</f>
        <v/>
      </c>
      <c r="Q60" t="str">
        <f>""</f>
        <v/>
      </c>
      <c r="R60" t="str">
        <f>""</f>
        <v/>
      </c>
      <c r="S60" t="str">
        <f>""</f>
        <v/>
      </c>
      <c r="T60" t="str">
        <f>""</f>
        <v/>
      </c>
      <c r="U60" t="str">
        <f>""</f>
        <v/>
      </c>
      <c r="V60" t="str">
        <f>""</f>
        <v/>
      </c>
      <c r="W60" t="str">
        <f>""</f>
        <v/>
      </c>
      <c r="X60" t="str">
        <f>""</f>
        <v/>
      </c>
      <c r="Y60" t="str">
        <f>""</f>
        <v/>
      </c>
      <c r="Z60" t="str">
        <f>""</f>
        <v/>
      </c>
      <c r="AA60" t="str">
        <f>""</f>
        <v/>
      </c>
      <c r="AB60" t="str">
        <f>""</f>
        <v/>
      </c>
      <c r="AC60" t="str">
        <f>""</f>
        <v/>
      </c>
      <c r="AD60" t="str">
        <f>""</f>
        <v/>
      </c>
      <c r="AE60" t="str">
        <f>""</f>
        <v/>
      </c>
      <c r="AF60" t="str">
        <f>""</f>
        <v/>
      </c>
      <c r="AG60" t="str">
        <f>""</f>
        <v/>
      </c>
      <c r="AH60" t="str">
        <f>""</f>
        <v/>
      </c>
      <c r="AI60" t="str">
        <f>""</f>
        <v/>
      </c>
      <c r="AJ60" t="str">
        <f>""</f>
        <v/>
      </c>
      <c r="AK60" t="str">
        <f>""</f>
        <v/>
      </c>
      <c r="AL60" t="str">
        <f>""</f>
        <v/>
      </c>
      <c r="AM60" t="str">
        <f>""</f>
        <v/>
      </c>
      <c r="AN60" t="str">
        <f>""</f>
        <v/>
      </c>
      <c r="AO60" t="str">
        <f>""</f>
        <v/>
      </c>
      <c r="AP60" t="str">
        <f>""</f>
        <v/>
      </c>
      <c r="AQ60" t="str">
        <f>""</f>
        <v/>
      </c>
      <c r="AR60" t="str">
        <f>""</f>
        <v/>
      </c>
      <c r="AS60" t="str">
        <f>""</f>
        <v/>
      </c>
      <c r="AT60" t="str">
        <f>""</f>
        <v/>
      </c>
      <c r="AU60" t="str">
        <f>""</f>
        <v/>
      </c>
      <c r="AV60" t="str">
        <f>""</f>
        <v/>
      </c>
      <c r="AW60" t="str">
        <f>""</f>
        <v/>
      </c>
      <c r="AX60" t="str">
        <f>""</f>
        <v/>
      </c>
      <c r="AY60" t="str">
        <f>""</f>
        <v/>
      </c>
      <c r="AZ60" t="str">
        <f>""</f>
        <v/>
      </c>
      <c r="BA60" t="str">
        <f>""</f>
        <v/>
      </c>
    </row>
    <row r="61" spans="2:53" x14ac:dyDescent="0.2">
      <c r="B61" t="str">
        <f>"Theft of crops (yes=1) for a household in 1998-07"</f>
        <v>Theft of crops (yes=1) for a household in 1998-07</v>
      </c>
      <c r="C61" t="str">
        <f>""</f>
        <v/>
      </c>
      <c r="D61" t="str">
        <f>""</f>
        <v/>
      </c>
      <c r="E61" t="str">
        <f>""</f>
        <v/>
      </c>
      <c r="F61" t="str">
        <f>""</f>
        <v/>
      </c>
      <c r="G61" t="str">
        <f>""</f>
        <v/>
      </c>
      <c r="H61" t="str">
        <f>""</f>
        <v/>
      </c>
      <c r="I61" t="str">
        <f>""</f>
        <v/>
      </c>
      <c r="J61" t="str">
        <f>""</f>
        <v/>
      </c>
      <c r="K61" t="str">
        <f>""</f>
        <v/>
      </c>
      <c r="L61" t="str">
        <f>""</f>
        <v/>
      </c>
      <c r="M61" t="str">
        <f>""</f>
        <v/>
      </c>
      <c r="N61" t="str">
        <f>""</f>
        <v/>
      </c>
      <c r="O61" t="str">
        <f>"0.039"</f>
        <v>0.039</v>
      </c>
      <c r="P61" t="str">
        <f>"0.088"</f>
        <v>0.088</v>
      </c>
      <c r="Q61" t="str">
        <f>"0.045"</f>
        <v>0.045</v>
      </c>
      <c r="R61" t="str">
        <f>""</f>
        <v/>
      </c>
      <c r="S61" t="str">
        <f>""</f>
        <v/>
      </c>
      <c r="T61" t="str">
        <f>""</f>
        <v/>
      </c>
      <c r="U61" t="str">
        <f>""</f>
        <v/>
      </c>
      <c r="V61" t="str">
        <f>""</f>
        <v/>
      </c>
      <c r="W61" t="str">
        <f>""</f>
        <v/>
      </c>
      <c r="X61" t="str">
        <f>""</f>
        <v/>
      </c>
      <c r="Y61" t="str">
        <f>""</f>
        <v/>
      </c>
      <c r="Z61" t="str">
        <f>""</f>
        <v/>
      </c>
      <c r="AA61" t="str">
        <f>""</f>
        <v/>
      </c>
      <c r="AB61" t="str">
        <f>""</f>
        <v/>
      </c>
      <c r="AC61" t="str">
        <f>""</f>
        <v/>
      </c>
      <c r="AD61" t="str">
        <f>""</f>
        <v/>
      </c>
      <c r="AE61" t="str">
        <f>""</f>
        <v/>
      </c>
      <c r="AF61" t="str">
        <f>""</f>
        <v/>
      </c>
      <c r="AG61" t="str">
        <f>""</f>
        <v/>
      </c>
      <c r="AH61" t="str">
        <f>""</f>
        <v/>
      </c>
      <c r="AI61" t="str">
        <f>""</f>
        <v/>
      </c>
      <c r="AJ61" t="str">
        <f>""</f>
        <v/>
      </c>
      <c r="AK61" t="str">
        <f>""</f>
        <v/>
      </c>
      <c r="AL61" t="str">
        <f>""</f>
        <v/>
      </c>
      <c r="AM61" t="str">
        <f>""</f>
        <v/>
      </c>
      <c r="AN61" t="str">
        <f>""</f>
        <v/>
      </c>
      <c r="AO61" t="str">
        <f>""</f>
        <v/>
      </c>
      <c r="AP61" t="str">
        <f>""</f>
        <v/>
      </c>
      <c r="AQ61" t="str">
        <f>""</f>
        <v/>
      </c>
      <c r="AR61" t="str">
        <f>""</f>
        <v/>
      </c>
      <c r="AS61" t="str">
        <f>""</f>
        <v/>
      </c>
      <c r="AT61" t="str">
        <f>""</f>
        <v/>
      </c>
      <c r="AU61" t="str">
        <f>""</f>
        <v/>
      </c>
      <c r="AV61" t="str">
        <f>""</f>
        <v/>
      </c>
      <c r="AW61" t="str">
        <f>""</f>
        <v/>
      </c>
      <c r="AX61" t="str">
        <f>""</f>
        <v/>
      </c>
      <c r="AY61" t="str">
        <f>""</f>
        <v/>
      </c>
      <c r="AZ61" t="str">
        <f>""</f>
        <v/>
      </c>
      <c r="BA61" t="str">
        <f>""</f>
        <v/>
      </c>
    </row>
    <row r="62" spans="2:53" x14ac:dyDescent="0.2">
      <c r="B62" t="str">
        <f>""</f>
        <v/>
      </c>
      <c r="C62" t="str">
        <f>""</f>
        <v/>
      </c>
      <c r="D62" t="str">
        <f>""</f>
        <v/>
      </c>
      <c r="E62" t="str">
        <f>""</f>
        <v/>
      </c>
      <c r="F62" t="str">
        <f>""</f>
        <v/>
      </c>
      <c r="G62" t="str">
        <f>""</f>
        <v/>
      </c>
      <c r="H62" t="str">
        <f>""</f>
        <v/>
      </c>
      <c r="I62" t="str">
        <f>""</f>
        <v/>
      </c>
      <c r="J62" t="str">
        <f>""</f>
        <v/>
      </c>
      <c r="K62" t="str">
        <f>""</f>
        <v/>
      </c>
      <c r="L62" t="str">
        <f>""</f>
        <v/>
      </c>
      <c r="M62" t="str">
        <f>""</f>
        <v/>
      </c>
      <c r="N62" t="str">
        <f>""</f>
        <v/>
      </c>
      <c r="O62" t="str">
        <f>"[0.103]"</f>
        <v>[0.103]</v>
      </c>
      <c r="P62" t="str">
        <f>"[0.099]"</f>
        <v>[0.099]</v>
      </c>
      <c r="Q62" t="str">
        <f>"[0.098]"</f>
        <v>[0.098]</v>
      </c>
      <c r="R62" t="str">
        <f>""</f>
        <v/>
      </c>
      <c r="S62" t="str">
        <f>""</f>
        <v/>
      </c>
      <c r="T62" t="str">
        <f>""</f>
        <v/>
      </c>
      <c r="U62" t="str">
        <f>""</f>
        <v/>
      </c>
      <c r="V62" t="str">
        <f>""</f>
        <v/>
      </c>
      <c r="W62" t="str">
        <f>""</f>
        <v/>
      </c>
      <c r="X62" t="str">
        <f>""</f>
        <v/>
      </c>
      <c r="Y62" t="str">
        <f>""</f>
        <v/>
      </c>
      <c r="Z62" t="str">
        <f>""</f>
        <v/>
      </c>
      <c r="AA62" t="str">
        <f>""</f>
        <v/>
      </c>
      <c r="AB62" t="str">
        <f>""</f>
        <v/>
      </c>
      <c r="AC62" t="str">
        <f>""</f>
        <v/>
      </c>
      <c r="AD62" t="str">
        <f>""</f>
        <v/>
      </c>
      <c r="AE62" t="str">
        <f>""</f>
        <v/>
      </c>
      <c r="AF62" t="str">
        <f>""</f>
        <v/>
      </c>
      <c r="AG62" t="str">
        <f>""</f>
        <v/>
      </c>
      <c r="AH62" t="str">
        <f>""</f>
        <v/>
      </c>
      <c r="AI62" t="str">
        <f>""</f>
        <v/>
      </c>
      <c r="AJ62" t="str">
        <f>""</f>
        <v/>
      </c>
      <c r="AK62" t="str">
        <f>""</f>
        <v/>
      </c>
      <c r="AL62" t="str">
        <f>""</f>
        <v/>
      </c>
      <c r="AM62" t="str">
        <f>""</f>
        <v/>
      </c>
      <c r="AN62" t="str">
        <f>""</f>
        <v/>
      </c>
      <c r="AO62" t="str">
        <f>""</f>
        <v/>
      </c>
      <c r="AP62" t="str">
        <f>""</f>
        <v/>
      </c>
      <c r="AQ62" t="str">
        <f>""</f>
        <v/>
      </c>
      <c r="AR62" t="str">
        <f>""</f>
        <v/>
      </c>
      <c r="AS62" t="str">
        <f>""</f>
        <v/>
      </c>
      <c r="AT62" t="str">
        <f>""</f>
        <v/>
      </c>
      <c r="AU62" t="str">
        <f>""</f>
        <v/>
      </c>
      <c r="AV62" t="str">
        <f>""</f>
        <v/>
      </c>
      <c r="AW62" t="str">
        <f>""</f>
        <v/>
      </c>
      <c r="AX62" t="str">
        <f>""</f>
        <v/>
      </c>
      <c r="AY62" t="str">
        <f>""</f>
        <v/>
      </c>
      <c r="AZ62" t="str">
        <f>""</f>
        <v/>
      </c>
      <c r="BA62" t="str">
        <f>""</f>
        <v/>
      </c>
    </row>
    <row r="63" spans="2:53" x14ac:dyDescent="0.2">
      <c r="B63" t="str">
        <f>"At least 1 adult left the household in a given year (yes=1)"</f>
        <v>At least 1 adult left the household in a given year (yes=1)</v>
      </c>
      <c r="C63" t="str">
        <f>""</f>
        <v/>
      </c>
      <c r="D63" t="str">
        <f>""</f>
        <v/>
      </c>
      <c r="E63" t="str">
        <f>""</f>
        <v/>
      </c>
      <c r="F63" t="str">
        <f>""</f>
        <v/>
      </c>
      <c r="G63" t="str">
        <f>""</f>
        <v/>
      </c>
      <c r="H63" t="str">
        <f>""</f>
        <v/>
      </c>
      <c r="I63" t="str">
        <f>""</f>
        <v/>
      </c>
      <c r="J63" t="str">
        <f>""</f>
        <v/>
      </c>
      <c r="K63" t="str">
        <f>""</f>
        <v/>
      </c>
      <c r="L63" t="str">
        <f>""</f>
        <v/>
      </c>
      <c r="M63" t="str">
        <f>""</f>
        <v/>
      </c>
      <c r="N63" t="str">
        <f>""</f>
        <v/>
      </c>
      <c r="O63" t="str">
        <f>"-0.163"</f>
        <v>-0.163</v>
      </c>
      <c r="P63" t="str">
        <f>""</f>
        <v/>
      </c>
      <c r="Q63" t="str">
        <f>""</f>
        <v/>
      </c>
      <c r="R63" t="str">
        <f>""</f>
        <v/>
      </c>
      <c r="S63" t="str">
        <f>""</f>
        <v/>
      </c>
      <c r="T63" t="str">
        <f>""</f>
        <v/>
      </c>
      <c r="U63" t="str">
        <f>""</f>
        <v/>
      </c>
      <c r="V63" t="str">
        <f>""</f>
        <v/>
      </c>
      <c r="W63" t="str">
        <f>""</f>
        <v/>
      </c>
      <c r="X63" t="str">
        <f>""</f>
        <v/>
      </c>
      <c r="Y63" t="str">
        <f>""</f>
        <v/>
      </c>
      <c r="Z63" t="str">
        <f>""</f>
        <v/>
      </c>
      <c r="AA63" t="str">
        <f>""</f>
        <v/>
      </c>
      <c r="AB63" t="str">
        <f>""</f>
        <v/>
      </c>
      <c r="AC63" t="str">
        <f>""</f>
        <v/>
      </c>
      <c r="AD63" t="str">
        <f>""</f>
        <v/>
      </c>
      <c r="AE63" t="str">
        <f>""</f>
        <v/>
      </c>
      <c r="AF63" t="str">
        <f>""</f>
        <v/>
      </c>
      <c r="AG63" t="str">
        <f>""</f>
        <v/>
      </c>
      <c r="AH63" t="str">
        <f>""</f>
        <v/>
      </c>
      <c r="AI63" t="str">
        <f>""</f>
        <v/>
      </c>
      <c r="AJ63" t="str">
        <f>""</f>
        <v/>
      </c>
      <c r="AK63" t="str">
        <f>""</f>
        <v/>
      </c>
      <c r="AL63" t="str">
        <f>""</f>
        <v/>
      </c>
      <c r="AM63" t="str">
        <f>""</f>
        <v/>
      </c>
      <c r="AN63" t="str">
        <f>""</f>
        <v/>
      </c>
      <c r="AO63" t="str">
        <f>""</f>
        <v/>
      </c>
      <c r="AP63" t="str">
        <f>""</f>
        <v/>
      </c>
      <c r="AQ63" t="str">
        <f>""</f>
        <v/>
      </c>
      <c r="AR63" t="str">
        <f>""</f>
        <v/>
      </c>
      <c r="AS63" t="str">
        <f>""</f>
        <v/>
      </c>
      <c r="AT63" t="str">
        <f>""</f>
        <v/>
      </c>
      <c r="AU63" t="str">
        <f>""</f>
        <v/>
      </c>
      <c r="AV63" t="str">
        <f>""</f>
        <v/>
      </c>
      <c r="AW63" t="str">
        <f>""</f>
        <v/>
      </c>
      <c r="AX63" t="str">
        <f>""</f>
        <v/>
      </c>
      <c r="AY63" t="str">
        <f>""</f>
        <v/>
      </c>
      <c r="AZ63" t="str">
        <f>""</f>
        <v/>
      </c>
      <c r="BA63" t="str">
        <f>""</f>
        <v/>
      </c>
    </row>
    <row r="64" spans="2:53" x14ac:dyDescent="0.2">
      <c r="B64" t="str">
        <f>""</f>
        <v/>
      </c>
      <c r="C64" t="str">
        <f>""</f>
        <v/>
      </c>
      <c r="D64" t="str">
        <f>""</f>
        <v/>
      </c>
      <c r="E64" t="str">
        <f>""</f>
        <v/>
      </c>
      <c r="F64" t="str">
        <f>""</f>
        <v/>
      </c>
      <c r="G64" t="str">
        <f>""</f>
        <v/>
      </c>
      <c r="H64" t="str">
        <f>""</f>
        <v/>
      </c>
      <c r="I64" t="str">
        <f>""</f>
        <v/>
      </c>
      <c r="J64" t="str">
        <f>""</f>
        <v/>
      </c>
      <c r="K64" t="str">
        <f>""</f>
        <v/>
      </c>
      <c r="L64" t="str">
        <f>""</f>
        <v/>
      </c>
      <c r="M64" t="str">
        <f>""</f>
        <v/>
      </c>
      <c r="N64" t="str">
        <f>""</f>
        <v/>
      </c>
      <c r="O64" t="str">
        <f>"[0.130]"</f>
        <v>[0.130]</v>
      </c>
      <c r="P64" t="str">
        <f>""</f>
        <v/>
      </c>
      <c r="Q64" t="str">
        <f>""</f>
        <v/>
      </c>
      <c r="R64" t="str">
        <f>""</f>
        <v/>
      </c>
      <c r="S64" t="str">
        <f>""</f>
        <v/>
      </c>
      <c r="T64" t="str">
        <f>""</f>
        <v/>
      </c>
      <c r="U64" t="str">
        <f>""</f>
        <v/>
      </c>
      <c r="V64" t="str">
        <f>""</f>
        <v/>
      </c>
      <c r="W64" t="str">
        <f>""</f>
        <v/>
      </c>
      <c r="X64" t="str">
        <f>""</f>
        <v/>
      </c>
      <c r="Y64" t="str">
        <f>""</f>
        <v/>
      </c>
      <c r="Z64" t="str">
        <f>""</f>
        <v/>
      </c>
      <c r="AA64" t="str">
        <f>""</f>
        <v/>
      </c>
      <c r="AB64" t="str">
        <f>""</f>
        <v/>
      </c>
      <c r="AC64" t="str">
        <f>""</f>
        <v/>
      </c>
      <c r="AD64" t="str">
        <f>""</f>
        <v/>
      </c>
      <c r="AE64" t="str">
        <f>""</f>
        <v/>
      </c>
      <c r="AF64" t="str">
        <f>""</f>
        <v/>
      </c>
      <c r="AG64" t="str">
        <f>""</f>
        <v/>
      </c>
      <c r="AH64" t="str">
        <f>""</f>
        <v/>
      </c>
      <c r="AI64" t="str">
        <f>""</f>
        <v/>
      </c>
      <c r="AJ64" t="str">
        <f>""</f>
        <v/>
      </c>
      <c r="AK64" t="str">
        <f>""</f>
        <v/>
      </c>
      <c r="AL64" t="str">
        <f>""</f>
        <v/>
      </c>
      <c r="AM64" t="str">
        <f>""</f>
        <v/>
      </c>
      <c r="AN64" t="str">
        <f>""</f>
        <v/>
      </c>
      <c r="AO64" t="str">
        <f>""</f>
        <v/>
      </c>
      <c r="AP64" t="str">
        <f>""</f>
        <v/>
      </c>
      <c r="AQ64" t="str">
        <f>""</f>
        <v/>
      </c>
      <c r="AR64" t="str">
        <f>""</f>
        <v/>
      </c>
      <c r="AS64" t="str">
        <f>""</f>
        <v/>
      </c>
      <c r="AT64" t="str">
        <f>""</f>
        <v/>
      </c>
      <c r="AU64" t="str">
        <f>""</f>
        <v/>
      </c>
      <c r="AV64" t="str">
        <f>""</f>
        <v/>
      </c>
      <c r="AW64" t="str">
        <f>""</f>
        <v/>
      </c>
      <c r="AX64" t="str">
        <f>""</f>
        <v/>
      </c>
      <c r="AY64" t="str">
        <f>""</f>
        <v/>
      </c>
      <c r="AZ64" t="str">
        <f>""</f>
        <v/>
      </c>
      <c r="BA64" t="str">
        <f>""</f>
        <v/>
      </c>
    </row>
    <row r="65" spans="2:53" x14ac:dyDescent="0.2">
      <c r="B65" t="str">
        <f>"Interaction"</f>
        <v>Interaction</v>
      </c>
      <c r="C65" t="str">
        <f>""</f>
        <v/>
      </c>
      <c r="D65" t="str">
        <f>""</f>
        <v/>
      </c>
      <c r="E65" t="str">
        <f>""</f>
        <v/>
      </c>
      <c r="F65" t="str">
        <f>""</f>
        <v/>
      </c>
      <c r="G65" t="str">
        <f>""</f>
        <v/>
      </c>
      <c r="H65" t="str">
        <f>""</f>
        <v/>
      </c>
      <c r="I65" t="str">
        <f>""</f>
        <v/>
      </c>
      <c r="J65" t="str">
        <f>""</f>
        <v/>
      </c>
      <c r="K65" t="str">
        <f>""</f>
        <v/>
      </c>
      <c r="L65" t="str">
        <f>""</f>
        <v/>
      </c>
      <c r="M65" t="str">
        <f>""</f>
        <v/>
      </c>
      <c r="N65" t="str">
        <f>""</f>
        <v/>
      </c>
      <c r="O65" t="str">
        <f>"0.366*"</f>
        <v>0.366*</v>
      </c>
      <c r="P65" t="str">
        <f>""</f>
        <v/>
      </c>
      <c r="Q65" t="str">
        <f>""</f>
        <v/>
      </c>
      <c r="R65" t="str">
        <f>""</f>
        <v/>
      </c>
      <c r="S65" t="str">
        <f>""</f>
        <v/>
      </c>
      <c r="T65" t="str">
        <f>""</f>
        <v/>
      </c>
      <c r="U65" t="str">
        <f>""</f>
        <v/>
      </c>
      <c r="V65" t="str">
        <f>""</f>
        <v/>
      </c>
      <c r="W65" t="str">
        <f>""</f>
        <v/>
      </c>
      <c r="X65" t="str">
        <f>""</f>
        <v/>
      </c>
      <c r="Y65" t="str">
        <f>""</f>
        <v/>
      </c>
      <c r="Z65" t="str">
        <f>""</f>
        <v/>
      </c>
      <c r="AA65" t="str">
        <f>""</f>
        <v/>
      </c>
      <c r="AB65" t="str">
        <f>""</f>
        <v/>
      </c>
      <c r="AC65" t="str">
        <f>""</f>
        <v/>
      </c>
      <c r="AD65" t="str">
        <f>""</f>
        <v/>
      </c>
      <c r="AE65" t="str">
        <f>""</f>
        <v/>
      </c>
      <c r="AF65" t="str">
        <f>""</f>
        <v/>
      </c>
      <c r="AG65" t="str">
        <f>""</f>
        <v/>
      </c>
      <c r="AH65" t="str">
        <f>""</f>
        <v/>
      </c>
      <c r="AI65" t="str">
        <f>""</f>
        <v/>
      </c>
      <c r="AJ65" t="str">
        <f>""</f>
        <v/>
      </c>
      <c r="AK65" t="str">
        <f>""</f>
        <v/>
      </c>
      <c r="AL65" t="str">
        <f>""</f>
        <v/>
      </c>
      <c r="AM65" t="str">
        <f>""</f>
        <v/>
      </c>
      <c r="AN65" t="str">
        <f>""</f>
        <v/>
      </c>
      <c r="AO65" t="str">
        <f>""</f>
        <v/>
      </c>
      <c r="AP65" t="str">
        <f>""</f>
        <v/>
      </c>
      <c r="AQ65" t="str">
        <f>""</f>
        <v/>
      </c>
      <c r="AR65" t="str">
        <f>""</f>
        <v/>
      </c>
      <c r="AS65" t="str">
        <f>""</f>
        <v/>
      </c>
      <c r="AT65" t="str">
        <f>""</f>
        <v/>
      </c>
      <c r="AU65" t="str">
        <f>""</f>
        <v/>
      </c>
      <c r="AV65" t="str">
        <f>""</f>
        <v/>
      </c>
      <c r="AW65" t="str">
        <f>""</f>
        <v/>
      </c>
      <c r="AX65" t="str">
        <f>""</f>
        <v/>
      </c>
      <c r="AY65" t="str">
        <f>""</f>
        <v/>
      </c>
      <c r="AZ65" t="str">
        <f>""</f>
        <v/>
      </c>
      <c r="BA65" t="str">
        <f>""</f>
        <v/>
      </c>
    </row>
    <row r="66" spans="2:53" x14ac:dyDescent="0.2">
      <c r="B66" t="str">
        <f>""</f>
        <v/>
      </c>
      <c r="C66" t="str">
        <f>""</f>
        <v/>
      </c>
      <c r="D66" t="str">
        <f>""</f>
        <v/>
      </c>
      <c r="E66" t="str">
        <f>""</f>
        <v/>
      </c>
      <c r="F66" t="str">
        <f>""</f>
        <v/>
      </c>
      <c r="G66" t="str">
        <f>""</f>
        <v/>
      </c>
      <c r="H66" t="str">
        <f>""</f>
        <v/>
      </c>
      <c r="I66" t="str">
        <f>""</f>
        <v/>
      </c>
      <c r="J66" t="str">
        <f>""</f>
        <v/>
      </c>
      <c r="K66" t="str">
        <f>""</f>
        <v/>
      </c>
      <c r="L66" t="str">
        <f>""</f>
        <v/>
      </c>
      <c r="M66" t="str">
        <f>""</f>
        <v/>
      </c>
      <c r="N66" t="str">
        <f>""</f>
        <v/>
      </c>
      <c r="O66" t="str">
        <f>"[0.187]"</f>
        <v>[0.187]</v>
      </c>
      <c r="P66" t="str">
        <f>""</f>
        <v/>
      </c>
      <c r="Q66" t="str">
        <f>""</f>
        <v/>
      </c>
      <c r="R66" t="str">
        <f>""</f>
        <v/>
      </c>
      <c r="S66" t="str">
        <f>""</f>
        <v/>
      </c>
      <c r="T66" t="str">
        <f>""</f>
        <v/>
      </c>
      <c r="U66" t="str">
        <f>""</f>
        <v/>
      </c>
      <c r="V66" t="str">
        <f>""</f>
        <v/>
      </c>
      <c r="W66" t="str">
        <f>""</f>
        <v/>
      </c>
      <c r="X66" t="str">
        <f>""</f>
        <v/>
      </c>
      <c r="Y66" t="str">
        <f>""</f>
        <v/>
      </c>
      <c r="Z66" t="str">
        <f>""</f>
        <v/>
      </c>
      <c r="AA66" t="str">
        <f>""</f>
        <v/>
      </c>
      <c r="AB66" t="str">
        <f>""</f>
        <v/>
      </c>
      <c r="AC66" t="str">
        <f>""</f>
        <v/>
      </c>
      <c r="AD66" t="str">
        <f>""</f>
        <v/>
      </c>
      <c r="AE66" t="str">
        <f>""</f>
        <v/>
      </c>
      <c r="AF66" t="str">
        <f>""</f>
        <v/>
      </c>
      <c r="AG66" t="str">
        <f>""</f>
        <v/>
      </c>
      <c r="AH66" t="str">
        <f>""</f>
        <v/>
      </c>
      <c r="AI66" t="str">
        <f>""</f>
        <v/>
      </c>
      <c r="AJ66" t="str">
        <f>""</f>
        <v/>
      </c>
      <c r="AK66" t="str">
        <f>""</f>
        <v/>
      </c>
      <c r="AL66" t="str">
        <f>""</f>
        <v/>
      </c>
      <c r="AM66" t="str">
        <f>""</f>
        <v/>
      </c>
      <c r="AN66" t="str">
        <f>""</f>
        <v/>
      </c>
      <c r="AO66" t="str">
        <f>""</f>
        <v/>
      </c>
      <c r="AP66" t="str">
        <f>""</f>
        <v/>
      </c>
      <c r="AQ66" t="str">
        <f>""</f>
        <v/>
      </c>
      <c r="AR66" t="str">
        <f>""</f>
        <v/>
      </c>
      <c r="AS66" t="str">
        <f>""</f>
        <v/>
      </c>
      <c r="AT66" t="str">
        <f>""</f>
        <v/>
      </c>
      <c r="AU66" t="str">
        <f>""</f>
        <v/>
      </c>
      <c r="AV66" t="str">
        <f>""</f>
        <v/>
      </c>
      <c r="AW66" t="str">
        <f>""</f>
        <v/>
      </c>
      <c r="AX66" t="str">
        <f>""</f>
        <v/>
      </c>
      <c r="AY66" t="str">
        <f>""</f>
        <v/>
      </c>
      <c r="AZ66" t="str">
        <f>""</f>
        <v/>
      </c>
      <c r="BA66" t="str">
        <f>""</f>
        <v/>
      </c>
    </row>
    <row r="67" spans="2:53" x14ac:dyDescent="0.2">
      <c r="B67" t="str">
        <f>"Number of adults who left household 1998-2007"</f>
        <v>Number of adults who left household 1998-2007</v>
      </c>
      <c r="C67" t="str">
        <f>""</f>
        <v/>
      </c>
      <c r="D67" t="str">
        <f>""</f>
        <v/>
      </c>
      <c r="E67" t="str">
        <f>""</f>
        <v/>
      </c>
      <c r="F67" t="str">
        <f>""</f>
        <v/>
      </c>
      <c r="G67" t="str">
        <f>""</f>
        <v/>
      </c>
      <c r="H67" t="str">
        <f>""</f>
        <v/>
      </c>
      <c r="I67" t="str">
        <f>""</f>
        <v/>
      </c>
      <c r="J67" t="str">
        <f>""</f>
        <v/>
      </c>
      <c r="K67" t="str">
        <f>""</f>
        <v/>
      </c>
      <c r="L67" t="str">
        <f>""</f>
        <v/>
      </c>
      <c r="M67" t="str">
        <f>""</f>
        <v/>
      </c>
      <c r="N67" t="str">
        <f>""</f>
        <v/>
      </c>
      <c r="O67" t="str">
        <f>""</f>
        <v/>
      </c>
      <c r="P67" t="str">
        <f>"-0.019"</f>
        <v>-0.019</v>
      </c>
      <c r="Q67" t="str">
        <f>""</f>
        <v/>
      </c>
      <c r="R67" t="str">
        <f>""</f>
        <v/>
      </c>
      <c r="S67" t="str">
        <f>""</f>
        <v/>
      </c>
      <c r="T67" t="str">
        <f>""</f>
        <v/>
      </c>
      <c r="U67" t="str">
        <f>""</f>
        <v/>
      </c>
      <c r="V67" t="str">
        <f>""</f>
        <v/>
      </c>
      <c r="W67" t="str">
        <f>""</f>
        <v/>
      </c>
      <c r="X67" t="str">
        <f>""</f>
        <v/>
      </c>
      <c r="Y67" t="str">
        <f>""</f>
        <v/>
      </c>
      <c r="Z67" t="str">
        <f>""</f>
        <v/>
      </c>
      <c r="AA67" t="str">
        <f>""</f>
        <v/>
      </c>
      <c r="AB67" t="str">
        <f>""</f>
        <v/>
      </c>
      <c r="AC67" t="str">
        <f>""</f>
        <v/>
      </c>
      <c r="AD67" t="str">
        <f>""</f>
        <v/>
      </c>
      <c r="AE67" t="str">
        <f>""</f>
        <v/>
      </c>
      <c r="AF67" t="str">
        <f>""</f>
        <v/>
      </c>
      <c r="AG67" t="str">
        <f>""</f>
        <v/>
      </c>
      <c r="AH67" t="str">
        <f>""</f>
        <v/>
      </c>
      <c r="AI67" t="str">
        <f>""</f>
        <v/>
      </c>
      <c r="AJ67" t="str">
        <f>""</f>
        <v/>
      </c>
      <c r="AK67" t="str">
        <f>""</f>
        <v/>
      </c>
      <c r="AL67" t="str">
        <f>""</f>
        <v/>
      </c>
      <c r="AM67" t="str">
        <f>""</f>
        <v/>
      </c>
      <c r="AN67" t="str">
        <f>""</f>
        <v/>
      </c>
      <c r="AO67" t="str">
        <f>""</f>
        <v/>
      </c>
      <c r="AP67" t="str">
        <f>""</f>
        <v/>
      </c>
      <c r="AQ67" t="str">
        <f>""</f>
        <v/>
      </c>
      <c r="AR67" t="str">
        <f>""</f>
        <v/>
      </c>
      <c r="AS67" t="str">
        <f>""</f>
        <v/>
      </c>
      <c r="AT67" t="str">
        <f>""</f>
        <v/>
      </c>
      <c r="AU67" t="str">
        <f>""</f>
        <v/>
      </c>
      <c r="AV67" t="str">
        <f>""</f>
        <v/>
      </c>
      <c r="AW67" t="str">
        <f>""</f>
        <v/>
      </c>
      <c r="AX67" t="str">
        <f>""</f>
        <v/>
      </c>
      <c r="AY67" t="str">
        <f>""</f>
        <v/>
      </c>
      <c r="AZ67" t="str">
        <f>""</f>
        <v/>
      </c>
      <c r="BA67" t="str">
        <f>""</f>
        <v/>
      </c>
    </row>
    <row r="68" spans="2:53" x14ac:dyDescent="0.2">
      <c r="B68" t="str">
        <f>""</f>
        <v/>
      </c>
      <c r="C68" t="str">
        <f>""</f>
        <v/>
      </c>
      <c r="D68" t="str">
        <f>""</f>
        <v/>
      </c>
      <c r="E68" t="str">
        <f>""</f>
        <v/>
      </c>
      <c r="F68" t="str">
        <f>""</f>
        <v/>
      </c>
      <c r="G68" t="str">
        <f>""</f>
        <v/>
      </c>
      <c r="H68" t="str">
        <f>""</f>
        <v/>
      </c>
      <c r="I68" t="str">
        <f>""</f>
        <v/>
      </c>
      <c r="J68" t="str">
        <f>""</f>
        <v/>
      </c>
      <c r="K68" t="str">
        <f>""</f>
        <v/>
      </c>
      <c r="L68" t="str">
        <f>""</f>
        <v/>
      </c>
      <c r="M68" t="str">
        <f>""</f>
        <v/>
      </c>
      <c r="N68" t="str">
        <f>""</f>
        <v/>
      </c>
      <c r="O68" t="str">
        <f>""</f>
        <v/>
      </c>
      <c r="P68" t="str">
        <f>"[0.055]"</f>
        <v>[0.055]</v>
      </c>
      <c r="Q68" t="str">
        <f>""</f>
        <v/>
      </c>
      <c r="R68" t="str">
        <f>""</f>
        <v/>
      </c>
      <c r="S68" t="str">
        <f>""</f>
        <v/>
      </c>
      <c r="T68" t="str">
        <f>""</f>
        <v/>
      </c>
      <c r="U68" t="str">
        <f>""</f>
        <v/>
      </c>
      <c r="V68" t="str">
        <f>""</f>
        <v/>
      </c>
      <c r="W68" t="str">
        <f>""</f>
        <v/>
      </c>
      <c r="X68" t="str">
        <f>""</f>
        <v/>
      </c>
      <c r="Y68" t="str">
        <f>""</f>
        <v/>
      </c>
      <c r="Z68" t="str">
        <f>""</f>
        <v/>
      </c>
      <c r="AA68" t="str">
        <f>""</f>
        <v/>
      </c>
      <c r="AB68" t="str">
        <f>""</f>
        <v/>
      </c>
      <c r="AC68" t="str">
        <f>""</f>
        <v/>
      </c>
      <c r="AD68" t="str">
        <f>""</f>
        <v/>
      </c>
      <c r="AE68" t="str">
        <f>""</f>
        <v/>
      </c>
      <c r="AF68" t="str">
        <f>""</f>
        <v/>
      </c>
      <c r="AG68" t="str">
        <f>""</f>
        <v/>
      </c>
      <c r="AH68" t="str">
        <f>""</f>
        <v/>
      </c>
      <c r="AI68" t="str">
        <f>""</f>
        <v/>
      </c>
      <c r="AJ68" t="str">
        <f>""</f>
        <v/>
      </c>
      <c r="AK68" t="str">
        <f>""</f>
        <v/>
      </c>
      <c r="AL68" t="str">
        <f>""</f>
        <v/>
      </c>
      <c r="AM68" t="str">
        <f>""</f>
        <v/>
      </c>
      <c r="AN68" t="str">
        <f>""</f>
        <v/>
      </c>
      <c r="AO68" t="str">
        <f>""</f>
        <v/>
      </c>
      <c r="AP68" t="str">
        <f>""</f>
        <v/>
      </c>
      <c r="AQ68" t="str">
        <f>""</f>
        <v/>
      </c>
      <c r="AR68" t="str">
        <f>""</f>
        <v/>
      </c>
      <c r="AS68" t="str">
        <f>""</f>
        <v/>
      </c>
      <c r="AT68" t="str">
        <f>""</f>
        <v/>
      </c>
      <c r="AU68" t="str">
        <f>""</f>
        <v/>
      </c>
      <c r="AV68" t="str">
        <f>""</f>
        <v/>
      </c>
      <c r="AW68" t="str">
        <f>""</f>
        <v/>
      </c>
      <c r="AX68" t="str">
        <f>""</f>
        <v/>
      </c>
      <c r="AY68" t="str">
        <f>""</f>
        <v/>
      </c>
      <c r="AZ68" t="str">
        <f>""</f>
        <v/>
      </c>
      <c r="BA68" t="str">
        <f>""</f>
        <v/>
      </c>
    </row>
    <row r="69" spans="2:53" x14ac:dyDescent="0.2">
      <c r="B69" t="str">
        <f>"Interaction"</f>
        <v>Interaction</v>
      </c>
      <c r="C69" t="str">
        <f>""</f>
        <v/>
      </c>
      <c r="D69" t="str">
        <f>""</f>
        <v/>
      </c>
      <c r="E69" t="str">
        <f>""</f>
        <v/>
      </c>
      <c r="F69" t="str">
        <f>""</f>
        <v/>
      </c>
      <c r="G69" t="str">
        <f>""</f>
        <v/>
      </c>
      <c r="H69" t="str">
        <f>""</f>
        <v/>
      </c>
      <c r="I69" t="str">
        <f>""</f>
        <v/>
      </c>
      <c r="J69" t="str">
        <f>""</f>
        <v/>
      </c>
      <c r="K69" t="str">
        <f>""</f>
        <v/>
      </c>
      <c r="L69" t="str">
        <f>""</f>
        <v/>
      </c>
      <c r="M69" t="str">
        <f>""</f>
        <v/>
      </c>
      <c r="N69" t="str">
        <f>""</f>
        <v/>
      </c>
      <c r="O69" t="str">
        <f>""</f>
        <v/>
      </c>
      <c r="P69" t="str">
        <f>"0.110"</f>
        <v>0.110</v>
      </c>
      <c r="Q69" t="str">
        <f>""</f>
        <v/>
      </c>
      <c r="R69" t="str">
        <f>""</f>
        <v/>
      </c>
      <c r="S69" t="str">
        <f>""</f>
        <v/>
      </c>
      <c r="T69" t="str">
        <f>""</f>
        <v/>
      </c>
      <c r="U69" t="str">
        <f>""</f>
        <v/>
      </c>
      <c r="V69" t="str">
        <f>""</f>
        <v/>
      </c>
      <c r="W69" t="str">
        <f>""</f>
        <v/>
      </c>
      <c r="X69" t="str">
        <f>""</f>
        <v/>
      </c>
      <c r="Y69" t="str">
        <f>""</f>
        <v/>
      </c>
      <c r="Z69" t="str">
        <f>""</f>
        <v/>
      </c>
      <c r="AA69" t="str">
        <f>""</f>
        <v/>
      </c>
      <c r="AB69" t="str">
        <f>""</f>
        <v/>
      </c>
      <c r="AC69" t="str">
        <f>""</f>
        <v/>
      </c>
      <c r="AD69" t="str">
        <f>""</f>
        <v/>
      </c>
      <c r="AE69" t="str">
        <f>""</f>
        <v/>
      </c>
      <c r="AF69" t="str">
        <f>""</f>
        <v/>
      </c>
      <c r="AG69" t="str">
        <f>""</f>
        <v/>
      </c>
      <c r="AH69" t="str">
        <f>""</f>
        <v/>
      </c>
      <c r="AI69" t="str">
        <f>""</f>
        <v/>
      </c>
      <c r="AJ69" t="str">
        <f>""</f>
        <v/>
      </c>
      <c r="AK69" t="str">
        <f>""</f>
        <v/>
      </c>
      <c r="AL69" t="str">
        <f>""</f>
        <v/>
      </c>
      <c r="AM69" t="str">
        <f>""</f>
        <v/>
      </c>
      <c r="AN69" t="str">
        <f>""</f>
        <v/>
      </c>
      <c r="AO69" t="str">
        <f>""</f>
        <v/>
      </c>
      <c r="AP69" t="str">
        <f>""</f>
        <v/>
      </c>
      <c r="AQ69" t="str">
        <f>""</f>
        <v/>
      </c>
      <c r="AR69" t="str">
        <f>""</f>
        <v/>
      </c>
      <c r="AS69" t="str">
        <f>""</f>
        <v/>
      </c>
      <c r="AT69" t="str">
        <f>""</f>
        <v/>
      </c>
      <c r="AU69" t="str">
        <f>""</f>
        <v/>
      </c>
      <c r="AV69" t="str">
        <f>""</f>
        <v/>
      </c>
      <c r="AW69" t="str">
        <f>""</f>
        <v/>
      </c>
      <c r="AX69" t="str">
        <f>""</f>
        <v/>
      </c>
      <c r="AY69" t="str">
        <f>""</f>
        <v/>
      </c>
      <c r="AZ69" t="str">
        <f>""</f>
        <v/>
      </c>
      <c r="BA69" t="str">
        <f>""</f>
        <v/>
      </c>
    </row>
    <row r="70" spans="2:53" x14ac:dyDescent="0.2">
      <c r="B70" t="str">
        <f>""</f>
        <v/>
      </c>
      <c r="C70" t="str">
        <f>""</f>
        <v/>
      </c>
      <c r="D70" t="str">
        <f>""</f>
        <v/>
      </c>
      <c r="E70" t="str">
        <f>""</f>
        <v/>
      </c>
      <c r="F70" t="str">
        <f>""</f>
        <v/>
      </c>
      <c r="G70" t="str">
        <f>""</f>
        <v/>
      </c>
      <c r="H70" t="str">
        <f>""</f>
        <v/>
      </c>
      <c r="I70" t="str">
        <f>""</f>
        <v/>
      </c>
      <c r="J70" t="str">
        <f>""</f>
        <v/>
      </c>
      <c r="K70" t="str">
        <f>""</f>
        <v/>
      </c>
      <c r="L70" t="str">
        <f>""</f>
        <v/>
      </c>
      <c r="M70" t="str">
        <f>""</f>
        <v/>
      </c>
      <c r="N70" t="str">
        <f>""</f>
        <v/>
      </c>
      <c r="O70" t="str">
        <f>""</f>
        <v/>
      </c>
      <c r="P70" t="str">
        <f>"[0.077]"</f>
        <v>[0.077]</v>
      </c>
      <c r="Q70" t="str">
        <f>""</f>
        <v/>
      </c>
      <c r="R70" t="str">
        <f>""</f>
        <v/>
      </c>
      <c r="S70" t="str">
        <f>""</f>
        <v/>
      </c>
      <c r="T70" t="str">
        <f>""</f>
        <v/>
      </c>
      <c r="U70" t="str">
        <f>""</f>
        <v/>
      </c>
      <c r="V70" t="str">
        <f>""</f>
        <v/>
      </c>
      <c r="W70" t="str">
        <f>""</f>
        <v/>
      </c>
      <c r="X70" t="str">
        <f>""</f>
        <v/>
      </c>
      <c r="Y70" t="str">
        <f>""</f>
        <v/>
      </c>
      <c r="Z70" t="str">
        <f>""</f>
        <v/>
      </c>
      <c r="AA70" t="str">
        <f>""</f>
        <v/>
      </c>
      <c r="AB70" t="str">
        <f>""</f>
        <v/>
      </c>
      <c r="AC70" t="str">
        <f>""</f>
        <v/>
      </c>
      <c r="AD70" t="str">
        <f>""</f>
        <v/>
      </c>
      <c r="AE70" t="str">
        <f>""</f>
        <v/>
      </c>
      <c r="AF70" t="str">
        <f>""</f>
        <v/>
      </c>
      <c r="AG70" t="str">
        <f>""</f>
        <v/>
      </c>
      <c r="AH70" t="str">
        <f>""</f>
        <v/>
      </c>
      <c r="AI70" t="str">
        <f>""</f>
        <v/>
      </c>
      <c r="AJ70" t="str">
        <f>""</f>
        <v/>
      </c>
      <c r="AK70" t="str">
        <f>""</f>
        <v/>
      </c>
      <c r="AL70" t="str">
        <f>""</f>
        <v/>
      </c>
      <c r="AM70" t="str">
        <f>""</f>
        <v/>
      </c>
      <c r="AN70" t="str">
        <f>""</f>
        <v/>
      </c>
      <c r="AO70" t="str">
        <f>""</f>
        <v/>
      </c>
      <c r="AP70" t="str">
        <f>""</f>
        <v/>
      </c>
      <c r="AQ70" t="str">
        <f>""</f>
        <v/>
      </c>
      <c r="AR70" t="str">
        <f>""</f>
        <v/>
      </c>
      <c r="AS70" t="str">
        <f>""</f>
        <v/>
      </c>
      <c r="AT70" t="str">
        <f>""</f>
        <v/>
      </c>
      <c r="AU70" t="str">
        <f>""</f>
        <v/>
      </c>
      <c r="AV70" t="str">
        <f>""</f>
        <v/>
      </c>
      <c r="AW70" t="str">
        <f>""</f>
        <v/>
      </c>
      <c r="AX70" t="str">
        <f>""</f>
        <v/>
      </c>
      <c r="AY70" t="str">
        <f>""</f>
        <v/>
      </c>
      <c r="AZ70" t="str">
        <f>""</f>
        <v/>
      </c>
      <c r="BA70" t="str">
        <f>""</f>
        <v/>
      </c>
    </row>
    <row r="71" spans="2:53" x14ac:dyDescent="0.2">
      <c r="B71" t="str">
        <f>"Share of adults  who left household 1998-2007"</f>
        <v>Share of adults  who left household 1998-2007</v>
      </c>
      <c r="C71" t="str">
        <f>""</f>
        <v/>
      </c>
      <c r="D71" t="str">
        <f>""</f>
        <v/>
      </c>
      <c r="E71" t="str">
        <f>""</f>
        <v/>
      </c>
      <c r="F71" t="str">
        <f>""</f>
        <v/>
      </c>
      <c r="G71" t="str">
        <f>""</f>
        <v/>
      </c>
      <c r="H71" t="str">
        <f>""</f>
        <v/>
      </c>
      <c r="I71" t="str">
        <f>""</f>
        <v/>
      </c>
      <c r="J71" t="str">
        <f>""</f>
        <v/>
      </c>
      <c r="K71" t="str">
        <f>""</f>
        <v/>
      </c>
      <c r="L71" t="str">
        <f>""</f>
        <v/>
      </c>
      <c r="M71" t="str">
        <f>""</f>
        <v/>
      </c>
      <c r="N71" t="str">
        <f>""</f>
        <v/>
      </c>
      <c r="O71" t="str">
        <f>""</f>
        <v/>
      </c>
      <c r="P71" t="str">
        <f>""</f>
        <v/>
      </c>
      <c r="Q71" t="str">
        <f>"-0.344"</f>
        <v>-0.344</v>
      </c>
      <c r="R71" t="str">
        <f>""</f>
        <v/>
      </c>
      <c r="S71" t="str">
        <f>""</f>
        <v/>
      </c>
      <c r="T71" t="str">
        <f>""</f>
        <v/>
      </c>
      <c r="U71" t="str">
        <f>""</f>
        <v/>
      </c>
      <c r="V71" t="str">
        <f>""</f>
        <v/>
      </c>
      <c r="W71" t="str">
        <f>""</f>
        <v/>
      </c>
      <c r="X71" t="str">
        <f>""</f>
        <v/>
      </c>
      <c r="Y71" t="str">
        <f>""</f>
        <v/>
      </c>
      <c r="Z71" t="str">
        <f>""</f>
        <v/>
      </c>
      <c r="AA71" t="str">
        <f>""</f>
        <v/>
      </c>
      <c r="AB71" t="str">
        <f>""</f>
        <v/>
      </c>
      <c r="AC71" t="str">
        <f>""</f>
        <v/>
      </c>
      <c r="AD71" t="str">
        <f>""</f>
        <v/>
      </c>
      <c r="AE71" t="str">
        <f>""</f>
        <v/>
      </c>
      <c r="AF71" t="str">
        <f>""</f>
        <v/>
      </c>
      <c r="AG71" t="str">
        <f>""</f>
        <v/>
      </c>
      <c r="AH71" t="str">
        <f>""</f>
        <v/>
      </c>
      <c r="AI71" t="str">
        <f>""</f>
        <v/>
      </c>
      <c r="AJ71" t="str">
        <f>""</f>
        <v/>
      </c>
      <c r="AK71" t="str">
        <f>""</f>
        <v/>
      </c>
      <c r="AL71" t="str">
        <f>""</f>
        <v/>
      </c>
      <c r="AM71" t="str">
        <f>""</f>
        <v/>
      </c>
      <c r="AN71" t="str">
        <f>""</f>
        <v/>
      </c>
      <c r="AO71" t="str">
        <f>""</f>
        <v/>
      </c>
      <c r="AP71" t="str">
        <f>""</f>
        <v/>
      </c>
      <c r="AQ71" t="str">
        <f>""</f>
        <v/>
      </c>
      <c r="AR71" t="str">
        <f>""</f>
        <v/>
      </c>
      <c r="AS71" t="str">
        <f>""</f>
        <v/>
      </c>
      <c r="AT71" t="str">
        <f>""</f>
        <v/>
      </c>
      <c r="AU71" t="str">
        <f>""</f>
        <v/>
      </c>
      <c r="AV71" t="str">
        <f>""</f>
        <v/>
      </c>
      <c r="AW71" t="str">
        <f>""</f>
        <v/>
      </c>
      <c r="AX71" t="str">
        <f>""</f>
        <v/>
      </c>
      <c r="AY71" t="str">
        <f>""</f>
        <v/>
      </c>
      <c r="AZ71" t="str">
        <f>""</f>
        <v/>
      </c>
      <c r="BA71" t="str">
        <f>""</f>
        <v/>
      </c>
    </row>
    <row r="72" spans="2:53" x14ac:dyDescent="0.2">
      <c r="B72" t="str">
        <f>""</f>
        <v/>
      </c>
      <c r="C72" t="str">
        <f>""</f>
        <v/>
      </c>
      <c r="D72" t="str">
        <f>""</f>
        <v/>
      </c>
      <c r="E72" t="str">
        <f>""</f>
        <v/>
      </c>
      <c r="F72" t="str">
        <f>""</f>
        <v/>
      </c>
      <c r="G72" t="str">
        <f>""</f>
        <v/>
      </c>
      <c r="H72" t="str">
        <f>""</f>
        <v/>
      </c>
      <c r="I72" t="str">
        <f>""</f>
        <v/>
      </c>
      <c r="J72" t="str">
        <f>""</f>
        <v/>
      </c>
      <c r="K72" t="str">
        <f>""</f>
        <v/>
      </c>
      <c r="L72" t="str">
        <f>""</f>
        <v/>
      </c>
      <c r="M72" t="str">
        <f>""</f>
        <v/>
      </c>
      <c r="N72" t="str">
        <f>""</f>
        <v/>
      </c>
      <c r="O72" t="str">
        <f>""</f>
        <v/>
      </c>
      <c r="P72" t="str">
        <f>""</f>
        <v/>
      </c>
      <c r="Q72" t="str">
        <f>"[0.262]"</f>
        <v>[0.262]</v>
      </c>
      <c r="R72" t="str">
        <f>""</f>
        <v/>
      </c>
      <c r="S72" t="str">
        <f>""</f>
        <v/>
      </c>
      <c r="T72" t="str">
        <f>""</f>
        <v/>
      </c>
      <c r="U72" t="str">
        <f>""</f>
        <v/>
      </c>
      <c r="V72" t="str">
        <f>""</f>
        <v/>
      </c>
      <c r="W72" t="str">
        <f>""</f>
        <v/>
      </c>
      <c r="X72" t="str">
        <f>""</f>
        <v/>
      </c>
      <c r="Y72" t="str">
        <f>""</f>
        <v/>
      </c>
      <c r="Z72" t="str">
        <f>""</f>
        <v/>
      </c>
      <c r="AA72" t="str">
        <f>""</f>
        <v/>
      </c>
      <c r="AB72" t="str">
        <f>""</f>
        <v/>
      </c>
      <c r="AC72" t="str">
        <f>""</f>
        <v/>
      </c>
      <c r="AD72" t="str">
        <f>""</f>
        <v/>
      </c>
      <c r="AE72" t="str">
        <f>""</f>
        <v/>
      </c>
      <c r="AF72" t="str">
        <f>""</f>
        <v/>
      </c>
      <c r="AG72" t="str">
        <f>""</f>
        <v/>
      </c>
      <c r="AH72" t="str">
        <f>""</f>
        <v/>
      </c>
      <c r="AI72" t="str">
        <f>""</f>
        <v/>
      </c>
      <c r="AJ72" t="str">
        <f>""</f>
        <v/>
      </c>
      <c r="AK72" t="str">
        <f>""</f>
        <v/>
      </c>
      <c r="AL72" t="str">
        <f>""</f>
        <v/>
      </c>
      <c r="AM72" t="str">
        <f>""</f>
        <v/>
      </c>
      <c r="AN72" t="str">
        <f>""</f>
        <v/>
      </c>
      <c r="AO72" t="str">
        <f>""</f>
        <v/>
      </c>
      <c r="AP72" t="str">
        <f>""</f>
        <v/>
      </c>
      <c r="AQ72" t="str">
        <f>""</f>
        <v/>
      </c>
      <c r="AR72" t="str">
        <f>""</f>
        <v/>
      </c>
      <c r="AS72" t="str">
        <f>""</f>
        <v/>
      </c>
      <c r="AT72" t="str">
        <f>""</f>
        <v/>
      </c>
      <c r="AU72" t="str">
        <f>""</f>
        <v/>
      </c>
      <c r="AV72" t="str">
        <f>""</f>
        <v/>
      </c>
      <c r="AW72" t="str">
        <f>""</f>
        <v/>
      </c>
      <c r="AX72" t="str">
        <f>""</f>
        <v/>
      </c>
      <c r="AY72" t="str">
        <f>""</f>
        <v/>
      </c>
      <c r="AZ72" t="str">
        <f>""</f>
        <v/>
      </c>
      <c r="BA72" t="str">
        <f>""</f>
        <v/>
      </c>
    </row>
    <row r="73" spans="2:53" x14ac:dyDescent="0.2">
      <c r="B73" t="str">
        <f>"Interaction"</f>
        <v>Interaction</v>
      </c>
      <c r="C73" t="str">
        <f>""</f>
        <v/>
      </c>
      <c r="D73" t="str">
        <f>""</f>
        <v/>
      </c>
      <c r="E73" t="str">
        <f>""</f>
        <v/>
      </c>
      <c r="F73" t="str">
        <f>""</f>
        <v/>
      </c>
      <c r="G73" t="str">
        <f>""</f>
        <v/>
      </c>
      <c r="H73" t="str">
        <f>""</f>
        <v/>
      </c>
      <c r="I73" t="str">
        <f>""</f>
        <v/>
      </c>
      <c r="J73" t="str">
        <f>""</f>
        <v/>
      </c>
      <c r="K73" t="str">
        <f>""</f>
        <v/>
      </c>
      <c r="L73" t="str">
        <f>""</f>
        <v/>
      </c>
      <c r="M73" t="str">
        <f>""</f>
        <v/>
      </c>
      <c r="N73" t="str">
        <f>""</f>
        <v/>
      </c>
      <c r="O73" t="str">
        <f>""</f>
        <v/>
      </c>
      <c r="P73" t="str">
        <f>""</f>
        <v/>
      </c>
      <c r="Q73" t="str">
        <f>"0.627*"</f>
        <v>0.627*</v>
      </c>
      <c r="R73" t="str">
        <f>""</f>
        <v/>
      </c>
      <c r="S73" t="str">
        <f>""</f>
        <v/>
      </c>
      <c r="T73" t="str">
        <f>""</f>
        <v/>
      </c>
      <c r="U73" t="str">
        <f>""</f>
        <v/>
      </c>
      <c r="V73" t="str">
        <f>""</f>
        <v/>
      </c>
      <c r="W73" t="str">
        <f>""</f>
        <v/>
      </c>
      <c r="X73" t="str">
        <f>""</f>
        <v/>
      </c>
      <c r="Y73" t="str">
        <f>""</f>
        <v/>
      </c>
      <c r="Z73" t="str">
        <f>""</f>
        <v/>
      </c>
      <c r="AA73" t="str">
        <f>""</f>
        <v/>
      </c>
      <c r="AB73" t="str">
        <f>""</f>
        <v/>
      </c>
      <c r="AC73" t="str">
        <f>""</f>
        <v/>
      </c>
      <c r="AD73" t="str">
        <f>""</f>
        <v/>
      </c>
      <c r="AE73" t="str">
        <f>""</f>
        <v/>
      </c>
      <c r="AF73" t="str">
        <f>""</f>
        <v/>
      </c>
      <c r="AG73" t="str">
        <f>""</f>
        <v/>
      </c>
      <c r="AH73" t="str">
        <f>""</f>
        <v/>
      </c>
      <c r="AI73" t="str">
        <f>""</f>
        <v/>
      </c>
      <c r="AJ73" t="str">
        <f>""</f>
        <v/>
      </c>
      <c r="AK73" t="str">
        <f>""</f>
        <v/>
      </c>
      <c r="AL73" t="str">
        <f>""</f>
        <v/>
      </c>
      <c r="AM73" t="str">
        <f>""</f>
        <v/>
      </c>
      <c r="AN73" t="str">
        <f>""</f>
        <v/>
      </c>
      <c r="AO73" t="str">
        <f>""</f>
        <v/>
      </c>
      <c r="AP73" t="str">
        <f>""</f>
        <v/>
      </c>
      <c r="AQ73" t="str">
        <f>""</f>
        <v/>
      </c>
      <c r="AR73" t="str">
        <f>""</f>
        <v/>
      </c>
      <c r="AS73" t="str">
        <f>""</f>
        <v/>
      </c>
      <c r="AT73" t="str">
        <f>""</f>
        <v/>
      </c>
      <c r="AU73" t="str">
        <f>""</f>
        <v/>
      </c>
      <c r="AV73" t="str">
        <f>""</f>
        <v/>
      </c>
      <c r="AW73" t="str">
        <f>""</f>
        <v/>
      </c>
      <c r="AX73" t="str">
        <f>""</f>
        <v/>
      </c>
      <c r="AY73" t="str">
        <f>""</f>
        <v/>
      </c>
      <c r="AZ73" t="str">
        <f>""</f>
        <v/>
      </c>
      <c r="BA73" t="str">
        <f>""</f>
        <v/>
      </c>
    </row>
    <row r="74" spans="2:53" x14ac:dyDescent="0.2">
      <c r="B74" t="str">
        <f>""</f>
        <v/>
      </c>
      <c r="C74" t="str">
        <f>""</f>
        <v/>
      </c>
      <c r="D74" t="str">
        <f>""</f>
        <v/>
      </c>
      <c r="E74" t="str">
        <f>""</f>
        <v/>
      </c>
      <c r="F74" t="str">
        <f>""</f>
        <v/>
      </c>
      <c r="G74" t="str">
        <f>""</f>
        <v/>
      </c>
      <c r="H74" t="str">
        <f>""</f>
        <v/>
      </c>
      <c r="I74" t="str">
        <f>""</f>
        <v/>
      </c>
      <c r="J74" t="str">
        <f>""</f>
        <v/>
      </c>
      <c r="K74" t="str">
        <f>""</f>
        <v/>
      </c>
      <c r="L74" t="str">
        <f>""</f>
        <v/>
      </c>
      <c r="M74" t="str">
        <f>""</f>
        <v/>
      </c>
      <c r="N74" t="str">
        <f>""</f>
        <v/>
      </c>
      <c r="O74" t="str">
        <f>""</f>
        <v/>
      </c>
      <c r="P74" t="str">
        <f>""</f>
        <v/>
      </c>
      <c r="Q74" t="str">
        <f>"[0.339]"</f>
        <v>[0.339]</v>
      </c>
      <c r="R74" t="str">
        <f>""</f>
        <v/>
      </c>
      <c r="S74" t="str">
        <f>""</f>
        <v/>
      </c>
      <c r="T74" t="str">
        <f>""</f>
        <v/>
      </c>
      <c r="U74" t="str">
        <f>""</f>
        <v/>
      </c>
      <c r="V74" t="str">
        <f>""</f>
        <v/>
      </c>
      <c r="W74" t="str">
        <f>""</f>
        <v/>
      </c>
      <c r="X74" t="str">
        <f>""</f>
        <v/>
      </c>
      <c r="Y74" t="str">
        <f>""</f>
        <v/>
      </c>
      <c r="Z74" t="str">
        <f>""</f>
        <v/>
      </c>
      <c r="AA74" t="str">
        <f>""</f>
        <v/>
      </c>
      <c r="AB74" t="str">
        <f>""</f>
        <v/>
      </c>
      <c r="AC74" t="str">
        <f>""</f>
        <v/>
      </c>
      <c r="AD74" t="str">
        <f>""</f>
        <v/>
      </c>
      <c r="AE74" t="str">
        <f>""</f>
        <v/>
      </c>
      <c r="AF74" t="str">
        <f>""</f>
        <v/>
      </c>
      <c r="AG74" t="str">
        <f>""</f>
        <v/>
      </c>
      <c r="AH74" t="str">
        <f>""</f>
        <v/>
      </c>
      <c r="AI74" t="str">
        <f>""</f>
        <v/>
      </c>
      <c r="AJ74" t="str">
        <f>""</f>
        <v/>
      </c>
      <c r="AK74" t="str">
        <f>""</f>
        <v/>
      </c>
      <c r="AL74" t="str">
        <f>""</f>
        <v/>
      </c>
      <c r="AM74" t="str">
        <f>""</f>
        <v/>
      </c>
      <c r="AN74" t="str">
        <f>""</f>
        <v/>
      </c>
      <c r="AO74" t="str">
        <f>""</f>
        <v/>
      </c>
      <c r="AP74" t="str">
        <f>""</f>
        <v/>
      </c>
      <c r="AQ74" t="str">
        <f>""</f>
        <v/>
      </c>
      <c r="AR74" t="str">
        <f>""</f>
        <v/>
      </c>
      <c r="AS74" t="str">
        <f>""</f>
        <v/>
      </c>
      <c r="AT74" t="str">
        <f>""</f>
        <v/>
      </c>
      <c r="AU74" t="str">
        <f>""</f>
        <v/>
      </c>
      <c r="AV74" t="str">
        <f>""</f>
        <v/>
      </c>
      <c r="AW74" t="str">
        <f>""</f>
        <v/>
      </c>
      <c r="AX74" t="str">
        <f>""</f>
        <v/>
      </c>
      <c r="AY74" t="str">
        <f>""</f>
        <v/>
      </c>
      <c r="AZ74" t="str">
        <f>""</f>
        <v/>
      </c>
      <c r="BA74" t="str">
        <f>""</f>
        <v/>
      </c>
    </row>
    <row r="75" spans="2:53" x14ac:dyDescent="0.2">
      <c r="B75" t="str">
        <f>"Theft of money (yes=1) for a household in 1998-07"</f>
        <v>Theft of money (yes=1) for a household in 1998-07</v>
      </c>
      <c r="C75" t="str">
        <f>""</f>
        <v/>
      </c>
      <c r="D75" t="str">
        <f>""</f>
        <v/>
      </c>
      <c r="E75" t="str">
        <f>""</f>
        <v/>
      </c>
      <c r="F75" t="str">
        <f>""</f>
        <v/>
      </c>
      <c r="G75" t="str">
        <f>""</f>
        <v/>
      </c>
      <c r="H75" t="str">
        <f>""</f>
        <v/>
      </c>
      <c r="I75" t="str">
        <f>""</f>
        <v/>
      </c>
      <c r="J75" t="str">
        <f>""</f>
        <v/>
      </c>
      <c r="K75" t="str">
        <f>""</f>
        <v/>
      </c>
      <c r="L75" t="str">
        <f>""</f>
        <v/>
      </c>
      <c r="M75" t="str">
        <f>""</f>
        <v/>
      </c>
      <c r="N75" t="str">
        <f>""</f>
        <v/>
      </c>
      <c r="O75" t="str">
        <f>""</f>
        <v/>
      </c>
      <c r="P75" t="str">
        <f>""</f>
        <v/>
      </c>
      <c r="Q75" t="str">
        <f>""</f>
        <v/>
      </c>
      <c r="R75" t="str">
        <f>"-0.118"</f>
        <v>-0.118</v>
      </c>
      <c r="S75" t="str">
        <f>"-0.070"</f>
        <v>-0.070</v>
      </c>
      <c r="T75" t="str">
        <f>"-0.107"</f>
        <v>-0.107</v>
      </c>
      <c r="U75" t="str">
        <f>""</f>
        <v/>
      </c>
      <c r="V75" t="str">
        <f>""</f>
        <v/>
      </c>
      <c r="W75" t="str">
        <f>""</f>
        <v/>
      </c>
      <c r="X75" t="str">
        <f>""</f>
        <v/>
      </c>
      <c r="Y75" t="str">
        <f>""</f>
        <v/>
      </c>
      <c r="Z75" t="str">
        <f>""</f>
        <v/>
      </c>
      <c r="AA75" t="str">
        <f>""</f>
        <v/>
      </c>
      <c r="AB75" t="str">
        <f>""</f>
        <v/>
      </c>
      <c r="AC75" t="str">
        <f>""</f>
        <v/>
      </c>
      <c r="AD75" t="str">
        <f>""</f>
        <v/>
      </c>
      <c r="AE75" t="str">
        <f>""</f>
        <v/>
      </c>
      <c r="AF75" t="str">
        <f>""</f>
        <v/>
      </c>
      <c r="AG75" t="str">
        <f>""</f>
        <v/>
      </c>
      <c r="AH75" t="str">
        <f>""</f>
        <v/>
      </c>
      <c r="AI75" t="str">
        <f>""</f>
        <v/>
      </c>
      <c r="AJ75" t="str">
        <f>""</f>
        <v/>
      </c>
      <c r="AK75" t="str">
        <f>""</f>
        <v/>
      </c>
      <c r="AL75" t="str">
        <f>""</f>
        <v/>
      </c>
      <c r="AM75" t="str">
        <f>""</f>
        <v/>
      </c>
      <c r="AN75" t="str">
        <f>""</f>
        <v/>
      </c>
      <c r="AO75" t="str">
        <f>""</f>
        <v/>
      </c>
      <c r="AP75" t="str">
        <f>""</f>
        <v/>
      </c>
      <c r="AQ75" t="str">
        <f>""</f>
        <v/>
      </c>
      <c r="AR75" t="str">
        <f>""</f>
        <v/>
      </c>
      <c r="AS75" t="str">
        <f>""</f>
        <v/>
      </c>
      <c r="AT75" t="str">
        <f>""</f>
        <v/>
      </c>
      <c r="AU75" t="str">
        <f>""</f>
        <v/>
      </c>
      <c r="AV75" t="str">
        <f>""</f>
        <v/>
      </c>
      <c r="AW75" t="str">
        <f>""</f>
        <v/>
      </c>
      <c r="AX75" t="str">
        <f>""</f>
        <v/>
      </c>
      <c r="AY75" t="str">
        <f>""</f>
        <v/>
      </c>
      <c r="AZ75" t="str">
        <f>""</f>
        <v/>
      </c>
      <c r="BA75" t="str">
        <f>""</f>
        <v/>
      </c>
    </row>
    <row r="76" spans="2:53" x14ac:dyDescent="0.2">
      <c r="B76" t="str">
        <f>""</f>
        <v/>
      </c>
      <c r="C76" t="str">
        <f>""</f>
        <v/>
      </c>
      <c r="D76" t="str">
        <f>""</f>
        <v/>
      </c>
      <c r="E76" t="str">
        <f>""</f>
        <v/>
      </c>
      <c r="F76" t="str">
        <f>""</f>
        <v/>
      </c>
      <c r="G76" t="str">
        <f>""</f>
        <v/>
      </c>
      <c r="H76" t="str">
        <f>""</f>
        <v/>
      </c>
      <c r="I76" t="str">
        <f>""</f>
        <v/>
      </c>
      <c r="J76" t="str">
        <f>""</f>
        <v/>
      </c>
      <c r="K76" t="str">
        <f>""</f>
        <v/>
      </c>
      <c r="L76" t="str">
        <f>""</f>
        <v/>
      </c>
      <c r="M76" t="str">
        <f>""</f>
        <v/>
      </c>
      <c r="N76" t="str">
        <f>""</f>
        <v/>
      </c>
      <c r="O76" t="str">
        <f>""</f>
        <v/>
      </c>
      <c r="P76" t="str">
        <f>""</f>
        <v/>
      </c>
      <c r="Q76" t="str">
        <f>""</f>
        <v/>
      </c>
      <c r="R76" t="str">
        <f>"[0.122]"</f>
        <v>[0.122]</v>
      </c>
      <c r="S76" t="str">
        <f>"[0.116]"</f>
        <v>[0.116]</v>
      </c>
      <c r="T76" t="str">
        <f>"[0.118]"</f>
        <v>[0.118]</v>
      </c>
      <c r="U76" t="str">
        <f>""</f>
        <v/>
      </c>
      <c r="V76" t="str">
        <f>""</f>
        <v/>
      </c>
      <c r="W76" t="str">
        <f>""</f>
        <v/>
      </c>
      <c r="X76" t="str">
        <f>""</f>
        <v/>
      </c>
      <c r="Y76" t="str">
        <f>""</f>
        <v/>
      </c>
      <c r="Z76" t="str">
        <f>""</f>
        <v/>
      </c>
      <c r="AA76" t="str">
        <f>""</f>
        <v/>
      </c>
      <c r="AB76" t="str">
        <f>""</f>
        <v/>
      </c>
      <c r="AC76" t="str">
        <f>""</f>
        <v/>
      </c>
      <c r="AD76" t="str">
        <f>""</f>
        <v/>
      </c>
      <c r="AE76" t="str">
        <f>""</f>
        <v/>
      </c>
      <c r="AF76" t="str">
        <f>""</f>
        <v/>
      </c>
      <c r="AG76" t="str">
        <f>""</f>
        <v/>
      </c>
      <c r="AH76" t="str">
        <f>""</f>
        <v/>
      </c>
      <c r="AI76" t="str">
        <f>""</f>
        <v/>
      </c>
      <c r="AJ76" t="str">
        <f>""</f>
        <v/>
      </c>
      <c r="AK76" t="str">
        <f>""</f>
        <v/>
      </c>
      <c r="AL76" t="str">
        <f>""</f>
        <v/>
      </c>
      <c r="AM76" t="str">
        <f>""</f>
        <v/>
      </c>
      <c r="AN76" t="str">
        <f>""</f>
        <v/>
      </c>
      <c r="AO76" t="str">
        <f>""</f>
        <v/>
      </c>
      <c r="AP76" t="str">
        <f>""</f>
        <v/>
      </c>
      <c r="AQ76" t="str">
        <f>""</f>
        <v/>
      </c>
      <c r="AR76" t="str">
        <f>""</f>
        <v/>
      </c>
      <c r="AS76" t="str">
        <f>""</f>
        <v/>
      </c>
      <c r="AT76" t="str">
        <f>""</f>
        <v/>
      </c>
      <c r="AU76" t="str">
        <f>""</f>
        <v/>
      </c>
      <c r="AV76" t="str">
        <f>""</f>
        <v/>
      </c>
      <c r="AW76" t="str">
        <f>""</f>
        <v/>
      </c>
      <c r="AX76" t="str">
        <f>""</f>
        <v/>
      </c>
      <c r="AY76" t="str">
        <f>""</f>
        <v/>
      </c>
      <c r="AZ76" t="str">
        <f>""</f>
        <v/>
      </c>
      <c r="BA76" t="str">
        <f>""</f>
        <v/>
      </c>
    </row>
    <row r="77" spans="2:53" x14ac:dyDescent="0.2">
      <c r="B77" t="str">
        <f>"At least 1 adult left the household in a given year (yes=1)"</f>
        <v>At least 1 adult left the household in a given year (yes=1)</v>
      </c>
      <c r="C77" t="str">
        <f>""</f>
        <v/>
      </c>
      <c r="D77" t="str">
        <f>""</f>
        <v/>
      </c>
      <c r="E77" t="str">
        <f>""</f>
        <v/>
      </c>
      <c r="F77" t="str">
        <f>""</f>
        <v/>
      </c>
      <c r="G77" t="str">
        <f>""</f>
        <v/>
      </c>
      <c r="H77" t="str">
        <f>""</f>
        <v/>
      </c>
      <c r="I77" t="str">
        <f>""</f>
        <v/>
      </c>
      <c r="J77" t="str">
        <f>""</f>
        <v/>
      </c>
      <c r="K77" t="str">
        <f>""</f>
        <v/>
      </c>
      <c r="L77" t="str">
        <f>""</f>
        <v/>
      </c>
      <c r="M77" t="str">
        <f>""</f>
        <v/>
      </c>
      <c r="N77" t="str">
        <f>""</f>
        <v/>
      </c>
      <c r="O77" t="str">
        <f>""</f>
        <v/>
      </c>
      <c r="P77" t="str">
        <f>""</f>
        <v/>
      </c>
      <c r="Q77" t="str">
        <f>""</f>
        <v/>
      </c>
      <c r="R77" t="str">
        <f>"-0.059"</f>
        <v>-0.059</v>
      </c>
      <c r="S77" t="str">
        <f>""</f>
        <v/>
      </c>
      <c r="T77" t="str">
        <f>""</f>
        <v/>
      </c>
      <c r="U77" t="str">
        <f>""</f>
        <v/>
      </c>
      <c r="V77" t="str">
        <f>""</f>
        <v/>
      </c>
      <c r="W77" t="str">
        <f>""</f>
        <v/>
      </c>
      <c r="X77" t="str">
        <f>""</f>
        <v/>
      </c>
      <c r="Y77" t="str">
        <f>""</f>
        <v/>
      </c>
      <c r="Z77" t="str">
        <f>""</f>
        <v/>
      </c>
      <c r="AA77" t="str">
        <f>""</f>
        <v/>
      </c>
      <c r="AB77" t="str">
        <f>""</f>
        <v/>
      </c>
      <c r="AC77" t="str">
        <f>""</f>
        <v/>
      </c>
      <c r="AD77" t="str">
        <f>""</f>
        <v/>
      </c>
      <c r="AE77" t="str">
        <f>""</f>
        <v/>
      </c>
      <c r="AF77" t="str">
        <f>""</f>
        <v/>
      </c>
      <c r="AG77" t="str">
        <f>""</f>
        <v/>
      </c>
      <c r="AH77" t="str">
        <f>""</f>
        <v/>
      </c>
      <c r="AI77" t="str">
        <f>""</f>
        <v/>
      </c>
      <c r="AJ77" t="str">
        <f>""</f>
        <v/>
      </c>
      <c r="AK77" t="str">
        <f>""</f>
        <v/>
      </c>
      <c r="AL77" t="str">
        <f>""</f>
        <v/>
      </c>
      <c r="AM77" t="str">
        <f>""</f>
        <v/>
      </c>
      <c r="AN77" t="str">
        <f>""</f>
        <v/>
      </c>
      <c r="AO77" t="str">
        <f>""</f>
        <v/>
      </c>
      <c r="AP77" t="str">
        <f>""</f>
        <v/>
      </c>
      <c r="AQ77" t="str">
        <f>""</f>
        <v/>
      </c>
      <c r="AR77" t="str">
        <f>""</f>
        <v/>
      </c>
      <c r="AS77" t="str">
        <f>""</f>
        <v/>
      </c>
      <c r="AT77" t="str">
        <f>""</f>
        <v/>
      </c>
      <c r="AU77" t="str">
        <f>""</f>
        <v/>
      </c>
      <c r="AV77" t="str">
        <f>""</f>
        <v/>
      </c>
      <c r="AW77" t="str">
        <f>""</f>
        <v/>
      </c>
      <c r="AX77" t="str">
        <f>""</f>
        <v/>
      </c>
      <c r="AY77" t="str">
        <f>""</f>
        <v/>
      </c>
      <c r="AZ77" t="str">
        <f>""</f>
        <v/>
      </c>
      <c r="BA77" t="str">
        <f>""</f>
        <v/>
      </c>
    </row>
    <row r="78" spans="2:53" x14ac:dyDescent="0.2">
      <c r="B78" t="str">
        <f>""</f>
        <v/>
      </c>
      <c r="C78" t="str">
        <f>""</f>
        <v/>
      </c>
      <c r="D78" t="str">
        <f>""</f>
        <v/>
      </c>
      <c r="E78" t="str">
        <f>""</f>
        <v/>
      </c>
      <c r="F78" t="str">
        <f>""</f>
        <v/>
      </c>
      <c r="G78" t="str">
        <f>""</f>
        <v/>
      </c>
      <c r="H78" t="str">
        <f>""</f>
        <v/>
      </c>
      <c r="I78" t="str">
        <f>""</f>
        <v/>
      </c>
      <c r="J78" t="str">
        <f>""</f>
        <v/>
      </c>
      <c r="K78" t="str">
        <f>""</f>
        <v/>
      </c>
      <c r="L78" t="str">
        <f>""</f>
        <v/>
      </c>
      <c r="M78" t="str">
        <f>""</f>
        <v/>
      </c>
      <c r="N78" t="str">
        <f>""</f>
        <v/>
      </c>
      <c r="O78" t="str">
        <f>""</f>
        <v/>
      </c>
      <c r="P78" t="str">
        <f>""</f>
        <v/>
      </c>
      <c r="Q78" t="str">
        <f>""</f>
        <v/>
      </c>
      <c r="R78" t="str">
        <f>"[0.107]"</f>
        <v>[0.107]</v>
      </c>
      <c r="S78" t="str">
        <f>""</f>
        <v/>
      </c>
      <c r="T78" t="str">
        <f>""</f>
        <v/>
      </c>
      <c r="U78" t="str">
        <f>""</f>
        <v/>
      </c>
      <c r="V78" t="str">
        <f>""</f>
        <v/>
      </c>
      <c r="W78" t="str">
        <f>""</f>
        <v/>
      </c>
      <c r="X78" t="str">
        <f>""</f>
        <v/>
      </c>
      <c r="Y78" t="str">
        <f>""</f>
        <v/>
      </c>
      <c r="Z78" t="str">
        <f>""</f>
        <v/>
      </c>
      <c r="AA78" t="str">
        <f>""</f>
        <v/>
      </c>
      <c r="AB78" t="str">
        <f>""</f>
        <v/>
      </c>
      <c r="AC78" t="str">
        <f>""</f>
        <v/>
      </c>
      <c r="AD78" t="str">
        <f>""</f>
        <v/>
      </c>
      <c r="AE78" t="str">
        <f>""</f>
        <v/>
      </c>
      <c r="AF78" t="str">
        <f>""</f>
        <v/>
      </c>
      <c r="AG78" t="str">
        <f>""</f>
        <v/>
      </c>
      <c r="AH78" t="str">
        <f>""</f>
        <v/>
      </c>
      <c r="AI78" t="str">
        <f>""</f>
        <v/>
      </c>
      <c r="AJ78" t="str">
        <f>""</f>
        <v/>
      </c>
      <c r="AK78" t="str">
        <f>""</f>
        <v/>
      </c>
      <c r="AL78" t="str">
        <f>""</f>
        <v/>
      </c>
      <c r="AM78" t="str">
        <f>""</f>
        <v/>
      </c>
      <c r="AN78" t="str">
        <f>""</f>
        <v/>
      </c>
      <c r="AO78" t="str">
        <f>""</f>
        <v/>
      </c>
      <c r="AP78" t="str">
        <f>""</f>
        <v/>
      </c>
      <c r="AQ78" t="str">
        <f>""</f>
        <v/>
      </c>
      <c r="AR78" t="str">
        <f>""</f>
        <v/>
      </c>
      <c r="AS78" t="str">
        <f>""</f>
        <v/>
      </c>
      <c r="AT78" t="str">
        <f>""</f>
        <v/>
      </c>
      <c r="AU78" t="str">
        <f>""</f>
        <v/>
      </c>
      <c r="AV78" t="str">
        <f>""</f>
        <v/>
      </c>
      <c r="AW78" t="str">
        <f>""</f>
        <v/>
      </c>
      <c r="AX78" t="str">
        <f>""</f>
        <v/>
      </c>
      <c r="AY78" t="str">
        <f>""</f>
        <v/>
      </c>
      <c r="AZ78" t="str">
        <f>""</f>
        <v/>
      </c>
      <c r="BA78" t="str">
        <f>""</f>
        <v/>
      </c>
    </row>
    <row r="79" spans="2:53" x14ac:dyDescent="0.2">
      <c r="B79" t="str">
        <f>"Interaction"</f>
        <v>Interaction</v>
      </c>
      <c r="C79" t="str">
        <f>""</f>
        <v/>
      </c>
      <c r="D79" t="str">
        <f>""</f>
        <v/>
      </c>
      <c r="E79" t="str">
        <f>""</f>
        <v/>
      </c>
      <c r="F79" t="str">
        <f>""</f>
        <v/>
      </c>
      <c r="G79" t="str">
        <f>""</f>
        <v/>
      </c>
      <c r="H79" t="str">
        <f>""</f>
        <v/>
      </c>
      <c r="I79" t="str">
        <f>""</f>
        <v/>
      </c>
      <c r="J79" t="str">
        <f>""</f>
        <v/>
      </c>
      <c r="K79" t="str">
        <f>""</f>
        <v/>
      </c>
      <c r="L79" t="str">
        <f>""</f>
        <v/>
      </c>
      <c r="M79" t="str">
        <f>""</f>
        <v/>
      </c>
      <c r="N79" t="str">
        <f>""</f>
        <v/>
      </c>
      <c r="O79" t="str">
        <f>""</f>
        <v/>
      </c>
      <c r="P79" t="str">
        <f>""</f>
        <v/>
      </c>
      <c r="Q79" t="str">
        <f>""</f>
        <v/>
      </c>
      <c r="R79" t="str">
        <f>"0.225"</f>
        <v>0.225</v>
      </c>
      <c r="S79" t="str">
        <f>""</f>
        <v/>
      </c>
      <c r="T79" t="str">
        <f>""</f>
        <v/>
      </c>
      <c r="U79" t="str">
        <f>""</f>
        <v/>
      </c>
      <c r="V79" t="str">
        <f>""</f>
        <v/>
      </c>
      <c r="W79" t="str">
        <f>""</f>
        <v/>
      </c>
      <c r="X79" t="str">
        <f>""</f>
        <v/>
      </c>
      <c r="Y79" t="str">
        <f>""</f>
        <v/>
      </c>
      <c r="Z79" t="str">
        <f>""</f>
        <v/>
      </c>
      <c r="AA79" t="str">
        <f>""</f>
        <v/>
      </c>
      <c r="AB79" t="str">
        <f>""</f>
        <v/>
      </c>
      <c r="AC79" t="str">
        <f>""</f>
        <v/>
      </c>
      <c r="AD79" t="str">
        <f>""</f>
        <v/>
      </c>
      <c r="AE79" t="str">
        <f>""</f>
        <v/>
      </c>
      <c r="AF79" t="str">
        <f>""</f>
        <v/>
      </c>
      <c r="AG79" t="str">
        <f>""</f>
        <v/>
      </c>
      <c r="AH79" t="str">
        <f>""</f>
        <v/>
      </c>
      <c r="AI79" t="str">
        <f>""</f>
        <v/>
      </c>
      <c r="AJ79" t="str">
        <f>""</f>
        <v/>
      </c>
      <c r="AK79" t="str">
        <f>""</f>
        <v/>
      </c>
      <c r="AL79" t="str">
        <f>""</f>
        <v/>
      </c>
      <c r="AM79" t="str">
        <f>""</f>
        <v/>
      </c>
      <c r="AN79" t="str">
        <f>""</f>
        <v/>
      </c>
      <c r="AO79" t="str">
        <f>""</f>
        <v/>
      </c>
      <c r="AP79" t="str">
        <f>""</f>
        <v/>
      </c>
      <c r="AQ79" t="str">
        <f>""</f>
        <v/>
      </c>
      <c r="AR79" t="str">
        <f>""</f>
        <v/>
      </c>
      <c r="AS79" t="str">
        <f>""</f>
        <v/>
      </c>
      <c r="AT79" t="str">
        <f>""</f>
        <v/>
      </c>
      <c r="AU79" t="str">
        <f>""</f>
        <v/>
      </c>
      <c r="AV79" t="str">
        <f>""</f>
        <v/>
      </c>
      <c r="AW79" t="str">
        <f>""</f>
        <v/>
      </c>
      <c r="AX79" t="str">
        <f>""</f>
        <v/>
      </c>
      <c r="AY79" t="str">
        <f>""</f>
        <v/>
      </c>
      <c r="AZ79" t="str">
        <f>""</f>
        <v/>
      </c>
      <c r="BA79" t="str">
        <f>""</f>
        <v/>
      </c>
    </row>
    <row r="80" spans="2:53" x14ac:dyDescent="0.2">
      <c r="B80" t="str">
        <f>""</f>
        <v/>
      </c>
      <c r="C80" t="str">
        <f>""</f>
        <v/>
      </c>
      <c r="D80" t="str">
        <f>""</f>
        <v/>
      </c>
      <c r="E80" t="str">
        <f>""</f>
        <v/>
      </c>
      <c r="F80" t="str">
        <f>""</f>
        <v/>
      </c>
      <c r="G80" t="str">
        <f>""</f>
        <v/>
      </c>
      <c r="H80" t="str">
        <f>""</f>
        <v/>
      </c>
      <c r="I80" t="str">
        <f>""</f>
        <v/>
      </c>
      <c r="J80" t="str">
        <f>""</f>
        <v/>
      </c>
      <c r="K80" t="str">
        <f>""</f>
        <v/>
      </c>
      <c r="L80" t="str">
        <f>""</f>
        <v/>
      </c>
      <c r="M80" t="str">
        <f>""</f>
        <v/>
      </c>
      <c r="N80" t="str">
        <f>""</f>
        <v/>
      </c>
      <c r="O80" t="str">
        <f>""</f>
        <v/>
      </c>
      <c r="P80" t="str">
        <f>""</f>
        <v/>
      </c>
      <c r="Q80" t="str">
        <f>""</f>
        <v/>
      </c>
      <c r="R80" t="str">
        <f>"[0.173]"</f>
        <v>[0.173]</v>
      </c>
      <c r="S80" t="str">
        <f>""</f>
        <v/>
      </c>
      <c r="T80" t="str">
        <f>""</f>
        <v/>
      </c>
      <c r="U80" t="str">
        <f>""</f>
        <v/>
      </c>
      <c r="V80" t="str">
        <f>""</f>
        <v/>
      </c>
      <c r="W80" t="str">
        <f>""</f>
        <v/>
      </c>
      <c r="X80" t="str">
        <f>""</f>
        <v/>
      </c>
      <c r="Y80" t="str">
        <f>""</f>
        <v/>
      </c>
      <c r="Z80" t="str">
        <f>""</f>
        <v/>
      </c>
      <c r="AA80" t="str">
        <f>""</f>
        <v/>
      </c>
      <c r="AB80" t="str">
        <f>""</f>
        <v/>
      </c>
      <c r="AC80" t="str">
        <f>""</f>
        <v/>
      </c>
      <c r="AD80" t="str">
        <f>""</f>
        <v/>
      </c>
      <c r="AE80" t="str">
        <f>""</f>
        <v/>
      </c>
      <c r="AF80" t="str">
        <f>""</f>
        <v/>
      </c>
      <c r="AG80" t="str">
        <f>""</f>
        <v/>
      </c>
      <c r="AH80" t="str">
        <f>""</f>
        <v/>
      </c>
      <c r="AI80" t="str">
        <f>""</f>
        <v/>
      </c>
      <c r="AJ80" t="str">
        <f>""</f>
        <v/>
      </c>
      <c r="AK80" t="str">
        <f>""</f>
        <v/>
      </c>
      <c r="AL80" t="str">
        <f>""</f>
        <v/>
      </c>
      <c r="AM80" t="str">
        <f>""</f>
        <v/>
      </c>
      <c r="AN80" t="str">
        <f>""</f>
        <v/>
      </c>
      <c r="AO80" t="str">
        <f>""</f>
        <v/>
      </c>
      <c r="AP80" t="str">
        <f>""</f>
        <v/>
      </c>
      <c r="AQ80" t="str">
        <f>""</f>
        <v/>
      </c>
      <c r="AR80" t="str">
        <f>""</f>
        <v/>
      </c>
      <c r="AS80" t="str">
        <f>""</f>
        <v/>
      </c>
      <c r="AT80" t="str">
        <f>""</f>
        <v/>
      </c>
      <c r="AU80" t="str">
        <f>""</f>
        <v/>
      </c>
      <c r="AV80" t="str">
        <f>""</f>
        <v/>
      </c>
      <c r="AW80" t="str">
        <f>""</f>
        <v/>
      </c>
      <c r="AX80" t="str">
        <f>""</f>
        <v/>
      </c>
      <c r="AY80" t="str">
        <f>""</f>
        <v/>
      </c>
      <c r="AZ80" t="str">
        <f>""</f>
        <v/>
      </c>
      <c r="BA80" t="str">
        <f>""</f>
        <v/>
      </c>
    </row>
    <row r="81" spans="2:53" x14ac:dyDescent="0.2">
      <c r="B81" t="str">
        <f>"Number of adults who left household 1998-2007"</f>
        <v>Number of adults who left household 1998-2007</v>
      </c>
      <c r="C81" t="str">
        <f>""</f>
        <v/>
      </c>
      <c r="D81" t="str">
        <f>""</f>
        <v/>
      </c>
      <c r="E81" t="str">
        <f>""</f>
        <v/>
      </c>
      <c r="F81" t="str">
        <f>""</f>
        <v/>
      </c>
      <c r="G81" t="str">
        <f>""</f>
        <v/>
      </c>
      <c r="H81" t="str">
        <f>""</f>
        <v/>
      </c>
      <c r="I81" t="str">
        <f>""</f>
        <v/>
      </c>
      <c r="J81" t="str">
        <f>""</f>
        <v/>
      </c>
      <c r="K81" t="str">
        <f>""</f>
        <v/>
      </c>
      <c r="L81" t="str">
        <f>""</f>
        <v/>
      </c>
      <c r="M81" t="str">
        <f>""</f>
        <v/>
      </c>
      <c r="N81" t="str">
        <f>""</f>
        <v/>
      </c>
      <c r="O81" t="str">
        <f>""</f>
        <v/>
      </c>
      <c r="P81" t="str">
        <f>""</f>
        <v/>
      </c>
      <c r="Q81" t="str">
        <f>""</f>
        <v/>
      </c>
      <c r="R81" t="str">
        <f>""</f>
        <v/>
      </c>
      <c r="S81" t="str">
        <f>"0.023"</f>
        <v>0.023</v>
      </c>
      <c r="T81" t="str">
        <f>""</f>
        <v/>
      </c>
      <c r="U81" t="str">
        <f>""</f>
        <v/>
      </c>
      <c r="V81" t="str">
        <f>""</f>
        <v/>
      </c>
      <c r="W81" t="str">
        <f>""</f>
        <v/>
      </c>
      <c r="X81" t="str">
        <f>""</f>
        <v/>
      </c>
      <c r="Y81" t="str">
        <f>""</f>
        <v/>
      </c>
      <c r="Z81" t="str">
        <f>""</f>
        <v/>
      </c>
      <c r="AA81" t="str">
        <f>""</f>
        <v/>
      </c>
      <c r="AB81" t="str">
        <f>""</f>
        <v/>
      </c>
      <c r="AC81" t="str">
        <f>""</f>
        <v/>
      </c>
      <c r="AD81" t="str">
        <f>""</f>
        <v/>
      </c>
      <c r="AE81" t="str">
        <f>""</f>
        <v/>
      </c>
      <c r="AF81" t="str">
        <f>""</f>
        <v/>
      </c>
      <c r="AG81" t="str">
        <f>""</f>
        <v/>
      </c>
      <c r="AH81" t="str">
        <f>""</f>
        <v/>
      </c>
      <c r="AI81" t="str">
        <f>""</f>
        <v/>
      </c>
      <c r="AJ81" t="str">
        <f>""</f>
        <v/>
      </c>
      <c r="AK81" t="str">
        <f>""</f>
        <v/>
      </c>
      <c r="AL81" t="str">
        <f>""</f>
        <v/>
      </c>
      <c r="AM81" t="str">
        <f>""</f>
        <v/>
      </c>
      <c r="AN81" t="str">
        <f>""</f>
        <v/>
      </c>
      <c r="AO81" t="str">
        <f>""</f>
        <v/>
      </c>
      <c r="AP81" t="str">
        <f>""</f>
        <v/>
      </c>
      <c r="AQ81" t="str">
        <f>""</f>
        <v/>
      </c>
      <c r="AR81" t="str">
        <f>""</f>
        <v/>
      </c>
      <c r="AS81" t="str">
        <f>""</f>
        <v/>
      </c>
      <c r="AT81" t="str">
        <f>""</f>
        <v/>
      </c>
      <c r="AU81" t="str">
        <f>""</f>
        <v/>
      </c>
      <c r="AV81" t="str">
        <f>""</f>
        <v/>
      </c>
      <c r="AW81" t="str">
        <f>""</f>
        <v/>
      </c>
      <c r="AX81" t="str">
        <f>""</f>
        <v/>
      </c>
      <c r="AY81" t="str">
        <f>""</f>
        <v/>
      </c>
      <c r="AZ81" t="str">
        <f>""</f>
        <v/>
      </c>
      <c r="BA81" t="str">
        <f>""</f>
        <v/>
      </c>
    </row>
    <row r="82" spans="2:53" x14ac:dyDescent="0.2">
      <c r="B82" t="str">
        <f>""</f>
        <v/>
      </c>
      <c r="C82" t="str">
        <f>""</f>
        <v/>
      </c>
      <c r="D82" t="str">
        <f>""</f>
        <v/>
      </c>
      <c r="E82" t="str">
        <f>""</f>
        <v/>
      </c>
      <c r="F82" t="str">
        <f>""</f>
        <v/>
      </c>
      <c r="G82" t="str">
        <f>""</f>
        <v/>
      </c>
      <c r="H82" t="str">
        <f>""</f>
        <v/>
      </c>
      <c r="I82" t="str">
        <f>""</f>
        <v/>
      </c>
      <c r="J82" t="str">
        <f>""</f>
        <v/>
      </c>
      <c r="K82" t="str">
        <f>""</f>
        <v/>
      </c>
      <c r="L82" t="str">
        <f>""</f>
        <v/>
      </c>
      <c r="M82" t="str">
        <f>""</f>
        <v/>
      </c>
      <c r="N82" t="str">
        <f>""</f>
        <v/>
      </c>
      <c r="O82" t="str">
        <f>""</f>
        <v/>
      </c>
      <c r="P82" t="str">
        <f>""</f>
        <v/>
      </c>
      <c r="Q82" t="str">
        <f>""</f>
        <v/>
      </c>
      <c r="R82" t="str">
        <f>""</f>
        <v/>
      </c>
      <c r="S82" t="str">
        <f>"[0.046]"</f>
        <v>[0.046]</v>
      </c>
      <c r="T82" t="str">
        <f>""</f>
        <v/>
      </c>
      <c r="U82" t="str">
        <f>""</f>
        <v/>
      </c>
      <c r="V82" t="str">
        <f>""</f>
        <v/>
      </c>
      <c r="W82" t="str">
        <f>""</f>
        <v/>
      </c>
      <c r="X82" t="str">
        <f>""</f>
        <v/>
      </c>
      <c r="Y82" t="str">
        <f>""</f>
        <v/>
      </c>
      <c r="Z82" t="str">
        <f>""</f>
        <v/>
      </c>
      <c r="AA82" t="str">
        <f>""</f>
        <v/>
      </c>
      <c r="AB82" t="str">
        <f>""</f>
        <v/>
      </c>
      <c r="AC82" t="str">
        <f>""</f>
        <v/>
      </c>
      <c r="AD82" t="str">
        <f>""</f>
        <v/>
      </c>
      <c r="AE82" t="str">
        <f>""</f>
        <v/>
      </c>
      <c r="AF82" t="str">
        <f>""</f>
        <v/>
      </c>
      <c r="AG82" t="str">
        <f>""</f>
        <v/>
      </c>
      <c r="AH82" t="str">
        <f>""</f>
        <v/>
      </c>
      <c r="AI82" t="str">
        <f>""</f>
        <v/>
      </c>
      <c r="AJ82" t="str">
        <f>""</f>
        <v/>
      </c>
      <c r="AK82" t="str">
        <f>""</f>
        <v/>
      </c>
      <c r="AL82" t="str">
        <f>""</f>
        <v/>
      </c>
      <c r="AM82" t="str">
        <f>""</f>
        <v/>
      </c>
      <c r="AN82" t="str">
        <f>""</f>
        <v/>
      </c>
      <c r="AO82" t="str">
        <f>""</f>
        <v/>
      </c>
      <c r="AP82" t="str">
        <f>""</f>
        <v/>
      </c>
      <c r="AQ82" t="str">
        <f>""</f>
        <v/>
      </c>
      <c r="AR82" t="str">
        <f>""</f>
        <v/>
      </c>
      <c r="AS82" t="str">
        <f>""</f>
        <v/>
      </c>
      <c r="AT82" t="str">
        <f>""</f>
        <v/>
      </c>
      <c r="AU82" t="str">
        <f>""</f>
        <v/>
      </c>
      <c r="AV82" t="str">
        <f>""</f>
        <v/>
      </c>
      <c r="AW82" t="str">
        <f>""</f>
        <v/>
      </c>
      <c r="AX82" t="str">
        <f>""</f>
        <v/>
      </c>
      <c r="AY82" t="str">
        <f>""</f>
        <v/>
      </c>
      <c r="AZ82" t="str">
        <f>""</f>
        <v/>
      </c>
      <c r="BA82" t="str">
        <f>""</f>
        <v/>
      </c>
    </row>
    <row r="83" spans="2:53" x14ac:dyDescent="0.2">
      <c r="B83" t="str">
        <f>"Interaction"</f>
        <v>Interaction</v>
      </c>
      <c r="C83" t="str">
        <f>""</f>
        <v/>
      </c>
      <c r="D83" t="str">
        <f>""</f>
        <v/>
      </c>
      <c r="E83" t="str">
        <f>""</f>
        <v/>
      </c>
      <c r="F83" t="str">
        <f>""</f>
        <v/>
      </c>
      <c r="G83" t="str">
        <f>""</f>
        <v/>
      </c>
      <c r="H83" t="str">
        <f>""</f>
        <v/>
      </c>
      <c r="I83" t="str">
        <f>""</f>
        <v/>
      </c>
      <c r="J83" t="str">
        <f>""</f>
        <v/>
      </c>
      <c r="K83" t="str">
        <f>""</f>
        <v/>
      </c>
      <c r="L83" t="str">
        <f>""</f>
        <v/>
      </c>
      <c r="M83" t="str">
        <f>""</f>
        <v/>
      </c>
      <c r="N83" t="str">
        <f>""</f>
        <v/>
      </c>
      <c r="O83" t="str">
        <f>""</f>
        <v/>
      </c>
      <c r="P83" t="str">
        <f>""</f>
        <v/>
      </c>
      <c r="Q83" t="str">
        <f>""</f>
        <v/>
      </c>
      <c r="R83" t="str">
        <f>""</f>
        <v/>
      </c>
      <c r="S83" t="str">
        <f>"0.025"</f>
        <v>0.025</v>
      </c>
      <c r="T83" t="str">
        <f>""</f>
        <v/>
      </c>
      <c r="U83" t="str">
        <f>""</f>
        <v/>
      </c>
      <c r="V83" t="str">
        <f>""</f>
        <v/>
      </c>
      <c r="W83" t="str">
        <f>""</f>
        <v/>
      </c>
      <c r="X83" t="str">
        <f>""</f>
        <v/>
      </c>
      <c r="Y83" t="str">
        <f>""</f>
        <v/>
      </c>
      <c r="Z83" t="str">
        <f>""</f>
        <v/>
      </c>
      <c r="AA83" t="str">
        <f>""</f>
        <v/>
      </c>
      <c r="AB83" t="str">
        <f>""</f>
        <v/>
      </c>
      <c r="AC83" t="str">
        <f>""</f>
        <v/>
      </c>
      <c r="AD83" t="str">
        <f>""</f>
        <v/>
      </c>
      <c r="AE83" t="str">
        <f>""</f>
        <v/>
      </c>
      <c r="AF83" t="str">
        <f>""</f>
        <v/>
      </c>
      <c r="AG83" t="str">
        <f>""</f>
        <v/>
      </c>
      <c r="AH83" t="str">
        <f>""</f>
        <v/>
      </c>
      <c r="AI83" t="str">
        <f>""</f>
        <v/>
      </c>
      <c r="AJ83" t="str">
        <f>""</f>
        <v/>
      </c>
      <c r="AK83" t="str">
        <f>""</f>
        <v/>
      </c>
      <c r="AL83" t="str">
        <f>""</f>
        <v/>
      </c>
      <c r="AM83" t="str">
        <f>""</f>
        <v/>
      </c>
      <c r="AN83" t="str">
        <f>""</f>
        <v/>
      </c>
      <c r="AO83" t="str">
        <f>""</f>
        <v/>
      </c>
      <c r="AP83" t="str">
        <f>""</f>
        <v/>
      </c>
      <c r="AQ83" t="str">
        <f>""</f>
        <v/>
      </c>
      <c r="AR83" t="str">
        <f>""</f>
        <v/>
      </c>
      <c r="AS83" t="str">
        <f>""</f>
        <v/>
      </c>
      <c r="AT83" t="str">
        <f>""</f>
        <v/>
      </c>
      <c r="AU83" t="str">
        <f>""</f>
        <v/>
      </c>
      <c r="AV83" t="str">
        <f>""</f>
        <v/>
      </c>
      <c r="AW83" t="str">
        <f>""</f>
        <v/>
      </c>
      <c r="AX83" t="str">
        <f>""</f>
        <v/>
      </c>
      <c r="AY83" t="str">
        <f>""</f>
        <v/>
      </c>
      <c r="AZ83" t="str">
        <f>""</f>
        <v/>
      </c>
      <c r="BA83" t="str">
        <f>""</f>
        <v/>
      </c>
    </row>
    <row r="84" spans="2:53" x14ac:dyDescent="0.2">
      <c r="B84" t="str">
        <f>""</f>
        <v/>
      </c>
      <c r="C84" t="str">
        <f>""</f>
        <v/>
      </c>
      <c r="D84" t="str">
        <f>""</f>
        <v/>
      </c>
      <c r="E84" t="str">
        <f>""</f>
        <v/>
      </c>
      <c r="F84" t="str">
        <f>""</f>
        <v/>
      </c>
      <c r="G84" t="str">
        <f>""</f>
        <v/>
      </c>
      <c r="H84" t="str">
        <f>""</f>
        <v/>
      </c>
      <c r="I84" t="str">
        <f>""</f>
        <v/>
      </c>
      <c r="J84" t="str">
        <f>""</f>
        <v/>
      </c>
      <c r="K84" t="str">
        <f>""</f>
        <v/>
      </c>
      <c r="L84" t="str">
        <f>""</f>
        <v/>
      </c>
      <c r="M84" t="str">
        <f>""</f>
        <v/>
      </c>
      <c r="N84" t="str">
        <f>""</f>
        <v/>
      </c>
      <c r="O84" t="str">
        <f>""</f>
        <v/>
      </c>
      <c r="P84" t="str">
        <f>""</f>
        <v/>
      </c>
      <c r="Q84" t="str">
        <f>""</f>
        <v/>
      </c>
      <c r="R84" t="str">
        <f>""</f>
        <v/>
      </c>
      <c r="S84" t="str">
        <f>"[0.076]"</f>
        <v>[0.076]</v>
      </c>
      <c r="T84" t="str">
        <f>""</f>
        <v/>
      </c>
      <c r="U84" t="str">
        <f>""</f>
        <v/>
      </c>
      <c r="V84" t="str">
        <f>""</f>
        <v/>
      </c>
      <c r="W84" t="str">
        <f>""</f>
        <v/>
      </c>
      <c r="X84" t="str">
        <f>""</f>
        <v/>
      </c>
      <c r="Y84" t="str">
        <f>""</f>
        <v/>
      </c>
      <c r="Z84" t="str">
        <f>""</f>
        <v/>
      </c>
      <c r="AA84" t="str">
        <f>""</f>
        <v/>
      </c>
      <c r="AB84" t="str">
        <f>""</f>
        <v/>
      </c>
      <c r="AC84" t="str">
        <f>""</f>
        <v/>
      </c>
      <c r="AD84" t="str">
        <f>""</f>
        <v/>
      </c>
      <c r="AE84" t="str">
        <f>""</f>
        <v/>
      </c>
      <c r="AF84" t="str">
        <f>""</f>
        <v/>
      </c>
      <c r="AG84" t="str">
        <f>""</f>
        <v/>
      </c>
      <c r="AH84" t="str">
        <f>""</f>
        <v/>
      </c>
      <c r="AI84" t="str">
        <f>""</f>
        <v/>
      </c>
      <c r="AJ84" t="str">
        <f>""</f>
        <v/>
      </c>
      <c r="AK84" t="str">
        <f>""</f>
        <v/>
      </c>
      <c r="AL84" t="str">
        <f>""</f>
        <v/>
      </c>
      <c r="AM84" t="str">
        <f>""</f>
        <v/>
      </c>
      <c r="AN84" t="str">
        <f>""</f>
        <v/>
      </c>
      <c r="AO84" t="str">
        <f>""</f>
        <v/>
      </c>
      <c r="AP84" t="str">
        <f>""</f>
        <v/>
      </c>
      <c r="AQ84" t="str">
        <f>""</f>
        <v/>
      </c>
      <c r="AR84" t="str">
        <f>""</f>
        <v/>
      </c>
      <c r="AS84" t="str">
        <f>""</f>
        <v/>
      </c>
      <c r="AT84" t="str">
        <f>""</f>
        <v/>
      </c>
      <c r="AU84" t="str">
        <f>""</f>
        <v/>
      </c>
      <c r="AV84" t="str">
        <f>""</f>
        <v/>
      </c>
      <c r="AW84" t="str">
        <f>""</f>
        <v/>
      </c>
      <c r="AX84" t="str">
        <f>""</f>
        <v/>
      </c>
      <c r="AY84" t="str">
        <f>""</f>
        <v/>
      </c>
      <c r="AZ84" t="str">
        <f>""</f>
        <v/>
      </c>
      <c r="BA84" t="str">
        <f>""</f>
        <v/>
      </c>
    </row>
    <row r="85" spans="2:53" x14ac:dyDescent="0.2">
      <c r="B85" t="str">
        <f>"Share of adults  who left household 1998-2007"</f>
        <v>Share of adults  who left household 1998-2007</v>
      </c>
      <c r="C85" t="str">
        <f>""</f>
        <v/>
      </c>
      <c r="D85" t="str">
        <f>""</f>
        <v/>
      </c>
      <c r="E85" t="str">
        <f>""</f>
        <v/>
      </c>
      <c r="F85" t="str">
        <f>""</f>
        <v/>
      </c>
      <c r="G85" t="str">
        <f>""</f>
        <v/>
      </c>
      <c r="H85" t="str">
        <f>""</f>
        <v/>
      </c>
      <c r="I85" t="str">
        <f>""</f>
        <v/>
      </c>
      <c r="J85" t="str">
        <f>""</f>
        <v/>
      </c>
      <c r="K85" t="str">
        <f>""</f>
        <v/>
      </c>
      <c r="L85" t="str">
        <f>""</f>
        <v/>
      </c>
      <c r="M85" t="str">
        <f>""</f>
        <v/>
      </c>
      <c r="N85" t="str">
        <f>""</f>
        <v/>
      </c>
      <c r="O85" t="str">
        <f>""</f>
        <v/>
      </c>
      <c r="P85" t="str">
        <f>""</f>
        <v/>
      </c>
      <c r="Q85" t="str">
        <f>""</f>
        <v/>
      </c>
      <c r="R85" t="str">
        <f>""</f>
        <v/>
      </c>
      <c r="S85" t="str">
        <f>""</f>
        <v/>
      </c>
      <c r="T85" t="str">
        <f>"-0.174"</f>
        <v>-0.174</v>
      </c>
      <c r="U85" t="str">
        <f>""</f>
        <v/>
      </c>
      <c r="V85" t="str">
        <f>""</f>
        <v/>
      </c>
      <c r="W85" t="str">
        <f>""</f>
        <v/>
      </c>
      <c r="X85" t="str">
        <f>""</f>
        <v/>
      </c>
      <c r="Y85" t="str">
        <f>""</f>
        <v/>
      </c>
      <c r="Z85" t="str">
        <f>""</f>
        <v/>
      </c>
      <c r="AA85" t="str">
        <f>""</f>
        <v/>
      </c>
      <c r="AB85" t="str">
        <f>""</f>
        <v/>
      </c>
      <c r="AC85" t="str">
        <f>""</f>
        <v/>
      </c>
      <c r="AD85" t="str">
        <f>""</f>
        <v/>
      </c>
      <c r="AE85" t="str">
        <f>""</f>
        <v/>
      </c>
      <c r="AF85" t="str">
        <f>""</f>
        <v/>
      </c>
      <c r="AG85" t="str">
        <f>""</f>
        <v/>
      </c>
      <c r="AH85" t="str">
        <f>""</f>
        <v/>
      </c>
      <c r="AI85" t="str">
        <f>""</f>
        <v/>
      </c>
      <c r="AJ85" t="str">
        <f>""</f>
        <v/>
      </c>
      <c r="AK85" t="str">
        <f>""</f>
        <v/>
      </c>
      <c r="AL85" t="str">
        <f>""</f>
        <v/>
      </c>
      <c r="AM85" t="str">
        <f>""</f>
        <v/>
      </c>
      <c r="AN85" t="str">
        <f>""</f>
        <v/>
      </c>
      <c r="AO85" t="str">
        <f>""</f>
        <v/>
      </c>
      <c r="AP85" t="str">
        <f>""</f>
        <v/>
      </c>
      <c r="AQ85" t="str">
        <f>""</f>
        <v/>
      </c>
      <c r="AR85" t="str">
        <f>""</f>
        <v/>
      </c>
      <c r="AS85" t="str">
        <f>""</f>
        <v/>
      </c>
      <c r="AT85" t="str">
        <f>""</f>
        <v/>
      </c>
      <c r="AU85" t="str">
        <f>""</f>
        <v/>
      </c>
      <c r="AV85" t="str">
        <f>""</f>
        <v/>
      </c>
      <c r="AW85" t="str">
        <f>""</f>
        <v/>
      </c>
      <c r="AX85" t="str">
        <f>""</f>
        <v/>
      </c>
      <c r="AY85" t="str">
        <f>""</f>
        <v/>
      </c>
      <c r="AZ85" t="str">
        <f>""</f>
        <v/>
      </c>
      <c r="BA85" t="str">
        <f>""</f>
        <v/>
      </c>
    </row>
    <row r="86" spans="2:53" x14ac:dyDescent="0.2">
      <c r="B86" t="str">
        <f>""</f>
        <v/>
      </c>
      <c r="C86" t="str">
        <f>""</f>
        <v/>
      </c>
      <c r="D86" t="str">
        <f>""</f>
        <v/>
      </c>
      <c r="E86" t="str">
        <f>""</f>
        <v/>
      </c>
      <c r="F86" t="str">
        <f>""</f>
        <v/>
      </c>
      <c r="G86" t="str">
        <f>""</f>
        <v/>
      </c>
      <c r="H86" t="str">
        <f>""</f>
        <v/>
      </c>
      <c r="I86" t="str">
        <f>""</f>
        <v/>
      </c>
      <c r="J86" t="str">
        <f>""</f>
        <v/>
      </c>
      <c r="K86" t="str">
        <f>""</f>
        <v/>
      </c>
      <c r="L86" t="str">
        <f>""</f>
        <v/>
      </c>
      <c r="M86" t="str">
        <f>""</f>
        <v/>
      </c>
      <c r="N86" t="str">
        <f>""</f>
        <v/>
      </c>
      <c r="O86" t="str">
        <f>""</f>
        <v/>
      </c>
      <c r="P86" t="str">
        <f>""</f>
        <v/>
      </c>
      <c r="Q86" t="str">
        <f>""</f>
        <v/>
      </c>
      <c r="R86" t="str">
        <f>""</f>
        <v/>
      </c>
      <c r="S86" t="str">
        <f>""</f>
        <v/>
      </c>
      <c r="T86" t="str">
        <f>"[0.241]"</f>
        <v>[0.241]</v>
      </c>
      <c r="U86" t="str">
        <f>""</f>
        <v/>
      </c>
      <c r="V86" t="str">
        <f>""</f>
        <v/>
      </c>
      <c r="W86" t="str">
        <f>""</f>
        <v/>
      </c>
      <c r="X86" t="str">
        <f>""</f>
        <v/>
      </c>
      <c r="Y86" t="str">
        <f>""</f>
        <v/>
      </c>
      <c r="Z86" t="str">
        <f>""</f>
        <v/>
      </c>
      <c r="AA86" t="str">
        <f>""</f>
        <v/>
      </c>
      <c r="AB86" t="str">
        <f>""</f>
        <v/>
      </c>
      <c r="AC86" t="str">
        <f>""</f>
        <v/>
      </c>
      <c r="AD86" t="str">
        <f>""</f>
        <v/>
      </c>
      <c r="AE86" t="str">
        <f>""</f>
        <v/>
      </c>
      <c r="AF86" t="str">
        <f>""</f>
        <v/>
      </c>
      <c r="AG86" t="str">
        <f>""</f>
        <v/>
      </c>
      <c r="AH86" t="str">
        <f>""</f>
        <v/>
      </c>
      <c r="AI86" t="str">
        <f>""</f>
        <v/>
      </c>
      <c r="AJ86" t="str">
        <f>""</f>
        <v/>
      </c>
      <c r="AK86" t="str">
        <f>""</f>
        <v/>
      </c>
      <c r="AL86" t="str">
        <f>""</f>
        <v/>
      </c>
      <c r="AM86" t="str">
        <f>""</f>
        <v/>
      </c>
      <c r="AN86" t="str">
        <f>""</f>
        <v/>
      </c>
      <c r="AO86" t="str">
        <f>""</f>
        <v/>
      </c>
      <c r="AP86" t="str">
        <f>""</f>
        <v/>
      </c>
      <c r="AQ86" t="str">
        <f>""</f>
        <v/>
      </c>
      <c r="AR86" t="str">
        <f>""</f>
        <v/>
      </c>
      <c r="AS86" t="str">
        <f>""</f>
        <v/>
      </c>
      <c r="AT86" t="str">
        <f>""</f>
        <v/>
      </c>
      <c r="AU86" t="str">
        <f>""</f>
        <v/>
      </c>
      <c r="AV86" t="str">
        <f>""</f>
        <v/>
      </c>
      <c r="AW86" t="str">
        <f>""</f>
        <v/>
      </c>
      <c r="AX86" t="str">
        <f>""</f>
        <v/>
      </c>
      <c r="AY86" t="str">
        <f>""</f>
        <v/>
      </c>
      <c r="AZ86" t="str">
        <f>""</f>
        <v/>
      </c>
      <c r="BA86" t="str">
        <f>""</f>
        <v/>
      </c>
    </row>
    <row r="87" spans="2:53" x14ac:dyDescent="0.2">
      <c r="B87" t="str">
        <f>"Interaction"</f>
        <v>Interaction</v>
      </c>
      <c r="C87" t="str">
        <f>""</f>
        <v/>
      </c>
      <c r="D87" t="str">
        <f>""</f>
        <v/>
      </c>
      <c r="E87" t="str">
        <f>""</f>
        <v/>
      </c>
      <c r="F87" t="str">
        <f>""</f>
        <v/>
      </c>
      <c r="G87" t="str">
        <f>""</f>
        <v/>
      </c>
      <c r="H87" t="str">
        <f>""</f>
        <v/>
      </c>
      <c r="I87" t="str">
        <f>""</f>
        <v/>
      </c>
      <c r="J87" t="str">
        <f>""</f>
        <v/>
      </c>
      <c r="K87" t="str">
        <f>""</f>
        <v/>
      </c>
      <c r="L87" t="str">
        <f>""</f>
        <v/>
      </c>
      <c r="M87" t="str">
        <f>""</f>
        <v/>
      </c>
      <c r="N87" t="str">
        <f>""</f>
        <v/>
      </c>
      <c r="O87" t="str">
        <f>""</f>
        <v/>
      </c>
      <c r="P87" t="str">
        <f>""</f>
        <v/>
      </c>
      <c r="Q87" t="str">
        <f>""</f>
        <v/>
      </c>
      <c r="R87" t="str">
        <f>""</f>
        <v/>
      </c>
      <c r="S87" t="str">
        <f>""</f>
        <v/>
      </c>
      <c r="T87" t="str">
        <f>"0.351"</f>
        <v>0.351</v>
      </c>
      <c r="U87" t="str">
        <f>""</f>
        <v/>
      </c>
      <c r="V87" t="str">
        <f>""</f>
        <v/>
      </c>
      <c r="W87" t="str">
        <f>""</f>
        <v/>
      </c>
      <c r="X87" t="str">
        <f>""</f>
        <v/>
      </c>
      <c r="Y87" t="str">
        <f>""</f>
        <v/>
      </c>
      <c r="Z87" t="str">
        <f>""</f>
        <v/>
      </c>
      <c r="AA87" t="str">
        <f>""</f>
        <v/>
      </c>
      <c r="AB87" t="str">
        <f>""</f>
        <v/>
      </c>
      <c r="AC87" t="str">
        <f>""</f>
        <v/>
      </c>
      <c r="AD87" t="str">
        <f>""</f>
        <v/>
      </c>
      <c r="AE87" t="str">
        <f>""</f>
        <v/>
      </c>
      <c r="AF87" t="str">
        <f>""</f>
        <v/>
      </c>
      <c r="AG87" t="str">
        <f>""</f>
        <v/>
      </c>
      <c r="AH87" t="str">
        <f>""</f>
        <v/>
      </c>
      <c r="AI87" t="str">
        <f>""</f>
        <v/>
      </c>
      <c r="AJ87" t="str">
        <f>""</f>
        <v/>
      </c>
      <c r="AK87" t="str">
        <f>""</f>
        <v/>
      </c>
      <c r="AL87" t="str">
        <f>""</f>
        <v/>
      </c>
      <c r="AM87" t="str">
        <f>""</f>
        <v/>
      </c>
      <c r="AN87" t="str">
        <f>""</f>
        <v/>
      </c>
      <c r="AO87" t="str">
        <f>""</f>
        <v/>
      </c>
      <c r="AP87" t="str">
        <f>""</f>
        <v/>
      </c>
      <c r="AQ87" t="str">
        <f>""</f>
        <v/>
      </c>
      <c r="AR87" t="str">
        <f>""</f>
        <v/>
      </c>
      <c r="AS87" t="str">
        <f>""</f>
        <v/>
      </c>
      <c r="AT87" t="str">
        <f>""</f>
        <v/>
      </c>
      <c r="AU87" t="str">
        <f>""</f>
        <v/>
      </c>
      <c r="AV87" t="str">
        <f>""</f>
        <v/>
      </c>
      <c r="AW87" t="str">
        <f>""</f>
        <v/>
      </c>
      <c r="AX87" t="str">
        <f>""</f>
        <v/>
      </c>
      <c r="AY87" t="str">
        <f>""</f>
        <v/>
      </c>
      <c r="AZ87" t="str">
        <f>""</f>
        <v/>
      </c>
      <c r="BA87" t="str">
        <f>""</f>
        <v/>
      </c>
    </row>
    <row r="88" spans="2:53" x14ac:dyDescent="0.2">
      <c r="B88" t="str">
        <f>""</f>
        <v/>
      </c>
      <c r="C88" t="str">
        <f>""</f>
        <v/>
      </c>
      <c r="D88" t="str">
        <f>""</f>
        <v/>
      </c>
      <c r="E88" t="str">
        <f>""</f>
        <v/>
      </c>
      <c r="F88" t="str">
        <f>""</f>
        <v/>
      </c>
      <c r="G88" t="str">
        <f>""</f>
        <v/>
      </c>
      <c r="H88" t="str">
        <f>""</f>
        <v/>
      </c>
      <c r="I88" t="str">
        <f>""</f>
        <v/>
      </c>
      <c r="J88" t="str">
        <f>""</f>
        <v/>
      </c>
      <c r="K88" t="str">
        <f>""</f>
        <v/>
      </c>
      <c r="L88" t="str">
        <f>""</f>
        <v/>
      </c>
      <c r="M88" t="str">
        <f>""</f>
        <v/>
      </c>
      <c r="N88" t="str">
        <f>""</f>
        <v/>
      </c>
      <c r="O88" t="str">
        <f>""</f>
        <v/>
      </c>
      <c r="P88" t="str">
        <f>""</f>
        <v/>
      </c>
      <c r="Q88" t="str">
        <f>""</f>
        <v/>
      </c>
      <c r="R88" t="str">
        <f>""</f>
        <v/>
      </c>
      <c r="S88" t="str">
        <f>""</f>
        <v/>
      </c>
      <c r="T88" t="str">
        <f>"[0.328]"</f>
        <v>[0.328]</v>
      </c>
      <c r="U88" t="str">
        <f>""</f>
        <v/>
      </c>
      <c r="V88" t="str">
        <f>""</f>
        <v/>
      </c>
      <c r="W88" t="str">
        <f>""</f>
        <v/>
      </c>
      <c r="X88" t="str">
        <f>""</f>
        <v/>
      </c>
      <c r="Y88" t="str">
        <f>""</f>
        <v/>
      </c>
      <c r="Z88" t="str">
        <f>""</f>
        <v/>
      </c>
      <c r="AA88" t="str">
        <f>""</f>
        <v/>
      </c>
      <c r="AB88" t="str">
        <f>""</f>
        <v/>
      </c>
      <c r="AC88" t="str">
        <f>""</f>
        <v/>
      </c>
      <c r="AD88" t="str">
        <f>""</f>
        <v/>
      </c>
      <c r="AE88" t="str">
        <f>""</f>
        <v/>
      </c>
      <c r="AF88" t="str">
        <f>""</f>
        <v/>
      </c>
      <c r="AG88" t="str">
        <f>""</f>
        <v/>
      </c>
      <c r="AH88" t="str">
        <f>""</f>
        <v/>
      </c>
      <c r="AI88" t="str">
        <f>""</f>
        <v/>
      </c>
      <c r="AJ88" t="str">
        <f>""</f>
        <v/>
      </c>
      <c r="AK88" t="str">
        <f>""</f>
        <v/>
      </c>
      <c r="AL88" t="str">
        <f>""</f>
        <v/>
      </c>
      <c r="AM88" t="str">
        <f>""</f>
        <v/>
      </c>
      <c r="AN88" t="str">
        <f>""</f>
        <v/>
      </c>
      <c r="AO88" t="str">
        <f>""</f>
        <v/>
      </c>
      <c r="AP88" t="str">
        <f>""</f>
        <v/>
      </c>
      <c r="AQ88" t="str">
        <f>""</f>
        <v/>
      </c>
      <c r="AR88" t="str">
        <f>""</f>
        <v/>
      </c>
      <c r="AS88" t="str">
        <f>""</f>
        <v/>
      </c>
      <c r="AT88" t="str">
        <f>""</f>
        <v/>
      </c>
      <c r="AU88" t="str">
        <f>""</f>
        <v/>
      </c>
      <c r="AV88" t="str">
        <f>""</f>
        <v/>
      </c>
      <c r="AW88" t="str">
        <f>""</f>
        <v/>
      </c>
      <c r="AX88" t="str">
        <f>""</f>
        <v/>
      </c>
      <c r="AY88" t="str">
        <f>""</f>
        <v/>
      </c>
      <c r="AZ88" t="str">
        <f>""</f>
        <v/>
      </c>
      <c r="BA88" t="str">
        <f>""</f>
        <v/>
      </c>
    </row>
    <row r="89" spans="2:53" x14ac:dyDescent="0.2">
      <c r="B89" t="str">
        <f>"Theft or destruction of goods (yes=1) for a household in 1998-07"</f>
        <v>Theft or destruction of goods (yes=1) for a household in 1998-07</v>
      </c>
      <c r="C89" t="str">
        <f>""</f>
        <v/>
      </c>
      <c r="D89" t="str">
        <f>""</f>
        <v/>
      </c>
      <c r="E89" t="str">
        <f>""</f>
        <v/>
      </c>
      <c r="F89" t="str">
        <f>""</f>
        <v/>
      </c>
      <c r="G89" t="str">
        <f>""</f>
        <v/>
      </c>
      <c r="H89" t="str">
        <f>""</f>
        <v/>
      </c>
      <c r="I89" t="str">
        <f>""</f>
        <v/>
      </c>
      <c r="J89" t="str">
        <f>""</f>
        <v/>
      </c>
      <c r="K89" t="str">
        <f>""</f>
        <v/>
      </c>
      <c r="L89" t="str">
        <f>""</f>
        <v/>
      </c>
      <c r="M89" t="str">
        <f>""</f>
        <v/>
      </c>
      <c r="N89" t="str">
        <f>""</f>
        <v/>
      </c>
      <c r="O89" t="str">
        <f>""</f>
        <v/>
      </c>
      <c r="P89" t="str">
        <f>""</f>
        <v/>
      </c>
      <c r="Q89" t="str">
        <f>""</f>
        <v/>
      </c>
      <c r="R89" t="str">
        <f>""</f>
        <v/>
      </c>
      <c r="S89" t="str">
        <f>""</f>
        <v/>
      </c>
      <c r="T89" t="str">
        <f>""</f>
        <v/>
      </c>
      <c r="U89" t="str">
        <f>"-0.116"</f>
        <v>-0.116</v>
      </c>
      <c r="V89" t="str">
        <f>"-0.067"</f>
        <v>-0.067</v>
      </c>
      <c r="W89" t="str">
        <f>"-0.082"</f>
        <v>-0.082</v>
      </c>
      <c r="X89" t="str">
        <f>""</f>
        <v/>
      </c>
      <c r="Y89" t="str">
        <f>""</f>
        <v/>
      </c>
      <c r="Z89" t="str">
        <f>""</f>
        <v/>
      </c>
      <c r="AA89" t="str">
        <f>""</f>
        <v/>
      </c>
      <c r="AB89" t="str">
        <f>""</f>
        <v/>
      </c>
      <c r="AC89" t="str">
        <f>""</f>
        <v/>
      </c>
      <c r="AD89" t="str">
        <f>""</f>
        <v/>
      </c>
      <c r="AE89" t="str">
        <f>""</f>
        <v/>
      </c>
      <c r="AF89" t="str">
        <f>""</f>
        <v/>
      </c>
      <c r="AG89" t="str">
        <f>""</f>
        <v/>
      </c>
      <c r="AH89" t="str">
        <f>""</f>
        <v/>
      </c>
      <c r="AI89" t="str">
        <f>""</f>
        <v/>
      </c>
      <c r="AJ89" t="str">
        <f>""</f>
        <v/>
      </c>
      <c r="AK89" t="str">
        <f>""</f>
        <v/>
      </c>
      <c r="AL89" t="str">
        <f>""</f>
        <v/>
      </c>
      <c r="AM89" t="str">
        <f>""</f>
        <v/>
      </c>
      <c r="AN89" t="str">
        <f>""</f>
        <v/>
      </c>
      <c r="AO89" t="str">
        <f>""</f>
        <v/>
      </c>
      <c r="AP89" t="str">
        <f>""</f>
        <v/>
      </c>
      <c r="AQ89" t="str">
        <f>""</f>
        <v/>
      </c>
      <c r="AR89" t="str">
        <f>""</f>
        <v/>
      </c>
      <c r="AS89" t="str">
        <f>""</f>
        <v/>
      </c>
      <c r="AT89" t="str">
        <f>""</f>
        <v/>
      </c>
      <c r="AU89" t="str">
        <f>""</f>
        <v/>
      </c>
      <c r="AV89" t="str">
        <f>""</f>
        <v/>
      </c>
      <c r="AW89" t="str">
        <f>""</f>
        <v/>
      </c>
      <c r="AX89" t="str">
        <f>""</f>
        <v/>
      </c>
      <c r="AY89" t="str">
        <f>""</f>
        <v/>
      </c>
      <c r="AZ89" t="str">
        <f>""</f>
        <v/>
      </c>
      <c r="BA89" t="str">
        <f>""</f>
        <v/>
      </c>
    </row>
    <row r="90" spans="2:53" x14ac:dyDescent="0.2">
      <c r="B90" t="str">
        <f>""</f>
        <v/>
      </c>
      <c r="C90" t="str">
        <f>""</f>
        <v/>
      </c>
      <c r="D90" t="str">
        <f>""</f>
        <v/>
      </c>
      <c r="E90" t="str">
        <f>""</f>
        <v/>
      </c>
      <c r="F90" t="str">
        <f>""</f>
        <v/>
      </c>
      <c r="G90" t="str">
        <f>""</f>
        <v/>
      </c>
      <c r="H90" t="str">
        <f>""</f>
        <v/>
      </c>
      <c r="I90" t="str">
        <f>""</f>
        <v/>
      </c>
      <c r="J90" t="str">
        <f>""</f>
        <v/>
      </c>
      <c r="K90" t="str">
        <f>""</f>
        <v/>
      </c>
      <c r="L90" t="str">
        <f>""</f>
        <v/>
      </c>
      <c r="M90" t="str">
        <f>""</f>
        <v/>
      </c>
      <c r="N90" t="str">
        <f>""</f>
        <v/>
      </c>
      <c r="O90" t="str">
        <f>""</f>
        <v/>
      </c>
      <c r="P90" t="str">
        <f>""</f>
        <v/>
      </c>
      <c r="Q90" t="str">
        <f>""</f>
        <v/>
      </c>
      <c r="R90" t="str">
        <f>""</f>
        <v/>
      </c>
      <c r="S90" t="str">
        <f>""</f>
        <v/>
      </c>
      <c r="T90" t="str">
        <f>""</f>
        <v/>
      </c>
      <c r="U90" t="str">
        <f>"[0.093]"</f>
        <v>[0.093]</v>
      </c>
      <c r="V90" t="str">
        <f>"[0.090]"</f>
        <v>[0.090]</v>
      </c>
      <c r="W90" t="str">
        <f>"[0.091]"</f>
        <v>[0.091]</v>
      </c>
      <c r="X90" t="str">
        <f>""</f>
        <v/>
      </c>
      <c r="Y90" t="str">
        <f>""</f>
        <v/>
      </c>
      <c r="Z90" t="str">
        <f>""</f>
        <v/>
      </c>
      <c r="AA90" t="str">
        <f>""</f>
        <v/>
      </c>
      <c r="AB90" t="str">
        <f>""</f>
        <v/>
      </c>
      <c r="AC90" t="str">
        <f>""</f>
        <v/>
      </c>
      <c r="AD90" t="str">
        <f>""</f>
        <v/>
      </c>
      <c r="AE90" t="str">
        <f>""</f>
        <v/>
      </c>
      <c r="AF90" t="str">
        <f>""</f>
        <v/>
      </c>
      <c r="AG90" t="str">
        <f>""</f>
        <v/>
      </c>
      <c r="AH90" t="str">
        <f>""</f>
        <v/>
      </c>
      <c r="AI90" t="str">
        <f>""</f>
        <v/>
      </c>
      <c r="AJ90" t="str">
        <f>""</f>
        <v/>
      </c>
      <c r="AK90" t="str">
        <f>""</f>
        <v/>
      </c>
      <c r="AL90" t="str">
        <f>""</f>
        <v/>
      </c>
      <c r="AM90" t="str">
        <f>""</f>
        <v/>
      </c>
      <c r="AN90" t="str">
        <f>""</f>
        <v/>
      </c>
      <c r="AO90" t="str">
        <f>""</f>
        <v/>
      </c>
      <c r="AP90" t="str">
        <f>""</f>
        <v/>
      </c>
      <c r="AQ90" t="str">
        <f>""</f>
        <v/>
      </c>
      <c r="AR90" t="str">
        <f>""</f>
        <v/>
      </c>
      <c r="AS90" t="str">
        <f>""</f>
        <v/>
      </c>
      <c r="AT90" t="str">
        <f>""</f>
        <v/>
      </c>
      <c r="AU90" t="str">
        <f>""</f>
        <v/>
      </c>
      <c r="AV90" t="str">
        <f>""</f>
        <v/>
      </c>
      <c r="AW90" t="str">
        <f>""</f>
        <v/>
      </c>
      <c r="AX90" t="str">
        <f>""</f>
        <v/>
      </c>
      <c r="AY90" t="str">
        <f>""</f>
        <v/>
      </c>
      <c r="AZ90" t="str">
        <f>""</f>
        <v/>
      </c>
      <c r="BA90" t="str">
        <f>""</f>
        <v/>
      </c>
    </row>
    <row r="91" spans="2:53" x14ac:dyDescent="0.2">
      <c r="B91" t="str">
        <f>"At least 1 adult left the household in a given year (yes=1)"</f>
        <v>At least 1 adult left the household in a given year (yes=1)</v>
      </c>
      <c r="C91" t="str">
        <f>""</f>
        <v/>
      </c>
      <c r="D91" t="str">
        <f>""</f>
        <v/>
      </c>
      <c r="E91" t="str">
        <f>""</f>
        <v/>
      </c>
      <c r="F91" t="str">
        <f>""</f>
        <v/>
      </c>
      <c r="G91" t="str">
        <f>""</f>
        <v/>
      </c>
      <c r="H91" t="str">
        <f>""</f>
        <v/>
      </c>
      <c r="I91" t="str">
        <f>""</f>
        <v/>
      </c>
      <c r="J91" t="str">
        <f>""</f>
        <v/>
      </c>
      <c r="K91" t="str">
        <f>""</f>
        <v/>
      </c>
      <c r="L91" t="str">
        <f>""</f>
        <v/>
      </c>
      <c r="M91" t="str">
        <f>""</f>
        <v/>
      </c>
      <c r="N91" t="str">
        <f>""</f>
        <v/>
      </c>
      <c r="O91" t="str">
        <f>""</f>
        <v/>
      </c>
      <c r="P91" t="str">
        <f>""</f>
        <v/>
      </c>
      <c r="Q91" t="str">
        <f>""</f>
        <v/>
      </c>
      <c r="R91" t="str">
        <f>""</f>
        <v/>
      </c>
      <c r="S91" t="str">
        <f>""</f>
        <v/>
      </c>
      <c r="T91" t="str">
        <f>""</f>
        <v/>
      </c>
      <c r="U91" t="str">
        <f>"-0.052"</f>
        <v>-0.052</v>
      </c>
      <c r="V91" t="str">
        <f>""</f>
        <v/>
      </c>
      <c r="W91" t="str">
        <f>""</f>
        <v/>
      </c>
      <c r="X91" t="str">
        <f>""</f>
        <v/>
      </c>
      <c r="Y91" t="str">
        <f>""</f>
        <v/>
      </c>
      <c r="Z91" t="str">
        <f>""</f>
        <v/>
      </c>
      <c r="AA91" t="str">
        <f>""</f>
        <v/>
      </c>
      <c r="AB91" t="str">
        <f>""</f>
        <v/>
      </c>
      <c r="AC91" t="str">
        <f>""</f>
        <v/>
      </c>
      <c r="AD91" t="str">
        <f>""</f>
        <v/>
      </c>
      <c r="AE91" t="str">
        <f>""</f>
        <v/>
      </c>
      <c r="AF91" t="str">
        <f>""</f>
        <v/>
      </c>
      <c r="AG91" t="str">
        <f>""</f>
        <v/>
      </c>
      <c r="AH91" t="str">
        <f>""</f>
        <v/>
      </c>
      <c r="AI91" t="str">
        <f>""</f>
        <v/>
      </c>
      <c r="AJ91" t="str">
        <f>""</f>
        <v/>
      </c>
      <c r="AK91" t="str">
        <f>""</f>
        <v/>
      </c>
      <c r="AL91" t="str">
        <f>""</f>
        <v/>
      </c>
      <c r="AM91" t="str">
        <f>""</f>
        <v/>
      </c>
      <c r="AN91" t="str">
        <f>""</f>
        <v/>
      </c>
      <c r="AO91" t="str">
        <f>""</f>
        <v/>
      </c>
      <c r="AP91" t="str">
        <f>""</f>
        <v/>
      </c>
      <c r="AQ91" t="str">
        <f>""</f>
        <v/>
      </c>
      <c r="AR91" t="str">
        <f>""</f>
        <v/>
      </c>
      <c r="AS91" t="str">
        <f>""</f>
        <v/>
      </c>
      <c r="AT91" t="str">
        <f>""</f>
        <v/>
      </c>
      <c r="AU91" t="str">
        <f>""</f>
        <v/>
      </c>
      <c r="AV91" t="str">
        <f>""</f>
        <v/>
      </c>
      <c r="AW91" t="str">
        <f>""</f>
        <v/>
      </c>
      <c r="AX91" t="str">
        <f>""</f>
        <v/>
      </c>
      <c r="AY91" t="str">
        <f>""</f>
        <v/>
      </c>
      <c r="AZ91" t="str">
        <f>""</f>
        <v/>
      </c>
      <c r="BA91" t="str">
        <f>""</f>
        <v/>
      </c>
    </row>
    <row r="92" spans="2:53" x14ac:dyDescent="0.2">
      <c r="B92" t="str">
        <f>""</f>
        <v/>
      </c>
      <c r="C92" t="str">
        <f>""</f>
        <v/>
      </c>
      <c r="D92" t="str">
        <f>""</f>
        <v/>
      </c>
      <c r="E92" t="str">
        <f>""</f>
        <v/>
      </c>
      <c r="F92" t="str">
        <f>""</f>
        <v/>
      </c>
      <c r="G92" t="str">
        <f>""</f>
        <v/>
      </c>
      <c r="H92" t="str">
        <f>""</f>
        <v/>
      </c>
      <c r="I92" t="str">
        <f>""</f>
        <v/>
      </c>
      <c r="J92" t="str">
        <f>""</f>
        <v/>
      </c>
      <c r="K92" t="str">
        <f>""</f>
        <v/>
      </c>
      <c r="L92" t="str">
        <f>""</f>
        <v/>
      </c>
      <c r="M92" t="str">
        <f>""</f>
        <v/>
      </c>
      <c r="N92" t="str">
        <f>""</f>
        <v/>
      </c>
      <c r="O92" t="str">
        <f>""</f>
        <v/>
      </c>
      <c r="P92" t="str">
        <f>""</f>
        <v/>
      </c>
      <c r="Q92" t="str">
        <f>""</f>
        <v/>
      </c>
      <c r="R92" t="str">
        <f>""</f>
        <v/>
      </c>
      <c r="S92" t="str">
        <f>""</f>
        <v/>
      </c>
      <c r="T92" t="str">
        <f>""</f>
        <v/>
      </c>
      <c r="U92" t="str">
        <f>"[0.108]"</f>
        <v>[0.108]</v>
      </c>
      <c r="V92" t="str">
        <f>""</f>
        <v/>
      </c>
      <c r="W92" t="str">
        <f>""</f>
        <v/>
      </c>
      <c r="X92" t="str">
        <f>""</f>
        <v/>
      </c>
      <c r="Y92" t="str">
        <f>""</f>
        <v/>
      </c>
      <c r="Z92" t="str">
        <f>""</f>
        <v/>
      </c>
      <c r="AA92" t="str">
        <f>""</f>
        <v/>
      </c>
      <c r="AB92" t="str">
        <f>""</f>
        <v/>
      </c>
      <c r="AC92" t="str">
        <f>""</f>
        <v/>
      </c>
      <c r="AD92" t="str">
        <f>""</f>
        <v/>
      </c>
      <c r="AE92" t="str">
        <f>""</f>
        <v/>
      </c>
      <c r="AF92" t="str">
        <f>""</f>
        <v/>
      </c>
      <c r="AG92" t="str">
        <f>""</f>
        <v/>
      </c>
      <c r="AH92" t="str">
        <f>""</f>
        <v/>
      </c>
      <c r="AI92" t="str">
        <f>""</f>
        <v/>
      </c>
      <c r="AJ92" t="str">
        <f>""</f>
        <v/>
      </c>
      <c r="AK92" t="str">
        <f>""</f>
        <v/>
      </c>
      <c r="AL92" t="str">
        <f>""</f>
        <v/>
      </c>
      <c r="AM92" t="str">
        <f>""</f>
        <v/>
      </c>
      <c r="AN92" t="str">
        <f>""</f>
        <v/>
      </c>
      <c r="AO92" t="str">
        <f>""</f>
        <v/>
      </c>
      <c r="AP92" t="str">
        <f>""</f>
        <v/>
      </c>
      <c r="AQ92" t="str">
        <f>""</f>
        <v/>
      </c>
      <c r="AR92" t="str">
        <f>""</f>
        <v/>
      </c>
      <c r="AS92" t="str">
        <f>""</f>
        <v/>
      </c>
      <c r="AT92" t="str">
        <f>""</f>
        <v/>
      </c>
      <c r="AU92" t="str">
        <f>""</f>
        <v/>
      </c>
      <c r="AV92" t="str">
        <f>""</f>
        <v/>
      </c>
      <c r="AW92" t="str">
        <f>""</f>
        <v/>
      </c>
      <c r="AX92" t="str">
        <f>""</f>
        <v/>
      </c>
      <c r="AY92" t="str">
        <f>""</f>
        <v/>
      </c>
      <c r="AZ92" t="str">
        <f>""</f>
        <v/>
      </c>
      <c r="BA92" t="str">
        <f>""</f>
        <v/>
      </c>
    </row>
    <row r="93" spans="2:53" x14ac:dyDescent="0.2">
      <c r="B93" t="str">
        <f>"Interaction"</f>
        <v>Interaction</v>
      </c>
      <c r="C93" t="str">
        <f>""</f>
        <v/>
      </c>
      <c r="D93" t="str">
        <f>""</f>
        <v/>
      </c>
      <c r="E93" t="str">
        <f>""</f>
        <v/>
      </c>
      <c r="F93" t="str">
        <f>""</f>
        <v/>
      </c>
      <c r="G93" t="str">
        <f>""</f>
        <v/>
      </c>
      <c r="H93" t="str">
        <f>""</f>
        <v/>
      </c>
      <c r="I93" t="str">
        <f>""</f>
        <v/>
      </c>
      <c r="J93" t="str">
        <f>""</f>
        <v/>
      </c>
      <c r="K93" t="str">
        <f>""</f>
        <v/>
      </c>
      <c r="L93" t="str">
        <f>""</f>
        <v/>
      </c>
      <c r="M93" t="str">
        <f>""</f>
        <v/>
      </c>
      <c r="N93" t="str">
        <f>""</f>
        <v/>
      </c>
      <c r="O93" t="str">
        <f>""</f>
        <v/>
      </c>
      <c r="P93" t="str">
        <f>""</f>
        <v/>
      </c>
      <c r="Q93" t="str">
        <f>""</f>
        <v/>
      </c>
      <c r="R93" t="str">
        <f>""</f>
        <v/>
      </c>
      <c r="S93" t="str">
        <f>""</f>
        <v/>
      </c>
      <c r="T93" t="str">
        <f>""</f>
        <v/>
      </c>
      <c r="U93" t="str">
        <f>"0.176"</f>
        <v>0.176</v>
      </c>
      <c r="V93" t="str">
        <f>""</f>
        <v/>
      </c>
      <c r="W93" t="str">
        <f>""</f>
        <v/>
      </c>
      <c r="X93" t="str">
        <f>""</f>
        <v/>
      </c>
      <c r="Y93" t="str">
        <f>""</f>
        <v/>
      </c>
      <c r="Z93" t="str">
        <f>""</f>
        <v/>
      </c>
      <c r="AA93" t="str">
        <f>""</f>
        <v/>
      </c>
      <c r="AB93" t="str">
        <f>""</f>
        <v/>
      </c>
      <c r="AC93" t="str">
        <f>""</f>
        <v/>
      </c>
      <c r="AD93" t="str">
        <f>""</f>
        <v/>
      </c>
      <c r="AE93" t="str">
        <f>""</f>
        <v/>
      </c>
      <c r="AF93" t="str">
        <f>""</f>
        <v/>
      </c>
      <c r="AG93" t="str">
        <f>""</f>
        <v/>
      </c>
      <c r="AH93" t="str">
        <f>""</f>
        <v/>
      </c>
      <c r="AI93" t="str">
        <f>""</f>
        <v/>
      </c>
      <c r="AJ93" t="str">
        <f>""</f>
        <v/>
      </c>
      <c r="AK93" t="str">
        <f>""</f>
        <v/>
      </c>
      <c r="AL93" t="str">
        <f>""</f>
        <v/>
      </c>
      <c r="AM93" t="str">
        <f>""</f>
        <v/>
      </c>
      <c r="AN93" t="str">
        <f>""</f>
        <v/>
      </c>
      <c r="AO93" t="str">
        <f>""</f>
        <v/>
      </c>
      <c r="AP93" t="str">
        <f>""</f>
        <v/>
      </c>
      <c r="AQ93" t="str">
        <f>""</f>
        <v/>
      </c>
      <c r="AR93" t="str">
        <f>""</f>
        <v/>
      </c>
      <c r="AS93" t="str">
        <f>""</f>
        <v/>
      </c>
      <c r="AT93" t="str">
        <f>""</f>
        <v/>
      </c>
      <c r="AU93" t="str">
        <f>""</f>
        <v/>
      </c>
      <c r="AV93" t="str">
        <f>""</f>
        <v/>
      </c>
      <c r="AW93" t="str">
        <f>""</f>
        <v/>
      </c>
      <c r="AX93" t="str">
        <f>""</f>
        <v/>
      </c>
      <c r="AY93" t="str">
        <f>""</f>
        <v/>
      </c>
      <c r="AZ93" t="str">
        <f>""</f>
        <v/>
      </c>
      <c r="BA93" t="str">
        <f>""</f>
        <v/>
      </c>
    </row>
    <row r="94" spans="2:53" x14ac:dyDescent="0.2">
      <c r="B94" t="str">
        <f>""</f>
        <v/>
      </c>
      <c r="C94" t="str">
        <f>""</f>
        <v/>
      </c>
      <c r="D94" t="str">
        <f>""</f>
        <v/>
      </c>
      <c r="E94" t="str">
        <f>""</f>
        <v/>
      </c>
      <c r="F94" t="str">
        <f>""</f>
        <v/>
      </c>
      <c r="G94" t="str">
        <f>""</f>
        <v/>
      </c>
      <c r="H94" t="str">
        <f>""</f>
        <v/>
      </c>
      <c r="I94" t="str">
        <f>""</f>
        <v/>
      </c>
      <c r="J94" t="str">
        <f>""</f>
        <v/>
      </c>
      <c r="K94" t="str">
        <f>""</f>
        <v/>
      </c>
      <c r="L94" t="str">
        <f>""</f>
        <v/>
      </c>
      <c r="M94" t="str">
        <f>""</f>
        <v/>
      </c>
      <c r="N94" t="str">
        <f>""</f>
        <v/>
      </c>
      <c r="O94" t="str">
        <f>""</f>
        <v/>
      </c>
      <c r="P94" t="str">
        <f>""</f>
        <v/>
      </c>
      <c r="Q94" t="str">
        <f>""</f>
        <v/>
      </c>
      <c r="R94" t="str">
        <f>""</f>
        <v/>
      </c>
      <c r="S94" t="str">
        <f>""</f>
        <v/>
      </c>
      <c r="T94" t="str">
        <f>""</f>
        <v/>
      </c>
      <c r="U94" t="str">
        <f>"[0.162]"</f>
        <v>[0.162]</v>
      </c>
      <c r="V94" t="str">
        <f>""</f>
        <v/>
      </c>
      <c r="W94" t="str">
        <f>""</f>
        <v/>
      </c>
      <c r="X94" t="str">
        <f>""</f>
        <v/>
      </c>
      <c r="Y94" t="str">
        <f>""</f>
        <v/>
      </c>
      <c r="Z94" t="str">
        <f>""</f>
        <v/>
      </c>
      <c r="AA94" t="str">
        <f>""</f>
        <v/>
      </c>
      <c r="AB94" t="str">
        <f>""</f>
        <v/>
      </c>
      <c r="AC94" t="str">
        <f>""</f>
        <v/>
      </c>
      <c r="AD94" t="str">
        <f>""</f>
        <v/>
      </c>
      <c r="AE94" t="str">
        <f>""</f>
        <v/>
      </c>
      <c r="AF94" t="str">
        <f>""</f>
        <v/>
      </c>
      <c r="AG94" t="str">
        <f>""</f>
        <v/>
      </c>
      <c r="AH94" t="str">
        <f>""</f>
        <v/>
      </c>
      <c r="AI94" t="str">
        <f>""</f>
        <v/>
      </c>
      <c r="AJ94" t="str">
        <f>""</f>
        <v/>
      </c>
      <c r="AK94" t="str">
        <f>""</f>
        <v/>
      </c>
      <c r="AL94" t="str">
        <f>""</f>
        <v/>
      </c>
      <c r="AM94" t="str">
        <f>""</f>
        <v/>
      </c>
      <c r="AN94" t="str">
        <f>""</f>
        <v/>
      </c>
      <c r="AO94" t="str">
        <f>""</f>
        <v/>
      </c>
      <c r="AP94" t="str">
        <f>""</f>
        <v/>
      </c>
      <c r="AQ94" t="str">
        <f>""</f>
        <v/>
      </c>
      <c r="AR94" t="str">
        <f>""</f>
        <v/>
      </c>
      <c r="AS94" t="str">
        <f>""</f>
        <v/>
      </c>
      <c r="AT94" t="str">
        <f>""</f>
        <v/>
      </c>
      <c r="AU94" t="str">
        <f>""</f>
        <v/>
      </c>
      <c r="AV94" t="str">
        <f>""</f>
        <v/>
      </c>
      <c r="AW94" t="str">
        <f>""</f>
        <v/>
      </c>
      <c r="AX94" t="str">
        <f>""</f>
        <v/>
      </c>
      <c r="AY94" t="str">
        <f>""</f>
        <v/>
      </c>
      <c r="AZ94" t="str">
        <f>""</f>
        <v/>
      </c>
      <c r="BA94" t="str">
        <f>""</f>
        <v/>
      </c>
    </row>
    <row r="95" spans="2:53" x14ac:dyDescent="0.2">
      <c r="B95" t="str">
        <f>"Number of adults who left household 1998-2007"</f>
        <v>Number of adults who left household 1998-2007</v>
      </c>
      <c r="C95" t="str">
        <f>""</f>
        <v/>
      </c>
      <c r="D95" t="str">
        <f>""</f>
        <v/>
      </c>
      <c r="E95" t="str">
        <f>""</f>
        <v/>
      </c>
      <c r="F95" t="str">
        <f>""</f>
        <v/>
      </c>
      <c r="G95" t="str">
        <f>""</f>
        <v/>
      </c>
      <c r="H95" t="str">
        <f>""</f>
        <v/>
      </c>
      <c r="I95" t="str">
        <f>""</f>
        <v/>
      </c>
      <c r="J95" t="str">
        <f>""</f>
        <v/>
      </c>
      <c r="K95" t="str">
        <f>""</f>
        <v/>
      </c>
      <c r="L95" t="str">
        <f>""</f>
        <v/>
      </c>
      <c r="M95" t="str">
        <f>""</f>
        <v/>
      </c>
      <c r="N95" t="str">
        <f>""</f>
        <v/>
      </c>
      <c r="O95" t="str">
        <f>""</f>
        <v/>
      </c>
      <c r="P95" t="str">
        <f>""</f>
        <v/>
      </c>
      <c r="Q95" t="str">
        <f>""</f>
        <v/>
      </c>
      <c r="R95" t="str">
        <f>""</f>
        <v/>
      </c>
      <c r="S95" t="str">
        <f>""</f>
        <v/>
      </c>
      <c r="T95" t="str">
        <f>""</f>
        <v/>
      </c>
      <c r="U95" t="str">
        <f>""</f>
        <v/>
      </c>
      <c r="V95" t="str">
        <f>"0.032"</f>
        <v>0.032</v>
      </c>
      <c r="W95" t="str">
        <f>""</f>
        <v/>
      </c>
      <c r="X95" t="str">
        <f>""</f>
        <v/>
      </c>
      <c r="Y95" t="str">
        <f>""</f>
        <v/>
      </c>
      <c r="Z95" t="str">
        <f>""</f>
        <v/>
      </c>
      <c r="AA95" t="str">
        <f>""</f>
        <v/>
      </c>
      <c r="AB95" t="str">
        <f>""</f>
        <v/>
      </c>
      <c r="AC95" t="str">
        <f>""</f>
        <v/>
      </c>
      <c r="AD95" t="str">
        <f>""</f>
        <v/>
      </c>
      <c r="AE95" t="str">
        <f>""</f>
        <v/>
      </c>
      <c r="AF95" t="str">
        <f>""</f>
        <v/>
      </c>
      <c r="AG95" t="str">
        <f>""</f>
        <v/>
      </c>
      <c r="AH95" t="str">
        <f>""</f>
        <v/>
      </c>
      <c r="AI95" t="str">
        <f>""</f>
        <v/>
      </c>
      <c r="AJ95" t="str">
        <f>""</f>
        <v/>
      </c>
      <c r="AK95" t="str">
        <f>""</f>
        <v/>
      </c>
      <c r="AL95" t="str">
        <f>""</f>
        <v/>
      </c>
      <c r="AM95" t="str">
        <f>""</f>
        <v/>
      </c>
      <c r="AN95" t="str">
        <f>""</f>
        <v/>
      </c>
      <c r="AO95" t="str">
        <f>""</f>
        <v/>
      </c>
      <c r="AP95" t="str">
        <f>""</f>
        <v/>
      </c>
      <c r="AQ95" t="str">
        <f>""</f>
        <v/>
      </c>
      <c r="AR95" t="str">
        <f>""</f>
        <v/>
      </c>
      <c r="AS95" t="str">
        <f>""</f>
        <v/>
      </c>
      <c r="AT95" t="str">
        <f>""</f>
        <v/>
      </c>
      <c r="AU95" t="str">
        <f>""</f>
        <v/>
      </c>
      <c r="AV95" t="str">
        <f>""</f>
        <v/>
      </c>
      <c r="AW95" t="str">
        <f>""</f>
        <v/>
      </c>
      <c r="AX95" t="str">
        <f>""</f>
        <v/>
      </c>
      <c r="AY95" t="str">
        <f>""</f>
        <v/>
      </c>
      <c r="AZ95" t="str">
        <f>""</f>
        <v/>
      </c>
      <c r="BA95" t="str">
        <f>""</f>
        <v/>
      </c>
    </row>
    <row r="96" spans="2:53" x14ac:dyDescent="0.2">
      <c r="B96" t="str">
        <f>""</f>
        <v/>
      </c>
      <c r="C96" t="str">
        <f>""</f>
        <v/>
      </c>
      <c r="D96" t="str">
        <f>""</f>
        <v/>
      </c>
      <c r="E96" t="str">
        <f>""</f>
        <v/>
      </c>
      <c r="F96" t="str">
        <f>""</f>
        <v/>
      </c>
      <c r="G96" t="str">
        <f>""</f>
        <v/>
      </c>
      <c r="H96" t="str">
        <f>""</f>
        <v/>
      </c>
      <c r="I96" t="str">
        <f>""</f>
        <v/>
      </c>
      <c r="J96" t="str">
        <f>""</f>
        <v/>
      </c>
      <c r="K96" t="str">
        <f>""</f>
        <v/>
      </c>
      <c r="L96" t="str">
        <f>""</f>
        <v/>
      </c>
      <c r="M96" t="str">
        <f>""</f>
        <v/>
      </c>
      <c r="N96" t="str">
        <f>""</f>
        <v/>
      </c>
      <c r="O96" t="str">
        <f>""</f>
        <v/>
      </c>
      <c r="P96" t="str">
        <f>""</f>
        <v/>
      </c>
      <c r="Q96" t="str">
        <f>""</f>
        <v/>
      </c>
      <c r="R96" t="str">
        <f>""</f>
        <v/>
      </c>
      <c r="S96" t="str">
        <f>""</f>
        <v/>
      </c>
      <c r="T96" t="str">
        <f>""</f>
        <v/>
      </c>
      <c r="U96" t="str">
        <f>""</f>
        <v/>
      </c>
      <c r="V96" t="str">
        <f>"[0.040]"</f>
        <v>[0.040]</v>
      </c>
      <c r="W96" t="str">
        <f>""</f>
        <v/>
      </c>
      <c r="X96" t="str">
        <f>""</f>
        <v/>
      </c>
      <c r="Y96" t="str">
        <f>""</f>
        <v/>
      </c>
      <c r="Z96" t="str">
        <f>""</f>
        <v/>
      </c>
      <c r="AA96" t="str">
        <f>""</f>
        <v/>
      </c>
      <c r="AB96" t="str">
        <f>""</f>
        <v/>
      </c>
      <c r="AC96" t="str">
        <f>""</f>
        <v/>
      </c>
      <c r="AD96" t="str">
        <f>""</f>
        <v/>
      </c>
      <c r="AE96" t="str">
        <f>""</f>
        <v/>
      </c>
      <c r="AF96" t="str">
        <f>""</f>
        <v/>
      </c>
      <c r="AG96" t="str">
        <f>""</f>
        <v/>
      </c>
      <c r="AH96" t="str">
        <f>""</f>
        <v/>
      </c>
      <c r="AI96" t="str">
        <f>""</f>
        <v/>
      </c>
      <c r="AJ96" t="str">
        <f>""</f>
        <v/>
      </c>
      <c r="AK96" t="str">
        <f>""</f>
        <v/>
      </c>
      <c r="AL96" t="str">
        <f>""</f>
        <v/>
      </c>
      <c r="AM96" t="str">
        <f>""</f>
        <v/>
      </c>
      <c r="AN96" t="str">
        <f>""</f>
        <v/>
      </c>
      <c r="AO96" t="str">
        <f>""</f>
        <v/>
      </c>
      <c r="AP96" t="str">
        <f>""</f>
        <v/>
      </c>
      <c r="AQ96" t="str">
        <f>""</f>
        <v/>
      </c>
      <c r="AR96" t="str">
        <f>""</f>
        <v/>
      </c>
      <c r="AS96" t="str">
        <f>""</f>
        <v/>
      </c>
      <c r="AT96" t="str">
        <f>""</f>
        <v/>
      </c>
      <c r="AU96" t="str">
        <f>""</f>
        <v/>
      </c>
      <c r="AV96" t="str">
        <f>""</f>
        <v/>
      </c>
      <c r="AW96" t="str">
        <f>""</f>
        <v/>
      </c>
      <c r="AX96" t="str">
        <f>""</f>
        <v/>
      </c>
      <c r="AY96" t="str">
        <f>""</f>
        <v/>
      </c>
      <c r="AZ96" t="str">
        <f>""</f>
        <v/>
      </c>
      <c r="BA96" t="str">
        <f>""</f>
        <v/>
      </c>
    </row>
    <row r="97" spans="2:53" x14ac:dyDescent="0.2">
      <c r="B97" t="str">
        <f>"Interaction"</f>
        <v>Interaction</v>
      </c>
      <c r="C97" t="str">
        <f>""</f>
        <v/>
      </c>
      <c r="D97" t="str">
        <f>""</f>
        <v/>
      </c>
      <c r="E97" t="str">
        <f>""</f>
        <v/>
      </c>
      <c r="F97" t="str">
        <f>""</f>
        <v/>
      </c>
      <c r="G97" t="str">
        <f>""</f>
        <v/>
      </c>
      <c r="H97" t="str">
        <f>""</f>
        <v/>
      </c>
      <c r="I97" t="str">
        <f>""</f>
        <v/>
      </c>
      <c r="J97" t="str">
        <f>""</f>
        <v/>
      </c>
      <c r="K97" t="str">
        <f>""</f>
        <v/>
      </c>
      <c r="L97" t="str">
        <f>""</f>
        <v/>
      </c>
      <c r="M97" t="str">
        <f>""</f>
        <v/>
      </c>
      <c r="N97" t="str">
        <f>""</f>
        <v/>
      </c>
      <c r="O97" t="str">
        <f>""</f>
        <v/>
      </c>
      <c r="P97" t="str">
        <f>""</f>
        <v/>
      </c>
      <c r="Q97" t="str">
        <f>""</f>
        <v/>
      </c>
      <c r="R97" t="str">
        <f>""</f>
        <v/>
      </c>
      <c r="S97" t="str">
        <f>""</f>
        <v/>
      </c>
      <c r="T97" t="str">
        <f>""</f>
        <v/>
      </c>
      <c r="U97" t="str">
        <f>""</f>
        <v/>
      </c>
      <c r="V97" t="str">
        <f>"-0.013"</f>
        <v>-0.013</v>
      </c>
      <c r="W97" t="str">
        <f>""</f>
        <v/>
      </c>
      <c r="X97" t="str">
        <f>""</f>
        <v/>
      </c>
      <c r="Y97" t="str">
        <f>""</f>
        <v/>
      </c>
      <c r="Z97" t="str">
        <f>""</f>
        <v/>
      </c>
      <c r="AA97" t="str">
        <f>""</f>
        <v/>
      </c>
      <c r="AB97" t="str">
        <f>""</f>
        <v/>
      </c>
      <c r="AC97" t="str">
        <f>""</f>
        <v/>
      </c>
      <c r="AD97" t="str">
        <f>""</f>
        <v/>
      </c>
      <c r="AE97" t="str">
        <f>""</f>
        <v/>
      </c>
      <c r="AF97" t="str">
        <f>""</f>
        <v/>
      </c>
      <c r="AG97" t="str">
        <f>""</f>
        <v/>
      </c>
      <c r="AH97" t="str">
        <f>""</f>
        <v/>
      </c>
      <c r="AI97" t="str">
        <f>""</f>
        <v/>
      </c>
      <c r="AJ97" t="str">
        <f>""</f>
        <v/>
      </c>
      <c r="AK97" t="str">
        <f>""</f>
        <v/>
      </c>
      <c r="AL97" t="str">
        <f>""</f>
        <v/>
      </c>
      <c r="AM97" t="str">
        <f>""</f>
        <v/>
      </c>
      <c r="AN97" t="str">
        <f>""</f>
        <v/>
      </c>
      <c r="AO97" t="str">
        <f>""</f>
        <v/>
      </c>
      <c r="AP97" t="str">
        <f>""</f>
        <v/>
      </c>
      <c r="AQ97" t="str">
        <f>""</f>
        <v/>
      </c>
      <c r="AR97" t="str">
        <f>""</f>
        <v/>
      </c>
      <c r="AS97" t="str">
        <f>""</f>
        <v/>
      </c>
      <c r="AT97" t="str">
        <f>""</f>
        <v/>
      </c>
      <c r="AU97" t="str">
        <f>""</f>
        <v/>
      </c>
      <c r="AV97" t="str">
        <f>""</f>
        <v/>
      </c>
      <c r="AW97" t="str">
        <f>""</f>
        <v/>
      </c>
      <c r="AX97" t="str">
        <f>""</f>
        <v/>
      </c>
      <c r="AY97" t="str">
        <f>""</f>
        <v/>
      </c>
      <c r="AZ97" t="str">
        <f>""</f>
        <v/>
      </c>
      <c r="BA97" t="str">
        <f>""</f>
        <v/>
      </c>
    </row>
    <row r="98" spans="2:53" x14ac:dyDescent="0.2">
      <c r="B98" t="str">
        <f>""</f>
        <v/>
      </c>
      <c r="C98" t="str">
        <f>""</f>
        <v/>
      </c>
      <c r="D98" t="str">
        <f>""</f>
        <v/>
      </c>
      <c r="E98" t="str">
        <f>""</f>
        <v/>
      </c>
      <c r="F98" t="str">
        <f>""</f>
        <v/>
      </c>
      <c r="G98" t="str">
        <f>""</f>
        <v/>
      </c>
      <c r="H98" t="str">
        <f>""</f>
        <v/>
      </c>
      <c r="I98" t="str">
        <f>""</f>
        <v/>
      </c>
      <c r="J98" t="str">
        <f>""</f>
        <v/>
      </c>
      <c r="K98" t="str">
        <f>""</f>
        <v/>
      </c>
      <c r="L98" t="str">
        <f>""</f>
        <v/>
      </c>
      <c r="M98" t="str">
        <f>""</f>
        <v/>
      </c>
      <c r="N98" t="str">
        <f>""</f>
        <v/>
      </c>
      <c r="O98" t="str">
        <f>""</f>
        <v/>
      </c>
      <c r="P98" t="str">
        <f>""</f>
        <v/>
      </c>
      <c r="Q98" t="str">
        <f>""</f>
        <v/>
      </c>
      <c r="R98" t="str">
        <f>""</f>
        <v/>
      </c>
      <c r="S98" t="str">
        <f>""</f>
        <v/>
      </c>
      <c r="T98" t="str">
        <f>""</f>
        <v/>
      </c>
      <c r="U98" t="str">
        <f>""</f>
        <v/>
      </c>
      <c r="V98" t="str">
        <f>"[0.082]"</f>
        <v>[0.082]</v>
      </c>
      <c r="W98" t="str">
        <f>""</f>
        <v/>
      </c>
      <c r="X98" t="str">
        <f>""</f>
        <v/>
      </c>
      <c r="Y98" t="str">
        <f>""</f>
        <v/>
      </c>
      <c r="Z98" t="str">
        <f>""</f>
        <v/>
      </c>
      <c r="AA98" t="str">
        <f>""</f>
        <v/>
      </c>
      <c r="AB98" t="str">
        <f>""</f>
        <v/>
      </c>
      <c r="AC98" t="str">
        <f>""</f>
        <v/>
      </c>
      <c r="AD98" t="str">
        <f>""</f>
        <v/>
      </c>
      <c r="AE98" t="str">
        <f>""</f>
        <v/>
      </c>
      <c r="AF98" t="str">
        <f>""</f>
        <v/>
      </c>
      <c r="AG98" t="str">
        <f>""</f>
        <v/>
      </c>
      <c r="AH98" t="str">
        <f>""</f>
        <v/>
      </c>
      <c r="AI98" t="str">
        <f>""</f>
        <v/>
      </c>
      <c r="AJ98" t="str">
        <f>""</f>
        <v/>
      </c>
      <c r="AK98" t="str">
        <f>""</f>
        <v/>
      </c>
      <c r="AL98" t="str">
        <f>""</f>
        <v/>
      </c>
      <c r="AM98" t="str">
        <f>""</f>
        <v/>
      </c>
      <c r="AN98" t="str">
        <f>""</f>
        <v/>
      </c>
      <c r="AO98" t="str">
        <f>""</f>
        <v/>
      </c>
      <c r="AP98" t="str">
        <f>""</f>
        <v/>
      </c>
      <c r="AQ98" t="str">
        <f>""</f>
        <v/>
      </c>
      <c r="AR98" t="str">
        <f>""</f>
        <v/>
      </c>
      <c r="AS98" t="str">
        <f>""</f>
        <v/>
      </c>
      <c r="AT98" t="str">
        <f>""</f>
        <v/>
      </c>
      <c r="AU98" t="str">
        <f>""</f>
        <v/>
      </c>
      <c r="AV98" t="str">
        <f>""</f>
        <v/>
      </c>
      <c r="AW98" t="str">
        <f>""</f>
        <v/>
      </c>
      <c r="AX98" t="str">
        <f>""</f>
        <v/>
      </c>
      <c r="AY98" t="str">
        <f>""</f>
        <v/>
      </c>
      <c r="AZ98" t="str">
        <f>""</f>
        <v/>
      </c>
      <c r="BA98" t="str">
        <f>""</f>
        <v/>
      </c>
    </row>
    <row r="99" spans="2:53" x14ac:dyDescent="0.2">
      <c r="B99" t="str">
        <f>"Share of adults  who left household 1998-2007"</f>
        <v>Share of adults  who left household 1998-2007</v>
      </c>
      <c r="C99" t="str">
        <f>""</f>
        <v/>
      </c>
      <c r="D99" t="str">
        <f>""</f>
        <v/>
      </c>
      <c r="E99" t="str">
        <f>""</f>
        <v/>
      </c>
      <c r="F99" t="str">
        <f>""</f>
        <v/>
      </c>
      <c r="G99" t="str">
        <f>""</f>
        <v/>
      </c>
      <c r="H99" t="str">
        <f>""</f>
        <v/>
      </c>
      <c r="I99" t="str">
        <f>""</f>
        <v/>
      </c>
      <c r="J99" t="str">
        <f>""</f>
        <v/>
      </c>
      <c r="K99" t="str">
        <f>""</f>
        <v/>
      </c>
      <c r="L99" t="str">
        <f>""</f>
        <v/>
      </c>
      <c r="M99" t="str">
        <f>""</f>
        <v/>
      </c>
      <c r="N99" t="str">
        <f>""</f>
        <v/>
      </c>
      <c r="O99" t="str">
        <f>""</f>
        <v/>
      </c>
      <c r="P99" t="str">
        <f>""</f>
        <v/>
      </c>
      <c r="Q99" t="str">
        <f>""</f>
        <v/>
      </c>
      <c r="R99" t="str">
        <f>""</f>
        <v/>
      </c>
      <c r="S99" t="str">
        <f>""</f>
        <v/>
      </c>
      <c r="T99" t="str">
        <f>""</f>
        <v/>
      </c>
      <c r="U99" t="str">
        <f>""</f>
        <v/>
      </c>
      <c r="V99" t="str">
        <f>""</f>
        <v/>
      </c>
      <c r="W99" t="str">
        <f>"-0.104"</f>
        <v>-0.104</v>
      </c>
      <c r="X99" t="str">
        <f>""</f>
        <v/>
      </c>
      <c r="Y99" t="str">
        <f>""</f>
        <v/>
      </c>
      <c r="Z99" t="str">
        <f>""</f>
        <v/>
      </c>
      <c r="AA99" t="str">
        <f>""</f>
        <v/>
      </c>
      <c r="AB99" t="str">
        <f>""</f>
        <v/>
      </c>
      <c r="AC99" t="str">
        <f>""</f>
        <v/>
      </c>
      <c r="AD99" t="str">
        <f>""</f>
        <v/>
      </c>
      <c r="AE99" t="str">
        <f>""</f>
        <v/>
      </c>
      <c r="AF99" t="str">
        <f>""</f>
        <v/>
      </c>
      <c r="AG99" t="str">
        <f>""</f>
        <v/>
      </c>
      <c r="AH99" t="str">
        <f>""</f>
        <v/>
      </c>
      <c r="AI99" t="str">
        <f>""</f>
        <v/>
      </c>
      <c r="AJ99" t="str">
        <f>""</f>
        <v/>
      </c>
      <c r="AK99" t="str">
        <f>""</f>
        <v/>
      </c>
      <c r="AL99" t="str">
        <f>""</f>
        <v/>
      </c>
      <c r="AM99" t="str">
        <f>""</f>
        <v/>
      </c>
      <c r="AN99" t="str">
        <f>""</f>
        <v/>
      </c>
      <c r="AO99" t="str">
        <f>""</f>
        <v/>
      </c>
      <c r="AP99" t="str">
        <f>""</f>
        <v/>
      </c>
      <c r="AQ99" t="str">
        <f>""</f>
        <v/>
      </c>
      <c r="AR99" t="str">
        <f>""</f>
        <v/>
      </c>
      <c r="AS99" t="str">
        <f>""</f>
        <v/>
      </c>
      <c r="AT99" t="str">
        <f>""</f>
        <v/>
      </c>
      <c r="AU99" t="str">
        <f>""</f>
        <v/>
      </c>
      <c r="AV99" t="str">
        <f>""</f>
        <v/>
      </c>
      <c r="AW99" t="str">
        <f>""</f>
        <v/>
      </c>
      <c r="AX99" t="str">
        <f>""</f>
        <v/>
      </c>
      <c r="AY99" t="str">
        <f>""</f>
        <v/>
      </c>
      <c r="AZ99" t="str">
        <f>""</f>
        <v/>
      </c>
      <c r="BA99" t="str">
        <f>""</f>
        <v/>
      </c>
    </row>
    <row r="100" spans="2:53" x14ac:dyDescent="0.2">
      <c r="B100" t="str">
        <f>""</f>
        <v/>
      </c>
      <c r="C100" t="str">
        <f>""</f>
        <v/>
      </c>
      <c r="D100" t="str">
        <f>""</f>
        <v/>
      </c>
      <c r="E100" t="str">
        <f>""</f>
        <v/>
      </c>
      <c r="F100" t="str">
        <f>""</f>
        <v/>
      </c>
      <c r="G100" t="str">
        <f>""</f>
        <v/>
      </c>
      <c r="H100" t="str">
        <f>""</f>
        <v/>
      </c>
      <c r="I100" t="str">
        <f>""</f>
        <v/>
      </c>
      <c r="J100" t="str">
        <f>""</f>
        <v/>
      </c>
      <c r="K100" t="str">
        <f>""</f>
        <v/>
      </c>
      <c r="L100" t="str">
        <f>""</f>
        <v/>
      </c>
      <c r="M100" t="str">
        <f>""</f>
        <v/>
      </c>
      <c r="N100" t="str">
        <f>""</f>
        <v/>
      </c>
      <c r="O100" t="str">
        <f>""</f>
        <v/>
      </c>
      <c r="P100" t="str">
        <f>""</f>
        <v/>
      </c>
      <c r="Q100" t="str">
        <f>""</f>
        <v/>
      </c>
      <c r="R100" t="str">
        <f>""</f>
        <v/>
      </c>
      <c r="S100" t="str">
        <f>""</f>
        <v/>
      </c>
      <c r="T100" t="str">
        <f>""</f>
        <v/>
      </c>
      <c r="U100" t="str">
        <f>""</f>
        <v/>
      </c>
      <c r="V100" t="str">
        <f>""</f>
        <v/>
      </c>
      <c r="W100" t="str">
        <f>"[0.246]"</f>
        <v>[0.246]</v>
      </c>
      <c r="X100" t="str">
        <f>""</f>
        <v/>
      </c>
      <c r="Y100" t="str">
        <f>""</f>
        <v/>
      </c>
      <c r="Z100" t="str">
        <f>""</f>
        <v/>
      </c>
      <c r="AA100" t="str">
        <f>""</f>
        <v/>
      </c>
      <c r="AB100" t="str">
        <f>""</f>
        <v/>
      </c>
      <c r="AC100" t="str">
        <f>""</f>
        <v/>
      </c>
      <c r="AD100" t="str">
        <f>""</f>
        <v/>
      </c>
      <c r="AE100" t="str">
        <f>""</f>
        <v/>
      </c>
      <c r="AF100" t="str">
        <f>""</f>
        <v/>
      </c>
      <c r="AG100" t="str">
        <f>""</f>
        <v/>
      </c>
      <c r="AH100" t="str">
        <f>""</f>
        <v/>
      </c>
      <c r="AI100" t="str">
        <f>""</f>
        <v/>
      </c>
      <c r="AJ100" t="str">
        <f>""</f>
        <v/>
      </c>
      <c r="AK100" t="str">
        <f>""</f>
        <v/>
      </c>
      <c r="AL100" t="str">
        <f>""</f>
        <v/>
      </c>
      <c r="AM100" t="str">
        <f>""</f>
        <v/>
      </c>
      <c r="AN100" t="str">
        <f>""</f>
        <v/>
      </c>
      <c r="AO100" t="str">
        <f>""</f>
        <v/>
      </c>
      <c r="AP100" t="str">
        <f>""</f>
        <v/>
      </c>
      <c r="AQ100" t="str">
        <f>""</f>
        <v/>
      </c>
      <c r="AR100" t="str">
        <f>""</f>
        <v/>
      </c>
      <c r="AS100" t="str">
        <f>""</f>
        <v/>
      </c>
      <c r="AT100" t="str">
        <f>""</f>
        <v/>
      </c>
      <c r="AU100" t="str">
        <f>""</f>
        <v/>
      </c>
      <c r="AV100" t="str">
        <f>""</f>
        <v/>
      </c>
      <c r="AW100" t="str">
        <f>""</f>
        <v/>
      </c>
      <c r="AX100" t="str">
        <f>""</f>
        <v/>
      </c>
      <c r="AY100" t="str">
        <f>""</f>
        <v/>
      </c>
      <c r="AZ100" t="str">
        <f>""</f>
        <v/>
      </c>
      <c r="BA100" t="str">
        <f>""</f>
        <v/>
      </c>
    </row>
    <row r="101" spans="2:53" x14ac:dyDescent="0.2">
      <c r="B101" t="str">
        <f>"Interaction"</f>
        <v>Interaction</v>
      </c>
      <c r="C101" t="str">
        <f>""</f>
        <v/>
      </c>
      <c r="D101" t="str">
        <f>""</f>
        <v/>
      </c>
      <c r="E101" t="str">
        <f>""</f>
        <v/>
      </c>
      <c r="F101" t="str">
        <f>""</f>
        <v/>
      </c>
      <c r="G101" t="str">
        <f>""</f>
        <v/>
      </c>
      <c r="H101" t="str">
        <f>""</f>
        <v/>
      </c>
      <c r="I101" t="str">
        <f>""</f>
        <v/>
      </c>
      <c r="J101" t="str">
        <f>""</f>
        <v/>
      </c>
      <c r="K101" t="str">
        <f>""</f>
        <v/>
      </c>
      <c r="L101" t="str">
        <f>""</f>
        <v/>
      </c>
      <c r="M101" t="str">
        <f>""</f>
        <v/>
      </c>
      <c r="N101" t="str">
        <f>""</f>
        <v/>
      </c>
      <c r="O101" t="str">
        <f>""</f>
        <v/>
      </c>
      <c r="P101" t="str">
        <f>""</f>
        <v/>
      </c>
      <c r="Q101" t="str">
        <f>""</f>
        <v/>
      </c>
      <c r="R101" t="str">
        <f>""</f>
        <v/>
      </c>
      <c r="S101" t="str">
        <f>""</f>
        <v/>
      </c>
      <c r="T101" t="str">
        <f>""</f>
        <v/>
      </c>
      <c r="U101" t="str">
        <f>""</f>
        <v/>
      </c>
      <c r="V101" t="str">
        <f>""</f>
        <v/>
      </c>
      <c r="W101" t="str">
        <f>"0.105"</f>
        <v>0.105</v>
      </c>
      <c r="X101" t="str">
        <f>""</f>
        <v/>
      </c>
      <c r="Y101" t="str">
        <f>""</f>
        <v/>
      </c>
      <c r="Z101" t="str">
        <f>""</f>
        <v/>
      </c>
      <c r="AA101" t="str">
        <f>""</f>
        <v/>
      </c>
      <c r="AB101" t="str">
        <f>""</f>
        <v/>
      </c>
      <c r="AC101" t="str">
        <f>""</f>
        <v/>
      </c>
      <c r="AD101" t="str">
        <f>""</f>
        <v/>
      </c>
      <c r="AE101" t="str">
        <f>""</f>
        <v/>
      </c>
      <c r="AF101" t="str">
        <f>""</f>
        <v/>
      </c>
      <c r="AG101" t="str">
        <f>""</f>
        <v/>
      </c>
      <c r="AH101" t="str">
        <f>""</f>
        <v/>
      </c>
      <c r="AI101" t="str">
        <f>""</f>
        <v/>
      </c>
      <c r="AJ101" t="str">
        <f>""</f>
        <v/>
      </c>
      <c r="AK101" t="str">
        <f>""</f>
        <v/>
      </c>
      <c r="AL101" t="str">
        <f>""</f>
        <v/>
      </c>
      <c r="AM101" t="str">
        <f>""</f>
        <v/>
      </c>
      <c r="AN101" t="str">
        <f>""</f>
        <v/>
      </c>
      <c r="AO101" t="str">
        <f>""</f>
        <v/>
      </c>
      <c r="AP101" t="str">
        <f>""</f>
        <v/>
      </c>
      <c r="AQ101" t="str">
        <f>""</f>
        <v/>
      </c>
      <c r="AR101" t="str">
        <f>""</f>
        <v/>
      </c>
      <c r="AS101" t="str">
        <f>""</f>
        <v/>
      </c>
      <c r="AT101" t="str">
        <f>""</f>
        <v/>
      </c>
      <c r="AU101" t="str">
        <f>""</f>
        <v/>
      </c>
      <c r="AV101" t="str">
        <f>""</f>
        <v/>
      </c>
      <c r="AW101" t="str">
        <f>""</f>
        <v/>
      </c>
      <c r="AX101" t="str">
        <f>""</f>
        <v/>
      </c>
      <c r="AY101" t="str">
        <f>""</f>
        <v/>
      </c>
      <c r="AZ101" t="str">
        <f>""</f>
        <v/>
      </c>
      <c r="BA101" t="str">
        <f>""</f>
        <v/>
      </c>
    </row>
    <row r="102" spans="2:53" x14ac:dyDescent="0.2">
      <c r="B102" t="str">
        <f>""</f>
        <v/>
      </c>
      <c r="C102" t="str">
        <f>""</f>
        <v/>
      </c>
      <c r="D102" t="str">
        <f>""</f>
        <v/>
      </c>
      <c r="E102" t="str">
        <f>""</f>
        <v/>
      </c>
      <c r="F102" t="str">
        <f>""</f>
        <v/>
      </c>
      <c r="G102" t="str">
        <f>""</f>
        <v/>
      </c>
      <c r="H102" t="str">
        <f>""</f>
        <v/>
      </c>
      <c r="I102" t="str">
        <f>""</f>
        <v/>
      </c>
      <c r="J102" t="str">
        <f>""</f>
        <v/>
      </c>
      <c r="K102" t="str">
        <f>""</f>
        <v/>
      </c>
      <c r="L102" t="str">
        <f>""</f>
        <v/>
      </c>
      <c r="M102" t="str">
        <f>""</f>
        <v/>
      </c>
      <c r="N102" t="str">
        <f>""</f>
        <v/>
      </c>
      <c r="O102" t="str">
        <f>""</f>
        <v/>
      </c>
      <c r="P102" t="str">
        <f>""</f>
        <v/>
      </c>
      <c r="Q102" t="str">
        <f>""</f>
        <v/>
      </c>
      <c r="R102" t="str">
        <f>""</f>
        <v/>
      </c>
      <c r="S102" t="str">
        <f>""</f>
        <v/>
      </c>
      <c r="T102" t="str">
        <f>""</f>
        <v/>
      </c>
      <c r="U102" t="str">
        <f>""</f>
        <v/>
      </c>
      <c r="V102" t="str">
        <f>""</f>
        <v/>
      </c>
      <c r="W102" t="str">
        <f>"[0.331]"</f>
        <v>[0.331]</v>
      </c>
      <c r="X102" t="str">
        <f>""</f>
        <v/>
      </c>
      <c r="Y102" t="str">
        <f>""</f>
        <v/>
      </c>
      <c r="Z102" t="str">
        <f>""</f>
        <v/>
      </c>
      <c r="AA102" t="str">
        <f>""</f>
        <v/>
      </c>
      <c r="AB102" t="str">
        <f>""</f>
        <v/>
      </c>
      <c r="AC102" t="str">
        <f>""</f>
        <v/>
      </c>
      <c r="AD102" t="str">
        <f>""</f>
        <v/>
      </c>
      <c r="AE102" t="str">
        <f>""</f>
        <v/>
      </c>
      <c r="AF102" t="str">
        <f>""</f>
        <v/>
      </c>
      <c r="AG102" t="str">
        <f>""</f>
        <v/>
      </c>
      <c r="AH102" t="str">
        <f>""</f>
        <v/>
      </c>
      <c r="AI102" t="str">
        <f>""</f>
        <v/>
      </c>
      <c r="AJ102" t="str">
        <f>""</f>
        <v/>
      </c>
      <c r="AK102" t="str">
        <f>""</f>
        <v/>
      </c>
      <c r="AL102" t="str">
        <f>""</f>
        <v/>
      </c>
      <c r="AM102" t="str">
        <f>""</f>
        <v/>
      </c>
      <c r="AN102" t="str">
        <f>""</f>
        <v/>
      </c>
      <c r="AO102" t="str">
        <f>""</f>
        <v/>
      </c>
      <c r="AP102" t="str">
        <f>""</f>
        <v/>
      </c>
      <c r="AQ102" t="str">
        <f>""</f>
        <v/>
      </c>
      <c r="AR102" t="str">
        <f>""</f>
        <v/>
      </c>
      <c r="AS102" t="str">
        <f>""</f>
        <v/>
      </c>
      <c r="AT102" t="str">
        <f>""</f>
        <v/>
      </c>
      <c r="AU102" t="str">
        <f>""</f>
        <v/>
      </c>
      <c r="AV102" t="str">
        <f>""</f>
        <v/>
      </c>
      <c r="AW102" t="str">
        <f>""</f>
        <v/>
      </c>
      <c r="AX102" t="str">
        <f>""</f>
        <v/>
      </c>
      <c r="AY102" t="str">
        <f>""</f>
        <v/>
      </c>
      <c r="AZ102" t="str">
        <f>""</f>
        <v/>
      </c>
      <c r="BA102" t="str">
        <f>""</f>
        <v/>
      </c>
    </row>
    <row r="103" spans="2:53" x14ac:dyDescent="0.2">
      <c r="B103" t="str">
        <f>"Destruction of house (yes=1) for a household in 1998-07"</f>
        <v>Destruction of house (yes=1) for a household in 1998-07</v>
      </c>
      <c r="C103" t="str">
        <f>""</f>
        <v/>
      </c>
      <c r="D103" t="str">
        <f>""</f>
        <v/>
      </c>
      <c r="E103" t="str">
        <f>""</f>
        <v/>
      </c>
      <c r="F103" t="str">
        <f>""</f>
        <v/>
      </c>
      <c r="G103" t="str">
        <f>""</f>
        <v/>
      </c>
      <c r="H103" t="str">
        <f>""</f>
        <v/>
      </c>
      <c r="I103" t="str">
        <f>""</f>
        <v/>
      </c>
      <c r="J103" t="str">
        <f>""</f>
        <v/>
      </c>
      <c r="K103" t="str">
        <f>""</f>
        <v/>
      </c>
      <c r="L103" t="str">
        <f>""</f>
        <v/>
      </c>
      <c r="M103" t="str">
        <f>""</f>
        <v/>
      </c>
      <c r="N103" t="str">
        <f>""</f>
        <v/>
      </c>
      <c r="O103" t="str">
        <f>""</f>
        <v/>
      </c>
      <c r="P103" t="str">
        <f>""</f>
        <v/>
      </c>
      <c r="Q103" t="str">
        <f>""</f>
        <v/>
      </c>
      <c r="R103" t="str">
        <f>""</f>
        <v/>
      </c>
      <c r="S103" t="str">
        <f>""</f>
        <v/>
      </c>
      <c r="T103" t="str">
        <f>""</f>
        <v/>
      </c>
      <c r="U103" t="str">
        <f>""</f>
        <v/>
      </c>
      <c r="V103" t="str">
        <f>""</f>
        <v/>
      </c>
      <c r="W103" t="str">
        <f>""</f>
        <v/>
      </c>
      <c r="X103" t="str">
        <f>"-0.048"</f>
        <v>-0.048</v>
      </c>
      <c r="Y103" t="str">
        <f>"0.004"</f>
        <v>0.004</v>
      </c>
      <c r="Z103" t="str">
        <f>"-0.022"</f>
        <v>-0.022</v>
      </c>
      <c r="AA103" t="str">
        <f>""</f>
        <v/>
      </c>
      <c r="AB103" t="str">
        <f>""</f>
        <v/>
      </c>
      <c r="AC103" t="str">
        <f>""</f>
        <v/>
      </c>
      <c r="AD103" t="str">
        <f>""</f>
        <v/>
      </c>
      <c r="AE103" t="str">
        <f>""</f>
        <v/>
      </c>
      <c r="AF103" t="str">
        <f>""</f>
        <v/>
      </c>
      <c r="AG103" t="str">
        <f>""</f>
        <v/>
      </c>
      <c r="AH103" t="str">
        <f>""</f>
        <v/>
      </c>
      <c r="AI103" t="str">
        <f>""</f>
        <v/>
      </c>
      <c r="AJ103" t="str">
        <f>""</f>
        <v/>
      </c>
      <c r="AK103" t="str">
        <f>""</f>
        <v/>
      </c>
      <c r="AL103" t="str">
        <f>""</f>
        <v/>
      </c>
      <c r="AM103" t="str">
        <f>""</f>
        <v/>
      </c>
      <c r="AN103" t="str">
        <f>""</f>
        <v/>
      </c>
      <c r="AO103" t="str">
        <f>""</f>
        <v/>
      </c>
      <c r="AP103" t="str">
        <f>""</f>
        <v/>
      </c>
      <c r="AQ103" t="str">
        <f>""</f>
        <v/>
      </c>
      <c r="AR103" t="str">
        <f>""</f>
        <v/>
      </c>
      <c r="AS103" t="str">
        <f>""</f>
        <v/>
      </c>
      <c r="AT103" t="str">
        <f>""</f>
        <v/>
      </c>
      <c r="AU103" t="str">
        <f>""</f>
        <v/>
      </c>
      <c r="AV103" t="str">
        <f>""</f>
        <v/>
      </c>
      <c r="AW103" t="str">
        <f>""</f>
        <v/>
      </c>
      <c r="AX103" t="str">
        <f>""</f>
        <v/>
      </c>
      <c r="AY103" t="str">
        <f>""</f>
        <v/>
      </c>
      <c r="AZ103" t="str">
        <f>""</f>
        <v/>
      </c>
      <c r="BA103" t="str">
        <f>""</f>
        <v/>
      </c>
    </row>
    <row r="104" spans="2:53" x14ac:dyDescent="0.2">
      <c r="B104" t="str">
        <f>""</f>
        <v/>
      </c>
      <c r="C104" t="str">
        <f>""</f>
        <v/>
      </c>
      <c r="D104" t="str">
        <f>""</f>
        <v/>
      </c>
      <c r="E104" t="str">
        <f>""</f>
        <v/>
      </c>
      <c r="F104" t="str">
        <f>""</f>
        <v/>
      </c>
      <c r="G104" t="str">
        <f>""</f>
        <v/>
      </c>
      <c r="H104" t="str">
        <f>""</f>
        <v/>
      </c>
      <c r="I104" t="str">
        <f>""</f>
        <v/>
      </c>
      <c r="J104" t="str">
        <f>""</f>
        <v/>
      </c>
      <c r="K104" t="str">
        <f>""</f>
        <v/>
      </c>
      <c r="L104" t="str">
        <f>""</f>
        <v/>
      </c>
      <c r="M104" t="str">
        <f>""</f>
        <v/>
      </c>
      <c r="N104" t="str">
        <f>""</f>
        <v/>
      </c>
      <c r="O104" t="str">
        <f>""</f>
        <v/>
      </c>
      <c r="P104" t="str">
        <f>""</f>
        <v/>
      </c>
      <c r="Q104" t="str">
        <f>""</f>
        <v/>
      </c>
      <c r="R104" t="str">
        <f>""</f>
        <v/>
      </c>
      <c r="S104" t="str">
        <f>""</f>
        <v/>
      </c>
      <c r="T104" t="str">
        <f>""</f>
        <v/>
      </c>
      <c r="U104" t="str">
        <f>""</f>
        <v/>
      </c>
      <c r="V104" t="str">
        <f>""</f>
        <v/>
      </c>
      <c r="W104" t="str">
        <f>""</f>
        <v/>
      </c>
      <c r="X104" t="str">
        <f>"[0.116]"</f>
        <v>[0.116]</v>
      </c>
      <c r="Y104" t="str">
        <f>"[0.113]"</f>
        <v>[0.113]</v>
      </c>
      <c r="Z104" t="str">
        <f>"[0.120]"</f>
        <v>[0.120]</v>
      </c>
      <c r="AA104" t="str">
        <f>""</f>
        <v/>
      </c>
      <c r="AB104" t="str">
        <f>""</f>
        <v/>
      </c>
      <c r="AC104" t="str">
        <f>""</f>
        <v/>
      </c>
      <c r="AD104" t="str">
        <f>""</f>
        <v/>
      </c>
      <c r="AE104" t="str">
        <f>""</f>
        <v/>
      </c>
      <c r="AF104" t="str">
        <f>""</f>
        <v/>
      </c>
      <c r="AG104" t="str">
        <f>""</f>
        <v/>
      </c>
      <c r="AH104" t="str">
        <f>""</f>
        <v/>
      </c>
      <c r="AI104" t="str">
        <f>""</f>
        <v/>
      </c>
      <c r="AJ104" t="str">
        <f>""</f>
        <v/>
      </c>
      <c r="AK104" t="str">
        <f>""</f>
        <v/>
      </c>
      <c r="AL104" t="str">
        <f>""</f>
        <v/>
      </c>
      <c r="AM104" t="str">
        <f>""</f>
        <v/>
      </c>
      <c r="AN104" t="str">
        <f>""</f>
        <v/>
      </c>
      <c r="AO104" t="str">
        <f>""</f>
        <v/>
      </c>
      <c r="AP104" t="str">
        <f>""</f>
        <v/>
      </c>
      <c r="AQ104" t="str">
        <f>""</f>
        <v/>
      </c>
      <c r="AR104" t="str">
        <f>""</f>
        <v/>
      </c>
      <c r="AS104" t="str">
        <f>""</f>
        <v/>
      </c>
      <c r="AT104" t="str">
        <f>""</f>
        <v/>
      </c>
      <c r="AU104" t="str">
        <f>""</f>
        <v/>
      </c>
      <c r="AV104" t="str">
        <f>""</f>
        <v/>
      </c>
      <c r="AW104" t="str">
        <f>""</f>
        <v/>
      </c>
      <c r="AX104" t="str">
        <f>""</f>
        <v/>
      </c>
      <c r="AY104" t="str">
        <f>""</f>
        <v/>
      </c>
      <c r="AZ104" t="str">
        <f>""</f>
        <v/>
      </c>
      <c r="BA104" t="str">
        <f>""</f>
        <v/>
      </c>
    </row>
    <row r="105" spans="2:53" x14ac:dyDescent="0.2">
      <c r="B105" t="str">
        <f>"At least 1 adult left the household in a given year (yes=1)"</f>
        <v>At least 1 adult left the household in a given year (yes=1)</v>
      </c>
      <c r="C105" t="str">
        <f>""</f>
        <v/>
      </c>
      <c r="D105" t="str">
        <f>""</f>
        <v/>
      </c>
      <c r="E105" t="str">
        <f>""</f>
        <v/>
      </c>
      <c r="F105" t="str">
        <f>""</f>
        <v/>
      </c>
      <c r="G105" t="str">
        <f>""</f>
        <v/>
      </c>
      <c r="H105" t="str">
        <f>""</f>
        <v/>
      </c>
      <c r="I105" t="str">
        <f>""</f>
        <v/>
      </c>
      <c r="J105" t="str">
        <f>""</f>
        <v/>
      </c>
      <c r="K105" t="str">
        <f>""</f>
        <v/>
      </c>
      <c r="L105" t="str">
        <f>""</f>
        <v/>
      </c>
      <c r="M105" t="str">
        <f>""</f>
        <v/>
      </c>
      <c r="N105" t="str">
        <f>""</f>
        <v/>
      </c>
      <c r="O105" t="str">
        <f>""</f>
        <v/>
      </c>
      <c r="P105" t="str">
        <f>""</f>
        <v/>
      </c>
      <c r="Q105" t="str">
        <f>""</f>
        <v/>
      </c>
      <c r="R105" t="str">
        <f>""</f>
        <v/>
      </c>
      <c r="S105" t="str">
        <f>""</f>
        <v/>
      </c>
      <c r="T105" t="str">
        <f>""</f>
        <v/>
      </c>
      <c r="U105" t="str">
        <f>""</f>
        <v/>
      </c>
      <c r="V105" t="str">
        <f>""</f>
        <v/>
      </c>
      <c r="W105" t="str">
        <f>""</f>
        <v/>
      </c>
      <c r="X105" t="str">
        <f>"-0.018"</f>
        <v>-0.018</v>
      </c>
      <c r="Y105" t="str">
        <f>""</f>
        <v/>
      </c>
      <c r="Z105" t="str">
        <f>""</f>
        <v/>
      </c>
      <c r="AA105" t="str">
        <f>""</f>
        <v/>
      </c>
      <c r="AB105" t="str">
        <f>""</f>
        <v/>
      </c>
      <c r="AC105" t="str">
        <f>""</f>
        <v/>
      </c>
      <c r="AD105" t="str">
        <f>""</f>
        <v/>
      </c>
      <c r="AE105" t="str">
        <f>""</f>
        <v/>
      </c>
      <c r="AF105" t="str">
        <f>""</f>
        <v/>
      </c>
      <c r="AG105" t="str">
        <f>""</f>
        <v/>
      </c>
      <c r="AH105" t="str">
        <f>""</f>
        <v/>
      </c>
      <c r="AI105" t="str">
        <f>""</f>
        <v/>
      </c>
      <c r="AJ105" t="str">
        <f>""</f>
        <v/>
      </c>
      <c r="AK105" t="str">
        <f>""</f>
        <v/>
      </c>
      <c r="AL105" t="str">
        <f>""</f>
        <v/>
      </c>
      <c r="AM105" t="str">
        <f>""</f>
        <v/>
      </c>
      <c r="AN105" t="str">
        <f>""</f>
        <v/>
      </c>
      <c r="AO105" t="str">
        <f>""</f>
        <v/>
      </c>
      <c r="AP105" t="str">
        <f>""</f>
        <v/>
      </c>
      <c r="AQ105" t="str">
        <f>""</f>
        <v/>
      </c>
      <c r="AR105" t="str">
        <f>""</f>
        <v/>
      </c>
      <c r="AS105" t="str">
        <f>""</f>
        <v/>
      </c>
      <c r="AT105" t="str">
        <f>""</f>
        <v/>
      </c>
      <c r="AU105" t="str">
        <f>""</f>
        <v/>
      </c>
      <c r="AV105" t="str">
        <f>""</f>
        <v/>
      </c>
      <c r="AW105" t="str">
        <f>""</f>
        <v/>
      </c>
      <c r="AX105" t="str">
        <f>""</f>
        <v/>
      </c>
      <c r="AY105" t="str">
        <f>""</f>
        <v/>
      </c>
      <c r="AZ105" t="str">
        <f>""</f>
        <v/>
      </c>
      <c r="BA105" t="str">
        <f>""</f>
        <v/>
      </c>
    </row>
    <row r="106" spans="2:53" x14ac:dyDescent="0.2">
      <c r="B106" t="str">
        <f>""</f>
        <v/>
      </c>
      <c r="C106" t="str">
        <f>""</f>
        <v/>
      </c>
      <c r="D106" t="str">
        <f>""</f>
        <v/>
      </c>
      <c r="E106" t="str">
        <f>""</f>
        <v/>
      </c>
      <c r="F106" t="str">
        <f>""</f>
        <v/>
      </c>
      <c r="G106" t="str">
        <f>""</f>
        <v/>
      </c>
      <c r="H106" t="str">
        <f>""</f>
        <v/>
      </c>
      <c r="I106" t="str">
        <f>""</f>
        <v/>
      </c>
      <c r="J106" t="str">
        <f>""</f>
        <v/>
      </c>
      <c r="K106" t="str">
        <f>""</f>
        <v/>
      </c>
      <c r="L106" t="str">
        <f>""</f>
        <v/>
      </c>
      <c r="M106" t="str">
        <f>""</f>
        <v/>
      </c>
      <c r="N106" t="str">
        <f>""</f>
        <v/>
      </c>
      <c r="O106" t="str">
        <f>""</f>
        <v/>
      </c>
      <c r="P106" t="str">
        <f>""</f>
        <v/>
      </c>
      <c r="Q106" t="str">
        <f>""</f>
        <v/>
      </c>
      <c r="R106" t="str">
        <f>""</f>
        <v/>
      </c>
      <c r="S106" t="str">
        <f>""</f>
        <v/>
      </c>
      <c r="T106" t="str">
        <f>""</f>
        <v/>
      </c>
      <c r="U106" t="str">
        <f>""</f>
        <v/>
      </c>
      <c r="V106" t="str">
        <f>""</f>
        <v/>
      </c>
      <c r="W106" t="str">
        <f>""</f>
        <v/>
      </c>
      <c r="X106" t="str">
        <f>"[0.091]"</f>
        <v>[0.091]</v>
      </c>
      <c r="Y106" t="str">
        <f>""</f>
        <v/>
      </c>
      <c r="Z106" t="str">
        <f>""</f>
        <v/>
      </c>
      <c r="AA106" t="str">
        <f>""</f>
        <v/>
      </c>
      <c r="AB106" t="str">
        <f>""</f>
        <v/>
      </c>
      <c r="AC106" t="str">
        <f>""</f>
        <v/>
      </c>
      <c r="AD106" t="str">
        <f>""</f>
        <v/>
      </c>
      <c r="AE106" t="str">
        <f>""</f>
        <v/>
      </c>
      <c r="AF106" t="str">
        <f>""</f>
        <v/>
      </c>
      <c r="AG106" t="str">
        <f>""</f>
        <v/>
      </c>
      <c r="AH106" t="str">
        <f>""</f>
        <v/>
      </c>
      <c r="AI106" t="str">
        <f>""</f>
        <v/>
      </c>
      <c r="AJ106" t="str">
        <f>""</f>
        <v/>
      </c>
      <c r="AK106" t="str">
        <f>""</f>
        <v/>
      </c>
      <c r="AL106" t="str">
        <f>""</f>
        <v/>
      </c>
      <c r="AM106" t="str">
        <f>""</f>
        <v/>
      </c>
      <c r="AN106" t="str">
        <f>""</f>
        <v/>
      </c>
      <c r="AO106" t="str">
        <f>""</f>
        <v/>
      </c>
      <c r="AP106" t="str">
        <f>""</f>
        <v/>
      </c>
      <c r="AQ106" t="str">
        <f>""</f>
        <v/>
      </c>
      <c r="AR106" t="str">
        <f>""</f>
        <v/>
      </c>
      <c r="AS106" t="str">
        <f>""</f>
        <v/>
      </c>
      <c r="AT106" t="str">
        <f>""</f>
        <v/>
      </c>
      <c r="AU106" t="str">
        <f>""</f>
        <v/>
      </c>
      <c r="AV106" t="str">
        <f>""</f>
        <v/>
      </c>
      <c r="AW106" t="str">
        <f>""</f>
        <v/>
      </c>
      <c r="AX106" t="str">
        <f>""</f>
        <v/>
      </c>
      <c r="AY106" t="str">
        <f>""</f>
        <v/>
      </c>
      <c r="AZ106" t="str">
        <f>""</f>
        <v/>
      </c>
      <c r="BA106" t="str">
        <f>""</f>
        <v/>
      </c>
    </row>
    <row r="107" spans="2:53" x14ac:dyDescent="0.2">
      <c r="B107" t="str">
        <f>"Interaction"</f>
        <v>Interaction</v>
      </c>
      <c r="C107" t="str">
        <f>""</f>
        <v/>
      </c>
      <c r="D107" t="str">
        <f>""</f>
        <v/>
      </c>
      <c r="E107" t="str">
        <f>""</f>
        <v/>
      </c>
      <c r="F107" t="str">
        <f>""</f>
        <v/>
      </c>
      <c r="G107" t="str">
        <f>""</f>
        <v/>
      </c>
      <c r="H107" t="str">
        <f>""</f>
        <v/>
      </c>
      <c r="I107" t="str">
        <f>""</f>
        <v/>
      </c>
      <c r="J107" t="str">
        <f>""</f>
        <v/>
      </c>
      <c r="K107" t="str">
        <f>""</f>
        <v/>
      </c>
      <c r="L107" t="str">
        <f>""</f>
        <v/>
      </c>
      <c r="M107" t="str">
        <f>""</f>
        <v/>
      </c>
      <c r="N107" t="str">
        <f>""</f>
        <v/>
      </c>
      <c r="O107" t="str">
        <f>""</f>
        <v/>
      </c>
      <c r="P107" t="str">
        <f>""</f>
        <v/>
      </c>
      <c r="Q107" t="str">
        <f>""</f>
        <v/>
      </c>
      <c r="R107" t="str">
        <f>""</f>
        <v/>
      </c>
      <c r="S107" t="str">
        <f>""</f>
        <v/>
      </c>
      <c r="T107" t="str">
        <f>""</f>
        <v/>
      </c>
      <c r="U107" t="str">
        <f>""</f>
        <v/>
      </c>
      <c r="V107" t="str">
        <f>""</f>
        <v/>
      </c>
      <c r="W107" t="str">
        <f>""</f>
        <v/>
      </c>
      <c r="X107" t="str">
        <f>"0.084"</f>
        <v>0.084</v>
      </c>
      <c r="Y107" t="str">
        <f>""</f>
        <v/>
      </c>
      <c r="Z107" t="str">
        <f>""</f>
        <v/>
      </c>
      <c r="AA107" t="str">
        <f>""</f>
        <v/>
      </c>
      <c r="AB107" t="str">
        <f>""</f>
        <v/>
      </c>
      <c r="AC107" t="str">
        <f>""</f>
        <v/>
      </c>
      <c r="AD107" t="str">
        <f>""</f>
        <v/>
      </c>
      <c r="AE107" t="str">
        <f>""</f>
        <v/>
      </c>
      <c r="AF107" t="str">
        <f>""</f>
        <v/>
      </c>
      <c r="AG107" t="str">
        <f>""</f>
        <v/>
      </c>
      <c r="AH107" t="str">
        <f>""</f>
        <v/>
      </c>
      <c r="AI107" t="str">
        <f>""</f>
        <v/>
      </c>
      <c r="AJ107" t="str">
        <f>""</f>
        <v/>
      </c>
      <c r="AK107" t="str">
        <f>""</f>
        <v/>
      </c>
      <c r="AL107" t="str">
        <f>""</f>
        <v/>
      </c>
      <c r="AM107" t="str">
        <f>""</f>
        <v/>
      </c>
      <c r="AN107" t="str">
        <f>""</f>
        <v/>
      </c>
      <c r="AO107" t="str">
        <f>""</f>
        <v/>
      </c>
      <c r="AP107" t="str">
        <f>""</f>
        <v/>
      </c>
      <c r="AQ107" t="str">
        <f>""</f>
        <v/>
      </c>
      <c r="AR107" t="str">
        <f>""</f>
        <v/>
      </c>
      <c r="AS107" t="str">
        <f>""</f>
        <v/>
      </c>
      <c r="AT107" t="str">
        <f>""</f>
        <v/>
      </c>
      <c r="AU107" t="str">
        <f>""</f>
        <v/>
      </c>
      <c r="AV107" t="str">
        <f>""</f>
        <v/>
      </c>
      <c r="AW107" t="str">
        <f>""</f>
        <v/>
      </c>
      <c r="AX107" t="str">
        <f>""</f>
        <v/>
      </c>
      <c r="AY107" t="str">
        <f>""</f>
        <v/>
      </c>
      <c r="AZ107" t="str">
        <f>""</f>
        <v/>
      </c>
      <c r="BA107" t="str">
        <f>""</f>
        <v/>
      </c>
    </row>
    <row r="108" spans="2:53" x14ac:dyDescent="0.2">
      <c r="B108" t="str">
        <f>""</f>
        <v/>
      </c>
      <c r="C108" t="str">
        <f>""</f>
        <v/>
      </c>
      <c r="D108" t="str">
        <f>""</f>
        <v/>
      </c>
      <c r="E108" t="str">
        <f>""</f>
        <v/>
      </c>
      <c r="F108" t="str">
        <f>""</f>
        <v/>
      </c>
      <c r="G108" t="str">
        <f>""</f>
        <v/>
      </c>
      <c r="H108" t="str">
        <f>""</f>
        <v/>
      </c>
      <c r="I108" t="str">
        <f>""</f>
        <v/>
      </c>
      <c r="J108" t="str">
        <f>""</f>
        <v/>
      </c>
      <c r="K108" t="str">
        <f>""</f>
        <v/>
      </c>
      <c r="L108" t="str">
        <f>""</f>
        <v/>
      </c>
      <c r="M108" t="str">
        <f>""</f>
        <v/>
      </c>
      <c r="N108" t="str">
        <f>""</f>
        <v/>
      </c>
      <c r="O108" t="str">
        <f>""</f>
        <v/>
      </c>
      <c r="P108" t="str">
        <f>""</f>
        <v/>
      </c>
      <c r="Q108" t="str">
        <f>""</f>
        <v/>
      </c>
      <c r="R108" t="str">
        <f>""</f>
        <v/>
      </c>
      <c r="S108" t="str">
        <f>""</f>
        <v/>
      </c>
      <c r="T108" t="str">
        <f>""</f>
        <v/>
      </c>
      <c r="U108" t="str">
        <f>""</f>
        <v/>
      </c>
      <c r="V108" t="str">
        <f>""</f>
        <v/>
      </c>
      <c r="W108" t="str">
        <f>""</f>
        <v/>
      </c>
      <c r="X108" t="str">
        <f>"[0.193]"</f>
        <v>[0.193]</v>
      </c>
      <c r="Y108" t="str">
        <f>""</f>
        <v/>
      </c>
      <c r="Z108" t="str">
        <f>""</f>
        <v/>
      </c>
      <c r="AA108" t="str">
        <f>""</f>
        <v/>
      </c>
      <c r="AB108" t="str">
        <f>""</f>
        <v/>
      </c>
      <c r="AC108" t="str">
        <f>""</f>
        <v/>
      </c>
      <c r="AD108" t="str">
        <f>""</f>
        <v/>
      </c>
      <c r="AE108" t="str">
        <f>""</f>
        <v/>
      </c>
      <c r="AF108" t="str">
        <f>""</f>
        <v/>
      </c>
      <c r="AG108" t="str">
        <f>""</f>
        <v/>
      </c>
      <c r="AH108" t="str">
        <f>""</f>
        <v/>
      </c>
      <c r="AI108" t="str">
        <f>""</f>
        <v/>
      </c>
      <c r="AJ108" t="str">
        <f>""</f>
        <v/>
      </c>
      <c r="AK108" t="str">
        <f>""</f>
        <v/>
      </c>
      <c r="AL108" t="str">
        <f>""</f>
        <v/>
      </c>
      <c r="AM108" t="str">
        <f>""</f>
        <v/>
      </c>
      <c r="AN108" t="str">
        <f>""</f>
        <v/>
      </c>
      <c r="AO108" t="str">
        <f>""</f>
        <v/>
      </c>
      <c r="AP108" t="str">
        <f>""</f>
        <v/>
      </c>
      <c r="AQ108" t="str">
        <f>""</f>
        <v/>
      </c>
      <c r="AR108" t="str">
        <f>""</f>
        <v/>
      </c>
      <c r="AS108" t="str">
        <f>""</f>
        <v/>
      </c>
      <c r="AT108" t="str">
        <f>""</f>
        <v/>
      </c>
      <c r="AU108" t="str">
        <f>""</f>
        <v/>
      </c>
      <c r="AV108" t="str">
        <f>""</f>
        <v/>
      </c>
      <c r="AW108" t="str">
        <f>""</f>
        <v/>
      </c>
      <c r="AX108" t="str">
        <f>""</f>
        <v/>
      </c>
      <c r="AY108" t="str">
        <f>""</f>
        <v/>
      </c>
      <c r="AZ108" t="str">
        <f>""</f>
        <v/>
      </c>
      <c r="BA108" t="str">
        <f>""</f>
        <v/>
      </c>
    </row>
    <row r="109" spans="2:53" x14ac:dyDescent="0.2">
      <c r="B109" t="str">
        <f>"Number of adults who left household 1998-2007"</f>
        <v>Number of adults who left household 1998-2007</v>
      </c>
      <c r="C109" t="str">
        <f>""</f>
        <v/>
      </c>
      <c r="D109" t="str">
        <f>""</f>
        <v/>
      </c>
      <c r="E109" t="str">
        <f>""</f>
        <v/>
      </c>
      <c r="F109" t="str">
        <f>""</f>
        <v/>
      </c>
      <c r="G109" t="str">
        <f>""</f>
        <v/>
      </c>
      <c r="H109" t="str">
        <f>""</f>
        <v/>
      </c>
      <c r="I109" t="str">
        <f>""</f>
        <v/>
      </c>
      <c r="J109" t="str">
        <f>""</f>
        <v/>
      </c>
      <c r="K109" t="str">
        <f>""</f>
        <v/>
      </c>
      <c r="L109" t="str">
        <f>""</f>
        <v/>
      </c>
      <c r="M109" t="str">
        <f>""</f>
        <v/>
      </c>
      <c r="N109" t="str">
        <f>""</f>
        <v/>
      </c>
      <c r="O109" t="str">
        <f>""</f>
        <v/>
      </c>
      <c r="P109" t="str">
        <f>""</f>
        <v/>
      </c>
      <c r="Q109" t="str">
        <f>""</f>
        <v/>
      </c>
      <c r="R109" t="str">
        <f>""</f>
        <v/>
      </c>
      <c r="S109" t="str">
        <f>""</f>
        <v/>
      </c>
      <c r="T109" t="str">
        <f>""</f>
        <v/>
      </c>
      <c r="U109" t="str">
        <f>""</f>
        <v/>
      </c>
      <c r="V109" t="str">
        <f>""</f>
        <v/>
      </c>
      <c r="W109" t="str">
        <f>""</f>
        <v/>
      </c>
      <c r="X109" t="str">
        <f>""</f>
        <v/>
      </c>
      <c r="Y109" t="str">
        <f>"0.036"</f>
        <v>0.036</v>
      </c>
      <c r="Z109" t="str">
        <f>""</f>
        <v/>
      </c>
      <c r="AA109" t="str">
        <f>""</f>
        <v/>
      </c>
      <c r="AB109" t="str">
        <f>""</f>
        <v/>
      </c>
      <c r="AC109" t="str">
        <f>""</f>
        <v/>
      </c>
      <c r="AD109" t="str">
        <f>""</f>
        <v/>
      </c>
      <c r="AE109" t="str">
        <f>""</f>
        <v/>
      </c>
      <c r="AF109" t="str">
        <f>""</f>
        <v/>
      </c>
      <c r="AG109" t="str">
        <f>""</f>
        <v/>
      </c>
      <c r="AH109" t="str">
        <f>""</f>
        <v/>
      </c>
      <c r="AI109" t="str">
        <f>""</f>
        <v/>
      </c>
      <c r="AJ109" t="str">
        <f>""</f>
        <v/>
      </c>
      <c r="AK109" t="str">
        <f>""</f>
        <v/>
      </c>
      <c r="AL109" t="str">
        <f>""</f>
        <v/>
      </c>
      <c r="AM109" t="str">
        <f>""</f>
        <v/>
      </c>
      <c r="AN109" t="str">
        <f>""</f>
        <v/>
      </c>
      <c r="AO109" t="str">
        <f>""</f>
        <v/>
      </c>
      <c r="AP109" t="str">
        <f>""</f>
        <v/>
      </c>
      <c r="AQ109" t="str">
        <f>""</f>
        <v/>
      </c>
      <c r="AR109" t="str">
        <f>""</f>
        <v/>
      </c>
      <c r="AS109" t="str">
        <f>""</f>
        <v/>
      </c>
      <c r="AT109" t="str">
        <f>""</f>
        <v/>
      </c>
      <c r="AU109" t="str">
        <f>""</f>
        <v/>
      </c>
      <c r="AV109" t="str">
        <f>""</f>
        <v/>
      </c>
      <c r="AW109" t="str">
        <f>""</f>
        <v/>
      </c>
      <c r="AX109" t="str">
        <f>""</f>
        <v/>
      </c>
      <c r="AY109" t="str">
        <f>""</f>
        <v/>
      </c>
      <c r="AZ109" t="str">
        <f>""</f>
        <v/>
      </c>
      <c r="BA109" t="str">
        <f>""</f>
        <v/>
      </c>
    </row>
    <row r="110" spans="2:53" x14ac:dyDescent="0.2">
      <c r="B110" t="str">
        <f>""</f>
        <v/>
      </c>
      <c r="C110" t="str">
        <f>""</f>
        <v/>
      </c>
      <c r="D110" t="str">
        <f>""</f>
        <v/>
      </c>
      <c r="E110" t="str">
        <f>""</f>
        <v/>
      </c>
      <c r="F110" t="str">
        <f>""</f>
        <v/>
      </c>
      <c r="G110" t="str">
        <f>""</f>
        <v/>
      </c>
      <c r="H110" t="str">
        <f>""</f>
        <v/>
      </c>
      <c r="I110" t="str">
        <f>""</f>
        <v/>
      </c>
      <c r="J110" t="str">
        <f>""</f>
        <v/>
      </c>
      <c r="K110" t="str">
        <f>""</f>
        <v/>
      </c>
      <c r="L110" t="str">
        <f>""</f>
        <v/>
      </c>
      <c r="M110" t="str">
        <f>""</f>
        <v/>
      </c>
      <c r="N110" t="str">
        <f>""</f>
        <v/>
      </c>
      <c r="O110" t="str">
        <f>""</f>
        <v/>
      </c>
      <c r="P110" t="str">
        <f>""</f>
        <v/>
      </c>
      <c r="Q110" t="str">
        <f>""</f>
        <v/>
      </c>
      <c r="R110" t="str">
        <f>""</f>
        <v/>
      </c>
      <c r="S110" t="str">
        <f>""</f>
        <v/>
      </c>
      <c r="T110" t="str">
        <f>""</f>
        <v/>
      </c>
      <c r="U110" t="str">
        <f>""</f>
        <v/>
      </c>
      <c r="V110" t="str">
        <f>""</f>
        <v/>
      </c>
      <c r="W110" t="str">
        <f>""</f>
        <v/>
      </c>
      <c r="X110" t="str">
        <f>""</f>
        <v/>
      </c>
      <c r="Y110" t="str">
        <f>"[0.037]"</f>
        <v>[0.037]</v>
      </c>
      <c r="Z110" t="str">
        <f>""</f>
        <v/>
      </c>
      <c r="AA110" t="str">
        <f>""</f>
        <v/>
      </c>
      <c r="AB110" t="str">
        <f>""</f>
        <v/>
      </c>
      <c r="AC110" t="str">
        <f>""</f>
        <v/>
      </c>
      <c r="AD110" t="str">
        <f>""</f>
        <v/>
      </c>
      <c r="AE110" t="str">
        <f>""</f>
        <v/>
      </c>
      <c r="AF110" t="str">
        <f>""</f>
        <v/>
      </c>
      <c r="AG110" t="str">
        <f>""</f>
        <v/>
      </c>
      <c r="AH110" t="str">
        <f>""</f>
        <v/>
      </c>
      <c r="AI110" t="str">
        <f>""</f>
        <v/>
      </c>
      <c r="AJ110" t="str">
        <f>""</f>
        <v/>
      </c>
      <c r="AK110" t="str">
        <f>""</f>
        <v/>
      </c>
      <c r="AL110" t="str">
        <f>""</f>
        <v/>
      </c>
      <c r="AM110" t="str">
        <f>""</f>
        <v/>
      </c>
      <c r="AN110" t="str">
        <f>""</f>
        <v/>
      </c>
      <c r="AO110" t="str">
        <f>""</f>
        <v/>
      </c>
      <c r="AP110" t="str">
        <f>""</f>
        <v/>
      </c>
      <c r="AQ110" t="str">
        <f>""</f>
        <v/>
      </c>
      <c r="AR110" t="str">
        <f>""</f>
        <v/>
      </c>
      <c r="AS110" t="str">
        <f>""</f>
        <v/>
      </c>
      <c r="AT110" t="str">
        <f>""</f>
        <v/>
      </c>
      <c r="AU110" t="str">
        <f>""</f>
        <v/>
      </c>
      <c r="AV110" t="str">
        <f>""</f>
        <v/>
      </c>
      <c r="AW110" t="str">
        <f>""</f>
        <v/>
      </c>
      <c r="AX110" t="str">
        <f>""</f>
        <v/>
      </c>
      <c r="AY110" t="str">
        <f>""</f>
        <v/>
      </c>
      <c r="AZ110" t="str">
        <f>""</f>
        <v/>
      </c>
      <c r="BA110" t="str">
        <f>""</f>
        <v/>
      </c>
    </row>
    <row r="111" spans="2:53" x14ac:dyDescent="0.2">
      <c r="B111" t="str">
        <f>"Interaction"</f>
        <v>Interaction</v>
      </c>
      <c r="C111" t="str">
        <f>""</f>
        <v/>
      </c>
      <c r="D111" t="str">
        <f>""</f>
        <v/>
      </c>
      <c r="E111" t="str">
        <f>""</f>
        <v/>
      </c>
      <c r="F111" t="str">
        <f>""</f>
        <v/>
      </c>
      <c r="G111" t="str">
        <f>""</f>
        <v/>
      </c>
      <c r="H111" t="str">
        <f>""</f>
        <v/>
      </c>
      <c r="I111" t="str">
        <f>""</f>
        <v/>
      </c>
      <c r="J111" t="str">
        <f>""</f>
        <v/>
      </c>
      <c r="K111" t="str">
        <f>""</f>
        <v/>
      </c>
      <c r="L111" t="str">
        <f>""</f>
        <v/>
      </c>
      <c r="M111" t="str">
        <f>""</f>
        <v/>
      </c>
      <c r="N111" t="str">
        <f>""</f>
        <v/>
      </c>
      <c r="O111" t="str">
        <f>""</f>
        <v/>
      </c>
      <c r="P111" t="str">
        <f>""</f>
        <v/>
      </c>
      <c r="Q111" t="str">
        <f>""</f>
        <v/>
      </c>
      <c r="R111" t="str">
        <f>""</f>
        <v/>
      </c>
      <c r="S111" t="str">
        <f>""</f>
        <v/>
      </c>
      <c r="T111" t="str">
        <f>""</f>
        <v/>
      </c>
      <c r="U111" t="str">
        <f>""</f>
        <v/>
      </c>
      <c r="V111" t="str">
        <f>""</f>
        <v/>
      </c>
      <c r="W111" t="str">
        <f>""</f>
        <v/>
      </c>
      <c r="X111" t="str">
        <f>""</f>
        <v/>
      </c>
      <c r="Y111" t="str">
        <f>"-0.072"</f>
        <v>-0.072</v>
      </c>
      <c r="Z111" t="str">
        <f>""</f>
        <v/>
      </c>
      <c r="AA111" t="str">
        <f>""</f>
        <v/>
      </c>
      <c r="AB111" t="str">
        <f>""</f>
        <v/>
      </c>
      <c r="AC111" t="str">
        <f>""</f>
        <v/>
      </c>
      <c r="AD111" t="str">
        <f>""</f>
        <v/>
      </c>
      <c r="AE111" t="str">
        <f>""</f>
        <v/>
      </c>
      <c r="AF111" t="str">
        <f>""</f>
        <v/>
      </c>
      <c r="AG111" t="str">
        <f>""</f>
        <v/>
      </c>
      <c r="AH111" t="str">
        <f>""</f>
        <v/>
      </c>
      <c r="AI111" t="str">
        <f>""</f>
        <v/>
      </c>
      <c r="AJ111" t="str">
        <f>""</f>
        <v/>
      </c>
      <c r="AK111" t="str">
        <f>""</f>
        <v/>
      </c>
      <c r="AL111" t="str">
        <f>""</f>
        <v/>
      </c>
      <c r="AM111" t="str">
        <f>""</f>
        <v/>
      </c>
      <c r="AN111" t="str">
        <f>""</f>
        <v/>
      </c>
      <c r="AO111" t="str">
        <f>""</f>
        <v/>
      </c>
      <c r="AP111" t="str">
        <f>""</f>
        <v/>
      </c>
      <c r="AQ111" t="str">
        <f>""</f>
        <v/>
      </c>
      <c r="AR111" t="str">
        <f>""</f>
        <v/>
      </c>
      <c r="AS111" t="str">
        <f>""</f>
        <v/>
      </c>
      <c r="AT111" t="str">
        <f>""</f>
        <v/>
      </c>
      <c r="AU111" t="str">
        <f>""</f>
        <v/>
      </c>
      <c r="AV111" t="str">
        <f>""</f>
        <v/>
      </c>
      <c r="AW111" t="str">
        <f>""</f>
        <v/>
      </c>
      <c r="AX111" t="str">
        <f>""</f>
        <v/>
      </c>
      <c r="AY111" t="str">
        <f>""</f>
        <v/>
      </c>
      <c r="AZ111" t="str">
        <f>""</f>
        <v/>
      </c>
      <c r="BA111" t="str">
        <f>""</f>
        <v/>
      </c>
    </row>
    <row r="112" spans="2:53" x14ac:dyDescent="0.2">
      <c r="B112" t="str">
        <f>""</f>
        <v/>
      </c>
      <c r="C112" t="str">
        <f>""</f>
        <v/>
      </c>
      <c r="D112" t="str">
        <f>""</f>
        <v/>
      </c>
      <c r="E112" t="str">
        <f>""</f>
        <v/>
      </c>
      <c r="F112" t="str">
        <f>""</f>
        <v/>
      </c>
      <c r="G112" t="str">
        <f>""</f>
        <v/>
      </c>
      <c r="H112" t="str">
        <f>""</f>
        <v/>
      </c>
      <c r="I112" t="str">
        <f>""</f>
        <v/>
      </c>
      <c r="J112" t="str">
        <f>""</f>
        <v/>
      </c>
      <c r="K112" t="str">
        <f>""</f>
        <v/>
      </c>
      <c r="L112" t="str">
        <f>""</f>
        <v/>
      </c>
      <c r="M112" t="str">
        <f>""</f>
        <v/>
      </c>
      <c r="N112" t="str">
        <f>""</f>
        <v/>
      </c>
      <c r="O112" t="str">
        <f>""</f>
        <v/>
      </c>
      <c r="P112" t="str">
        <f>""</f>
        <v/>
      </c>
      <c r="Q112" t="str">
        <f>""</f>
        <v/>
      </c>
      <c r="R112" t="str">
        <f>""</f>
        <v/>
      </c>
      <c r="S112" t="str">
        <f>""</f>
        <v/>
      </c>
      <c r="T112" t="str">
        <f>""</f>
        <v/>
      </c>
      <c r="U112" t="str">
        <f>""</f>
        <v/>
      </c>
      <c r="V112" t="str">
        <f>""</f>
        <v/>
      </c>
      <c r="W112" t="str">
        <f>""</f>
        <v/>
      </c>
      <c r="X112" t="str">
        <f>""</f>
        <v/>
      </c>
      <c r="Y112" t="str">
        <f>"[0.087]"</f>
        <v>[0.087]</v>
      </c>
      <c r="Z112" t="str">
        <f>""</f>
        <v/>
      </c>
      <c r="AA112" t="str">
        <f>""</f>
        <v/>
      </c>
      <c r="AB112" t="str">
        <f>""</f>
        <v/>
      </c>
      <c r="AC112" t="str">
        <f>""</f>
        <v/>
      </c>
      <c r="AD112" t="str">
        <f>""</f>
        <v/>
      </c>
      <c r="AE112" t="str">
        <f>""</f>
        <v/>
      </c>
      <c r="AF112" t="str">
        <f>""</f>
        <v/>
      </c>
      <c r="AG112" t="str">
        <f>""</f>
        <v/>
      </c>
      <c r="AH112" t="str">
        <f>""</f>
        <v/>
      </c>
      <c r="AI112" t="str">
        <f>""</f>
        <v/>
      </c>
      <c r="AJ112" t="str">
        <f>""</f>
        <v/>
      </c>
      <c r="AK112" t="str">
        <f>""</f>
        <v/>
      </c>
      <c r="AL112" t="str">
        <f>""</f>
        <v/>
      </c>
      <c r="AM112" t="str">
        <f>""</f>
        <v/>
      </c>
      <c r="AN112" t="str">
        <f>""</f>
        <v/>
      </c>
      <c r="AO112" t="str">
        <f>""</f>
        <v/>
      </c>
      <c r="AP112" t="str">
        <f>""</f>
        <v/>
      </c>
      <c r="AQ112" t="str">
        <f>""</f>
        <v/>
      </c>
      <c r="AR112" t="str">
        <f>""</f>
        <v/>
      </c>
      <c r="AS112" t="str">
        <f>""</f>
        <v/>
      </c>
      <c r="AT112" t="str">
        <f>""</f>
        <v/>
      </c>
      <c r="AU112" t="str">
        <f>""</f>
        <v/>
      </c>
      <c r="AV112" t="str">
        <f>""</f>
        <v/>
      </c>
      <c r="AW112" t="str">
        <f>""</f>
        <v/>
      </c>
      <c r="AX112" t="str">
        <f>""</f>
        <v/>
      </c>
      <c r="AY112" t="str">
        <f>""</f>
        <v/>
      </c>
      <c r="AZ112" t="str">
        <f>""</f>
        <v/>
      </c>
      <c r="BA112" t="str">
        <f>""</f>
        <v/>
      </c>
    </row>
    <row r="113" spans="2:53" x14ac:dyDescent="0.2">
      <c r="B113" t="str">
        <f>"Share of adults  who left household 1998-2007"</f>
        <v>Share of adults  who left household 1998-2007</v>
      </c>
      <c r="C113" t="str">
        <f>""</f>
        <v/>
      </c>
      <c r="D113" t="str">
        <f>""</f>
        <v/>
      </c>
      <c r="E113" t="str">
        <f>""</f>
        <v/>
      </c>
      <c r="F113" t="str">
        <f>""</f>
        <v/>
      </c>
      <c r="G113" t="str">
        <f>""</f>
        <v/>
      </c>
      <c r="H113" t="str">
        <f>""</f>
        <v/>
      </c>
      <c r="I113" t="str">
        <f>""</f>
        <v/>
      </c>
      <c r="J113" t="str">
        <f>""</f>
        <v/>
      </c>
      <c r="K113" t="str">
        <f>""</f>
        <v/>
      </c>
      <c r="L113" t="str">
        <f>""</f>
        <v/>
      </c>
      <c r="M113" t="str">
        <f>""</f>
        <v/>
      </c>
      <c r="N113" t="str">
        <f>""</f>
        <v/>
      </c>
      <c r="O113" t="str">
        <f>""</f>
        <v/>
      </c>
      <c r="P113" t="str">
        <f>""</f>
        <v/>
      </c>
      <c r="Q113" t="str">
        <f>""</f>
        <v/>
      </c>
      <c r="R113" t="str">
        <f>""</f>
        <v/>
      </c>
      <c r="S113" t="str">
        <f>""</f>
        <v/>
      </c>
      <c r="T113" t="str">
        <f>""</f>
        <v/>
      </c>
      <c r="U113" t="str">
        <f>""</f>
        <v/>
      </c>
      <c r="V113" t="str">
        <f>""</f>
        <v/>
      </c>
      <c r="W113" t="str">
        <f>""</f>
        <v/>
      </c>
      <c r="X113" t="str">
        <f>""</f>
        <v/>
      </c>
      <c r="Y113" t="str">
        <f>""</f>
        <v/>
      </c>
      <c r="Z113" t="str">
        <f>"-0.082"</f>
        <v>-0.082</v>
      </c>
      <c r="AA113" t="str">
        <f>""</f>
        <v/>
      </c>
      <c r="AB113" t="str">
        <f>""</f>
        <v/>
      </c>
      <c r="AC113" t="str">
        <f>""</f>
        <v/>
      </c>
      <c r="AD113" t="str">
        <f>""</f>
        <v/>
      </c>
      <c r="AE113" t="str">
        <f>""</f>
        <v/>
      </c>
      <c r="AF113" t="str">
        <f>""</f>
        <v/>
      </c>
      <c r="AG113" t="str">
        <f>""</f>
        <v/>
      </c>
      <c r="AH113" t="str">
        <f>""</f>
        <v/>
      </c>
      <c r="AI113" t="str">
        <f>""</f>
        <v/>
      </c>
      <c r="AJ113" t="str">
        <f>""</f>
        <v/>
      </c>
      <c r="AK113" t="str">
        <f>""</f>
        <v/>
      </c>
      <c r="AL113" t="str">
        <f>""</f>
        <v/>
      </c>
      <c r="AM113" t="str">
        <f>""</f>
        <v/>
      </c>
      <c r="AN113" t="str">
        <f>""</f>
        <v/>
      </c>
      <c r="AO113" t="str">
        <f>""</f>
        <v/>
      </c>
      <c r="AP113" t="str">
        <f>""</f>
        <v/>
      </c>
      <c r="AQ113" t="str">
        <f>""</f>
        <v/>
      </c>
      <c r="AR113" t="str">
        <f>""</f>
        <v/>
      </c>
      <c r="AS113" t="str">
        <f>""</f>
        <v/>
      </c>
      <c r="AT113" t="str">
        <f>""</f>
        <v/>
      </c>
      <c r="AU113" t="str">
        <f>""</f>
        <v/>
      </c>
      <c r="AV113" t="str">
        <f>""</f>
        <v/>
      </c>
      <c r="AW113" t="str">
        <f>""</f>
        <v/>
      </c>
      <c r="AX113" t="str">
        <f>""</f>
        <v/>
      </c>
      <c r="AY113" t="str">
        <f>""</f>
        <v/>
      </c>
      <c r="AZ113" t="str">
        <f>""</f>
        <v/>
      </c>
      <c r="BA113" t="str">
        <f>""</f>
        <v/>
      </c>
    </row>
    <row r="114" spans="2:53" x14ac:dyDescent="0.2">
      <c r="B114" t="str">
        <f>""</f>
        <v/>
      </c>
      <c r="C114" t="str">
        <f>""</f>
        <v/>
      </c>
      <c r="D114" t="str">
        <f>""</f>
        <v/>
      </c>
      <c r="E114" t="str">
        <f>""</f>
        <v/>
      </c>
      <c r="F114" t="str">
        <f>""</f>
        <v/>
      </c>
      <c r="G114" t="str">
        <f>""</f>
        <v/>
      </c>
      <c r="H114" t="str">
        <f>""</f>
        <v/>
      </c>
      <c r="I114" t="str">
        <f>""</f>
        <v/>
      </c>
      <c r="J114" t="str">
        <f>""</f>
        <v/>
      </c>
      <c r="K114" t="str">
        <f>""</f>
        <v/>
      </c>
      <c r="L114" t="str">
        <f>""</f>
        <v/>
      </c>
      <c r="M114" t="str">
        <f>""</f>
        <v/>
      </c>
      <c r="N114" t="str">
        <f>""</f>
        <v/>
      </c>
      <c r="O114" t="str">
        <f>""</f>
        <v/>
      </c>
      <c r="P114" t="str">
        <f>""</f>
        <v/>
      </c>
      <c r="Q114" t="str">
        <f>""</f>
        <v/>
      </c>
      <c r="R114" t="str">
        <f>""</f>
        <v/>
      </c>
      <c r="S114" t="str">
        <f>""</f>
        <v/>
      </c>
      <c r="T114" t="str">
        <f>""</f>
        <v/>
      </c>
      <c r="U114" t="str">
        <f>""</f>
        <v/>
      </c>
      <c r="V114" t="str">
        <f>""</f>
        <v/>
      </c>
      <c r="W114" t="str">
        <f>""</f>
        <v/>
      </c>
      <c r="X114" t="str">
        <f>""</f>
        <v/>
      </c>
      <c r="Y114" t="str">
        <f>""</f>
        <v/>
      </c>
      <c r="Z114" t="str">
        <f>"[0.216]"</f>
        <v>[0.216]</v>
      </c>
      <c r="AA114" t="str">
        <f>""</f>
        <v/>
      </c>
      <c r="AB114" t="str">
        <f>""</f>
        <v/>
      </c>
      <c r="AC114" t="str">
        <f>""</f>
        <v/>
      </c>
      <c r="AD114" t="str">
        <f>""</f>
        <v/>
      </c>
      <c r="AE114" t="str">
        <f>""</f>
        <v/>
      </c>
      <c r="AF114" t="str">
        <f>""</f>
        <v/>
      </c>
      <c r="AG114" t="str">
        <f>""</f>
        <v/>
      </c>
      <c r="AH114" t="str">
        <f>""</f>
        <v/>
      </c>
      <c r="AI114" t="str">
        <f>""</f>
        <v/>
      </c>
      <c r="AJ114" t="str">
        <f>""</f>
        <v/>
      </c>
      <c r="AK114" t="str">
        <f>""</f>
        <v/>
      </c>
      <c r="AL114" t="str">
        <f>""</f>
        <v/>
      </c>
      <c r="AM114" t="str">
        <f>""</f>
        <v/>
      </c>
      <c r="AN114" t="str">
        <f>""</f>
        <v/>
      </c>
      <c r="AO114" t="str">
        <f>""</f>
        <v/>
      </c>
      <c r="AP114" t="str">
        <f>""</f>
        <v/>
      </c>
      <c r="AQ114" t="str">
        <f>""</f>
        <v/>
      </c>
      <c r="AR114" t="str">
        <f>""</f>
        <v/>
      </c>
      <c r="AS114" t="str">
        <f>""</f>
        <v/>
      </c>
      <c r="AT114" t="str">
        <f>""</f>
        <v/>
      </c>
      <c r="AU114" t="str">
        <f>""</f>
        <v/>
      </c>
      <c r="AV114" t="str">
        <f>""</f>
        <v/>
      </c>
      <c r="AW114" t="str">
        <f>""</f>
        <v/>
      </c>
      <c r="AX114" t="str">
        <f>""</f>
        <v/>
      </c>
      <c r="AY114" t="str">
        <f>""</f>
        <v/>
      </c>
      <c r="AZ114" t="str">
        <f>""</f>
        <v/>
      </c>
      <c r="BA114" t="str">
        <f>""</f>
        <v/>
      </c>
    </row>
    <row r="115" spans="2:53" x14ac:dyDescent="0.2">
      <c r="B115" t="str">
        <f>"Interaction"</f>
        <v>Interaction</v>
      </c>
      <c r="C115" t="str">
        <f>""</f>
        <v/>
      </c>
      <c r="D115" t="str">
        <f>""</f>
        <v/>
      </c>
      <c r="E115" t="str">
        <f>""</f>
        <v/>
      </c>
      <c r="F115" t="str">
        <f>""</f>
        <v/>
      </c>
      <c r="G115" t="str">
        <f>""</f>
        <v/>
      </c>
      <c r="H115" t="str">
        <f>""</f>
        <v/>
      </c>
      <c r="I115" t="str">
        <f>""</f>
        <v/>
      </c>
      <c r="J115" t="str">
        <f>""</f>
        <v/>
      </c>
      <c r="K115" t="str">
        <f>""</f>
        <v/>
      </c>
      <c r="L115" t="str">
        <f>""</f>
        <v/>
      </c>
      <c r="M115" t="str">
        <f>""</f>
        <v/>
      </c>
      <c r="N115" t="str">
        <f>""</f>
        <v/>
      </c>
      <c r="O115" t="str">
        <f>""</f>
        <v/>
      </c>
      <c r="P115" t="str">
        <f>""</f>
        <v/>
      </c>
      <c r="Q115" t="str">
        <f>""</f>
        <v/>
      </c>
      <c r="R115" t="str">
        <f>""</f>
        <v/>
      </c>
      <c r="S115" t="str">
        <f>""</f>
        <v/>
      </c>
      <c r="T115" t="str">
        <f>""</f>
        <v/>
      </c>
      <c r="U115" t="str">
        <f>""</f>
        <v/>
      </c>
      <c r="V115" t="str">
        <f>""</f>
        <v/>
      </c>
      <c r="W115" t="str">
        <f>""</f>
        <v/>
      </c>
      <c r="X115" t="str">
        <f>""</f>
        <v/>
      </c>
      <c r="Y115" t="str">
        <f>""</f>
        <v/>
      </c>
      <c r="Z115" t="str">
        <f>"0.017"</f>
        <v>0.017</v>
      </c>
      <c r="AA115" t="str">
        <f>""</f>
        <v/>
      </c>
      <c r="AB115" t="str">
        <f>""</f>
        <v/>
      </c>
      <c r="AC115" t="str">
        <f>""</f>
        <v/>
      </c>
      <c r="AD115" t="str">
        <f>""</f>
        <v/>
      </c>
      <c r="AE115" t="str">
        <f>""</f>
        <v/>
      </c>
      <c r="AF115" t="str">
        <f>""</f>
        <v/>
      </c>
      <c r="AG115" t="str">
        <f>""</f>
        <v/>
      </c>
      <c r="AH115" t="str">
        <f>""</f>
        <v/>
      </c>
      <c r="AI115" t="str">
        <f>""</f>
        <v/>
      </c>
      <c r="AJ115" t="str">
        <f>""</f>
        <v/>
      </c>
      <c r="AK115" t="str">
        <f>""</f>
        <v/>
      </c>
      <c r="AL115" t="str">
        <f>""</f>
        <v/>
      </c>
      <c r="AM115" t="str">
        <f>""</f>
        <v/>
      </c>
      <c r="AN115" t="str">
        <f>""</f>
        <v/>
      </c>
      <c r="AO115" t="str">
        <f>""</f>
        <v/>
      </c>
      <c r="AP115" t="str">
        <f>""</f>
        <v/>
      </c>
      <c r="AQ115" t="str">
        <f>""</f>
        <v/>
      </c>
      <c r="AR115" t="str">
        <f>""</f>
        <v/>
      </c>
      <c r="AS115" t="str">
        <f>""</f>
        <v/>
      </c>
      <c r="AT115" t="str">
        <f>""</f>
        <v/>
      </c>
      <c r="AU115" t="str">
        <f>""</f>
        <v/>
      </c>
      <c r="AV115" t="str">
        <f>""</f>
        <v/>
      </c>
      <c r="AW115" t="str">
        <f>""</f>
        <v/>
      </c>
      <c r="AX115" t="str">
        <f>""</f>
        <v/>
      </c>
      <c r="AY115" t="str">
        <f>""</f>
        <v/>
      </c>
      <c r="AZ115" t="str">
        <f>""</f>
        <v/>
      </c>
      <c r="BA115" t="str">
        <f>""</f>
        <v/>
      </c>
    </row>
    <row r="116" spans="2:53" x14ac:dyDescent="0.2">
      <c r="B116" t="str">
        <f>""</f>
        <v/>
      </c>
      <c r="C116" t="str">
        <f>""</f>
        <v/>
      </c>
      <c r="D116" t="str">
        <f>""</f>
        <v/>
      </c>
      <c r="E116" t="str">
        <f>""</f>
        <v/>
      </c>
      <c r="F116" t="str">
        <f>""</f>
        <v/>
      </c>
      <c r="G116" t="str">
        <f>""</f>
        <v/>
      </c>
      <c r="H116" t="str">
        <f>""</f>
        <v/>
      </c>
      <c r="I116" t="str">
        <f>""</f>
        <v/>
      </c>
      <c r="J116" t="str">
        <f>""</f>
        <v/>
      </c>
      <c r="K116" t="str">
        <f>""</f>
        <v/>
      </c>
      <c r="L116" t="str">
        <f>""</f>
        <v/>
      </c>
      <c r="M116" t="str">
        <f>""</f>
        <v/>
      </c>
      <c r="N116" t="str">
        <f>""</f>
        <v/>
      </c>
      <c r="O116" t="str">
        <f>""</f>
        <v/>
      </c>
      <c r="P116" t="str">
        <f>""</f>
        <v/>
      </c>
      <c r="Q116" t="str">
        <f>""</f>
        <v/>
      </c>
      <c r="R116" t="str">
        <f>""</f>
        <v/>
      </c>
      <c r="S116" t="str">
        <f>""</f>
        <v/>
      </c>
      <c r="T116" t="str">
        <f>""</f>
        <v/>
      </c>
      <c r="U116" t="str">
        <f>""</f>
        <v/>
      </c>
      <c r="V116" t="str">
        <f>""</f>
        <v/>
      </c>
      <c r="W116" t="str">
        <f>""</f>
        <v/>
      </c>
      <c r="X116" t="str">
        <f>""</f>
        <v/>
      </c>
      <c r="Y116" t="str">
        <f>""</f>
        <v/>
      </c>
      <c r="Z116" t="str">
        <f>"[0.311]"</f>
        <v>[0.311]</v>
      </c>
      <c r="AA116" t="str">
        <f>""</f>
        <v/>
      </c>
      <c r="AB116" t="str">
        <f>""</f>
        <v/>
      </c>
      <c r="AC116" t="str">
        <f>""</f>
        <v/>
      </c>
      <c r="AD116" t="str">
        <f>""</f>
        <v/>
      </c>
      <c r="AE116" t="str">
        <f>""</f>
        <v/>
      </c>
      <c r="AF116" t="str">
        <f>""</f>
        <v/>
      </c>
      <c r="AG116" t="str">
        <f>""</f>
        <v/>
      </c>
      <c r="AH116" t="str">
        <f>""</f>
        <v/>
      </c>
      <c r="AI116" t="str">
        <f>""</f>
        <v/>
      </c>
      <c r="AJ116" t="str">
        <f>""</f>
        <v/>
      </c>
      <c r="AK116" t="str">
        <f>""</f>
        <v/>
      </c>
      <c r="AL116" t="str">
        <f>""</f>
        <v/>
      </c>
      <c r="AM116" t="str">
        <f>""</f>
        <v/>
      </c>
      <c r="AN116" t="str">
        <f>""</f>
        <v/>
      </c>
      <c r="AO116" t="str">
        <f>""</f>
        <v/>
      </c>
      <c r="AP116" t="str">
        <f>""</f>
        <v/>
      </c>
      <c r="AQ116" t="str">
        <f>""</f>
        <v/>
      </c>
      <c r="AR116" t="str">
        <f>""</f>
        <v/>
      </c>
      <c r="AS116" t="str">
        <f>""</f>
        <v/>
      </c>
      <c r="AT116" t="str">
        <f>""</f>
        <v/>
      </c>
      <c r="AU116" t="str">
        <f>""</f>
        <v/>
      </c>
      <c r="AV116" t="str">
        <f>""</f>
        <v/>
      </c>
      <c r="AW116" t="str">
        <f>""</f>
        <v/>
      </c>
      <c r="AX116" t="str">
        <f>""</f>
        <v/>
      </c>
      <c r="AY116" t="str">
        <f>""</f>
        <v/>
      </c>
      <c r="AZ116" t="str">
        <f>""</f>
        <v/>
      </c>
      <c r="BA116" t="str">
        <f>""</f>
        <v/>
      </c>
    </row>
    <row r="117" spans="2:53" x14ac:dyDescent="0.2">
      <c r="B117" t="str">
        <f>"Index of Asset Related Losses (dummy) (money-goods and/or house) - PCA"</f>
        <v>Index of Asset Related Losses (dummy) (money-goods and/or house) - PCA</v>
      </c>
      <c r="C117" t="str">
        <f>""</f>
        <v/>
      </c>
      <c r="D117" t="str">
        <f>""</f>
        <v/>
      </c>
      <c r="E117" t="str">
        <f>""</f>
        <v/>
      </c>
      <c r="F117" t="str">
        <f>""</f>
        <v/>
      </c>
      <c r="G117" t="str">
        <f>""</f>
        <v/>
      </c>
      <c r="H117" t="str">
        <f>""</f>
        <v/>
      </c>
      <c r="I117" t="str">
        <f>""</f>
        <v/>
      </c>
      <c r="J117" t="str">
        <f>""</f>
        <v/>
      </c>
      <c r="K117" t="str">
        <f>""</f>
        <v/>
      </c>
      <c r="L117" t="str">
        <f>""</f>
        <v/>
      </c>
      <c r="M117" t="str">
        <f>""</f>
        <v/>
      </c>
      <c r="N117" t="str">
        <f>""</f>
        <v/>
      </c>
      <c r="O117" t="str">
        <f>""</f>
        <v/>
      </c>
      <c r="P117" t="str">
        <f>""</f>
        <v/>
      </c>
      <c r="Q117" t="str">
        <f>""</f>
        <v/>
      </c>
      <c r="R117" t="str">
        <f>""</f>
        <v/>
      </c>
      <c r="S117" t="str">
        <f>""</f>
        <v/>
      </c>
      <c r="T117" t="str">
        <f>""</f>
        <v/>
      </c>
      <c r="U117" t="str">
        <f>""</f>
        <v/>
      </c>
      <c r="V117" t="str">
        <f>""</f>
        <v/>
      </c>
      <c r="W117" t="str">
        <f>""</f>
        <v/>
      </c>
      <c r="X117" t="str">
        <f>""</f>
        <v/>
      </c>
      <c r="Y117" t="str">
        <f>""</f>
        <v/>
      </c>
      <c r="Z117" t="str">
        <f>""</f>
        <v/>
      </c>
      <c r="AA117" t="str">
        <f>"-0.043"</f>
        <v>-0.043</v>
      </c>
      <c r="AB117" t="str">
        <f>"-0.022"</f>
        <v>-0.022</v>
      </c>
      <c r="AC117" t="str">
        <f>"-0.032"</f>
        <v>-0.032</v>
      </c>
      <c r="AD117" t="str">
        <f>""</f>
        <v/>
      </c>
      <c r="AE117" t="str">
        <f>""</f>
        <v/>
      </c>
      <c r="AF117" t="str">
        <f>""</f>
        <v/>
      </c>
      <c r="AG117" t="str">
        <f>""</f>
        <v/>
      </c>
      <c r="AH117" t="str">
        <f>""</f>
        <v/>
      </c>
      <c r="AI117" t="str">
        <f>""</f>
        <v/>
      </c>
      <c r="AJ117" t="str">
        <f>""</f>
        <v/>
      </c>
      <c r="AK117" t="str">
        <f>""</f>
        <v/>
      </c>
      <c r="AL117" t="str">
        <f>""</f>
        <v/>
      </c>
      <c r="AM117" t="str">
        <f>""</f>
        <v/>
      </c>
      <c r="AN117" t="str">
        <f>""</f>
        <v/>
      </c>
      <c r="AO117" t="str">
        <f>""</f>
        <v/>
      </c>
      <c r="AP117" t="str">
        <f>""</f>
        <v/>
      </c>
      <c r="AQ117" t="str">
        <f>""</f>
        <v/>
      </c>
      <c r="AR117" t="str">
        <f>""</f>
        <v/>
      </c>
      <c r="AS117" t="str">
        <f>""</f>
        <v/>
      </c>
      <c r="AT117" t="str">
        <f>""</f>
        <v/>
      </c>
      <c r="AU117" t="str">
        <f>""</f>
        <v/>
      </c>
      <c r="AV117" t="str">
        <f>""</f>
        <v/>
      </c>
      <c r="AW117" t="str">
        <f>""</f>
        <v/>
      </c>
      <c r="AX117" t="str">
        <f>""</f>
        <v/>
      </c>
      <c r="AY117" t="str">
        <f>""</f>
        <v/>
      </c>
      <c r="AZ117" t="str">
        <f>""</f>
        <v/>
      </c>
      <c r="BA117" t="str">
        <f>""</f>
        <v/>
      </c>
    </row>
    <row r="118" spans="2:53" x14ac:dyDescent="0.2">
      <c r="B118" t="str">
        <f>""</f>
        <v/>
      </c>
      <c r="C118" t="str">
        <f>""</f>
        <v/>
      </c>
      <c r="D118" t="str">
        <f>""</f>
        <v/>
      </c>
      <c r="E118" t="str">
        <f>""</f>
        <v/>
      </c>
      <c r="F118" t="str">
        <f>""</f>
        <v/>
      </c>
      <c r="G118" t="str">
        <f>""</f>
        <v/>
      </c>
      <c r="H118" t="str">
        <f>""</f>
        <v/>
      </c>
      <c r="I118" t="str">
        <f>""</f>
        <v/>
      </c>
      <c r="J118" t="str">
        <f>""</f>
        <v/>
      </c>
      <c r="K118" t="str">
        <f>""</f>
        <v/>
      </c>
      <c r="L118" t="str">
        <f>""</f>
        <v/>
      </c>
      <c r="M118" t="str">
        <f>""</f>
        <v/>
      </c>
      <c r="N118" t="str">
        <f>""</f>
        <v/>
      </c>
      <c r="O118" t="str">
        <f>""</f>
        <v/>
      </c>
      <c r="P118" t="str">
        <f>""</f>
        <v/>
      </c>
      <c r="Q118" t="str">
        <f>""</f>
        <v/>
      </c>
      <c r="R118" t="str">
        <f>""</f>
        <v/>
      </c>
      <c r="S118" t="str">
        <f>""</f>
        <v/>
      </c>
      <c r="T118" t="str">
        <f>""</f>
        <v/>
      </c>
      <c r="U118" t="str">
        <f>""</f>
        <v/>
      </c>
      <c r="V118" t="str">
        <f>""</f>
        <v/>
      </c>
      <c r="W118" t="str">
        <f>""</f>
        <v/>
      </c>
      <c r="X118" t="str">
        <f>""</f>
        <v/>
      </c>
      <c r="Y118" t="str">
        <f>""</f>
        <v/>
      </c>
      <c r="Z118" t="str">
        <f>""</f>
        <v/>
      </c>
      <c r="AA118" t="str">
        <f>"[0.034]"</f>
        <v>[0.034]</v>
      </c>
      <c r="AB118" t="str">
        <f>"[0.033]"</f>
        <v>[0.033]</v>
      </c>
      <c r="AC118" t="str">
        <f>"[0.033]"</f>
        <v>[0.033]</v>
      </c>
      <c r="AD118" t="str">
        <f>""</f>
        <v/>
      </c>
      <c r="AE118" t="str">
        <f>""</f>
        <v/>
      </c>
      <c r="AF118" t="str">
        <f>""</f>
        <v/>
      </c>
      <c r="AG118" t="str">
        <f>""</f>
        <v/>
      </c>
      <c r="AH118" t="str">
        <f>""</f>
        <v/>
      </c>
      <c r="AI118" t="str">
        <f>""</f>
        <v/>
      </c>
      <c r="AJ118" t="str">
        <f>""</f>
        <v/>
      </c>
      <c r="AK118" t="str">
        <f>""</f>
        <v/>
      </c>
      <c r="AL118" t="str">
        <f>""</f>
        <v/>
      </c>
      <c r="AM118" t="str">
        <f>""</f>
        <v/>
      </c>
      <c r="AN118" t="str">
        <f>""</f>
        <v/>
      </c>
      <c r="AO118" t="str">
        <f>""</f>
        <v/>
      </c>
      <c r="AP118" t="str">
        <f>""</f>
        <v/>
      </c>
      <c r="AQ118" t="str">
        <f>""</f>
        <v/>
      </c>
      <c r="AR118" t="str">
        <f>""</f>
        <v/>
      </c>
      <c r="AS118" t="str">
        <f>""</f>
        <v/>
      </c>
      <c r="AT118" t="str">
        <f>""</f>
        <v/>
      </c>
      <c r="AU118" t="str">
        <f>""</f>
        <v/>
      </c>
      <c r="AV118" t="str">
        <f>""</f>
        <v/>
      </c>
      <c r="AW118" t="str">
        <f>""</f>
        <v/>
      </c>
      <c r="AX118" t="str">
        <f>""</f>
        <v/>
      </c>
      <c r="AY118" t="str">
        <f>""</f>
        <v/>
      </c>
      <c r="AZ118" t="str">
        <f>""</f>
        <v/>
      </c>
      <c r="BA118" t="str">
        <f>""</f>
        <v/>
      </c>
    </row>
    <row r="119" spans="2:53" x14ac:dyDescent="0.2">
      <c r="B119" t="str">
        <f>"At least 1 adult left the household in a given year (yes=1)"</f>
        <v>At least 1 adult left the household in a given year (yes=1)</v>
      </c>
      <c r="C119" t="str">
        <f>""</f>
        <v/>
      </c>
      <c r="D119" t="str">
        <f>""</f>
        <v/>
      </c>
      <c r="E119" t="str">
        <f>""</f>
        <v/>
      </c>
      <c r="F119" t="str">
        <f>""</f>
        <v/>
      </c>
      <c r="G119" t="str">
        <f>""</f>
        <v/>
      </c>
      <c r="H119" t="str">
        <f>""</f>
        <v/>
      </c>
      <c r="I119" t="str">
        <f>""</f>
        <v/>
      </c>
      <c r="J119" t="str">
        <f>""</f>
        <v/>
      </c>
      <c r="K119" t="str">
        <f>""</f>
        <v/>
      </c>
      <c r="L119" t="str">
        <f>""</f>
        <v/>
      </c>
      <c r="M119" t="str">
        <f>""</f>
        <v/>
      </c>
      <c r="N119" t="str">
        <f>""</f>
        <v/>
      </c>
      <c r="O119" t="str">
        <f>""</f>
        <v/>
      </c>
      <c r="P119" t="str">
        <f>""</f>
        <v/>
      </c>
      <c r="Q119" t="str">
        <f>""</f>
        <v/>
      </c>
      <c r="R119" t="str">
        <f>""</f>
        <v/>
      </c>
      <c r="S119" t="str">
        <f>""</f>
        <v/>
      </c>
      <c r="T119" t="str">
        <f>""</f>
        <v/>
      </c>
      <c r="U119" t="str">
        <f>""</f>
        <v/>
      </c>
      <c r="V119" t="str">
        <f>""</f>
        <v/>
      </c>
      <c r="W119" t="str">
        <f>""</f>
        <v/>
      </c>
      <c r="X119" t="str">
        <f>""</f>
        <v/>
      </c>
      <c r="Y119" t="str">
        <f>""</f>
        <v/>
      </c>
      <c r="Z119" t="str">
        <f>""</f>
        <v/>
      </c>
      <c r="AA119" t="str">
        <f>"-0.011"</f>
        <v>-0.011</v>
      </c>
      <c r="AB119" t="str">
        <f>""</f>
        <v/>
      </c>
      <c r="AC119" t="str">
        <f>""</f>
        <v/>
      </c>
      <c r="AD119" t="str">
        <f>""</f>
        <v/>
      </c>
      <c r="AE119" t="str">
        <f>""</f>
        <v/>
      </c>
      <c r="AF119" t="str">
        <f>""</f>
        <v/>
      </c>
      <c r="AG119" t="str">
        <f>""</f>
        <v/>
      </c>
      <c r="AH119" t="str">
        <f>""</f>
        <v/>
      </c>
      <c r="AI119" t="str">
        <f>""</f>
        <v/>
      </c>
      <c r="AJ119" t="str">
        <f>""</f>
        <v/>
      </c>
      <c r="AK119" t="str">
        <f>""</f>
        <v/>
      </c>
      <c r="AL119" t="str">
        <f>""</f>
        <v/>
      </c>
      <c r="AM119" t="str">
        <f>""</f>
        <v/>
      </c>
      <c r="AN119" t="str">
        <f>""</f>
        <v/>
      </c>
      <c r="AO119" t="str">
        <f>""</f>
        <v/>
      </c>
      <c r="AP119" t="str">
        <f>""</f>
        <v/>
      </c>
      <c r="AQ119" t="str">
        <f>""</f>
        <v/>
      </c>
      <c r="AR119" t="str">
        <f>""</f>
        <v/>
      </c>
      <c r="AS119" t="str">
        <f>""</f>
        <v/>
      </c>
      <c r="AT119" t="str">
        <f>""</f>
        <v/>
      </c>
      <c r="AU119" t="str">
        <f>""</f>
        <v/>
      </c>
      <c r="AV119" t="str">
        <f>""</f>
        <v/>
      </c>
      <c r="AW119" t="str">
        <f>""</f>
        <v/>
      </c>
      <c r="AX119" t="str">
        <f>""</f>
        <v/>
      </c>
      <c r="AY119" t="str">
        <f>""</f>
        <v/>
      </c>
      <c r="AZ119" t="str">
        <f>""</f>
        <v/>
      </c>
      <c r="BA119" t="str">
        <f>""</f>
        <v/>
      </c>
    </row>
    <row r="120" spans="2:53" x14ac:dyDescent="0.2">
      <c r="B120" t="str">
        <f>""</f>
        <v/>
      </c>
      <c r="C120" t="str">
        <f>""</f>
        <v/>
      </c>
      <c r="D120" t="str">
        <f>""</f>
        <v/>
      </c>
      <c r="E120" t="str">
        <f>""</f>
        <v/>
      </c>
      <c r="F120" t="str">
        <f>""</f>
        <v/>
      </c>
      <c r="G120" t="str">
        <f>""</f>
        <v/>
      </c>
      <c r="H120" t="str">
        <f>""</f>
        <v/>
      </c>
      <c r="I120" t="str">
        <f>""</f>
        <v/>
      </c>
      <c r="J120" t="str">
        <f>""</f>
        <v/>
      </c>
      <c r="K120" t="str">
        <f>""</f>
        <v/>
      </c>
      <c r="L120" t="str">
        <f>""</f>
        <v/>
      </c>
      <c r="M120" t="str">
        <f>""</f>
        <v/>
      </c>
      <c r="N120" t="str">
        <f>""</f>
        <v/>
      </c>
      <c r="O120" t="str">
        <f>""</f>
        <v/>
      </c>
      <c r="P120" t="str">
        <f>""</f>
        <v/>
      </c>
      <c r="Q120" t="str">
        <f>""</f>
        <v/>
      </c>
      <c r="R120" t="str">
        <f>""</f>
        <v/>
      </c>
      <c r="S120" t="str">
        <f>""</f>
        <v/>
      </c>
      <c r="T120" t="str">
        <f>""</f>
        <v/>
      </c>
      <c r="U120" t="str">
        <f>""</f>
        <v/>
      </c>
      <c r="V120" t="str">
        <f>""</f>
        <v/>
      </c>
      <c r="W120" t="str">
        <f>""</f>
        <v/>
      </c>
      <c r="X120" t="str">
        <f>""</f>
        <v/>
      </c>
      <c r="Y120" t="str">
        <f>""</f>
        <v/>
      </c>
      <c r="Z120" t="str">
        <f>""</f>
        <v/>
      </c>
      <c r="AA120" t="str">
        <f>"[0.085]"</f>
        <v>[0.085]</v>
      </c>
      <c r="AB120" t="str">
        <f>""</f>
        <v/>
      </c>
      <c r="AC120" t="str">
        <f>""</f>
        <v/>
      </c>
      <c r="AD120" t="str">
        <f>""</f>
        <v/>
      </c>
      <c r="AE120" t="str">
        <f>""</f>
        <v/>
      </c>
      <c r="AF120" t="str">
        <f>""</f>
        <v/>
      </c>
      <c r="AG120" t="str">
        <f>""</f>
        <v/>
      </c>
      <c r="AH120" t="str">
        <f>""</f>
        <v/>
      </c>
      <c r="AI120" t="str">
        <f>""</f>
        <v/>
      </c>
      <c r="AJ120" t="str">
        <f>""</f>
        <v/>
      </c>
      <c r="AK120" t="str">
        <f>""</f>
        <v/>
      </c>
      <c r="AL120" t="str">
        <f>""</f>
        <v/>
      </c>
      <c r="AM120" t="str">
        <f>""</f>
        <v/>
      </c>
      <c r="AN120" t="str">
        <f>""</f>
        <v/>
      </c>
      <c r="AO120" t="str">
        <f>""</f>
        <v/>
      </c>
      <c r="AP120" t="str">
        <f>""</f>
        <v/>
      </c>
      <c r="AQ120" t="str">
        <f>""</f>
        <v/>
      </c>
      <c r="AR120" t="str">
        <f>""</f>
        <v/>
      </c>
      <c r="AS120" t="str">
        <f>""</f>
        <v/>
      </c>
      <c r="AT120" t="str">
        <f>""</f>
        <v/>
      </c>
      <c r="AU120" t="str">
        <f>""</f>
        <v/>
      </c>
      <c r="AV120" t="str">
        <f>""</f>
        <v/>
      </c>
      <c r="AW120" t="str">
        <f>""</f>
        <v/>
      </c>
      <c r="AX120" t="str">
        <f>""</f>
        <v/>
      </c>
      <c r="AY120" t="str">
        <f>""</f>
        <v/>
      </c>
      <c r="AZ120" t="str">
        <f>""</f>
        <v/>
      </c>
      <c r="BA120" t="str">
        <f>""</f>
        <v/>
      </c>
    </row>
    <row r="121" spans="2:53" x14ac:dyDescent="0.2">
      <c r="B121" t="str">
        <f>"Interaction"</f>
        <v>Interaction</v>
      </c>
      <c r="C121" t="str">
        <f>""</f>
        <v/>
      </c>
      <c r="D121" t="str">
        <f>""</f>
        <v/>
      </c>
      <c r="E121" t="str">
        <f>""</f>
        <v/>
      </c>
      <c r="F121" t="str">
        <f>""</f>
        <v/>
      </c>
      <c r="G121" t="str">
        <f>""</f>
        <v/>
      </c>
      <c r="H121" t="str">
        <f>""</f>
        <v/>
      </c>
      <c r="I121" t="str">
        <f>""</f>
        <v/>
      </c>
      <c r="J121" t="str">
        <f>""</f>
        <v/>
      </c>
      <c r="K121" t="str">
        <f>""</f>
        <v/>
      </c>
      <c r="L121" t="str">
        <f>""</f>
        <v/>
      </c>
      <c r="M121" t="str">
        <f>""</f>
        <v/>
      </c>
      <c r="N121" t="str">
        <f>""</f>
        <v/>
      </c>
      <c r="O121" t="str">
        <f>""</f>
        <v/>
      </c>
      <c r="P121" t="str">
        <f>""</f>
        <v/>
      </c>
      <c r="Q121" t="str">
        <f>""</f>
        <v/>
      </c>
      <c r="R121" t="str">
        <f>""</f>
        <v/>
      </c>
      <c r="S121" t="str">
        <f>""</f>
        <v/>
      </c>
      <c r="T121" t="str">
        <f>""</f>
        <v/>
      </c>
      <c r="U121" t="str">
        <f>""</f>
        <v/>
      </c>
      <c r="V121" t="str">
        <f>""</f>
        <v/>
      </c>
      <c r="W121" t="str">
        <f>""</f>
        <v/>
      </c>
      <c r="X121" t="str">
        <f>""</f>
        <v/>
      </c>
      <c r="Y121" t="str">
        <f>""</f>
        <v/>
      </c>
      <c r="Z121" t="str">
        <f>""</f>
        <v/>
      </c>
      <c r="AA121" t="str">
        <f>"0.068"</f>
        <v>0.068</v>
      </c>
      <c r="AB121" t="str">
        <f>""</f>
        <v/>
      </c>
      <c r="AC121" t="str">
        <f>""</f>
        <v/>
      </c>
      <c r="AD121" t="str">
        <f>""</f>
        <v/>
      </c>
      <c r="AE121" t="str">
        <f>""</f>
        <v/>
      </c>
      <c r="AF121" t="str">
        <f>""</f>
        <v/>
      </c>
      <c r="AG121" t="str">
        <f>""</f>
        <v/>
      </c>
      <c r="AH121" t="str">
        <f>""</f>
        <v/>
      </c>
      <c r="AI121" t="str">
        <f>""</f>
        <v/>
      </c>
      <c r="AJ121" t="str">
        <f>""</f>
        <v/>
      </c>
      <c r="AK121" t="str">
        <f>""</f>
        <v/>
      </c>
      <c r="AL121" t="str">
        <f>""</f>
        <v/>
      </c>
      <c r="AM121" t="str">
        <f>""</f>
        <v/>
      </c>
      <c r="AN121" t="str">
        <f>""</f>
        <v/>
      </c>
      <c r="AO121" t="str">
        <f>""</f>
        <v/>
      </c>
      <c r="AP121" t="str">
        <f>""</f>
        <v/>
      </c>
      <c r="AQ121" t="str">
        <f>""</f>
        <v/>
      </c>
      <c r="AR121" t="str">
        <f>""</f>
        <v/>
      </c>
      <c r="AS121" t="str">
        <f>""</f>
        <v/>
      </c>
      <c r="AT121" t="str">
        <f>""</f>
        <v/>
      </c>
      <c r="AU121" t="str">
        <f>""</f>
        <v/>
      </c>
      <c r="AV121" t="str">
        <f>""</f>
        <v/>
      </c>
      <c r="AW121" t="str">
        <f>""</f>
        <v/>
      </c>
      <c r="AX121" t="str">
        <f>""</f>
        <v/>
      </c>
      <c r="AY121" t="str">
        <f>""</f>
        <v/>
      </c>
      <c r="AZ121" t="str">
        <f>""</f>
        <v/>
      </c>
      <c r="BA121" t="str">
        <f>""</f>
        <v/>
      </c>
    </row>
    <row r="122" spans="2:53" x14ac:dyDescent="0.2">
      <c r="B122" t="str">
        <f>""</f>
        <v/>
      </c>
      <c r="C122" t="str">
        <f>""</f>
        <v/>
      </c>
      <c r="D122" t="str">
        <f>""</f>
        <v/>
      </c>
      <c r="E122" t="str">
        <f>""</f>
        <v/>
      </c>
      <c r="F122" t="str">
        <f>""</f>
        <v/>
      </c>
      <c r="G122" t="str">
        <f>""</f>
        <v/>
      </c>
      <c r="H122" t="str">
        <f>""</f>
        <v/>
      </c>
      <c r="I122" t="str">
        <f>""</f>
        <v/>
      </c>
      <c r="J122" t="str">
        <f>""</f>
        <v/>
      </c>
      <c r="K122" t="str">
        <f>""</f>
        <v/>
      </c>
      <c r="L122" t="str">
        <f>""</f>
        <v/>
      </c>
      <c r="M122" t="str">
        <f>""</f>
        <v/>
      </c>
      <c r="N122" t="str">
        <f>""</f>
        <v/>
      </c>
      <c r="O122" t="str">
        <f>""</f>
        <v/>
      </c>
      <c r="P122" t="str">
        <f>""</f>
        <v/>
      </c>
      <c r="Q122" t="str">
        <f>""</f>
        <v/>
      </c>
      <c r="R122" t="str">
        <f>""</f>
        <v/>
      </c>
      <c r="S122" t="str">
        <f>""</f>
        <v/>
      </c>
      <c r="T122" t="str">
        <f>""</f>
        <v/>
      </c>
      <c r="U122" t="str">
        <f>""</f>
        <v/>
      </c>
      <c r="V122" t="str">
        <f>""</f>
        <v/>
      </c>
      <c r="W122" t="str">
        <f>""</f>
        <v/>
      </c>
      <c r="X122" t="str">
        <f>""</f>
        <v/>
      </c>
      <c r="Y122" t="str">
        <f>""</f>
        <v/>
      </c>
      <c r="Z122" t="str">
        <f>""</f>
        <v/>
      </c>
      <c r="AA122" t="str">
        <f>"[0.055]"</f>
        <v>[0.055]</v>
      </c>
      <c r="AB122" t="str">
        <f>""</f>
        <v/>
      </c>
      <c r="AC122" t="str">
        <f>""</f>
        <v/>
      </c>
      <c r="AD122" t="str">
        <f>""</f>
        <v/>
      </c>
      <c r="AE122" t="str">
        <f>""</f>
        <v/>
      </c>
      <c r="AF122" t="str">
        <f>""</f>
        <v/>
      </c>
      <c r="AG122" t="str">
        <f>""</f>
        <v/>
      </c>
      <c r="AH122" t="str">
        <f>""</f>
        <v/>
      </c>
      <c r="AI122" t="str">
        <f>""</f>
        <v/>
      </c>
      <c r="AJ122" t="str">
        <f>""</f>
        <v/>
      </c>
      <c r="AK122" t="str">
        <f>""</f>
        <v/>
      </c>
      <c r="AL122" t="str">
        <f>""</f>
        <v/>
      </c>
      <c r="AM122" t="str">
        <f>""</f>
        <v/>
      </c>
      <c r="AN122" t="str">
        <f>""</f>
        <v/>
      </c>
      <c r="AO122" t="str">
        <f>""</f>
        <v/>
      </c>
      <c r="AP122" t="str">
        <f>""</f>
        <v/>
      </c>
      <c r="AQ122" t="str">
        <f>""</f>
        <v/>
      </c>
      <c r="AR122" t="str">
        <f>""</f>
        <v/>
      </c>
      <c r="AS122" t="str">
        <f>""</f>
        <v/>
      </c>
      <c r="AT122" t="str">
        <f>""</f>
        <v/>
      </c>
      <c r="AU122" t="str">
        <f>""</f>
        <v/>
      </c>
      <c r="AV122" t="str">
        <f>""</f>
        <v/>
      </c>
      <c r="AW122" t="str">
        <f>""</f>
        <v/>
      </c>
      <c r="AX122" t="str">
        <f>""</f>
        <v/>
      </c>
      <c r="AY122" t="str">
        <f>""</f>
        <v/>
      </c>
      <c r="AZ122" t="str">
        <f>""</f>
        <v/>
      </c>
      <c r="BA122" t="str">
        <f>""</f>
        <v/>
      </c>
    </row>
    <row r="123" spans="2:53" x14ac:dyDescent="0.2">
      <c r="B123" t="str">
        <f>"Number of adults who left household 1998-2007"</f>
        <v>Number of adults who left household 1998-2007</v>
      </c>
      <c r="C123" t="str">
        <f>""</f>
        <v/>
      </c>
      <c r="D123" t="str">
        <f>""</f>
        <v/>
      </c>
      <c r="E123" t="str">
        <f>""</f>
        <v/>
      </c>
      <c r="F123" t="str">
        <f>""</f>
        <v/>
      </c>
      <c r="G123" t="str">
        <f>""</f>
        <v/>
      </c>
      <c r="H123" t="str">
        <f>""</f>
        <v/>
      </c>
      <c r="I123" t="str">
        <f>""</f>
        <v/>
      </c>
      <c r="J123" t="str">
        <f>""</f>
        <v/>
      </c>
      <c r="K123" t="str">
        <f>""</f>
        <v/>
      </c>
      <c r="L123" t="str">
        <f>""</f>
        <v/>
      </c>
      <c r="M123" t="str">
        <f>""</f>
        <v/>
      </c>
      <c r="N123" t="str">
        <f>""</f>
        <v/>
      </c>
      <c r="O123" t="str">
        <f>""</f>
        <v/>
      </c>
      <c r="P123" t="str">
        <f>""</f>
        <v/>
      </c>
      <c r="Q123" t="str">
        <f>""</f>
        <v/>
      </c>
      <c r="R123" t="str">
        <f>""</f>
        <v/>
      </c>
      <c r="S123" t="str">
        <f>""</f>
        <v/>
      </c>
      <c r="T123" t="str">
        <f>""</f>
        <v/>
      </c>
      <c r="U123" t="str">
        <f>""</f>
        <v/>
      </c>
      <c r="V123" t="str">
        <f>""</f>
        <v/>
      </c>
      <c r="W123" t="str">
        <f>""</f>
        <v/>
      </c>
      <c r="X123" t="str">
        <f>""</f>
        <v/>
      </c>
      <c r="Y123" t="str">
        <f>""</f>
        <v/>
      </c>
      <c r="Z123" t="str">
        <f>""</f>
        <v/>
      </c>
      <c r="AA123" t="str">
        <f>""</f>
        <v/>
      </c>
      <c r="AB123" t="str">
        <f>"0.031"</f>
        <v>0.031</v>
      </c>
      <c r="AC123" t="str">
        <f>""</f>
        <v/>
      </c>
      <c r="AD123" t="str">
        <f>""</f>
        <v/>
      </c>
      <c r="AE123" t="str">
        <f>""</f>
        <v/>
      </c>
      <c r="AF123" t="str">
        <f>""</f>
        <v/>
      </c>
      <c r="AG123" t="str">
        <f>""</f>
        <v/>
      </c>
      <c r="AH123" t="str">
        <f>""</f>
        <v/>
      </c>
      <c r="AI123" t="str">
        <f>""</f>
        <v/>
      </c>
      <c r="AJ123" t="str">
        <f>""</f>
        <v/>
      </c>
      <c r="AK123" t="str">
        <f>""</f>
        <v/>
      </c>
      <c r="AL123" t="str">
        <f>""</f>
        <v/>
      </c>
      <c r="AM123" t="str">
        <f>""</f>
        <v/>
      </c>
      <c r="AN123" t="str">
        <f>""</f>
        <v/>
      </c>
      <c r="AO123" t="str">
        <f>""</f>
        <v/>
      </c>
      <c r="AP123" t="str">
        <f>""</f>
        <v/>
      </c>
      <c r="AQ123" t="str">
        <f>""</f>
        <v/>
      </c>
      <c r="AR123" t="str">
        <f>""</f>
        <v/>
      </c>
      <c r="AS123" t="str">
        <f>""</f>
        <v/>
      </c>
      <c r="AT123" t="str">
        <f>""</f>
        <v/>
      </c>
      <c r="AU123" t="str">
        <f>""</f>
        <v/>
      </c>
      <c r="AV123" t="str">
        <f>""</f>
        <v/>
      </c>
      <c r="AW123" t="str">
        <f>""</f>
        <v/>
      </c>
      <c r="AX123" t="str">
        <f>""</f>
        <v/>
      </c>
      <c r="AY123" t="str">
        <f>""</f>
        <v/>
      </c>
      <c r="AZ123" t="str">
        <f>""</f>
        <v/>
      </c>
      <c r="BA123" t="str">
        <f>""</f>
        <v/>
      </c>
    </row>
    <row r="124" spans="2:53" x14ac:dyDescent="0.2">
      <c r="B124" t="str">
        <f>""</f>
        <v/>
      </c>
      <c r="C124" t="str">
        <f>""</f>
        <v/>
      </c>
      <c r="D124" t="str">
        <f>""</f>
        <v/>
      </c>
      <c r="E124" t="str">
        <f>""</f>
        <v/>
      </c>
      <c r="F124" t="str">
        <f>""</f>
        <v/>
      </c>
      <c r="G124" t="str">
        <f>""</f>
        <v/>
      </c>
      <c r="H124" t="str">
        <f>""</f>
        <v/>
      </c>
      <c r="I124" t="str">
        <f>""</f>
        <v/>
      </c>
      <c r="J124" t="str">
        <f>""</f>
        <v/>
      </c>
      <c r="K124" t="str">
        <f>""</f>
        <v/>
      </c>
      <c r="L124" t="str">
        <f>""</f>
        <v/>
      </c>
      <c r="M124" t="str">
        <f>""</f>
        <v/>
      </c>
      <c r="N124" t="str">
        <f>""</f>
        <v/>
      </c>
      <c r="O124" t="str">
        <f>""</f>
        <v/>
      </c>
      <c r="P124" t="str">
        <f>""</f>
        <v/>
      </c>
      <c r="Q124" t="str">
        <f>""</f>
        <v/>
      </c>
      <c r="R124" t="str">
        <f>""</f>
        <v/>
      </c>
      <c r="S124" t="str">
        <f>""</f>
        <v/>
      </c>
      <c r="T124" t="str">
        <f>""</f>
        <v/>
      </c>
      <c r="U124" t="str">
        <f>""</f>
        <v/>
      </c>
      <c r="V124" t="str">
        <f>""</f>
        <v/>
      </c>
      <c r="W124" t="str">
        <f>""</f>
        <v/>
      </c>
      <c r="X124" t="str">
        <f>""</f>
        <v/>
      </c>
      <c r="Y124" t="str">
        <f>""</f>
        <v/>
      </c>
      <c r="Z124" t="str">
        <f>""</f>
        <v/>
      </c>
      <c r="AA124" t="str">
        <f>""</f>
        <v/>
      </c>
      <c r="AB124" t="str">
        <f>"[0.034]"</f>
        <v>[0.034]</v>
      </c>
      <c r="AC124" t="str">
        <f>""</f>
        <v/>
      </c>
      <c r="AD124" t="str">
        <f>""</f>
        <v/>
      </c>
      <c r="AE124" t="str">
        <f>""</f>
        <v/>
      </c>
      <c r="AF124" t="str">
        <f>""</f>
        <v/>
      </c>
      <c r="AG124" t="str">
        <f>""</f>
        <v/>
      </c>
      <c r="AH124" t="str">
        <f>""</f>
        <v/>
      </c>
      <c r="AI124" t="str">
        <f>""</f>
        <v/>
      </c>
      <c r="AJ124" t="str">
        <f>""</f>
        <v/>
      </c>
      <c r="AK124" t="str">
        <f>""</f>
        <v/>
      </c>
      <c r="AL124" t="str">
        <f>""</f>
        <v/>
      </c>
      <c r="AM124" t="str">
        <f>""</f>
        <v/>
      </c>
      <c r="AN124" t="str">
        <f>""</f>
        <v/>
      </c>
      <c r="AO124" t="str">
        <f>""</f>
        <v/>
      </c>
      <c r="AP124" t="str">
        <f>""</f>
        <v/>
      </c>
      <c r="AQ124" t="str">
        <f>""</f>
        <v/>
      </c>
      <c r="AR124" t="str">
        <f>""</f>
        <v/>
      </c>
      <c r="AS124" t="str">
        <f>""</f>
        <v/>
      </c>
      <c r="AT124" t="str">
        <f>""</f>
        <v/>
      </c>
      <c r="AU124" t="str">
        <f>""</f>
        <v/>
      </c>
      <c r="AV124" t="str">
        <f>""</f>
        <v/>
      </c>
      <c r="AW124" t="str">
        <f>""</f>
        <v/>
      </c>
      <c r="AX124" t="str">
        <f>""</f>
        <v/>
      </c>
      <c r="AY124" t="str">
        <f>""</f>
        <v/>
      </c>
      <c r="AZ124" t="str">
        <f>""</f>
        <v/>
      </c>
      <c r="BA124" t="str">
        <f>""</f>
        <v/>
      </c>
    </row>
    <row r="125" spans="2:53" x14ac:dyDescent="0.2">
      <c r="B125" t="str">
        <f>"Interaction"</f>
        <v>Interaction</v>
      </c>
      <c r="C125" t="str">
        <f>""</f>
        <v/>
      </c>
      <c r="D125" t="str">
        <f>""</f>
        <v/>
      </c>
      <c r="E125" t="str">
        <f>""</f>
        <v/>
      </c>
      <c r="F125" t="str">
        <f>""</f>
        <v/>
      </c>
      <c r="G125" t="str">
        <f>""</f>
        <v/>
      </c>
      <c r="H125" t="str">
        <f>""</f>
        <v/>
      </c>
      <c r="I125" t="str">
        <f>""</f>
        <v/>
      </c>
      <c r="J125" t="str">
        <f>""</f>
        <v/>
      </c>
      <c r="K125" t="str">
        <f>""</f>
        <v/>
      </c>
      <c r="L125" t="str">
        <f>""</f>
        <v/>
      </c>
      <c r="M125" t="str">
        <f>""</f>
        <v/>
      </c>
      <c r="N125" t="str">
        <f>""</f>
        <v/>
      </c>
      <c r="O125" t="str">
        <f>""</f>
        <v/>
      </c>
      <c r="P125" t="str">
        <f>""</f>
        <v/>
      </c>
      <c r="Q125" t="str">
        <f>""</f>
        <v/>
      </c>
      <c r="R125" t="str">
        <f>""</f>
        <v/>
      </c>
      <c r="S125" t="str">
        <f>""</f>
        <v/>
      </c>
      <c r="T125" t="str">
        <f>""</f>
        <v/>
      </c>
      <c r="U125" t="str">
        <f>""</f>
        <v/>
      </c>
      <c r="V125" t="str">
        <f>""</f>
        <v/>
      </c>
      <c r="W125" t="str">
        <f>""</f>
        <v/>
      </c>
      <c r="X125" t="str">
        <f>""</f>
        <v/>
      </c>
      <c r="Y125" t="str">
        <f>""</f>
        <v/>
      </c>
      <c r="Z125" t="str">
        <f>""</f>
        <v/>
      </c>
      <c r="AA125" t="str">
        <f>""</f>
        <v/>
      </c>
      <c r="AB125" t="str">
        <f>"-0.005"</f>
        <v>-0.005</v>
      </c>
      <c r="AC125" t="str">
        <f>""</f>
        <v/>
      </c>
      <c r="AD125" t="str">
        <f>""</f>
        <v/>
      </c>
      <c r="AE125" t="str">
        <f>""</f>
        <v/>
      </c>
      <c r="AF125" t="str">
        <f>""</f>
        <v/>
      </c>
      <c r="AG125" t="str">
        <f>""</f>
        <v/>
      </c>
      <c r="AH125" t="str">
        <f>""</f>
        <v/>
      </c>
      <c r="AI125" t="str">
        <f>""</f>
        <v/>
      </c>
      <c r="AJ125" t="str">
        <f>""</f>
        <v/>
      </c>
      <c r="AK125" t="str">
        <f>""</f>
        <v/>
      </c>
      <c r="AL125" t="str">
        <f>""</f>
        <v/>
      </c>
      <c r="AM125" t="str">
        <f>""</f>
        <v/>
      </c>
      <c r="AN125" t="str">
        <f>""</f>
        <v/>
      </c>
      <c r="AO125" t="str">
        <f>""</f>
        <v/>
      </c>
      <c r="AP125" t="str">
        <f>""</f>
        <v/>
      </c>
      <c r="AQ125" t="str">
        <f>""</f>
        <v/>
      </c>
      <c r="AR125" t="str">
        <f>""</f>
        <v/>
      </c>
      <c r="AS125" t="str">
        <f>""</f>
        <v/>
      </c>
      <c r="AT125" t="str">
        <f>""</f>
        <v/>
      </c>
      <c r="AU125" t="str">
        <f>""</f>
        <v/>
      </c>
      <c r="AV125" t="str">
        <f>""</f>
        <v/>
      </c>
      <c r="AW125" t="str">
        <f>""</f>
        <v/>
      </c>
      <c r="AX125" t="str">
        <f>""</f>
        <v/>
      </c>
      <c r="AY125" t="str">
        <f>""</f>
        <v/>
      </c>
      <c r="AZ125" t="str">
        <f>""</f>
        <v/>
      </c>
      <c r="BA125" t="str">
        <f>""</f>
        <v/>
      </c>
    </row>
    <row r="126" spans="2:53" x14ac:dyDescent="0.2">
      <c r="B126" t="str">
        <f>""</f>
        <v/>
      </c>
      <c r="C126" t="str">
        <f>""</f>
        <v/>
      </c>
      <c r="D126" t="str">
        <f>""</f>
        <v/>
      </c>
      <c r="E126" t="str">
        <f>""</f>
        <v/>
      </c>
      <c r="F126" t="str">
        <f>""</f>
        <v/>
      </c>
      <c r="G126" t="str">
        <f>""</f>
        <v/>
      </c>
      <c r="H126" t="str">
        <f>""</f>
        <v/>
      </c>
      <c r="I126" t="str">
        <f>""</f>
        <v/>
      </c>
      <c r="J126" t="str">
        <f>""</f>
        <v/>
      </c>
      <c r="K126" t="str">
        <f>""</f>
        <v/>
      </c>
      <c r="L126" t="str">
        <f>""</f>
        <v/>
      </c>
      <c r="M126" t="str">
        <f>""</f>
        <v/>
      </c>
      <c r="N126" t="str">
        <f>""</f>
        <v/>
      </c>
      <c r="O126" t="str">
        <f>""</f>
        <v/>
      </c>
      <c r="P126" t="str">
        <f>""</f>
        <v/>
      </c>
      <c r="Q126" t="str">
        <f>""</f>
        <v/>
      </c>
      <c r="R126" t="str">
        <f>""</f>
        <v/>
      </c>
      <c r="S126" t="str">
        <f>""</f>
        <v/>
      </c>
      <c r="T126" t="str">
        <f>""</f>
        <v/>
      </c>
      <c r="U126" t="str">
        <f>""</f>
        <v/>
      </c>
      <c r="V126" t="str">
        <f>""</f>
        <v/>
      </c>
      <c r="W126" t="str">
        <f>""</f>
        <v/>
      </c>
      <c r="X126" t="str">
        <f>""</f>
        <v/>
      </c>
      <c r="Y126" t="str">
        <f>""</f>
        <v/>
      </c>
      <c r="Z126" t="str">
        <f>""</f>
        <v/>
      </c>
      <c r="AA126" t="str">
        <f>""</f>
        <v/>
      </c>
      <c r="AB126" t="str">
        <f>"[0.027]"</f>
        <v>[0.027]</v>
      </c>
      <c r="AC126" t="str">
        <f>""</f>
        <v/>
      </c>
      <c r="AD126" t="str">
        <f>""</f>
        <v/>
      </c>
      <c r="AE126" t="str">
        <f>""</f>
        <v/>
      </c>
      <c r="AF126" t="str">
        <f>""</f>
        <v/>
      </c>
      <c r="AG126" t="str">
        <f>""</f>
        <v/>
      </c>
      <c r="AH126" t="str">
        <f>""</f>
        <v/>
      </c>
      <c r="AI126" t="str">
        <f>""</f>
        <v/>
      </c>
      <c r="AJ126" t="str">
        <f>""</f>
        <v/>
      </c>
      <c r="AK126" t="str">
        <f>""</f>
        <v/>
      </c>
      <c r="AL126" t="str">
        <f>""</f>
        <v/>
      </c>
      <c r="AM126" t="str">
        <f>""</f>
        <v/>
      </c>
      <c r="AN126" t="str">
        <f>""</f>
        <v/>
      </c>
      <c r="AO126" t="str">
        <f>""</f>
        <v/>
      </c>
      <c r="AP126" t="str">
        <f>""</f>
        <v/>
      </c>
      <c r="AQ126" t="str">
        <f>""</f>
        <v/>
      </c>
      <c r="AR126" t="str">
        <f>""</f>
        <v/>
      </c>
      <c r="AS126" t="str">
        <f>""</f>
        <v/>
      </c>
      <c r="AT126" t="str">
        <f>""</f>
        <v/>
      </c>
      <c r="AU126" t="str">
        <f>""</f>
        <v/>
      </c>
      <c r="AV126" t="str">
        <f>""</f>
        <v/>
      </c>
      <c r="AW126" t="str">
        <f>""</f>
        <v/>
      </c>
      <c r="AX126" t="str">
        <f>""</f>
        <v/>
      </c>
      <c r="AY126" t="str">
        <f>""</f>
        <v/>
      </c>
      <c r="AZ126" t="str">
        <f>""</f>
        <v/>
      </c>
      <c r="BA126" t="str">
        <f>""</f>
        <v/>
      </c>
    </row>
    <row r="127" spans="2:53" x14ac:dyDescent="0.2">
      <c r="B127" t="str">
        <f>"Share of adults  who left household 1998-2007"</f>
        <v>Share of adults  who left household 1998-2007</v>
      </c>
      <c r="C127" t="str">
        <f>""</f>
        <v/>
      </c>
      <c r="D127" t="str">
        <f>""</f>
        <v/>
      </c>
      <c r="E127" t="str">
        <f>""</f>
        <v/>
      </c>
      <c r="F127" t="str">
        <f>""</f>
        <v/>
      </c>
      <c r="G127" t="str">
        <f>""</f>
        <v/>
      </c>
      <c r="H127" t="str">
        <f>""</f>
        <v/>
      </c>
      <c r="I127" t="str">
        <f>""</f>
        <v/>
      </c>
      <c r="J127" t="str">
        <f>""</f>
        <v/>
      </c>
      <c r="K127" t="str">
        <f>""</f>
        <v/>
      </c>
      <c r="L127" t="str">
        <f>""</f>
        <v/>
      </c>
      <c r="M127" t="str">
        <f>""</f>
        <v/>
      </c>
      <c r="N127" t="str">
        <f>""</f>
        <v/>
      </c>
      <c r="O127" t="str">
        <f>""</f>
        <v/>
      </c>
      <c r="P127" t="str">
        <f>""</f>
        <v/>
      </c>
      <c r="Q127" t="str">
        <f>""</f>
        <v/>
      </c>
      <c r="R127" t="str">
        <f>""</f>
        <v/>
      </c>
      <c r="S127" t="str">
        <f>""</f>
        <v/>
      </c>
      <c r="T127" t="str">
        <f>""</f>
        <v/>
      </c>
      <c r="U127" t="str">
        <f>""</f>
        <v/>
      </c>
      <c r="V127" t="str">
        <f>""</f>
        <v/>
      </c>
      <c r="W127" t="str">
        <f>""</f>
        <v/>
      </c>
      <c r="X127" t="str">
        <f>""</f>
        <v/>
      </c>
      <c r="Y127" t="str">
        <f>""</f>
        <v/>
      </c>
      <c r="Z127" t="str">
        <f>""</f>
        <v/>
      </c>
      <c r="AA127" t="str">
        <f>""</f>
        <v/>
      </c>
      <c r="AB127" t="str">
        <f>""</f>
        <v/>
      </c>
      <c r="AC127" t="str">
        <f>"-0.091"</f>
        <v>-0.091</v>
      </c>
      <c r="AD127" t="str">
        <f>""</f>
        <v/>
      </c>
      <c r="AE127" t="str">
        <f>""</f>
        <v/>
      </c>
      <c r="AF127" t="str">
        <f>""</f>
        <v/>
      </c>
      <c r="AG127" t="str">
        <f>""</f>
        <v/>
      </c>
      <c r="AH127" t="str">
        <f>""</f>
        <v/>
      </c>
      <c r="AI127" t="str">
        <f>""</f>
        <v/>
      </c>
      <c r="AJ127" t="str">
        <f>""</f>
        <v/>
      </c>
      <c r="AK127" t="str">
        <f>""</f>
        <v/>
      </c>
      <c r="AL127" t="str">
        <f>""</f>
        <v/>
      </c>
      <c r="AM127" t="str">
        <f>""</f>
        <v/>
      </c>
      <c r="AN127" t="str">
        <f>""</f>
        <v/>
      </c>
      <c r="AO127" t="str">
        <f>""</f>
        <v/>
      </c>
      <c r="AP127" t="str">
        <f>""</f>
        <v/>
      </c>
      <c r="AQ127" t="str">
        <f>""</f>
        <v/>
      </c>
      <c r="AR127" t="str">
        <f>""</f>
        <v/>
      </c>
      <c r="AS127" t="str">
        <f>""</f>
        <v/>
      </c>
      <c r="AT127" t="str">
        <f>""</f>
        <v/>
      </c>
      <c r="AU127" t="str">
        <f>""</f>
        <v/>
      </c>
      <c r="AV127" t="str">
        <f>""</f>
        <v/>
      </c>
      <c r="AW127" t="str">
        <f>""</f>
        <v/>
      </c>
      <c r="AX127" t="str">
        <f>""</f>
        <v/>
      </c>
      <c r="AY127" t="str">
        <f>""</f>
        <v/>
      </c>
      <c r="AZ127" t="str">
        <f>""</f>
        <v/>
      </c>
      <c r="BA127" t="str">
        <f>""</f>
        <v/>
      </c>
    </row>
    <row r="128" spans="2:53" x14ac:dyDescent="0.2">
      <c r="B128" t="str">
        <f>""</f>
        <v/>
      </c>
      <c r="C128" t="str">
        <f>""</f>
        <v/>
      </c>
      <c r="D128" t="str">
        <f>""</f>
        <v/>
      </c>
      <c r="E128" t="str">
        <f>""</f>
        <v/>
      </c>
      <c r="F128" t="str">
        <f>""</f>
        <v/>
      </c>
      <c r="G128" t="str">
        <f>""</f>
        <v/>
      </c>
      <c r="H128" t="str">
        <f>""</f>
        <v/>
      </c>
      <c r="I128" t="str">
        <f>""</f>
        <v/>
      </c>
      <c r="J128" t="str">
        <f>""</f>
        <v/>
      </c>
      <c r="K128" t="str">
        <f>""</f>
        <v/>
      </c>
      <c r="L128" t="str">
        <f>""</f>
        <v/>
      </c>
      <c r="M128" t="str">
        <f>""</f>
        <v/>
      </c>
      <c r="N128" t="str">
        <f>""</f>
        <v/>
      </c>
      <c r="O128" t="str">
        <f>""</f>
        <v/>
      </c>
      <c r="P128" t="str">
        <f>""</f>
        <v/>
      </c>
      <c r="Q128" t="str">
        <f>""</f>
        <v/>
      </c>
      <c r="R128" t="str">
        <f>""</f>
        <v/>
      </c>
      <c r="S128" t="str">
        <f>""</f>
        <v/>
      </c>
      <c r="T128" t="str">
        <f>""</f>
        <v/>
      </c>
      <c r="U128" t="str">
        <f>""</f>
        <v/>
      </c>
      <c r="V128" t="str">
        <f>""</f>
        <v/>
      </c>
      <c r="W128" t="str">
        <f>""</f>
        <v/>
      </c>
      <c r="X128" t="str">
        <f>""</f>
        <v/>
      </c>
      <c r="Y128" t="str">
        <f>""</f>
        <v/>
      </c>
      <c r="Z128" t="str">
        <f>""</f>
        <v/>
      </c>
      <c r="AA128" t="str">
        <f>""</f>
        <v/>
      </c>
      <c r="AB128" t="str">
        <f>""</f>
        <v/>
      </c>
      <c r="AC128" t="str">
        <f>"[0.204]"</f>
        <v>[0.204]</v>
      </c>
      <c r="AD128" t="str">
        <f>""</f>
        <v/>
      </c>
      <c r="AE128" t="str">
        <f>""</f>
        <v/>
      </c>
      <c r="AF128" t="str">
        <f>""</f>
        <v/>
      </c>
      <c r="AG128" t="str">
        <f>""</f>
        <v/>
      </c>
      <c r="AH128" t="str">
        <f>""</f>
        <v/>
      </c>
      <c r="AI128" t="str">
        <f>""</f>
        <v/>
      </c>
      <c r="AJ128" t="str">
        <f>""</f>
        <v/>
      </c>
      <c r="AK128" t="str">
        <f>""</f>
        <v/>
      </c>
      <c r="AL128" t="str">
        <f>""</f>
        <v/>
      </c>
      <c r="AM128" t="str">
        <f>""</f>
        <v/>
      </c>
      <c r="AN128" t="str">
        <f>""</f>
        <v/>
      </c>
      <c r="AO128" t="str">
        <f>""</f>
        <v/>
      </c>
      <c r="AP128" t="str">
        <f>""</f>
        <v/>
      </c>
      <c r="AQ128" t="str">
        <f>""</f>
        <v/>
      </c>
      <c r="AR128" t="str">
        <f>""</f>
        <v/>
      </c>
      <c r="AS128" t="str">
        <f>""</f>
        <v/>
      </c>
      <c r="AT128" t="str">
        <f>""</f>
        <v/>
      </c>
      <c r="AU128" t="str">
        <f>""</f>
        <v/>
      </c>
      <c r="AV128" t="str">
        <f>""</f>
        <v/>
      </c>
      <c r="AW128" t="str">
        <f>""</f>
        <v/>
      </c>
      <c r="AX128" t="str">
        <f>""</f>
        <v/>
      </c>
      <c r="AY128" t="str">
        <f>""</f>
        <v/>
      </c>
      <c r="AZ128" t="str">
        <f>""</f>
        <v/>
      </c>
      <c r="BA128" t="str">
        <f>""</f>
        <v/>
      </c>
    </row>
    <row r="129" spans="2:53" x14ac:dyDescent="0.2">
      <c r="B129" t="str">
        <f>"Interaction"</f>
        <v>Interaction</v>
      </c>
      <c r="C129" t="str">
        <f>""</f>
        <v/>
      </c>
      <c r="D129" t="str">
        <f>""</f>
        <v/>
      </c>
      <c r="E129" t="str">
        <f>""</f>
        <v/>
      </c>
      <c r="F129" t="str">
        <f>""</f>
        <v/>
      </c>
      <c r="G129" t="str">
        <f>""</f>
        <v/>
      </c>
      <c r="H129" t="str">
        <f>""</f>
        <v/>
      </c>
      <c r="I129" t="str">
        <f>""</f>
        <v/>
      </c>
      <c r="J129" t="str">
        <f>""</f>
        <v/>
      </c>
      <c r="K129" t="str">
        <f>""</f>
        <v/>
      </c>
      <c r="L129" t="str">
        <f>""</f>
        <v/>
      </c>
      <c r="M129" t="str">
        <f>""</f>
        <v/>
      </c>
      <c r="N129" t="str">
        <f>""</f>
        <v/>
      </c>
      <c r="O129" t="str">
        <f>""</f>
        <v/>
      </c>
      <c r="P129" t="str">
        <f>""</f>
        <v/>
      </c>
      <c r="Q129" t="str">
        <f>""</f>
        <v/>
      </c>
      <c r="R129" t="str">
        <f>""</f>
        <v/>
      </c>
      <c r="S129" t="str">
        <f>""</f>
        <v/>
      </c>
      <c r="T129" t="str">
        <f>""</f>
        <v/>
      </c>
      <c r="U129" t="str">
        <f>""</f>
        <v/>
      </c>
      <c r="V129" t="str">
        <f>""</f>
        <v/>
      </c>
      <c r="W129" t="str">
        <f>""</f>
        <v/>
      </c>
      <c r="X129" t="str">
        <f>""</f>
        <v/>
      </c>
      <c r="Y129" t="str">
        <f>""</f>
        <v/>
      </c>
      <c r="Z129" t="str">
        <f>""</f>
        <v/>
      </c>
      <c r="AA129" t="str">
        <f>""</f>
        <v/>
      </c>
      <c r="AB129" t="str">
        <f>""</f>
        <v/>
      </c>
      <c r="AC129" t="str">
        <f>"0.060"</f>
        <v>0.060</v>
      </c>
      <c r="AD129" t="str">
        <f>""</f>
        <v/>
      </c>
      <c r="AE129" t="str">
        <f>""</f>
        <v/>
      </c>
      <c r="AF129" t="str">
        <f>""</f>
        <v/>
      </c>
      <c r="AG129" t="str">
        <f>""</f>
        <v/>
      </c>
      <c r="AH129" t="str">
        <f>""</f>
        <v/>
      </c>
      <c r="AI129" t="str">
        <f>""</f>
        <v/>
      </c>
      <c r="AJ129" t="str">
        <f>""</f>
        <v/>
      </c>
      <c r="AK129" t="str">
        <f>""</f>
        <v/>
      </c>
      <c r="AL129" t="str">
        <f>""</f>
        <v/>
      </c>
      <c r="AM129" t="str">
        <f>""</f>
        <v/>
      </c>
      <c r="AN129" t="str">
        <f>""</f>
        <v/>
      </c>
      <c r="AO129" t="str">
        <f>""</f>
        <v/>
      </c>
      <c r="AP129" t="str">
        <f>""</f>
        <v/>
      </c>
      <c r="AQ129" t="str">
        <f>""</f>
        <v/>
      </c>
      <c r="AR129" t="str">
        <f>""</f>
        <v/>
      </c>
      <c r="AS129" t="str">
        <f>""</f>
        <v/>
      </c>
      <c r="AT129" t="str">
        <f>""</f>
        <v/>
      </c>
      <c r="AU129" t="str">
        <f>""</f>
        <v/>
      </c>
      <c r="AV129" t="str">
        <f>""</f>
        <v/>
      </c>
      <c r="AW129" t="str">
        <f>""</f>
        <v/>
      </c>
      <c r="AX129" t="str">
        <f>""</f>
        <v/>
      </c>
      <c r="AY129" t="str">
        <f>""</f>
        <v/>
      </c>
      <c r="AZ129" t="str">
        <f>""</f>
        <v/>
      </c>
      <c r="BA129" t="str">
        <f>""</f>
        <v/>
      </c>
    </row>
    <row r="130" spans="2:53" x14ac:dyDescent="0.2">
      <c r="B130" t="str">
        <f>""</f>
        <v/>
      </c>
      <c r="C130" t="str">
        <f>""</f>
        <v/>
      </c>
      <c r="D130" t="str">
        <f>""</f>
        <v/>
      </c>
      <c r="E130" t="str">
        <f>""</f>
        <v/>
      </c>
      <c r="F130" t="str">
        <f>""</f>
        <v/>
      </c>
      <c r="G130" t="str">
        <f>""</f>
        <v/>
      </c>
      <c r="H130" t="str">
        <f>""</f>
        <v/>
      </c>
      <c r="I130" t="str">
        <f>""</f>
        <v/>
      </c>
      <c r="J130" t="str">
        <f>""</f>
        <v/>
      </c>
      <c r="K130" t="str">
        <f>""</f>
        <v/>
      </c>
      <c r="L130" t="str">
        <f>""</f>
        <v/>
      </c>
      <c r="M130" t="str">
        <f>""</f>
        <v/>
      </c>
      <c r="N130" t="str">
        <f>""</f>
        <v/>
      </c>
      <c r="O130" t="str">
        <f>""</f>
        <v/>
      </c>
      <c r="P130" t="str">
        <f>""</f>
        <v/>
      </c>
      <c r="Q130" t="str">
        <f>""</f>
        <v/>
      </c>
      <c r="R130" t="str">
        <f>""</f>
        <v/>
      </c>
      <c r="S130" t="str">
        <f>""</f>
        <v/>
      </c>
      <c r="T130" t="str">
        <f>""</f>
        <v/>
      </c>
      <c r="U130" t="str">
        <f>""</f>
        <v/>
      </c>
      <c r="V130" t="str">
        <f>""</f>
        <v/>
      </c>
      <c r="W130" t="str">
        <f>""</f>
        <v/>
      </c>
      <c r="X130" t="str">
        <f>""</f>
        <v/>
      </c>
      <c r="Y130" t="str">
        <f>""</f>
        <v/>
      </c>
      <c r="Z130" t="str">
        <f>""</f>
        <v/>
      </c>
      <c r="AA130" t="str">
        <f>""</f>
        <v/>
      </c>
      <c r="AB130" t="str">
        <f>""</f>
        <v/>
      </c>
      <c r="AC130" t="str">
        <f>"[0.102]"</f>
        <v>[0.102]</v>
      </c>
      <c r="AD130" t="str">
        <f>""</f>
        <v/>
      </c>
      <c r="AE130" t="str">
        <f>""</f>
        <v/>
      </c>
      <c r="AF130" t="str">
        <f>""</f>
        <v/>
      </c>
      <c r="AG130" t="str">
        <f>""</f>
        <v/>
      </c>
      <c r="AH130" t="str">
        <f>""</f>
        <v/>
      </c>
      <c r="AI130" t="str">
        <f>""</f>
        <v/>
      </c>
      <c r="AJ130" t="str">
        <f>""</f>
        <v/>
      </c>
      <c r="AK130" t="str">
        <f>""</f>
        <v/>
      </c>
      <c r="AL130" t="str">
        <f>""</f>
        <v/>
      </c>
      <c r="AM130" t="str">
        <f>""</f>
        <v/>
      </c>
      <c r="AN130" t="str">
        <f>""</f>
        <v/>
      </c>
      <c r="AO130" t="str">
        <f>""</f>
        <v/>
      </c>
      <c r="AP130" t="str">
        <f>""</f>
        <v/>
      </c>
      <c r="AQ130" t="str">
        <f>""</f>
        <v/>
      </c>
      <c r="AR130" t="str">
        <f>""</f>
        <v/>
      </c>
      <c r="AS130" t="str">
        <f>""</f>
        <v/>
      </c>
      <c r="AT130" t="str">
        <f>""</f>
        <v/>
      </c>
      <c r="AU130" t="str">
        <f>""</f>
        <v/>
      </c>
      <c r="AV130" t="str">
        <f>""</f>
        <v/>
      </c>
      <c r="AW130" t="str">
        <f>""</f>
        <v/>
      </c>
      <c r="AX130" t="str">
        <f>""</f>
        <v/>
      </c>
      <c r="AY130" t="str">
        <f>""</f>
        <v/>
      </c>
      <c r="AZ130" t="str">
        <f>""</f>
        <v/>
      </c>
      <c r="BA130" t="str">
        <f>""</f>
        <v/>
      </c>
    </row>
    <row r="131" spans="2:53" x14ac:dyDescent="0.2">
      <c r="B131" t="str">
        <f>"Index of household victimization (dummy) (all shocks - sum) - PCA"</f>
        <v>Index of household victimization (dummy) (all shocks - sum) - PCA</v>
      </c>
      <c r="C131" t="str">
        <f>""</f>
        <v/>
      </c>
      <c r="D131" t="str">
        <f>""</f>
        <v/>
      </c>
      <c r="E131" t="str">
        <f>""</f>
        <v/>
      </c>
      <c r="F131" t="str">
        <f>""</f>
        <v/>
      </c>
      <c r="G131" t="str">
        <f>""</f>
        <v/>
      </c>
      <c r="H131" t="str">
        <f>""</f>
        <v/>
      </c>
      <c r="I131" t="str">
        <f>""</f>
        <v/>
      </c>
      <c r="J131" t="str">
        <f>""</f>
        <v/>
      </c>
      <c r="K131" t="str">
        <f>""</f>
        <v/>
      </c>
      <c r="L131" t="str">
        <f>""</f>
        <v/>
      </c>
      <c r="M131" t="str">
        <f>""</f>
        <v/>
      </c>
      <c r="N131" t="str">
        <f>""</f>
        <v/>
      </c>
      <c r="O131" t="str">
        <f>""</f>
        <v/>
      </c>
      <c r="P131" t="str">
        <f>""</f>
        <v/>
      </c>
      <c r="Q131" t="str">
        <f>""</f>
        <v/>
      </c>
      <c r="R131" t="str">
        <f>""</f>
        <v/>
      </c>
      <c r="S131" t="str">
        <f>""</f>
        <v/>
      </c>
      <c r="T131" t="str">
        <f>""</f>
        <v/>
      </c>
      <c r="U131" t="str">
        <f>""</f>
        <v/>
      </c>
      <c r="V131" t="str">
        <f>""</f>
        <v/>
      </c>
      <c r="W131" t="str">
        <f>""</f>
        <v/>
      </c>
      <c r="X131" t="str">
        <f>""</f>
        <v/>
      </c>
      <c r="Y131" t="str">
        <f>""</f>
        <v/>
      </c>
      <c r="Z131" t="str">
        <f>""</f>
        <v/>
      </c>
      <c r="AA131" t="str">
        <f>""</f>
        <v/>
      </c>
      <c r="AB131" t="str">
        <f>""</f>
        <v/>
      </c>
      <c r="AC131" t="str">
        <f>""</f>
        <v/>
      </c>
      <c r="AD131" t="str">
        <f>"-0.030"</f>
        <v>-0.030</v>
      </c>
      <c r="AE131" t="str">
        <f>"-0.009"</f>
        <v>-0.009</v>
      </c>
      <c r="AF131" t="str">
        <f>"-0.020"</f>
        <v>-0.020</v>
      </c>
      <c r="AG131" t="str">
        <f>""</f>
        <v/>
      </c>
      <c r="AH131" t="str">
        <f>""</f>
        <v/>
      </c>
      <c r="AI131" t="str">
        <f>""</f>
        <v/>
      </c>
      <c r="AJ131" t="str">
        <f>""</f>
        <v/>
      </c>
      <c r="AK131" t="str">
        <f>""</f>
        <v/>
      </c>
      <c r="AL131" t="str">
        <f>""</f>
        <v/>
      </c>
      <c r="AM131" t="str">
        <f>""</f>
        <v/>
      </c>
      <c r="AN131" t="str">
        <f>""</f>
        <v/>
      </c>
      <c r="AO131" t="str">
        <f>""</f>
        <v/>
      </c>
      <c r="AP131" t="str">
        <f>""</f>
        <v/>
      </c>
      <c r="AQ131" t="str">
        <f>""</f>
        <v/>
      </c>
      <c r="AR131" t="str">
        <f>""</f>
        <v/>
      </c>
      <c r="AS131" t="str">
        <f>""</f>
        <v/>
      </c>
      <c r="AT131" t="str">
        <f>""</f>
        <v/>
      </c>
      <c r="AU131" t="str">
        <f>""</f>
        <v/>
      </c>
      <c r="AV131" t="str">
        <f>""</f>
        <v/>
      </c>
      <c r="AW131" t="str">
        <f>""</f>
        <v/>
      </c>
      <c r="AX131" t="str">
        <f>""</f>
        <v/>
      </c>
      <c r="AY131" t="str">
        <f>""</f>
        <v/>
      </c>
      <c r="AZ131" t="str">
        <f>""</f>
        <v/>
      </c>
      <c r="BA131" t="str">
        <f>""</f>
        <v/>
      </c>
    </row>
    <row r="132" spans="2:53" x14ac:dyDescent="0.2">
      <c r="B132" t="str">
        <f>""</f>
        <v/>
      </c>
      <c r="C132" t="str">
        <f>""</f>
        <v/>
      </c>
      <c r="D132" t="str">
        <f>""</f>
        <v/>
      </c>
      <c r="E132" t="str">
        <f>""</f>
        <v/>
      </c>
      <c r="F132" t="str">
        <f>""</f>
        <v/>
      </c>
      <c r="G132" t="str">
        <f>""</f>
        <v/>
      </c>
      <c r="H132" t="str">
        <f>""</f>
        <v/>
      </c>
      <c r="I132" t="str">
        <f>""</f>
        <v/>
      </c>
      <c r="J132" t="str">
        <f>""</f>
        <v/>
      </c>
      <c r="K132" t="str">
        <f>""</f>
        <v/>
      </c>
      <c r="L132" t="str">
        <f>""</f>
        <v/>
      </c>
      <c r="M132" t="str">
        <f>""</f>
        <v/>
      </c>
      <c r="N132" t="str">
        <f>""</f>
        <v/>
      </c>
      <c r="O132" t="str">
        <f>""</f>
        <v/>
      </c>
      <c r="P132" t="str">
        <f>""</f>
        <v/>
      </c>
      <c r="Q132" t="str">
        <f>""</f>
        <v/>
      </c>
      <c r="R132" t="str">
        <f>""</f>
        <v/>
      </c>
      <c r="S132" t="str">
        <f>""</f>
        <v/>
      </c>
      <c r="T132" t="str">
        <f>""</f>
        <v/>
      </c>
      <c r="U132" t="str">
        <f>""</f>
        <v/>
      </c>
      <c r="V132" t="str">
        <f>""</f>
        <v/>
      </c>
      <c r="W132" t="str">
        <f>""</f>
        <v/>
      </c>
      <c r="X132" t="str">
        <f>""</f>
        <v/>
      </c>
      <c r="Y132" t="str">
        <f>""</f>
        <v/>
      </c>
      <c r="Z132" t="str">
        <f>""</f>
        <v/>
      </c>
      <c r="AA132" t="str">
        <f>""</f>
        <v/>
      </c>
      <c r="AB132" t="str">
        <f>""</f>
        <v/>
      </c>
      <c r="AC132" t="str">
        <f>""</f>
        <v/>
      </c>
      <c r="AD132" t="str">
        <f>"[0.035]"</f>
        <v>[0.035]</v>
      </c>
      <c r="AE132" t="str">
        <f>"[0.034]"</f>
        <v>[0.034]</v>
      </c>
      <c r="AF132" t="str">
        <f>"[0.034]"</f>
        <v>[0.034]</v>
      </c>
      <c r="AG132" t="str">
        <f>""</f>
        <v/>
      </c>
      <c r="AH132" t="str">
        <f>""</f>
        <v/>
      </c>
      <c r="AI132" t="str">
        <f>""</f>
        <v/>
      </c>
      <c r="AJ132" t="str">
        <f>""</f>
        <v/>
      </c>
      <c r="AK132" t="str">
        <f>""</f>
        <v/>
      </c>
      <c r="AL132" t="str">
        <f>""</f>
        <v/>
      </c>
      <c r="AM132" t="str">
        <f>""</f>
        <v/>
      </c>
      <c r="AN132" t="str">
        <f>""</f>
        <v/>
      </c>
      <c r="AO132" t="str">
        <f>""</f>
        <v/>
      </c>
      <c r="AP132" t="str">
        <f>""</f>
        <v/>
      </c>
      <c r="AQ132" t="str">
        <f>""</f>
        <v/>
      </c>
      <c r="AR132" t="str">
        <f>""</f>
        <v/>
      </c>
      <c r="AS132" t="str">
        <f>""</f>
        <v/>
      </c>
      <c r="AT132" t="str">
        <f>""</f>
        <v/>
      </c>
      <c r="AU132" t="str">
        <f>""</f>
        <v/>
      </c>
      <c r="AV132" t="str">
        <f>""</f>
        <v/>
      </c>
      <c r="AW132" t="str">
        <f>""</f>
        <v/>
      </c>
      <c r="AX132" t="str">
        <f>""</f>
        <v/>
      </c>
      <c r="AY132" t="str">
        <f>""</f>
        <v/>
      </c>
      <c r="AZ132" t="str">
        <f>""</f>
        <v/>
      </c>
      <c r="BA132" t="str">
        <f>""</f>
        <v/>
      </c>
    </row>
    <row r="133" spans="2:53" x14ac:dyDescent="0.2">
      <c r="B133" t="str">
        <f>"At least 1 adult left the household in a given year (yes=1)"</f>
        <v>At least 1 adult left the household in a given year (yes=1)</v>
      </c>
      <c r="C133" t="str">
        <f>""</f>
        <v/>
      </c>
      <c r="D133" t="str">
        <f>""</f>
        <v/>
      </c>
      <c r="E133" t="str">
        <f>""</f>
        <v/>
      </c>
      <c r="F133" t="str">
        <f>""</f>
        <v/>
      </c>
      <c r="G133" t="str">
        <f>""</f>
        <v/>
      </c>
      <c r="H133" t="str">
        <f>""</f>
        <v/>
      </c>
      <c r="I133" t="str">
        <f>""</f>
        <v/>
      </c>
      <c r="J133" t="str">
        <f>""</f>
        <v/>
      </c>
      <c r="K133" t="str">
        <f>""</f>
        <v/>
      </c>
      <c r="L133" t="str">
        <f>""</f>
        <v/>
      </c>
      <c r="M133" t="str">
        <f>""</f>
        <v/>
      </c>
      <c r="N133" t="str">
        <f>""</f>
        <v/>
      </c>
      <c r="O133" t="str">
        <f>""</f>
        <v/>
      </c>
      <c r="P133" t="str">
        <f>""</f>
        <v/>
      </c>
      <c r="Q133" t="str">
        <f>""</f>
        <v/>
      </c>
      <c r="R133" t="str">
        <f>""</f>
        <v/>
      </c>
      <c r="S133" t="str">
        <f>""</f>
        <v/>
      </c>
      <c r="T133" t="str">
        <f>""</f>
        <v/>
      </c>
      <c r="U133" t="str">
        <f>""</f>
        <v/>
      </c>
      <c r="V133" t="str">
        <f>""</f>
        <v/>
      </c>
      <c r="W133" t="str">
        <f>""</f>
        <v/>
      </c>
      <c r="X133" t="str">
        <f>""</f>
        <v/>
      </c>
      <c r="Y133" t="str">
        <f>""</f>
        <v/>
      </c>
      <c r="Z133" t="str">
        <f>""</f>
        <v/>
      </c>
      <c r="AA133" t="str">
        <f>""</f>
        <v/>
      </c>
      <c r="AB133" t="str">
        <f>""</f>
        <v/>
      </c>
      <c r="AC133" t="str">
        <f>""</f>
        <v/>
      </c>
      <c r="AD133" t="str">
        <f>"-0.019"</f>
        <v>-0.019</v>
      </c>
      <c r="AE133" t="str">
        <f>""</f>
        <v/>
      </c>
      <c r="AF133" t="str">
        <f>""</f>
        <v/>
      </c>
      <c r="AG133" t="str">
        <f>""</f>
        <v/>
      </c>
      <c r="AH133" t="str">
        <f>""</f>
        <v/>
      </c>
      <c r="AI133" t="str">
        <f>""</f>
        <v/>
      </c>
      <c r="AJ133" t="str">
        <f>""</f>
        <v/>
      </c>
      <c r="AK133" t="str">
        <f>""</f>
        <v/>
      </c>
      <c r="AL133" t="str">
        <f>""</f>
        <v/>
      </c>
      <c r="AM133" t="str">
        <f>""</f>
        <v/>
      </c>
      <c r="AN133" t="str">
        <f>""</f>
        <v/>
      </c>
      <c r="AO133" t="str">
        <f>""</f>
        <v/>
      </c>
      <c r="AP133" t="str">
        <f>""</f>
        <v/>
      </c>
      <c r="AQ133" t="str">
        <f>""</f>
        <v/>
      </c>
      <c r="AR133" t="str">
        <f>""</f>
        <v/>
      </c>
      <c r="AS133" t="str">
        <f>""</f>
        <v/>
      </c>
      <c r="AT133" t="str">
        <f>""</f>
        <v/>
      </c>
      <c r="AU133" t="str">
        <f>""</f>
        <v/>
      </c>
      <c r="AV133" t="str">
        <f>""</f>
        <v/>
      </c>
      <c r="AW133" t="str">
        <f>""</f>
        <v/>
      </c>
      <c r="AX133" t="str">
        <f>""</f>
        <v/>
      </c>
      <c r="AY133" t="str">
        <f>""</f>
        <v/>
      </c>
      <c r="AZ133" t="str">
        <f>""</f>
        <v/>
      </c>
      <c r="BA133" t="str">
        <f>""</f>
        <v/>
      </c>
    </row>
    <row r="134" spans="2:53" x14ac:dyDescent="0.2">
      <c r="B134" t="str">
        <f>""</f>
        <v/>
      </c>
      <c r="C134" t="str">
        <f>""</f>
        <v/>
      </c>
      <c r="D134" t="str">
        <f>""</f>
        <v/>
      </c>
      <c r="E134" t="str">
        <f>""</f>
        <v/>
      </c>
      <c r="F134" t="str">
        <f>""</f>
        <v/>
      </c>
      <c r="G134" t="str">
        <f>""</f>
        <v/>
      </c>
      <c r="H134" t="str">
        <f>""</f>
        <v/>
      </c>
      <c r="I134" t="str">
        <f>""</f>
        <v/>
      </c>
      <c r="J134" t="str">
        <f>""</f>
        <v/>
      </c>
      <c r="K134" t="str">
        <f>""</f>
        <v/>
      </c>
      <c r="L134" t="str">
        <f>""</f>
        <v/>
      </c>
      <c r="M134" t="str">
        <f>""</f>
        <v/>
      </c>
      <c r="N134" t="str">
        <f>""</f>
        <v/>
      </c>
      <c r="O134" t="str">
        <f>""</f>
        <v/>
      </c>
      <c r="P134" t="str">
        <f>""</f>
        <v/>
      </c>
      <c r="Q134" t="str">
        <f>""</f>
        <v/>
      </c>
      <c r="R134" t="str">
        <f>""</f>
        <v/>
      </c>
      <c r="S134" t="str">
        <f>""</f>
        <v/>
      </c>
      <c r="T134" t="str">
        <f>""</f>
        <v/>
      </c>
      <c r="U134" t="str">
        <f>""</f>
        <v/>
      </c>
      <c r="V134" t="str">
        <f>""</f>
        <v/>
      </c>
      <c r="W134" t="str">
        <f>""</f>
        <v/>
      </c>
      <c r="X134" t="str">
        <f>""</f>
        <v/>
      </c>
      <c r="Y134" t="str">
        <f>""</f>
        <v/>
      </c>
      <c r="Z134" t="str">
        <f>""</f>
        <v/>
      </c>
      <c r="AA134" t="str">
        <f>""</f>
        <v/>
      </c>
      <c r="AB134" t="str">
        <f>""</f>
        <v/>
      </c>
      <c r="AC134" t="str">
        <f>""</f>
        <v/>
      </c>
      <c r="AD134" t="str">
        <f>"[0.085]"</f>
        <v>[0.085]</v>
      </c>
      <c r="AE134" t="str">
        <f>""</f>
        <v/>
      </c>
      <c r="AF134" t="str">
        <f>""</f>
        <v/>
      </c>
      <c r="AG134" t="str">
        <f>""</f>
        <v/>
      </c>
      <c r="AH134" t="str">
        <f>""</f>
        <v/>
      </c>
      <c r="AI134" t="str">
        <f>""</f>
        <v/>
      </c>
      <c r="AJ134" t="str">
        <f>""</f>
        <v/>
      </c>
      <c r="AK134" t="str">
        <f>""</f>
        <v/>
      </c>
      <c r="AL134" t="str">
        <f>""</f>
        <v/>
      </c>
      <c r="AM134" t="str">
        <f>""</f>
        <v/>
      </c>
      <c r="AN134" t="str">
        <f>""</f>
        <v/>
      </c>
      <c r="AO134" t="str">
        <f>""</f>
        <v/>
      </c>
      <c r="AP134" t="str">
        <f>""</f>
        <v/>
      </c>
      <c r="AQ134" t="str">
        <f>""</f>
        <v/>
      </c>
      <c r="AR134" t="str">
        <f>""</f>
        <v/>
      </c>
      <c r="AS134" t="str">
        <f>""</f>
        <v/>
      </c>
      <c r="AT134" t="str">
        <f>""</f>
        <v/>
      </c>
      <c r="AU134" t="str">
        <f>""</f>
        <v/>
      </c>
      <c r="AV134" t="str">
        <f>""</f>
        <v/>
      </c>
      <c r="AW134" t="str">
        <f>""</f>
        <v/>
      </c>
      <c r="AX134" t="str">
        <f>""</f>
        <v/>
      </c>
      <c r="AY134" t="str">
        <f>""</f>
        <v/>
      </c>
      <c r="AZ134" t="str">
        <f>""</f>
        <v/>
      </c>
      <c r="BA134" t="str">
        <f>""</f>
        <v/>
      </c>
    </row>
    <row r="135" spans="2:53" x14ac:dyDescent="0.2">
      <c r="B135" t="str">
        <f>"Interaction"</f>
        <v>Interaction</v>
      </c>
      <c r="C135" t="str">
        <f>""</f>
        <v/>
      </c>
      <c r="D135" t="str">
        <f>""</f>
        <v/>
      </c>
      <c r="E135" t="str">
        <f>""</f>
        <v/>
      </c>
      <c r="F135" t="str">
        <f>""</f>
        <v/>
      </c>
      <c r="G135" t="str">
        <f>""</f>
        <v/>
      </c>
      <c r="H135" t="str">
        <f>""</f>
        <v/>
      </c>
      <c r="I135" t="str">
        <f>""</f>
        <v/>
      </c>
      <c r="J135" t="str">
        <f>""</f>
        <v/>
      </c>
      <c r="K135" t="str">
        <f>""</f>
        <v/>
      </c>
      <c r="L135" t="str">
        <f>""</f>
        <v/>
      </c>
      <c r="M135" t="str">
        <f>""</f>
        <v/>
      </c>
      <c r="N135" t="str">
        <f>""</f>
        <v/>
      </c>
      <c r="O135" t="str">
        <f>""</f>
        <v/>
      </c>
      <c r="P135" t="str">
        <f>""</f>
        <v/>
      </c>
      <c r="Q135" t="str">
        <f>""</f>
        <v/>
      </c>
      <c r="R135" t="str">
        <f>""</f>
        <v/>
      </c>
      <c r="S135" t="str">
        <f>""</f>
        <v/>
      </c>
      <c r="T135" t="str">
        <f>""</f>
        <v/>
      </c>
      <c r="U135" t="str">
        <f>""</f>
        <v/>
      </c>
      <c r="V135" t="str">
        <f>""</f>
        <v/>
      </c>
      <c r="W135" t="str">
        <f>""</f>
        <v/>
      </c>
      <c r="X135" t="str">
        <f>""</f>
        <v/>
      </c>
      <c r="Y135" t="str">
        <f>""</f>
        <v/>
      </c>
      <c r="Z135" t="str">
        <f>""</f>
        <v/>
      </c>
      <c r="AA135" t="str">
        <f>""</f>
        <v/>
      </c>
      <c r="AB135" t="str">
        <f>""</f>
        <v/>
      </c>
      <c r="AC135" t="str">
        <f>""</f>
        <v/>
      </c>
      <c r="AD135" t="str">
        <f>"0.099*"</f>
        <v>0.099*</v>
      </c>
      <c r="AE135" t="str">
        <f>""</f>
        <v/>
      </c>
      <c r="AF135" t="str">
        <f>""</f>
        <v/>
      </c>
      <c r="AG135" t="str">
        <f>""</f>
        <v/>
      </c>
      <c r="AH135" t="str">
        <f>""</f>
        <v/>
      </c>
      <c r="AI135" t="str">
        <f>""</f>
        <v/>
      </c>
      <c r="AJ135" t="str">
        <f>""</f>
        <v/>
      </c>
      <c r="AK135" t="str">
        <f>""</f>
        <v/>
      </c>
      <c r="AL135" t="str">
        <f>""</f>
        <v/>
      </c>
      <c r="AM135" t="str">
        <f>""</f>
        <v/>
      </c>
      <c r="AN135" t="str">
        <f>""</f>
        <v/>
      </c>
      <c r="AO135" t="str">
        <f>""</f>
        <v/>
      </c>
      <c r="AP135" t="str">
        <f>""</f>
        <v/>
      </c>
      <c r="AQ135" t="str">
        <f>""</f>
        <v/>
      </c>
      <c r="AR135" t="str">
        <f>""</f>
        <v/>
      </c>
      <c r="AS135" t="str">
        <f>""</f>
        <v/>
      </c>
      <c r="AT135" t="str">
        <f>""</f>
        <v/>
      </c>
      <c r="AU135" t="str">
        <f>""</f>
        <v/>
      </c>
      <c r="AV135" t="str">
        <f>""</f>
        <v/>
      </c>
      <c r="AW135" t="str">
        <f>""</f>
        <v/>
      </c>
      <c r="AX135" t="str">
        <f>""</f>
        <v/>
      </c>
      <c r="AY135" t="str">
        <f>""</f>
        <v/>
      </c>
      <c r="AZ135" t="str">
        <f>""</f>
        <v/>
      </c>
      <c r="BA135" t="str">
        <f>""</f>
        <v/>
      </c>
    </row>
    <row r="136" spans="2:53" x14ac:dyDescent="0.2">
      <c r="B136" t="str">
        <f>""</f>
        <v/>
      </c>
      <c r="C136" t="str">
        <f>""</f>
        <v/>
      </c>
      <c r="D136" t="str">
        <f>""</f>
        <v/>
      </c>
      <c r="E136" t="str">
        <f>""</f>
        <v/>
      </c>
      <c r="F136" t="str">
        <f>""</f>
        <v/>
      </c>
      <c r="G136" t="str">
        <f>""</f>
        <v/>
      </c>
      <c r="H136" t="str">
        <f>""</f>
        <v/>
      </c>
      <c r="I136" t="str">
        <f>""</f>
        <v/>
      </c>
      <c r="J136" t="str">
        <f>""</f>
        <v/>
      </c>
      <c r="K136" t="str">
        <f>""</f>
        <v/>
      </c>
      <c r="L136" t="str">
        <f>""</f>
        <v/>
      </c>
      <c r="M136" t="str">
        <f>""</f>
        <v/>
      </c>
      <c r="N136" t="str">
        <f>""</f>
        <v/>
      </c>
      <c r="O136" t="str">
        <f>""</f>
        <v/>
      </c>
      <c r="P136" t="str">
        <f>""</f>
        <v/>
      </c>
      <c r="Q136" t="str">
        <f>""</f>
        <v/>
      </c>
      <c r="R136" t="str">
        <f>""</f>
        <v/>
      </c>
      <c r="S136" t="str">
        <f>""</f>
        <v/>
      </c>
      <c r="T136" t="str">
        <f>""</f>
        <v/>
      </c>
      <c r="U136" t="str">
        <f>""</f>
        <v/>
      </c>
      <c r="V136" t="str">
        <f>""</f>
        <v/>
      </c>
      <c r="W136" t="str">
        <f>""</f>
        <v/>
      </c>
      <c r="X136" t="str">
        <f>""</f>
        <v/>
      </c>
      <c r="Y136" t="str">
        <f>""</f>
        <v/>
      </c>
      <c r="Z136" t="str">
        <f>""</f>
        <v/>
      </c>
      <c r="AA136" t="str">
        <f>""</f>
        <v/>
      </c>
      <c r="AB136" t="str">
        <f>""</f>
        <v/>
      </c>
      <c r="AC136" t="str">
        <f>""</f>
        <v/>
      </c>
      <c r="AD136" t="str">
        <f>"[0.059]"</f>
        <v>[0.059]</v>
      </c>
      <c r="AE136" t="str">
        <f>""</f>
        <v/>
      </c>
      <c r="AF136" t="str">
        <f>""</f>
        <v/>
      </c>
      <c r="AG136" t="str">
        <f>""</f>
        <v/>
      </c>
      <c r="AH136" t="str">
        <f>""</f>
        <v/>
      </c>
      <c r="AI136" t="str">
        <f>""</f>
        <v/>
      </c>
      <c r="AJ136" t="str">
        <f>""</f>
        <v/>
      </c>
      <c r="AK136" t="str">
        <f>""</f>
        <v/>
      </c>
      <c r="AL136" t="str">
        <f>""</f>
        <v/>
      </c>
      <c r="AM136" t="str">
        <f>""</f>
        <v/>
      </c>
      <c r="AN136" t="str">
        <f>""</f>
        <v/>
      </c>
      <c r="AO136" t="str">
        <f>""</f>
        <v/>
      </c>
      <c r="AP136" t="str">
        <f>""</f>
        <v/>
      </c>
      <c r="AQ136" t="str">
        <f>""</f>
        <v/>
      </c>
      <c r="AR136" t="str">
        <f>""</f>
        <v/>
      </c>
      <c r="AS136" t="str">
        <f>""</f>
        <v/>
      </c>
      <c r="AT136" t="str">
        <f>""</f>
        <v/>
      </c>
      <c r="AU136" t="str">
        <f>""</f>
        <v/>
      </c>
      <c r="AV136" t="str">
        <f>""</f>
        <v/>
      </c>
      <c r="AW136" t="str">
        <f>""</f>
        <v/>
      </c>
      <c r="AX136" t="str">
        <f>""</f>
        <v/>
      </c>
      <c r="AY136" t="str">
        <f>""</f>
        <v/>
      </c>
      <c r="AZ136" t="str">
        <f>""</f>
        <v/>
      </c>
      <c r="BA136" t="str">
        <f>""</f>
        <v/>
      </c>
    </row>
    <row r="137" spans="2:53" x14ac:dyDescent="0.2">
      <c r="B137" t="str">
        <f>"Number of adults who left household 1998-2007"</f>
        <v>Number of adults who left household 1998-2007</v>
      </c>
      <c r="C137" t="str">
        <f>""</f>
        <v/>
      </c>
      <c r="D137" t="str">
        <f>""</f>
        <v/>
      </c>
      <c r="E137" t="str">
        <f>""</f>
        <v/>
      </c>
      <c r="F137" t="str">
        <f>""</f>
        <v/>
      </c>
      <c r="G137" t="str">
        <f>""</f>
        <v/>
      </c>
      <c r="H137" t="str">
        <f>""</f>
        <v/>
      </c>
      <c r="I137" t="str">
        <f>""</f>
        <v/>
      </c>
      <c r="J137" t="str">
        <f>""</f>
        <v/>
      </c>
      <c r="K137" t="str">
        <f>""</f>
        <v/>
      </c>
      <c r="L137" t="str">
        <f>""</f>
        <v/>
      </c>
      <c r="M137" t="str">
        <f>""</f>
        <v/>
      </c>
      <c r="N137" t="str">
        <f>""</f>
        <v/>
      </c>
      <c r="O137" t="str">
        <f>""</f>
        <v/>
      </c>
      <c r="P137" t="str">
        <f>""</f>
        <v/>
      </c>
      <c r="Q137" t="str">
        <f>""</f>
        <v/>
      </c>
      <c r="R137" t="str">
        <f>""</f>
        <v/>
      </c>
      <c r="S137" t="str">
        <f>""</f>
        <v/>
      </c>
      <c r="T137" t="str">
        <f>""</f>
        <v/>
      </c>
      <c r="U137" t="str">
        <f>""</f>
        <v/>
      </c>
      <c r="V137" t="str">
        <f>""</f>
        <v/>
      </c>
      <c r="W137" t="str">
        <f>""</f>
        <v/>
      </c>
      <c r="X137" t="str">
        <f>""</f>
        <v/>
      </c>
      <c r="Y137" t="str">
        <f>""</f>
        <v/>
      </c>
      <c r="Z137" t="str">
        <f>""</f>
        <v/>
      </c>
      <c r="AA137" t="str">
        <f>""</f>
        <v/>
      </c>
      <c r="AB137" t="str">
        <f>""</f>
        <v/>
      </c>
      <c r="AC137" t="str">
        <f>""</f>
        <v/>
      </c>
      <c r="AD137" t="str">
        <f>""</f>
        <v/>
      </c>
      <c r="AE137" t="str">
        <f>"0.026"</f>
        <v>0.026</v>
      </c>
      <c r="AF137" t="str">
        <f>""</f>
        <v/>
      </c>
      <c r="AG137" t="str">
        <f>""</f>
        <v/>
      </c>
      <c r="AH137" t="str">
        <f>""</f>
        <v/>
      </c>
      <c r="AI137" t="str">
        <f>""</f>
        <v/>
      </c>
      <c r="AJ137" t="str">
        <f>""</f>
        <v/>
      </c>
      <c r="AK137" t="str">
        <f>""</f>
        <v/>
      </c>
      <c r="AL137" t="str">
        <f>""</f>
        <v/>
      </c>
      <c r="AM137" t="str">
        <f>""</f>
        <v/>
      </c>
      <c r="AN137" t="str">
        <f>""</f>
        <v/>
      </c>
      <c r="AO137" t="str">
        <f>""</f>
        <v/>
      </c>
      <c r="AP137" t="str">
        <f>""</f>
        <v/>
      </c>
      <c r="AQ137" t="str">
        <f>""</f>
        <v/>
      </c>
      <c r="AR137" t="str">
        <f>""</f>
        <v/>
      </c>
      <c r="AS137" t="str">
        <f>""</f>
        <v/>
      </c>
      <c r="AT137" t="str">
        <f>""</f>
        <v/>
      </c>
      <c r="AU137" t="str">
        <f>""</f>
        <v/>
      </c>
      <c r="AV137" t="str">
        <f>""</f>
        <v/>
      </c>
      <c r="AW137" t="str">
        <f>""</f>
        <v/>
      </c>
      <c r="AX137" t="str">
        <f>""</f>
        <v/>
      </c>
      <c r="AY137" t="str">
        <f>""</f>
        <v/>
      </c>
      <c r="AZ137" t="str">
        <f>""</f>
        <v/>
      </c>
      <c r="BA137" t="str">
        <f>""</f>
        <v/>
      </c>
    </row>
    <row r="138" spans="2:53" x14ac:dyDescent="0.2">
      <c r="B138" t="str">
        <f>""</f>
        <v/>
      </c>
      <c r="C138" t="str">
        <f>""</f>
        <v/>
      </c>
      <c r="D138" t="str">
        <f>""</f>
        <v/>
      </c>
      <c r="E138" t="str">
        <f>""</f>
        <v/>
      </c>
      <c r="F138" t="str">
        <f>""</f>
        <v/>
      </c>
      <c r="G138" t="str">
        <f>""</f>
        <v/>
      </c>
      <c r="H138" t="str">
        <f>""</f>
        <v/>
      </c>
      <c r="I138" t="str">
        <f>""</f>
        <v/>
      </c>
      <c r="J138" t="str">
        <f>""</f>
        <v/>
      </c>
      <c r="K138" t="str">
        <f>""</f>
        <v/>
      </c>
      <c r="L138" t="str">
        <f>""</f>
        <v/>
      </c>
      <c r="M138" t="str">
        <f>""</f>
        <v/>
      </c>
      <c r="N138" t="str">
        <f>""</f>
        <v/>
      </c>
      <c r="O138" t="str">
        <f>""</f>
        <v/>
      </c>
      <c r="P138" t="str">
        <f>""</f>
        <v/>
      </c>
      <c r="Q138" t="str">
        <f>""</f>
        <v/>
      </c>
      <c r="R138" t="str">
        <f>""</f>
        <v/>
      </c>
      <c r="S138" t="str">
        <f>""</f>
        <v/>
      </c>
      <c r="T138" t="str">
        <f>""</f>
        <v/>
      </c>
      <c r="U138" t="str">
        <f>""</f>
        <v/>
      </c>
      <c r="V138" t="str">
        <f>""</f>
        <v/>
      </c>
      <c r="W138" t="str">
        <f>""</f>
        <v/>
      </c>
      <c r="X138" t="str">
        <f>""</f>
        <v/>
      </c>
      <c r="Y138" t="str">
        <f>""</f>
        <v/>
      </c>
      <c r="Z138" t="str">
        <f>""</f>
        <v/>
      </c>
      <c r="AA138" t="str">
        <f>""</f>
        <v/>
      </c>
      <c r="AB138" t="str">
        <f>""</f>
        <v/>
      </c>
      <c r="AC138" t="str">
        <f>""</f>
        <v/>
      </c>
      <c r="AD138" t="str">
        <f>""</f>
        <v/>
      </c>
      <c r="AE138" t="str">
        <f>"[0.035]"</f>
        <v>[0.035]</v>
      </c>
      <c r="AF138" t="str">
        <f>""</f>
        <v/>
      </c>
      <c r="AG138" t="str">
        <f>""</f>
        <v/>
      </c>
      <c r="AH138" t="str">
        <f>""</f>
        <v/>
      </c>
      <c r="AI138" t="str">
        <f>""</f>
        <v/>
      </c>
      <c r="AJ138" t="str">
        <f>""</f>
        <v/>
      </c>
      <c r="AK138" t="str">
        <f>""</f>
        <v/>
      </c>
      <c r="AL138" t="str">
        <f>""</f>
        <v/>
      </c>
      <c r="AM138" t="str">
        <f>""</f>
        <v/>
      </c>
      <c r="AN138" t="str">
        <f>""</f>
        <v/>
      </c>
      <c r="AO138" t="str">
        <f>""</f>
        <v/>
      </c>
      <c r="AP138" t="str">
        <f>""</f>
        <v/>
      </c>
      <c r="AQ138" t="str">
        <f>""</f>
        <v/>
      </c>
      <c r="AR138" t="str">
        <f>""</f>
        <v/>
      </c>
      <c r="AS138" t="str">
        <f>""</f>
        <v/>
      </c>
      <c r="AT138" t="str">
        <f>""</f>
        <v/>
      </c>
      <c r="AU138" t="str">
        <f>""</f>
        <v/>
      </c>
      <c r="AV138" t="str">
        <f>""</f>
        <v/>
      </c>
      <c r="AW138" t="str">
        <f>""</f>
        <v/>
      </c>
      <c r="AX138" t="str">
        <f>""</f>
        <v/>
      </c>
      <c r="AY138" t="str">
        <f>""</f>
        <v/>
      </c>
      <c r="AZ138" t="str">
        <f>""</f>
        <v/>
      </c>
      <c r="BA138" t="str">
        <f>""</f>
        <v/>
      </c>
    </row>
    <row r="139" spans="2:53" x14ac:dyDescent="0.2">
      <c r="B139" t="str">
        <f>"Interaction"</f>
        <v>Interaction</v>
      </c>
      <c r="C139" t="str">
        <f>""</f>
        <v/>
      </c>
      <c r="D139" t="str">
        <f>""</f>
        <v/>
      </c>
      <c r="E139" t="str">
        <f>""</f>
        <v/>
      </c>
      <c r="F139" t="str">
        <f>""</f>
        <v/>
      </c>
      <c r="G139" t="str">
        <f>""</f>
        <v/>
      </c>
      <c r="H139" t="str">
        <f>""</f>
        <v/>
      </c>
      <c r="I139" t="str">
        <f>""</f>
        <v/>
      </c>
      <c r="J139" t="str">
        <f>""</f>
        <v/>
      </c>
      <c r="K139" t="str">
        <f>""</f>
        <v/>
      </c>
      <c r="L139" t="str">
        <f>""</f>
        <v/>
      </c>
      <c r="M139" t="str">
        <f>""</f>
        <v/>
      </c>
      <c r="N139" t="str">
        <f>""</f>
        <v/>
      </c>
      <c r="O139" t="str">
        <f>""</f>
        <v/>
      </c>
      <c r="P139" t="str">
        <f>""</f>
        <v/>
      </c>
      <c r="Q139" t="str">
        <f>""</f>
        <v/>
      </c>
      <c r="R139" t="str">
        <f>""</f>
        <v/>
      </c>
      <c r="S139" t="str">
        <f>""</f>
        <v/>
      </c>
      <c r="T139" t="str">
        <f>""</f>
        <v/>
      </c>
      <c r="U139" t="str">
        <f>""</f>
        <v/>
      </c>
      <c r="V139" t="str">
        <f>""</f>
        <v/>
      </c>
      <c r="W139" t="str">
        <f>""</f>
        <v/>
      </c>
      <c r="X139" t="str">
        <f>""</f>
        <v/>
      </c>
      <c r="Y139" t="str">
        <f>""</f>
        <v/>
      </c>
      <c r="Z139" t="str">
        <f>""</f>
        <v/>
      </c>
      <c r="AA139" t="str">
        <f>""</f>
        <v/>
      </c>
      <c r="AB139" t="str">
        <f>""</f>
        <v/>
      </c>
      <c r="AC139" t="str">
        <f>""</f>
        <v/>
      </c>
      <c r="AD139" t="str">
        <f>""</f>
        <v/>
      </c>
      <c r="AE139" t="str">
        <f>"0.014"</f>
        <v>0.014</v>
      </c>
      <c r="AF139" t="str">
        <f>""</f>
        <v/>
      </c>
      <c r="AG139" t="str">
        <f>""</f>
        <v/>
      </c>
      <c r="AH139" t="str">
        <f>""</f>
        <v/>
      </c>
      <c r="AI139" t="str">
        <f>""</f>
        <v/>
      </c>
      <c r="AJ139" t="str">
        <f>""</f>
        <v/>
      </c>
      <c r="AK139" t="str">
        <f>""</f>
        <v/>
      </c>
      <c r="AL139" t="str">
        <f>""</f>
        <v/>
      </c>
      <c r="AM139" t="str">
        <f>""</f>
        <v/>
      </c>
      <c r="AN139" t="str">
        <f>""</f>
        <v/>
      </c>
      <c r="AO139" t="str">
        <f>""</f>
        <v/>
      </c>
      <c r="AP139" t="str">
        <f>""</f>
        <v/>
      </c>
      <c r="AQ139" t="str">
        <f>""</f>
        <v/>
      </c>
      <c r="AR139" t="str">
        <f>""</f>
        <v/>
      </c>
      <c r="AS139" t="str">
        <f>""</f>
        <v/>
      </c>
      <c r="AT139" t="str">
        <f>""</f>
        <v/>
      </c>
      <c r="AU139" t="str">
        <f>""</f>
        <v/>
      </c>
      <c r="AV139" t="str">
        <f>""</f>
        <v/>
      </c>
      <c r="AW139" t="str">
        <f>""</f>
        <v/>
      </c>
      <c r="AX139" t="str">
        <f>""</f>
        <v/>
      </c>
      <c r="AY139" t="str">
        <f>""</f>
        <v/>
      </c>
      <c r="AZ139" t="str">
        <f>""</f>
        <v/>
      </c>
      <c r="BA139" t="str">
        <f>""</f>
        <v/>
      </c>
    </row>
    <row r="140" spans="2:53" x14ac:dyDescent="0.2">
      <c r="B140" t="str">
        <f>""</f>
        <v/>
      </c>
      <c r="C140" t="str">
        <f>""</f>
        <v/>
      </c>
      <c r="D140" t="str">
        <f>""</f>
        <v/>
      </c>
      <c r="E140" t="str">
        <f>""</f>
        <v/>
      </c>
      <c r="F140" t="str">
        <f>""</f>
        <v/>
      </c>
      <c r="G140" t="str">
        <f>""</f>
        <v/>
      </c>
      <c r="H140" t="str">
        <f>""</f>
        <v/>
      </c>
      <c r="I140" t="str">
        <f>""</f>
        <v/>
      </c>
      <c r="J140" t="str">
        <f>""</f>
        <v/>
      </c>
      <c r="K140" t="str">
        <f>""</f>
        <v/>
      </c>
      <c r="L140" t="str">
        <f>""</f>
        <v/>
      </c>
      <c r="M140" t="str">
        <f>""</f>
        <v/>
      </c>
      <c r="N140" t="str">
        <f>""</f>
        <v/>
      </c>
      <c r="O140" t="str">
        <f>""</f>
        <v/>
      </c>
      <c r="P140" t="str">
        <f>""</f>
        <v/>
      </c>
      <c r="Q140" t="str">
        <f>""</f>
        <v/>
      </c>
      <c r="R140" t="str">
        <f>""</f>
        <v/>
      </c>
      <c r="S140" t="str">
        <f>""</f>
        <v/>
      </c>
      <c r="T140" t="str">
        <f>""</f>
        <v/>
      </c>
      <c r="U140" t="str">
        <f>""</f>
        <v/>
      </c>
      <c r="V140" t="str">
        <f>""</f>
        <v/>
      </c>
      <c r="W140" t="str">
        <f>""</f>
        <v/>
      </c>
      <c r="X140" t="str">
        <f>""</f>
        <v/>
      </c>
      <c r="Y140" t="str">
        <f>""</f>
        <v/>
      </c>
      <c r="Z140" t="str">
        <f>""</f>
        <v/>
      </c>
      <c r="AA140" t="str">
        <f>""</f>
        <v/>
      </c>
      <c r="AB140" t="str">
        <f>""</f>
        <v/>
      </c>
      <c r="AC140" t="str">
        <f>""</f>
        <v/>
      </c>
      <c r="AD140" t="str">
        <f>""</f>
        <v/>
      </c>
      <c r="AE140" t="str">
        <f>"[0.033]"</f>
        <v>[0.033]</v>
      </c>
      <c r="AF140" t="str">
        <f>""</f>
        <v/>
      </c>
      <c r="AG140" t="str">
        <f>""</f>
        <v/>
      </c>
      <c r="AH140" t="str">
        <f>""</f>
        <v/>
      </c>
      <c r="AI140" t="str">
        <f>""</f>
        <v/>
      </c>
      <c r="AJ140" t="str">
        <f>""</f>
        <v/>
      </c>
      <c r="AK140" t="str">
        <f>""</f>
        <v/>
      </c>
      <c r="AL140" t="str">
        <f>""</f>
        <v/>
      </c>
      <c r="AM140" t="str">
        <f>""</f>
        <v/>
      </c>
      <c r="AN140" t="str">
        <f>""</f>
        <v/>
      </c>
      <c r="AO140" t="str">
        <f>""</f>
        <v/>
      </c>
      <c r="AP140" t="str">
        <f>""</f>
        <v/>
      </c>
      <c r="AQ140" t="str">
        <f>""</f>
        <v/>
      </c>
      <c r="AR140" t="str">
        <f>""</f>
        <v/>
      </c>
      <c r="AS140" t="str">
        <f>""</f>
        <v/>
      </c>
      <c r="AT140" t="str">
        <f>""</f>
        <v/>
      </c>
      <c r="AU140" t="str">
        <f>""</f>
        <v/>
      </c>
      <c r="AV140" t="str">
        <f>""</f>
        <v/>
      </c>
      <c r="AW140" t="str">
        <f>""</f>
        <v/>
      </c>
      <c r="AX140" t="str">
        <f>""</f>
        <v/>
      </c>
      <c r="AY140" t="str">
        <f>""</f>
        <v/>
      </c>
      <c r="AZ140" t="str">
        <f>""</f>
        <v/>
      </c>
      <c r="BA140" t="str">
        <f>""</f>
        <v/>
      </c>
    </row>
    <row r="141" spans="2:53" x14ac:dyDescent="0.2">
      <c r="B141" t="str">
        <f>"Share of adults  who left household 1998-2007"</f>
        <v>Share of adults  who left household 1998-2007</v>
      </c>
      <c r="C141" t="str">
        <f>""</f>
        <v/>
      </c>
      <c r="D141" t="str">
        <f>""</f>
        <v/>
      </c>
      <c r="E141" t="str">
        <f>""</f>
        <v/>
      </c>
      <c r="F141" t="str">
        <f>""</f>
        <v/>
      </c>
      <c r="G141" t="str">
        <f>""</f>
        <v/>
      </c>
      <c r="H141" t="str">
        <f>""</f>
        <v/>
      </c>
      <c r="I141" t="str">
        <f>""</f>
        <v/>
      </c>
      <c r="J141" t="str">
        <f>""</f>
        <v/>
      </c>
      <c r="K141" t="str">
        <f>""</f>
        <v/>
      </c>
      <c r="L141" t="str">
        <f>""</f>
        <v/>
      </c>
      <c r="M141" t="str">
        <f>""</f>
        <v/>
      </c>
      <c r="N141" t="str">
        <f>""</f>
        <v/>
      </c>
      <c r="O141" t="str">
        <f>""</f>
        <v/>
      </c>
      <c r="P141" t="str">
        <f>""</f>
        <v/>
      </c>
      <c r="Q141" t="str">
        <f>""</f>
        <v/>
      </c>
      <c r="R141" t="str">
        <f>""</f>
        <v/>
      </c>
      <c r="S141" t="str">
        <f>""</f>
        <v/>
      </c>
      <c r="T141" t="str">
        <f>""</f>
        <v/>
      </c>
      <c r="U141" t="str">
        <f>""</f>
        <v/>
      </c>
      <c r="V141" t="str">
        <f>""</f>
        <v/>
      </c>
      <c r="W141" t="str">
        <f>""</f>
        <v/>
      </c>
      <c r="X141" t="str">
        <f>""</f>
        <v/>
      </c>
      <c r="Y141" t="str">
        <f>""</f>
        <v/>
      </c>
      <c r="Z141" t="str">
        <f>""</f>
        <v/>
      </c>
      <c r="AA141" t="str">
        <f>""</f>
        <v/>
      </c>
      <c r="AB141" t="str">
        <f>""</f>
        <v/>
      </c>
      <c r="AC141" t="str">
        <f>""</f>
        <v/>
      </c>
      <c r="AD141" t="str">
        <f>""</f>
        <v/>
      </c>
      <c r="AE141" t="str">
        <f>""</f>
        <v/>
      </c>
      <c r="AF141" t="str">
        <f>"-0.119"</f>
        <v>-0.119</v>
      </c>
      <c r="AG141" t="str">
        <f>""</f>
        <v/>
      </c>
      <c r="AH141" t="str">
        <f>""</f>
        <v/>
      </c>
      <c r="AI141" t="str">
        <f>""</f>
        <v/>
      </c>
      <c r="AJ141" t="str">
        <f>""</f>
        <v/>
      </c>
      <c r="AK141" t="str">
        <f>""</f>
        <v/>
      </c>
      <c r="AL141" t="str">
        <f>""</f>
        <v/>
      </c>
      <c r="AM141" t="str">
        <f>""</f>
        <v/>
      </c>
      <c r="AN141" t="str">
        <f>""</f>
        <v/>
      </c>
      <c r="AO141" t="str">
        <f>""</f>
        <v/>
      </c>
      <c r="AP141" t="str">
        <f>""</f>
        <v/>
      </c>
      <c r="AQ141" t="str">
        <f>""</f>
        <v/>
      </c>
      <c r="AR141" t="str">
        <f>""</f>
        <v/>
      </c>
      <c r="AS141" t="str">
        <f>""</f>
        <v/>
      </c>
      <c r="AT141" t="str">
        <f>""</f>
        <v/>
      </c>
      <c r="AU141" t="str">
        <f>""</f>
        <v/>
      </c>
      <c r="AV141" t="str">
        <f>""</f>
        <v/>
      </c>
      <c r="AW141" t="str">
        <f>""</f>
        <v/>
      </c>
      <c r="AX141" t="str">
        <f>""</f>
        <v/>
      </c>
      <c r="AY141" t="str">
        <f>""</f>
        <v/>
      </c>
      <c r="AZ141" t="str">
        <f>""</f>
        <v/>
      </c>
      <c r="BA141" t="str">
        <f>""</f>
        <v/>
      </c>
    </row>
    <row r="142" spans="2:53" x14ac:dyDescent="0.2">
      <c r="B142" t="str">
        <f>""</f>
        <v/>
      </c>
      <c r="C142" t="str">
        <f>""</f>
        <v/>
      </c>
      <c r="D142" t="str">
        <f>""</f>
        <v/>
      </c>
      <c r="E142" t="str">
        <f>""</f>
        <v/>
      </c>
      <c r="F142" t="str">
        <f>""</f>
        <v/>
      </c>
      <c r="G142" t="str">
        <f>""</f>
        <v/>
      </c>
      <c r="H142" t="str">
        <f>""</f>
        <v/>
      </c>
      <c r="I142" t="str">
        <f>""</f>
        <v/>
      </c>
      <c r="J142" t="str">
        <f>""</f>
        <v/>
      </c>
      <c r="K142" t="str">
        <f>""</f>
        <v/>
      </c>
      <c r="L142" t="str">
        <f>""</f>
        <v/>
      </c>
      <c r="M142" t="str">
        <f>""</f>
        <v/>
      </c>
      <c r="N142" t="str">
        <f>""</f>
        <v/>
      </c>
      <c r="O142" t="str">
        <f>""</f>
        <v/>
      </c>
      <c r="P142" t="str">
        <f>""</f>
        <v/>
      </c>
      <c r="Q142" t="str">
        <f>""</f>
        <v/>
      </c>
      <c r="R142" t="str">
        <f>""</f>
        <v/>
      </c>
      <c r="S142" t="str">
        <f>""</f>
        <v/>
      </c>
      <c r="T142" t="str">
        <f>""</f>
        <v/>
      </c>
      <c r="U142" t="str">
        <f>""</f>
        <v/>
      </c>
      <c r="V142" t="str">
        <f>""</f>
        <v/>
      </c>
      <c r="W142" t="str">
        <f>""</f>
        <v/>
      </c>
      <c r="X142" t="str">
        <f>""</f>
        <v/>
      </c>
      <c r="Y142" t="str">
        <f>""</f>
        <v/>
      </c>
      <c r="Z142" t="str">
        <f>""</f>
        <v/>
      </c>
      <c r="AA142" t="str">
        <f>""</f>
        <v/>
      </c>
      <c r="AB142" t="str">
        <f>""</f>
        <v/>
      </c>
      <c r="AC142" t="str">
        <f>""</f>
        <v/>
      </c>
      <c r="AD142" t="str">
        <f>""</f>
        <v/>
      </c>
      <c r="AE142" t="str">
        <f>""</f>
        <v/>
      </c>
      <c r="AF142" t="str">
        <f>"[0.200]"</f>
        <v>[0.200]</v>
      </c>
      <c r="AG142" t="str">
        <f>""</f>
        <v/>
      </c>
      <c r="AH142" t="str">
        <f>""</f>
        <v/>
      </c>
      <c r="AI142" t="str">
        <f>""</f>
        <v/>
      </c>
      <c r="AJ142" t="str">
        <f>""</f>
        <v/>
      </c>
      <c r="AK142" t="str">
        <f>""</f>
        <v/>
      </c>
      <c r="AL142" t="str">
        <f>""</f>
        <v/>
      </c>
      <c r="AM142" t="str">
        <f>""</f>
        <v/>
      </c>
      <c r="AN142" t="str">
        <f>""</f>
        <v/>
      </c>
      <c r="AO142" t="str">
        <f>""</f>
        <v/>
      </c>
      <c r="AP142" t="str">
        <f>""</f>
        <v/>
      </c>
      <c r="AQ142" t="str">
        <f>""</f>
        <v/>
      </c>
      <c r="AR142" t="str">
        <f>""</f>
        <v/>
      </c>
      <c r="AS142" t="str">
        <f>""</f>
        <v/>
      </c>
      <c r="AT142" t="str">
        <f>""</f>
        <v/>
      </c>
      <c r="AU142" t="str">
        <f>""</f>
        <v/>
      </c>
      <c r="AV142" t="str">
        <f>""</f>
        <v/>
      </c>
      <c r="AW142" t="str">
        <f>""</f>
        <v/>
      </c>
      <c r="AX142" t="str">
        <f>""</f>
        <v/>
      </c>
      <c r="AY142" t="str">
        <f>""</f>
        <v/>
      </c>
      <c r="AZ142" t="str">
        <f>""</f>
        <v/>
      </c>
      <c r="BA142" t="str">
        <f>""</f>
        <v/>
      </c>
    </row>
    <row r="143" spans="2:53" x14ac:dyDescent="0.2">
      <c r="B143" t="str">
        <f>"Interaction"</f>
        <v>Interaction</v>
      </c>
      <c r="C143" t="str">
        <f>""</f>
        <v/>
      </c>
      <c r="D143" t="str">
        <f>""</f>
        <v/>
      </c>
      <c r="E143" t="str">
        <f>""</f>
        <v/>
      </c>
      <c r="F143" t="str">
        <f>""</f>
        <v/>
      </c>
      <c r="G143" t="str">
        <f>""</f>
        <v/>
      </c>
      <c r="H143" t="str">
        <f>""</f>
        <v/>
      </c>
      <c r="I143" t="str">
        <f>""</f>
        <v/>
      </c>
      <c r="J143" t="str">
        <f>""</f>
        <v/>
      </c>
      <c r="K143" t="str">
        <f>""</f>
        <v/>
      </c>
      <c r="L143" t="str">
        <f>""</f>
        <v/>
      </c>
      <c r="M143" t="str">
        <f>""</f>
        <v/>
      </c>
      <c r="N143" t="str">
        <f>""</f>
        <v/>
      </c>
      <c r="O143" t="str">
        <f>""</f>
        <v/>
      </c>
      <c r="P143" t="str">
        <f>""</f>
        <v/>
      </c>
      <c r="Q143" t="str">
        <f>""</f>
        <v/>
      </c>
      <c r="R143" t="str">
        <f>""</f>
        <v/>
      </c>
      <c r="S143" t="str">
        <f>""</f>
        <v/>
      </c>
      <c r="T143" t="str">
        <f>""</f>
        <v/>
      </c>
      <c r="U143" t="str">
        <f>""</f>
        <v/>
      </c>
      <c r="V143" t="str">
        <f>""</f>
        <v/>
      </c>
      <c r="W143" t="str">
        <f>""</f>
        <v/>
      </c>
      <c r="X143" t="str">
        <f>""</f>
        <v/>
      </c>
      <c r="Y143" t="str">
        <f>""</f>
        <v/>
      </c>
      <c r="Z143" t="str">
        <f>""</f>
        <v/>
      </c>
      <c r="AA143" t="str">
        <f>""</f>
        <v/>
      </c>
      <c r="AB143" t="str">
        <f>""</f>
        <v/>
      </c>
      <c r="AC143" t="str">
        <f>""</f>
        <v/>
      </c>
      <c r="AD143" t="str">
        <f>""</f>
        <v/>
      </c>
      <c r="AE143" t="str">
        <f>""</f>
        <v/>
      </c>
      <c r="AF143" t="str">
        <f>"0.111"</f>
        <v>0.111</v>
      </c>
      <c r="AG143" t="str">
        <f>""</f>
        <v/>
      </c>
      <c r="AH143" t="str">
        <f>""</f>
        <v/>
      </c>
      <c r="AI143" t="str">
        <f>""</f>
        <v/>
      </c>
      <c r="AJ143" t="str">
        <f>""</f>
        <v/>
      </c>
      <c r="AK143" t="str">
        <f>""</f>
        <v/>
      </c>
      <c r="AL143" t="str">
        <f>""</f>
        <v/>
      </c>
      <c r="AM143" t="str">
        <f>""</f>
        <v/>
      </c>
      <c r="AN143" t="str">
        <f>""</f>
        <v/>
      </c>
      <c r="AO143" t="str">
        <f>""</f>
        <v/>
      </c>
      <c r="AP143" t="str">
        <f>""</f>
        <v/>
      </c>
      <c r="AQ143" t="str">
        <f>""</f>
        <v/>
      </c>
      <c r="AR143" t="str">
        <f>""</f>
        <v/>
      </c>
      <c r="AS143" t="str">
        <f>""</f>
        <v/>
      </c>
      <c r="AT143" t="str">
        <f>""</f>
        <v/>
      </c>
      <c r="AU143" t="str">
        <f>""</f>
        <v/>
      </c>
      <c r="AV143" t="str">
        <f>""</f>
        <v/>
      </c>
      <c r="AW143" t="str">
        <f>""</f>
        <v/>
      </c>
      <c r="AX143" t="str">
        <f>""</f>
        <v/>
      </c>
      <c r="AY143" t="str">
        <f>""</f>
        <v/>
      </c>
      <c r="AZ143" t="str">
        <f>""</f>
        <v/>
      </c>
      <c r="BA143" t="str">
        <f>""</f>
        <v/>
      </c>
    </row>
    <row r="144" spans="2:53" x14ac:dyDescent="0.2">
      <c r="B144" t="str">
        <f>""</f>
        <v/>
      </c>
      <c r="C144" t="str">
        <f>""</f>
        <v/>
      </c>
      <c r="D144" t="str">
        <f>""</f>
        <v/>
      </c>
      <c r="E144" t="str">
        <f>""</f>
        <v/>
      </c>
      <c r="F144" t="str">
        <f>""</f>
        <v/>
      </c>
      <c r="G144" t="str">
        <f>""</f>
        <v/>
      </c>
      <c r="H144" t="str">
        <f>""</f>
        <v/>
      </c>
      <c r="I144" t="str">
        <f>""</f>
        <v/>
      </c>
      <c r="J144" t="str">
        <f>""</f>
        <v/>
      </c>
      <c r="K144" t="str">
        <f>""</f>
        <v/>
      </c>
      <c r="L144" t="str">
        <f>""</f>
        <v/>
      </c>
      <c r="M144" t="str">
        <f>""</f>
        <v/>
      </c>
      <c r="N144" t="str">
        <f>""</f>
        <v/>
      </c>
      <c r="O144" t="str">
        <f>""</f>
        <v/>
      </c>
      <c r="P144" t="str">
        <f>""</f>
        <v/>
      </c>
      <c r="Q144" t="str">
        <f>""</f>
        <v/>
      </c>
      <c r="R144" t="str">
        <f>""</f>
        <v/>
      </c>
      <c r="S144" t="str">
        <f>""</f>
        <v/>
      </c>
      <c r="T144" t="str">
        <f>""</f>
        <v/>
      </c>
      <c r="U144" t="str">
        <f>""</f>
        <v/>
      </c>
      <c r="V144" t="str">
        <f>""</f>
        <v/>
      </c>
      <c r="W144" t="str">
        <f>""</f>
        <v/>
      </c>
      <c r="X144" t="str">
        <f>""</f>
        <v/>
      </c>
      <c r="Y144" t="str">
        <f>""</f>
        <v/>
      </c>
      <c r="Z144" t="str">
        <f>""</f>
        <v/>
      </c>
      <c r="AA144" t="str">
        <f>""</f>
        <v/>
      </c>
      <c r="AB144" t="str">
        <f>""</f>
        <v/>
      </c>
      <c r="AC144" t="str">
        <f>""</f>
        <v/>
      </c>
      <c r="AD144" t="str">
        <f>""</f>
        <v/>
      </c>
      <c r="AE144" t="str">
        <f>""</f>
        <v/>
      </c>
      <c r="AF144" t="str">
        <f>"[0.106]"</f>
        <v>[0.106]</v>
      </c>
      <c r="AG144" t="str">
        <f>""</f>
        <v/>
      </c>
      <c r="AH144" t="str">
        <f>""</f>
        <v/>
      </c>
      <c r="AI144" t="str">
        <f>""</f>
        <v/>
      </c>
      <c r="AJ144" t="str">
        <f>""</f>
        <v/>
      </c>
      <c r="AK144" t="str">
        <f>""</f>
        <v/>
      </c>
      <c r="AL144" t="str">
        <f>""</f>
        <v/>
      </c>
      <c r="AM144" t="str">
        <f>""</f>
        <v/>
      </c>
      <c r="AN144" t="str">
        <f>""</f>
        <v/>
      </c>
      <c r="AO144" t="str">
        <f>""</f>
        <v/>
      </c>
      <c r="AP144" t="str">
        <f>""</f>
        <v/>
      </c>
      <c r="AQ144" t="str">
        <f>""</f>
        <v/>
      </c>
      <c r="AR144" t="str">
        <f>""</f>
        <v/>
      </c>
      <c r="AS144" t="str">
        <f>""</f>
        <v/>
      </c>
      <c r="AT144" t="str">
        <f>""</f>
        <v/>
      </c>
      <c r="AU144" t="str">
        <f>""</f>
        <v/>
      </c>
      <c r="AV144" t="str">
        <f>""</f>
        <v/>
      </c>
      <c r="AW144" t="str">
        <f>""</f>
        <v/>
      </c>
      <c r="AX144" t="str">
        <f>""</f>
        <v/>
      </c>
      <c r="AY144" t="str">
        <f>""</f>
        <v/>
      </c>
      <c r="AZ144" t="str">
        <f>""</f>
        <v/>
      </c>
      <c r="BA144" t="str">
        <f>""</f>
        <v/>
      </c>
    </row>
    <row r="145" spans="2:53" x14ac:dyDescent="0.2">
      <c r="B145" t="str">
        <f>"Loss of land (yes=1) for a household in a given year"</f>
        <v>Loss of land (yes=1) for a household in a given year</v>
      </c>
      <c r="C145" t="str">
        <f>""</f>
        <v/>
      </c>
      <c r="D145" t="str">
        <f>""</f>
        <v/>
      </c>
      <c r="E145" t="str">
        <f>""</f>
        <v/>
      </c>
      <c r="F145" t="str">
        <f>""</f>
        <v/>
      </c>
      <c r="G145" t="str">
        <f>""</f>
        <v/>
      </c>
      <c r="H145" t="str">
        <f>""</f>
        <v/>
      </c>
      <c r="I145" t="str">
        <f>""</f>
        <v/>
      </c>
      <c r="J145" t="str">
        <f>""</f>
        <v/>
      </c>
      <c r="K145" t="str">
        <f>""</f>
        <v/>
      </c>
      <c r="L145" t="str">
        <f>""</f>
        <v/>
      </c>
      <c r="M145" t="str">
        <f>""</f>
        <v/>
      </c>
      <c r="N145" t="str">
        <f>""</f>
        <v/>
      </c>
      <c r="O145" t="str">
        <f>""</f>
        <v/>
      </c>
      <c r="P145" t="str">
        <f>""</f>
        <v/>
      </c>
      <c r="Q145" t="str">
        <f>""</f>
        <v/>
      </c>
      <c r="R145" t="str">
        <f>""</f>
        <v/>
      </c>
      <c r="S145" t="str">
        <f>""</f>
        <v/>
      </c>
      <c r="T145" t="str">
        <f>""</f>
        <v/>
      </c>
      <c r="U145" t="str">
        <f>""</f>
        <v/>
      </c>
      <c r="V145" t="str">
        <f>""</f>
        <v/>
      </c>
      <c r="W145" t="str">
        <f>""</f>
        <v/>
      </c>
      <c r="X145" t="str">
        <f>""</f>
        <v/>
      </c>
      <c r="Y145" t="str">
        <f>""</f>
        <v/>
      </c>
      <c r="Z145" t="str">
        <f>""</f>
        <v/>
      </c>
      <c r="AA145" t="str">
        <f>""</f>
        <v/>
      </c>
      <c r="AB145" t="str">
        <f>""</f>
        <v/>
      </c>
      <c r="AC145" t="str">
        <f>""</f>
        <v/>
      </c>
      <c r="AD145" t="str">
        <f>""</f>
        <v/>
      </c>
      <c r="AE145" t="str">
        <f>""</f>
        <v/>
      </c>
      <c r="AF145" t="str">
        <f>""</f>
        <v/>
      </c>
      <c r="AG145" t="str">
        <f>"-0.142"</f>
        <v>-0.142</v>
      </c>
      <c r="AH145" t="str">
        <f>"-0.105"</f>
        <v>-0.105</v>
      </c>
      <c r="AI145" t="str">
        <f>"-0.145"</f>
        <v>-0.145</v>
      </c>
      <c r="AJ145" t="str">
        <f>""</f>
        <v/>
      </c>
      <c r="AK145" t="str">
        <f>""</f>
        <v/>
      </c>
      <c r="AL145" t="str">
        <f>""</f>
        <v/>
      </c>
      <c r="AM145" t="str">
        <f>""</f>
        <v/>
      </c>
      <c r="AN145" t="str">
        <f>""</f>
        <v/>
      </c>
      <c r="AO145" t="str">
        <f>""</f>
        <v/>
      </c>
      <c r="AP145" t="str">
        <f>""</f>
        <v/>
      </c>
      <c r="AQ145" t="str">
        <f>""</f>
        <v/>
      </c>
      <c r="AR145" t="str">
        <f>""</f>
        <v/>
      </c>
      <c r="AS145" t="str">
        <f>""</f>
        <v/>
      </c>
      <c r="AT145" t="str">
        <f>""</f>
        <v/>
      </c>
      <c r="AU145" t="str">
        <f>""</f>
        <v/>
      </c>
      <c r="AV145" t="str">
        <f>""</f>
        <v/>
      </c>
      <c r="AW145" t="str">
        <f>""</f>
        <v/>
      </c>
      <c r="AX145" t="str">
        <f>""</f>
        <v/>
      </c>
      <c r="AY145" t="str">
        <f>""</f>
        <v/>
      </c>
      <c r="AZ145" t="str">
        <f>""</f>
        <v/>
      </c>
      <c r="BA145" t="str">
        <f>""</f>
        <v/>
      </c>
    </row>
    <row r="146" spans="2:53" x14ac:dyDescent="0.2">
      <c r="B146" t="str">
        <f>""</f>
        <v/>
      </c>
      <c r="C146" t="str">
        <f>""</f>
        <v/>
      </c>
      <c r="D146" t="str">
        <f>""</f>
        <v/>
      </c>
      <c r="E146" t="str">
        <f>""</f>
        <v/>
      </c>
      <c r="F146" t="str">
        <f>""</f>
        <v/>
      </c>
      <c r="G146" t="str">
        <f>""</f>
        <v/>
      </c>
      <c r="H146" t="str">
        <f>""</f>
        <v/>
      </c>
      <c r="I146" t="str">
        <f>""</f>
        <v/>
      </c>
      <c r="J146" t="str">
        <f>""</f>
        <v/>
      </c>
      <c r="K146" t="str">
        <f>""</f>
        <v/>
      </c>
      <c r="L146" t="str">
        <f>""</f>
        <v/>
      </c>
      <c r="M146" t="str">
        <f>""</f>
        <v/>
      </c>
      <c r="N146" t="str">
        <f>""</f>
        <v/>
      </c>
      <c r="O146" t="str">
        <f>""</f>
        <v/>
      </c>
      <c r="P146" t="str">
        <f>""</f>
        <v/>
      </c>
      <c r="Q146" t="str">
        <f>""</f>
        <v/>
      </c>
      <c r="R146" t="str">
        <f>""</f>
        <v/>
      </c>
      <c r="S146" t="str">
        <f>""</f>
        <v/>
      </c>
      <c r="T146" t="str">
        <f>""</f>
        <v/>
      </c>
      <c r="U146" t="str">
        <f>""</f>
        <v/>
      </c>
      <c r="V146" t="str">
        <f>""</f>
        <v/>
      </c>
      <c r="W146" t="str">
        <f>""</f>
        <v/>
      </c>
      <c r="X146" t="str">
        <f>""</f>
        <v/>
      </c>
      <c r="Y146" t="str">
        <f>""</f>
        <v/>
      </c>
      <c r="Z146" t="str">
        <f>""</f>
        <v/>
      </c>
      <c r="AA146" t="str">
        <f>""</f>
        <v/>
      </c>
      <c r="AB146" t="str">
        <f>""</f>
        <v/>
      </c>
      <c r="AC146" t="str">
        <f>""</f>
        <v/>
      </c>
      <c r="AD146" t="str">
        <f>""</f>
        <v/>
      </c>
      <c r="AE146" t="str">
        <f>""</f>
        <v/>
      </c>
      <c r="AF146" t="str">
        <f>""</f>
        <v/>
      </c>
      <c r="AG146" t="str">
        <f>"[0.096]"</f>
        <v>[0.096]</v>
      </c>
      <c r="AH146" t="str">
        <f>"[0.088]"</f>
        <v>[0.088]</v>
      </c>
      <c r="AI146" t="str">
        <f>"[0.090]"</f>
        <v>[0.090]</v>
      </c>
      <c r="AJ146" t="str">
        <f>""</f>
        <v/>
      </c>
      <c r="AK146" t="str">
        <f>""</f>
        <v/>
      </c>
      <c r="AL146" t="str">
        <f>""</f>
        <v/>
      </c>
      <c r="AM146" t="str">
        <f>""</f>
        <v/>
      </c>
      <c r="AN146" t="str">
        <f>""</f>
        <v/>
      </c>
      <c r="AO146" t="str">
        <f>""</f>
        <v/>
      </c>
      <c r="AP146" t="str">
        <f>""</f>
        <v/>
      </c>
      <c r="AQ146" t="str">
        <f>""</f>
        <v/>
      </c>
      <c r="AR146" t="str">
        <f>""</f>
        <v/>
      </c>
      <c r="AS146" t="str">
        <f>""</f>
        <v/>
      </c>
      <c r="AT146" t="str">
        <f>""</f>
        <v/>
      </c>
      <c r="AU146" t="str">
        <f>""</f>
        <v/>
      </c>
      <c r="AV146" t="str">
        <f>""</f>
        <v/>
      </c>
      <c r="AW146" t="str">
        <f>""</f>
        <v/>
      </c>
      <c r="AX146" t="str">
        <f>""</f>
        <v/>
      </c>
      <c r="AY146" t="str">
        <f>""</f>
        <v/>
      </c>
      <c r="AZ146" t="str">
        <f>""</f>
        <v/>
      </c>
      <c r="BA146" t="str">
        <f>""</f>
        <v/>
      </c>
    </row>
    <row r="147" spans="2:53" x14ac:dyDescent="0.2">
      <c r="B147" t="str">
        <f>"At least 1 adult left the household in a given year (yes=1)"</f>
        <v>At least 1 adult left the household in a given year (yes=1)</v>
      </c>
      <c r="C147" t="str">
        <f>""</f>
        <v/>
      </c>
      <c r="D147" t="str">
        <f>""</f>
        <v/>
      </c>
      <c r="E147" t="str">
        <f>""</f>
        <v/>
      </c>
      <c r="F147" t="str">
        <f>""</f>
        <v/>
      </c>
      <c r="G147" t="str">
        <f>""</f>
        <v/>
      </c>
      <c r="H147" t="str">
        <f>""</f>
        <v/>
      </c>
      <c r="I147" t="str">
        <f>""</f>
        <v/>
      </c>
      <c r="J147" t="str">
        <f>""</f>
        <v/>
      </c>
      <c r="K147" t="str">
        <f>""</f>
        <v/>
      </c>
      <c r="L147" t="str">
        <f>""</f>
        <v/>
      </c>
      <c r="M147" t="str">
        <f>""</f>
        <v/>
      </c>
      <c r="N147" t="str">
        <f>""</f>
        <v/>
      </c>
      <c r="O147" t="str">
        <f>""</f>
        <v/>
      </c>
      <c r="P147" t="str">
        <f>""</f>
        <v/>
      </c>
      <c r="Q147" t="str">
        <f>""</f>
        <v/>
      </c>
      <c r="R147" t="str">
        <f>""</f>
        <v/>
      </c>
      <c r="S147" t="str">
        <f>""</f>
        <v/>
      </c>
      <c r="T147" t="str">
        <f>""</f>
        <v/>
      </c>
      <c r="U147" t="str">
        <f>""</f>
        <v/>
      </c>
      <c r="V147" t="str">
        <f>""</f>
        <v/>
      </c>
      <c r="W147" t="str">
        <f>""</f>
        <v/>
      </c>
      <c r="X147" t="str">
        <f>""</f>
        <v/>
      </c>
      <c r="Y147" t="str">
        <f>""</f>
        <v/>
      </c>
      <c r="Z147" t="str">
        <f>""</f>
        <v/>
      </c>
      <c r="AA147" t="str">
        <f>""</f>
        <v/>
      </c>
      <c r="AB147" t="str">
        <f>""</f>
        <v/>
      </c>
      <c r="AC147" t="str">
        <f>""</f>
        <v/>
      </c>
      <c r="AD147" t="str">
        <f>""</f>
        <v/>
      </c>
      <c r="AE147" t="str">
        <f>""</f>
        <v/>
      </c>
      <c r="AF147" t="str">
        <f>""</f>
        <v/>
      </c>
      <c r="AG147" t="str">
        <f>"-0.051"</f>
        <v>-0.051</v>
      </c>
      <c r="AH147" t="str">
        <f>""</f>
        <v/>
      </c>
      <c r="AI147" t="str">
        <f>""</f>
        <v/>
      </c>
      <c r="AJ147" t="str">
        <f>""</f>
        <v/>
      </c>
      <c r="AK147" t="str">
        <f>""</f>
        <v/>
      </c>
      <c r="AL147" t="str">
        <f>""</f>
        <v/>
      </c>
      <c r="AM147" t="str">
        <f>""</f>
        <v/>
      </c>
      <c r="AN147" t="str">
        <f>""</f>
        <v/>
      </c>
      <c r="AO147" t="str">
        <f>""</f>
        <v/>
      </c>
      <c r="AP147" t="str">
        <f>""</f>
        <v/>
      </c>
      <c r="AQ147" t="str">
        <f>""</f>
        <v/>
      </c>
      <c r="AR147" t="str">
        <f>""</f>
        <v/>
      </c>
      <c r="AS147" t="str">
        <f>""</f>
        <v/>
      </c>
      <c r="AT147" t="str">
        <f>""</f>
        <v/>
      </c>
      <c r="AU147" t="str">
        <f>""</f>
        <v/>
      </c>
      <c r="AV147" t="str">
        <f>""</f>
        <v/>
      </c>
      <c r="AW147" t="str">
        <f>""</f>
        <v/>
      </c>
      <c r="AX147" t="str">
        <f>""</f>
        <v/>
      </c>
      <c r="AY147" t="str">
        <f>""</f>
        <v/>
      </c>
      <c r="AZ147" t="str">
        <f>""</f>
        <v/>
      </c>
      <c r="BA147" t="str">
        <f>""</f>
        <v/>
      </c>
    </row>
    <row r="148" spans="2:53" x14ac:dyDescent="0.2">
      <c r="B148" t="str">
        <f>""</f>
        <v/>
      </c>
      <c r="C148" t="str">
        <f>""</f>
        <v/>
      </c>
      <c r="D148" t="str">
        <f>""</f>
        <v/>
      </c>
      <c r="E148" t="str">
        <f>""</f>
        <v/>
      </c>
      <c r="F148" t="str">
        <f>""</f>
        <v/>
      </c>
      <c r="G148" t="str">
        <f>""</f>
        <v/>
      </c>
      <c r="H148" t="str">
        <f>""</f>
        <v/>
      </c>
      <c r="I148" t="str">
        <f>""</f>
        <v/>
      </c>
      <c r="J148" t="str">
        <f>""</f>
        <v/>
      </c>
      <c r="K148" t="str">
        <f>""</f>
        <v/>
      </c>
      <c r="L148" t="str">
        <f>""</f>
        <v/>
      </c>
      <c r="M148" t="str">
        <f>""</f>
        <v/>
      </c>
      <c r="N148" t="str">
        <f>""</f>
        <v/>
      </c>
      <c r="O148" t="str">
        <f>""</f>
        <v/>
      </c>
      <c r="P148" t="str">
        <f>""</f>
        <v/>
      </c>
      <c r="Q148" t="str">
        <f>""</f>
        <v/>
      </c>
      <c r="R148" t="str">
        <f>""</f>
        <v/>
      </c>
      <c r="S148" t="str">
        <f>""</f>
        <v/>
      </c>
      <c r="T148" t="str">
        <f>""</f>
        <v/>
      </c>
      <c r="U148" t="str">
        <f>""</f>
        <v/>
      </c>
      <c r="V148" t="str">
        <f>""</f>
        <v/>
      </c>
      <c r="W148" t="str">
        <f>""</f>
        <v/>
      </c>
      <c r="X148" t="str">
        <f>""</f>
        <v/>
      </c>
      <c r="Y148" t="str">
        <f>""</f>
        <v/>
      </c>
      <c r="Z148" t="str">
        <f>""</f>
        <v/>
      </c>
      <c r="AA148" t="str">
        <f>""</f>
        <v/>
      </c>
      <c r="AB148" t="str">
        <f>""</f>
        <v/>
      </c>
      <c r="AC148" t="str">
        <f>""</f>
        <v/>
      </c>
      <c r="AD148" t="str">
        <f>""</f>
        <v/>
      </c>
      <c r="AE148" t="str">
        <f>""</f>
        <v/>
      </c>
      <c r="AF148" t="str">
        <f>""</f>
        <v/>
      </c>
      <c r="AG148" t="str">
        <f>"[0.084]"</f>
        <v>[0.084]</v>
      </c>
      <c r="AH148" t="str">
        <f>""</f>
        <v/>
      </c>
      <c r="AI148" t="str">
        <f>""</f>
        <v/>
      </c>
      <c r="AJ148" t="str">
        <f>""</f>
        <v/>
      </c>
      <c r="AK148" t="str">
        <f>""</f>
        <v/>
      </c>
      <c r="AL148" t="str">
        <f>""</f>
        <v/>
      </c>
      <c r="AM148" t="str">
        <f>""</f>
        <v/>
      </c>
      <c r="AN148" t="str">
        <f>""</f>
        <v/>
      </c>
      <c r="AO148" t="str">
        <f>""</f>
        <v/>
      </c>
      <c r="AP148" t="str">
        <f>""</f>
        <v/>
      </c>
      <c r="AQ148" t="str">
        <f>""</f>
        <v/>
      </c>
      <c r="AR148" t="str">
        <f>""</f>
        <v/>
      </c>
      <c r="AS148" t="str">
        <f>""</f>
        <v/>
      </c>
      <c r="AT148" t="str">
        <f>""</f>
        <v/>
      </c>
      <c r="AU148" t="str">
        <f>""</f>
        <v/>
      </c>
      <c r="AV148" t="str">
        <f>""</f>
        <v/>
      </c>
      <c r="AW148" t="str">
        <f>""</f>
        <v/>
      </c>
      <c r="AX148" t="str">
        <f>""</f>
        <v/>
      </c>
      <c r="AY148" t="str">
        <f>""</f>
        <v/>
      </c>
      <c r="AZ148" t="str">
        <f>""</f>
        <v/>
      </c>
      <c r="BA148" t="str">
        <f>""</f>
        <v/>
      </c>
    </row>
    <row r="149" spans="2:53" x14ac:dyDescent="0.2">
      <c r="B149" t="str">
        <f>"Interaction"</f>
        <v>Interaction</v>
      </c>
      <c r="C149" t="str">
        <f>""</f>
        <v/>
      </c>
      <c r="D149" t="str">
        <f>""</f>
        <v/>
      </c>
      <c r="E149" t="str">
        <f>""</f>
        <v/>
      </c>
      <c r="F149" t="str">
        <f>""</f>
        <v/>
      </c>
      <c r="G149" t="str">
        <f>""</f>
        <v/>
      </c>
      <c r="H149" t="str">
        <f>""</f>
        <v/>
      </c>
      <c r="I149" t="str">
        <f>""</f>
        <v/>
      </c>
      <c r="J149" t="str">
        <f>""</f>
        <v/>
      </c>
      <c r="K149" t="str">
        <f>""</f>
        <v/>
      </c>
      <c r="L149" t="str">
        <f>""</f>
        <v/>
      </c>
      <c r="M149" t="str">
        <f>""</f>
        <v/>
      </c>
      <c r="N149" t="str">
        <f>""</f>
        <v/>
      </c>
      <c r="O149" t="str">
        <f>""</f>
        <v/>
      </c>
      <c r="P149" t="str">
        <f>""</f>
        <v/>
      </c>
      <c r="Q149" t="str">
        <f>""</f>
        <v/>
      </c>
      <c r="R149" t="str">
        <f>""</f>
        <v/>
      </c>
      <c r="S149" t="str">
        <f>""</f>
        <v/>
      </c>
      <c r="T149" t="str">
        <f>""</f>
        <v/>
      </c>
      <c r="U149" t="str">
        <f>""</f>
        <v/>
      </c>
      <c r="V149" t="str">
        <f>""</f>
        <v/>
      </c>
      <c r="W149" t="str">
        <f>""</f>
        <v/>
      </c>
      <c r="X149" t="str">
        <f>""</f>
        <v/>
      </c>
      <c r="Y149" t="str">
        <f>""</f>
        <v/>
      </c>
      <c r="Z149" t="str">
        <f>""</f>
        <v/>
      </c>
      <c r="AA149" t="str">
        <f>""</f>
        <v/>
      </c>
      <c r="AB149" t="str">
        <f>""</f>
        <v/>
      </c>
      <c r="AC149" t="str">
        <f>""</f>
        <v/>
      </c>
      <c r="AD149" t="str">
        <f>""</f>
        <v/>
      </c>
      <c r="AE149" t="str">
        <f>""</f>
        <v/>
      </c>
      <c r="AF149" t="str">
        <f>""</f>
        <v/>
      </c>
      <c r="AG149" t="str">
        <f>"0.265**"</f>
        <v>0.265**</v>
      </c>
      <c r="AH149" t="str">
        <f>""</f>
        <v/>
      </c>
      <c r="AI149" t="str">
        <f>""</f>
        <v/>
      </c>
      <c r="AJ149" t="str">
        <f>""</f>
        <v/>
      </c>
      <c r="AK149" t="str">
        <f>""</f>
        <v/>
      </c>
      <c r="AL149" t="str">
        <f>""</f>
        <v/>
      </c>
      <c r="AM149" t="str">
        <f>""</f>
        <v/>
      </c>
      <c r="AN149" t="str">
        <f>""</f>
        <v/>
      </c>
      <c r="AO149" t="str">
        <f>""</f>
        <v/>
      </c>
      <c r="AP149" t="str">
        <f>""</f>
        <v/>
      </c>
      <c r="AQ149" t="str">
        <f>""</f>
        <v/>
      </c>
      <c r="AR149" t="str">
        <f>""</f>
        <v/>
      </c>
      <c r="AS149" t="str">
        <f>""</f>
        <v/>
      </c>
      <c r="AT149" t="str">
        <f>""</f>
        <v/>
      </c>
      <c r="AU149" t="str">
        <f>""</f>
        <v/>
      </c>
      <c r="AV149" t="str">
        <f>""</f>
        <v/>
      </c>
      <c r="AW149" t="str">
        <f>""</f>
        <v/>
      </c>
      <c r="AX149" t="str">
        <f>""</f>
        <v/>
      </c>
      <c r="AY149" t="str">
        <f>""</f>
        <v/>
      </c>
      <c r="AZ149" t="str">
        <f>""</f>
        <v/>
      </c>
      <c r="BA149" t="str">
        <f>""</f>
        <v/>
      </c>
    </row>
    <row r="150" spans="2:53" x14ac:dyDescent="0.2">
      <c r="B150" t="str">
        <f>""</f>
        <v/>
      </c>
      <c r="C150" t="str">
        <f>""</f>
        <v/>
      </c>
      <c r="D150" t="str">
        <f>""</f>
        <v/>
      </c>
      <c r="E150" t="str">
        <f>""</f>
        <v/>
      </c>
      <c r="F150" t="str">
        <f>""</f>
        <v/>
      </c>
      <c r="G150" t="str">
        <f>""</f>
        <v/>
      </c>
      <c r="H150" t="str">
        <f>""</f>
        <v/>
      </c>
      <c r="I150" t="str">
        <f>""</f>
        <v/>
      </c>
      <c r="J150" t="str">
        <f>""</f>
        <v/>
      </c>
      <c r="K150" t="str">
        <f>""</f>
        <v/>
      </c>
      <c r="L150" t="str">
        <f>""</f>
        <v/>
      </c>
      <c r="M150" t="str">
        <f>""</f>
        <v/>
      </c>
      <c r="N150" t="str">
        <f>""</f>
        <v/>
      </c>
      <c r="O150" t="str">
        <f>""</f>
        <v/>
      </c>
      <c r="P150" t="str">
        <f>""</f>
        <v/>
      </c>
      <c r="Q150" t="str">
        <f>""</f>
        <v/>
      </c>
      <c r="R150" t="str">
        <f>""</f>
        <v/>
      </c>
      <c r="S150" t="str">
        <f>""</f>
        <v/>
      </c>
      <c r="T150" t="str">
        <f>""</f>
        <v/>
      </c>
      <c r="U150" t="str">
        <f>""</f>
        <v/>
      </c>
      <c r="V150" t="str">
        <f>""</f>
        <v/>
      </c>
      <c r="W150" t="str">
        <f>""</f>
        <v/>
      </c>
      <c r="X150" t="str">
        <f>""</f>
        <v/>
      </c>
      <c r="Y150" t="str">
        <f>""</f>
        <v/>
      </c>
      <c r="Z150" t="str">
        <f>""</f>
        <v/>
      </c>
      <c r="AA150" t="str">
        <f>""</f>
        <v/>
      </c>
      <c r="AB150" t="str">
        <f>""</f>
        <v/>
      </c>
      <c r="AC150" t="str">
        <f>""</f>
        <v/>
      </c>
      <c r="AD150" t="str">
        <f>""</f>
        <v/>
      </c>
      <c r="AE150" t="str">
        <f>""</f>
        <v/>
      </c>
      <c r="AF150" t="str">
        <f>""</f>
        <v/>
      </c>
      <c r="AG150" t="str">
        <f>"[0.113]"</f>
        <v>[0.113]</v>
      </c>
      <c r="AH150" t="str">
        <f>""</f>
        <v/>
      </c>
      <c r="AI150" t="str">
        <f>""</f>
        <v/>
      </c>
      <c r="AJ150" t="str">
        <f>""</f>
        <v/>
      </c>
      <c r="AK150" t="str">
        <f>""</f>
        <v/>
      </c>
      <c r="AL150" t="str">
        <f>""</f>
        <v/>
      </c>
      <c r="AM150" t="str">
        <f>""</f>
        <v/>
      </c>
      <c r="AN150" t="str">
        <f>""</f>
        <v/>
      </c>
      <c r="AO150" t="str">
        <f>""</f>
        <v/>
      </c>
      <c r="AP150" t="str">
        <f>""</f>
        <v/>
      </c>
      <c r="AQ150" t="str">
        <f>""</f>
        <v/>
      </c>
      <c r="AR150" t="str">
        <f>""</f>
        <v/>
      </c>
      <c r="AS150" t="str">
        <f>""</f>
        <v/>
      </c>
      <c r="AT150" t="str">
        <f>""</f>
        <v/>
      </c>
      <c r="AU150" t="str">
        <f>""</f>
        <v/>
      </c>
      <c r="AV150" t="str">
        <f>""</f>
        <v/>
      </c>
      <c r="AW150" t="str">
        <f>""</f>
        <v/>
      </c>
      <c r="AX150" t="str">
        <f>""</f>
        <v/>
      </c>
      <c r="AY150" t="str">
        <f>""</f>
        <v/>
      </c>
      <c r="AZ150" t="str">
        <f>""</f>
        <v/>
      </c>
      <c r="BA150" t="str">
        <f>""</f>
        <v/>
      </c>
    </row>
    <row r="151" spans="2:53" x14ac:dyDescent="0.2">
      <c r="B151" t="str">
        <f>"Number of adults who left household 1998-2007"</f>
        <v>Number of adults who left household 1998-2007</v>
      </c>
      <c r="C151" t="str">
        <f>""</f>
        <v/>
      </c>
      <c r="D151" t="str">
        <f>""</f>
        <v/>
      </c>
      <c r="E151" t="str">
        <f>""</f>
        <v/>
      </c>
      <c r="F151" t="str">
        <f>""</f>
        <v/>
      </c>
      <c r="G151" t="str">
        <f>""</f>
        <v/>
      </c>
      <c r="H151" t="str">
        <f>""</f>
        <v/>
      </c>
      <c r="I151" t="str">
        <f>""</f>
        <v/>
      </c>
      <c r="J151" t="str">
        <f>""</f>
        <v/>
      </c>
      <c r="K151" t="str">
        <f>""</f>
        <v/>
      </c>
      <c r="L151" t="str">
        <f>""</f>
        <v/>
      </c>
      <c r="M151" t="str">
        <f>""</f>
        <v/>
      </c>
      <c r="N151" t="str">
        <f>""</f>
        <v/>
      </c>
      <c r="O151" t="str">
        <f>""</f>
        <v/>
      </c>
      <c r="P151" t="str">
        <f>""</f>
        <v/>
      </c>
      <c r="Q151" t="str">
        <f>""</f>
        <v/>
      </c>
      <c r="R151" t="str">
        <f>""</f>
        <v/>
      </c>
      <c r="S151" t="str">
        <f>""</f>
        <v/>
      </c>
      <c r="T151" t="str">
        <f>""</f>
        <v/>
      </c>
      <c r="U151" t="str">
        <f>""</f>
        <v/>
      </c>
      <c r="V151" t="str">
        <f>""</f>
        <v/>
      </c>
      <c r="W151" t="str">
        <f>""</f>
        <v/>
      </c>
      <c r="X151" t="str">
        <f>""</f>
        <v/>
      </c>
      <c r="Y151" t="str">
        <f>""</f>
        <v/>
      </c>
      <c r="Z151" t="str">
        <f>""</f>
        <v/>
      </c>
      <c r="AA151" t="str">
        <f>""</f>
        <v/>
      </c>
      <c r="AB151" t="str">
        <f>""</f>
        <v/>
      </c>
      <c r="AC151" t="str">
        <f>""</f>
        <v/>
      </c>
      <c r="AD151" t="str">
        <f>""</f>
        <v/>
      </c>
      <c r="AE151" t="str">
        <f>""</f>
        <v/>
      </c>
      <c r="AF151" t="str">
        <f>""</f>
        <v/>
      </c>
      <c r="AG151" t="str">
        <f>""</f>
        <v/>
      </c>
      <c r="AH151" t="str">
        <f>"0.009"</f>
        <v>0.009</v>
      </c>
      <c r="AI151" t="str">
        <f>""</f>
        <v/>
      </c>
      <c r="AJ151" t="str">
        <f>""</f>
        <v/>
      </c>
      <c r="AK151" t="str">
        <f>""</f>
        <v/>
      </c>
      <c r="AL151" t="str">
        <f>""</f>
        <v/>
      </c>
      <c r="AM151" t="str">
        <f>""</f>
        <v/>
      </c>
      <c r="AN151" t="str">
        <f>""</f>
        <v/>
      </c>
      <c r="AO151" t="str">
        <f>""</f>
        <v/>
      </c>
      <c r="AP151" t="str">
        <f>""</f>
        <v/>
      </c>
      <c r="AQ151" t="str">
        <f>""</f>
        <v/>
      </c>
      <c r="AR151" t="str">
        <f>""</f>
        <v/>
      </c>
      <c r="AS151" t="str">
        <f>""</f>
        <v/>
      </c>
      <c r="AT151" t="str">
        <f>""</f>
        <v/>
      </c>
      <c r="AU151" t="str">
        <f>""</f>
        <v/>
      </c>
      <c r="AV151" t="str">
        <f>""</f>
        <v/>
      </c>
      <c r="AW151" t="str">
        <f>""</f>
        <v/>
      </c>
      <c r="AX151" t="str">
        <f>""</f>
        <v/>
      </c>
      <c r="AY151" t="str">
        <f>""</f>
        <v/>
      </c>
      <c r="AZ151" t="str">
        <f>""</f>
        <v/>
      </c>
      <c r="BA151" t="str">
        <f>""</f>
        <v/>
      </c>
    </row>
    <row r="152" spans="2:53" x14ac:dyDescent="0.2">
      <c r="B152" t="str">
        <f>""</f>
        <v/>
      </c>
      <c r="C152" t="str">
        <f>""</f>
        <v/>
      </c>
      <c r="D152" t="str">
        <f>""</f>
        <v/>
      </c>
      <c r="E152" t="str">
        <f>""</f>
        <v/>
      </c>
      <c r="F152" t="str">
        <f>""</f>
        <v/>
      </c>
      <c r="G152" t="str">
        <f>""</f>
        <v/>
      </c>
      <c r="H152" t="str">
        <f>""</f>
        <v/>
      </c>
      <c r="I152" t="str">
        <f>""</f>
        <v/>
      </c>
      <c r="J152" t="str">
        <f>""</f>
        <v/>
      </c>
      <c r="K152" t="str">
        <f>""</f>
        <v/>
      </c>
      <c r="L152" t="str">
        <f>""</f>
        <v/>
      </c>
      <c r="M152" t="str">
        <f>""</f>
        <v/>
      </c>
      <c r="N152" t="str">
        <f>""</f>
        <v/>
      </c>
      <c r="O152" t="str">
        <f>""</f>
        <v/>
      </c>
      <c r="P152" t="str">
        <f>""</f>
        <v/>
      </c>
      <c r="Q152" t="str">
        <f>""</f>
        <v/>
      </c>
      <c r="R152" t="str">
        <f>""</f>
        <v/>
      </c>
      <c r="S152" t="str">
        <f>""</f>
        <v/>
      </c>
      <c r="T152" t="str">
        <f>""</f>
        <v/>
      </c>
      <c r="U152" t="str">
        <f>""</f>
        <v/>
      </c>
      <c r="V152" t="str">
        <f>""</f>
        <v/>
      </c>
      <c r="W152" t="str">
        <f>""</f>
        <v/>
      </c>
      <c r="X152" t="str">
        <f>""</f>
        <v/>
      </c>
      <c r="Y152" t="str">
        <f>""</f>
        <v/>
      </c>
      <c r="Z152" t="str">
        <f>""</f>
        <v/>
      </c>
      <c r="AA152" t="str">
        <f>""</f>
        <v/>
      </c>
      <c r="AB152" t="str">
        <f>""</f>
        <v/>
      </c>
      <c r="AC152" t="str">
        <f>""</f>
        <v/>
      </c>
      <c r="AD152" t="str">
        <f>""</f>
        <v/>
      </c>
      <c r="AE152" t="str">
        <f>""</f>
        <v/>
      </c>
      <c r="AF152" t="str">
        <f>""</f>
        <v/>
      </c>
      <c r="AG152" t="str">
        <f>""</f>
        <v/>
      </c>
      <c r="AH152" t="str">
        <f>"[0.035]"</f>
        <v>[0.035]</v>
      </c>
      <c r="AI152" t="str">
        <f>""</f>
        <v/>
      </c>
      <c r="AJ152" t="str">
        <f>""</f>
        <v/>
      </c>
      <c r="AK152" t="str">
        <f>""</f>
        <v/>
      </c>
      <c r="AL152" t="str">
        <f>""</f>
        <v/>
      </c>
      <c r="AM152" t="str">
        <f>""</f>
        <v/>
      </c>
      <c r="AN152" t="str">
        <f>""</f>
        <v/>
      </c>
      <c r="AO152" t="str">
        <f>""</f>
        <v/>
      </c>
      <c r="AP152" t="str">
        <f>""</f>
        <v/>
      </c>
      <c r="AQ152" t="str">
        <f>""</f>
        <v/>
      </c>
      <c r="AR152" t="str">
        <f>""</f>
        <v/>
      </c>
      <c r="AS152" t="str">
        <f>""</f>
        <v/>
      </c>
      <c r="AT152" t="str">
        <f>""</f>
        <v/>
      </c>
      <c r="AU152" t="str">
        <f>""</f>
        <v/>
      </c>
      <c r="AV152" t="str">
        <f>""</f>
        <v/>
      </c>
      <c r="AW152" t="str">
        <f>""</f>
        <v/>
      </c>
      <c r="AX152" t="str">
        <f>""</f>
        <v/>
      </c>
      <c r="AY152" t="str">
        <f>""</f>
        <v/>
      </c>
      <c r="AZ152" t="str">
        <f>""</f>
        <v/>
      </c>
      <c r="BA152" t="str">
        <f>""</f>
        <v/>
      </c>
    </row>
    <row r="153" spans="2:53" x14ac:dyDescent="0.2">
      <c r="B153" t="str">
        <f>"Interaction"</f>
        <v>Interaction</v>
      </c>
      <c r="C153" t="str">
        <f>""</f>
        <v/>
      </c>
      <c r="D153" t="str">
        <f>""</f>
        <v/>
      </c>
      <c r="E153" t="str">
        <f>""</f>
        <v/>
      </c>
      <c r="F153" t="str">
        <f>""</f>
        <v/>
      </c>
      <c r="G153" t="str">
        <f>""</f>
        <v/>
      </c>
      <c r="H153" t="str">
        <f>""</f>
        <v/>
      </c>
      <c r="I153" t="str">
        <f>""</f>
        <v/>
      </c>
      <c r="J153" t="str">
        <f>""</f>
        <v/>
      </c>
      <c r="K153" t="str">
        <f>""</f>
        <v/>
      </c>
      <c r="L153" t="str">
        <f>""</f>
        <v/>
      </c>
      <c r="M153" t="str">
        <f>""</f>
        <v/>
      </c>
      <c r="N153" t="str">
        <f>""</f>
        <v/>
      </c>
      <c r="O153" t="str">
        <f>""</f>
        <v/>
      </c>
      <c r="P153" t="str">
        <f>""</f>
        <v/>
      </c>
      <c r="Q153" t="str">
        <f>""</f>
        <v/>
      </c>
      <c r="R153" t="str">
        <f>""</f>
        <v/>
      </c>
      <c r="S153" t="str">
        <f>""</f>
        <v/>
      </c>
      <c r="T153" t="str">
        <f>""</f>
        <v/>
      </c>
      <c r="U153" t="str">
        <f>""</f>
        <v/>
      </c>
      <c r="V153" t="str">
        <f>""</f>
        <v/>
      </c>
      <c r="W153" t="str">
        <f>""</f>
        <v/>
      </c>
      <c r="X153" t="str">
        <f>""</f>
        <v/>
      </c>
      <c r="Y153" t="str">
        <f>""</f>
        <v/>
      </c>
      <c r="Z153" t="str">
        <f>""</f>
        <v/>
      </c>
      <c r="AA153" t="str">
        <f>""</f>
        <v/>
      </c>
      <c r="AB153" t="str">
        <f>""</f>
        <v/>
      </c>
      <c r="AC153" t="str">
        <f>""</f>
        <v/>
      </c>
      <c r="AD153" t="str">
        <f>""</f>
        <v/>
      </c>
      <c r="AE153" t="str">
        <f>""</f>
        <v/>
      </c>
      <c r="AF153" t="str">
        <f>""</f>
        <v/>
      </c>
      <c r="AG153" t="str">
        <f>""</f>
        <v/>
      </c>
      <c r="AH153" t="str">
        <f>"0.165*"</f>
        <v>0.165*</v>
      </c>
      <c r="AI153" t="str">
        <f>""</f>
        <v/>
      </c>
      <c r="AJ153" t="str">
        <f>""</f>
        <v/>
      </c>
      <c r="AK153" t="str">
        <f>""</f>
        <v/>
      </c>
      <c r="AL153" t="str">
        <f>""</f>
        <v/>
      </c>
      <c r="AM153" t="str">
        <f>""</f>
        <v/>
      </c>
      <c r="AN153" t="str">
        <f>""</f>
        <v/>
      </c>
      <c r="AO153" t="str">
        <f>""</f>
        <v/>
      </c>
      <c r="AP153" t="str">
        <f>""</f>
        <v/>
      </c>
      <c r="AQ153" t="str">
        <f>""</f>
        <v/>
      </c>
      <c r="AR153" t="str">
        <f>""</f>
        <v/>
      </c>
      <c r="AS153" t="str">
        <f>""</f>
        <v/>
      </c>
      <c r="AT153" t="str">
        <f>""</f>
        <v/>
      </c>
      <c r="AU153" t="str">
        <f>""</f>
        <v/>
      </c>
      <c r="AV153" t="str">
        <f>""</f>
        <v/>
      </c>
      <c r="AW153" t="str">
        <f>""</f>
        <v/>
      </c>
      <c r="AX153" t="str">
        <f>""</f>
        <v/>
      </c>
      <c r="AY153" t="str">
        <f>""</f>
        <v/>
      </c>
      <c r="AZ153" t="str">
        <f>""</f>
        <v/>
      </c>
      <c r="BA153" t="str">
        <f>""</f>
        <v/>
      </c>
    </row>
    <row r="154" spans="2:53" x14ac:dyDescent="0.2">
      <c r="B154" t="str">
        <f>""</f>
        <v/>
      </c>
      <c r="C154" t="str">
        <f>""</f>
        <v/>
      </c>
      <c r="D154" t="str">
        <f>""</f>
        <v/>
      </c>
      <c r="E154" t="str">
        <f>""</f>
        <v/>
      </c>
      <c r="F154" t="str">
        <f>""</f>
        <v/>
      </c>
      <c r="G154" t="str">
        <f>""</f>
        <v/>
      </c>
      <c r="H154" t="str">
        <f>""</f>
        <v/>
      </c>
      <c r="I154" t="str">
        <f>""</f>
        <v/>
      </c>
      <c r="J154" t="str">
        <f>""</f>
        <v/>
      </c>
      <c r="K154" t="str">
        <f>""</f>
        <v/>
      </c>
      <c r="L154" t="str">
        <f>""</f>
        <v/>
      </c>
      <c r="M154" t="str">
        <f>""</f>
        <v/>
      </c>
      <c r="N154" t="str">
        <f>""</f>
        <v/>
      </c>
      <c r="O154" t="str">
        <f>""</f>
        <v/>
      </c>
      <c r="P154" t="str">
        <f>""</f>
        <v/>
      </c>
      <c r="Q154" t="str">
        <f>""</f>
        <v/>
      </c>
      <c r="R154" t="str">
        <f>""</f>
        <v/>
      </c>
      <c r="S154" t="str">
        <f>""</f>
        <v/>
      </c>
      <c r="T154" t="str">
        <f>""</f>
        <v/>
      </c>
      <c r="U154" t="str">
        <f>""</f>
        <v/>
      </c>
      <c r="V154" t="str">
        <f>""</f>
        <v/>
      </c>
      <c r="W154" t="str">
        <f>""</f>
        <v/>
      </c>
      <c r="X154" t="str">
        <f>""</f>
        <v/>
      </c>
      <c r="Y154" t="str">
        <f>""</f>
        <v/>
      </c>
      <c r="Z154" t="str">
        <f>""</f>
        <v/>
      </c>
      <c r="AA154" t="str">
        <f>""</f>
        <v/>
      </c>
      <c r="AB154" t="str">
        <f>""</f>
        <v/>
      </c>
      <c r="AC154" t="str">
        <f>""</f>
        <v/>
      </c>
      <c r="AD154" t="str">
        <f>""</f>
        <v/>
      </c>
      <c r="AE154" t="str">
        <f>""</f>
        <v/>
      </c>
      <c r="AF154" t="str">
        <f>""</f>
        <v/>
      </c>
      <c r="AG154" t="str">
        <f>""</f>
        <v/>
      </c>
      <c r="AH154" t="str">
        <f>"[0.090]"</f>
        <v>[0.090]</v>
      </c>
      <c r="AI154" t="str">
        <f>""</f>
        <v/>
      </c>
      <c r="AJ154" t="str">
        <f>""</f>
        <v/>
      </c>
      <c r="AK154" t="str">
        <f>""</f>
        <v/>
      </c>
      <c r="AL154" t="str">
        <f>""</f>
        <v/>
      </c>
      <c r="AM154" t="str">
        <f>""</f>
        <v/>
      </c>
      <c r="AN154" t="str">
        <f>""</f>
        <v/>
      </c>
      <c r="AO154" t="str">
        <f>""</f>
        <v/>
      </c>
      <c r="AP154" t="str">
        <f>""</f>
        <v/>
      </c>
      <c r="AQ154" t="str">
        <f>""</f>
        <v/>
      </c>
      <c r="AR154" t="str">
        <f>""</f>
        <v/>
      </c>
      <c r="AS154" t="str">
        <f>""</f>
        <v/>
      </c>
      <c r="AT154" t="str">
        <f>""</f>
        <v/>
      </c>
      <c r="AU154" t="str">
        <f>""</f>
        <v/>
      </c>
      <c r="AV154" t="str">
        <f>""</f>
        <v/>
      </c>
      <c r="AW154" t="str">
        <f>""</f>
        <v/>
      </c>
      <c r="AX154" t="str">
        <f>""</f>
        <v/>
      </c>
      <c r="AY154" t="str">
        <f>""</f>
        <v/>
      </c>
      <c r="AZ154" t="str">
        <f>""</f>
        <v/>
      </c>
      <c r="BA154" t="str">
        <f>""</f>
        <v/>
      </c>
    </row>
    <row r="155" spans="2:53" x14ac:dyDescent="0.2">
      <c r="B155" t="str">
        <f>"Share of adults  who left household 1998-2007"</f>
        <v>Share of adults  who left household 1998-2007</v>
      </c>
      <c r="C155" t="str">
        <f>""</f>
        <v/>
      </c>
      <c r="D155" t="str">
        <f>""</f>
        <v/>
      </c>
      <c r="E155" t="str">
        <f>""</f>
        <v/>
      </c>
      <c r="F155" t="str">
        <f>""</f>
        <v/>
      </c>
      <c r="G155" t="str">
        <f>""</f>
        <v/>
      </c>
      <c r="H155" t="str">
        <f>""</f>
        <v/>
      </c>
      <c r="I155" t="str">
        <f>""</f>
        <v/>
      </c>
      <c r="J155" t="str">
        <f>""</f>
        <v/>
      </c>
      <c r="K155" t="str">
        <f>""</f>
        <v/>
      </c>
      <c r="L155" t="str">
        <f>""</f>
        <v/>
      </c>
      <c r="M155" t="str">
        <f>""</f>
        <v/>
      </c>
      <c r="N155" t="str">
        <f>""</f>
        <v/>
      </c>
      <c r="O155" t="str">
        <f>""</f>
        <v/>
      </c>
      <c r="P155" t="str">
        <f>""</f>
        <v/>
      </c>
      <c r="Q155" t="str">
        <f>""</f>
        <v/>
      </c>
      <c r="R155" t="str">
        <f>""</f>
        <v/>
      </c>
      <c r="S155" t="str">
        <f>""</f>
        <v/>
      </c>
      <c r="T155" t="str">
        <f>""</f>
        <v/>
      </c>
      <c r="U155" t="str">
        <f>""</f>
        <v/>
      </c>
      <c r="V155" t="str">
        <f>""</f>
        <v/>
      </c>
      <c r="W155" t="str">
        <f>""</f>
        <v/>
      </c>
      <c r="X155" t="str">
        <f>""</f>
        <v/>
      </c>
      <c r="Y155" t="str">
        <f>""</f>
        <v/>
      </c>
      <c r="Z155" t="str">
        <f>""</f>
        <v/>
      </c>
      <c r="AA155" t="str">
        <f>""</f>
        <v/>
      </c>
      <c r="AB155" t="str">
        <f>""</f>
        <v/>
      </c>
      <c r="AC155" t="str">
        <f>""</f>
        <v/>
      </c>
      <c r="AD155" t="str">
        <f>""</f>
        <v/>
      </c>
      <c r="AE155" t="str">
        <f>""</f>
        <v/>
      </c>
      <c r="AF155" t="str">
        <f>""</f>
        <v/>
      </c>
      <c r="AG155" t="str">
        <f>""</f>
        <v/>
      </c>
      <c r="AH155" t="str">
        <f>""</f>
        <v/>
      </c>
      <c r="AI155" t="str">
        <f>"-0.152"</f>
        <v>-0.152</v>
      </c>
      <c r="AJ155" t="str">
        <f>""</f>
        <v/>
      </c>
      <c r="AK155" t="str">
        <f>""</f>
        <v/>
      </c>
      <c r="AL155" t="str">
        <f>""</f>
        <v/>
      </c>
      <c r="AM155" t="str">
        <f>""</f>
        <v/>
      </c>
      <c r="AN155" t="str">
        <f>""</f>
        <v/>
      </c>
      <c r="AO155" t="str">
        <f>""</f>
        <v/>
      </c>
      <c r="AP155" t="str">
        <f>""</f>
        <v/>
      </c>
      <c r="AQ155" t="str">
        <f>""</f>
        <v/>
      </c>
      <c r="AR155" t="str">
        <f>""</f>
        <v/>
      </c>
      <c r="AS155" t="str">
        <f>""</f>
        <v/>
      </c>
      <c r="AT155" t="str">
        <f>""</f>
        <v/>
      </c>
      <c r="AU155" t="str">
        <f>""</f>
        <v/>
      </c>
      <c r="AV155" t="str">
        <f>""</f>
        <v/>
      </c>
      <c r="AW155" t="str">
        <f>""</f>
        <v/>
      </c>
      <c r="AX155" t="str">
        <f>""</f>
        <v/>
      </c>
      <c r="AY155" t="str">
        <f>""</f>
        <v/>
      </c>
      <c r="AZ155" t="str">
        <f>""</f>
        <v/>
      </c>
      <c r="BA155" t="str">
        <f>""</f>
        <v/>
      </c>
    </row>
    <row r="156" spans="2:53" x14ac:dyDescent="0.2">
      <c r="B156" t="str">
        <f>""</f>
        <v/>
      </c>
      <c r="C156" t="str">
        <f>""</f>
        <v/>
      </c>
      <c r="D156" t="str">
        <f>""</f>
        <v/>
      </c>
      <c r="E156" t="str">
        <f>""</f>
        <v/>
      </c>
      <c r="F156" t="str">
        <f>""</f>
        <v/>
      </c>
      <c r="G156" t="str">
        <f>""</f>
        <v/>
      </c>
      <c r="H156" t="str">
        <f>""</f>
        <v/>
      </c>
      <c r="I156" t="str">
        <f>""</f>
        <v/>
      </c>
      <c r="J156" t="str">
        <f>""</f>
        <v/>
      </c>
      <c r="K156" t="str">
        <f>""</f>
        <v/>
      </c>
      <c r="L156" t="str">
        <f>""</f>
        <v/>
      </c>
      <c r="M156" t="str">
        <f>""</f>
        <v/>
      </c>
      <c r="N156" t="str">
        <f>""</f>
        <v/>
      </c>
      <c r="O156" t="str">
        <f>""</f>
        <v/>
      </c>
      <c r="P156" t="str">
        <f>""</f>
        <v/>
      </c>
      <c r="Q156" t="str">
        <f>""</f>
        <v/>
      </c>
      <c r="R156" t="str">
        <f>""</f>
        <v/>
      </c>
      <c r="S156" t="str">
        <f>""</f>
        <v/>
      </c>
      <c r="T156" t="str">
        <f>""</f>
        <v/>
      </c>
      <c r="U156" t="str">
        <f>""</f>
        <v/>
      </c>
      <c r="V156" t="str">
        <f>""</f>
        <v/>
      </c>
      <c r="W156" t="str">
        <f>""</f>
        <v/>
      </c>
      <c r="X156" t="str">
        <f>""</f>
        <v/>
      </c>
      <c r="Y156" t="str">
        <f>""</f>
        <v/>
      </c>
      <c r="Z156" t="str">
        <f>""</f>
        <v/>
      </c>
      <c r="AA156" t="str">
        <f>""</f>
        <v/>
      </c>
      <c r="AB156" t="str">
        <f>""</f>
        <v/>
      </c>
      <c r="AC156" t="str">
        <f>""</f>
        <v/>
      </c>
      <c r="AD156" t="str">
        <f>""</f>
        <v/>
      </c>
      <c r="AE156" t="str">
        <f>""</f>
        <v/>
      </c>
      <c r="AF156" t="str">
        <f>""</f>
        <v/>
      </c>
      <c r="AG156" t="str">
        <f>""</f>
        <v/>
      </c>
      <c r="AH156" t="str">
        <f>""</f>
        <v/>
      </c>
      <c r="AI156" t="str">
        <f>"[0.176]"</f>
        <v>[0.176]</v>
      </c>
      <c r="AJ156" t="str">
        <f>""</f>
        <v/>
      </c>
      <c r="AK156" t="str">
        <f>""</f>
        <v/>
      </c>
      <c r="AL156" t="str">
        <f>""</f>
        <v/>
      </c>
      <c r="AM156" t="str">
        <f>""</f>
        <v/>
      </c>
      <c r="AN156" t="str">
        <f>""</f>
        <v/>
      </c>
      <c r="AO156" t="str">
        <f>""</f>
        <v/>
      </c>
      <c r="AP156" t="str">
        <f>""</f>
        <v/>
      </c>
      <c r="AQ156" t="str">
        <f>""</f>
        <v/>
      </c>
      <c r="AR156" t="str">
        <f>""</f>
        <v/>
      </c>
      <c r="AS156" t="str">
        <f>""</f>
        <v/>
      </c>
      <c r="AT156" t="str">
        <f>""</f>
        <v/>
      </c>
      <c r="AU156" t="str">
        <f>""</f>
        <v/>
      </c>
      <c r="AV156" t="str">
        <f>""</f>
        <v/>
      </c>
      <c r="AW156" t="str">
        <f>""</f>
        <v/>
      </c>
      <c r="AX156" t="str">
        <f>""</f>
        <v/>
      </c>
      <c r="AY156" t="str">
        <f>""</f>
        <v/>
      </c>
      <c r="AZ156" t="str">
        <f>""</f>
        <v/>
      </c>
      <c r="BA156" t="str">
        <f>""</f>
        <v/>
      </c>
    </row>
    <row r="157" spans="2:53" x14ac:dyDescent="0.2">
      <c r="B157" t="str">
        <f>"Interaction"</f>
        <v>Interaction</v>
      </c>
      <c r="C157" t="str">
        <f>""</f>
        <v/>
      </c>
      <c r="D157" t="str">
        <f>""</f>
        <v/>
      </c>
      <c r="E157" t="str">
        <f>""</f>
        <v/>
      </c>
      <c r="F157" t="str">
        <f>""</f>
        <v/>
      </c>
      <c r="G157" t="str">
        <f>""</f>
        <v/>
      </c>
      <c r="H157" t="str">
        <f>""</f>
        <v/>
      </c>
      <c r="I157" t="str">
        <f>""</f>
        <v/>
      </c>
      <c r="J157" t="str">
        <f>""</f>
        <v/>
      </c>
      <c r="K157" t="str">
        <f>""</f>
        <v/>
      </c>
      <c r="L157" t="str">
        <f>""</f>
        <v/>
      </c>
      <c r="M157" t="str">
        <f>""</f>
        <v/>
      </c>
      <c r="N157" t="str">
        <f>""</f>
        <v/>
      </c>
      <c r="O157" t="str">
        <f>""</f>
        <v/>
      </c>
      <c r="P157" t="str">
        <f>""</f>
        <v/>
      </c>
      <c r="Q157" t="str">
        <f>""</f>
        <v/>
      </c>
      <c r="R157" t="str">
        <f>""</f>
        <v/>
      </c>
      <c r="S157" t="str">
        <f>""</f>
        <v/>
      </c>
      <c r="T157" t="str">
        <f>""</f>
        <v/>
      </c>
      <c r="U157" t="str">
        <f>""</f>
        <v/>
      </c>
      <c r="V157" t="str">
        <f>""</f>
        <v/>
      </c>
      <c r="W157" t="str">
        <f>""</f>
        <v/>
      </c>
      <c r="X157" t="str">
        <f>""</f>
        <v/>
      </c>
      <c r="Y157" t="str">
        <f>""</f>
        <v/>
      </c>
      <c r="Z157" t="str">
        <f>""</f>
        <v/>
      </c>
      <c r="AA157" t="str">
        <f>""</f>
        <v/>
      </c>
      <c r="AB157" t="str">
        <f>""</f>
        <v/>
      </c>
      <c r="AC157" t="str">
        <f>""</f>
        <v/>
      </c>
      <c r="AD157" t="str">
        <f>""</f>
        <v/>
      </c>
      <c r="AE157" t="str">
        <f>""</f>
        <v/>
      </c>
      <c r="AF157" t="str">
        <f>""</f>
        <v/>
      </c>
      <c r="AG157" t="str">
        <f>""</f>
        <v/>
      </c>
      <c r="AH157" t="str">
        <f>""</f>
        <v/>
      </c>
      <c r="AI157" t="str">
        <f>"0.328***"</f>
        <v>0.328***</v>
      </c>
      <c r="AJ157" t="str">
        <f>""</f>
        <v/>
      </c>
      <c r="AK157" t="str">
        <f>""</f>
        <v/>
      </c>
      <c r="AL157" t="str">
        <f>""</f>
        <v/>
      </c>
      <c r="AM157" t="str">
        <f>""</f>
        <v/>
      </c>
      <c r="AN157" t="str">
        <f>""</f>
        <v/>
      </c>
      <c r="AO157" t="str">
        <f>""</f>
        <v/>
      </c>
      <c r="AP157" t="str">
        <f>""</f>
        <v/>
      </c>
      <c r="AQ157" t="str">
        <f>""</f>
        <v/>
      </c>
      <c r="AR157" t="str">
        <f>""</f>
        <v/>
      </c>
      <c r="AS157" t="str">
        <f>""</f>
        <v/>
      </c>
      <c r="AT157" t="str">
        <f>""</f>
        <v/>
      </c>
      <c r="AU157" t="str">
        <f>""</f>
        <v/>
      </c>
      <c r="AV157" t="str">
        <f>""</f>
        <v/>
      </c>
      <c r="AW157" t="str">
        <f>""</f>
        <v/>
      </c>
      <c r="AX157" t="str">
        <f>""</f>
        <v/>
      </c>
      <c r="AY157" t="str">
        <f>""</f>
        <v/>
      </c>
      <c r="AZ157" t="str">
        <f>""</f>
        <v/>
      </c>
      <c r="BA157" t="str">
        <f>""</f>
        <v/>
      </c>
    </row>
    <row r="158" spans="2:53" x14ac:dyDescent="0.2">
      <c r="B158" t="str">
        <f>""</f>
        <v/>
      </c>
      <c r="C158" t="str">
        <f>""</f>
        <v/>
      </c>
      <c r="D158" t="str">
        <f>""</f>
        <v/>
      </c>
      <c r="E158" t="str">
        <f>""</f>
        <v/>
      </c>
      <c r="F158" t="str">
        <f>""</f>
        <v/>
      </c>
      <c r="G158" t="str">
        <f>""</f>
        <v/>
      </c>
      <c r="H158" t="str">
        <f>""</f>
        <v/>
      </c>
      <c r="I158" t="str">
        <f>""</f>
        <v/>
      </c>
      <c r="J158" t="str">
        <f>""</f>
        <v/>
      </c>
      <c r="K158" t="str">
        <f>""</f>
        <v/>
      </c>
      <c r="L158" t="str">
        <f>""</f>
        <v/>
      </c>
      <c r="M158" t="str">
        <f>""</f>
        <v/>
      </c>
      <c r="N158" t="str">
        <f>""</f>
        <v/>
      </c>
      <c r="O158" t="str">
        <f>""</f>
        <v/>
      </c>
      <c r="P158" t="str">
        <f>""</f>
        <v/>
      </c>
      <c r="Q158" t="str">
        <f>""</f>
        <v/>
      </c>
      <c r="R158" t="str">
        <f>""</f>
        <v/>
      </c>
      <c r="S158" t="str">
        <f>""</f>
        <v/>
      </c>
      <c r="T158" t="str">
        <f>""</f>
        <v/>
      </c>
      <c r="U158" t="str">
        <f>""</f>
        <v/>
      </c>
      <c r="V158" t="str">
        <f>""</f>
        <v/>
      </c>
      <c r="W158" t="str">
        <f>""</f>
        <v/>
      </c>
      <c r="X158" t="str">
        <f>""</f>
        <v/>
      </c>
      <c r="Y158" t="str">
        <f>""</f>
        <v/>
      </c>
      <c r="Z158" t="str">
        <f>""</f>
        <v/>
      </c>
      <c r="AA158" t="str">
        <f>""</f>
        <v/>
      </c>
      <c r="AB158" t="str">
        <f>""</f>
        <v/>
      </c>
      <c r="AC158" t="str">
        <f>""</f>
        <v/>
      </c>
      <c r="AD158" t="str">
        <f>""</f>
        <v/>
      </c>
      <c r="AE158" t="str">
        <f>""</f>
        <v/>
      </c>
      <c r="AF158" t="str">
        <f>""</f>
        <v/>
      </c>
      <c r="AG158" t="str">
        <f>""</f>
        <v/>
      </c>
      <c r="AH158" t="str">
        <f>""</f>
        <v/>
      </c>
      <c r="AI158" t="str">
        <f>"[0.124]"</f>
        <v>[0.124]</v>
      </c>
      <c r="AJ158" t="str">
        <f>""</f>
        <v/>
      </c>
      <c r="AK158" t="str">
        <f>""</f>
        <v/>
      </c>
      <c r="AL158" t="str">
        <f>""</f>
        <v/>
      </c>
      <c r="AM158" t="str">
        <f>""</f>
        <v/>
      </c>
      <c r="AN158" t="str">
        <f>""</f>
        <v/>
      </c>
      <c r="AO158" t="str">
        <f>""</f>
        <v/>
      </c>
      <c r="AP158" t="str">
        <f>""</f>
        <v/>
      </c>
      <c r="AQ158" t="str">
        <f>""</f>
        <v/>
      </c>
      <c r="AR158" t="str">
        <f>""</f>
        <v/>
      </c>
      <c r="AS158" t="str">
        <f>""</f>
        <v/>
      </c>
      <c r="AT158" t="str">
        <f>""</f>
        <v/>
      </c>
      <c r="AU158" t="str">
        <f>""</f>
        <v/>
      </c>
      <c r="AV158" t="str">
        <f>""</f>
        <v/>
      </c>
      <c r="AW158" t="str">
        <f>""</f>
        <v/>
      </c>
      <c r="AX158" t="str">
        <f>""</f>
        <v/>
      </c>
      <c r="AY158" t="str">
        <f>""</f>
        <v/>
      </c>
      <c r="AZ158" t="str">
        <f>""</f>
        <v/>
      </c>
      <c r="BA158" t="str">
        <f>""</f>
        <v/>
      </c>
    </row>
    <row r="159" spans="2:53" x14ac:dyDescent="0.2">
      <c r="B159" t="str">
        <f>"Number of years that household had a theft of crops for a household"</f>
        <v>Number of years that household had a theft of crops for a household</v>
      </c>
      <c r="C159" t="str">
        <f>""</f>
        <v/>
      </c>
      <c r="D159" t="str">
        <f>""</f>
        <v/>
      </c>
      <c r="E159" t="str">
        <f>""</f>
        <v/>
      </c>
      <c r="F159" t="str">
        <f>""</f>
        <v/>
      </c>
      <c r="G159" t="str">
        <f>""</f>
        <v/>
      </c>
      <c r="H159" t="str">
        <f>""</f>
        <v/>
      </c>
      <c r="I159" t="str">
        <f>""</f>
        <v/>
      </c>
      <c r="J159" t="str">
        <f>""</f>
        <v/>
      </c>
      <c r="K159" t="str">
        <f>""</f>
        <v/>
      </c>
      <c r="L159" t="str">
        <f>""</f>
        <v/>
      </c>
      <c r="M159" t="str">
        <f>""</f>
        <v/>
      </c>
      <c r="N159" t="str">
        <f>""</f>
        <v/>
      </c>
      <c r="O159" t="str">
        <f>""</f>
        <v/>
      </c>
      <c r="P159" t="str">
        <f>""</f>
        <v/>
      </c>
      <c r="Q159" t="str">
        <f>""</f>
        <v/>
      </c>
      <c r="R159" t="str">
        <f>""</f>
        <v/>
      </c>
      <c r="S159" t="str">
        <f>""</f>
        <v/>
      </c>
      <c r="T159" t="str">
        <f>""</f>
        <v/>
      </c>
      <c r="U159" t="str">
        <f>""</f>
        <v/>
      </c>
      <c r="V159" t="str">
        <f>""</f>
        <v/>
      </c>
      <c r="W159" t="str">
        <f>""</f>
        <v/>
      </c>
      <c r="X159" t="str">
        <f>""</f>
        <v/>
      </c>
      <c r="Y159" t="str">
        <f>""</f>
        <v/>
      </c>
      <c r="Z159" t="str">
        <f>""</f>
        <v/>
      </c>
      <c r="AA159" t="str">
        <f>""</f>
        <v/>
      </c>
      <c r="AB159" t="str">
        <f>""</f>
        <v/>
      </c>
      <c r="AC159" t="str">
        <f>""</f>
        <v/>
      </c>
      <c r="AD159" t="str">
        <f>""</f>
        <v/>
      </c>
      <c r="AE159" t="str">
        <f>""</f>
        <v/>
      </c>
      <c r="AF159" t="str">
        <f>""</f>
        <v/>
      </c>
      <c r="AG159" t="str">
        <f>""</f>
        <v/>
      </c>
      <c r="AH159" t="str">
        <f>""</f>
        <v/>
      </c>
      <c r="AI159" t="str">
        <f>""</f>
        <v/>
      </c>
      <c r="AJ159" t="str">
        <f>"0.015"</f>
        <v>0.015</v>
      </c>
      <c r="AK159" t="str">
        <f>"0.039"</f>
        <v>0.039</v>
      </c>
      <c r="AL159" t="str">
        <f>"0.023"</f>
        <v>0.023</v>
      </c>
      <c r="AM159" t="str">
        <f>""</f>
        <v/>
      </c>
      <c r="AN159" t="str">
        <f>""</f>
        <v/>
      </c>
      <c r="AO159" t="str">
        <f>""</f>
        <v/>
      </c>
      <c r="AP159" t="str">
        <f>""</f>
        <v/>
      </c>
      <c r="AQ159" t="str">
        <f>""</f>
        <v/>
      </c>
      <c r="AR159" t="str">
        <f>""</f>
        <v/>
      </c>
      <c r="AS159" t="str">
        <f>""</f>
        <v/>
      </c>
      <c r="AT159" t="str">
        <f>""</f>
        <v/>
      </c>
      <c r="AU159" t="str">
        <f>""</f>
        <v/>
      </c>
      <c r="AV159" t="str">
        <f>""</f>
        <v/>
      </c>
      <c r="AW159" t="str">
        <f>""</f>
        <v/>
      </c>
      <c r="AX159" t="str">
        <f>""</f>
        <v/>
      </c>
      <c r="AY159" t="str">
        <f>""</f>
        <v/>
      </c>
      <c r="AZ159" t="str">
        <f>""</f>
        <v/>
      </c>
      <c r="BA159" t="str">
        <f>""</f>
        <v/>
      </c>
    </row>
    <row r="160" spans="2:53" x14ac:dyDescent="0.2">
      <c r="B160" t="str">
        <f>""</f>
        <v/>
      </c>
      <c r="C160" t="str">
        <f>""</f>
        <v/>
      </c>
      <c r="D160" t="str">
        <f>""</f>
        <v/>
      </c>
      <c r="E160" t="str">
        <f>""</f>
        <v/>
      </c>
      <c r="F160" t="str">
        <f>""</f>
        <v/>
      </c>
      <c r="G160" t="str">
        <f>""</f>
        <v/>
      </c>
      <c r="H160" t="str">
        <f>""</f>
        <v/>
      </c>
      <c r="I160" t="str">
        <f>""</f>
        <v/>
      </c>
      <c r="J160" t="str">
        <f>""</f>
        <v/>
      </c>
      <c r="K160" t="str">
        <f>""</f>
        <v/>
      </c>
      <c r="L160" t="str">
        <f>""</f>
        <v/>
      </c>
      <c r="M160" t="str">
        <f>""</f>
        <v/>
      </c>
      <c r="N160" t="str">
        <f>""</f>
        <v/>
      </c>
      <c r="O160" t="str">
        <f>""</f>
        <v/>
      </c>
      <c r="P160" t="str">
        <f>""</f>
        <v/>
      </c>
      <c r="Q160" t="str">
        <f>""</f>
        <v/>
      </c>
      <c r="R160" t="str">
        <f>""</f>
        <v/>
      </c>
      <c r="S160" t="str">
        <f>""</f>
        <v/>
      </c>
      <c r="T160" t="str">
        <f>""</f>
        <v/>
      </c>
      <c r="U160" t="str">
        <f>""</f>
        <v/>
      </c>
      <c r="V160" t="str">
        <f>""</f>
        <v/>
      </c>
      <c r="W160" t="str">
        <f>""</f>
        <v/>
      </c>
      <c r="X160" t="str">
        <f>""</f>
        <v/>
      </c>
      <c r="Y160" t="str">
        <f>""</f>
        <v/>
      </c>
      <c r="Z160" t="str">
        <f>""</f>
        <v/>
      </c>
      <c r="AA160" t="str">
        <f>""</f>
        <v/>
      </c>
      <c r="AB160" t="str">
        <f>""</f>
        <v/>
      </c>
      <c r="AC160" t="str">
        <f>""</f>
        <v/>
      </c>
      <c r="AD160" t="str">
        <f>""</f>
        <v/>
      </c>
      <c r="AE160" t="str">
        <f>""</f>
        <v/>
      </c>
      <c r="AF160" t="str">
        <f>""</f>
        <v/>
      </c>
      <c r="AG160" t="str">
        <f>""</f>
        <v/>
      </c>
      <c r="AH160" t="str">
        <f>""</f>
        <v/>
      </c>
      <c r="AI160" t="str">
        <f>""</f>
        <v/>
      </c>
      <c r="AJ160" t="str">
        <f>"[0.054]"</f>
        <v>[0.054]</v>
      </c>
      <c r="AK160" t="str">
        <f>"[0.050]"</f>
        <v>[0.050]</v>
      </c>
      <c r="AL160" t="str">
        <f>"[0.051]"</f>
        <v>[0.051]</v>
      </c>
      <c r="AM160" t="str">
        <f>""</f>
        <v/>
      </c>
      <c r="AN160" t="str">
        <f>""</f>
        <v/>
      </c>
      <c r="AO160" t="str">
        <f>""</f>
        <v/>
      </c>
      <c r="AP160" t="str">
        <f>""</f>
        <v/>
      </c>
      <c r="AQ160" t="str">
        <f>""</f>
        <v/>
      </c>
      <c r="AR160" t="str">
        <f>""</f>
        <v/>
      </c>
      <c r="AS160" t="str">
        <f>""</f>
        <v/>
      </c>
      <c r="AT160" t="str">
        <f>""</f>
        <v/>
      </c>
      <c r="AU160" t="str">
        <f>""</f>
        <v/>
      </c>
      <c r="AV160" t="str">
        <f>""</f>
        <v/>
      </c>
      <c r="AW160" t="str">
        <f>""</f>
        <v/>
      </c>
      <c r="AX160" t="str">
        <f>""</f>
        <v/>
      </c>
      <c r="AY160" t="str">
        <f>""</f>
        <v/>
      </c>
      <c r="AZ160" t="str">
        <f>""</f>
        <v/>
      </c>
      <c r="BA160" t="str">
        <f>""</f>
        <v/>
      </c>
    </row>
    <row r="161" spans="2:53" x14ac:dyDescent="0.2">
      <c r="B161" t="str">
        <f>"At least 1 adult left the household in a given year (yes=1)"</f>
        <v>At least 1 adult left the household in a given year (yes=1)</v>
      </c>
      <c r="C161" t="str">
        <f>""</f>
        <v/>
      </c>
      <c r="D161" t="str">
        <f>""</f>
        <v/>
      </c>
      <c r="E161" t="str">
        <f>""</f>
        <v/>
      </c>
      <c r="F161" t="str">
        <f>""</f>
        <v/>
      </c>
      <c r="G161" t="str">
        <f>""</f>
        <v/>
      </c>
      <c r="H161" t="str">
        <f>""</f>
        <v/>
      </c>
      <c r="I161" t="str">
        <f>""</f>
        <v/>
      </c>
      <c r="J161" t="str">
        <f>""</f>
        <v/>
      </c>
      <c r="K161" t="str">
        <f>""</f>
        <v/>
      </c>
      <c r="L161" t="str">
        <f>""</f>
        <v/>
      </c>
      <c r="M161" t="str">
        <f>""</f>
        <v/>
      </c>
      <c r="N161" t="str">
        <f>""</f>
        <v/>
      </c>
      <c r="O161" t="str">
        <f>""</f>
        <v/>
      </c>
      <c r="P161" t="str">
        <f>""</f>
        <v/>
      </c>
      <c r="Q161" t="str">
        <f>""</f>
        <v/>
      </c>
      <c r="R161" t="str">
        <f>""</f>
        <v/>
      </c>
      <c r="S161" t="str">
        <f>""</f>
        <v/>
      </c>
      <c r="T161" t="str">
        <f>""</f>
        <v/>
      </c>
      <c r="U161" t="str">
        <f>""</f>
        <v/>
      </c>
      <c r="V161" t="str">
        <f>""</f>
        <v/>
      </c>
      <c r="W161" t="str">
        <f>""</f>
        <v/>
      </c>
      <c r="X161" t="str">
        <f>""</f>
        <v/>
      </c>
      <c r="Y161" t="str">
        <f>""</f>
        <v/>
      </c>
      <c r="Z161" t="str">
        <f>""</f>
        <v/>
      </c>
      <c r="AA161" t="str">
        <f>""</f>
        <v/>
      </c>
      <c r="AB161" t="str">
        <f>""</f>
        <v/>
      </c>
      <c r="AC161" t="str">
        <f>""</f>
        <v/>
      </c>
      <c r="AD161" t="str">
        <f>""</f>
        <v/>
      </c>
      <c r="AE161" t="str">
        <f>""</f>
        <v/>
      </c>
      <c r="AF161" t="str">
        <f>""</f>
        <v/>
      </c>
      <c r="AG161" t="str">
        <f>""</f>
        <v/>
      </c>
      <c r="AH161" t="str">
        <f>""</f>
        <v/>
      </c>
      <c r="AI161" t="str">
        <f>""</f>
        <v/>
      </c>
      <c r="AJ161" t="str">
        <f>"-0.127"</f>
        <v>-0.127</v>
      </c>
      <c r="AK161" t="str">
        <f>""</f>
        <v/>
      </c>
      <c r="AL161" t="str">
        <f>""</f>
        <v/>
      </c>
      <c r="AM161" t="str">
        <f>""</f>
        <v/>
      </c>
      <c r="AN161" t="str">
        <f>""</f>
        <v/>
      </c>
      <c r="AO161" t="str">
        <f>""</f>
        <v/>
      </c>
      <c r="AP161" t="str">
        <f>""</f>
        <v/>
      </c>
      <c r="AQ161" t="str">
        <f>""</f>
        <v/>
      </c>
      <c r="AR161" t="str">
        <f>""</f>
        <v/>
      </c>
      <c r="AS161" t="str">
        <f>""</f>
        <v/>
      </c>
      <c r="AT161" t="str">
        <f>""</f>
        <v/>
      </c>
      <c r="AU161" t="str">
        <f>""</f>
        <v/>
      </c>
      <c r="AV161" t="str">
        <f>""</f>
        <v/>
      </c>
      <c r="AW161" t="str">
        <f>""</f>
        <v/>
      </c>
      <c r="AX161" t="str">
        <f>""</f>
        <v/>
      </c>
      <c r="AY161" t="str">
        <f>""</f>
        <v/>
      </c>
      <c r="AZ161" t="str">
        <f>""</f>
        <v/>
      </c>
      <c r="BA161" t="str">
        <f>""</f>
        <v/>
      </c>
    </row>
    <row r="162" spans="2:53" x14ac:dyDescent="0.2">
      <c r="B162" t="str">
        <f>""</f>
        <v/>
      </c>
      <c r="C162" t="str">
        <f>""</f>
        <v/>
      </c>
      <c r="D162" t="str">
        <f>""</f>
        <v/>
      </c>
      <c r="E162" t="str">
        <f>""</f>
        <v/>
      </c>
      <c r="F162" t="str">
        <f>""</f>
        <v/>
      </c>
      <c r="G162" t="str">
        <f>""</f>
        <v/>
      </c>
      <c r="H162" t="str">
        <f>""</f>
        <v/>
      </c>
      <c r="I162" t="str">
        <f>""</f>
        <v/>
      </c>
      <c r="J162" t="str">
        <f>""</f>
        <v/>
      </c>
      <c r="K162" t="str">
        <f>""</f>
        <v/>
      </c>
      <c r="L162" t="str">
        <f>""</f>
        <v/>
      </c>
      <c r="M162" t="str">
        <f>""</f>
        <v/>
      </c>
      <c r="N162" t="str">
        <f>""</f>
        <v/>
      </c>
      <c r="O162" t="str">
        <f>""</f>
        <v/>
      </c>
      <c r="P162" t="str">
        <f>""</f>
        <v/>
      </c>
      <c r="Q162" t="str">
        <f>""</f>
        <v/>
      </c>
      <c r="R162" t="str">
        <f>""</f>
        <v/>
      </c>
      <c r="S162" t="str">
        <f>""</f>
        <v/>
      </c>
      <c r="T162" t="str">
        <f>""</f>
        <v/>
      </c>
      <c r="U162" t="str">
        <f>""</f>
        <v/>
      </c>
      <c r="V162" t="str">
        <f>""</f>
        <v/>
      </c>
      <c r="W162" t="str">
        <f>""</f>
        <v/>
      </c>
      <c r="X162" t="str">
        <f>""</f>
        <v/>
      </c>
      <c r="Y162" t="str">
        <f>""</f>
        <v/>
      </c>
      <c r="Z162" t="str">
        <f>""</f>
        <v/>
      </c>
      <c r="AA162" t="str">
        <f>""</f>
        <v/>
      </c>
      <c r="AB162" t="str">
        <f>""</f>
        <v/>
      </c>
      <c r="AC162" t="str">
        <f>""</f>
        <v/>
      </c>
      <c r="AD162" t="str">
        <f>""</f>
        <v/>
      </c>
      <c r="AE162" t="str">
        <f>""</f>
        <v/>
      </c>
      <c r="AF162" t="str">
        <f>""</f>
        <v/>
      </c>
      <c r="AG162" t="str">
        <f>""</f>
        <v/>
      </c>
      <c r="AH162" t="str">
        <f>""</f>
        <v/>
      </c>
      <c r="AI162" t="str">
        <f>""</f>
        <v/>
      </c>
      <c r="AJ162" t="str">
        <f>"[0.108]"</f>
        <v>[0.108]</v>
      </c>
      <c r="AK162" t="str">
        <f>""</f>
        <v/>
      </c>
      <c r="AL162" t="str">
        <f>""</f>
        <v/>
      </c>
      <c r="AM162" t="str">
        <f>""</f>
        <v/>
      </c>
      <c r="AN162" t="str">
        <f>""</f>
        <v/>
      </c>
      <c r="AO162" t="str">
        <f>""</f>
        <v/>
      </c>
      <c r="AP162" t="str">
        <f>""</f>
        <v/>
      </c>
      <c r="AQ162" t="str">
        <f>""</f>
        <v/>
      </c>
      <c r="AR162" t="str">
        <f>""</f>
        <v/>
      </c>
      <c r="AS162" t="str">
        <f>""</f>
        <v/>
      </c>
      <c r="AT162" t="str">
        <f>""</f>
        <v/>
      </c>
      <c r="AU162" t="str">
        <f>""</f>
        <v/>
      </c>
      <c r="AV162" t="str">
        <f>""</f>
        <v/>
      </c>
      <c r="AW162" t="str">
        <f>""</f>
        <v/>
      </c>
      <c r="AX162" t="str">
        <f>""</f>
        <v/>
      </c>
      <c r="AY162" t="str">
        <f>""</f>
        <v/>
      </c>
      <c r="AZ162" t="str">
        <f>""</f>
        <v/>
      </c>
      <c r="BA162" t="str">
        <f>""</f>
        <v/>
      </c>
    </row>
    <row r="163" spans="2:53" x14ac:dyDescent="0.2">
      <c r="B163" t="str">
        <f>"Interaction"</f>
        <v>Interaction</v>
      </c>
      <c r="C163" t="str">
        <f>""</f>
        <v/>
      </c>
      <c r="D163" t="str">
        <f>""</f>
        <v/>
      </c>
      <c r="E163" t="str">
        <f>""</f>
        <v/>
      </c>
      <c r="F163" t="str">
        <f>""</f>
        <v/>
      </c>
      <c r="G163" t="str">
        <f>""</f>
        <v/>
      </c>
      <c r="H163" t="str">
        <f>""</f>
        <v/>
      </c>
      <c r="I163" t="str">
        <f>""</f>
        <v/>
      </c>
      <c r="J163" t="str">
        <f>""</f>
        <v/>
      </c>
      <c r="K163" t="str">
        <f>""</f>
        <v/>
      </c>
      <c r="L163" t="str">
        <f>""</f>
        <v/>
      </c>
      <c r="M163" t="str">
        <f>""</f>
        <v/>
      </c>
      <c r="N163" t="str">
        <f>""</f>
        <v/>
      </c>
      <c r="O163" t="str">
        <f>""</f>
        <v/>
      </c>
      <c r="P163" t="str">
        <f>""</f>
        <v/>
      </c>
      <c r="Q163" t="str">
        <f>""</f>
        <v/>
      </c>
      <c r="R163" t="str">
        <f>""</f>
        <v/>
      </c>
      <c r="S163" t="str">
        <f>""</f>
        <v/>
      </c>
      <c r="T163" t="str">
        <f>""</f>
        <v/>
      </c>
      <c r="U163" t="str">
        <f>""</f>
        <v/>
      </c>
      <c r="V163" t="str">
        <f>""</f>
        <v/>
      </c>
      <c r="W163" t="str">
        <f>""</f>
        <v/>
      </c>
      <c r="X163" t="str">
        <f>""</f>
        <v/>
      </c>
      <c r="Y163" t="str">
        <f>""</f>
        <v/>
      </c>
      <c r="Z163" t="str">
        <f>""</f>
        <v/>
      </c>
      <c r="AA163" t="str">
        <f>""</f>
        <v/>
      </c>
      <c r="AB163" t="str">
        <f>""</f>
        <v/>
      </c>
      <c r="AC163" t="str">
        <f>""</f>
        <v/>
      </c>
      <c r="AD163" t="str">
        <f>""</f>
        <v/>
      </c>
      <c r="AE163" t="str">
        <f>""</f>
        <v/>
      </c>
      <c r="AF163" t="str">
        <f>""</f>
        <v/>
      </c>
      <c r="AG163" t="str">
        <f>""</f>
        <v/>
      </c>
      <c r="AH163" t="str">
        <f>""</f>
        <v/>
      </c>
      <c r="AI163" t="str">
        <f>""</f>
        <v/>
      </c>
      <c r="AJ163" t="str">
        <f>"0.168**"</f>
        <v>0.168**</v>
      </c>
      <c r="AK163" t="str">
        <f>""</f>
        <v/>
      </c>
      <c r="AL163" t="str">
        <f>""</f>
        <v/>
      </c>
      <c r="AM163" t="str">
        <f>""</f>
        <v/>
      </c>
      <c r="AN163" t="str">
        <f>""</f>
        <v/>
      </c>
      <c r="AO163" t="str">
        <f>""</f>
        <v/>
      </c>
      <c r="AP163" t="str">
        <f>""</f>
        <v/>
      </c>
      <c r="AQ163" t="str">
        <f>""</f>
        <v/>
      </c>
      <c r="AR163" t="str">
        <f>""</f>
        <v/>
      </c>
      <c r="AS163" t="str">
        <f>""</f>
        <v/>
      </c>
      <c r="AT163" t="str">
        <f>""</f>
        <v/>
      </c>
      <c r="AU163" t="str">
        <f>""</f>
        <v/>
      </c>
      <c r="AV163" t="str">
        <f>""</f>
        <v/>
      </c>
      <c r="AW163" t="str">
        <f>""</f>
        <v/>
      </c>
      <c r="AX163" t="str">
        <f>""</f>
        <v/>
      </c>
      <c r="AY163" t="str">
        <f>""</f>
        <v/>
      </c>
      <c r="AZ163" t="str">
        <f>""</f>
        <v/>
      </c>
      <c r="BA163" t="str">
        <f>""</f>
        <v/>
      </c>
    </row>
    <row r="164" spans="2:53" x14ac:dyDescent="0.2">
      <c r="B164" t="str">
        <f>""</f>
        <v/>
      </c>
      <c r="C164" t="str">
        <f>""</f>
        <v/>
      </c>
      <c r="D164" t="str">
        <f>""</f>
        <v/>
      </c>
      <c r="E164" t="str">
        <f>""</f>
        <v/>
      </c>
      <c r="F164" t="str">
        <f>""</f>
        <v/>
      </c>
      <c r="G164" t="str">
        <f>""</f>
        <v/>
      </c>
      <c r="H164" t="str">
        <f>""</f>
        <v/>
      </c>
      <c r="I164" t="str">
        <f>""</f>
        <v/>
      </c>
      <c r="J164" t="str">
        <f>""</f>
        <v/>
      </c>
      <c r="K164" t="str">
        <f>""</f>
        <v/>
      </c>
      <c r="L164" t="str">
        <f>""</f>
        <v/>
      </c>
      <c r="M164" t="str">
        <f>""</f>
        <v/>
      </c>
      <c r="N164" t="str">
        <f>""</f>
        <v/>
      </c>
      <c r="O164" t="str">
        <f>""</f>
        <v/>
      </c>
      <c r="P164" t="str">
        <f>""</f>
        <v/>
      </c>
      <c r="Q164" t="str">
        <f>""</f>
        <v/>
      </c>
      <c r="R164" t="str">
        <f>""</f>
        <v/>
      </c>
      <c r="S164" t="str">
        <f>""</f>
        <v/>
      </c>
      <c r="T164" t="str">
        <f>""</f>
        <v/>
      </c>
      <c r="U164" t="str">
        <f>""</f>
        <v/>
      </c>
      <c r="V164" t="str">
        <f>""</f>
        <v/>
      </c>
      <c r="W164" t="str">
        <f>""</f>
        <v/>
      </c>
      <c r="X164" t="str">
        <f>""</f>
        <v/>
      </c>
      <c r="Y164" t="str">
        <f>""</f>
        <v/>
      </c>
      <c r="Z164" t="str">
        <f>""</f>
        <v/>
      </c>
      <c r="AA164" t="str">
        <f>""</f>
        <v/>
      </c>
      <c r="AB164" t="str">
        <f>""</f>
        <v/>
      </c>
      <c r="AC164" t="str">
        <f>""</f>
        <v/>
      </c>
      <c r="AD164" t="str">
        <f>""</f>
        <v/>
      </c>
      <c r="AE164" t="str">
        <f>""</f>
        <v/>
      </c>
      <c r="AF164" t="str">
        <f>""</f>
        <v/>
      </c>
      <c r="AG164" t="str">
        <f>""</f>
        <v/>
      </c>
      <c r="AH164" t="str">
        <f>""</f>
        <v/>
      </c>
      <c r="AI164" t="str">
        <f>""</f>
        <v/>
      </c>
      <c r="AJ164" t="str">
        <f>"[0.077]"</f>
        <v>[0.077]</v>
      </c>
      <c r="AK164" t="str">
        <f>""</f>
        <v/>
      </c>
      <c r="AL164" t="str">
        <f>""</f>
        <v/>
      </c>
      <c r="AM164" t="str">
        <f>""</f>
        <v/>
      </c>
      <c r="AN164" t="str">
        <f>""</f>
        <v/>
      </c>
      <c r="AO164" t="str">
        <f>""</f>
        <v/>
      </c>
      <c r="AP164" t="str">
        <f>""</f>
        <v/>
      </c>
      <c r="AQ164" t="str">
        <f>""</f>
        <v/>
      </c>
      <c r="AR164" t="str">
        <f>""</f>
        <v/>
      </c>
      <c r="AS164" t="str">
        <f>""</f>
        <v/>
      </c>
      <c r="AT164" t="str">
        <f>""</f>
        <v/>
      </c>
      <c r="AU164" t="str">
        <f>""</f>
        <v/>
      </c>
      <c r="AV164" t="str">
        <f>""</f>
        <v/>
      </c>
      <c r="AW164" t="str">
        <f>""</f>
        <v/>
      </c>
      <c r="AX164" t="str">
        <f>""</f>
        <v/>
      </c>
      <c r="AY164" t="str">
        <f>""</f>
        <v/>
      </c>
      <c r="AZ164" t="str">
        <f>""</f>
        <v/>
      </c>
      <c r="BA164" t="str">
        <f>""</f>
        <v/>
      </c>
    </row>
    <row r="165" spans="2:53" x14ac:dyDescent="0.2">
      <c r="B165" t="str">
        <f>"Number of adults who left household 1998-2007"</f>
        <v>Number of adults who left household 1998-2007</v>
      </c>
      <c r="C165" t="str">
        <f>""</f>
        <v/>
      </c>
      <c r="D165" t="str">
        <f>""</f>
        <v/>
      </c>
      <c r="E165" t="str">
        <f>""</f>
        <v/>
      </c>
      <c r="F165" t="str">
        <f>""</f>
        <v/>
      </c>
      <c r="G165" t="str">
        <f>""</f>
        <v/>
      </c>
      <c r="H165" t="str">
        <f>""</f>
        <v/>
      </c>
      <c r="I165" t="str">
        <f>""</f>
        <v/>
      </c>
      <c r="J165" t="str">
        <f>""</f>
        <v/>
      </c>
      <c r="K165" t="str">
        <f>""</f>
        <v/>
      </c>
      <c r="L165" t="str">
        <f>""</f>
        <v/>
      </c>
      <c r="M165" t="str">
        <f>""</f>
        <v/>
      </c>
      <c r="N165" t="str">
        <f>""</f>
        <v/>
      </c>
      <c r="O165" t="str">
        <f>""</f>
        <v/>
      </c>
      <c r="P165" t="str">
        <f>""</f>
        <v/>
      </c>
      <c r="Q165" t="str">
        <f>""</f>
        <v/>
      </c>
      <c r="R165" t="str">
        <f>""</f>
        <v/>
      </c>
      <c r="S165" t="str">
        <f>""</f>
        <v/>
      </c>
      <c r="T165" t="str">
        <f>""</f>
        <v/>
      </c>
      <c r="U165" t="str">
        <f>""</f>
        <v/>
      </c>
      <c r="V165" t="str">
        <f>""</f>
        <v/>
      </c>
      <c r="W165" t="str">
        <f>""</f>
        <v/>
      </c>
      <c r="X165" t="str">
        <f>""</f>
        <v/>
      </c>
      <c r="Y165" t="str">
        <f>""</f>
        <v/>
      </c>
      <c r="Z165" t="str">
        <f>""</f>
        <v/>
      </c>
      <c r="AA165" t="str">
        <f>""</f>
        <v/>
      </c>
      <c r="AB165" t="str">
        <f>""</f>
        <v/>
      </c>
      <c r="AC165" t="str">
        <f>""</f>
        <v/>
      </c>
      <c r="AD165" t="str">
        <f>""</f>
        <v/>
      </c>
      <c r="AE165" t="str">
        <f>""</f>
        <v/>
      </c>
      <c r="AF165" t="str">
        <f>""</f>
        <v/>
      </c>
      <c r="AG165" t="str">
        <f>""</f>
        <v/>
      </c>
      <c r="AH165" t="str">
        <f>""</f>
        <v/>
      </c>
      <c r="AI165" t="str">
        <f>""</f>
        <v/>
      </c>
      <c r="AJ165" t="str">
        <f>""</f>
        <v/>
      </c>
      <c r="AK165" t="str">
        <f>"-0.019"</f>
        <v>-0.019</v>
      </c>
      <c r="AL165" t="str">
        <f>""</f>
        <v/>
      </c>
      <c r="AM165" t="str">
        <f>""</f>
        <v/>
      </c>
      <c r="AN165" t="str">
        <f>""</f>
        <v/>
      </c>
      <c r="AO165" t="str">
        <f>""</f>
        <v/>
      </c>
      <c r="AP165" t="str">
        <f>""</f>
        <v/>
      </c>
      <c r="AQ165" t="str">
        <f>""</f>
        <v/>
      </c>
      <c r="AR165" t="str">
        <f>""</f>
        <v/>
      </c>
      <c r="AS165" t="str">
        <f>""</f>
        <v/>
      </c>
      <c r="AT165" t="str">
        <f>""</f>
        <v/>
      </c>
      <c r="AU165" t="str">
        <f>""</f>
        <v/>
      </c>
      <c r="AV165" t="str">
        <f>""</f>
        <v/>
      </c>
      <c r="AW165" t="str">
        <f>""</f>
        <v/>
      </c>
      <c r="AX165" t="str">
        <f>""</f>
        <v/>
      </c>
      <c r="AY165" t="str">
        <f>""</f>
        <v/>
      </c>
      <c r="AZ165" t="str">
        <f>""</f>
        <v/>
      </c>
      <c r="BA165" t="str">
        <f>""</f>
        <v/>
      </c>
    </row>
    <row r="166" spans="2:53" x14ac:dyDescent="0.2">
      <c r="B166" t="str">
        <f>""</f>
        <v/>
      </c>
      <c r="C166" t="str">
        <f>""</f>
        <v/>
      </c>
      <c r="D166" t="str">
        <f>""</f>
        <v/>
      </c>
      <c r="E166" t="str">
        <f>""</f>
        <v/>
      </c>
      <c r="F166" t="str">
        <f>""</f>
        <v/>
      </c>
      <c r="G166" t="str">
        <f>""</f>
        <v/>
      </c>
      <c r="H166" t="str">
        <f>""</f>
        <v/>
      </c>
      <c r="I166" t="str">
        <f>""</f>
        <v/>
      </c>
      <c r="J166" t="str">
        <f>""</f>
        <v/>
      </c>
      <c r="K166" t="str">
        <f>""</f>
        <v/>
      </c>
      <c r="L166" t="str">
        <f>""</f>
        <v/>
      </c>
      <c r="M166" t="str">
        <f>""</f>
        <v/>
      </c>
      <c r="N166" t="str">
        <f>""</f>
        <v/>
      </c>
      <c r="O166" t="str">
        <f>""</f>
        <v/>
      </c>
      <c r="P166" t="str">
        <f>""</f>
        <v/>
      </c>
      <c r="Q166" t="str">
        <f>""</f>
        <v/>
      </c>
      <c r="R166" t="str">
        <f>""</f>
        <v/>
      </c>
      <c r="S166" t="str">
        <f>""</f>
        <v/>
      </c>
      <c r="T166" t="str">
        <f>""</f>
        <v/>
      </c>
      <c r="U166" t="str">
        <f>""</f>
        <v/>
      </c>
      <c r="V166" t="str">
        <f>""</f>
        <v/>
      </c>
      <c r="W166" t="str">
        <f>""</f>
        <v/>
      </c>
      <c r="X166" t="str">
        <f>""</f>
        <v/>
      </c>
      <c r="Y166" t="str">
        <f>""</f>
        <v/>
      </c>
      <c r="Z166" t="str">
        <f>""</f>
        <v/>
      </c>
      <c r="AA166" t="str">
        <f>""</f>
        <v/>
      </c>
      <c r="AB166" t="str">
        <f>""</f>
        <v/>
      </c>
      <c r="AC166" t="str">
        <f>""</f>
        <v/>
      </c>
      <c r="AD166" t="str">
        <f>""</f>
        <v/>
      </c>
      <c r="AE166" t="str">
        <f>""</f>
        <v/>
      </c>
      <c r="AF166" t="str">
        <f>""</f>
        <v/>
      </c>
      <c r="AG166" t="str">
        <f>""</f>
        <v/>
      </c>
      <c r="AH166" t="str">
        <f>""</f>
        <v/>
      </c>
      <c r="AI166" t="str">
        <f>""</f>
        <v/>
      </c>
      <c r="AJ166" t="str">
        <f>""</f>
        <v/>
      </c>
      <c r="AK166" t="str">
        <f>"[0.050]"</f>
        <v>[0.050]</v>
      </c>
      <c r="AL166" t="str">
        <f>""</f>
        <v/>
      </c>
      <c r="AM166" t="str">
        <f>""</f>
        <v/>
      </c>
      <c r="AN166" t="str">
        <f>""</f>
        <v/>
      </c>
      <c r="AO166" t="str">
        <f>""</f>
        <v/>
      </c>
      <c r="AP166" t="str">
        <f>""</f>
        <v/>
      </c>
      <c r="AQ166" t="str">
        <f>""</f>
        <v/>
      </c>
      <c r="AR166" t="str">
        <f>""</f>
        <v/>
      </c>
      <c r="AS166" t="str">
        <f>""</f>
        <v/>
      </c>
      <c r="AT166" t="str">
        <f>""</f>
        <v/>
      </c>
      <c r="AU166" t="str">
        <f>""</f>
        <v/>
      </c>
      <c r="AV166" t="str">
        <f>""</f>
        <v/>
      </c>
      <c r="AW166" t="str">
        <f>""</f>
        <v/>
      </c>
      <c r="AX166" t="str">
        <f>""</f>
        <v/>
      </c>
      <c r="AY166" t="str">
        <f>""</f>
        <v/>
      </c>
      <c r="AZ166" t="str">
        <f>""</f>
        <v/>
      </c>
      <c r="BA166" t="str">
        <f>""</f>
        <v/>
      </c>
    </row>
    <row r="167" spans="2:53" x14ac:dyDescent="0.2">
      <c r="B167" t="str">
        <f>"Interaction"</f>
        <v>Interaction</v>
      </c>
      <c r="C167" t="str">
        <f>""</f>
        <v/>
      </c>
      <c r="D167" t="str">
        <f>""</f>
        <v/>
      </c>
      <c r="E167" t="str">
        <f>""</f>
        <v/>
      </c>
      <c r="F167" t="str">
        <f>""</f>
        <v/>
      </c>
      <c r="G167" t="str">
        <f>""</f>
        <v/>
      </c>
      <c r="H167" t="str">
        <f>""</f>
        <v/>
      </c>
      <c r="I167" t="str">
        <f>""</f>
        <v/>
      </c>
      <c r="J167" t="str">
        <f>""</f>
        <v/>
      </c>
      <c r="K167" t="str">
        <f>""</f>
        <v/>
      </c>
      <c r="L167" t="str">
        <f>""</f>
        <v/>
      </c>
      <c r="M167" t="str">
        <f>""</f>
        <v/>
      </c>
      <c r="N167" t="str">
        <f>""</f>
        <v/>
      </c>
      <c r="O167" t="str">
        <f>""</f>
        <v/>
      </c>
      <c r="P167" t="str">
        <f>""</f>
        <v/>
      </c>
      <c r="Q167" t="str">
        <f>""</f>
        <v/>
      </c>
      <c r="R167" t="str">
        <f>""</f>
        <v/>
      </c>
      <c r="S167" t="str">
        <f>""</f>
        <v/>
      </c>
      <c r="T167" t="str">
        <f>""</f>
        <v/>
      </c>
      <c r="U167" t="str">
        <f>""</f>
        <v/>
      </c>
      <c r="V167" t="str">
        <f>""</f>
        <v/>
      </c>
      <c r="W167" t="str">
        <f>""</f>
        <v/>
      </c>
      <c r="X167" t="str">
        <f>""</f>
        <v/>
      </c>
      <c r="Y167" t="str">
        <f>""</f>
        <v/>
      </c>
      <c r="Z167" t="str">
        <f>""</f>
        <v/>
      </c>
      <c r="AA167" t="str">
        <f>""</f>
        <v/>
      </c>
      <c r="AB167" t="str">
        <f>""</f>
        <v/>
      </c>
      <c r="AC167" t="str">
        <f>""</f>
        <v/>
      </c>
      <c r="AD167" t="str">
        <f>""</f>
        <v/>
      </c>
      <c r="AE167" t="str">
        <f>""</f>
        <v/>
      </c>
      <c r="AF167" t="str">
        <f>""</f>
        <v/>
      </c>
      <c r="AG167" t="str">
        <f>""</f>
        <v/>
      </c>
      <c r="AH167" t="str">
        <f>""</f>
        <v/>
      </c>
      <c r="AI167" t="str">
        <f>""</f>
        <v/>
      </c>
      <c r="AJ167" t="str">
        <f>""</f>
        <v/>
      </c>
      <c r="AK167" t="str">
        <f>"0.061*"</f>
        <v>0.061*</v>
      </c>
      <c r="AL167" t="str">
        <f>""</f>
        <v/>
      </c>
      <c r="AM167" t="str">
        <f>""</f>
        <v/>
      </c>
      <c r="AN167" t="str">
        <f>""</f>
        <v/>
      </c>
      <c r="AO167" t="str">
        <f>""</f>
        <v/>
      </c>
      <c r="AP167" t="str">
        <f>""</f>
        <v/>
      </c>
      <c r="AQ167" t="str">
        <f>""</f>
        <v/>
      </c>
      <c r="AR167" t="str">
        <f>""</f>
        <v/>
      </c>
      <c r="AS167" t="str">
        <f>""</f>
        <v/>
      </c>
      <c r="AT167" t="str">
        <f>""</f>
        <v/>
      </c>
      <c r="AU167" t="str">
        <f>""</f>
        <v/>
      </c>
      <c r="AV167" t="str">
        <f>""</f>
        <v/>
      </c>
      <c r="AW167" t="str">
        <f>""</f>
        <v/>
      </c>
      <c r="AX167" t="str">
        <f>""</f>
        <v/>
      </c>
      <c r="AY167" t="str">
        <f>""</f>
        <v/>
      </c>
      <c r="AZ167" t="str">
        <f>""</f>
        <v/>
      </c>
      <c r="BA167" t="str">
        <f>""</f>
        <v/>
      </c>
    </row>
    <row r="168" spans="2:53" x14ac:dyDescent="0.2">
      <c r="B168" t="str">
        <f>""</f>
        <v/>
      </c>
      <c r="C168" t="str">
        <f>""</f>
        <v/>
      </c>
      <c r="D168" t="str">
        <f>""</f>
        <v/>
      </c>
      <c r="E168" t="str">
        <f>""</f>
        <v/>
      </c>
      <c r="F168" t="str">
        <f>""</f>
        <v/>
      </c>
      <c r="G168" t="str">
        <f>""</f>
        <v/>
      </c>
      <c r="H168" t="str">
        <f>""</f>
        <v/>
      </c>
      <c r="I168" t="str">
        <f>""</f>
        <v/>
      </c>
      <c r="J168" t="str">
        <f>""</f>
        <v/>
      </c>
      <c r="K168" t="str">
        <f>""</f>
        <v/>
      </c>
      <c r="L168" t="str">
        <f>""</f>
        <v/>
      </c>
      <c r="M168" t="str">
        <f>""</f>
        <v/>
      </c>
      <c r="N168" t="str">
        <f>""</f>
        <v/>
      </c>
      <c r="O168" t="str">
        <f>""</f>
        <v/>
      </c>
      <c r="P168" t="str">
        <f>""</f>
        <v/>
      </c>
      <c r="Q168" t="str">
        <f>""</f>
        <v/>
      </c>
      <c r="R168" t="str">
        <f>""</f>
        <v/>
      </c>
      <c r="S168" t="str">
        <f>""</f>
        <v/>
      </c>
      <c r="T168" t="str">
        <f>""</f>
        <v/>
      </c>
      <c r="U168" t="str">
        <f>""</f>
        <v/>
      </c>
      <c r="V168" t="str">
        <f>""</f>
        <v/>
      </c>
      <c r="W168" t="str">
        <f>""</f>
        <v/>
      </c>
      <c r="X168" t="str">
        <f>""</f>
        <v/>
      </c>
      <c r="Y168" t="str">
        <f>""</f>
        <v/>
      </c>
      <c r="Z168" t="str">
        <f>""</f>
        <v/>
      </c>
      <c r="AA168" t="str">
        <f>""</f>
        <v/>
      </c>
      <c r="AB168" t="str">
        <f>""</f>
        <v/>
      </c>
      <c r="AC168" t="str">
        <f>""</f>
        <v/>
      </c>
      <c r="AD168" t="str">
        <f>""</f>
        <v/>
      </c>
      <c r="AE168" t="str">
        <f>""</f>
        <v/>
      </c>
      <c r="AF168" t="str">
        <f>""</f>
        <v/>
      </c>
      <c r="AG168" t="str">
        <f>""</f>
        <v/>
      </c>
      <c r="AH168" t="str">
        <f>""</f>
        <v/>
      </c>
      <c r="AI168" t="str">
        <f>""</f>
        <v/>
      </c>
      <c r="AJ168" t="str">
        <f>""</f>
        <v/>
      </c>
      <c r="AK168" t="str">
        <f>"[0.035]"</f>
        <v>[0.035]</v>
      </c>
      <c r="AL168" t="str">
        <f>""</f>
        <v/>
      </c>
      <c r="AM168" t="str">
        <f>""</f>
        <v/>
      </c>
      <c r="AN168" t="str">
        <f>""</f>
        <v/>
      </c>
      <c r="AO168" t="str">
        <f>""</f>
        <v/>
      </c>
      <c r="AP168" t="str">
        <f>""</f>
        <v/>
      </c>
      <c r="AQ168" t="str">
        <f>""</f>
        <v/>
      </c>
      <c r="AR168" t="str">
        <f>""</f>
        <v/>
      </c>
      <c r="AS168" t="str">
        <f>""</f>
        <v/>
      </c>
      <c r="AT168" t="str">
        <f>""</f>
        <v/>
      </c>
      <c r="AU168" t="str">
        <f>""</f>
        <v/>
      </c>
      <c r="AV168" t="str">
        <f>""</f>
        <v/>
      </c>
      <c r="AW168" t="str">
        <f>""</f>
        <v/>
      </c>
      <c r="AX168" t="str">
        <f>""</f>
        <v/>
      </c>
      <c r="AY168" t="str">
        <f>""</f>
        <v/>
      </c>
      <c r="AZ168" t="str">
        <f>""</f>
        <v/>
      </c>
      <c r="BA168" t="str">
        <f>""</f>
        <v/>
      </c>
    </row>
    <row r="169" spans="2:53" x14ac:dyDescent="0.2">
      <c r="B169" t="str">
        <f>"Share of adults  who left household 1998-2007"</f>
        <v>Share of adults  who left household 1998-2007</v>
      </c>
      <c r="C169" t="str">
        <f>""</f>
        <v/>
      </c>
      <c r="D169" t="str">
        <f>""</f>
        <v/>
      </c>
      <c r="E169" t="str">
        <f>""</f>
        <v/>
      </c>
      <c r="F169" t="str">
        <f>""</f>
        <v/>
      </c>
      <c r="G169" t="str">
        <f>""</f>
        <v/>
      </c>
      <c r="H169" t="str">
        <f>""</f>
        <v/>
      </c>
      <c r="I169" t="str">
        <f>""</f>
        <v/>
      </c>
      <c r="J169" t="str">
        <f>""</f>
        <v/>
      </c>
      <c r="K169" t="str">
        <f>""</f>
        <v/>
      </c>
      <c r="L169" t="str">
        <f>""</f>
        <v/>
      </c>
      <c r="M169" t="str">
        <f>""</f>
        <v/>
      </c>
      <c r="N169" t="str">
        <f>""</f>
        <v/>
      </c>
      <c r="O169" t="str">
        <f>""</f>
        <v/>
      </c>
      <c r="P169" t="str">
        <f>""</f>
        <v/>
      </c>
      <c r="Q169" t="str">
        <f>""</f>
        <v/>
      </c>
      <c r="R169" t="str">
        <f>""</f>
        <v/>
      </c>
      <c r="S169" t="str">
        <f>""</f>
        <v/>
      </c>
      <c r="T169" t="str">
        <f>""</f>
        <v/>
      </c>
      <c r="U169" t="str">
        <f>""</f>
        <v/>
      </c>
      <c r="V169" t="str">
        <f>""</f>
        <v/>
      </c>
      <c r="W169" t="str">
        <f>""</f>
        <v/>
      </c>
      <c r="X169" t="str">
        <f>""</f>
        <v/>
      </c>
      <c r="Y169" t="str">
        <f>""</f>
        <v/>
      </c>
      <c r="Z169" t="str">
        <f>""</f>
        <v/>
      </c>
      <c r="AA169" t="str">
        <f>""</f>
        <v/>
      </c>
      <c r="AB169" t="str">
        <f>""</f>
        <v/>
      </c>
      <c r="AC169" t="str">
        <f>""</f>
        <v/>
      </c>
      <c r="AD169" t="str">
        <f>""</f>
        <v/>
      </c>
      <c r="AE169" t="str">
        <f>""</f>
        <v/>
      </c>
      <c r="AF169" t="str">
        <f>""</f>
        <v/>
      </c>
      <c r="AG169" t="str">
        <f>""</f>
        <v/>
      </c>
      <c r="AH169" t="str">
        <f>""</f>
        <v/>
      </c>
      <c r="AI169" t="str">
        <f>""</f>
        <v/>
      </c>
      <c r="AJ169" t="str">
        <f>""</f>
        <v/>
      </c>
      <c r="AK169" t="str">
        <f>""</f>
        <v/>
      </c>
      <c r="AL169" t="str">
        <f>"-0.250"</f>
        <v>-0.250</v>
      </c>
      <c r="AM169" t="str">
        <f>""</f>
        <v/>
      </c>
      <c r="AN169" t="str">
        <f>""</f>
        <v/>
      </c>
      <c r="AO169" t="str">
        <f>""</f>
        <v/>
      </c>
      <c r="AP169" t="str">
        <f>""</f>
        <v/>
      </c>
      <c r="AQ169" t="str">
        <f>""</f>
        <v/>
      </c>
      <c r="AR169" t="str">
        <f>""</f>
        <v/>
      </c>
      <c r="AS169" t="str">
        <f>""</f>
        <v/>
      </c>
      <c r="AT169" t="str">
        <f>""</f>
        <v/>
      </c>
      <c r="AU169" t="str">
        <f>""</f>
        <v/>
      </c>
      <c r="AV169" t="str">
        <f>""</f>
        <v/>
      </c>
      <c r="AW169" t="str">
        <f>""</f>
        <v/>
      </c>
      <c r="AX169" t="str">
        <f>""</f>
        <v/>
      </c>
      <c r="AY169" t="str">
        <f>""</f>
        <v/>
      </c>
      <c r="AZ169" t="str">
        <f>""</f>
        <v/>
      </c>
      <c r="BA169" t="str">
        <f>""</f>
        <v/>
      </c>
    </row>
    <row r="170" spans="2:53" x14ac:dyDescent="0.2">
      <c r="B170" t="str">
        <f>""</f>
        <v/>
      </c>
      <c r="C170" t="str">
        <f>""</f>
        <v/>
      </c>
      <c r="D170" t="str">
        <f>""</f>
        <v/>
      </c>
      <c r="E170" t="str">
        <f>""</f>
        <v/>
      </c>
      <c r="F170" t="str">
        <f>""</f>
        <v/>
      </c>
      <c r="G170" t="str">
        <f>""</f>
        <v/>
      </c>
      <c r="H170" t="str">
        <f>""</f>
        <v/>
      </c>
      <c r="I170" t="str">
        <f>""</f>
        <v/>
      </c>
      <c r="J170" t="str">
        <f>""</f>
        <v/>
      </c>
      <c r="K170" t="str">
        <f>""</f>
        <v/>
      </c>
      <c r="L170" t="str">
        <f>""</f>
        <v/>
      </c>
      <c r="M170" t="str">
        <f>""</f>
        <v/>
      </c>
      <c r="N170" t="str">
        <f>""</f>
        <v/>
      </c>
      <c r="O170" t="str">
        <f>""</f>
        <v/>
      </c>
      <c r="P170" t="str">
        <f>""</f>
        <v/>
      </c>
      <c r="Q170" t="str">
        <f>""</f>
        <v/>
      </c>
      <c r="R170" t="str">
        <f>""</f>
        <v/>
      </c>
      <c r="S170" t="str">
        <f>""</f>
        <v/>
      </c>
      <c r="T170" t="str">
        <f>""</f>
        <v/>
      </c>
      <c r="U170" t="str">
        <f>""</f>
        <v/>
      </c>
      <c r="V170" t="str">
        <f>""</f>
        <v/>
      </c>
      <c r="W170" t="str">
        <f>""</f>
        <v/>
      </c>
      <c r="X170" t="str">
        <f>""</f>
        <v/>
      </c>
      <c r="Y170" t="str">
        <f>""</f>
        <v/>
      </c>
      <c r="Z170" t="str">
        <f>""</f>
        <v/>
      </c>
      <c r="AA170" t="str">
        <f>""</f>
        <v/>
      </c>
      <c r="AB170" t="str">
        <f>""</f>
        <v/>
      </c>
      <c r="AC170" t="str">
        <f>""</f>
        <v/>
      </c>
      <c r="AD170" t="str">
        <f>""</f>
        <v/>
      </c>
      <c r="AE170" t="str">
        <f>""</f>
        <v/>
      </c>
      <c r="AF170" t="str">
        <f>""</f>
        <v/>
      </c>
      <c r="AG170" t="str">
        <f>""</f>
        <v/>
      </c>
      <c r="AH170" t="str">
        <f>""</f>
        <v/>
      </c>
      <c r="AI170" t="str">
        <f>""</f>
        <v/>
      </c>
      <c r="AJ170" t="str">
        <f>""</f>
        <v/>
      </c>
      <c r="AK170" t="str">
        <f>""</f>
        <v/>
      </c>
      <c r="AL170" t="str">
        <f>"[0.210]"</f>
        <v>[0.210]</v>
      </c>
      <c r="AM170" t="str">
        <f>""</f>
        <v/>
      </c>
      <c r="AN170" t="str">
        <f>""</f>
        <v/>
      </c>
      <c r="AO170" t="str">
        <f>""</f>
        <v/>
      </c>
      <c r="AP170" t="str">
        <f>""</f>
        <v/>
      </c>
      <c r="AQ170" t="str">
        <f>""</f>
        <v/>
      </c>
      <c r="AR170" t="str">
        <f>""</f>
        <v/>
      </c>
      <c r="AS170" t="str">
        <f>""</f>
        <v/>
      </c>
      <c r="AT170" t="str">
        <f>""</f>
        <v/>
      </c>
      <c r="AU170" t="str">
        <f>""</f>
        <v/>
      </c>
      <c r="AV170" t="str">
        <f>""</f>
        <v/>
      </c>
      <c r="AW170" t="str">
        <f>""</f>
        <v/>
      </c>
      <c r="AX170" t="str">
        <f>""</f>
        <v/>
      </c>
      <c r="AY170" t="str">
        <f>""</f>
        <v/>
      </c>
      <c r="AZ170" t="str">
        <f>""</f>
        <v/>
      </c>
      <c r="BA170" t="str">
        <f>""</f>
        <v/>
      </c>
    </row>
    <row r="171" spans="2:53" x14ac:dyDescent="0.2">
      <c r="B171" t="str">
        <f>"Interaction"</f>
        <v>Interaction</v>
      </c>
      <c r="C171" t="str">
        <f>""</f>
        <v/>
      </c>
      <c r="D171" t="str">
        <f>""</f>
        <v/>
      </c>
      <c r="E171" t="str">
        <f>""</f>
        <v/>
      </c>
      <c r="F171" t="str">
        <f>""</f>
        <v/>
      </c>
      <c r="G171" t="str">
        <f>""</f>
        <v/>
      </c>
      <c r="H171" t="str">
        <f>""</f>
        <v/>
      </c>
      <c r="I171" t="str">
        <f>""</f>
        <v/>
      </c>
      <c r="J171" t="str">
        <f>""</f>
        <v/>
      </c>
      <c r="K171" t="str">
        <f>""</f>
        <v/>
      </c>
      <c r="L171" t="str">
        <f>""</f>
        <v/>
      </c>
      <c r="M171" t="str">
        <f>""</f>
        <v/>
      </c>
      <c r="N171" t="str">
        <f>""</f>
        <v/>
      </c>
      <c r="O171" t="str">
        <f>""</f>
        <v/>
      </c>
      <c r="P171" t="str">
        <f>""</f>
        <v/>
      </c>
      <c r="Q171" t="str">
        <f>""</f>
        <v/>
      </c>
      <c r="R171" t="str">
        <f>""</f>
        <v/>
      </c>
      <c r="S171" t="str">
        <f>""</f>
        <v/>
      </c>
      <c r="T171" t="str">
        <f>""</f>
        <v/>
      </c>
      <c r="U171" t="str">
        <f>""</f>
        <v/>
      </c>
      <c r="V171" t="str">
        <f>""</f>
        <v/>
      </c>
      <c r="W171" t="str">
        <f>""</f>
        <v/>
      </c>
      <c r="X171" t="str">
        <f>""</f>
        <v/>
      </c>
      <c r="Y171" t="str">
        <f>""</f>
        <v/>
      </c>
      <c r="Z171" t="str">
        <f>""</f>
        <v/>
      </c>
      <c r="AA171" t="str">
        <f>""</f>
        <v/>
      </c>
      <c r="AB171" t="str">
        <f>""</f>
        <v/>
      </c>
      <c r="AC171" t="str">
        <f>""</f>
        <v/>
      </c>
      <c r="AD171" t="str">
        <f>""</f>
        <v/>
      </c>
      <c r="AE171" t="str">
        <f>""</f>
        <v/>
      </c>
      <c r="AF171" t="str">
        <f>""</f>
        <v/>
      </c>
      <c r="AG171" t="str">
        <f>""</f>
        <v/>
      </c>
      <c r="AH171" t="str">
        <f>""</f>
        <v/>
      </c>
      <c r="AI171" t="str">
        <f>""</f>
        <v/>
      </c>
      <c r="AJ171" t="str">
        <f>""</f>
        <v/>
      </c>
      <c r="AK171" t="str">
        <f>""</f>
        <v/>
      </c>
      <c r="AL171" t="str">
        <f>"0.204*"</f>
        <v>0.204*</v>
      </c>
      <c r="AM171" t="str">
        <f>""</f>
        <v/>
      </c>
      <c r="AN171" t="str">
        <f>""</f>
        <v/>
      </c>
      <c r="AO171" t="str">
        <f>""</f>
        <v/>
      </c>
      <c r="AP171" t="str">
        <f>""</f>
        <v/>
      </c>
      <c r="AQ171" t="str">
        <f>""</f>
        <v/>
      </c>
      <c r="AR171" t="str">
        <f>""</f>
        <v/>
      </c>
      <c r="AS171" t="str">
        <f>""</f>
        <v/>
      </c>
      <c r="AT171" t="str">
        <f>""</f>
        <v/>
      </c>
      <c r="AU171" t="str">
        <f>""</f>
        <v/>
      </c>
      <c r="AV171" t="str">
        <f>""</f>
        <v/>
      </c>
      <c r="AW171" t="str">
        <f>""</f>
        <v/>
      </c>
      <c r="AX171" t="str">
        <f>""</f>
        <v/>
      </c>
      <c r="AY171" t="str">
        <f>""</f>
        <v/>
      </c>
      <c r="AZ171" t="str">
        <f>""</f>
        <v/>
      </c>
      <c r="BA171" t="str">
        <f>""</f>
        <v/>
      </c>
    </row>
    <row r="172" spans="2:53" x14ac:dyDescent="0.2">
      <c r="B172" t="str">
        <f>""</f>
        <v/>
      </c>
      <c r="C172" t="str">
        <f>""</f>
        <v/>
      </c>
      <c r="D172" t="str">
        <f>""</f>
        <v/>
      </c>
      <c r="E172" t="str">
        <f>""</f>
        <v/>
      </c>
      <c r="F172" t="str">
        <f>""</f>
        <v/>
      </c>
      <c r="G172" t="str">
        <f>""</f>
        <v/>
      </c>
      <c r="H172" t="str">
        <f>""</f>
        <v/>
      </c>
      <c r="I172" t="str">
        <f>""</f>
        <v/>
      </c>
      <c r="J172" t="str">
        <f>""</f>
        <v/>
      </c>
      <c r="K172" t="str">
        <f>""</f>
        <v/>
      </c>
      <c r="L172" t="str">
        <f>""</f>
        <v/>
      </c>
      <c r="M172" t="str">
        <f>""</f>
        <v/>
      </c>
      <c r="N172" t="str">
        <f>""</f>
        <v/>
      </c>
      <c r="O172" t="str">
        <f>""</f>
        <v/>
      </c>
      <c r="P172" t="str">
        <f>""</f>
        <v/>
      </c>
      <c r="Q172" t="str">
        <f>""</f>
        <v/>
      </c>
      <c r="R172" t="str">
        <f>""</f>
        <v/>
      </c>
      <c r="S172" t="str">
        <f>""</f>
        <v/>
      </c>
      <c r="T172" t="str">
        <f>""</f>
        <v/>
      </c>
      <c r="U172" t="str">
        <f>""</f>
        <v/>
      </c>
      <c r="V172" t="str">
        <f>""</f>
        <v/>
      </c>
      <c r="W172" t="str">
        <f>""</f>
        <v/>
      </c>
      <c r="X172" t="str">
        <f>""</f>
        <v/>
      </c>
      <c r="Y172" t="str">
        <f>""</f>
        <v/>
      </c>
      <c r="Z172" t="str">
        <f>""</f>
        <v/>
      </c>
      <c r="AA172" t="str">
        <f>""</f>
        <v/>
      </c>
      <c r="AB172" t="str">
        <f>""</f>
        <v/>
      </c>
      <c r="AC172" t="str">
        <f>""</f>
        <v/>
      </c>
      <c r="AD172" t="str">
        <f>""</f>
        <v/>
      </c>
      <c r="AE172" t="str">
        <f>""</f>
        <v/>
      </c>
      <c r="AF172" t="str">
        <f>""</f>
        <v/>
      </c>
      <c r="AG172" t="str">
        <f>""</f>
        <v/>
      </c>
      <c r="AH172" t="str">
        <f>""</f>
        <v/>
      </c>
      <c r="AI172" t="str">
        <f>""</f>
        <v/>
      </c>
      <c r="AJ172" t="str">
        <f>""</f>
        <v/>
      </c>
      <c r="AK172" t="str">
        <f>""</f>
        <v/>
      </c>
      <c r="AL172" t="str">
        <f>"[0.107]"</f>
        <v>[0.107]</v>
      </c>
      <c r="AM172" t="str">
        <f>""</f>
        <v/>
      </c>
      <c r="AN172" t="str">
        <f>""</f>
        <v/>
      </c>
      <c r="AO172" t="str">
        <f>""</f>
        <v/>
      </c>
      <c r="AP172" t="str">
        <f>""</f>
        <v/>
      </c>
      <c r="AQ172" t="str">
        <f>""</f>
        <v/>
      </c>
      <c r="AR172" t="str">
        <f>""</f>
        <v/>
      </c>
      <c r="AS172" t="str">
        <f>""</f>
        <v/>
      </c>
      <c r="AT172" t="str">
        <f>""</f>
        <v/>
      </c>
      <c r="AU172" t="str">
        <f>""</f>
        <v/>
      </c>
      <c r="AV172" t="str">
        <f>""</f>
        <v/>
      </c>
      <c r="AW172" t="str">
        <f>""</f>
        <v/>
      </c>
      <c r="AX172" t="str">
        <f>""</f>
        <v/>
      </c>
      <c r="AY172" t="str">
        <f>""</f>
        <v/>
      </c>
      <c r="AZ172" t="str">
        <f>""</f>
        <v/>
      </c>
      <c r="BA172" t="str">
        <f>""</f>
        <v/>
      </c>
    </row>
    <row r="173" spans="2:53" x14ac:dyDescent="0.2">
      <c r="B173" t="str">
        <f>"Number of years that household had a theft of money"</f>
        <v>Number of years that household had a theft of money</v>
      </c>
      <c r="C173" t="str">
        <f>""</f>
        <v/>
      </c>
      <c r="D173" t="str">
        <f>""</f>
        <v/>
      </c>
      <c r="E173" t="str">
        <f>""</f>
        <v/>
      </c>
      <c r="F173" t="str">
        <f>""</f>
        <v/>
      </c>
      <c r="G173" t="str">
        <f>""</f>
        <v/>
      </c>
      <c r="H173" t="str">
        <f>""</f>
        <v/>
      </c>
      <c r="I173" t="str">
        <f>""</f>
        <v/>
      </c>
      <c r="J173" t="str">
        <f>""</f>
        <v/>
      </c>
      <c r="K173" t="str">
        <f>""</f>
        <v/>
      </c>
      <c r="L173" t="str">
        <f>""</f>
        <v/>
      </c>
      <c r="M173" t="str">
        <f>""</f>
        <v/>
      </c>
      <c r="N173" t="str">
        <f>""</f>
        <v/>
      </c>
      <c r="O173" t="str">
        <f>""</f>
        <v/>
      </c>
      <c r="P173" t="str">
        <f>""</f>
        <v/>
      </c>
      <c r="Q173" t="str">
        <f>""</f>
        <v/>
      </c>
      <c r="R173" t="str">
        <f>""</f>
        <v/>
      </c>
      <c r="S173" t="str">
        <f>""</f>
        <v/>
      </c>
      <c r="T173" t="str">
        <f>""</f>
        <v/>
      </c>
      <c r="U173" t="str">
        <f>""</f>
        <v/>
      </c>
      <c r="V173" t="str">
        <f>""</f>
        <v/>
      </c>
      <c r="W173" t="str">
        <f>""</f>
        <v/>
      </c>
      <c r="X173" t="str">
        <f>""</f>
        <v/>
      </c>
      <c r="Y173" t="str">
        <f>""</f>
        <v/>
      </c>
      <c r="Z173" t="str">
        <f>""</f>
        <v/>
      </c>
      <c r="AA173" t="str">
        <f>""</f>
        <v/>
      </c>
      <c r="AB173" t="str">
        <f>""</f>
        <v/>
      </c>
      <c r="AC173" t="str">
        <f>""</f>
        <v/>
      </c>
      <c r="AD173" t="str">
        <f>""</f>
        <v/>
      </c>
      <c r="AE173" t="str">
        <f>""</f>
        <v/>
      </c>
      <c r="AF173" t="str">
        <f>""</f>
        <v/>
      </c>
      <c r="AG173" t="str">
        <f>""</f>
        <v/>
      </c>
      <c r="AH173" t="str">
        <f>""</f>
        <v/>
      </c>
      <c r="AI173" t="str">
        <f>""</f>
        <v/>
      </c>
      <c r="AJ173" t="str">
        <f>""</f>
        <v/>
      </c>
      <c r="AK173" t="str">
        <f>""</f>
        <v/>
      </c>
      <c r="AL173" t="str">
        <f>""</f>
        <v/>
      </c>
      <c r="AM173" t="str">
        <f>"-0.038"</f>
        <v>-0.038</v>
      </c>
      <c r="AN173" t="str">
        <f>"-0.007"</f>
        <v>-0.007</v>
      </c>
      <c r="AO173" t="str">
        <f>"-0.037"</f>
        <v>-0.037</v>
      </c>
      <c r="AP173" t="str">
        <f>""</f>
        <v/>
      </c>
      <c r="AQ173" t="str">
        <f>""</f>
        <v/>
      </c>
      <c r="AR173" t="str">
        <f>""</f>
        <v/>
      </c>
      <c r="AS173" t="str">
        <f>""</f>
        <v/>
      </c>
      <c r="AT173" t="str">
        <f>""</f>
        <v/>
      </c>
      <c r="AU173" t="str">
        <f>""</f>
        <v/>
      </c>
      <c r="AV173" t="str">
        <f>""</f>
        <v/>
      </c>
      <c r="AW173" t="str">
        <f>""</f>
        <v/>
      </c>
      <c r="AX173" t="str">
        <f>""</f>
        <v/>
      </c>
      <c r="AY173" t="str">
        <f>""</f>
        <v/>
      </c>
      <c r="AZ173" t="str">
        <f>""</f>
        <v/>
      </c>
      <c r="BA173" t="str">
        <f>""</f>
        <v/>
      </c>
    </row>
    <row r="174" spans="2:53" x14ac:dyDescent="0.2">
      <c r="B174" t="str">
        <f>""</f>
        <v/>
      </c>
      <c r="C174" t="str">
        <f>""</f>
        <v/>
      </c>
      <c r="D174" t="str">
        <f>""</f>
        <v/>
      </c>
      <c r="E174" t="str">
        <f>""</f>
        <v/>
      </c>
      <c r="F174" t="str">
        <f>""</f>
        <v/>
      </c>
      <c r="G174" t="str">
        <f>""</f>
        <v/>
      </c>
      <c r="H174" t="str">
        <f>""</f>
        <v/>
      </c>
      <c r="I174" t="str">
        <f>""</f>
        <v/>
      </c>
      <c r="J174" t="str">
        <f>""</f>
        <v/>
      </c>
      <c r="K174" t="str">
        <f>""</f>
        <v/>
      </c>
      <c r="L174" t="str">
        <f>""</f>
        <v/>
      </c>
      <c r="M174" t="str">
        <f>""</f>
        <v/>
      </c>
      <c r="N174" t="str">
        <f>""</f>
        <v/>
      </c>
      <c r="O174" t="str">
        <f>""</f>
        <v/>
      </c>
      <c r="P174" t="str">
        <f>""</f>
        <v/>
      </c>
      <c r="Q174" t="str">
        <f>""</f>
        <v/>
      </c>
      <c r="R174" t="str">
        <f>""</f>
        <v/>
      </c>
      <c r="S174" t="str">
        <f>""</f>
        <v/>
      </c>
      <c r="T174" t="str">
        <f>""</f>
        <v/>
      </c>
      <c r="U174" t="str">
        <f>""</f>
        <v/>
      </c>
      <c r="V174" t="str">
        <f>""</f>
        <v/>
      </c>
      <c r="W174" t="str">
        <f>""</f>
        <v/>
      </c>
      <c r="X174" t="str">
        <f>""</f>
        <v/>
      </c>
      <c r="Y174" t="str">
        <f>""</f>
        <v/>
      </c>
      <c r="Z174" t="str">
        <f>""</f>
        <v/>
      </c>
      <c r="AA174" t="str">
        <f>""</f>
        <v/>
      </c>
      <c r="AB174" t="str">
        <f>""</f>
        <v/>
      </c>
      <c r="AC174" t="str">
        <f>""</f>
        <v/>
      </c>
      <c r="AD174" t="str">
        <f>""</f>
        <v/>
      </c>
      <c r="AE174" t="str">
        <f>""</f>
        <v/>
      </c>
      <c r="AF174" t="str">
        <f>""</f>
        <v/>
      </c>
      <c r="AG174" t="str">
        <f>""</f>
        <v/>
      </c>
      <c r="AH174" t="str">
        <f>""</f>
        <v/>
      </c>
      <c r="AI174" t="str">
        <f>""</f>
        <v/>
      </c>
      <c r="AJ174" t="str">
        <f>""</f>
        <v/>
      </c>
      <c r="AK174" t="str">
        <f>""</f>
        <v/>
      </c>
      <c r="AL174" t="str">
        <f>""</f>
        <v/>
      </c>
      <c r="AM174" t="str">
        <f>"[0.069]"</f>
        <v>[0.069]</v>
      </c>
      <c r="AN174" t="str">
        <f>"[0.062]"</f>
        <v>[0.062]</v>
      </c>
      <c r="AO174" t="str">
        <f>"[0.066]"</f>
        <v>[0.066]</v>
      </c>
      <c r="AP174" t="str">
        <f>""</f>
        <v/>
      </c>
      <c r="AQ174" t="str">
        <f>""</f>
        <v/>
      </c>
      <c r="AR174" t="str">
        <f>""</f>
        <v/>
      </c>
      <c r="AS174" t="str">
        <f>""</f>
        <v/>
      </c>
      <c r="AT174" t="str">
        <f>""</f>
        <v/>
      </c>
      <c r="AU174" t="str">
        <f>""</f>
        <v/>
      </c>
      <c r="AV174" t="str">
        <f>""</f>
        <v/>
      </c>
      <c r="AW174" t="str">
        <f>""</f>
        <v/>
      </c>
      <c r="AX174" t="str">
        <f>""</f>
        <v/>
      </c>
      <c r="AY174" t="str">
        <f>""</f>
        <v/>
      </c>
      <c r="AZ174" t="str">
        <f>""</f>
        <v/>
      </c>
      <c r="BA174" t="str">
        <f>""</f>
        <v/>
      </c>
    </row>
    <row r="175" spans="2:53" x14ac:dyDescent="0.2">
      <c r="B175" t="str">
        <f>"At least 1 adult left the household in a given year (yes=1)"</f>
        <v>At least 1 adult left the household in a given year (yes=1)</v>
      </c>
      <c r="C175" t="str">
        <f>""</f>
        <v/>
      </c>
      <c r="D175" t="str">
        <f>""</f>
        <v/>
      </c>
      <c r="E175" t="str">
        <f>""</f>
        <v/>
      </c>
      <c r="F175" t="str">
        <f>""</f>
        <v/>
      </c>
      <c r="G175" t="str">
        <f>""</f>
        <v/>
      </c>
      <c r="H175" t="str">
        <f>""</f>
        <v/>
      </c>
      <c r="I175" t="str">
        <f>""</f>
        <v/>
      </c>
      <c r="J175" t="str">
        <f>""</f>
        <v/>
      </c>
      <c r="K175" t="str">
        <f>""</f>
        <v/>
      </c>
      <c r="L175" t="str">
        <f>""</f>
        <v/>
      </c>
      <c r="M175" t="str">
        <f>""</f>
        <v/>
      </c>
      <c r="N175" t="str">
        <f>""</f>
        <v/>
      </c>
      <c r="O175" t="str">
        <f>""</f>
        <v/>
      </c>
      <c r="P175" t="str">
        <f>""</f>
        <v/>
      </c>
      <c r="Q175" t="str">
        <f>""</f>
        <v/>
      </c>
      <c r="R175" t="str">
        <f>""</f>
        <v/>
      </c>
      <c r="S175" t="str">
        <f>""</f>
        <v/>
      </c>
      <c r="T175" t="str">
        <f>""</f>
        <v/>
      </c>
      <c r="U175" t="str">
        <f>""</f>
        <v/>
      </c>
      <c r="V175" t="str">
        <f>""</f>
        <v/>
      </c>
      <c r="W175" t="str">
        <f>""</f>
        <v/>
      </c>
      <c r="X175" t="str">
        <f>""</f>
        <v/>
      </c>
      <c r="Y175" t="str">
        <f>""</f>
        <v/>
      </c>
      <c r="Z175" t="str">
        <f>""</f>
        <v/>
      </c>
      <c r="AA175" t="str">
        <f>""</f>
        <v/>
      </c>
      <c r="AB175" t="str">
        <f>""</f>
        <v/>
      </c>
      <c r="AC175" t="str">
        <f>""</f>
        <v/>
      </c>
      <c r="AD175" t="str">
        <f>""</f>
        <v/>
      </c>
      <c r="AE175" t="str">
        <f>""</f>
        <v/>
      </c>
      <c r="AF175" t="str">
        <f>""</f>
        <v/>
      </c>
      <c r="AG175" t="str">
        <f>""</f>
        <v/>
      </c>
      <c r="AH175" t="str">
        <f>""</f>
        <v/>
      </c>
      <c r="AI175" t="str">
        <f>""</f>
        <v/>
      </c>
      <c r="AJ175" t="str">
        <f>""</f>
        <v/>
      </c>
      <c r="AK175" t="str">
        <f>""</f>
        <v/>
      </c>
      <c r="AL175" t="str">
        <f>""</f>
        <v/>
      </c>
      <c r="AM175" t="str">
        <f>"-0.045"</f>
        <v>-0.045</v>
      </c>
      <c r="AN175" t="str">
        <f>""</f>
        <v/>
      </c>
      <c r="AO175" t="str">
        <f>""</f>
        <v/>
      </c>
      <c r="AP175" t="str">
        <f>""</f>
        <v/>
      </c>
      <c r="AQ175" t="str">
        <f>""</f>
        <v/>
      </c>
      <c r="AR175" t="str">
        <f>""</f>
        <v/>
      </c>
      <c r="AS175" t="str">
        <f>""</f>
        <v/>
      </c>
      <c r="AT175" t="str">
        <f>""</f>
        <v/>
      </c>
      <c r="AU175" t="str">
        <f>""</f>
        <v/>
      </c>
      <c r="AV175" t="str">
        <f>""</f>
        <v/>
      </c>
      <c r="AW175" t="str">
        <f>""</f>
        <v/>
      </c>
      <c r="AX175" t="str">
        <f>""</f>
        <v/>
      </c>
      <c r="AY175" t="str">
        <f>""</f>
        <v/>
      </c>
      <c r="AZ175" t="str">
        <f>""</f>
        <v/>
      </c>
      <c r="BA175" t="str">
        <f>""</f>
        <v/>
      </c>
    </row>
    <row r="176" spans="2:53" x14ac:dyDescent="0.2">
      <c r="B176" t="str">
        <f>""</f>
        <v/>
      </c>
      <c r="C176" t="str">
        <f>""</f>
        <v/>
      </c>
      <c r="D176" t="str">
        <f>""</f>
        <v/>
      </c>
      <c r="E176" t="str">
        <f>""</f>
        <v/>
      </c>
      <c r="F176" t="str">
        <f>""</f>
        <v/>
      </c>
      <c r="G176" t="str">
        <f>""</f>
        <v/>
      </c>
      <c r="H176" t="str">
        <f>""</f>
        <v/>
      </c>
      <c r="I176" t="str">
        <f>""</f>
        <v/>
      </c>
      <c r="J176" t="str">
        <f>""</f>
        <v/>
      </c>
      <c r="K176" t="str">
        <f>""</f>
        <v/>
      </c>
      <c r="L176" t="str">
        <f>""</f>
        <v/>
      </c>
      <c r="M176" t="str">
        <f>""</f>
        <v/>
      </c>
      <c r="N176" t="str">
        <f>""</f>
        <v/>
      </c>
      <c r="O176" t="str">
        <f>""</f>
        <v/>
      </c>
      <c r="P176" t="str">
        <f>""</f>
        <v/>
      </c>
      <c r="Q176" t="str">
        <f>""</f>
        <v/>
      </c>
      <c r="R176" t="str">
        <f>""</f>
        <v/>
      </c>
      <c r="S176" t="str">
        <f>""</f>
        <v/>
      </c>
      <c r="T176" t="str">
        <f>""</f>
        <v/>
      </c>
      <c r="U176" t="str">
        <f>""</f>
        <v/>
      </c>
      <c r="V176" t="str">
        <f>""</f>
        <v/>
      </c>
      <c r="W176" t="str">
        <f>""</f>
        <v/>
      </c>
      <c r="X176" t="str">
        <f>""</f>
        <v/>
      </c>
      <c r="Y176" t="str">
        <f>""</f>
        <v/>
      </c>
      <c r="Z176" t="str">
        <f>""</f>
        <v/>
      </c>
      <c r="AA176" t="str">
        <f>""</f>
        <v/>
      </c>
      <c r="AB176" t="str">
        <f>""</f>
        <v/>
      </c>
      <c r="AC176" t="str">
        <f>""</f>
        <v/>
      </c>
      <c r="AD176" t="str">
        <f>""</f>
        <v/>
      </c>
      <c r="AE176" t="str">
        <f>""</f>
        <v/>
      </c>
      <c r="AF176" t="str">
        <f>""</f>
        <v/>
      </c>
      <c r="AG176" t="str">
        <f>""</f>
        <v/>
      </c>
      <c r="AH176" t="str">
        <f>""</f>
        <v/>
      </c>
      <c r="AI176" t="str">
        <f>""</f>
        <v/>
      </c>
      <c r="AJ176" t="str">
        <f>""</f>
        <v/>
      </c>
      <c r="AK176" t="str">
        <f>""</f>
        <v/>
      </c>
      <c r="AL176" t="str">
        <f>""</f>
        <v/>
      </c>
      <c r="AM176" t="str">
        <f>"[0.095]"</f>
        <v>[0.095]</v>
      </c>
      <c r="AN176" t="str">
        <f>""</f>
        <v/>
      </c>
      <c r="AO176" t="str">
        <f>""</f>
        <v/>
      </c>
      <c r="AP176" t="str">
        <f>""</f>
        <v/>
      </c>
      <c r="AQ176" t="str">
        <f>""</f>
        <v/>
      </c>
      <c r="AR176" t="str">
        <f>""</f>
        <v/>
      </c>
      <c r="AS176" t="str">
        <f>""</f>
        <v/>
      </c>
      <c r="AT176" t="str">
        <f>""</f>
        <v/>
      </c>
      <c r="AU176" t="str">
        <f>""</f>
        <v/>
      </c>
      <c r="AV176" t="str">
        <f>""</f>
        <v/>
      </c>
      <c r="AW176" t="str">
        <f>""</f>
        <v/>
      </c>
      <c r="AX176" t="str">
        <f>""</f>
        <v/>
      </c>
      <c r="AY176" t="str">
        <f>""</f>
        <v/>
      </c>
      <c r="AZ176" t="str">
        <f>""</f>
        <v/>
      </c>
      <c r="BA176" t="str">
        <f>""</f>
        <v/>
      </c>
    </row>
    <row r="177" spans="2:53" x14ac:dyDescent="0.2">
      <c r="B177" t="str">
        <f>"Interaction"</f>
        <v>Interaction</v>
      </c>
      <c r="C177" t="str">
        <f>""</f>
        <v/>
      </c>
      <c r="D177" t="str">
        <f>""</f>
        <v/>
      </c>
      <c r="E177" t="str">
        <f>""</f>
        <v/>
      </c>
      <c r="F177" t="str">
        <f>""</f>
        <v/>
      </c>
      <c r="G177" t="str">
        <f>""</f>
        <v/>
      </c>
      <c r="H177" t="str">
        <f>""</f>
        <v/>
      </c>
      <c r="I177" t="str">
        <f>""</f>
        <v/>
      </c>
      <c r="J177" t="str">
        <f>""</f>
        <v/>
      </c>
      <c r="K177" t="str">
        <f>""</f>
        <v/>
      </c>
      <c r="L177" t="str">
        <f>""</f>
        <v/>
      </c>
      <c r="M177" t="str">
        <f>""</f>
        <v/>
      </c>
      <c r="N177" t="str">
        <f>""</f>
        <v/>
      </c>
      <c r="O177" t="str">
        <f>""</f>
        <v/>
      </c>
      <c r="P177" t="str">
        <f>""</f>
        <v/>
      </c>
      <c r="Q177" t="str">
        <f>""</f>
        <v/>
      </c>
      <c r="R177" t="str">
        <f>""</f>
        <v/>
      </c>
      <c r="S177" t="str">
        <f>""</f>
        <v/>
      </c>
      <c r="T177" t="str">
        <f>""</f>
        <v/>
      </c>
      <c r="U177" t="str">
        <f>""</f>
        <v/>
      </c>
      <c r="V177" t="str">
        <f>""</f>
        <v/>
      </c>
      <c r="W177" t="str">
        <f>""</f>
        <v/>
      </c>
      <c r="X177" t="str">
        <f>""</f>
        <v/>
      </c>
      <c r="Y177" t="str">
        <f>""</f>
        <v/>
      </c>
      <c r="Z177" t="str">
        <f>""</f>
        <v/>
      </c>
      <c r="AA177" t="str">
        <f>""</f>
        <v/>
      </c>
      <c r="AB177" t="str">
        <f>""</f>
        <v/>
      </c>
      <c r="AC177" t="str">
        <f>""</f>
        <v/>
      </c>
      <c r="AD177" t="str">
        <f>""</f>
        <v/>
      </c>
      <c r="AE177" t="str">
        <f>""</f>
        <v/>
      </c>
      <c r="AF177" t="str">
        <f>""</f>
        <v/>
      </c>
      <c r="AG177" t="str">
        <f>""</f>
        <v/>
      </c>
      <c r="AH177" t="str">
        <f>""</f>
        <v/>
      </c>
      <c r="AI177" t="str">
        <f>""</f>
        <v/>
      </c>
      <c r="AJ177" t="str">
        <f>""</f>
        <v/>
      </c>
      <c r="AK177" t="str">
        <f>""</f>
        <v/>
      </c>
      <c r="AL177" t="str">
        <f>""</f>
        <v/>
      </c>
      <c r="AM177" t="str">
        <f>"0.106"</f>
        <v>0.106</v>
      </c>
      <c r="AN177" t="str">
        <f>""</f>
        <v/>
      </c>
      <c r="AO177" t="str">
        <f>""</f>
        <v/>
      </c>
      <c r="AP177" t="str">
        <f>""</f>
        <v/>
      </c>
      <c r="AQ177" t="str">
        <f>""</f>
        <v/>
      </c>
      <c r="AR177" t="str">
        <f>""</f>
        <v/>
      </c>
      <c r="AS177" t="str">
        <f>""</f>
        <v/>
      </c>
      <c r="AT177" t="str">
        <f>""</f>
        <v/>
      </c>
      <c r="AU177" t="str">
        <f>""</f>
        <v/>
      </c>
      <c r="AV177" t="str">
        <f>""</f>
        <v/>
      </c>
      <c r="AW177" t="str">
        <f>""</f>
        <v/>
      </c>
      <c r="AX177" t="str">
        <f>""</f>
        <v/>
      </c>
      <c r="AY177" t="str">
        <f>""</f>
        <v/>
      </c>
      <c r="AZ177" t="str">
        <f>""</f>
        <v/>
      </c>
      <c r="BA177" t="str">
        <f>""</f>
        <v/>
      </c>
    </row>
    <row r="178" spans="2:53" x14ac:dyDescent="0.2">
      <c r="B178" t="str">
        <f>""</f>
        <v/>
      </c>
      <c r="C178" t="str">
        <f>""</f>
        <v/>
      </c>
      <c r="D178" t="str">
        <f>""</f>
        <v/>
      </c>
      <c r="E178" t="str">
        <f>""</f>
        <v/>
      </c>
      <c r="F178" t="str">
        <f>""</f>
        <v/>
      </c>
      <c r="G178" t="str">
        <f>""</f>
        <v/>
      </c>
      <c r="H178" t="str">
        <f>""</f>
        <v/>
      </c>
      <c r="I178" t="str">
        <f>""</f>
        <v/>
      </c>
      <c r="J178" t="str">
        <f>""</f>
        <v/>
      </c>
      <c r="K178" t="str">
        <f>""</f>
        <v/>
      </c>
      <c r="L178" t="str">
        <f>""</f>
        <v/>
      </c>
      <c r="M178" t="str">
        <f>""</f>
        <v/>
      </c>
      <c r="N178" t="str">
        <f>""</f>
        <v/>
      </c>
      <c r="O178" t="str">
        <f>""</f>
        <v/>
      </c>
      <c r="P178" t="str">
        <f>""</f>
        <v/>
      </c>
      <c r="Q178" t="str">
        <f>""</f>
        <v/>
      </c>
      <c r="R178" t="str">
        <f>""</f>
        <v/>
      </c>
      <c r="S178" t="str">
        <f>""</f>
        <v/>
      </c>
      <c r="T178" t="str">
        <f>""</f>
        <v/>
      </c>
      <c r="U178" t="str">
        <f>""</f>
        <v/>
      </c>
      <c r="V178" t="str">
        <f>""</f>
        <v/>
      </c>
      <c r="W178" t="str">
        <f>""</f>
        <v/>
      </c>
      <c r="X178" t="str">
        <f>""</f>
        <v/>
      </c>
      <c r="Y178" t="str">
        <f>""</f>
        <v/>
      </c>
      <c r="Z178" t="str">
        <f>""</f>
        <v/>
      </c>
      <c r="AA178" t="str">
        <f>""</f>
        <v/>
      </c>
      <c r="AB178" t="str">
        <f>""</f>
        <v/>
      </c>
      <c r="AC178" t="str">
        <f>""</f>
        <v/>
      </c>
      <c r="AD178" t="str">
        <f>""</f>
        <v/>
      </c>
      <c r="AE178" t="str">
        <f>""</f>
        <v/>
      </c>
      <c r="AF178" t="str">
        <f>""</f>
        <v/>
      </c>
      <c r="AG178" t="str">
        <f>""</f>
        <v/>
      </c>
      <c r="AH178" t="str">
        <f>""</f>
        <v/>
      </c>
      <c r="AI178" t="str">
        <f>""</f>
        <v/>
      </c>
      <c r="AJ178" t="str">
        <f>""</f>
        <v/>
      </c>
      <c r="AK178" t="str">
        <f>""</f>
        <v/>
      </c>
      <c r="AL178" t="str">
        <f>""</f>
        <v/>
      </c>
      <c r="AM178" t="str">
        <f>"[0.087]"</f>
        <v>[0.087]</v>
      </c>
      <c r="AN178" t="str">
        <f>""</f>
        <v/>
      </c>
      <c r="AO178" t="str">
        <f>""</f>
        <v/>
      </c>
      <c r="AP178" t="str">
        <f>""</f>
        <v/>
      </c>
      <c r="AQ178" t="str">
        <f>""</f>
        <v/>
      </c>
      <c r="AR178" t="str">
        <f>""</f>
        <v/>
      </c>
      <c r="AS178" t="str">
        <f>""</f>
        <v/>
      </c>
      <c r="AT178" t="str">
        <f>""</f>
        <v/>
      </c>
      <c r="AU178" t="str">
        <f>""</f>
        <v/>
      </c>
      <c r="AV178" t="str">
        <f>""</f>
        <v/>
      </c>
      <c r="AW178" t="str">
        <f>""</f>
        <v/>
      </c>
      <c r="AX178" t="str">
        <f>""</f>
        <v/>
      </c>
      <c r="AY178" t="str">
        <f>""</f>
        <v/>
      </c>
      <c r="AZ178" t="str">
        <f>""</f>
        <v/>
      </c>
      <c r="BA178" t="str">
        <f>""</f>
        <v/>
      </c>
    </row>
    <row r="179" spans="2:53" x14ac:dyDescent="0.2">
      <c r="B179" t="str">
        <f>"Number of adults who left household 1998-2007"</f>
        <v>Number of adults who left household 1998-2007</v>
      </c>
      <c r="C179" t="str">
        <f>""</f>
        <v/>
      </c>
      <c r="D179" t="str">
        <f>""</f>
        <v/>
      </c>
      <c r="E179" t="str">
        <f>""</f>
        <v/>
      </c>
      <c r="F179" t="str">
        <f>""</f>
        <v/>
      </c>
      <c r="G179" t="str">
        <f>""</f>
        <v/>
      </c>
      <c r="H179" t="str">
        <f>""</f>
        <v/>
      </c>
      <c r="I179" t="str">
        <f>""</f>
        <v/>
      </c>
      <c r="J179" t="str">
        <f>""</f>
        <v/>
      </c>
      <c r="K179" t="str">
        <f>""</f>
        <v/>
      </c>
      <c r="L179" t="str">
        <f>""</f>
        <v/>
      </c>
      <c r="M179" t="str">
        <f>""</f>
        <v/>
      </c>
      <c r="N179" t="str">
        <f>""</f>
        <v/>
      </c>
      <c r="O179" t="str">
        <f>""</f>
        <v/>
      </c>
      <c r="P179" t="str">
        <f>""</f>
        <v/>
      </c>
      <c r="Q179" t="str">
        <f>""</f>
        <v/>
      </c>
      <c r="R179" t="str">
        <f>""</f>
        <v/>
      </c>
      <c r="S179" t="str">
        <f>""</f>
        <v/>
      </c>
      <c r="T179" t="str">
        <f>""</f>
        <v/>
      </c>
      <c r="U179" t="str">
        <f>""</f>
        <v/>
      </c>
      <c r="V179" t="str">
        <f>""</f>
        <v/>
      </c>
      <c r="W179" t="str">
        <f>""</f>
        <v/>
      </c>
      <c r="X179" t="str">
        <f>""</f>
        <v/>
      </c>
      <c r="Y179" t="str">
        <f>""</f>
        <v/>
      </c>
      <c r="Z179" t="str">
        <f>""</f>
        <v/>
      </c>
      <c r="AA179" t="str">
        <f>""</f>
        <v/>
      </c>
      <c r="AB179" t="str">
        <f>""</f>
        <v/>
      </c>
      <c r="AC179" t="str">
        <f>""</f>
        <v/>
      </c>
      <c r="AD179" t="str">
        <f>""</f>
        <v/>
      </c>
      <c r="AE179" t="str">
        <f>""</f>
        <v/>
      </c>
      <c r="AF179" t="str">
        <f>""</f>
        <v/>
      </c>
      <c r="AG179" t="str">
        <f>""</f>
        <v/>
      </c>
      <c r="AH179" t="str">
        <f>""</f>
        <v/>
      </c>
      <c r="AI179" t="str">
        <f>""</f>
        <v/>
      </c>
      <c r="AJ179" t="str">
        <f>""</f>
        <v/>
      </c>
      <c r="AK179" t="str">
        <f>""</f>
        <v/>
      </c>
      <c r="AL179" t="str">
        <f>""</f>
        <v/>
      </c>
      <c r="AM179" t="str">
        <f>""</f>
        <v/>
      </c>
      <c r="AN179" t="str">
        <f>"0.023"</f>
        <v>0.023</v>
      </c>
      <c r="AO179" t="str">
        <f>""</f>
        <v/>
      </c>
      <c r="AP179" t="str">
        <f>""</f>
        <v/>
      </c>
      <c r="AQ179" t="str">
        <f>""</f>
        <v/>
      </c>
      <c r="AR179" t="str">
        <f>""</f>
        <v/>
      </c>
      <c r="AS179" t="str">
        <f>""</f>
        <v/>
      </c>
      <c r="AT179" t="str">
        <f>""</f>
        <v/>
      </c>
      <c r="AU179" t="str">
        <f>""</f>
        <v/>
      </c>
      <c r="AV179" t="str">
        <f>""</f>
        <v/>
      </c>
      <c r="AW179" t="str">
        <f>""</f>
        <v/>
      </c>
      <c r="AX179" t="str">
        <f>""</f>
        <v/>
      </c>
      <c r="AY179" t="str">
        <f>""</f>
        <v/>
      </c>
      <c r="AZ179" t="str">
        <f>""</f>
        <v/>
      </c>
      <c r="BA179" t="str">
        <f>""</f>
        <v/>
      </c>
    </row>
    <row r="180" spans="2:53" x14ac:dyDescent="0.2">
      <c r="B180" t="str">
        <f>""</f>
        <v/>
      </c>
      <c r="C180" t="str">
        <f>""</f>
        <v/>
      </c>
      <c r="D180" t="str">
        <f>""</f>
        <v/>
      </c>
      <c r="E180" t="str">
        <f>""</f>
        <v/>
      </c>
      <c r="F180" t="str">
        <f>""</f>
        <v/>
      </c>
      <c r="G180" t="str">
        <f>""</f>
        <v/>
      </c>
      <c r="H180" t="str">
        <f>""</f>
        <v/>
      </c>
      <c r="I180" t="str">
        <f>""</f>
        <v/>
      </c>
      <c r="J180" t="str">
        <f>""</f>
        <v/>
      </c>
      <c r="K180" t="str">
        <f>""</f>
        <v/>
      </c>
      <c r="L180" t="str">
        <f>""</f>
        <v/>
      </c>
      <c r="M180" t="str">
        <f>""</f>
        <v/>
      </c>
      <c r="N180" t="str">
        <f>""</f>
        <v/>
      </c>
      <c r="O180" t="str">
        <f>""</f>
        <v/>
      </c>
      <c r="P180" t="str">
        <f>""</f>
        <v/>
      </c>
      <c r="Q180" t="str">
        <f>""</f>
        <v/>
      </c>
      <c r="R180" t="str">
        <f>""</f>
        <v/>
      </c>
      <c r="S180" t="str">
        <f>""</f>
        <v/>
      </c>
      <c r="T180" t="str">
        <f>""</f>
        <v/>
      </c>
      <c r="U180" t="str">
        <f>""</f>
        <v/>
      </c>
      <c r="V180" t="str">
        <f>""</f>
        <v/>
      </c>
      <c r="W180" t="str">
        <f>""</f>
        <v/>
      </c>
      <c r="X180" t="str">
        <f>""</f>
        <v/>
      </c>
      <c r="Y180" t="str">
        <f>""</f>
        <v/>
      </c>
      <c r="Z180" t="str">
        <f>""</f>
        <v/>
      </c>
      <c r="AA180" t="str">
        <f>""</f>
        <v/>
      </c>
      <c r="AB180" t="str">
        <f>""</f>
        <v/>
      </c>
      <c r="AC180" t="str">
        <f>""</f>
        <v/>
      </c>
      <c r="AD180" t="str">
        <f>""</f>
        <v/>
      </c>
      <c r="AE180" t="str">
        <f>""</f>
        <v/>
      </c>
      <c r="AF180" t="str">
        <f>""</f>
        <v/>
      </c>
      <c r="AG180" t="str">
        <f>""</f>
        <v/>
      </c>
      <c r="AH180" t="str">
        <f>""</f>
        <v/>
      </c>
      <c r="AI180" t="str">
        <f>""</f>
        <v/>
      </c>
      <c r="AJ180" t="str">
        <f>""</f>
        <v/>
      </c>
      <c r="AK180" t="str">
        <f>""</f>
        <v/>
      </c>
      <c r="AL180" t="str">
        <f>""</f>
        <v/>
      </c>
      <c r="AM180" t="str">
        <f>""</f>
        <v/>
      </c>
      <c r="AN180" t="str">
        <f>"[0.043]"</f>
        <v>[0.043]</v>
      </c>
      <c r="AO180" t="str">
        <f>""</f>
        <v/>
      </c>
      <c r="AP180" t="str">
        <f>""</f>
        <v/>
      </c>
      <c r="AQ180" t="str">
        <f>""</f>
        <v/>
      </c>
      <c r="AR180" t="str">
        <f>""</f>
        <v/>
      </c>
      <c r="AS180" t="str">
        <f>""</f>
        <v/>
      </c>
      <c r="AT180" t="str">
        <f>""</f>
        <v/>
      </c>
      <c r="AU180" t="str">
        <f>""</f>
        <v/>
      </c>
      <c r="AV180" t="str">
        <f>""</f>
        <v/>
      </c>
      <c r="AW180" t="str">
        <f>""</f>
        <v/>
      </c>
      <c r="AX180" t="str">
        <f>""</f>
        <v/>
      </c>
      <c r="AY180" t="str">
        <f>""</f>
        <v/>
      </c>
      <c r="AZ180" t="str">
        <f>""</f>
        <v/>
      </c>
      <c r="BA180" t="str">
        <f>""</f>
        <v/>
      </c>
    </row>
    <row r="181" spans="2:53" x14ac:dyDescent="0.2">
      <c r="B181" t="str">
        <f>"Interaction"</f>
        <v>Interaction</v>
      </c>
      <c r="C181" t="str">
        <f>""</f>
        <v/>
      </c>
      <c r="D181" t="str">
        <f>""</f>
        <v/>
      </c>
      <c r="E181" t="str">
        <f>""</f>
        <v/>
      </c>
      <c r="F181" t="str">
        <f>""</f>
        <v/>
      </c>
      <c r="G181" t="str">
        <f>""</f>
        <v/>
      </c>
      <c r="H181" t="str">
        <f>""</f>
        <v/>
      </c>
      <c r="I181" t="str">
        <f>""</f>
        <v/>
      </c>
      <c r="J181" t="str">
        <f>""</f>
        <v/>
      </c>
      <c r="K181" t="str">
        <f>""</f>
        <v/>
      </c>
      <c r="L181" t="str">
        <f>""</f>
        <v/>
      </c>
      <c r="M181" t="str">
        <f>""</f>
        <v/>
      </c>
      <c r="N181" t="str">
        <f>""</f>
        <v/>
      </c>
      <c r="O181" t="str">
        <f>""</f>
        <v/>
      </c>
      <c r="P181" t="str">
        <f>""</f>
        <v/>
      </c>
      <c r="Q181" t="str">
        <f>""</f>
        <v/>
      </c>
      <c r="R181" t="str">
        <f>""</f>
        <v/>
      </c>
      <c r="S181" t="str">
        <f>""</f>
        <v/>
      </c>
      <c r="T181" t="str">
        <f>""</f>
        <v/>
      </c>
      <c r="U181" t="str">
        <f>""</f>
        <v/>
      </c>
      <c r="V181" t="str">
        <f>""</f>
        <v/>
      </c>
      <c r="W181" t="str">
        <f>""</f>
        <v/>
      </c>
      <c r="X181" t="str">
        <f>""</f>
        <v/>
      </c>
      <c r="Y181" t="str">
        <f>""</f>
        <v/>
      </c>
      <c r="Z181" t="str">
        <f>""</f>
        <v/>
      </c>
      <c r="AA181" t="str">
        <f>""</f>
        <v/>
      </c>
      <c r="AB181" t="str">
        <f>""</f>
        <v/>
      </c>
      <c r="AC181" t="str">
        <f>""</f>
        <v/>
      </c>
      <c r="AD181" t="str">
        <f>""</f>
        <v/>
      </c>
      <c r="AE181" t="str">
        <f>""</f>
        <v/>
      </c>
      <c r="AF181" t="str">
        <f>""</f>
        <v/>
      </c>
      <c r="AG181" t="str">
        <f>""</f>
        <v/>
      </c>
      <c r="AH181" t="str">
        <f>""</f>
        <v/>
      </c>
      <c r="AI181" t="str">
        <f>""</f>
        <v/>
      </c>
      <c r="AJ181" t="str">
        <f>""</f>
        <v/>
      </c>
      <c r="AK181" t="str">
        <f>""</f>
        <v/>
      </c>
      <c r="AL181" t="str">
        <f>""</f>
        <v/>
      </c>
      <c r="AM181" t="str">
        <f>""</f>
        <v/>
      </c>
      <c r="AN181" t="str">
        <f>"0.013"</f>
        <v>0.013</v>
      </c>
      <c r="AO181" t="str">
        <f>""</f>
        <v/>
      </c>
      <c r="AP181" t="str">
        <f>""</f>
        <v/>
      </c>
      <c r="AQ181" t="str">
        <f>""</f>
        <v/>
      </c>
      <c r="AR181" t="str">
        <f>""</f>
        <v/>
      </c>
      <c r="AS181" t="str">
        <f>""</f>
        <v/>
      </c>
      <c r="AT181" t="str">
        <f>""</f>
        <v/>
      </c>
      <c r="AU181" t="str">
        <f>""</f>
        <v/>
      </c>
      <c r="AV181" t="str">
        <f>""</f>
        <v/>
      </c>
      <c r="AW181" t="str">
        <f>""</f>
        <v/>
      </c>
      <c r="AX181" t="str">
        <f>""</f>
        <v/>
      </c>
      <c r="AY181" t="str">
        <f>""</f>
        <v/>
      </c>
      <c r="AZ181" t="str">
        <f>""</f>
        <v/>
      </c>
      <c r="BA181" t="str">
        <f>""</f>
        <v/>
      </c>
    </row>
    <row r="182" spans="2:53" x14ac:dyDescent="0.2">
      <c r="B182" t="str">
        <f>""</f>
        <v/>
      </c>
      <c r="C182" t="str">
        <f>""</f>
        <v/>
      </c>
      <c r="D182" t="str">
        <f>""</f>
        <v/>
      </c>
      <c r="E182" t="str">
        <f>""</f>
        <v/>
      </c>
      <c r="F182" t="str">
        <f>""</f>
        <v/>
      </c>
      <c r="G182" t="str">
        <f>""</f>
        <v/>
      </c>
      <c r="H182" t="str">
        <f>""</f>
        <v/>
      </c>
      <c r="I182" t="str">
        <f>""</f>
        <v/>
      </c>
      <c r="J182" t="str">
        <f>""</f>
        <v/>
      </c>
      <c r="K182" t="str">
        <f>""</f>
        <v/>
      </c>
      <c r="L182" t="str">
        <f>""</f>
        <v/>
      </c>
      <c r="M182" t="str">
        <f>""</f>
        <v/>
      </c>
      <c r="N182" t="str">
        <f>""</f>
        <v/>
      </c>
      <c r="O182" t="str">
        <f>""</f>
        <v/>
      </c>
      <c r="P182" t="str">
        <f>""</f>
        <v/>
      </c>
      <c r="Q182" t="str">
        <f>""</f>
        <v/>
      </c>
      <c r="R182" t="str">
        <f>""</f>
        <v/>
      </c>
      <c r="S182" t="str">
        <f>""</f>
        <v/>
      </c>
      <c r="T182" t="str">
        <f>""</f>
        <v/>
      </c>
      <c r="U182" t="str">
        <f>""</f>
        <v/>
      </c>
      <c r="V182" t="str">
        <f>""</f>
        <v/>
      </c>
      <c r="W182" t="str">
        <f>""</f>
        <v/>
      </c>
      <c r="X182" t="str">
        <f>""</f>
        <v/>
      </c>
      <c r="Y182" t="str">
        <f>""</f>
        <v/>
      </c>
      <c r="Z182" t="str">
        <f>""</f>
        <v/>
      </c>
      <c r="AA182" t="str">
        <f>""</f>
        <v/>
      </c>
      <c r="AB182" t="str">
        <f>""</f>
        <v/>
      </c>
      <c r="AC182" t="str">
        <f>""</f>
        <v/>
      </c>
      <c r="AD182" t="str">
        <f>""</f>
        <v/>
      </c>
      <c r="AE182" t="str">
        <f>""</f>
        <v/>
      </c>
      <c r="AF182" t="str">
        <f>""</f>
        <v/>
      </c>
      <c r="AG182" t="str">
        <f>""</f>
        <v/>
      </c>
      <c r="AH182" t="str">
        <f>""</f>
        <v/>
      </c>
      <c r="AI182" t="str">
        <f>""</f>
        <v/>
      </c>
      <c r="AJ182" t="str">
        <f>""</f>
        <v/>
      </c>
      <c r="AK182" t="str">
        <f>""</f>
        <v/>
      </c>
      <c r="AL182" t="str">
        <f>""</f>
        <v/>
      </c>
      <c r="AM182" t="str">
        <f>""</f>
        <v/>
      </c>
      <c r="AN182" t="str">
        <f>"[0.052]"</f>
        <v>[0.052]</v>
      </c>
      <c r="AO182" t="str">
        <f>""</f>
        <v/>
      </c>
      <c r="AP182" t="str">
        <f>""</f>
        <v/>
      </c>
      <c r="AQ182" t="str">
        <f>""</f>
        <v/>
      </c>
      <c r="AR182" t="str">
        <f>""</f>
        <v/>
      </c>
      <c r="AS182" t="str">
        <f>""</f>
        <v/>
      </c>
      <c r="AT182" t="str">
        <f>""</f>
        <v/>
      </c>
      <c r="AU182" t="str">
        <f>""</f>
        <v/>
      </c>
      <c r="AV182" t="str">
        <f>""</f>
        <v/>
      </c>
      <c r="AW182" t="str">
        <f>""</f>
        <v/>
      </c>
      <c r="AX182" t="str">
        <f>""</f>
        <v/>
      </c>
      <c r="AY182" t="str">
        <f>""</f>
        <v/>
      </c>
      <c r="AZ182" t="str">
        <f>""</f>
        <v/>
      </c>
      <c r="BA182" t="str">
        <f>""</f>
        <v/>
      </c>
    </row>
    <row r="183" spans="2:53" x14ac:dyDescent="0.2">
      <c r="B183" t="str">
        <f>"Share of adults  who left household 1998-2007"</f>
        <v>Share of adults  who left household 1998-2007</v>
      </c>
      <c r="C183" t="str">
        <f>""</f>
        <v/>
      </c>
      <c r="D183" t="str">
        <f>""</f>
        <v/>
      </c>
      <c r="E183" t="str">
        <f>""</f>
        <v/>
      </c>
      <c r="F183" t="str">
        <f>""</f>
        <v/>
      </c>
      <c r="G183" t="str">
        <f>""</f>
        <v/>
      </c>
      <c r="H183" t="str">
        <f>""</f>
        <v/>
      </c>
      <c r="I183" t="str">
        <f>""</f>
        <v/>
      </c>
      <c r="J183" t="str">
        <f>""</f>
        <v/>
      </c>
      <c r="K183" t="str">
        <f>""</f>
        <v/>
      </c>
      <c r="L183" t="str">
        <f>""</f>
        <v/>
      </c>
      <c r="M183" t="str">
        <f>""</f>
        <v/>
      </c>
      <c r="N183" t="str">
        <f>""</f>
        <v/>
      </c>
      <c r="O183" t="str">
        <f>""</f>
        <v/>
      </c>
      <c r="P183" t="str">
        <f>""</f>
        <v/>
      </c>
      <c r="Q183" t="str">
        <f>""</f>
        <v/>
      </c>
      <c r="R183" t="str">
        <f>""</f>
        <v/>
      </c>
      <c r="S183" t="str">
        <f>""</f>
        <v/>
      </c>
      <c r="T183" t="str">
        <f>""</f>
        <v/>
      </c>
      <c r="U183" t="str">
        <f>""</f>
        <v/>
      </c>
      <c r="V183" t="str">
        <f>""</f>
        <v/>
      </c>
      <c r="W183" t="str">
        <f>""</f>
        <v/>
      </c>
      <c r="X183" t="str">
        <f>""</f>
        <v/>
      </c>
      <c r="Y183" t="str">
        <f>""</f>
        <v/>
      </c>
      <c r="Z183" t="str">
        <f>""</f>
        <v/>
      </c>
      <c r="AA183" t="str">
        <f>""</f>
        <v/>
      </c>
      <c r="AB183" t="str">
        <f>""</f>
        <v/>
      </c>
      <c r="AC183" t="str">
        <f>""</f>
        <v/>
      </c>
      <c r="AD183" t="str">
        <f>""</f>
        <v/>
      </c>
      <c r="AE183" t="str">
        <f>""</f>
        <v/>
      </c>
      <c r="AF183" t="str">
        <f>""</f>
        <v/>
      </c>
      <c r="AG183" t="str">
        <f>""</f>
        <v/>
      </c>
      <c r="AH183" t="str">
        <f>""</f>
        <v/>
      </c>
      <c r="AI183" t="str">
        <f>""</f>
        <v/>
      </c>
      <c r="AJ183" t="str">
        <f>""</f>
        <v/>
      </c>
      <c r="AK183" t="str">
        <f>""</f>
        <v/>
      </c>
      <c r="AL183" t="str">
        <f>""</f>
        <v/>
      </c>
      <c r="AM183" t="str">
        <f>""</f>
        <v/>
      </c>
      <c r="AN183" t="str">
        <f>""</f>
        <v/>
      </c>
      <c r="AO183" t="str">
        <f>"-0.148"</f>
        <v>-0.148</v>
      </c>
      <c r="AP183" t="str">
        <f>""</f>
        <v/>
      </c>
      <c r="AQ183" t="str">
        <f>""</f>
        <v/>
      </c>
      <c r="AR183" t="str">
        <f>""</f>
        <v/>
      </c>
      <c r="AS183" t="str">
        <f>""</f>
        <v/>
      </c>
      <c r="AT183" t="str">
        <f>""</f>
        <v/>
      </c>
      <c r="AU183" t="str">
        <f>""</f>
        <v/>
      </c>
      <c r="AV183" t="str">
        <f>""</f>
        <v/>
      </c>
      <c r="AW183" t="str">
        <f>""</f>
        <v/>
      </c>
      <c r="AX183" t="str">
        <f>""</f>
        <v/>
      </c>
      <c r="AY183" t="str">
        <f>""</f>
        <v/>
      </c>
      <c r="AZ183" t="str">
        <f>""</f>
        <v/>
      </c>
      <c r="BA183" t="str">
        <f>""</f>
        <v/>
      </c>
    </row>
    <row r="184" spans="2:53" x14ac:dyDescent="0.2">
      <c r="B184" t="str">
        <f>""</f>
        <v/>
      </c>
      <c r="C184" t="str">
        <f>""</f>
        <v/>
      </c>
      <c r="D184" t="str">
        <f>""</f>
        <v/>
      </c>
      <c r="E184" t="str">
        <f>""</f>
        <v/>
      </c>
      <c r="F184" t="str">
        <f>""</f>
        <v/>
      </c>
      <c r="G184" t="str">
        <f>""</f>
        <v/>
      </c>
      <c r="H184" t="str">
        <f>""</f>
        <v/>
      </c>
      <c r="I184" t="str">
        <f>""</f>
        <v/>
      </c>
      <c r="J184" t="str">
        <f>""</f>
        <v/>
      </c>
      <c r="K184" t="str">
        <f>""</f>
        <v/>
      </c>
      <c r="L184" t="str">
        <f>""</f>
        <v/>
      </c>
      <c r="M184" t="str">
        <f>""</f>
        <v/>
      </c>
      <c r="N184" t="str">
        <f>""</f>
        <v/>
      </c>
      <c r="O184" t="str">
        <f>""</f>
        <v/>
      </c>
      <c r="P184" t="str">
        <f>""</f>
        <v/>
      </c>
      <c r="Q184" t="str">
        <f>""</f>
        <v/>
      </c>
      <c r="R184" t="str">
        <f>""</f>
        <v/>
      </c>
      <c r="S184" t="str">
        <f>""</f>
        <v/>
      </c>
      <c r="T184" t="str">
        <f>""</f>
        <v/>
      </c>
      <c r="U184" t="str">
        <f>""</f>
        <v/>
      </c>
      <c r="V184" t="str">
        <f>""</f>
        <v/>
      </c>
      <c r="W184" t="str">
        <f>""</f>
        <v/>
      </c>
      <c r="X184" t="str">
        <f>""</f>
        <v/>
      </c>
      <c r="Y184" t="str">
        <f>""</f>
        <v/>
      </c>
      <c r="Z184" t="str">
        <f>""</f>
        <v/>
      </c>
      <c r="AA184" t="str">
        <f>""</f>
        <v/>
      </c>
      <c r="AB184" t="str">
        <f>""</f>
        <v/>
      </c>
      <c r="AC184" t="str">
        <f>""</f>
        <v/>
      </c>
      <c r="AD184" t="str">
        <f>""</f>
        <v/>
      </c>
      <c r="AE184" t="str">
        <f>""</f>
        <v/>
      </c>
      <c r="AF184" t="str">
        <f>""</f>
        <v/>
      </c>
      <c r="AG184" t="str">
        <f>""</f>
        <v/>
      </c>
      <c r="AH184" t="str">
        <f>""</f>
        <v/>
      </c>
      <c r="AI184" t="str">
        <f>""</f>
        <v/>
      </c>
      <c r="AJ184" t="str">
        <f>""</f>
        <v/>
      </c>
      <c r="AK184" t="str">
        <f>""</f>
        <v/>
      </c>
      <c r="AL184" t="str">
        <f>""</f>
        <v/>
      </c>
      <c r="AM184" t="str">
        <f>""</f>
        <v/>
      </c>
      <c r="AN184" t="str">
        <f>""</f>
        <v/>
      </c>
      <c r="AO184" t="str">
        <f>"[0.198]"</f>
        <v>[0.198]</v>
      </c>
      <c r="AP184" t="str">
        <f>""</f>
        <v/>
      </c>
      <c r="AQ184" t="str">
        <f>""</f>
        <v/>
      </c>
      <c r="AR184" t="str">
        <f>""</f>
        <v/>
      </c>
      <c r="AS184" t="str">
        <f>""</f>
        <v/>
      </c>
      <c r="AT184" t="str">
        <f>""</f>
        <v/>
      </c>
      <c r="AU184" t="str">
        <f>""</f>
        <v/>
      </c>
      <c r="AV184" t="str">
        <f>""</f>
        <v/>
      </c>
      <c r="AW184" t="str">
        <f>""</f>
        <v/>
      </c>
      <c r="AX184" t="str">
        <f>""</f>
        <v/>
      </c>
      <c r="AY184" t="str">
        <f>""</f>
        <v/>
      </c>
      <c r="AZ184" t="str">
        <f>""</f>
        <v/>
      </c>
      <c r="BA184" t="str">
        <f>""</f>
        <v/>
      </c>
    </row>
    <row r="185" spans="2:53" x14ac:dyDescent="0.2">
      <c r="B185" t="str">
        <f>"Interaction"</f>
        <v>Interaction</v>
      </c>
      <c r="C185" t="str">
        <f>""</f>
        <v/>
      </c>
      <c r="D185" t="str">
        <f>""</f>
        <v/>
      </c>
      <c r="E185" t="str">
        <f>""</f>
        <v/>
      </c>
      <c r="F185" t="str">
        <f>""</f>
        <v/>
      </c>
      <c r="G185" t="str">
        <f>""</f>
        <v/>
      </c>
      <c r="H185" t="str">
        <f>""</f>
        <v/>
      </c>
      <c r="I185" t="str">
        <f>""</f>
        <v/>
      </c>
      <c r="J185" t="str">
        <f>""</f>
        <v/>
      </c>
      <c r="K185" t="str">
        <f>""</f>
        <v/>
      </c>
      <c r="L185" t="str">
        <f>""</f>
        <v/>
      </c>
      <c r="M185" t="str">
        <f>""</f>
        <v/>
      </c>
      <c r="N185" t="str">
        <f>""</f>
        <v/>
      </c>
      <c r="O185" t="str">
        <f>""</f>
        <v/>
      </c>
      <c r="P185" t="str">
        <f>""</f>
        <v/>
      </c>
      <c r="Q185" t="str">
        <f>""</f>
        <v/>
      </c>
      <c r="R185" t="str">
        <f>""</f>
        <v/>
      </c>
      <c r="S185" t="str">
        <f>""</f>
        <v/>
      </c>
      <c r="T185" t="str">
        <f>""</f>
        <v/>
      </c>
      <c r="U185" t="str">
        <f>""</f>
        <v/>
      </c>
      <c r="V185" t="str">
        <f>""</f>
        <v/>
      </c>
      <c r="W185" t="str">
        <f>""</f>
        <v/>
      </c>
      <c r="X185" t="str">
        <f>""</f>
        <v/>
      </c>
      <c r="Y185" t="str">
        <f>""</f>
        <v/>
      </c>
      <c r="Z185" t="str">
        <f>""</f>
        <v/>
      </c>
      <c r="AA185" t="str">
        <f>""</f>
        <v/>
      </c>
      <c r="AB185" t="str">
        <f>""</f>
        <v/>
      </c>
      <c r="AC185" t="str">
        <f>""</f>
        <v/>
      </c>
      <c r="AD185" t="str">
        <f>""</f>
        <v/>
      </c>
      <c r="AE185" t="str">
        <f>""</f>
        <v/>
      </c>
      <c r="AF185" t="str">
        <f>""</f>
        <v/>
      </c>
      <c r="AG185" t="str">
        <f>""</f>
        <v/>
      </c>
      <c r="AH185" t="str">
        <f>""</f>
        <v/>
      </c>
      <c r="AI185" t="str">
        <f>""</f>
        <v/>
      </c>
      <c r="AJ185" t="str">
        <f>""</f>
        <v/>
      </c>
      <c r="AK185" t="str">
        <f>""</f>
        <v/>
      </c>
      <c r="AL185" t="str">
        <f>""</f>
        <v/>
      </c>
      <c r="AM185" t="str">
        <f>""</f>
        <v/>
      </c>
      <c r="AN185" t="str">
        <f>""</f>
        <v/>
      </c>
      <c r="AO185" t="str">
        <f>"0.148"</f>
        <v>0.148</v>
      </c>
      <c r="AP185" t="str">
        <f>""</f>
        <v/>
      </c>
      <c r="AQ185" t="str">
        <f>""</f>
        <v/>
      </c>
      <c r="AR185" t="str">
        <f>""</f>
        <v/>
      </c>
      <c r="AS185" t="str">
        <f>""</f>
        <v/>
      </c>
      <c r="AT185" t="str">
        <f>""</f>
        <v/>
      </c>
      <c r="AU185" t="str">
        <f>""</f>
        <v/>
      </c>
      <c r="AV185" t="str">
        <f>""</f>
        <v/>
      </c>
      <c r="AW185" t="str">
        <f>""</f>
        <v/>
      </c>
      <c r="AX185" t="str">
        <f>""</f>
        <v/>
      </c>
      <c r="AY185" t="str">
        <f>""</f>
        <v/>
      </c>
      <c r="AZ185" t="str">
        <f>""</f>
        <v/>
      </c>
      <c r="BA185" t="str">
        <f>""</f>
        <v/>
      </c>
    </row>
    <row r="186" spans="2:53" x14ac:dyDescent="0.2">
      <c r="B186" t="str">
        <f>""</f>
        <v/>
      </c>
      <c r="C186" t="str">
        <f>""</f>
        <v/>
      </c>
      <c r="D186" t="str">
        <f>""</f>
        <v/>
      </c>
      <c r="E186" t="str">
        <f>""</f>
        <v/>
      </c>
      <c r="F186" t="str">
        <f>""</f>
        <v/>
      </c>
      <c r="G186" t="str">
        <f>""</f>
        <v/>
      </c>
      <c r="H186" t="str">
        <f>""</f>
        <v/>
      </c>
      <c r="I186" t="str">
        <f>""</f>
        <v/>
      </c>
      <c r="J186" t="str">
        <f>""</f>
        <v/>
      </c>
      <c r="K186" t="str">
        <f>""</f>
        <v/>
      </c>
      <c r="L186" t="str">
        <f>""</f>
        <v/>
      </c>
      <c r="M186" t="str">
        <f>""</f>
        <v/>
      </c>
      <c r="N186" t="str">
        <f>""</f>
        <v/>
      </c>
      <c r="O186" t="str">
        <f>""</f>
        <v/>
      </c>
      <c r="P186" t="str">
        <f>""</f>
        <v/>
      </c>
      <c r="Q186" t="str">
        <f>""</f>
        <v/>
      </c>
      <c r="R186" t="str">
        <f>""</f>
        <v/>
      </c>
      <c r="S186" t="str">
        <f>""</f>
        <v/>
      </c>
      <c r="T186" t="str">
        <f>""</f>
        <v/>
      </c>
      <c r="U186" t="str">
        <f>""</f>
        <v/>
      </c>
      <c r="V186" t="str">
        <f>""</f>
        <v/>
      </c>
      <c r="W186" t="str">
        <f>""</f>
        <v/>
      </c>
      <c r="X186" t="str">
        <f>""</f>
        <v/>
      </c>
      <c r="Y186" t="str">
        <f>""</f>
        <v/>
      </c>
      <c r="Z186" t="str">
        <f>""</f>
        <v/>
      </c>
      <c r="AA186" t="str">
        <f>""</f>
        <v/>
      </c>
      <c r="AB186" t="str">
        <f>""</f>
        <v/>
      </c>
      <c r="AC186" t="str">
        <f>""</f>
        <v/>
      </c>
      <c r="AD186" t="str">
        <f>""</f>
        <v/>
      </c>
      <c r="AE186" t="str">
        <f>""</f>
        <v/>
      </c>
      <c r="AF186" t="str">
        <f>""</f>
        <v/>
      </c>
      <c r="AG186" t="str">
        <f>""</f>
        <v/>
      </c>
      <c r="AH186" t="str">
        <f>""</f>
        <v/>
      </c>
      <c r="AI186" t="str">
        <f>""</f>
        <v/>
      </c>
      <c r="AJ186" t="str">
        <f>""</f>
        <v/>
      </c>
      <c r="AK186" t="str">
        <f>""</f>
        <v/>
      </c>
      <c r="AL186" t="str">
        <f>""</f>
        <v/>
      </c>
      <c r="AM186" t="str">
        <f>""</f>
        <v/>
      </c>
      <c r="AN186" t="str">
        <f>""</f>
        <v/>
      </c>
      <c r="AO186" t="str">
        <f>"[0.102]"</f>
        <v>[0.102]</v>
      </c>
      <c r="AP186" t="str">
        <f>""</f>
        <v/>
      </c>
      <c r="AQ186" t="str">
        <f>""</f>
        <v/>
      </c>
      <c r="AR186" t="str">
        <f>""</f>
        <v/>
      </c>
      <c r="AS186" t="str">
        <f>""</f>
        <v/>
      </c>
      <c r="AT186" t="str">
        <f>""</f>
        <v/>
      </c>
      <c r="AU186" t="str">
        <f>""</f>
        <v/>
      </c>
      <c r="AV186" t="str">
        <f>""</f>
        <v/>
      </c>
      <c r="AW186" t="str">
        <f>""</f>
        <v/>
      </c>
      <c r="AX186" t="str">
        <f>""</f>
        <v/>
      </c>
      <c r="AY186" t="str">
        <f>""</f>
        <v/>
      </c>
      <c r="AZ186" t="str">
        <f>""</f>
        <v/>
      </c>
      <c r="BA186" t="str">
        <f>""</f>
        <v/>
      </c>
    </row>
    <row r="187" spans="2:53" x14ac:dyDescent="0.2">
      <c r="B187" t="str">
        <f>"Number of years that household had a theft or destruction of goods"</f>
        <v>Number of years that household had a theft or destruction of goods</v>
      </c>
      <c r="C187" t="str">
        <f>""</f>
        <v/>
      </c>
      <c r="D187" t="str">
        <f>""</f>
        <v/>
      </c>
      <c r="E187" t="str">
        <f>""</f>
        <v/>
      </c>
      <c r="F187" t="str">
        <f>""</f>
        <v/>
      </c>
      <c r="G187" t="str">
        <f>""</f>
        <v/>
      </c>
      <c r="H187" t="str">
        <f>""</f>
        <v/>
      </c>
      <c r="I187" t="str">
        <f>""</f>
        <v/>
      </c>
      <c r="J187" t="str">
        <f>""</f>
        <v/>
      </c>
      <c r="K187" t="str">
        <f>""</f>
        <v/>
      </c>
      <c r="L187" t="str">
        <f>""</f>
        <v/>
      </c>
      <c r="M187" t="str">
        <f>""</f>
        <v/>
      </c>
      <c r="N187" t="str">
        <f>""</f>
        <v/>
      </c>
      <c r="O187" t="str">
        <f>""</f>
        <v/>
      </c>
      <c r="P187" t="str">
        <f>""</f>
        <v/>
      </c>
      <c r="Q187" t="str">
        <f>""</f>
        <v/>
      </c>
      <c r="R187" t="str">
        <f>""</f>
        <v/>
      </c>
      <c r="S187" t="str">
        <f>""</f>
        <v/>
      </c>
      <c r="T187" t="str">
        <f>""</f>
        <v/>
      </c>
      <c r="U187" t="str">
        <f>""</f>
        <v/>
      </c>
      <c r="V187" t="str">
        <f>""</f>
        <v/>
      </c>
      <c r="W187" t="str">
        <f>""</f>
        <v/>
      </c>
      <c r="X187" t="str">
        <f>""</f>
        <v/>
      </c>
      <c r="Y187" t="str">
        <f>""</f>
        <v/>
      </c>
      <c r="Z187" t="str">
        <f>""</f>
        <v/>
      </c>
      <c r="AA187" t="str">
        <f>""</f>
        <v/>
      </c>
      <c r="AB187" t="str">
        <f>""</f>
        <v/>
      </c>
      <c r="AC187" t="str">
        <f>""</f>
        <v/>
      </c>
      <c r="AD187" t="str">
        <f>""</f>
        <v/>
      </c>
      <c r="AE187" t="str">
        <f>""</f>
        <v/>
      </c>
      <c r="AF187" t="str">
        <f>""</f>
        <v/>
      </c>
      <c r="AG187" t="str">
        <f>""</f>
        <v/>
      </c>
      <c r="AH187" t="str">
        <f>""</f>
        <v/>
      </c>
      <c r="AI187" t="str">
        <f>""</f>
        <v/>
      </c>
      <c r="AJ187" t="str">
        <f>""</f>
        <v/>
      </c>
      <c r="AK187" t="str">
        <f>""</f>
        <v/>
      </c>
      <c r="AL187" t="str">
        <f>""</f>
        <v/>
      </c>
      <c r="AM187" t="str">
        <f>""</f>
        <v/>
      </c>
      <c r="AN187" t="str">
        <f>""</f>
        <v/>
      </c>
      <c r="AO187" t="str">
        <f>""</f>
        <v/>
      </c>
      <c r="AP187" t="str">
        <f>"-0.083"</f>
        <v>-0.083</v>
      </c>
      <c r="AQ187" t="str">
        <f>"-0.047"</f>
        <v>-0.047</v>
      </c>
      <c r="AR187" t="str">
        <f>"-0.072"</f>
        <v>-0.072</v>
      </c>
      <c r="AS187" t="str">
        <f>""</f>
        <v/>
      </c>
      <c r="AT187" t="str">
        <f>""</f>
        <v/>
      </c>
      <c r="AU187" t="str">
        <f>""</f>
        <v/>
      </c>
      <c r="AV187" t="str">
        <f>""</f>
        <v/>
      </c>
      <c r="AW187" t="str">
        <f>""</f>
        <v/>
      </c>
      <c r="AX187" t="str">
        <f>""</f>
        <v/>
      </c>
      <c r="AY187" t="str">
        <f>""</f>
        <v/>
      </c>
      <c r="AZ187" t="str">
        <f>""</f>
        <v/>
      </c>
      <c r="BA187" t="str">
        <f>""</f>
        <v/>
      </c>
    </row>
    <row r="188" spans="2:53" x14ac:dyDescent="0.2">
      <c r="B188" t="str">
        <f>""</f>
        <v/>
      </c>
      <c r="C188" t="str">
        <f>""</f>
        <v/>
      </c>
      <c r="D188" t="str">
        <f>""</f>
        <v/>
      </c>
      <c r="E188" t="str">
        <f>""</f>
        <v/>
      </c>
      <c r="F188" t="str">
        <f>""</f>
        <v/>
      </c>
      <c r="G188" t="str">
        <f>""</f>
        <v/>
      </c>
      <c r="H188" t="str">
        <f>""</f>
        <v/>
      </c>
      <c r="I188" t="str">
        <f>""</f>
        <v/>
      </c>
      <c r="J188" t="str">
        <f>""</f>
        <v/>
      </c>
      <c r="K188" t="str">
        <f>""</f>
        <v/>
      </c>
      <c r="L188" t="str">
        <f>""</f>
        <v/>
      </c>
      <c r="M188" t="str">
        <f>""</f>
        <v/>
      </c>
      <c r="N188" t="str">
        <f>""</f>
        <v/>
      </c>
      <c r="O188" t="str">
        <f>""</f>
        <v/>
      </c>
      <c r="P188" t="str">
        <f>""</f>
        <v/>
      </c>
      <c r="Q188" t="str">
        <f>""</f>
        <v/>
      </c>
      <c r="R188" t="str">
        <f>""</f>
        <v/>
      </c>
      <c r="S188" t="str">
        <f>""</f>
        <v/>
      </c>
      <c r="T188" t="str">
        <f>""</f>
        <v/>
      </c>
      <c r="U188" t="str">
        <f>""</f>
        <v/>
      </c>
      <c r="V188" t="str">
        <f>""</f>
        <v/>
      </c>
      <c r="W188" t="str">
        <f>""</f>
        <v/>
      </c>
      <c r="X188" t="str">
        <f>""</f>
        <v/>
      </c>
      <c r="Y188" t="str">
        <f>""</f>
        <v/>
      </c>
      <c r="Z188" t="str">
        <f>""</f>
        <v/>
      </c>
      <c r="AA188" t="str">
        <f>""</f>
        <v/>
      </c>
      <c r="AB188" t="str">
        <f>""</f>
        <v/>
      </c>
      <c r="AC188" t="str">
        <f>""</f>
        <v/>
      </c>
      <c r="AD188" t="str">
        <f>""</f>
        <v/>
      </c>
      <c r="AE188" t="str">
        <f>""</f>
        <v/>
      </c>
      <c r="AF188" t="str">
        <f>""</f>
        <v/>
      </c>
      <c r="AG188" t="str">
        <f>""</f>
        <v/>
      </c>
      <c r="AH188" t="str">
        <f>""</f>
        <v/>
      </c>
      <c r="AI188" t="str">
        <f>""</f>
        <v/>
      </c>
      <c r="AJ188" t="str">
        <f>""</f>
        <v/>
      </c>
      <c r="AK188" t="str">
        <f>""</f>
        <v/>
      </c>
      <c r="AL188" t="str">
        <f>""</f>
        <v/>
      </c>
      <c r="AM188" t="str">
        <f>""</f>
        <v/>
      </c>
      <c r="AN188" t="str">
        <f>""</f>
        <v/>
      </c>
      <c r="AO188" t="str">
        <f>""</f>
        <v/>
      </c>
      <c r="AP188" t="str">
        <f>"[0.067]"</f>
        <v>[0.067]</v>
      </c>
      <c r="AQ188" t="str">
        <f>"[0.061]"</f>
        <v>[0.061]</v>
      </c>
      <c r="AR188" t="str">
        <f>"[0.062]"</f>
        <v>[0.062]</v>
      </c>
      <c r="AS188" t="str">
        <f>""</f>
        <v/>
      </c>
      <c r="AT188" t="str">
        <f>""</f>
        <v/>
      </c>
      <c r="AU188" t="str">
        <f>""</f>
        <v/>
      </c>
      <c r="AV188" t="str">
        <f>""</f>
        <v/>
      </c>
      <c r="AW188" t="str">
        <f>""</f>
        <v/>
      </c>
      <c r="AX188" t="str">
        <f>""</f>
        <v/>
      </c>
      <c r="AY188" t="str">
        <f>""</f>
        <v/>
      </c>
      <c r="AZ188" t="str">
        <f>""</f>
        <v/>
      </c>
      <c r="BA188" t="str">
        <f>""</f>
        <v/>
      </c>
    </row>
    <row r="189" spans="2:53" x14ac:dyDescent="0.2">
      <c r="B189" t="str">
        <f>"At least 1 adult left the household in a given year (yes=1)"</f>
        <v>At least 1 adult left the household in a given year (yes=1)</v>
      </c>
      <c r="C189" t="str">
        <f>""</f>
        <v/>
      </c>
      <c r="D189" t="str">
        <f>""</f>
        <v/>
      </c>
      <c r="E189" t="str">
        <f>""</f>
        <v/>
      </c>
      <c r="F189" t="str">
        <f>""</f>
        <v/>
      </c>
      <c r="G189" t="str">
        <f>""</f>
        <v/>
      </c>
      <c r="H189" t="str">
        <f>""</f>
        <v/>
      </c>
      <c r="I189" t="str">
        <f>""</f>
        <v/>
      </c>
      <c r="J189" t="str">
        <f>""</f>
        <v/>
      </c>
      <c r="K189" t="str">
        <f>""</f>
        <v/>
      </c>
      <c r="L189" t="str">
        <f>""</f>
        <v/>
      </c>
      <c r="M189" t="str">
        <f>""</f>
        <v/>
      </c>
      <c r="N189" t="str">
        <f>""</f>
        <v/>
      </c>
      <c r="O189" t="str">
        <f>""</f>
        <v/>
      </c>
      <c r="P189" t="str">
        <f>""</f>
        <v/>
      </c>
      <c r="Q189" t="str">
        <f>""</f>
        <v/>
      </c>
      <c r="R189" t="str">
        <f>""</f>
        <v/>
      </c>
      <c r="S189" t="str">
        <f>""</f>
        <v/>
      </c>
      <c r="T189" t="str">
        <f>""</f>
        <v/>
      </c>
      <c r="U189" t="str">
        <f>""</f>
        <v/>
      </c>
      <c r="V189" t="str">
        <f>""</f>
        <v/>
      </c>
      <c r="W189" t="str">
        <f>""</f>
        <v/>
      </c>
      <c r="X189" t="str">
        <f>""</f>
        <v/>
      </c>
      <c r="Y189" t="str">
        <f>""</f>
        <v/>
      </c>
      <c r="Z189" t="str">
        <f>""</f>
        <v/>
      </c>
      <c r="AA189" t="str">
        <f>""</f>
        <v/>
      </c>
      <c r="AB189" t="str">
        <f>""</f>
        <v/>
      </c>
      <c r="AC189" t="str">
        <f>""</f>
        <v/>
      </c>
      <c r="AD189" t="str">
        <f>""</f>
        <v/>
      </c>
      <c r="AE189" t="str">
        <f>""</f>
        <v/>
      </c>
      <c r="AF189" t="str">
        <f>""</f>
        <v/>
      </c>
      <c r="AG189" t="str">
        <f>""</f>
        <v/>
      </c>
      <c r="AH189" t="str">
        <f>""</f>
        <v/>
      </c>
      <c r="AI189" t="str">
        <f>""</f>
        <v/>
      </c>
      <c r="AJ189" t="str">
        <f>""</f>
        <v/>
      </c>
      <c r="AK189" t="str">
        <f>""</f>
        <v/>
      </c>
      <c r="AL189" t="str">
        <f>""</f>
        <v/>
      </c>
      <c r="AM189" t="str">
        <f>""</f>
        <v/>
      </c>
      <c r="AN189" t="str">
        <f>""</f>
        <v/>
      </c>
      <c r="AO189" t="str">
        <f>""</f>
        <v/>
      </c>
      <c r="AP189" t="str">
        <f>"-0.066"</f>
        <v>-0.066</v>
      </c>
      <c r="AQ189" t="str">
        <f>""</f>
        <v/>
      </c>
      <c r="AR189" t="str">
        <f>""</f>
        <v/>
      </c>
      <c r="AS189" t="str">
        <f>""</f>
        <v/>
      </c>
      <c r="AT189" t="str">
        <f>""</f>
        <v/>
      </c>
      <c r="AU189" t="str">
        <f>""</f>
        <v/>
      </c>
      <c r="AV189" t="str">
        <f>""</f>
        <v/>
      </c>
      <c r="AW189" t="str">
        <f>""</f>
        <v/>
      </c>
      <c r="AX189" t="str">
        <f>""</f>
        <v/>
      </c>
      <c r="AY189" t="str">
        <f>""</f>
        <v/>
      </c>
      <c r="AZ189" t="str">
        <f>""</f>
        <v/>
      </c>
      <c r="BA189" t="str">
        <f>""</f>
        <v/>
      </c>
    </row>
    <row r="190" spans="2:53" x14ac:dyDescent="0.2">
      <c r="B190" t="str">
        <f>""</f>
        <v/>
      </c>
      <c r="C190" t="str">
        <f>""</f>
        <v/>
      </c>
      <c r="D190" t="str">
        <f>""</f>
        <v/>
      </c>
      <c r="E190" t="str">
        <f>""</f>
        <v/>
      </c>
      <c r="F190" t="str">
        <f>""</f>
        <v/>
      </c>
      <c r="G190" t="str">
        <f>""</f>
        <v/>
      </c>
      <c r="H190" t="str">
        <f>""</f>
        <v/>
      </c>
      <c r="I190" t="str">
        <f>""</f>
        <v/>
      </c>
      <c r="J190" t="str">
        <f>""</f>
        <v/>
      </c>
      <c r="K190" t="str">
        <f>""</f>
        <v/>
      </c>
      <c r="L190" t="str">
        <f>""</f>
        <v/>
      </c>
      <c r="M190" t="str">
        <f>""</f>
        <v/>
      </c>
      <c r="N190" t="str">
        <f>""</f>
        <v/>
      </c>
      <c r="O190" t="str">
        <f>""</f>
        <v/>
      </c>
      <c r="P190" t="str">
        <f>""</f>
        <v/>
      </c>
      <c r="Q190" t="str">
        <f>""</f>
        <v/>
      </c>
      <c r="R190" t="str">
        <f>""</f>
        <v/>
      </c>
      <c r="S190" t="str">
        <f>""</f>
        <v/>
      </c>
      <c r="T190" t="str">
        <f>""</f>
        <v/>
      </c>
      <c r="U190" t="str">
        <f>""</f>
        <v/>
      </c>
      <c r="V190" t="str">
        <f>""</f>
        <v/>
      </c>
      <c r="W190" t="str">
        <f>""</f>
        <v/>
      </c>
      <c r="X190" t="str">
        <f>""</f>
        <v/>
      </c>
      <c r="Y190" t="str">
        <f>""</f>
        <v/>
      </c>
      <c r="Z190" t="str">
        <f>""</f>
        <v/>
      </c>
      <c r="AA190" t="str">
        <f>""</f>
        <v/>
      </c>
      <c r="AB190" t="str">
        <f>""</f>
        <v/>
      </c>
      <c r="AC190" t="str">
        <f>""</f>
        <v/>
      </c>
      <c r="AD190" t="str">
        <f>""</f>
        <v/>
      </c>
      <c r="AE190" t="str">
        <f>""</f>
        <v/>
      </c>
      <c r="AF190" t="str">
        <f>""</f>
        <v/>
      </c>
      <c r="AG190" t="str">
        <f>""</f>
        <v/>
      </c>
      <c r="AH190" t="str">
        <f>""</f>
        <v/>
      </c>
      <c r="AI190" t="str">
        <f>""</f>
        <v/>
      </c>
      <c r="AJ190" t="str">
        <f>""</f>
        <v/>
      </c>
      <c r="AK190" t="str">
        <f>""</f>
        <v/>
      </c>
      <c r="AL190" t="str">
        <f>""</f>
        <v/>
      </c>
      <c r="AM190" t="str">
        <f>""</f>
        <v/>
      </c>
      <c r="AN190" t="str">
        <f>""</f>
        <v/>
      </c>
      <c r="AO190" t="str">
        <f>""</f>
        <v/>
      </c>
      <c r="AP190" t="str">
        <f>"[0.098]"</f>
        <v>[0.098]</v>
      </c>
      <c r="AQ190" t="str">
        <f>""</f>
        <v/>
      </c>
      <c r="AR190" t="str">
        <f>""</f>
        <v/>
      </c>
      <c r="AS190" t="str">
        <f>""</f>
        <v/>
      </c>
      <c r="AT190" t="str">
        <f>""</f>
        <v/>
      </c>
      <c r="AU190" t="str">
        <f>""</f>
        <v/>
      </c>
      <c r="AV190" t="str">
        <f>""</f>
        <v/>
      </c>
      <c r="AW190" t="str">
        <f>""</f>
        <v/>
      </c>
      <c r="AX190" t="str">
        <f>""</f>
        <v/>
      </c>
      <c r="AY190" t="str">
        <f>""</f>
        <v/>
      </c>
      <c r="AZ190" t="str">
        <f>""</f>
        <v/>
      </c>
      <c r="BA190" t="str">
        <f>""</f>
        <v/>
      </c>
    </row>
    <row r="191" spans="2:53" x14ac:dyDescent="0.2">
      <c r="B191" t="str">
        <f>"Interaction"</f>
        <v>Interaction</v>
      </c>
      <c r="C191" t="str">
        <f>""</f>
        <v/>
      </c>
      <c r="D191" t="str">
        <f>""</f>
        <v/>
      </c>
      <c r="E191" t="str">
        <f>""</f>
        <v/>
      </c>
      <c r="F191" t="str">
        <f>""</f>
        <v/>
      </c>
      <c r="G191" t="str">
        <f>""</f>
        <v/>
      </c>
      <c r="H191" t="str">
        <f>""</f>
        <v/>
      </c>
      <c r="I191" t="str">
        <f>""</f>
        <v/>
      </c>
      <c r="J191" t="str">
        <f>""</f>
        <v/>
      </c>
      <c r="K191" t="str">
        <f>""</f>
        <v/>
      </c>
      <c r="L191" t="str">
        <f>""</f>
        <v/>
      </c>
      <c r="M191" t="str">
        <f>""</f>
        <v/>
      </c>
      <c r="N191" t="str">
        <f>""</f>
        <v/>
      </c>
      <c r="O191" t="str">
        <f>""</f>
        <v/>
      </c>
      <c r="P191" t="str">
        <f>""</f>
        <v/>
      </c>
      <c r="Q191" t="str">
        <f>""</f>
        <v/>
      </c>
      <c r="R191" t="str">
        <f>""</f>
        <v/>
      </c>
      <c r="S191" t="str">
        <f>""</f>
        <v/>
      </c>
      <c r="T191" t="str">
        <f>""</f>
        <v/>
      </c>
      <c r="U191" t="str">
        <f>""</f>
        <v/>
      </c>
      <c r="V191" t="str">
        <f>""</f>
        <v/>
      </c>
      <c r="W191" t="str">
        <f>""</f>
        <v/>
      </c>
      <c r="X191" t="str">
        <f>""</f>
        <v/>
      </c>
      <c r="Y191" t="str">
        <f>""</f>
        <v/>
      </c>
      <c r="Z191" t="str">
        <f>""</f>
        <v/>
      </c>
      <c r="AA191" t="str">
        <f>""</f>
        <v/>
      </c>
      <c r="AB191" t="str">
        <f>""</f>
        <v/>
      </c>
      <c r="AC191" t="str">
        <f>""</f>
        <v/>
      </c>
      <c r="AD191" t="str">
        <f>""</f>
        <v/>
      </c>
      <c r="AE191" t="str">
        <f>""</f>
        <v/>
      </c>
      <c r="AF191" t="str">
        <f>""</f>
        <v/>
      </c>
      <c r="AG191" t="str">
        <f>""</f>
        <v/>
      </c>
      <c r="AH191" t="str">
        <f>""</f>
        <v/>
      </c>
      <c r="AI191" t="str">
        <f>""</f>
        <v/>
      </c>
      <c r="AJ191" t="str">
        <f>""</f>
        <v/>
      </c>
      <c r="AK191" t="str">
        <f>""</f>
        <v/>
      </c>
      <c r="AL191" t="str">
        <f>""</f>
        <v/>
      </c>
      <c r="AM191" t="str">
        <f>""</f>
        <v/>
      </c>
      <c r="AN191" t="str">
        <f>""</f>
        <v/>
      </c>
      <c r="AO191" t="str">
        <f>""</f>
        <v/>
      </c>
      <c r="AP191" t="str">
        <f>"0.157*"</f>
        <v>0.157*</v>
      </c>
      <c r="AQ191" t="str">
        <f>""</f>
        <v/>
      </c>
      <c r="AR191" t="str">
        <f>""</f>
        <v/>
      </c>
      <c r="AS191" t="str">
        <f>""</f>
        <v/>
      </c>
      <c r="AT191" t="str">
        <f>""</f>
        <v/>
      </c>
      <c r="AU191" t="str">
        <f>""</f>
        <v/>
      </c>
      <c r="AV191" t="str">
        <f>""</f>
        <v/>
      </c>
      <c r="AW191" t="str">
        <f>""</f>
        <v/>
      </c>
      <c r="AX191" t="str">
        <f>""</f>
        <v/>
      </c>
      <c r="AY191" t="str">
        <f>""</f>
        <v/>
      </c>
      <c r="AZ191" t="str">
        <f>""</f>
        <v/>
      </c>
      <c r="BA191" t="str">
        <f>""</f>
        <v/>
      </c>
    </row>
    <row r="192" spans="2:53" x14ac:dyDescent="0.2">
      <c r="B192" t="str">
        <f>""</f>
        <v/>
      </c>
      <c r="C192" t="str">
        <f>""</f>
        <v/>
      </c>
      <c r="D192" t="str">
        <f>""</f>
        <v/>
      </c>
      <c r="E192" t="str">
        <f>""</f>
        <v/>
      </c>
      <c r="F192" t="str">
        <f>""</f>
        <v/>
      </c>
      <c r="G192" t="str">
        <f>""</f>
        <v/>
      </c>
      <c r="H192" t="str">
        <f>""</f>
        <v/>
      </c>
      <c r="I192" t="str">
        <f>""</f>
        <v/>
      </c>
      <c r="J192" t="str">
        <f>""</f>
        <v/>
      </c>
      <c r="K192" t="str">
        <f>""</f>
        <v/>
      </c>
      <c r="L192" t="str">
        <f>""</f>
        <v/>
      </c>
      <c r="M192" t="str">
        <f>""</f>
        <v/>
      </c>
      <c r="N192" t="str">
        <f>""</f>
        <v/>
      </c>
      <c r="O192" t="str">
        <f>""</f>
        <v/>
      </c>
      <c r="P192" t="str">
        <f>""</f>
        <v/>
      </c>
      <c r="Q192" t="str">
        <f>""</f>
        <v/>
      </c>
      <c r="R192" t="str">
        <f>""</f>
        <v/>
      </c>
      <c r="S192" t="str">
        <f>""</f>
        <v/>
      </c>
      <c r="T192" t="str">
        <f>""</f>
        <v/>
      </c>
      <c r="U192" t="str">
        <f>""</f>
        <v/>
      </c>
      <c r="V192" t="str">
        <f>""</f>
        <v/>
      </c>
      <c r="W192" t="str">
        <f>""</f>
        <v/>
      </c>
      <c r="X192" t="str">
        <f>""</f>
        <v/>
      </c>
      <c r="Y192" t="str">
        <f>""</f>
        <v/>
      </c>
      <c r="Z192" t="str">
        <f>""</f>
        <v/>
      </c>
      <c r="AA192" t="str">
        <f>""</f>
        <v/>
      </c>
      <c r="AB192" t="str">
        <f>""</f>
        <v/>
      </c>
      <c r="AC192" t="str">
        <f>""</f>
        <v/>
      </c>
      <c r="AD192" t="str">
        <f>""</f>
        <v/>
      </c>
      <c r="AE192" t="str">
        <f>""</f>
        <v/>
      </c>
      <c r="AF192" t="str">
        <f>""</f>
        <v/>
      </c>
      <c r="AG192" t="str">
        <f>""</f>
        <v/>
      </c>
      <c r="AH192" t="str">
        <f>""</f>
        <v/>
      </c>
      <c r="AI192" t="str">
        <f>""</f>
        <v/>
      </c>
      <c r="AJ192" t="str">
        <f>""</f>
        <v/>
      </c>
      <c r="AK192" t="str">
        <f>""</f>
        <v/>
      </c>
      <c r="AL192" t="str">
        <f>""</f>
        <v/>
      </c>
      <c r="AM192" t="str">
        <f>""</f>
        <v/>
      </c>
      <c r="AN192" t="str">
        <f>""</f>
        <v/>
      </c>
      <c r="AO192" t="str">
        <f>""</f>
        <v/>
      </c>
      <c r="AP192" t="str">
        <f>"[0.085]"</f>
        <v>[0.085]</v>
      </c>
      <c r="AQ192" t="str">
        <f>""</f>
        <v/>
      </c>
      <c r="AR192" t="str">
        <f>""</f>
        <v/>
      </c>
      <c r="AS192" t="str">
        <f>""</f>
        <v/>
      </c>
      <c r="AT192" t="str">
        <f>""</f>
        <v/>
      </c>
      <c r="AU192" t="str">
        <f>""</f>
        <v/>
      </c>
      <c r="AV192" t="str">
        <f>""</f>
        <v/>
      </c>
      <c r="AW192" t="str">
        <f>""</f>
        <v/>
      </c>
      <c r="AX192" t="str">
        <f>""</f>
        <v/>
      </c>
      <c r="AY192" t="str">
        <f>""</f>
        <v/>
      </c>
      <c r="AZ192" t="str">
        <f>""</f>
        <v/>
      </c>
      <c r="BA192" t="str">
        <f>""</f>
        <v/>
      </c>
    </row>
    <row r="193" spans="2:53" x14ac:dyDescent="0.2">
      <c r="B193" t="str">
        <f>"Number of adults who left household 1998-2007"</f>
        <v>Number of adults who left household 1998-2007</v>
      </c>
      <c r="C193" t="str">
        <f>""</f>
        <v/>
      </c>
      <c r="D193" t="str">
        <f>""</f>
        <v/>
      </c>
      <c r="E193" t="str">
        <f>""</f>
        <v/>
      </c>
      <c r="F193" t="str">
        <f>""</f>
        <v/>
      </c>
      <c r="G193" t="str">
        <f>""</f>
        <v/>
      </c>
      <c r="H193" t="str">
        <f>""</f>
        <v/>
      </c>
      <c r="I193" t="str">
        <f>""</f>
        <v/>
      </c>
      <c r="J193" t="str">
        <f>""</f>
        <v/>
      </c>
      <c r="K193" t="str">
        <f>""</f>
        <v/>
      </c>
      <c r="L193" t="str">
        <f>""</f>
        <v/>
      </c>
      <c r="M193" t="str">
        <f>""</f>
        <v/>
      </c>
      <c r="N193" t="str">
        <f>""</f>
        <v/>
      </c>
      <c r="O193" t="str">
        <f>""</f>
        <v/>
      </c>
      <c r="P193" t="str">
        <f>""</f>
        <v/>
      </c>
      <c r="Q193" t="str">
        <f>""</f>
        <v/>
      </c>
      <c r="R193" t="str">
        <f>""</f>
        <v/>
      </c>
      <c r="S193" t="str">
        <f>""</f>
        <v/>
      </c>
      <c r="T193" t="str">
        <f>""</f>
        <v/>
      </c>
      <c r="U193" t="str">
        <f>""</f>
        <v/>
      </c>
      <c r="V193" t="str">
        <f>""</f>
        <v/>
      </c>
      <c r="W193" t="str">
        <f>""</f>
        <v/>
      </c>
      <c r="X193" t="str">
        <f>""</f>
        <v/>
      </c>
      <c r="Y193" t="str">
        <f>""</f>
        <v/>
      </c>
      <c r="Z193" t="str">
        <f>""</f>
        <v/>
      </c>
      <c r="AA193" t="str">
        <f>""</f>
        <v/>
      </c>
      <c r="AB193" t="str">
        <f>""</f>
        <v/>
      </c>
      <c r="AC193" t="str">
        <f>""</f>
        <v/>
      </c>
      <c r="AD193" t="str">
        <f>""</f>
        <v/>
      </c>
      <c r="AE193" t="str">
        <f>""</f>
        <v/>
      </c>
      <c r="AF193" t="str">
        <f>""</f>
        <v/>
      </c>
      <c r="AG193" t="str">
        <f>""</f>
        <v/>
      </c>
      <c r="AH193" t="str">
        <f>""</f>
        <v/>
      </c>
      <c r="AI193" t="str">
        <f>""</f>
        <v/>
      </c>
      <c r="AJ193" t="str">
        <f>""</f>
        <v/>
      </c>
      <c r="AK193" t="str">
        <f>""</f>
        <v/>
      </c>
      <c r="AL193" t="str">
        <f>""</f>
        <v/>
      </c>
      <c r="AM193" t="str">
        <f>""</f>
        <v/>
      </c>
      <c r="AN193" t="str">
        <f>""</f>
        <v/>
      </c>
      <c r="AO193" t="str">
        <f>""</f>
        <v/>
      </c>
      <c r="AP193" t="str">
        <f>""</f>
        <v/>
      </c>
      <c r="AQ193" t="str">
        <f>"0.013"</f>
        <v>0.013</v>
      </c>
      <c r="AR193" t="str">
        <f>""</f>
        <v/>
      </c>
      <c r="AS193" t="str">
        <f>""</f>
        <v/>
      </c>
      <c r="AT193" t="str">
        <f>""</f>
        <v/>
      </c>
      <c r="AU193" t="str">
        <f>""</f>
        <v/>
      </c>
      <c r="AV193" t="str">
        <f>""</f>
        <v/>
      </c>
      <c r="AW193" t="str">
        <f>""</f>
        <v/>
      </c>
      <c r="AX193" t="str">
        <f>""</f>
        <v/>
      </c>
      <c r="AY193" t="str">
        <f>""</f>
        <v/>
      </c>
      <c r="AZ193" t="str">
        <f>""</f>
        <v/>
      </c>
      <c r="BA193" t="str">
        <f>""</f>
        <v/>
      </c>
    </row>
    <row r="194" spans="2:53" x14ac:dyDescent="0.2">
      <c r="B194" t="str">
        <f>""</f>
        <v/>
      </c>
      <c r="C194" t="str">
        <f>""</f>
        <v/>
      </c>
      <c r="D194" t="str">
        <f>""</f>
        <v/>
      </c>
      <c r="E194" t="str">
        <f>""</f>
        <v/>
      </c>
      <c r="F194" t="str">
        <f>""</f>
        <v/>
      </c>
      <c r="G194" t="str">
        <f>""</f>
        <v/>
      </c>
      <c r="H194" t="str">
        <f>""</f>
        <v/>
      </c>
      <c r="I194" t="str">
        <f>""</f>
        <v/>
      </c>
      <c r="J194" t="str">
        <f>""</f>
        <v/>
      </c>
      <c r="K194" t="str">
        <f>""</f>
        <v/>
      </c>
      <c r="L194" t="str">
        <f>""</f>
        <v/>
      </c>
      <c r="M194" t="str">
        <f>""</f>
        <v/>
      </c>
      <c r="N194" t="str">
        <f>""</f>
        <v/>
      </c>
      <c r="O194" t="str">
        <f>""</f>
        <v/>
      </c>
      <c r="P194" t="str">
        <f>""</f>
        <v/>
      </c>
      <c r="Q194" t="str">
        <f>""</f>
        <v/>
      </c>
      <c r="R194" t="str">
        <f>""</f>
        <v/>
      </c>
      <c r="S194" t="str">
        <f>""</f>
        <v/>
      </c>
      <c r="T194" t="str">
        <f>""</f>
        <v/>
      </c>
      <c r="U194" t="str">
        <f>""</f>
        <v/>
      </c>
      <c r="V194" t="str">
        <f>""</f>
        <v/>
      </c>
      <c r="W194" t="str">
        <f>""</f>
        <v/>
      </c>
      <c r="X194" t="str">
        <f>""</f>
        <v/>
      </c>
      <c r="Y194" t="str">
        <f>""</f>
        <v/>
      </c>
      <c r="Z194" t="str">
        <f>""</f>
        <v/>
      </c>
      <c r="AA194" t="str">
        <f>""</f>
        <v/>
      </c>
      <c r="AB194" t="str">
        <f>""</f>
        <v/>
      </c>
      <c r="AC194" t="str">
        <f>""</f>
        <v/>
      </c>
      <c r="AD194" t="str">
        <f>""</f>
        <v/>
      </c>
      <c r="AE194" t="str">
        <f>""</f>
        <v/>
      </c>
      <c r="AF194" t="str">
        <f>""</f>
        <v/>
      </c>
      <c r="AG194" t="str">
        <f>""</f>
        <v/>
      </c>
      <c r="AH194" t="str">
        <f>""</f>
        <v/>
      </c>
      <c r="AI194" t="str">
        <f>""</f>
        <v/>
      </c>
      <c r="AJ194" t="str">
        <f>""</f>
        <v/>
      </c>
      <c r="AK194" t="str">
        <f>""</f>
        <v/>
      </c>
      <c r="AL194" t="str">
        <f>""</f>
        <v/>
      </c>
      <c r="AM194" t="str">
        <f>""</f>
        <v/>
      </c>
      <c r="AN194" t="str">
        <f>""</f>
        <v/>
      </c>
      <c r="AO194" t="str">
        <f>""</f>
        <v/>
      </c>
      <c r="AP194" t="str">
        <f>""</f>
        <v/>
      </c>
      <c r="AQ194" t="str">
        <f>"[0.040]"</f>
        <v>[0.040]</v>
      </c>
      <c r="AR194" t="str">
        <f>""</f>
        <v/>
      </c>
      <c r="AS194" t="str">
        <f>""</f>
        <v/>
      </c>
      <c r="AT194" t="str">
        <f>""</f>
        <v/>
      </c>
      <c r="AU194" t="str">
        <f>""</f>
        <v/>
      </c>
      <c r="AV194" t="str">
        <f>""</f>
        <v/>
      </c>
      <c r="AW194" t="str">
        <f>""</f>
        <v/>
      </c>
      <c r="AX194" t="str">
        <f>""</f>
        <v/>
      </c>
      <c r="AY194" t="str">
        <f>""</f>
        <v/>
      </c>
      <c r="AZ194" t="str">
        <f>""</f>
        <v/>
      </c>
      <c r="BA194" t="str">
        <f>""</f>
        <v/>
      </c>
    </row>
    <row r="195" spans="2:53" x14ac:dyDescent="0.2">
      <c r="B195" t="str">
        <f>"Interaction"</f>
        <v>Interaction</v>
      </c>
      <c r="C195" t="str">
        <f>""</f>
        <v/>
      </c>
      <c r="D195" t="str">
        <f>""</f>
        <v/>
      </c>
      <c r="E195" t="str">
        <f>""</f>
        <v/>
      </c>
      <c r="F195" t="str">
        <f>""</f>
        <v/>
      </c>
      <c r="G195" t="str">
        <f>""</f>
        <v/>
      </c>
      <c r="H195" t="str">
        <f>""</f>
        <v/>
      </c>
      <c r="I195" t="str">
        <f>""</f>
        <v/>
      </c>
      <c r="J195" t="str">
        <f>""</f>
        <v/>
      </c>
      <c r="K195" t="str">
        <f>""</f>
        <v/>
      </c>
      <c r="L195" t="str">
        <f>""</f>
        <v/>
      </c>
      <c r="M195" t="str">
        <f>""</f>
        <v/>
      </c>
      <c r="N195" t="str">
        <f>""</f>
        <v/>
      </c>
      <c r="O195" t="str">
        <f>""</f>
        <v/>
      </c>
      <c r="P195" t="str">
        <f>""</f>
        <v/>
      </c>
      <c r="Q195" t="str">
        <f>""</f>
        <v/>
      </c>
      <c r="R195" t="str">
        <f>""</f>
        <v/>
      </c>
      <c r="S195" t="str">
        <f>""</f>
        <v/>
      </c>
      <c r="T195" t="str">
        <f>""</f>
        <v/>
      </c>
      <c r="U195" t="str">
        <f>""</f>
        <v/>
      </c>
      <c r="V195" t="str">
        <f>""</f>
        <v/>
      </c>
      <c r="W195" t="str">
        <f>""</f>
        <v/>
      </c>
      <c r="X195" t="str">
        <f>""</f>
        <v/>
      </c>
      <c r="Y195" t="str">
        <f>""</f>
        <v/>
      </c>
      <c r="Z195" t="str">
        <f>""</f>
        <v/>
      </c>
      <c r="AA195" t="str">
        <f>""</f>
        <v/>
      </c>
      <c r="AB195" t="str">
        <f>""</f>
        <v/>
      </c>
      <c r="AC195" t="str">
        <f>""</f>
        <v/>
      </c>
      <c r="AD195" t="str">
        <f>""</f>
        <v/>
      </c>
      <c r="AE195" t="str">
        <f>""</f>
        <v/>
      </c>
      <c r="AF195" t="str">
        <f>""</f>
        <v/>
      </c>
      <c r="AG195" t="str">
        <f>""</f>
        <v/>
      </c>
      <c r="AH195" t="str">
        <f>""</f>
        <v/>
      </c>
      <c r="AI195" t="str">
        <f>""</f>
        <v/>
      </c>
      <c r="AJ195" t="str">
        <f>""</f>
        <v/>
      </c>
      <c r="AK195" t="str">
        <f>""</f>
        <v/>
      </c>
      <c r="AL195" t="str">
        <f>""</f>
        <v/>
      </c>
      <c r="AM195" t="str">
        <f>""</f>
        <v/>
      </c>
      <c r="AN195" t="str">
        <f>""</f>
        <v/>
      </c>
      <c r="AO195" t="str">
        <f>""</f>
        <v/>
      </c>
      <c r="AP195" t="str">
        <f>""</f>
        <v/>
      </c>
      <c r="AQ195" t="str">
        <f>"0.047"</f>
        <v>0.047</v>
      </c>
      <c r="AR195" t="str">
        <f>""</f>
        <v/>
      </c>
      <c r="AS195" t="str">
        <f>""</f>
        <v/>
      </c>
      <c r="AT195" t="str">
        <f>""</f>
        <v/>
      </c>
      <c r="AU195" t="str">
        <f>""</f>
        <v/>
      </c>
      <c r="AV195" t="str">
        <f>""</f>
        <v/>
      </c>
      <c r="AW195" t="str">
        <f>""</f>
        <v/>
      </c>
      <c r="AX195" t="str">
        <f>""</f>
        <v/>
      </c>
      <c r="AY195" t="str">
        <f>""</f>
        <v/>
      </c>
      <c r="AZ195" t="str">
        <f>""</f>
        <v/>
      </c>
      <c r="BA195" t="str">
        <f>""</f>
        <v/>
      </c>
    </row>
    <row r="196" spans="2:53" x14ac:dyDescent="0.2">
      <c r="B196" t="str">
        <f>""</f>
        <v/>
      </c>
      <c r="C196" t="str">
        <f>""</f>
        <v/>
      </c>
      <c r="D196" t="str">
        <f>""</f>
        <v/>
      </c>
      <c r="E196" t="str">
        <f>""</f>
        <v/>
      </c>
      <c r="F196" t="str">
        <f>""</f>
        <v/>
      </c>
      <c r="G196" t="str">
        <f>""</f>
        <v/>
      </c>
      <c r="H196" t="str">
        <f>""</f>
        <v/>
      </c>
      <c r="I196" t="str">
        <f>""</f>
        <v/>
      </c>
      <c r="J196" t="str">
        <f>""</f>
        <v/>
      </c>
      <c r="K196" t="str">
        <f>""</f>
        <v/>
      </c>
      <c r="L196" t="str">
        <f>""</f>
        <v/>
      </c>
      <c r="M196" t="str">
        <f>""</f>
        <v/>
      </c>
      <c r="N196" t="str">
        <f>""</f>
        <v/>
      </c>
      <c r="O196" t="str">
        <f>""</f>
        <v/>
      </c>
      <c r="P196" t="str">
        <f>""</f>
        <v/>
      </c>
      <c r="Q196" t="str">
        <f>""</f>
        <v/>
      </c>
      <c r="R196" t="str">
        <f>""</f>
        <v/>
      </c>
      <c r="S196" t="str">
        <f>""</f>
        <v/>
      </c>
      <c r="T196" t="str">
        <f>""</f>
        <v/>
      </c>
      <c r="U196" t="str">
        <f>""</f>
        <v/>
      </c>
      <c r="V196" t="str">
        <f>""</f>
        <v/>
      </c>
      <c r="W196" t="str">
        <f>""</f>
        <v/>
      </c>
      <c r="X196" t="str">
        <f>""</f>
        <v/>
      </c>
      <c r="Y196" t="str">
        <f>""</f>
        <v/>
      </c>
      <c r="Z196" t="str">
        <f>""</f>
        <v/>
      </c>
      <c r="AA196" t="str">
        <f>""</f>
        <v/>
      </c>
      <c r="AB196" t="str">
        <f>""</f>
        <v/>
      </c>
      <c r="AC196" t="str">
        <f>""</f>
        <v/>
      </c>
      <c r="AD196" t="str">
        <f>""</f>
        <v/>
      </c>
      <c r="AE196" t="str">
        <f>""</f>
        <v/>
      </c>
      <c r="AF196" t="str">
        <f>""</f>
        <v/>
      </c>
      <c r="AG196" t="str">
        <f>""</f>
        <v/>
      </c>
      <c r="AH196" t="str">
        <f>""</f>
        <v/>
      </c>
      <c r="AI196" t="str">
        <f>""</f>
        <v/>
      </c>
      <c r="AJ196" t="str">
        <f>""</f>
        <v/>
      </c>
      <c r="AK196" t="str">
        <f>""</f>
        <v/>
      </c>
      <c r="AL196" t="str">
        <f>""</f>
        <v/>
      </c>
      <c r="AM196" t="str">
        <f>""</f>
        <v/>
      </c>
      <c r="AN196" t="str">
        <f>""</f>
        <v/>
      </c>
      <c r="AO196" t="str">
        <f>""</f>
        <v/>
      </c>
      <c r="AP196" t="str">
        <f>""</f>
        <v/>
      </c>
      <c r="AQ196" t="str">
        <f>"[0.049]"</f>
        <v>[0.049]</v>
      </c>
      <c r="AR196" t="str">
        <f>""</f>
        <v/>
      </c>
      <c r="AS196" t="str">
        <f>""</f>
        <v/>
      </c>
      <c r="AT196" t="str">
        <f>""</f>
        <v/>
      </c>
      <c r="AU196" t="str">
        <f>""</f>
        <v/>
      </c>
      <c r="AV196" t="str">
        <f>""</f>
        <v/>
      </c>
      <c r="AW196" t="str">
        <f>""</f>
        <v/>
      </c>
      <c r="AX196" t="str">
        <f>""</f>
        <v/>
      </c>
      <c r="AY196" t="str">
        <f>""</f>
        <v/>
      </c>
      <c r="AZ196" t="str">
        <f>""</f>
        <v/>
      </c>
      <c r="BA196" t="str">
        <f>""</f>
        <v/>
      </c>
    </row>
    <row r="197" spans="2:53" x14ac:dyDescent="0.2">
      <c r="B197" t="str">
        <f>"Share of adults  who left household 1998-2007"</f>
        <v>Share of adults  who left household 1998-2007</v>
      </c>
      <c r="C197" t="str">
        <f>""</f>
        <v/>
      </c>
      <c r="D197" t="str">
        <f>""</f>
        <v/>
      </c>
      <c r="E197" t="str">
        <f>""</f>
        <v/>
      </c>
      <c r="F197" t="str">
        <f>""</f>
        <v/>
      </c>
      <c r="G197" t="str">
        <f>""</f>
        <v/>
      </c>
      <c r="H197" t="str">
        <f>""</f>
        <v/>
      </c>
      <c r="I197" t="str">
        <f>""</f>
        <v/>
      </c>
      <c r="J197" t="str">
        <f>""</f>
        <v/>
      </c>
      <c r="K197" t="str">
        <f>""</f>
        <v/>
      </c>
      <c r="L197" t="str">
        <f>""</f>
        <v/>
      </c>
      <c r="M197" t="str">
        <f>""</f>
        <v/>
      </c>
      <c r="N197" t="str">
        <f>""</f>
        <v/>
      </c>
      <c r="O197" t="str">
        <f>""</f>
        <v/>
      </c>
      <c r="P197" t="str">
        <f>""</f>
        <v/>
      </c>
      <c r="Q197" t="str">
        <f>""</f>
        <v/>
      </c>
      <c r="R197" t="str">
        <f>""</f>
        <v/>
      </c>
      <c r="S197" t="str">
        <f>""</f>
        <v/>
      </c>
      <c r="T197" t="str">
        <f>""</f>
        <v/>
      </c>
      <c r="U197" t="str">
        <f>""</f>
        <v/>
      </c>
      <c r="V197" t="str">
        <f>""</f>
        <v/>
      </c>
      <c r="W197" t="str">
        <f>""</f>
        <v/>
      </c>
      <c r="X197" t="str">
        <f>""</f>
        <v/>
      </c>
      <c r="Y197" t="str">
        <f>""</f>
        <v/>
      </c>
      <c r="Z197" t="str">
        <f>""</f>
        <v/>
      </c>
      <c r="AA197" t="str">
        <f>""</f>
        <v/>
      </c>
      <c r="AB197" t="str">
        <f>""</f>
        <v/>
      </c>
      <c r="AC197" t="str">
        <f>""</f>
        <v/>
      </c>
      <c r="AD197" t="str">
        <f>""</f>
        <v/>
      </c>
      <c r="AE197" t="str">
        <f>""</f>
        <v/>
      </c>
      <c r="AF197" t="str">
        <f>""</f>
        <v/>
      </c>
      <c r="AG197" t="str">
        <f>""</f>
        <v/>
      </c>
      <c r="AH197" t="str">
        <f>""</f>
        <v/>
      </c>
      <c r="AI197" t="str">
        <f>""</f>
        <v/>
      </c>
      <c r="AJ197" t="str">
        <f>""</f>
        <v/>
      </c>
      <c r="AK197" t="str">
        <f>""</f>
        <v/>
      </c>
      <c r="AL197" t="str">
        <f>""</f>
        <v/>
      </c>
      <c r="AM197" t="str">
        <f>""</f>
        <v/>
      </c>
      <c r="AN197" t="str">
        <f>""</f>
        <v/>
      </c>
      <c r="AO197" t="str">
        <f>""</f>
        <v/>
      </c>
      <c r="AP197" t="str">
        <f>""</f>
        <v/>
      </c>
      <c r="AQ197" t="str">
        <f>""</f>
        <v/>
      </c>
      <c r="AR197" t="str">
        <f>"-0.160"</f>
        <v>-0.160</v>
      </c>
      <c r="AS197" t="str">
        <f>""</f>
        <v/>
      </c>
      <c r="AT197" t="str">
        <f>""</f>
        <v/>
      </c>
      <c r="AU197" t="str">
        <f>""</f>
        <v/>
      </c>
      <c r="AV197" t="str">
        <f>""</f>
        <v/>
      </c>
      <c r="AW197" t="str">
        <f>""</f>
        <v/>
      </c>
      <c r="AX197" t="str">
        <f>""</f>
        <v/>
      </c>
      <c r="AY197" t="str">
        <f>""</f>
        <v/>
      </c>
      <c r="AZ197" t="str">
        <f>""</f>
        <v/>
      </c>
      <c r="BA197" t="str">
        <f>""</f>
        <v/>
      </c>
    </row>
    <row r="198" spans="2:53" x14ac:dyDescent="0.2">
      <c r="B198" t="str">
        <f>""</f>
        <v/>
      </c>
      <c r="C198" t="str">
        <f>""</f>
        <v/>
      </c>
      <c r="D198" t="str">
        <f>""</f>
        <v/>
      </c>
      <c r="E198" t="str">
        <f>""</f>
        <v/>
      </c>
      <c r="F198" t="str">
        <f>""</f>
        <v/>
      </c>
      <c r="G198" t="str">
        <f>""</f>
        <v/>
      </c>
      <c r="H198" t="str">
        <f>""</f>
        <v/>
      </c>
      <c r="I198" t="str">
        <f>""</f>
        <v/>
      </c>
      <c r="J198" t="str">
        <f>""</f>
        <v/>
      </c>
      <c r="K198" t="str">
        <f>""</f>
        <v/>
      </c>
      <c r="L198" t="str">
        <f>""</f>
        <v/>
      </c>
      <c r="M198" t="str">
        <f>""</f>
        <v/>
      </c>
      <c r="N198" t="str">
        <f>""</f>
        <v/>
      </c>
      <c r="O198" t="str">
        <f>""</f>
        <v/>
      </c>
      <c r="P198" t="str">
        <f>""</f>
        <v/>
      </c>
      <c r="Q198" t="str">
        <f>""</f>
        <v/>
      </c>
      <c r="R198" t="str">
        <f>""</f>
        <v/>
      </c>
      <c r="S198" t="str">
        <f>""</f>
        <v/>
      </c>
      <c r="T198" t="str">
        <f>""</f>
        <v/>
      </c>
      <c r="U198" t="str">
        <f>""</f>
        <v/>
      </c>
      <c r="V198" t="str">
        <f>""</f>
        <v/>
      </c>
      <c r="W198" t="str">
        <f>""</f>
        <v/>
      </c>
      <c r="X198" t="str">
        <f>""</f>
        <v/>
      </c>
      <c r="Y198" t="str">
        <f>""</f>
        <v/>
      </c>
      <c r="Z198" t="str">
        <f>""</f>
        <v/>
      </c>
      <c r="AA198" t="str">
        <f>""</f>
        <v/>
      </c>
      <c r="AB198" t="str">
        <f>""</f>
        <v/>
      </c>
      <c r="AC198" t="str">
        <f>""</f>
        <v/>
      </c>
      <c r="AD198" t="str">
        <f>""</f>
        <v/>
      </c>
      <c r="AE198" t="str">
        <f>""</f>
        <v/>
      </c>
      <c r="AF198" t="str">
        <f>""</f>
        <v/>
      </c>
      <c r="AG198" t="str">
        <f>""</f>
        <v/>
      </c>
      <c r="AH198" t="str">
        <f>""</f>
        <v/>
      </c>
      <c r="AI198" t="str">
        <f>""</f>
        <v/>
      </c>
      <c r="AJ198" t="str">
        <f>""</f>
        <v/>
      </c>
      <c r="AK198" t="str">
        <f>""</f>
        <v/>
      </c>
      <c r="AL198" t="str">
        <f>""</f>
        <v/>
      </c>
      <c r="AM198" t="str">
        <f>""</f>
        <v/>
      </c>
      <c r="AN198" t="str">
        <f>""</f>
        <v/>
      </c>
      <c r="AO198" t="str">
        <f>""</f>
        <v/>
      </c>
      <c r="AP198" t="str">
        <f>""</f>
        <v/>
      </c>
      <c r="AQ198" t="str">
        <f>""</f>
        <v/>
      </c>
      <c r="AR198" t="str">
        <f>"[0.201]"</f>
        <v>[0.201]</v>
      </c>
      <c r="AS198" t="str">
        <f>""</f>
        <v/>
      </c>
      <c r="AT198" t="str">
        <f>""</f>
        <v/>
      </c>
      <c r="AU198" t="str">
        <f>""</f>
        <v/>
      </c>
      <c r="AV198" t="str">
        <f>""</f>
        <v/>
      </c>
      <c r="AW198" t="str">
        <f>""</f>
        <v/>
      </c>
      <c r="AX198" t="str">
        <f>""</f>
        <v/>
      </c>
      <c r="AY198" t="str">
        <f>""</f>
        <v/>
      </c>
      <c r="AZ198" t="str">
        <f>""</f>
        <v/>
      </c>
      <c r="BA198" t="str">
        <f>""</f>
        <v/>
      </c>
    </row>
    <row r="199" spans="2:53" x14ac:dyDescent="0.2">
      <c r="B199" t="str">
        <f>"Interaction"</f>
        <v>Interaction</v>
      </c>
      <c r="C199" t="str">
        <f>""</f>
        <v/>
      </c>
      <c r="D199" t="str">
        <f>""</f>
        <v/>
      </c>
      <c r="E199" t="str">
        <f>""</f>
        <v/>
      </c>
      <c r="F199" t="str">
        <f>""</f>
        <v/>
      </c>
      <c r="G199" t="str">
        <f>""</f>
        <v/>
      </c>
      <c r="H199" t="str">
        <f>""</f>
        <v/>
      </c>
      <c r="I199" t="str">
        <f>""</f>
        <v/>
      </c>
      <c r="J199" t="str">
        <f>""</f>
        <v/>
      </c>
      <c r="K199" t="str">
        <f>""</f>
        <v/>
      </c>
      <c r="L199" t="str">
        <f>""</f>
        <v/>
      </c>
      <c r="M199" t="str">
        <f>""</f>
        <v/>
      </c>
      <c r="N199" t="str">
        <f>""</f>
        <v/>
      </c>
      <c r="O199" t="str">
        <f>""</f>
        <v/>
      </c>
      <c r="P199" t="str">
        <f>""</f>
        <v/>
      </c>
      <c r="Q199" t="str">
        <f>""</f>
        <v/>
      </c>
      <c r="R199" t="str">
        <f>""</f>
        <v/>
      </c>
      <c r="S199" t="str">
        <f>""</f>
        <v/>
      </c>
      <c r="T199" t="str">
        <f>""</f>
        <v/>
      </c>
      <c r="U199" t="str">
        <f>""</f>
        <v/>
      </c>
      <c r="V199" t="str">
        <f>""</f>
        <v/>
      </c>
      <c r="W199" t="str">
        <f>""</f>
        <v/>
      </c>
      <c r="X199" t="str">
        <f>""</f>
        <v/>
      </c>
      <c r="Y199" t="str">
        <f>""</f>
        <v/>
      </c>
      <c r="Z199" t="str">
        <f>""</f>
        <v/>
      </c>
      <c r="AA199" t="str">
        <f>""</f>
        <v/>
      </c>
      <c r="AB199" t="str">
        <f>""</f>
        <v/>
      </c>
      <c r="AC199" t="str">
        <f>""</f>
        <v/>
      </c>
      <c r="AD199" t="str">
        <f>""</f>
        <v/>
      </c>
      <c r="AE199" t="str">
        <f>""</f>
        <v/>
      </c>
      <c r="AF199" t="str">
        <f>""</f>
        <v/>
      </c>
      <c r="AG199" t="str">
        <f>""</f>
        <v/>
      </c>
      <c r="AH199" t="str">
        <f>""</f>
        <v/>
      </c>
      <c r="AI199" t="str">
        <f>""</f>
        <v/>
      </c>
      <c r="AJ199" t="str">
        <f>""</f>
        <v/>
      </c>
      <c r="AK199" t="str">
        <f>""</f>
        <v/>
      </c>
      <c r="AL199" t="str">
        <f>""</f>
        <v/>
      </c>
      <c r="AM199" t="str">
        <f>""</f>
        <v/>
      </c>
      <c r="AN199" t="str">
        <f>""</f>
        <v/>
      </c>
      <c r="AO199" t="str">
        <f>""</f>
        <v/>
      </c>
      <c r="AP199" t="str">
        <f>""</f>
        <v/>
      </c>
      <c r="AQ199" t="str">
        <f>""</f>
        <v/>
      </c>
      <c r="AR199" t="str">
        <f>"0.185*"</f>
        <v>0.185*</v>
      </c>
      <c r="AS199" t="str">
        <f>""</f>
        <v/>
      </c>
      <c r="AT199" t="str">
        <f>""</f>
        <v/>
      </c>
      <c r="AU199" t="str">
        <f>""</f>
        <v/>
      </c>
      <c r="AV199" t="str">
        <f>""</f>
        <v/>
      </c>
      <c r="AW199" t="str">
        <f>""</f>
        <v/>
      </c>
      <c r="AX199" t="str">
        <f>""</f>
        <v/>
      </c>
      <c r="AY199" t="str">
        <f>""</f>
        <v/>
      </c>
      <c r="AZ199" t="str">
        <f>""</f>
        <v/>
      </c>
      <c r="BA199" t="str">
        <f>""</f>
        <v/>
      </c>
    </row>
    <row r="200" spans="2:53" x14ac:dyDescent="0.2">
      <c r="B200" t="str">
        <f>""</f>
        <v/>
      </c>
      <c r="C200" t="str">
        <f>""</f>
        <v/>
      </c>
      <c r="D200" t="str">
        <f>""</f>
        <v/>
      </c>
      <c r="E200" t="str">
        <f>""</f>
        <v/>
      </c>
      <c r="F200" t="str">
        <f>""</f>
        <v/>
      </c>
      <c r="G200" t="str">
        <f>""</f>
        <v/>
      </c>
      <c r="H200" t="str">
        <f>""</f>
        <v/>
      </c>
      <c r="I200" t="str">
        <f>""</f>
        <v/>
      </c>
      <c r="J200" t="str">
        <f>""</f>
        <v/>
      </c>
      <c r="K200" t="str">
        <f>""</f>
        <v/>
      </c>
      <c r="L200" t="str">
        <f>""</f>
        <v/>
      </c>
      <c r="M200" t="str">
        <f>""</f>
        <v/>
      </c>
      <c r="N200" t="str">
        <f>""</f>
        <v/>
      </c>
      <c r="O200" t="str">
        <f>""</f>
        <v/>
      </c>
      <c r="P200" t="str">
        <f>""</f>
        <v/>
      </c>
      <c r="Q200" t="str">
        <f>""</f>
        <v/>
      </c>
      <c r="R200" t="str">
        <f>""</f>
        <v/>
      </c>
      <c r="S200" t="str">
        <f>""</f>
        <v/>
      </c>
      <c r="T200" t="str">
        <f>""</f>
        <v/>
      </c>
      <c r="U200" t="str">
        <f>""</f>
        <v/>
      </c>
      <c r="V200" t="str">
        <f>""</f>
        <v/>
      </c>
      <c r="W200" t="str">
        <f>""</f>
        <v/>
      </c>
      <c r="X200" t="str">
        <f>""</f>
        <v/>
      </c>
      <c r="Y200" t="str">
        <f>""</f>
        <v/>
      </c>
      <c r="Z200" t="str">
        <f>""</f>
        <v/>
      </c>
      <c r="AA200" t="str">
        <f>""</f>
        <v/>
      </c>
      <c r="AB200" t="str">
        <f>""</f>
        <v/>
      </c>
      <c r="AC200" t="str">
        <f>""</f>
        <v/>
      </c>
      <c r="AD200" t="str">
        <f>""</f>
        <v/>
      </c>
      <c r="AE200" t="str">
        <f>""</f>
        <v/>
      </c>
      <c r="AF200" t="str">
        <f>""</f>
        <v/>
      </c>
      <c r="AG200" t="str">
        <f>""</f>
        <v/>
      </c>
      <c r="AH200" t="str">
        <f>""</f>
        <v/>
      </c>
      <c r="AI200" t="str">
        <f>""</f>
        <v/>
      </c>
      <c r="AJ200" t="str">
        <f>""</f>
        <v/>
      </c>
      <c r="AK200" t="str">
        <f>""</f>
        <v/>
      </c>
      <c r="AL200" t="str">
        <f>""</f>
        <v/>
      </c>
      <c r="AM200" t="str">
        <f>""</f>
        <v/>
      </c>
      <c r="AN200" t="str">
        <f>""</f>
        <v/>
      </c>
      <c r="AO200" t="str">
        <f>""</f>
        <v/>
      </c>
      <c r="AP200" t="str">
        <f>""</f>
        <v/>
      </c>
      <c r="AQ200" t="str">
        <f>""</f>
        <v/>
      </c>
      <c r="AR200" t="str">
        <f>"[0.102]"</f>
        <v>[0.102]</v>
      </c>
      <c r="AS200" t="str">
        <f>""</f>
        <v/>
      </c>
      <c r="AT200" t="str">
        <f>""</f>
        <v/>
      </c>
      <c r="AU200" t="str">
        <f>""</f>
        <v/>
      </c>
      <c r="AV200" t="str">
        <f>""</f>
        <v/>
      </c>
      <c r="AW200" t="str">
        <f>""</f>
        <v/>
      </c>
      <c r="AX200" t="str">
        <f>""</f>
        <v/>
      </c>
      <c r="AY200" t="str">
        <f>""</f>
        <v/>
      </c>
      <c r="AZ200" t="str">
        <f>""</f>
        <v/>
      </c>
      <c r="BA200" t="str">
        <f>""</f>
        <v/>
      </c>
    </row>
    <row r="201" spans="2:53" x14ac:dyDescent="0.2">
      <c r="B201" t="str">
        <f>"Number of years that household had a loss of land"</f>
        <v>Number of years that household had a loss of land</v>
      </c>
      <c r="C201" t="str">
        <f>""</f>
        <v/>
      </c>
      <c r="D201" t="str">
        <f>""</f>
        <v/>
      </c>
      <c r="E201" t="str">
        <f>""</f>
        <v/>
      </c>
      <c r="F201" t="str">
        <f>""</f>
        <v/>
      </c>
      <c r="G201" t="str">
        <f>""</f>
        <v/>
      </c>
      <c r="H201" t="str">
        <f>""</f>
        <v/>
      </c>
      <c r="I201" t="str">
        <f>""</f>
        <v/>
      </c>
      <c r="J201" t="str">
        <f>""</f>
        <v/>
      </c>
      <c r="K201" t="str">
        <f>""</f>
        <v/>
      </c>
      <c r="L201" t="str">
        <f>""</f>
        <v/>
      </c>
      <c r="M201" t="str">
        <f>""</f>
        <v/>
      </c>
      <c r="N201" t="str">
        <f>""</f>
        <v/>
      </c>
      <c r="O201" t="str">
        <f>""</f>
        <v/>
      </c>
      <c r="P201" t="str">
        <f>""</f>
        <v/>
      </c>
      <c r="Q201" t="str">
        <f>""</f>
        <v/>
      </c>
      <c r="R201" t="str">
        <f>""</f>
        <v/>
      </c>
      <c r="S201" t="str">
        <f>""</f>
        <v/>
      </c>
      <c r="T201" t="str">
        <f>""</f>
        <v/>
      </c>
      <c r="U201" t="str">
        <f>""</f>
        <v/>
      </c>
      <c r="V201" t="str">
        <f>""</f>
        <v/>
      </c>
      <c r="W201" t="str">
        <f>""</f>
        <v/>
      </c>
      <c r="X201" t="str">
        <f>""</f>
        <v/>
      </c>
      <c r="Y201" t="str">
        <f>""</f>
        <v/>
      </c>
      <c r="Z201" t="str">
        <f>""</f>
        <v/>
      </c>
      <c r="AA201" t="str">
        <f>""</f>
        <v/>
      </c>
      <c r="AB201" t="str">
        <f>""</f>
        <v/>
      </c>
      <c r="AC201" t="str">
        <f>""</f>
        <v/>
      </c>
      <c r="AD201" t="str">
        <f>""</f>
        <v/>
      </c>
      <c r="AE201" t="str">
        <f>""</f>
        <v/>
      </c>
      <c r="AF201" t="str">
        <f>""</f>
        <v/>
      </c>
      <c r="AG201" t="str">
        <f>""</f>
        <v/>
      </c>
      <c r="AH201" t="str">
        <f>""</f>
        <v/>
      </c>
      <c r="AI201" t="str">
        <f>""</f>
        <v/>
      </c>
      <c r="AJ201" t="str">
        <f>""</f>
        <v/>
      </c>
      <c r="AK201" t="str">
        <f>""</f>
        <v/>
      </c>
      <c r="AL201" t="str">
        <f>""</f>
        <v/>
      </c>
      <c r="AM201" t="str">
        <f>""</f>
        <v/>
      </c>
      <c r="AN201" t="str">
        <f>""</f>
        <v/>
      </c>
      <c r="AO201" t="str">
        <f>""</f>
        <v/>
      </c>
      <c r="AP201" t="str">
        <f>""</f>
        <v/>
      </c>
      <c r="AQ201" t="str">
        <f>""</f>
        <v/>
      </c>
      <c r="AR201" t="str">
        <f>""</f>
        <v/>
      </c>
      <c r="AS201" t="str">
        <f>"-0.036"</f>
        <v>-0.036</v>
      </c>
      <c r="AT201" t="str">
        <f>"0.016"</f>
        <v>0.016</v>
      </c>
      <c r="AU201" t="str">
        <f>"-0.025"</f>
        <v>-0.025</v>
      </c>
      <c r="AV201" t="str">
        <f>""</f>
        <v/>
      </c>
      <c r="AW201" t="str">
        <f>""</f>
        <v/>
      </c>
      <c r="AX201" t="str">
        <f>""</f>
        <v/>
      </c>
      <c r="AY201" t="str">
        <f>""</f>
        <v/>
      </c>
      <c r="AZ201" t="str">
        <f>""</f>
        <v/>
      </c>
      <c r="BA201" t="str">
        <f>""</f>
        <v/>
      </c>
    </row>
    <row r="202" spans="2:53" x14ac:dyDescent="0.2">
      <c r="B202" t="str">
        <f>""</f>
        <v/>
      </c>
      <c r="C202" t="str">
        <f>""</f>
        <v/>
      </c>
      <c r="D202" t="str">
        <f>""</f>
        <v/>
      </c>
      <c r="E202" t="str">
        <f>""</f>
        <v/>
      </c>
      <c r="F202" t="str">
        <f>""</f>
        <v/>
      </c>
      <c r="G202" t="str">
        <f>""</f>
        <v/>
      </c>
      <c r="H202" t="str">
        <f>""</f>
        <v/>
      </c>
      <c r="I202" t="str">
        <f>""</f>
        <v/>
      </c>
      <c r="J202" t="str">
        <f>""</f>
        <v/>
      </c>
      <c r="K202" t="str">
        <f>""</f>
        <v/>
      </c>
      <c r="L202" t="str">
        <f>""</f>
        <v/>
      </c>
      <c r="M202" t="str">
        <f>""</f>
        <v/>
      </c>
      <c r="N202" t="str">
        <f>""</f>
        <v/>
      </c>
      <c r="O202" t="str">
        <f>""</f>
        <v/>
      </c>
      <c r="P202" t="str">
        <f>""</f>
        <v/>
      </c>
      <c r="Q202" t="str">
        <f>""</f>
        <v/>
      </c>
      <c r="R202" t="str">
        <f>""</f>
        <v/>
      </c>
      <c r="S202" t="str">
        <f>""</f>
        <v/>
      </c>
      <c r="T202" t="str">
        <f>""</f>
        <v/>
      </c>
      <c r="U202" t="str">
        <f>""</f>
        <v/>
      </c>
      <c r="V202" t="str">
        <f>""</f>
        <v/>
      </c>
      <c r="W202" t="str">
        <f>""</f>
        <v/>
      </c>
      <c r="X202" t="str">
        <f>""</f>
        <v/>
      </c>
      <c r="Y202" t="str">
        <f>""</f>
        <v/>
      </c>
      <c r="Z202" t="str">
        <f>""</f>
        <v/>
      </c>
      <c r="AA202" t="str">
        <f>""</f>
        <v/>
      </c>
      <c r="AB202" t="str">
        <f>""</f>
        <v/>
      </c>
      <c r="AC202" t="str">
        <f>""</f>
        <v/>
      </c>
      <c r="AD202" t="str">
        <f>""</f>
        <v/>
      </c>
      <c r="AE202" t="str">
        <f>""</f>
        <v/>
      </c>
      <c r="AF202" t="str">
        <f>""</f>
        <v/>
      </c>
      <c r="AG202" t="str">
        <f>""</f>
        <v/>
      </c>
      <c r="AH202" t="str">
        <f>""</f>
        <v/>
      </c>
      <c r="AI202" t="str">
        <f>""</f>
        <v/>
      </c>
      <c r="AJ202" t="str">
        <f>""</f>
        <v/>
      </c>
      <c r="AK202" t="str">
        <f>""</f>
        <v/>
      </c>
      <c r="AL202" t="str">
        <f>""</f>
        <v/>
      </c>
      <c r="AM202" t="str">
        <f>""</f>
        <v/>
      </c>
      <c r="AN202" t="str">
        <f>""</f>
        <v/>
      </c>
      <c r="AO202" t="str">
        <f>""</f>
        <v/>
      </c>
      <c r="AP202" t="str">
        <f>""</f>
        <v/>
      </c>
      <c r="AQ202" t="str">
        <f>""</f>
        <v/>
      </c>
      <c r="AR202" t="str">
        <f>""</f>
        <v/>
      </c>
      <c r="AS202" t="str">
        <f>"[0.070]"</f>
        <v>[0.070]</v>
      </c>
      <c r="AT202" t="str">
        <f>"[0.062]"</f>
        <v>[0.062]</v>
      </c>
      <c r="AU202" t="str">
        <f>"[0.072]"</f>
        <v>[0.072]</v>
      </c>
      <c r="AV202" t="str">
        <f>""</f>
        <v/>
      </c>
      <c r="AW202" t="str">
        <f>""</f>
        <v/>
      </c>
      <c r="AX202" t="str">
        <f>""</f>
        <v/>
      </c>
      <c r="AY202" t="str">
        <f>""</f>
        <v/>
      </c>
      <c r="AZ202" t="str">
        <f>""</f>
        <v/>
      </c>
      <c r="BA202" t="str">
        <f>""</f>
        <v/>
      </c>
    </row>
    <row r="203" spans="2:53" x14ac:dyDescent="0.2">
      <c r="B203" t="str">
        <f>"At least 1 adult left the household in a given year (yes=1)"</f>
        <v>At least 1 adult left the household in a given year (yes=1)</v>
      </c>
      <c r="C203" t="str">
        <f>""</f>
        <v/>
      </c>
      <c r="D203" t="str">
        <f>""</f>
        <v/>
      </c>
      <c r="E203" t="str">
        <f>""</f>
        <v/>
      </c>
      <c r="F203" t="str">
        <f>""</f>
        <v/>
      </c>
      <c r="G203" t="str">
        <f>""</f>
        <v/>
      </c>
      <c r="H203" t="str">
        <f>""</f>
        <v/>
      </c>
      <c r="I203" t="str">
        <f>""</f>
        <v/>
      </c>
      <c r="J203" t="str">
        <f>""</f>
        <v/>
      </c>
      <c r="K203" t="str">
        <f>""</f>
        <v/>
      </c>
      <c r="L203" t="str">
        <f>""</f>
        <v/>
      </c>
      <c r="M203" t="str">
        <f>""</f>
        <v/>
      </c>
      <c r="N203" t="str">
        <f>""</f>
        <v/>
      </c>
      <c r="O203" t="str">
        <f>""</f>
        <v/>
      </c>
      <c r="P203" t="str">
        <f>""</f>
        <v/>
      </c>
      <c r="Q203" t="str">
        <f>""</f>
        <v/>
      </c>
      <c r="R203" t="str">
        <f>""</f>
        <v/>
      </c>
      <c r="S203" t="str">
        <f>""</f>
        <v/>
      </c>
      <c r="T203" t="str">
        <f>""</f>
        <v/>
      </c>
      <c r="U203" t="str">
        <f>""</f>
        <v/>
      </c>
      <c r="V203" t="str">
        <f>""</f>
        <v/>
      </c>
      <c r="W203" t="str">
        <f>""</f>
        <v/>
      </c>
      <c r="X203" t="str">
        <f>""</f>
        <v/>
      </c>
      <c r="Y203" t="str">
        <f>""</f>
        <v/>
      </c>
      <c r="Z203" t="str">
        <f>""</f>
        <v/>
      </c>
      <c r="AA203" t="str">
        <f>""</f>
        <v/>
      </c>
      <c r="AB203" t="str">
        <f>""</f>
        <v/>
      </c>
      <c r="AC203" t="str">
        <f>""</f>
        <v/>
      </c>
      <c r="AD203" t="str">
        <f>""</f>
        <v/>
      </c>
      <c r="AE203" t="str">
        <f>""</f>
        <v/>
      </c>
      <c r="AF203" t="str">
        <f>""</f>
        <v/>
      </c>
      <c r="AG203" t="str">
        <f>""</f>
        <v/>
      </c>
      <c r="AH203" t="str">
        <f>""</f>
        <v/>
      </c>
      <c r="AI203" t="str">
        <f>""</f>
        <v/>
      </c>
      <c r="AJ203" t="str">
        <f>""</f>
        <v/>
      </c>
      <c r="AK203" t="str">
        <f>""</f>
        <v/>
      </c>
      <c r="AL203" t="str">
        <f>""</f>
        <v/>
      </c>
      <c r="AM203" t="str">
        <f>""</f>
        <v/>
      </c>
      <c r="AN203" t="str">
        <f>""</f>
        <v/>
      </c>
      <c r="AO203" t="str">
        <f>""</f>
        <v/>
      </c>
      <c r="AP203" t="str">
        <f>""</f>
        <v/>
      </c>
      <c r="AQ203" t="str">
        <f>""</f>
        <v/>
      </c>
      <c r="AR203" t="str">
        <f>""</f>
        <v/>
      </c>
      <c r="AS203" t="str">
        <f>"-0.030"</f>
        <v>-0.030</v>
      </c>
      <c r="AT203" t="str">
        <f>""</f>
        <v/>
      </c>
      <c r="AU203" t="str">
        <f>""</f>
        <v/>
      </c>
      <c r="AV203" t="str">
        <f>""</f>
        <v/>
      </c>
      <c r="AW203" t="str">
        <f>""</f>
        <v/>
      </c>
      <c r="AX203" t="str">
        <f>""</f>
        <v/>
      </c>
      <c r="AY203" t="str">
        <f>""</f>
        <v/>
      </c>
      <c r="AZ203" t="str">
        <f>""</f>
        <v/>
      </c>
      <c r="BA203" t="str">
        <f>""</f>
        <v/>
      </c>
    </row>
    <row r="204" spans="2:53" x14ac:dyDescent="0.2">
      <c r="B204" t="str">
        <f>""</f>
        <v/>
      </c>
      <c r="C204" t="str">
        <f>""</f>
        <v/>
      </c>
      <c r="D204" t="str">
        <f>""</f>
        <v/>
      </c>
      <c r="E204" t="str">
        <f>""</f>
        <v/>
      </c>
      <c r="F204" t="str">
        <f>""</f>
        <v/>
      </c>
      <c r="G204" t="str">
        <f>""</f>
        <v/>
      </c>
      <c r="H204" t="str">
        <f>""</f>
        <v/>
      </c>
      <c r="I204" t="str">
        <f>""</f>
        <v/>
      </c>
      <c r="J204" t="str">
        <f>""</f>
        <v/>
      </c>
      <c r="K204" t="str">
        <f>""</f>
        <v/>
      </c>
      <c r="L204" t="str">
        <f>""</f>
        <v/>
      </c>
      <c r="M204" t="str">
        <f>""</f>
        <v/>
      </c>
      <c r="N204" t="str">
        <f>""</f>
        <v/>
      </c>
      <c r="O204" t="str">
        <f>""</f>
        <v/>
      </c>
      <c r="P204" t="str">
        <f>""</f>
        <v/>
      </c>
      <c r="Q204" t="str">
        <f>""</f>
        <v/>
      </c>
      <c r="R204" t="str">
        <f>""</f>
        <v/>
      </c>
      <c r="S204" t="str">
        <f>""</f>
        <v/>
      </c>
      <c r="T204" t="str">
        <f>""</f>
        <v/>
      </c>
      <c r="U204" t="str">
        <f>""</f>
        <v/>
      </c>
      <c r="V204" t="str">
        <f>""</f>
        <v/>
      </c>
      <c r="W204" t="str">
        <f>""</f>
        <v/>
      </c>
      <c r="X204" t="str">
        <f>""</f>
        <v/>
      </c>
      <c r="Y204" t="str">
        <f>""</f>
        <v/>
      </c>
      <c r="Z204" t="str">
        <f>""</f>
        <v/>
      </c>
      <c r="AA204" t="str">
        <f>""</f>
        <v/>
      </c>
      <c r="AB204" t="str">
        <f>""</f>
        <v/>
      </c>
      <c r="AC204" t="str">
        <f>""</f>
        <v/>
      </c>
      <c r="AD204" t="str">
        <f>""</f>
        <v/>
      </c>
      <c r="AE204" t="str">
        <f>""</f>
        <v/>
      </c>
      <c r="AF204" t="str">
        <f>""</f>
        <v/>
      </c>
      <c r="AG204" t="str">
        <f>""</f>
        <v/>
      </c>
      <c r="AH204" t="str">
        <f>""</f>
        <v/>
      </c>
      <c r="AI204" t="str">
        <f>""</f>
        <v/>
      </c>
      <c r="AJ204" t="str">
        <f>""</f>
        <v/>
      </c>
      <c r="AK204" t="str">
        <f>""</f>
        <v/>
      </c>
      <c r="AL204" t="str">
        <f>""</f>
        <v/>
      </c>
      <c r="AM204" t="str">
        <f>""</f>
        <v/>
      </c>
      <c r="AN204" t="str">
        <f>""</f>
        <v/>
      </c>
      <c r="AO204" t="str">
        <f>""</f>
        <v/>
      </c>
      <c r="AP204" t="str">
        <f>""</f>
        <v/>
      </c>
      <c r="AQ204" t="str">
        <f>""</f>
        <v/>
      </c>
      <c r="AR204" t="str">
        <f>""</f>
        <v/>
      </c>
      <c r="AS204" t="str">
        <f>"[0.086]"</f>
        <v>[0.086]</v>
      </c>
      <c r="AT204" t="str">
        <f>""</f>
        <v/>
      </c>
      <c r="AU204" t="str">
        <f>""</f>
        <v/>
      </c>
      <c r="AV204" t="str">
        <f>""</f>
        <v/>
      </c>
      <c r="AW204" t="str">
        <f>""</f>
        <v/>
      </c>
      <c r="AX204" t="str">
        <f>""</f>
        <v/>
      </c>
      <c r="AY204" t="str">
        <f>""</f>
        <v/>
      </c>
      <c r="AZ204" t="str">
        <f>""</f>
        <v/>
      </c>
      <c r="BA204" t="str">
        <f>""</f>
        <v/>
      </c>
    </row>
    <row r="205" spans="2:53" x14ac:dyDescent="0.2">
      <c r="B205" t="str">
        <f>"Interaction"</f>
        <v>Interaction</v>
      </c>
      <c r="C205" t="str">
        <f>""</f>
        <v/>
      </c>
      <c r="D205" t="str">
        <f>""</f>
        <v/>
      </c>
      <c r="E205" t="str">
        <f>""</f>
        <v/>
      </c>
      <c r="F205" t="str">
        <f>""</f>
        <v/>
      </c>
      <c r="G205" t="str">
        <f>""</f>
        <v/>
      </c>
      <c r="H205" t="str">
        <f>""</f>
        <v/>
      </c>
      <c r="I205" t="str">
        <f>""</f>
        <v/>
      </c>
      <c r="J205" t="str">
        <f>""</f>
        <v/>
      </c>
      <c r="K205" t="str">
        <f>""</f>
        <v/>
      </c>
      <c r="L205" t="str">
        <f>""</f>
        <v/>
      </c>
      <c r="M205" t="str">
        <f>""</f>
        <v/>
      </c>
      <c r="N205" t="str">
        <f>""</f>
        <v/>
      </c>
      <c r="O205" t="str">
        <f>""</f>
        <v/>
      </c>
      <c r="P205" t="str">
        <f>""</f>
        <v/>
      </c>
      <c r="Q205" t="str">
        <f>""</f>
        <v/>
      </c>
      <c r="R205" t="str">
        <f>""</f>
        <v/>
      </c>
      <c r="S205" t="str">
        <f>""</f>
        <v/>
      </c>
      <c r="T205" t="str">
        <f>""</f>
        <v/>
      </c>
      <c r="U205" t="str">
        <f>""</f>
        <v/>
      </c>
      <c r="V205" t="str">
        <f>""</f>
        <v/>
      </c>
      <c r="W205" t="str">
        <f>""</f>
        <v/>
      </c>
      <c r="X205" t="str">
        <f>""</f>
        <v/>
      </c>
      <c r="Y205" t="str">
        <f>""</f>
        <v/>
      </c>
      <c r="Z205" t="str">
        <f>""</f>
        <v/>
      </c>
      <c r="AA205" t="str">
        <f>""</f>
        <v/>
      </c>
      <c r="AB205" t="str">
        <f>""</f>
        <v/>
      </c>
      <c r="AC205" t="str">
        <f>""</f>
        <v/>
      </c>
      <c r="AD205" t="str">
        <f>""</f>
        <v/>
      </c>
      <c r="AE205" t="str">
        <f>""</f>
        <v/>
      </c>
      <c r="AF205" t="str">
        <f>""</f>
        <v/>
      </c>
      <c r="AG205" t="str">
        <f>""</f>
        <v/>
      </c>
      <c r="AH205" t="str">
        <f>""</f>
        <v/>
      </c>
      <c r="AI205" t="str">
        <f>""</f>
        <v/>
      </c>
      <c r="AJ205" t="str">
        <f>""</f>
        <v/>
      </c>
      <c r="AK205" t="str">
        <f>""</f>
        <v/>
      </c>
      <c r="AL205" t="str">
        <f>""</f>
        <v/>
      </c>
      <c r="AM205" t="str">
        <f>""</f>
        <v/>
      </c>
      <c r="AN205" t="str">
        <f>""</f>
        <v/>
      </c>
      <c r="AO205" t="str">
        <f>""</f>
        <v/>
      </c>
      <c r="AP205" t="str">
        <f>""</f>
        <v/>
      </c>
      <c r="AQ205" t="str">
        <f>""</f>
        <v/>
      </c>
      <c r="AR205" t="str">
        <f>""</f>
        <v/>
      </c>
      <c r="AS205" t="str">
        <f>"0.131*"</f>
        <v>0.131*</v>
      </c>
      <c r="AT205" t="str">
        <f>""</f>
        <v/>
      </c>
      <c r="AU205" t="str">
        <f>""</f>
        <v/>
      </c>
      <c r="AV205" t="str">
        <f>""</f>
        <v/>
      </c>
      <c r="AW205" t="str">
        <f>""</f>
        <v/>
      </c>
      <c r="AX205" t="str">
        <f>""</f>
        <v/>
      </c>
      <c r="AY205" t="str">
        <f>""</f>
        <v/>
      </c>
      <c r="AZ205" t="str">
        <f>""</f>
        <v/>
      </c>
      <c r="BA205" t="str">
        <f>""</f>
        <v/>
      </c>
    </row>
    <row r="206" spans="2:53" x14ac:dyDescent="0.2">
      <c r="B206" t="str">
        <f>""</f>
        <v/>
      </c>
      <c r="C206" t="str">
        <f>""</f>
        <v/>
      </c>
      <c r="D206" t="str">
        <f>""</f>
        <v/>
      </c>
      <c r="E206" t="str">
        <f>""</f>
        <v/>
      </c>
      <c r="F206" t="str">
        <f>""</f>
        <v/>
      </c>
      <c r="G206" t="str">
        <f>""</f>
        <v/>
      </c>
      <c r="H206" t="str">
        <f>""</f>
        <v/>
      </c>
      <c r="I206" t="str">
        <f>""</f>
        <v/>
      </c>
      <c r="J206" t="str">
        <f>""</f>
        <v/>
      </c>
      <c r="K206" t="str">
        <f>""</f>
        <v/>
      </c>
      <c r="L206" t="str">
        <f>""</f>
        <v/>
      </c>
      <c r="M206" t="str">
        <f>""</f>
        <v/>
      </c>
      <c r="N206" t="str">
        <f>""</f>
        <v/>
      </c>
      <c r="O206" t="str">
        <f>""</f>
        <v/>
      </c>
      <c r="P206" t="str">
        <f>""</f>
        <v/>
      </c>
      <c r="Q206" t="str">
        <f>""</f>
        <v/>
      </c>
      <c r="R206" t="str">
        <f>""</f>
        <v/>
      </c>
      <c r="S206" t="str">
        <f>""</f>
        <v/>
      </c>
      <c r="T206" t="str">
        <f>""</f>
        <v/>
      </c>
      <c r="U206" t="str">
        <f>""</f>
        <v/>
      </c>
      <c r="V206" t="str">
        <f>""</f>
        <v/>
      </c>
      <c r="W206" t="str">
        <f>""</f>
        <v/>
      </c>
      <c r="X206" t="str">
        <f>""</f>
        <v/>
      </c>
      <c r="Y206" t="str">
        <f>""</f>
        <v/>
      </c>
      <c r="Z206" t="str">
        <f>""</f>
        <v/>
      </c>
      <c r="AA206" t="str">
        <f>""</f>
        <v/>
      </c>
      <c r="AB206" t="str">
        <f>""</f>
        <v/>
      </c>
      <c r="AC206" t="str">
        <f>""</f>
        <v/>
      </c>
      <c r="AD206" t="str">
        <f>""</f>
        <v/>
      </c>
      <c r="AE206" t="str">
        <f>""</f>
        <v/>
      </c>
      <c r="AF206" t="str">
        <f>""</f>
        <v/>
      </c>
      <c r="AG206" t="str">
        <f>""</f>
        <v/>
      </c>
      <c r="AH206" t="str">
        <f>""</f>
        <v/>
      </c>
      <c r="AI206" t="str">
        <f>""</f>
        <v/>
      </c>
      <c r="AJ206" t="str">
        <f>""</f>
        <v/>
      </c>
      <c r="AK206" t="str">
        <f>""</f>
        <v/>
      </c>
      <c r="AL206" t="str">
        <f>""</f>
        <v/>
      </c>
      <c r="AM206" t="str">
        <f>""</f>
        <v/>
      </c>
      <c r="AN206" t="str">
        <f>""</f>
        <v/>
      </c>
      <c r="AO206" t="str">
        <f>""</f>
        <v/>
      </c>
      <c r="AP206" t="str">
        <f>""</f>
        <v/>
      </c>
      <c r="AQ206" t="str">
        <f>""</f>
        <v/>
      </c>
      <c r="AR206" t="str">
        <f>""</f>
        <v/>
      </c>
      <c r="AS206" t="str">
        <f>"[0.077]"</f>
        <v>[0.077]</v>
      </c>
      <c r="AT206" t="str">
        <f>""</f>
        <v/>
      </c>
      <c r="AU206" t="str">
        <f>""</f>
        <v/>
      </c>
      <c r="AV206" t="str">
        <f>""</f>
        <v/>
      </c>
      <c r="AW206" t="str">
        <f>""</f>
        <v/>
      </c>
      <c r="AX206" t="str">
        <f>""</f>
        <v/>
      </c>
      <c r="AY206" t="str">
        <f>""</f>
        <v/>
      </c>
      <c r="AZ206" t="str">
        <f>""</f>
        <v/>
      </c>
      <c r="BA206" t="str">
        <f>""</f>
        <v/>
      </c>
    </row>
    <row r="207" spans="2:53" x14ac:dyDescent="0.2">
      <c r="B207" t="str">
        <f>"Number of adults who left household 1998-2007"</f>
        <v>Number of adults who left household 1998-2007</v>
      </c>
      <c r="C207" t="str">
        <f>""</f>
        <v/>
      </c>
      <c r="D207" t="str">
        <f>""</f>
        <v/>
      </c>
      <c r="E207" t="str">
        <f>""</f>
        <v/>
      </c>
      <c r="F207" t="str">
        <f>""</f>
        <v/>
      </c>
      <c r="G207" t="str">
        <f>""</f>
        <v/>
      </c>
      <c r="H207" t="str">
        <f>""</f>
        <v/>
      </c>
      <c r="I207" t="str">
        <f>""</f>
        <v/>
      </c>
      <c r="J207" t="str">
        <f>""</f>
        <v/>
      </c>
      <c r="K207" t="str">
        <f>""</f>
        <v/>
      </c>
      <c r="L207" t="str">
        <f>""</f>
        <v/>
      </c>
      <c r="M207" t="str">
        <f>""</f>
        <v/>
      </c>
      <c r="N207" t="str">
        <f>""</f>
        <v/>
      </c>
      <c r="O207" t="str">
        <f>""</f>
        <v/>
      </c>
      <c r="P207" t="str">
        <f>""</f>
        <v/>
      </c>
      <c r="Q207" t="str">
        <f>""</f>
        <v/>
      </c>
      <c r="R207" t="str">
        <f>""</f>
        <v/>
      </c>
      <c r="S207" t="str">
        <f>""</f>
        <v/>
      </c>
      <c r="T207" t="str">
        <f>""</f>
        <v/>
      </c>
      <c r="U207" t="str">
        <f>""</f>
        <v/>
      </c>
      <c r="V207" t="str">
        <f>""</f>
        <v/>
      </c>
      <c r="W207" t="str">
        <f>""</f>
        <v/>
      </c>
      <c r="X207" t="str">
        <f>""</f>
        <v/>
      </c>
      <c r="Y207" t="str">
        <f>""</f>
        <v/>
      </c>
      <c r="Z207" t="str">
        <f>""</f>
        <v/>
      </c>
      <c r="AA207" t="str">
        <f>""</f>
        <v/>
      </c>
      <c r="AB207" t="str">
        <f>""</f>
        <v/>
      </c>
      <c r="AC207" t="str">
        <f>""</f>
        <v/>
      </c>
      <c r="AD207" t="str">
        <f>""</f>
        <v/>
      </c>
      <c r="AE207" t="str">
        <f>""</f>
        <v/>
      </c>
      <c r="AF207" t="str">
        <f>""</f>
        <v/>
      </c>
      <c r="AG207" t="str">
        <f>""</f>
        <v/>
      </c>
      <c r="AH207" t="str">
        <f>""</f>
        <v/>
      </c>
      <c r="AI207" t="str">
        <f>""</f>
        <v/>
      </c>
      <c r="AJ207" t="str">
        <f>""</f>
        <v/>
      </c>
      <c r="AK207" t="str">
        <f>""</f>
        <v/>
      </c>
      <c r="AL207" t="str">
        <f>""</f>
        <v/>
      </c>
      <c r="AM207" t="str">
        <f>""</f>
        <v/>
      </c>
      <c r="AN207" t="str">
        <f>""</f>
        <v/>
      </c>
      <c r="AO207" t="str">
        <f>""</f>
        <v/>
      </c>
      <c r="AP207" t="str">
        <f>""</f>
        <v/>
      </c>
      <c r="AQ207" t="str">
        <f>""</f>
        <v/>
      </c>
      <c r="AR207" t="str">
        <f>""</f>
        <v/>
      </c>
      <c r="AS207" t="str">
        <f>""</f>
        <v/>
      </c>
      <c r="AT207" t="str">
        <f>"0.024"</f>
        <v>0.024</v>
      </c>
      <c r="AU207" t="str">
        <f>""</f>
        <v/>
      </c>
      <c r="AV207" t="str">
        <f>""</f>
        <v/>
      </c>
      <c r="AW207" t="str">
        <f>""</f>
        <v/>
      </c>
      <c r="AX207" t="str">
        <f>""</f>
        <v/>
      </c>
      <c r="AY207" t="str">
        <f>""</f>
        <v/>
      </c>
      <c r="AZ207" t="str">
        <f>""</f>
        <v/>
      </c>
      <c r="BA207" t="str">
        <f>""</f>
        <v/>
      </c>
    </row>
    <row r="208" spans="2:53" x14ac:dyDescent="0.2">
      <c r="B208" t="str">
        <f>""</f>
        <v/>
      </c>
      <c r="C208" t="str">
        <f>""</f>
        <v/>
      </c>
      <c r="D208" t="str">
        <f>""</f>
        <v/>
      </c>
      <c r="E208" t="str">
        <f>""</f>
        <v/>
      </c>
      <c r="F208" t="str">
        <f>""</f>
        <v/>
      </c>
      <c r="G208" t="str">
        <f>""</f>
        <v/>
      </c>
      <c r="H208" t="str">
        <f>""</f>
        <v/>
      </c>
      <c r="I208" t="str">
        <f>""</f>
        <v/>
      </c>
      <c r="J208" t="str">
        <f>""</f>
        <v/>
      </c>
      <c r="K208" t="str">
        <f>""</f>
        <v/>
      </c>
      <c r="L208" t="str">
        <f>""</f>
        <v/>
      </c>
      <c r="M208" t="str">
        <f>""</f>
        <v/>
      </c>
      <c r="N208" t="str">
        <f>""</f>
        <v/>
      </c>
      <c r="O208" t="str">
        <f>""</f>
        <v/>
      </c>
      <c r="P208" t="str">
        <f>""</f>
        <v/>
      </c>
      <c r="Q208" t="str">
        <f>""</f>
        <v/>
      </c>
      <c r="R208" t="str">
        <f>""</f>
        <v/>
      </c>
      <c r="S208" t="str">
        <f>""</f>
        <v/>
      </c>
      <c r="T208" t="str">
        <f>""</f>
        <v/>
      </c>
      <c r="U208" t="str">
        <f>""</f>
        <v/>
      </c>
      <c r="V208" t="str">
        <f>""</f>
        <v/>
      </c>
      <c r="W208" t="str">
        <f>""</f>
        <v/>
      </c>
      <c r="X208" t="str">
        <f>""</f>
        <v/>
      </c>
      <c r="Y208" t="str">
        <f>""</f>
        <v/>
      </c>
      <c r="Z208" t="str">
        <f>""</f>
        <v/>
      </c>
      <c r="AA208" t="str">
        <f>""</f>
        <v/>
      </c>
      <c r="AB208" t="str">
        <f>""</f>
        <v/>
      </c>
      <c r="AC208" t="str">
        <f>""</f>
        <v/>
      </c>
      <c r="AD208" t="str">
        <f>""</f>
        <v/>
      </c>
      <c r="AE208" t="str">
        <f>""</f>
        <v/>
      </c>
      <c r="AF208" t="str">
        <f>""</f>
        <v/>
      </c>
      <c r="AG208" t="str">
        <f>""</f>
        <v/>
      </c>
      <c r="AH208" t="str">
        <f>""</f>
        <v/>
      </c>
      <c r="AI208" t="str">
        <f>""</f>
        <v/>
      </c>
      <c r="AJ208" t="str">
        <f>""</f>
        <v/>
      </c>
      <c r="AK208" t="str">
        <f>""</f>
        <v/>
      </c>
      <c r="AL208" t="str">
        <f>""</f>
        <v/>
      </c>
      <c r="AM208" t="str">
        <f>""</f>
        <v/>
      </c>
      <c r="AN208" t="str">
        <f>""</f>
        <v/>
      </c>
      <c r="AO208" t="str">
        <f>""</f>
        <v/>
      </c>
      <c r="AP208" t="str">
        <f>""</f>
        <v/>
      </c>
      <c r="AQ208" t="str">
        <f>""</f>
        <v/>
      </c>
      <c r="AR208" t="str">
        <f>""</f>
        <v/>
      </c>
      <c r="AS208" t="str">
        <f>""</f>
        <v/>
      </c>
      <c r="AT208" t="str">
        <f>"[0.036]"</f>
        <v>[0.036]</v>
      </c>
      <c r="AU208" t="str">
        <f>""</f>
        <v/>
      </c>
      <c r="AV208" t="str">
        <f>""</f>
        <v/>
      </c>
      <c r="AW208" t="str">
        <f>""</f>
        <v/>
      </c>
      <c r="AX208" t="str">
        <f>""</f>
        <v/>
      </c>
      <c r="AY208" t="str">
        <f>""</f>
        <v/>
      </c>
      <c r="AZ208" t="str">
        <f>""</f>
        <v/>
      </c>
      <c r="BA208" t="str">
        <f>""</f>
        <v/>
      </c>
    </row>
    <row r="209" spans="2:53" x14ac:dyDescent="0.2">
      <c r="B209" t="str">
        <f>"Interaction"</f>
        <v>Interaction</v>
      </c>
      <c r="C209" t="str">
        <f>""</f>
        <v/>
      </c>
      <c r="D209" t="str">
        <f>""</f>
        <v/>
      </c>
      <c r="E209" t="str">
        <f>""</f>
        <v/>
      </c>
      <c r="F209" t="str">
        <f>""</f>
        <v/>
      </c>
      <c r="G209" t="str">
        <f>""</f>
        <v/>
      </c>
      <c r="H209" t="str">
        <f>""</f>
        <v/>
      </c>
      <c r="I209" t="str">
        <f>""</f>
        <v/>
      </c>
      <c r="J209" t="str">
        <f>""</f>
        <v/>
      </c>
      <c r="K209" t="str">
        <f>""</f>
        <v/>
      </c>
      <c r="L209" t="str">
        <f>""</f>
        <v/>
      </c>
      <c r="M209" t="str">
        <f>""</f>
        <v/>
      </c>
      <c r="N209" t="str">
        <f>""</f>
        <v/>
      </c>
      <c r="O209" t="str">
        <f>""</f>
        <v/>
      </c>
      <c r="P209" t="str">
        <f>""</f>
        <v/>
      </c>
      <c r="Q209" t="str">
        <f>""</f>
        <v/>
      </c>
      <c r="R209" t="str">
        <f>""</f>
        <v/>
      </c>
      <c r="S209" t="str">
        <f>""</f>
        <v/>
      </c>
      <c r="T209" t="str">
        <f>""</f>
        <v/>
      </c>
      <c r="U209" t="str">
        <f>""</f>
        <v/>
      </c>
      <c r="V209" t="str">
        <f>""</f>
        <v/>
      </c>
      <c r="W209" t="str">
        <f>""</f>
        <v/>
      </c>
      <c r="X209" t="str">
        <f>""</f>
        <v/>
      </c>
      <c r="Y209" t="str">
        <f>""</f>
        <v/>
      </c>
      <c r="Z209" t="str">
        <f>""</f>
        <v/>
      </c>
      <c r="AA209" t="str">
        <f>""</f>
        <v/>
      </c>
      <c r="AB209" t="str">
        <f>""</f>
        <v/>
      </c>
      <c r="AC209" t="str">
        <f>""</f>
        <v/>
      </c>
      <c r="AD209" t="str">
        <f>""</f>
        <v/>
      </c>
      <c r="AE209" t="str">
        <f>""</f>
        <v/>
      </c>
      <c r="AF209" t="str">
        <f>""</f>
        <v/>
      </c>
      <c r="AG209" t="str">
        <f>""</f>
        <v/>
      </c>
      <c r="AH209" t="str">
        <f>""</f>
        <v/>
      </c>
      <c r="AI209" t="str">
        <f>""</f>
        <v/>
      </c>
      <c r="AJ209" t="str">
        <f>""</f>
        <v/>
      </c>
      <c r="AK209" t="str">
        <f>""</f>
        <v/>
      </c>
      <c r="AL209" t="str">
        <f>""</f>
        <v/>
      </c>
      <c r="AM209" t="str">
        <f>""</f>
        <v/>
      </c>
      <c r="AN209" t="str">
        <f>""</f>
        <v/>
      </c>
      <c r="AO209" t="str">
        <f>""</f>
        <v/>
      </c>
      <c r="AP209" t="str">
        <f>""</f>
        <v/>
      </c>
      <c r="AQ209" t="str">
        <f>""</f>
        <v/>
      </c>
      <c r="AR209" t="str">
        <f>""</f>
        <v/>
      </c>
      <c r="AS209" t="str">
        <f>""</f>
        <v/>
      </c>
      <c r="AT209" t="str">
        <f>"0.020"</f>
        <v>0.020</v>
      </c>
      <c r="AU209" t="str">
        <f>""</f>
        <v/>
      </c>
      <c r="AV209" t="str">
        <f>""</f>
        <v/>
      </c>
      <c r="AW209" t="str">
        <f>""</f>
        <v/>
      </c>
      <c r="AX209" t="str">
        <f>""</f>
        <v/>
      </c>
      <c r="AY209" t="str">
        <f>""</f>
        <v/>
      </c>
      <c r="AZ209" t="str">
        <f>""</f>
        <v/>
      </c>
      <c r="BA209" t="str">
        <f>""</f>
        <v/>
      </c>
    </row>
    <row r="210" spans="2:53" x14ac:dyDescent="0.2">
      <c r="B210" t="str">
        <f>""</f>
        <v/>
      </c>
      <c r="C210" t="str">
        <f>""</f>
        <v/>
      </c>
      <c r="D210" t="str">
        <f>""</f>
        <v/>
      </c>
      <c r="E210" t="str">
        <f>""</f>
        <v/>
      </c>
      <c r="F210" t="str">
        <f>""</f>
        <v/>
      </c>
      <c r="G210" t="str">
        <f>""</f>
        <v/>
      </c>
      <c r="H210" t="str">
        <f>""</f>
        <v/>
      </c>
      <c r="I210" t="str">
        <f>""</f>
        <v/>
      </c>
      <c r="J210" t="str">
        <f>""</f>
        <v/>
      </c>
      <c r="K210" t="str">
        <f>""</f>
        <v/>
      </c>
      <c r="L210" t="str">
        <f>""</f>
        <v/>
      </c>
      <c r="M210" t="str">
        <f>""</f>
        <v/>
      </c>
      <c r="N210" t="str">
        <f>""</f>
        <v/>
      </c>
      <c r="O210" t="str">
        <f>""</f>
        <v/>
      </c>
      <c r="P210" t="str">
        <f>""</f>
        <v/>
      </c>
      <c r="Q210" t="str">
        <f>""</f>
        <v/>
      </c>
      <c r="R210" t="str">
        <f>""</f>
        <v/>
      </c>
      <c r="S210" t="str">
        <f>""</f>
        <v/>
      </c>
      <c r="T210" t="str">
        <f>""</f>
        <v/>
      </c>
      <c r="U210" t="str">
        <f>""</f>
        <v/>
      </c>
      <c r="V210" t="str">
        <f>""</f>
        <v/>
      </c>
      <c r="W210" t="str">
        <f>""</f>
        <v/>
      </c>
      <c r="X210" t="str">
        <f>""</f>
        <v/>
      </c>
      <c r="Y210" t="str">
        <f>""</f>
        <v/>
      </c>
      <c r="Z210" t="str">
        <f>""</f>
        <v/>
      </c>
      <c r="AA210" t="str">
        <f>""</f>
        <v/>
      </c>
      <c r="AB210" t="str">
        <f>""</f>
        <v/>
      </c>
      <c r="AC210" t="str">
        <f>""</f>
        <v/>
      </c>
      <c r="AD210" t="str">
        <f>""</f>
        <v/>
      </c>
      <c r="AE210" t="str">
        <f>""</f>
        <v/>
      </c>
      <c r="AF210" t="str">
        <f>""</f>
        <v/>
      </c>
      <c r="AG210" t="str">
        <f>""</f>
        <v/>
      </c>
      <c r="AH210" t="str">
        <f>""</f>
        <v/>
      </c>
      <c r="AI210" t="str">
        <f>""</f>
        <v/>
      </c>
      <c r="AJ210" t="str">
        <f>""</f>
        <v/>
      </c>
      <c r="AK210" t="str">
        <f>""</f>
        <v/>
      </c>
      <c r="AL210" t="str">
        <f>""</f>
        <v/>
      </c>
      <c r="AM210" t="str">
        <f>""</f>
        <v/>
      </c>
      <c r="AN210" t="str">
        <f>""</f>
        <v/>
      </c>
      <c r="AO210" t="str">
        <f>""</f>
        <v/>
      </c>
      <c r="AP210" t="str">
        <f>""</f>
        <v/>
      </c>
      <c r="AQ210" t="str">
        <f>""</f>
        <v/>
      </c>
      <c r="AR210" t="str">
        <f>""</f>
        <v/>
      </c>
      <c r="AS210" t="str">
        <f>""</f>
        <v/>
      </c>
      <c r="AT210" t="str">
        <f>"[0.057]"</f>
        <v>[0.057]</v>
      </c>
      <c r="AU210" t="str">
        <f>""</f>
        <v/>
      </c>
      <c r="AV210" t="str">
        <f>""</f>
        <v/>
      </c>
      <c r="AW210" t="str">
        <f>""</f>
        <v/>
      </c>
      <c r="AX210" t="str">
        <f>""</f>
        <v/>
      </c>
      <c r="AY210" t="str">
        <f>""</f>
        <v/>
      </c>
      <c r="AZ210" t="str">
        <f>""</f>
        <v/>
      </c>
      <c r="BA210" t="str">
        <f>""</f>
        <v/>
      </c>
    </row>
    <row r="211" spans="2:53" x14ac:dyDescent="0.2">
      <c r="B211" t="str">
        <f>"Share of adults  who left household 1998-2007"</f>
        <v>Share of adults  who left household 1998-2007</v>
      </c>
      <c r="C211" t="str">
        <f>""</f>
        <v/>
      </c>
      <c r="D211" t="str">
        <f>""</f>
        <v/>
      </c>
      <c r="E211" t="str">
        <f>""</f>
        <v/>
      </c>
      <c r="F211" t="str">
        <f>""</f>
        <v/>
      </c>
      <c r="G211" t="str">
        <f>""</f>
        <v/>
      </c>
      <c r="H211" t="str">
        <f>""</f>
        <v/>
      </c>
      <c r="I211" t="str">
        <f>""</f>
        <v/>
      </c>
      <c r="J211" t="str">
        <f>""</f>
        <v/>
      </c>
      <c r="K211" t="str">
        <f>""</f>
        <v/>
      </c>
      <c r="L211" t="str">
        <f>""</f>
        <v/>
      </c>
      <c r="M211" t="str">
        <f>""</f>
        <v/>
      </c>
      <c r="N211" t="str">
        <f>""</f>
        <v/>
      </c>
      <c r="O211" t="str">
        <f>""</f>
        <v/>
      </c>
      <c r="P211" t="str">
        <f>""</f>
        <v/>
      </c>
      <c r="Q211" t="str">
        <f>""</f>
        <v/>
      </c>
      <c r="R211" t="str">
        <f>""</f>
        <v/>
      </c>
      <c r="S211" t="str">
        <f>""</f>
        <v/>
      </c>
      <c r="T211" t="str">
        <f>""</f>
        <v/>
      </c>
      <c r="U211" t="str">
        <f>""</f>
        <v/>
      </c>
      <c r="V211" t="str">
        <f>""</f>
        <v/>
      </c>
      <c r="W211" t="str">
        <f>""</f>
        <v/>
      </c>
      <c r="X211" t="str">
        <f>""</f>
        <v/>
      </c>
      <c r="Y211" t="str">
        <f>""</f>
        <v/>
      </c>
      <c r="Z211" t="str">
        <f>""</f>
        <v/>
      </c>
      <c r="AA211" t="str">
        <f>""</f>
        <v/>
      </c>
      <c r="AB211" t="str">
        <f>""</f>
        <v/>
      </c>
      <c r="AC211" t="str">
        <f>""</f>
        <v/>
      </c>
      <c r="AD211" t="str">
        <f>""</f>
        <v/>
      </c>
      <c r="AE211" t="str">
        <f>""</f>
        <v/>
      </c>
      <c r="AF211" t="str">
        <f>""</f>
        <v/>
      </c>
      <c r="AG211" t="str">
        <f>""</f>
        <v/>
      </c>
      <c r="AH211" t="str">
        <f>""</f>
        <v/>
      </c>
      <c r="AI211" t="str">
        <f>""</f>
        <v/>
      </c>
      <c r="AJ211" t="str">
        <f>""</f>
        <v/>
      </c>
      <c r="AK211" t="str">
        <f>""</f>
        <v/>
      </c>
      <c r="AL211" t="str">
        <f>""</f>
        <v/>
      </c>
      <c r="AM211" t="str">
        <f>""</f>
        <v/>
      </c>
      <c r="AN211" t="str">
        <f>""</f>
        <v/>
      </c>
      <c r="AO211" t="str">
        <f>""</f>
        <v/>
      </c>
      <c r="AP211" t="str">
        <f>""</f>
        <v/>
      </c>
      <c r="AQ211" t="str">
        <f>""</f>
        <v/>
      </c>
      <c r="AR211" t="str">
        <f>""</f>
        <v/>
      </c>
      <c r="AS211" t="str">
        <f>""</f>
        <v/>
      </c>
      <c r="AT211" t="str">
        <f>""</f>
        <v/>
      </c>
      <c r="AU211" t="str">
        <f>"-0.124"</f>
        <v>-0.124</v>
      </c>
      <c r="AV211" t="str">
        <f>""</f>
        <v/>
      </c>
      <c r="AW211" t="str">
        <f>""</f>
        <v/>
      </c>
      <c r="AX211" t="str">
        <f>""</f>
        <v/>
      </c>
      <c r="AY211" t="str">
        <f>""</f>
        <v/>
      </c>
      <c r="AZ211" t="str">
        <f>""</f>
        <v/>
      </c>
      <c r="BA211" t="str">
        <f>""</f>
        <v/>
      </c>
    </row>
    <row r="212" spans="2:53" x14ac:dyDescent="0.2">
      <c r="B212" t="str">
        <f>""</f>
        <v/>
      </c>
      <c r="C212" t="str">
        <f>""</f>
        <v/>
      </c>
      <c r="D212" t="str">
        <f>""</f>
        <v/>
      </c>
      <c r="E212" t="str">
        <f>""</f>
        <v/>
      </c>
      <c r="F212" t="str">
        <f>""</f>
        <v/>
      </c>
      <c r="G212" t="str">
        <f>""</f>
        <v/>
      </c>
      <c r="H212" t="str">
        <f>""</f>
        <v/>
      </c>
      <c r="I212" t="str">
        <f>""</f>
        <v/>
      </c>
      <c r="J212" t="str">
        <f>""</f>
        <v/>
      </c>
      <c r="K212" t="str">
        <f>""</f>
        <v/>
      </c>
      <c r="L212" t="str">
        <f>""</f>
        <v/>
      </c>
      <c r="M212" t="str">
        <f>""</f>
        <v/>
      </c>
      <c r="N212" t="str">
        <f>""</f>
        <v/>
      </c>
      <c r="O212" t="str">
        <f>""</f>
        <v/>
      </c>
      <c r="P212" t="str">
        <f>""</f>
        <v/>
      </c>
      <c r="Q212" t="str">
        <f>""</f>
        <v/>
      </c>
      <c r="R212" t="str">
        <f>""</f>
        <v/>
      </c>
      <c r="S212" t="str">
        <f>""</f>
        <v/>
      </c>
      <c r="T212" t="str">
        <f>""</f>
        <v/>
      </c>
      <c r="U212" t="str">
        <f>""</f>
        <v/>
      </c>
      <c r="V212" t="str">
        <f>""</f>
        <v/>
      </c>
      <c r="W212" t="str">
        <f>""</f>
        <v/>
      </c>
      <c r="X212" t="str">
        <f>""</f>
        <v/>
      </c>
      <c r="Y212" t="str">
        <f>""</f>
        <v/>
      </c>
      <c r="Z212" t="str">
        <f>""</f>
        <v/>
      </c>
      <c r="AA212" t="str">
        <f>""</f>
        <v/>
      </c>
      <c r="AB212" t="str">
        <f>""</f>
        <v/>
      </c>
      <c r="AC212" t="str">
        <f>""</f>
        <v/>
      </c>
      <c r="AD212" t="str">
        <f>""</f>
        <v/>
      </c>
      <c r="AE212" t="str">
        <f>""</f>
        <v/>
      </c>
      <c r="AF212" t="str">
        <f>""</f>
        <v/>
      </c>
      <c r="AG212" t="str">
        <f>""</f>
        <v/>
      </c>
      <c r="AH212" t="str">
        <f>""</f>
        <v/>
      </c>
      <c r="AI212" t="str">
        <f>""</f>
        <v/>
      </c>
      <c r="AJ212" t="str">
        <f>""</f>
        <v/>
      </c>
      <c r="AK212" t="str">
        <f>""</f>
        <v/>
      </c>
      <c r="AL212" t="str">
        <f>""</f>
        <v/>
      </c>
      <c r="AM212" t="str">
        <f>""</f>
        <v/>
      </c>
      <c r="AN212" t="str">
        <f>""</f>
        <v/>
      </c>
      <c r="AO212" t="str">
        <f>""</f>
        <v/>
      </c>
      <c r="AP212" t="str">
        <f>""</f>
        <v/>
      </c>
      <c r="AQ212" t="str">
        <f>""</f>
        <v/>
      </c>
      <c r="AR212" t="str">
        <f>""</f>
        <v/>
      </c>
      <c r="AS212" t="str">
        <f>""</f>
        <v/>
      </c>
      <c r="AT212" t="str">
        <f>""</f>
        <v/>
      </c>
      <c r="AU212" t="str">
        <f>"[0.188]"</f>
        <v>[0.188]</v>
      </c>
      <c r="AV212" t="str">
        <f>""</f>
        <v/>
      </c>
      <c r="AW212" t="str">
        <f>""</f>
        <v/>
      </c>
      <c r="AX212" t="str">
        <f>""</f>
        <v/>
      </c>
      <c r="AY212" t="str">
        <f>""</f>
        <v/>
      </c>
      <c r="AZ212" t="str">
        <f>""</f>
        <v/>
      </c>
      <c r="BA212" t="str">
        <f>""</f>
        <v/>
      </c>
    </row>
    <row r="213" spans="2:53" x14ac:dyDescent="0.2">
      <c r="B213" t="str">
        <f>"Interaction"</f>
        <v>Interaction</v>
      </c>
      <c r="C213" t="str">
        <f>""</f>
        <v/>
      </c>
      <c r="D213" t="str">
        <f>""</f>
        <v/>
      </c>
      <c r="E213" t="str">
        <f>""</f>
        <v/>
      </c>
      <c r="F213" t="str">
        <f>""</f>
        <v/>
      </c>
      <c r="G213" t="str">
        <f>""</f>
        <v/>
      </c>
      <c r="H213" t="str">
        <f>""</f>
        <v/>
      </c>
      <c r="I213" t="str">
        <f>""</f>
        <v/>
      </c>
      <c r="J213" t="str">
        <f>""</f>
        <v/>
      </c>
      <c r="K213" t="str">
        <f>""</f>
        <v/>
      </c>
      <c r="L213" t="str">
        <f>""</f>
        <v/>
      </c>
      <c r="M213" t="str">
        <f>""</f>
        <v/>
      </c>
      <c r="N213" t="str">
        <f>""</f>
        <v/>
      </c>
      <c r="O213" t="str">
        <f>""</f>
        <v/>
      </c>
      <c r="P213" t="str">
        <f>""</f>
        <v/>
      </c>
      <c r="Q213" t="str">
        <f>""</f>
        <v/>
      </c>
      <c r="R213" t="str">
        <f>""</f>
        <v/>
      </c>
      <c r="S213" t="str">
        <f>""</f>
        <v/>
      </c>
      <c r="T213" t="str">
        <f>""</f>
        <v/>
      </c>
      <c r="U213" t="str">
        <f>""</f>
        <v/>
      </c>
      <c r="V213" t="str">
        <f>""</f>
        <v/>
      </c>
      <c r="W213" t="str">
        <f>""</f>
        <v/>
      </c>
      <c r="X213" t="str">
        <f>""</f>
        <v/>
      </c>
      <c r="Y213" t="str">
        <f>""</f>
        <v/>
      </c>
      <c r="Z213" t="str">
        <f>""</f>
        <v/>
      </c>
      <c r="AA213" t="str">
        <f>""</f>
        <v/>
      </c>
      <c r="AB213" t="str">
        <f>""</f>
        <v/>
      </c>
      <c r="AC213" t="str">
        <f>""</f>
        <v/>
      </c>
      <c r="AD213" t="str">
        <f>""</f>
        <v/>
      </c>
      <c r="AE213" t="str">
        <f>""</f>
        <v/>
      </c>
      <c r="AF213" t="str">
        <f>""</f>
        <v/>
      </c>
      <c r="AG213" t="str">
        <f>""</f>
        <v/>
      </c>
      <c r="AH213" t="str">
        <f>""</f>
        <v/>
      </c>
      <c r="AI213" t="str">
        <f>""</f>
        <v/>
      </c>
      <c r="AJ213" t="str">
        <f>""</f>
        <v/>
      </c>
      <c r="AK213" t="str">
        <f>""</f>
        <v/>
      </c>
      <c r="AL213" t="str">
        <f>""</f>
        <v/>
      </c>
      <c r="AM213" t="str">
        <f>""</f>
        <v/>
      </c>
      <c r="AN213" t="str">
        <f>""</f>
        <v/>
      </c>
      <c r="AO213" t="str">
        <f>""</f>
        <v/>
      </c>
      <c r="AP213" t="str">
        <f>""</f>
        <v/>
      </c>
      <c r="AQ213" t="str">
        <f>""</f>
        <v/>
      </c>
      <c r="AR213" t="str">
        <f>""</f>
        <v/>
      </c>
      <c r="AS213" t="str">
        <f>""</f>
        <v/>
      </c>
      <c r="AT213" t="str">
        <f>""</f>
        <v/>
      </c>
      <c r="AU213" t="str">
        <f>"0.129"</f>
        <v>0.129</v>
      </c>
      <c r="AV213" t="str">
        <f>""</f>
        <v/>
      </c>
      <c r="AW213" t="str">
        <f>""</f>
        <v/>
      </c>
      <c r="AX213" t="str">
        <f>""</f>
        <v/>
      </c>
      <c r="AY213" t="str">
        <f>""</f>
        <v/>
      </c>
      <c r="AZ213" t="str">
        <f>""</f>
        <v/>
      </c>
      <c r="BA213" t="str">
        <f>""</f>
        <v/>
      </c>
    </row>
    <row r="214" spans="2:53" x14ac:dyDescent="0.2">
      <c r="B214" t="str">
        <f>""</f>
        <v/>
      </c>
      <c r="C214" t="str">
        <f>""</f>
        <v/>
      </c>
      <c r="D214" t="str">
        <f>""</f>
        <v/>
      </c>
      <c r="E214" t="str">
        <f>""</f>
        <v/>
      </c>
      <c r="F214" t="str">
        <f>""</f>
        <v/>
      </c>
      <c r="G214" t="str">
        <f>""</f>
        <v/>
      </c>
      <c r="H214" t="str">
        <f>""</f>
        <v/>
      </c>
      <c r="I214" t="str">
        <f>""</f>
        <v/>
      </c>
      <c r="J214" t="str">
        <f>""</f>
        <v/>
      </c>
      <c r="K214" t="str">
        <f>""</f>
        <v/>
      </c>
      <c r="L214" t="str">
        <f>""</f>
        <v/>
      </c>
      <c r="M214" t="str">
        <f>""</f>
        <v/>
      </c>
      <c r="N214" t="str">
        <f>""</f>
        <v/>
      </c>
      <c r="O214" t="str">
        <f>""</f>
        <v/>
      </c>
      <c r="P214" t="str">
        <f>""</f>
        <v/>
      </c>
      <c r="Q214" t="str">
        <f>""</f>
        <v/>
      </c>
      <c r="R214" t="str">
        <f>""</f>
        <v/>
      </c>
      <c r="S214" t="str">
        <f>""</f>
        <v/>
      </c>
      <c r="T214" t="str">
        <f>""</f>
        <v/>
      </c>
      <c r="U214" t="str">
        <f>""</f>
        <v/>
      </c>
      <c r="V214" t="str">
        <f>""</f>
        <v/>
      </c>
      <c r="W214" t="str">
        <f>""</f>
        <v/>
      </c>
      <c r="X214" t="str">
        <f>""</f>
        <v/>
      </c>
      <c r="Y214" t="str">
        <f>""</f>
        <v/>
      </c>
      <c r="Z214" t="str">
        <f>""</f>
        <v/>
      </c>
      <c r="AA214" t="str">
        <f>""</f>
        <v/>
      </c>
      <c r="AB214" t="str">
        <f>""</f>
        <v/>
      </c>
      <c r="AC214" t="str">
        <f>""</f>
        <v/>
      </c>
      <c r="AD214" t="str">
        <f>""</f>
        <v/>
      </c>
      <c r="AE214" t="str">
        <f>""</f>
        <v/>
      </c>
      <c r="AF214" t="str">
        <f>""</f>
        <v/>
      </c>
      <c r="AG214" t="str">
        <f>""</f>
        <v/>
      </c>
      <c r="AH214" t="str">
        <f>""</f>
        <v/>
      </c>
      <c r="AI214" t="str">
        <f>""</f>
        <v/>
      </c>
      <c r="AJ214" t="str">
        <f>""</f>
        <v/>
      </c>
      <c r="AK214" t="str">
        <f>""</f>
        <v/>
      </c>
      <c r="AL214" t="str">
        <f>""</f>
        <v/>
      </c>
      <c r="AM214" t="str">
        <f>""</f>
        <v/>
      </c>
      <c r="AN214" t="str">
        <f>""</f>
        <v/>
      </c>
      <c r="AO214" t="str">
        <f>""</f>
        <v/>
      </c>
      <c r="AP214" t="str">
        <f>""</f>
        <v/>
      </c>
      <c r="AQ214" t="str">
        <f>""</f>
        <v/>
      </c>
      <c r="AR214" t="str">
        <f>""</f>
        <v/>
      </c>
      <c r="AS214" t="str">
        <f>""</f>
        <v/>
      </c>
      <c r="AT214" t="str">
        <f>""</f>
        <v/>
      </c>
      <c r="AU214" t="str">
        <f>"[0.092]"</f>
        <v>[0.092]</v>
      </c>
      <c r="AV214" t="str">
        <f>""</f>
        <v/>
      </c>
      <c r="AW214" t="str">
        <f>""</f>
        <v/>
      </c>
      <c r="AX214" t="str">
        <f>""</f>
        <v/>
      </c>
      <c r="AY214" t="str">
        <f>""</f>
        <v/>
      </c>
      <c r="AZ214" t="str">
        <f>""</f>
        <v/>
      </c>
      <c r="BA214" t="str">
        <f>""</f>
        <v/>
      </c>
    </row>
    <row r="215" spans="2:53" x14ac:dyDescent="0.2">
      <c r="B215" t="str">
        <f>"Index of Asset Related Losses (sum) (money-goods and/or house) - PCA"</f>
        <v>Index of Asset Related Losses (sum) (money-goods and/or house) - PCA</v>
      </c>
      <c r="C215" t="str">
        <f>""</f>
        <v/>
      </c>
      <c r="D215" t="str">
        <f>""</f>
        <v/>
      </c>
      <c r="E215" t="str">
        <f>""</f>
        <v/>
      </c>
      <c r="F215" t="str">
        <f>""</f>
        <v/>
      </c>
      <c r="G215" t="str">
        <f>""</f>
        <v/>
      </c>
      <c r="H215" t="str">
        <f>""</f>
        <v/>
      </c>
      <c r="I215" t="str">
        <f>""</f>
        <v/>
      </c>
      <c r="J215" t="str">
        <f>""</f>
        <v/>
      </c>
      <c r="K215" t="str">
        <f>""</f>
        <v/>
      </c>
      <c r="L215" t="str">
        <f>""</f>
        <v/>
      </c>
      <c r="M215" t="str">
        <f>""</f>
        <v/>
      </c>
      <c r="N215" t="str">
        <f>""</f>
        <v/>
      </c>
      <c r="O215" t="str">
        <f>""</f>
        <v/>
      </c>
      <c r="P215" t="str">
        <f>""</f>
        <v/>
      </c>
      <c r="Q215" t="str">
        <f>""</f>
        <v/>
      </c>
      <c r="R215" t="str">
        <f>""</f>
        <v/>
      </c>
      <c r="S215" t="str">
        <f>""</f>
        <v/>
      </c>
      <c r="T215" t="str">
        <f>""</f>
        <v/>
      </c>
      <c r="U215" t="str">
        <f>""</f>
        <v/>
      </c>
      <c r="V215" t="str">
        <f>""</f>
        <v/>
      </c>
      <c r="W215" t="str">
        <f>""</f>
        <v/>
      </c>
      <c r="X215" t="str">
        <f>""</f>
        <v/>
      </c>
      <c r="Y215" t="str">
        <f>""</f>
        <v/>
      </c>
      <c r="Z215" t="str">
        <f>""</f>
        <v/>
      </c>
      <c r="AA215" t="str">
        <f>""</f>
        <v/>
      </c>
      <c r="AB215" t="str">
        <f>""</f>
        <v/>
      </c>
      <c r="AC215" t="str">
        <f>""</f>
        <v/>
      </c>
      <c r="AD215" t="str">
        <f>""</f>
        <v/>
      </c>
      <c r="AE215" t="str">
        <f>""</f>
        <v/>
      </c>
      <c r="AF215" t="str">
        <f>""</f>
        <v/>
      </c>
      <c r="AG215" t="str">
        <f>""</f>
        <v/>
      </c>
      <c r="AH215" t="str">
        <f>""</f>
        <v/>
      </c>
      <c r="AI215" t="str">
        <f>""</f>
        <v/>
      </c>
      <c r="AJ215" t="str">
        <f>""</f>
        <v/>
      </c>
      <c r="AK215" t="str">
        <f>""</f>
        <v/>
      </c>
      <c r="AL215" t="str">
        <f>""</f>
        <v/>
      </c>
      <c r="AM215" t="str">
        <f>""</f>
        <v/>
      </c>
      <c r="AN215" t="str">
        <f>""</f>
        <v/>
      </c>
      <c r="AO215" t="str">
        <f>""</f>
        <v/>
      </c>
      <c r="AP215" t="str">
        <f>""</f>
        <v/>
      </c>
      <c r="AQ215" t="str">
        <f>""</f>
        <v/>
      </c>
      <c r="AR215" t="str">
        <f>""</f>
        <v/>
      </c>
      <c r="AS215" t="str">
        <f>""</f>
        <v/>
      </c>
      <c r="AT215" t="str">
        <f>""</f>
        <v/>
      </c>
      <c r="AU215" t="str">
        <f>""</f>
        <v/>
      </c>
      <c r="AV215" t="str">
        <f>"-0.045"</f>
        <v>-0.045</v>
      </c>
      <c r="AW215" t="str">
        <f>"-0.015"</f>
        <v>-0.015</v>
      </c>
      <c r="AX215" t="str">
        <f>"-0.037"</f>
        <v>-0.037</v>
      </c>
      <c r="AY215" t="str">
        <f>""</f>
        <v/>
      </c>
      <c r="AZ215" t="str">
        <f>""</f>
        <v/>
      </c>
      <c r="BA215" t="str">
        <f>""</f>
        <v/>
      </c>
    </row>
    <row r="216" spans="2:53" x14ac:dyDescent="0.2">
      <c r="B216" t="str">
        <f>""</f>
        <v/>
      </c>
      <c r="C216" t="str">
        <f>""</f>
        <v/>
      </c>
      <c r="D216" t="str">
        <f>""</f>
        <v/>
      </c>
      <c r="E216" t="str">
        <f>""</f>
        <v/>
      </c>
      <c r="F216" t="str">
        <f>""</f>
        <v/>
      </c>
      <c r="G216" t="str">
        <f>""</f>
        <v/>
      </c>
      <c r="H216" t="str">
        <f>""</f>
        <v/>
      </c>
      <c r="I216" t="str">
        <f>""</f>
        <v/>
      </c>
      <c r="J216" t="str">
        <f>""</f>
        <v/>
      </c>
      <c r="K216" t="str">
        <f>""</f>
        <v/>
      </c>
      <c r="L216" t="str">
        <f>""</f>
        <v/>
      </c>
      <c r="M216" t="str">
        <f>""</f>
        <v/>
      </c>
      <c r="N216" t="str">
        <f>""</f>
        <v/>
      </c>
      <c r="O216" t="str">
        <f>""</f>
        <v/>
      </c>
      <c r="P216" t="str">
        <f>""</f>
        <v/>
      </c>
      <c r="Q216" t="str">
        <f>""</f>
        <v/>
      </c>
      <c r="R216" t="str">
        <f>""</f>
        <v/>
      </c>
      <c r="S216" t="str">
        <f>""</f>
        <v/>
      </c>
      <c r="T216" t="str">
        <f>""</f>
        <v/>
      </c>
      <c r="U216" t="str">
        <f>""</f>
        <v/>
      </c>
      <c r="V216" t="str">
        <f>""</f>
        <v/>
      </c>
      <c r="W216" t="str">
        <f>""</f>
        <v/>
      </c>
      <c r="X216" t="str">
        <f>""</f>
        <v/>
      </c>
      <c r="Y216" t="str">
        <f>""</f>
        <v/>
      </c>
      <c r="Z216" t="str">
        <f>""</f>
        <v/>
      </c>
      <c r="AA216" t="str">
        <f>""</f>
        <v/>
      </c>
      <c r="AB216" t="str">
        <f>""</f>
        <v/>
      </c>
      <c r="AC216" t="str">
        <f>""</f>
        <v/>
      </c>
      <c r="AD216" t="str">
        <f>""</f>
        <v/>
      </c>
      <c r="AE216" t="str">
        <f>""</f>
        <v/>
      </c>
      <c r="AF216" t="str">
        <f>""</f>
        <v/>
      </c>
      <c r="AG216" t="str">
        <f>""</f>
        <v/>
      </c>
      <c r="AH216" t="str">
        <f>""</f>
        <v/>
      </c>
      <c r="AI216" t="str">
        <f>""</f>
        <v/>
      </c>
      <c r="AJ216" t="str">
        <f>""</f>
        <v/>
      </c>
      <c r="AK216" t="str">
        <f>""</f>
        <v/>
      </c>
      <c r="AL216" t="str">
        <f>""</f>
        <v/>
      </c>
      <c r="AM216" t="str">
        <f>""</f>
        <v/>
      </c>
      <c r="AN216" t="str">
        <f>""</f>
        <v/>
      </c>
      <c r="AO216" t="str">
        <f>""</f>
        <v/>
      </c>
      <c r="AP216" t="str">
        <f>""</f>
        <v/>
      </c>
      <c r="AQ216" t="str">
        <f>""</f>
        <v/>
      </c>
      <c r="AR216" t="str">
        <f>""</f>
        <v/>
      </c>
      <c r="AS216" t="str">
        <f>""</f>
        <v/>
      </c>
      <c r="AT216" t="str">
        <f>""</f>
        <v/>
      </c>
      <c r="AU216" t="str">
        <f>""</f>
        <v/>
      </c>
      <c r="AV216" t="str">
        <f>"[0.042]"</f>
        <v>[0.042]</v>
      </c>
      <c r="AW216" t="str">
        <f>"[0.036]"</f>
        <v>[0.036]</v>
      </c>
      <c r="AX216" t="str">
        <f>"[0.039]"</f>
        <v>[0.039]</v>
      </c>
      <c r="AY216" t="str">
        <f>""</f>
        <v/>
      </c>
      <c r="AZ216" t="str">
        <f>""</f>
        <v/>
      </c>
      <c r="BA216" t="str">
        <f>""</f>
        <v/>
      </c>
    </row>
    <row r="217" spans="2:53" x14ac:dyDescent="0.2">
      <c r="B217" t="str">
        <f>"At least 1 adult left the household in a given year (yes=1)"</f>
        <v>At least 1 adult left the household in a given year (yes=1)</v>
      </c>
      <c r="C217" t="str">
        <f>""</f>
        <v/>
      </c>
      <c r="D217" t="str">
        <f>""</f>
        <v/>
      </c>
      <c r="E217" t="str">
        <f>""</f>
        <v/>
      </c>
      <c r="F217" t="str">
        <f>""</f>
        <v/>
      </c>
      <c r="G217" t="str">
        <f>""</f>
        <v/>
      </c>
      <c r="H217" t="str">
        <f>""</f>
        <v/>
      </c>
      <c r="I217" t="str">
        <f>""</f>
        <v/>
      </c>
      <c r="J217" t="str">
        <f>""</f>
        <v/>
      </c>
      <c r="K217" t="str">
        <f>""</f>
        <v/>
      </c>
      <c r="L217" t="str">
        <f>""</f>
        <v/>
      </c>
      <c r="M217" t="str">
        <f>""</f>
        <v/>
      </c>
      <c r="N217" t="str">
        <f>""</f>
        <v/>
      </c>
      <c r="O217" t="str">
        <f>""</f>
        <v/>
      </c>
      <c r="P217" t="str">
        <f>""</f>
        <v/>
      </c>
      <c r="Q217" t="str">
        <f>""</f>
        <v/>
      </c>
      <c r="R217" t="str">
        <f>""</f>
        <v/>
      </c>
      <c r="S217" t="str">
        <f>""</f>
        <v/>
      </c>
      <c r="T217" t="str">
        <f>""</f>
        <v/>
      </c>
      <c r="U217" t="str">
        <f>""</f>
        <v/>
      </c>
      <c r="V217" t="str">
        <f>""</f>
        <v/>
      </c>
      <c r="W217" t="str">
        <f>""</f>
        <v/>
      </c>
      <c r="X217" t="str">
        <f>""</f>
        <v/>
      </c>
      <c r="Y217" t="str">
        <f>""</f>
        <v/>
      </c>
      <c r="Z217" t="str">
        <f>""</f>
        <v/>
      </c>
      <c r="AA217" t="str">
        <f>""</f>
        <v/>
      </c>
      <c r="AB217" t="str">
        <f>""</f>
        <v/>
      </c>
      <c r="AC217" t="str">
        <f>""</f>
        <v/>
      </c>
      <c r="AD217" t="str">
        <f>""</f>
        <v/>
      </c>
      <c r="AE217" t="str">
        <f>""</f>
        <v/>
      </c>
      <c r="AF217" t="str">
        <f>""</f>
        <v/>
      </c>
      <c r="AG217" t="str">
        <f>""</f>
        <v/>
      </c>
      <c r="AH217" t="str">
        <f>""</f>
        <v/>
      </c>
      <c r="AI217" t="str">
        <f>""</f>
        <v/>
      </c>
      <c r="AJ217" t="str">
        <f>""</f>
        <v/>
      </c>
      <c r="AK217" t="str">
        <f>""</f>
        <v/>
      </c>
      <c r="AL217" t="str">
        <f>""</f>
        <v/>
      </c>
      <c r="AM217" t="str">
        <f>""</f>
        <v/>
      </c>
      <c r="AN217" t="str">
        <f>""</f>
        <v/>
      </c>
      <c r="AO217" t="str">
        <f>""</f>
        <v/>
      </c>
      <c r="AP217" t="str">
        <f>""</f>
        <v/>
      </c>
      <c r="AQ217" t="str">
        <f>""</f>
        <v/>
      </c>
      <c r="AR217" t="str">
        <f>""</f>
        <v/>
      </c>
      <c r="AS217" t="str">
        <f>""</f>
        <v/>
      </c>
      <c r="AT217" t="str">
        <f>""</f>
        <v/>
      </c>
      <c r="AU217" t="str">
        <f>""</f>
        <v/>
      </c>
      <c r="AV217" t="str">
        <f>"-0.013"</f>
        <v>-0.013</v>
      </c>
      <c r="AW217" t="str">
        <f>""</f>
        <v/>
      </c>
      <c r="AX217" t="str">
        <f>""</f>
        <v/>
      </c>
      <c r="AY217" t="str">
        <f>""</f>
        <v/>
      </c>
      <c r="AZ217" t="str">
        <f>""</f>
        <v/>
      </c>
      <c r="BA217" t="str">
        <f>""</f>
        <v/>
      </c>
    </row>
    <row r="218" spans="2:53" x14ac:dyDescent="0.2">
      <c r="B218" t="str">
        <f>""</f>
        <v/>
      </c>
      <c r="C218" t="str">
        <f>""</f>
        <v/>
      </c>
      <c r="D218" t="str">
        <f>""</f>
        <v/>
      </c>
      <c r="E218" t="str">
        <f>""</f>
        <v/>
      </c>
      <c r="F218" t="str">
        <f>""</f>
        <v/>
      </c>
      <c r="G218" t="str">
        <f>""</f>
        <v/>
      </c>
      <c r="H218" t="str">
        <f>""</f>
        <v/>
      </c>
      <c r="I218" t="str">
        <f>""</f>
        <v/>
      </c>
      <c r="J218" t="str">
        <f>""</f>
        <v/>
      </c>
      <c r="K218" t="str">
        <f>""</f>
        <v/>
      </c>
      <c r="L218" t="str">
        <f>""</f>
        <v/>
      </c>
      <c r="M218" t="str">
        <f>""</f>
        <v/>
      </c>
      <c r="N218" t="str">
        <f>""</f>
        <v/>
      </c>
      <c r="O218" t="str">
        <f>""</f>
        <v/>
      </c>
      <c r="P218" t="str">
        <f>""</f>
        <v/>
      </c>
      <c r="Q218" t="str">
        <f>""</f>
        <v/>
      </c>
      <c r="R218" t="str">
        <f>""</f>
        <v/>
      </c>
      <c r="S218" t="str">
        <f>""</f>
        <v/>
      </c>
      <c r="T218" t="str">
        <f>""</f>
        <v/>
      </c>
      <c r="U218" t="str">
        <f>""</f>
        <v/>
      </c>
      <c r="V218" t="str">
        <f>""</f>
        <v/>
      </c>
      <c r="W218" t="str">
        <f>""</f>
        <v/>
      </c>
      <c r="X218" t="str">
        <f>""</f>
        <v/>
      </c>
      <c r="Y218" t="str">
        <f>""</f>
        <v/>
      </c>
      <c r="Z218" t="str">
        <f>""</f>
        <v/>
      </c>
      <c r="AA218" t="str">
        <f>""</f>
        <v/>
      </c>
      <c r="AB218" t="str">
        <f>""</f>
        <v/>
      </c>
      <c r="AC218" t="str">
        <f>""</f>
        <v/>
      </c>
      <c r="AD218" t="str">
        <f>""</f>
        <v/>
      </c>
      <c r="AE218" t="str">
        <f>""</f>
        <v/>
      </c>
      <c r="AF218" t="str">
        <f>""</f>
        <v/>
      </c>
      <c r="AG218" t="str">
        <f>""</f>
        <v/>
      </c>
      <c r="AH218" t="str">
        <f>""</f>
        <v/>
      </c>
      <c r="AI218" t="str">
        <f>""</f>
        <v/>
      </c>
      <c r="AJ218" t="str">
        <f>""</f>
        <v/>
      </c>
      <c r="AK218" t="str">
        <f>""</f>
        <v/>
      </c>
      <c r="AL218" t="str">
        <f>""</f>
        <v/>
      </c>
      <c r="AM218" t="str">
        <f>""</f>
        <v/>
      </c>
      <c r="AN218" t="str">
        <f>""</f>
        <v/>
      </c>
      <c r="AO218" t="str">
        <f>""</f>
        <v/>
      </c>
      <c r="AP218" t="str">
        <f>""</f>
        <v/>
      </c>
      <c r="AQ218" t="str">
        <f>""</f>
        <v/>
      </c>
      <c r="AR218" t="str">
        <f>""</f>
        <v/>
      </c>
      <c r="AS218" t="str">
        <f>""</f>
        <v/>
      </c>
      <c r="AT218" t="str">
        <f>""</f>
        <v/>
      </c>
      <c r="AU218" t="str">
        <f>""</f>
        <v/>
      </c>
      <c r="AV218" t="str">
        <f>"[0.083]"</f>
        <v>[0.083]</v>
      </c>
      <c r="AW218" t="str">
        <f>""</f>
        <v/>
      </c>
      <c r="AX218" t="str">
        <f>""</f>
        <v/>
      </c>
      <c r="AY218" t="str">
        <f>""</f>
        <v/>
      </c>
      <c r="AZ218" t="str">
        <f>""</f>
        <v/>
      </c>
      <c r="BA218" t="str">
        <f>""</f>
        <v/>
      </c>
    </row>
    <row r="219" spans="2:53" x14ac:dyDescent="0.2">
      <c r="B219" t="str">
        <f>"Interaction"</f>
        <v>Interaction</v>
      </c>
      <c r="C219" t="str">
        <f>""</f>
        <v/>
      </c>
      <c r="D219" t="str">
        <f>""</f>
        <v/>
      </c>
      <c r="E219" t="str">
        <f>""</f>
        <v/>
      </c>
      <c r="F219" t="str">
        <f>""</f>
        <v/>
      </c>
      <c r="G219" t="str">
        <f>""</f>
        <v/>
      </c>
      <c r="H219" t="str">
        <f>""</f>
        <v/>
      </c>
      <c r="I219" t="str">
        <f>""</f>
        <v/>
      </c>
      <c r="J219" t="str">
        <f>""</f>
        <v/>
      </c>
      <c r="K219" t="str">
        <f>""</f>
        <v/>
      </c>
      <c r="L219" t="str">
        <f>""</f>
        <v/>
      </c>
      <c r="M219" t="str">
        <f>""</f>
        <v/>
      </c>
      <c r="N219" t="str">
        <f>""</f>
        <v/>
      </c>
      <c r="O219" t="str">
        <f>""</f>
        <v/>
      </c>
      <c r="P219" t="str">
        <f>""</f>
        <v/>
      </c>
      <c r="Q219" t="str">
        <f>""</f>
        <v/>
      </c>
      <c r="R219" t="str">
        <f>""</f>
        <v/>
      </c>
      <c r="S219" t="str">
        <f>""</f>
        <v/>
      </c>
      <c r="T219" t="str">
        <f>""</f>
        <v/>
      </c>
      <c r="U219" t="str">
        <f>""</f>
        <v/>
      </c>
      <c r="V219" t="str">
        <f>""</f>
        <v/>
      </c>
      <c r="W219" t="str">
        <f>""</f>
        <v/>
      </c>
      <c r="X219" t="str">
        <f>""</f>
        <v/>
      </c>
      <c r="Y219" t="str">
        <f>""</f>
        <v/>
      </c>
      <c r="Z219" t="str">
        <f>""</f>
        <v/>
      </c>
      <c r="AA219" t="str">
        <f>""</f>
        <v/>
      </c>
      <c r="AB219" t="str">
        <f>""</f>
        <v/>
      </c>
      <c r="AC219" t="str">
        <f>""</f>
        <v/>
      </c>
      <c r="AD219" t="str">
        <f>""</f>
        <v/>
      </c>
      <c r="AE219" t="str">
        <f>""</f>
        <v/>
      </c>
      <c r="AF219" t="str">
        <f>""</f>
        <v/>
      </c>
      <c r="AG219" t="str">
        <f>""</f>
        <v/>
      </c>
      <c r="AH219" t="str">
        <f>""</f>
        <v/>
      </c>
      <c r="AI219" t="str">
        <f>""</f>
        <v/>
      </c>
      <c r="AJ219" t="str">
        <f>""</f>
        <v/>
      </c>
      <c r="AK219" t="str">
        <f>""</f>
        <v/>
      </c>
      <c r="AL219" t="str">
        <f>""</f>
        <v/>
      </c>
      <c r="AM219" t="str">
        <f>""</f>
        <v/>
      </c>
      <c r="AN219" t="str">
        <f>""</f>
        <v/>
      </c>
      <c r="AO219" t="str">
        <f>""</f>
        <v/>
      </c>
      <c r="AP219" t="str">
        <f>""</f>
        <v/>
      </c>
      <c r="AQ219" t="str">
        <f>""</f>
        <v/>
      </c>
      <c r="AR219" t="str">
        <f>""</f>
        <v/>
      </c>
      <c r="AS219" t="str">
        <f>""</f>
        <v/>
      </c>
      <c r="AT219" t="str">
        <f>""</f>
        <v/>
      </c>
      <c r="AU219" t="str">
        <f>""</f>
        <v/>
      </c>
      <c r="AV219" t="str">
        <f>"0.082*"</f>
        <v>0.082*</v>
      </c>
      <c r="AW219" t="str">
        <f>""</f>
        <v/>
      </c>
      <c r="AX219" t="str">
        <f>""</f>
        <v/>
      </c>
      <c r="AY219" t="str">
        <f>""</f>
        <v/>
      </c>
      <c r="AZ219" t="str">
        <f>""</f>
        <v/>
      </c>
      <c r="BA219" t="str">
        <f>""</f>
        <v/>
      </c>
    </row>
    <row r="220" spans="2:53" x14ac:dyDescent="0.2">
      <c r="B220" t="str">
        <f>""</f>
        <v/>
      </c>
      <c r="C220" t="str">
        <f>""</f>
        <v/>
      </c>
      <c r="D220" t="str">
        <f>""</f>
        <v/>
      </c>
      <c r="E220" t="str">
        <f>""</f>
        <v/>
      </c>
      <c r="F220" t="str">
        <f>""</f>
        <v/>
      </c>
      <c r="G220" t="str">
        <f>""</f>
        <v/>
      </c>
      <c r="H220" t="str">
        <f>""</f>
        <v/>
      </c>
      <c r="I220" t="str">
        <f>""</f>
        <v/>
      </c>
      <c r="J220" t="str">
        <f>""</f>
        <v/>
      </c>
      <c r="K220" t="str">
        <f>""</f>
        <v/>
      </c>
      <c r="L220" t="str">
        <f>""</f>
        <v/>
      </c>
      <c r="M220" t="str">
        <f>""</f>
        <v/>
      </c>
      <c r="N220" t="str">
        <f>""</f>
        <v/>
      </c>
      <c r="O220" t="str">
        <f>""</f>
        <v/>
      </c>
      <c r="P220" t="str">
        <f>""</f>
        <v/>
      </c>
      <c r="Q220" t="str">
        <f>""</f>
        <v/>
      </c>
      <c r="R220" t="str">
        <f>""</f>
        <v/>
      </c>
      <c r="S220" t="str">
        <f>""</f>
        <v/>
      </c>
      <c r="T220" t="str">
        <f>""</f>
        <v/>
      </c>
      <c r="U220" t="str">
        <f>""</f>
        <v/>
      </c>
      <c r="V220" t="str">
        <f>""</f>
        <v/>
      </c>
      <c r="W220" t="str">
        <f>""</f>
        <v/>
      </c>
      <c r="X220" t="str">
        <f>""</f>
        <v/>
      </c>
      <c r="Y220" t="str">
        <f>""</f>
        <v/>
      </c>
      <c r="Z220" t="str">
        <f>""</f>
        <v/>
      </c>
      <c r="AA220" t="str">
        <f>""</f>
        <v/>
      </c>
      <c r="AB220" t="str">
        <f>""</f>
        <v/>
      </c>
      <c r="AC220" t="str">
        <f>""</f>
        <v/>
      </c>
      <c r="AD220" t="str">
        <f>""</f>
        <v/>
      </c>
      <c r="AE220" t="str">
        <f>""</f>
        <v/>
      </c>
      <c r="AF220" t="str">
        <f>""</f>
        <v/>
      </c>
      <c r="AG220" t="str">
        <f>""</f>
        <v/>
      </c>
      <c r="AH220" t="str">
        <f>""</f>
        <v/>
      </c>
      <c r="AI220" t="str">
        <f>""</f>
        <v/>
      </c>
      <c r="AJ220" t="str">
        <f>""</f>
        <v/>
      </c>
      <c r="AK220" t="str">
        <f>""</f>
        <v/>
      </c>
      <c r="AL220" t="str">
        <f>""</f>
        <v/>
      </c>
      <c r="AM220" t="str">
        <f>""</f>
        <v/>
      </c>
      <c r="AN220" t="str">
        <f>""</f>
        <v/>
      </c>
      <c r="AO220" t="str">
        <f>""</f>
        <v/>
      </c>
      <c r="AP220" t="str">
        <f>""</f>
        <v/>
      </c>
      <c r="AQ220" t="str">
        <f>""</f>
        <v/>
      </c>
      <c r="AR220" t="str">
        <f>""</f>
        <v/>
      </c>
      <c r="AS220" t="str">
        <f>""</f>
        <v/>
      </c>
      <c r="AT220" t="str">
        <f>""</f>
        <v/>
      </c>
      <c r="AU220" t="str">
        <f>""</f>
        <v/>
      </c>
      <c r="AV220" t="str">
        <f>"[0.047]"</f>
        <v>[0.047]</v>
      </c>
      <c r="AW220" t="str">
        <f>""</f>
        <v/>
      </c>
      <c r="AX220" t="str">
        <f>""</f>
        <v/>
      </c>
      <c r="AY220" t="str">
        <f>""</f>
        <v/>
      </c>
      <c r="AZ220" t="str">
        <f>""</f>
        <v/>
      </c>
      <c r="BA220" t="str">
        <f>""</f>
        <v/>
      </c>
    </row>
    <row r="221" spans="2:53" x14ac:dyDescent="0.2">
      <c r="B221" t="str">
        <f>"Number of adults who left household 1998-2007"</f>
        <v>Number of adults who left household 1998-2007</v>
      </c>
      <c r="C221" t="str">
        <f>""</f>
        <v/>
      </c>
      <c r="D221" t="str">
        <f>""</f>
        <v/>
      </c>
      <c r="E221" t="str">
        <f>""</f>
        <v/>
      </c>
      <c r="F221" t="str">
        <f>""</f>
        <v/>
      </c>
      <c r="G221" t="str">
        <f>""</f>
        <v/>
      </c>
      <c r="H221" t="str">
        <f>""</f>
        <v/>
      </c>
      <c r="I221" t="str">
        <f>""</f>
        <v/>
      </c>
      <c r="J221" t="str">
        <f>""</f>
        <v/>
      </c>
      <c r="K221" t="str">
        <f>""</f>
        <v/>
      </c>
      <c r="L221" t="str">
        <f>""</f>
        <v/>
      </c>
      <c r="M221" t="str">
        <f>""</f>
        <v/>
      </c>
      <c r="N221" t="str">
        <f>""</f>
        <v/>
      </c>
      <c r="O221" t="str">
        <f>""</f>
        <v/>
      </c>
      <c r="P221" t="str">
        <f>""</f>
        <v/>
      </c>
      <c r="Q221" t="str">
        <f>""</f>
        <v/>
      </c>
      <c r="R221" t="str">
        <f>""</f>
        <v/>
      </c>
      <c r="S221" t="str">
        <f>""</f>
        <v/>
      </c>
      <c r="T221" t="str">
        <f>""</f>
        <v/>
      </c>
      <c r="U221" t="str">
        <f>""</f>
        <v/>
      </c>
      <c r="V221" t="str">
        <f>""</f>
        <v/>
      </c>
      <c r="W221" t="str">
        <f>""</f>
        <v/>
      </c>
      <c r="X221" t="str">
        <f>""</f>
        <v/>
      </c>
      <c r="Y221" t="str">
        <f>""</f>
        <v/>
      </c>
      <c r="Z221" t="str">
        <f>""</f>
        <v/>
      </c>
      <c r="AA221" t="str">
        <f>""</f>
        <v/>
      </c>
      <c r="AB221" t="str">
        <f>""</f>
        <v/>
      </c>
      <c r="AC221" t="str">
        <f>""</f>
        <v/>
      </c>
      <c r="AD221" t="str">
        <f>""</f>
        <v/>
      </c>
      <c r="AE221" t="str">
        <f>""</f>
        <v/>
      </c>
      <c r="AF221" t="str">
        <f>""</f>
        <v/>
      </c>
      <c r="AG221" t="str">
        <f>""</f>
        <v/>
      </c>
      <c r="AH221" t="str">
        <f>""</f>
        <v/>
      </c>
      <c r="AI221" t="str">
        <f>""</f>
        <v/>
      </c>
      <c r="AJ221" t="str">
        <f>""</f>
        <v/>
      </c>
      <c r="AK221" t="str">
        <f>""</f>
        <v/>
      </c>
      <c r="AL221" t="str">
        <f>""</f>
        <v/>
      </c>
      <c r="AM221" t="str">
        <f>""</f>
        <v/>
      </c>
      <c r="AN221" t="str">
        <f>""</f>
        <v/>
      </c>
      <c r="AO221" t="str">
        <f>""</f>
        <v/>
      </c>
      <c r="AP221" t="str">
        <f>""</f>
        <v/>
      </c>
      <c r="AQ221" t="str">
        <f>""</f>
        <v/>
      </c>
      <c r="AR221" t="str">
        <f>""</f>
        <v/>
      </c>
      <c r="AS221" t="str">
        <f>""</f>
        <v/>
      </c>
      <c r="AT221" t="str">
        <f>""</f>
        <v/>
      </c>
      <c r="AU221" t="str">
        <f>""</f>
        <v/>
      </c>
      <c r="AV221" t="str">
        <f>""</f>
        <v/>
      </c>
      <c r="AW221" t="str">
        <f>"0.027"</f>
        <v>0.027</v>
      </c>
      <c r="AX221" t="str">
        <f>""</f>
        <v/>
      </c>
      <c r="AY221" t="str">
        <f>""</f>
        <v/>
      </c>
      <c r="AZ221" t="str">
        <f>""</f>
        <v/>
      </c>
      <c r="BA221" t="str">
        <f>""</f>
        <v/>
      </c>
    </row>
    <row r="222" spans="2:53" x14ac:dyDescent="0.2">
      <c r="B222" t="str">
        <f>""</f>
        <v/>
      </c>
      <c r="C222" t="str">
        <f>""</f>
        <v/>
      </c>
      <c r="D222" t="str">
        <f>""</f>
        <v/>
      </c>
      <c r="E222" t="str">
        <f>""</f>
        <v/>
      </c>
      <c r="F222" t="str">
        <f>""</f>
        <v/>
      </c>
      <c r="G222" t="str">
        <f>""</f>
        <v/>
      </c>
      <c r="H222" t="str">
        <f>""</f>
        <v/>
      </c>
      <c r="I222" t="str">
        <f>""</f>
        <v/>
      </c>
      <c r="J222" t="str">
        <f>""</f>
        <v/>
      </c>
      <c r="K222" t="str">
        <f>""</f>
        <v/>
      </c>
      <c r="L222" t="str">
        <f>""</f>
        <v/>
      </c>
      <c r="M222" t="str">
        <f>""</f>
        <v/>
      </c>
      <c r="N222" t="str">
        <f>""</f>
        <v/>
      </c>
      <c r="O222" t="str">
        <f>""</f>
        <v/>
      </c>
      <c r="P222" t="str">
        <f>""</f>
        <v/>
      </c>
      <c r="Q222" t="str">
        <f>""</f>
        <v/>
      </c>
      <c r="R222" t="str">
        <f>""</f>
        <v/>
      </c>
      <c r="S222" t="str">
        <f>""</f>
        <v/>
      </c>
      <c r="T222" t="str">
        <f>""</f>
        <v/>
      </c>
      <c r="U222" t="str">
        <f>""</f>
        <v/>
      </c>
      <c r="V222" t="str">
        <f>""</f>
        <v/>
      </c>
      <c r="W222" t="str">
        <f>""</f>
        <v/>
      </c>
      <c r="X222" t="str">
        <f>""</f>
        <v/>
      </c>
      <c r="Y222" t="str">
        <f>""</f>
        <v/>
      </c>
      <c r="Z222" t="str">
        <f>""</f>
        <v/>
      </c>
      <c r="AA222" t="str">
        <f>""</f>
        <v/>
      </c>
      <c r="AB222" t="str">
        <f>""</f>
        <v/>
      </c>
      <c r="AC222" t="str">
        <f>""</f>
        <v/>
      </c>
      <c r="AD222" t="str">
        <f>""</f>
        <v/>
      </c>
      <c r="AE222" t="str">
        <f>""</f>
        <v/>
      </c>
      <c r="AF222" t="str">
        <f>""</f>
        <v/>
      </c>
      <c r="AG222" t="str">
        <f>""</f>
        <v/>
      </c>
      <c r="AH222" t="str">
        <f>""</f>
        <v/>
      </c>
      <c r="AI222" t="str">
        <f>""</f>
        <v/>
      </c>
      <c r="AJ222" t="str">
        <f>""</f>
        <v/>
      </c>
      <c r="AK222" t="str">
        <f>""</f>
        <v/>
      </c>
      <c r="AL222" t="str">
        <f>""</f>
        <v/>
      </c>
      <c r="AM222" t="str">
        <f>""</f>
        <v/>
      </c>
      <c r="AN222" t="str">
        <f>""</f>
        <v/>
      </c>
      <c r="AO222" t="str">
        <f>""</f>
        <v/>
      </c>
      <c r="AP222" t="str">
        <f>""</f>
        <v/>
      </c>
      <c r="AQ222" t="str">
        <f>""</f>
        <v/>
      </c>
      <c r="AR222" t="str">
        <f>""</f>
        <v/>
      </c>
      <c r="AS222" t="str">
        <f>""</f>
        <v/>
      </c>
      <c r="AT222" t="str">
        <f>""</f>
        <v/>
      </c>
      <c r="AU222" t="str">
        <f>""</f>
        <v/>
      </c>
      <c r="AV222" t="str">
        <f>""</f>
        <v/>
      </c>
      <c r="AW222" t="str">
        <f>"[0.035]"</f>
        <v>[0.035]</v>
      </c>
      <c r="AX222" t="str">
        <f>""</f>
        <v/>
      </c>
      <c r="AY222" t="str">
        <f>""</f>
        <v/>
      </c>
      <c r="AZ222" t="str">
        <f>""</f>
        <v/>
      </c>
      <c r="BA222" t="str">
        <f>""</f>
        <v/>
      </c>
    </row>
    <row r="223" spans="2:53" x14ac:dyDescent="0.2">
      <c r="B223" t="str">
        <f>"Interaction"</f>
        <v>Interaction</v>
      </c>
      <c r="C223" t="str">
        <f>""</f>
        <v/>
      </c>
      <c r="D223" t="str">
        <f>""</f>
        <v/>
      </c>
      <c r="E223" t="str">
        <f>""</f>
        <v/>
      </c>
      <c r="F223" t="str">
        <f>""</f>
        <v/>
      </c>
      <c r="G223" t="str">
        <f>""</f>
        <v/>
      </c>
      <c r="H223" t="str">
        <f>""</f>
        <v/>
      </c>
      <c r="I223" t="str">
        <f>""</f>
        <v/>
      </c>
      <c r="J223" t="str">
        <f>""</f>
        <v/>
      </c>
      <c r="K223" t="str">
        <f>""</f>
        <v/>
      </c>
      <c r="L223" t="str">
        <f>""</f>
        <v/>
      </c>
      <c r="M223" t="str">
        <f>""</f>
        <v/>
      </c>
      <c r="N223" t="str">
        <f>""</f>
        <v/>
      </c>
      <c r="O223" t="str">
        <f>""</f>
        <v/>
      </c>
      <c r="P223" t="str">
        <f>""</f>
        <v/>
      </c>
      <c r="Q223" t="str">
        <f>""</f>
        <v/>
      </c>
      <c r="R223" t="str">
        <f>""</f>
        <v/>
      </c>
      <c r="S223" t="str">
        <f>""</f>
        <v/>
      </c>
      <c r="T223" t="str">
        <f>""</f>
        <v/>
      </c>
      <c r="U223" t="str">
        <f>""</f>
        <v/>
      </c>
      <c r="V223" t="str">
        <f>""</f>
        <v/>
      </c>
      <c r="W223" t="str">
        <f>""</f>
        <v/>
      </c>
      <c r="X223" t="str">
        <f>""</f>
        <v/>
      </c>
      <c r="Y223" t="str">
        <f>""</f>
        <v/>
      </c>
      <c r="Z223" t="str">
        <f>""</f>
        <v/>
      </c>
      <c r="AA223" t="str">
        <f>""</f>
        <v/>
      </c>
      <c r="AB223" t="str">
        <f>""</f>
        <v/>
      </c>
      <c r="AC223" t="str">
        <f>""</f>
        <v/>
      </c>
      <c r="AD223" t="str">
        <f>""</f>
        <v/>
      </c>
      <c r="AE223" t="str">
        <f>""</f>
        <v/>
      </c>
      <c r="AF223" t="str">
        <f>""</f>
        <v/>
      </c>
      <c r="AG223" t="str">
        <f>""</f>
        <v/>
      </c>
      <c r="AH223" t="str">
        <f>""</f>
        <v/>
      </c>
      <c r="AI223" t="str">
        <f>""</f>
        <v/>
      </c>
      <c r="AJ223" t="str">
        <f>""</f>
        <v/>
      </c>
      <c r="AK223" t="str">
        <f>""</f>
        <v/>
      </c>
      <c r="AL223" t="str">
        <f>""</f>
        <v/>
      </c>
      <c r="AM223" t="str">
        <f>""</f>
        <v/>
      </c>
      <c r="AN223" t="str">
        <f>""</f>
        <v/>
      </c>
      <c r="AO223" t="str">
        <f>""</f>
        <v/>
      </c>
      <c r="AP223" t="str">
        <f>""</f>
        <v/>
      </c>
      <c r="AQ223" t="str">
        <f>""</f>
        <v/>
      </c>
      <c r="AR223" t="str">
        <f>""</f>
        <v/>
      </c>
      <c r="AS223" t="str">
        <f>""</f>
        <v/>
      </c>
      <c r="AT223" t="str">
        <f>""</f>
        <v/>
      </c>
      <c r="AU223" t="str">
        <f>""</f>
        <v/>
      </c>
      <c r="AV223" t="str">
        <f>""</f>
        <v/>
      </c>
      <c r="AW223" t="str">
        <f>"0.020"</f>
        <v>0.020</v>
      </c>
      <c r="AX223" t="str">
        <f>""</f>
        <v/>
      </c>
      <c r="AY223" t="str">
        <f>""</f>
        <v/>
      </c>
      <c r="AZ223" t="str">
        <f>""</f>
        <v/>
      </c>
      <c r="BA223" t="str">
        <f>""</f>
        <v/>
      </c>
    </row>
    <row r="224" spans="2:53" x14ac:dyDescent="0.2">
      <c r="B224" t="str">
        <f>""</f>
        <v/>
      </c>
      <c r="C224" t="str">
        <f>""</f>
        <v/>
      </c>
      <c r="D224" t="str">
        <f>""</f>
        <v/>
      </c>
      <c r="E224" t="str">
        <f>""</f>
        <v/>
      </c>
      <c r="F224" t="str">
        <f>""</f>
        <v/>
      </c>
      <c r="G224" t="str">
        <f>""</f>
        <v/>
      </c>
      <c r="H224" t="str">
        <f>""</f>
        <v/>
      </c>
      <c r="I224" t="str">
        <f>""</f>
        <v/>
      </c>
      <c r="J224" t="str">
        <f>""</f>
        <v/>
      </c>
      <c r="K224" t="str">
        <f>""</f>
        <v/>
      </c>
      <c r="L224" t="str">
        <f>""</f>
        <v/>
      </c>
      <c r="M224" t="str">
        <f>""</f>
        <v/>
      </c>
      <c r="N224" t="str">
        <f>""</f>
        <v/>
      </c>
      <c r="O224" t="str">
        <f>""</f>
        <v/>
      </c>
      <c r="P224" t="str">
        <f>""</f>
        <v/>
      </c>
      <c r="Q224" t="str">
        <f>""</f>
        <v/>
      </c>
      <c r="R224" t="str">
        <f>""</f>
        <v/>
      </c>
      <c r="S224" t="str">
        <f>""</f>
        <v/>
      </c>
      <c r="T224" t="str">
        <f>""</f>
        <v/>
      </c>
      <c r="U224" t="str">
        <f>""</f>
        <v/>
      </c>
      <c r="V224" t="str">
        <f>""</f>
        <v/>
      </c>
      <c r="W224" t="str">
        <f>""</f>
        <v/>
      </c>
      <c r="X224" t="str">
        <f>""</f>
        <v/>
      </c>
      <c r="Y224" t="str">
        <f>""</f>
        <v/>
      </c>
      <c r="Z224" t="str">
        <f>""</f>
        <v/>
      </c>
      <c r="AA224" t="str">
        <f>""</f>
        <v/>
      </c>
      <c r="AB224" t="str">
        <f>""</f>
        <v/>
      </c>
      <c r="AC224" t="str">
        <f>""</f>
        <v/>
      </c>
      <c r="AD224" t="str">
        <f>""</f>
        <v/>
      </c>
      <c r="AE224" t="str">
        <f>""</f>
        <v/>
      </c>
      <c r="AF224" t="str">
        <f>""</f>
        <v/>
      </c>
      <c r="AG224" t="str">
        <f>""</f>
        <v/>
      </c>
      <c r="AH224" t="str">
        <f>""</f>
        <v/>
      </c>
      <c r="AI224" t="str">
        <f>""</f>
        <v/>
      </c>
      <c r="AJ224" t="str">
        <f>""</f>
        <v/>
      </c>
      <c r="AK224" t="str">
        <f>""</f>
        <v/>
      </c>
      <c r="AL224" t="str">
        <f>""</f>
        <v/>
      </c>
      <c r="AM224" t="str">
        <f>""</f>
        <v/>
      </c>
      <c r="AN224" t="str">
        <f>""</f>
        <v/>
      </c>
      <c r="AO224" t="str">
        <f>""</f>
        <v/>
      </c>
      <c r="AP224" t="str">
        <f>""</f>
        <v/>
      </c>
      <c r="AQ224" t="str">
        <f>""</f>
        <v/>
      </c>
      <c r="AR224" t="str">
        <f>""</f>
        <v/>
      </c>
      <c r="AS224" t="str">
        <f>""</f>
        <v/>
      </c>
      <c r="AT224" t="str">
        <f>""</f>
        <v/>
      </c>
      <c r="AU224" t="str">
        <f>""</f>
        <v/>
      </c>
      <c r="AV224" t="str">
        <f>""</f>
        <v/>
      </c>
      <c r="AW224" t="str">
        <f>"[0.030]"</f>
        <v>[0.030]</v>
      </c>
      <c r="AX224" t="str">
        <f>""</f>
        <v/>
      </c>
      <c r="AY224" t="str">
        <f>""</f>
        <v/>
      </c>
      <c r="AZ224" t="str">
        <f>""</f>
        <v/>
      </c>
      <c r="BA224" t="str">
        <f>""</f>
        <v/>
      </c>
    </row>
    <row r="225" spans="2:53" x14ac:dyDescent="0.2">
      <c r="B225" t="str">
        <f>"Share of adults  who left household 1998-2007"</f>
        <v>Share of adults  who left household 1998-2007</v>
      </c>
      <c r="C225" t="str">
        <f>""</f>
        <v/>
      </c>
      <c r="D225" t="str">
        <f>""</f>
        <v/>
      </c>
      <c r="E225" t="str">
        <f>""</f>
        <v/>
      </c>
      <c r="F225" t="str">
        <f>""</f>
        <v/>
      </c>
      <c r="G225" t="str">
        <f>""</f>
        <v/>
      </c>
      <c r="H225" t="str">
        <f>""</f>
        <v/>
      </c>
      <c r="I225" t="str">
        <f>""</f>
        <v/>
      </c>
      <c r="J225" t="str">
        <f>""</f>
        <v/>
      </c>
      <c r="K225" t="str">
        <f>""</f>
        <v/>
      </c>
      <c r="L225" t="str">
        <f>""</f>
        <v/>
      </c>
      <c r="M225" t="str">
        <f>""</f>
        <v/>
      </c>
      <c r="N225" t="str">
        <f>""</f>
        <v/>
      </c>
      <c r="O225" t="str">
        <f>""</f>
        <v/>
      </c>
      <c r="P225" t="str">
        <f>""</f>
        <v/>
      </c>
      <c r="Q225" t="str">
        <f>""</f>
        <v/>
      </c>
      <c r="R225" t="str">
        <f>""</f>
        <v/>
      </c>
      <c r="S225" t="str">
        <f>""</f>
        <v/>
      </c>
      <c r="T225" t="str">
        <f>""</f>
        <v/>
      </c>
      <c r="U225" t="str">
        <f>""</f>
        <v/>
      </c>
      <c r="V225" t="str">
        <f>""</f>
        <v/>
      </c>
      <c r="W225" t="str">
        <f>""</f>
        <v/>
      </c>
      <c r="X225" t="str">
        <f>""</f>
        <v/>
      </c>
      <c r="Y225" t="str">
        <f>""</f>
        <v/>
      </c>
      <c r="Z225" t="str">
        <f>""</f>
        <v/>
      </c>
      <c r="AA225" t="str">
        <f>""</f>
        <v/>
      </c>
      <c r="AB225" t="str">
        <f>""</f>
        <v/>
      </c>
      <c r="AC225" t="str">
        <f>""</f>
        <v/>
      </c>
      <c r="AD225" t="str">
        <f>""</f>
        <v/>
      </c>
      <c r="AE225" t="str">
        <f>""</f>
        <v/>
      </c>
      <c r="AF225" t="str">
        <f>""</f>
        <v/>
      </c>
      <c r="AG225" t="str">
        <f>""</f>
        <v/>
      </c>
      <c r="AH225" t="str">
        <f>""</f>
        <v/>
      </c>
      <c r="AI225" t="str">
        <f>""</f>
        <v/>
      </c>
      <c r="AJ225" t="str">
        <f>""</f>
        <v/>
      </c>
      <c r="AK225" t="str">
        <f>""</f>
        <v/>
      </c>
      <c r="AL225" t="str">
        <f>""</f>
        <v/>
      </c>
      <c r="AM225" t="str">
        <f>""</f>
        <v/>
      </c>
      <c r="AN225" t="str">
        <f>""</f>
        <v/>
      </c>
      <c r="AO225" t="str">
        <f>""</f>
        <v/>
      </c>
      <c r="AP225" t="str">
        <f>""</f>
        <v/>
      </c>
      <c r="AQ225" t="str">
        <f>""</f>
        <v/>
      </c>
      <c r="AR225" t="str">
        <f>""</f>
        <v/>
      </c>
      <c r="AS225" t="str">
        <f>""</f>
        <v/>
      </c>
      <c r="AT225" t="str">
        <f>""</f>
        <v/>
      </c>
      <c r="AU225" t="str">
        <f>""</f>
        <v/>
      </c>
      <c r="AV225" t="str">
        <f>""</f>
        <v/>
      </c>
      <c r="AW225" t="str">
        <f>""</f>
        <v/>
      </c>
      <c r="AX225" t="str">
        <f>"-0.105"</f>
        <v>-0.105</v>
      </c>
      <c r="AY225" t="str">
        <f>""</f>
        <v/>
      </c>
      <c r="AZ225" t="str">
        <f>""</f>
        <v/>
      </c>
      <c r="BA225" t="str">
        <f>""</f>
        <v/>
      </c>
    </row>
    <row r="226" spans="2:53" x14ac:dyDescent="0.2">
      <c r="B226" t="str">
        <f>""</f>
        <v/>
      </c>
      <c r="C226" t="str">
        <f>""</f>
        <v/>
      </c>
      <c r="D226" t="str">
        <f>""</f>
        <v/>
      </c>
      <c r="E226" t="str">
        <f>""</f>
        <v/>
      </c>
      <c r="F226" t="str">
        <f>""</f>
        <v/>
      </c>
      <c r="G226" t="str">
        <f>""</f>
        <v/>
      </c>
      <c r="H226" t="str">
        <f>""</f>
        <v/>
      </c>
      <c r="I226" t="str">
        <f>""</f>
        <v/>
      </c>
      <c r="J226" t="str">
        <f>""</f>
        <v/>
      </c>
      <c r="K226" t="str">
        <f>""</f>
        <v/>
      </c>
      <c r="L226" t="str">
        <f>""</f>
        <v/>
      </c>
      <c r="M226" t="str">
        <f>""</f>
        <v/>
      </c>
      <c r="N226" t="str">
        <f>""</f>
        <v/>
      </c>
      <c r="O226" t="str">
        <f>""</f>
        <v/>
      </c>
      <c r="P226" t="str">
        <f>""</f>
        <v/>
      </c>
      <c r="Q226" t="str">
        <f>""</f>
        <v/>
      </c>
      <c r="R226" t="str">
        <f>""</f>
        <v/>
      </c>
      <c r="S226" t="str">
        <f>""</f>
        <v/>
      </c>
      <c r="T226" t="str">
        <f>""</f>
        <v/>
      </c>
      <c r="U226" t="str">
        <f>""</f>
        <v/>
      </c>
      <c r="V226" t="str">
        <f>""</f>
        <v/>
      </c>
      <c r="W226" t="str">
        <f>""</f>
        <v/>
      </c>
      <c r="X226" t="str">
        <f>""</f>
        <v/>
      </c>
      <c r="Y226" t="str">
        <f>""</f>
        <v/>
      </c>
      <c r="Z226" t="str">
        <f>""</f>
        <v/>
      </c>
      <c r="AA226" t="str">
        <f>""</f>
        <v/>
      </c>
      <c r="AB226" t="str">
        <f>""</f>
        <v/>
      </c>
      <c r="AC226" t="str">
        <f>""</f>
        <v/>
      </c>
      <c r="AD226" t="str">
        <f>""</f>
        <v/>
      </c>
      <c r="AE226" t="str">
        <f>""</f>
        <v/>
      </c>
      <c r="AF226" t="str">
        <f>""</f>
        <v/>
      </c>
      <c r="AG226" t="str">
        <f>""</f>
        <v/>
      </c>
      <c r="AH226" t="str">
        <f>""</f>
        <v/>
      </c>
      <c r="AI226" t="str">
        <f>""</f>
        <v/>
      </c>
      <c r="AJ226" t="str">
        <f>""</f>
        <v/>
      </c>
      <c r="AK226" t="str">
        <f>""</f>
        <v/>
      </c>
      <c r="AL226" t="str">
        <f>""</f>
        <v/>
      </c>
      <c r="AM226" t="str">
        <f>""</f>
        <v/>
      </c>
      <c r="AN226" t="str">
        <f>""</f>
        <v/>
      </c>
      <c r="AO226" t="str">
        <f>""</f>
        <v/>
      </c>
      <c r="AP226" t="str">
        <f>""</f>
        <v/>
      </c>
      <c r="AQ226" t="str">
        <f>""</f>
        <v/>
      </c>
      <c r="AR226" t="str">
        <f>""</f>
        <v/>
      </c>
      <c r="AS226" t="str">
        <f>""</f>
        <v/>
      </c>
      <c r="AT226" t="str">
        <f>""</f>
        <v/>
      </c>
      <c r="AU226" t="str">
        <f>""</f>
        <v/>
      </c>
      <c r="AV226" t="str">
        <f>""</f>
        <v/>
      </c>
      <c r="AW226" t="str">
        <f>""</f>
        <v/>
      </c>
      <c r="AX226" t="str">
        <f>"[0.182]"</f>
        <v>[0.182]</v>
      </c>
      <c r="AY226" t="str">
        <f>""</f>
        <v/>
      </c>
      <c r="AZ226" t="str">
        <f>""</f>
        <v/>
      </c>
      <c r="BA226" t="str">
        <f>""</f>
        <v/>
      </c>
    </row>
    <row r="227" spans="2:53" x14ac:dyDescent="0.2">
      <c r="B227" t="str">
        <f>"Interaction"</f>
        <v>Interaction</v>
      </c>
      <c r="C227" t="str">
        <f>""</f>
        <v/>
      </c>
      <c r="D227" t="str">
        <f>""</f>
        <v/>
      </c>
      <c r="E227" t="str">
        <f>""</f>
        <v/>
      </c>
      <c r="F227" t="str">
        <f>""</f>
        <v/>
      </c>
      <c r="G227" t="str">
        <f>""</f>
        <v/>
      </c>
      <c r="H227" t="str">
        <f>""</f>
        <v/>
      </c>
      <c r="I227" t="str">
        <f>""</f>
        <v/>
      </c>
      <c r="J227" t="str">
        <f>""</f>
        <v/>
      </c>
      <c r="K227" t="str">
        <f>""</f>
        <v/>
      </c>
      <c r="L227" t="str">
        <f>""</f>
        <v/>
      </c>
      <c r="M227" t="str">
        <f>""</f>
        <v/>
      </c>
      <c r="N227" t="str">
        <f>""</f>
        <v/>
      </c>
      <c r="O227" t="str">
        <f>""</f>
        <v/>
      </c>
      <c r="P227" t="str">
        <f>""</f>
        <v/>
      </c>
      <c r="Q227" t="str">
        <f>""</f>
        <v/>
      </c>
      <c r="R227" t="str">
        <f>""</f>
        <v/>
      </c>
      <c r="S227" t="str">
        <f>""</f>
        <v/>
      </c>
      <c r="T227" t="str">
        <f>""</f>
        <v/>
      </c>
      <c r="U227" t="str">
        <f>""</f>
        <v/>
      </c>
      <c r="V227" t="str">
        <f>""</f>
        <v/>
      </c>
      <c r="W227" t="str">
        <f>""</f>
        <v/>
      </c>
      <c r="X227" t="str">
        <f>""</f>
        <v/>
      </c>
      <c r="Y227" t="str">
        <f>""</f>
        <v/>
      </c>
      <c r="Z227" t="str">
        <f>""</f>
        <v/>
      </c>
      <c r="AA227" t="str">
        <f>""</f>
        <v/>
      </c>
      <c r="AB227" t="str">
        <f>""</f>
        <v/>
      </c>
      <c r="AC227" t="str">
        <f>""</f>
        <v/>
      </c>
      <c r="AD227" t="str">
        <f>""</f>
        <v/>
      </c>
      <c r="AE227" t="str">
        <f>""</f>
        <v/>
      </c>
      <c r="AF227" t="str">
        <f>""</f>
        <v/>
      </c>
      <c r="AG227" t="str">
        <f>""</f>
        <v/>
      </c>
      <c r="AH227" t="str">
        <f>""</f>
        <v/>
      </c>
      <c r="AI227" t="str">
        <f>""</f>
        <v/>
      </c>
      <c r="AJ227" t="str">
        <f>""</f>
        <v/>
      </c>
      <c r="AK227" t="str">
        <f>""</f>
        <v/>
      </c>
      <c r="AL227" t="str">
        <f>""</f>
        <v/>
      </c>
      <c r="AM227" t="str">
        <f>""</f>
        <v/>
      </c>
      <c r="AN227" t="str">
        <f>""</f>
        <v/>
      </c>
      <c r="AO227" t="str">
        <f>""</f>
        <v/>
      </c>
      <c r="AP227" t="str">
        <f>""</f>
        <v/>
      </c>
      <c r="AQ227" t="str">
        <f>""</f>
        <v/>
      </c>
      <c r="AR227" t="str">
        <f>""</f>
        <v/>
      </c>
      <c r="AS227" t="str">
        <f>""</f>
        <v/>
      </c>
      <c r="AT227" t="str">
        <f>""</f>
        <v/>
      </c>
      <c r="AU227" t="str">
        <f>""</f>
        <v/>
      </c>
      <c r="AV227" t="str">
        <f>""</f>
        <v/>
      </c>
      <c r="AW227" t="str">
        <f>""</f>
        <v/>
      </c>
      <c r="AX227" t="str">
        <f>"0.084*"</f>
        <v>0.084*</v>
      </c>
      <c r="AY227" t="str">
        <f>""</f>
        <v/>
      </c>
      <c r="AZ227" t="str">
        <f>""</f>
        <v/>
      </c>
      <c r="BA227" t="str">
        <f>""</f>
        <v/>
      </c>
    </row>
    <row r="228" spans="2:53" x14ac:dyDescent="0.2">
      <c r="B228" t="str">
        <f>""</f>
        <v/>
      </c>
      <c r="C228" t="str">
        <f>""</f>
        <v/>
      </c>
      <c r="D228" t="str">
        <f>""</f>
        <v/>
      </c>
      <c r="E228" t="str">
        <f>""</f>
        <v/>
      </c>
      <c r="F228" t="str">
        <f>""</f>
        <v/>
      </c>
      <c r="G228" t="str">
        <f>""</f>
        <v/>
      </c>
      <c r="H228" t="str">
        <f>""</f>
        <v/>
      </c>
      <c r="I228" t="str">
        <f>""</f>
        <v/>
      </c>
      <c r="J228" t="str">
        <f>""</f>
        <v/>
      </c>
      <c r="K228" t="str">
        <f>""</f>
        <v/>
      </c>
      <c r="L228" t="str">
        <f>""</f>
        <v/>
      </c>
      <c r="M228" t="str">
        <f>""</f>
        <v/>
      </c>
      <c r="N228" t="str">
        <f>""</f>
        <v/>
      </c>
      <c r="O228" t="str">
        <f>""</f>
        <v/>
      </c>
      <c r="P228" t="str">
        <f>""</f>
        <v/>
      </c>
      <c r="Q228" t="str">
        <f>""</f>
        <v/>
      </c>
      <c r="R228" t="str">
        <f>""</f>
        <v/>
      </c>
      <c r="S228" t="str">
        <f>""</f>
        <v/>
      </c>
      <c r="T228" t="str">
        <f>""</f>
        <v/>
      </c>
      <c r="U228" t="str">
        <f>""</f>
        <v/>
      </c>
      <c r="V228" t="str">
        <f>""</f>
        <v/>
      </c>
      <c r="W228" t="str">
        <f>""</f>
        <v/>
      </c>
      <c r="X228" t="str">
        <f>""</f>
        <v/>
      </c>
      <c r="Y228" t="str">
        <f>""</f>
        <v/>
      </c>
      <c r="Z228" t="str">
        <f>""</f>
        <v/>
      </c>
      <c r="AA228" t="str">
        <f>""</f>
        <v/>
      </c>
      <c r="AB228" t="str">
        <f>""</f>
        <v/>
      </c>
      <c r="AC228" t="str">
        <f>""</f>
        <v/>
      </c>
      <c r="AD228" t="str">
        <f>""</f>
        <v/>
      </c>
      <c r="AE228" t="str">
        <f>""</f>
        <v/>
      </c>
      <c r="AF228" t="str">
        <f>""</f>
        <v/>
      </c>
      <c r="AG228" t="str">
        <f>""</f>
        <v/>
      </c>
      <c r="AH228" t="str">
        <f>""</f>
        <v/>
      </c>
      <c r="AI228" t="str">
        <f>""</f>
        <v/>
      </c>
      <c r="AJ228" t="str">
        <f>""</f>
        <v/>
      </c>
      <c r="AK228" t="str">
        <f>""</f>
        <v/>
      </c>
      <c r="AL228" t="str">
        <f>""</f>
        <v/>
      </c>
      <c r="AM228" t="str">
        <f>""</f>
        <v/>
      </c>
      <c r="AN228" t="str">
        <f>""</f>
        <v/>
      </c>
      <c r="AO228" t="str">
        <f>""</f>
        <v/>
      </c>
      <c r="AP228" t="str">
        <f>""</f>
        <v/>
      </c>
      <c r="AQ228" t="str">
        <f>""</f>
        <v/>
      </c>
      <c r="AR228" t="str">
        <f>""</f>
        <v/>
      </c>
      <c r="AS228" t="str">
        <f>""</f>
        <v/>
      </c>
      <c r="AT228" t="str">
        <f>""</f>
        <v/>
      </c>
      <c r="AU228" t="str">
        <f>""</f>
        <v/>
      </c>
      <c r="AV228" t="str">
        <f>""</f>
        <v/>
      </c>
      <c r="AW228" t="str">
        <f>""</f>
        <v/>
      </c>
      <c r="AX228" t="str">
        <f>"[0.049]"</f>
        <v>[0.049]</v>
      </c>
      <c r="AY228" t="str">
        <f>""</f>
        <v/>
      </c>
      <c r="AZ228" t="str">
        <f>""</f>
        <v/>
      </c>
      <c r="BA228" t="str">
        <f>""</f>
        <v/>
      </c>
    </row>
    <row r="229" spans="2:53" x14ac:dyDescent="0.2">
      <c r="B229" t="str">
        <f>"Index of household victimization (sum) (all shocks - sum) - PCA"</f>
        <v>Index of household victimization (sum) (all shocks - sum) - PCA</v>
      </c>
      <c r="C229" t="str">
        <f>""</f>
        <v/>
      </c>
      <c r="D229" t="str">
        <f>""</f>
        <v/>
      </c>
      <c r="E229" t="str">
        <f>""</f>
        <v/>
      </c>
      <c r="F229" t="str">
        <f>""</f>
        <v/>
      </c>
      <c r="G229" t="str">
        <f>""</f>
        <v/>
      </c>
      <c r="H229" t="str">
        <f>""</f>
        <v/>
      </c>
      <c r="I229" t="str">
        <f>""</f>
        <v/>
      </c>
      <c r="J229" t="str">
        <f>""</f>
        <v/>
      </c>
      <c r="K229" t="str">
        <f>""</f>
        <v/>
      </c>
      <c r="L229" t="str">
        <f>""</f>
        <v/>
      </c>
      <c r="M229" t="str">
        <f>""</f>
        <v/>
      </c>
      <c r="N229" t="str">
        <f>""</f>
        <v/>
      </c>
      <c r="O229" t="str">
        <f>""</f>
        <v/>
      </c>
      <c r="P229" t="str">
        <f>""</f>
        <v/>
      </c>
      <c r="Q229" t="str">
        <f>""</f>
        <v/>
      </c>
      <c r="R229" t="str">
        <f>""</f>
        <v/>
      </c>
      <c r="S229" t="str">
        <f>""</f>
        <v/>
      </c>
      <c r="T229" t="str">
        <f>""</f>
        <v/>
      </c>
      <c r="U229" t="str">
        <f>""</f>
        <v/>
      </c>
      <c r="V229" t="str">
        <f>""</f>
        <v/>
      </c>
      <c r="W229" t="str">
        <f>""</f>
        <v/>
      </c>
      <c r="X229" t="str">
        <f>""</f>
        <v/>
      </c>
      <c r="Y229" t="str">
        <f>""</f>
        <v/>
      </c>
      <c r="Z229" t="str">
        <f>""</f>
        <v/>
      </c>
      <c r="AA229" t="str">
        <f>""</f>
        <v/>
      </c>
      <c r="AB229" t="str">
        <f>""</f>
        <v/>
      </c>
      <c r="AC229" t="str">
        <f>""</f>
        <v/>
      </c>
      <c r="AD229" t="str">
        <f>""</f>
        <v/>
      </c>
      <c r="AE229" t="str">
        <f>""</f>
        <v/>
      </c>
      <c r="AF229" t="str">
        <f>""</f>
        <v/>
      </c>
      <c r="AG229" t="str">
        <f>""</f>
        <v/>
      </c>
      <c r="AH229" t="str">
        <f>""</f>
        <v/>
      </c>
      <c r="AI229" t="str">
        <f>""</f>
        <v/>
      </c>
      <c r="AJ229" t="str">
        <f>""</f>
        <v/>
      </c>
      <c r="AK229" t="str">
        <f>""</f>
        <v/>
      </c>
      <c r="AL229" t="str">
        <f>""</f>
        <v/>
      </c>
      <c r="AM229" t="str">
        <f>""</f>
        <v/>
      </c>
      <c r="AN229" t="str">
        <f>""</f>
        <v/>
      </c>
      <c r="AO229" t="str">
        <f>""</f>
        <v/>
      </c>
      <c r="AP229" t="str">
        <f>""</f>
        <v/>
      </c>
      <c r="AQ229" t="str">
        <f>""</f>
        <v/>
      </c>
      <c r="AR229" t="str">
        <f>""</f>
        <v/>
      </c>
      <c r="AS229" t="str">
        <f>""</f>
        <v/>
      </c>
      <c r="AT229" t="str">
        <f>""</f>
        <v/>
      </c>
      <c r="AU229" t="str">
        <f>""</f>
        <v/>
      </c>
      <c r="AV229" t="str">
        <f>""</f>
        <v/>
      </c>
      <c r="AW229" t="str">
        <f>""</f>
        <v/>
      </c>
      <c r="AX229" t="str">
        <f>""</f>
        <v/>
      </c>
      <c r="AY229" t="str">
        <f>"-0.040"</f>
        <v>-0.040</v>
      </c>
      <c r="AZ229" t="str">
        <f>"-0.016"</f>
        <v>-0.016</v>
      </c>
      <c r="BA229" t="str">
        <f>"-0.030"</f>
        <v>-0.030</v>
      </c>
    </row>
    <row r="230" spans="2:53" x14ac:dyDescent="0.2">
      <c r="B230" t="str">
        <f>""</f>
        <v/>
      </c>
      <c r="C230" t="str">
        <f>""</f>
        <v/>
      </c>
      <c r="D230" t="str">
        <f>""</f>
        <v/>
      </c>
      <c r="E230" t="str">
        <f>""</f>
        <v/>
      </c>
      <c r="F230" t="str">
        <f>""</f>
        <v/>
      </c>
      <c r="G230" t="str">
        <f>""</f>
        <v/>
      </c>
      <c r="H230" t="str">
        <f>""</f>
        <v/>
      </c>
      <c r="I230" t="str">
        <f>""</f>
        <v/>
      </c>
      <c r="J230" t="str">
        <f>""</f>
        <v/>
      </c>
      <c r="K230" t="str">
        <f>""</f>
        <v/>
      </c>
      <c r="L230" t="str">
        <f>""</f>
        <v/>
      </c>
      <c r="M230" t="str">
        <f>""</f>
        <v/>
      </c>
      <c r="N230" t="str">
        <f>""</f>
        <v/>
      </c>
      <c r="O230" t="str">
        <f>""</f>
        <v/>
      </c>
      <c r="P230" t="str">
        <f>""</f>
        <v/>
      </c>
      <c r="Q230" t="str">
        <f>""</f>
        <v/>
      </c>
      <c r="R230" t="str">
        <f>""</f>
        <v/>
      </c>
      <c r="S230" t="str">
        <f>""</f>
        <v/>
      </c>
      <c r="T230" t="str">
        <f>""</f>
        <v/>
      </c>
      <c r="U230" t="str">
        <f>""</f>
        <v/>
      </c>
      <c r="V230" t="str">
        <f>""</f>
        <v/>
      </c>
      <c r="W230" t="str">
        <f>""</f>
        <v/>
      </c>
      <c r="X230" t="str">
        <f>""</f>
        <v/>
      </c>
      <c r="Y230" t="str">
        <f>""</f>
        <v/>
      </c>
      <c r="Z230" t="str">
        <f>""</f>
        <v/>
      </c>
      <c r="AA230" t="str">
        <f>""</f>
        <v/>
      </c>
      <c r="AB230" t="str">
        <f>""</f>
        <v/>
      </c>
      <c r="AC230" t="str">
        <f>""</f>
        <v/>
      </c>
      <c r="AD230" t="str">
        <f>""</f>
        <v/>
      </c>
      <c r="AE230" t="str">
        <f>""</f>
        <v/>
      </c>
      <c r="AF230" t="str">
        <f>""</f>
        <v/>
      </c>
      <c r="AG230" t="str">
        <f>""</f>
        <v/>
      </c>
      <c r="AH230" t="str">
        <f>""</f>
        <v/>
      </c>
      <c r="AI230" t="str">
        <f>""</f>
        <v/>
      </c>
      <c r="AJ230" t="str">
        <f>""</f>
        <v/>
      </c>
      <c r="AK230" t="str">
        <f>""</f>
        <v/>
      </c>
      <c r="AL230" t="str">
        <f>""</f>
        <v/>
      </c>
      <c r="AM230" t="str">
        <f>""</f>
        <v/>
      </c>
      <c r="AN230" t="str">
        <f>""</f>
        <v/>
      </c>
      <c r="AO230" t="str">
        <f>""</f>
        <v/>
      </c>
      <c r="AP230" t="str">
        <f>""</f>
        <v/>
      </c>
      <c r="AQ230" t="str">
        <f>""</f>
        <v/>
      </c>
      <c r="AR230" t="str">
        <f>""</f>
        <v/>
      </c>
      <c r="AS230" t="str">
        <f>""</f>
        <v/>
      </c>
      <c r="AT230" t="str">
        <f>""</f>
        <v/>
      </c>
      <c r="AU230" t="str">
        <f>""</f>
        <v/>
      </c>
      <c r="AV230" t="str">
        <f>""</f>
        <v/>
      </c>
      <c r="AW230" t="str">
        <f>""</f>
        <v/>
      </c>
      <c r="AX230" t="str">
        <f>""</f>
        <v/>
      </c>
      <c r="AY230" t="str">
        <f>"[0.041]"</f>
        <v>[0.041]</v>
      </c>
      <c r="AZ230" t="str">
        <f>"[0.036]"</f>
        <v>[0.036]</v>
      </c>
      <c r="BA230" t="str">
        <f>"[0.039]"</f>
        <v>[0.039]</v>
      </c>
    </row>
    <row r="231" spans="2:53" x14ac:dyDescent="0.2">
      <c r="B231" t="str">
        <f>"At least 1 adult left the household in a given year (yes=1)"</f>
        <v>At least 1 adult left the household in a given year (yes=1)</v>
      </c>
      <c r="C231" t="str">
        <f>""</f>
        <v/>
      </c>
      <c r="D231" t="str">
        <f>""</f>
        <v/>
      </c>
      <c r="E231" t="str">
        <f>""</f>
        <v/>
      </c>
      <c r="F231" t="str">
        <f>""</f>
        <v/>
      </c>
      <c r="G231" t="str">
        <f>""</f>
        <v/>
      </c>
      <c r="H231" t="str">
        <f>""</f>
        <v/>
      </c>
      <c r="I231" t="str">
        <f>""</f>
        <v/>
      </c>
      <c r="J231" t="str">
        <f>""</f>
        <v/>
      </c>
      <c r="K231" t="str">
        <f>""</f>
        <v/>
      </c>
      <c r="L231" t="str">
        <f>""</f>
        <v/>
      </c>
      <c r="M231" t="str">
        <f>""</f>
        <v/>
      </c>
      <c r="N231" t="str">
        <f>""</f>
        <v/>
      </c>
      <c r="O231" t="str">
        <f>""</f>
        <v/>
      </c>
      <c r="P231" t="str">
        <f>""</f>
        <v/>
      </c>
      <c r="Q231" t="str">
        <f>""</f>
        <v/>
      </c>
      <c r="R231" t="str">
        <f>""</f>
        <v/>
      </c>
      <c r="S231" t="str">
        <f>""</f>
        <v/>
      </c>
      <c r="T231" t="str">
        <f>""</f>
        <v/>
      </c>
      <c r="U231" t="str">
        <f>""</f>
        <v/>
      </c>
      <c r="V231" t="str">
        <f>""</f>
        <v/>
      </c>
      <c r="W231" t="str">
        <f>""</f>
        <v/>
      </c>
      <c r="X231" t="str">
        <f>""</f>
        <v/>
      </c>
      <c r="Y231" t="str">
        <f>""</f>
        <v/>
      </c>
      <c r="Z231" t="str">
        <f>""</f>
        <v/>
      </c>
      <c r="AA231" t="str">
        <f>""</f>
        <v/>
      </c>
      <c r="AB231" t="str">
        <f>""</f>
        <v/>
      </c>
      <c r="AC231" t="str">
        <f>""</f>
        <v/>
      </c>
      <c r="AD231" t="str">
        <f>""</f>
        <v/>
      </c>
      <c r="AE231" t="str">
        <f>""</f>
        <v/>
      </c>
      <c r="AF231" t="str">
        <f>""</f>
        <v/>
      </c>
      <c r="AG231" t="str">
        <f>""</f>
        <v/>
      </c>
      <c r="AH231" t="str">
        <f>""</f>
        <v/>
      </c>
      <c r="AI231" t="str">
        <f>""</f>
        <v/>
      </c>
      <c r="AJ231" t="str">
        <f>""</f>
        <v/>
      </c>
      <c r="AK231" t="str">
        <f>""</f>
        <v/>
      </c>
      <c r="AL231" t="str">
        <f>""</f>
        <v/>
      </c>
      <c r="AM231" t="str">
        <f>""</f>
        <v/>
      </c>
      <c r="AN231" t="str">
        <f>""</f>
        <v/>
      </c>
      <c r="AO231" t="str">
        <f>""</f>
        <v/>
      </c>
      <c r="AP231" t="str">
        <f>""</f>
        <v/>
      </c>
      <c r="AQ231" t="str">
        <f>""</f>
        <v/>
      </c>
      <c r="AR231" t="str">
        <f>""</f>
        <v/>
      </c>
      <c r="AS231" t="str">
        <f>""</f>
        <v/>
      </c>
      <c r="AT231" t="str">
        <f>""</f>
        <v/>
      </c>
      <c r="AU231" t="str">
        <f>""</f>
        <v/>
      </c>
      <c r="AV231" t="str">
        <f>""</f>
        <v/>
      </c>
      <c r="AW231" t="str">
        <f>""</f>
        <v/>
      </c>
      <c r="AX231" t="str">
        <f>""</f>
        <v/>
      </c>
      <c r="AY231" t="str">
        <f>"-0.015"</f>
        <v>-0.015</v>
      </c>
      <c r="AZ231" t="str">
        <f>""</f>
        <v/>
      </c>
      <c r="BA231" t="str">
        <f>""</f>
        <v/>
      </c>
    </row>
    <row r="232" spans="2:53" x14ac:dyDescent="0.2">
      <c r="B232" t="str">
        <f>""</f>
        <v/>
      </c>
      <c r="C232" t="str">
        <f>""</f>
        <v/>
      </c>
      <c r="D232" t="str">
        <f>""</f>
        <v/>
      </c>
      <c r="E232" t="str">
        <f>""</f>
        <v/>
      </c>
      <c r="F232" t="str">
        <f>""</f>
        <v/>
      </c>
      <c r="G232" t="str">
        <f>""</f>
        <v/>
      </c>
      <c r="H232" t="str">
        <f>""</f>
        <v/>
      </c>
      <c r="I232" t="str">
        <f>""</f>
        <v/>
      </c>
      <c r="J232" t="str">
        <f>""</f>
        <v/>
      </c>
      <c r="K232" t="str">
        <f>""</f>
        <v/>
      </c>
      <c r="L232" t="str">
        <f>""</f>
        <v/>
      </c>
      <c r="M232" t="str">
        <f>""</f>
        <v/>
      </c>
      <c r="N232" t="str">
        <f>""</f>
        <v/>
      </c>
      <c r="O232" t="str">
        <f>""</f>
        <v/>
      </c>
      <c r="P232" t="str">
        <f>""</f>
        <v/>
      </c>
      <c r="Q232" t="str">
        <f>""</f>
        <v/>
      </c>
      <c r="R232" t="str">
        <f>""</f>
        <v/>
      </c>
      <c r="S232" t="str">
        <f>""</f>
        <v/>
      </c>
      <c r="T232" t="str">
        <f>""</f>
        <v/>
      </c>
      <c r="U232" t="str">
        <f>""</f>
        <v/>
      </c>
      <c r="V232" t="str">
        <f>""</f>
        <v/>
      </c>
      <c r="W232" t="str">
        <f>""</f>
        <v/>
      </c>
      <c r="X232" t="str">
        <f>""</f>
        <v/>
      </c>
      <c r="Y232" t="str">
        <f>""</f>
        <v/>
      </c>
      <c r="Z232" t="str">
        <f>""</f>
        <v/>
      </c>
      <c r="AA232" t="str">
        <f>""</f>
        <v/>
      </c>
      <c r="AB232" t="str">
        <f>""</f>
        <v/>
      </c>
      <c r="AC232" t="str">
        <f>""</f>
        <v/>
      </c>
      <c r="AD232" t="str">
        <f>""</f>
        <v/>
      </c>
      <c r="AE232" t="str">
        <f>""</f>
        <v/>
      </c>
      <c r="AF232" t="str">
        <f>""</f>
        <v/>
      </c>
      <c r="AG232" t="str">
        <f>""</f>
        <v/>
      </c>
      <c r="AH232" t="str">
        <f>""</f>
        <v/>
      </c>
      <c r="AI232" t="str">
        <f>""</f>
        <v/>
      </c>
      <c r="AJ232" t="str">
        <f>""</f>
        <v/>
      </c>
      <c r="AK232" t="str">
        <f>""</f>
        <v/>
      </c>
      <c r="AL232" t="str">
        <f>""</f>
        <v/>
      </c>
      <c r="AM232" t="str">
        <f>""</f>
        <v/>
      </c>
      <c r="AN232" t="str">
        <f>""</f>
        <v/>
      </c>
      <c r="AO232" t="str">
        <f>""</f>
        <v/>
      </c>
      <c r="AP232" t="str">
        <f>""</f>
        <v/>
      </c>
      <c r="AQ232" t="str">
        <f>""</f>
        <v/>
      </c>
      <c r="AR232" t="str">
        <f>""</f>
        <v/>
      </c>
      <c r="AS232" t="str">
        <f>""</f>
        <v/>
      </c>
      <c r="AT232" t="str">
        <f>""</f>
        <v/>
      </c>
      <c r="AU232" t="str">
        <f>""</f>
        <v/>
      </c>
      <c r="AV232" t="str">
        <f>""</f>
        <v/>
      </c>
      <c r="AW232" t="str">
        <f>""</f>
        <v/>
      </c>
      <c r="AX232" t="str">
        <f>""</f>
        <v/>
      </c>
      <c r="AY232" t="str">
        <f>"[0.082]"</f>
        <v>[0.082]</v>
      </c>
      <c r="AZ232" t="str">
        <f>""</f>
        <v/>
      </c>
      <c r="BA232" t="str">
        <f>""</f>
        <v/>
      </c>
    </row>
    <row r="233" spans="2:53" x14ac:dyDescent="0.2">
      <c r="B233" t="str">
        <f>"Interaction"</f>
        <v>Interaction</v>
      </c>
      <c r="C233" t="str">
        <f>""</f>
        <v/>
      </c>
      <c r="D233" t="str">
        <f>""</f>
        <v/>
      </c>
      <c r="E233" t="str">
        <f>""</f>
        <v/>
      </c>
      <c r="F233" t="str">
        <f>""</f>
        <v/>
      </c>
      <c r="G233" t="str">
        <f>""</f>
        <v/>
      </c>
      <c r="H233" t="str">
        <f>""</f>
        <v/>
      </c>
      <c r="I233" t="str">
        <f>""</f>
        <v/>
      </c>
      <c r="J233" t="str">
        <f>""</f>
        <v/>
      </c>
      <c r="K233" t="str">
        <f>""</f>
        <v/>
      </c>
      <c r="L233" t="str">
        <f>""</f>
        <v/>
      </c>
      <c r="M233" t="str">
        <f>""</f>
        <v/>
      </c>
      <c r="N233" t="str">
        <f>""</f>
        <v/>
      </c>
      <c r="O233" t="str">
        <f>""</f>
        <v/>
      </c>
      <c r="P233" t="str">
        <f>""</f>
        <v/>
      </c>
      <c r="Q233" t="str">
        <f>""</f>
        <v/>
      </c>
      <c r="R233" t="str">
        <f>""</f>
        <v/>
      </c>
      <c r="S233" t="str">
        <f>""</f>
        <v/>
      </c>
      <c r="T233" t="str">
        <f>""</f>
        <v/>
      </c>
      <c r="U233" t="str">
        <f>""</f>
        <v/>
      </c>
      <c r="V233" t="str">
        <f>""</f>
        <v/>
      </c>
      <c r="W233" t="str">
        <f>""</f>
        <v/>
      </c>
      <c r="X233" t="str">
        <f>""</f>
        <v/>
      </c>
      <c r="Y233" t="str">
        <f>""</f>
        <v/>
      </c>
      <c r="Z233" t="str">
        <f>""</f>
        <v/>
      </c>
      <c r="AA233" t="str">
        <f>""</f>
        <v/>
      </c>
      <c r="AB233" t="str">
        <f>""</f>
        <v/>
      </c>
      <c r="AC233" t="str">
        <f>""</f>
        <v/>
      </c>
      <c r="AD233" t="str">
        <f>""</f>
        <v/>
      </c>
      <c r="AE233" t="str">
        <f>""</f>
        <v/>
      </c>
      <c r="AF233" t="str">
        <f>""</f>
        <v/>
      </c>
      <c r="AG233" t="str">
        <f>""</f>
        <v/>
      </c>
      <c r="AH233" t="str">
        <f>""</f>
        <v/>
      </c>
      <c r="AI233" t="str">
        <f>""</f>
        <v/>
      </c>
      <c r="AJ233" t="str">
        <f>""</f>
        <v/>
      </c>
      <c r="AK233" t="str">
        <f>""</f>
        <v/>
      </c>
      <c r="AL233" t="str">
        <f>""</f>
        <v/>
      </c>
      <c r="AM233" t="str">
        <f>""</f>
        <v/>
      </c>
      <c r="AN233" t="str">
        <f>""</f>
        <v/>
      </c>
      <c r="AO233" t="str">
        <f>""</f>
        <v/>
      </c>
      <c r="AP233" t="str">
        <f>""</f>
        <v/>
      </c>
      <c r="AQ233" t="str">
        <f>""</f>
        <v/>
      </c>
      <c r="AR233" t="str">
        <f>""</f>
        <v/>
      </c>
      <c r="AS233" t="str">
        <f>""</f>
        <v/>
      </c>
      <c r="AT233" t="str">
        <f>""</f>
        <v/>
      </c>
      <c r="AU233" t="str">
        <f>""</f>
        <v/>
      </c>
      <c r="AV233" t="str">
        <f>""</f>
        <v/>
      </c>
      <c r="AW233" t="str">
        <f>""</f>
        <v/>
      </c>
      <c r="AX233" t="str">
        <f>""</f>
        <v/>
      </c>
      <c r="AY233" t="str">
        <f>"0.089*"</f>
        <v>0.089*</v>
      </c>
      <c r="AZ233" t="str">
        <f>""</f>
        <v/>
      </c>
      <c r="BA233" t="str">
        <f>""</f>
        <v/>
      </c>
    </row>
    <row r="234" spans="2:53" x14ac:dyDescent="0.2">
      <c r="B234" t="str">
        <f>""</f>
        <v/>
      </c>
      <c r="C234" t="str">
        <f>""</f>
        <v/>
      </c>
      <c r="D234" t="str">
        <f>""</f>
        <v/>
      </c>
      <c r="E234" t="str">
        <f>""</f>
        <v/>
      </c>
      <c r="F234" t="str">
        <f>""</f>
        <v/>
      </c>
      <c r="G234" t="str">
        <f>""</f>
        <v/>
      </c>
      <c r="H234" t="str">
        <f>""</f>
        <v/>
      </c>
      <c r="I234" t="str">
        <f>""</f>
        <v/>
      </c>
      <c r="J234" t="str">
        <f>""</f>
        <v/>
      </c>
      <c r="K234" t="str">
        <f>""</f>
        <v/>
      </c>
      <c r="L234" t="str">
        <f>""</f>
        <v/>
      </c>
      <c r="M234" t="str">
        <f>""</f>
        <v/>
      </c>
      <c r="N234" t="str">
        <f>""</f>
        <v/>
      </c>
      <c r="O234" t="str">
        <f>""</f>
        <v/>
      </c>
      <c r="P234" t="str">
        <f>""</f>
        <v/>
      </c>
      <c r="Q234" t="str">
        <f>""</f>
        <v/>
      </c>
      <c r="R234" t="str">
        <f>""</f>
        <v/>
      </c>
      <c r="S234" t="str">
        <f>""</f>
        <v/>
      </c>
      <c r="T234" t="str">
        <f>""</f>
        <v/>
      </c>
      <c r="U234" t="str">
        <f>""</f>
        <v/>
      </c>
      <c r="V234" t="str">
        <f>""</f>
        <v/>
      </c>
      <c r="W234" t="str">
        <f>""</f>
        <v/>
      </c>
      <c r="X234" t="str">
        <f>""</f>
        <v/>
      </c>
      <c r="Y234" t="str">
        <f>""</f>
        <v/>
      </c>
      <c r="Z234" t="str">
        <f>""</f>
        <v/>
      </c>
      <c r="AA234" t="str">
        <f>""</f>
        <v/>
      </c>
      <c r="AB234" t="str">
        <f>""</f>
        <v/>
      </c>
      <c r="AC234" t="str">
        <f>""</f>
        <v/>
      </c>
      <c r="AD234" t="str">
        <f>""</f>
        <v/>
      </c>
      <c r="AE234" t="str">
        <f>""</f>
        <v/>
      </c>
      <c r="AF234" t="str">
        <f>""</f>
        <v/>
      </c>
      <c r="AG234" t="str">
        <f>""</f>
        <v/>
      </c>
      <c r="AH234" t="str">
        <f>""</f>
        <v/>
      </c>
      <c r="AI234" t="str">
        <f>""</f>
        <v/>
      </c>
      <c r="AJ234" t="str">
        <f>""</f>
        <v/>
      </c>
      <c r="AK234" t="str">
        <f>""</f>
        <v/>
      </c>
      <c r="AL234" t="str">
        <f>""</f>
        <v/>
      </c>
      <c r="AM234" t="str">
        <f>""</f>
        <v/>
      </c>
      <c r="AN234" t="str">
        <f>""</f>
        <v/>
      </c>
      <c r="AO234" t="str">
        <f>""</f>
        <v/>
      </c>
      <c r="AP234" t="str">
        <f>""</f>
        <v/>
      </c>
      <c r="AQ234" t="str">
        <f>""</f>
        <v/>
      </c>
      <c r="AR234" t="str">
        <f>""</f>
        <v/>
      </c>
      <c r="AS234" t="str">
        <f>""</f>
        <v/>
      </c>
      <c r="AT234" t="str">
        <f>""</f>
        <v/>
      </c>
      <c r="AU234" t="str">
        <f>""</f>
        <v/>
      </c>
      <c r="AV234" t="str">
        <f>""</f>
        <v/>
      </c>
      <c r="AW234" t="str">
        <f>""</f>
        <v/>
      </c>
      <c r="AX234" t="str">
        <f>""</f>
        <v/>
      </c>
      <c r="AY234" t="str">
        <f>"[0.045]"</f>
        <v>[0.045]</v>
      </c>
      <c r="AZ234" t="str">
        <f>""</f>
        <v/>
      </c>
      <c r="BA234" t="str">
        <f>""</f>
        <v/>
      </c>
    </row>
    <row r="235" spans="2:53" x14ac:dyDescent="0.2">
      <c r="B235" t="str">
        <f>"Number of adults who left household 1998-2007"</f>
        <v>Number of adults who left household 1998-2007</v>
      </c>
      <c r="C235" t="str">
        <f>""</f>
        <v/>
      </c>
      <c r="D235" t="str">
        <f>""</f>
        <v/>
      </c>
      <c r="E235" t="str">
        <f>""</f>
        <v/>
      </c>
      <c r="F235" t="str">
        <f>""</f>
        <v/>
      </c>
      <c r="G235" t="str">
        <f>""</f>
        <v/>
      </c>
      <c r="H235" t="str">
        <f>""</f>
        <v/>
      </c>
      <c r="I235" t="str">
        <f>""</f>
        <v/>
      </c>
      <c r="J235" t="str">
        <f>""</f>
        <v/>
      </c>
      <c r="K235" t="str">
        <f>""</f>
        <v/>
      </c>
      <c r="L235" t="str">
        <f>""</f>
        <v/>
      </c>
      <c r="M235" t="str">
        <f>""</f>
        <v/>
      </c>
      <c r="N235" t="str">
        <f>""</f>
        <v/>
      </c>
      <c r="O235" t="str">
        <f>""</f>
        <v/>
      </c>
      <c r="P235" t="str">
        <f>""</f>
        <v/>
      </c>
      <c r="Q235" t="str">
        <f>""</f>
        <v/>
      </c>
      <c r="R235" t="str">
        <f>""</f>
        <v/>
      </c>
      <c r="S235" t="str">
        <f>""</f>
        <v/>
      </c>
      <c r="T235" t="str">
        <f>""</f>
        <v/>
      </c>
      <c r="U235" t="str">
        <f>""</f>
        <v/>
      </c>
      <c r="V235" t="str">
        <f>""</f>
        <v/>
      </c>
      <c r="W235" t="str">
        <f>""</f>
        <v/>
      </c>
      <c r="X235" t="str">
        <f>""</f>
        <v/>
      </c>
      <c r="Y235" t="str">
        <f>""</f>
        <v/>
      </c>
      <c r="Z235" t="str">
        <f>""</f>
        <v/>
      </c>
      <c r="AA235" t="str">
        <f>""</f>
        <v/>
      </c>
      <c r="AB235" t="str">
        <f>""</f>
        <v/>
      </c>
      <c r="AC235" t="str">
        <f>""</f>
        <v/>
      </c>
      <c r="AD235" t="str">
        <f>""</f>
        <v/>
      </c>
      <c r="AE235" t="str">
        <f>""</f>
        <v/>
      </c>
      <c r="AF235" t="str">
        <f>""</f>
        <v/>
      </c>
      <c r="AG235" t="str">
        <f>""</f>
        <v/>
      </c>
      <c r="AH235" t="str">
        <f>""</f>
        <v/>
      </c>
      <c r="AI235" t="str">
        <f>""</f>
        <v/>
      </c>
      <c r="AJ235" t="str">
        <f>""</f>
        <v/>
      </c>
      <c r="AK235" t="str">
        <f>""</f>
        <v/>
      </c>
      <c r="AL235" t="str">
        <f>""</f>
        <v/>
      </c>
      <c r="AM235" t="str">
        <f>""</f>
        <v/>
      </c>
      <c r="AN235" t="str">
        <f>""</f>
        <v/>
      </c>
      <c r="AO235" t="str">
        <f>""</f>
        <v/>
      </c>
      <c r="AP235" t="str">
        <f>""</f>
        <v/>
      </c>
      <c r="AQ235" t="str">
        <f>""</f>
        <v/>
      </c>
      <c r="AR235" t="str">
        <f>""</f>
        <v/>
      </c>
      <c r="AS235" t="str">
        <f>""</f>
        <v/>
      </c>
      <c r="AT235" t="str">
        <f>""</f>
        <v/>
      </c>
      <c r="AU235" t="str">
        <f>""</f>
        <v/>
      </c>
      <c r="AV235" t="str">
        <f>""</f>
        <v/>
      </c>
      <c r="AW235" t="str">
        <f>""</f>
        <v/>
      </c>
      <c r="AX235" t="str">
        <f>""</f>
        <v/>
      </c>
      <c r="AY235" t="str">
        <f>""</f>
        <v/>
      </c>
      <c r="AZ235" t="str">
        <f>"0.026"</f>
        <v>0.026</v>
      </c>
      <c r="BA235" t="str">
        <f>""</f>
        <v/>
      </c>
    </row>
    <row r="236" spans="2:53" x14ac:dyDescent="0.2">
      <c r="B236" t="str">
        <f>""</f>
        <v/>
      </c>
      <c r="C236" t="str">
        <f>""</f>
        <v/>
      </c>
      <c r="D236" t="str">
        <f>""</f>
        <v/>
      </c>
      <c r="E236" t="str">
        <f>""</f>
        <v/>
      </c>
      <c r="F236" t="str">
        <f>""</f>
        <v/>
      </c>
      <c r="G236" t="str">
        <f>""</f>
        <v/>
      </c>
      <c r="H236" t="str">
        <f>""</f>
        <v/>
      </c>
      <c r="I236" t="str">
        <f>""</f>
        <v/>
      </c>
      <c r="J236" t="str">
        <f>""</f>
        <v/>
      </c>
      <c r="K236" t="str">
        <f>""</f>
        <v/>
      </c>
      <c r="L236" t="str">
        <f>""</f>
        <v/>
      </c>
      <c r="M236" t="str">
        <f>""</f>
        <v/>
      </c>
      <c r="N236" t="str">
        <f>""</f>
        <v/>
      </c>
      <c r="O236" t="str">
        <f>""</f>
        <v/>
      </c>
      <c r="P236" t="str">
        <f>""</f>
        <v/>
      </c>
      <c r="Q236" t="str">
        <f>""</f>
        <v/>
      </c>
      <c r="R236" t="str">
        <f>""</f>
        <v/>
      </c>
      <c r="S236" t="str">
        <f>""</f>
        <v/>
      </c>
      <c r="T236" t="str">
        <f>""</f>
        <v/>
      </c>
      <c r="U236" t="str">
        <f>""</f>
        <v/>
      </c>
      <c r="V236" t="str">
        <f>""</f>
        <v/>
      </c>
      <c r="W236" t="str">
        <f>""</f>
        <v/>
      </c>
      <c r="X236" t="str">
        <f>""</f>
        <v/>
      </c>
      <c r="Y236" t="str">
        <f>""</f>
        <v/>
      </c>
      <c r="Z236" t="str">
        <f>""</f>
        <v/>
      </c>
      <c r="AA236" t="str">
        <f>""</f>
        <v/>
      </c>
      <c r="AB236" t="str">
        <f>""</f>
        <v/>
      </c>
      <c r="AC236" t="str">
        <f>""</f>
        <v/>
      </c>
      <c r="AD236" t="str">
        <f>""</f>
        <v/>
      </c>
      <c r="AE236" t="str">
        <f>""</f>
        <v/>
      </c>
      <c r="AF236" t="str">
        <f>""</f>
        <v/>
      </c>
      <c r="AG236" t="str">
        <f>""</f>
        <v/>
      </c>
      <c r="AH236" t="str">
        <f>""</f>
        <v/>
      </c>
      <c r="AI236" t="str">
        <f>""</f>
        <v/>
      </c>
      <c r="AJ236" t="str">
        <f>""</f>
        <v/>
      </c>
      <c r="AK236" t="str">
        <f>""</f>
        <v/>
      </c>
      <c r="AL236" t="str">
        <f>""</f>
        <v/>
      </c>
      <c r="AM236" t="str">
        <f>""</f>
        <v/>
      </c>
      <c r="AN236" t="str">
        <f>""</f>
        <v/>
      </c>
      <c r="AO236" t="str">
        <f>""</f>
        <v/>
      </c>
      <c r="AP236" t="str">
        <f>""</f>
        <v/>
      </c>
      <c r="AQ236" t="str">
        <f>""</f>
        <v/>
      </c>
      <c r="AR236" t="str">
        <f>""</f>
        <v/>
      </c>
      <c r="AS236" t="str">
        <f>""</f>
        <v/>
      </c>
      <c r="AT236" t="str">
        <f>""</f>
        <v/>
      </c>
      <c r="AU236" t="str">
        <f>""</f>
        <v/>
      </c>
      <c r="AV236" t="str">
        <f>""</f>
        <v/>
      </c>
      <c r="AW236" t="str">
        <f>""</f>
        <v/>
      </c>
      <c r="AX236" t="str">
        <f>""</f>
        <v/>
      </c>
      <c r="AY236" t="str">
        <f>""</f>
        <v/>
      </c>
      <c r="AZ236" t="str">
        <f>"[0.034]"</f>
        <v>[0.034]</v>
      </c>
      <c r="BA236" t="str">
        <f>""</f>
        <v/>
      </c>
    </row>
    <row r="237" spans="2:53" x14ac:dyDescent="0.2">
      <c r="B237" t="str">
        <f>"Interaction"</f>
        <v>Interaction</v>
      </c>
      <c r="C237" t="str">
        <f>""</f>
        <v/>
      </c>
      <c r="D237" t="str">
        <f>""</f>
        <v/>
      </c>
      <c r="E237" t="str">
        <f>""</f>
        <v/>
      </c>
      <c r="F237" t="str">
        <f>""</f>
        <v/>
      </c>
      <c r="G237" t="str">
        <f>""</f>
        <v/>
      </c>
      <c r="H237" t="str">
        <f>""</f>
        <v/>
      </c>
      <c r="I237" t="str">
        <f>""</f>
        <v/>
      </c>
      <c r="J237" t="str">
        <f>""</f>
        <v/>
      </c>
      <c r="K237" t="str">
        <f>""</f>
        <v/>
      </c>
      <c r="L237" t="str">
        <f>""</f>
        <v/>
      </c>
      <c r="M237" t="str">
        <f>""</f>
        <v/>
      </c>
      <c r="N237" t="str">
        <f>""</f>
        <v/>
      </c>
      <c r="O237" t="str">
        <f>""</f>
        <v/>
      </c>
      <c r="P237" t="str">
        <f>""</f>
        <v/>
      </c>
      <c r="Q237" t="str">
        <f>""</f>
        <v/>
      </c>
      <c r="R237" t="str">
        <f>""</f>
        <v/>
      </c>
      <c r="S237" t="str">
        <f>""</f>
        <v/>
      </c>
      <c r="T237" t="str">
        <f>""</f>
        <v/>
      </c>
      <c r="U237" t="str">
        <f>""</f>
        <v/>
      </c>
      <c r="V237" t="str">
        <f>""</f>
        <v/>
      </c>
      <c r="W237" t="str">
        <f>""</f>
        <v/>
      </c>
      <c r="X237" t="str">
        <f>""</f>
        <v/>
      </c>
      <c r="Y237" t="str">
        <f>""</f>
        <v/>
      </c>
      <c r="Z237" t="str">
        <f>""</f>
        <v/>
      </c>
      <c r="AA237" t="str">
        <f>""</f>
        <v/>
      </c>
      <c r="AB237" t="str">
        <f>""</f>
        <v/>
      </c>
      <c r="AC237" t="str">
        <f>""</f>
        <v/>
      </c>
      <c r="AD237" t="str">
        <f>""</f>
        <v/>
      </c>
      <c r="AE237" t="str">
        <f>""</f>
        <v/>
      </c>
      <c r="AF237" t="str">
        <f>""</f>
        <v/>
      </c>
      <c r="AG237" t="str">
        <f>""</f>
        <v/>
      </c>
      <c r="AH237" t="str">
        <f>""</f>
        <v/>
      </c>
      <c r="AI237" t="str">
        <f>""</f>
        <v/>
      </c>
      <c r="AJ237" t="str">
        <f>""</f>
        <v/>
      </c>
      <c r="AK237" t="str">
        <f>""</f>
        <v/>
      </c>
      <c r="AL237" t="str">
        <f>""</f>
        <v/>
      </c>
      <c r="AM237" t="str">
        <f>""</f>
        <v/>
      </c>
      <c r="AN237" t="str">
        <f>""</f>
        <v/>
      </c>
      <c r="AO237" t="str">
        <f>""</f>
        <v/>
      </c>
      <c r="AP237" t="str">
        <f>""</f>
        <v/>
      </c>
      <c r="AQ237" t="str">
        <f>""</f>
        <v/>
      </c>
      <c r="AR237" t="str">
        <f>""</f>
        <v/>
      </c>
      <c r="AS237" t="str">
        <f>""</f>
        <v/>
      </c>
      <c r="AT237" t="str">
        <f>""</f>
        <v/>
      </c>
      <c r="AU237" t="str">
        <f>""</f>
        <v/>
      </c>
      <c r="AV237" t="str">
        <f>""</f>
        <v/>
      </c>
      <c r="AW237" t="str">
        <f>""</f>
        <v/>
      </c>
      <c r="AX237" t="str">
        <f>""</f>
        <v/>
      </c>
      <c r="AY237" t="str">
        <f>""</f>
        <v/>
      </c>
      <c r="AZ237" t="str">
        <f>"0.039"</f>
        <v>0.039</v>
      </c>
      <c r="BA237" t="str">
        <f>""</f>
        <v/>
      </c>
    </row>
    <row r="238" spans="2:53" x14ac:dyDescent="0.2">
      <c r="B238" t="str">
        <f>""</f>
        <v/>
      </c>
      <c r="C238" t="str">
        <f>""</f>
        <v/>
      </c>
      <c r="D238" t="str">
        <f>""</f>
        <v/>
      </c>
      <c r="E238" t="str">
        <f>""</f>
        <v/>
      </c>
      <c r="F238" t="str">
        <f>""</f>
        <v/>
      </c>
      <c r="G238" t="str">
        <f>""</f>
        <v/>
      </c>
      <c r="H238" t="str">
        <f>""</f>
        <v/>
      </c>
      <c r="I238" t="str">
        <f>""</f>
        <v/>
      </c>
      <c r="J238" t="str">
        <f>""</f>
        <v/>
      </c>
      <c r="K238" t="str">
        <f>""</f>
        <v/>
      </c>
      <c r="L238" t="str">
        <f>""</f>
        <v/>
      </c>
      <c r="M238" t="str">
        <f>""</f>
        <v/>
      </c>
      <c r="N238" t="str">
        <f>""</f>
        <v/>
      </c>
      <c r="O238" t="str">
        <f>""</f>
        <v/>
      </c>
      <c r="P238" t="str">
        <f>""</f>
        <v/>
      </c>
      <c r="Q238" t="str">
        <f>""</f>
        <v/>
      </c>
      <c r="R238" t="str">
        <f>""</f>
        <v/>
      </c>
      <c r="S238" t="str">
        <f>""</f>
        <v/>
      </c>
      <c r="T238" t="str">
        <f>""</f>
        <v/>
      </c>
      <c r="U238" t="str">
        <f>""</f>
        <v/>
      </c>
      <c r="V238" t="str">
        <f>""</f>
        <v/>
      </c>
      <c r="W238" t="str">
        <f>""</f>
        <v/>
      </c>
      <c r="X238" t="str">
        <f>""</f>
        <v/>
      </c>
      <c r="Y238" t="str">
        <f>""</f>
        <v/>
      </c>
      <c r="Z238" t="str">
        <f>""</f>
        <v/>
      </c>
      <c r="AA238" t="str">
        <f>""</f>
        <v/>
      </c>
      <c r="AB238" t="str">
        <f>""</f>
        <v/>
      </c>
      <c r="AC238" t="str">
        <f>""</f>
        <v/>
      </c>
      <c r="AD238" t="str">
        <f>""</f>
        <v/>
      </c>
      <c r="AE238" t="str">
        <f>""</f>
        <v/>
      </c>
      <c r="AF238" t="str">
        <f>""</f>
        <v/>
      </c>
      <c r="AG238" t="str">
        <f>""</f>
        <v/>
      </c>
      <c r="AH238" t="str">
        <f>""</f>
        <v/>
      </c>
      <c r="AI238" t="str">
        <f>""</f>
        <v/>
      </c>
      <c r="AJ238" t="str">
        <f>""</f>
        <v/>
      </c>
      <c r="AK238" t="str">
        <f>""</f>
        <v/>
      </c>
      <c r="AL238" t="str">
        <f>""</f>
        <v/>
      </c>
      <c r="AM238" t="str">
        <f>""</f>
        <v/>
      </c>
      <c r="AN238" t="str">
        <f>""</f>
        <v/>
      </c>
      <c r="AO238" t="str">
        <f>""</f>
        <v/>
      </c>
      <c r="AP238" t="str">
        <f>""</f>
        <v/>
      </c>
      <c r="AQ238" t="str">
        <f>""</f>
        <v/>
      </c>
      <c r="AR238" t="str">
        <f>""</f>
        <v/>
      </c>
      <c r="AS238" t="str">
        <f>""</f>
        <v/>
      </c>
      <c r="AT238" t="str">
        <f>""</f>
        <v/>
      </c>
      <c r="AU238" t="str">
        <f>""</f>
        <v/>
      </c>
      <c r="AV238" t="str">
        <f>""</f>
        <v/>
      </c>
      <c r="AW238" t="str">
        <f>""</f>
        <v/>
      </c>
      <c r="AX238" t="str">
        <f>""</f>
        <v/>
      </c>
      <c r="AY238" t="str">
        <f>""</f>
        <v/>
      </c>
      <c r="AZ238" t="str">
        <f>"[0.031]"</f>
        <v>[0.031]</v>
      </c>
      <c r="BA238" t="str">
        <f>""</f>
        <v/>
      </c>
    </row>
    <row r="239" spans="2:53" x14ac:dyDescent="0.2">
      <c r="B239" t="str">
        <f>"Share of adults  who left household 1998-2007"</f>
        <v>Share of adults  who left household 1998-2007</v>
      </c>
      <c r="C239" t="str">
        <f>""</f>
        <v/>
      </c>
      <c r="D239" t="str">
        <f>""</f>
        <v/>
      </c>
      <c r="E239" t="str">
        <f>""</f>
        <v/>
      </c>
      <c r="F239" t="str">
        <f>""</f>
        <v/>
      </c>
      <c r="G239" t="str">
        <f>""</f>
        <v/>
      </c>
      <c r="H239" t="str">
        <f>""</f>
        <v/>
      </c>
      <c r="I239" t="str">
        <f>""</f>
        <v/>
      </c>
      <c r="J239" t="str">
        <f>""</f>
        <v/>
      </c>
      <c r="K239" t="str">
        <f>""</f>
        <v/>
      </c>
      <c r="L239" t="str">
        <f>""</f>
        <v/>
      </c>
      <c r="M239" t="str">
        <f>""</f>
        <v/>
      </c>
      <c r="N239" t="str">
        <f>""</f>
        <v/>
      </c>
      <c r="O239" t="str">
        <f>""</f>
        <v/>
      </c>
      <c r="P239" t="str">
        <f>""</f>
        <v/>
      </c>
      <c r="Q239" t="str">
        <f>""</f>
        <v/>
      </c>
      <c r="R239" t="str">
        <f>""</f>
        <v/>
      </c>
      <c r="S239" t="str">
        <f>""</f>
        <v/>
      </c>
      <c r="T239" t="str">
        <f>""</f>
        <v/>
      </c>
      <c r="U239" t="str">
        <f>""</f>
        <v/>
      </c>
      <c r="V239" t="str">
        <f>""</f>
        <v/>
      </c>
      <c r="W239" t="str">
        <f>""</f>
        <v/>
      </c>
      <c r="X239" t="str">
        <f>""</f>
        <v/>
      </c>
      <c r="Y239" t="str">
        <f>""</f>
        <v/>
      </c>
      <c r="Z239" t="str">
        <f>""</f>
        <v/>
      </c>
      <c r="AA239" t="str">
        <f>""</f>
        <v/>
      </c>
      <c r="AB239" t="str">
        <f>""</f>
        <v/>
      </c>
      <c r="AC239" t="str">
        <f>""</f>
        <v/>
      </c>
      <c r="AD239" t="str">
        <f>""</f>
        <v/>
      </c>
      <c r="AE239" t="str">
        <f>""</f>
        <v/>
      </c>
      <c r="AF239" t="str">
        <f>""</f>
        <v/>
      </c>
      <c r="AG239" t="str">
        <f>""</f>
        <v/>
      </c>
      <c r="AH239" t="str">
        <f>""</f>
        <v/>
      </c>
      <c r="AI239" t="str">
        <f>""</f>
        <v/>
      </c>
      <c r="AJ239" t="str">
        <f>""</f>
        <v/>
      </c>
      <c r="AK239" t="str">
        <f>""</f>
        <v/>
      </c>
      <c r="AL239" t="str">
        <f>""</f>
        <v/>
      </c>
      <c r="AM239" t="str">
        <f>""</f>
        <v/>
      </c>
      <c r="AN239" t="str">
        <f>""</f>
        <v/>
      </c>
      <c r="AO239" t="str">
        <f>""</f>
        <v/>
      </c>
      <c r="AP239" t="str">
        <f>""</f>
        <v/>
      </c>
      <c r="AQ239" t="str">
        <f>""</f>
        <v/>
      </c>
      <c r="AR239" t="str">
        <f>""</f>
        <v/>
      </c>
      <c r="AS239" t="str">
        <f>""</f>
        <v/>
      </c>
      <c r="AT239" t="str">
        <f>""</f>
        <v/>
      </c>
      <c r="AU239" t="str">
        <f>""</f>
        <v/>
      </c>
      <c r="AV239" t="str">
        <f>""</f>
        <v/>
      </c>
      <c r="AW239" t="str">
        <f>""</f>
        <v/>
      </c>
      <c r="AX239" t="str">
        <f>""</f>
        <v/>
      </c>
      <c r="AY239" t="str">
        <f>""</f>
        <v/>
      </c>
      <c r="AZ239" t="str">
        <f>""</f>
        <v/>
      </c>
      <c r="BA239" t="str">
        <f>"-0.112"</f>
        <v>-0.112</v>
      </c>
    </row>
    <row r="240" spans="2:53" x14ac:dyDescent="0.2">
      <c r="B240" t="str">
        <f>""</f>
        <v/>
      </c>
      <c r="C240" t="str">
        <f>""</f>
        <v/>
      </c>
      <c r="D240" t="str">
        <f>""</f>
        <v/>
      </c>
      <c r="E240" t="str">
        <f>""</f>
        <v/>
      </c>
      <c r="F240" t="str">
        <f>""</f>
        <v/>
      </c>
      <c r="G240" t="str">
        <f>""</f>
        <v/>
      </c>
      <c r="H240" t="str">
        <f>""</f>
        <v/>
      </c>
      <c r="I240" t="str">
        <f>""</f>
        <v/>
      </c>
      <c r="J240" t="str">
        <f>""</f>
        <v/>
      </c>
      <c r="K240" t="str">
        <f>""</f>
        <v/>
      </c>
      <c r="L240" t="str">
        <f>""</f>
        <v/>
      </c>
      <c r="M240" t="str">
        <f>""</f>
        <v/>
      </c>
      <c r="N240" t="str">
        <f>""</f>
        <v/>
      </c>
      <c r="O240" t="str">
        <f>""</f>
        <v/>
      </c>
      <c r="P240" t="str">
        <f>""</f>
        <v/>
      </c>
      <c r="Q240" t="str">
        <f>""</f>
        <v/>
      </c>
      <c r="R240" t="str">
        <f>""</f>
        <v/>
      </c>
      <c r="S240" t="str">
        <f>""</f>
        <v/>
      </c>
      <c r="T240" t="str">
        <f>""</f>
        <v/>
      </c>
      <c r="U240" t="str">
        <f>""</f>
        <v/>
      </c>
      <c r="V240" t="str">
        <f>""</f>
        <v/>
      </c>
      <c r="W240" t="str">
        <f>""</f>
        <v/>
      </c>
      <c r="X240" t="str">
        <f>""</f>
        <v/>
      </c>
      <c r="Y240" t="str">
        <f>""</f>
        <v/>
      </c>
      <c r="Z240" t="str">
        <f>""</f>
        <v/>
      </c>
      <c r="AA240" t="str">
        <f>""</f>
        <v/>
      </c>
      <c r="AB240" t="str">
        <f>""</f>
        <v/>
      </c>
      <c r="AC240" t="str">
        <f>""</f>
        <v/>
      </c>
      <c r="AD240" t="str">
        <f>""</f>
        <v/>
      </c>
      <c r="AE240" t="str">
        <f>""</f>
        <v/>
      </c>
      <c r="AF240" t="str">
        <f>""</f>
        <v/>
      </c>
      <c r="AG240" t="str">
        <f>""</f>
        <v/>
      </c>
      <c r="AH240" t="str">
        <f>""</f>
        <v/>
      </c>
      <c r="AI240" t="str">
        <f>""</f>
        <v/>
      </c>
      <c r="AJ240" t="str">
        <f>""</f>
        <v/>
      </c>
      <c r="AK240" t="str">
        <f>""</f>
        <v/>
      </c>
      <c r="AL240" t="str">
        <f>""</f>
        <v/>
      </c>
      <c r="AM240" t="str">
        <f>""</f>
        <v/>
      </c>
      <c r="AN240" t="str">
        <f>""</f>
        <v/>
      </c>
      <c r="AO240" t="str">
        <f>""</f>
        <v/>
      </c>
      <c r="AP240" t="str">
        <f>""</f>
        <v/>
      </c>
      <c r="AQ240" t="str">
        <f>""</f>
        <v/>
      </c>
      <c r="AR240" t="str">
        <f>""</f>
        <v/>
      </c>
      <c r="AS240" t="str">
        <f>""</f>
        <v/>
      </c>
      <c r="AT240" t="str">
        <f>""</f>
        <v/>
      </c>
      <c r="AU240" t="str">
        <f>""</f>
        <v/>
      </c>
      <c r="AV240" t="str">
        <f>""</f>
        <v/>
      </c>
      <c r="AW240" t="str">
        <f>""</f>
        <v/>
      </c>
      <c r="AX240" t="str">
        <f>""</f>
        <v/>
      </c>
      <c r="AY240" t="str">
        <f>""</f>
        <v/>
      </c>
      <c r="AZ240" t="str">
        <f>""</f>
        <v/>
      </c>
      <c r="BA240" t="str">
        <f>"[0.179]"</f>
        <v>[0.179]</v>
      </c>
    </row>
    <row r="241" spans="2:53" x14ac:dyDescent="0.2">
      <c r="B241" t="str">
        <f>"Interaction"</f>
        <v>Interaction</v>
      </c>
      <c r="C241" t="str">
        <f>""</f>
        <v/>
      </c>
      <c r="D241" t="str">
        <f>""</f>
        <v/>
      </c>
      <c r="E241" t="str">
        <f>""</f>
        <v/>
      </c>
      <c r="F241" t="str">
        <f>""</f>
        <v/>
      </c>
      <c r="G241" t="str">
        <f>""</f>
        <v/>
      </c>
      <c r="H241" t="str">
        <f>""</f>
        <v/>
      </c>
      <c r="I241" t="str">
        <f>""</f>
        <v/>
      </c>
      <c r="J241" t="str">
        <f>""</f>
        <v/>
      </c>
      <c r="K241" t="str">
        <f>""</f>
        <v/>
      </c>
      <c r="L241" t="str">
        <f>""</f>
        <v/>
      </c>
      <c r="M241" t="str">
        <f>""</f>
        <v/>
      </c>
      <c r="N241" t="str">
        <f>""</f>
        <v/>
      </c>
      <c r="O241" t="str">
        <f>""</f>
        <v/>
      </c>
      <c r="P241" t="str">
        <f>""</f>
        <v/>
      </c>
      <c r="Q241" t="str">
        <f>""</f>
        <v/>
      </c>
      <c r="R241" t="str">
        <f>""</f>
        <v/>
      </c>
      <c r="S241" t="str">
        <f>""</f>
        <v/>
      </c>
      <c r="T241" t="str">
        <f>""</f>
        <v/>
      </c>
      <c r="U241" t="str">
        <f>""</f>
        <v/>
      </c>
      <c r="V241" t="str">
        <f>""</f>
        <v/>
      </c>
      <c r="W241" t="str">
        <f>""</f>
        <v/>
      </c>
      <c r="X241" t="str">
        <f>""</f>
        <v/>
      </c>
      <c r="Y241" t="str">
        <f>""</f>
        <v/>
      </c>
      <c r="Z241" t="str">
        <f>""</f>
        <v/>
      </c>
      <c r="AA241" t="str">
        <f>""</f>
        <v/>
      </c>
      <c r="AB241" t="str">
        <f>""</f>
        <v/>
      </c>
      <c r="AC241" t="str">
        <f>""</f>
        <v/>
      </c>
      <c r="AD241" t="str">
        <f>""</f>
        <v/>
      </c>
      <c r="AE241" t="str">
        <f>""</f>
        <v/>
      </c>
      <c r="AF241" t="str">
        <f>""</f>
        <v/>
      </c>
      <c r="AG241" t="str">
        <f>""</f>
        <v/>
      </c>
      <c r="AH241" t="str">
        <f>""</f>
        <v/>
      </c>
      <c r="AI241" t="str">
        <f>""</f>
        <v/>
      </c>
      <c r="AJ241" t="str">
        <f>""</f>
        <v/>
      </c>
      <c r="AK241" t="str">
        <f>""</f>
        <v/>
      </c>
      <c r="AL241" t="str">
        <f>""</f>
        <v/>
      </c>
      <c r="AM241" t="str">
        <f>""</f>
        <v/>
      </c>
      <c r="AN241" t="str">
        <f>""</f>
        <v/>
      </c>
      <c r="AO241" t="str">
        <f>""</f>
        <v/>
      </c>
      <c r="AP241" t="str">
        <f>""</f>
        <v/>
      </c>
      <c r="AQ241" t="str">
        <f>""</f>
        <v/>
      </c>
      <c r="AR241" t="str">
        <f>""</f>
        <v/>
      </c>
      <c r="AS241" t="str">
        <f>""</f>
        <v/>
      </c>
      <c r="AT241" t="str">
        <f>""</f>
        <v/>
      </c>
      <c r="AU241" t="str">
        <f>""</f>
        <v/>
      </c>
      <c r="AV241" t="str">
        <f>""</f>
        <v/>
      </c>
      <c r="AW241" t="str">
        <f>""</f>
        <v/>
      </c>
      <c r="AX241" t="str">
        <f>""</f>
        <v/>
      </c>
      <c r="AY241" t="str">
        <f>""</f>
        <v/>
      </c>
      <c r="AZ241" t="str">
        <f>""</f>
        <v/>
      </c>
      <c r="BA241" t="str">
        <f>"0.084*"</f>
        <v>0.084*</v>
      </c>
    </row>
    <row r="242" spans="2:53" x14ac:dyDescent="0.2">
      <c r="B242" t="str">
        <f>""</f>
        <v/>
      </c>
      <c r="C242" t="str">
        <f>""</f>
        <v/>
      </c>
      <c r="D242" t="str">
        <f>""</f>
        <v/>
      </c>
      <c r="E242" t="str">
        <f>""</f>
        <v/>
      </c>
      <c r="F242" t="str">
        <f>""</f>
        <v/>
      </c>
      <c r="G242" t="str">
        <f>""</f>
        <v/>
      </c>
      <c r="H242" t="str">
        <f>""</f>
        <v/>
      </c>
      <c r="I242" t="str">
        <f>""</f>
        <v/>
      </c>
      <c r="J242" t="str">
        <f>""</f>
        <v/>
      </c>
      <c r="K242" t="str">
        <f>""</f>
        <v/>
      </c>
      <c r="L242" t="str">
        <f>""</f>
        <v/>
      </c>
      <c r="M242" t="str">
        <f>""</f>
        <v/>
      </c>
      <c r="N242" t="str">
        <f>""</f>
        <v/>
      </c>
      <c r="O242" t="str">
        <f>""</f>
        <v/>
      </c>
      <c r="P242" t="str">
        <f>""</f>
        <v/>
      </c>
      <c r="Q242" t="str">
        <f>""</f>
        <v/>
      </c>
      <c r="R242" t="str">
        <f>""</f>
        <v/>
      </c>
      <c r="S242" t="str">
        <f>""</f>
        <v/>
      </c>
      <c r="T242" t="str">
        <f>""</f>
        <v/>
      </c>
      <c r="U242" t="str">
        <f>""</f>
        <v/>
      </c>
      <c r="V242" t="str">
        <f>""</f>
        <v/>
      </c>
      <c r="W242" t="str">
        <f>""</f>
        <v/>
      </c>
      <c r="X242" t="str">
        <f>""</f>
        <v/>
      </c>
      <c r="Y242" t="str">
        <f>""</f>
        <v/>
      </c>
      <c r="Z242" t="str">
        <f>""</f>
        <v/>
      </c>
      <c r="AA242" t="str">
        <f>""</f>
        <v/>
      </c>
      <c r="AB242" t="str">
        <f>""</f>
        <v/>
      </c>
      <c r="AC242" t="str">
        <f>""</f>
        <v/>
      </c>
      <c r="AD242" t="str">
        <f>""</f>
        <v/>
      </c>
      <c r="AE242" t="str">
        <f>""</f>
        <v/>
      </c>
      <c r="AF242" t="str">
        <f>""</f>
        <v/>
      </c>
      <c r="AG242" t="str">
        <f>""</f>
        <v/>
      </c>
      <c r="AH242" t="str">
        <f>""</f>
        <v/>
      </c>
      <c r="AI242" t="str">
        <f>""</f>
        <v/>
      </c>
      <c r="AJ242" t="str">
        <f>""</f>
        <v/>
      </c>
      <c r="AK242" t="str">
        <f>""</f>
        <v/>
      </c>
      <c r="AL242" t="str">
        <f>""</f>
        <v/>
      </c>
      <c r="AM242" t="str">
        <f>""</f>
        <v/>
      </c>
      <c r="AN242" t="str">
        <f>""</f>
        <v/>
      </c>
      <c r="AO242" t="str">
        <f>""</f>
        <v/>
      </c>
      <c r="AP242" t="str">
        <f>""</f>
        <v/>
      </c>
      <c r="AQ242" t="str">
        <f>""</f>
        <v/>
      </c>
      <c r="AR242" t="str">
        <f>""</f>
        <v/>
      </c>
      <c r="AS242" t="str">
        <f>""</f>
        <v/>
      </c>
      <c r="AT242" t="str">
        <f>""</f>
        <v/>
      </c>
      <c r="AU242" t="str">
        <f>""</f>
        <v/>
      </c>
      <c r="AV242" t="str">
        <f>""</f>
        <v/>
      </c>
      <c r="AW242" t="str">
        <f>""</f>
        <v/>
      </c>
      <c r="AX242" t="str">
        <f>""</f>
        <v/>
      </c>
      <c r="AY242" t="str">
        <f>""</f>
        <v/>
      </c>
      <c r="AZ242" t="str">
        <f>""</f>
        <v/>
      </c>
      <c r="BA242" t="str">
        <f>"[0.046]"</f>
        <v>[0.046]</v>
      </c>
    </row>
    <row r="243" spans="2:53" x14ac:dyDescent="0.2">
      <c r="B243" s="15" t="s">
        <v>5</v>
      </c>
      <c r="C243" s="21" t="str">
        <f t="shared" ref="C243:BA243" si="0">"872"</f>
        <v>872</v>
      </c>
      <c r="D243" s="21" t="str">
        <f t="shared" si="0"/>
        <v>872</v>
      </c>
      <c r="E243" s="21" t="str">
        <f t="shared" si="0"/>
        <v>872</v>
      </c>
      <c r="F243" s="21" t="str">
        <f t="shared" si="0"/>
        <v>872</v>
      </c>
      <c r="G243" s="21" t="str">
        <f t="shared" si="0"/>
        <v>872</v>
      </c>
      <c r="H243" s="21" t="str">
        <f t="shared" si="0"/>
        <v>872</v>
      </c>
      <c r="I243" s="21" t="str">
        <f t="shared" si="0"/>
        <v>872</v>
      </c>
      <c r="J243" s="21" t="str">
        <f t="shared" si="0"/>
        <v>872</v>
      </c>
      <c r="K243" s="21" t="str">
        <f t="shared" si="0"/>
        <v>872</v>
      </c>
      <c r="L243" s="21" t="str">
        <f t="shared" si="0"/>
        <v>872</v>
      </c>
      <c r="M243" s="21" t="str">
        <f t="shared" si="0"/>
        <v>872</v>
      </c>
      <c r="N243" s="21" t="str">
        <f t="shared" si="0"/>
        <v>872</v>
      </c>
      <c r="O243" s="21" t="str">
        <f t="shared" si="0"/>
        <v>872</v>
      </c>
      <c r="P243" s="21" t="str">
        <f t="shared" si="0"/>
        <v>872</v>
      </c>
      <c r="Q243" s="21" t="str">
        <f t="shared" si="0"/>
        <v>872</v>
      </c>
      <c r="R243" s="21" t="str">
        <f t="shared" si="0"/>
        <v>872</v>
      </c>
      <c r="S243" s="21" t="str">
        <f t="shared" si="0"/>
        <v>872</v>
      </c>
      <c r="T243" s="21" t="str">
        <f t="shared" si="0"/>
        <v>872</v>
      </c>
      <c r="U243" s="21" t="str">
        <f t="shared" si="0"/>
        <v>872</v>
      </c>
      <c r="V243" s="21" t="str">
        <f t="shared" si="0"/>
        <v>872</v>
      </c>
      <c r="W243" s="21" t="str">
        <f t="shared" si="0"/>
        <v>872</v>
      </c>
      <c r="X243" s="21" t="str">
        <f t="shared" si="0"/>
        <v>872</v>
      </c>
      <c r="Y243" s="21" t="str">
        <f t="shared" si="0"/>
        <v>872</v>
      </c>
      <c r="Z243" s="21" t="str">
        <f t="shared" si="0"/>
        <v>872</v>
      </c>
      <c r="AA243" s="21" t="str">
        <f t="shared" si="0"/>
        <v>872</v>
      </c>
      <c r="AB243" s="21" t="str">
        <f t="shared" si="0"/>
        <v>872</v>
      </c>
      <c r="AC243" s="21" t="str">
        <f t="shared" si="0"/>
        <v>872</v>
      </c>
      <c r="AD243" s="21" t="str">
        <f t="shared" si="0"/>
        <v>872</v>
      </c>
      <c r="AE243" s="21" t="str">
        <f t="shared" si="0"/>
        <v>872</v>
      </c>
      <c r="AF243" s="21" t="str">
        <f t="shared" si="0"/>
        <v>872</v>
      </c>
      <c r="AG243" s="21" t="str">
        <f t="shared" si="0"/>
        <v>872</v>
      </c>
      <c r="AH243" s="21" t="str">
        <f t="shared" si="0"/>
        <v>872</v>
      </c>
      <c r="AI243" s="21" t="str">
        <f t="shared" si="0"/>
        <v>872</v>
      </c>
      <c r="AJ243" s="21" t="str">
        <f t="shared" si="0"/>
        <v>872</v>
      </c>
      <c r="AK243" s="21" t="str">
        <f t="shared" si="0"/>
        <v>872</v>
      </c>
      <c r="AL243" s="21" t="str">
        <f t="shared" si="0"/>
        <v>872</v>
      </c>
      <c r="AM243" s="21" t="str">
        <f t="shared" si="0"/>
        <v>872</v>
      </c>
      <c r="AN243" s="21" t="str">
        <f t="shared" si="0"/>
        <v>872</v>
      </c>
      <c r="AO243" s="21" t="str">
        <f t="shared" si="0"/>
        <v>872</v>
      </c>
      <c r="AP243" s="21" t="str">
        <f t="shared" si="0"/>
        <v>872</v>
      </c>
      <c r="AQ243" s="21" t="str">
        <f t="shared" si="0"/>
        <v>872</v>
      </c>
      <c r="AR243" s="21" t="str">
        <f t="shared" si="0"/>
        <v>872</v>
      </c>
      <c r="AS243" s="21" t="str">
        <f t="shared" si="0"/>
        <v>872</v>
      </c>
      <c r="AT243" s="21" t="str">
        <f t="shared" si="0"/>
        <v>872</v>
      </c>
      <c r="AU243" s="21" t="str">
        <f t="shared" si="0"/>
        <v>872</v>
      </c>
      <c r="AV243" s="21" t="str">
        <f t="shared" si="0"/>
        <v>872</v>
      </c>
      <c r="AW243" s="21" t="str">
        <f t="shared" si="0"/>
        <v>872</v>
      </c>
      <c r="AX243" s="21" t="str">
        <f t="shared" si="0"/>
        <v>872</v>
      </c>
      <c r="AY243" s="21" t="str">
        <f t="shared" si="0"/>
        <v>872</v>
      </c>
      <c r="AZ243" s="21" t="str">
        <f t="shared" si="0"/>
        <v>872</v>
      </c>
      <c r="BA243" s="21" t="str">
        <f t="shared" si="0"/>
        <v>872</v>
      </c>
    </row>
    <row r="244" spans="2:53" x14ac:dyDescent="0.2">
      <c r="B244" s="14" t="s">
        <v>6</v>
      </c>
      <c r="C244" s="22">
        <v>0.40100000000000002</v>
      </c>
      <c r="D244" s="22">
        <v>0.40100000000000002</v>
      </c>
      <c r="E244" s="22">
        <v>0.40100000000000002</v>
      </c>
      <c r="F244" s="22">
        <v>0.40100000000000002</v>
      </c>
      <c r="G244" s="22">
        <v>0.40100000000000002</v>
      </c>
      <c r="H244" s="22">
        <v>0.40100000000000002</v>
      </c>
      <c r="I244" s="22">
        <v>0.40100000000000002</v>
      </c>
      <c r="J244" s="22">
        <v>0.40100000000000002</v>
      </c>
      <c r="K244" s="22">
        <v>0.40100000000000002</v>
      </c>
      <c r="L244" s="22">
        <v>0.40100000000000002</v>
      </c>
      <c r="M244" s="22">
        <v>0.40100000000000002</v>
      </c>
      <c r="N244" s="22">
        <v>0.40100000000000002</v>
      </c>
      <c r="O244" s="22">
        <v>0.40100000000000002</v>
      </c>
      <c r="P244" s="22">
        <v>0.40100000000000002</v>
      </c>
      <c r="Q244" s="22">
        <v>0.40100000000000002</v>
      </c>
      <c r="R244" s="22">
        <v>0.40100000000000002</v>
      </c>
      <c r="S244" s="22">
        <v>0.40100000000000002</v>
      </c>
      <c r="T244" s="22">
        <v>0.40100000000000002</v>
      </c>
      <c r="U244" s="22">
        <v>0.40100000000000002</v>
      </c>
      <c r="V244" s="22">
        <v>0.40100000000000002</v>
      </c>
      <c r="W244" s="22">
        <v>0.40100000000000002</v>
      </c>
      <c r="X244" s="22">
        <v>0.40100000000000002</v>
      </c>
      <c r="Y244" s="22">
        <v>0.40100000000000002</v>
      </c>
      <c r="Z244" s="22">
        <v>0.40100000000000002</v>
      </c>
      <c r="AA244" s="22">
        <v>0.40100000000000002</v>
      </c>
      <c r="AB244" s="22">
        <v>0.40100000000000002</v>
      </c>
      <c r="AC244" s="22">
        <v>0.40100000000000002</v>
      </c>
      <c r="AD244" s="22">
        <v>0.40100000000000002</v>
      </c>
      <c r="AE244" s="22">
        <v>0.40100000000000002</v>
      </c>
      <c r="AF244" s="22">
        <v>0.40100000000000002</v>
      </c>
      <c r="AG244" s="22">
        <v>0.40100000000000002</v>
      </c>
      <c r="AH244" s="22">
        <v>0.40100000000000002</v>
      </c>
      <c r="AI244" s="22">
        <v>0.40100000000000002</v>
      </c>
      <c r="AJ244" s="22">
        <v>0.40100000000000002</v>
      </c>
      <c r="AK244" s="22">
        <v>0.40100000000000002</v>
      </c>
      <c r="AL244" s="22">
        <v>0.40100000000000002</v>
      </c>
      <c r="AM244" s="22">
        <v>0.40100000000000002</v>
      </c>
      <c r="AN244" s="22">
        <v>0.40100000000000002</v>
      </c>
      <c r="AO244" s="22">
        <v>0.40100000000000002</v>
      </c>
      <c r="AP244" s="22">
        <v>0.40100000000000002</v>
      </c>
      <c r="AQ244" s="22">
        <v>0.40100000000000002</v>
      </c>
      <c r="AR244" s="22">
        <v>0.40100000000000002</v>
      </c>
      <c r="AS244" s="22">
        <v>0.40100000000000002</v>
      </c>
      <c r="AT244" s="22">
        <v>0.40100000000000002</v>
      </c>
      <c r="AU244" s="22">
        <v>0.40100000000000002</v>
      </c>
      <c r="AV244" s="22">
        <v>0.40100000000000002</v>
      </c>
      <c r="AW244" s="22">
        <v>0.40100000000000002</v>
      </c>
      <c r="AX244" s="22">
        <v>0.40100000000000002</v>
      </c>
      <c r="AY244" s="22">
        <v>0.40100000000000002</v>
      </c>
      <c r="AZ244" s="22">
        <v>0.40100000000000002</v>
      </c>
      <c r="BA244" s="22">
        <v>0.40100000000000002</v>
      </c>
    </row>
    <row r="245" spans="2:53" x14ac:dyDescent="0.2">
      <c r="B245" s="6" t="s">
        <v>56</v>
      </c>
      <c r="C245" s="22" t="s">
        <v>4</v>
      </c>
      <c r="D245" s="22" t="s">
        <v>4</v>
      </c>
      <c r="E245" s="22" t="s">
        <v>4</v>
      </c>
      <c r="F245" s="22" t="s">
        <v>4</v>
      </c>
      <c r="G245" s="22" t="s">
        <v>4</v>
      </c>
      <c r="H245" s="22" t="s">
        <v>4</v>
      </c>
      <c r="I245" s="22" t="s">
        <v>4</v>
      </c>
      <c r="J245" s="22" t="s">
        <v>4</v>
      </c>
      <c r="K245" s="22" t="s">
        <v>4</v>
      </c>
      <c r="L245" s="22" t="s">
        <v>4</v>
      </c>
      <c r="M245" s="22" t="s">
        <v>4</v>
      </c>
      <c r="N245" s="22" t="s">
        <v>4</v>
      </c>
      <c r="O245" s="22" t="s">
        <v>4</v>
      </c>
      <c r="P245" s="22" t="s">
        <v>4</v>
      </c>
      <c r="Q245" s="22" t="s">
        <v>4</v>
      </c>
      <c r="R245" s="22" t="s">
        <v>4</v>
      </c>
      <c r="S245" s="22" t="s">
        <v>4</v>
      </c>
      <c r="T245" s="22" t="s">
        <v>4</v>
      </c>
      <c r="U245" s="22" t="s">
        <v>4</v>
      </c>
      <c r="V245" s="22" t="s">
        <v>4</v>
      </c>
      <c r="W245" s="22" t="s">
        <v>4</v>
      </c>
      <c r="X245" s="22" t="s">
        <v>4</v>
      </c>
      <c r="Y245" s="22" t="s">
        <v>4</v>
      </c>
      <c r="Z245" s="22" t="s">
        <v>4</v>
      </c>
      <c r="AA245" s="22" t="s">
        <v>4</v>
      </c>
      <c r="AB245" s="22" t="s">
        <v>4</v>
      </c>
      <c r="AC245" s="22" t="s">
        <v>4</v>
      </c>
      <c r="AD245" s="22" t="s">
        <v>4</v>
      </c>
      <c r="AE245" s="22" t="s">
        <v>4</v>
      </c>
      <c r="AF245" s="22" t="s">
        <v>4</v>
      </c>
      <c r="AG245" s="22" t="s">
        <v>4</v>
      </c>
      <c r="AH245" s="22" t="s">
        <v>4</v>
      </c>
      <c r="AI245" s="22" t="s">
        <v>4</v>
      </c>
      <c r="AJ245" s="22" t="s">
        <v>4</v>
      </c>
      <c r="AK245" s="22" t="s">
        <v>4</v>
      </c>
      <c r="AL245" s="22" t="s">
        <v>4</v>
      </c>
      <c r="AM245" s="22" t="s">
        <v>4</v>
      </c>
      <c r="AN245" s="22" t="s">
        <v>4</v>
      </c>
      <c r="AO245" s="22" t="s">
        <v>4</v>
      </c>
      <c r="AP245" s="22" t="s">
        <v>4</v>
      </c>
      <c r="AQ245" s="22" t="s">
        <v>4</v>
      </c>
      <c r="AR245" s="22" t="s">
        <v>4</v>
      </c>
      <c r="AS245" s="22" t="s">
        <v>4</v>
      </c>
      <c r="AT245" s="22" t="s">
        <v>4</v>
      </c>
      <c r="AU245" s="22" t="s">
        <v>4</v>
      </c>
      <c r="AV245" s="22" t="s">
        <v>4</v>
      </c>
      <c r="AW245" s="22" t="s">
        <v>4</v>
      </c>
      <c r="AX245" s="22" t="s">
        <v>4</v>
      </c>
      <c r="AY245" s="22" t="s">
        <v>4</v>
      </c>
      <c r="AZ245" s="22" t="s">
        <v>4</v>
      </c>
      <c r="BA245" s="22" t="s">
        <v>4</v>
      </c>
    </row>
    <row r="246" spans="2:53" x14ac:dyDescent="0.2">
      <c r="B246" s="6" t="s">
        <v>57</v>
      </c>
      <c r="C246" s="22" t="s">
        <v>4</v>
      </c>
      <c r="D246" s="22" t="s">
        <v>4</v>
      </c>
      <c r="E246" s="22" t="s">
        <v>4</v>
      </c>
      <c r="F246" s="22" t="s">
        <v>4</v>
      </c>
      <c r="G246" s="22" t="s">
        <v>4</v>
      </c>
      <c r="H246" s="22" t="s">
        <v>4</v>
      </c>
      <c r="I246" s="22" t="s">
        <v>4</v>
      </c>
      <c r="J246" s="22" t="s">
        <v>4</v>
      </c>
      <c r="K246" s="22" t="s">
        <v>4</v>
      </c>
      <c r="L246" s="22" t="s">
        <v>4</v>
      </c>
      <c r="M246" s="22" t="s">
        <v>4</v>
      </c>
      <c r="N246" s="22" t="s">
        <v>4</v>
      </c>
      <c r="O246" s="22" t="s">
        <v>4</v>
      </c>
      <c r="P246" s="22" t="s">
        <v>4</v>
      </c>
      <c r="Q246" s="22" t="s">
        <v>4</v>
      </c>
      <c r="R246" s="22" t="s">
        <v>4</v>
      </c>
      <c r="S246" s="22" t="s">
        <v>4</v>
      </c>
      <c r="T246" s="22" t="s">
        <v>4</v>
      </c>
      <c r="U246" s="22" t="s">
        <v>4</v>
      </c>
      <c r="V246" s="22" t="s">
        <v>4</v>
      </c>
      <c r="W246" s="22" t="s">
        <v>4</v>
      </c>
      <c r="X246" s="22" t="s">
        <v>4</v>
      </c>
      <c r="Y246" s="22" t="s">
        <v>4</v>
      </c>
      <c r="Z246" s="22" t="s">
        <v>4</v>
      </c>
      <c r="AA246" s="22" t="s">
        <v>4</v>
      </c>
      <c r="AB246" s="22" t="s">
        <v>4</v>
      </c>
      <c r="AC246" s="22" t="s">
        <v>4</v>
      </c>
      <c r="AD246" s="22" t="s">
        <v>4</v>
      </c>
      <c r="AE246" s="22" t="s">
        <v>4</v>
      </c>
      <c r="AF246" s="22" t="s">
        <v>4</v>
      </c>
      <c r="AG246" s="22" t="s">
        <v>4</v>
      </c>
      <c r="AH246" s="22" t="s">
        <v>4</v>
      </c>
      <c r="AI246" s="22" t="s">
        <v>4</v>
      </c>
      <c r="AJ246" s="22" t="s">
        <v>4</v>
      </c>
      <c r="AK246" s="22" t="s">
        <v>4</v>
      </c>
      <c r="AL246" s="22" t="s">
        <v>4</v>
      </c>
      <c r="AM246" s="22" t="s">
        <v>4</v>
      </c>
      <c r="AN246" s="22" t="s">
        <v>4</v>
      </c>
      <c r="AO246" s="22" t="s">
        <v>4</v>
      </c>
      <c r="AP246" s="22" t="s">
        <v>4</v>
      </c>
      <c r="AQ246" s="22" t="s">
        <v>4</v>
      </c>
      <c r="AR246" s="22" t="s">
        <v>4</v>
      </c>
      <c r="AS246" s="22" t="s">
        <v>4</v>
      </c>
      <c r="AT246" s="22" t="s">
        <v>4</v>
      </c>
      <c r="AU246" s="22" t="s">
        <v>4</v>
      </c>
      <c r="AV246" s="22" t="s">
        <v>4</v>
      </c>
      <c r="AW246" s="22" t="s">
        <v>4</v>
      </c>
      <c r="AX246" s="22" t="s">
        <v>4</v>
      </c>
      <c r="AY246" s="22" t="s">
        <v>4</v>
      </c>
      <c r="AZ246" s="22" t="s">
        <v>4</v>
      </c>
      <c r="BA246" s="22" t="s">
        <v>4</v>
      </c>
    </row>
    <row r="247" spans="2:53" x14ac:dyDescent="0.2">
      <c r="B247" s="6" t="s">
        <v>58</v>
      </c>
      <c r="C247" s="22" t="s">
        <v>4</v>
      </c>
      <c r="D247" s="22" t="s">
        <v>4</v>
      </c>
      <c r="E247" s="22" t="s">
        <v>4</v>
      </c>
      <c r="F247" s="22" t="s">
        <v>4</v>
      </c>
      <c r="G247" s="22" t="s">
        <v>4</v>
      </c>
      <c r="H247" s="22" t="s">
        <v>4</v>
      </c>
      <c r="I247" s="22" t="s">
        <v>4</v>
      </c>
      <c r="J247" s="22" t="s">
        <v>4</v>
      </c>
      <c r="K247" s="22" t="s">
        <v>4</v>
      </c>
      <c r="L247" s="22" t="s">
        <v>4</v>
      </c>
      <c r="M247" s="22" t="s">
        <v>4</v>
      </c>
      <c r="N247" s="22" t="s">
        <v>4</v>
      </c>
      <c r="O247" s="22" t="s">
        <v>4</v>
      </c>
      <c r="P247" s="22" t="s">
        <v>4</v>
      </c>
      <c r="Q247" s="22" t="s">
        <v>4</v>
      </c>
      <c r="R247" s="22" t="s">
        <v>4</v>
      </c>
      <c r="S247" s="22" t="s">
        <v>4</v>
      </c>
      <c r="T247" s="22" t="s">
        <v>4</v>
      </c>
      <c r="U247" s="22" t="s">
        <v>4</v>
      </c>
      <c r="V247" s="22" t="s">
        <v>4</v>
      </c>
      <c r="W247" s="22" t="s">
        <v>4</v>
      </c>
      <c r="X247" s="22" t="s">
        <v>4</v>
      </c>
      <c r="Y247" s="22" t="s">
        <v>4</v>
      </c>
      <c r="Z247" s="22" t="s">
        <v>4</v>
      </c>
      <c r="AA247" s="22" t="s">
        <v>4</v>
      </c>
      <c r="AB247" s="22" t="s">
        <v>4</v>
      </c>
      <c r="AC247" s="22" t="s">
        <v>4</v>
      </c>
      <c r="AD247" s="22" t="s">
        <v>4</v>
      </c>
      <c r="AE247" s="22" t="s">
        <v>4</v>
      </c>
      <c r="AF247" s="22" t="s">
        <v>4</v>
      </c>
      <c r="AG247" s="22" t="s">
        <v>4</v>
      </c>
      <c r="AH247" s="22" t="s">
        <v>4</v>
      </c>
      <c r="AI247" s="22" t="s">
        <v>4</v>
      </c>
      <c r="AJ247" s="22" t="s">
        <v>4</v>
      </c>
      <c r="AK247" s="22" t="s">
        <v>4</v>
      </c>
      <c r="AL247" s="22" t="s">
        <v>4</v>
      </c>
      <c r="AM247" s="22" t="s">
        <v>4</v>
      </c>
      <c r="AN247" s="22" t="s">
        <v>4</v>
      </c>
      <c r="AO247" s="22" t="s">
        <v>4</v>
      </c>
      <c r="AP247" s="22" t="s">
        <v>4</v>
      </c>
      <c r="AQ247" s="22" t="s">
        <v>4</v>
      </c>
      <c r="AR247" s="22" t="s">
        <v>4</v>
      </c>
      <c r="AS247" s="22" t="s">
        <v>4</v>
      </c>
      <c r="AT247" s="22" t="s">
        <v>4</v>
      </c>
      <c r="AU247" s="22" t="s">
        <v>4</v>
      </c>
      <c r="AV247" s="22" t="s">
        <v>4</v>
      </c>
      <c r="AW247" s="22" t="s">
        <v>4</v>
      </c>
      <c r="AX247" s="22" t="s">
        <v>4</v>
      </c>
      <c r="AY247" s="22" t="s">
        <v>4</v>
      </c>
      <c r="AZ247" s="22" t="s">
        <v>4</v>
      </c>
      <c r="BA247" s="22" t="s">
        <v>4</v>
      </c>
    </row>
    <row r="248" spans="2:53" x14ac:dyDescent="0.2">
      <c r="B248" s="20" t="s">
        <v>59</v>
      </c>
      <c r="C248" s="23" t="s">
        <v>4</v>
      </c>
      <c r="D248" s="23" t="s">
        <v>4</v>
      </c>
      <c r="E248" s="23" t="s">
        <v>4</v>
      </c>
      <c r="F248" s="23" t="s">
        <v>4</v>
      </c>
      <c r="G248" s="23" t="s">
        <v>4</v>
      </c>
      <c r="H248" s="23" t="s">
        <v>4</v>
      </c>
      <c r="I248" s="23" t="s">
        <v>4</v>
      </c>
      <c r="J248" s="23" t="s">
        <v>4</v>
      </c>
      <c r="K248" s="23" t="s">
        <v>4</v>
      </c>
      <c r="L248" s="23" t="s">
        <v>4</v>
      </c>
      <c r="M248" s="23" t="s">
        <v>4</v>
      </c>
      <c r="N248" s="23" t="s">
        <v>4</v>
      </c>
      <c r="O248" s="23" t="s">
        <v>4</v>
      </c>
      <c r="P248" s="23" t="s">
        <v>4</v>
      </c>
      <c r="Q248" s="23" t="s">
        <v>4</v>
      </c>
      <c r="R248" s="23" t="s">
        <v>4</v>
      </c>
      <c r="S248" s="23" t="s">
        <v>4</v>
      </c>
      <c r="T248" s="23" t="s">
        <v>4</v>
      </c>
      <c r="U248" s="23" t="s">
        <v>4</v>
      </c>
      <c r="V248" s="23" t="s">
        <v>4</v>
      </c>
      <c r="W248" s="23" t="s">
        <v>4</v>
      </c>
      <c r="X248" s="23" t="s">
        <v>4</v>
      </c>
      <c r="Y248" s="23" t="s">
        <v>4</v>
      </c>
      <c r="Z248" s="23" t="s">
        <v>4</v>
      </c>
      <c r="AA248" s="23" t="s">
        <v>4</v>
      </c>
      <c r="AB248" s="23" t="s">
        <v>4</v>
      </c>
      <c r="AC248" s="23" t="s">
        <v>4</v>
      </c>
      <c r="AD248" s="23" t="s">
        <v>4</v>
      </c>
      <c r="AE248" s="23" t="s">
        <v>4</v>
      </c>
      <c r="AF248" s="23" t="s">
        <v>4</v>
      </c>
      <c r="AG248" s="23" t="s">
        <v>4</v>
      </c>
      <c r="AH248" s="23" t="s">
        <v>4</v>
      </c>
      <c r="AI248" s="23" t="s">
        <v>4</v>
      </c>
      <c r="AJ248" s="23" t="s">
        <v>4</v>
      </c>
      <c r="AK248" s="23" t="s">
        <v>4</v>
      </c>
      <c r="AL248" s="23" t="s">
        <v>4</v>
      </c>
      <c r="AM248" s="23" t="s">
        <v>4</v>
      </c>
      <c r="AN248" s="23" t="s">
        <v>4</v>
      </c>
      <c r="AO248" s="23" t="s">
        <v>4</v>
      </c>
      <c r="AP248" s="23" t="s">
        <v>4</v>
      </c>
      <c r="AQ248" s="23" t="s">
        <v>4</v>
      </c>
      <c r="AR248" s="23" t="s">
        <v>4</v>
      </c>
      <c r="AS248" s="23" t="s">
        <v>4</v>
      </c>
      <c r="AT248" s="23" t="s">
        <v>4</v>
      </c>
      <c r="AU248" s="23" t="s">
        <v>4</v>
      </c>
      <c r="AV248" s="23" t="s">
        <v>4</v>
      </c>
      <c r="AW248" s="23" t="s">
        <v>4</v>
      </c>
      <c r="AX248" s="23" t="s">
        <v>4</v>
      </c>
      <c r="AY248" s="23" t="s">
        <v>4</v>
      </c>
      <c r="AZ248" s="23" t="s">
        <v>4</v>
      </c>
      <c r="BA248" s="23" t="s">
        <v>4</v>
      </c>
    </row>
    <row r="249" spans="2:53" x14ac:dyDescent="0.2">
      <c r="B249" s="29" t="s">
        <v>375</v>
      </c>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row>
  </sheetData>
  <mergeCells count="2">
    <mergeCell ref="B2:BA2"/>
    <mergeCell ref="B249:BA249"/>
  </mergeCells>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AF945-0F5B-6D48-BAAD-6DA76719177F}">
  <sheetPr codeName="Sheet5">
    <tabColor theme="5"/>
  </sheetPr>
  <dimension ref="B2:BA249"/>
  <sheetViews>
    <sheetView showGridLines="0" workbookViewId="0">
      <pane xSplit="2" ySplit="4" topLeftCell="C231" activePane="bottomRight" state="frozen"/>
      <selection pane="topRight" activeCell="C1" sqref="C1"/>
      <selection pane="bottomLeft" activeCell="A5" sqref="A5"/>
      <selection pane="bottomRight" activeCell="B249" sqref="B249:BA249"/>
    </sheetView>
  </sheetViews>
  <sheetFormatPr baseColWidth="10" defaultColWidth="11" defaultRowHeight="16" x14ac:dyDescent="0.2"/>
  <cols>
    <col min="2" max="2" width="62.5" customWidth="1"/>
  </cols>
  <sheetData>
    <row r="2" spans="2:53" x14ac:dyDescent="0.2">
      <c r="B2" s="27" t="s">
        <v>63</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row>
    <row r="3" spans="2:53" ht="51" customHeight="1" thickBot="1" x14ac:dyDescent="0.25">
      <c r="B3" s="7" t="s">
        <v>60</v>
      </c>
      <c r="C3" s="3" t="str">
        <f>"(1)"</f>
        <v>(1)</v>
      </c>
      <c r="D3" s="3" t="str">
        <f>"(2)"</f>
        <v>(2)</v>
      </c>
      <c r="E3" s="3" t="str">
        <f>"(3)"</f>
        <v>(3)</v>
      </c>
      <c r="F3" s="3" t="str">
        <f>"(4)"</f>
        <v>(4)</v>
      </c>
      <c r="G3" s="3" t="str">
        <f>"(5)"</f>
        <v>(5)</v>
      </c>
      <c r="H3" s="3" t="str">
        <f>"(6)"</f>
        <v>(6)</v>
      </c>
      <c r="I3" s="3" t="str">
        <f>"(7)"</f>
        <v>(7)</v>
      </c>
      <c r="J3" s="3" t="str">
        <f>"(8)"</f>
        <v>(8)</v>
      </c>
      <c r="K3" s="3" t="str">
        <f>"(9)"</f>
        <v>(9)</v>
      </c>
      <c r="L3" s="3" t="str">
        <f>"(10)"</f>
        <v>(10)</v>
      </c>
      <c r="M3" s="3" t="str">
        <f>"(11)"</f>
        <v>(11)</v>
      </c>
      <c r="N3" s="3" t="str">
        <f>"(12)"</f>
        <v>(12)</v>
      </c>
      <c r="O3" s="3" t="str">
        <f>"(13)"</f>
        <v>(13)</v>
      </c>
      <c r="P3" s="3" t="str">
        <f>"(14)"</f>
        <v>(14)</v>
      </c>
      <c r="Q3" s="3" t="str">
        <f>"(15)"</f>
        <v>(15)</v>
      </c>
      <c r="R3" s="3" t="str">
        <f>"(16)"</f>
        <v>(16)</v>
      </c>
      <c r="S3" s="3" t="str">
        <f>"(17)"</f>
        <v>(17)</v>
      </c>
      <c r="T3" s="3" t="str">
        <f>"(18)"</f>
        <v>(18)</v>
      </c>
      <c r="U3" s="3" t="str">
        <f>"(19)"</f>
        <v>(19)</v>
      </c>
      <c r="V3" s="3" t="str">
        <f>"(20)"</f>
        <v>(20)</v>
      </c>
      <c r="W3" s="3" t="str">
        <f>"(21)"</f>
        <v>(21)</v>
      </c>
      <c r="X3" s="3" t="str">
        <f>"(22)"</f>
        <v>(22)</v>
      </c>
      <c r="Y3" s="3" t="str">
        <f>"(23)"</f>
        <v>(23)</v>
      </c>
      <c r="Z3" s="3" t="str">
        <f>"(24)"</f>
        <v>(24)</v>
      </c>
      <c r="AA3" s="3" t="str">
        <f>"(25)"</f>
        <v>(25)</v>
      </c>
      <c r="AB3" s="3" t="str">
        <f>"(26)"</f>
        <v>(26)</v>
      </c>
      <c r="AC3" s="3" t="str">
        <f>"(27)"</f>
        <v>(27)</v>
      </c>
      <c r="AD3" s="3" t="str">
        <f>"(28)"</f>
        <v>(28)</v>
      </c>
      <c r="AE3" s="3" t="str">
        <f>"(29)"</f>
        <v>(29)</v>
      </c>
      <c r="AF3" s="3" t="str">
        <f>"(30)"</f>
        <v>(30)</v>
      </c>
      <c r="AG3" s="3" t="str">
        <f>"(31)"</f>
        <v>(31)</v>
      </c>
      <c r="AH3" s="3" t="str">
        <f>"(32)"</f>
        <v>(32)</v>
      </c>
      <c r="AI3" s="3" t="str">
        <f>"(33)"</f>
        <v>(33)</v>
      </c>
      <c r="AJ3" s="3" t="str">
        <f>"(34)"</f>
        <v>(34)</v>
      </c>
      <c r="AK3" s="3" t="str">
        <f>"(35)"</f>
        <v>(35)</v>
      </c>
      <c r="AL3" s="3" t="str">
        <f>"(36)"</f>
        <v>(36)</v>
      </c>
      <c r="AM3" s="3" t="str">
        <f>"(37)"</f>
        <v>(37)</v>
      </c>
      <c r="AN3" s="3" t="str">
        <f>"(38)"</f>
        <v>(38)</v>
      </c>
      <c r="AO3" s="3" t="str">
        <f>"(39)"</f>
        <v>(39)</v>
      </c>
      <c r="AP3" s="3" t="str">
        <f>"(40)"</f>
        <v>(40)</v>
      </c>
      <c r="AQ3" s="3" t="str">
        <f>"(41)"</f>
        <v>(41)</v>
      </c>
      <c r="AR3" s="3" t="str">
        <f>"(42)"</f>
        <v>(42)</v>
      </c>
      <c r="AS3" s="3" t="str">
        <f>"(43)"</f>
        <v>(43)</v>
      </c>
      <c r="AT3" s="3" t="str">
        <f>"(44)"</f>
        <v>(44)</v>
      </c>
      <c r="AU3" s="3" t="str">
        <f>"(45)"</f>
        <v>(45)</v>
      </c>
      <c r="AV3" s="3" t="str">
        <f>"(46)"</f>
        <v>(46)</v>
      </c>
      <c r="AW3" s="3" t="str">
        <f>"(47)"</f>
        <v>(47)</v>
      </c>
      <c r="AX3" s="3" t="str">
        <f>"(48)"</f>
        <v>(48)</v>
      </c>
      <c r="AY3" s="3" t="str">
        <f>"(49)"</f>
        <v>(49)</v>
      </c>
      <c r="AZ3" s="3" t="str">
        <f>"(50)"</f>
        <v>(50)</v>
      </c>
      <c r="BA3" s="3" t="str">
        <f>"(51)"</f>
        <v>(51)</v>
      </c>
    </row>
    <row r="4" spans="2:53" s="14" customFormat="1" ht="20" customHeight="1" thickTop="1" x14ac:dyDescent="0.2">
      <c r="B4" s="19"/>
      <c r="C4" s="13"/>
      <c r="D4" s="13"/>
      <c r="E4" s="13"/>
      <c r="F4" s="13"/>
      <c r="G4" s="13"/>
      <c r="H4" s="13"/>
      <c r="I4" s="13"/>
      <c r="J4" s="13"/>
      <c r="K4" s="13"/>
      <c r="L4" s="13"/>
    </row>
    <row r="5" spans="2:53" x14ac:dyDescent="0.2">
      <c r="B5" t="str">
        <f>"Dummy presence of violence during 1998-2007 (yes=1)"</f>
        <v>Dummy presence of violence during 1998-2007 (yes=1)</v>
      </c>
      <c r="C5" t="str">
        <f>"-0.113"</f>
        <v>-0.113</v>
      </c>
      <c r="D5" t="str">
        <f>"-0.115"</f>
        <v>-0.115</v>
      </c>
      <c r="E5" t="str">
        <f>"-0.138"</f>
        <v>-0.138</v>
      </c>
      <c r="F5" t="str">
        <f>""</f>
        <v/>
      </c>
      <c r="G5" t="str">
        <f>""</f>
        <v/>
      </c>
      <c r="H5" t="str">
        <f>""</f>
        <v/>
      </c>
      <c r="I5" t="str">
        <f>""</f>
        <v/>
      </c>
      <c r="J5" t="str">
        <f>""</f>
        <v/>
      </c>
      <c r="K5" t="str">
        <f>""</f>
        <v/>
      </c>
      <c r="L5" t="str">
        <f>""</f>
        <v/>
      </c>
      <c r="M5" t="str">
        <f>""</f>
        <v/>
      </c>
      <c r="N5" t="str">
        <f>""</f>
        <v/>
      </c>
      <c r="O5" t="str">
        <f>""</f>
        <v/>
      </c>
      <c r="P5" t="str">
        <f>""</f>
        <v/>
      </c>
      <c r="Q5" t="str">
        <f>""</f>
        <v/>
      </c>
      <c r="R5" t="str">
        <f>""</f>
        <v/>
      </c>
      <c r="S5" t="str">
        <f>""</f>
        <v/>
      </c>
      <c r="T5" t="str">
        <f>""</f>
        <v/>
      </c>
      <c r="U5" t="str">
        <f>""</f>
        <v/>
      </c>
      <c r="V5" t="str">
        <f>""</f>
        <v/>
      </c>
      <c r="W5" t="str">
        <f>""</f>
        <v/>
      </c>
      <c r="X5" t="str">
        <f>""</f>
        <v/>
      </c>
      <c r="Y5" t="str">
        <f>""</f>
        <v/>
      </c>
      <c r="Z5" t="str">
        <f>""</f>
        <v/>
      </c>
      <c r="AA5" t="str">
        <f>""</f>
        <v/>
      </c>
      <c r="AB5" t="str">
        <f>""</f>
        <v/>
      </c>
      <c r="AC5" t="str">
        <f>""</f>
        <v/>
      </c>
      <c r="AD5" t="str">
        <f>""</f>
        <v/>
      </c>
      <c r="AE5" t="str">
        <f>""</f>
        <v/>
      </c>
      <c r="AF5" t="str">
        <f>""</f>
        <v/>
      </c>
      <c r="AG5" t="str">
        <f>""</f>
        <v/>
      </c>
      <c r="AH5" t="str">
        <f>""</f>
        <v/>
      </c>
      <c r="AI5" t="str">
        <f>""</f>
        <v/>
      </c>
      <c r="AJ5" t="str">
        <f>""</f>
        <v/>
      </c>
      <c r="AK5" t="str">
        <f>""</f>
        <v/>
      </c>
      <c r="AL5" t="str">
        <f>""</f>
        <v/>
      </c>
      <c r="AM5" t="str">
        <f>""</f>
        <v/>
      </c>
      <c r="AN5" t="str">
        <f>""</f>
        <v/>
      </c>
      <c r="AO5" t="str">
        <f>""</f>
        <v/>
      </c>
      <c r="AP5" t="str">
        <f>""</f>
        <v/>
      </c>
      <c r="AQ5" t="str">
        <f>""</f>
        <v/>
      </c>
      <c r="AR5" t="str">
        <f>""</f>
        <v/>
      </c>
      <c r="AS5" t="str">
        <f>""</f>
        <v/>
      </c>
      <c r="AT5" t="str">
        <f>""</f>
        <v/>
      </c>
      <c r="AU5" t="str">
        <f>""</f>
        <v/>
      </c>
      <c r="AV5" t="str">
        <f>""</f>
        <v/>
      </c>
      <c r="AW5" t="str">
        <f>""</f>
        <v/>
      </c>
      <c r="AX5" t="str">
        <f>""</f>
        <v/>
      </c>
      <c r="AY5" t="str">
        <f>""</f>
        <v/>
      </c>
      <c r="AZ5" t="str">
        <f>""</f>
        <v/>
      </c>
      <c r="BA5" t="str">
        <f>""</f>
        <v/>
      </c>
    </row>
    <row r="6" spans="2:53" x14ac:dyDescent="0.2">
      <c r="B6" t="str">
        <f>""</f>
        <v/>
      </c>
      <c r="C6" t="str">
        <f>"[0.105]"</f>
        <v>[0.105]</v>
      </c>
      <c r="D6" t="str">
        <f>"[0.106]"</f>
        <v>[0.106]</v>
      </c>
      <c r="E6" t="str">
        <f>"[0.105]"</f>
        <v>[0.105]</v>
      </c>
      <c r="F6" t="str">
        <f>""</f>
        <v/>
      </c>
      <c r="G6" t="str">
        <f>""</f>
        <v/>
      </c>
      <c r="H6" t="str">
        <f>""</f>
        <v/>
      </c>
      <c r="I6" t="str">
        <f>""</f>
        <v/>
      </c>
      <c r="J6" t="str">
        <f>""</f>
        <v/>
      </c>
      <c r="K6" t="str">
        <f>""</f>
        <v/>
      </c>
      <c r="L6" t="str">
        <f>""</f>
        <v/>
      </c>
      <c r="M6" t="str">
        <f>""</f>
        <v/>
      </c>
      <c r="N6" t="str">
        <f>""</f>
        <v/>
      </c>
      <c r="O6" t="str">
        <f>""</f>
        <v/>
      </c>
      <c r="P6" t="str">
        <f>""</f>
        <v/>
      </c>
      <c r="Q6" t="str">
        <f>""</f>
        <v/>
      </c>
      <c r="R6" t="str">
        <f>""</f>
        <v/>
      </c>
      <c r="S6" t="str">
        <f>""</f>
        <v/>
      </c>
      <c r="T6" t="str">
        <f>""</f>
        <v/>
      </c>
      <c r="U6" t="str">
        <f>""</f>
        <v/>
      </c>
      <c r="V6" t="str">
        <f>""</f>
        <v/>
      </c>
      <c r="W6" t="str">
        <f>""</f>
        <v/>
      </c>
      <c r="X6" t="str">
        <f>""</f>
        <v/>
      </c>
      <c r="Y6" t="str">
        <f>""</f>
        <v/>
      </c>
      <c r="Z6" t="str">
        <f>""</f>
        <v/>
      </c>
      <c r="AA6" t="str">
        <f>""</f>
        <v/>
      </c>
      <c r="AB6" t="str">
        <f>""</f>
        <v/>
      </c>
      <c r="AC6" t="str">
        <f>""</f>
        <v/>
      </c>
      <c r="AD6" t="str">
        <f>""</f>
        <v/>
      </c>
      <c r="AE6" t="str">
        <f>""</f>
        <v/>
      </c>
      <c r="AF6" t="str">
        <f>""</f>
        <v/>
      </c>
      <c r="AG6" t="str">
        <f>""</f>
        <v/>
      </c>
      <c r="AH6" t="str">
        <f>""</f>
        <v/>
      </c>
      <c r="AI6" t="str">
        <f>""</f>
        <v/>
      </c>
      <c r="AJ6" t="str">
        <f>""</f>
        <v/>
      </c>
      <c r="AK6" t="str">
        <f>""</f>
        <v/>
      </c>
      <c r="AL6" t="str">
        <f>""</f>
        <v/>
      </c>
      <c r="AM6" t="str">
        <f>""</f>
        <v/>
      </c>
      <c r="AN6" t="str">
        <f>""</f>
        <v/>
      </c>
      <c r="AO6" t="str">
        <f>""</f>
        <v/>
      </c>
      <c r="AP6" t="str">
        <f>""</f>
        <v/>
      </c>
      <c r="AQ6" t="str">
        <f>""</f>
        <v/>
      </c>
      <c r="AR6" t="str">
        <f>""</f>
        <v/>
      </c>
      <c r="AS6" t="str">
        <f>""</f>
        <v/>
      </c>
      <c r="AT6" t="str">
        <f>""</f>
        <v/>
      </c>
      <c r="AU6" t="str">
        <f>""</f>
        <v/>
      </c>
      <c r="AV6" t="str">
        <f>""</f>
        <v/>
      </c>
      <c r="AW6" t="str">
        <f>""</f>
        <v/>
      </c>
      <c r="AX6" t="str">
        <f>""</f>
        <v/>
      </c>
      <c r="AY6" t="str">
        <f>""</f>
        <v/>
      </c>
      <c r="AZ6" t="str">
        <f>""</f>
        <v/>
      </c>
      <c r="BA6" t="str">
        <f>""</f>
        <v/>
      </c>
    </row>
    <row r="7" spans="2:53" x14ac:dyDescent="0.2">
      <c r="B7" t="str">
        <f>"At least 1 child left the household in a given year (yes=1)"</f>
        <v>At least 1 child left the household in a given year (yes=1)</v>
      </c>
      <c r="C7" t="str">
        <f>"-0.107"</f>
        <v>-0.107</v>
      </c>
      <c r="D7" t="str">
        <f>""</f>
        <v/>
      </c>
      <c r="E7" t="str">
        <f>""</f>
        <v/>
      </c>
      <c r="F7" t="str">
        <f>""</f>
        <v/>
      </c>
      <c r="G7" t="str">
        <f>""</f>
        <v/>
      </c>
      <c r="H7" t="str">
        <f>""</f>
        <v/>
      </c>
      <c r="I7" t="str">
        <f>""</f>
        <v/>
      </c>
      <c r="J7" t="str">
        <f>""</f>
        <v/>
      </c>
      <c r="K7" t="str">
        <f>""</f>
        <v/>
      </c>
      <c r="L7" t="str">
        <f>""</f>
        <v/>
      </c>
      <c r="M7" t="str">
        <f>""</f>
        <v/>
      </c>
      <c r="N7" t="str">
        <f>""</f>
        <v/>
      </c>
      <c r="O7" t="str">
        <f>""</f>
        <v/>
      </c>
      <c r="P7" t="str">
        <f>""</f>
        <v/>
      </c>
      <c r="Q7" t="str">
        <f>""</f>
        <v/>
      </c>
      <c r="R7" t="str">
        <f>""</f>
        <v/>
      </c>
      <c r="S7" t="str">
        <f>""</f>
        <v/>
      </c>
      <c r="T7" t="str">
        <f>""</f>
        <v/>
      </c>
      <c r="U7" t="str">
        <f>""</f>
        <v/>
      </c>
      <c r="V7" t="str">
        <f>""</f>
        <v/>
      </c>
      <c r="W7" t="str">
        <f>""</f>
        <v/>
      </c>
      <c r="X7" t="str">
        <f>""</f>
        <v/>
      </c>
      <c r="Y7" t="str">
        <f>""</f>
        <v/>
      </c>
      <c r="Z7" t="str">
        <f>""</f>
        <v/>
      </c>
      <c r="AA7" t="str">
        <f>""</f>
        <v/>
      </c>
      <c r="AB7" t="str">
        <f>""</f>
        <v/>
      </c>
      <c r="AC7" t="str">
        <f>""</f>
        <v/>
      </c>
      <c r="AD7" t="str">
        <f>""</f>
        <v/>
      </c>
      <c r="AE7" t="str">
        <f>""</f>
        <v/>
      </c>
      <c r="AF7" t="str">
        <f>""</f>
        <v/>
      </c>
      <c r="AG7" t="str">
        <f>""</f>
        <v/>
      </c>
      <c r="AH7" t="str">
        <f>""</f>
        <v/>
      </c>
      <c r="AI7" t="str">
        <f>""</f>
        <v/>
      </c>
      <c r="AJ7" t="str">
        <f>""</f>
        <v/>
      </c>
      <c r="AK7" t="str">
        <f>""</f>
        <v/>
      </c>
      <c r="AL7" t="str">
        <f>""</f>
        <v/>
      </c>
      <c r="AM7" t="str">
        <f>""</f>
        <v/>
      </c>
      <c r="AN7" t="str">
        <f>""</f>
        <v/>
      </c>
      <c r="AO7" t="str">
        <f>""</f>
        <v/>
      </c>
      <c r="AP7" t="str">
        <f>""</f>
        <v/>
      </c>
      <c r="AQ7" t="str">
        <f>""</f>
        <v/>
      </c>
      <c r="AR7" t="str">
        <f>""</f>
        <v/>
      </c>
      <c r="AS7" t="str">
        <f>""</f>
        <v/>
      </c>
      <c r="AT7" t="str">
        <f>""</f>
        <v/>
      </c>
      <c r="AU7" t="str">
        <f>""</f>
        <v/>
      </c>
      <c r="AV7" t="str">
        <f>""</f>
        <v/>
      </c>
      <c r="AW7" t="str">
        <f>""</f>
        <v/>
      </c>
      <c r="AX7" t="str">
        <f>""</f>
        <v/>
      </c>
      <c r="AY7" t="str">
        <f>""</f>
        <v/>
      </c>
      <c r="AZ7" t="str">
        <f>""</f>
        <v/>
      </c>
      <c r="BA7" t="str">
        <f>""</f>
        <v/>
      </c>
    </row>
    <row r="8" spans="2:53" x14ac:dyDescent="0.2">
      <c r="B8" t="str">
        <f>""</f>
        <v/>
      </c>
      <c r="C8" t="str">
        <f>"[0.139]"</f>
        <v>[0.139]</v>
      </c>
      <c r="D8" t="str">
        <f>""</f>
        <v/>
      </c>
      <c r="E8" t="str">
        <f>""</f>
        <v/>
      </c>
      <c r="F8" t="str">
        <f>""</f>
        <v/>
      </c>
      <c r="G8" t="str">
        <f>""</f>
        <v/>
      </c>
      <c r="H8" t="str">
        <f>""</f>
        <v/>
      </c>
      <c r="I8" t="str">
        <f>""</f>
        <v/>
      </c>
      <c r="J8" t="str">
        <f>""</f>
        <v/>
      </c>
      <c r="K8" t="str">
        <f>""</f>
        <v/>
      </c>
      <c r="L8" t="str">
        <f>""</f>
        <v/>
      </c>
      <c r="M8" t="str">
        <f>""</f>
        <v/>
      </c>
      <c r="N8" t="str">
        <f>""</f>
        <v/>
      </c>
      <c r="O8" t="str">
        <f>""</f>
        <v/>
      </c>
      <c r="P8" t="str">
        <f>""</f>
        <v/>
      </c>
      <c r="Q8" t="str">
        <f>""</f>
        <v/>
      </c>
      <c r="R8" t="str">
        <f>""</f>
        <v/>
      </c>
      <c r="S8" t="str">
        <f>""</f>
        <v/>
      </c>
      <c r="T8" t="str">
        <f>""</f>
        <v/>
      </c>
      <c r="U8" t="str">
        <f>""</f>
        <v/>
      </c>
      <c r="V8" t="str">
        <f>""</f>
        <v/>
      </c>
      <c r="W8" t="str">
        <f>""</f>
        <v/>
      </c>
      <c r="X8" t="str">
        <f>""</f>
        <v/>
      </c>
      <c r="Y8" t="str">
        <f>""</f>
        <v/>
      </c>
      <c r="Z8" t="str">
        <f>""</f>
        <v/>
      </c>
      <c r="AA8" t="str">
        <f>""</f>
        <v/>
      </c>
      <c r="AB8" t="str">
        <f>""</f>
        <v/>
      </c>
      <c r="AC8" t="str">
        <f>""</f>
        <v/>
      </c>
      <c r="AD8" t="str">
        <f>""</f>
        <v/>
      </c>
      <c r="AE8" t="str">
        <f>""</f>
        <v/>
      </c>
      <c r="AF8" t="str">
        <f>""</f>
        <v/>
      </c>
      <c r="AG8" t="str">
        <f>""</f>
        <v/>
      </c>
      <c r="AH8" t="str">
        <f>""</f>
        <v/>
      </c>
      <c r="AI8" t="str">
        <f>""</f>
        <v/>
      </c>
      <c r="AJ8" t="str">
        <f>""</f>
        <v/>
      </c>
      <c r="AK8" t="str">
        <f>""</f>
        <v/>
      </c>
      <c r="AL8" t="str">
        <f>""</f>
        <v/>
      </c>
      <c r="AM8" t="str">
        <f>""</f>
        <v/>
      </c>
      <c r="AN8" t="str">
        <f>""</f>
        <v/>
      </c>
      <c r="AO8" t="str">
        <f>""</f>
        <v/>
      </c>
      <c r="AP8" t="str">
        <f>""</f>
        <v/>
      </c>
      <c r="AQ8" t="str">
        <f>""</f>
        <v/>
      </c>
      <c r="AR8" t="str">
        <f>""</f>
        <v/>
      </c>
      <c r="AS8" t="str">
        <f>""</f>
        <v/>
      </c>
      <c r="AT8" t="str">
        <f>""</f>
        <v/>
      </c>
      <c r="AU8" t="str">
        <f>""</f>
        <v/>
      </c>
      <c r="AV8" t="str">
        <f>""</f>
        <v/>
      </c>
      <c r="AW8" t="str">
        <f>""</f>
        <v/>
      </c>
      <c r="AX8" t="str">
        <f>""</f>
        <v/>
      </c>
      <c r="AY8" t="str">
        <f>""</f>
        <v/>
      </c>
      <c r="AZ8" t="str">
        <f>""</f>
        <v/>
      </c>
      <c r="BA8" t="str">
        <f>""</f>
        <v/>
      </c>
    </row>
    <row r="9" spans="2:53" x14ac:dyDescent="0.2">
      <c r="B9" t="str">
        <f>"Interaction"</f>
        <v>Interaction</v>
      </c>
      <c r="C9" t="str">
        <f>"-0.044"</f>
        <v>-0.044</v>
      </c>
      <c r="D9" t="str">
        <f>""</f>
        <v/>
      </c>
      <c r="E9" t="str">
        <f>""</f>
        <v/>
      </c>
      <c r="F9" t="str">
        <f>""</f>
        <v/>
      </c>
      <c r="G9" t="str">
        <f>""</f>
        <v/>
      </c>
      <c r="H9" t="str">
        <f>""</f>
        <v/>
      </c>
      <c r="I9" t="str">
        <f>""</f>
        <v/>
      </c>
      <c r="J9" t="str">
        <f>""</f>
        <v/>
      </c>
      <c r="K9" t="str">
        <f>""</f>
        <v/>
      </c>
      <c r="L9" t="str">
        <f>""</f>
        <v/>
      </c>
      <c r="M9" t="str">
        <f>""</f>
        <v/>
      </c>
      <c r="N9" t="str">
        <f>""</f>
        <v/>
      </c>
      <c r="O9" t="str">
        <f>""</f>
        <v/>
      </c>
      <c r="P9" t="str">
        <f>""</f>
        <v/>
      </c>
      <c r="Q9" t="str">
        <f>""</f>
        <v/>
      </c>
      <c r="R9" t="str">
        <f>""</f>
        <v/>
      </c>
      <c r="S9" t="str">
        <f>""</f>
        <v/>
      </c>
      <c r="T9" t="str">
        <f>""</f>
        <v/>
      </c>
      <c r="U9" t="str">
        <f>""</f>
        <v/>
      </c>
      <c r="V9" t="str">
        <f>""</f>
        <v/>
      </c>
      <c r="W9" t="str">
        <f>""</f>
        <v/>
      </c>
      <c r="X9" t="str">
        <f>""</f>
        <v/>
      </c>
      <c r="Y9" t="str">
        <f>""</f>
        <v/>
      </c>
      <c r="Z9" t="str">
        <f>""</f>
        <v/>
      </c>
      <c r="AA9" t="str">
        <f>""</f>
        <v/>
      </c>
      <c r="AB9" t="str">
        <f>""</f>
        <v/>
      </c>
      <c r="AC9" t="str">
        <f>""</f>
        <v/>
      </c>
      <c r="AD9" t="str">
        <f>""</f>
        <v/>
      </c>
      <c r="AE9" t="str">
        <f>""</f>
        <v/>
      </c>
      <c r="AF9" t="str">
        <f>""</f>
        <v/>
      </c>
      <c r="AG9" t="str">
        <f>""</f>
        <v/>
      </c>
      <c r="AH9" t="str">
        <f>""</f>
        <v/>
      </c>
      <c r="AI9" t="str">
        <f>""</f>
        <v/>
      </c>
      <c r="AJ9" t="str">
        <f>""</f>
        <v/>
      </c>
      <c r="AK9" t="str">
        <f>""</f>
        <v/>
      </c>
      <c r="AL9" t="str">
        <f>""</f>
        <v/>
      </c>
      <c r="AM9" t="str">
        <f>""</f>
        <v/>
      </c>
      <c r="AN9" t="str">
        <f>""</f>
        <v/>
      </c>
      <c r="AO9" t="str">
        <f>""</f>
        <v/>
      </c>
      <c r="AP9" t="str">
        <f>""</f>
        <v/>
      </c>
      <c r="AQ9" t="str">
        <f>""</f>
        <v/>
      </c>
      <c r="AR9" t="str">
        <f>""</f>
        <v/>
      </c>
      <c r="AS9" t="str">
        <f>""</f>
        <v/>
      </c>
      <c r="AT9" t="str">
        <f>""</f>
        <v/>
      </c>
      <c r="AU9" t="str">
        <f>""</f>
        <v/>
      </c>
      <c r="AV9" t="str">
        <f>""</f>
        <v/>
      </c>
      <c r="AW9" t="str">
        <f>""</f>
        <v/>
      </c>
      <c r="AX9" t="str">
        <f>""</f>
        <v/>
      </c>
      <c r="AY9" t="str">
        <f>""</f>
        <v/>
      </c>
      <c r="AZ9" t="str">
        <f>""</f>
        <v/>
      </c>
      <c r="BA9" t="str">
        <f>""</f>
        <v/>
      </c>
    </row>
    <row r="10" spans="2:53" x14ac:dyDescent="0.2">
      <c r="B10" t="str">
        <f>""</f>
        <v/>
      </c>
      <c r="C10" t="str">
        <f>"[0.212]"</f>
        <v>[0.212]</v>
      </c>
      <c r="D10" t="str">
        <f>""</f>
        <v/>
      </c>
      <c r="E10" t="str">
        <f>""</f>
        <v/>
      </c>
      <c r="F10" t="str">
        <f>""</f>
        <v/>
      </c>
      <c r="G10" t="str">
        <f>""</f>
        <v/>
      </c>
      <c r="H10" t="str">
        <f>""</f>
        <v/>
      </c>
      <c r="I10" t="str">
        <f>""</f>
        <v/>
      </c>
      <c r="J10" t="str">
        <f>""</f>
        <v/>
      </c>
      <c r="K10" t="str">
        <f>""</f>
        <v/>
      </c>
      <c r="L10" t="str">
        <f>""</f>
        <v/>
      </c>
      <c r="M10" t="str">
        <f>""</f>
        <v/>
      </c>
      <c r="N10" t="str">
        <f>""</f>
        <v/>
      </c>
      <c r="O10" t="str">
        <f>""</f>
        <v/>
      </c>
      <c r="P10" t="str">
        <f>""</f>
        <v/>
      </c>
      <c r="Q10" t="str">
        <f>""</f>
        <v/>
      </c>
      <c r="R10" t="str">
        <f>""</f>
        <v/>
      </c>
      <c r="S10" t="str">
        <f>""</f>
        <v/>
      </c>
      <c r="T10" t="str">
        <f>""</f>
        <v/>
      </c>
      <c r="U10" t="str">
        <f>""</f>
        <v/>
      </c>
      <c r="V10" t="str">
        <f>""</f>
        <v/>
      </c>
      <c r="W10" t="str">
        <f>""</f>
        <v/>
      </c>
      <c r="X10" t="str">
        <f>""</f>
        <v/>
      </c>
      <c r="Y10" t="str">
        <f>""</f>
        <v/>
      </c>
      <c r="Z10" t="str">
        <f>""</f>
        <v/>
      </c>
      <c r="AA10" t="str">
        <f>""</f>
        <v/>
      </c>
      <c r="AB10" t="str">
        <f>""</f>
        <v/>
      </c>
      <c r="AC10" t="str">
        <f>""</f>
        <v/>
      </c>
      <c r="AD10" t="str">
        <f>""</f>
        <v/>
      </c>
      <c r="AE10" t="str">
        <f>""</f>
        <v/>
      </c>
      <c r="AF10" t="str">
        <f>""</f>
        <v/>
      </c>
      <c r="AG10" t="str">
        <f>""</f>
        <v/>
      </c>
      <c r="AH10" t="str">
        <f>""</f>
        <v/>
      </c>
      <c r="AI10" t="str">
        <f>""</f>
        <v/>
      </c>
      <c r="AJ10" t="str">
        <f>""</f>
        <v/>
      </c>
      <c r="AK10" t="str">
        <f>""</f>
        <v/>
      </c>
      <c r="AL10" t="str">
        <f>""</f>
        <v/>
      </c>
      <c r="AM10" t="str">
        <f>""</f>
        <v/>
      </c>
      <c r="AN10" t="str">
        <f>""</f>
        <v/>
      </c>
      <c r="AO10" t="str">
        <f>""</f>
        <v/>
      </c>
      <c r="AP10" t="str">
        <f>""</f>
        <v/>
      </c>
      <c r="AQ10" t="str">
        <f>""</f>
        <v/>
      </c>
      <c r="AR10" t="str">
        <f>""</f>
        <v/>
      </c>
      <c r="AS10" t="str">
        <f>""</f>
        <v/>
      </c>
      <c r="AT10" t="str">
        <f>""</f>
        <v/>
      </c>
      <c r="AU10" t="str">
        <f>""</f>
        <v/>
      </c>
      <c r="AV10" t="str">
        <f>""</f>
        <v/>
      </c>
      <c r="AW10" t="str">
        <f>""</f>
        <v/>
      </c>
      <c r="AX10" t="str">
        <f>""</f>
        <v/>
      </c>
      <c r="AY10" t="str">
        <f>""</f>
        <v/>
      </c>
      <c r="AZ10" t="str">
        <f>""</f>
        <v/>
      </c>
      <c r="BA10" t="str">
        <f>""</f>
        <v/>
      </c>
    </row>
    <row r="11" spans="2:53" x14ac:dyDescent="0.2">
      <c r="B11" t="str">
        <f>"Number of childs who left household 1998-2007"</f>
        <v>Number of childs who left household 1998-2007</v>
      </c>
      <c r="C11" t="str">
        <f>""</f>
        <v/>
      </c>
      <c r="D11" t="str">
        <f>"0.003"</f>
        <v>0.003</v>
      </c>
      <c r="E11" t="str">
        <f>""</f>
        <v/>
      </c>
      <c r="F11" t="str">
        <f>""</f>
        <v/>
      </c>
      <c r="G11" t="str">
        <f>""</f>
        <v/>
      </c>
      <c r="H11" t="str">
        <f>""</f>
        <v/>
      </c>
      <c r="I11" t="str">
        <f>""</f>
        <v/>
      </c>
      <c r="J11" t="str">
        <f>""</f>
        <v/>
      </c>
      <c r="K11" t="str">
        <f>""</f>
        <v/>
      </c>
      <c r="L11" t="str">
        <f>""</f>
        <v/>
      </c>
      <c r="M11" t="str">
        <f>""</f>
        <v/>
      </c>
      <c r="N11" t="str">
        <f>""</f>
        <v/>
      </c>
      <c r="O11" t="str">
        <f>""</f>
        <v/>
      </c>
      <c r="P11" t="str">
        <f>""</f>
        <v/>
      </c>
      <c r="Q11" t="str">
        <f>""</f>
        <v/>
      </c>
      <c r="R11" t="str">
        <f>""</f>
        <v/>
      </c>
      <c r="S11" t="str">
        <f>""</f>
        <v/>
      </c>
      <c r="T11" t="str">
        <f>""</f>
        <v/>
      </c>
      <c r="U11" t="str">
        <f>""</f>
        <v/>
      </c>
      <c r="V11" t="str">
        <f>""</f>
        <v/>
      </c>
      <c r="W11" t="str">
        <f>""</f>
        <v/>
      </c>
      <c r="X11" t="str">
        <f>""</f>
        <v/>
      </c>
      <c r="Y11" t="str">
        <f>""</f>
        <v/>
      </c>
      <c r="Z11" t="str">
        <f>""</f>
        <v/>
      </c>
      <c r="AA11" t="str">
        <f>""</f>
        <v/>
      </c>
      <c r="AB11" t="str">
        <f>""</f>
        <v/>
      </c>
      <c r="AC11" t="str">
        <f>""</f>
        <v/>
      </c>
      <c r="AD11" t="str">
        <f>""</f>
        <v/>
      </c>
      <c r="AE11" t="str">
        <f>""</f>
        <v/>
      </c>
      <c r="AF11" t="str">
        <f>""</f>
        <v/>
      </c>
      <c r="AG11" t="str">
        <f>""</f>
        <v/>
      </c>
      <c r="AH11" t="str">
        <f>""</f>
        <v/>
      </c>
      <c r="AI11" t="str">
        <f>""</f>
        <v/>
      </c>
      <c r="AJ11" t="str">
        <f>""</f>
        <v/>
      </c>
      <c r="AK11" t="str">
        <f>""</f>
        <v/>
      </c>
      <c r="AL11" t="str">
        <f>""</f>
        <v/>
      </c>
      <c r="AM11" t="str">
        <f>""</f>
        <v/>
      </c>
      <c r="AN11" t="str">
        <f>""</f>
        <v/>
      </c>
      <c r="AO11" t="str">
        <f>""</f>
        <v/>
      </c>
      <c r="AP11" t="str">
        <f>""</f>
        <v/>
      </c>
      <c r="AQ11" t="str">
        <f>""</f>
        <v/>
      </c>
      <c r="AR11" t="str">
        <f>""</f>
        <v/>
      </c>
      <c r="AS11" t="str">
        <f>""</f>
        <v/>
      </c>
      <c r="AT11" t="str">
        <f>""</f>
        <v/>
      </c>
      <c r="AU11" t="str">
        <f>""</f>
        <v/>
      </c>
      <c r="AV11" t="str">
        <f>""</f>
        <v/>
      </c>
      <c r="AW11" t="str">
        <f>""</f>
        <v/>
      </c>
      <c r="AX11" t="str">
        <f>""</f>
        <v/>
      </c>
      <c r="AY11" t="str">
        <f>""</f>
        <v/>
      </c>
      <c r="AZ11" t="str">
        <f>""</f>
        <v/>
      </c>
      <c r="BA11" t="str">
        <f>""</f>
        <v/>
      </c>
    </row>
    <row r="12" spans="2:53" x14ac:dyDescent="0.2">
      <c r="B12" t="str">
        <f>""</f>
        <v/>
      </c>
      <c r="C12" t="str">
        <f>""</f>
        <v/>
      </c>
      <c r="D12" t="str">
        <f>"[0.051]"</f>
        <v>[0.051]</v>
      </c>
      <c r="E12" t="str">
        <f>""</f>
        <v/>
      </c>
      <c r="F12" t="str">
        <f>""</f>
        <v/>
      </c>
      <c r="G12" t="str">
        <f>""</f>
        <v/>
      </c>
      <c r="H12" t="str">
        <f>""</f>
        <v/>
      </c>
      <c r="I12" t="str">
        <f>""</f>
        <v/>
      </c>
      <c r="J12" t="str">
        <f>""</f>
        <v/>
      </c>
      <c r="K12" t="str">
        <f>""</f>
        <v/>
      </c>
      <c r="L12" t="str">
        <f>""</f>
        <v/>
      </c>
      <c r="M12" t="str">
        <f>""</f>
        <v/>
      </c>
      <c r="N12" t="str">
        <f>""</f>
        <v/>
      </c>
      <c r="O12" t="str">
        <f>""</f>
        <v/>
      </c>
      <c r="P12" t="str">
        <f>""</f>
        <v/>
      </c>
      <c r="Q12" t="str">
        <f>""</f>
        <v/>
      </c>
      <c r="R12" t="str">
        <f>""</f>
        <v/>
      </c>
      <c r="S12" t="str">
        <f>""</f>
        <v/>
      </c>
      <c r="T12" t="str">
        <f>""</f>
        <v/>
      </c>
      <c r="U12" t="str">
        <f>""</f>
        <v/>
      </c>
      <c r="V12" t="str">
        <f>""</f>
        <v/>
      </c>
      <c r="W12" t="str">
        <f>""</f>
        <v/>
      </c>
      <c r="X12" t="str">
        <f>""</f>
        <v/>
      </c>
      <c r="Y12" t="str">
        <f>""</f>
        <v/>
      </c>
      <c r="Z12" t="str">
        <f>""</f>
        <v/>
      </c>
      <c r="AA12" t="str">
        <f>""</f>
        <v/>
      </c>
      <c r="AB12" t="str">
        <f>""</f>
        <v/>
      </c>
      <c r="AC12" t="str">
        <f>""</f>
        <v/>
      </c>
      <c r="AD12" t="str">
        <f>""</f>
        <v/>
      </c>
      <c r="AE12" t="str">
        <f>""</f>
        <v/>
      </c>
      <c r="AF12" t="str">
        <f>""</f>
        <v/>
      </c>
      <c r="AG12" t="str">
        <f>""</f>
        <v/>
      </c>
      <c r="AH12" t="str">
        <f>""</f>
        <v/>
      </c>
      <c r="AI12" t="str">
        <f>""</f>
        <v/>
      </c>
      <c r="AJ12" t="str">
        <f>""</f>
        <v/>
      </c>
      <c r="AK12" t="str">
        <f>""</f>
        <v/>
      </c>
      <c r="AL12" t="str">
        <f>""</f>
        <v/>
      </c>
      <c r="AM12" t="str">
        <f>""</f>
        <v/>
      </c>
      <c r="AN12" t="str">
        <f>""</f>
        <v/>
      </c>
      <c r="AO12" t="str">
        <f>""</f>
        <v/>
      </c>
      <c r="AP12" t="str">
        <f>""</f>
        <v/>
      </c>
      <c r="AQ12" t="str">
        <f>""</f>
        <v/>
      </c>
      <c r="AR12" t="str">
        <f>""</f>
        <v/>
      </c>
      <c r="AS12" t="str">
        <f>""</f>
        <v/>
      </c>
      <c r="AT12" t="str">
        <f>""</f>
        <v/>
      </c>
      <c r="AU12" t="str">
        <f>""</f>
        <v/>
      </c>
      <c r="AV12" t="str">
        <f>""</f>
        <v/>
      </c>
      <c r="AW12" t="str">
        <f>""</f>
        <v/>
      </c>
      <c r="AX12" t="str">
        <f>""</f>
        <v/>
      </c>
      <c r="AY12" t="str">
        <f>""</f>
        <v/>
      </c>
      <c r="AZ12" t="str">
        <f>""</f>
        <v/>
      </c>
      <c r="BA12" t="str">
        <f>""</f>
        <v/>
      </c>
    </row>
    <row r="13" spans="2:53" x14ac:dyDescent="0.2">
      <c r="B13" t="str">
        <f>"Interaction"</f>
        <v>Interaction</v>
      </c>
      <c r="C13" t="str">
        <f>""</f>
        <v/>
      </c>
      <c r="D13" t="str">
        <f>"-0.017"</f>
        <v>-0.017</v>
      </c>
      <c r="E13" t="str">
        <f>""</f>
        <v/>
      </c>
      <c r="F13" t="str">
        <f>""</f>
        <v/>
      </c>
      <c r="G13" t="str">
        <f>""</f>
        <v/>
      </c>
      <c r="H13" t="str">
        <f>""</f>
        <v/>
      </c>
      <c r="I13" t="str">
        <f>""</f>
        <v/>
      </c>
      <c r="J13" t="str">
        <f>""</f>
        <v/>
      </c>
      <c r="K13" t="str">
        <f>""</f>
        <v/>
      </c>
      <c r="L13" t="str">
        <f>""</f>
        <v/>
      </c>
      <c r="M13" t="str">
        <f>""</f>
        <v/>
      </c>
      <c r="N13" t="str">
        <f>""</f>
        <v/>
      </c>
      <c r="O13" t="str">
        <f>""</f>
        <v/>
      </c>
      <c r="P13" t="str">
        <f>""</f>
        <v/>
      </c>
      <c r="Q13" t="str">
        <f>""</f>
        <v/>
      </c>
      <c r="R13" t="str">
        <f>""</f>
        <v/>
      </c>
      <c r="S13" t="str">
        <f>""</f>
        <v/>
      </c>
      <c r="T13" t="str">
        <f>""</f>
        <v/>
      </c>
      <c r="U13" t="str">
        <f>""</f>
        <v/>
      </c>
      <c r="V13" t="str">
        <f>""</f>
        <v/>
      </c>
      <c r="W13" t="str">
        <f>""</f>
        <v/>
      </c>
      <c r="X13" t="str">
        <f>""</f>
        <v/>
      </c>
      <c r="Y13" t="str">
        <f>""</f>
        <v/>
      </c>
      <c r="Z13" t="str">
        <f>""</f>
        <v/>
      </c>
      <c r="AA13" t="str">
        <f>""</f>
        <v/>
      </c>
      <c r="AB13" t="str">
        <f>""</f>
        <v/>
      </c>
      <c r="AC13" t="str">
        <f>""</f>
        <v/>
      </c>
      <c r="AD13" t="str">
        <f>""</f>
        <v/>
      </c>
      <c r="AE13" t="str">
        <f>""</f>
        <v/>
      </c>
      <c r="AF13" t="str">
        <f>""</f>
        <v/>
      </c>
      <c r="AG13" t="str">
        <f>""</f>
        <v/>
      </c>
      <c r="AH13" t="str">
        <f>""</f>
        <v/>
      </c>
      <c r="AI13" t="str">
        <f>""</f>
        <v/>
      </c>
      <c r="AJ13" t="str">
        <f>""</f>
        <v/>
      </c>
      <c r="AK13" t="str">
        <f>""</f>
        <v/>
      </c>
      <c r="AL13" t="str">
        <f>""</f>
        <v/>
      </c>
      <c r="AM13" t="str">
        <f>""</f>
        <v/>
      </c>
      <c r="AN13" t="str">
        <f>""</f>
        <v/>
      </c>
      <c r="AO13" t="str">
        <f>""</f>
        <v/>
      </c>
      <c r="AP13" t="str">
        <f>""</f>
        <v/>
      </c>
      <c r="AQ13" t="str">
        <f>""</f>
        <v/>
      </c>
      <c r="AR13" t="str">
        <f>""</f>
        <v/>
      </c>
      <c r="AS13" t="str">
        <f>""</f>
        <v/>
      </c>
      <c r="AT13" t="str">
        <f>""</f>
        <v/>
      </c>
      <c r="AU13" t="str">
        <f>""</f>
        <v/>
      </c>
      <c r="AV13" t="str">
        <f>""</f>
        <v/>
      </c>
      <c r="AW13" t="str">
        <f>""</f>
        <v/>
      </c>
      <c r="AX13" t="str">
        <f>""</f>
        <v/>
      </c>
      <c r="AY13" t="str">
        <f>""</f>
        <v/>
      </c>
      <c r="AZ13" t="str">
        <f>""</f>
        <v/>
      </c>
      <c r="BA13" t="str">
        <f>""</f>
        <v/>
      </c>
    </row>
    <row r="14" spans="2:53" x14ac:dyDescent="0.2">
      <c r="B14" t="str">
        <f>""</f>
        <v/>
      </c>
      <c r="C14" t="str">
        <f>""</f>
        <v/>
      </c>
      <c r="D14" t="str">
        <f>"[0.081]"</f>
        <v>[0.081]</v>
      </c>
      <c r="E14" t="str">
        <f>""</f>
        <v/>
      </c>
      <c r="F14" t="str">
        <f>""</f>
        <v/>
      </c>
      <c r="G14" t="str">
        <f>""</f>
        <v/>
      </c>
      <c r="H14" t="str">
        <f>""</f>
        <v/>
      </c>
      <c r="I14" t="str">
        <f>""</f>
        <v/>
      </c>
      <c r="J14" t="str">
        <f>""</f>
        <v/>
      </c>
      <c r="K14" t="str">
        <f>""</f>
        <v/>
      </c>
      <c r="L14" t="str">
        <f>""</f>
        <v/>
      </c>
      <c r="M14" t="str">
        <f>""</f>
        <v/>
      </c>
      <c r="N14" t="str">
        <f>""</f>
        <v/>
      </c>
      <c r="O14" t="str">
        <f>""</f>
        <v/>
      </c>
      <c r="P14" t="str">
        <f>""</f>
        <v/>
      </c>
      <c r="Q14" t="str">
        <f>""</f>
        <v/>
      </c>
      <c r="R14" t="str">
        <f>""</f>
        <v/>
      </c>
      <c r="S14" t="str">
        <f>""</f>
        <v/>
      </c>
      <c r="T14" t="str">
        <f>""</f>
        <v/>
      </c>
      <c r="U14" t="str">
        <f>""</f>
        <v/>
      </c>
      <c r="V14" t="str">
        <f>""</f>
        <v/>
      </c>
      <c r="W14" t="str">
        <f>""</f>
        <v/>
      </c>
      <c r="X14" t="str">
        <f>""</f>
        <v/>
      </c>
      <c r="Y14" t="str">
        <f>""</f>
        <v/>
      </c>
      <c r="Z14" t="str">
        <f>""</f>
        <v/>
      </c>
      <c r="AA14" t="str">
        <f>""</f>
        <v/>
      </c>
      <c r="AB14" t="str">
        <f>""</f>
        <v/>
      </c>
      <c r="AC14" t="str">
        <f>""</f>
        <v/>
      </c>
      <c r="AD14" t="str">
        <f>""</f>
        <v/>
      </c>
      <c r="AE14" t="str">
        <f>""</f>
        <v/>
      </c>
      <c r="AF14" t="str">
        <f>""</f>
        <v/>
      </c>
      <c r="AG14" t="str">
        <f>""</f>
        <v/>
      </c>
      <c r="AH14" t="str">
        <f>""</f>
        <v/>
      </c>
      <c r="AI14" t="str">
        <f>""</f>
        <v/>
      </c>
      <c r="AJ14" t="str">
        <f>""</f>
        <v/>
      </c>
      <c r="AK14" t="str">
        <f>""</f>
        <v/>
      </c>
      <c r="AL14" t="str">
        <f>""</f>
        <v/>
      </c>
      <c r="AM14" t="str">
        <f>""</f>
        <v/>
      </c>
      <c r="AN14" t="str">
        <f>""</f>
        <v/>
      </c>
      <c r="AO14" t="str">
        <f>""</f>
        <v/>
      </c>
      <c r="AP14" t="str">
        <f>""</f>
        <v/>
      </c>
      <c r="AQ14" t="str">
        <f>""</f>
        <v/>
      </c>
      <c r="AR14" t="str">
        <f>""</f>
        <v/>
      </c>
      <c r="AS14" t="str">
        <f>""</f>
        <v/>
      </c>
      <c r="AT14" t="str">
        <f>""</f>
        <v/>
      </c>
      <c r="AU14" t="str">
        <f>""</f>
        <v/>
      </c>
      <c r="AV14" t="str">
        <f>""</f>
        <v/>
      </c>
      <c r="AW14" t="str">
        <f>""</f>
        <v/>
      </c>
      <c r="AX14" t="str">
        <f>""</f>
        <v/>
      </c>
      <c r="AY14" t="str">
        <f>""</f>
        <v/>
      </c>
      <c r="AZ14" t="str">
        <f>""</f>
        <v/>
      </c>
      <c r="BA14" t="str">
        <f>""</f>
        <v/>
      </c>
    </row>
    <row r="15" spans="2:53" x14ac:dyDescent="0.2">
      <c r="B15" t="str">
        <f>"Share of childs  who left household 1998-2007"</f>
        <v>Share of childs  who left household 1998-2007</v>
      </c>
      <c r="C15" t="str">
        <f>""</f>
        <v/>
      </c>
      <c r="D15" t="str">
        <f>""</f>
        <v/>
      </c>
      <c r="E15" t="str">
        <f>"-0.263"</f>
        <v>-0.263</v>
      </c>
      <c r="F15" t="str">
        <f>""</f>
        <v/>
      </c>
      <c r="G15" t="str">
        <f>""</f>
        <v/>
      </c>
      <c r="H15" t="str">
        <f>""</f>
        <v/>
      </c>
      <c r="I15" t="str">
        <f>""</f>
        <v/>
      </c>
      <c r="J15" t="str">
        <f>""</f>
        <v/>
      </c>
      <c r="K15" t="str">
        <f>""</f>
        <v/>
      </c>
      <c r="L15" t="str">
        <f>""</f>
        <v/>
      </c>
      <c r="M15" t="str">
        <f>""</f>
        <v/>
      </c>
      <c r="N15" t="str">
        <f>""</f>
        <v/>
      </c>
      <c r="O15" t="str">
        <f>""</f>
        <v/>
      </c>
      <c r="P15" t="str">
        <f>""</f>
        <v/>
      </c>
      <c r="Q15" t="str">
        <f>""</f>
        <v/>
      </c>
      <c r="R15" t="str">
        <f>""</f>
        <v/>
      </c>
      <c r="S15" t="str">
        <f>""</f>
        <v/>
      </c>
      <c r="T15" t="str">
        <f>""</f>
        <v/>
      </c>
      <c r="U15" t="str">
        <f>""</f>
        <v/>
      </c>
      <c r="V15" t="str">
        <f>""</f>
        <v/>
      </c>
      <c r="W15" t="str">
        <f>""</f>
        <v/>
      </c>
      <c r="X15" t="str">
        <f>""</f>
        <v/>
      </c>
      <c r="Y15" t="str">
        <f>""</f>
        <v/>
      </c>
      <c r="Z15" t="str">
        <f>""</f>
        <v/>
      </c>
      <c r="AA15" t="str">
        <f>""</f>
        <v/>
      </c>
      <c r="AB15" t="str">
        <f>""</f>
        <v/>
      </c>
      <c r="AC15" t="str">
        <f>""</f>
        <v/>
      </c>
      <c r="AD15" t="str">
        <f>""</f>
        <v/>
      </c>
      <c r="AE15" t="str">
        <f>""</f>
        <v/>
      </c>
      <c r="AF15" t="str">
        <f>""</f>
        <v/>
      </c>
      <c r="AG15" t="str">
        <f>""</f>
        <v/>
      </c>
      <c r="AH15" t="str">
        <f>""</f>
        <v/>
      </c>
      <c r="AI15" t="str">
        <f>""</f>
        <v/>
      </c>
      <c r="AJ15" t="str">
        <f>""</f>
        <v/>
      </c>
      <c r="AK15" t="str">
        <f>""</f>
        <v/>
      </c>
      <c r="AL15" t="str">
        <f>""</f>
        <v/>
      </c>
      <c r="AM15" t="str">
        <f>""</f>
        <v/>
      </c>
      <c r="AN15" t="str">
        <f>""</f>
        <v/>
      </c>
      <c r="AO15" t="str">
        <f>""</f>
        <v/>
      </c>
      <c r="AP15" t="str">
        <f>""</f>
        <v/>
      </c>
      <c r="AQ15" t="str">
        <f>""</f>
        <v/>
      </c>
      <c r="AR15" t="str">
        <f>""</f>
        <v/>
      </c>
      <c r="AS15" t="str">
        <f>""</f>
        <v/>
      </c>
      <c r="AT15" t="str">
        <f>""</f>
        <v/>
      </c>
      <c r="AU15" t="str">
        <f>""</f>
        <v/>
      </c>
      <c r="AV15" t="str">
        <f>""</f>
        <v/>
      </c>
      <c r="AW15" t="str">
        <f>""</f>
        <v/>
      </c>
      <c r="AX15" t="str">
        <f>""</f>
        <v/>
      </c>
      <c r="AY15" t="str">
        <f>""</f>
        <v/>
      </c>
      <c r="AZ15" t="str">
        <f>""</f>
        <v/>
      </c>
      <c r="BA15" t="str">
        <f>""</f>
        <v/>
      </c>
    </row>
    <row r="16" spans="2:53" x14ac:dyDescent="0.2">
      <c r="B16" t="str">
        <f>""</f>
        <v/>
      </c>
      <c r="C16" t="str">
        <f>""</f>
        <v/>
      </c>
      <c r="D16" t="str">
        <f>""</f>
        <v/>
      </c>
      <c r="E16" t="str">
        <f>"[0.262]"</f>
        <v>[0.262]</v>
      </c>
      <c r="F16" t="str">
        <f>""</f>
        <v/>
      </c>
      <c r="G16" t="str">
        <f>""</f>
        <v/>
      </c>
      <c r="H16" t="str">
        <f>""</f>
        <v/>
      </c>
      <c r="I16" t="str">
        <f>""</f>
        <v/>
      </c>
      <c r="J16" t="str">
        <f>""</f>
        <v/>
      </c>
      <c r="K16" t="str">
        <f>""</f>
        <v/>
      </c>
      <c r="L16" t="str">
        <f>""</f>
        <v/>
      </c>
      <c r="M16" t="str">
        <f>""</f>
        <v/>
      </c>
      <c r="N16" t="str">
        <f>""</f>
        <v/>
      </c>
      <c r="O16" t="str">
        <f>""</f>
        <v/>
      </c>
      <c r="P16" t="str">
        <f>""</f>
        <v/>
      </c>
      <c r="Q16" t="str">
        <f>""</f>
        <v/>
      </c>
      <c r="R16" t="str">
        <f>""</f>
        <v/>
      </c>
      <c r="S16" t="str">
        <f>""</f>
        <v/>
      </c>
      <c r="T16" t="str">
        <f>""</f>
        <v/>
      </c>
      <c r="U16" t="str">
        <f>""</f>
        <v/>
      </c>
      <c r="V16" t="str">
        <f>""</f>
        <v/>
      </c>
      <c r="W16" t="str">
        <f>""</f>
        <v/>
      </c>
      <c r="X16" t="str">
        <f>""</f>
        <v/>
      </c>
      <c r="Y16" t="str">
        <f>""</f>
        <v/>
      </c>
      <c r="Z16" t="str">
        <f>""</f>
        <v/>
      </c>
      <c r="AA16" t="str">
        <f>""</f>
        <v/>
      </c>
      <c r="AB16" t="str">
        <f>""</f>
        <v/>
      </c>
      <c r="AC16" t="str">
        <f>""</f>
        <v/>
      </c>
      <c r="AD16" t="str">
        <f>""</f>
        <v/>
      </c>
      <c r="AE16" t="str">
        <f>""</f>
        <v/>
      </c>
      <c r="AF16" t="str">
        <f>""</f>
        <v/>
      </c>
      <c r="AG16" t="str">
        <f>""</f>
        <v/>
      </c>
      <c r="AH16" t="str">
        <f>""</f>
        <v/>
      </c>
      <c r="AI16" t="str">
        <f>""</f>
        <v/>
      </c>
      <c r="AJ16" t="str">
        <f>""</f>
        <v/>
      </c>
      <c r="AK16" t="str">
        <f>""</f>
        <v/>
      </c>
      <c r="AL16" t="str">
        <f>""</f>
        <v/>
      </c>
      <c r="AM16" t="str">
        <f>""</f>
        <v/>
      </c>
      <c r="AN16" t="str">
        <f>""</f>
        <v/>
      </c>
      <c r="AO16" t="str">
        <f>""</f>
        <v/>
      </c>
      <c r="AP16" t="str">
        <f>""</f>
        <v/>
      </c>
      <c r="AQ16" t="str">
        <f>""</f>
        <v/>
      </c>
      <c r="AR16" t="str">
        <f>""</f>
        <v/>
      </c>
      <c r="AS16" t="str">
        <f>""</f>
        <v/>
      </c>
      <c r="AT16" t="str">
        <f>""</f>
        <v/>
      </c>
      <c r="AU16" t="str">
        <f>""</f>
        <v/>
      </c>
      <c r="AV16" t="str">
        <f>""</f>
        <v/>
      </c>
      <c r="AW16" t="str">
        <f>""</f>
        <v/>
      </c>
      <c r="AX16" t="str">
        <f>""</f>
        <v/>
      </c>
      <c r="AY16" t="str">
        <f>""</f>
        <v/>
      </c>
      <c r="AZ16" t="str">
        <f>""</f>
        <v/>
      </c>
      <c r="BA16" t="str">
        <f>""</f>
        <v/>
      </c>
    </row>
    <row r="17" spans="2:53" x14ac:dyDescent="0.2">
      <c r="B17" t="str">
        <f>"Interaction"</f>
        <v>Interaction</v>
      </c>
      <c r="C17" t="str">
        <f>""</f>
        <v/>
      </c>
      <c r="D17" t="str">
        <f>""</f>
        <v/>
      </c>
      <c r="E17" t="str">
        <f>"0.198"</f>
        <v>0.198</v>
      </c>
      <c r="F17" t="str">
        <f>""</f>
        <v/>
      </c>
      <c r="G17" t="str">
        <f>""</f>
        <v/>
      </c>
      <c r="H17" t="str">
        <f>""</f>
        <v/>
      </c>
      <c r="I17" t="str">
        <f>""</f>
        <v/>
      </c>
      <c r="J17" t="str">
        <f>""</f>
        <v/>
      </c>
      <c r="K17" t="str">
        <f>""</f>
        <v/>
      </c>
      <c r="L17" t="str">
        <f>""</f>
        <v/>
      </c>
      <c r="M17" t="str">
        <f>""</f>
        <v/>
      </c>
      <c r="N17" t="str">
        <f>""</f>
        <v/>
      </c>
      <c r="O17" t="str">
        <f>""</f>
        <v/>
      </c>
      <c r="P17" t="str">
        <f>""</f>
        <v/>
      </c>
      <c r="Q17" t="str">
        <f>""</f>
        <v/>
      </c>
      <c r="R17" t="str">
        <f>""</f>
        <v/>
      </c>
      <c r="S17" t="str">
        <f>""</f>
        <v/>
      </c>
      <c r="T17" t="str">
        <f>""</f>
        <v/>
      </c>
      <c r="U17" t="str">
        <f>""</f>
        <v/>
      </c>
      <c r="V17" t="str">
        <f>""</f>
        <v/>
      </c>
      <c r="W17" t="str">
        <f>""</f>
        <v/>
      </c>
      <c r="X17" t="str">
        <f>""</f>
        <v/>
      </c>
      <c r="Y17" t="str">
        <f>""</f>
        <v/>
      </c>
      <c r="Z17" t="str">
        <f>""</f>
        <v/>
      </c>
      <c r="AA17" t="str">
        <f>""</f>
        <v/>
      </c>
      <c r="AB17" t="str">
        <f>""</f>
        <v/>
      </c>
      <c r="AC17" t="str">
        <f>""</f>
        <v/>
      </c>
      <c r="AD17" t="str">
        <f>""</f>
        <v/>
      </c>
      <c r="AE17" t="str">
        <f>""</f>
        <v/>
      </c>
      <c r="AF17" t="str">
        <f>""</f>
        <v/>
      </c>
      <c r="AG17" t="str">
        <f>""</f>
        <v/>
      </c>
      <c r="AH17" t="str">
        <f>""</f>
        <v/>
      </c>
      <c r="AI17" t="str">
        <f>""</f>
        <v/>
      </c>
      <c r="AJ17" t="str">
        <f>""</f>
        <v/>
      </c>
      <c r="AK17" t="str">
        <f>""</f>
        <v/>
      </c>
      <c r="AL17" t="str">
        <f>""</f>
        <v/>
      </c>
      <c r="AM17" t="str">
        <f>""</f>
        <v/>
      </c>
      <c r="AN17" t="str">
        <f>""</f>
        <v/>
      </c>
      <c r="AO17" t="str">
        <f>""</f>
        <v/>
      </c>
      <c r="AP17" t="str">
        <f>""</f>
        <v/>
      </c>
      <c r="AQ17" t="str">
        <f>""</f>
        <v/>
      </c>
      <c r="AR17" t="str">
        <f>""</f>
        <v/>
      </c>
      <c r="AS17" t="str">
        <f>""</f>
        <v/>
      </c>
      <c r="AT17" t="str">
        <f>""</f>
        <v/>
      </c>
      <c r="AU17" t="str">
        <f>""</f>
        <v/>
      </c>
      <c r="AV17" t="str">
        <f>""</f>
        <v/>
      </c>
      <c r="AW17" t="str">
        <f>""</f>
        <v/>
      </c>
      <c r="AX17" t="str">
        <f>""</f>
        <v/>
      </c>
      <c r="AY17" t="str">
        <f>""</f>
        <v/>
      </c>
      <c r="AZ17" t="str">
        <f>""</f>
        <v/>
      </c>
      <c r="BA17" t="str">
        <f>""</f>
        <v/>
      </c>
    </row>
    <row r="18" spans="2:53" x14ac:dyDescent="0.2">
      <c r="B18" t="str">
        <f>""</f>
        <v/>
      </c>
      <c r="C18" t="str">
        <f>""</f>
        <v/>
      </c>
      <c r="D18" t="str">
        <f>""</f>
        <v/>
      </c>
      <c r="E18" t="str">
        <f>"[0.312]"</f>
        <v>[0.312]</v>
      </c>
      <c r="F18" t="str">
        <f>""</f>
        <v/>
      </c>
      <c r="G18" t="str">
        <f>""</f>
        <v/>
      </c>
      <c r="H18" t="str">
        <f>""</f>
        <v/>
      </c>
      <c r="I18" t="str">
        <f>""</f>
        <v/>
      </c>
      <c r="J18" t="str">
        <f>""</f>
        <v/>
      </c>
      <c r="K18" t="str">
        <f>""</f>
        <v/>
      </c>
      <c r="L18" t="str">
        <f>""</f>
        <v/>
      </c>
      <c r="M18" t="str">
        <f>""</f>
        <v/>
      </c>
      <c r="N18" t="str">
        <f>""</f>
        <v/>
      </c>
      <c r="O18" t="str">
        <f>""</f>
        <v/>
      </c>
      <c r="P18" t="str">
        <f>""</f>
        <v/>
      </c>
      <c r="Q18" t="str">
        <f>""</f>
        <v/>
      </c>
      <c r="R18" t="str">
        <f>""</f>
        <v/>
      </c>
      <c r="S18" t="str">
        <f>""</f>
        <v/>
      </c>
      <c r="T18" t="str">
        <f>""</f>
        <v/>
      </c>
      <c r="U18" t="str">
        <f>""</f>
        <v/>
      </c>
      <c r="V18" t="str">
        <f>""</f>
        <v/>
      </c>
      <c r="W18" t="str">
        <f>""</f>
        <v/>
      </c>
      <c r="X18" t="str">
        <f>""</f>
        <v/>
      </c>
      <c r="Y18" t="str">
        <f>""</f>
        <v/>
      </c>
      <c r="Z18" t="str">
        <f>""</f>
        <v/>
      </c>
      <c r="AA18" t="str">
        <f>""</f>
        <v/>
      </c>
      <c r="AB18" t="str">
        <f>""</f>
        <v/>
      </c>
      <c r="AC18" t="str">
        <f>""</f>
        <v/>
      </c>
      <c r="AD18" t="str">
        <f>""</f>
        <v/>
      </c>
      <c r="AE18" t="str">
        <f>""</f>
        <v/>
      </c>
      <c r="AF18" t="str">
        <f>""</f>
        <v/>
      </c>
      <c r="AG18" t="str">
        <f>""</f>
        <v/>
      </c>
      <c r="AH18" t="str">
        <f>""</f>
        <v/>
      </c>
      <c r="AI18" t="str">
        <f>""</f>
        <v/>
      </c>
      <c r="AJ18" t="str">
        <f>""</f>
        <v/>
      </c>
      <c r="AK18" t="str">
        <f>""</f>
        <v/>
      </c>
      <c r="AL18" t="str">
        <f>""</f>
        <v/>
      </c>
      <c r="AM18" t="str">
        <f>""</f>
        <v/>
      </c>
      <c r="AN18" t="str">
        <f>""</f>
        <v/>
      </c>
      <c r="AO18" t="str">
        <f>""</f>
        <v/>
      </c>
      <c r="AP18" t="str">
        <f>""</f>
        <v/>
      </c>
      <c r="AQ18" t="str">
        <f>""</f>
        <v/>
      </c>
      <c r="AR18" t="str">
        <f>""</f>
        <v/>
      </c>
      <c r="AS18" t="str">
        <f>""</f>
        <v/>
      </c>
      <c r="AT18" t="str">
        <f>""</f>
        <v/>
      </c>
      <c r="AU18" t="str">
        <f>""</f>
        <v/>
      </c>
      <c r="AV18" t="str">
        <f>""</f>
        <v/>
      </c>
      <c r="AW18" t="str">
        <f>""</f>
        <v/>
      </c>
      <c r="AX18" t="str">
        <f>""</f>
        <v/>
      </c>
      <c r="AY18" t="str">
        <f>""</f>
        <v/>
      </c>
      <c r="AZ18" t="str">
        <f>""</f>
        <v/>
      </c>
      <c r="BA18" t="str">
        <f>""</f>
        <v/>
      </c>
    </row>
    <row r="19" spans="2:53" x14ac:dyDescent="0.2">
      <c r="B19" t="str">
        <f>"Number of years with presence of violence during 1998-2007"</f>
        <v>Number of years with presence of violence during 1998-2007</v>
      </c>
      <c r="C19" t="str">
        <f>""</f>
        <v/>
      </c>
      <c r="D19" t="str">
        <f>""</f>
        <v/>
      </c>
      <c r="E19" t="str">
        <f>""</f>
        <v/>
      </c>
      <c r="F19" t="str">
        <f>"-0.008"</f>
        <v>-0.008</v>
      </c>
      <c r="G19" t="str">
        <f>"-0.009"</f>
        <v>-0.009</v>
      </c>
      <c r="H19" t="str">
        <f>"-0.011"</f>
        <v>-0.011</v>
      </c>
      <c r="I19" t="str">
        <f>""</f>
        <v/>
      </c>
      <c r="J19" t="str">
        <f>""</f>
        <v/>
      </c>
      <c r="K19" t="str">
        <f>""</f>
        <v/>
      </c>
      <c r="L19" t="str">
        <f>""</f>
        <v/>
      </c>
      <c r="M19" t="str">
        <f>""</f>
        <v/>
      </c>
      <c r="N19" t="str">
        <f>""</f>
        <v/>
      </c>
      <c r="O19" t="str">
        <f>""</f>
        <v/>
      </c>
      <c r="P19" t="str">
        <f>""</f>
        <v/>
      </c>
      <c r="Q19" t="str">
        <f>""</f>
        <v/>
      </c>
      <c r="R19" t="str">
        <f>""</f>
        <v/>
      </c>
      <c r="S19" t="str">
        <f>""</f>
        <v/>
      </c>
      <c r="T19" t="str">
        <f>""</f>
        <v/>
      </c>
      <c r="U19" t="str">
        <f>""</f>
        <v/>
      </c>
      <c r="V19" t="str">
        <f>""</f>
        <v/>
      </c>
      <c r="W19" t="str">
        <f>""</f>
        <v/>
      </c>
      <c r="X19" t="str">
        <f>""</f>
        <v/>
      </c>
      <c r="Y19" t="str">
        <f>""</f>
        <v/>
      </c>
      <c r="Z19" t="str">
        <f>""</f>
        <v/>
      </c>
      <c r="AA19" t="str">
        <f>""</f>
        <v/>
      </c>
      <c r="AB19" t="str">
        <f>""</f>
        <v/>
      </c>
      <c r="AC19" t="str">
        <f>""</f>
        <v/>
      </c>
      <c r="AD19" t="str">
        <f>""</f>
        <v/>
      </c>
      <c r="AE19" t="str">
        <f>""</f>
        <v/>
      </c>
      <c r="AF19" t="str">
        <f>""</f>
        <v/>
      </c>
      <c r="AG19" t="str">
        <f>""</f>
        <v/>
      </c>
      <c r="AH19" t="str">
        <f>""</f>
        <v/>
      </c>
      <c r="AI19" t="str">
        <f>""</f>
        <v/>
      </c>
      <c r="AJ19" t="str">
        <f>""</f>
        <v/>
      </c>
      <c r="AK19" t="str">
        <f>""</f>
        <v/>
      </c>
      <c r="AL19" t="str">
        <f>""</f>
        <v/>
      </c>
      <c r="AM19" t="str">
        <f>""</f>
        <v/>
      </c>
      <c r="AN19" t="str">
        <f>""</f>
        <v/>
      </c>
      <c r="AO19" t="str">
        <f>""</f>
        <v/>
      </c>
      <c r="AP19" t="str">
        <f>""</f>
        <v/>
      </c>
      <c r="AQ19" t="str">
        <f>""</f>
        <v/>
      </c>
      <c r="AR19" t="str">
        <f>""</f>
        <v/>
      </c>
      <c r="AS19" t="str">
        <f>""</f>
        <v/>
      </c>
      <c r="AT19" t="str">
        <f>""</f>
        <v/>
      </c>
      <c r="AU19" t="str">
        <f>""</f>
        <v/>
      </c>
      <c r="AV19" t="str">
        <f>""</f>
        <v/>
      </c>
      <c r="AW19" t="str">
        <f>""</f>
        <v/>
      </c>
      <c r="AX19" t="str">
        <f>""</f>
        <v/>
      </c>
      <c r="AY19" t="str">
        <f>""</f>
        <v/>
      </c>
      <c r="AZ19" t="str">
        <f>""</f>
        <v/>
      </c>
      <c r="BA19" t="str">
        <f>""</f>
        <v/>
      </c>
    </row>
    <row r="20" spans="2:53" x14ac:dyDescent="0.2">
      <c r="B20" t="str">
        <f>""</f>
        <v/>
      </c>
      <c r="C20" t="str">
        <f>""</f>
        <v/>
      </c>
      <c r="D20" t="str">
        <f>""</f>
        <v/>
      </c>
      <c r="E20" t="str">
        <f>""</f>
        <v/>
      </c>
      <c r="F20" t="str">
        <f>"[0.031]"</f>
        <v>[0.031]</v>
      </c>
      <c r="G20" t="str">
        <f>"[0.031]"</f>
        <v>[0.031]</v>
      </c>
      <c r="H20" t="str">
        <f>"[0.031]"</f>
        <v>[0.031]</v>
      </c>
      <c r="I20" t="str">
        <f>""</f>
        <v/>
      </c>
      <c r="J20" t="str">
        <f>""</f>
        <v/>
      </c>
      <c r="K20" t="str">
        <f>""</f>
        <v/>
      </c>
      <c r="L20" t="str">
        <f>""</f>
        <v/>
      </c>
      <c r="M20" t="str">
        <f>""</f>
        <v/>
      </c>
      <c r="N20" t="str">
        <f>""</f>
        <v/>
      </c>
      <c r="O20" t="str">
        <f>""</f>
        <v/>
      </c>
      <c r="P20" t="str">
        <f>""</f>
        <v/>
      </c>
      <c r="Q20" t="str">
        <f>""</f>
        <v/>
      </c>
      <c r="R20" t="str">
        <f>""</f>
        <v/>
      </c>
      <c r="S20" t="str">
        <f>""</f>
        <v/>
      </c>
      <c r="T20" t="str">
        <f>""</f>
        <v/>
      </c>
      <c r="U20" t="str">
        <f>""</f>
        <v/>
      </c>
      <c r="V20" t="str">
        <f>""</f>
        <v/>
      </c>
      <c r="W20" t="str">
        <f>""</f>
        <v/>
      </c>
      <c r="X20" t="str">
        <f>""</f>
        <v/>
      </c>
      <c r="Y20" t="str">
        <f>""</f>
        <v/>
      </c>
      <c r="Z20" t="str">
        <f>""</f>
        <v/>
      </c>
      <c r="AA20" t="str">
        <f>""</f>
        <v/>
      </c>
      <c r="AB20" t="str">
        <f>""</f>
        <v/>
      </c>
      <c r="AC20" t="str">
        <f>""</f>
        <v/>
      </c>
      <c r="AD20" t="str">
        <f>""</f>
        <v/>
      </c>
      <c r="AE20" t="str">
        <f>""</f>
        <v/>
      </c>
      <c r="AF20" t="str">
        <f>""</f>
        <v/>
      </c>
      <c r="AG20" t="str">
        <f>""</f>
        <v/>
      </c>
      <c r="AH20" t="str">
        <f>""</f>
        <v/>
      </c>
      <c r="AI20" t="str">
        <f>""</f>
        <v/>
      </c>
      <c r="AJ20" t="str">
        <f>""</f>
        <v/>
      </c>
      <c r="AK20" t="str">
        <f>""</f>
        <v/>
      </c>
      <c r="AL20" t="str">
        <f>""</f>
        <v/>
      </c>
      <c r="AM20" t="str">
        <f>""</f>
        <v/>
      </c>
      <c r="AN20" t="str">
        <f>""</f>
        <v/>
      </c>
      <c r="AO20" t="str">
        <f>""</f>
        <v/>
      </c>
      <c r="AP20" t="str">
        <f>""</f>
        <v/>
      </c>
      <c r="AQ20" t="str">
        <f>""</f>
        <v/>
      </c>
      <c r="AR20" t="str">
        <f>""</f>
        <v/>
      </c>
      <c r="AS20" t="str">
        <f>""</f>
        <v/>
      </c>
      <c r="AT20" t="str">
        <f>""</f>
        <v/>
      </c>
      <c r="AU20" t="str">
        <f>""</f>
        <v/>
      </c>
      <c r="AV20" t="str">
        <f>""</f>
        <v/>
      </c>
      <c r="AW20" t="str">
        <f>""</f>
        <v/>
      </c>
      <c r="AX20" t="str">
        <f>""</f>
        <v/>
      </c>
      <c r="AY20" t="str">
        <f>""</f>
        <v/>
      </c>
      <c r="AZ20" t="str">
        <f>""</f>
        <v/>
      </c>
      <c r="BA20" t="str">
        <f>""</f>
        <v/>
      </c>
    </row>
    <row r="21" spans="2:53" x14ac:dyDescent="0.2">
      <c r="B21" t="str">
        <f>"At least 1 child left the household in a given year (yes=1)"</f>
        <v>At least 1 child left the household in a given year (yes=1)</v>
      </c>
      <c r="C21" t="str">
        <f>""</f>
        <v/>
      </c>
      <c r="D21" t="str">
        <f>""</f>
        <v/>
      </c>
      <c r="E21" t="str">
        <f>""</f>
        <v/>
      </c>
      <c r="F21" t="str">
        <f>"-0.121"</f>
        <v>-0.121</v>
      </c>
      <c r="G21" t="str">
        <f>""</f>
        <v/>
      </c>
      <c r="H21" t="str">
        <f>""</f>
        <v/>
      </c>
      <c r="I21" t="str">
        <f>""</f>
        <v/>
      </c>
      <c r="J21" t="str">
        <f>""</f>
        <v/>
      </c>
      <c r="K21" t="str">
        <f>""</f>
        <v/>
      </c>
      <c r="L21" t="str">
        <f>""</f>
        <v/>
      </c>
      <c r="M21" t="str">
        <f>""</f>
        <v/>
      </c>
      <c r="N21" t="str">
        <f>""</f>
        <v/>
      </c>
      <c r="O21" t="str">
        <f>""</f>
        <v/>
      </c>
      <c r="P21" t="str">
        <f>""</f>
        <v/>
      </c>
      <c r="Q21" t="str">
        <f>""</f>
        <v/>
      </c>
      <c r="R21" t="str">
        <f>""</f>
        <v/>
      </c>
      <c r="S21" t="str">
        <f>""</f>
        <v/>
      </c>
      <c r="T21" t="str">
        <f>""</f>
        <v/>
      </c>
      <c r="U21" t="str">
        <f>""</f>
        <v/>
      </c>
      <c r="V21" t="str">
        <f>""</f>
        <v/>
      </c>
      <c r="W21" t="str">
        <f>""</f>
        <v/>
      </c>
      <c r="X21" t="str">
        <f>""</f>
        <v/>
      </c>
      <c r="Y21" t="str">
        <f>""</f>
        <v/>
      </c>
      <c r="Z21" t="str">
        <f>""</f>
        <v/>
      </c>
      <c r="AA21" t="str">
        <f>""</f>
        <v/>
      </c>
      <c r="AB21" t="str">
        <f>""</f>
        <v/>
      </c>
      <c r="AC21" t="str">
        <f>""</f>
        <v/>
      </c>
      <c r="AD21" t="str">
        <f>""</f>
        <v/>
      </c>
      <c r="AE21" t="str">
        <f>""</f>
        <v/>
      </c>
      <c r="AF21" t="str">
        <f>""</f>
        <v/>
      </c>
      <c r="AG21" t="str">
        <f>""</f>
        <v/>
      </c>
      <c r="AH21" t="str">
        <f>""</f>
        <v/>
      </c>
      <c r="AI21" t="str">
        <f>""</f>
        <v/>
      </c>
      <c r="AJ21" t="str">
        <f>""</f>
        <v/>
      </c>
      <c r="AK21" t="str">
        <f>""</f>
        <v/>
      </c>
      <c r="AL21" t="str">
        <f>""</f>
        <v/>
      </c>
      <c r="AM21" t="str">
        <f>""</f>
        <v/>
      </c>
      <c r="AN21" t="str">
        <f>""</f>
        <v/>
      </c>
      <c r="AO21" t="str">
        <f>""</f>
        <v/>
      </c>
      <c r="AP21" t="str">
        <f>""</f>
        <v/>
      </c>
      <c r="AQ21" t="str">
        <f>""</f>
        <v/>
      </c>
      <c r="AR21" t="str">
        <f>""</f>
        <v/>
      </c>
      <c r="AS21" t="str">
        <f>""</f>
        <v/>
      </c>
      <c r="AT21" t="str">
        <f>""</f>
        <v/>
      </c>
      <c r="AU21" t="str">
        <f>""</f>
        <v/>
      </c>
      <c r="AV21" t="str">
        <f>""</f>
        <v/>
      </c>
      <c r="AW21" t="str">
        <f>""</f>
        <v/>
      </c>
      <c r="AX21" t="str">
        <f>""</f>
        <v/>
      </c>
      <c r="AY21" t="str">
        <f>""</f>
        <v/>
      </c>
      <c r="AZ21" t="str">
        <f>""</f>
        <v/>
      </c>
      <c r="BA21" t="str">
        <f>""</f>
        <v/>
      </c>
    </row>
    <row r="22" spans="2:53" x14ac:dyDescent="0.2">
      <c r="B22" t="str">
        <f>""</f>
        <v/>
      </c>
      <c r="C22" t="str">
        <f>""</f>
        <v/>
      </c>
      <c r="D22" t="str">
        <f>""</f>
        <v/>
      </c>
      <c r="E22" t="str">
        <f>""</f>
        <v/>
      </c>
      <c r="F22" t="str">
        <f>"[0.119]"</f>
        <v>[0.119]</v>
      </c>
      <c r="G22" t="str">
        <f>""</f>
        <v/>
      </c>
      <c r="H22" t="str">
        <f>""</f>
        <v/>
      </c>
      <c r="I22" t="str">
        <f>""</f>
        <v/>
      </c>
      <c r="J22" t="str">
        <f>""</f>
        <v/>
      </c>
      <c r="K22" t="str">
        <f>""</f>
        <v/>
      </c>
      <c r="L22" t="str">
        <f>""</f>
        <v/>
      </c>
      <c r="M22" t="str">
        <f>""</f>
        <v/>
      </c>
      <c r="N22" t="str">
        <f>""</f>
        <v/>
      </c>
      <c r="O22" t="str">
        <f>""</f>
        <v/>
      </c>
      <c r="P22" t="str">
        <f>""</f>
        <v/>
      </c>
      <c r="Q22" t="str">
        <f>""</f>
        <v/>
      </c>
      <c r="R22" t="str">
        <f>""</f>
        <v/>
      </c>
      <c r="S22" t="str">
        <f>""</f>
        <v/>
      </c>
      <c r="T22" t="str">
        <f>""</f>
        <v/>
      </c>
      <c r="U22" t="str">
        <f>""</f>
        <v/>
      </c>
      <c r="V22" t="str">
        <f>""</f>
        <v/>
      </c>
      <c r="W22" t="str">
        <f>""</f>
        <v/>
      </c>
      <c r="X22" t="str">
        <f>""</f>
        <v/>
      </c>
      <c r="Y22" t="str">
        <f>""</f>
        <v/>
      </c>
      <c r="Z22" t="str">
        <f>""</f>
        <v/>
      </c>
      <c r="AA22" t="str">
        <f>""</f>
        <v/>
      </c>
      <c r="AB22" t="str">
        <f>""</f>
        <v/>
      </c>
      <c r="AC22" t="str">
        <f>""</f>
        <v/>
      </c>
      <c r="AD22" t="str">
        <f>""</f>
        <v/>
      </c>
      <c r="AE22" t="str">
        <f>""</f>
        <v/>
      </c>
      <c r="AF22" t="str">
        <f>""</f>
        <v/>
      </c>
      <c r="AG22" t="str">
        <f>""</f>
        <v/>
      </c>
      <c r="AH22" t="str">
        <f>""</f>
        <v/>
      </c>
      <c r="AI22" t="str">
        <f>""</f>
        <v/>
      </c>
      <c r="AJ22" t="str">
        <f>""</f>
        <v/>
      </c>
      <c r="AK22" t="str">
        <f>""</f>
        <v/>
      </c>
      <c r="AL22" t="str">
        <f>""</f>
        <v/>
      </c>
      <c r="AM22" t="str">
        <f>""</f>
        <v/>
      </c>
      <c r="AN22" t="str">
        <f>""</f>
        <v/>
      </c>
      <c r="AO22" t="str">
        <f>""</f>
        <v/>
      </c>
      <c r="AP22" t="str">
        <f>""</f>
        <v/>
      </c>
      <c r="AQ22" t="str">
        <f>""</f>
        <v/>
      </c>
      <c r="AR22" t="str">
        <f>""</f>
        <v/>
      </c>
      <c r="AS22" t="str">
        <f>""</f>
        <v/>
      </c>
      <c r="AT22" t="str">
        <f>""</f>
        <v/>
      </c>
      <c r="AU22" t="str">
        <f>""</f>
        <v/>
      </c>
      <c r="AV22" t="str">
        <f>""</f>
        <v/>
      </c>
      <c r="AW22" t="str">
        <f>""</f>
        <v/>
      </c>
      <c r="AX22" t="str">
        <f>""</f>
        <v/>
      </c>
      <c r="AY22" t="str">
        <f>""</f>
        <v/>
      </c>
      <c r="AZ22" t="str">
        <f>""</f>
        <v/>
      </c>
      <c r="BA22" t="str">
        <f>""</f>
        <v/>
      </c>
    </row>
    <row r="23" spans="2:53" x14ac:dyDescent="0.2">
      <c r="B23" t="str">
        <f>"Interaction"</f>
        <v>Interaction</v>
      </c>
      <c r="C23" t="str">
        <f>""</f>
        <v/>
      </c>
      <c r="D23" t="str">
        <f>""</f>
        <v/>
      </c>
      <c r="E23" t="str">
        <f>""</f>
        <v/>
      </c>
      <c r="F23" t="str">
        <f>"-0.003"</f>
        <v>-0.003</v>
      </c>
      <c r="G23" t="str">
        <f>""</f>
        <v/>
      </c>
      <c r="H23" t="str">
        <f>""</f>
        <v/>
      </c>
      <c r="I23" t="str">
        <f>""</f>
        <v/>
      </c>
      <c r="J23" t="str">
        <f>""</f>
        <v/>
      </c>
      <c r="K23" t="str">
        <f>""</f>
        <v/>
      </c>
      <c r="L23" t="str">
        <f>""</f>
        <v/>
      </c>
      <c r="M23" t="str">
        <f>""</f>
        <v/>
      </c>
      <c r="N23" t="str">
        <f>""</f>
        <v/>
      </c>
      <c r="O23" t="str">
        <f>""</f>
        <v/>
      </c>
      <c r="P23" t="str">
        <f>""</f>
        <v/>
      </c>
      <c r="Q23" t="str">
        <f>""</f>
        <v/>
      </c>
      <c r="R23" t="str">
        <f>""</f>
        <v/>
      </c>
      <c r="S23" t="str">
        <f>""</f>
        <v/>
      </c>
      <c r="T23" t="str">
        <f>""</f>
        <v/>
      </c>
      <c r="U23" t="str">
        <f>""</f>
        <v/>
      </c>
      <c r="V23" t="str">
        <f>""</f>
        <v/>
      </c>
      <c r="W23" t="str">
        <f>""</f>
        <v/>
      </c>
      <c r="X23" t="str">
        <f>""</f>
        <v/>
      </c>
      <c r="Y23" t="str">
        <f>""</f>
        <v/>
      </c>
      <c r="Z23" t="str">
        <f>""</f>
        <v/>
      </c>
      <c r="AA23" t="str">
        <f>""</f>
        <v/>
      </c>
      <c r="AB23" t="str">
        <f>""</f>
        <v/>
      </c>
      <c r="AC23" t="str">
        <f>""</f>
        <v/>
      </c>
      <c r="AD23" t="str">
        <f>""</f>
        <v/>
      </c>
      <c r="AE23" t="str">
        <f>""</f>
        <v/>
      </c>
      <c r="AF23" t="str">
        <f>""</f>
        <v/>
      </c>
      <c r="AG23" t="str">
        <f>""</f>
        <v/>
      </c>
      <c r="AH23" t="str">
        <f>""</f>
        <v/>
      </c>
      <c r="AI23" t="str">
        <f>""</f>
        <v/>
      </c>
      <c r="AJ23" t="str">
        <f>""</f>
        <v/>
      </c>
      <c r="AK23" t="str">
        <f>""</f>
        <v/>
      </c>
      <c r="AL23" t="str">
        <f>""</f>
        <v/>
      </c>
      <c r="AM23" t="str">
        <f>""</f>
        <v/>
      </c>
      <c r="AN23" t="str">
        <f>""</f>
        <v/>
      </c>
      <c r="AO23" t="str">
        <f>""</f>
        <v/>
      </c>
      <c r="AP23" t="str">
        <f>""</f>
        <v/>
      </c>
      <c r="AQ23" t="str">
        <f>""</f>
        <v/>
      </c>
      <c r="AR23" t="str">
        <f>""</f>
        <v/>
      </c>
      <c r="AS23" t="str">
        <f>""</f>
        <v/>
      </c>
      <c r="AT23" t="str">
        <f>""</f>
        <v/>
      </c>
      <c r="AU23" t="str">
        <f>""</f>
        <v/>
      </c>
      <c r="AV23" t="str">
        <f>""</f>
        <v/>
      </c>
      <c r="AW23" t="str">
        <f>""</f>
        <v/>
      </c>
      <c r="AX23" t="str">
        <f>""</f>
        <v/>
      </c>
      <c r="AY23" t="str">
        <f>""</f>
        <v/>
      </c>
      <c r="AZ23" t="str">
        <f>""</f>
        <v/>
      </c>
      <c r="BA23" t="str">
        <f>""</f>
        <v/>
      </c>
    </row>
    <row r="24" spans="2:53" x14ac:dyDescent="0.2">
      <c r="B24" t="str">
        <f>""</f>
        <v/>
      </c>
      <c r="C24" t="str">
        <f>""</f>
        <v/>
      </c>
      <c r="D24" t="str">
        <f>""</f>
        <v/>
      </c>
      <c r="E24" t="str">
        <f>""</f>
        <v/>
      </c>
      <c r="F24" t="str">
        <f>"[0.043]"</f>
        <v>[0.043]</v>
      </c>
      <c r="G24" t="str">
        <f>""</f>
        <v/>
      </c>
      <c r="H24" t="str">
        <f>""</f>
        <v/>
      </c>
      <c r="I24" t="str">
        <f>""</f>
        <v/>
      </c>
      <c r="J24" t="str">
        <f>""</f>
        <v/>
      </c>
      <c r="K24" t="str">
        <f>""</f>
        <v/>
      </c>
      <c r="L24" t="str">
        <f>""</f>
        <v/>
      </c>
      <c r="M24" t="str">
        <f>""</f>
        <v/>
      </c>
      <c r="N24" t="str">
        <f>""</f>
        <v/>
      </c>
      <c r="O24" t="str">
        <f>""</f>
        <v/>
      </c>
      <c r="P24" t="str">
        <f>""</f>
        <v/>
      </c>
      <c r="Q24" t="str">
        <f>""</f>
        <v/>
      </c>
      <c r="R24" t="str">
        <f>""</f>
        <v/>
      </c>
      <c r="S24" t="str">
        <f>""</f>
        <v/>
      </c>
      <c r="T24" t="str">
        <f>""</f>
        <v/>
      </c>
      <c r="U24" t="str">
        <f>""</f>
        <v/>
      </c>
      <c r="V24" t="str">
        <f>""</f>
        <v/>
      </c>
      <c r="W24" t="str">
        <f>""</f>
        <v/>
      </c>
      <c r="X24" t="str">
        <f>""</f>
        <v/>
      </c>
      <c r="Y24" t="str">
        <f>""</f>
        <v/>
      </c>
      <c r="Z24" t="str">
        <f>""</f>
        <v/>
      </c>
      <c r="AA24" t="str">
        <f>""</f>
        <v/>
      </c>
      <c r="AB24" t="str">
        <f>""</f>
        <v/>
      </c>
      <c r="AC24" t="str">
        <f>""</f>
        <v/>
      </c>
      <c r="AD24" t="str">
        <f>""</f>
        <v/>
      </c>
      <c r="AE24" t="str">
        <f>""</f>
        <v/>
      </c>
      <c r="AF24" t="str">
        <f>""</f>
        <v/>
      </c>
      <c r="AG24" t="str">
        <f>""</f>
        <v/>
      </c>
      <c r="AH24" t="str">
        <f>""</f>
        <v/>
      </c>
      <c r="AI24" t="str">
        <f>""</f>
        <v/>
      </c>
      <c r="AJ24" t="str">
        <f>""</f>
        <v/>
      </c>
      <c r="AK24" t="str">
        <f>""</f>
        <v/>
      </c>
      <c r="AL24" t="str">
        <f>""</f>
        <v/>
      </c>
      <c r="AM24" t="str">
        <f>""</f>
        <v/>
      </c>
      <c r="AN24" t="str">
        <f>""</f>
        <v/>
      </c>
      <c r="AO24" t="str">
        <f>""</f>
        <v/>
      </c>
      <c r="AP24" t="str">
        <f>""</f>
        <v/>
      </c>
      <c r="AQ24" t="str">
        <f>""</f>
        <v/>
      </c>
      <c r="AR24" t="str">
        <f>""</f>
        <v/>
      </c>
      <c r="AS24" t="str">
        <f>""</f>
        <v/>
      </c>
      <c r="AT24" t="str">
        <f>""</f>
        <v/>
      </c>
      <c r="AU24" t="str">
        <f>""</f>
        <v/>
      </c>
      <c r="AV24" t="str">
        <f>""</f>
        <v/>
      </c>
      <c r="AW24" t="str">
        <f>""</f>
        <v/>
      </c>
      <c r="AX24" t="str">
        <f>""</f>
        <v/>
      </c>
      <c r="AY24" t="str">
        <f>""</f>
        <v/>
      </c>
      <c r="AZ24" t="str">
        <f>""</f>
        <v/>
      </c>
      <c r="BA24" t="str">
        <f>""</f>
        <v/>
      </c>
    </row>
    <row r="25" spans="2:53" x14ac:dyDescent="0.2">
      <c r="B25" t="str">
        <f>"Number of childs who left household 1998-2007"</f>
        <v>Number of childs who left household 1998-2007</v>
      </c>
      <c r="C25" t="str">
        <f>""</f>
        <v/>
      </c>
      <c r="D25" t="str">
        <f>""</f>
        <v/>
      </c>
      <c r="E25" t="str">
        <f>""</f>
        <v/>
      </c>
      <c r="F25" t="str">
        <f>""</f>
        <v/>
      </c>
      <c r="G25" t="str">
        <f>"-0.014"</f>
        <v>-0.014</v>
      </c>
      <c r="H25" t="str">
        <f>""</f>
        <v/>
      </c>
      <c r="I25" t="str">
        <f>""</f>
        <v/>
      </c>
      <c r="J25" t="str">
        <f>""</f>
        <v/>
      </c>
      <c r="K25" t="str">
        <f>""</f>
        <v/>
      </c>
      <c r="L25" t="str">
        <f>""</f>
        <v/>
      </c>
      <c r="M25" t="str">
        <f>""</f>
        <v/>
      </c>
      <c r="N25" t="str">
        <f>""</f>
        <v/>
      </c>
      <c r="O25" t="str">
        <f>""</f>
        <v/>
      </c>
      <c r="P25" t="str">
        <f>""</f>
        <v/>
      </c>
      <c r="Q25" t="str">
        <f>""</f>
        <v/>
      </c>
      <c r="R25" t="str">
        <f>""</f>
        <v/>
      </c>
      <c r="S25" t="str">
        <f>""</f>
        <v/>
      </c>
      <c r="T25" t="str">
        <f>""</f>
        <v/>
      </c>
      <c r="U25" t="str">
        <f>""</f>
        <v/>
      </c>
      <c r="V25" t="str">
        <f>""</f>
        <v/>
      </c>
      <c r="W25" t="str">
        <f>""</f>
        <v/>
      </c>
      <c r="X25" t="str">
        <f>""</f>
        <v/>
      </c>
      <c r="Y25" t="str">
        <f>""</f>
        <v/>
      </c>
      <c r="Z25" t="str">
        <f>""</f>
        <v/>
      </c>
      <c r="AA25" t="str">
        <f>""</f>
        <v/>
      </c>
      <c r="AB25" t="str">
        <f>""</f>
        <v/>
      </c>
      <c r="AC25" t="str">
        <f>""</f>
        <v/>
      </c>
      <c r="AD25" t="str">
        <f>""</f>
        <v/>
      </c>
      <c r="AE25" t="str">
        <f>""</f>
        <v/>
      </c>
      <c r="AF25" t="str">
        <f>""</f>
        <v/>
      </c>
      <c r="AG25" t="str">
        <f>""</f>
        <v/>
      </c>
      <c r="AH25" t="str">
        <f>""</f>
        <v/>
      </c>
      <c r="AI25" t="str">
        <f>""</f>
        <v/>
      </c>
      <c r="AJ25" t="str">
        <f>""</f>
        <v/>
      </c>
      <c r="AK25" t="str">
        <f>""</f>
        <v/>
      </c>
      <c r="AL25" t="str">
        <f>""</f>
        <v/>
      </c>
      <c r="AM25" t="str">
        <f>""</f>
        <v/>
      </c>
      <c r="AN25" t="str">
        <f>""</f>
        <v/>
      </c>
      <c r="AO25" t="str">
        <f>""</f>
        <v/>
      </c>
      <c r="AP25" t="str">
        <f>""</f>
        <v/>
      </c>
      <c r="AQ25" t="str">
        <f>""</f>
        <v/>
      </c>
      <c r="AR25" t="str">
        <f>""</f>
        <v/>
      </c>
      <c r="AS25" t="str">
        <f>""</f>
        <v/>
      </c>
      <c r="AT25" t="str">
        <f>""</f>
        <v/>
      </c>
      <c r="AU25" t="str">
        <f>""</f>
        <v/>
      </c>
      <c r="AV25" t="str">
        <f>""</f>
        <v/>
      </c>
      <c r="AW25" t="str">
        <f>""</f>
        <v/>
      </c>
      <c r="AX25" t="str">
        <f>""</f>
        <v/>
      </c>
      <c r="AY25" t="str">
        <f>""</f>
        <v/>
      </c>
      <c r="AZ25" t="str">
        <f>""</f>
        <v/>
      </c>
      <c r="BA25" t="str">
        <f>""</f>
        <v/>
      </c>
    </row>
    <row r="26" spans="2:53" x14ac:dyDescent="0.2">
      <c r="B26" t="str">
        <f>""</f>
        <v/>
      </c>
      <c r="C26" t="str">
        <f>""</f>
        <v/>
      </c>
      <c r="D26" t="str">
        <f>""</f>
        <v/>
      </c>
      <c r="E26" t="str">
        <f>""</f>
        <v/>
      </c>
      <c r="F26" t="str">
        <f>""</f>
        <v/>
      </c>
      <c r="G26" t="str">
        <f>"[0.044]"</f>
        <v>[0.044]</v>
      </c>
      <c r="H26" t="str">
        <f>""</f>
        <v/>
      </c>
      <c r="I26" t="str">
        <f>""</f>
        <v/>
      </c>
      <c r="J26" t="str">
        <f>""</f>
        <v/>
      </c>
      <c r="K26" t="str">
        <f>""</f>
        <v/>
      </c>
      <c r="L26" t="str">
        <f>""</f>
        <v/>
      </c>
      <c r="M26" t="str">
        <f>""</f>
        <v/>
      </c>
      <c r="N26" t="str">
        <f>""</f>
        <v/>
      </c>
      <c r="O26" t="str">
        <f>""</f>
        <v/>
      </c>
      <c r="P26" t="str">
        <f>""</f>
        <v/>
      </c>
      <c r="Q26" t="str">
        <f>""</f>
        <v/>
      </c>
      <c r="R26" t="str">
        <f>""</f>
        <v/>
      </c>
      <c r="S26" t="str">
        <f>""</f>
        <v/>
      </c>
      <c r="T26" t="str">
        <f>""</f>
        <v/>
      </c>
      <c r="U26" t="str">
        <f>""</f>
        <v/>
      </c>
      <c r="V26" t="str">
        <f>""</f>
        <v/>
      </c>
      <c r="W26" t="str">
        <f>""</f>
        <v/>
      </c>
      <c r="X26" t="str">
        <f>""</f>
        <v/>
      </c>
      <c r="Y26" t="str">
        <f>""</f>
        <v/>
      </c>
      <c r="Z26" t="str">
        <f>""</f>
        <v/>
      </c>
      <c r="AA26" t="str">
        <f>""</f>
        <v/>
      </c>
      <c r="AB26" t="str">
        <f>""</f>
        <v/>
      </c>
      <c r="AC26" t="str">
        <f>""</f>
        <v/>
      </c>
      <c r="AD26" t="str">
        <f>""</f>
        <v/>
      </c>
      <c r="AE26" t="str">
        <f>""</f>
        <v/>
      </c>
      <c r="AF26" t="str">
        <f>""</f>
        <v/>
      </c>
      <c r="AG26" t="str">
        <f>""</f>
        <v/>
      </c>
      <c r="AH26" t="str">
        <f>""</f>
        <v/>
      </c>
      <c r="AI26" t="str">
        <f>""</f>
        <v/>
      </c>
      <c r="AJ26" t="str">
        <f>""</f>
        <v/>
      </c>
      <c r="AK26" t="str">
        <f>""</f>
        <v/>
      </c>
      <c r="AL26" t="str">
        <f>""</f>
        <v/>
      </c>
      <c r="AM26" t="str">
        <f>""</f>
        <v/>
      </c>
      <c r="AN26" t="str">
        <f>""</f>
        <v/>
      </c>
      <c r="AO26" t="str">
        <f>""</f>
        <v/>
      </c>
      <c r="AP26" t="str">
        <f>""</f>
        <v/>
      </c>
      <c r="AQ26" t="str">
        <f>""</f>
        <v/>
      </c>
      <c r="AR26" t="str">
        <f>""</f>
        <v/>
      </c>
      <c r="AS26" t="str">
        <f>""</f>
        <v/>
      </c>
      <c r="AT26" t="str">
        <f>""</f>
        <v/>
      </c>
      <c r="AU26" t="str">
        <f>""</f>
        <v/>
      </c>
      <c r="AV26" t="str">
        <f>""</f>
        <v/>
      </c>
      <c r="AW26" t="str">
        <f>""</f>
        <v/>
      </c>
      <c r="AX26" t="str">
        <f>""</f>
        <v/>
      </c>
      <c r="AY26" t="str">
        <f>""</f>
        <v/>
      </c>
      <c r="AZ26" t="str">
        <f>""</f>
        <v/>
      </c>
      <c r="BA26" t="str">
        <f>""</f>
        <v/>
      </c>
    </row>
    <row r="27" spans="2:53" x14ac:dyDescent="0.2">
      <c r="B27" t="str">
        <f>"Interaction"</f>
        <v>Interaction</v>
      </c>
      <c r="C27" t="str">
        <f>""</f>
        <v/>
      </c>
      <c r="D27" t="str">
        <f>""</f>
        <v/>
      </c>
      <c r="E27" t="str">
        <f>""</f>
        <v/>
      </c>
      <c r="F27" t="str">
        <f>""</f>
        <v/>
      </c>
      <c r="G27" t="str">
        <f>"0.010"</f>
        <v>0.010</v>
      </c>
      <c r="H27" t="str">
        <f>""</f>
        <v/>
      </c>
      <c r="I27" t="str">
        <f>""</f>
        <v/>
      </c>
      <c r="J27" t="str">
        <f>""</f>
        <v/>
      </c>
      <c r="K27" t="str">
        <f>""</f>
        <v/>
      </c>
      <c r="L27" t="str">
        <f>""</f>
        <v/>
      </c>
      <c r="M27" t="str">
        <f>""</f>
        <v/>
      </c>
      <c r="N27" t="str">
        <f>""</f>
        <v/>
      </c>
      <c r="O27" t="str">
        <f>""</f>
        <v/>
      </c>
      <c r="P27" t="str">
        <f>""</f>
        <v/>
      </c>
      <c r="Q27" t="str">
        <f>""</f>
        <v/>
      </c>
      <c r="R27" t="str">
        <f>""</f>
        <v/>
      </c>
      <c r="S27" t="str">
        <f>""</f>
        <v/>
      </c>
      <c r="T27" t="str">
        <f>""</f>
        <v/>
      </c>
      <c r="U27" t="str">
        <f>""</f>
        <v/>
      </c>
      <c r="V27" t="str">
        <f>""</f>
        <v/>
      </c>
      <c r="W27" t="str">
        <f>""</f>
        <v/>
      </c>
      <c r="X27" t="str">
        <f>""</f>
        <v/>
      </c>
      <c r="Y27" t="str">
        <f>""</f>
        <v/>
      </c>
      <c r="Z27" t="str">
        <f>""</f>
        <v/>
      </c>
      <c r="AA27" t="str">
        <f>""</f>
        <v/>
      </c>
      <c r="AB27" t="str">
        <f>""</f>
        <v/>
      </c>
      <c r="AC27" t="str">
        <f>""</f>
        <v/>
      </c>
      <c r="AD27" t="str">
        <f>""</f>
        <v/>
      </c>
      <c r="AE27" t="str">
        <f>""</f>
        <v/>
      </c>
      <c r="AF27" t="str">
        <f>""</f>
        <v/>
      </c>
      <c r="AG27" t="str">
        <f>""</f>
        <v/>
      </c>
      <c r="AH27" t="str">
        <f>""</f>
        <v/>
      </c>
      <c r="AI27" t="str">
        <f>""</f>
        <v/>
      </c>
      <c r="AJ27" t="str">
        <f>""</f>
        <v/>
      </c>
      <c r="AK27" t="str">
        <f>""</f>
        <v/>
      </c>
      <c r="AL27" t="str">
        <f>""</f>
        <v/>
      </c>
      <c r="AM27" t="str">
        <f>""</f>
        <v/>
      </c>
      <c r="AN27" t="str">
        <f>""</f>
        <v/>
      </c>
      <c r="AO27" t="str">
        <f>""</f>
        <v/>
      </c>
      <c r="AP27" t="str">
        <f>""</f>
        <v/>
      </c>
      <c r="AQ27" t="str">
        <f>""</f>
        <v/>
      </c>
      <c r="AR27" t="str">
        <f>""</f>
        <v/>
      </c>
      <c r="AS27" t="str">
        <f>""</f>
        <v/>
      </c>
      <c r="AT27" t="str">
        <f>""</f>
        <v/>
      </c>
      <c r="AU27" t="str">
        <f>""</f>
        <v/>
      </c>
      <c r="AV27" t="str">
        <f>""</f>
        <v/>
      </c>
      <c r="AW27" t="str">
        <f>""</f>
        <v/>
      </c>
      <c r="AX27" t="str">
        <f>""</f>
        <v/>
      </c>
      <c r="AY27" t="str">
        <f>""</f>
        <v/>
      </c>
      <c r="AZ27" t="str">
        <f>""</f>
        <v/>
      </c>
      <c r="BA27" t="str">
        <f>""</f>
        <v/>
      </c>
    </row>
    <row r="28" spans="2:53" x14ac:dyDescent="0.2">
      <c r="B28" t="str">
        <f>""</f>
        <v/>
      </c>
      <c r="C28" t="str">
        <f>""</f>
        <v/>
      </c>
      <c r="D28" t="str">
        <f>""</f>
        <v/>
      </c>
      <c r="E28" t="str">
        <f>""</f>
        <v/>
      </c>
      <c r="F28" t="str">
        <f>""</f>
        <v/>
      </c>
      <c r="G28" t="str">
        <f>"[0.015]"</f>
        <v>[0.015]</v>
      </c>
      <c r="H28" t="str">
        <f>""</f>
        <v/>
      </c>
      <c r="I28" t="str">
        <f>""</f>
        <v/>
      </c>
      <c r="J28" t="str">
        <f>""</f>
        <v/>
      </c>
      <c r="K28" t="str">
        <f>""</f>
        <v/>
      </c>
      <c r="L28" t="str">
        <f>""</f>
        <v/>
      </c>
      <c r="M28" t="str">
        <f>""</f>
        <v/>
      </c>
      <c r="N28" t="str">
        <f>""</f>
        <v/>
      </c>
      <c r="O28" t="str">
        <f>""</f>
        <v/>
      </c>
      <c r="P28" t="str">
        <f>""</f>
        <v/>
      </c>
      <c r="Q28" t="str">
        <f>""</f>
        <v/>
      </c>
      <c r="R28" t="str">
        <f>""</f>
        <v/>
      </c>
      <c r="S28" t="str">
        <f>""</f>
        <v/>
      </c>
      <c r="T28" t="str">
        <f>""</f>
        <v/>
      </c>
      <c r="U28" t="str">
        <f>""</f>
        <v/>
      </c>
      <c r="V28" t="str">
        <f>""</f>
        <v/>
      </c>
      <c r="W28" t="str">
        <f>""</f>
        <v/>
      </c>
      <c r="X28" t="str">
        <f>""</f>
        <v/>
      </c>
      <c r="Y28" t="str">
        <f>""</f>
        <v/>
      </c>
      <c r="Z28" t="str">
        <f>""</f>
        <v/>
      </c>
      <c r="AA28" t="str">
        <f>""</f>
        <v/>
      </c>
      <c r="AB28" t="str">
        <f>""</f>
        <v/>
      </c>
      <c r="AC28" t="str">
        <f>""</f>
        <v/>
      </c>
      <c r="AD28" t="str">
        <f>""</f>
        <v/>
      </c>
      <c r="AE28" t="str">
        <f>""</f>
        <v/>
      </c>
      <c r="AF28" t="str">
        <f>""</f>
        <v/>
      </c>
      <c r="AG28" t="str">
        <f>""</f>
        <v/>
      </c>
      <c r="AH28" t="str">
        <f>""</f>
        <v/>
      </c>
      <c r="AI28" t="str">
        <f>""</f>
        <v/>
      </c>
      <c r="AJ28" t="str">
        <f>""</f>
        <v/>
      </c>
      <c r="AK28" t="str">
        <f>""</f>
        <v/>
      </c>
      <c r="AL28" t="str">
        <f>""</f>
        <v/>
      </c>
      <c r="AM28" t="str">
        <f>""</f>
        <v/>
      </c>
      <c r="AN28" t="str">
        <f>""</f>
        <v/>
      </c>
      <c r="AO28" t="str">
        <f>""</f>
        <v/>
      </c>
      <c r="AP28" t="str">
        <f>""</f>
        <v/>
      </c>
      <c r="AQ28" t="str">
        <f>""</f>
        <v/>
      </c>
      <c r="AR28" t="str">
        <f>""</f>
        <v/>
      </c>
      <c r="AS28" t="str">
        <f>""</f>
        <v/>
      </c>
      <c r="AT28" t="str">
        <f>""</f>
        <v/>
      </c>
      <c r="AU28" t="str">
        <f>""</f>
        <v/>
      </c>
      <c r="AV28" t="str">
        <f>""</f>
        <v/>
      </c>
      <c r="AW28" t="str">
        <f>""</f>
        <v/>
      </c>
      <c r="AX28" t="str">
        <f>""</f>
        <v/>
      </c>
      <c r="AY28" t="str">
        <f>""</f>
        <v/>
      </c>
      <c r="AZ28" t="str">
        <f>""</f>
        <v/>
      </c>
      <c r="BA28" t="str">
        <f>""</f>
        <v/>
      </c>
    </row>
    <row r="29" spans="2:53" x14ac:dyDescent="0.2">
      <c r="B29" t="str">
        <f>"Share of childs  who left household 1998-2007"</f>
        <v>Share of childs  who left household 1998-2007</v>
      </c>
      <c r="C29" t="str">
        <f>""</f>
        <v/>
      </c>
      <c r="D29" t="str">
        <f>""</f>
        <v/>
      </c>
      <c r="E29" t="str">
        <f>""</f>
        <v/>
      </c>
      <c r="F29" t="str">
        <f>""</f>
        <v/>
      </c>
      <c r="G29" t="str">
        <f>""</f>
        <v/>
      </c>
      <c r="H29" t="str">
        <f>"-0.232"</f>
        <v>-0.232</v>
      </c>
      <c r="I29" t="str">
        <f>""</f>
        <v/>
      </c>
      <c r="J29" t="str">
        <f>""</f>
        <v/>
      </c>
      <c r="K29" t="str">
        <f>""</f>
        <v/>
      </c>
      <c r="L29" t="str">
        <f>""</f>
        <v/>
      </c>
      <c r="M29" t="str">
        <f>""</f>
        <v/>
      </c>
      <c r="N29" t="str">
        <f>""</f>
        <v/>
      </c>
      <c r="O29" t="str">
        <f>""</f>
        <v/>
      </c>
      <c r="P29" t="str">
        <f>""</f>
        <v/>
      </c>
      <c r="Q29" t="str">
        <f>""</f>
        <v/>
      </c>
      <c r="R29" t="str">
        <f>""</f>
        <v/>
      </c>
      <c r="S29" t="str">
        <f>""</f>
        <v/>
      </c>
      <c r="T29" t="str">
        <f>""</f>
        <v/>
      </c>
      <c r="U29" t="str">
        <f>""</f>
        <v/>
      </c>
      <c r="V29" t="str">
        <f>""</f>
        <v/>
      </c>
      <c r="W29" t="str">
        <f>""</f>
        <v/>
      </c>
      <c r="X29" t="str">
        <f>""</f>
        <v/>
      </c>
      <c r="Y29" t="str">
        <f>""</f>
        <v/>
      </c>
      <c r="Z29" t="str">
        <f>""</f>
        <v/>
      </c>
      <c r="AA29" t="str">
        <f>""</f>
        <v/>
      </c>
      <c r="AB29" t="str">
        <f>""</f>
        <v/>
      </c>
      <c r="AC29" t="str">
        <f>""</f>
        <v/>
      </c>
      <c r="AD29" t="str">
        <f>""</f>
        <v/>
      </c>
      <c r="AE29" t="str">
        <f>""</f>
        <v/>
      </c>
      <c r="AF29" t="str">
        <f>""</f>
        <v/>
      </c>
      <c r="AG29" t="str">
        <f>""</f>
        <v/>
      </c>
      <c r="AH29" t="str">
        <f>""</f>
        <v/>
      </c>
      <c r="AI29" t="str">
        <f>""</f>
        <v/>
      </c>
      <c r="AJ29" t="str">
        <f>""</f>
        <v/>
      </c>
      <c r="AK29" t="str">
        <f>""</f>
        <v/>
      </c>
      <c r="AL29" t="str">
        <f>""</f>
        <v/>
      </c>
      <c r="AM29" t="str">
        <f>""</f>
        <v/>
      </c>
      <c r="AN29" t="str">
        <f>""</f>
        <v/>
      </c>
      <c r="AO29" t="str">
        <f>""</f>
        <v/>
      </c>
      <c r="AP29" t="str">
        <f>""</f>
        <v/>
      </c>
      <c r="AQ29" t="str">
        <f>""</f>
        <v/>
      </c>
      <c r="AR29" t="str">
        <f>""</f>
        <v/>
      </c>
      <c r="AS29" t="str">
        <f>""</f>
        <v/>
      </c>
      <c r="AT29" t="str">
        <f>""</f>
        <v/>
      </c>
      <c r="AU29" t="str">
        <f>""</f>
        <v/>
      </c>
      <c r="AV29" t="str">
        <f>""</f>
        <v/>
      </c>
      <c r="AW29" t="str">
        <f>""</f>
        <v/>
      </c>
      <c r="AX29" t="str">
        <f>""</f>
        <v/>
      </c>
      <c r="AY29" t="str">
        <f>""</f>
        <v/>
      </c>
      <c r="AZ29" t="str">
        <f>""</f>
        <v/>
      </c>
      <c r="BA29" t="str">
        <f>""</f>
        <v/>
      </c>
    </row>
    <row r="30" spans="2:53" x14ac:dyDescent="0.2">
      <c r="B30" t="str">
        <f>""</f>
        <v/>
      </c>
      <c r="C30" t="str">
        <f>""</f>
        <v/>
      </c>
      <c r="D30" t="str">
        <f>""</f>
        <v/>
      </c>
      <c r="E30" t="str">
        <f>""</f>
        <v/>
      </c>
      <c r="F30" t="str">
        <f>""</f>
        <v/>
      </c>
      <c r="G30" t="str">
        <f>""</f>
        <v/>
      </c>
      <c r="H30" t="str">
        <f>"[0.204]"</f>
        <v>[0.204]</v>
      </c>
      <c r="I30" t="str">
        <f>""</f>
        <v/>
      </c>
      <c r="J30" t="str">
        <f>""</f>
        <v/>
      </c>
      <c r="K30" t="str">
        <f>""</f>
        <v/>
      </c>
      <c r="L30" t="str">
        <f>""</f>
        <v/>
      </c>
      <c r="M30" t="str">
        <f>""</f>
        <v/>
      </c>
      <c r="N30" t="str">
        <f>""</f>
        <v/>
      </c>
      <c r="O30" t="str">
        <f>""</f>
        <v/>
      </c>
      <c r="P30" t="str">
        <f>""</f>
        <v/>
      </c>
      <c r="Q30" t="str">
        <f>""</f>
        <v/>
      </c>
      <c r="R30" t="str">
        <f>""</f>
        <v/>
      </c>
      <c r="S30" t="str">
        <f>""</f>
        <v/>
      </c>
      <c r="T30" t="str">
        <f>""</f>
        <v/>
      </c>
      <c r="U30" t="str">
        <f>""</f>
        <v/>
      </c>
      <c r="V30" t="str">
        <f>""</f>
        <v/>
      </c>
      <c r="W30" t="str">
        <f>""</f>
        <v/>
      </c>
      <c r="X30" t="str">
        <f>""</f>
        <v/>
      </c>
      <c r="Y30" t="str">
        <f>""</f>
        <v/>
      </c>
      <c r="Z30" t="str">
        <f>""</f>
        <v/>
      </c>
      <c r="AA30" t="str">
        <f>""</f>
        <v/>
      </c>
      <c r="AB30" t="str">
        <f>""</f>
        <v/>
      </c>
      <c r="AC30" t="str">
        <f>""</f>
        <v/>
      </c>
      <c r="AD30" t="str">
        <f>""</f>
        <v/>
      </c>
      <c r="AE30" t="str">
        <f>""</f>
        <v/>
      </c>
      <c r="AF30" t="str">
        <f>""</f>
        <v/>
      </c>
      <c r="AG30" t="str">
        <f>""</f>
        <v/>
      </c>
      <c r="AH30" t="str">
        <f>""</f>
        <v/>
      </c>
      <c r="AI30" t="str">
        <f>""</f>
        <v/>
      </c>
      <c r="AJ30" t="str">
        <f>""</f>
        <v/>
      </c>
      <c r="AK30" t="str">
        <f>""</f>
        <v/>
      </c>
      <c r="AL30" t="str">
        <f>""</f>
        <v/>
      </c>
      <c r="AM30" t="str">
        <f>""</f>
        <v/>
      </c>
      <c r="AN30" t="str">
        <f>""</f>
        <v/>
      </c>
      <c r="AO30" t="str">
        <f>""</f>
        <v/>
      </c>
      <c r="AP30" t="str">
        <f>""</f>
        <v/>
      </c>
      <c r="AQ30" t="str">
        <f>""</f>
        <v/>
      </c>
      <c r="AR30" t="str">
        <f>""</f>
        <v/>
      </c>
      <c r="AS30" t="str">
        <f>""</f>
        <v/>
      </c>
      <c r="AT30" t="str">
        <f>""</f>
        <v/>
      </c>
      <c r="AU30" t="str">
        <f>""</f>
        <v/>
      </c>
      <c r="AV30" t="str">
        <f>""</f>
        <v/>
      </c>
      <c r="AW30" t="str">
        <f>""</f>
        <v/>
      </c>
      <c r="AX30" t="str">
        <f>""</f>
        <v/>
      </c>
      <c r="AY30" t="str">
        <f>""</f>
        <v/>
      </c>
      <c r="AZ30" t="str">
        <f>""</f>
        <v/>
      </c>
      <c r="BA30" t="str">
        <f>""</f>
        <v/>
      </c>
    </row>
    <row r="31" spans="2:53" x14ac:dyDescent="0.2">
      <c r="B31" t="str">
        <f>"Interaction"</f>
        <v>Interaction</v>
      </c>
      <c r="C31" t="str">
        <f>""</f>
        <v/>
      </c>
      <c r="D31" t="str">
        <f>""</f>
        <v/>
      </c>
      <c r="E31" t="str">
        <f>""</f>
        <v/>
      </c>
      <c r="F31" t="str">
        <f>""</f>
        <v/>
      </c>
      <c r="G31" t="str">
        <f>""</f>
        <v/>
      </c>
      <c r="H31" t="str">
        <f>"0.057"</f>
        <v>0.057</v>
      </c>
      <c r="I31" t="str">
        <f>""</f>
        <v/>
      </c>
      <c r="J31" t="str">
        <f>""</f>
        <v/>
      </c>
      <c r="K31" t="str">
        <f>""</f>
        <v/>
      </c>
      <c r="L31" t="str">
        <f>""</f>
        <v/>
      </c>
      <c r="M31" t="str">
        <f>""</f>
        <v/>
      </c>
      <c r="N31" t="str">
        <f>""</f>
        <v/>
      </c>
      <c r="O31" t="str">
        <f>""</f>
        <v/>
      </c>
      <c r="P31" t="str">
        <f>""</f>
        <v/>
      </c>
      <c r="Q31" t="str">
        <f>""</f>
        <v/>
      </c>
      <c r="R31" t="str">
        <f>""</f>
        <v/>
      </c>
      <c r="S31" t="str">
        <f>""</f>
        <v/>
      </c>
      <c r="T31" t="str">
        <f>""</f>
        <v/>
      </c>
      <c r="U31" t="str">
        <f>""</f>
        <v/>
      </c>
      <c r="V31" t="str">
        <f>""</f>
        <v/>
      </c>
      <c r="W31" t="str">
        <f>""</f>
        <v/>
      </c>
      <c r="X31" t="str">
        <f>""</f>
        <v/>
      </c>
      <c r="Y31" t="str">
        <f>""</f>
        <v/>
      </c>
      <c r="Z31" t="str">
        <f>""</f>
        <v/>
      </c>
      <c r="AA31" t="str">
        <f>""</f>
        <v/>
      </c>
      <c r="AB31" t="str">
        <f>""</f>
        <v/>
      </c>
      <c r="AC31" t="str">
        <f>""</f>
        <v/>
      </c>
      <c r="AD31" t="str">
        <f>""</f>
        <v/>
      </c>
      <c r="AE31" t="str">
        <f>""</f>
        <v/>
      </c>
      <c r="AF31" t="str">
        <f>""</f>
        <v/>
      </c>
      <c r="AG31" t="str">
        <f>""</f>
        <v/>
      </c>
      <c r="AH31" t="str">
        <f>""</f>
        <v/>
      </c>
      <c r="AI31" t="str">
        <f>""</f>
        <v/>
      </c>
      <c r="AJ31" t="str">
        <f>""</f>
        <v/>
      </c>
      <c r="AK31" t="str">
        <f>""</f>
        <v/>
      </c>
      <c r="AL31" t="str">
        <f>""</f>
        <v/>
      </c>
      <c r="AM31" t="str">
        <f>""</f>
        <v/>
      </c>
      <c r="AN31" t="str">
        <f>""</f>
        <v/>
      </c>
      <c r="AO31" t="str">
        <f>""</f>
        <v/>
      </c>
      <c r="AP31" t="str">
        <f>""</f>
        <v/>
      </c>
      <c r="AQ31" t="str">
        <f>""</f>
        <v/>
      </c>
      <c r="AR31" t="str">
        <f>""</f>
        <v/>
      </c>
      <c r="AS31" t="str">
        <f>""</f>
        <v/>
      </c>
      <c r="AT31" t="str">
        <f>""</f>
        <v/>
      </c>
      <c r="AU31" t="str">
        <f>""</f>
        <v/>
      </c>
      <c r="AV31" t="str">
        <f>""</f>
        <v/>
      </c>
      <c r="AW31" t="str">
        <f>""</f>
        <v/>
      </c>
      <c r="AX31" t="str">
        <f>""</f>
        <v/>
      </c>
      <c r="AY31" t="str">
        <f>""</f>
        <v/>
      </c>
      <c r="AZ31" t="str">
        <f>""</f>
        <v/>
      </c>
      <c r="BA31" t="str">
        <f>""</f>
        <v/>
      </c>
    </row>
    <row r="32" spans="2:53" x14ac:dyDescent="0.2">
      <c r="B32" t="str">
        <f>""</f>
        <v/>
      </c>
      <c r="C32" t="str">
        <f>""</f>
        <v/>
      </c>
      <c r="D32" t="str">
        <f>""</f>
        <v/>
      </c>
      <c r="E32" t="str">
        <f>""</f>
        <v/>
      </c>
      <c r="F32" t="str">
        <f>""</f>
        <v/>
      </c>
      <c r="G32" t="str">
        <f>""</f>
        <v/>
      </c>
      <c r="H32" t="str">
        <f>"[0.084]"</f>
        <v>[0.084]</v>
      </c>
      <c r="I32" t="str">
        <f>""</f>
        <v/>
      </c>
      <c r="J32" t="str">
        <f>""</f>
        <v/>
      </c>
      <c r="K32" t="str">
        <f>""</f>
        <v/>
      </c>
      <c r="L32" t="str">
        <f>""</f>
        <v/>
      </c>
      <c r="M32" t="str">
        <f>""</f>
        <v/>
      </c>
      <c r="N32" t="str">
        <f>""</f>
        <v/>
      </c>
      <c r="O32" t="str">
        <f>""</f>
        <v/>
      </c>
      <c r="P32" t="str">
        <f>""</f>
        <v/>
      </c>
      <c r="Q32" t="str">
        <f>""</f>
        <v/>
      </c>
      <c r="R32" t="str">
        <f>""</f>
        <v/>
      </c>
      <c r="S32" t="str">
        <f>""</f>
        <v/>
      </c>
      <c r="T32" t="str">
        <f>""</f>
        <v/>
      </c>
      <c r="U32" t="str">
        <f>""</f>
        <v/>
      </c>
      <c r="V32" t="str">
        <f>""</f>
        <v/>
      </c>
      <c r="W32" t="str">
        <f>""</f>
        <v/>
      </c>
      <c r="X32" t="str">
        <f>""</f>
        <v/>
      </c>
      <c r="Y32" t="str">
        <f>""</f>
        <v/>
      </c>
      <c r="Z32" t="str">
        <f>""</f>
        <v/>
      </c>
      <c r="AA32" t="str">
        <f>""</f>
        <v/>
      </c>
      <c r="AB32" t="str">
        <f>""</f>
        <v/>
      </c>
      <c r="AC32" t="str">
        <f>""</f>
        <v/>
      </c>
      <c r="AD32" t="str">
        <f>""</f>
        <v/>
      </c>
      <c r="AE32" t="str">
        <f>""</f>
        <v/>
      </c>
      <c r="AF32" t="str">
        <f>""</f>
        <v/>
      </c>
      <c r="AG32" t="str">
        <f>""</f>
        <v/>
      </c>
      <c r="AH32" t="str">
        <f>""</f>
        <v/>
      </c>
      <c r="AI32" t="str">
        <f>""</f>
        <v/>
      </c>
      <c r="AJ32" t="str">
        <f>""</f>
        <v/>
      </c>
      <c r="AK32" t="str">
        <f>""</f>
        <v/>
      </c>
      <c r="AL32" t="str">
        <f>""</f>
        <v/>
      </c>
      <c r="AM32" t="str">
        <f>""</f>
        <v/>
      </c>
      <c r="AN32" t="str">
        <f>""</f>
        <v/>
      </c>
      <c r="AO32" t="str">
        <f>""</f>
        <v/>
      </c>
      <c r="AP32" t="str">
        <f>""</f>
        <v/>
      </c>
      <c r="AQ32" t="str">
        <f>""</f>
        <v/>
      </c>
      <c r="AR32" t="str">
        <f>""</f>
        <v/>
      </c>
      <c r="AS32" t="str">
        <f>""</f>
        <v/>
      </c>
      <c r="AT32" t="str">
        <f>""</f>
        <v/>
      </c>
      <c r="AU32" t="str">
        <f>""</f>
        <v/>
      </c>
      <c r="AV32" t="str">
        <f>""</f>
        <v/>
      </c>
      <c r="AW32" t="str">
        <f>""</f>
        <v/>
      </c>
      <c r="AX32" t="str">
        <f>""</f>
        <v/>
      </c>
      <c r="AY32" t="str">
        <f>""</f>
        <v/>
      </c>
      <c r="AZ32" t="str">
        <f>""</f>
        <v/>
      </c>
      <c r="BA32" t="str">
        <f>""</f>
        <v/>
      </c>
    </row>
    <row r="33" spans="2:53" x14ac:dyDescent="0.2">
      <c r="B33" t="str">
        <f>"Average of dead and wounded per year (by 100 people) 1998-2007"</f>
        <v>Average of dead and wounded per year (by 100 people) 1998-2007</v>
      </c>
      <c r="C33" t="str">
        <f>""</f>
        <v/>
      </c>
      <c r="D33" t="str">
        <f>""</f>
        <v/>
      </c>
      <c r="E33" t="str">
        <f>""</f>
        <v/>
      </c>
      <c r="F33" t="str">
        <f>""</f>
        <v/>
      </c>
      <c r="G33" t="str">
        <f>""</f>
        <v/>
      </c>
      <c r="H33" t="str">
        <f>""</f>
        <v/>
      </c>
      <c r="I33" t="str">
        <f>"-5.745*"</f>
        <v>-5.745*</v>
      </c>
      <c r="J33" t="str">
        <f>"-6.024**"</f>
        <v>-6.024**</v>
      </c>
      <c r="K33" t="str">
        <f>"-6.579**"</f>
        <v>-6.579**</v>
      </c>
      <c r="L33" t="str">
        <f>""</f>
        <v/>
      </c>
      <c r="M33" t="str">
        <f>""</f>
        <v/>
      </c>
      <c r="N33" t="str">
        <f>""</f>
        <v/>
      </c>
      <c r="O33" t="str">
        <f>""</f>
        <v/>
      </c>
      <c r="P33" t="str">
        <f>""</f>
        <v/>
      </c>
      <c r="Q33" t="str">
        <f>""</f>
        <v/>
      </c>
      <c r="R33" t="str">
        <f>""</f>
        <v/>
      </c>
      <c r="S33" t="str">
        <f>""</f>
        <v/>
      </c>
      <c r="T33" t="str">
        <f>""</f>
        <v/>
      </c>
      <c r="U33" t="str">
        <f>""</f>
        <v/>
      </c>
      <c r="V33" t="str">
        <f>""</f>
        <v/>
      </c>
      <c r="W33" t="str">
        <f>""</f>
        <v/>
      </c>
      <c r="X33" t="str">
        <f>""</f>
        <v/>
      </c>
      <c r="Y33" t="str">
        <f>""</f>
        <v/>
      </c>
      <c r="Z33" t="str">
        <f>""</f>
        <v/>
      </c>
      <c r="AA33" t="str">
        <f>""</f>
        <v/>
      </c>
      <c r="AB33" t="str">
        <f>""</f>
        <v/>
      </c>
      <c r="AC33" t="str">
        <f>""</f>
        <v/>
      </c>
      <c r="AD33" t="str">
        <f>""</f>
        <v/>
      </c>
      <c r="AE33" t="str">
        <f>""</f>
        <v/>
      </c>
      <c r="AF33" t="str">
        <f>""</f>
        <v/>
      </c>
      <c r="AG33" t="str">
        <f>""</f>
        <v/>
      </c>
      <c r="AH33" t="str">
        <f>""</f>
        <v/>
      </c>
      <c r="AI33" t="str">
        <f>""</f>
        <v/>
      </c>
      <c r="AJ33" t="str">
        <f>""</f>
        <v/>
      </c>
      <c r="AK33" t="str">
        <f>""</f>
        <v/>
      </c>
      <c r="AL33" t="str">
        <f>""</f>
        <v/>
      </c>
      <c r="AM33" t="str">
        <f>""</f>
        <v/>
      </c>
      <c r="AN33" t="str">
        <f>""</f>
        <v/>
      </c>
      <c r="AO33" t="str">
        <f>""</f>
        <v/>
      </c>
      <c r="AP33" t="str">
        <f>""</f>
        <v/>
      </c>
      <c r="AQ33" t="str">
        <f>""</f>
        <v/>
      </c>
      <c r="AR33" t="str">
        <f>""</f>
        <v/>
      </c>
      <c r="AS33" t="str">
        <f>""</f>
        <v/>
      </c>
      <c r="AT33" t="str">
        <f>""</f>
        <v/>
      </c>
      <c r="AU33" t="str">
        <f>""</f>
        <v/>
      </c>
      <c r="AV33" t="str">
        <f>""</f>
        <v/>
      </c>
      <c r="AW33" t="str">
        <f>""</f>
        <v/>
      </c>
      <c r="AX33" t="str">
        <f>""</f>
        <v/>
      </c>
      <c r="AY33" t="str">
        <f>""</f>
        <v/>
      </c>
      <c r="AZ33" t="str">
        <f>""</f>
        <v/>
      </c>
      <c r="BA33" t="str">
        <f>""</f>
        <v/>
      </c>
    </row>
    <row r="34" spans="2:53" x14ac:dyDescent="0.2">
      <c r="B34" t="str">
        <f>""</f>
        <v/>
      </c>
      <c r="C34" t="str">
        <f>""</f>
        <v/>
      </c>
      <c r="D34" t="str">
        <f>""</f>
        <v/>
      </c>
      <c r="E34" t="str">
        <f>""</f>
        <v/>
      </c>
      <c r="F34" t="str">
        <f>""</f>
        <v/>
      </c>
      <c r="G34" t="str">
        <f>""</f>
        <v/>
      </c>
      <c r="H34" t="str">
        <f>""</f>
        <v/>
      </c>
      <c r="I34" t="str">
        <f>"[3.096]"</f>
        <v>[3.096]</v>
      </c>
      <c r="J34" t="str">
        <f>"[2.455]"</f>
        <v>[2.455]</v>
      </c>
      <c r="K34" t="str">
        <f>"[2.831]"</f>
        <v>[2.831]</v>
      </c>
      <c r="L34" t="str">
        <f>""</f>
        <v/>
      </c>
      <c r="M34" t="str">
        <f>""</f>
        <v/>
      </c>
      <c r="N34" t="str">
        <f>""</f>
        <v/>
      </c>
      <c r="O34" t="str">
        <f>""</f>
        <v/>
      </c>
      <c r="P34" t="str">
        <f>""</f>
        <v/>
      </c>
      <c r="Q34" t="str">
        <f>""</f>
        <v/>
      </c>
      <c r="R34" t="str">
        <f>""</f>
        <v/>
      </c>
      <c r="S34" t="str">
        <f>""</f>
        <v/>
      </c>
      <c r="T34" t="str">
        <f>""</f>
        <v/>
      </c>
      <c r="U34" t="str">
        <f>""</f>
        <v/>
      </c>
      <c r="V34" t="str">
        <f>""</f>
        <v/>
      </c>
      <c r="W34" t="str">
        <f>""</f>
        <v/>
      </c>
      <c r="X34" t="str">
        <f>""</f>
        <v/>
      </c>
      <c r="Y34" t="str">
        <f>""</f>
        <v/>
      </c>
      <c r="Z34" t="str">
        <f>""</f>
        <v/>
      </c>
      <c r="AA34" t="str">
        <f>""</f>
        <v/>
      </c>
      <c r="AB34" t="str">
        <f>""</f>
        <v/>
      </c>
      <c r="AC34" t="str">
        <f>""</f>
        <v/>
      </c>
      <c r="AD34" t="str">
        <f>""</f>
        <v/>
      </c>
      <c r="AE34" t="str">
        <f>""</f>
        <v/>
      </c>
      <c r="AF34" t="str">
        <f>""</f>
        <v/>
      </c>
      <c r="AG34" t="str">
        <f>""</f>
        <v/>
      </c>
      <c r="AH34" t="str">
        <f>""</f>
        <v/>
      </c>
      <c r="AI34" t="str">
        <f>""</f>
        <v/>
      </c>
      <c r="AJ34" t="str">
        <f>""</f>
        <v/>
      </c>
      <c r="AK34" t="str">
        <f>""</f>
        <v/>
      </c>
      <c r="AL34" t="str">
        <f>""</f>
        <v/>
      </c>
      <c r="AM34" t="str">
        <f>""</f>
        <v/>
      </c>
      <c r="AN34" t="str">
        <f>""</f>
        <v/>
      </c>
      <c r="AO34" t="str">
        <f>""</f>
        <v/>
      </c>
      <c r="AP34" t="str">
        <f>""</f>
        <v/>
      </c>
      <c r="AQ34" t="str">
        <f>""</f>
        <v/>
      </c>
      <c r="AR34" t="str">
        <f>""</f>
        <v/>
      </c>
      <c r="AS34" t="str">
        <f>""</f>
        <v/>
      </c>
      <c r="AT34" t="str">
        <f>""</f>
        <v/>
      </c>
      <c r="AU34" t="str">
        <f>""</f>
        <v/>
      </c>
      <c r="AV34" t="str">
        <f>""</f>
        <v/>
      </c>
      <c r="AW34" t="str">
        <f>""</f>
        <v/>
      </c>
      <c r="AX34" t="str">
        <f>""</f>
        <v/>
      </c>
      <c r="AY34" t="str">
        <f>""</f>
        <v/>
      </c>
      <c r="AZ34" t="str">
        <f>""</f>
        <v/>
      </c>
      <c r="BA34" t="str">
        <f>""</f>
        <v/>
      </c>
    </row>
    <row r="35" spans="2:53" x14ac:dyDescent="0.2">
      <c r="B35" t="str">
        <f>"At least 1 child left the household in a given year (yes=1)"</f>
        <v>At least 1 child left the household in a given year (yes=1)</v>
      </c>
      <c r="C35" t="str">
        <f>""</f>
        <v/>
      </c>
      <c r="D35" t="str">
        <f>""</f>
        <v/>
      </c>
      <c r="E35" t="str">
        <f>""</f>
        <v/>
      </c>
      <c r="F35" t="str">
        <f>""</f>
        <v/>
      </c>
      <c r="G35" t="str">
        <f>""</f>
        <v/>
      </c>
      <c r="H35" t="str">
        <f>""</f>
        <v/>
      </c>
      <c r="I35" t="str">
        <f>"-0.145"</f>
        <v>-0.145</v>
      </c>
      <c r="J35" t="str">
        <f>""</f>
        <v/>
      </c>
      <c r="K35" t="str">
        <f>""</f>
        <v/>
      </c>
      <c r="L35" t="str">
        <f>""</f>
        <v/>
      </c>
      <c r="M35" t="str">
        <f>""</f>
        <v/>
      </c>
      <c r="N35" t="str">
        <f>""</f>
        <v/>
      </c>
      <c r="O35" t="str">
        <f>""</f>
        <v/>
      </c>
      <c r="P35" t="str">
        <f>""</f>
        <v/>
      </c>
      <c r="Q35" t="str">
        <f>""</f>
        <v/>
      </c>
      <c r="R35" t="str">
        <f>""</f>
        <v/>
      </c>
      <c r="S35" t="str">
        <f>""</f>
        <v/>
      </c>
      <c r="T35" t="str">
        <f>""</f>
        <v/>
      </c>
      <c r="U35" t="str">
        <f>""</f>
        <v/>
      </c>
      <c r="V35" t="str">
        <f>""</f>
        <v/>
      </c>
      <c r="W35" t="str">
        <f>""</f>
        <v/>
      </c>
      <c r="X35" t="str">
        <f>""</f>
        <v/>
      </c>
      <c r="Y35" t="str">
        <f>""</f>
        <v/>
      </c>
      <c r="Z35" t="str">
        <f>""</f>
        <v/>
      </c>
      <c r="AA35" t="str">
        <f>""</f>
        <v/>
      </c>
      <c r="AB35" t="str">
        <f>""</f>
        <v/>
      </c>
      <c r="AC35" t="str">
        <f>""</f>
        <v/>
      </c>
      <c r="AD35" t="str">
        <f>""</f>
        <v/>
      </c>
      <c r="AE35" t="str">
        <f>""</f>
        <v/>
      </c>
      <c r="AF35" t="str">
        <f>""</f>
        <v/>
      </c>
      <c r="AG35" t="str">
        <f>""</f>
        <v/>
      </c>
      <c r="AH35" t="str">
        <f>""</f>
        <v/>
      </c>
      <c r="AI35" t="str">
        <f>""</f>
        <v/>
      </c>
      <c r="AJ35" t="str">
        <f>""</f>
        <v/>
      </c>
      <c r="AK35" t="str">
        <f>""</f>
        <v/>
      </c>
      <c r="AL35" t="str">
        <f>""</f>
        <v/>
      </c>
      <c r="AM35" t="str">
        <f>""</f>
        <v/>
      </c>
      <c r="AN35" t="str">
        <f>""</f>
        <v/>
      </c>
      <c r="AO35" t="str">
        <f>""</f>
        <v/>
      </c>
      <c r="AP35" t="str">
        <f>""</f>
        <v/>
      </c>
      <c r="AQ35" t="str">
        <f>""</f>
        <v/>
      </c>
      <c r="AR35" t="str">
        <f>""</f>
        <v/>
      </c>
      <c r="AS35" t="str">
        <f>""</f>
        <v/>
      </c>
      <c r="AT35" t="str">
        <f>""</f>
        <v/>
      </c>
      <c r="AU35" t="str">
        <f>""</f>
        <v/>
      </c>
      <c r="AV35" t="str">
        <f>""</f>
        <v/>
      </c>
      <c r="AW35" t="str">
        <f>""</f>
        <v/>
      </c>
      <c r="AX35" t="str">
        <f>""</f>
        <v/>
      </c>
      <c r="AY35" t="str">
        <f>""</f>
        <v/>
      </c>
      <c r="AZ35" t="str">
        <f>""</f>
        <v/>
      </c>
      <c r="BA35" t="str">
        <f>""</f>
        <v/>
      </c>
    </row>
    <row r="36" spans="2:53" x14ac:dyDescent="0.2">
      <c r="B36" t="str">
        <f>""</f>
        <v/>
      </c>
      <c r="C36" t="str">
        <f>""</f>
        <v/>
      </c>
      <c r="D36" t="str">
        <f>""</f>
        <v/>
      </c>
      <c r="E36" t="str">
        <f>""</f>
        <v/>
      </c>
      <c r="F36" t="str">
        <f>""</f>
        <v/>
      </c>
      <c r="G36" t="str">
        <f>""</f>
        <v/>
      </c>
      <c r="H36" t="str">
        <f>""</f>
        <v/>
      </c>
      <c r="I36" t="str">
        <f>"[0.116]"</f>
        <v>[0.116]</v>
      </c>
      <c r="J36" t="str">
        <f>""</f>
        <v/>
      </c>
      <c r="K36" t="str">
        <f>""</f>
        <v/>
      </c>
      <c r="L36" t="str">
        <f>""</f>
        <v/>
      </c>
      <c r="M36" t="str">
        <f>""</f>
        <v/>
      </c>
      <c r="N36" t="str">
        <f>""</f>
        <v/>
      </c>
      <c r="O36" t="str">
        <f>""</f>
        <v/>
      </c>
      <c r="P36" t="str">
        <f>""</f>
        <v/>
      </c>
      <c r="Q36" t="str">
        <f>""</f>
        <v/>
      </c>
      <c r="R36" t="str">
        <f>""</f>
        <v/>
      </c>
      <c r="S36" t="str">
        <f>""</f>
        <v/>
      </c>
      <c r="T36" t="str">
        <f>""</f>
        <v/>
      </c>
      <c r="U36" t="str">
        <f>""</f>
        <v/>
      </c>
      <c r="V36" t="str">
        <f>""</f>
        <v/>
      </c>
      <c r="W36" t="str">
        <f>""</f>
        <v/>
      </c>
      <c r="X36" t="str">
        <f>""</f>
        <v/>
      </c>
      <c r="Y36" t="str">
        <f>""</f>
        <v/>
      </c>
      <c r="Z36" t="str">
        <f>""</f>
        <v/>
      </c>
      <c r="AA36" t="str">
        <f>""</f>
        <v/>
      </c>
      <c r="AB36" t="str">
        <f>""</f>
        <v/>
      </c>
      <c r="AC36" t="str">
        <f>""</f>
        <v/>
      </c>
      <c r="AD36" t="str">
        <f>""</f>
        <v/>
      </c>
      <c r="AE36" t="str">
        <f>""</f>
        <v/>
      </c>
      <c r="AF36" t="str">
        <f>""</f>
        <v/>
      </c>
      <c r="AG36" t="str">
        <f>""</f>
        <v/>
      </c>
      <c r="AH36" t="str">
        <f>""</f>
        <v/>
      </c>
      <c r="AI36" t="str">
        <f>""</f>
        <v/>
      </c>
      <c r="AJ36" t="str">
        <f>""</f>
        <v/>
      </c>
      <c r="AK36" t="str">
        <f>""</f>
        <v/>
      </c>
      <c r="AL36" t="str">
        <f>""</f>
        <v/>
      </c>
      <c r="AM36" t="str">
        <f>""</f>
        <v/>
      </c>
      <c r="AN36" t="str">
        <f>""</f>
        <v/>
      </c>
      <c r="AO36" t="str">
        <f>""</f>
        <v/>
      </c>
      <c r="AP36" t="str">
        <f>""</f>
        <v/>
      </c>
      <c r="AQ36" t="str">
        <f>""</f>
        <v/>
      </c>
      <c r="AR36" t="str">
        <f>""</f>
        <v/>
      </c>
      <c r="AS36" t="str">
        <f>""</f>
        <v/>
      </c>
      <c r="AT36" t="str">
        <f>""</f>
        <v/>
      </c>
      <c r="AU36" t="str">
        <f>""</f>
        <v/>
      </c>
      <c r="AV36" t="str">
        <f>""</f>
        <v/>
      </c>
      <c r="AW36" t="str">
        <f>""</f>
        <v/>
      </c>
      <c r="AX36" t="str">
        <f>""</f>
        <v/>
      </c>
      <c r="AY36" t="str">
        <f>""</f>
        <v/>
      </c>
      <c r="AZ36" t="str">
        <f>""</f>
        <v/>
      </c>
      <c r="BA36" t="str">
        <f>""</f>
        <v/>
      </c>
    </row>
    <row r="37" spans="2:53" x14ac:dyDescent="0.2">
      <c r="B37" t="str">
        <f>"Interaction"</f>
        <v>Interaction</v>
      </c>
      <c r="C37" t="str">
        <f>""</f>
        <v/>
      </c>
      <c r="D37" t="str">
        <f>""</f>
        <v/>
      </c>
      <c r="E37" t="str">
        <f>""</f>
        <v/>
      </c>
      <c r="F37" t="str">
        <f>""</f>
        <v/>
      </c>
      <c r="G37" t="str">
        <f>""</f>
        <v/>
      </c>
      <c r="H37" t="str">
        <f>""</f>
        <v/>
      </c>
      <c r="I37" t="str">
        <f>"5.528"</f>
        <v>5.528</v>
      </c>
      <c r="J37" t="str">
        <f>""</f>
        <v/>
      </c>
      <c r="K37" t="str">
        <f>""</f>
        <v/>
      </c>
      <c r="L37" t="str">
        <f>""</f>
        <v/>
      </c>
      <c r="M37" t="str">
        <f>""</f>
        <v/>
      </c>
      <c r="N37" t="str">
        <f>""</f>
        <v/>
      </c>
      <c r="O37" t="str">
        <f>""</f>
        <v/>
      </c>
      <c r="P37" t="str">
        <f>""</f>
        <v/>
      </c>
      <c r="Q37" t="str">
        <f>""</f>
        <v/>
      </c>
      <c r="R37" t="str">
        <f>""</f>
        <v/>
      </c>
      <c r="S37" t="str">
        <f>""</f>
        <v/>
      </c>
      <c r="T37" t="str">
        <f>""</f>
        <v/>
      </c>
      <c r="U37" t="str">
        <f>""</f>
        <v/>
      </c>
      <c r="V37" t="str">
        <f>""</f>
        <v/>
      </c>
      <c r="W37" t="str">
        <f>""</f>
        <v/>
      </c>
      <c r="X37" t="str">
        <f>""</f>
        <v/>
      </c>
      <c r="Y37" t="str">
        <f>""</f>
        <v/>
      </c>
      <c r="Z37" t="str">
        <f>""</f>
        <v/>
      </c>
      <c r="AA37" t="str">
        <f>""</f>
        <v/>
      </c>
      <c r="AB37" t="str">
        <f>""</f>
        <v/>
      </c>
      <c r="AC37" t="str">
        <f>""</f>
        <v/>
      </c>
      <c r="AD37" t="str">
        <f>""</f>
        <v/>
      </c>
      <c r="AE37" t="str">
        <f>""</f>
        <v/>
      </c>
      <c r="AF37" t="str">
        <f>""</f>
        <v/>
      </c>
      <c r="AG37" t="str">
        <f>""</f>
        <v/>
      </c>
      <c r="AH37" t="str">
        <f>""</f>
        <v/>
      </c>
      <c r="AI37" t="str">
        <f>""</f>
        <v/>
      </c>
      <c r="AJ37" t="str">
        <f>""</f>
        <v/>
      </c>
      <c r="AK37" t="str">
        <f>""</f>
        <v/>
      </c>
      <c r="AL37" t="str">
        <f>""</f>
        <v/>
      </c>
      <c r="AM37" t="str">
        <f>""</f>
        <v/>
      </c>
      <c r="AN37" t="str">
        <f>""</f>
        <v/>
      </c>
      <c r="AO37" t="str">
        <f>""</f>
        <v/>
      </c>
      <c r="AP37" t="str">
        <f>""</f>
        <v/>
      </c>
      <c r="AQ37" t="str">
        <f>""</f>
        <v/>
      </c>
      <c r="AR37" t="str">
        <f>""</f>
        <v/>
      </c>
      <c r="AS37" t="str">
        <f>""</f>
        <v/>
      </c>
      <c r="AT37" t="str">
        <f>""</f>
        <v/>
      </c>
      <c r="AU37" t="str">
        <f>""</f>
        <v/>
      </c>
      <c r="AV37" t="str">
        <f>""</f>
        <v/>
      </c>
      <c r="AW37" t="str">
        <f>""</f>
        <v/>
      </c>
      <c r="AX37" t="str">
        <f>""</f>
        <v/>
      </c>
      <c r="AY37" t="str">
        <f>""</f>
        <v/>
      </c>
      <c r="AZ37" t="str">
        <f>""</f>
        <v/>
      </c>
      <c r="BA37" t="str">
        <f>""</f>
        <v/>
      </c>
    </row>
    <row r="38" spans="2:53" x14ac:dyDescent="0.2">
      <c r="B38" t="str">
        <f>""</f>
        <v/>
      </c>
      <c r="C38" t="str">
        <f>""</f>
        <v/>
      </c>
      <c r="D38" t="str">
        <f>""</f>
        <v/>
      </c>
      <c r="E38" t="str">
        <f>""</f>
        <v/>
      </c>
      <c r="F38" t="str">
        <f>""</f>
        <v/>
      </c>
      <c r="G38" t="str">
        <f>""</f>
        <v/>
      </c>
      <c r="H38" t="str">
        <f>""</f>
        <v/>
      </c>
      <c r="I38" t="str">
        <f>"[4.935]"</f>
        <v>[4.935]</v>
      </c>
      <c r="J38" t="str">
        <f>""</f>
        <v/>
      </c>
      <c r="K38" t="str">
        <f>""</f>
        <v/>
      </c>
      <c r="L38" t="str">
        <f>""</f>
        <v/>
      </c>
      <c r="M38" t="str">
        <f>""</f>
        <v/>
      </c>
      <c r="N38" t="str">
        <f>""</f>
        <v/>
      </c>
      <c r="O38" t="str">
        <f>""</f>
        <v/>
      </c>
      <c r="P38" t="str">
        <f>""</f>
        <v/>
      </c>
      <c r="Q38" t="str">
        <f>""</f>
        <v/>
      </c>
      <c r="R38" t="str">
        <f>""</f>
        <v/>
      </c>
      <c r="S38" t="str">
        <f>""</f>
        <v/>
      </c>
      <c r="T38" t="str">
        <f>""</f>
        <v/>
      </c>
      <c r="U38" t="str">
        <f>""</f>
        <v/>
      </c>
      <c r="V38" t="str">
        <f>""</f>
        <v/>
      </c>
      <c r="W38" t="str">
        <f>""</f>
        <v/>
      </c>
      <c r="X38" t="str">
        <f>""</f>
        <v/>
      </c>
      <c r="Y38" t="str">
        <f>""</f>
        <v/>
      </c>
      <c r="Z38" t="str">
        <f>""</f>
        <v/>
      </c>
      <c r="AA38" t="str">
        <f>""</f>
        <v/>
      </c>
      <c r="AB38" t="str">
        <f>""</f>
        <v/>
      </c>
      <c r="AC38" t="str">
        <f>""</f>
        <v/>
      </c>
      <c r="AD38" t="str">
        <f>""</f>
        <v/>
      </c>
      <c r="AE38" t="str">
        <f>""</f>
        <v/>
      </c>
      <c r="AF38" t="str">
        <f>""</f>
        <v/>
      </c>
      <c r="AG38" t="str">
        <f>""</f>
        <v/>
      </c>
      <c r="AH38" t="str">
        <f>""</f>
        <v/>
      </c>
      <c r="AI38" t="str">
        <f>""</f>
        <v/>
      </c>
      <c r="AJ38" t="str">
        <f>""</f>
        <v/>
      </c>
      <c r="AK38" t="str">
        <f>""</f>
        <v/>
      </c>
      <c r="AL38" t="str">
        <f>""</f>
        <v/>
      </c>
      <c r="AM38" t="str">
        <f>""</f>
        <v/>
      </c>
      <c r="AN38" t="str">
        <f>""</f>
        <v/>
      </c>
      <c r="AO38" t="str">
        <f>""</f>
        <v/>
      </c>
      <c r="AP38" t="str">
        <f>""</f>
        <v/>
      </c>
      <c r="AQ38" t="str">
        <f>""</f>
        <v/>
      </c>
      <c r="AR38" t="str">
        <f>""</f>
        <v/>
      </c>
      <c r="AS38" t="str">
        <f>""</f>
        <v/>
      </c>
      <c r="AT38" t="str">
        <f>""</f>
        <v/>
      </c>
      <c r="AU38" t="str">
        <f>""</f>
        <v/>
      </c>
      <c r="AV38" t="str">
        <f>""</f>
        <v/>
      </c>
      <c r="AW38" t="str">
        <f>""</f>
        <v/>
      </c>
      <c r="AX38" t="str">
        <f>""</f>
        <v/>
      </c>
      <c r="AY38" t="str">
        <f>""</f>
        <v/>
      </c>
      <c r="AZ38" t="str">
        <f>""</f>
        <v/>
      </c>
      <c r="BA38" t="str">
        <f>""</f>
        <v/>
      </c>
    </row>
    <row r="39" spans="2:53" x14ac:dyDescent="0.2">
      <c r="B39" t="str">
        <f>"Number of childs who left household 1998-2007"</f>
        <v>Number of childs who left household 1998-2007</v>
      </c>
      <c r="C39" t="str">
        <f>""</f>
        <v/>
      </c>
      <c r="D39" t="str">
        <f>""</f>
        <v/>
      </c>
      <c r="E39" t="str">
        <f>""</f>
        <v/>
      </c>
      <c r="F39" t="str">
        <f>""</f>
        <v/>
      </c>
      <c r="G39" t="str">
        <f>""</f>
        <v/>
      </c>
      <c r="H39" t="str">
        <f>""</f>
        <v/>
      </c>
      <c r="I39" t="str">
        <f>""</f>
        <v/>
      </c>
      <c r="J39" t="str">
        <f>"-0.028"</f>
        <v>-0.028</v>
      </c>
      <c r="K39" t="str">
        <f>""</f>
        <v/>
      </c>
      <c r="L39" t="str">
        <f>""</f>
        <v/>
      </c>
      <c r="M39" t="str">
        <f>""</f>
        <v/>
      </c>
      <c r="N39" t="str">
        <f>""</f>
        <v/>
      </c>
      <c r="O39" t="str">
        <f>""</f>
        <v/>
      </c>
      <c r="P39" t="str">
        <f>""</f>
        <v/>
      </c>
      <c r="Q39" t="str">
        <f>""</f>
        <v/>
      </c>
      <c r="R39" t="str">
        <f>""</f>
        <v/>
      </c>
      <c r="S39" t="str">
        <f>""</f>
        <v/>
      </c>
      <c r="T39" t="str">
        <f>""</f>
        <v/>
      </c>
      <c r="U39" t="str">
        <f>""</f>
        <v/>
      </c>
      <c r="V39" t="str">
        <f>""</f>
        <v/>
      </c>
      <c r="W39" t="str">
        <f>""</f>
        <v/>
      </c>
      <c r="X39" t="str">
        <f>""</f>
        <v/>
      </c>
      <c r="Y39" t="str">
        <f>""</f>
        <v/>
      </c>
      <c r="Z39" t="str">
        <f>""</f>
        <v/>
      </c>
      <c r="AA39" t="str">
        <f>""</f>
        <v/>
      </c>
      <c r="AB39" t="str">
        <f>""</f>
        <v/>
      </c>
      <c r="AC39" t="str">
        <f>""</f>
        <v/>
      </c>
      <c r="AD39" t="str">
        <f>""</f>
        <v/>
      </c>
      <c r="AE39" t="str">
        <f>""</f>
        <v/>
      </c>
      <c r="AF39" t="str">
        <f>""</f>
        <v/>
      </c>
      <c r="AG39" t="str">
        <f>""</f>
        <v/>
      </c>
      <c r="AH39" t="str">
        <f>""</f>
        <v/>
      </c>
      <c r="AI39" t="str">
        <f>""</f>
        <v/>
      </c>
      <c r="AJ39" t="str">
        <f>""</f>
        <v/>
      </c>
      <c r="AK39" t="str">
        <f>""</f>
        <v/>
      </c>
      <c r="AL39" t="str">
        <f>""</f>
        <v/>
      </c>
      <c r="AM39" t="str">
        <f>""</f>
        <v/>
      </c>
      <c r="AN39" t="str">
        <f>""</f>
        <v/>
      </c>
      <c r="AO39" t="str">
        <f>""</f>
        <v/>
      </c>
      <c r="AP39" t="str">
        <f>""</f>
        <v/>
      </c>
      <c r="AQ39" t="str">
        <f>""</f>
        <v/>
      </c>
      <c r="AR39" t="str">
        <f>""</f>
        <v/>
      </c>
      <c r="AS39" t="str">
        <f>""</f>
        <v/>
      </c>
      <c r="AT39" t="str">
        <f>""</f>
        <v/>
      </c>
      <c r="AU39" t="str">
        <f>""</f>
        <v/>
      </c>
      <c r="AV39" t="str">
        <f>""</f>
        <v/>
      </c>
      <c r="AW39" t="str">
        <f>""</f>
        <v/>
      </c>
      <c r="AX39" t="str">
        <f>""</f>
        <v/>
      </c>
      <c r="AY39" t="str">
        <f>""</f>
        <v/>
      </c>
      <c r="AZ39" t="str">
        <f>""</f>
        <v/>
      </c>
      <c r="BA39" t="str">
        <f>""</f>
        <v/>
      </c>
    </row>
    <row r="40" spans="2:53" x14ac:dyDescent="0.2">
      <c r="B40" t="str">
        <f>""</f>
        <v/>
      </c>
      <c r="C40" t="str">
        <f>""</f>
        <v/>
      </c>
      <c r="D40" t="str">
        <f>""</f>
        <v/>
      </c>
      <c r="E40" t="str">
        <f>""</f>
        <v/>
      </c>
      <c r="F40" t="str">
        <f>""</f>
        <v/>
      </c>
      <c r="G40" t="str">
        <f>""</f>
        <v/>
      </c>
      <c r="H40" t="str">
        <f>""</f>
        <v/>
      </c>
      <c r="I40" t="str">
        <f>""</f>
        <v/>
      </c>
      <c r="J40" t="str">
        <f>"[0.044]"</f>
        <v>[0.044]</v>
      </c>
      <c r="K40" t="str">
        <f>""</f>
        <v/>
      </c>
      <c r="L40" t="str">
        <f>""</f>
        <v/>
      </c>
      <c r="M40" t="str">
        <f>""</f>
        <v/>
      </c>
      <c r="N40" t="str">
        <f>""</f>
        <v/>
      </c>
      <c r="O40" t="str">
        <f>""</f>
        <v/>
      </c>
      <c r="P40" t="str">
        <f>""</f>
        <v/>
      </c>
      <c r="Q40" t="str">
        <f>""</f>
        <v/>
      </c>
      <c r="R40" t="str">
        <f>""</f>
        <v/>
      </c>
      <c r="S40" t="str">
        <f>""</f>
        <v/>
      </c>
      <c r="T40" t="str">
        <f>""</f>
        <v/>
      </c>
      <c r="U40" t="str">
        <f>""</f>
        <v/>
      </c>
      <c r="V40" t="str">
        <f>""</f>
        <v/>
      </c>
      <c r="W40" t="str">
        <f>""</f>
        <v/>
      </c>
      <c r="X40" t="str">
        <f>""</f>
        <v/>
      </c>
      <c r="Y40" t="str">
        <f>""</f>
        <v/>
      </c>
      <c r="Z40" t="str">
        <f>""</f>
        <v/>
      </c>
      <c r="AA40" t="str">
        <f>""</f>
        <v/>
      </c>
      <c r="AB40" t="str">
        <f>""</f>
        <v/>
      </c>
      <c r="AC40" t="str">
        <f>""</f>
        <v/>
      </c>
      <c r="AD40" t="str">
        <f>""</f>
        <v/>
      </c>
      <c r="AE40" t="str">
        <f>""</f>
        <v/>
      </c>
      <c r="AF40" t="str">
        <f>""</f>
        <v/>
      </c>
      <c r="AG40" t="str">
        <f>""</f>
        <v/>
      </c>
      <c r="AH40" t="str">
        <f>""</f>
        <v/>
      </c>
      <c r="AI40" t="str">
        <f>""</f>
        <v/>
      </c>
      <c r="AJ40" t="str">
        <f>""</f>
        <v/>
      </c>
      <c r="AK40" t="str">
        <f>""</f>
        <v/>
      </c>
      <c r="AL40" t="str">
        <f>""</f>
        <v/>
      </c>
      <c r="AM40" t="str">
        <f>""</f>
        <v/>
      </c>
      <c r="AN40" t="str">
        <f>""</f>
        <v/>
      </c>
      <c r="AO40" t="str">
        <f>""</f>
        <v/>
      </c>
      <c r="AP40" t="str">
        <f>""</f>
        <v/>
      </c>
      <c r="AQ40" t="str">
        <f>""</f>
        <v/>
      </c>
      <c r="AR40" t="str">
        <f>""</f>
        <v/>
      </c>
      <c r="AS40" t="str">
        <f>""</f>
        <v/>
      </c>
      <c r="AT40" t="str">
        <f>""</f>
        <v/>
      </c>
      <c r="AU40" t="str">
        <f>""</f>
        <v/>
      </c>
      <c r="AV40" t="str">
        <f>""</f>
        <v/>
      </c>
      <c r="AW40" t="str">
        <f>""</f>
        <v/>
      </c>
      <c r="AX40" t="str">
        <f>""</f>
        <v/>
      </c>
      <c r="AY40" t="str">
        <f>""</f>
        <v/>
      </c>
      <c r="AZ40" t="str">
        <f>""</f>
        <v/>
      </c>
      <c r="BA40" t="str">
        <f>""</f>
        <v/>
      </c>
    </row>
    <row r="41" spans="2:53" x14ac:dyDescent="0.2">
      <c r="B41" t="str">
        <f>"Interaction"</f>
        <v>Interaction</v>
      </c>
      <c r="C41" t="str">
        <f>""</f>
        <v/>
      </c>
      <c r="D41" t="str">
        <f>""</f>
        <v/>
      </c>
      <c r="E41" t="str">
        <f>""</f>
        <v/>
      </c>
      <c r="F41" t="str">
        <f>""</f>
        <v/>
      </c>
      <c r="G41" t="str">
        <f>""</f>
        <v/>
      </c>
      <c r="H41" t="str">
        <f>""</f>
        <v/>
      </c>
      <c r="I41" t="str">
        <f>""</f>
        <v/>
      </c>
      <c r="J41" t="str">
        <f>"2.930**"</f>
        <v>2.930**</v>
      </c>
      <c r="K41" t="str">
        <f>""</f>
        <v/>
      </c>
      <c r="L41" t="str">
        <f>""</f>
        <v/>
      </c>
      <c r="M41" t="str">
        <f>""</f>
        <v/>
      </c>
      <c r="N41" t="str">
        <f>""</f>
        <v/>
      </c>
      <c r="O41" t="str">
        <f>""</f>
        <v/>
      </c>
      <c r="P41" t="str">
        <f>""</f>
        <v/>
      </c>
      <c r="Q41" t="str">
        <f>""</f>
        <v/>
      </c>
      <c r="R41" t="str">
        <f>""</f>
        <v/>
      </c>
      <c r="S41" t="str">
        <f>""</f>
        <v/>
      </c>
      <c r="T41" t="str">
        <f>""</f>
        <v/>
      </c>
      <c r="U41" t="str">
        <f>""</f>
        <v/>
      </c>
      <c r="V41" t="str">
        <f>""</f>
        <v/>
      </c>
      <c r="W41" t="str">
        <f>""</f>
        <v/>
      </c>
      <c r="X41" t="str">
        <f>""</f>
        <v/>
      </c>
      <c r="Y41" t="str">
        <f>""</f>
        <v/>
      </c>
      <c r="Z41" t="str">
        <f>""</f>
        <v/>
      </c>
      <c r="AA41" t="str">
        <f>""</f>
        <v/>
      </c>
      <c r="AB41" t="str">
        <f>""</f>
        <v/>
      </c>
      <c r="AC41" t="str">
        <f>""</f>
        <v/>
      </c>
      <c r="AD41" t="str">
        <f>""</f>
        <v/>
      </c>
      <c r="AE41" t="str">
        <f>""</f>
        <v/>
      </c>
      <c r="AF41" t="str">
        <f>""</f>
        <v/>
      </c>
      <c r="AG41" t="str">
        <f>""</f>
        <v/>
      </c>
      <c r="AH41" t="str">
        <f>""</f>
        <v/>
      </c>
      <c r="AI41" t="str">
        <f>""</f>
        <v/>
      </c>
      <c r="AJ41" t="str">
        <f>""</f>
        <v/>
      </c>
      <c r="AK41" t="str">
        <f>""</f>
        <v/>
      </c>
      <c r="AL41" t="str">
        <f>""</f>
        <v/>
      </c>
      <c r="AM41" t="str">
        <f>""</f>
        <v/>
      </c>
      <c r="AN41" t="str">
        <f>""</f>
        <v/>
      </c>
      <c r="AO41" t="str">
        <f>""</f>
        <v/>
      </c>
      <c r="AP41" t="str">
        <f>""</f>
        <v/>
      </c>
      <c r="AQ41" t="str">
        <f>""</f>
        <v/>
      </c>
      <c r="AR41" t="str">
        <f>""</f>
        <v/>
      </c>
      <c r="AS41" t="str">
        <f>""</f>
        <v/>
      </c>
      <c r="AT41" t="str">
        <f>""</f>
        <v/>
      </c>
      <c r="AU41" t="str">
        <f>""</f>
        <v/>
      </c>
      <c r="AV41" t="str">
        <f>""</f>
        <v/>
      </c>
      <c r="AW41" t="str">
        <f>""</f>
        <v/>
      </c>
      <c r="AX41" t="str">
        <f>""</f>
        <v/>
      </c>
      <c r="AY41" t="str">
        <f>""</f>
        <v/>
      </c>
      <c r="AZ41" t="str">
        <f>""</f>
        <v/>
      </c>
      <c r="BA41" t="str">
        <f>""</f>
        <v/>
      </c>
    </row>
    <row r="42" spans="2:53" x14ac:dyDescent="0.2">
      <c r="B42" t="str">
        <f>""</f>
        <v/>
      </c>
      <c r="C42" t="str">
        <f>""</f>
        <v/>
      </c>
      <c r="D42" t="str">
        <f>""</f>
        <v/>
      </c>
      <c r="E42" t="str">
        <f>""</f>
        <v/>
      </c>
      <c r="F42" t="str">
        <f>""</f>
        <v/>
      </c>
      <c r="G42" t="str">
        <f>""</f>
        <v/>
      </c>
      <c r="H42" t="str">
        <f>""</f>
        <v/>
      </c>
      <c r="I42" t="str">
        <f>""</f>
        <v/>
      </c>
      <c r="J42" t="str">
        <f>"[1.292]"</f>
        <v>[1.292]</v>
      </c>
      <c r="K42" t="str">
        <f>""</f>
        <v/>
      </c>
      <c r="L42" t="str">
        <f>""</f>
        <v/>
      </c>
      <c r="M42" t="str">
        <f>""</f>
        <v/>
      </c>
      <c r="N42" t="str">
        <f>""</f>
        <v/>
      </c>
      <c r="O42" t="str">
        <f>""</f>
        <v/>
      </c>
      <c r="P42" t="str">
        <f>""</f>
        <v/>
      </c>
      <c r="Q42" t="str">
        <f>""</f>
        <v/>
      </c>
      <c r="R42" t="str">
        <f>""</f>
        <v/>
      </c>
      <c r="S42" t="str">
        <f>""</f>
        <v/>
      </c>
      <c r="T42" t="str">
        <f>""</f>
        <v/>
      </c>
      <c r="U42" t="str">
        <f>""</f>
        <v/>
      </c>
      <c r="V42" t="str">
        <f>""</f>
        <v/>
      </c>
      <c r="W42" t="str">
        <f>""</f>
        <v/>
      </c>
      <c r="X42" t="str">
        <f>""</f>
        <v/>
      </c>
      <c r="Y42" t="str">
        <f>""</f>
        <v/>
      </c>
      <c r="Z42" t="str">
        <f>""</f>
        <v/>
      </c>
      <c r="AA42" t="str">
        <f>""</f>
        <v/>
      </c>
      <c r="AB42" t="str">
        <f>""</f>
        <v/>
      </c>
      <c r="AC42" t="str">
        <f>""</f>
        <v/>
      </c>
      <c r="AD42" t="str">
        <f>""</f>
        <v/>
      </c>
      <c r="AE42" t="str">
        <f>""</f>
        <v/>
      </c>
      <c r="AF42" t="str">
        <f>""</f>
        <v/>
      </c>
      <c r="AG42" t="str">
        <f>""</f>
        <v/>
      </c>
      <c r="AH42" t="str">
        <f>""</f>
        <v/>
      </c>
      <c r="AI42" t="str">
        <f>""</f>
        <v/>
      </c>
      <c r="AJ42" t="str">
        <f>""</f>
        <v/>
      </c>
      <c r="AK42" t="str">
        <f>""</f>
        <v/>
      </c>
      <c r="AL42" t="str">
        <f>""</f>
        <v/>
      </c>
      <c r="AM42" t="str">
        <f>""</f>
        <v/>
      </c>
      <c r="AN42" t="str">
        <f>""</f>
        <v/>
      </c>
      <c r="AO42" t="str">
        <f>""</f>
        <v/>
      </c>
      <c r="AP42" t="str">
        <f>""</f>
        <v/>
      </c>
      <c r="AQ42" t="str">
        <f>""</f>
        <v/>
      </c>
      <c r="AR42" t="str">
        <f>""</f>
        <v/>
      </c>
      <c r="AS42" t="str">
        <f>""</f>
        <v/>
      </c>
      <c r="AT42" t="str">
        <f>""</f>
        <v/>
      </c>
      <c r="AU42" t="str">
        <f>""</f>
        <v/>
      </c>
      <c r="AV42" t="str">
        <f>""</f>
        <v/>
      </c>
      <c r="AW42" t="str">
        <f>""</f>
        <v/>
      </c>
      <c r="AX42" t="str">
        <f>""</f>
        <v/>
      </c>
      <c r="AY42" t="str">
        <f>""</f>
        <v/>
      </c>
      <c r="AZ42" t="str">
        <f>""</f>
        <v/>
      </c>
      <c r="BA42" t="str">
        <f>""</f>
        <v/>
      </c>
    </row>
    <row r="43" spans="2:53" x14ac:dyDescent="0.2">
      <c r="B43" t="str">
        <f>"Share of childs  who left household 1998-2007"</f>
        <v>Share of childs  who left household 1998-2007</v>
      </c>
      <c r="C43" t="str">
        <f>""</f>
        <v/>
      </c>
      <c r="D43" t="str">
        <f>""</f>
        <v/>
      </c>
      <c r="E43" t="str">
        <f>""</f>
        <v/>
      </c>
      <c r="F43" t="str">
        <f>""</f>
        <v/>
      </c>
      <c r="G43" t="str">
        <f>""</f>
        <v/>
      </c>
      <c r="H43" t="str">
        <f>""</f>
        <v/>
      </c>
      <c r="I43" t="str">
        <f>""</f>
        <v/>
      </c>
      <c r="J43" t="str">
        <f>""</f>
        <v/>
      </c>
      <c r="K43" t="str">
        <f>"-0.256"</f>
        <v>-0.256</v>
      </c>
      <c r="L43" t="str">
        <f>""</f>
        <v/>
      </c>
      <c r="M43" t="str">
        <f>""</f>
        <v/>
      </c>
      <c r="N43" t="str">
        <f>""</f>
        <v/>
      </c>
      <c r="O43" t="str">
        <f>""</f>
        <v/>
      </c>
      <c r="P43" t="str">
        <f>""</f>
        <v/>
      </c>
      <c r="Q43" t="str">
        <f>""</f>
        <v/>
      </c>
      <c r="R43" t="str">
        <f>""</f>
        <v/>
      </c>
      <c r="S43" t="str">
        <f>""</f>
        <v/>
      </c>
      <c r="T43" t="str">
        <f>""</f>
        <v/>
      </c>
      <c r="U43" t="str">
        <f>""</f>
        <v/>
      </c>
      <c r="V43" t="str">
        <f>""</f>
        <v/>
      </c>
      <c r="W43" t="str">
        <f>""</f>
        <v/>
      </c>
      <c r="X43" t="str">
        <f>""</f>
        <v/>
      </c>
      <c r="Y43" t="str">
        <f>""</f>
        <v/>
      </c>
      <c r="Z43" t="str">
        <f>""</f>
        <v/>
      </c>
      <c r="AA43" t="str">
        <f>""</f>
        <v/>
      </c>
      <c r="AB43" t="str">
        <f>""</f>
        <v/>
      </c>
      <c r="AC43" t="str">
        <f>""</f>
        <v/>
      </c>
      <c r="AD43" t="str">
        <f>""</f>
        <v/>
      </c>
      <c r="AE43" t="str">
        <f>""</f>
        <v/>
      </c>
      <c r="AF43" t="str">
        <f>""</f>
        <v/>
      </c>
      <c r="AG43" t="str">
        <f>""</f>
        <v/>
      </c>
      <c r="AH43" t="str">
        <f>""</f>
        <v/>
      </c>
      <c r="AI43" t="str">
        <f>""</f>
        <v/>
      </c>
      <c r="AJ43" t="str">
        <f>""</f>
        <v/>
      </c>
      <c r="AK43" t="str">
        <f>""</f>
        <v/>
      </c>
      <c r="AL43" t="str">
        <f>""</f>
        <v/>
      </c>
      <c r="AM43" t="str">
        <f>""</f>
        <v/>
      </c>
      <c r="AN43" t="str">
        <f>""</f>
        <v/>
      </c>
      <c r="AO43" t="str">
        <f>""</f>
        <v/>
      </c>
      <c r="AP43" t="str">
        <f>""</f>
        <v/>
      </c>
      <c r="AQ43" t="str">
        <f>""</f>
        <v/>
      </c>
      <c r="AR43" t="str">
        <f>""</f>
        <v/>
      </c>
      <c r="AS43" t="str">
        <f>""</f>
        <v/>
      </c>
      <c r="AT43" t="str">
        <f>""</f>
        <v/>
      </c>
      <c r="AU43" t="str">
        <f>""</f>
        <v/>
      </c>
      <c r="AV43" t="str">
        <f>""</f>
        <v/>
      </c>
      <c r="AW43" t="str">
        <f>""</f>
        <v/>
      </c>
      <c r="AX43" t="str">
        <f>""</f>
        <v/>
      </c>
      <c r="AY43" t="str">
        <f>""</f>
        <v/>
      </c>
      <c r="AZ43" t="str">
        <f>""</f>
        <v/>
      </c>
      <c r="BA43" t="str">
        <f>""</f>
        <v/>
      </c>
    </row>
    <row r="44" spans="2:53" x14ac:dyDescent="0.2">
      <c r="B44" t="str">
        <f>""</f>
        <v/>
      </c>
      <c r="C44" t="str">
        <f>""</f>
        <v/>
      </c>
      <c r="D44" t="str">
        <f>""</f>
        <v/>
      </c>
      <c r="E44" t="str">
        <f>""</f>
        <v/>
      </c>
      <c r="F44" t="str">
        <f>""</f>
        <v/>
      </c>
      <c r="G44" t="str">
        <f>""</f>
        <v/>
      </c>
      <c r="H44" t="str">
        <f>""</f>
        <v/>
      </c>
      <c r="I44" t="str">
        <f>""</f>
        <v/>
      </c>
      <c r="J44" t="str">
        <f>""</f>
        <v/>
      </c>
      <c r="K44" t="str">
        <f>"[0.198]"</f>
        <v>[0.198]</v>
      </c>
      <c r="L44" t="str">
        <f>""</f>
        <v/>
      </c>
      <c r="M44" t="str">
        <f>""</f>
        <v/>
      </c>
      <c r="N44" t="str">
        <f>""</f>
        <v/>
      </c>
      <c r="O44" t="str">
        <f>""</f>
        <v/>
      </c>
      <c r="P44" t="str">
        <f>""</f>
        <v/>
      </c>
      <c r="Q44" t="str">
        <f>""</f>
        <v/>
      </c>
      <c r="R44" t="str">
        <f>""</f>
        <v/>
      </c>
      <c r="S44" t="str">
        <f>""</f>
        <v/>
      </c>
      <c r="T44" t="str">
        <f>""</f>
        <v/>
      </c>
      <c r="U44" t="str">
        <f>""</f>
        <v/>
      </c>
      <c r="V44" t="str">
        <f>""</f>
        <v/>
      </c>
      <c r="W44" t="str">
        <f>""</f>
        <v/>
      </c>
      <c r="X44" t="str">
        <f>""</f>
        <v/>
      </c>
      <c r="Y44" t="str">
        <f>""</f>
        <v/>
      </c>
      <c r="Z44" t="str">
        <f>""</f>
        <v/>
      </c>
      <c r="AA44" t="str">
        <f>""</f>
        <v/>
      </c>
      <c r="AB44" t="str">
        <f>""</f>
        <v/>
      </c>
      <c r="AC44" t="str">
        <f>""</f>
        <v/>
      </c>
      <c r="AD44" t="str">
        <f>""</f>
        <v/>
      </c>
      <c r="AE44" t="str">
        <f>""</f>
        <v/>
      </c>
      <c r="AF44" t="str">
        <f>""</f>
        <v/>
      </c>
      <c r="AG44" t="str">
        <f>""</f>
        <v/>
      </c>
      <c r="AH44" t="str">
        <f>""</f>
        <v/>
      </c>
      <c r="AI44" t="str">
        <f>""</f>
        <v/>
      </c>
      <c r="AJ44" t="str">
        <f>""</f>
        <v/>
      </c>
      <c r="AK44" t="str">
        <f>""</f>
        <v/>
      </c>
      <c r="AL44" t="str">
        <f>""</f>
        <v/>
      </c>
      <c r="AM44" t="str">
        <f>""</f>
        <v/>
      </c>
      <c r="AN44" t="str">
        <f>""</f>
        <v/>
      </c>
      <c r="AO44" t="str">
        <f>""</f>
        <v/>
      </c>
      <c r="AP44" t="str">
        <f>""</f>
        <v/>
      </c>
      <c r="AQ44" t="str">
        <f>""</f>
        <v/>
      </c>
      <c r="AR44" t="str">
        <f>""</f>
        <v/>
      </c>
      <c r="AS44" t="str">
        <f>""</f>
        <v/>
      </c>
      <c r="AT44" t="str">
        <f>""</f>
        <v/>
      </c>
      <c r="AU44" t="str">
        <f>""</f>
        <v/>
      </c>
      <c r="AV44" t="str">
        <f>""</f>
        <v/>
      </c>
      <c r="AW44" t="str">
        <f>""</f>
        <v/>
      </c>
      <c r="AX44" t="str">
        <f>""</f>
        <v/>
      </c>
      <c r="AY44" t="str">
        <f>""</f>
        <v/>
      </c>
      <c r="AZ44" t="str">
        <f>""</f>
        <v/>
      </c>
      <c r="BA44" t="str">
        <f>""</f>
        <v/>
      </c>
    </row>
    <row r="45" spans="2:53" x14ac:dyDescent="0.2">
      <c r="B45" t="str">
        <f>"Interaction"</f>
        <v>Interaction</v>
      </c>
      <c r="C45" t="str">
        <f>""</f>
        <v/>
      </c>
      <c r="D45" t="str">
        <f>""</f>
        <v/>
      </c>
      <c r="E45" t="str">
        <f>""</f>
        <v/>
      </c>
      <c r="F45" t="str">
        <f>""</f>
        <v/>
      </c>
      <c r="G45" t="str">
        <f>""</f>
        <v/>
      </c>
      <c r="H45" t="str">
        <f>""</f>
        <v/>
      </c>
      <c r="I45" t="str">
        <f>""</f>
        <v/>
      </c>
      <c r="J45" t="str">
        <f>""</f>
        <v/>
      </c>
      <c r="K45" t="str">
        <f>"9.099*"</f>
        <v>9.099*</v>
      </c>
      <c r="L45" t="str">
        <f>""</f>
        <v/>
      </c>
      <c r="M45" t="str">
        <f>""</f>
        <v/>
      </c>
      <c r="N45" t="str">
        <f>""</f>
        <v/>
      </c>
      <c r="O45" t="str">
        <f>""</f>
        <v/>
      </c>
      <c r="P45" t="str">
        <f>""</f>
        <v/>
      </c>
      <c r="Q45" t="str">
        <f>""</f>
        <v/>
      </c>
      <c r="R45" t="str">
        <f>""</f>
        <v/>
      </c>
      <c r="S45" t="str">
        <f>""</f>
        <v/>
      </c>
      <c r="T45" t="str">
        <f>""</f>
        <v/>
      </c>
      <c r="U45" t="str">
        <f>""</f>
        <v/>
      </c>
      <c r="V45" t="str">
        <f>""</f>
        <v/>
      </c>
      <c r="W45" t="str">
        <f>""</f>
        <v/>
      </c>
      <c r="X45" t="str">
        <f>""</f>
        <v/>
      </c>
      <c r="Y45" t="str">
        <f>""</f>
        <v/>
      </c>
      <c r="Z45" t="str">
        <f>""</f>
        <v/>
      </c>
      <c r="AA45" t="str">
        <f>""</f>
        <v/>
      </c>
      <c r="AB45" t="str">
        <f>""</f>
        <v/>
      </c>
      <c r="AC45" t="str">
        <f>""</f>
        <v/>
      </c>
      <c r="AD45" t="str">
        <f>""</f>
        <v/>
      </c>
      <c r="AE45" t="str">
        <f>""</f>
        <v/>
      </c>
      <c r="AF45" t="str">
        <f>""</f>
        <v/>
      </c>
      <c r="AG45" t="str">
        <f>""</f>
        <v/>
      </c>
      <c r="AH45" t="str">
        <f>""</f>
        <v/>
      </c>
      <c r="AI45" t="str">
        <f>""</f>
        <v/>
      </c>
      <c r="AJ45" t="str">
        <f>""</f>
        <v/>
      </c>
      <c r="AK45" t="str">
        <f>""</f>
        <v/>
      </c>
      <c r="AL45" t="str">
        <f>""</f>
        <v/>
      </c>
      <c r="AM45" t="str">
        <f>""</f>
        <v/>
      </c>
      <c r="AN45" t="str">
        <f>""</f>
        <v/>
      </c>
      <c r="AO45" t="str">
        <f>""</f>
        <v/>
      </c>
      <c r="AP45" t="str">
        <f>""</f>
        <v/>
      </c>
      <c r="AQ45" t="str">
        <f>""</f>
        <v/>
      </c>
      <c r="AR45" t="str">
        <f>""</f>
        <v/>
      </c>
      <c r="AS45" t="str">
        <f>""</f>
        <v/>
      </c>
      <c r="AT45" t="str">
        <f>""</f>
        <v/>
      </c>
      <c r="AU45" t="str">
        <f>""</f>
        <v/>
      </c>
      <c r="AV45" t="str">
        <f>""</f>
        <v/>
      </c>
      <c r="AW45" t="str">
        <f>""</f>
        <v/>
      </c>
      <c r="AX45" t="str">
        <f>""</f>
        <v/>
      </c>
      <c r="AY45" t="str">
        <f>""</f>
        <v/>
      </c>
      <c r="AZ45" t="str">
        <f>""</f>
        <v/>
      </c>
      <c r="BA45" t="str">
        <f>""</f>
        <v/>
      </c>
    </row>
    <row r="46" spans="2:53" x14ac:dyDescent="0.2">
      <c r="B46" t="str">
        <f>""</f>
        <v/>
      </c>
      <c r="C46" t="str">
        <f>""</f>
        <v/>
      </c>
      <c r="D46" t="str">
        <f>""</f>
        <v/>
      </c>
      <c r="E46" t="str">
        <f>""</f>
        <v/>
      </c>
      <c r="F46" t="str">
        <f>""</f>
        <v/>
      </c>
      <c r="G46" t="str">
        <f>""</f>
        <v/>
      </c>
      <c r="H46" t="str">
        <f>""</f>
        <v/>
      </c>
      <c r="I46" t="str">
        <f>""</f>
        <v/>
      </c>
      <c r="J46" t="str">
        <f>""</f>
        <v/>
      </c>
      <c r="K46" t="str">
        <f>"[4.914]"</f>
        <v>[4.914]</v>
      </c>
      <c r="L46" t="str">
        <f>""</f>
        <v/>
      </c>
      <c r="M46" t="str">
        <f>""</f>
        <v/>
      </c>
      <c r="N46" t="str">
        <f>""</f>
        <v/>
      </c>
      <c r="O46" t="str">
        <f>""</f>
        <v/>
      </c>
      <c r="P46" t="str">
        <f>""</f>
        <v/>
      </c>
      <c r="Q46" t="str">
        <f>""</f>
        <v/>
      </c>
      <c r="R46" t="str">
        <f>""</f>
        <v/>
      </c>
      <c r="S46" t="str">
        <f>""</f>
        <v/>
      </c>
      <c r="T46" t="str">
        <f>""</f>
        <v/>
      </c>
      <c r="U46" t="str">
        <f>""</f>
        <v/>
      </c>
      <c r="V46" t="str">
        <f>""</f>
        <v/>
      </c>
      <c r="W46" t="str">
        <f>""</f>
        <v/>
      </c>
      <c r="X46" t="str">
        <f>""</f>
        <v/>
      </c>
      <c r="Y46" t="str">
        <f>""</f>
        <v/>
      </c>
      <c r="Z46" t="str">
        <f>""</f>
        <v/>
      </c>
      <c r="AA46" t="str">
        <f>""</f>
        <v/>
      </c>
      <c r="AB46" t="str">
        <f>""</f>
        <v/>
      </c>
      <c r="AC46" t="str">
        <f>""</f>
        <v/>
      </c>
      <c r="AD46" t="str">
        <f>""</f>
        <v/>
      </c>
      <c r="AE46" t="str">
        <f>""</f>
        <v/>
      </c>
      <c r="AF46" t="str">
        <f>""</f>
        <v/>
      </c>
      <c r="AG46" t="str">
        <f>""</f>
        <v/>
      </c>
      <c r="AH46" t="str">
        <f>""</f>
        <v/>
      </c>
      <c r="AI46" t="str">
        <f>""</f>
        <v/>
      </c>
      <c r="AJ46" t="str">
        <f>""</f>
        <v/>
      </c>
      <c r="AK46" t="str">
        <f>""</f>
        <v/>
      </c>
      <c r="AL46" t="str">
        <f>""</f>
        <v/>
      </c>
      <c r="AM46" t="str">
        <f>""</f>
        <v/>
      </c>
      <c r="AN46" t="str">
        <f>""</f>
        <v/>
      </c>
      <c r="AO46" t="str">
        <f>""</f>
        <v/>
      </c>
      <c r="AP46" t="str">
        <f>""</f>
        <v/>
      </c>
      <c r="AQ46" t="str">
        <f>""</f>
        <v/>
      </c>
      <c r="AR46" t="str">
        <f>""</f>
        <v/>
      </c>
      <c r="AS46" t="str">
        <f>""</f>
        <v/>
      </c>
      <c r="AT46" t="str">
        <f>""</f>
        <v/>
      </c>
      <c r="AU46" t="str">
        <f>""</f>
        <v/>
      </c>
      <c r="AV46" t="str">
        <f>""</f>
        <v/>
      </c>
      <c r="AW46" t="str">
        <f>""</f>
        <v/>
      </c>
      <c r="AX46" t="str">
        <f>""</f>
        <v/>
      </c>
      <c r="AY46" t="str">
        <f>""</f>
        <v/>
      </c>
      <c r="AZ46" t="str">
        <f>""</f>
        <v/>
      </c>
      <c r="BA46" t="str">
        <f>""</f>
        <v/>
      </c>
    </row>
    <row r="47" spans="2:53" x14ac:dyDescent="0.2">
      <c r="B47" t="str">
        <f>"Loss of land (yes=1) for a household in 1998-07"</f>
        <v>Loss of land (yes=1) for a household in 1998-07</v>
      </c>
      <c r="C47" t="str">
        <f>""</f>
        <v/>
      </c>
      <c r="D47" t="str">
        <f>""</f>
        <v/>
      </c>
      <c r="E47" t="str">
        <f>""</f>
        <v/>
      </c>
      <c r="F47" t="str">
        <f>""</f>
        <v/>
      </c>
      <c r="G47" t="str">
        <f>""</f>
        <v/>
      </c>
      <c r="H47" t="str">
        <f>""</f>
        <v/>
      </c>
      <c r="I47" t="str">
        <f>""</f>
        <v/>
      </c>
      <c r="J47" t="str">
        <f>""</f>
        <v/>
      </c>
      <c r="K47" t="str">
        <f>""</f>
        <v/>
      </c>
      <c r="L47" t="str">
        <f>"-0.106"</f>
        <v>-0.106</v>
      </c>
      <c r="M47" t="str">
        <f>"-0.118"</f>
        <v>-0.118</v>
      </c>
      <c r="N47" t="str">
        <f>"-0.110"</f>
        <v>-0.110</v>
      </c>
      <c r="O47" t="str">
        <f>""</f>
        <v/>
      </c>
      <c r="P47" t="str">
        <f>""</f>
        <v/>
      </c>
      <c r="Q47" t="str">
        <f>""</f>
        <v/>
      </c>
      <c r="R47" t="str">
        <f>""</f>
        <v/>
      </c>
      <c r="S47" t="str">
        <f>""</f>
        <v/>
      </c>
      <c r="T47" t="str">
        <f>""</f>
        <v/>
      </c>
      <c r="U47" t="str">
        <f>""</f>
        <v/>
      </c>
      <c r="V47" t="str">
        <f>""</f>
        <v/>
      </c>
      <c r="W47" t="str">
        <f>""</f>
        <v/>
      </c>
      <c r="X47" t="str">
        <f>""</f>
        <v/>
      </c>
      <c r="Y47" t="str">
        <f>""</f>
        <v/>
      </c>
      <c r="Z47" t="str">
        <f>""</f>
        <v/>
      </c>
      <c r="AA47" t="str">
        <f>""</f>
        <v/>
      </c>
      <c r="AB47" t="str">
        <f>""</f>
        <v/>
      </c>
      <c r="AC47" t="str">
        <f>""</f>
        <v/>
      </c>
      <c r="AD47" t="str">
        <f>""</f>
        <v/>
      </c>
      <c r="AE47" t="str">
        <f>""</f>
        <v/>
      </c>
      <c r="AF47" t="str">
        <f>""</f>
        <v/>
      </c>
      <c r="AG47" t="str">
        <f>""</f>
        <v/>
      </c>
      <c r="AH47" t="str">
        <f>""</f>
        <v/>
      </c>
      <c r="AI47" t="str">
        <f>""</f>
        <v/>
      </c>
      <c r="AJ47" t="str">
        <f>""</f>
        <v/>
      </c>
      <c r="AK47" t="str">
        <f>""</f>
        <v/>
      </c>
      <c r="AL47" t="str">
        <f>""</f>
        <v/>
      </c>
      <c r="AM47" t="str">
        <f>""</f>
        <v/>
      </c>
      <c r="AN47" t="str">
        <f>""</f>
        <v/>
      </c>
      <c r="AO47" t="str">
        <f>""</f>
        <v/>
      </c>
      <c r="AP47" t="str">
        <f>""</f>
        <v/>
      </c>
      <c r="AQ47" t="str">
        <f>""</f>
        <v/>
      </c>
      <c r="AR47" t="str">
        <f>""</f>
        <v/>
      </c>
      <c r="AS47" t="str">
        <f>""</f>
        <v/>
      </c>
      <c r="AT47" t="str">
        <f>""</f>
        <v/>
      </c>
      <c r="AU47" t="str">
        <f>""</f>
        <v/>
      </c>
      <c r="AV47" t="str">
        <f>""</f>
        <v/>
      </c>
      <c r="AW47" t="str">
        <f>""</f>
        <v/>
      </c>
      <c r="AX47" t="str">
        <f>""</f>
        <v/>
      </c>
      <c r="AY47" t="str">
        <f>""</f>
        <v/>
      </c>
      <c r="AZ47" t="str">
        <f>""</f>
        <v/>
      </c>
      <c r="BA47" t="str">
        <f>""</f>
        <v/>
      </c>
    </row>
    <row r="48" spans="2:53" x14ac:dyDescent="0.2">
      <c r="B48" t="str">
        <f>""</f>
        <v/>
      </c>
      <c r="C48" t="str">
        <f>""</f>
        <v/>
      </c>
      <c r="D48" t="str">
        <f>""</f>
        <v/>
      </c>
      <c r="E48" t="str">
        <f>""</f>
        <v/>
      </c>
      <c r="F48" t="str">
        <f>""</f>
        <v/>
      </c>
      <c r="G48" t="str">
        <f>""</f>
        <v/>
      </c>
      <c r="H48" t="str">
        <f>""</f>
        <v/>
      </c>
      <c r="I48" t="str">
        <f>""</f>
        <v/>
      </c>
      <c r="J48" t="str">
        <f>""</f>
        <v/>
      </c>
      <c r="K48" t="str">
        <f>""</f>
        <v/>
      </c>
      <c r="L48" t="str">
        <f>"[0.143]"</f>
        <v>[0.143]</v>
      </c>
      <c r="M48" t="str">
        <f>"[0.138]"</f>
        <v>[0.138]</v>
      </c>
      <c r="N48" t="str">
        <f>"[0.140]"</f>
        <v>[0.140]</v>
      </c>
      <c r="O48" t="str">
        <f>""</f>
        <v/>
      </c>
      <c r="P48" t="str">
        <f>""</f>
        <v/>
      </c>
      <c r="Q48" t="str">
        <f>""</f>
        <v/>
      </c>
      <c r="R48" t="str">
        <f>""</f>
        <v/>
      </c>
      <c r="S48" t="str">
        <f>""</f>
        <v/>
      </c>
      <c r="T48" t="str">
        <f>""</f>
        <v/>
      </c>
      <c r="U48" t="str">
        <f>""</f>
        <v/>
      </c>
      <c r="V48" t="str">
        <f>""</f>
        <v/>
      </c>
      <c r="W48" t="str">
        <f>""</f>
        <v/>
      </c>
      <c r="X48" t="str">
        <f>""</f>
        <v/>
      </c>
      <c r="Y48" t="str">
        <f>""</f>
        <v/>
      </c>
      <c r="Z48" t="str">
        <f>""</f>
        <v/>
      </c>
      <c r="AA48" t="str">
        <f>""</f>
        <v/>
      </c>
      <c r="AB48" t="str">
        <f>""</f>
        <v/>
      </c>
      <c r="AC48" t="str">
        <f>""</f>
        <v/>
      </c>
      <c r="AD48" t="str">
        <f>""</f>
        <v/>
      </c>
      <c r="AE48" t="str">
        <f>""</f>
        <v/>
      </c>
      <c r="AF48" t="str">
        <f>""</f>
        <v/>
      </c>
      <c r="AG48" t="str">
        <f>""</f>
        <v/>
      </c>
      <c r="AH48" t="str">
        <f>""</f>
        <v/>
      </c>
      <c r="AI48" t="str">
        <f>""</f>
        <v/>
      </c>
      <c r="AJ48" t="str">
        <f>""</f>
        <v/>
      </c>
      <c r="AK48" t="str">
        <f>""</f>
        <v/>
      </c>
      <c r="AL48" t="str">
        <f>""</f>
        <v/>
      </c>
      <c r="AM48" t="str">
        <f>""</f>
        <v/>
      </c>
      <c r="AN48" t="str">
        <f>""</f>
        <v/>
      </c>
      <c r="AO48" t="str">
        <f>""</f>
        <v/>
      </c>
      <c r="AP48" t="str">
        <f>""</f>
        <v/>
      </c>
      <c r="AQ48" t="str">
        <f>""</f>
        <v/>
      </c>
      <c r="AR48" t="str">
        <f>""</f>
        <v/>
      </c>
      <c r="AS48" t="str">
        <f>""</f>
        <v/>
      </c>
      <c r="AT48" t="str">
        <f>""</f>
        <v/>
      </c>
      <c r="AU48" t="str">
        <f>""</f>
        <v/>
      </c>
      <c r="AV48" t="str">
        <f>""</f>
        <v/>
      </c>
      <c r="AW48" t="str">
        <f>""</f>
        <v/>
      </c>
      <c r="AX48" t="str">
        <f>""</f>
        <v/>
      </c>
      <c r="AY48" t="str">
        <f>""</f>
        <v/>
      </c>
      <c r="AZ48" t="str">
        <f>""</f>
        <v/>
      </c>
      <c r="BA48" t="str">
        <f>""</f>
        <v/>
      </c>
    </row>
    <row r="49" spans="2:53" x14ac:dyDescent="0.2">
      <c r="B49" t="str">
        <f>"At least 1 child left the household in a given year (yes=1)"</f>
        <v>At least 1 child left the household in a given year (yes=1)</v>
      </c>
      <c r="C49" t="str">
        <f>""</f>
        <v/>
      </c>
      <c r="D49" t="str">
        <f>""</f>
        <v/>
      </c>
      <c r="E49" t="str">
        <f>""</f>
        <v/>
      </c>
      <c r="F49" t="str">
        <f>""</f>
        <v/>
      </c>
      <c r="G49" t="str">
        <f>""</f>
        <v/>
      </c>
      <c r="H49" t="str">
        <f>""</f>
        <v/>
      </c>
      <c r="I49" t="str">
        <f>""</f>
        <v/>
      </c>
      <c r="J49" t="str">
        <f>""</f>
        <v/>
      </c>
      <c r="K49" t="str">
        <f>""</f>
        <v/>
      </c>
      <c r="L49" t="str">
        <f>"-0.114"</f>
        <v>-0.114</v>
      </c>
      <c r="M49" t="str">
        <f>""</f>
        <v/>
      </c>
      <c r="N49" t="str">
        <f>""</f>
        <v/>
      </c>
      <c r="O49" t="str">
        <f>""</f>
        <v/>
      </c>
      <c r="P49" t="str">
        <f>""</f>
        <v/>
      </c>
      <c r="Q49" t="str">
        <f>""</f>
        <v/>
      </c>
      <c r="R49" t="str">
        <f>""</f>
        <v/>
      </c>
      <c r="S49" t="str">
        <f>""</f>
        <v/>
      </c>
      <c r="T49" t="str">
        <f>""</f>
        <v/>
      </c>
      <c r="U49" t="str">
        <f>""</f>
        <v/>
      </c>
      <c r="V49" t="str">
        <f>""</f>
        <v/>
      </c>
      <c r="W49" t="str">
        <f>""</f>
        <v/>
      </c>
      <c r="X49" t="str">
        <f>""</f>
        <v/>
      </c>
      <c r="Y49" t="str">
        <f>""</f>
        <v/>
      </c>
      <c r="Z49" t="str">
        <f>""</f>
        <v/>
      </c>
      <c r="AA49" t="str">
        <f>""</f>
        <v/>
      </c>
      <c r="AB49" t="str">
        <f>""</f>
        <v/>
      </c>
      <c r="AC49" t="str">
        <f>""</f>
        <v/>
      </c>
      <c r="AD49" t="str">
        <f>""</f>
        <v/>
      </c>
      <c r="AE49" t="str">
        <f>""</f>
        <v/>
      </c>
      <c r="AF49" t="str">
        <f>""</f>
        <v/>
      </c>
      <c r="AG49" t="str">
        <f>""</f>
        <v/>
      </c>
      <c r="AH49" t="str">
        <f>""</f>
        <v/>
      </c>
      <c r="AI49" t="str">
        <f>""</f>
        <v/>
      </c>
      <c r="AJ49" t="str">
        <f>""</f>
        <v/>
      </c>
      <c r="AK49" t="str">
        <f>""</f>
        <v/>
      </c>
      <c r="AL49" t="str">
        <f>""</f>
        <v/>
      </c>
      <c r="AM49" t="str">
        <f>""</f>
        <v/>
      </c>
      <c r="AN49" t="str">
        <f>""</f>
        <v/>
      </c>
      <c r="AO49" t="str">
        <f>""</f>
        <v/>
      </c>
      <c r="AP49" t="str">
        <f>""</f>
        <v/>
      </c>
      <c r="AQ49" t="str">
        <f>""</f>
        <v/>
      </c>
      <c r="AR49" t="str">
        <f>""</f>
        <v/>
      </c>
      <c r="AS49" t="str">
        <f>""</f>
        <v/>
      </c>
      <c r="AT49" t="str">
        <f>""</f>
        <v/>
      </c>
      <c r="AU49" t="str">
        <f>""</f>
        <v/>
      </c>
      <c r="AV49" t="str">
        <f>""</f>
        <v/>
      </c>
      <c r="AW49" t="str">
        <f>""</f>
        <v/>
      </c>
      <c r="AX49" t="str">
        <f>""</f>
        <v/>
      </c>
      <c r="AY49" t="str">
        <f>""</f>
        <v/>
      </c>
      <c r="AZ49" t="str">
        <f>""</f>
        <v/>
      </c>
      <c r="BA49" t="str">
        <f>""</f>
        <v/>
      </c>
    </row>
    <row r="50" spans="2:53" x14ac:dyDescent="0.2">
      <c r="B50" t="str">
        <f>""</f>
        <v/>
      </c>
      <c r="C50" t="str">
        <f>""</f>
        <v/>
      </c>
      <c r="D50" t="str">
        <f>""</f>
        <v/>
      </c>
      <c r="E50" t="str">
        <f>""</f>
        <v/>
      </c>
      <c r="F50" t="str">
        <f>""</f>
        <v/>
      </c>
      <c r="G50" t="str">
        <f>""</f>
        <v/>
      </c>
      <c r="H50" t="str">
        <f>""</f>
        <v/>
      </c>
      <c r="I50" t="str">
        <f>""</f>
        <v/>
      </c>
      <c r="J50" t="str">
        <f>""</f>
        <v/>
      </c>
      <c r="K50" t="str">
        <f>""</f>
        <v/>
      </c>
      <c r="L50" t="str">
        <f>"[0.115]"</f>
        <v>[0.115]</v>
      </c>
      <c r="M50" t="str">
        <f>""</f>
        <v/>
      </c>
      <c r="N50" t="str">
        <f>""</f>
        <v/>
      </c>
      <c r="O50" t="str">
        <f>""</f>
        <v/>
      </c>
      <c r="P50" t="str">
        <f>""</f>
        <v/>
      </c>
      <c r="Q50" t="str">
        <f>""</f>
        <v/>
      </c>
      <c r="R50" t="str">
        <f>""</f>
        <v/>
      </c>
      <c r="S50" t="str">
        <f>""</f>
        <v/>
      </c>
      <c r="T50" t="str">
        <f>""</f>
        <v/>
      </c>
      <c r="U50" t="str">
        <f>""</f>
        <v/>
      </c>
      <c r="V50" t="str">
        <f>""</f>
        <v/>
      </c>
      <c r="W50" t="str">
        <f>""</f>
        <v/>
      </c>
      <c r="X50" t="str">
        <f>""</f>
        <v/>
      </c>
      <c r="Y50" t="str">
        <f>""</f>
        <v/>
      </c>
      <c r="Z50" t="str">
        <f>""</f>
        <v/>
      </c>
      <c r="AA50" t="str">
        <f>""</f>
        <v/>
      </c>
      <c r="AB50" t="str">
        <f>""</f>
        <v/>
      </c>
      <c r="AC50" t="str">
        <f>""</f>
        <v/>
      </c>
      <c r="AD50" t="str">
        <f>""</f>
        <v/>
      </c>
      <c r="AE50" t="str">
        <f>""</f>
        <v/>
      </c>
      <c r="AF50" t="str">
        <f>""</f>
        <v/>
      </c>
      <c r="AG50" t="str">
        <f>""</f>
        <v/>
      </c>
      <c r="AH50" t="str">
        <f>""</f>
        <v/>
      </c>
      <c r="AI50" t="str">
        <f>""</f>
        <v/>
      </c>
      <c r="AJ50" t="str">
        <f>""</f>
        <v/>
      </c>
      <c r="AK50" t="str">
        <f>""</f>
        <v/>
      </c>
      <c r="AL50" t="str">
        <f>""</f>
        <v/>
      </c>
      <c r="AM50" t="str">
        <f>""</f>
        <v/>
      </c>
      <c r="AN50" t="str">
        <f>""</f>
        <v/>
      </c>
      <c r="AO50" t="str">
        <f>""</f>
        <v/>
      </c>
      <c r="AP50" t="str">
        <f>""</f>
        <v/>
      </c>
      <c r="AQ50" t="str">
        <f>""</f>
        <v/>
      </c>
      <c r="AR50" t="str">
        <f>""</f>
        <v/>
      </c>
      <c r="AS50" t="str">
        <f>""</f>
        <v/>
      </c>
      <c r="AT50" t="str">
        <f>""</f>
        <v/>
      </c>
      <c r="AU50" t="str">
        <f>""</f>
        <v/>
      </c>
      <c r="AV50" t="str">
        <f>""</f>
        <v/>
      </c>
      <c r="AW50" t="str">
        <f>""</f>
        <v/>
      </c>
      <c r="AX50" t="str">
        <f>""</f>
        <v/>
      </c>
      <c r="AY50" t="str">
        <f>""</f>
        <v/>
      </c>
      <c r="AZ50" t="str">
        <f>""</f>
        <v/>
      </c>
      <c r="BA50" t="str">
        <f>""</f>
        <v/>
      </c>
    </row>
    <row r="51" spans="2:53" x14ac:dyDescent="0.2">
      <c r="B51" t="str">
        <f>"Interaction"</f>
        <v>Interaction</v>
      </c>
      <c r="C51" t="str">
        <f>""</f>
        <v/>
      </c>
      <c r="D51" t="str">
        <f>""</f>
        <v/>
      </c>
      <c r="E51" t="str">
        <f>""</f>
        <v/>
      </c>
      <c r="F51" t="str">
        <f>""</f>
        <v/>
      </c>
      <c r="G51" t="str">
        <f>""</f>
        <v/>
      </c>
      <c r="H51" t="str">
        <f>""</f>
        <v/>
      </c>
      <c r="I51" t="str">
        <f>""</f>
        <v/>
      </c>
      <c r="J51" t="str">
        <f>""</f>
        <v/>
      </c>
      <c r="K51" t="str">
        <f>""</f>
        <v/>
      </c>
      <c r="L51" t="str">
        <f>"-0.064"</f>
        <v>-0.064</v>
      </c>
      <c r="M51" t="str">
        <f>""</f>
        <v/>
      </c>
      <c r="N51" t="str">
        <f>""</f>
        <v/>
      </c>
      <c r="O51" t="str">
        <f>""</f>
        <v/>
      </c>
      <c r="P51" t="str">
        <f>""</f>
        <v/>
      </c>
      <c r="Q51" t="str">
        <f>""</f>
        <v/>
      </c>
      <c r="R51" t="str">
        <f>""</f>
        <v/>
      </c>
      <c r="S51" t="str">
        <f>""</f>
        <v/>
      </c>
      <c r="T51" t="str">
        <f>""</f>
        <v/>
      </c>
      <c r="U51" t="str">
        <f>""</f>
        <v/>
      </c>
      <c r="V51" t="str">
        <f>""</f>
        <v/>
      </c>
      <c r="W51" t="str">
        <f>""</f>
        <v/>
      </c>
      <c r="X51" t="str">
        <f>""</f>
        <v/>
      </c>
      <c r="Y51" t="str">
        <f>""</f>
        <v/>
      </c>
      <c r="Z51" t="str">
        <f>""</f>
        <v/>
      </c>
      <c r="AA51" t="str">
        <f>""</f>
        <v/>
      </c>
      <c r="AB51" t="str">
        <f>""</f>
        <v/>
      </c>
      <c r="AC51" t="str">
        <f>""</f>
        <v/>
      </c>
      <c r="AD51" t="str">
        <f>""</f>
        <v/>
      </c>
      <c r="AE51" t="str">
        <f>""</f>
        <v/>
      </c>
      <c r="AF51" t="str">
        <f>""</f>
        <v/>
      </c>
      <c r="AG51" t="str">
        <f>""</f>
        <v/>
      </c>
      <c r="AH51" t="str">
        <f>""</f>
        <v/>
      </c>
      <c r="AI51" t="str">
        <f>""</f>
        <v/>
      </c>
      <c r="AJ51" t="str">
        <f>""</f>
        <v/>
      </c>
      <c r="AK51" t="str">
        <f>""</f>
        <v/>
      </c>
      <c r="AL51" t="str">
        <f>""</f>
        <v/>
      </c>
      <c r="AM51" t="str">
        <f>""</f>
        <v/>
      </c>
      <c r="AN51" t="str">
        <f>""</f>
        <v/>
      </c>
      <c r="AO51" t="str">
        <f>""</f>
        <v/>
      </c>
      <c r="AP51" t="str">
        <f>""</f>
        <v/>
      </c>
      <c r="AQ51" t="str">
        <f>""</f>
        <v/>
      </c>
      <c r="AR51" t="str">
        <f>""</f>
        <v/>
      </c>
      <c r="AS51" t="str">
        <f>""</f>
        <v/>
      </c>
      <c r="AT51" t="str">
        <f>""</f>
        <v/>
      </c>
      <c r="AU51" t="str">
        <f>""</f>
        <v/>
      </c>
      <c r="AV51" t="str">
        <f>""</f>
        <v/>
      </c>
      <c r="AW51" t="str">
        <f>""</f>
        <v/>
      </c>
      <c r="AX51" t="str">
        <f>""</f>
        <v/>
      </c>
      <c r="AY51" t="str">
        <f>""</f>
        <v/>
      </c>
      <c r="AZ51" t="str">
        <f>""</f>
        <v/>
      </c>
      <c r="BA51" t="str">
        <f>""</f>
        <v/>
      </c>
    </row>
    <row r="52" spans="2:53" x14ac:dyDescent="0.2">
      <c r="B52" t="str">
        <f>""</f>
        <v/>
      </c>
      <c r="C52" t="str">
        <f>""</f>
        <v/>
      </c>
      <c r="D52" t="str">
        <f>""</f>
        <v/>
      </c>
      <c r="E52" t="str">
        <f>""</f>
        <v/>
      </c>
      <c r="F52" t="str">
        <f>""</f>
        <v/>
      </c>
      <c r="G52" t="str">
        <f>""</f>
        <v/>
      </c>
      <c r="H52" t="str">
        <f>""</f>
        <v/>
      </c>
      <c r="I52" t="str">
        <f>""</f>
        <v/>
      </c>
      <c r="J52" t="str">
        <f>""</f>
        <v/>
      </c>
      <c r="K52" t="str">
        <f>""</f>
        <v/>
      </c>
      <c r="L52" t="str">
        <f>"[0.286]"</f>
        <v>[0.286]</v>
      </c>
      <c r="M52" t="str">
        <f>""</f>
        <v/>
      </c>
      <c r="N52" t="str">
        <f>""</f>
        <v/>
      </c>
      <c r="O52" t="str">
        <f>""</f>
        <v/>
      </c>
      <c r="P52" t="str">
        <f>""</f>
        <v/>
      </c>
      <c r="Q52" t="str">
        <f>""</f>
        <v/>
      </c>
      <c r="R52" t="str">
        <f>""</f>
        <v/>
      </c>
      <c r="S52" t="str">
        <f>""</f>
        <v/>
      </c>
      <c r="T52" t="str">
        <f>""</f>
        <v/>
      </c>
      <c r="U52" t="str">
        <f>""</f>
        <v/>
      </c>
      <c r="V52" t="str">
        <f>""</f>
        <v/>
      </c>
      <c r="W52" t="str">
        <f>""</f>
        <v/>
      </c>
      <c r="X52" t="str">
        <f>""</f>
        <v/>
      </c>
      <c r="Y52" t="str">
        <f>""</f>
        <v/>
      </c>
      <c r="Z52" t="str">
        <f>""</f>
        <v/>
      </c>
      <c r="AA52" t="str">
        <f>""</f>
        <v/>
      </c>
      <c r="AB52" t="str">
        <f>""</f>
        <v/>
      </c>
      <c r="AC52" t="str">
        <f>""</f>
        <v/>
      </c>
      <c r="AD52" t="str">
        <f>""</f>
        <v/>
      </c>
      <c r="AE52" t="str">
        <f>""</f>
        <v/>
      </c>
      <c r="AF52" t="str">
        <f>""</f>
        <v/>
      </c>
      <c r="AG52" t="str">
        <f>""</f>
        <v/>
      </c>
      <c r="AH52" t="str">
        <f>""</f>
        <v/>
      </c>
      <c r="AI52" t="str">
        <f>""</f>
        <v/>
      </c>
      <c r="AJ52" t="str">
        <f>""</f>
        <v/>
      </c>
      <c r="AK52" t="str">
        <f>""</f>
        <v/>
      </c>
      <c r="AL52" t="str">
        <f>""</f>
        <v/>
      </c>
      <c r="AM52" t="str">
        <f>""</f>
        <v/>
      </c>
      <c r="AN52" t="str">
        <f>""</f>
        <v/>
      </c>
      <c r="AO52" t="str">
        <f>""</f>
        <v/>
      </c>
      <c r="AP52" t="str">
        <f>""</f>
        <v/>
      </c>
      <c r="AQ52" t="str">
        <f>""</f>
        <v/>
      </c>
      <c r="AR52" t="str">
        <f>""</f>
        <v/>
      </c>
      <c r="AS52" t="str">
        <f>""</f>
        <v/>
      </c>
      <c r="AT52" t="str">
        <f>""</f>
        <v/>
      </c>
      <c r="AU52" t="str">
        <f>""</f>
        <v/>
      </c>
      <c r="AV52" t="str">
        <f>""</f>
        <v/>
      </c>
      <c r="AW52" t="str">
        <f>""</f>
        <v/>
      </c>
      <c r="AX52" t="str">
        <f>""</f>
        <v/>
      </c>
      <c r="AY52" t="str">
        <f>""</f>
        <v/>
      </c>
      <c r="AZ52" t="str">
        <f>""</f>
        <v/>
      </c>
      <c r="BA52" t="str">
        <f>""</f>
        <v/>
      </c>
    </row>
    <row r="53" spans="2:53" x14ac:dyDescent="0.2">
      <c r="B53" t="str">
        <f>"Number of childs who left household 1998-2007"</f>
        <v>Number of childs who left household 1998-2007</v>
      </c>
      <c r="C53" t="str">
        <f>""</f>
        <v/>
      </c>
      <c r="D53" t="str">
        <f>""</f>
        <v/>
      </c>
      <c r="E53" t="str">
        <f>""</f>
        <v/>
      </c>
      <c r="F53" t="str">
        <f>""</f>
        <v/>
      </c>
      <c r="G53" t="str">
        <f>""</f>
        <v/>
      </c>
      <c r="H53" t="str">
        <f>""</f>
        <v/>
      </c>
      <c r="I53" t="str">
        <f>""</f>
        <v/>
      </c>
      <c r="J53" t="str">
        <f>""</f>
        <v/>
      </c>
      <c r="K53" t="str">
        <f>""</f>
        <v/>
      </c>
      <c r="L53" t="str">
        <f>""</f>
        <v/>
      </c>
      <c r="M53" t="str">
        <f>"-0.007"</f>
        <v>-0.007</v>
      </c>
      <c r="N53" t="str">
        <f>""</f>
        <v/>
      </c>
      <c r="O53" t="str">
        <f>""</f>
        <v/>
      </c>
      <c r="P53" t="str">
        <f>""</f>
        <v/>
      </c>
      <c r="Q53" t="str">
        <f>""</f>
        <v/>
      </c>
      <c r="R53" t="str">
        <f>""</f>
        <v/>
      </c>
      <c r="S53" t="str">
        <f>""</f>
        <v/>
      </c>
      <c r="T53" t="str">
        <f>""</f>
        <v/>
      </c>
      <c r="U53" t="str">
        <f>""</f>
        <v/>
      </c>
      <c r="V53" t="str">
        <f>""</f>
        <v/>
      </c>
      <c r="W53" t="str">
        <f>""</f>
        <v/>
      </c>
      <c r="X53" t="str">
        <f>""</f>
        <v/>
      </c>
      <c r="Y53" t="str">
        <f>""</f>
        <v/>
      </c>
      <c r="Z53" t="str">
        <f>""</f>
        <v/>
      </c>
      <c r="AA53" t="str">
        <f>""</f>
        <v/>
      </c>
      <c r="AB53" t="str">
        <f>""</f>
        <v/>
      </c>
      <c r="AC53" t="str">
        <f>""</f>
        <v/>
      </c>
      <c r="AD53" t="str">
        <f>""</f>
        <v/>
      </c>
      <c r="AE53" t="str">
        <f>""</f>
        <v/>
      </c>
      <c r="AF53" t="str">
        <f>""</f>
        <v/>
      </c>
      <c r="AG53" t="str">
        <f>""</f>
        <v/>
      </c>
      <c r="AH53" t="str">
        <f>""</f>
        <v/>
      </c>
      <c r="AI53" t="str">
        <f>""</f>
        <v/>
      </c>
      <c r="AJ53" t="str">
        <f>""</f>
        <v/>
      </c>
      <c r="AK53" t="str">
        <f>""</f>
        <v/>
      </c>
      <c r="AL53" t="str">
        <f>""</f>
        <v/>
      </c>
      <c r="AM53" t="str">
        <f>""</f>
        <v/>
      </c>
      <c r="AN53" t="str">
        <f>""</f>
        <v/>
      </c>
      <c r="AO53" t="str">
        <f>""</f>
        <v/>
      </c>
      <c r="AP53" t="str">
        <f>""</f>
        <v/>
      </c>
      <c r="AQ53" t="str">
        <f>""</f>
        <v/>
      </c>
      <c r="AR53" t="str">
        <f>""</f>
        <v/>
      </c>
      <c r="AS53" t="str">
        <f>""</f>
        <v/>
      </c>
      <c r="AT53" t="str">
        <f>""</f>
        <v/>
      </c>
      <c r="AU53" t="str">
        <f>""</f>
        <v/>
      </c>
      <c r="AV53" t="str">
        <f>""</f>
        <v/>
      </c>
      <c r="AW53" t="str">
        <f>""</f>
        <v/>
      </c>
      <c r="AX53" t="str">
        <f>""</f>
        <v/>
      </c>
      <c r="AY53" t="str">
        <f>""</f>
        <v/>
      </c>
      <c r="AZ53" t="str">
        <f>""</f>
        <v/>
      </c>
      <c r="BA53" t="str">
        <f>""</f>
        <v/>
      </c>
    </row>
    <row r="54" spans="2:53" x14ac:dyDescent="0.2">
      <c r="B54" t="str">
        <f>""</f>
        <v/>
      </c>
      <c r="C54" t="str">
        <f>""</f>
        <v/>
      </c>
      <c r="D54" t="str">
        <f>""</f>
        <v/>
      </c>
      <c r="E54" t="str">
        <f>""</f>
        <v/>
      </c>
      <c r="F54" t="str">
        <f>""</f>
        <v/>
      </c>
      <c r="G54" t="str">
        <f>""</f>
        <v/>
      </c>
      <c r="H54" t="str">
        <f>""</f>
        <v/>
      </c>
      <c r="I54" t="str">
        <f>""</f>
        <v/>
      </c>
      <c r="J54" t="str">
        <f>""</f>
        <v/>
      </c>
      <c r="K54" t="str">
        <f>""</f>
        <v/>
      </c>
      <c r="L54" t="str">
        <f>""</f>
        <v/>
      </c>
      <c r="M54" t="str">
        <f>"[0.042]"</f>
        <v>[0.042]</v>
      </c>
      <c r="N54" t="str">
        <f>""</f>
        <v/>
      </c>
      <c r="O54" t="str">
        <f>""</f>
        <v/>
      </c>
      <c r="P54" t="str">
        <f>""</f>
        <v/>
      </c>
      <c r="Q54" t="str">
        <f>""</f>
        <v/>
      </c>
      <c r="R54" t="str">
        <f>""</f>
        <v/>
      </c>
      <c r="S54" t="str">
        <f>""</f>
        <v/>
      </c>
      <c r="T54" t="str">
        <f>""</f>
        <v/>
      </c>
      <c r="U54" t="str">
        <f>""</f>
        <v/>
      </c>
      <c r="V54" t="str">
        <f>""</f>
        <v/>
      </c>
      <c r="W54" t="str">
        <f>""</f>
        <v/>
      </c>
      <c r="X54" t="str">
        <f>""</f>
        <v/>
      </c>
      <c r="Y54" t="str">
        <f>""</f>
        <v/>
      </c>
      <c r="Z54" t="str">
        <f>""</f>
        <v/>
      </c>
      <c r="AA54" t="str">
        <f>""</f>
        <v/>
      </c>
      <c r="AB54" t="str">
        <f>""</f>
        <v/>
      </c>
      <c r="AC54" t="str">
        <f>""</f>
        <v/>
      </c>
      <c r="AD54" t="str">
        <f>""</f>
        <v/>
      </c>
      <c r="AE54" t="str">
        <f>""</f>
        <v/>
      </c>
      <c r="AF54" t="str">
        <f>""</f>
        <v/>
      </c>
      <c r="AG54" t="str">
        <f>""</f>
        <v/>
      </c>
      <c r="AH54" t="str">
        <f>""</f>
        <v/>
      </c>
      <c r="AI54" t="str">
        <f>""</f>
        <v/>
      </c>
      <c r="AJ54" t="str">
        <f>""</f>
        <v/>
      </c>
      <c r="AK54" t="str">
        <f>""</f>
        <v/>
      </c>
      <c r="AL54" t="str">
        <f>""</f>
        <v/>
      </c>
      <c r="AM54" t="str">
        <f>""</f>
        <v/>
      </c>
      <c r="AN54" t="str">
        <f>""</f>
        <v/>
      </c>
      <c r="AO54" t="str">
        <f>""</f>
        <v/>
      </c>
      <c r="AP54" t="str">
        <f>""</f>
        <v/>
      </c>
      <c r="AQ54" t="str">
        <f>""</f>
        <v/>
      </c>
      <c r="AR54" t="str">
        <f>""</f>
        <v/>
      </c>
      <c r="AS54" t="str">
        <f>""</f>
        <v/>
      </c>
      <c r="AT54" t="str">
        <f>""</f>
        <v/>
      </c>
      <c r="AU54" t="str">
        <f>""</f>
        <v/>
      </c>
      <c r="AV54" t="str">
        <f>""</f>
        <v/>
      </c>
      <c r="AW54" t="str">
        <f>""</f>
        <v/>
      </c>
      <c r="AX54" t="str">
        <f>""</f>
        <v/>
      </c>
      <c r="AY54" t="str">
        <f>""</f>
        <v/>
      </c>
      <c r="AZ54" t="str">
        <f>""</f>
        <v/>
      </c>
      <c r="BA54" t="str">
        <f>""</f>
        <v/>
      </c>
    </row>
    <row r="55" spans="2:53" x14ac:dyDescent="0.2">
      <c r="B55" t="str">
        <f>"Interaction"</f>
        <v>Interaction</v>
      </c>
      <c r="C55" t="str">
        <f>""</f>
        <v/>
      </c>
      <c r="D55" t="str">
        <f>""</f>
        <v/>
      </c>
      <c r="E55" t="str">
        <f>""</f>
        <v/>
      </c>
      <c r="F55" t="str">
        <f>""</f>
        <v/>
      </c>
      <c r="G55" t="str">
        <f>""</f>
        <v/>
      </c>
      <c r="H55" t="str">
        <f>""</f>
        <v/>
      </c>
      <c r="I55" t="str">
        <f>""</f>
        <v/>
      </c>
      <c r="J55" t="str">
        <f>""</f>
        <v/>
      </c>
      <c r="K55" t="str">
        <f>""</f>
        <v/>
      </c>
      <c r="L55" t="str">
        <f>""</f>
        <v/>
      </c>
      <c r="M55" t="str">
        <f>"0.016"</f>
        <v>0.016</v>
      </c>
      <c r="N55" t="str">
        <f>""</f>
        <v/>
      </c>
      <c r="O55" t="str">
        <f>""</f>
        <v/>
      </c>
      <c r="P55" t="str">
        <f>""</f>
        <v/>
      </c>
      <c r="Q55" t="str">
        <f>""</f>
        <v/>
      </c>
      <c r="R55" t="str">
        <f>""</f>
        <v/>
      </c>
      <c r="S55" t="str">
        <f>""</f>
        <v/>
      </c>
      <c r="T55" t="str">
        <f>""</f>
        <v/>
      </c>
      <c r="U55" t="str">
        <f>""</f>
        <v/>
      </c>
      <c r="V55" t="str">
        <f>""</f>
        <v/>
      </c>
      <c r="W55" t="str">
        <f>""</f>
        <v/>
      </c>
      <c r="X55" t="str">
        <f>""</f>
        <v/>
      </c>
      <c r="Y55" t="str">
        <f>""</f>
        <v/>
      </c>
      <c r="Z55" t="str">
        <f>""</f>
        <v/>
      </c>
      <c r="AA55" t="str">
        <f>""</f>
        <v/>
      </c>
      <c r="AB55" t="str">
        <f>""</f>
        <v/>
      </c>
      <c r="AC55" t="str">
        <f>""</f>
        <v/>
      </c>
      <c r="AD55" t="str">
        <f>""</f>
        <v/>
      </c>
      <c r="AE55" t="str">
        <f>""</f>
        <v/>
      </c>
      <c r="AF55" t="str">
        <f>""</f>
        <v/>
      </c>
      <c r="AG55" t="str">
        <f>""</f>
        <v/>
      </c>
      <c r="AH55" t="str">
        <f>""</f>
        <v/>
      </c>
      <c r="AI55" t="str">
        <f>""</f>
        <v/>
      </c>
      <c r="AJ55" t="str">
        <f>""</f>
        <v/>
      </c>
      <c r="AK55" t="str">
        <f>""</f>
        <v/>
      </c>
      <c r="AL55" t="str">
        <f>""</f>
        <v/>
      </c>
      <c r="AM55" t="str">
        <f>""</f>
        <v/>
      </c>
      <c r="AN55" t="str">
        <f>""</f>
        <v/>
      </c>
      <c r="AO55" t="str">
        <f>""</f>
        <v/>
      </c>
      <c r="AP55" t="str">
        <f>""</f>
        <v/>
      </c>
      <c r="AQ55" t="str">
        <f>""</f>
        <v/>
      </c>
      <c r="AR55" t="str">
        <f>""</f>
        <v/>
      </c>
      <c r="AS55" t="str">
        <f>""</f>
        <v/>
      </c>
      <c r="AT55" t="str">
        <f>""</f>
        <v/>
      </c>
      <c r="AU55" t="str">
        <f>""</f>
        <v/>
      </c>
      <c r="AV55" t="str">
        <f>""</f>
        <v/>
      </c>
      <c r="AW55" t="str">
        <f>""</f>
        <v/>
      </c>
      <c r="AX55" t="str">
        <f>""</f>
        <v/>
      </c>
      <c r="AY55" t="str">
        <f>""</f>
        <v/>
      </c>
      <c r="AZ55" t="str">
        <f>""</f>
        <v/>
      </c>
      <c r="BA55" t="str">
        <f>""</f>
        <v/>
      </c>
    </row>
    <row r="56" spans="2:53" x14ac:dyDescent="0.2">
      <c r="B56" t="str">
        <f>""</f>
        <v/>
      </c>
      <c r="C56" t="str">
        <f>""</f>
        <v/>
      </c>
      <c r="D56" t="str">
        <f>""</f>
        <v/>
      </c>
      <c r="E56" t="str">
        <f>""</f>
        <v/>
      </c>
      <c r="F56" t="str">
        <f>""</f>
        <v/>
      </c>
      <c r="G56" t="str">
        <f>""</f>
        <v/>
      </c>
      <c r="H56" t="str">
        <f>""</f>
        <v/>
      </c>
      <c r="I56" t="str">
        <f>""</f>
        <v/>
      </c>
      <c r="J56" t="str">
        <f>""</f>
        <v/>
      </c>
      <c r="K56" t="str">
        <f>""</f>
        <v/>
      </c>
      <c r="L56" t="str">
        <f>""</f>
        <v/>
      </c>
      <c r="M56" t="str">
        <f>"[0.103]"</f>
        <v>[0.103]</v>
      </c>
      <c r="N56" t="str">
        <f>""</f>
        <v/>
      </c>
      <c r="O56" t="str">
        <f>""</f>
        <v/>
      </c>
      <c r="P56" t="str">
        <f>""</f>
        <v/>
      </c>
      <c r="Q56" t="str">
        <f>""</f>
        <v/>
      </c>
      <c r="R56" t="str">
        <f>""</f>
        <v/>
      </c>
      <c r="S56" t="str">
        <f>""</f>
        <v/>
      </c>
      <c r="T56" t="str">
        <f>""</f>
        <v/>
      </c>
      <c r="U56" t="str">
        <f>""</f>
        <v/>
      </c>
      <c r="V56" t="str">
        <f>""</f>
        <v/>
      </c>
      <c r="W56" t="str">
        <f>""</f>
        <v/>
      </c>
      <c r="X56" t="str">
        <f>""</f>
        <v/>
      </c>
      <c r="Y56" t="str">
        <f>""</f>
        <v/>
      </c>
      <c r="Z56" t="str">
        <f>""</f>
        <v/>
      </c>
      <c r="AA56" t="str">
        <f>""</f>
        <v/>
      </c>
      <c r="AB56" t="str">
        <f>""</f>
        <v/>
      </c>
      <c r="AC56" t="str">
        <f>""</f>
        <v/>
      </c>
      <c r="AD56" t="str">
        <f>""</f>
        <v/>
      </c>
      <c r="AE56" t="str">
        <f>""</f>
        <v/>
      </c>
      <c r="AF56" t="str">
        <f>""</f>
        <v/>
      </c>
      <c r="AG56" t="str">
        <f>""</f>
        <v/>
      </c>
      <c r="AH56" t="str">
        <f>""</f>
        <v/>
      </c>
      <c r="AI56" t="str">
        <f>""</f>
        <v/>
      </c>
      <c r="AJ56" t="str">
        <f>""</f>
        <v/>
      </c>
      <c r="AK56" t="str">
        <f>""</f>
        <v/>
      </c>
      <c r="AL56" t="str">
        <f>""</f>
        <v/>
      </c>
      <c r="AM56" t="str">
        <f>""</f>
        <v/>
      </c>
      <c r="AN56" t="str">
        <f>""</f>
        <v/>
      </c>
      <c r="AO56" t="str">
        <f>""</f>
        <v/>
      </c>
      <c r="AP56" t="str">
        <f>""</f>
        <v/>
      </c>
      <c r="AQ56" t="str">
        <f>""</f>
        <v/>
      </c>
      <c r="AR56" t="str">
        <f>""</f>
        <v/>
      </c>
      <c r="AS56" t="str">
        <f>""</f>
        <v/>
      </c>
      <c r="AT56" t="str">
        <f>""</f>
        <v/>
      </c>
      <c r="AU56" t="str">
        <f>""</f>
        <v/>
      </c>
      <c r="AV56" t="str">
        <f>""</f>
        <v/>
      </c>
      <c r="AW56" t="str">
        <f>""</f>
        <v/>
      </c>
      <c r="AX56" t="str">
        <f>""</f>
        <v/>
      </c>
      <c r="AY56" t="str">
        <f>""</f>
        <v/>
      </c>
      <c r="AZ56" t="str">
        <f>""</f>
        <v/>
      </c>
      <c r="BA56" t="str">
        <f>""</f>
        <v/>
      </c>
    </row>
    <row r="57" spans="2:53" x14ac:dyDescent="0.2">
      <c r="B57" t="str">
        <f>"Share of childs  who left household 1998-2007"</f>
        <v>Share of childs  who left household 1998-2007</v>
      </c>
      <c r="C57" t="str">
        <f>""</f>
        <v/>
      </c>
      <c r="D57" t="str">
        <f>""</f>
        <v/>
      </c>
      <c r="E57" t="str">
        <f>""</f>
        <v/>
      </c>
      <c r="F57" t="str">
        <f>""</f>
        <v/>
      </c>
      <c r="G57" t="str">
        <f>""</f>
        <v/>
      </c>
      <c r="H57" t="str">
        <f>""</f>
        <v/>
      </c>
      <c r="I57" t="str">
        <f>""</f>
        <v/>
      </c>
      <c r="J57" t="str">
        <f>""</f>
        <v/>
      </c>
      <c r="K57" t="str">
        <f>""</f>
        <v/>
      </c>
      <c r="L57" t="str">
        <f>""</f>
        <v/>
      </c>
      <c r="M57" t="str">
        <f>""</f>
        <v/>
      </c>
      <c r="N57" t="str">
        <f>"-0.189"</f>
        <v>-0.189</v>
      </c>
      <c r="O57" t="str">
        <f>""</f>
        <v/>
      </c>
      <c r="P57" t="str">
        <f>""</f>
        <v/>
      </c>
      <c r="Q57" t="str">
        <f>""</f>
        <v/>
      </c>
      <c r="R57" t="str">
        <f>""</f>
        <v/>
      </c>
      <c r="S57" t="str">
        <f>""</f>
        <v/>
      </c>
      <c r="T57" t="str">
        <f>""</f>
        <v/>
      </c>
      <c r="U57" t="str">
        <f>""</f>
        <v/>
      </c>
      <c r="V57" t="str">
        <f>""</f>
        <v/>
      </c>
      <c r="W57" t="str">
        <f>""</f>
        <v/>
      </c>
      <c r="X57" t="str">
        <f>""</f>
        <v/>
      </c>
      <c r="Y57" t="str">
        <f>""</f>
        <v/>
      </c>
      <c r="Z57" t="str">
        <f>""</f>
        <v/>
      </c>
      <c r="AA57" t="str">
        <f>""</f>
        <v/>
      </c>
      <c r="AB57" t="str">
        <f>""</f>
        <v/>
      </c>
      <c r="AC57" t="str">
        <f>""</f>
        <v/>
      </c>
      <c r="AD57" t="str">
        <f>""</f>
        <v/>
      </c>
      <c r="AE57" t="str">
        <f>""</f>
        <v/>
      </c>
      <c r="AF57" t="str">
        <f>""</f>
        <v/>
      </c>
      <c r="AG57" t="str">
        <f>""</f>
        <v/>
      </c>
      <c r="AH57" t="str">
        <f>""</f>
        <v/>
      </c>
      <c r="AI57" t="str">
        <f>""</f>
        <v/>
      </c>
      <c r="AJ57" t="str">
        <f>""</f>
        <v/>
      </c>
      <c r="AK57" t="str">
        <f>""</f>
        <v/>
      </c>
      <c r="AL57" t="str">
        <f>""</f>
        <v/>
      </c>
      <c r="AM57" t="str">
        <f>""</f>
        <v/>
      </c>
      <c r="AN57" t="str">
        <f>""</f>
        <v/>
      </c>
      <c r="AO57" t="str">
        <f>""</f>
        <v/>
      </c>
      <c r="AP57" t="str">
        <f>""</f>
        <v/>
      </c>
      <c r="AQ57" t="str">
        <f>""</f>
        <v/>
      </c>
      <c r="AR57" t="str">
        <f>""</f>
        <v/>
      </c>
      <c r="AS57" t="str">
        <f>""</f>
        <v/>
      </c>
      <c r="AT57" t="str">
        <f>""</f>
        <v/>
      </c>
      <c r="AU57" t="str">
        <f>""</f>
        <v/>
      </c>
      <c r="AV57" t="str">
        <f>""</f>
        <v/>
      </c>
      <c r="AW57" t="str">
        <f>""</f>
        <v/>
      </c>
      <c r="AX57" t="str">
        <f>""</f>
        <v/>
      </c>
      <c r="AY57" t="str">
        <f>""</f>
        <v/>
      </c>
      <c r="AZ57" t="str">
        <f>""</f>
        <v/>
      </c>
      <c r="BA57" t="str">
        <f>""</f>
        <v/>
      </c>
    </row>
    <row r="58" spans="2:53" x14ac:dyDescent="0.2">
      <c r="B58" t="str">
        <f>""</f>
        <v/>
      </c>
      <c r="C58" t="str">
        <f>""</f>
        <v/>
      </c>
      <c r="D58" t="str">
        <f>""</f>
        <v/>
      </c>
      <c r="E58" t="str">
        <f>""</f>
        <v/>
      </c>
      <c r="F58" t="str">
        <f>""</f>
        <v/>
      </c>
      <c r="G58" t="str">
        <f>""</f>
        <v/>
      </c>
      <c r="H58" t="str">
        <f>""</f>
        <v/>
      </c>
      <c r="I58" t="str">
        <f>""</f>
        <v/>
      </c>
      <c r="J58" t="str">
        <f>""</f>
        <v/>
      </c>
      <c r="K58" t="str">
        <f>""</f>
        <v/>
      </c>
      <c r="L58" t="str">
        <f>""</f>
        <v/>
      </c>
      <c r="M58" t="str">
        <f>""</f>
        <v/>
      </c>
      <c r="N58" t="str">
        <f>"[0.191]"</f>
        <v>[0.191]</v>
      </c>
      <c r="O58" t="str">
        <f>""</f>
        <v/>
      </c>
      <c r="P58" t="str">
        <f>""</f>
        <v/>
      </c>
      <c r="Q58" t="str">
        <f>""</f>
        <v/>
      </c>
      <c r="R58" t="str">
        <f>""</f>
        <v/>
      </c>
      <c r="S58" t="str">
        <f>""</f>
        <v/>
      </c>
      <c r="T58" t="str">
        <f>""</f>
        <v/>
      </c>
      <c r="U58" t="str">
        <f>""</f>
        <v/>
      </c>
      <c r="V58" t="str">
        <f>""</f>
        <v/>
      </c>
      <c r="W58" t="str">
        <f>""</f>
        <v/>
      </c>
      <c r="X58" t="str">
        <f>""</f>
        <v/>
      </c>
      <c r="Y58" t="str">
        <f>""</f>
        <v/>
      </c>
      <c r="Z58" t="str">
        <f>""</f>
        <v/>
      </c>
      <c r="AA58" t="str">
        <f>""</f>
        <v/>
      </c>
      <c r="AB58" t="str">
        <f>""</f>
        <v/>
      </c>
      <c r="AC58" t="str">
        <f>""</f>
        <v/>
      </c>
      <c r="AD58" t="str">
        <f>""</f>
        <v/>
      </c>
      <c r="AE58" t="str">
        <f>""</f>
        <v/>
      </c>
      <c r="AF58" t="str">
        <f>""</f>
        <v/>
      </c>
      <c r="AG58" t="str">
        <f>""</f>
        <v/>
      </c>
      <c r="AH58" t="str">
        <f>""</f>
        <v/>
      </c>
      <c r="AI58" t="str">
        <f>""</f>
        <v/>
      </c>
      <c r="AJ58" t="str">
        <f>""</f>
        <v/>
      </c>
      <c r="AK58" t="str">
        <f>""</f>
        <v/>
      </c>
      <c r="AL58" t="str">
        <f>""</f>
        <v/>
      </c>
      <c r="AM58" t="str">
        <f>""</f>
        <v/>
      </c>
      <c r="AN58" t="str">
        <f>""</f>
        <v/>
      </c>
      <c r="AO58" t="str">
        <f>""</f>
        <v/>
      </c>
      <c r="AP58" t="str">
        <f>""</f>
        <v/>
      </c>
      <c r="AQ58" t="str">
        <f>""</f>
        <v/>
      </c>
      <c r="AR58" t="str">
        <f>""</f>
        <v/>
      </c>
      <c r="AS58" t="str">
        <f>""</f>
        <v/>
      </c>
      <c r="AT58" t="str">
        <f>""</f>
        <v/>
      </c>
      <c r="AU58" t="str">
        <f>""</f>
        <v/>
      </c>
      <c r="AV58" t="str">
        <f>""</f>
        <v/>
      </c>
      <c r="AW58" t="str">
        <f>""</f>
        <v/>
      </c>
      <c r="AX58" t="str">
        <f>""</f>
        <v/>
      </c>
      <c r="AY58" t="str">
        <f>""</f>
        <v/>
      </c>
      <c r="AZ58" t="str">
        <f>""</f>
        <v/>
      </c>
      <c r="BA58" t="str">
        <f>""</f>
        <v/>
      </c>
    </row>
    <row r="59" spans="2:53" x14ac:dyDescent="0.2">
      <c r="B59" t="str">
        <f>"Interaction"</f>
        <v>Interaction</v>
      </c>
      <c r="C59" t="str">
        <f>""</f>
        <v/>
      </c>
      <c r="D59" t="str">
        <f>""</f>
        <v/>
      </c>
      <c r="E59" t="str">
        <f>""</f>
        <v/>
      </c>
      <c r="F59" t="str">
        <f>""</f>
        <v/>
      </c>
      <c r="G59" t="str">
        <f>""</f>
        <v/>
      </c>
      <c r="H59" t="str">
        <f>""</f>
        <v/>
      </c>
      <c r="I59" t="str">
        <f>""</f>
        <v/>
      </c>
      <c r="J59" t="str">
        <f>""</f>
        <v/>
      </c>
      <c r="K59" t="str">
        <f>""</f>
        <v/>
      </c>
      <c r="L59" t="str">
        <f>""</f>
        <v/>
      </c>
      <c r="M59" t="str">
        <f>""</f>
        <v/>
      </c>
      <c r="N59" t="str">
        <f>"-0.066"</f>
        <v>-0.066</v>
      </c>
      <c r="O59" t="str">
        <f>""</f>
        <v/>
      </c>
      <c r="P59" t="str">
        <f>""</f>
        <v/>
      </c>
      <c r="Q59" t="str">
        <f>""</f>
        <v/>
      </c>
      <c r="R59" t="str">
        <f>""</f>
        <v/>
      </c>
      <c r="S59" t="str">
        <f>""</f>
        <v/>
      </c>
      <c r="T59" t="str">
        <f>""</f>
        <v/>
      </c>
      <c r="U59" t="str">
        <f>""</f>
        <v/>
      </c>
      <c r="V59" t="str">
        <f>""</f>
        <v/>
      </c>
      <c r="W59" t="str">
        <f>""</f>
        <v/>
      </c>
      <c r="X59" t="str">
        <f>""</f>
        <v/>
      </c>
      <c r="Y59" t="str">
        <f>""</f>
        <v/>
      </c>
      <c r="Z59" t="str">
        <f>""</f>
        <v/>
      </c>
      <c r="AA59" t="str">
        <f>""</f>
        <v/>
      </c>
      <c r="AB59" t="str">
        <f>""</f>
        <v/>
      </c>
      <c r="AC59" t="str">
        <f>""</f>
        <v/>
      </c>
      <c r="AD59" t="str">
        <f>""</f>
        <v/>
      </c>
      <c r="AE59" t="str">
        <f>""</f>
        <v/>
      </c>
      <c r="AF59" t="str">
        <f>""</f>
        <v/>
      </c>
      <c r="AG59" t="str">
        <f>""</f>
        <v/>
      </c>
      <c r="AH59" t="str">
        <f>""</f>
        <v/>
      </c>
      <c r="AI59" t="str">
        <f>""</f>
        <v/>
      </c>
      <c r="AJ59" t="str">
        <f>""</f>
        <v/>
      </c>
      <c r="AK59" t="str">
        <f>""</f>
        <v/>
      </c>
      <c r="AL59" t="str">
        <f>""</f>
        <v/>
      </c>
      <c r="AM59" t="str">
        <f>""</f>
        <v/>
      </c>
      <c r="AN59" t="str">
        <f>""</f>
        <v/>
      </c>
      <c r="AO59" t="str">
        <f>""</f>
        <v/>
      </c>
      <c r="AP59" t="str">
        <f>""</f>
        <v/>
      </c>
      <c r="AQ59" t="str">
        <f>""</f>
        <v/>
      </c>
      <c r="AR59" t="str">
        <f>""</f>
        <v/>
      </c>
      <c r="AS59" t="str">
        <f>""</f>
        <v/>
      </c>
      <c r="AT59" t="str">
        <f>""</f>
        <v/>
      </c>
      <c r="AU59" t="str">
        <f>""</f>
        <v/>
      </c>
      <c r="AV59" t="str">
        <f>""</f>
        <v/>
      </c>
      <c r="AW59" t="str">
        <f>""</f>
        <v/>
      </c>
      <c r="AX59" t="str">
        <f>""</f>
        <v/>
      </c>
      <c r="AY59" t="str">
        <f>""</f>
        <v/>
      </c>
      <c r="AZ59" t="str">
        <f>""</f>
        <v/>
      </c>
      <c r="BA59" t="str">
        <f>""</f>
        <v/>
      </c>
    </row>
    <row r="60" spans="2:53" x14ac:dyDescent="0.2">
      <c r="B60" t="str">
        <f>""</f>
        <v/>
      </c>
      <c r="C60" t="str">
        <f>""</f>
        <v/>
      </c>
      <c r="D60" t="str">
        <f>""</f>
        <v/>
      </c>
      <c r="E60" t="str">
        <f>""</f>
        <v/>
      </c>
      <c r="F60" t="str">
        <f>""</f>
        <v/>
      </c>
      <c r="G60" t="str">
        <f>""</f>
        <v/>
      </c>
      <c r="H60" t="str">
        <f>""</f>
        <v/>
      </c>
      <c r="I60" t="str">
        <f>""</f>
        <v/>
      </c>
      <c r="J60" t="str">
        <f>""</f>
        <v/>
      </c>
      <c r="K60" t="str">
        <f>""</f>
        <v/>
      </c>
      <c r="L60" t="str">
        <f>""</f>
        <v/>
      </c>
      <c r="M60" t="str">
        <f>""</f>
        <v/>
      </c>
      <c r="N60" t="str">
        <f>"[0.294]"</f>
        <v>[0.294]</v>
      </c>
      <c r="O60" t="str">
        <f>""</f>
        <v/>
      </c>
      <c r="P60" t="str">
        <f>""</f>
        <v/>
      </c>
      <c r="Q60" t="str">
        <f>""</f>
        <v/>
      </c>
      <c r="R60" t="str">
        <f>""</f>
        <v/>
      </c>
      <c r="S60" t="str">
        <f>""</f>
        <v/>
      </c>
      <c r="T60" t="str">
        <f>""</f>
        <v/>
      </c>
      <c r="U60" t="str">
        <f>""</f>
        <v/>
      </c>
      <c r="V60" t="str">
        <f>""</f>
        <v/>
      </c>
      <c r="W60" t="str">
        <f>""</f>
        <v/>
      </c>
      <c r="X60" t="str">
        <f>""</f>
        <v/>
      </c>
      <c r="Y60" t="str">
        <f>""</f>
        <v/>
      </c>
      <c r="Z60" t="str">
        <f>""</f>
        <v/>
      </c>
      <c r="AA60" t="str">
        <f>""</f>
        <v/>
      </c>
      <c r="AB60" t="str">
        <f>""</f>
        <v/>
      </c>
      <c r="AC60" t="str">
        <f>""</f>
        <v/>
      </c>
      <c r="AD60" t="str">
        <f>""</f>
        <v/>
      </c>
      <c r="AE60" t="str">
        <f>""</f>
        <v/>
      </c>
      <c r="AF60" t="str">
        <f>""</f>
        <v/>
      </c>
      <c r="AG60" t="str">
        <f>""</f>
        <v/>
      </c>
      <c r="AH60" t="str">
        <f>""</f>
        <v/>
      </c>
      <c r="AI60" t="str">
        <f>""</f>
        <v/>
      </c>
      <c r="AJ60" t="str">
        <f>""</f>
        <v/>
      </c>
      <c r="AK60" t="str">
        <f>""</f>
        <v/>
      </c>
      <c r="AL60" t="str">
        <f>""</f>
        <v/>
      </c>
      <c r="AM60" t="str">
        <f>""</f>
        <v/>
      </c>
      <c r="AN60" t="str">
        <f>""</f>
        <v/>
      </c>
      <c r="AO60" t="str">
        <f>""</f>
        <v/>
      </c>
      <c r="AP60" t="str">
        <f>""</f>
        <v/>
      </c>
      <c r="AQ60" t="str">
        <f>""</f>
        <v/>
      </c>
      <c r="AR60" t="str">
        <f>""</f>
        <v/>
      </c>
      <c r="AS60" t="str">
        <f>""</f>
        <v/>
      </c>
      <c r="AT60" t="str">
        <f>""</f>
        <v/>
      </c>
      <c r="AU60" t="str">
        <f>""</f>
        <v/>
      </c>
      <c r="AV60" t="str">
        <f>""</f>
        <v/>
      </c>
      <c r="AW60" t="str">
        <f>""</f>
        <v/>
      </c>
      <c r="AX60" t="str">
        <f>""</f>
        <v/>
      </c>
      <c r="AY60" t="str">
        <f>""</f>
        <v/>
      </c>
      <c r="AZ60" t="str">
        <f>""</f>
        <v/>
      </c>
      <c r="BA60" t="str">
        <f>""</f>
        <v/>
      </c>
    </row>
    <row r="61" spans="2:53" x14ac:dyDescent="0.2">
      <c r="B61" t="str">
        <f>"Theft of crops (yes=1) for a household in 1998-07"</f>
        <v>Theft of crops (yes=1) for a household in 1998-07</v>
      </c>
      <c r="C61" t="str">
        <f>""</f>
        <v/>
      </c>
      <c r="D61" t="str">
        <f>""</f>
        <v/>
      </c>
      <c r="E61" t="str">
        <f>""</f>
        <v/>
      </c>
      <c r="F61" t="str">
        <f>""</f>
        <v/>
      </c>
      <c r="G61" t="str">
        <f>""</f>
        <v/>
      </c>
      <c r="H61" t="str">
        <f>""</f>
        <v/>
      </c>
      <c r="I61" t="str">
        <f>""</f>
        <v/>
      </c>
      <c r="J61" t="str">
        <f>""</f>
        <v/>
      </c>
      <c r="K61" t="str">
        <f>""</f>
        <v/>
      </c>
      <c r="L61" t="str">
        <f>""</f>
        <v/>
      </c>
      <c r="M61" t="str">
        <f>""</f>
        <v/>
      </c>
      <c r="N61" t="str">
        <f>""</f>
        <v/>
      </c>
      <c r="O61" t="str">
        <f>"0.097"</f>
        <v>0.097</v>
      </c>
      <c r="P61" t="str">
        <f>"0.114"</f>
        <v>0.114</v>
      </c>
      <c r="Q61" t="str">
        <f>"0.094"</f>
        <v>0.094</v>
      </c>
      <c r="R61" t="str">
        <f>""</f>
        <v/>
      </c>
      <c r="S61" t="str">
        <f>""</f>
        <v/>
      </c>
      <c r="T61" t="str">
        <f>""</f>
        <v/>
      </c>
      <c r="U61" t="str">
        <f>""</f>
        <v/>
      </c>
      <c r="V61" t="str">
        <f>""</f>
        <v/>
      </c>
      <c r="W61" t="str">
        <f>""</f>
        <v/>
      </c>
      <c r="X61" t="str">
        <f>""</f>
        <v/>
      </c>
      <c r="Y61" t="str">
        <f>""</f>
        <v/>
      </c>
      <c r="Z61" t="str">
        <f>""</f>
        <v/>
      </c>
      <c r="AA61" t="str">
        <f>""</f>
        <v/>
      </c>
      <c r="AB61" t="str">
        <f>""</f>
        <v/>
      </c>
      <c r="AC61" t="str">
        <f>""</f>
        <v/>
      </c>
      <c r="AD61" t="str">
        <f>""</f>
        <v/>
      </c>
      <c r="AE61" t="str">
        <f>""</f>
        <v/>
      </c>
      <c r="AF61" t="str">
        <f>""</f>
        <v/>
      </c>
      <c r="AG61" t="str">
        <f>""</f>
        <v/>
      </c>
      <c r="AH61" t="str">
        <f>""</f>
        <v/>
      </c>
      <c r="AI61" t="str">
        <f>""</f>
        <v/>
      </c>
      <c r="AJ61" t="str">
        <f>""</f>
        <v/>
      </c>
      <c r="AK61" t="str">
        <f>""</f>
        <v/>
      </c>
      <c r="AL61" t="str">
        <f>""</f>
        <v/>
      </c>
      <c r="AM61" t="str">
        <f>""</f>
        <v/>
      </c>
      <c r="AN61" t="str">
        <f>""</f>
        <v/>
      </c>
      <c r="AO61" t="str">
        <f>""</f>
        <v/>
      </c>
      <c r="AP61" t="str">
        <f>""</f>
        <v/>
      </c>
      <c r="AQ61" t="str">
        <f>""</f>
        <v/>
      </c>
      <c r="AR61" t="str">
        <f>""</f>
        <v/>
      </c>
      <c r="AS61" t="str">
        <f>""</f>
        <v/>
      </c>
      <c r="AT61" t="str">
        <f>""</f>
        <v/>
      </c>
      <c r="AU61" t="str">
        <f>""</f>
        <v/>
      </c>
      <c r="AV61" t="str">
        <f>""</f>
        <v/>
      </c>
      <c r="AW61" t="str">
        <f>""</f>
        <v/>
      </c>
      <c r="AX61" t="str">
        <f>""</f>
        <v/>
      </c>
      <c r="AY61" t="str">
        <f>""</f>
        <v/>
      </c>
      <c r="AZ61" t="str">
        <f>""</f>
        <v/>
      </c>
      <c r="BA61" t="str">
        <f>""</f>
        <v/>
      </c>
    </row>
    <row r="62" spans="2:53" x14ac:dyDescent="0.2">
      <c r="B62" t="str">
        <f>""</f>
        <v/>
      </c>
      <c r="C62" t="str">
        <f>""</f>
        <v/>
      </c>
      <c r="D62" t="str">
        <f>""</f>
        <v/>
      </c>
      <c r="E62" t="str">
        <f>""</f>
        <v/>
      </c>
      <c r="F62" t="str">
        <f>""</f>
        <v/>
      </c>
      <c r="G62" t="str">
        <f>""</f>
        <v/>
      </c>
      <c r="H62" t="str">
        <f>""</f>
        <v/>
      </c>
      <c r="I62" t="str">
        <f>""</f>
        <v/>
      </c>
      <c r="J62" t="str">
        <f>""</f>
        <v/>
      </c>
      <c r="K62" t="str">
        <f>""</f>
        <v/>
      </c>
      <c r="L62" t="str">
        <f>""</f>
        <v/>
      </c>
      <c r="M62" t="str">
        <f>""</f>
        <v/>
      </c>
      <c r="N62" t="str">
        <f>""</f>
        <v/>
      </c>
      <c r="O62" t="str">
        <f>"[0.095]"</f>
        <v>[0.095]</v>
      </c>
      <c r="P62" t="str">
        <f>"[0.095]"</f>
        <v>[0.095]</v>
      </c>
      <c r="Q62" t="str">
        <f>"[0.092]"</f>
        <v>[0.092]</v>
      </c>
      <c r="R62" t="str">
        <f>""</f>
        <v/>
      </c>
      <c r="S62" t="str">
        <f>""</f>
        <v/>
      </c>
      <c r="T62" t="str">
        <f>""</f>
        <v/>
      </c>
      <c r="U62" t="str">
        <f>""</f>
        <v/>
      </c>
      <c r="V62" t="str">
        <f>""</f>
        <v/>
      </c>
      <c r="W62" t="str">
        <f>""</f>
        <v/>
      </c>
      <c r="X62" t="str">
        <f>""</f>
        <v/>
      </c>
      <c r="Y62" t="str">
        <f>""</f>
        <v/>
      </c>
      <c r="Z62" t="str">
        <f>""</f>
        <v/>
      </c>
      <c r="AA62" t="str">
        <f>""</f>
        <v/>
      </c>
      <c r="AB62" t="str">
        <f>""</f>
        <v/>
      </c>
      <c r="AC62" t="str">
        <f>""</f>
        <v/>
      </c>
      <c r="AD62" t="str">
        <f>""</f>
        <v/>
      </c>
      <c r="AE62" t="str">
        <f>""</f>
        <v/>
      </c>
      <c r="AF62" t="str">
        <f>""</f>
        <v/>
      </c>
      <c r="AG62" t="str">
        <f>""</f>
        <v/>
      </c>
      <c r="AH62" t="str">
        <f>""</f>
        <v/>
      </c>
      <c r="AI62" t="str">
        <f>""</f>
        <v/>
      </c>
      <c r="AJ62" t="str">
        <f>""</f>
        <v/>
      </c>
      <c r="AK62" t="str">
        <f>""</f>
        <v/>
      </c>
      <c r="AL62" t="str">
        <f>""</f>
        <v/>
      </c>
      <c r="AM62" t="str">
        <f>""</f>
        <v/>
      </c>
      <c r="AN62" t="str">
        <f>""</f>
        <v/>
      </c>
      <c r="AO62" t="str">
        <f>""</f>
        <v/>
      </c>
      <c r="AP62" t="str">
        <f>""</f>
        <v/>
      </c>
      <c r="AQ62" t="str">
        <f>""</f>
        <v/>
      </c>
      <c r="AR62" t="str">
        <f>""</f>
        <v/>
      </c>
      <c r="AS62" t="str">
        <f>""</f>
        <v/>
      </c>
      <c r="AT62" t="str">
        <f>""</f>
        <v/>
      </c>
      <c r="AU62" t="str">
        <f>""</f>
        <v/>
      </c>
      <c r="AV62" t="str">
        <f>""</f>
        <v/>
      </c>
      <c r="AW62" t="str">
        <f>""</f>
        <v/>
      </c>
      <c r="AX62" t="str">
        <f>""</f>
        <v/>
      </c>
      <c r="AY62" t="str">
        <f>""</f>
        <v/>
      </c>
      <c r="AZ62" t="str">
        <f>""</f>
        <v/>
      </c>
      <c r="BA62" t="str">
        <f>""</f>
        <v/>
      </c>
    </row>
    <row r="63" spans="2:53" x14ac:dyDescent="0.2">
      <c r="B63" t="str">
        <f>"At least 1 child left the household in a given year (yes=1)"</f>
        <v>At least 1 child left the household in a given year (yes=1)</v>
      </c>
      <c r="C63" t="str">
        <f>""</f>
        <v/>
      </c>
      <c r="D63" t="str">
        <f>""</f>
        <v/>
      </c>
      <c r="E63" t="str">
        <f>""</f>
        <v/>
      </c>
      <c r="F63" t="str">
        <f>""</f>
        <v/>
      </c>
      <c r="G63" t="str">
        <f>""</f>
        <v/>
      </c>
      <c r="H63" t="str">
        <f>""</f>
        <v/>
      </c>
      <c r="I63" t="str">
        <f>""</f>
        <v/>
      </c>
      <c r="J63" t="str">
        <f>""</f>
        <v/>
      </c>
      <c r="K63" t="str">
        <f>""</f>
        <v/>
      </c>
      <c r="L63" t="str">
        <f>""</f>
        <v/>
      </c>
      <c r="M63" t="str">
        <f>""</f>
        <v/>
      </c>
      <c r="N63" t="str">
        <f>""</f>
        <v/>
      </c>
      <c r="O63" t="str">
        <f>"-0.186"</f>
        <v>-0.186</v>
      </c>
      <c r="P63" t="str">
        <f>""</f>
        <v/>
      </c>
      <c r="Q63" t="str">
        <f>""</f>
        <v/>
      </c>
      <c r="R63" t="str">
        <f>""</f>
        <v/>
      </c>
      <c r="S63" t="str">
        <f>""</f>
        <v/>
      </c>
      <c r="T63" t="str">
        <f>""</f>
        <v/>
      </c>
      <c r="U63" t="str">
        <f>""</f>
        <v/>
      </c>
      <c r="V63" t="str">
        <f>""</f>
        <v/>
      </c>
      <c r="W63" t="str">
        <f>""</f>
        <v/>
      </c>
      <c r="X63" t="str">
        <f>""</f>
        <v/>
      </c>
      <c r="Y63" t="str">
        <f>""</f>
        <v/>
      </c>
      <c r="Z63" t="str">
        <f>""</f>
        <v/>
      </c>
      <c r="AA63" t="str">
        <f>""</f>
        <v/>
      </c>
      <c r="AB63" t="str">
        <f>""</f>
        <v/>
      </c>
      <c r="AC63" t="str">
        <f>""</f>
        <v/>
      </c>
      <c r="AD63" t="str">
        <f>""</f>
        <v/>
      </c>
      <c r="AE63" t="str">
        <f>""</f>
        <v/>
      </c>
      <c r="AF63" t="str">
        <f>""</f>
        <v/>
      </c>
      <c r="AG63" t="str">
        <f>""</f>
        <v/>
      </c>
      <c r="AH63" t="str">
        <f>""</f>
        <v/>
      </c>
      <c r="AI63" t="str">
        <f>""</f>
        <v/>
      </c>
      <c r="AJ63" t="str">
        <f>""</f>
        <v/>
      </c>
      <c r="AK63" t="str">
        <f>""</f>
        <v/>
      </c>
      <c r="AL63" t="str">
        <f>""</f>
        <v/>
      </c>
      <c r="AM63" t="str">
        <f>""</f>
        <v/>
      </c>
      <c r="AN63" t="str">
        <f>""</f>
        <v/>
      </c>
      <c r="AO63" t="str">
        <f>""</f>
        <v/>
      </c>
      <c r="AP63" t="str">
        <f>""</f>
        <v/>
      </c>
      <c r="AQ63" t="str">
        <f>""</f>
        <v/>
      </c>
      <c r="AR63" t="str">
        <f>""</f>
        <v/>
      </c>
      <c r="AS63" t="str">
        <f>""</f>
        <v/>
      </c>
      <c r="AT63" t="str">
        <f>""</f>
        <v/>
      </c>
      <c r="AU63" t="str">
        <f>""</f>
        <v/>
      </c>
      <c r="AV63" t="str">
        <f>""</f>
        <v/>
      </c>
      <c r="AW63" t="str">
        <f>""</f>
        <v/>
      </c>
      <c r="AX63" t="str">
        <f>""</f>
        <v/>
      </c>
      <c r="AY63" t="str">
        <f>""</f>
        <v/>
      </c>
      <c r="AZ63" t="str">
        <f>""</f>
        <v/>
      </c>
      <c r="BA63" t="str">
        <f>""</f>
        <v/>
      </c>
    </row>
    <row r="64" spans="2:53" x14ac:dyDescent="0.2">
      <c r="B64" t="str">
        <f>""</f>
        <v/>
      </c>
      <c r="C64" t="str">
        <f>""</f>
        <v/>
      </c>
      <c r="D64" t="str">
        <f>""</f>
        <v/>
      </c>
      <c r="E64" t="str">
        <f>""</f>
        <v/>
      </c>
      <c r="F64" t="str">
        <f>""</f>
        <v/>
      </c>
      <c r="G64" t="str">
        <f>""</f>
        <v/>
      </c>
      <c r="H64" t="str">
        <f>""</f>
        <v/>
      </c>
      <c r="I64" t="str">
        <f>""</f>
        <v/>
      </c>
      <c r="J64" t="str">
        <f>""</f>
        <v/>
      </c>
      <c r="K64" t="str">
        <f>""</f>
        <v/>
      </c>
      <c r="L64" t="str">
        <f>""</f>
        <v/>
      </c>
      <c r="M64" t="str">
        <f>""</f>
        <v/>
      </c>
      <c r="N64" t="str">
        <f>""</f>
        <v/>
      </c>
      <c r="O64" t="str">
        <f>"[0.170]"</f>
        <v>[0.170]</v>
      </c>
      <c r="P64" t="str">
        <f>""</f>
        <v/>
      </c>
      <c r="Q64" t="str">
        <f>""</f>
        <v/>
      </c>
      <c r="R64" t="str">
        <f>""</f>
        <v/>
      </c>
      <c r="S64" t="str">
        <f>""</f>
        <v/>
      </c>
      <c r="T64" t="str">
        <f>""</f>
        <v/>
      </c>
      <c r="U64" t="str">
        <f>""</f>
        <v/>
      </c>
      <c r="V64" t="str">
        <f>""</f>
        <v/>
      </c>
      <c r="W64" t="str">
        <f>""</f>
        <v/>
      </c>
      <c r="X64" t="str">
        <f>""</f>
        <v/>
      </c>
      <c r="Y64" t="str">
        <f>""</f>
        <v/>
      </c>
      <c r="Z64" t="str">
        <f>""</f>
        <v/>
      </c>
      <c r="AA64" t="str">
        <f>""</f>
        <v/>
      </c>
      <c r="AB64" t="str">
        <f>""</f>
        <v/>
      </c>
      <c r="AC64" t="str">
        <f>""</f>
        <v/>
      </c>
      <c r="AD64" t="str">
        <f>""</f>
        <v/>
      </c>
      <c r="AE64" t="str">
        <f>""</f>
        <v/>
      </c>
      <c r="AF64" t="str">
        <f>""</f>
        <v/>
      </c>
      <c r="AG64" t="str">
        <f>""</f>
        <v/>
      </c>
      <c r="AH64" t="str">
        <f>""</f>
        <v/>
      </c>
      <c r="AI64" t="str">
        <f>""</f>
        <v/>
      </c>
      <c r="AJ64" t="str">
        <f>""</f>
        <v/>
      </c>
      <c r="AK64" t="str">
        <f>""</f>
        <v/>
      </c>
      <c r="AL64" t="str">
        <f>""</f>
        <v/>
      </c>
      <c r="AM64" t="str">
        <f>""</f>
        <v/>
      </c>
      <c r="AN64" t="str">
        <f>""</f>
        <v/>
      </c>
      <c r="AO64" t="str">
        <f>""</f>
        <v/>
      </c>
      <c r="AP64" t="str">
        <f>""</f>
        <v/>
      </c>
      <c r="AQ64" t="str">
        <f>""</f>
        <v/>
      </c>
      <c r="AR64" t="str">
        <f>""</f>
        <v/>
      </c>
      <c r="AS64" t="str">
        <f>""</f>
        <v/>
      </c>
      <c r="AT64" t="str">
        <f>""</f>
        <v/>
      </c>
      <c r="AU64" t="str">
        <f>""</f>
        <v/>
      </c>
      <c r="AV64" t="str">
        <f>""</f>
        <v/>
      </c>
      <c r="AW64" t="str">
        <f>""</f>
        <v/>
      </c>
      <c r="AX64" t="str">
        <f>""</f>
        <v/>
      </c>
      <c r="AY64" t="str">
        <f>""</f>
        <v/>
      </c>
      <c r="AZ64" t="str">
        <f>""</f>
        <v/>
      </c>
      <c r="BA64" t="str">
        <f>""</f>
        <v/>
      </c>
    </row>
    <row r="65" spans="2:53" x14ac:dyDescent="0.2">
      <c r="B65" t="str">
        <f>"Interaction"</f>
        <v>Interaction</v>
      </c>
      <c r="C65" t="str">
        <f>""</f>
        <v/>
      </c>
      <c r="D65" t="str">
        <f>""</f>
        <v/>
      </c>
      <c r="E65" t="str">
        <f>""</f>
        <v/>
      </c>
      <c r="F65" t="str">
        <f>""</f>
        <v/>
      </c>
      <c r="G65" t="str">
        <f>""</f>
        <v/>
      </c>
      <c r="H65" t="str">
        <f>""</f>
        <v/>
      </c>
      <c r="I65" t="str">
        <f>""</f>
        <v/>
      </c>
      <c r="J65" t="str">
        <f>""</f>
        <v/>
      </c>
      <c r="K65" t="str">
        <f>""</f>
        <v/>
      </c>
      <c r="L65" t="str">
        <f>""</f>
        <v/>
      </c>
      <c r="M65" t="str">
        <f>""</f>
        <v/>
      </c>
      <c r="N65" t="str">
        <f>""</f>
        <v/>
      </c>
      <c r="O65" t="str">
        <f>"0.176"</f>
        <v>0.176</v>
      </c>
      <c r="P65" t="str">
        <f>""</f>
        <v/>
      </c>
      <c r="Q65" t="str">
        <f>""</f>
        <v/>
      </c>
      <c r="R65" t="str">
        <f>""</f>
        <v/>
      </c>
      <c r="S65" t="str">
        <f>""</f>
        <v/>
      </c>
      <c r="T65" t="str">
        <f>""</f>
        <v/>
      </c>
      <c r="U65" t="str">
        <f>""</f>
        <v/>
      </c>
      <c r="V65" t="str">
        <f>""</f>
        <v/>
      </c>
      <c r="W65" t="str">
        <f>""</f>
        <v/>
      </c>
      <c r="X65" t="str">
        <f>""</f>
        <v/>
      </c>
      <c r="Y65" t="str">
        <f>""</f>
        <v/>
      </c>
      <c r="Z65" t="str">
        <f>""</f>
        <v/>
      </c>
      <c r="AA65" t="str">
        <f>""</f>
        <v/>
      </c>
      <c r="AB65" t="str">
        <f>""</f>
        <v/>
      </c>
      <c r="AC65" t="str">
        <f>""</f>
        <v/>
      </c>
      <c r="AD65" t="str">
        <f>""</f>
        <v/>
      </c>
      <c r="AE65" t="str">
        <f>""</f>
        <v/>
      </c>
      <c r="AF65" t="str">
        <f>""</f>
        <v/>
      </c>
      <c r="AG65" t="str">
        <f>""</f>
        <v/>
      </c>
      <c r="AH65" t="str">
        <f>""</f>
        <v/>
      </c>
      <c r="AI65" t="str">
        <f>""</f>
        <v/>
      </c>
      <c r="AJ65" t="str">
        <f>""</f>
        <v/>
      </c>
      <c r="AK65" t="str">
        <f>""</f>
        <v/>
      </c>
      <c r="AL65" t="str">
        <f>""</f>
        <v/>
      </c>
      <c r="AM65" t="str">
        <f>""</f>
        <v/>
      </c>
      <c r="AN65" t="str">
        <f>""</f>
        <v/>
      </c>
      <c r="AO65" t="str">
        <f>""</f>
        <v/>
      </c>
      <c r="AP65" t="str">
        <f>""</f>
        <v/>
      </c>
      <c r="AQ65" t="str">
        <f>""</f>
        <v/>
      </c>
      <c r="AR65" t="str">
        <f>""</f>
        <v/>
      </c>
      <c r="AS65" t="str">
        <f>""</f>
        <v/>
      </c>
      <c r="AT65" t="str">
        <f>""</f>
        <v/>
      </c>
      <c r="AU65" t="str">
        <f>""</f>
        <v/>
      </c>
      <c r="AV65" t="str">
        <f>""</f>
        <v/>
      </c>
      <c r="AW65" t="str">
        <f>""</f>
        <v/>
      </c>
      <c r="AX65" t="str">
        <f>""</f>
        <v/>
      </c>
      <c r="AY65" t="str">
        <f>""</f>
        <v/>
      </c>
      <c r="AZ65" t="str">
        <f>""</f>
        <v/>
      </c>
      <c r="BA65" t="str">
        <f>""</f>
        <v/>
      </c>
    </row>
    <row r="66" spans="2:53" x14ac:dyDescent="0.2">
      <c r="B66" t="str">
        <f>""</f>
        <v/>
      </c>
      <c r="C66" t="str">
        <f>""</f>
        <v/>
      </c>
      <c r="D66" t="str">
        <f>""</f>
        <v/>
      </c>
      <c r="E66" t="str">
        <f>""</f>
        <v/>
      </c>
      <c r="F66" t="str">
        <f>""</f>
        <v/>
      </c>
      <c r="G66" t="str">
        <f>""</f>
        <v/>
      </c>
      <c r="H66" t="str">
        <f>""</f>
        <v/>
      </c>
      <c r="I66" t="str">
        <f>""</f>
        <v/>
      </c>
      <c r="J66" t="str">
        <f>""</f>
        <v/>
      </c>
      <c r="K66" t="str">
        <f>""</f>
        <v/>
      </c>
      <c r="L66" t="str">
        <f>""</f>
        <v/>
      </c>
      <c r="M66" t="str">
        <f>""</f>
        <v/>
      </c>
      <c r="N66" t="str">
        <f>""</f>
        <v/>
      </c>
      <c r="O66" t="str">
        <f>"[0.216]"</f>
        <v>[0.216]</v>
      </c>
      <c r="P66" t="str">
        <f>""</f>
        <v/>
      </c>
      <c r="Q66" t="str">
        <f>""</f>
        <v/>
      </c>
      <c r="R66" t="str">
        <f>""</f>
        <v/>
      </c>
      <c r="S66" t="str">
        <f>""</f>
        <v/>
      </c>
      <c r="T66" t="str">
        <f>""</f>
        <v/>
      </c>
      <c r="U66" t="str">
        <f>""</f>
        <v/>
      </c>
      <c r="V66" t="str">
        <f>""</f>
        <v/>
      </c>
      <c r="W66" t="str">
        <f>""</f>
        <v/>
      </c>
      <c r="X66" t="str">
        <f>""</f>
        <v/>
      </c>
      <c r="Y66" t="str">
        <f>""</f>
        <v/>
      </c>
      <c r="Z66" t="str">
        <f>""</f>
        <v/>
      </c>
      <c r="AA66" t="str">
        <f>""</f>
        <v/>
      </c>
      <c r="AB66" t="str">
        <f>""</f>
        <v/>
      </c>
      <c r="AC66" t="str">
        <f>""</f>
        <v/>
      </c>
      <c r="AD66" t="str">
        <f>""</f>
        <v/>
      </c>
      <c r="AE66" t="str">
        <f>""</f>
        <v/>
      </c>
      <c r="AF66" t="str">
        <f>""</f>
        <v/>
      </c>
      <c r="AG66" t="str">
        <f>""</f>
        <v/>
      </c>
      <c r="AH66" t="str">
        <f>""</f>
        <v/>
      </c>
      <c r="AI66" t="str">
        <f>""</f>
        <v/>
      </c>
      <c r="AJ66" t="str">
        <f>""</f>
        <v/>
      </c>
      <c r="AK66" t="str">
        <f>""</f>
        <v/>
      </c>
      <c r="AL66" t="str">
        <f>""</f>
        <v/>
      </c>
      <c r="AM66" t="str">
        <f>""</f>
        <v/>
      </c>
      <c r="AN66" t="str">
        <f>""</f>
        <v/>
      </c>
      <c r="AO66" t="str">
        <f>""</f>
        <v/>
      </c>
      <c r="AP66" t="str">
        <f>""</f>
        <v/>
      </c>
      <c r="AQ66" t="str">
        <f>""</f>
        <v/>
      </c>
      <c r="AR66" t="str">
        <f>""</f>
        <v/>
      </c>
      <c r="AS66" t="str">
        <f>""</f>
        <v/>
      </c>
      <c r="AT66" t="str">
        <f>""</f>
        <v/>
      </c>
      <c r="AU66" t="str">
        <f>""</f>
        <v/>
      </c>
      <c r="AV66" t="str">
        <f>""</f>
        <v/>
      </c>
      <c r="AW66" t="str">
        <f>""</f>
        <v/>
      </c>
      <c r="AX66" t="str">
        <f>""</f>
        <v/>
      </c>
      <c r="AY66" t="str">
        <f>""</f>
        <v/>
      </c>
      <c r="AZ66" t="str">
        <f>""</f>
        <v/>
      </c>
      <c r="BA66" t="str">
        <f>""</f>
        <v/>
      </c>
    </row>
    <row r="67" spans="2:53" x14ac:dyDescent="0.2">
      <c r="B67" t="str">
        <f>"Number of childs who left household 1998-2007"</f>
        <v>Number of childs who left household 1998-2007</v>
      </c>
      <c r="C67" t="str">
        <f>""</f>
        <v/>
      </c>
      <c r="D67" t="str">
        <f>""</f>
        <v/>
      </c>
      <c r="E67" t="str">
        <f>""</f>
        <v/>
      </c>
      <c r="F67" t="str">
        <f>""</f>
        <v/>
      </c>
      <c r="G67" t="str">
        <f>""</f>
        <v/>
      </c>
      <c r="H67" t="str">
        <f>""</f>
        <v/>
      </c>
      <c r="I67" t="str">
        <f>""</f>
        <v/>
      </c>
      <c r="J67" t="str">
        <f>""</f>
        <v/>
      </c>
      <c r="K67" t="str">
        <f>""</f>
        <v/>
      </c>
      <c r="L67" t="str">
        <f>""</f>
        <v/>
      </c>
      <c r="M67" t="str">
        <f>""</f>
        <v/>
      </c>
      <c r="N67" t="str">
        <f>""</f>
        <v/>
      </c>
      <c r="O67" t="str">
        <f>""</f>
        <v/>
      </c>
      <c r="P67" t="str">
        <f>"-0.023"</f>
        <v>-0.023</v>
      </c>
      <c r="Q67" t="str">
        <f>""</f>
        <v/>
      </c>
      <c r="R67" t="str">
        <f>""</f>
        <v/>
      </c>
      <c r="S67" t="str">
        <f>""</f>
        <v/>
      </c>
      <c r="T67" t="str">
        <f>""</f>
        <v/>
      </c>
      <c r="U67" t="str">
        <f>""</f>
        <v/>
      </c>
      <c r="V67" t="str">
        <f>""</f>
        <v/>
      </c>
      <c r="W67" t="str">
        <f>""</f>
        <v/>
      </c>
      <c r="X67" t="str">
        <f>""</f>
        <v/>
      </c>
      <c r="Y67" t="str">
        <f>""</f>
        <v/>
      </c>
      <c r="Z67" t="str">
        <f>""</f>
        <v/>
      </c>
      <c r="AA67" t="str">
        <f>""</f>
        <v/>
      </c>
      <c r="AB67" t="str">
        <f>""</f>
        <v/>
      </c>
      <c r="AC67" t="str">
        <f>""</f>
        <v/>
      </c>
      <c r="AD67" t="str">
        <f>""</f>
        <v/>
      </c>
      <c r="AE67" t="str">
        <f>""</f>
        <v/>
      </c>
      <c r="AF67" t="str">
        <f>""</f>
        <v/>
      </c>
      <c r="AG67" t="str">
        <f>""</f>
        <v/>
      </c>
      <c r="AH67" t="str">
        <f>""</f>
        <v/>
      </c>
      <c r="AI67" t="str">
        <f>""</f>
        <v/>
      </c>
      <c r="AJ67" t="str">
        <f>""</f>
        <v/>
      </c>
      <c r="AK67" t="str">
        <f>""</f>
        <v/>
      </c>
      <c r="AL67" t="str">
        <f>""</f>
        <v/>
      </c>
      <c r="AM67" t="str">
        <f>""</f>
        <v/>
      </c>
      <c r="AN67" t="str">
        <f>""</f>
        <v/>
      </c>
      <c r="AO67" t="str">
        <f>""</f>
        <v/>
      </c>
      <c r="AP67" t="str">
        <f>""</f>
        <v/>
      </c>
      <c r="AQ67" t="str">
        <f>""</f>
        <v/>
      </c>
      <c r="AR67" t="str">
        <f>""</f>
        <v/>
      </c>
      <c r="AS67" t="str">
        <f>""</f>
        <v/>
      </c>
      <c r="AT67" t="str">
        <f>""</f>
        <v/>
      </c>
      <c r="AU67" t="str">
        <f>""</f>
        <v/>
      </c>
      <c r="AV67" t="str">
        <f>""</f>
        <v/>
      </c>
      <c r="AW67" t="str">
        <f>""</f>
        <v/>
      </c>
      <c r="AX67" t="str">
        <f>""</f>
        <v/>
      </c>
      <c r="AY67" t="str">
        <f>""</f>
        <v/>
      </c>
      <c r="AZ67" t="str">
        <f>""</f>
        <v/>
      </c>
      <c r="BA67" t="str">
        <f>""</f>
        <v/>
      </c>
    </row>
    <row r="68" spans="2:53" x14ac:dyDescent="0.2">
      <c r="B68" t="str">
        <f>""</f>
        <v/>
      </c>
      <c r="C68" t="str">
        <f>""</f>
        <v/>
      </c>
      <c r="D68" t="str">
        <f>""</f>
        <v/>
      </c>
      <c r="E68" t="str">
        <f>""</f>
        <v/>
      </c>
      <c r="F68" t="str">
        <f>""</f>
        <v/>
      </c>
      <c r="G68" t="str">
        <f>""</f>
        <v/>
      </c>
      <c r="H68" t="str">
        <f>""</f>
        <v/>
      </c>
      <c r="I68" t="str">
        <f>""</f>
        <v/>
      </c>
      <c r="J68" t="str">
        <f>""</f>
        <v/>
      </c>
      <c r="K68" t="str">
        <f>""</f>
        <v/>
      </c>
      <c r="L68" t="str">
        <f>""</f>
        <v/>
      </c>
      <c r="M68" t="str">
        <f>""</f>
        <v/>
      </c>
      <c r="N68" t="str">
        <f>""</f>
        <v/>
      </c>
      <c r="O68" t="str">
        <f>""</f>
        <v/>
      </c>
      <c r="P68" t="str">
        <f>"[0.059]"</f>
        <v>[0.059]</v>
      </c>
      <c r="Q68" t="str">
        <f>""</f>
        <v/>
      </c>
      <c r="R68" t="str">
        <f>""</f>
        <v/>
      </c>
      <c r="S68" t="str">
        <f>""</f>
        <v/>
      </c>
      <c r="T68" t="str">
        <f>""</f>
        <v/>
      </c>
      <c r="U68" t="str">
        <f>""</f>
        <v/>
      </c>
      <c r="V68" t="str">
        <f>""</f>
        <v/>
      </c>
      <c r="W68" t="str">
        <f>""</f>
        <v/>
      </c>
      <c r="X68" t="str">
        <f>""</f>
        <v/>
      </c>
      <c r="Y68" t="str">
        <f>""</f>
        <v/>
      </c>
      <c r="Z68" t="str">
        <f>""</f>
        <v/>
      </c>
      <c r="AA68" t="str">
        <f>""</f>
        <v/>
      </c>
      <c r="AB68" t="str">
        <f>""</f>
        <v/>
      </c>
      <c r="AC68" t="str">
        <f>""</f>
        <v/>
      </c>
      <c r="AD68" t="str">
        <f>""</f>
        <v/>
      </c>
      <c r="AE68" t="str">
        <f>""</f>
        <v/>
      </c>
      <c r="AF68" t="str">
        <f>""</f>
        <v/>
      </c>
      <c r="AG68" t="str">
        <f>""</f>
        <v/>
      </c>
      <c r="AH68" t="str">
        <f>""</f>
        <v/>
      </c>
      <c r="AI68" t="str">
        <f>""</f>
        <v/>
      </c>
      <c r="AJ68" t="str">
        <f>""</f>
        <v/>
      </c>
      <c r="AK68" t="str">
        <f>""</f>
        <v/>
      </c>
      <c r="AL68" t="str">
        <f>""</f>
        <v/>
      </c>
      <c r="AM68" t="str">
        <f>""</f>
        <v/>
      </c>
      <c r="AN68" t="str">
        <f>""</f>
        <v/>
      </c>
      <c r="AO68" t="str">
        <f>""</f>
        <v/>
      </c>
      <c r="AP68" t="str">
        <f>""</f>
        <v/>
      </c>
      <c r="AQ68" t="str">
        <f>""</f>
        <v/>
      </c>
      <c r="AR68" t="str">
        <f>""</f>
        <v/>
      </c>
      <c r="AS68" t="str">
        <f>""</f>
        <v/>
      </c>
      <c r="AT68" t="str">
        <f>""</f>
        <v/>
      </c>
      <c r="AU68" t="str">
        <f>""</f>
        <v/>
      </c>
      <c r="AV68" t="str">
        <f>""</f>
        <v/>
      </c>
      <c r="AW68" t="str">
        <f>""</f>
        <v/>
      </c>
      <c r="AX68" t="str">
        <f>""</f>
        <v/>
      </c>
      <c r="AY68" t="str">
        <f>""</f>
        <v/>
      </c>
      <c r="AZ68" t="str">
        <f>""</f>
        <v/>
      </c>
      <c r="BA68" t="str">
        <f>""</f>
        <v/>
      </c>
    </row>
    <row r="69" spans="2:53" x14ac:dyDescent="0.2">
      <c r="B69" t="str">
        <f>"Interaction"</f>
        <v>Interaction</v>
      </c>
      <c r="C69" t="str">
        <f>""</f>
        <v/>
      </c>
      <c r="D69" t="str">
        <f>""</f>
        <v/>
      </c>
      <c r="E69" t="str">
        <f>""</f>
        <v/>
      </c>
      <c r="F69" t="str">
        <f>""</f>
        <v/>
      </c>
      <c r="G69" t="str">
        <f>""</f>
        <v/>
      </c>
      <c r="H69" t="str">
        <f>""</f>
        <v/>
      </c>
      <c r="I69" t="str">
        <f>""</f>
        <v/>
      </c>
      <c r="J69" t="str">
        <f>""</f>
        <v/>
      </c>
      <c r="K69" t="str">
        <f>""</f>
        <v/>
      </c>
      <c r="L69" t="str">
        <f>""</f>
        <v/>
      </c>
      <c r="M69" t="str">
        <f>""</f>
        <v/>
      </c>
      <c r="N69" t="str">
        <f>""</f>
        <v/>
      </c>
      <c r="O69" t="str">
        <f>""</f>
        <v/>
      </c>
      <c r="P69" t="str">
        <f>"0.046"</f>
        <v>0.046</v>
      </c>
      <c r="Q69" t="str">
        <f>""</f>
        <v/>
      </c>
      <c r="R69" t="str">
        <f>""</f>
        <v/>
      </c>
      <c r="S69" t="str">
        <f>""</f>
        <v/>
      </c>
      <c r="T69" t="str">
        <f>""</f>
        <v/>
      </c>
      <c r="U69" t="str">
        <f>""</f>
        <v/>
      </c>
      <c r="V69" t="str">
        <f>""</f>
        <v/>
      </c>
      <c r="W69" t="str">
        <f>""</f>
        <v/>
      </c>
      <c r="X69" t="str">
        <f>""</f>
        <v/>
      </c>
      <c r="Y69" t="str">
        <f>""</f>
        <v/>
      </c>
      <c r="Z69" t="str">
        <f>""</f>
        <v/>
      </c>
      <c r="AA69" t="str">
        <f>""</f>
        <v/>
      </c>
      <c r="AB69" t="str">
        <f>""</f>
        <v/>
      </c>
      <c r="AC69" t="str">
        <f>""</f>
        <v/>
      </c>
      <c r="AD69" t="str">
        <f>""</f>
        <v/>
      </c>
      <c r="AE69" t="str">
        <f>""</f>
        <v/>
      </c>
      <c r="AF69" t="str">
        <f>""</f>
        <v/>
      </c>
      <c r="AG69" t="str">
        <f>""</f>
        <v/>
      </c>
      <c r="AH69" t="str">
        <f>""</f>
        <v/>
      </c>
      <c r="AI69" t="str">
        <f>""</f>
        <v/>
      </c>
      <c r="AJ69" t="str">
        <f>""</f>
        <v/>
      </c>
      <c r="AK69" t="str">
        <f>""</f>
        <v/>
      </c>
      <c r="AL69" t="str">
        <f>""</f>
        <v/>
      </c>
      <c r="AM69" t="str">
        <f>""</f>
        <v/>
      </c>
      <c r="AN69" t="str">
        <f>""</f>
        <v/>
      </c>
      <c r="AO69" t="str">
        <f>""</f>
        <v/>
      </c>
      <c r="AP69" t="str">
        <f>""</f>
        <v/>
      </c>
      <c r="AQ69" t="str">
        <f>""</f>
        <v/>
      </c>
      <c r="AR69" t="str">
        <f>""</f>
        <v/>
      </c>
      <c r="AS69" t="str">
        <f>""</f>
        <v/>
      </c>
      <c r="AT69" t="str">
        <f>""</f>
        <v/>
      </c>
      <c r="AU69" t="str">
        <f>""</f>
        <v/>
      </c>
      <c r="AV69" t="str">
        <f>""</f>
        <v/>
      </c>
      <c r="AW69" t="str">
        <f>""</f>
        <v/>
      </c>
      <c r="AX69" t="str">
        <f>""</f>
        <v/>
      </c>
      <c r="AY69" t="str">
        <f>""</f>
        <v/>
      </c>
      <c r="AZ69" t="str">
        <f>""</f>
        <v/>
      </c>
      <c r="BA69" t="str">
        <f>""</f>
        <v/>
      </c>
    </row>
    <row r="70" spans="2:53" x14ac:dyDescent="0.2">
      <c r="B70" t="str">
        <f>""</f>
        <v/>
      </c>
      <c r="C70" t="str">
        <f>""</f>
        <v/>
      </c>
      <c r="D70" t="str">
        <f>""</f>
        <v/>
      </c>
      <c r="E70" t="str">
        <f>""</f>
        <v/>
      </c>
      <c r="F70" t="str">
        <f>""</f>
        <v/>
      </c>
      <c r="G70" t="str">
        <f>""</f>
        <v/>
      </c>
      <c r="H70" t="str">
        <f>""</f>
        <v/>
      </c>
      <c r="I70" t="str">
        <f>""</f>
        <v/>
      </c>
      <c r="J70" t="str">
        <f>""</f>
        <v/>
      </c>
      <c r="K70" t="str">
        <f>""</f>
        <v/>
      </c>
      <c r="L70" t="str">
        <f>""</f>
        <v/>
      </c>
      <c r="M70" t="str">
        <f>""</f>
        <v/>
      </c>
      <c r="N70" t="str">
        <f>""</f>
        <v/>
      </c>
      <c r="O70" t="str">
        <f>""</f>
        <v/>
      </c>
      <c r="P70" t="str">
        <f>"[0.079]"</f>
        <v>[0.079]</v>
      </c>
      <c r="Q70" t="str">
        <f>""</f>
        <v/>
      </c>
      <c r="R70" t="str">
        <f>""</f>
        <v/>
      </c>
      <c r="S70" t="str">
        <f>""</f>
        <v/>
      </c>
      <c r="T70" t="str">
        <f>""</f>
        <v/>
      </c>
      <c r="U70" t="str">
        <f>""</f>
        <v/>
      </c>
      <c r="V70" t="str">
        <f>""</f>
        <v/>
      </c>
      <c r="W70" t="str">
        <f>""</f>
        <v/>
      </c>
      <c r="X70" t="str">
        <f>""</f>
        <v/>
      </c>
      <c r="Y70" t="str">
        <f>""</f>
        <v/>
      </c>
      <c r="Z70" t="str">
        <f>""</f>
        <v/>
      </c>
      <c r="AA70" t="str">
        <f>""</f>
        <v/>
      </c>
      <c r="AB70" t="str">
        <f>""</f>
        <v/>
      </c>
      <c r="AC70" t="str">
        <f>""</f>
        <v/>
      </c>
      <c r="AD70" t="str">
        <f>""</f>
        <v/>
      </c>
      <c r="AE70" t="str">
        <f>""</f>
        <v/>
      </c>
      <c r="AF70" t="str">
        <f>""</f>
        <v/>
      </c>
      <c r="AG70" t="str">
        <f>""</f>
        <v/>
      </c>
      <c r="AH70" t="str">
        <f>""</f>
        <v/>
      </c>
      <c r="AI70" t="str">
        <f>""</f>
        <v/>
      </c>
      <c r="AJ70" t="str">
        <f>""</f>
        <v/>
      </c>
      <c r="AK70" t="str">
        <f>""</f>
        <v/>
      </c>
      <c r="AL70" t="str">
        <f>""</f>
        <v/>
      </c>
      <c r="AM70" t="str">
        <f>""</f>
        <v/>
      </c>
      <c r="AN70" t="str">
        <f>""</f>
        <v/>
      </c>
      <c r="AO70" t="str">
        <f>""</f>
        <v/>
      </c>
      <c r="AP70" t="str">
        <f>""</f>
        <v/>
      </c>
      <c r="AQ70" t="str">
        <f>""</f>
        <v/>
      </c>
      <c r="AR70" t="str">
        <f>""</f>
        <v/>
      </c>
      <c r="AS70" t="str">
        <f>""</f>
        <v/>
      </c>
      <c r="AT70" t="str">
        <f>""</f>
        <v/>
      </c>
      <c r="AU70" t="str">
        <f>""</f>
        <v/>
      </c>
      <c r="AV70" t="str">
        <f>""</f>
        <v/>
      </c>
      <c r="AW70" t="str">
        <f>""</f>
        <v/>
      </c>
      <c r="AX70" t="str">
        <f>""</f>
        <v/>
      </c>
      <c r="AY70" t="str">
        <f>""</f>
        <v/>
      </c>
      <c r="AZ70" t="str">
        <f>""</f>
        <v/>
      </c>
      <c r="BA70" t="str">
        <f>""</f>
        <v/>
      </c>
    </row>
    <row r="71" spans="2:53" x14ac:dyDescent="0.2">
      <c r="B71" t="str">
        <f>"Share of childs  who left household 1998-2007"</f>
        <v>Share of childs  who left household 1998-2007</v>
      </c>
      <c r="C71" t="str">
        <f>""</f>
        <v/>
      </c>
      <c r="D71" t="str">
        <f>""</f>
        <v/>
      </c>
      <c r="E71" t="str">
        <f>""</f>
        <v/>
      </c>
      <c r="F71" t="str">
        <f>""</f>
        <v/>
      </c>
      <c r="G71" t="str">
        <f>""</f>
        <v/>
      </c>
      <c r="H71" t="str">
        <f>""</f>
        <v/>
      </c>
      <c r="I71" t="str">
        <f>""</f>
        <v/>
      </c>
      <c r="J71" t="str">
        <f>""</f>
        <v/>
      </c>
      <c r="K71" t="str">
        <f>""</f>
        <v/>
      </c>
      <c r="L71" t="str">
        <f>""</f>
        <v/>
      </c>
      <c r="M71" t="str">
        <f>""</f>
        <v/>
      </c>
      <c r="N71" t="str">
        <f>""</f>
        <v/>
      </c>
      <c r="O71" t="str">
        <f>""</f>
        <v/>
      </c>
      <c r="P71" t="str">
        <f>""</f>
        <v/>
      </c>
      <c r="Q71" t="str">
        <f>"-0.303"</f>
        <v>-0.303</v>
      </c>
      <c r="R71" t="str">
        <f>""</f>
        <v/>
      </c>
      <c r="S71" t="str">
        <f>""</f>
        <v/>
      </c>
      <c r="T71" t="str">
        <f>""</f>
        <v/>
      </c>
      <c r="U71" t="str">
        <f>""</f>
        <v/>
      </c>
      <c r="V71" t="str">
        <f>""</f>
        <v/>
      </c>
      <c r="W71" t="str">
        <f>""</f>
        <v/>
      </c>
      <c r="X71" t="str">
        <f>""</f>
        <v/>
      </c>
      <c r="Y71" t="str">
        <f>""</f>
        <v/>
      </c>
      <c r="Z71" t="str">
        <f>""</f>
        <v/>
      </c>
      <c r="AA71" t="str">
        <f>""</f>
        <v/>
      </c>
      <c r="AB71" t="str">
        <f>""</f>
        <v/>
      </c>
      <c r="AC71" t="str">
        <f>""</f>
        <v/>
      </c>
      <c r="AD71" t="str">
        <f>""</f>
        <v/>
      </c>
      <c r="AE71" t="str">
        <f>""</f>
        <v/>
      </c>
      <c r="AF71" t="str">
        <f>""</f>
        <v/>
      </c>
      <c r="AG71" t="str">
        <f>""</f>
        <v/>
      </c>
      <c r="AH71" t="str">
        <f>""</f>
        <v/>
      </c>
      <c r="AI71" t="str">
        <f>""</f>
        <v/>
      </c>
      <c r="AJ71" t="str">
        <f>""</f>
        <v/>
      </c>
      <c r="AK71" t="str">
        <f>""</f>
        <v/>
      </c>
      <c r="AL71" t="str">
        <f>""</f>
        <v/>
      </c>
      <c r="AM71" t="str">
        <f>""</f>
        <v/>
      </c>
      <c r="AN71" t="str">
        <f>""</f>
        <v/>
      </c>
      <c r="AO71" t="str">
        <f>""</f>
        <v/>
      </c>
      <c r="AP71" t="str">
        <f>""</f>
        <v/>
      </c>
      <c r="AQ71" t="str">
        <f>""</f>
        <v/>
      </c>
      <c r="AR71" t="str">
        <f>""</f>
        <v/>
      </c>
      <c r="AS71" t="str">
        <f>""</f>
        <v/>
      </c>
      <c r="AT71" t="str">
        <f>""</f>
        <v/>
      </c>
      <c r="AU71" t="str">
        <f>""</f>
        <v/>
      </c>
      <c r="AV71" t="str">
        <f>""</f>
        <v/>
      </c>
      <c r="AW71" t="str">
        <f>""</f>
        <v/>
      </c>
      <c r="AX71" t="str">
        <f>""</f>
        <v/>
      </c>
      <c r="AY71" t="str">
        <f>""</f>
        <v/>
      </c>
      <c r="AZ71" t="str">
        <f>""</f>
        <v/>
      </c>
      <c r="BA71" t="str">
        <f>""</f>
        <v/>
      </c>
    </row>
    <row r="72" spans="2:53" x14ac:dyDescent="0.2">
      <c r="B72" t="str">
        <f>""</f>
        <v/>
      </c>
      <c r="C72" t="str">
        <f>""</f>
        <v/>
      </c>
      <c r="D72" t="str">
        <f>""</f>
        <v/>
      </c>
      <c r="E72" t="str">
        <f>""</f>
        <v/>
      </c>
      <c r="F72" t="str">
        <f>""</f>
        <v/>
      </c>
      <c r="G72" t="str">
        <f>""</f>
        <v/>
      </c>
      <c r="H72" t="str">
        <f>""</f>
        <v/>
      </c>
      <c r="I72" t="str">
        <f>""</f>
        <v/>
      </c>
      <c r="J72" t="str">
        <f>""</f>
        <v/>
      </c>
      <c r="K72" t="str">
        <f>""</f>
        <v/>
      </c>
      <c r="L72" t="str">
        <f>""</f>
        <v/>
      </c>
      <c r="M72" t="str">
        <f>""</f>
        <v/>
      </c>
      <c r="N72" t="str">
        <f>""</f>
        <v/>
      </c>
      <c r="O72" t="str">
        <f>""</f>
        <v/>
      </c>
      <c r="P72" t="str">
        <f>""</f>
        <v/>
      </c>
      <c r="Q72" t="str">
        <f>"[0.274]"</f>
        <v>[0.274]</v>
      </c>
      <c r="R72" t="str">
        <f>""</f>
        <v/>
      </c>
      <c r="S72" t="str">
        <f>""</f>
        <v/>
      </c>
      <c r="T72" t="str">
        <f>""</f>
        <v/>
      </c>
      <c r="U72" t="str">
        <f>""</f>
        <v/>
      </c>
      <c r="V72" t="str">
        <f>""</f>
        <v/>
      </c>
      <c r="W72" t="str">
        <f>""</f>
        <v/>
      </c>
      <c r="X72" t="str">
        <f>""</f>
        <v/>
      </c>
      <c r="Y72" t="str">
        <f>""</f>
        <v/>
      </c>
      <c r="Z72" t="str">
        <f>""</f>
        <v/>
      </c>
      <c r="AA72" t="str">
        <f>""</f>
        <v/>
      </c>
      <c r="AB72" t="str">
        <f>""</f>
        <v/>
      </c>
      <c r="AC72" t="str">
        <f>""</f>
        <v/>
      </c>
      <c r="AD72" t="str">
        <f>""</f>
        <v/>
      </c>
      <c r="AE72" t="str">
        <f>""</f>
        <v/>
      </c>
      <c r="AF72" t="str">
        <f>""</f>
        <v/>
      </c>
      <c r="AG72" t="str">
        <f>""</f>
        <v/>
      </c>
      <c r="AH72" t="str">
        <f>""</f>
        <v/>
      </c>
      <c r="AI72" t="str">
        <f>""</f>
        <v/>
      </c>
      <c r="AJ72" t="str">
        <f>""</f>
        <v/>
      </c>
      <c r="AK72" t="str">
        <f>""</f>
        <v/>
      </c>
      <c r="AL72" t="str">
        <f>""</f>
        <v/>
      </c>
      <c r="AM72" t="str">
        <f>""</f>
        <v/>
      </c>
      <c r="AN72" t="str">
        <f>""</f>
        <v/>
      </c>
      <c r="AO72" t="str">
        <f>""</f>
        <v/>
      </c>
      <c r="AP72" t="str">
        <f>""</f>
        <v/>
      </c>
      <c r="AQ72" t="str">
        <f>""</f>
        <v/>
      </c>
      <c r="AR72" t="str">
        <f>""</f>
        <v/>
      </c>
      <c r="AS72" t="str">
        <f>""</f>
        <v/>
      </c>
      <c r="AT72" t="str">
        <f>""</f>
        <v/>
      </c>
      <c r="AU72" t="str">
        <f>""</f>
        <v/>
      </c>
      <c r="AV72" t="str">
        <f>""</f>
        <v/>
      </c>
      <c r="AW72" t="str">
        <f>""</f>
        <v/>
      </c>
      <c r="AX72" t="str">
        <f>""</f>
        <v/>
      </c>
      <c r="AY72" t="str">
        <f>""</f>
        <v/>
      </c>
      <c r="AZ72" t="str">
        <f>""</f>
        <v/>
      </c>
      <c r="BA72" t="str">
        <f>""</f>
        <v/>
      </c>
    </row>
    <row r="73" spans="2:53" x14ac:dyDescent="0.2">
      <c r="B73" t="str">
        <f>"Interaction"</f>
        <v>Interaction</v>
      </c>
      <c r="C73" t="str">
        <f>""</f>
        <v/>
      </c>
      <c r="D73" t="str">
        <f>""</f>
        <v/>
      </c>
      <c r="E73" t="str">
        <f>""</f>
        <v/>
      </c>
      <c r="F73" t="str">
        <f>""</f>
        <v/>
      </c>
      <c r="G73" t="str">
        <f>""</f>
        <v/>
      </c>
      <c r="H73" t="str">
        <f>""</f>
        <v/>
      </c>
      <c r="I73" t="str">
        <f>""</f>
        <v/>
      </c>
      <c r="J73" t="str">
        <f>""</f>
        <v/>
      </c>
      <c r="K73" t="str">
        <f>""</f>
        <v/>
      </c>
      <c r="L73" t="str">
        <f>""</f>
        <v/>
      </c>
      <c r="M73" t="str">
        <f>""</f>
        <v/>
      </c>
      <c r="N73" t="str">
        <f>""</f>
        <v/>
      </c>
      <c r="O73" t="str">
        <f>""</f>
        <v/>
      </c>
      <c r="P73" t="str">
        <f>""</f>
        <v/>
      </c>
      <c r="Q73" t="str">
        <f>"0.303"</f>
        <v>0.303</v>
      </c>
      <c r="R73" t="str">
        <f>""</f>
        <v/>
      </c>
      <c r="S73" t="str">
        <f>""</f>
        <v/>
      </c>
      <c r="T73" t="str">
        <f>""</f>
        <v/>
      </c>
      <c r="U73" t="str">
        <f>""</f>
        <v/>
      </c>
      <c r="V73" t="str">
        <f>""</f>
        <v/>
      </c>
      <c r="W73" t="str">
        <f>""</f>
        <v/>
      </c>
      <c r="X73" t="str">
        <f>""</f>
        <v/>
      </c>
      <c r="Y73" t="str">
        <f>""</f>
        <v/>
      </c>
      <c r="Z73" t="str">
        <f>""</f>
        <v/>
      </c>
      <c r="AA73" t="str">
        <f>""</f>
        <v/>
      </c>
      <c r="AB73" t="str">
        <f>""</f>
        <v/>
      </c>
      <c r="AC73" t="str">
        <f>""</f>
        <v/>
      </c>
      <c r="AD73" t="str">
        <f>""</f>
        <v/>
      </c>
      <c r="AE73" t="str">
        <f>""</f>
        <v/>
      </c>
      <c r="AF73" t="str">
        <f>""</f>
        <v/>
      </c>
      <c r="AG73" t="str">
        <f>""</f>
        <v/>
      </c>
      <c r="AH73" t="str">
        <f>""</f>
        <v/>
      </c>
      <c r="AI73" t="str">
        <f>""</f>
        <v/>
      </c>
      <c r="AJ73" t="str">
        <f>""</f>
        <v/>
      </c>
      <c r="AK73" t="str">
        <f>""</f>
        <v/>
      </c>
      <c r="AL73" t="str">
        <f>""</f>
        <v/>
      </c>
      <c r="AM73" t="str">
        <f>""</f>
        <v/>
      </c>
      <c r="AN73" t="str">
        <f>""</f>
        <v/>
      </c>
      <c r="AO73" t="str">
        <f>""</f>
        <v/>
      </c>
      <c r="AP73" t="str">
        <f>""</f>
        <v/>
      </c>
      <c r="AQ73" t="str">
        <f>""</f>
        <v/>
      </c>
      <c r="AR73" t="str">
        <f>""</f>
        <v/>
      </c>
      <c r="AS73" t="str">
        <f>""</f>
        <v/>
      </c>
      <c r="AT73" t="str">
        <f>""</f>
        <v/>
      </c>
      <c r="AU73" t="str">
        <f>""</f>
        <v/>
      </c>
      <c r="AV73" t="str">
        <f>""</f>
        <v/>
      </c>
      <c r="AW73" t="str">
        <f>""</f>
        <v/>
      </c>
      <c r="AX73" t="str">
        <f>""</f>
        <v/>
      </c>
      <c r="AY73" t="str">
        <f>""</f>
        <v/>
      </c>
      <c r="AZ73" t="str">
        <f>""</f>
        <v/>
      </c>
      <c r="BA73" t="str">
        <f>""</f>
        <v/>
      </c>
    </row>
    <row r="74" spans="2:53" x14ac:dyDescent="0.2">
      <c r="B74" t="str">
        <f>""</f>
        <v/>
      </c>
      <c r="C74" t="str">
        <f>""</f>
        <v/>
      </c>
      <c r="D74" t="str">
        <f>""</f>
        <v/>
      </c>
      <c r="E74" t="str">
        <f>""</f>
        <v/>
      </c>
      <c r="F74" t="str">
        <f>""</f>
        <v/>
      </c>
      <c r="G74" t="str">
        <f>""</f>
        <v/>
      </c>
      <c r="H74" t="str">
        <f>""</f>
        <v/>
      </c>
      <c r="I74" t="str">
        <f>""</f>
        <v/>
      </c>
      <c r="J74" t="str">
        <f>""</f>
        <v/>
      </c>
      <c r="K74" t="str">
        <f>""</f>
        <v/>
      </c>
      <c r="L74" t="str">
        <f>""</f>
        <v/>
      </c>
      <c r="M74" t="str">
        <f>""</f>
        <v/>
      </c>
      <c r="N74" t="str">
        <f>""</f>
        <v/>
      </c>
      <c r="O74" t="str">
        <f>""</f>
        <v/>
      </c>
      <c r="P74" t="str">
        <f>""</f>
        <v/>
      </c>
      <c r="Q74" t="str">
        <f>"[0.320]"</f>
        <v>[0.320]</v>
      </c>
      <c r="R74" t="str">
        <f>""</f>
        <v/>
      </c>
      <c r="S74" t="str">
        <f>""</f>
        <v/>
      </c>
      <c r="T74" t="str">
        <f>""</f>
        <v/>
      </c>
      <c r="U74" t="str">
        <f>""</f>
        <v/>
      </c>
      <c r="V74" t="str">
        <f>""</f>
        <v/>
      </c>
      <c r="W74" t="str">
        <f>""</f>
        <v/>
      </c>
      <c r="X74" t="str">
        <f>""</f>
        <v/>
      </c>
      <c r="Y74" t="str">
        <f>""</f>
        <v/>
      </c>
      <c r="Z74" t="str">
        <f>""</f>
        <v/>
      </c>
      <c r="AA74" t="str">
        <f>""</f>
        <v/>
      </c>
      <c r="AB74" t="str">
        <f>""</f>
        <v/>
      </c>
      <c r="AC74" t="str">
        <f>""</f>
        <v/>
      </c>
      <c r="AD74" t="str">
        <f>""</f>
        <v/>
      </c>
      <c r="AE74" t="str">
        <f>""</f>
        <v/>
      </c>
      <c r="AF74" t="str">
        <f>""</f>
        <v/>
      </c>
      <c r="AG74" t="str">
        <f>""</f>
        <v/>
      </c>
      <c r="AH74" t="str">
        <f>""</f>
        <v/>
      </c>
      <c r="AI74" t="str">
        <f>""</f>
        <v/>
      </c>
      <c r="AJ74" t="str">
        <f>""</f>
        <v/>
      </c>
      <c r="AK74" t="str">
        <f>""</f>
        <v/>
      </c>
      <c r="AL74" t="str">
        <f>""</f>
        <v/>
      </c>
      <c r="AM74" t="str">
        <f>""</f>
        <v/>
      </c>
      <c r="AN74" t="str">
        <f>""</f>
        <v/>
      </c>
      <c r="AO74" t="str">
        <f>""</f>
        <v/>
      </c>
      <c r="AP74" t="str">
        <f>""</f>
        <v/>
      </c>
      <c r="AQ74" t="str">
        <f>""</f>
        <v/>
      </c>
      <c r="AR74" t="str">
        <f>""</f>
        <v/>
      </c>
      <c r="AS74" t="str">
        <f>""</f>
        <v/>
      </c>
      <c r="AT74" t="str">
        <f>""</f>
        <v/>
      </c>
      <c r="AU74" t="str">
        <f>""</f>
        <v/>
      </c>
      <c r="AV74" t="str">
        <f>""</f>
        <v/>
      </c>
      <c r="AW74" t="str">
        <f>""</f>
        <v/>
      </c>
      <c r="AX74" t="str">
        <f>""</f>
        <v/>
      </c>
      <c r="AY74" t="str">
        <f>""</f>
        <v/>
      </c>
      <c r="AZ74" t="str">
        <f>""</f>
        <v/>
      </c>
      <c r="BA74" t="str">
        <f>""</f>
        <v/>
      </c>
    </row>
    <row r="75" spans="2:53" x14ac:dyDescent="0.2">
      <c r="B75" t="str">
        <f>"Theft of money (yes=1) for a household in 1998-07"</f>
        <v>Theft of money (yes=1) for a household in 1998-07</v>
      </c>
      <c r="C75" t="str">
        <f>""</f>
        <v/>
      </c>
      <c r="D75" t="str">
        <f>""</f>
        <v/>
      </c>
      <c r="E75" t="str">
        <f>""</f>
        <v/>
      </c>
      <c r="F75" t="str">
        <f>""</f>
        <v/>
      </c>
      <c r="G75" t="str">
        <f>""</f>
        <v/>
      </c>
      <c r="H75" t="str">
        <f>""</f>
        <v/>
      </c>
      <c r="I75" t="str">
        <f>""</f>
        <v/>
      </c>
      <c r="J75" t="str">
        <f>""</f>
        <v/>
      </c>
      <c r="K75" t="str">
        <f>""</f>
        <v/>
      </c>
      <c r="L75" t="str">
        <f>""</f>
        <v/>
      </c>
      <c r="M75" t="str">
        <f>""</f>
        <v/>
      </c>
      <c r="N75" t="str">
        <f>""</f>
        <v/>
      </c>
      <c r="O75" t="str">
        <f>""</f>
        <v/>
      </c>
      <c r="P75" t="str">
        <f>""</f>
        <v/>
      </c>
      <c r="Q75" t="str">
        <f>""</f>
        <v/>
      </c>
      <c r="R75" t="str">
        <f>"-0.043"</f>
        <v>-0.043</v>
      </c>
      <c r="S75" t="str">
        <f>"-0.065"</f>
        <v>-0.065</v>
      </c>
      <c r="T75" t="str">
        <f>"-0.063"</f>
        <v>-0.063</v>
      </c>
      <c r="U75" t="str">
        <f>""</f>
        <v/>
      </c>
      <c r="V75" t="str">
        <f>""</f>
        <v/>
      </c>
      <c r="W75" t="str">
        <f>""</f>
        <v/>
      </c>
      <c r="X75" t="str">
        <f>""</f>
        <v/>
      </c>
      <c r="Y75" t="str">
        <f>""</f>
        <v/>
      </c>
      <c r="Z75" t="str">
        <f>""</f>
        <v/>
      </c>
      <c r="AA75" t="str">
        <f>""</f>
        <v/>
      </c>
      <c r="AB75" t="str">
        <f>""</f>
        <v/>
      </c>
      <c r="AC75" t="str">
        <f>""</f>
        <v/>
      </c>
      <c r="AD75" t="str">
        <f>""</f>
        <v/>
      </c>
      <c r="AE75" t="str">
        <f>""</f>
        <v/>
      </c>
      <c r="AF75" t="str">
        <f>""</f>
        <v/>
      </c>
      <c r="AG75" t="str">
        <f>""</f>
        <v/>
      </c>
      <c r="AH75" t="str">
        <f>""</f>
        <v/>
      </c>
      <c r="AI75" t="str">
        <f>""</f>
        <v/>
      </c>
      <c r="AJ75" t="str">
        <f>""</f>
        <v/>
      </c>
      <c r="AK75" t="str">
        <f>""</f>
        <v/>
      </c>
      <c r="AL75" t="str">
        <f>""</f>
        <v/>
      </c>
      <c r="AM75" t="str">
        <f>""</f>
        <v/>
      </c>
      <c r="AN75" t="str">
        <f>""</f>
        <v/>
      </c>
      <c r="AO75" t="str">
        <f>""</f>
        <v/>
      </c>
      <c r="AP75" t="str">
        <f>""</f>
        <v/>
      </c>
      <c r="AQ75" t="str">
        <f>""</f>
        <v/>
      </c>
      <c r="AR75" t="str">
        <f>""</f>
        <v/>
      </c>
      <c r="AS75" t="str">
        <f>""</f>
        <v/>
      </c>
      <c r="AT75" t="str">
        <f>""</f>
        <v/>
      </c>
      <c r="AU75" t="str">
        <f>""</f>
        <v/>
      </c>
      <c r="AV75" t="str">
        <f>""</f>
        <v/>
      </c>
      <c r="AW75" t="str">
        <f>""</f>
        <v/>
      </c>
      <c r="AX75" t="str">
        <f>""</f>
        <v/>
      </c>
      <c r="AY75" t="str">
        <f>""</f>
        <v/>
      </c>
      <c r="AZ75" t="str">
        <f>""</f>
        <v/>
      </c>
      <c r="BA75" t="str">
        <f>""</f>
        <v/>
      </c>
    </row>
    <row r="76" spans="2:53" x14ac:dyDescent="0.2">
      <c r="B76" t="str">
        <f>""</f>
        <v/>
      </c>
      <c r="C76" t="str">
        <f>""</f>
        <v/>
      </c>
      <c r="D76" t="str">
        <f>""</f>
        <v/>
      </c>
      <c r="E76" t="str">
        <f>""</f>
        <v/>
      </c>
      <c r="F76" t="str">
        <f>""</f>
        <v/>
      </c>
      <c r="G76" t="str">
        <f>""</f>
        <v/>
      </c>
      <c r="H76" t="str">
        <f>""</f>
        <v/>
      </c>
      <c r="I76" t="str">
        <f>""</f>
        <v/>
      </c>
      <c r="J76" t="str">
        <f>""</f>
        <v/>
      </c>
      <c r="K76" t="str">
        <f>""</f>
        <v/>
      </c>
      <c r="L76" t="str">
        <f>""</f>
        <v/>
      </c>
      <c r="M76" t="str">
        <f>""</f>
        <v/>
      </c>
      <c r="N76" t="str">
        <f>""</f>
        <v/>
      </c>
      <c r="O76" t="str">
        <f>""</f>
        <v/>
      </c>
      <c r="P76" t="str">
        <f>""</f>
        <v/>
      </c>
      <c r="Q76" t="str">
        <f>""</f>
        <v/>
      </c>
      <c r="R76" t="str">
        <f>"[0.116]"</f>
        <v>[0.116]</v>
      </c>
      <c r="S76" t="str">
        <f>"[0.115]"</f>
        <v>[0.115]</v>
      </c>
      <c r="T76" t="str">
        <f>"[0.116]"</f>
        <v>[0.116]</v>
      </c>
      <c r="U76" t="str">
        <f>""</f>
        <v/>
      </c>
      <c r="V76" t="str">
        <f>""</f>
        <v/>
      </c>
      <c r="W76" t="str">
        <f>""</f>
        <v/>
      </c>
      <c r="X76" t="str">
        <f>""</f>
        <v/>
      </c>
      <c r="Y76" t="str">
        <f>""</f>
        <v/>
      </c>
      <c r="Z76" t="str">
        <f>""</f>
        <v/>
      </c>
      <c r="AA76" t="str">
        <f>""</f>
        <v/>
      </c>
      <c r="AB76" t="str">
        <f>""</f>
        <v/>
      </c>
      <c r="AC76" t="str">
        <f>""</f>
        <v/>
      </c>
      <c r="AD76" t="str">
        <f>""</f>
        <v/>
      </c>
      <c r="AE76" t="str">
        <f>""</f>
        <v/>
      </c>
      <c r="AF76" t="str">
        <f>""</f>
        <v/>
      </c>
      <c r="AG76" t="str">
        <f>""</f>
        <v/>
      </c>
      <c r="AH76" t="str">
        <f>""</f>
        <v/>
      </c>
      <c r="AI76" t="str">
        <f>""</f>
        <v/>
      </c>
      <c r="AJ76" t="str">
        <f>""</f>
        <v/>
      </c>
      <c r="AK76" t="str">
        <f>""</f>
        <v/>
      </c>
      <c r="AL76" t="str">
        <f>""</f>
        <v/>
      </c>
      <c r="AM76" t="str">
        <f>""</f>
        <v/>
      </c>
      <c r="AN76" t="str">
        <f>""</f>
        <v/>
      </c>
      <c r="AO76" t="str">
        <f>""</f>
        <v/>
      </c>
      <c r="AP76" t="str">
        <f>""</f>
        <v/>
      </c>
      <c r="AQ76" t="str">
        <f>""</f>
        <v/>
      </c>
      <c r="AR76" t="str">
        <f>""</f>
        <v/>
      </c>
      <c r="AS76" t="str">
        <f>""</f>
        <v/>
      </c>
      <c r="AT76" t="str">
        <f>""</f>
        <v/>
      </c>
      <c r="AU76" t="str">
        <f>""</f>
        <v/>
      </c>
      <c r="AV76" t="str">
        <f>""</f>
        <v/>
      </c>
      <c r="AW76" t="str">
        <f>""</f>
        <v/>
      </c>
      <c r="AX76" t="str">
        <f>""</f>
        <v/>
      </c>
      <c r="AY76" t="str">
        <f>""</f>
        <v/>
      </c>
      <c r="AZ76" t="str">
        <f>""</f>
        <v/>
      </c>
      <c r="BA76" t="str">
        <f>""</f>
        <v/>
      </c>
    </row>
    <row r="77" spans="2:53" x14ac:dyDescent="0.2">
      <c r="B77" t="str">
        <f>"At least 1 child left the household in a given year (yes=1)"</f>
        <v>At least 1 child left the household in a given year (yes=1)</v>
      </c>
      <c r="C77" t="str">
        <f>""</f>
        <v/>
      </c>
      <c r="D77" t="str">
        <f>""</f>
        <v/>
      </c>
      <c r="E77" t="str">
        <f>""</f>
        <v/>
      </c>
      <c r="F77" t="str">
        <f>""</f>
        <v/>
      </c>
      <c r="G77" t="str">
        <f>""</f>
        <v/>
      </c>
      <c r="H77" t="str">
        <f>""</f>
        <v/>
      </c>
      <c r="I77" t="str">
        <f>""</f>
        <v/>
      </c>
      <c r="J77" t="str">
        <f>""</f>
        <v/>
      </c>
      <c r="K77" t="str">
        <f>""</f>
        <v/>
      </c>
      <c r="L77" t="str">
        <f>""</f>
        <v/>
      </c>
      <c r="M77" t="str">
        <f>""</f>
        <v/>
      </c>
      <c r="N77" t="str">
        <f>""</f>
        <v/>
      </c>
      <c r="O77" t="str">
        <f>""</f>
        <v/>
      </c>
      <c r="P77" t="str">
        <f>""</f>
        <v/>
      </c>
      <c r="Q77" t="str">
        <f>""</f>
        <v/>
      </c>
      <c r="R77" t="str">
        <f>"-0.110"</f>
        <v>-0.110</v>
      </c>
      <c r="S77" t="str">
        <f>""</f>
        <v/>
      </c>
      <c r="T77" t="str">
        <f>""</f>
        <v/>
      </c>
      <c r="U77" t="str">
        <f>""</f>
        <v/>
      </c>
      <c r="V77" t="str">
        <f>""</f>
        <v/>
      </c>
      <c r="W77" t="str">
        <f>""</f>
        <v/>
      </c>
      <c r="X77" t="str">
        <f>""</f>
        <v/>
      </c>
      <c r="Y77" t="str">
        <f>""</f>
        <v/>
      </c>
      <c r="Z77" t="str">
        <f>""</f>
        <v/>
      </c>
      <c r="AA77" t="str">
        <f>""</f>
        <v/>
      </c>
      <c r="AB77" t="str">
        <f>""</f>
        <v/>
      </c>
      <c r="AC77" t="str">
        <f>""</f>
        <v/>
      </c>
      <c r="AD77" t="str">
        <f>""</f>
        <v/>
      </c>
      <c r="AE77" t="str">
        <f>""</f>
        <v/>
      </c>
      <c r="AF77" t="str">
        <f>""</f>
        <v/>
      </c>
      <c r="AG77" t="str">
        <f>""</f>
        <v/>
      </c>
      <c r="AH77" t="str">
        <f>""</f>
        <v/>
      </c>
      <c r="AI77" t="str">
        <f>""</f>
        <v/>
      </c>
      <c r="AJ77" t="str">
        <f>""</f>
        <v/>
      </c>
      <c r="AK77" t="str">
        <f>""</f>
        <v/>
      </c>
      <c r="AL77" t="str">
        <f>""</f>
        <v/>
      </c>
      <c r="AM77" t="str">
        <f>""</f>
        <v/>
      </c>
      <c r="AN77" t="str">
        <f>""</f>
        <v/>
      </c>
      <c r="AO77" t="str">
        <f>""</f>
        <v/>
      </c>
      <c r="AP77" t="str">
        <f>""</f>
        <v/>
      </c>
      <c r="AQ77" t="str">
        <f>""</f>
        <v/>
      </c>
      <c r="AR77" t="str">
        <f>""</f>
        <v/>
      </c>
      <c r="AS77" t="str">
        <f>""</f>
        <v/>
      </c>
      <c r="AT77" t="str">
        <f>""</f>
        <v/>
      </c>
      <c r="AU77" t="str">
        <f>""</f>
        <v/>
      </c>
      <c r="AV77" t="str">
        <f>""</f>
        <v/>
      </c>
      <c r="AW77" t="str">
        <f>""</f>
        <v/>
      </c>
      <c r="AX77" t="str">
        <f>""</f>
        <v/>
      </c>
      <c r="AY77" t="str">
        <f>""</f>
        <v/>
      </c>
      <c r="AZ77" t="str">
        <f>""</f>
        <v/>
      </c>
      <c r="BA77" t="str">
        <f>""</f>
        <v/>
      </c>
    </row>
    <row r="78" spans="2:53" x14ac:dyDescent="0.2">
      <c r="B78" t="str">
        <f>""</f>
        <v/>
      </c>
      <c r="C78" t="str">
        <f>""</f>
        <v/>
      </c>
      <c r="D78" t="str">
        <f>""</f>
        <v/>
      </c>
      <c r="E78" t="str">
        <f>""</f>
        <v/>
      </c>
      <c r="F78" t="str">
        <f>""</f>
        <v/>
      </c>
      <c r="G78" t="str">
        <f>""</f>
        <v/>
      </c>
      <c r="H78" t="str">
        <f>""</f>
        <v/>
      </c>
      <c r="I78" t="str">
        <f>""</f>
        <v/>
      </c>
      <c r="J78" t="str">
        <f>""</f>
        <v/>
      </c>
      <c r="K78" t="str">
        <f>""</f>
        <v/>
      </c>
      <c r="L78" t="str">
        <f>""</f>
        <v/>
      </c>
      <c r="M78" t="str">
        <f>""</f>
        <v/>
      </c>
      <c r="N78" t="str">
        <f>""</f>
        <v/>
      </c>
      <c r="O78" t="str">
        <f>""</f>
        <v/>
      </c>
      <c r="P78" t="str">
        <f>""</f>
        <v/>
      </c>
      <c r="Q78" t="str">
        <f>""</f>
        <v/>
      </c>
      <c r="R78" t="str">
        <f>"[0.148]"</f>
        <v>[0.148]</v>
      </c>
      <c r="S78" t="str">
        <f>""</f>
        <v/>
      </c>
      <c r="T78" t="str">
        <f>""</f>
        <v/>
      </c>
      <c r="U78" t="str">
        <f>""</f>
        <v/>
      </c>
      <c r="V78" t="str">
        <f>""</f>
        <v/>
      </c>
      <c r="W78" t="str">
        <f>""</f>
        <v/>
      </c>
      <c r="X78" t="str">
        <f>""</f>
        <v/>
      </c>
      <c r="Y78" t="str">
        <f>""</f>
        <v/>
      </c>
      <c r="Z78" t="str">
        <f>""</f>
        <v/>
      </c>
      <c r="AA78" t="str">
        <f>""</f>
        <v/>
      </c>
      <c r="AB78" t="str">
        <f>""</f>
        <v/>
      </c>
      <c r="AC78" t="str">
        <f>""</f>
        <v/>
      </c>
      <c r="AD78" t="str">
        <f>""</f>
        <v/>
      </c>
      <c r="AE78" t="str">
        <f>""</f>
        <v/>
      </c>
      <c r="AF78" t="str">
        <f>""</f>
        <v/>
      </c>
      <c r="AG78" t="str">
        <f>""</f>
        <v/>
      </c>
      <c r="AH78" t="str">
        <f>""</f>
        <v/>
      </c>
      <c r="AI78" t="str">
        <f>""</f>
        <v/>
      </c>
      <c r="AJ78" t="str">
        <f>""</f>
        <v/>
      </c>
      <c r="AK78" t="str">
        <f>""</f>
        <v/>
      </c>
      <c r="AL78" t="str">
        <f>""</f>
        <v/>
      </c>
      <c r="AM78" t="str">
        <f>""</f>
        <v/>
      </c>
      <c r="AN78" t="str">
        <f>""</f>
        <v/>
      </c>
      <c r="AO78" t="str">
        <f>""</f>
        <v/>
      </c>
      <c r="AP78" t="str">
        <f>""</f>
        <v/>
      </c>
      <c r="AQ78" t="str">
        <f>""</f>
        <v/>
      </c>
      <c r="AR78" t="str">
        <f>""</f>
        <v/>
      </c>
      <c r="AS78" t="str">
        <f>""</f>
        <v/>
      </c>
      <c r="AT78" t="str">
        <f>""</f>
        <v/>
      </c>
      <c r="AU78" t="str">
        <f>""</f>
        <v/>
      </c>
      <c r="AV78" t="str">
        <f>""</f>
        <v/>
      </c>
      <c r="AW78" t="str">
        <f>""</f>
        <v/>
      </c>
      <c r="AX78" t="str">
        <f>""</f>
        <v/>
      </c>
      <c r="AY78" t="str">
        <f>""</f>
        <v/>
      </c>
      <c r="AZ78" t="str">
        <f>""</f>
        <v/>
      </c>
      <c r="BA78" t="str">
        <f>""</f>
        <v/>
      </c>
    </row>
    <row r="79" spans="2:53" x14ac:dyDescent="0.2">
      <c r="B79" t="str">
        <f>"Interaction"</f>
        <v>Interaction</v>
      </c>
      <c r="C79" t="str">
        <f>""</f>
        <v/>
      </c>
      <c r="D79" t="str">
        <f>""</f>
        <v/>
      </c>
      <c r="E79" t="str">
        <f>""</f>
        <v/>
      </c>
      <c r="F79" t="str">
        <f>""</f>
        <v/>
      </c>
      <c r="G79" t="str">
        <f>""</f>
        <v/>
      </c>
      <c r="H79" t="str">
        <f>""</f>
        <v/>
      </c>
      <c r="I79" t="str">
        <f>""</f>
        <v/>
      </c>
      <c r="J79" t="str">
        <f>""</f>
        <v/>
      </c>
      <c r="K79" t="str">
        <f>""</f>
        <v/>
      </c>
      <c r="L79" t="str">
        <f>""</f>
        <v/>
      </c>
      <c r="M79" t="str">
        <f>""</f>
        <v/>
      </c>
      <c r="N79" t="str">
        <f>""</f>
        <v/>
      </c>
      <c r="O79" t="str">
        <f>""</f>
        <v/>
      </c>
      <c r="P79" t="str">
        <f>""</f>
        <v/>
      </c>
      <c r="Q79" t="str">
        <f>""</f>
        <v/>
      </c>
      <c r="R79" t="str">
        <f>"-0.028"</f>
        <v>-0.028</v>
      </c>
      <c r="S79" t="str">
        <f>""</f>
        <v/>
      </c>
      <c r="T79" t="str">
        <f>""</f>
        <v/>
      </c>
      <c r="U79" t="str">
        <f>""</f>
        <v/>
      </c>
      <c r="V79" t="str">
        <f>""</f>
        <v/>
      </c>
      <c r="W79" t="str">
        <f>""</f>
        <v/>
      </c>
      <c r="X79" t="str">
        <f>""</f>
        <v/>
      </c>
      <c r="Y79" t="str">
        <f>""</f>
        <v/>
      </c>
      <c r="Z79" t="str">
        <f>""</f>
        <v/>
      </c>
      <c r="AA79" t="str">
        <f>""</f>
        <v/>
      </c>
      <c r="AB79" t="str">
        <f>""</f>
        <v/>
      </c>
      <c r="AC79" t="str">
        <f>""</f>
        <v/>
      </c>
      <c r="AD79" t="str">
        <f>""</f>
        <v/>
      </c>
      <c r="AE79" t="str">
        <f>""</f>
        <v/>
      </c>
      <c r="AF79" t="str">
        <f>""</f>
        <v/>
      </c>
      <c r="AG79" t="str">
        <f>""</f>
        <v/>
      </c>
      <c r="AH79" t="str">
        <f>""</f>
        <v/>
      </c>
      <c r="AI79" t="str">
        <f>""</f>
        <v/>
      </c>
      <c r="AJ79" t="str">
        <f>""</f>
        <v/>
      </c>
      <c r="AK79" t="str">
        <f>""</f>
        <v/>
      </c>
      <c r="AL79" t="str">
        <f>""</f>
        <v/>
      </c>
      <c r="AM79" t="str">
        <f>""</f>
        <v/>
      </c>
      <c r="AN79" t="str">
        <f>""</f>
        <v/>
      </c>
      <c r="AO79" t="str">
        <f>""</f>
        <v/>
      </c>
      <c r="AP79" t="str">
        <f>""</f>
        <v/>
      </c>
      <c r="AQ79" t="str">
        <f>""</f>
        <v/>
      </c>
      <c r="AR79" t="str">
        <f>""</f>
        <v/>
      </c>
      <c r="AS79" t="str">
        <f>""</f>
        <v/>
      </c>
      <c r="AT79" t="str">
        <f>""</f>
        <v/>
      </c>
      <c r="AU79" t="str">
        <f>""</f>
        <v/>
      </c>
      <c r="AV79" t="str">
        <f>""</f>
        <v/>
      </c>
      <c r="AW79" t="str">
        <f>""</f>
        <v/>
      </c>
      <c r="AX79" t="str">
        <f>""</f>
        <v/>
      </c>
      <c r="AY79" t="str">
        <f>""</f>
        <v/>
      </c>
      <c r="AZ79" t="str">
        <f>""</f>
        <v/>
      </c>
      <c r="BA79" t="str">
        <f>""</f>
        <v/>
      </c>
    </row>
    <row r="80" spans="2:53" x14ac:dyDescent="0.2">
      <c r="B80" t="str">
        <f>""</f>
        <v/>
      </c>
      <c r="C80" t="str">
        <f>""</f>
        <v/>
      </c>
      <c r="D80" t="str">
        <f>""</f>
        <v/>
      </c>
      <c r="E80" t="str">
        <f>""</f>
        <v/>
      </c>
      <c r="F80" t="str">
        <f>""</f>
        <v/>
      </c>
      <c r="G80" t="str">
        <f>""</f>
        <v/>
      </c>
      <c r="H80" t="str">
        <f>""</f>
        <v/>
      </c>
      <c r="I80" t="str">
        <f>""</f>
        <v/>
      </c>
      <c r="J80" t="str">
        <f>""</f>
        <v/>
      </c>
      <c r="K80" t="str">
        <f>""</f>
        <v/>
      </c>
      <c r="L80" t="str">
        <f>""</f>
        <v/>
      </c>
      <c r="M80" t="str">
        <f>""</f>
        <v/>
      </c>
      <c r="N80" t="str">
        <f>""</f>
        <v/>
      </c>
      <c r="O80" t="str">
        <f>""</f>
        <v/>
      </c>
      <c r="P80" t="str">
        <f>""</f>
        <v/>
      </c>
      <c r="Q80" t="str">
        <f>""</f>
        <v/>
      </c>
      <c r="R80" t="str">
        <f>"[0.240]"</f>
        <v>[0.240]</v>
      </c>
      <c r="S80" t="str">
        <f>""</f>
        <v/>
      </c>
      <c r="T80" t="str">
        <f>""</f>
        <v/>
      </c>
      <c r="U80" t="str">
        <f>""</f>
        <v/>
      </c>
      <c r="V80" t="str">
        <f>""</f>
        <v/>
      </c>
      <c r="W80" t="str">
        <f>""</f>
        <v/>
      </c>
      <c r="X80" t="str">
        <f>""</f>
        <v/>
      </c>
      <c r="Y80" t="str">
        <f>""</f>
        <v/>
      </c>
      <c r="Z80" t="str">
        <f>""</f>
        <v/>
      </c>
      <c r="AA80" t="str">
        <f>""</f>
        <v/>
      </c>
      <c r="AB80" t="str">
        <f>""</f>
        <v/>
      </c>
      <c r="AC80" t="str">
        <f>""</f>
        <v/>
      </c>
      <c r="AD80" t="str">
        <f>""</f>
        <v/>
      </c>
      <c r="AE80" t="str">
        <f>""</f>
        <v/>
      </c>
      <c r="AF80" t="str">
        <f>""</f>
        <v/>
      </c>
      <c r="AG80" t="str">
        <f>""</f>
        <v/>
      </c>
      <c r="AH80" t="str">
        <f>""</f>
        <v/>
      </c>
      <c r="AI80" t="str">
        <f>""</f>
        <v/>
      </c>
      <c r="AJ80" t="str">
        <f>""</f>
        <v/>
      </c>
      <c r="AK80" t="str">
        <f>""</f>
        <v/>
      </c>
      <c r="AL80" t="str">
        <f>""</f>
        <v/>
      </c>
      <c r="AM80" t="str">
        <f>""</f>
        <v/>
      </c>
      <c r="AN80" t="str">
        <f>""</f>
        <v/>
      </c>
      <c r="AO80" t="str">
        <f>""</f>
        <v/>
      </c>
      <c r="AP80" t="str">
        <f>""</f>
        <v/>
      </c>
      <c r="AQ80" t="str">
        <f>""</f>
        <v/>
      </c>
      <c r="AR80" t="str">
        <f>""</f>
        <v/>
      </c>
      <c r="AS80" t="str">
        <f>""</f>
        <v/>
      </c>
      <c r="AT80" t="str">
        <f>""</f>
        <v/>
      </c>
      <c r="AU80" t="str">
        <f>""</f>
        <v/>
      </c>
      <c r="AV80" t="str">
        <f>""</f>
        <v/>
      </c>
      <c r="AW80" t="str">
        <f>""</f>
        <v/>
      </c>
      <c r="AX80" t="str">
        <f>""</f>
        <v/>
      </c>
      <c r="AY80" t="str">
        <f>""</f>
        <v/>
      </c>
      <c r="AZ80" t="str">
        <f>""</f>
        <v/>
      </c>
      <c r="BA80" t="str">
        <f>""</f>
        <v/>
      </c>
    </row>
    <row r="81" spans="2:53" x14ac:dyDescent="0.2">
      <c r="B81" t="str">
        <f>"Number of childs who left household 1998-2007"</f>
        <v>Number of childs who left household 1998-2007</v>
      </c>
      <c r="C81" t="str">
        <f>""</f>
        <v/>
      </c>
      <c r="D81" t="str">
        <f>""</f>
        <v/>
      </c>
      <c r="E81" t="str">
        <f>""</f>
        <v/>
      </c>
      <c r="F81" t="str">
        <f>""</f>
        <v/>
      </c>
      <c r="G81" t="str">
        <f>""</f>
        <v/>
      </c>
      <c r="H81" t="str">
        <f>""</f>
        <v/>
      </c>
      <c r="I81" t="str">
        <f>""</f>
        <v/>
      </c>
      <c r="J81" t="str">
        <f>""</f>
        <v/>
      </c>
      <c r="K81" t="str">
        <f>""</f>
        <v/>
      </c>
      <c r="L81" t="str">
        <f>""</f>
        <v/>
      </c>
      <c r="M81" t="str">
        <f>""</f>
        <v/>
      </c>
      <c r="N81" t="str">
        <f>""</f>
        <v/>
      </c>
      <c r="O81" t="str">
        <f>""</f>
        <v/>
      </c>
      <c r="P81" t="str">
        <f>""</f>
        <v/>
      </c>
      <c r="Q81" t="str">
        <f>""</f>
        <v/>
      </c>
      <c r="R81" t="str">
        <f>""</f>
        <v/>
      </c>
      <c r="S81" t="str">
        <f>"-0.015"</f>
        <v>-0.015</v>
      </c>
      <c r="T81" t="str">
        <f>""</f>
        <v/>
      </c>
      <c r="U81" t="str">
        <f>""</f>
        <v/>
      </c>
      <c r="V81" t="str">
        <f>""</f>
        <v/>
      </c>
      <c r="W81" t="str">
        <f>""</f>
        <v/>
      </c>
      <c r="X81" t="str">
        <f>""</f>
        <v/>
      </c>
      <c r="Y81" t="str">
        <f>""</f>
        <v/>
      </c>
      <c r="Z81" t="str">
        <f>""</f>
        <v/>
      </c>
      <c r="AA81" t="str">
        <f>""</f>
        <v/>
      </c>
      <c r="AB81" t="str">
        <f>""</f>
        <v/>
      </c>
      <c r="AC81" t="str">
        <f>""</f>
        <v/>
      </c>
      <c r="AD81" t="str">
        <f>""</f>
        <v/>
      </c>
      <c r="AE81" t="str">
        <f>""</f>
        <v/>
      </c>
      <c r="AF81" t="str">
        <f>""</f>
        <v/>
      </c>
      <c r="AG81" t="str">
        <f>""</f>
        <v/>
      </c>
      <c r="AH81" t="str">
        <f>""</f>
        <v/>
      </c>
      <c r="AI81" t="str">
        <f>""</f>
        <v/>
      </c>
      <c r="AJ81" t="str">
        <f>""</f>
        <v/>
      </c>
      <c r="AK81" t="str">
        <f>""</f>
        <v/>
      </c>
      <c r="AL81" t="str">
        <f>""</f>
        <v/>
      </c>
      <c r="AM81" t="str">
        <f>""</f>
        <v/>
      </c>
      <c r="AN81" t="str">
        <f>""</f>
        <v/>
      </c>
      <c r="AO81" t="str">
        <f>""</f>
        <v/>
      </c>
      <c r="AP81" t="str">
        <f>""</f>
        <v/>
      </c>
      <c r="AQ81" t="str">
        <f>""</f>
        <v/>
      </c>
      <c r="AR81" t="str">
        <f>""</f>
        <v/>
      </c>
      <c r="AS81" t="str">
        <f>""</f>
        <v/>
      </c>
      <c r="AT81" t="str">
        <f>""</f>
        <v/>
      </c>
      <c r="AU81" t="str">
        <f>""</f>
        <v/>
      </c>
      <c r="AV81" t="str">
        <f>""</f>
        <v/>
      </c>
      <c r="AW81" t="str">
        <f>""</f>
        <v/>
      </c>
      <c r="AX81" t="str">
        <f>""</f>
        <v/>
      </c>
      <c r="AY81" t="str">
        <f>""</f>
        <v/>
      </c>
      <c r="AZ81" t="str">
        <f>""</f>
        <v/>
      </c>
      <c r="BA81" t="str">
        <f>""</f>
        <v/>
      </c>
    </row>
    <row r="82" spans="2:53" x14ac:dyDescent="0.2">
      <c r="B82" t="str">
        <f>""</f>
        <v/>
      </c>
      <c r="C82" t="str">
        <f>""</f>
        <v/>
      </c>
      <c r="D82" t="str">
        <f>""</f>
        <v/>
      </c>
      <c r="E82" t="str">
        <f>""</f>
        <v/>
      </c>
      <c r="F82" t="str">
        <f>""</f>
        <v/>
      </c>
      <c r="G82" t="str">
        <f>""</f>
        <v/>
      </c>
      <c r="H82" t="str">
        <f>""</f>
        <v/>
      </c>
      <c r="I82" t="str">
        <f>""</f>
        <v/>
      </c>
      <c r="J82" t="str">
        <f>""</f>
        <v/>
      </c>
      <c r="K82" t="str">
        <f>""</f>
        <v/>
      </c>
      <c r="L82" t="str">
        <f>""</f>
        <v/>
      </c>
      <c r="M82" t="str">
        <f>""</f>
        <v/>
      </c>
      <c r="N82" t="str">
        <f>""</f>
        <v/>
      </c>
      <c r="O82" t="str">
        <f>""</f>
        <v/>
      </c>
      <c r="P82" t="str">
        <f>""</f>
        <v/>
      </c>
      <c r="Q82" t="str">
        <f>""</f>
        <v/>
      </c>
      <c r="R82" t="str">
        <f>""</f>
        <v/>
      </c>
      <c r="S82" t="str">
        <f>"[0.066]"</f>
        <v>[0.066]</v>
      </c>
      <c r="T82" t="str">
        <f>""</f>
        <v/>
      </c>
      <c r="U82" t="str">
        <f>""</f>
        <v/>
      </c>
      <c r="V82" t="str">
        <f>""</f>
        <v/>
      </c>
      <c r="W82" t="str">
        <f>""</f>
        <v/>
      </c>
      <c r="X82" t="str">
        <f>""</f>
        <v/>
      </c>
      <c r="Y82" t="str">
        <f>""</f>
        <v/>
      </c>
      <c r="Z82" t="str">
        <f>""</f>
        <v/>
      </c>
      <c r="AA82" t="str">
        <f>""</f>
        <v/>
      </c>
      <c r="AB82" t="str">
        <f>""</f>
        <v/>
      </c>
      <c r="AC82" t="str">
        <f>""</f>
        <v/>
      </c>
      <c r="AD82" t="str">
        <f>""</f>
        <v/>
      </c>
      <c r="AE82" t="str">
        <f>""</f>
        <v/>
      </c>
      <c r="AF82" t="str">
        <f>""</f>
        <v/>
      </c>
      <c r="AG82" t="str">
        <f>""</f>
        <v/>
      </c>
      <c r="AH82" t="str">
        <f>""</f>
        <v/>
      </c>
      <c r="AI82" t="str">
        <f>""</f>
        <v/>
      </c>
      <c r="AJ82" t="str">
        <f>""</f>
        <v/>
      </c>
      <c r="AK82" t="str">
        <f>""</f>
        <v/>
      </c>
      <c r="AL82" t="str">
        <f>""</f>
        <v/>
      </c>
      <c r="AM82" t="str">
        <f>""</f>
        <v/>
      </c>
      <c r="AN82" t="str">
        <f>""</f>
        <v/>
      </c>
      <c r="AO82" t="str">
        <f>""</f>
        <v/>
      </c>
      <c r="AP82" t="str">
        <f>""</f>
        <v/>
      </c>
      <c r="AQ82" t="str">
        <f>""</f>
        <v/>
      </c>
      <c r="AR82" t="str">
        <f>""</f>
        <v/>
      </c>
      <c r="AS82" t="str">
        <f>""</f>
        <v/>
      </c>
      <c r="AT82" t="str">
        <f>""</f>
        <v/>
      </c>
      <c r="AU82" t="str">
        <f>""</f>
        <v/>
      </c>
      <c r="AV82" t="str">
        <f>""</f>
        <v/>
      </c>
      <c r="AW82" t="str">
        <f>""</f>
        <v/>
      </c>
      <c r="AX82" t="str">
        <f>""</f>
        <v/>
      </c>
      <c r="AY82" t="str">
        <f>""</f>
        <v/>
      </c>
      <c r="AZ82" t="str">
        <f>""</f>
        <v/>
      </c>
      <c r="BA82" t="str">
        <f>""</f>
        <v/>
      </c>
    </row>
    <row r="83" spans="2:53" x14ac:dyDescent="0.2">
      <c r="B83" t="str">
        <f>"Interaction"</f>
        <v>Interaction</v>
      </c>
      <c r="C83" t="str">
        <f>""</f>
        <v/>
      </c>
      <c r="D83" t="str">
        <f>""</f>
        <v/>
      </c>
      <c r="E83" t="str">
        <f>""</f>
        <v/>
      </c>
      <c r="F83" t="str">
        <f>""</f>
        <v/>
      </c>
      <c r="G83" t="str">
        <f>""</f>
        <v/>
      </c>
      <c r="H83" t="str">
        <f>""</f>
        <v/>
      </c>
      <c r="I83" t="str">
        <f>""</f>
        <v/>
      </c>
      <c r="J83" t="str">
        <f>""</f>
        <v/>
      </c>
      <c r="K83" t="str">
        <f>""</f>
        <v/>
      </c>
      <c r="L83" t="str">
        <f>""</f>
        <v/>
      </c>
      <c r="M83" t="str">
        <f>""</f>
        <v/>
      </c>
      <c r="N83" t="str">
        <f>""</f>
        <v/>
      </c>
      <c r="O83" t="str">
        <f>""</f>
        <v/>
      </c>
      <c r="P83" t="str">
        <f>""</f>
        <v/>
      </c>
      <c r="Q83" t="str">
        <f>""</f>
        <v/>
      </c>
      <c r="R83" t="str">
        <f>""</f>
        <v/>
      </c>
      <c r="S83" t="str">
        <f>"0.032"</f>
        <v>0.032</v>
      </c>
      <c r="T83" t="str">
        <f>""</f>
        <v/>
      </c>
      <c r="U83" t="str">
        <f>""</f>
        <v/>
      </c>
      <c r="V83" t="str">
        <f>""</f>
        <v/>
      </c>
      <c r="W83" t="str">
        <f>""</f>
        <v/>
      </c>
      <c r="X83" t="str">
        <f>""</f>
        <v/>
      </c>
      <c r="Y83" t="str">
        <f>""</f>
        <v/>
      </c>
      <c r="Z83" t="str">
        <f>""</f>
        <v/>
      </c>
      <c r="AA83" t="str">
        <f>""</f>
        <v/>
      </c>
      <c r="AB83" t="str">
        <f>""</f>
        <v/>
      </c>
      <c r="AC83" t="str">
        <f>""</f>
        <v/>
      </c>
      <c r="AD83" t="str">
        <f>""</f>
        <v/>
      </c>
      <c r="AE83" t="str">
        <f>""</f>
        <v/>
      </c>
      <c r="AF83" t="str">
        <f>""</f>
        <v/>
      </c>
      <c r="AG83" t="str">
        <f>""</f>
        <v/>
      </c>
      <c r="AH83" t="str">
        <f>""</f>
        <v/>
      </c>
      <c r="AI83" t="str">
        <f>""</f>
        <v/>
      </c>
      <c r="AJ83" t="str">
        <f>""</f>
        <v/>
      </c>
      <c r="AK83" t="str">
        <f>""</f>
        <v/>
      </c>
      <c r="AL83" t="str">
        <f>""</f>
        <v/>
      </c>
      <c r="AM83" t="str">
        <f>""</f>
        <v/>
      </c>
      <c r="AN83" t="str">
        <f>""</f>
        <v/>
      </c>
      <c r="AO83" t="str">
        <f>""</f>
        <v/>
      </c>
      <c r="AP83" t="str">
        <f>""</f>
        <v/>
      </c>
      <c r="AQ83" t="str">
        <f>""</f>
        <v/>
      </c>
      <c r="AR83" t="str">
        <f>""</f>
        <v/>
      </c>
      <c r="AS83" t="str">
        <f>""</f>
        <v/>
      </c>
      <c r="AT83" t="str">
        <f>""</f>
        <v/>
      </c>
      <c r="AU83" t="str">
        <f>""</f>
        <v/>
      </c>
      <c r="AV83" t="str">
        <f>""</f>
        <v/>
      </c>
      <c r="AW83" t="str">
        <f>""</f>
        <v/>
      </c>
      <c r="AX83" t="str">
        <f>""</f>
        <v/>
      </c>
      <c r="AY83" t="str">
        <f>""</f>
        <v/>
      </c>
      <c r="AZ83" t="str">
        <f>""</f>
        <v/>
      </c>
      <c r="BA83" t="str">
        <f>""</f>
        <v/>
      </c>
    </row>
    <row r="84" spans="2:53" x14ac:dyDescent="0.2">
      <c r="B84" t="str">
        <f>""</f>
        <v/>
      </c>
      <c r="C84" t="str">
        <f>""</f>
        <v/>
      </c>
      <c r="D84" t="str">
        <f>""</f>
        <v/>
      </c>
      <c r="E84" t="str">
        <f>""</f>
        <v/>
      </c>
      <c r="F84" t="str">
        <f>""</f>
        <v/>
      </c>
      <c r="G84" t="str">
        <f>""</f>
        <v/>
      </c>
      <c r="H84" t="str">
        <f>""</f>
        <v/>
      </c>
      <c r="I84" t="str">
        <f>""</f>
        <v/>
      </c>
      <c r="J84" t="str">
        <f>""</f>
        <v/>
      </c>
      <c r="K84" t="str">
        <f>""</f>
        <v/>
      </c>
      <c r="L84" t="str">
        <f>""</f>
        <v/>
      </c>
      <c r="M84" t="str">
        <f>""</f>
        <v/>
      </c>
      <c r="N84" t="str">
        <f>""</f>
        <v/>
      </c>
      <c r="O84" t="str">
        <f>""</f>
        <v/>
      </c>
      <c r="P84" t="str">
        <f>""</f>
        <v/>
      </c>
      <c r="Q84" t="str">
        <f>""</f>
        <v/>
      </c>
      <c r="R84" t="str">
        <f>""</f>
        <v/>
      </c>
      <c r="S84" t="str">
        <f>"[0.092]"</f>
        <v>[0.092]</v>
      </c>
      <c r="T84" t="str">
        <f>""</f>
        <v/>
      </c>
      <c r="U84" t="str">
        <f>""</f>
        <v/>
      </c>
      <c r="V84" t="str">
        <f>""</f>
        <v/>
      </c>
      <c r="W84" t="str">
        <f>""</f>
        <v/>
      </c>
      <c r="X84" t="str">
        <f>""</f>
        <v/>
      </c>
      <c r="Y84" t="str">
        <f>""</f>
        <v/>
      </c>
      <c r="Z84" t="str">
        <f>""</f>
        <v/>
      </c>
      <c r="AA84" t="str">
        <f>""</f>
        <v/>
      </c>
      <c r="AB84" t="str">
        <f>""</f>
        <v/>
      </c>
      <c r="AC84" t="str">
        <f>""</f>
        <v/>
      </c>
      <c r="AD84" t="str">
        <f>""</f>
        <v/>
      </c>
      <c r="AE84" t="str">
        <f>""</f>
        <v/>
      </c>
      <c r="AF84" t="str">
        <f>""</f>
        <v/>
      </c>
      <c r="AG84" t="str">
        <f>""</f>
        <v/>
      </c>
      <c r="AH84" t="str">
        <f>""</f>
        <v/>
      </c>
      <c r="AI84" t="str">
        <f>""</f>
        <v/>
      </c>
      <c r="AJ84" t="str">
        <f>""</f>
        <v/>
      </c>
      <c r="AK84" t="str">
        <f>""</f>
        <v/>
      </c>
      <c r="AL84" t="str">
        <f>""</f>
        <v/>
      </c>
      <c r="AM84" t="str">
        <f>""</f>
        <v/>
      </c>
      <c r="AN84" t="str">
        <f>""</f>
        <v/>
      </c>
      <c r="AO84" t="str">
        <f>""</f>
        <v/>
      </c>
      <c r="AP84" t="str">
        <f>""</f>
        <v/>
      </c>
      <c r="AQ84" t="str">
        <f>""</f>
        <v/>
      </c>
      <c r="AR84" t="str">
        <f>""</f>
        <v/>
      </c>
      <c r="AS84" t="str">
        <f>""</f>
        <v/>
      </c>
      <c r="AT84" t="str">
        <f>""</f>
        <v/>
      </c>
      <c r="AU84" t="str">
        <f>""</f>
        <v/>
      </c>
      <c r="AV84" t="str">
        <f>""</f>
        <v/>
      </c>
      <c r="AW84" t="str">
        <f>""</f>
        <v/>
      </c>
      <c r="AX84" t="str">
        <f>""</f>
        <v/>
      </c>
      <c r="AY84" t="str">
        <f>""</f>
        <v/>
      </c>
      <c r="AZ84" t="str">
        <f>""</f>
        <v/>
      </c>
      <c r="BA84" t="str">
        <f>""</f>
        <v/>
      </c>
    </row>
    <row r="85" spans="2:53" x14ac:dyDescent="0.2">
      <c r="B85" t="str">
        <f>"Share of childs  who left household 1998-2007"</f>
        <v>Share of childs  who left household 1998-2007</v>
      </c>
      <c r="C85" t="str">
        <f>""</f>
        <v/>
      </c>
      <c r="D85" t="str">
        <f>""</f>
        <v/>
      </c>
      <c r="E85" t="str">
        <f>""</f>
        <v/>
      </c>
      <c r="F85" t="str">
        <f>""</f>
        <v/>
      </c>
      <c r="G85" t="str">
        <f>""</f>
        <v/>
      </c>
      <c r="H85" t="str">
        <f>""</f>
        <v/>
      </c>
      <c r="I85" t="str">
        <f>""</f>
        <v/>
      </c>
      <c r="J85" t="str">
        <f>""</f>
        <v/>
      </c>
      <c r="K85" t="str">
        <f>""</f>
        <v/>
      </c>
      <c r="L85" t="str">
        <f>""</f>
        <v/>
      </c>
      <c r="M85" t="str">
        <f>""</f>
        <v/>
      </c>
      <c r="N85" t="str">
        <f>""</f>
        <v/>
      </c>
      <c r="O85" t="str">
        <f>""</f>
        <v/>
      </c>
      <c r="P85" t="str">
        <f>""</f>
        <v/>
      </c>
      <c r="Q85" t="str">
        <f>""</f>
        <v/>
      </c>
      <c r="R85" t="str">
        <f>""</f>
        <v/>
      </c>
      <c r="S85" t="str">
        <f>""</f>
        <v/>
      </c>
      <c r="T85" t="str">
        <f>"-0.231"</f>
        <v>-0.231</v>
      </c>
      <c r="U85" t="str">
        <f>""</f>
        <v/>
      </c>
      <c r="V85" t="str">
        <f>""</f>
        <v/>
      </c>
      <c r="W85" t="str">
        <f>""</f>
        <v/>
      </c>
      <c r="X85" t="str">
        <f>""</f>
        <v/>
      </c>
      <c r="Y85" t="str">
        <f>""</f>
        <v/>
      </c>
      <c r="Z85" t="str">
        <f>""</f>
        <v/>
      </c>
      <c r="AA85" t="str">
        <f>""</f>
        <v/>
      </c>
      <c r="AB85" t="str">
        <f>""</f>
        <v/>
      </c>
      <c r="AC85" t="str">
        <f>""</f>
        <v/>
      </c>
      <c r="AD85" t="str">
        <f>""</f>
        <v/>
      </c>
      <c r="AE85" t="str">
        <f>""</f>
        <v/>
      </c>
      <c r="AF85" t="str">
        <f>""</f>
        <v/>
      </c>
      <c r="AG85" t="str">
        <f>""</f>
        <v/>
      </c>
      <c r="AH85" t="str">
        <f>""</f>
        <v/>
      </c>
      <c r="AI85" t="str">
        <f>""</f>
        <v/>
      </c>
      <c r="AJ85" t="str">
        <f>""</f>
        <v/>
      </c>
      <c r="AK85" t="str">
        <f>""</f>
        <v/>
      </c>
      <c r="AL85" t="str">
        <f>""</f>
        <v/>
      </c>
      <c r="AM85" t="str">
        <f>""</f>
        <v/>
      </c>
      <c r="AN85" t="str">
        <f>""</f>
        <v/>
      </c>
      <c r="AO85" t="str">
        <f>""</f>
        <v/>
      </c>
      <c r="AP85" t="str">
        <f>""</f>
        <v/>
      </c>
      <c r="AQ85" t="str">
        <f>""</f>
        <v/>
      </c>
      <c r="AR85" t="str">
        <f>""</f>
        <v/>
      </c>
      <c r="AS85" t="str">
        <f>""</f>
        <v/>
      </c>
      <c r="AT85" t="str">
        <f>""</f>
        <v/>
      </c>
      <c r="AU85" t="str">
        <f>""</f>
        <v/>
      </c>
      <c r="AV85" t="str">
        <f>""</f>
        <v/>
      </c>
      <c r="AW85" t="str">
        <f>""</f>
        <v/>
      </c>
      <c r="AX85" t="str">
        <f>""</f>
        <v/>
      </c>
      <c r="AY85" t="str">
        <f>""</f>
        <v/>
      </c>
      <c r="AZ85" t="str">
        <f>""</f>
        <v/>
      </c>
      <c r="BA85" t="str">
        <f>""</f>
        <v/>
      </c>
    </row>
    <row r="86" spans="2:53" x14ac:dyDescent="0.2">
      <c r="B86" t="str">
        <f>""</f>
        <v/>
      </c>
      <c r="C86" t="str">
        <f>""</f>
        <v/>
      </c>
      <c r="D86" t="str">
        <f>""</f>
        <v/>
      </c>
      <c r="E86" t="str">
        <f>""</f>
        <v/>
      </c>
      <c r="F86" t="str">
        <f>""</f>
        <v/>
      </c>
      <c r="G86" t="str">
        <f>""</f>
        <v/>
      </c>
      <c r="H86" t="str">
        <f>""</f>
        <v/>
      </c>
      <c r="I86" t="str">
        <f>""</f>
        <v/>
      </c>
      <c r="J86" t="str">
        <f>""</f>
        <v/>
      </c>
      <c r="K86" t="str">
        <f>""</f>
        <v/>
      </c>
      <c r="L86" t="str">
        <f>""</f>
        <v/>
      </c>
      <c r="M86" t="str">
        <f>""</f>
        <v/>
      </c>
      <c r="N86" t="str">
        <f>""</f>
        <v/>
      </c>
      <c r="O86" t="str">
        <f>""</f>
        <v/>
      </c>
      <c r="P86" t="str">
        <f>""</f>
        <v/>
      </c>
      <c r="Q86" t="str">
        <f>""</f>
        <v/>
      </c>
      <c r="R86" t="str">
        <f>""</f>
        <v/>
      </c>
      <c r="S86" t="str">
        <f>""</f>
        <v/>
      </c>
      <c r="T86" t="str">
        <f>"[0.263]"</f>
        <v>[0.263]</v>
      </c>
      <c r="U86" t="str">
        <f>""</f>
        <v/>
      </c>
      <c r="V86" t="str">
        <f>""</f>
        <v/>
      </c>
      <c r="W86" t="str">
        <f>""</f>
        <v/>
      </c>
      <c r="X86" t="str">
        <f>""</f>
        <v/>
      </c>
      <c r="Y86" t="str">
        <f>""</f>
        <v/>
      </c>
      <c r="Z86" t="str">
        <f>""</f>
        <v/>
      </c>
      <c r="AA86" t="str">
        <f>""</f>
        <v/>
      </c>
      <c r="AB86" t="str">
        <f>""</f>
        <v/>
      </c>
      <c r="AC86" t="str">
        <f>""</f>
        <v/>
      </c>
      <c r="AD86" t="str">
        <f>""</f>
        <v/>
      </c>
      <c r="AE86" t="str">
        <f>""</f>
        <v/>
      </c>
      <c r="AF86" t="str">
        <f>""</f>
        <v/>
      </c>
      <c r="AG86" t="str">
        <f>""</f>
        <v/>
      </c>
      <c r="AH86" t="str">
        <f>""</f>
        <v/>
      </c>
      <c r="AI86" t="str">
        <f>""</f>
        <v/>
      </c>
      <c r="AJ86" t="str">
        <f>""</f>
        <v/>
      </c>
      <c r="AK86" t="str">
        <f>""</f>
        <v/>
      </c>
      <c r="AL86" t="str">
        <f>""</f>
        <v/>
      </c>
      <c r="AM86" t="str">
        <f>""</f>
        <v/>
      </c>
      <c r="AN86" t="str">
        <f>""</f>
        <v/>
      </c>
      <c r="AO86" t="str">
        <f>""</f>
        <v/>
      </c>
      <c r="AP86" t="str">
        <f>""</f>
        <v/>
      </c>
      <c r="AQ86" t="str">
        <f>""</f>
        <v/>
      </c>
      <c r="AR86" t="str">
        <f>""</f>
        <v/>
      </c>
      <c r="AS86" t="str">
        <f>""</f>
        <v/>
      </c>
      <c r="AT86" t="str">
        <f>""</f>
        <v/>
      </c>
      <c r="AU86" t="str">
        <f>""</f>
        <v/>
      </c>
      <c r="AV86" t="str">
        <f>""</f>
        <v/>
      </c>
      <c r="AW86" t="str">
        <f>""</f>
        <v/>
      </c>
      <c r="AX86" t="str">
        <f>""</f>
        <v/>
      </c>
      <c r="AY86" t="str">
        <f>""</f>
        <v/>
      </c>
      <c r="AZ86" t="str">
        <f>""</f>
        <v/>
      </c>
      <c r="BA86" t="str">
        <f>""</f>
        <v/>
      </c>
    </row>
    <row r="87" spans="2:53" x14ac:dyDescent="0.2">
      <c r="B87" t="str">
        <f>"Interaction"</f>
        <v>Interaction</v>
      </c>
      <c r="C87" t="str">
        <f>""</f>
        <v/>
      </c>
      <c r="D87" t="str">
        <f>""</f>
        <v/>
      </c>
      <c r="E87" t="str">
        <f>""</f>
        <v/>
      </c>
      <c r="F87" t="str">
        <f>""</f>
        <v/>
      </c>
      <c r="G87" t="str">
        <f>""</f>
        <v/>
      </c>
      <c r="H87" t="str">
        <f>""</f>
        <v/>
      </c>
      <c r="I87" t="str">
        <f>""</f>
        <v/>
      </c>
      <c r="J87" t="str">
        <f>""</f>
        <v/>
      </c>
      <c r="K87" t="str">
        <f>""</f>
        <v/>
      </c>
      <c r="L87" t="str">
        <f>""</f>
        <v/>
      </c>
      <c r="M87" t="str">
        <f>""</f>
        <v/>
      </c>
      <c r="N87" t="str">
        <f>""</f>
        <v/>
      </c>
      <c r="O87" t="str">
        <f>""</f>
        <v/>
      </c>
      <c r="P87" t="str">
        <f>""</f>
        <v/>
      </c>
      <c r="Q87" t="str">
        <f>""</f>
        <v/>
      </c>
      <c r="R87" t="str">
        <f>""</f>
        <v/>
      </c>
      <c r="S87" t="str">
        <f>""</f>
        <v/>
      </c>
      <c r="T87" t="str">
        <f>"0.138"</f>
        <v>0.138</v>
      </c>
      <c r="U87" t="str">
        <f>""</f>
        <v/>
      </c>
      <c r="V87" t="str">
        <f>""</f>
        <v/>
      </c>
      <c r="W87" t="str">
        <f>""</f>
        <v/>
      </c>
      <c r="X87" t="str">
        <f>""</f>
        <v/>
      </c>
      <c r="Y87" t="str">
        <f>""</f>
        <v/>
      </c>
      <c r="Z87" t="str">
        <f>""</f>
        <v/>
      </c>
      <c r="AA87" t="str">
        <f>""</f>
        <v/>
      </c>
      <c r="AB87" t="str">
        <f>""</f>
        <v/>
      </c>
      <c r="AC87" t="str">
        <f>""</f>
        <v/>
      </c>
      <c r="AD87" t="str">
        <f>""</f>
        <v/>
      </c>
      <c r="AE87" t="str">
        <f>""</f>
        <v/>
      </c>
      <c r="AF87" t="str">
        <f>""</f>
        <v/>
      </c>
      <c r="AG87" t="str">
        <f>""</f>
        <v/>
      </c>
      <c r="AH87" t="str">
        <f>""</f>
        <v/>
      </c>
      <c r="AI87" t="str">
        <f>""</f>
        <v/>
      </c>
      <c r="AJ87" t="str">
        <f>""</f>
        <v/>
      </c>
      <c r="AK87" t="str">
        <f>""</f>
        <v/>
      </c>
      <c r="AL87" t="str">
        <f>""</f>
        <v/>
      </c>
      <c r="AM87" t="str">
        <f>""</f>
        <v/>
      </c>
      <c r="AN87" t="str">
        <f>""</f>
        <v/>
      </c>
      <c r="AO87" t="str">
        <f>""</f>
        <v/>
      </c>
      <c r="AP87" t="str">
        <f>""</f>
        <v/>
      </c>
      <c r="AQ87" t="str">
        <f>""</f>
        <v/>
      </c>
      <c r="AR87" t="str">
        <f>""</f>
        <v/>
      </c>
      <c r="AS87" t="str">
        <f>""</f>
        <v/>
      </c>
      <c r="AT87" t="str">
        <f>""</f>
        <v/>
      </c>
      <c r="AU87" t="str">
        <f>""</f>
        <v/>
      </c>
      <c r="AV87" t="str">
        <f>""</f>
        <v/>
      </c>
      <c r="AW87" t="str">
        <f>""</f>
        <v/>
      </c>
      <c r="AX87" t="str">
        <f>""</f>
        <v/>
      </c>
      <c r="AY87" t="str">
        <f>""</f>
        <v/>
      </c>
      <c r="AZ87" t="str">
        <f>""</f>
        <v/>
      </c>
      <c r="BA87" t="str">
        <f>""</f>
        <v/>
      </c>
    </row>
    <row r="88" spans="2:53" x14ac:dyDescent="0.2">
      <c r="B88" t="str">
        <f>""</f>
        <v/>
      </c>
      <c r="C88" t="str">
        <f>""</f>
        <v/>
      </c>
      <c r="D88" t="str">
        <f>""</f>
        <v/>
      </c>
      <c r="E88" t="str">
        <f>""</f>
        <v/>
      </c>
      <c r="F88" t="str">
        <f>""</f>
        <v/>
      </c>
      <c r="G88" t="str">
        <f>""</f>
        <v/>
      </c>
      <c r="H88" t="str">
        <f>""</f>
        <v/>
      </c>
      <c r="I88" t="str">
        <f>""</f>
        <v/>
      </c>
      <c r="J88" t="str">
        <f>""</f>
        <v/>
      </c>
      <c r="K88" t="str">
        <f>""</f>
        <v/>
      </c>
      <c r="L88" t="str">
        <f>""</f>
        <v/>
      </c>
      <c r="M88" t="str">
        <f>""</f>
        <v/>
      </c>
      <c r="N88" t="str">
        <f>""</f>
        <v/>
      </c>
      <c r="O88" t="str">
        <f>""</f>
        <v/>
      </c>
      <c r="P88" t="str">
        <f>""</f>
        <v/>
      </c>
      <c r="Q88" t="str">
        <f>""</f>
        <v/>
      </c>
      <c r="R88" t="str">
        <f>""</f>
        <v/>
      </c>
      <c r="S88" t="str">
        <f>""</f>
        <v/>
      </c>
      <c r="T88" t="str">
        <f>"[0.339]"</f>
        <v>[0.339]</v>
      </c>
      <c r="U88" t="str">
        <f>""</f>
        <v/>
      </c>
      <c r="V88" t="str">
        <f>""</f>
        <v/>
      </c>
      <c r="W88" t="str">
        <f>""</f>
        <v/>
      </c>
      <c r="X88" t="str">
        <f>""</f>
        <v/>
      </c>
      <c r="Y88" t="str">
        <f>""</f>
        <v/>
      </c>
      <c r="Z88" t="str">
        <f>""</f>
        <v/>
      </c>
      <c r="AA88" t="str">
        <f>""</f>
        <v/>
      </c>
      <c r="AB88" t="str">
        <f>""</f>
        <v/>
      </c>
      <c r="AC88" t="str">
        <f>""</f>
        <v/>
      </c>
      <c r="AD88" t="str">
        <f>""</f>
        <v/>
      </c>
      <c r="AE88" t="str">
        <f>""</f>
        <v/>
      </c>
      <c r="AF88" t="str">
        <f>""</f>
        <v/>
      </c>
      <c r="AG88" t="str">
        <f>""</f>
        <v/>
      </c>
      <c r="AH88" t="str">
        <f>""</f>
        <v/>
      </c>
      <c r="AI88" t="str">
        <f>""</f>
        <v/>
      </c>
      <c r="AJ88" t="str">
        <f>""</f>
        <v/>
      </c>
      <c r="AK88" t="str">
        <f>""</f>
        <v/>
      </c>
      <c r="AL88" t="str">
        <f>""</f>
        <v/>
      </c>
      <c r="AM88" t="str">
        <f>""</f>
        <v/>
      </c>
      <c r="AN88" t="str">
        <f>""</f>
        <v/>
      </c>
      <c r="AO88" t="str">
        <f>""</f>
        <v/>
      </c>
      <c r="AP88" t="str">
        <f>""</f>
        <v/>
      </c>
      <c r="AQ88" t="str">
        <f>""</f>
        <v/>
      </c>
      <c r="AR88" t="str">
        <f>""</f>
        <v/>
      </c>
      <c r="AS88" t="str">
        <f>""</f>
        <v/>
      </c>
      <c r="AT88" t="str">
        <f>""</f>
        <v/>
      </c>
      <c r="AU88" t="str">
        <f>""</f>
        <v/>
      </c>
      <c r="AV88" t="str">
        <f>""</f>
        <v/>
      </c>
      <c r="AW88" t="str">
        <f>""</f>
        <v/>
      </c>
      <c r="AX88" t="str">
        <f>""</f>
        <v/>
      </c>
      <c r="AY88" t="str">
        <f>""</f>
        <v/>
      </c>
      <c r="AZ88" t="str">
        <f>""</f>
        <v/>
      </c>
      <c r="BA88" t="str">
        <f>""</f>
        <v/>
      </c>
    </row>
    <row r="89" spans="2:53" x14ac:dyDescent="0.2">
      <c r="B89" t="str">
        <f>"Theft or destruction of goods (yes=1) for a household in 1998-07"</f>
        <v>Theft or destruction of goods (yes=1) for a household in 1998-07</v>
      </c>
      <c r="C89" t="str">
        <f>""</f>
        <v/>
      </c>
      <c r="D89" t="str">
        <f>""</f>
        <v/>
      </c>
      <c r="E89" t="str">
        <f>""</f>
        <v/>
      </c>
      <c r="F89" t="str">
        <f>""</f>
        <v/>
      </c>
      <c r="G89" t="str">
        <f>""</f>
        <v/>
      </c>
      <c r="H89" t="str">
        <f>""</f>
        <v/>
      </c>
      <c r="I89" t="str">
        <f>""</f>
        <v/>
      </c>
      <c r="J89" t="str">
        <f>""</f>
        <v/>
      </c>
      <c r="K89" t="str">
        <f>""</f>
        <v/>
      </c>
      <c r="L89" t="str">
        <f>""</f>
        <v/>
      </c>
      <c r="M89" t="str">
        <f>""</f>
        <v/>
      </c>
      <c r="N89" t="str">
        <f>""</f>
        <v/>
      </c>
      <c r="O89" t="str">
        <f>""</f>
        <v/>
      </c>
      <c r="P89" t="str">
        <f>""</f>
        <v/>
      </c>
      <c r="Q89" t="str">
        <f>""</f>
        <v/>
      </c>
      <c r="R89" t="str">
        <f>""</f>
        <v/>
      </c>
      <c r="S89" t="str">
        <f>""</f>
        <v/>
      </c>
      <c r="T89" t="str">
        <f>""</f>
        <v/>
      </c>
      <c r="U89" t="str">
        <f>"-0.046"</f>
        <v>-0.046</v>
      </c>
      <c r="V89" t="str">
        <f>"-0.061"</f>
        <v>-0.061</v>
      </c>
      <c r="W89" t="str">
        <f>"-0.065"</f>
        <v>-0.065</v>
      </c>
      <c r="X89" t="str">
        <f>""</f>
        <v/>
      </c>
      <c r="Y89" t="str">
        <f>""</f>
        <v/>
      </c>
      <c r="Z89" t="str">
        <f>""</f>
        <v/>
      </c>
      <c r="AA89" t="str">
        <f>""</f>
        <v/>
      </c>
      <c r="AB89" t="str">
        <f>""</f>
        <v/>
      </c>
      <c r="AC89" t="str">
        <f>""</f>
        <v/>
      </c>
      <c r="AD89" t="str">
        <f>""</f>
        <v/>
      </c>
      <c r="AE89" t="str">
        <f>""</f>
        <v/>
      </c>
      <c r="AF89" t="str">
        <f>""</f>
        <v/>
      </c>
      <c r="AG89" t="str">
        <f>""</f>
        <v/>
      </c>
      <c r="AH89" t="str">
        <f>""</f>
        <v/>
      </c>
      <c r="AI89" t="str">
        <f>""</f>
        <v/>
      </c>
      <c r="AJ89" t="str">
        <f>""</f>
        <v/>
      </c>
      <c r="AK89" t="str">
        <f>""</f>
        <v/>
      </c>
      <c r="AL89" t="str">
        <f>""</f>
        <v/>
      </c>
      <c r="AM89" t="str">
        <f>""</f>
        <v/>
      </c>
      <c r="AN89" t="str">
        <f>""</f>
        <v/>
      </c>
      <c r="AO89" t="str">
        <f>""</f>
        <v/>
      </c>
      <c r="AP89" t="str">
        <f>""</f>
        <v/>
      </c>
      <c r="AQ89" t="str">
        <f>""</f>
        <v/>
      </c>
      <c r="AR89" t="str">
        <f>""</f>
        <v/>
      </c>
      <c r="AS89" t="str">
        <f>""</f>
        <v/>
      </c>
      <c r="AT89" t="str">
        <f>""</f>
        <v/>
      </c>
      <c r="AU89" t="str">
        <f>""</f>
        <v/>
      </c>
      <c r="AV89" t="str">
        <f>""</f>
        <v/>
      </c>
      <c r="AW89" t="str">
        <f>""</f>
        <v/>
      </c>
      <c r="AX89" t="str">
        <f>""</f>
        <v/>
      </c>
      <c r="AY89" t="str">
        <f>""</f>
        <v/>
      </c>
      <c r="AZ89" t="str">
        <f>""</f>
        <v/>
      </c>
      <c r="BA89" t="str">
        <f>""</f>
        <v/>
      </c>
    </row>
    <row r="90" spans="2:53" x14ac:dyDescent="0.2">
      <c r="B90" t="str">
        <f>""</f>
        <v/>
      </c>
      <c r="C90" t="str">
        <f>""</f>
        <v/>
      </c>
      <c r="D90" t="str">
        <f>""</f>
        <v/>
      </c>
      <c r="E90" t="str">
        <f>""</f>
        <v/>
      </c>
      <c r="F90" t="str">
        <f>""</f>
        <v/>
      </c>
      <c r="G90" t="str">
        <f>""</f>
        <v/>
      </c>
      <c r="H90" t="str">
        <f>""</f>
        <v/>
      </c>
      <c r="I90" t="str">
        <f>""</f>
        <v/>
      </c>
      <c r="J90" t="str">
        <f>""</f>
        <v/>
      </c>
      <c r="K90" t="str">
        <f>""</f>
        <v/>
      </c>
      <c r="L90" t="str">
        <f>""</f>
        <v/>
      </c>
      <c r="M90" t="str">
        <f>""</f>
        <v/>
      </c>
      <c r="N90" t="str">
        <f>""</f>
        <v/>
      </c>
      <c r="O90" t="str">
        <f>""</f>
        <v/>
      </c>
      <c r="P90" t="str">
        <f>""</f>
        <v/>
      </c>
      <c r="Q90" t="str">
        <f>""</f>
        <v/>
      </c>
      <c r="R90" t="str">
        <f>""</f>
        <v/>
      </c>
      <c r="S90" t="str">
        <f>""</f>
        <v/>
      </c>
      <c r="T90" t="str">
        <f>""</f>
        <v/>
      </c>
      <c r="U90" t="str">
        <f>"[0.090]"</f>
        <v>[0.090]</v>
      </c>
      <c r="V90" t="str">
        <f>"[0.087]"</f>
        <v>[0.087]</v>
      </c>
      <c r="W90" t="str">
        <f>"[0.087]"</f>
        <v>[0.087]</v>
      </c>
      <c r="X90" t="str">
        <f>""</f>
        <v/>
      </c>
      <c r="Y90" t="str">
        <f>""</f>
        <v/>
      </c>
      <c r="Z90" t="str">
        <f>""</f>
        <v/>
      </c>
      <c r="AA90" t="str">
        <f>""</f>
        <v/>
      </c>
      <c r="AB90" t="str">
        <f>""</f>
        <v/>
      </c>
      <c r="AC90" t="str">
        <f>""</f>
        <v/>
      </c>
      <c r="AD90" t="str">
        <f>""</f>
        <v/>
      </c>
      <c r="AE90" t="str">
        <f>""</f>
        <v/>
      </c>
      <c r="AF90" t="str">
        <f>""</f>
        <v/>
      </c>
      <c r="AG90" t="str">
        <f>""</f>
        <v/>
      </c>
      <c r="AH90" t="str">
        <f>""</f>
        <v/>
      </c>
      <c r="AI90" t="str">
        <f>""</f>
        <v/>
      </c>
      <c r="AJ90" t="str">
        <f>""</f>
        <v/>
      </c>
      <c r="AK90" t="str">
        <f>""</f>
        <v/>
      </c>
      <c r="AL90" t="str">
        <f>""</f>
        <v/>
      </c>
      <c r="AM90" t="str">
        <f>""</f>
        <v/>
      </c>
      <c r="AN90" t="str">
        <f>""</f>
        <v/>
      </c>
      <c r="AO90" t="str">
        <f>""</f>
        <v/>
      </c>
      <c r="AP90" t="str">
        <f>""</f>
        <v/>
      </c>
      <c r="AQ90" t="str">
        <f>""</f>
        <v/>
      </c>
      <c r="AR90" t="str">
        <f>""</f>
        <v/>
      </c>
      <c r="AS90" t="str">
        <f>""</f>
        <v/>
      </c>
      <c r="AT90" t="str">
        <f>""</f>
        <v/>
      </c>
      <c r="AU90" t="str">
        <f>""</f>
        <v/>
      </c>
      <c r="AV90" t="str">
        <f>""</f>
        <v/>
      </c>
      <c r="AW90" t="str">
        <f>""</f>
        <v/>
      </c>
      <c r="AX90" t="str">
        <f>""</f>
        <v/>
      </c>
      <c r="AY90" t="str">
        <f>""</f>
        <v/>
      </c>
      <c r="AZ90" t="str">
        <f>""</f>
        <v/>
      </c>
      <c r="BA90" t="str">
        <f>""</f>
        <v/>
      </c>
    </row>
    <row r="91" spans="2:53" x14ac:dyDescent="0.2">
      <c r="B91" t="str">
        <f>"At least 1 child left the household in a given year (yes=1)"</f>
        <v>At least 1 child left the household in a given year (yes=1)</v>
      </c>
      <c r="C91" t="str">
        <f>""</f>
        <v/>
      </c>
      <c r="D91" t="str">
        <f>""</f>
        <v/>
      </c>
      <c r="E91" t="str">
        <f>""</f>
        <v/>
      </c>
      <c r="F91" t="str">
        <f>""</f>
        <v/>
      </c>
      <c r="G91" t="str">
        <f>""</f>
        <v/>
      </c>
      <c r="H91" t="str">
        <f>""</f>
        <v/>
      </c>
      <c r="I91" t="str">
        <f>""</f>
        <v/>
      </c>
      <c r="J91" t="str">
        <f>""</f>
        <v/>
      </c>
      <c r="K91" t="str">
        <f>""</f>
        <v/>
      </c>
      <c r="L91" t="str">
        <f>""</f>
        <v/>
      </c>
      <c r="M91" t="str">
        <f>""</f>
        <v/>
      </c>
      <c r="N91" t="str">
        <f>""</f>
        <v/>
      </c>
      <c r="O91" t="str">
        <f>""</f>
        <v/>
      </c>
      <c r="P91" t="str">
        <f>""</f>
        <v/>
      </c>
      <c r="Q91" t="str">
        <f>""</f>
        <v/>
      </c>
      <c r="R91" t="str">
        <f>""</f>
        <v/>
      </c>
      <c r="S91" t="str">
        <f>""</f>
        <v/>
      </c>
      <c r="T91" t="str">
        <f>""</f>
        <v/>
      </c>
      <c r="U91" t="str">
        <f>"-0.086"</f>
        <v>-0.086</v>
      </c>
      <c r="V91" t="str">
        <f>""</f>
        <v/>
      </c>
      <c r="W91" t="str">
        <f>""</f>
        <v/>
      </c>
      <c r="X91" t="str">
        <f>""</f>
        <v/>
      </c>
      <c r="Y91" t="str">
        <f>""</f>
        <v/>
      </c>
      <c r="Z91" t="str">
        <f>""</f>
        <v/>
      </c>
      <c r="AA91" t="str">
        <f>""</f>
        <v/>
      </c>
      <c r="AB91" t="str">
        <f>""</f>
        <v/>
      </c>
      <c r="AC91" t="str">
        <f>""</f>
        <v/>
      </c>
      <c r="AD91" t="str">
        <f>""</f>
        <v/>
      </c>
      <c r="AE91" t="str">
        <f>""</f>
        <v/>
      </c>
      <c r="AF91" t="str">
        <f>""</f>
        <v/>
      </c>
      <c r="AG91" t="str">
        <f>""</f>
        <v/>
      </c>
      <c r="AH91" t="str">
        <f>""</f>
        <v/>
      </c>
      <c r="AI91" t="str">
        <f>""</f>
        <v/>
      </c>
      <c r="AJ91" t="str">
        <f>""</f>
        <v/>
      </c>
      <c r="AK91" t="str">
        <f>""</f>
        <v/>
      </c>
      <c r="AL91" t="str">
        <f>""</f>
        <v/>
      </c>
      <c r="AM91" t="str">
        <f>""</f>
        <v/>
      </c>
      <c r="AN91" t="str">
        <f>""</f>
        <v/>
      </c>
      <c r="AO91" t="str">
        <f>""</f>
        <v/>
      </c>
      <c r="AP91" t="str">
        <f>""</f>
        <v/>
      </c>
      <c r="AQ91" t="str">
        <f>""</f>
        <v/>
      </c>
      <c r="AR91" t="str">
        <f>""</f>
        <v/>
      </c>
      <c r="AS91" t="str">
        <f>""</f>
        <v/>
      </c>
      <c r="AT91" t="str">
        <f>""</f>
        <v/>
      </c>
      <c r="AU91" t="str">
        <f>""</f>
        <v/>
      </c>
      <c r="AV91" t="str">
        <f>""</f>
        <v/>
      </c>
      <c r="AW91" t="str">
        <f>""</f>
        <v/>
      </c>
      <c r="AX91" t="str">
        <f>""</f>
        <v/>
      </c>
      <c r="AY91" t="str">
        <f>""</f>
        <v/>
      </c>
      <c r="AZ91" t="str">
        <f>""</f>
        <v/>
      </c>
      <c r="BA91" t="str">
        <f>""</f>
        <v/>
      </c>
    </row>
    <row r="92" spans="2:53" x14ac:dyDescent="0.2">
      <c r="B92" t="str">
        <f>""</f>
        <v/>
      </c>
      <c r="C92" t="str">
        <f>""</f>
        <v/>
      </c>
      <c r="D92" t="str">
        <f>""</f>
        <v/>
      </c>
      <c r="E92" t="str">
        <f>""</f>
        <v/>
      </c>
      <c r="F92" t="str">
        <f>""</f>
        <v/>
      </c>
      <c r="G92" t="str">
        <f>""</f>
        <v/>
      </c>
      <c r="H92" t="str">
        <f>""</f>
        <v/>
      </c>
      <c r="I92" t="str">
        <f>""</f>
        <v/>
      </c>
      <c r="J92" t="str">
        <f>""</f>
        <v/>
      </c>
      <c r="K92" t="str">
        <f>""</f>
        <v/>
      </c>
      <c r="L92" t="str">
        <f>""</f>
        <v/>
      </c>
      <c r="M92" t="str">
        <f>""</f>
        <v/>
      </c>
      <c r="N92" t="str">
        <f>""</f>
        <v/>
      </c>
      <c r="O92" t="str">
        <f>""</f>
        <v/>
      </c>
      <c r="P92" t="str">
        <f>""</f>
        <v/>
      </c>
      <c r="Q92" t="str">
        <f>""</f>
        <v/>
      </c>
      <c r="R92" t="str">
        <f>""</f>
        <v/>
      </c>
      <c r="S92" t="str">
        <f>""</f>
        <v/>
      </c>
      <c r="T92" t="str">
        <f>""</f>
        <v/>
      </c>
      <c r="U92" t="str">
        <f>"[0.144]"</f>
        <v>[0.144]</v>
      </c>
      <c r="V92" t="str">
        <f>""</f>
        <v/>
      </c>
      <c r="W92" t="str">
        <f>""</f>
        <v/>
      </c>
      <c r="X92" t="str">
        <f>""</f>
        <v/>
      </c>
      <c r="Y92" t="str">
        <f>""</f>
        <v/>
      </c>
      <c r="Z92" t="str">
        <f>""</f>
        <v/>
      </c>
      <c r="AA92" t="str">
        <f>""</f>
        <v/>
      </c>
      <c r="AB92" t="str">
        <f>""</f>
        <v/>
      </c>
      <c r="AC92" t="str">
        <f>""</f>
        <v/>
      </c>
      <c r="AD92" t="str">
        <f>""</f>
        <v/>
      </c>
      <c r="AE92" t="str">
        <f>""</f>
        <v/>
      </c>
      <c r="AF92" t="str">
        <f>""</f>
        <v/>
      </c>
      <c r="AG92" t="str">
        <f>""</f>
        <v/>
      </c>
      <c r="AH92" t="str">
        <f>""</f>
        <v/>
      </c>
      <c r="AI92" t="str">
        <f>""</f>
        <v/>
      </c>
      <c r="AJ92" t="str">
        <f>""</f>
        <v/>
      </c>
      <c r="AK92" t="str">
        <f>""</f>
        <v/>
      </c>
      <c r="AL92" t="str">
        <f>""</f>
        <v/>
      </c>
      <c r="AM92" t="str">
        <f>""</f>
        <v/>
      </c>
      <c r="AN92" t="str">
        <f>""</f>
        <v/>
      </c>
      <c r="AO92" t="str">
        <f>""</f>
        <v/>
      </c>
      <c r="AP92" t="str">
        <f>""</f>
        <v/>
      </c>
      <c r="AQ92" t="str">
        <f>""</f>
        <v/>
      </c>
      <c r="AR92" t="str">
        <f>""</f>
        <v/>
      </c>
      <c r="AS92" t="str">
        <f>""</f>
        <v/>
      </c>
      <c r="AT92" t="str">
        <f>""</f>
        <v/>
      </c>
      <c r="AU92" t="str">
        <f>""</f>
        <v/>
      </c>
      <c r="AV92" t="str">
        <f>""</f>
        <v/>
      </c>
      <c r="AW92" t="str">
        <f>""</f>
        <v/>
      </c>
      <c r="AX92" t="str">
        <f>""</f>
        <v/>
      </c>
      <c r="AY92" t="str">
        <f>""</f>
        <v/>
      </c>
      <c r="AZ92" t="str">
        <f>""</f>
        <v/>
      </c>
      <c r="BA92" t="str">
        <f>""</f>
        <v/>
      </c>
    </row>
    <row r="93" spans="2:53" x14ac:dyDescent="0.2">
      <c r="B93" t="str">
        <f>"Interaction"</f>
        <v>Interaction</v>
      </c>
      <c r="C93" t="str">
        <f>""</f>
        <v/>
      </c>
      <c r="D93" t="str">
        <f>""</f>
        <v/>
      </c>
      <c r="E93" t="str">
        <f>""</f>
        <v/>
      </c>
      <c r="F93" t="str">
        <f>""</f>
        <v/>
      </c>
      <c r="G93" t="str">
        <f>""</f>
        <v/>
      </c>
      <c r="H93" t="str">
        <f>""</f>
        <v/>
      </c>
      <c r="I93" t="str">
        <f>""</f>
        <v/>
      </c>
      <c r="J93" t="str">
        <f>""</f>
        <v/>
      </c>
      <c r="K93" t="str">
        <f>""</f>
        <v/>
      </c>
      <c r="L93" t="str">
        <f>""</f>
        <v/>
      </c>
      <c r="M93" t="str">
        <f>""</f>
        <v/>
      </c>
      <c r="N93" t="str">
        <f>""</f>
        <v/>
      </c>
      <c r="O93" t="str">
        <f>""</f>
        <v/>
      </c>
      <c r="P93" t="str">
        <f>""</f>
        <v/>
      </c>
      <c r="Q93" t="str">
        <f>""</f>
        <v/>
      </c>
      <c r="R93" t="str">
        <f>""</f>
        <v/>
      </c>
      <c r="S93" t="str">
        <f>""</f>
        <v/>
      </c>
      <c r="T93" t="str">
        <f>""</f>
        <v/>
      </c>
      <c r="U93" t="str">
        <f>"-0.124"</f>
        <v>-0.124</v>
      </c>
      <c r="V93" t="str">
        <f>""</f>
        <v/>
      </c>
      <c r="W93" t="str">
        <f>""</f>
        <v/>
      </c>
      <c r="X93" t="str">
        <f>""</f>
        <v/>
      </c>
      <c r="Y93" t="str">
        <f>""</f>
        <v/>
      </c>
      <c r="Z93" t="str">
        <f>""</f>
        <v/>
      </c>
      <c r="AA93" t="str">
        <f>""</f>
        <v/>
      </c>
      <c r="AB93" t="str">
        <f>""</f>
        <v/>
      </c>
      <c r="AC93" t="str">
        <f>""</f>
        <v/>
      </c>
      <c r="AD93" t="str">
        <f>""</f>
        <v/>
      </c>
      <c r="AE93" t="str">
        <f>""</f>
        <v/>
      </c>
      <c r="AF93" t="str">
        <f>""</f>
        <v/>
      </c>
      <c r="AG93" t="str">
        <f>""</f>
        <v/>
      </c>
      <c r="AH93" t="str">
        <f>""</f>
        <v/>
      </c>
      <c r="AI93" t="str">
        <f>""</f>
        <v/>
      </c>
      <c r="AJ93" t="str">
        <f>""</f>
        <v/>
      </c>
      <c r="AK93" t="str">
        <f>""</f>
        <v/>
      </c>
      <c r="AL93" t="str">
        <f>""</f>
        <v/>
      </c>
      <c r="AM93" t="str">
        <f>""</f>
        <v/>
      </c>
      <c r="AN93" t="str">
        <f>""</f>
        <v/>
      </c>
      <c r="AO93" t="str">
        <f>""</f>
        <v/>
      </c>
      <c r="AP93" t="str">
        <f>""</f>
        <v/>
      </c>
      <c r="AQ93" t="str">
        <f>""</f>
        <v/>
      </c>
      <c r="AR93" t="str">
        <f>""</f>
        <v/>
      </c>
      <c r="AS93" t="str">
        <f>""</f>
        <v/>
      </c>
      <c r="AT93" t="str">
        <f>""</f>
        <v/>
      </c>
      <c r="AU93" t="str">
        <f>""</f>
        <v/>
      </c>
      <c r="AV93" t="str">
        <f>""</f>
        <v/>
      </c>
      <c r="AW93" t="str">
        <f>""</f>
        <v/>
      </c>
      <c r="AX93" t="str">
        <f>""</f>
        <v/>
      </c>
      <c r="AY93" t="str">
        <f>""</f>
        <v/>
      </c>
      <c r="AZ93" t="str">
        <f>""</f>
        <v/>
      </c>
      <c r="BA93" t="str">
        <f>""</f>
        <v/>
      </c>
    </row>
    <row r="94" spans="2:53" x14ac:dyDescent="0.2">
      <c r="B94" t="str">
        <f>""</f>
        <v/>
      </c>
      <c r="C94" t="str">
        <f>""</f>
        <v/>
      </c>
      <c r="D94" t="str">
        <f>""</f>
        <v/>
      </c>
      <c r="E94" t="str">
        <f>""</f>
        <v/>
      </c>
      <c r="F94" t="str">
        <f>""</f>
        <v/>
      </c>
      <c r="G94" t="str">
        <f>""</f>
        <v/>
      </c>
      <c r="H94" t="str">
        <f>""</f>
        <v/>
      </c>
      <c r="I94" t="str">
        <f>""</f>
        <v/>
      </c>
      <c r="J94" t="str">
        <f>""</f>
        <v/>
      </c>
      <c r="K94" t="str">
        <f>""</f>
        <v/>
      </c>
      <c r="L94" t="str">
        <f>""</f>
        <v/>
      </c>
      <c r="M94" t="str">
        <f>""</f>
        <v/>
      </c>
      <c r="N94" t="str">
        <f>""</f>
        <v/>
      </c>
      <c r="O94" t="str">
        <f>""</f>
        <v/>
      </c>
      <c r="P94" t="str">
        <f>""</f>
        <v/>
      </c>
      <c r="Q94" t="str">
        <f>""</f>
        <v/>
      </c>
      <c r="R94" t="str">
        <f>""</f>
        <v/>
      </c>
      <c r="S94" t="str">
        <f>""</f>
        <v/>
      </c>
      <c r="T94" t="str">
        <f>""</f>
        <v/>
      </c>
      <c r="U94" t="str">
        <f>"[0.204]"</f>
        <v>[0.204]</v>
      </c>
      <c r="V94" t="str">
        <f>""</f>
        <v/>
      </c>
      <c r="W94" t="str">
        <f>""</f>
        <v/>
      </c>
      <c r="X94" t="str">
        <f>""</f>
        <v/>
      </c>
      <c r="Y94" t="str">
        <f>""</f>
        <v/>
      </c>
      <c r="Z94" t="str">
        <f>""</f>
        <v/>
      </c>
      <c r="AA94" t="str">
        <f>""</f>
        <v/>
      </c>
      <c r="AB94" t="str">
        <f>""</f>
        <v/>
      </c>
      <c r="AC94" t="str">
        <f>""</f>
        <v/>
      </c>
      <c r="AD94" t="str">
        <f>""</f>
        <v/>
      </c>
      <c r="AE94" t="str">
        <f>""</f>
        <v/>
      </c>
      <c r="AF94" t="str">
        <f>""</f>
        <v/>
      </c>
      <c r="AG94" t="str">
        <f>""</f>
        <v/>
      </c>
      <c r="AH94" t="str">
        <f>""</f>
        <v/>
      </c>
      <c r="AI94" t="str">
        <f>""</f>
        <v/>
      </c>
      <c r="AJ94" t="str">
        <f>""</f>
        <v/>
      </c>
      <c r="AK94" t="str">
        <f>""</f>
        <v/>
      </c>
      <c r="AL94" t="str">
        <f>""</f>
        <v/>
      </c>
      <c r="AM94" t="str">
        <f>""</f>
        <v/>
      </c>
      <c r="AN94" t="str">
        <f>""</f>
        <v/>
      </c>
      <c r="AO94" t="str">
        <f>""</f>
        <v/>
      </c>
      <c r="AP94" t="str">
        <f>""</f>
        <v/>
      </c>
      <c r="AQ94" t="str">
        <f>""</f>
        <v/>
      </c>
      <c r="AR94" t="str">
        <f>""</f>
        <v/>
      </c>
      <c r="AS94" t="str">
        <f>""</f>
        <v/>
      </c>
      <c r="AT94" t="str">
        <f>""</f>
        <v/>
      </c>
      <c r="AU94" t="str">
        <f>""</f>
        <v/>
      </c>
      <c r="AV94" t="str">
        <f>""</f>
        <v/>
      </c>
      <c r="AW94" t="str">
        <f>""</f>
        <v/>
      </c>
      <c r="AX94" t="str">
        <f>""</f>
        <v/>
      </c>
      <c r="AY94" t="str">
        <f>""</f>
        <v/>
      </c>
      <c r="AZ94" t="str">
        <f>""</f>
        <v/>
      </c>
      <c r="BA94" t="str">
        <f>""</f>
        <v/>
      </c>
    </row>
    <row r="95" spans="2:53" x14ac:dyDescent="0.2">
      <c r="B95" t="str">
        <f>"Number of childs who left household 1998-2007"</f>
        <v>Number of childs who left household 1998-2007</v>
      </c>
      <c r="C95" t="str">
        <f>""</f>
        <v/>
      </c>
      <c r="D95" t="str">
        <f>""</f>
        <v/>
      </c>
      <c r="E95" t="str">
        <f>""</f>
        <v/>
      </c>
      <c r="F95" t="str">
        <f>""</f>
        <v/>
      </c>
      <c r="G95" t="str">
        <f>""</f>
        <v/>
      </c>
      <c r="H95" t="str">
        <f>""</f>
        <v/>
      </c>
      <c r="I95" t="str">
        <f>""</f>
        <v/>
      </c>
      <c r="J95" t="str">
        <f>""</f>
        <v/>
      </c>
      <c r="K95" t="str">
        <f>""</f>
        <v/>
      </c>
      <c r="L95" t="str">
        <f>""</f>
        <v/>
      </c>
      <c r="M95" t="str">
        <f>""</f>
        <v/>
      </c>
      <c r="N95" t="str">
        <f>""</f>
        <v/>
      </c>
      <c r="O95" t="str">
        <f>""</f>
        <v/>
      </c>
      <c r="P95" t="str">
        <f>""</f>
        <v/>
      </c>
      <c r="Q95" t="str">
        <f>""</f>
        <v/>
      </c>
      <c r="R95" t="str">
        <f>""</f>
        <v/>
      </c>
      <c r="S95" t="str">
        <f>""</f>
        <v/>
      </c>
      <c r="T95" t="str">
        <f>""</f>
        <v/>
      </c>
      <c r="U95" t="str">
        <f>""</f>
        <v/>
      </c>
      <c r="V95" t="str">
        <f>"0.006"</f>
        <v>0.006</v>
      </c>
      <c r="W95" t="str">
        <f>""</f>
        <v/>
      </c>
      <c r="X95" t="str">
        <f>""</f>
        <v/>
      </c>
      <c r="Y95" t="str">
        <f>""</f>
        <v/>
      </c>
      <c r="Z95" t="str">
        <f>""</f>
        <v/>
      </c>
      <c r="AA95" t="str">
        <f>""</f>
        <v/>
      </c>
      <c r="AB95" t="str">
        <f>""</f>
        <v/>
      </c>
      <c r="AC95" t="str">
        <f>""</f>
        <v/>
      </c>
      <c r="AD95" t="str">
        <f>""</f>
        <v/>
      </c>
      <c r="AE95" t="str">
        <f>""</f>
        <v/>
      </c>
      <c r="AF95" t="str">
        <f>""</f>
        <v/>
      </c>
      <c r="AG95" t="str">
        <f>""</f>
        <v/>
      </c>
      <c r="AH95" t="str">
        <f>""</f>
        <v/>
      </c>
      <c r="AI95" t="str">
        <f>""</f>
        <v/>
      </c>
      <c r="AJ95" t="str">
        <f>""</f>
        <v/>
      </c>
      <c r="AK95" t="str">
        <f>""</f>
        <v/>
      </c>
      <c r="AL95" t="str">
        <f>""</f>
        <v/>
      </c>
      <c r="AM95" t="str">
        <f>""</f>
        <v/>
      </c>
      <c r="AN95" t="str">
        <f>""</f>
        <v/>
      </c>
      <c r="AO95" t="str">
        <f>""</f>
        <v/>
      </c>
      <c r="AP95" t="str">
        <f>""</f>
        <v/>
      </c>
      <c r="AQ95" t="str">
        <f>""</f>
        <v/>
      </c>
      <c r="AR95" t="str">
        <f>""</f>
        <v/>
      </c>
      <c r="AS95" t="str">
        <f>""</f>
        <v/>
      </c>
      <c r="AT95" t="str">
        <f>""</f>
        <v/>
      </c>
      <c r="AU95" t="str">
        <f>""</f>
        <v/>
      </c>
      <c r="AV95" t="str">
        <f>""</f>
        <v/>
      </c>
      <c r="AW95" t="str">
        <f>""</f>
        <v/>
      </c>
      <c r="AX95" t="str">
        <f>""</f>
        <v/>
      </c>
      <c r="AY95" t="str">
        <f>""</f>
        <v/>
      </c>
      <c r="AZ95" t="str">
        <f>""</f>
        <v/>
      </c>
      <c r="BA95" t="str">
        <f>""</f>
        <v/>
      </c>
    </row>
    <row r="96" spans="2:53" x14ac:dyDescent="0.2">
      <c r="B96" t="str">
        <f>""</f>
        <v/>
      </c>
      <c r="C96" t="str">
        <f>""</f>
        <v/>
      </c>
      <c r="D96" t="str">
        <f>""</f>
        <v/>
      </c>
      <c r="E96" t="str">
        <f>""</f>
        <v/>
      </c>
      <c r="F96" t="str">
        <f>""</f>
        <v/>
      </c>
      <c r="G96" t="str">
        <f>""</f>
        <v/>
      </c>
      <c r="H96" t="str">
        <f>""</f>
        <v/>
      </c>
      <c r="I96" t="str">
        <f>""</f>
        <v/>
      </c>
      <c r="J96" t="str">
        <f>""</f>
        <v/>
      </c>
      <c r="K96" t="str">
        <f>""</f>
        <v/>
      </c>
      <c r="L96" t="str">
        <f>""</f>
        <v/>
      </c>
      <c r="M96" t="str">
        <f>""</f>
        <v/>
      </c>
      <c r="N96" t="str">
        <f>""</f>
        <v/>
      </c>
      <c r="O96" t="str">
        <f>""</f>
        <v/>
      </c>
      <c r="P96" t="str">
        <f>""</f>
        <v/>
      </c>
      <c r="Q96" t="str">
        <f>""</f>
        <v/>
      </c>
      <c r="R96" t="str">
        <f>""</f>
        <v/>
      </c>
      <c r="S96" t="str">
        <f>""</f>
        <v/>
      </c>
      <c r="T96" t="str">
        <f>""</f>
        <v/>
      </c>
      <c r="U96" t="str">
        <f>""</f>
        <v/>
      </c>
      <c r="V96" t="str">
        <f>"[0.052]"</f>
        <v>[0.052]</v>
      </c>
      <c r="W96" t="str">
        <f>""</f>
        <v/>
      </c>
      <c r="X96" t="str">
        <f>""</f>
        <v/>
      </c>
      <c r="Y96" t="str">
        <f>""</f>
        <v/>
      </c>
      <c r="Z96" t="str">
        <f>""</f>
        <v/>
      </c>
      <c r="AA96" t="str">
        <f>""</f>
        <v/>
      </c>
      <c r="AB96" t="str">
        <f>""</f>
        <v/>
      </c>
      <c r="AC96" t="str">
        <f>""</f>
        <v/>
      </c>
      <c r="AD96" t="str">
        <f>""</f>
        <v/>
      </c>
      <c r="AE96" t="str">
        <f>""</f>
        <v/>
      </c>
      <c r="AF96" t="str">
        <f>""</f>
        <v/>
      </c>
      <c r="AG96" t="str">
        <f>""</f>
        <v/>
      </c>
      <c r="AH96" t="str">
        <f>""</f>
        <v/>
      </c>
      <c r="AI96" t="str">
        <f>""</f>
        <v/>
      </c>
      <c r="AJ96" t="str">
        <f>""</f>
        <v/>
      </c>
      <c r="AK96" t="str">
        <f>""</f>
        <v/>
      </c>
      <c r="AL96" t="str">
        <f>""</f>
        <v/>
      </c>
      <c r="AM96" t="str">
        <f>""</f>
        <v/>
      </c>
      <c r="AN96" t="str">
        <f>""</f>
        <v/>
      </c>
      <c r="AO96" t="str">
        <f>""</f>
        <v/>
      </c>
      <c r="AP96" t="str">
        <f>""</f>
        <v/>
      </c>
      <c r="AQ96" t="str">
        <f>""</f>
        <v/>
      </c>
      <c r="AR96" t="str">
        <f>""</f>
        <v/>
      </c>
      <c r="AS96" t="str">
        <f>""</f>
        <v/>
      </c>
      <c r="AT96" t="str">
        <f>""</f>
        <v/>
      </c>
      <c r="AU96" t="str">
        <f>""</f>
        <v/>
      </c>
      <c r="AV96" t="str">
        <f>""</f>
        <v/>
      </c>
      <c r="AW96" t="str">
        <f>""</f>
        <v/>
      </c>
      <c r="AX96" t="str">
        <f>""</f>
        <v/>
      </c>
      <c r="AY96" t="str">
        <f>""</f>
        <v/>
      </c>
      <c r="AZ96" t="str">
        <f>""</f>
        <v/>
      </c>
      <c r="BA96" t="str">
        <f>""</f>
        <v/>
      </c>
    </row>
    <row r="97" spans="2:53" x14ac:dyDescent="0.2">
      <c r="B97" t="str">
        <f>"Interaction"</f>
        <v>Interaction</v>
      </c>
      <c r="C97" t="str">
        <f>""</f>
        <v/>
      </c>
      <c r="D97" t="str">
        <f>""</f>
        <v/>
      </c>
      <c r="E97" t="str">
        <f>""</f>
        <v/>
      </c>
      <c r="F97" t="str">
        <f>""</f>
        <v/>
      </c>
      <c r="G97" t="str">
        <f>""</f>
        <v/>
      </c>
      <c r="H97" t="str">
        <f>""</f>
        <v/>
      </c>
      <c r="I97" t="str">
        <f>""</f>
        <v/>
      </c>
      <c r="J97" t="str">
        <f>""</f>
        <v/>
      </c>
      <c r="K97" t="str">
        <f>""</f>
        <v/>
      </c>
      <c r="L97" t="str">
        <f>""</f>
        <v/>
      </c>
      <c r="M97" t="str">
        <f>""</f>
        <v/>
      </c>
      <c r="N97" t="str">
        <f>""</f>
        <v/>
      </c>
      <c r="O97" t="str">
        <f>""</f>
        <v/>
      </c>
      <c r="P97" t="str">
        <f>""</f>
        <v/>
      </c>
      <c r="Q97" t="str">
        <f>""</f>
        <v/>
      </c>
      <c r="R97" t="str">
        <f>""</f>
        <v/>
      </c>
      <c r="S97" t="str">
        <f>""</f>
        <v/>
      </c>
      <c r="T97" t="str">
        <f>""</f>
        <v/>
      </c>
      <c r="U97" t="str">
        <f>""</f>
        <v/>
      </c>
      <c r="V97" t="str">
        <f>"-0.029"</f>
        <v>-0.029</v>
      </c>
      <c r="W97" t="str">
        <f>""</f>
        <v/>
      </c>
      <c r="X97" t="str">
        <f>""</f>
        <v/>
      </c>
      <c r="Y97" t="str">
        <f>""</f>
        <v/>
      </c>
      <c r="Z97" t="str">
        <f>""</f>
        <v/>
      </c>
      <c r="AA97" t="str">
        <f>""</f>
        <v/>
      </c>
      <c r="AB97" t="str">
        <f>""</f>
        <v/>
      </c>
      <c r="AC97" t="str">
        <f>""</f>
        <v/>
      </c>
      <c r="AD97" t="str">
        <f>""</f>
        <v/>
      </c>
      <c r="AE97" t="str">
        <f>""</f>
        <v/>
      </c>
      <c r="AF97" t="str">
        <f>""</f>
        <v/>
      </c>
      <c r="AG97" t="str">
        <f>""</f>
        <v/>
      </c>
      <c r="AH97" t="str">
        <f>""</f>
        <v/>
      </c>
      <c r="AI97" t="str">
        <f>""</f>
        <v/>
      </c>
      <c r="AJ97" t="str">
        <f>""</f>
        <v/>
      </c>
      <c r="AK97" t="str">
        <f>""</f>
        <v/>
      </c>
      <c r="AL97" t="str">
        <f>""</f>
        <v/>
      </c>
      <c r="AM97" t="str">
        <f>""</f>
        <v/>
      </c>
      <c r="AN97" t="str">
        <f>""</f>
        <v/>
      </c>
      <c r="AO97" t="str">
        <f>""</f>
        <v/>
      </c>
      <c r="AP97" t="str">
        <f>""</f>
        <v/>
      </c>
      <c r="AQ97" t="str">
        <f>""</f>
        <v/>
      </c>
      <c r="AR97" t="str">
        <f>""</f>
        <v/>
      </c>
      <c r="AS97" t="str">
        <f>""</f>
        <v/>
      </c>
      <c r="AT97" t="str">
        <f>""</f>
        <v/>
      </c>
      <c r="AU97" t="str">
        <f>""</f>
        <v/>
      </c>
      <c r="AV97" t="str">
        <f>""</f>
        <v/>
      </c>
      <c r="AW97" t="str">
        <f>""</f>
        <v/>
      </c>
      <c r="AX97" t="str">
        <f>""</f>
        <v/>
      </c>
      <c r="AY97" t="str">
        <f>""</f>
        <v/>
      </c>
      <c r="AZ97" t="str">
        <f>""</f>
        <v/>
      </c>
      <c r="BA97" t="str">
        <f>""</f>
        <v/>
      </c>
    </row>
    <row r="98" spans="2:53" x14ac:dyDescent="0.2">
      <c r="B98" t="str">
        <f>""</f>
        <v/>
      </c>
      <c r="C98" t="str">
        <f>""</f>
        <v/>
      </c>
      <c r="D98" t="str">
        <f>""</f>
        <v/>
      </c>
      <c r="E98" t="str">
        <f>""</f>
        <v/>
      </c>
      <c r="F98" t="str">
        <f>""</f>
        <v/>
      </c>
      <c r="G98" t="str">
        <f>""</f>
        <v/>
      </c>
      <c r="H98" t="str">
        <f>""</f>
        <v/>
      </c>
      <c r="I98" t="str">
        <f>""</f>
        <v/>
      </c>
      <c r="J98" t="str">
        <f>""</f>
        <v/>
      </c>
      <c r="K98" t="str">
        <f>""</f>
        <v/>
      </c>
      <c r="L98" t="str">
        <f>""</f>
        <v/>
      </c>
      <c r="M98" t="str">
        <f>""</f>
        <v/>
      </c>
      <c r="N98" t="str">
        <f>""</f>
        <v/>
      </c>
      <c r="O98" t="str">
        <f>""</f>
        <v/>
      </c>
      <c r="P98" t="str">
        <f>""</f>
        <v/>
      </c>
      <c r="Q98" t="str">
        <f>""</f>
        <v/>
      </c>
      <c r="R98" t="str">
        <f>""</f>
        <v/>
      </c>
      <c r="S98" t="str">
        <f>""</f>
        <v/>
      </c>
      <c r="T98" t="str">
        <f>""</f>
        <v/>
      </c>
      <c r="U98" t="str">
        <f>""</f>
        <v/>
      </c>
      <c r="V98" t="str">
        <f>"[0.075]"</f>
        <v>[0.075]</v>
      </c>
      <c r="W98" t="str">
        <f>""</f>
        <v/>
      </c>
      <c r="X98" t="str">
        <f>""</f>
        <v/>
      </c>
      <c r="Y98" t="str">
        <f>""</f>
        <v/>
      </c>
      <c r="Z98" t="str">
        <f>""</f>
        <v/>
      </c>
      <c r="AA98" t="str">
        <f>""</f>
        <v/>
      </c>
      <c r="AB98" t="str">
        <f>""</f>
        <v/>
      </c>
      <c r="AC98" t="str">
        <f>""</f>
        <v/>
      </c>
      <c r="AD98" t="str">
        <f>""</f>
        <v/>
      </c>
      <c r="AE98" t="str">
        <f>""</f>
        <v/>
      </c>
      <c r="AF98" t="str">
        <f>""</f>
        <v/>
      </c>
      <c r="AG98" t="str">
        <f>""</f>
        <v/>
      </c>
      <c r="AH98" t="str">
        <f>""</f>
        <v/>
      </c>
      <c r="AI98" t="str">
        <f>""</f>
        <v/>
      </c>
      <c r="AJ98" t="str">
        <f>""</f>
        <v/>
      </c>
      <c r="AK98" t="str">
        <f>""</f>
        <v/>
      </c>
      <c r="AL98" t="str">
        <f>""</f>
        <v/>
      </c>
      <c r="AM98" t="str">
        <f>""</f>
        <v/>
      </c>
      <c r="AN98" t="str">
        <f>""</f>
        <v/>
      </c>
      <c r="AO98" t="str">
        <f>""</f>
        <v/>
      </c>
      <c r="AP98" t="str">
        <f>""</f>
        <v/>
      </c>
      <c r="AQ98" t="str">
        <f>""</f>
        <v/>
      </c>
      <c r="AR98" t="str">
        <f>""</f>
        <v/>
      </c>
      <c r="AS98" t="str">
        <f>""</f>
        <v/>
      </c>
      <c r="AT98" t="str">
        <f>""</f>
        <v/>
      </c>
      <c r="AU98" t="str">
        <f>""</f>
        <v/>
      </c>
      <c r="AV98" t="str">
        <f>""</f>
        <v/>
      </c>
      <c r="AW98" t="str">
        <f>""</f>
        <v/>
      </c>
      <c r="AX98" t="str">
        <f>""</f>
        <v/>
      </c>
      <c r="AY98" t="str">
        <f>""</f>
        <v/>
      </c>
      <c r="AZ98" t="str">
        <f>""</f>
        <v/>
      </c>
      <c r="BA98" t="str">
        <f>""</f>
        <v/>
      </c>
    </row>
    <row r="99" spans="2:53" x14ac:dyDescent="0.2">
      <c r="B99" t="str">
        <f>"Share of childs  who left household 1998-2007"</f>
        <v>Share of childs  who left household 1998-2007</v>
      </c>
      <c r="C99" t="str">
        <f>""</f>
        <v/>
      </c>
      <c r="D99" t="str">
        <f>""</f>
        <v/>
      </c>
      <c r="E99" t="str">
        <f>""</f>
        <v/>
      </c>
      <c r="F99" t="str">
        <f>""</f>
        <v/>
      </c>
      <c r="G99" t="str">
        <f>""</f>
        <v/>
      </c>
      <c r="H99" t="str">
        <f>""</f>
        <v/>
      </c>
      <c r="I99" t="str">
        <f>""</f>
        <v/>
      </c>
      <c r="J99" t="str">
        <f>""</f>
        <v/>
      </c>
      <c r="K99" t="str">
        <f>""</f>
        <v/>
      </c>
      <c r="L99" t="str">
        <f>""</f>
        <v/>
      </c>
      <c r="M99" t="str">
        <f>""</f>
        <v/>
      </c>
      <c r="N99" t="str">
        <f>""</f>
        <v/>
      </c>
      <c r="O99" t="str">
        <f>""</f>
        <v/>
      </c>
      <c r="P99" t="str">
        <f>""</f>
        <v/>
      </c>
      <c r="Q99" t="str">
        <f>""</f>
        <v/>
      </c>
      <c r="R99" t="str">
        <f>""</f>
        <v/>
      </c>
      <c r="S99" t="str">
        <f>""</f>
        <v/>
      </c>
      <c r="T99" t="str">
        <f>""</f>
        <v/>
      </c>
      <c r="U99" t="str">
        <f>""</f>
        <v/>
      </c>
      <c r="V99" t="str">
        <f>""</f>
        <v/>
      </c>
      <c r="W99" t="str">
        <f>"-0.195"</f>
        <v>-0.195</v>
      </c>
      <c r="X99" t="str">
        <f>""</f>
        <v/>
      </c>
      <c r="Y99" t="str">
        <f>""</f>
        <v/>
      </c>
      <c r="Z99" t="str">
        <f>""</f>
        <v/>
      </c>
      <c r="AA99" t="str">
        <f>""</f>
        <v/>
      </c>
      <c r="AB99" t="str">
        <f>""</f>
        <v/>
      </c>
      <c r="AC99" t="str">
        <f>""</f>
        <v/>
      </c>
      <c r="AD99" t="str">
        <f>""</f>
        <v/>
      </c>
      <c r="AE99" t="str">
        <f>""</f>
        <v/>
      </c>
      <c r="AF99" t="str">
        <f>""</f>
        <v/>
      </c>
      <c r="AG99" t="str">
        <f>""</f>
        <v/>
      </c>
      <c r="AH99" t="str">
        <f>""</f>
        <v/>
      </c>
      <c r="AI99" t="str">
        <f>""</f>
        <v/>
      </c>
      <c r="AJ99" t="str">
        <f>""</f>
        <v/>
      </c>
      <c r="AK99" t="str">
        <f>""</f>
        <v/>
      </c>
      <c r="AL99" t="str">
        <f>""</f>
        <v/>
      </c>
      <c r="AM99" t="str">
        <f>""</f>
        <v/>
      </c>
      <c r="AN99" t="str">
        <f>""</f>
        <v/>
      </c>
      <c r="AO99" t="str">
        <f>""</f>
        <v/>
      </c>
      <c r="AP99" t="str">
        <f>""</f>
        <v/>
      </c>
      <c r="AQ99" t="str">
        <f>""</f>
        <v/>
      </c>
      <c r="AR99" t="str">
        <f>""</f>
        <v/>
      </c>
      <c r="AS99" t="str">
        <f>""</f>
        <v/>
      </c>
      <c r="AT99" t="str">
        <f>""</f>
        <v/>
      </c>
      <c r="AU99" t="str">
        <f>""</f>
        <v/>
      </c>
      <c r="AV99" t="str">
        <f>""</f>
        <v/>
      </c>
      <c r="AW99" t="str">
        <f>""</f>
        <v/>
      </c>
      <c r="AX99" t="str">
        <f>""</f>
        <v/>
      </c>
      <c r="AY99" t="str">
        <f>""</f>
        <v/>
      </c>
      <c r="AZ99" t="str">
        <f>""</f>
        <v/>
      </c>
      <c r="BA99" t="str">
        <f>""</f>
        <v/>
      </c>
    </row>
    <row r="100" spans="2:53" x14ac:dyDescent="0.2">
      <c r="B100" t="str">
        <f>""</f>
        <v/>
      </c>
      <c r="C100" t="str">
        <f>""</f>
        <v/>
      </c>
      <c r="D100" t="str">
        <f>""</f>
        <v/>
      </c>
      <c r="E100" t="str">
        <f>""</f>
        <v/>
      </c>
      <c r="F100" t="str">
        <f>""</f>
        <v/>
      </c>
      <c r="G100" t="str">
        <f>""</f>
        <v/>
      </c>
      <c r="H100" t="str">
        <f>""</f>
        <v/>
      </c>
      <c r="I100" t="str">
        <f>""</f>
        <v/>
      </c>
      <c r="J100" t="str">
        <f>""</f>
        <v/>
      </c>
      <c r="K100" t="str">
        <f>""</f>
        <v/>
      </c>
      <c r="L100" t="str">
        <f>""</f>
        <v/>
      </c>
      <c r="M100" t="str">
        <f>""</f>
        <v/>
      </c>
      <c r="N100" t="str">
        <f>""</f>
        <v/>
      </c>
      <c r="O100" t="str">
        <f>""</f>
        <v/>
      </c>
      <c r="P100" t="str">
        <f>""</f>
        <v/>
      </c>
      <c r="Q100" t="str">
        <f>""</f>
        <v/>
      </c>
      <c r="R100" t="str">
        <f>""</f>
        <v/>
      </c>
      <c r="S100" t="str">
        <f>""</f>
        <v/>
      </c>
      <c r="T100" t="str">
        <f>""</f>
        <v/>
      </c>
      <c r="U100" t="str">
        <f>""</f>
        <v/>
      </c>
      <c r="V100" t="str">
        <f>""</f>
        <v/>
      </c>
      <c r="W100" t="str">
        <f>"[0.257]"</f>
        <v>[0.257]</v>
      </c>
      <c r="X100" t="str">
        <f>""</f>
        <v/>
      </c>
      <c r="Y100" t="str">
        <f>""</f>
        <v/>
      </c>
      <c r="Z100" t="str">
        <f>""</f>
        <v/>
      </c>
      <c r="AA100" t="str">
        <f>""</f>
        <v/>
      </c>
      <c r="AB100" t="str">
        <f>""</f>
        <v/>
      </c>
      <c r="AC100" t="str">
        <f>""</f>
        <v/>
      </c>
      <c r="AD100" t="str">
        <f>""</f>
        <v/>
      </c>
      <c r="AE100" t="str">
        <f>""</f>
        <v/>
      </c>
      <c r="AF100" t="str">
        <f>""</f>
        <v/>
      </c>
      <c r="AG100" t="str">
        <f>""</f>
        <v/>
      </c>
      <c r="AH100" t="str">
        <f>""</f>
        <v/>
      </c>
      <c r="AI100" t="str">
        <f>""</f>
        <v/>
      </c>
      <c r="AJ100" t="str">
        <f>""</f>
        <v/>
      </c>
      <c r="AK100" t="str">
        <f>""</f>
        <v/>
      </c>
      <c r="AL100" t="str">
        <f>""</f>
        <v/>
      </c>
      <c r="AM100" t="str">
        <f>""</f>
        <v/>
      </c>
      <c r="AN100" t="str">
        <f>""</f>
        <v/>
      </c>
      <c r="AO100" t="str">
        <f>""</f>
        <v/>
      </c>
      <c r="AP100" t="str">
        <f>""</f>
        <v/>
      </c>
      <c r="AQ100" t="str">
        <f>""</f>
        <v/>
      </c>
      <c r="AR100" t="str">
        <f>""</f>
        <v/>
      </c>
      <c r="AS100" t="str">
        <f>""</f>
        <v/>
      </c>
      <c r="AT100" t="str">
        <f>""</f>
        <v/>
      </c>
      <c r="AU100" t="str">
        <f>""</f>
        <v/>
      </c>
      <c r="AV100" t="str">
        <f>""</f>
        <v/>
      </c>
      <c r="AW100" t="str">
        <f>""</f>
        <v/>
      </c>
      <c r="AX100" t="str">
        <f>""</f>
        <v/>
      </c>
      <c r="AY100" t="str">
        <f>""</f>
        <v/>
      </c>
      <c r="AZ100" t="str">
        <f>""</f>
        <v/>
      </c>
      <c r="BA100" t="str">
        <f>""</f>
        <v/>
      </c>
    </row>
    <row r="101" spans="2:53" x14ac:dyDescent="0.2">
      <c r="B101" t="str">
        <f>"Interaction"</f>
        <v>Interaction</v>
      </c>
      <c r="C101" t="str">
        <f>""</f>
        <v/>
      </c>
      <c r="D101" t="str">
        <f>""</f>
        <v/>
      </c>
      <c r="E101" t="str">
        <f>""</f>
        <v/>
      </c>
      <c r="F101" t="str">
        <f>""</f>
        <v/>
      </c>
      <c r="G101" t="str">
        <f>""</f>
        <v/>
      </c>
      <c r="H101" t="str">
        <f>""</f>
        <v/>
      </c>
      <c r="I101" t="str">
        <f>""</f>
        <v/>
      </c>
      <c r="J101" t="str">
        <f>""</f>
        <v/>
      </c>
      <c r="K101" t="str">
        <f>""</f>
        <v/>
      </c>
      <c r="L101" t="str">
        <f>""</f>
        <v/>
      </c>
      <c r="M101" t="str">
        <f>""</f>
        <v/>
      </c>
      <c r="N101" t="str">
        <f>""</f>
        <v/>
      </c>
      <c r="O101" t="str">
        <f>""</f>
        <v/>
      </c>
      <c r="P101" t="str">
        <f>""</f>
        <v/>
      </c>
      <c r="Q101" t="str">
        <f>""</f>
        <v/>
      </c>
      <c r="R101" t="str">
        <f>""</f>
        <v/>
      </c>
      <c r="S101" t="str">
        <f>""</f>
        <v/>
      </c>
      <c r="T101" t="str">
        <f>""</f>
        <v/>
      </c>
      <c r="U101" t="str">
        <f>""</f>
        <v/>
      </c>
      <c r="V101" t="str">
        <f>""</f>
        <v/>
      </c>
      <c r="W101" t="str">
        <f>"0.018"</f>
        <v>0.018</v>
      </c>
      <c r="X101" t="str">
        <f>""</f>
        <v/>
      </c>
      <c r="Y101" t="str">
        <f>""</f>
        <v/>
      </c>
      <c r="Z101" t="str">
        <f>""</f>
        <v/>
      </c>
      <c r="AA101" t="str">
        <f>""</f>
        <v/>
      </c>
      <c r="AB101" t="str">
        <f>""</f>
        <v/>
      </c>
      <c r="AC101" t="str">
        <f>""</f>
        <v/>
      </c>
      <c r="AD101" t="str">
        <f>""</f>
        <v/>
      </c>
      <c r="AE101" t="str">
        <f>""</f>
        <v/>
      </c>
      <c r="AF101" t="str">
        <f>""</f>
        <v/>
      </c>
      <c r="AG101" t="str">
        <f>""</f>
        <v/>
      </c>
      <c r="AH101" t="str">
        <f>""</f>
        <v/>
      </c>
      <c r="AI101" t="str">
        <f>""</f>
        <v/>
      </c>
      <c r="AJ101" t="str">
        <f>""</f>
        <v/>
      </c>
      <c r="AK101" t="str">
        <f>""</f>
        <v/>
      </c>
      <c r="AL101" t="str">
        <f>""</f>
        <v/>
      </c>
      <c r="AM101" t="str">
        <f>""</f>
        <v/>
      </c>
      <c r="AN101" t="str">
        <f>""</f>
        <v/>
      </c>
      <c r="AO101" t="str">
        <f>""</f>
        <v/>
      </c>
      <c r="AP101" t="str">
        <f>""</f>
        <v/>
      </c>
      <c r="AQ101" t="str">
        <f>""</f>
        <v/>
      </c>
      <c r="AR101" t="str">
        <f>""</f>
        <v/>
      </c>
      <c r="AS101" t="str">
        <f>""</f>
        <v/>
      </c>
      <c r="AT101" t="str">
        <f>""</f>
        <v/>
      </c>
      <c r="AU101" t="str">
        <f>""</f>
        <v/>
      </c>
      <c r="AV101" t="str">
        <f>""</f>
        <v/>
      </c>
      <c r="AW101" t="str">
        <f>""</f>
        <v/>
      </c>
      <c r="AX101" t="str">
        <f>""</f>
        <v/>
      </c>
      <c r="AY101" t="str">
        <f>""</f>
        <v/>
      </c>
      <c r="AZ101" t="str">
        <f>""</f>
        <v/>
      </c>
      <c r="BA101" t="str">
        <f>""</f>
        <v/>
      </c>
    </row>
    <row r="102" spans="2:53" x14ac:dyDescent="0.2">
      <c r="B102" t="str">
        <f>""</f>
        <v/>
      </c>
      <c r="C102" t="str">
        <f>""</f>
        <v/>
      </c>
      <c r="D102" t="str">
        <f>""</f>
        <v/>
      </c>
      <c r="E102" t="str">
        <f>""</f>
        <v/>
      </c>
      <c r="F102" t="str">
        <f>""</f>
        <v/>
      </c>
      <c r="G102" t="str">
        <f>""</f>
        <v/>
      </c>
      <c r="H102" t="str">
        <f>""</f>
        <v/>
      </c>
      <c r="I102" t="str">
        <f>""</f>
        <v/>
      </c>
      <c r="J102" t="str">
        <f>""</f>
        <v/>
      </c>
      <c r="K102" t="str">
        <f>""</f>
        <v/>
      </c>
      <c r="L102" t="str">
        <f>""</f>
        <v/>
      </c>
      <c r="M102" t="str">
        <f>""</f>
        <v/>
      </c>
      <c r="N102" t="str">
        <f>""</f>
        <v/>
      </c>
      <c r="O102" t="str">
        <f>""</f>
        <v/>
      </c>
      <c r="P102" t="str">
        <f>""</f>
        <v/>
      </c>
      <c r="Q102" t="str">
        <f>""</f>
        <v/>
      </c>
      <c r="R102" t="str">
        <f>""</f>
        <v/>
      </c>
      <c r="S102" t="str">
        <f>""</f>
        <v/>
      </c>
      <c r="T102" t="str">
        <f>""</f>
        <v/>
      </c>
      <c r="U102" t="str">
        <f>""</f>
        <v/>
      </c>
      <c r="V102" t="str">
        <f>""</f>
        <v/>
      </c>
      <c r="W102" t="str">
        <f>"[0.302]"</f>
        <v>[0.302]</v>
      </c>
      <c r="X102" t="str">
        <f>""</f>
        <v/>
      </c>
      <c r="Y102" t="str">
        <f>""</f>
        <v/>
      </c>
      <c r="Z102" t="str">
        <f>""</f>
        <v/>
      </c>
      <c r="AA102" t="str">
        <f>""</f>
        <v/>
      </c>
      <c r="AB102" t="str">
        <f>""</f>
        <v/>
      </c>
      <c r="AC102" t="str">
        <f>""</f>
        <v/>
      </c>
      <c r="AD102" t="str">
        <f>""</f>
        <v/>
      </c>
      <c r="AE102" t="str">
        <f>""</f>
        <v/>
      </c>
      <c r="AF102" t="str">
        <f>""</f>
        <v/>
      </c>
      <c r="AG102" t="str">
        <f>""</f>
        <v/>
      </c>
      <c r="AH102" t="str">
        <f>""</f>
        <v/>
      </c>
      <c r="AI102" t="str">
        <f>""</f>
        <v/>
      </c>
      <c r="AJ102" t="str">
        <f>""</f>
        <v/>
      </c>
      <c r="AK102" t="str">
        <f>""</f>
        <v/>
      </c>
      <c r="AL102" t="str">
        <f>""</f>
        <v/>
      </c>
      <c r="AM102" t="str">
        <f>""</f>
        <v/>
      </c>
      <c r="AN102" t="str">
        <f>""</f>
        <v/>
      </c>
      <c r="AO102" t="str">
        <f>""</f>
        <v/>
      </c>
      <c r="AP102" t="str">
        <f>""</f>
        <v/>
      </c>
      <c r="AQ102" t="str">
        <f>""</f>
        <v/>
      </c>
      <c r="AR102" t="str">
        <f>""</f>
        <v/>
      </c>
      <c r="AS102" t="str">
        <f>""</f>
        <v/>
      </c>
      <c r="AT102" t="str">
        <f>""</f>
        <v/>
      </c>
      <c r="AU102" t="str">
        <f>""</f>
        <v/>
      </c>
      <c r="AV102" t="str">
        <f>""</f>
        <v/>
      </c>
      <c r="AW102" t="str">
        <f>""</f>
        <v/>
      </c>
      <c r="AX102" t="str">
        <f>""</f>
        <v/>
      </c>
      <c r="AY102" t="str">
        <f>""</f>
        <v/>
      </c>
      <c r="AZ102" t="str">
        <f>""</f>
        <v/>
      </c>
      <c r="BA102" t="str">
        <f>""</f>
        <v/>
      </c>
    </row>
    <row r="103" spans="2:53" x14ac:dyDescent="0.2">
      <c r="B103" t="str">
        <f>"Destruction of house (yes=1) for a household in 1998-07"</f>
        <v>Destruction of house (yes=1) for a household in 1998-07</v>
      </c>
      <c r="C103" t="str">
        <f>""</f>
        <v/>
      </c>
      <c r="D103" t="str">
        <f>""</f>
        <v/>
      </c>
      <c r="E103" t="str">
        <f>""</f>
        <v/>
      </c>
      <c r="F103" t="str">
        <f>""</f>
        <v/>
      </c>
      <c r="G103" t="str">
        <f>""</f>
        <v/>
      </c>
      <c r="H103" t="str">
        <f>""</f>
        <v/>
      </c>
      <c r="I103" t="str">
        <f>""</f>
        <v/>
      </c>
      <c r="J103" t="str">
        <f>""</f>
        <v/>
      </c>
      <c r="K103" t="str">
        <f>""</f>
        <v/>
      </c>
      <c r="L103" t="str">
        <f>""</f>
        <v/>
      </c>
      <c r="M103" t="str">
        <f>""</f>
        <v/>
      </c>
      <c r="N103" t="str">
        <f>""</f>
        <v/>
      </c>
      <c r="O103" t="str">
        <f>""</f>
        <v/>
      </c>
      <c r="P103" t="str">
        <f>""</f>
        <v/>
      </c>
      <c r="Q103" t="str">
        <f>""</f>
        <v/>
      </c>
      <c r="R103" t="str">
        <f>""</f>
        <v/>
      </c>
      <c r="S103" t="str">
        <f>""</f>
        <v/>
      </c>
      <c r="T103" t="str">
        <f>""</f>
        <v/>
      </c>
      <c r="U103" t="str">
        <f>""</f>
        <v/>
      </c>
      <c r="V103" t="str">
        <f>""</f>
        <v/>
      </c>
      <c r="W103" t="str">
        <f>""</f>
        <v/>
      </c>
      <c r="X103" t="str">
        <f>"0.013"</f>
        <v>0.013</v>
      </c>
      <c r="Y103" t="str">
        <f>"0.011"</f>
        <v>0.011</v>
      </c>
      <c r="Z103" t="str">
        <f>"0.004"</f>
        <v>0.004</v>
      </c>
      <c r="AA103" t="str">
        <f>""</f>
        <v/>
      </c>
      <c r="AB103" t="str">
        <f>""</f>
        <v/>
      </c>
      <c r="AC103" t="str">
        <f>""</f>
        <v/>
      </c>
      <c r="AD103" t="str">
        <f>""</f>
        <v/>
      </c>
      <c r="AE103" t="str">
        <f>""</f>
        <v/>
      </c>
      <c r="AF103" t="str">
        <f>""</f>
        <v/>
      </c>
      <c r="AG103" t="str">
        <f>""</f>
        <v/>
      </c>
      <c r="AH103" t="str">
        <f>""</f>
        <v/>
      </c>
      <c r="AI103" t="str">
        <f>""</f>
        <v/>
      </c>
      <c r="AJ103" t="str">
        <f>""</f>
        <v/>
      </c>
      <c r="AK103" t="str">
        <f>""</f>
        <v/>
      </c>
      <c r="AL103" t="str">
        <f>""</f>
        <v/>
      </c>
      <c r="AM103" t="str">
        <f>""</f>
        <v/>
      </c>
      <c r="AN103" t="str">
        <f>""</f>
        <v/>
      </c>
      <c r="AO103" t="str">
        <f>""</f>
        <v/>
      </c>
      <c r="AP103" t="str">
        <f>""</f>
        <v/>
      </c>
      <c r="AQ103" t="str">
        <f>""</f>
        <v/>
      </c>
      <c r="AR103" t="str">
        <f>""</f>
        <v/>
      </c>
      <c r="AS103" t="str">
        <f>""</f>
        <v/>
      </c>
      <c r="AT103" t="str">
        <f>""</f>
        <v/>
      </c>
      <c r="AU103" t="str">
        <f>""</f>
        <v/>
      </c>
      <c r="AV103" t="str">
        <f>""</f>
        <v/>
      </c>
      <c r="AW103" t="str">
        <f>""</f>
        <v/>
      </c>
      <c r="AX103" t="str">
        <f>""</f>
        <v/>
      </c>
      <c r="AY103" t="str">
        <f>""</f>
        <v/>
      </c>
      <c r="AZ103" t="str">
        <f>""</f>
        <v/>
      </c>
      <c r="BA103" t="str">
        <f>""</f>
        <v/>
      </c>
    </row>
    <row r="104" spans="2:53" x14ac:dyDescent="0.2">
      <c r="B104" t="str">
        <f>""</f>
        <v/>
      </c>
      <c r="C104" t="str">
        <f>""</f>
        <v/>
      </c>
      <c r="D104" t="str">
        <f>""</f>
        <v/>
      </c>
      <c r="E104" t="str">
        <f>""</f>
        <v/>
      </c>
      <c r="F104" t="str">
        <f>""</f>
        <v/>
      </c>
      <c r="G104" t="str">
        <f>""</f>
        <v/>
      </c>
      <c r="H104" t="str">
        <f>""</f>
        <v/>
      </c>
      <c r="I104" t="str">
        <f>""</f>
        <v/>
      </c>
      <c r="J104" t="str">
        <f>""</f>
        <v/>
      </c>
      <c r="K104" t="str">
        <f>""</f>
        <v/>
      </c>
      <c r="L104" t="str">
        <f>""</f>
        <v/>
      </c>
      <c r="M104" t="str">
        <f>""</f>
        <v/>
      </c>
      <c r="N104" t="str">
        <f>""</f>
        <v/>
      </c>
      <c r="O104" t="str">
        <f>""</f>
        <v/>
      </c>
      <c r="P104" t="str">
        <f>""</f>
        <v/>
      </c>
      <c r="Q104" t="str">
        <f>""</f>
        <v/>
      </c>
      <c r="R104" t="str">
        <f>""</f>
        <v/>
      </c>
      <c r="S104" t="str">
        <f>""</f>
        <v/>
      </c>
      <c r="T104" t="str">
        <f>""</f>
        <v/>
      </c>
      <c r="U104" t="str">
        <f>""</f>
        <v/>
      </c>
      <c r="V104" t="str">
        <f>""</f>
        <v/>
      </c>
      <c r="W104" t="str">
        <f>""</f>
        <v/>
      </c>
      <c r="X104" t="str">
        <f>"[0.113]"</f>
        <v>[0.113]</v>
      </c>
      <c r="Y104" t="str">
        <f>"[0.111]"</f>
        <v>[0.111]</v>
      </c>
      <c r="Z104" t="str">
        <f>"[0.113]"</f>
        <v>[0.113]</v>
      </c>
      <c r="AA104" t="str">
        <f>""</f>
        <v/>
      </c>
      <c r="AB104" t="str">
        <f>""</f>
        <v/>
      </c>
      <c r="AC104" t="str">
        <f>""</f>
        <v/>
      </c>
      <c r="AD104" t="str">
        <f>""</f>
        <v/>
      </c>
      <c r="AE104" t="str">
        <f>""</f>
        <v/>
      </c>
      <c r="AF104" t="str">
        <f>""</f>
        <v/>
      </c>
      <c r="AG104" t="str">
        <f>""</f>
        <v/>
      </c>
      <c r="AH104" t="str">
        <f>""</f>
        <v/>
      </c>
      <c r="AI104" t="str">
        <f>""</f>
        <v/>
      </c>
      <c r="AJ104" t="str">
        <f>""</f>
        <v/>
      </c>
      <c r="AK104" t="str">
        <f>""</f>
        <v/>
      </c>
      <c r="AL104" t="str">
        <f>""</f>
        <v/>
      </c>
      <c r="AM104" t="str">
        <f>""</f>
        <v/>
      </c>
      <c r="AN104" t="str">
        <f>""</f>
        <v/>
      </c>
      <c r="AO104" t="str">
        <f>""</f>
        <v/>
      </c>
      <c r="AP104" t="str">
        <f>""</f>
        <v/>
      </c>
      <c r="AQ104" t="str">
        <f>""</f>
        <v/>
      </c>
      <c r="AR104" t="str">
        <f>""</f>
        <v/>
      </c>
      <c r="AS104" t="str">
        <f>""</f>
        <v/>
      </c>
      <c r="AT104" t="str">
        <f>""</f>
        <v/>
      </c>
      <c r="AU104" t="str">
        <f>""</f>
        <v/>
      </c>
      <c r="AV104" t="str">
        <f>""</f>
        <v/>
      </c>
      <c r="AW104" t="str">
        <f>""</f>
        <v/>
      </c>
      <c r="AX104" t="str">
        <f>""</f>
        <v/>
      </c>
      <c r="AY104" t="str">
        <f>""</f>
        <v/>
      </c>
      <c r="AZ104" t="str">
        <f>""</f>
        <v/>
      </c>
      <c r="BA104" t="str">
        <f>""</f>
        <v/>
      </c>
    </row>
    <row r="105" spans="2:53" x14ac:dyDescent="0.2">
      <c r="B105" t="str">
        <f>"At least 1 child left the household in a given year (yes=1)"</f>
        <v>At least 1 child left the household in a given year (yes=1)</v>
      </c>
      <c r="C105" t="str">
        <f>""</f>
        <v/>
      </c>
      <c r="D105" t="str">
        <f>""</f>
        <v/>
      </c>
      <c r="E105" t="str">
        <f>""</f>
        <v/>
      </c>
      <c r="F105" t="str">
        <f>""</f>
        <v/>
      </c>
      <c r="G105" t="str">
        <f>""</f>
        <v/>
      </c>
      <c r="H105" t="str">
        <f>""</f>
        <v/>
      </c>
      <c r="I105" t="str">
        <f>""</f>
        <v/>
      </c>
      <c r="J105" t="str">
        <f>""</f>
        <v/>
      </c>
      <c r="K105" t="str">
        <f>""</f>
        <v/>
      </c>
      <c r="L105" t="str">
        <f>""</f>
        <v/>
      </c>
      <c r="M105" t="str">
        <f>""</f>
        <v/>
      </c>
      <c r="N105" t="str">
        <f>""</f>
        <v/>
      </c>
      <c r="O105" t="str">
        <f>""</f>
        <v/>
      </c>
      <c r="P105" t="str">
        <f>""</f>
        <v/>
      </c>
      <c r="Q105" t="str">
        <f>""</f>
        <v/>
      </c>
      <c r="R105" t="str">
        <f>""</f>
        <v/>
      </c>
      <c r="S105" t="str">
        <f>""</f>
        <v/>
      </c>
      <c r="T105" t="str">
        <f>""</f>
        <v/>
      </c>
      <c r="U105" t="str">
        <f>""</f>
        <v/>
      </c>
      <c r="V105" t="str">
        <f>""</f>
        <v/>
      </c>
      <c r="W105" t="str">
        <f>""</f>
        <v/>
      </c>
      <c r="X105" t="str">
        <f>"-0.092"</f>
        <v>-0.092</v>
      </c>
      <c r="Y105" t="str">
        <f>""</f>
        <v/>
      </c>
      <c r="Z105" t="str">
        <f>""</f>
        <v/>
      </c>
      <c r="AA105" t="str">
        <f>""</f>
        <v/>
      </c>
      <c r="AB105" t="str">
        <f>""</f>
        <v/>
      </c>
      <c r="AC105" t="str">
        <f>""</f>
        <v/>
      </c>
      <c r="AD105" t="str">
        <f>""</f>
        <v/>
      </c>
      <c r="AE105" t="str">
        <f>""</f>
        <v/>
      </c>
      <c r="AF105" t="str">
        <f>""</f>
        <v/>
      </c>
      <c r="AG105" t="str">
        <f>""</f>
        <v/>
      </c>
      <c r="AH105" t="str">
        <f>""</f>
        <v/>
      </c>
      <c r="AI105" t="str">
        <f>""</f>
        <v/>
      </c>
      <c r="AJ105" t="str">
        <f>""</f>
        <v/>
      </c>
      <c r="AK105" t="str">
        <f>""</f>
        <v/>
      </c>
      <c r="AL105" t="str">
        <f>""</f>
        <v/>
      </c>
      <c r="AM105" t="str">
        <f>""</f>
        <v/>
      </c>
      <c r="AN105" t="str">
        <f>""</f>
        <v/>
      </c>
      <c r="AO105" t="str">
        <f>""</f>
        <v/>
      </c>
      <c r="AP105" t="str">
        <f>""</f>
        <v/>
      </c>
      <c r="AQ105" t="str">
        <f>""</f>
        <v/>
      </c>
      <c r="AR105" t="str">
        <f>""</f>
        <v/>
      </c>
      <c r="AS105" t="str">
        <f>""</f>
        <v/>
      </c>
      <c r="AT105" t="str">
        <f>""</f>
        <v/>
      </c>
      <c r="AU105" t="str">
        <f>""</f>
        <v/>
      </c>
      <c r="AV105" t="str">
        <f>""</f>
        <v/>
      </c>
      <c r="AW105" t="str">
        <f>""</f>
        <v/>
      </c>
      <c r="AX105" t="str">
        <f>""</f>
        <v/>
      </c>
      <c r="AY105" t="str">
        <f>""</f>
        <v/>
      </c>
      <c r="AZ105" t="str">
        <f>""</f>
        <v/>
      </c>
      <c r="BA105" t="str">
        <f>""</f>
        <v/>
      </c>
    </row>
    <row r="106" spans="2:53" x14ac:dyDescent="0.2">
      <c r="B106" t="str">
        <f>""</f>
        <v/>
      </c>
      <c r="C106" t="str">
        <f>""</f>
        <v/>
      </c>
      <c r="D106" t="str">
        <f>""</f>
        <v/>
      </c>
      <c r="E106" t="str">
        <f>""</f>
        <v/>
      </c>
      <c r="F106" t="str">
        <f>""</f>
        <v/>
      </c>
      <c r="G106" t="str">
        <f>""</f>
        <v/>
      </c>
      <c r="H106" t="str">
        <f>""</f>
        <v/>
      </c>
      <c r="I106" t="str">
        <f>""</f>
        <v/>
      </c>
      <c r="J106" t="str">
        <f>""</f>
        <v/>
      </c>
      <c r="K106" t="str">
        <f>""</f>
        <v/>
      </c>
      <c r="L106" t="str">
        <f>""</f>
        <v/>
      </c>
      <c r="M106" t="str">
        <f>""</f>
        <v/>
      </c>
      <c r="N106" t="str">
        <f>""</f>
        <v/>
      </c>
      <c r="O106" t="str">
        <f>""</f>
        <v/>
      </c>
      <c r="P106" t="str">
        <f>""</f>
        <v/>
      </c>
      <c r="Q106" t="str">
        <f>""</f>
        <v/>
      </c>
      <c r="R106" t="str">
        <f>""</f>
        <v/>
      </c>
      <c r="S106" t="str">
        <f>""</f>
        <v/>
      </c>
      <c r="T106" t="str">
        <f>""</f>
        <v/>
      </c>
      <c r="U106" t="str">
        <f>""</f>
        <v/>
      </c>
      <c r="V106" t="str">
        <f>""</f>
        <v/>
      </c>
      <c r="W106" t="str">
        <f>""</f>
        <v/>
      </c>
      <c r="X106" t="str">
        <f>"[0.117]"</f>
        <v>[0.117]</v>
      </c>
      <c r="Y106" t="str">
        <f>""</f>
        <v/>
      </c>
      <c r="Z106" t="str">
        <f>""</f>
        <v/>
      </c>
      <c r="AA106" t="str">
        <f>""</f>
        <v/>
      </c>
      <c r="AB106" t="str">
        <f>""</f>
        <v/>
      </c>
      <c r="AC106" t="str">
        <f>""</f>
        <v/>
      </c>
      <c r="AD106" t="str">
        <f>""</f>
        <v/>
      </c>
      <c r="AE106" t="str">
        <f>""</f>
        <v/>
      </c>
      <c r="AF106" t="str">
        <f>""</f>
        <v/>
      </c>
      <c r="AG106" t="str">
        <f>""</f>
        <v/>
      </c>
      <c r="AH106" t="str">
        <f>""</f>
        <v/>
      </c>
      <c r="AI106" t="str">
        <f>""</f>
        <v/>
      </c>
      <c r="AJ106" t="str">
        <f>""</f>
        <v/>
      </c>
      <c r="AK106" t="str">
        <f>""</f>
        <v/>
      </c>
      <c r="AL106" t="str">
        <f>""</f>
        <v/>
      </c>
      <c r="AM106" t="str">
        <f>""</f>
        <v/>
      </c>
      <c r="AN106" t="str">
        <f>""</f>
        <v/>
      </c>
      <c r="AO106" t="str">
        <f>""</f>
        <v/>
      </c>
      <c r="AP106" t="str">
        <f>""</f>
        <v/>
      </c>
      <c r="AQ106" t="str">
        <f>""</f>
        <v/>
      </c>
      <c r="AR106" t="str">
        <f>""</f>
        <v/>
      </c>
      <c r="AS106" t="str">
        <f>""</f>
        <v/>
      </c>
      <c r="AT106" t="str">
        <f>""</f>
        <v/>
      </c>
      <c r="AU106" t="str">
        <f>""</f>
        <v/>
      </c>
      <c r="AV106" t="str">
        <f>""</f>
        <v/>
      </c>
      <c r="AW106" t="str">
        <f>""</f>
        <v/>
      </c>
      <c r="AX106" t="str">
        <f>""</f>
        <v/>
      </c>
      <c r="AY106" t="str">
        <f>""</f>
        <v/>
      </c>
      <c r="AZ106" t="str">
        <f>""</f>
        <v/>
      </c>
      <c r="BA106" t="str">
        <f>""</f>
        <v/>
      </c>
    </row>
    <row r="107" spans="2:53" x14ac:dyDescent="0.2">
      <c r="B107" t="str">
        <f>"Interaction"</f>
        <v>Interaction</v>
      </c>
      <c r="C107" t="str">
        <f>""</f>
        <v/>
      </c>
      <c r="D107" t="str">
        <f>""</f>
        <v/>
      </c>
      <c r="E107" t="str">
        <f>""</f>
        <v/>
      </c>
      <c r="F107" t="str">
        <f>""</f>
        <v/>
      </c>
      <c r="G107" t="str">
        <f>""</f>
        <v/>
      </c>
      <c r="H107" t="str">
        <f>""</f>
        <v/>
      </c>
      <c r="I107" t="str">
        <f>""</f>
        <v/>
      </c>
      <c r="J107" t="str">
        <f>""</f>
        <v/>
      </c>
      <c r="K107" t="str">
        <f>""</f>
        <v/>
      </c>
      <c r="L107" t="str">
        <f>""</f>
        <v/>
      </c>
      <c r="M107" t="str">
        <f>""</f>
        <v/>
      </c>
      <c r="N107" t="str">
        <f>""</f>
        <v/>
      </c>
      <c r="O107" t="str">
        <f>""</f>
        <v/>
      </c>
      <c r="P107" t="str">
        <f>""</f>
        <v/>
      </c>
      <c r="Q107" t="str">
        <f>""</f>
        <v/>
      </c>
      <c r="R107" t="str">
        <f>""</f>
        <v/>
      </c>
      <c r="S107" t="str">
        <f>""</f>
        <v/>
      </c>
      <c r="T107" t="str">
        <f>""</f>
        <v/>
      </c>
      <c r="U107" t="str">
        <f>""</f>
        <v/>
      </c>
      <c r="V107" t="str">
        <f>""</f>
        <v/>
      </c>
      <c r="W107" t="str">
        <f>""</f>
        <v/>
      </c>
      <c r="X107" t="str">
        <f>"-0.296"</f>
        <v>-0.296</v>
      </c>
      <c r="Y107" t="str">
        <f>""</f>
        <v/>
      </c>
      <c r="Z107" t="str">
        <f>""</f>
        <v/>
      </c>
      <c r="AA107" t="str">
        <f>""</f>
        <v/>
      </c>
      <c r="AB107" t="str">
        <f>""</f>
        <v/>
      </c>
      <c r="AC107" t="str">
        <f>""</f>
        <v/>
      </c>
      <c r="AD107" t="str">
        <f>""</f>
        <v/>
      </c>
      <c r="AE107" t="str">
        <f>""</f>
        <v/>
      </c>
      <c r="AF107" t="str">
        <f>""</f>
        <v/>
      </c>
      <c r="AG107" t="str">
        <f>""</f>
        <v/>
      </c>
      <c r="AH107" t="str">
        <f>""</f>
        <v/>
      </c>
      <c r="AI107" t="str">
        <f>""</f>
        <v/>
      </c>
      <c r="AJ107" t="str">
        <f>""</f>
        <v/>
      </c>
      <c r="AK107" t="str">
        <f>""</f>
        <v/>
      </c>
      <c r="AL107" t="str">
        <f>""</f>
        <v/>
      </c>
      <c r="AM107" t="str">
        <f>""</f>
        <v/>
      </c>
      <c r="AN107" t="str">
        <f>""</f>
        <v/>
      </c>
      <c r="AO107" t="str">
        <f>""</f>
        <v/>
      </c>
      <c r="AP107" t="str">
        <f>""</f>
        <v/>
      </c>
      <c r="AQ107" t="str">
        <f>""</f>
        <v/>
      </c>
      <c r="AR107" t="str">
        <f>""</f>
        <v/>
      </c>
      <c r="AS107" t="str">
        <f>""</f>
        <v/>
      </c>
      <c r="AT107" t="str">
        <f>""</f>
        <v/>
      </c>
      <c r="AU107" t="str">
        <f>""</f>
        <v/>
      </c>
      <c r="AV107" t="str">
        <f>""</f>
        <v/>
      </c>
      <c r="AW107" t="str">
        <f>""</f>
        <v/>
      </c>
      <c r="AX107" t="str">
        <f>""</f>
        <v/>
      </c>
      <c r="AY107" t="str">
        <f>""</f>
        <v/>
      </c>
      <c r="AZ107" t="str">
        <f>""</f>
        <v/>
      </c>
      <c r="BA107" t="str">
        <f>""</f>
        <v/>
      </c>
    </row>
    <row r="108" spans="2:53" x14ac:dyDescent="0.2">
      <c r="B108" t="str">
        <f>""</f>
        <v/>
      </c>
      <c r="C108" t="str">
        <f>""</f>
        <v/>
      </c>
      <c r="D108" t="str">
        <f>""</f>
        <v/>
      </c>
      <c r="E108" t="str">
        <f>""</f>
        <v/>
      </c>
      <c r="F108" t="str">
        <f>""</f>
        <v/>
      </c>
      <c r="G108" t="str">
        <f>""</f>
        <v/>
      </c>
      <c r="H108" t="str">
        <f>""</f>
        <v/>
      </c>
      <c r="I108" t="str">
        <f>""</f>
        <v/>
      </c>
      <c r="J108" t="str">
        <f>""</f>
        <v/>
      </c>
      <c r="K108" t="str">
        <f>""</f>
        <v/>
      </c>
      <c r="L108" t="str">
        <f>""</f>
        <v/>
      </c>
      <c r="M108" t="str">
        <f>""</f>
        <v/>
      </c>
      <c r="N108" t="str">
        <f>""</f>
        <v/>
      </c>
      <c r="O108" t="str">
        <f>""</f>
        <v/>
      </c>
      <c r="P108" t="str">
        <f>""</f>
        <v/>
      </c>
      <c r="Q108" t="str">
        <f>""</f>
        <v/>
      </c>
      <c r="R108" t="str">
        <f>""</f>
        <v/>
      </c>
      <c r="S108" t="str">
        <f>""</f>
        <v/>
      </c>
      <c r="T108" t="str">
        <f>""</f>
        <v/>
      </c>
      <c r="U108" t="str">
        <f>""</f>
        <v/>
      </c>
      <c r="V108" t="str">
        <f>""</f>
        <v/>
      </c>
      <c r="W108" t="str">
        <f>""</f>
        <v/>
      </c>
      <c r="X108" t="str">
        <f>"[0.199]"</f>
        <v>[0.199]</v>
      </c>
      <c r="Y108" t="str">
        <f>""</f>
        <v/>
      </c>
      <c r="Z108" t="str">
        <f>""</f>
        <v/>
      </c>
      <c r="AA108" t="str">
        <f>""</f>
        <v/>
      </c>
      <c r="AB108" t="str">
        <f>""</f>
        <v/>
      </c>
      <c r="AC108" t="str">
        <f>""</f>
        <v/>
      </c>
      <c r="AD108" t="str">
        <f>""</f>
        <v/>
      </c>
      <c r="AE108" t="str">
        <f>""</f>
        <v/>
      </c>
      <c r="AF108" t="str">
        <f>""</f>
        <v/>
      </c>
      <c r="AG108" t="str">
        <f>""</f>
        <v/>
      </c>
      <c r="AH108" t="str">
        <f>""</f>
        <v/>
      </c>
      <c r="AI108" t="str">
        <f>""</f>
        <v/>
      </c>
      <c r="AJ108" t="str">
        <f>""</f>
        <v/>
      </c>
      <c r="AK108" t="str">
        <f>""</f>
        <v/>
      </c>
      <c r="AL108" t="str">
        <f>""</f>
        <v/>
      </c>
      <c r="AM108" t="str">
        <f>""</f>
        <v/>
      </c>
      <c r="AN108" t="str">
        <f>""</f>
        <v/>
      </c>
      <c r="AO108" t="str">
        <f>""</f>
        <v/>
      </c>
      <c r="AP108" t="str">
        <f>""</f>
        <v/>
      </c>
      <c r="AQ108" t="str">
        <f>""</f>
        <v/>
      </c>
      <c r="AR108" t="str">
        <f>""</f>
        <v/>
      </c>
      <c r="AS108" t="str">
        <f>""</f>
        <v/>
      </c>
      <c r="AT108" t="str">
        <f>""</f>
        <v/>
      </c>
      <c r="AU108" t="str">
        <f>""</f>
        <v/>
      </c>
      <c r="AV108" t="str">
        <f>""</f>
        <v/>
      </c>
      <c r="AW108" t="str">
        <f>""</f>
        <v/>
      </c>
      <c r="AX108" t="str">
        <f>""</f>
        <v/>
      </c>
      <c r="AY108" t="str">
        <f>""</f>
        <v/>
      </c>
      <c r="AZ108" t="str">
        <f>""</f>
        <v/>
      </c>
      <c r="BA108" t="str">
        <f>""</f>
        <v/>
      </c>
    </row>
    <row r="109" spans="2:53" x14ac:dyDescent="0.2">
      <c r="B109" t="str">
        <f>"Number of childs who left household 1998-2007"</f>
        <v>Number of childs who left household 1998-2007</v>
      </c>
      <c r="C109" t="str">
        <f>""</f>
        <v/>
      </c>
      <c r="D109" t="str">
        <f>""</f>
        <v/>
      </c>
      <c r="E109" t="str">
        <f>""</f>
        <v/>
      </c>
      <c r="F109" t="str">
        <f>""</f>
        <v/>
      </c>
      <c r="G109" t="str">
        <f>""</f>
        <v/>
      </c>
      <c r="H109" t="str">
        <f>""</f>
        <v/>
      </c>
      <c r="I109" t="str">
        <f>""</f>
        <v/>
      </c>
      <c r="J109" t="str">
        <f>""</f>
        <v/>
      </c>
      <c r="K109" t="str">
        <f>""</f>
        <v/>
      </c>
      <c r="L109" t="str">
        <f>""</f>
        <v/>
      </c>
      <c r="M109" t="str">
        <f>""</f>
        <v/>
      </c>
      <c r="N109" t="str">
        <f>""</f>
        <v/>
      </c>
      <c r="O109" t="str">
        <f>""</f>
        <v/>
      </c>
      <c r="P109" t="str">
        <f>""</f>
        <v/>
      </c>
      <c r="Q109" t="str">
        <f>""</f>
        <v/>
      </c>
      <c r="R109" t="str">
        <f>""</f>
        <v/>
      </c>
      <c r="S109" t="str">
        <f>""</f>
        <v/>
      </c>
      <c r="T109" t="str">
        <f>""</f>
        <v/>
      </c>
      <c r="U109" t="str">
        <f>""</f>
        <v/>
      </c>
      <c r="V109" t="str">
        <f>""</f>
        <v/>
      </c>
      <c r="W109" t="str">
        <f>""</f>
        <v/>
      </c>
      <c r="X109" t="str">
        <f>""</f>
        <v/>
      </c>
      <c r="Y109" t="str">
        <f>"0.009"</f>
        <v>0.009</v>
      </c>
      <c r="Z109" t="str">
        <f>""</f>
        <v/>
      </c>
      <c r="AA109" t="str">
        <f>""</f>
        <v/>
      </c>
      <c r="AB109" t="str">
        <f>""</f>
        <v/>
      </c>
      <c r="AC109" t="str">
        <f>""</f>
        <v/>
      </c>
      <c r="AD109" t="str">
        <f>""</f>
        <v/>
      </c>
      <c r="AE109" t="str">
        <f>""</f>
        <v/>
      </c>
      <c r="AF109" t="str">
        <f>""</f>
        <v/>
      </c>
      <c r="AG109" t="str">
        <f>""</f>
        <v/>
      </c>
      <c r="AH109" t="str">
        <f>""</f>
        <v/>
      </c>
      <c r="AI109" t="str">
        <f>""</f>
        <v/>
      </c>
      <c r="AJ109" t="str">
        <f>""</f>
        <v/>
      </c>
      <c r="AK109" t="str">
        <f>""</f>
        <v/>
      </c>
      <c r="AL109" t="str">
        <f>""</f>
        <v/>
      </c>
      <c r="AM109" t="str">
        <f>""</f>
        <v/>
      </c>
      <c r="AN109" t="str">
        <f>""</f>
        <v/>
      </c>
      <c r="AO109" t="str">
        <f>""</f>
        <v/>
      </c>
      <c r="AP109" t="str">
        <f>""</f>
        <v/>
      </c>
      <c r="AQ109" t="str">
        <f>""</f>
        <v/>
      </c>
      <c r="AR109" t="str">
        <f>""</f>
        <v/>
      </c>
      <c r="AS109" t="str">
        <f>""</f>
        <v/>
      </c>
      <c r="AT109" t="str">
        <f>""</f>
        <v/>
      </c>
      <c r="AU109" t="str">
        <f>""</f>
        <v/>
      </c>
      <c r="AV109" t="str">
        <f>""</f>
        <v/>
      </c>
      <c r="AW109" t="str">
        <f>""</f>
        <v/>
      </c>
      <c r="AX109" t="str">
        <f>""</f>
        <v/>
      </c>
      <c r="AY109" t="str">
        <f>""</f>
        <v/>
      </c>
      <c r="AZ109" t="str">
        <f>""</f>
        <v/>
      </c>
      <c r="BA109" t="str">
        <f>""</f>
        <v/>
      </c>
    </row>
    <row r="110" spans="2:53" x14ac:dyDescent="0.2">
      <c r="B110" t="str">
        <f>""</f>
        <v/>
      </c>
      <c r="C110" t="str">
        <f>""</f>
        <v/>
      </c>
      <c r="D110" t="str">
        <f>""</f>
        <v/>
      </c>
      <c r="E110" t="str">
        <f>""</f>
        <v/>
      </c>
      <c r="F110" t="str">
        <f>""</f>
        <v/>
      </c>
      <c r="G110" t="str">
        <f>""</f>
        <v/>
      </c>
      <c r="H110" t="str">
        <f>""</f>
        <v/>
      </c>
      <c r="I110" t="str">
        <f>""</f>
        <v/>
      </c>
      <c r="J110" t="str">
        <f>""</f>
        <v/>
      </c>
      <c r="K110" t="str">
        <f>""</f>
        <v/>
      </c>
      <c r="L110" t="str">
        <f>""</f>
        <v/>
      </c>
      <c r="M110" t="str">
        <f>""</f>
        <v/>
      </c>
      <c r="N110" t="str">
        <f>""</f>
        <v/>
      </c>
      <c r="O110" t="str">
        <f>""</f>
        <v/>
      </c>
      <c r="P110" t="str">
        <f>""</f>
        <v/>
      </c>
      <c r="Q110" t="str">
        <f>""</f>
        <v/>
      </c>
      <c r="R110" t="str">
        <f>""</f>
        <v/>
      </c>
      <c r="S110" t="str">
        <f>""</f>
        <v/>
      </c>
      <c r="T110" t="str">
        <f>""</f>
        <v/>
      </c>
      <c r="U110" t="str">
        <f>""</f>
        <v/>
      </c>
      <c r="V110" t="str">
        <f>""</f>
        <v/>
      </c>
      <c r="W110" t="str">
        <f>""</f>
        <v/>
      </c>
      <c r="X110" t="str">
        <f>""</f>
        <v/>
      </c>
      <c r="Y110" t="str">
        <f>"[0.044]"</f>
        <v>[0.044]</v>
      </c>
      <c r="Z110" t="str">
        <f>""</f>
        <v/>
      </c>
      <c r="AA110" t="str">
        <f>""</f>
        <v/>
      </c>
      <c r="AB110" t="str">
        <f>""</f>
        <v/>
      </c>
      <c r="AC110" t="str">
        <f>""</f>
        <v/>
      </c>
      <c r="AD110" t="str">
        <f>""</f>
        <v/>
      </c>
      <c r="AE110" t="str">
        <f>""</f>
        <v/>
      </c>
      <c r="AF110" t="str">
        <f>""</f>
        <v/>
      </c>
      <c r="AG110" t="str">
        <f>""</f>
        <v/>
      </c>
      <c r="AH110" t="str">
        <f>""</f>
        <v/>
      </c>
      <c r="AI110" t="str">
        <f>""</f>
        <v/>
      </c>
      <c r="AJ110" t="str">
        <f>""</f>
        <v/>
      </c>
      <c r="AK110" t="str">
        <f>""</f>
        <v/>
      </c>
      <c r="AL110" t="str">
        <f>""</f>
        <v/>
      </c>
      <c r="AM110" t="str">
        <f>""</f>
        <v/>
      </c>
      <c r="AN110" t="str">
        <f>""</f>
        <v/>
      </c>
      <c r="AO110" t="str">
        <f>""</f>
        <v/>
      </c>
      <c r="AP110" t="str">
        <f>""</f>
        <v/>
      </c>
      <c r="AQ110" t="str">
        <f>""</f>
        <v/>
      </c>
      <c r="AR110" t="str">
        <f>""</f>
        <v/>
      </c>
      <c r="AS110" t="str">
        <f>""</f>
        <v/>
      </c>
      <c r="AT110" t="str">
        <f>""</f>
        <v/>
      </c>
      <c r="AU110" t="str">
        <f>""</f>
        <v/>
      </c>
      <c r="AV110" t="str">
        <f>""</f>
        <v/>
      </c>
      <c r="AW110" t="str">
        <f>""</f>
        <v/>
      </c>
      <c r="AX110" t="str">
        <f>""</f>
        <v/>
      </c>
      <c r="AY110" t="str">
        <f>""</f>
        <v/>
      </c>
      <c r="AZ110" t="str">
        <f>""</f>
        <v/>
      </c>
      <c r="BA110" t="str">
        <f>""</f>
        <v/>
      </c>
    </row>
    <row r="111" spans="2:53" x14ac:dyDescent="0.2">
      <c r="B111" t="str">
        <f>"Interaction"</f>
        <v>Interaction</v>
      </c>
      <c r="C111" t="str">
        <f>""</f>
        <v/>
      </c>
      <c r="D111" t="str">
        <f>""</f>
        <v/>
      </c>
      <c r="E111" t="str">
        <f>""</f>
        <v/>
      </c>
      <c r="F111" t="str">
        <f>""</f>
        <v/>
      </c>
      <c r="G111" t="str">
        <f>""</f>
        <v/>
      </c>
      <c r="H111" t="str">
        <f>""</f>
        <v/>
      </c>
      <c r="I111" t="str">
        <f>""</f>
        <v/>
      </c>
      <c r="J111" t="str">
        <f>""</f>
        <v/>
      </c>
      <c r="K111" t="str">
        <f>""</f>
        <v/>
      </c>
      <c r="L111" t="str">
        <f>""</f>
        <v/>
      </c>
      <c r="M111" t="str">
        <f>""</f>
        <v/>
      </c>
      <c r="N111" t="str">
        <f>""</f>
        <v/>
      </c>
      <c r="O111" t="str">
        <f>""</f>
        <v/>
      </c>
      <c r="P111" t="str">
        <f>""</f>
        <v/>
      </c>
      <c r="Q111" t="str">
        <f>""</f>
        <v/>
      </c>
      <c r="R111" t="str">
        <f>""</f>
        <v/>
      </c>
      <c r="S111" t="str">
        <f>""</f>
        <v/>
      </c>
      <c r="T111" t="str">
        <f>""</f>
        <v/>
      </c>
      <c r="U111" t="str">
        <f>""</f>
        <v/>
      </c>
      <c r="V111" t="str">
        <f>""</f>
        <v/>
      </c>
      <c r="W111" t="str">
        <f>""</f>
        <v/>
      </c>
      <c r="X111" t="str">
        <f>""</f>
        <v/>
      </c>
      <c r="Y111" t="str">
        <f>"-0.135"</f>
        <v>-0.135</v>
      </c>
      <c r="Z111" t="str">
        <f>""</f>
        <v/>
      </c>
      <c r="AA111" t="str">
        <f>""</f>
        <v/>
      </c>
      <c r="AB111" t="str">
        <f>""</f>
        <v/>
      </c>
      <c r="AC111" t="str">
        <f>""</f>
        <v/>
      </c>
      <c r="AD111" t="str">
        <f>""</f>
        <v/>
      </c>
      <c r="AE111" t="str">
        <f>""</f>
        <v/>
      </c>
      <c r="AF111" t="str">
        <f>""</f>
        <v/>
      </c>
      <c r="AG111" t="str">
        <f>""</f>
        <v/>
      </c>
      <c r="AH111" t="str">
        <f>""</f>
        <v/>
      </c>
      <c r="AI111" t="str">
        <f>""</f>
        <v/>
      </c>
      <c r="AJ111" t="str">
        <f>""</f>
        <v/>
      </c>
      <c r="AK111" t="str">
        <f>""</f>
        <v/>
      </c>
      <c r="AL111" t="str">
        <f>""</f>
        <v/>
      </c>
      <c r="AM111" t="str">
        <f>""</f>
        <v/>
      </c>
      <c r="AN111" t="str">
        <f>""</f>
        <v/>
      </c>
      <c r="AO111" t="str">
        <f>""</f>
        <v/>
      </c>
      <c r="AP111" t="str">
        <f>""</f>
        <v/>
      </c>
      <c r="AQ111" t="str">
        <f>""</f>
        <v/>
      </c>
      <c r="AR111" t="str">
        <f>""</f>
        <v/>
      </c>
      <c r="AS111" t="str">
        <f>""</f>
        <v/>
      </c>
      <c r="AT111" t="str">
        <f>""</f>
        <v/>
      </c>
      <c r="AU111" t="str">
        <f>""</f>
        <v/>
      </c>
      <c r="AV111" t="str">
        <f>""</f>
        <v/>
      </c>
      <c r="AW111" t="str">
        <f>""</f>
        <v/>
      </c>
      <c r="AX111" t="str">
        <f>""</f>
        <v/>
      </c>
      <c r="AY111" t="str">
        <f>""</f>
        <v/>
      </c>
      <c r="AZ111" t="str">
        <f>""</f>
        <v/>
      </c>
      <c r="BA111" t="str">
        <f>""</f>
        <v/>
      </c>
    </row>
    <row r="112" spans="2:53" x14ac:dyDescent="0.2">
      <c r="B112" t="str">
        <f>""</f>
        <v/>
      </c>
      <c r="C112" t="str">
        <f>""</f>
        <v/>
      </c>
      <c r="D112" t="str">
        <f>""</f>
        <v/>
      </c>
      <c r="E112" t="str">
        <f>""</f>
        <v/>
      </c>
      <c r="F112" t="str">
        <f>""</f>
        <v/>
      </c>
      <c r="G112" t="str">
        <f>""</f>
        <v/>
      </c>
      <c r="H112" t="str">
        <f>""</f>
        <v/>
      </c>
      <c r="I112" t="str">
        <f>""</f>
        <v/>
      </c>
      <c r="J112" t="str">
        <f>""</f>
        <v/>
      </c>
      <c r="K112" t="str">
        <f>""</f>
        <v/>
      </c>
      <c r="L112" t="str">
        <f>""</f>
        <v/>
      </c>
      <c r="M112" t="str">
        <f>""</f>
        <v/>
      </c>
      <c r="N112" t="str">
        <f>""</f>
        <v/>
      </c>
      <c r="O112" t="str">
        <f>""</f>
        <v/>
      </c>
      <c r="P112" t="str">
        <f>""</f>
        <v/>
      </c>
      <c r="Q112" t="str">
        <f>""</f>
        <v/>
      </c>
      <c r="R112" t="str">
        <f>""</f>
        <v/>
      </c>
      <c r="S112" t="str">
        <f>""</f>
        <v/>
      </c>
      <c r="T112" t="str">
        <f>""</f>
        <v/>
      </c>
      <c r="U112" t="str">
        <f>""</f>
        <v/>
      </c>
      <c r="V112" t="str">
        <f>""</f>
        <v/>
      </c>
      <c r="W112" t="str">
        <f>""</f>
        <v/>
      </c>
      <c r="X112" t="str">
        <f>""</f>
        <v/>
      </c>
      <c r="Y112" t="str">
        <f>"[0.087]"</f>
        <v>[0.087]</v>
      </c>
      <c r="Z112" t="str">
        <f>""</f>
        <v/>
      </c>
      <c r="AA112" t="str">
        <f>""</f>
        <v/>
      </c>
      <c r="AB112" t="str">
        <f>""</f>
        <v/>
      </c>
      <c r="AC112" t="str">
        <f>""</f>
        <v/>
      </c>
      <c r="AD112" t="str">
        <f>""</f>
        <v/>
      </c>
      <c r="AE112" t="str">
        <f>""</f>
        <v/>
      </c>
      <c r="AF112" t="str">
        <f>""</f>
        <v/>
      </c>
      <c r="AG112" t="str">
        <f>""</f>
        <v/>
      </c>
      <c r="AH112" t="str">
        <f>""</f>
        <v/>
      </c>
      <c r="AI112" t="str">
        <f>""</f>
        <v/>
      </c>
      <c r="AJ112" t="str">
        <f>""</f>
        <v/>
      </c>
      <c r="AK112" t="str">
        <f>""</f>
        <v/>
      </c>
      <c r="AL112" t="str">
        <f>""</f>
        <v/>
      </c>
      <c r="AM112" t="str">
        <f>""</f>
        <v/>
      </c>
      <c r="AN112" t="str">
        <f>""</f>
        <v/>
      </c>
      <c r="AO112" t="str">
        <f>""</f>
        <v/>
      </c>
      <c r="AP112" t="str">
        <f>""</f>
        <v/>
      </c>
      <c r="AQ112" t="str">
        <f>""</f>
        <v/>
      </c>
      <c r="AR112" t="str">
        <f>""</f>
        <v/>
      </c>
      <c r="AS112" t="str">
        <f>""</f>
        <v/>
      </c>
      <c r="AT112" t="str">
        <f>""</f>
        <v/>
      </c>
      <c r="AU112" t="str">
        <f>""</f>
        <v/>
      </c>
      <c r="AV112" t="str">
        <f>""</f>
        <v/>
      </c>
      <c r="AW112" t="str">
        <f>""</f>
        <v/>
      </c>
      <c r="AX112" t="str">
        <f>""</f>
        <v/>
      </c>
      <c r="AY112" t="str">
        <f>""</f>
        <v/>
      </c>
      <c r="AZ112" t="str">
        <f>""</f>
        <v/>
      </c>
      <c r="BA112" t="str">
        <f>""</f>
        <v/>
      </c>
    </row>
    <row r="113" spans="2:53" x14ac:dyDescent="0.2">
      <c r="B113" t="str">
        <f>"Share of childs  who left household 1998-2007"</f>
        <v>Share of childs  who left household 1998-2007</v>
      </c>
      <c r="C113" t="str">
        <f>""</f>
        <v/>
      </c>
      <c r="D113" t="str">
        <f>""</f>
        <v/>
      </c>
      <c r="E113" t="str">
        <f>""</f>
        <v/>
      </c>
      <c r="F113" t="str">
        <f>""</f>
        <v/>
      </c>
      <c r="G113" t="str">
        <f>""</f>
        <v/>
      </c>
      <c r="H113" t="str">
        <f>""</f>
        <v/>
      </c>
      <c r="I113" t="str">
        <f>""</f>
        <v/>
      </c>
      <c r="J113" t="str">
        <f>""</f>
        <v/>
      </c>
      <c r="K113" t="str">
        <f>""</f>
        <v/>
      </c>
      <c r="L113" t="str">
        <f>""</f>
        <v/>
      </c>
      <c r="M113" t="str">
        <f>""</f>
        <v/>
      </c>
      <c r="N113" t="str">
        <f>""</f>
        <v/>
      </c>
      <c r="O113" t="str">
        <f>""</f>
        <v/>
      </c>
      <c r="P113" t="str">
        <f>""</f>
        <v/>
      </c>
      <c r="Q113" t="str">
        <f>""</f>
        <v/>
      </c>
      <c r="R113" t="str">
        <f>""</f>
        <v/>
      </c>
      <c r="S113" t="str">
        <f>""</f>
        <v/>
      </c>
      <c r="T113" t="str">
        <f>""</f>
        <v/>
      </c>
      <c r="U113" t="str">
        <f>""</f>
        <v/>
      </c>
      <c r="V113" t="str">
        <f>""</f>
        <v/>
      </c>
      <c r="W113" t="str">
        <f>""</f>
        <v/>
      </c>
      <c r="X113" t="str">
        <f>""</f>
        <v/>
      </c>
      <c r="Y113" t="str">
        <f>""</f>
        <v/>
      </c>
      <c r="Z113" t="str">
        <f>"-0.161"</f>
        <v>-0.161</v>
      </c>
      <c r="AA113" t="str">
        <f>""</f>
        <v/>
      </c>
      <c r="AB113" t="str">
        <f>""</f>
        <v/>
      </c>
      <c r="AC113" t="str">
        <f>""</f>
        <v/>
      </c>
      <c r="AD113" t="str">
        <f>""</f>
        <v/>
      </c>
      <c r="AE113" t="str">
        <f>""</f>
        <v/>
      </c>
      <c r="AF113" t="str">
        <f>""</f>
        <v/>
      </c>
      <c r="AG113" t="str">
        <f>""</f>
        <v/>
      </c>
      <c r="AH113" t="str">
        <f>""</f>
        <v/>
      </c>
      <c r="AI113" t="str">
        <f>""</f>
        <v/>
      </c>
      <c r="AJ113" t="str">
        <f>""</f>
        <v/>
      </c>
      <c r="AK113" t="str">
        <f>""</f>
        <v/>
      </c>
      <c r="AL113" t="str">
        <f>""</f>
        <v/>
      </c>
      <c r="AM113" t="str">
        <f>""</f>
        <v/>
      </c>
      <c r="AN113" t="str">
        <f>""</f>
        <v/>
      </c>
      <c r="AO113" t="str">
        <f>""</f>
        <v/>
      </c>
      <c r="AP113" t="str">
        <f>""</f>
        <v/>
      </c>
      <c r="AQ113" t="str">
        <f>""</f>
        <v/>
      </c>
      <c r="AR113" t="str">
        <f>""</f>
        <v/>
      </c>
      <c r="AS113" t="str">
        <f>""</f>
        <v/>
      </c>
      <c r="AT113" t="str">
        <f>""</f>
        <v/>
      </c>
      <c r="AU113" t="str">
        <f>""</f>
        <v/>
      </c>
      <c r="AV113" t="str">
        <f>""</f>
        <v/>
      </c>
      <c r="AW113" t="str">
        <f>""</f>
        <v/>
      </c>
      <c r="AX113" t="str">
        <f>""</f>
        <v/>
      </c>
      <c r="AY113" t="str">
        <f>""</f>
        <v/>
      </c>
      <c r="AZ113" t="str">
        <f>""</f>
        <v/>
      </c>
      <c r="BA113" t="str">
        <f>""</f>
        <v/>
      </c>
    </row>
    <row r="114" spans="2:53" x14ac:dyDescent="0.2">
      <c r="B114" t="str">
        <f>""</f>
        <v/>
      </c>
      <c r="C114" t="str">
        <f>""</f>
        <v/>
      </c>
      <c r="D114" t="str">
        <f>""</f>
        <v/>
      </c>
      <c r="E114" t="str">
        <f>""</f>
        <v/>
      </c>
      <c r="F114" t="str">
        <f>""</f>
        <v/>
      </c>
      <c r="G114" t="str">
        <f>""</f>
        <v/>
      </c>
      <c r="H114" t="str">
        <f>""</f>
        <v/>
      </c>
      <c r="I114" t="str">
        <f>""</f>
        <v/>
      </c>
      <c r="J114" t="str">
        <f>""</f>
        <v/>
      </c>
      <c r="K114" t="str">
        <f>""</f>
        <v/>
      </c>
      <c r="L114" t="str">
        <f>""</f>
        <v/>
      </c>
      <c r="M114" t="str">
        <f>""</f>
        <v/>
      </c>
      <c r="N114" t="str">
        <f>""</f>
        <v/>
      </c>
      <c r="O114" t="str">
        <f>""</f>
        <v/>
      </c>
      <c r="P114" t="str">
        <f>""</f>
        <v/>
      </c>
      <c r="Q114" t="str">
        <f>""</f>
        <v/>
      </c>
      <c r="R114" t="str">
        <f>""</f>
        <v/>
      </c>
      <c r="S114" t="str">
        <f>""</f>
        <v/>
      </c>
      <c r="T114" t="str">
        <f>""</f>
        <v/>
      </c>
      <c r="U114" t="str">
        <f>""</f>
        <v/>
      </c>
      <c r="V114" t="str">
        <f>""</f>
        <v/>
      </c>
      <c r="W114" t="str">
        <f>""</f>
        <v/>
      </c>
      <c r="X114" t="str">
        <f>""</f>
        <v/>
      </c>
      <c r="Y114" t="str">
        <f>""</f>
        <v/>
      </c>
      <c r="Z114" t="str">
        <f>"[0.205]"</f>
        <v>[0.205]</v>
      </c>
      <c r="AA114" t="str">
        <f>""</f>
        <v/>
      </c>
      <c r="AB114" t="str">
        <f>""</f>
        <v/>
      </c>
      <c r="AC114" t="str">
        <f>""</f>
        <v/>
      </c>
      <c r="AD114" t="str">
        <f>""</f>
        <v/>
      </c>
      <c r="AE114" t="str">
        <f>""</f>
        <v/>
      </c>
      <c r="AF114" t="str">
        <f>""</f>
        <v/>
      </c>
      <c r="AG114" t="str">
        <f>""</f>
        <v/>
      </c>
      <c r="AH114" t="str">
        <f>""</f>
        <v/>
      </c>
      <c r="AI114" t="str">
        <f>""</f>
        <v/>
      </c>
      <c r="AJ114" t="str">
        <f>""</f>
        <v/>
      </c>
      <c r="AK114" t="str">
        <f>""</f>
        <v/>
      </c>
      <c r="AL114" t="str">
        <f>""</f>
        <v/>
      </c>
      <c r="AM114" t="str">
        <f>""</f>
        <v/>
      </c>
      <c r="AN114" t="str">
        <f>""</f>
        <v/>
      </c>
      <c r="AO114" t="str">
        <f>""</f>
        <v/>
      </c>
      <c r="AP114" t="str">
        <f>""</f>
        <v/>
      </c>
      <c r="AQ114" t="str">
        <f>""</f>
        <v/>
      </c>
      <c r="AR114" t="str">
        <f>""</f>
        <v/>
      </c>
      <c r="AS114" t="str">
        <f>""</f>
        <v/>
      </c>
      <c r="AT114" t="str">
        <f>""</f>
        <v/>
      </c>
      <c r="AU114" t="str">
        <f>""</f>
        <v/>
      </c>
      <c r="AV114" t="str">
        <f>""</f>
        <v/>
      </c>
      <c r="AW114" t="str">
        <f>""</f>
        <v/>
      </c>
      <c r="AX114" t="str">
        <f>""</f>
        <v/>
      </c>
      <c r="AY114" t="str">
        <f>""</f>
        <v/>
      </c>
      <c r="AZ114" t="str">
        <f>""</f>
        <v/>
      </c>
      <c r="BA114" t="str">
        <f>""</f>
        <v/>
      </c>
    </row>
    <row r="115" spans="2:53" x14ac:dyDescent="0.2">
      <c r="B115" t="str">
        <f>"Interaction"</f>
        <v>Interaction</v>
      </c>
      <c r="C115" t="str">
        <f>""</f>
        <v/>
      </c>
      <c r="D115" t="str">
        <f>""</f>
        <v/>
      </c>
      <c r="E115" t="str">
        <f>""</f>
        <v/>
      </c>
      <c r="F115" t="str">
        <f>""</f>
        <v/>
      </c>
      <c r="G115" t="str">
        <f>""</f>
        <v/>
      </c>
      <c r="H115" t="str">
        <f>""</f>
        <v/>
      </c>
      <c r="I115" t="str">
        <f>""</f>
        <v/>
      </c>
      <c r="J115" t="str">
        <f>""</f>
        <v/>
      </c>
      <c r="K115" t="str">
        <f>""</f>
        <v/>
      </c>
      <c r="L115" t="str">
        <f>""</f>
        <v/>
      </c>
      <c r="M115" t="str">
        <f>""</f>
        <v/>
      </c>
      <c r="N115" t="str">
        <f>""</f>
        <v/>
      </c>
      <c r="O115" t="str">
        <f>""</f>
        <v/>
      </c>
      <c r="P115" t="str">
        <f>""</f>
        <v/>
      </c>
      <c r="Q115" t="str">
        <f>""</f>
        <v/>
      </c>
      <c r="R115" t="str">
        <f>""</f>
        <v/>
      </c>
      <c r="S115" t="str">
        <f>""</f>
        <v/>
      </c>
      <c r="T115" t="str">
        <f>""</f>
        <v/>
      </c>
      <c r="U115" t="str">
        <f>""</f>
        <v/>
      </c>
      <c r="V115" t="str">
        <f>""</f>
        <v/>
      </c>
      <c r="W115" t="str">
        <f>""</f>
        <v/>
      </c>
      <c r="X115" t="str">
        <f>""</f>
        <v/>
      </c>
      <c r="Y115" t="str">
        <f>""</f>
        <v/>
      </c>
      <c r="Z115" t="str">
        <f>"-0.236"</f>
        <v>-0.236</v>
      </c>
      <c r="AA115" t="str">
        <f>""</f>
        <v/>
      </c>
      <c r="AB115" t="str">
        <f>""</f>
        <v/>
      </c>
      <c r="AC115" t="str">
        <f>""</f>
        <v/>
      </c>
      <c r="AD115" t="str">
        <f>""</f>
        <v/>
      </c>
      <c r="AE115" t="str">
        <f>""</f>
        <v/>
      </c>
      <c r="AF115" t="str">
        <f>""</f>
        <v/>
      </c>
      <c r="AG115" t="str">
        <f>""</f>
        <v/>
      </c>
      <c r="AH115" t="str">
        <f>""</f>
        <v/>
      </c>
      <c r="AI115" t="str">
        <f>""</f>
        <v/>
      </c>
      <c r="AJ115" t="str">
        <f>""</f>
        <v/>
      </c>
      <c r="AK115" t="str">
        <f>""</f>
        <v/>
      </c>
      <c r="AL115" t="str">
        <f>""</f>
        <v/>
      </c>
      <c r="AM115" t="str">
        <f>""</f>
        <v/>
      </c>
      <c r="AN115" t="str">
        <f>""</f>
        <v/>
      </c>
      <c r="AO115" t="str">
        <f>""</f>
        <v/>
      </c>
      <c r="AP115" t="str">
        <f>""</f>
        <v/>
      </c>
      <c r="AQ115" t="str">
        <f>""</f>
        <v/>
      </c>
      <c r="AR115" t="str">
        <f>""</f>
        <v/>
      </c>
      <c r="AS115" t="str">
        <f>""</f>
        <v/>
      </c>
      <c r="AT115" t="str">
        <f>""</f>
        <v/>
      </c>
      <c r="AU115" t="str">
        <f>""</f>
        <v/>
      </c>
      <c r="AV115" t="str">
        <f>""</f>
        <v/>
      </c>
      <c r="AW115" t="str">
        <f>""</f>
        <v/>
      </c>
      <c r="AX115" t="str">
        <f>""</f>
        <v/>
      </c>
      <c r="AY115" t="str">
        <f>""</f>
        <v/>
      </c>
      <c r="AZ115" t="str">
        <f>""</f>
        <v/>
      </c>
      <c r="BA115" t="str">
        <f>""</f>
        <v/>
      </c>
    </row>
    <row r="116" spans="2:53" x14ac:dyDescent="0.2">
      <c r="B116" t="str">
        <f>""</f>
        <v/>
      </c>
      <c r="C116" t="str">
        <f>""</f>
        <v/>
      </c>
      <c r="D116" t="str">
        <f>""</f>
        <v/>
      </c>
      <c r="E116" t="str">
        <f>""</f>
        <v/>
      </c>
      <c r="F116" t="str">
        <f>""</f>
        <v/>
      </c>
      <c r="G116" t="str">
        <f>""</f>
        <v/>
      </c>
      <c r="H116" t="str">
        <f>""</f>
        <v/>
      </c>
      <c r="I116" t="str">
        <f>""</f>
        <v/>
      </c>
      <c r="J116" t="str">
        <f>""</f>
        <v/>
      </c>
      <c r="K116" t="str">
        <f>""</f>
        <v/>
      </c>
      <c r="L116" t="str">
        <f>""</f>
        <v/>
      </c>
      <c r="M116" t="str">
        <f>""</f>
        <v/>
      </c>
      <c r="N116" t="str">
        <f>""</f>
        <v/>
      </c>
      <c r="O116" t="str">
        <f>""</f>
        <v/>
      </c>
      <c r="P116" t="str">
        <f>""</f>
        <v/>
      </c>
      <c r="Q116" t="str">
        <f>""</f>
        <v/>
      </c>
      <c r="R116" t="str">
        <f>""</f>
        <v/>
      </c>
      <c r="S116" t="str">
        <f>""</f>
        <v/>
      </c>
      <c r="T116" t="str">
        <f>""</f>
        <v/>
      </c>
      <c r="U116" t="str">
        <f>""</f>
        <v/>
      </c>
      <c r="V116" t="str">
        <f>""</f>
        <v/>
      </c>
      <c r="W116" t="str">
        <f>""</f>
        <v/>
      </c>
      <c r="X116" t="str">
        <f>""</f>
        <v/>
      </c>
      <c r="Y116" t="str">
        <f>""</f>
        <v/>
      </c>
      <c r="Z116" t="str">
        <f>"[0.261]"</f>
        <v>[0.261]</v>
      </c>
      <c r="AA116" t="str">
        <f>""</f>
        <v/>
      </c>
      <c r="AB116" t="str">
        <f>""</f>
        <v/>
      </c>
      <c r="AC116" t="str">
        <f>""</f>
        <v/>
      </c>
      <c r="AD116" t="str">
        <f>""</f>
        <v/>
      </c>
      <c r="AE116" t="str">
        <f>""</f>
        <v/>
      </c>
      <c r="AF116" t="str">
        <f>""</f>
        <v/>
      </c>
      <c r="AG116" t="str">
        <f>""</f>
        <v/>
      </c>
      <c r="AH116" t="str">
        <f>""</f>
        <v/>
      </c>
      <c r="AI116" t="str">
        <f>""</f>
        <v/>
      </c>
      <c r="AJ116" t="str">
        <f>""</f>
        <v/>
      </c>
      <c r="AK116" t="str">
        <f>""</f>
        <v/>
      </c>
      <c r="AL116" t="str">
        <f>""</f>
        <v/>
      </c>
      <c r="AM116" t="str">
        <f>""</f>
        <v/>
      </c>
      <c r="AN116" t="str">
        <f>""</f>
        <v/>
      </c>
      <c r="AO116" t="str">
        <f>""</f>
        <v/>
      </c>
      <c r="AP116" t="str">
        <f>""</f>
        <v/>
      </c>
      <c r="AQ116" t="str">
        <f>""</f>
        <v/>
      </c>
      <c r="AR116" t="str">
        <f>""</f>
        <v/>
      </c>
      <c r="AS116" t="str">
        <f>""</f>
        <v/>
      </c>
      <c r="AT116" t="str">
        <f>""</f>
        <v/>
      </c>
      <c r="AU116" t="str">
        <f>""</f>
        <v/>
      </c>
      <c r="AV116" t="str">
        <f>""</f>
        <v/>
      </c>
      <c r="AW116" t="str">
        <f>""</f>
        <v/>
      </c>
      <c r="AX116" t="str">
        <f>""</f>
        <v/>
      </c>
      <c r="AY116" t="str">
        <f>""</f>
        <v/>
      </c>
      <c r="AZ116" t="str">
        <f>""</f>
        <v/>
      </c>
      <c r="BA116" t="str">
        <f>""</f>
        <v/>
      </c>
    </row>
    <row r="117" spans="2:53" x14ac:dyDescent="0.2">
      <c r="B117" t="str">
        <f>"Index of Asset Related Losses (dummy) (money-goods and/or house) - PCA"</f>
        <v>Index of Asset Related Losses (dummy) (money-goods and/or house) - PCA</v>
      </c>
      <c r="C117" t="str">
        <f>""</f>
        <v/>
      </c>
      <c r="D117" t="str">
        <f>""</f>
        <v/>
      </c>
      <c r="E117" t="str">
        <f>""</f>
        <v/>
      </c>
      <c r="F117" t="str">
        <f>""</f>
        <v/>
      </c>
      <c r="G117" t="str">
        <f>""</f>
        <v/>
      </c>
      <c r="H117" t="str">
        <f>""</f>
        <v/>
      </c>
      <c r="I117" t="str">
        <f>""</f>
        <v/>
      </c>
      <c r="J117" t="str">
        <f>""</f>
        <v/>
      </c>
      <c r="K117" t="str">
        <f>""</f>
        <v/>
      </c>
      <c r="L117" t="str">
        <f>""</f>
        <v/>
      </c>
      <c r="M117" t="str">
        <f>""</f>
        <v/>
      </c>
      <c r="N117" t="str">
        <f>""</f>
        <v/>
      </c>
      <c r="O117" t="str">
        <f>""</f>
        <v/>
      </c>
      <c r="P117" t="str">
        <f>""</f>
        <v/>
      </c>
      <c r="Q117" t="str">
        <f>""</f>
        <v/>
      </c>
      <c r="R117" t="str">
        <f>""</f>
        <v/>
      </c>
      <c r="S117" t="str">
        <f>""</f>
        <v/>
      </c>
      <c r="T117" t="str">
        <f>""</f>
        <v/>
      </c>
      <c r="U117" t="str">
        <f>""</f>
        <v/>
      </c>
      <c r="V117" t="str">
        <f>""</f>
        <v/>
      </c>
      <c r="W117" t="str">
        <f>""</f>
        <v/>
      </c>
      <c r="X117" t="str">
        <f>""</f>
        <v/>
      </c>
      <c r="Y117" t="str">
        <f>""</f>
        <v/>
      </c>
      <c r="Z117" t="str">
        <f>""</f>
        <v/>
      </c>
      <c r="AA117" t="str">
        <f>"-0.013"</f>
        <v>-0.013</v>
      </c>
      <c r="AB117" t="str">
        <f>"-0.019"</f>
        <v>-0.019</v>
      </c>
      <c r="AC117" t="str">
        <f>"-0.019"</f>
        <v>-0.019</v>
      </c>
      <c r="AD117" t="str">
        <f>""</f>
        <v/>
      </c>
      <c r="AE117" t="str">
        <f>""</f>
        <v/>
      </c>
      <c r="AF117" t="str">
        <f>""</f>
        <v/>
      </c>
      <c r="AG117" t="str">
        <f>""</f>
        <v/>
      </c>
      <c r="AH117" t="str">
        <f>""</f>
        <v/>
      </c>
      <c r="AI117" t="str">
        <f>""</f>
        <v/>
      </c>
      <c r="AJ117" t="str">
        <f>""</f>
        <v/>
      </c>
      <c r="AK117" t="str">
        <f>""</f>
        <v/>
      </c>
      <c r="AL117" t="str">
        <f>""</f>
        <v/>
      </c>
      <c r="AM117" t="str">
        <f>""</f>
        <v/>
      </c>
      <c r="AN117" t="str">
        <f>""</f>
        <v/>
      </c>
      <c r="AO117" t="str">
        <f>""</f>
        <v/>
      </c>
      <c r="AP117" t="str">
        <f>""</f>
        <v/>
      </c>
      <c r="AQ117" t="str">
        <f>""</f>
        <v/>
      </c>
      <c r="AR117" t="str">
        <f>""</f>
        <v/>
      </c>
      <c r="AS117" t="str">
        <f>""</f>
        <v/>
      </c>
      <c r="AT117" t="str">
        <f>""</f>
        <v/>
      </c>
      <c r="AU117" t="str">
        <f>""</f>
        <v/>
      </c>
      <c r="AV117" t="str">
        <f>""</f>
        <v/>
      </c>
      <c r="AW117" t="str">
        <f>""</f>
        <v/>
      </c>
      <c r="AX117" t="str">
        <f>""</f>
        <v/>
      </c>
      <c r="AY117" t="str">
        <f>""</f>
        <v/>
      </c>
      <c r="AZ117" t="str">
        <f>""</f>
        <v/>
      </c>
      <c r="BA117" t="str">
        <f>""</f>
        <v/>
      </c>
    </row>
    <row r="118" spans="2:53" x14ac:dyDescent="0.2">
      <c r="B118" t="str">
        <f>""</f>
        <v/>
      </c>
      <c r="C118" t="str">
        <f>""</f>
        <v/>
      </c>
      <c r="D118" t="str">
        <f>""</f>
        <v/>
      </c>
      <c r="E118" t="str">
        <f>""</f>
        <v/>
      </c>
      <c r="F118" t="str">
        <f>""</f>
        <v/>
      </c>
      <c r="G118" t="str">
        <f>""</f>
        <v/>
      </c>
      <c r="H118" t="str">
        <f>""</f>
        <v/>
      </c>
      <c r="I118" t="str">
        <f>""</f>
        <v/>
      </c>
      <c r="J118" t="str">
        <f>""</f>
        <v/>
      </c>
      <c r="K118" t="str">
        <f>""</f>
        <v/>
      </c>
      <c r="L118" t="str">
        <f>""</f>
        <v/>
      </c>
      <c r="M118" t="str">
        <f>""</f>
        <v/>
      </c>
      <c r="N118" t="str">
        <f>""</f>
        <v/>
      </c>
      <c r="O118" t="str">
        <f>""</f>
        <v/>
      </c>
      <c r="P118" t="str">
        <f>""</f>
        <v/>
      </c>
      <c r="Q118" t="str">
        <f>""</f>
        <v/>
      </c>
      <c r="R118" t="str">
        <f>""</f>
        <v/>
      </c>
      <c r="S118" t="str">
        <f>""</f>
        <v/>
      </c>
      <c r="T118" t="str">
        <f>""</f>
        <v/>
      </c>
      <c r="U118" t="str">
        <f>""</f>
        <v/>
      </c>
      <c r="V118" t="str">
        <f>""</f>
        <v/>
      </c>
      <c r="W118" t="str">
        <f>""</f>
        <v/>
      </c>
      <c r="X118" t="str">
        <f>""</f>
        <v/>
      </c>
      <c r="Y118" t="str">
        <f>""</f>
        <v/>
      </c>
      <c r="Z118" t="str">
        <f>""</f>
        <v/>
      </c>
      <c r="AA118" t="str">
        <f>"[0.033]"</f>
        <v>[0.033]</v>
      </c>
      <c r="AB118" t="str">
        <f>"[0.032]"</f>
        <v>[0.032]</v>
      </c>
      <c r="AC118" t="str">
        <f>"[0.032]"</f>
        <v>[0.032]</v>
      </c>
      <c r="AD118" t="str">
        <f>""</f>
        <v/>
      </c>
      <c r="AE118" t="str">
        <f>""</f>
        <v/>
      </c>
      <c r="AF118" t="str">
        <f>""</f>
        <v/>
      </c>
      <c r="AG118" t="str">
        <f>""</f>
        <v/>
      </c>
      <c r="AH118" t="str">
        <f>""</f>
        <v/>
      </c>
      <c r="AI118" t="str">
        <f>""</f>
        <v/>
      </c>
      <c r="AJ118" t="str">
        <f>""</f>
        <v/>
      </c>
      <c r="AK118" t="str">
        <f>""</f>
        <v/>
      </c>
      <c r="AL118" t="str">
        <f>""</f>
        <v/>
      </c>
      <c r="AM118" t="str">
        <f>""</f>
        <v/>
      </c>
      <c r="AN118" t="str">
        <f>""</f>
        <v/>
      </c>
      <c r="AO118" t="str">
        <f>""</f>
        <v/>
      </c>
      <c r="AP118" t="str">
        <f>""</f>
        <v/>
      </c>
      <c r="AQ118" t="str">
        <f>""</f>
        <v/>
      </c>
      <c r="AR118" t="str">
        <f>""</f>
        <v/>
      </c>
      <c r="AS118" t="str">
        <f>""</f>
        <v/>
      </c>
      <c r="AT118" t="str">
        <f>""</f>
        <v/>
      </c>
      <c r="AU118" t="str">
        <f>""</f>
        <v/>
      </c>
      <c r="AV118" t="str">
        <f>""</f>
        <v/>
      </c>
      <c r="AW118" t="str">
        <f>""</f>
        <v/>
      </c>
      <c r="AX118" t="str">
        <f>""</f>
        <v/>
      </c>
      <c r="AY118" t="str">
        <f>""</f>
        <v/>
      </c>
      <c r="AZ118" t="str">
        <f>""</f>
        <v/>
      </c>
      <c r="BA118" t="str">
        <f>""</f>
        <v/>
      </c>
    </row>
    <row r="119" spans="2:53" x14ac:dyDescent="0.2">
      <c r="B119" t="str">
        <f>"At least 1 child left the household in a given year (yes=1)"</f>
        <v>At least 1 child left the household in a given year (yes=1)</v>
      </c>
      <c r="C119" t="str">
        <f>""</f>
        <v/>
      </c>
      <c r="D119" t="str">
        <f>""</f>
        <v/>
      </c>
      <c r="E119" t="str">
        <f>""</f>
        <v/>
      </c>
      <c r="F119" t="str">
        <f>""</f>
        <v/>
      </c>
      <c r="G119" t="str">
        <f>""</f>
        <v/>
      </c>
      <c r="H119" t="str">
        <f>""</f>
        <v/>
      </c>
      <c r="I119" t="str">
        <f>""</f>
        <v/>
      </c>
      <c r="J119" t="str">
        <f>""</f>
        <v/>
      </c>
      <c r="K119" t="str">
        <f>""</f>
        <v/>
      </c>
      <c r="L119" t="str">
        <f>""</f>
        <v/>
      </c>
      <c r="M119" t="str">
        <f>""</f>
        <v/>
      </c>
      <c r="N119" t="str">
        <f>""</f>
        <v/>
      </c>
      <c r="O119" t="str">
        <f>""</f>
        <v/>
      </c>
      <c r="P119" t="str">
        <f>""</f>
        <v/>
      </c>
      <c r="Q119" t="str">
        <f>""</f>
        <v/>
      </c>
      <c r="R119" t="str">
        <f>""</f>
        <v/>
      </c>
      <c r="S119" t="str">
        <f>""</f>
        <v/>
      </c>
      <c r="T119" t="str">
        <f>""</f>
        <v/>
      </c>
      <c r="U119" t="str">
        <f>""</f>
        <v/>
      </c>
      <c r="V119" t="str">
        <f>""</f>
        <v/>
      </c>
      <c r="W119" t="str">
        <f>""</f>
        <v/>
      </c>
      <c r="X119" t="str">
        <f>""</f>
        <v/>
      </c>
      <c r="Y119" t="str">
        <f>""</f>
        <v/>
      </c>
      <c r="Z119" t="str">
        <f>""</f>
        <v/>
      </c>
      <c r="AA119" t="str">
        <f>"-0.113"</f>
        <v>-0.113</v>
      </c>
      <c r="AB119" t="str">
        <f>""</f>
        <v/>
      </c>
      <c r="AC119" t="str">
        <f>""</f>
        <v/>
      </c>
      <c r="AD119" t="str">
        <f>""</f>
        <v/>
      </c>
      <c r="AE119" t="str">
        <f>""</f>
        <v/>
      </c>
      <c r="AF119" t="str">
        <f>""</f>
        <v/>
      </c>
      <c r="AG119" t="str">
        <f>""</f>
        <v/>
      </c>
      <c r="AH119" t="str">
        <f>""</f>
        <v/>
      </c>
      <c r="AI119" t="str">
        <f>""</f>
        <v/>
      </c>
      <c r="AJ119" t="str">
        <f>""</f>
        <v/>
      </c>
      <c r="AK119" t="str">
        <f>""</f>
        <v/>
      </c>
      <c r="AL119" t="str">
        <f>""</f>
        <v/>
      </c>
      <c r="AM119" t="str">
        <f>""</f>
        <v/>
      </c>
      <c r="AN119" t="str">
        <f>""</f>
        <v/>
      </c>
      <c r="AO119" t="str">
        <f>""</f>
        <v/>
      </c>
      <c r="AP119" t="str">
        <f>""</f>
        <v/>
      </c>
      <c r="AQ119" t="str">
        <f>""</f>
        <v/>
      </c>
      <c r="AR119" t="str">
        <f>""</f>
        <v/>
      </c>
      <c r="AS119" t="str">
        <f>""</f>
        <v/>
      </c>
      <c r="AT119" t="str">
        <f>""</f>
        <v/>
      </c>
      <c r="AU119" t="str">
        <f>""</f>
        <v/>
      </c>
      <c r="AV119" t="str">
        <f>""</f>
        <v/>
      </c>
      <c r="AW119" t="str">
        <f>""</f>
        <v/>
      </c>
      <c r="AX119" t="str">
        <f>""</f>
        <v/>
      </c>
      <c r="AY119" t="str">
        <f>""</f>
        <v/>
      </c>
      <c r="AZ119" t="str">
        <f>""</f>
        <v/>
      </c>
      <c r="BA119" t="str">
        <f>""</f>
        <v/>
      </c>
    </row>
    <row r="120" spans="2:53" x14ac:dyDescent="0.2">
      <c r="B120" t="str">
        <f>""</f>
        <v/>
      </c>
      <c r="C120" t="str">
        <f>""</f>
        <v/>
      </c>
      <c r="D120" t="str">
        <f>""</f>
        <v/>
      </c>
      <c r="E120" t="str">
        <f>""</f>
        <v/>
      </c>
      <c r="F120" t="str">
        <f>""</f>
        <v/>
      </c>
      <c r="G120" t="str">
        <f>""</f>
        <v/>
      </c>
      <c r="H120" t="str">
        <f>""</f>
        <v/>
      </c>
      <c r="I120" t="str">
        <f>""</f>
        <v/>
      </c>
      <c r="J120" t="str">
        <f>""</f>
        <v/>
      </c>
      <c r="K120" t="str">
        <f>""</f>
        <v/>
      </c>
      <c r="L120" t="str">
        <f>""</f>
        <v/>
      </c>
      <c r="M120" t="str">
        <f>""</f>
        <v/>
      </c>
      <c r="N120" t="str">
        <f>""</f>
        <v/>
      </c>
      <c r="O120" t="str">
        <f>""</f>
        <v/>
      </c>
      <c r="P120" t="str">
        <f>""</f>
        <v/>
      </c>
      <c r="Q120" t="str">
        <f>""</f>
        <v/>
      </c>
      <c r="R120" t="str">
        <f>""</f>
        <v/>
      </c>
      <c r="S120" t="str">
        <f>""</f>
        <v/>
      </c>
      <c r="T120" t="str">
        <f>""</f>
        <v/>
      </c>
      <c r="U120" t="str">
        <f>""</f>
        <v/>
      </c>
      <c r="V120" t="str">
        <f>""</f>
        <v/>
      </c>
      <c r="W120" t="str">
        <f>""</f>
        <v/>
      </c>
      <c r="X120" t="str">
        <f>""</f>
        <v/>
      </c>
      <c r="Y120" t="str">
        <f>""</f>
        <v/>
      </c>
      <c r="Z120" t="str">
        <f>""</f>
        <v/>
      </c>
      <c r="AA120" t="str">
        <f>"[0.110]"</f>
        <v>[0.110]</v>
      </c>
      <c r="AB120" t="str">
        <f>""</f>
        <v/>
      </c>
      <c r="AC120" t="str">
        <f>""</f>
        <v/>
      </c>
      <c r="AD120" t="str">
        <f>""</f>
        <v/>
      </c>
      <c r="AE120" t="str">
        <f>""</f>
        <v/>
      </c>
      <c r="AF120" t="str">
        <f>""</f>
        <v/>
      </c>
      <c r="AG120" t="str">
        <f>""</f>
        <v/>
      </c>
      <c r="AH120" t="str">
        <f>""</f>
        <v/>
      </c>
      <c r="AI120" t="str">
        <f>""</f>
        <v/>
      </c>
      <c r="AJ120" t="str">
        <f>""</f>
        <v/>
      </c>
      <c r="AK120" t="str">
        <f>""</f>
        <v/>
      </c>
      <c r="AL120" t="str">
        <f>""</f>
        <v/>
      </c>
      <c r="AM120" t="str">
        <f>""</f>
        <v/>
      </c>
      <c r="AN120" t="str">
        <f>""</f>
        <v/>
      </c>
      <c r="AO120" t="str">
        <f>""</f>
        <v/>
      </c>
      <c r="AP120" t="str">
        <f>""</f>
        <v/>
      </c>
      <c r="AQ120" t="str">
        <f>""</f>
        <v/>
      </c>
      <c r="AR120" t="str">
        <f>""</f>
        <v/>
      </c>
      <c r="AS120" t="str">
        <f>""</f>
        <v/>
      </c>
      <c r="AT120" t="str">
        <f>""</f>
        <v/>
      </c>
      <c r="AU120" t="str">
        <f>""</f>
        <v/>
      </c>
      <c r="AV120" t="str">
        <f>""</f>
        <v/>
      </c>
      <c r="AW120" t="str">
        <f>""</f>
        <v/>
      </c>
      <c r="AX120" t="str">
        <f>""</f>
        <v/>
      </c>
      <c r="AY120" t="str">
        <f>""</f>
        <v/>
      </c>
      <c r="AZ120" t="str">
        <f>""</f>
        <v/>
      </c>
      <c r="BA120" t="str">
        <f>""</f>
        <v/>
      </c>
    </row>
    <row r="121" spans="2:53" x14ac:dyDescent="0.2">
      <c r="B121" t="str">
        <f>"Interaction"</f>
        <v>Interaction</v>
      </c>
      <c r="C121" t="str">
        <f>""</f>
        <v/>
      </c>
      <c r="D121" t="str">
        <f>""</f>
        <v/>
      </c>
      <c r="E121" t="str">
        <f>""</f>
        <v/>
      </c>
      <c r="F121" t="str">
        <f>""</f>
        <v/>
      </c>
      <c r="G121" t="str">
        <f>""</f>
        <v/>
      </c>
      <c r="H121" t="str">
        <f>""</f>
        <v/>
      </c>
      <c r="I121" t="str">
        <f>""</f>
        <v/>
      </c>
      <c r="J121" t="str">
        <f>""</f>
        <v/>
      </c>
      <c r="K121" t="str">
        <f>""</f>
        <v/>
      </c>
      <c r="L121" t="str">
        <f>""</f>
        <v/>
      </c>
      <c r="M121" t="str">
        <f>""</f>
        <v/>
      </c>
      <c r="N121" t="str">
        <f>""</f>
        <v/>
      </c>
      <c r="O121" t="str">
        <f>""</f>
        <v/>
      </c>
      <c r="P121" t="str">
        <f>""</f>
        <v/>
      </c>
      <c r="Q121" t="str">
        <f>""</f>
        <v/>
      </c>
      <c r="R121" t="str">
        <f>""</f>
        <v/>
      </c>
      <c r="S121" t="str">
        <f>""</f>
        <v/>
      </c>
      <c r="T121" t="str">
        <f>""</f>
        <v/>
      </c>
      <c r="U121" t="str">
        <f>""</f>
        <v/>
      </c>
      <c r="V121" t="str">
        <f>""</f>
        <v/>
      </c>
      <c r="W121" t="str">
        <f>""</f>
        <v/>
      </c>
      <c r="X121" t="str">
        <f>""</f>
        <v/>
      </c>
      <c r="Y121" t="str">
        <f>""</f>
        <v/>
      </c>
      <c r="Z121" t="str">
        <f>""</f>
        <v/>
      </c>
      <c r="AA121" t="str">
        <f>"-0.058"</f>
        <v>-0.058</v>
      </c>
      <c r="AB121" t="str">
        <f>""</f>
        <v/>
      </c>
      <c r="AC121" t="str">
        <f>""</f>
        <v/>
      </c>
      <c r="AD121" t="str">
        <f>""</f>
        <v/>
      </c>
      <c r="AE121" t="str">
        <f>""</f>
        <v/>
      </c>
      <c r="AF121" t="str">
        <f>""</f>
        <v/>
      </c>
      <c r="AG121" t="str">
        <f>""</f>
        <v/>
      </c>
      <c r="AH121" t="str">
        <f>""</f>
        <v/>
      </c>
      <c r="AI121" t="str">
        <f>""</f>
        <v/>
      </c>
      <c r="AJ121" t="str">
        <f>""</f>
        <v/>
      </c>
      <c r="AK121" t="str">
        <f>""</f>
        <v/>
      </c>
      <c r="AL121" t="str">
        <f>""</f>
        <v/>
      </c>
      <c r="AM121" t="str">
        <f>""</f>
        <v/>
      </c>
      <c r="AN121" t="str">
        <f>""</f>
        <v/>
      </c>
      <c r="AO121" t="str">
        <f>""</f>
        <v/>
      </c>
      <c r="AP121" t="str">
        <f>""</f>
        <v/>
      </c>
      <c r="AQ121" t="str">
        <f>""</f>
        <v/>
      </c>
      <c r="AR121" t="str">
        <f>""</f>
        <v/>
      </c>
      <c r="AS121" t="str">
        <f>""</f>
        <v/>
      </c>
      <c r="AT121" t="str">
        <f>""</f>
        <v/>
      </c>
      <c r="AU121" t="str">
        <f>""</f>
        <v/>
      </c>
      <c r="AV121" t="str">
        <f>""</f>
        <v/>
      </c>
      <c r="AW121" t="str">
        <f>""</f>
        <v/>
      </c>
      <c r="AX121" t="str">
        <f>""</f>
        <v/>
      </c>
      <c r="AY121" t="str">
        <f>""</f>
        <v/>
      </c>
      <c r="AZ121" t="str">
        <f>""</f>
        <v/>
      </c>
      <c r="BA121" t="str">
        <f>""</f>
        <v/>
      </c>
    </row>
    <row r="122" spans="2:53" x14ac:dyDescent="0.2">
      <c r="B122" t="str">
        <f>""</f>
        <v/>
      </c>
      <c r="C122" t="str">
        <f>""</f>
        <v/>
      </c>
      <c r="D122" t="str">
        <f>""</f>
        <v/>
      </c>
      <c r="E122" t="str">
        <f>""</f>
        <v/>
      </c>
      <c r="F122" t="str">
        <f>""</f>
        <v/>
      </c>
      <c r="G122" t="str">
        <f>""</f>
        <v/>
      </c>
      <c r="H122" t="str">
        <f>""</f>
        <v/>
      </c>
      <c r="I122" t="str">
        <f>""</f>
        <v/>
      </c>
      <c r="J122" t="str">
        <f>""</f>
        <v/>
      </c>
      <c r="K122" t="str">
        <f>""</f>
        <v/>
      </c>
      <c r="L122" t="str">
        <f>""</f>
        <v/>
      </c>
      <c r="M122" t="str">
        <f>""</f>
        <v/>
      </c>
      <c r="N122" t="str">
        <f>""</f>
        <v/>
      </c>
      <c r="O122" t="str">
        <f>""</f>
        <v/>
      </c>
      <c r="P122" t="str">
        <f>""</f>
        <v/>
      </c>
      <c r="Q122" t="str">
        <f>""</f>
        <v/>
      </c>
      <c r="R122" t="str">
        <f>""</f>
        <v/>
      </c>
      <c r="S122" t="str">
        <f>""</f>
        <v/>
      </c>
      <c r="T122" t="str">
        <f>""</f>
        <v/>
      </c>
      <c r="U122" t="str">
        <f>""</f>
        <v/>
      </c>
      <c r="V122" t="str">
        <f>""</f>
        <v/>
      </c>
      <c r="W122" t="str">
        <f>""</f>
        <v/>
      </c>
      <c r="X122" t="str">
        <f>""</f>
        <v/>
      </c>
      <c r="Y122" t="str">
        <f>""</f>
        <v/>
      </c>
      <c r="Z122" t="str">
        <f>""</f>
        <v/>
      </c>
      <c r="AA122" t="str">
        <f>"[0.078]"</f>
        <v>[0.078]</v>
      </c>
      <c r="AB122" t="str">
        <f>""</f>
        <v/>
      </c>
      <c r="AC122" t="str">
        <f>""</f>
        <v/>
      </c>
      <c r="AD122" t="str">
        <f>""</f>
        <v/>
      </c>
      <c r="AE122" t="str">
        <f>""</f>
        <v/>
      </c>
      <c r="AF122" t="str">
        <f>""</f>
        <v/>
      </c>
      <c r="AG122" t="str">
        <f>""</f>
        <v/>
      </c>
      <c r="AH122" t="str">
        <f>""</f>
        <v/>
      </c>
      <c r="AI122" t="str">
        <f>""</f>
        <v/>
      </c>
      <c r="AJ122" t="str">
        <f>""</f>
        <v/>
      </c>
      <c r="AK122" t="str">
        <f>""</f>
        <v/>
      </c>
      <c r="AL122" t="str">
        <f>""</f>
        <v/>
      </c>
      <c r="AM122" t="str">
        <f>""</f>
        <v/>
      </c>
      <c r="AN122" t="str">
        <f>""</f>
        <v/>
      </c>
      <c r="AO122" t="str">
        <f>""</f>
        <v/>
      </c>
      <c r="AP122" t="str">
        <f>""</f>
        <v/>
      </c>
      <c r="AQ122" t="str">
        <f>""</f>
        <v/>
      </c>
      <c r="AR122" t="str">
        <f>""</f>
        <v/>
      </c>
      <c r="AS122" t="str">
        <f>""</f>
        <v/>
      </c>
      <c r="AT122" t="str">
        <f>""</f>
        <v/>
      </c>
      <c r="AU122" t="str">
        <f>""</f>
        <v/>
      </c>
      <c r="AV122" t="str">
        <f>""</f>
        <v/>
      </c>
      <c r="AW122" t="str">
        <f>""</f>
        <v/>
      </c>
      <c r="AX122" t="str">
        <f>""</f>
        <v/>
      </c>
      <c r="AY122" t="str">
        <f>""</f>
        <v/>
      </c>
      <c r="AZ122" t="str">
        <f>""</f>
        <v/>
      </c>
      <c r="BA122" t="str">
        <f>""</f>
        <v/>
      </c>
    </row>
    <row r="123" spans="2:53" x14ac:dyDescent="0.2">
      <c r="B123" t="str">
        <f>"Number of childs who left household 1998-2007"</f>
        <v>Number of childs who left household 1998-2007</v>
      </c>
      <c r="C123" t="str">
        <f>""</f>
        <v/>
      </c>
      <c r="D123" t="str">
        <f>""</f>
        <v/>
      </c>
      <c r="E123" t="str">
        <f>""</f>
        <v/>
      </c>
      <c r="F123" t="str">
        <f>""</f>
        <v/>
      </c>
      <c r="G123" t="str">
        <f>""</f>
        <v/>
      </c>
      <c r="H123" t="str">
        <f>""</f>
        <v/>
      </c>
      <c r="I123" t="str">
        <f>""</f>
        <v/>
      </c>
      <c r="J123" t="str">
        <f>""</f>
        <v/>
      </c>
      <c r="K123" t="str">
        <f>""</f>
        <v/>
      </c>
      <c r="L123" t="str">
        <f>""</f>
        <v/>
      </c>
      <c r="M123" t="str">
        <f>""</f>
        <v/>
      </c>
      <c r="N123" t="str">
        <f>""</f>
        <v/>
      </c>
      <c r="O123" t="str">
        <f>""</f>
        <v/>
      </c>
      <c r="P123" t="str">
        <f>""</f>
        <v/>
      </c>
      <c r="Q123" t="str">
        <f>""</f>
        <v/>
      </c>
      <c r="R123" t="str">
        <f>""</f>
        <v/>
      </c>
      <c r="S123" t="str">
        <f>""</f>
        <v/>
      </c>
      <c r="T123" t="str">
        <f>""</f>
        <v/>
      </c>
      <c r="U123" t="str">
        <f>""</f>
        <v/>
      </c>
      <c r="V123" t="str">
        <f>""</f>
        <v/>
      </c>
      <c r="W123" t="str">
        <f>""</f>
        <v/>
      </c>
      <c r="X123" t="str">
        <f>""</f>
        <v/>
      </c>
      <c r="Y123" t="str">
        <f>""</f>
        <v/>
      </c>
      <c r="Z123" t="str">
        <f>""</f>
        <v/>
      </c>
      <c r="AA123" t="str">
        <f>""</f>
        <v/>
      </c>
      <c r="AB123" t="str">
        <f>"0.002"</f>
        <v>0.002</v>
      </c>
      <c r="AC123" t="str">
        <f>""</f>
        <v/>
      </c>
      <c r="AD123" t="str">
        <f>""</f>
        <v/>
      </c>
      <c r="AE123" t="str">
        <f>""</f>
        <v/>
      </c>
      <c r="AF123" t="str">
        <f>""</f>
        <v/>
      </c>
      <c r="AG123" t="str">
        <f>""</f>
        <v/>
      </c>
      <c r="AH123" t="str">
        <f>""</f>
        <v/>
      </c>
      <c r="AI123" t="str">
        <f>""</f>
        <v/>
      </c>
      <c r="AJ123" t="str">
        <f>""</f>
        <v/>
      </c>
      <c r="AK123" t="str">
        <f>""</f>
        <v/>
      </c>
      <c r="AL123" t="str">
        <f>""</f>
        <v/>
      </c>
      <c r="AM123" t="str">
        <f>""</f>
        <v/>
      </c>
      <c r="AN123" t="str">
        <f>""</f>
        <v/>
      </c>
      <c r="AO123" t="str">
        <f>""</f>
        <v/>
      </c>
      <c r="AP123" t="str">
        <f>""</f>
        <v/>
      </c>
      <c r="AQ123" t="str">
        <f>""</f>
        <v/>
      </c>
      <c r="AR123" t="str">
        <f>""</f>
        <v/>
      </c>
      <c r="AS123" t="str">
        <f>""</f>
        <v/>
      </c>
      <c r="AT123" t="str">
        <f>""</f>
        <v/>
      </c>
      <c r="AU123" t="str">
        <f>""</f>
        <v/>
      </c>
      <c r="AV123" t="str">
        <f>""</f>
        <v/>
      </c>
      <c r="AW123" t="str">
        <f>""</f>
        <v/>
      </c>
      <c r="AX123" t="str">
        <f>""</f>
        <v/>
      </c>
      <c r="AY123" t="str">
        <f>""</f>
        <v/>
      </c>
      <c r="AZ123" t="str">
        <f>""</f>
        <v/>
      </c>
      <c r="BA123" t="str">
        <f>""</f>
        <v/>
      </c>
    </row>
    <row r="124" spans="2:53" x14ac:dyDescent="0.2">
      <c r="B124" t="str">
        <f>""</f>
        <v/>
      </c>
      <c r="C124" t="str">
        <f>""</f>
        <v/>
      </c>
      <c r="D124" t="str">
        <f>""</f>
        <v/>
      </c>
      <c r="E124" t="str">
        <f>""</f>
        <v/>
      </c>
      <c r="F124" t="str">
        <f>""</f>
        <v/>
      </c>
      <c r="G124" t="str">
        <f>""</f>
        <v/>
      </c>
      <c r="H124" t="str">
        <f>""</f>
        <v/>
      </c>
      <c r="I124" t="str">
        <f>""</f>
        <v/>
      </c>
      <c r="J124" t="str">
        <f>""</f>
        <v/>
      </c>
      <c r="K124" t="str">
        <f>""</f>
        <v/>
      </c>
      <c r="L124" t="str">
        <f>""</f>
        <v/>
      </c>
      <c r="M124" t="str">
        <f>""</f>
        <v/>
      </c>
      <c r="N124" t="str">
        <f>""</f>
        <v/>
      </c>
      <c r="O124" t="str">
        <f>""</f>
        <v/>
      </c>
      <c r="P124" t="str">
        <f>""</f>
        <v/>
      </c>
      <c r="Q124" t="str">
        <f>""</f>
        <v/>
      </c>
      <c r="R124" t="str">
        <f>""</f>
        <v/>
      </c>
      <c r="S124" t="str">
        <f>""</f>
        <v/>
      </c>
      <c r="T124" t="str">
        <f>""</f>
        <v/>
      </c>
      <c r="U124" t="str">
        <f>""</f>
        <v/>
      </c>
      <c r="V124" t="str">
        <f>""</f>
        <v/>
      </c>
      <c r="W124" t="str">
        <f>""</f>
        <v/>
      </c>
      <c r="X124" t="str">
        <f>""</f>
        <v/>
      </c>
      <c r="Y124" t="str">
        <f>""</f>
        <v/>
      </c>
      <c r="Z124" t="str">
        <f>""</f>
        <v/>
      </c>
      <c r="AA124" t="str">
        <f>""</f>
        <v/>
      </c>
      <c r="AB124" t="str">
        <f>"[0.046]"</f>
        <v>[0.046]</v>
      </c>
      <c r="AC124" t="str">
        <f>""</f>
        <v/>
      </c>
      <c r="AD124" t="str">
        <f>""</f>
        <v/>
      </c>
      <c r="AE124" t="str">
        <f>""</f>
        <v/>
      </c>
      <c r="AF124" t="str">
        <f>""</f>
        <v/>
      </c>
      <c r="AG124" t="str">
        <f>""</f>
        <v/>
      </c>
      <c r="AH124" t="str">
        <f>""</f>
        <v/>
      </c>
      <c r="AI124" t="str">
        <f>""</f>
        <v/>
      </c>
      <c r="AJ124" t="str">
        <f>""</f>
        <v/>
      </c>
      <c r="AK124" t="str">
        <f>""</f>
        <v/>
      </c>
      <c r="AL124" t="str">
        <f>""</f>
        <v/>
      </c>
      <c r="AM124" t="str">
        <f>""</f>
        <v/>
      </c>
      <c r="AN124" t="str">
        <f>""</f>
        <v/>
      </c>
      <c r="AO124" t="str">
        <f>""</f>
        <v/>
      </c>
      <c r="AP124" t="str">
        <f>""</f>
        <v/>
      </c>
      <c r="AQ124" t="str">
        <f>""</f>
        <v/>
      </c>
      <c r="AR124" t="str">
        <f>""</f>
        <v/>
      </c>
      <c r="AS124" t="str">
        <f>""</f>
        <v/>
      </c>
      <c r="AT124" t="str">
        <f>""</f>
        <v/>
      </c>
      <c r="AU124" t="str">
        <f>""</f>
        <v/>
      </c>
      <c r="AV124" t="str">
        <f>""</f>
        <v/>
      </c>
      <c r="AW124" t="str">
        <f>""</f>
        <v/>
      </c>
      <c r="AX124" t="str">
        <f>""</f>
        <v/>
      </c>
      <c r="AY124" t="str">
        <f>""</f>
        <v/>
      </c>
      <c r="AZ124" t="str">
        <f>""</f>
        <v/>
      </c>
      <c r="BA124" t="str">
        <f>""</f>
        <v/>
      </c>
    </row>
    <row r="125" spans="2:53" x14ac:dyDescent="0.2">
      <c r="B125" t="str">
        <f>"Interaction"</f>
        <v>Interaction</v>
      </c>
      <c r="C125" t="str">
        <f>""</f>
        <v/>
      </c>
      <c r="D125" t="str">
        <f>""</f>
        <v/>
      </c>
      <c r="E125" t="str">
        <f>""</f>
        <v/>
      </c>
      <c r="F125" t="str">
        <f>""</f>
        <v/>
      </c>
      <c r="G125" t="str">
        <f>""</f>
        <v/>
      </c>
      <c r="H125" t="str">
        <f>""</f>
        <v/>
      </c>
      <c r="I125" t="str">
        <f>""</f>
        <v/>
      </c>
      <c r="J125" t="str">
        <f>""</f>
        <v/>
      </c>
      <c r="K125" t="str">
        <f>""</f>
        <v/>
      </c>
      <c r="L125" t="str">
        <f>""</f>
        <v/>
      </c>
      <c r="M125" t="str">
        <f>""</f>
        <v/>
      </c>
      <c r="N125" t="str">
        <f>""</f>
        <v/>
      </c>
      <c r="O125" t="str">
        <f>""</f>
        <v/>
      </c>
      <c r="P125" t="str">
        <f>""</f>
        <v/>
      </c>
      <c r="Q125" t="str">
        <f>""</f>
        <v/>
      </c>
      <c r="R125" t="str">
        <f>""</f>
        <v/>
      </c>
      <c r="S125" t="str">
        <f>""</f>
        <v/>
      </c>
      <c r="T125" t="str">
        <f>""</f>
        <v/>
      </c>
      <c r="U125" t="str">
        <f>""</f>
        <v/>
      </c>
      <c r="V125" t="str">
        <f>""</f>
        <v/>
      </c>
      <c r="W125" t="str">
        <f>""</f>
        <v/>
      </c>
      <c r="X125" t="str">
        <f>""</f>
        <v/>
      </c>
      <c r="Y125" t="str">
        <f>""</f>
        <v/>
      </c>
      <c r="Z125" t="str">
        <f>""</f>
        <v/>
      </c>
      <c r="AA125" t="str">
        <f>""</f>
        <v/>
      </c>
      <c r="AB125" t="str">
        <f>"-0.014"</f>
        <v>-0.014</v>
      </c>
      <c r="AC125" t="str">
        <f>""</f>
        <v/>
      </c>
      <c r="AD125" t="str">
        <f>""</f>
        <v/>
      </c>
      <c r="AE125" t="str">
        <f>""</f>
        <v/>
      </c>
      <c r="AF125" t="str">
        <f>""</f>
        <v/>
      </c>
      <c r="AG125" t="str">
        <f>""</f>
        <v/>
      </c>
      <c r="AH125" t="str">
        <f>""</f>
        <v/>
      </c>
      <c r="AI125" t="str">
        <f>""</f>
        <v/>
      </c>
      <c r="AJ125" t="str">
        <f>""</f>
        <v/>
      </c>
      <c r="AK125" t="str">
        <f>""</f>
        <v/>
      </c>
      <c r="AL125" t="str">
        <f>""</f>
        <v/>
      </c>
      <c r="AM125" t="str">
        <f>""</f>
        <v/>
      </c>
      <c r="AN125" t="str">
        <f>""</f>
        <v/>
      </c>
      <c r="AO125" t="str">
        <f>""</f>
        <v/>
      </c>
      <c r="AP125" t="str">
        <f>""</f>
        <v/>
      </c>
      <c r="AQ125" t="str">
        <f>""</f>
        <v/>
      </c>
      <c r="AR125" t="str">
        <f>""</f>
        <v/>
      </c>
      <c r="AS125" t="str">
        <f>""</f>
        <v/>
      </c>
      <c r="AT125" t="str">
        <f>""</f>
        <v/>
      </c>
      <c r="AU125" t="str">
        <f>""</f>
        <v/>
      </c>
      <c r="AV125" t="str">
        <f>""</f>
        <v/>
      </c>
      <c r="AW125" t="str">
        <f>""</f>
        <v/>
      </c>
      <c r="AX125" t="str">
        <f>""</f>
        <v/>
      </c>
      <c r="AY125" t="str">
        <f>""</f>
        <v/>
      </c>
      <c r="AZ125" t="str">
        <f>""</f>
        <v/>
      </c>
      <c r="BA125" t="str">
        <f>""</f>
        <v/>
      </c>
    </row>
    <row r="126" spans="2:53" x14ac:dyDescent="0.2">
      <c r="B126" t="str">
        <f>""</f>
        <v/>
      </c>
      <c r="C126" t="str">
        <f>""</f>
        <v/>
      </c>
      <c r="D126" t="str">
        <f>""</f>
        <v/>
      </c>
      <c r="E126" t="str">
        <f>""</f>
        <v/>
      </c>
      <c r="F126" t="str">
        <f>""</f>
        <v/>
      </c>
      <c r="G126" t="str">
        <f>""</f>
        <v/>
      </c>
      <c r="H126" t="str">
        <f>""</f>
        <v/>
      </c>
      <c r="I126" t="str">
        <f>""</f>
        <v/>
      </c>
      <c r="J126" t="str">
        <f>""</f>
        <v/>
      </c>
      <c r="K126" t="str">
        <f>""</f>
        <v/>
      </c>
      <c r="L126" t="str">
        <f>""</f>
        <v/>
      </c>
      <c r="M126" t="str">
        <f>""</f>
        <v/>
      </c>
      <c r="N126" t="str">
        <f>""</f>
        <v/>
      </c>
      <c r="O126" t="str">
        <f>""</f>
        <v/>
      </c>
      <c r="P126" t="str">
        <f>""</f>
        <v/>
      </c>
      <c r="Q126" t="str">
        <f>""</f>
        <v/>
      </c>
      <c r="R126" t="str">
        <f>""</f>
        <v/>
      </c>
      <c r="S126" t="str">
        <f>""</f>
        <v/>
      </c>
      <c r="T126" t="str">
        <f>""</f>
        <v/>
      </c>
      <c r="U126" t="str">
        <f>""</f>
        <v/>
      </c>
      <c r="V126" t="str">
        <f>""</f>
        <v/>
      </c>
      <c r="W126" t="str">
        <f>""</f>
        <v/>
      </c>
      <c r="X126" t="str">
        <f>""</f>
        <v/>
      </c>
      <c r="Y126" t="str">
        <f>""</f>
        <v/>
      </c>
      <c r="Z126" t="str">
        <f>""</f>
        <v/>
      </c>
      <c r="AA126" t="str">
        <f>""</f>
        <v/>
      </c>
      <c r="AB126" t="str">
        <f>"[0.031]"</f>
        <v>[0.031]</v>
      </c>
      <c r="AC126" t="str">
        <f>""</f>
        <v/>
      </c>
      <c r="AD126" t="str">
        <f>""</f>
        <v/>
      </c>
      <c r="AE126" t="str">
        <f>""</f>
        <v/>
      </c>
      <c r="AF126" t="str">
        <f>""</f>
        <v/>
      </c>
      <c r="AG126" t="str">
        <f>""</f>
        <v/>
      </c>
      <c r="AH126" t="str">
        <f>""</f>
        <v/>
      </c>
      <c r="AI126" t="str">
        <f>""</f>
        <v/>
      </c>
      <c r="AJ126" t="str">
        <f>""</f>
        <v/>
      </c>
      <c r="AK126" t="str">
        <f>""</f>
        <v/>
      </c>
      <c r="AL126" t="str">
        <f>""</f>
        <v/>
      </c>
      <c r="AM126" t="str">
        <f>""</f>
        <v/>
      </c>
      <c r="AN126" t="str">
        <f>""</f>
        <v/>
      </c>
      <c r="AO126" t="str">
        <f>""</f>
        <v/>
      </c>
      <c r="AP126" t="str">
        <f>""</f>
        <v/>
      </c>
      <c r="AQ126" t="str">
        <f>""</f>
        <v/>
      </c>
      <c r="AR126" t="str">
        <f>""</f>
        <v/>
      </c>
      <c r="AS126" t="str">
        <f>""</f>
        <v/>
      </c>
      <c r="AT126" t="str">
        <f>""</f>
        <v/>
      </c>
      <c r="AU126" t="str">
        <f>""</f>
        <v/>
      </c>
      <c r="AV126" t="str">
        <f>""</f>
        <v/>
      </c>
      <c r="AW126" t="str">
        <f>""</f>
        <v/>
      </c>
      <c r="AX126" t="str">
        <f>""</f>
        <v/>
      </c>
      <c r="AY126" t="str">
        <f>""</f>
        <v/>
      </c>
      <c r="AZ126" t="str">
        <f>""</f>
        <v/>
      </c>
      <c r="BA126" t="str">
        <f>""</f>
        <v/>
      </c>
    </row>
    <row r="127" spans="2:53" x14ac:dyDescent="0.2">
      <c r="B127" t="str">
        <f>"Share of childs  who left household 1998-2007"</f>
        <v>Share of childs  who left household 1998-2007</v>
      </c>
      <c r="C127" t="str">
        <f>""</f>
        <v/>
      </c>
      <c r="D127" t="str">
        <f>""</f>
        <v/>
      </c>
      <c r="E127" t="str">
        <f>""</f>
        <v/>
      </c>
      <c r="F127" t="str">
        <f>""</f>
        <v/>
      </c>
      <c r="G127" t="str">
        <f>""</f>
        <v/>
      </c>
      <c r="H127" t="str">
        <f>""</f>
        <v/>
      </c>
      <c r="I127" t="str">
        <f>""</f>
        <v/>
      </c>
      <c r="J127" t="str">
        <f>""</f>
        <v/>
      </c>
      <c r="K127" t="str">
        <f>""</f>
        <v/>
      </c>
      <c r="L127" t="str">
        <f>""</f>
        <v/>
      </c>
      <c r="M127" t="str">
        <f>""</f>
        <v/>
      </c>
      <c r="N127" t="str">
        <f>""</f>
        <v/>
      </c>
      <c r="O127" t="str">
        <f>""</f>
        <v/>
      </c>
      <c r="P127" t="str">
        <f>""</f>
        <v/>
      </c>
      <c r="Q127" t="str">
        <f>""</f>
        <v/>
      </c>
      <c r="R127" t="str">
        <f>""</f>
        <v/>
      </c>
      <c r="S127" t="str">
        <f>""</f>
        <v/>
      </c>
      <c r="T127" t="str">
        <f>""</f>
        <v/>
      </c>
      <c r="U127" t="str">
        <f>""</f>
        <v/>
      </c>
      <c r="V127" t="str">
        <f>""</f>
        <v/>
      </c>
      <c r="W127" t="str">
        <f>""</f>
        <v/>
      </c>
      <c r="X127" t="str">
        <f>""</f>
        <v/>
      </c>
      <c r="Y127" t="str">
        <f>""</f>
        <v/>
      </c>
      <c r="Z127" t="str">
        <f>""</f>
        <v/>
      </c>
      <c r="AA127" t="str">
        <f>""</f>
        <v/>
      </c>
      <c r="AB127" t="str">
        <f>""</f>
        <v/>
      </c>
      <c r="AC127" t="str">
        <f>"-0.187"</f>
        <v>-0.187</v>
      </c>
      <c r="AD127" t="str">
        <f>""</f>
        <v/>
      </c>
      <c r="AE127" t="str">
        <f>""</f>
        <v/>
      </c>
      <c r="AF127" t="str">
        <f>""</f>
        <v/>
      </c>
      <c r="AG127" t="str">
        <f>""</f>
        <v/>
      </c>
      <c r="AH127" t="str">
        <f>""</f>
        <v/>
      </c>
      <c r="AI127" t="str">
        <f>""</f>
        <v/>
      </c>
      <c r="AJ127" t="str">
        <f>""</f>
        <v/>
      </c>
      <c r="AK127" t="str">
        <f>""</f>
        <v/>
      </c>
      <c r="AL127" t="str">
        <f>""</f>
        <v/>
      </c>
      <c r="AM127" t="str">
        <f>""</f>
        <v/>
      </c>
      <c r="AN127" t="str">
        <f>""</f>
        <v/>
      </c>
      <c r="AO127" t="str">
        <f>""</f>
        <v/>
      </c>
      <c r="AP127" t="str">
        <f>""</f>
        <v/>
      </c>
      <c r="AQ127" t="str">
        <f>""</f>
        <v/>
      </c>
      <c r="AR127" t="str">
        <f>""</f>
        <v/>
      </c>
      <c r="AS127" t="str">
        <f>""</f>
        <v/>
      </c>
      <c r="AT127" t="str">
        <f>""</f>
        <v/>
      </c>
      <c r="AU127" t="str">
        <f>""</f>
        <v/>
      </c>
      <c r="AV127" t="str">
        <f>""</f>
        <v/>
      </c>
      <c r="AW127" t="str">
        <f>""</f>
        <v/>
      </c>
      <c r="AX127" t="str">
        <f>""</f>
        <v/>
      </c>
      <c r="AY127" t="str">
        <f>""</f>
        <v/>
      </c>
      <c r="AZ127" t="str">
        <f>""</f>
        <v/>
      </c>
      <c r="BA127" t="str">
        <f>""</f>
        <v/>
      </c>
    </row>
    <row r="128" spans="2:53" x14ac:dyDescent="0.2">
      <c r="B128" t="str">
        <f>""</f>
        <v/>
      </c>
      <c r="C128" t="str">
        <f>""</f>
        <v/>
      </c>
      <c r="D128" t="str">
        <f>""</f>
        <v/>
      </c>
      <c r="E128" t="str">
        <f>""</f>
        <v/>
      </c>
      <c r="F128" t="str">
        <f>""</f>
        <v/>
      </c>
      <c r="G128" t="str">
        <f>""</f>
        <v/>
      </c>
      <c r="H128" t="str">
        <f>""</f>
        <v/>
      </c>
      <c r="I128" t="str">
        <f>""</f>
        <v/>
      </c>
      <c r="J128" t="str">
        <f>""</f>
        <v/>
      </c>
      <c r="K128" t="str">
        <f>""</f>
        <v/>
      </c>
      <c r="L128" t="str">
        <f>""</f>
        <v/>
      </c>
      <c r="M128" t="str">
        <f>""</f>
        <v/>
      </c>
      <c r="N128" t="str">
        <f>""</f>
        <v/>
      </c>
      <c r="O128" t="str">
        <f>""</f>
        <v/>
      </c>
      <c r="P128" t="str">
        <f>""</f>
        <v/>
      </c>
      <c r="Q128" t="str">
        <f>""</f>
        <v/>
      </c>
      <c r="R128" t="str">
        <f>""</f>
        <v/>
      </c>
      <c r="S128" t="str">
        <f>""</f>
        <v/>
      </c>
      <c r="T128" t="str">
        <f>""</f>
        <v/>
      </c>
      <c r="U128" t="str">
        <f>""</f>
        <v/>
      </c>
      <c r="V128" t="str">
        <f>""</f>
        <v/>
      </c>
      <c r="W128" t="str">
        <f>""</f>
        <v/>
      </c>
      <c r="X128" t="str">
        <f>""</f>
        <v/>
      </c>
      <c r="Y128" t="str">
        <f>""</f>
        <v/>
      </c>
      <c r="Z128" t="str">
        <f>""</f>
        <v/>
      </c>
      <c r="AA128" t="str">
        <f>""</f>
        <v/>
      </c>
      <c r="AB128" t="str">
        <f>""</f>
        <v/>
      </c>
      <c r="AC128" t="str">
        <f>"[0.208]"</f>
        <v>[0.208]</v>
      </c>
      <c r="AD128" t="str">
        <f>""</f>
        <v/>
      </c>
      <c r="AE128" t="str">
        <f>""</f>
        <v/>
      </c>
      <c r="AF128" t="str">
        <f>""</f>
        <v/>
      </c>
      <c r="AG128" t="str">
        <f>""</f>
        <v/>
      </c>
      <c r="AH128" t="str">
        <f>""</f>
        <v/>
      </c>
      <c r="AI128" t="str">
        <f>""</f>
        <v/>
      </c>
      <c r="AJ128" t="str">
        <f>""</f>
        <v/>
      </c>
      <c r="AK128" t="str">
        <f>""</f>
        <v/>
      </c>
      <c r="AL128" t="str">
        <f>""</f>
        <v/>
      </c>
      <c r="AM128" t="str">
        <f>""</f>
        <v/>
      </c>
      <c r="AN128" t="str">
        <f>""</f>
        <v/>
      </c>
      <c r="AO128" t="str">
        <f>""</f>
        <v/>
      </c>
      <c r="AP128" t="str">
        <f>""</f>
        <v/>
      </c>
      <c r="AQ128" t="str">
        <f>""</f>
        <v/>
      </c>
      <c r="AR128" t="str">
        <f>""</f>
        <v/>
      </c>
      <c r="AS128" t="str">
        <f>""</f>
        <v/>
      </c>
      <c r="AT128" t="str">
        <f>""</f>
        <v/>
      </c>
      <c r="AU128" t="str">
        <f>""</f>
        <v/>
      </c>
      <c r="AV128" t="str">
        <f>""</f>
        <v/>
      </c>
      <c r="AW128" t="str">
        <f>""</f>
        <v/>
      </c>
      <c r="AX128" t="str">
        <f>""</f>
        <v/>
      </c>
      <c r="AY128" t="str">
        <f>""</f>
        <v/>
      </c>
      <c r="AZ128" t="str">
        <f>""</f>
        <v/>
      </c>
      <c r="BA128" t="str">
        <f>""</f>
        <v/>
      </c>
    </row>
    <row r="129" spans="2:53" x14ac:dyDescent="0.2">
      <c r="B129" t="str">
        <f>"Interaction"</f>
        <v>Interaction</v>
      </c>
      <c r="C129" t="str">
        <f>""</f>
        <v/>
      </c>
      <c r="D129" t="str">
        <f>""</f>
        <v/>
      </c>
      <c r="E129" t="str">
        <f>""</f>
        <v/>
      </c>
      <c r="F129" t="str">
        <f>""</f>
        <v/>
      </c>
      <c r="G129" t="str">
        <f>""</f>
        <v/>
      </c>
      <c r="H129" t="str">
        <f>""</f>
        <v/>
      </c>
      <c r="I129" t="str">
        <f>""</f>
        <v/>
      </c>
      <c r="J129" t="str">
        <f>""</f>
        <v/>
      </c>
      <c r="K129" t="str">
        <f>""</f>
        <v/>
      </c>
      <c r="L129" t="str">
        <f>""</f>
        <v/>
      </c>
      <c r="M129" t="str">
        <f>""</f>
        <v/>
      </c>
      <c r="N129" t="str">
        <f>""</f>
        <v/>
      </c>
      <c r="O129" t="str">
        <f>""</f>
        <v/>
      </c>
      <c r="P129" t="str">
        <f>""</f>
        <v/>
      </c>
      <c r="Q129" t="str">
        <f>""</f>
        <v/>
      </c>
      <c r="R129" t="str">
        <f>""</f>
        <v/>
      </c>
      <c r="S129" t="str">
        <f>""</f>
        <v/>
      </c>
      <c r="T129" t="str">
        <f>""</f>
        <v/>
      </c>
      <c r="U129" t="str">
        <f>""</f>
        <v/>
      </c>
      <c r="V129" t="str">
        <f>""</f>
        <v/>
      </c>
      <c r="W129" t="str">
        <f>""</f>
        <v/>
      </c>
      <c r="X129" t="str">
        <f>""</f>
        <v/>
      </c>
      <c r="Y129" t="str">
        <f>""</f>
        <v/>
      </c>
      <c r="Z129" t="str">
        <f>""</f>
        <v/>
      </c>
      <c r="AA129" t="str">
        <f>""</f>
        <v/>
      </c>
      <c r="AB129" t="str">
        <f>""</f>
        <v/>
      </c>
      <c r="AC129" t="str">
        <f>"-0.004"</f>
        <v>-0.004</v>
      </c>
      <c r="AD129" t="str">
        <f>""</f>
        <v/>
      </c>
      <c r="AE129" t="str">
        <f>""</f>
        <v/>
      </c>
      <c r="AF129" t="str">
        <f>""</f>
        <v/>
      </c>
      <c r="AG129" t="str">
        <f>""</f>
        <v/>
      </c>
      <c r="AH129" t="str">
        <f>""</f>
        <v/>
      </c>
      <c r="AI129" t="str">
        <f>""</f>
        <v/>
      </c>
      <c r="AJ129" t="str">
        <f>""</f>
        <v/>
      </c>
      <c r="AK129" t="str">
        <f>""</f>
        <v/>
      </c>
      <c r="AL129" t="str">
        <f>""</f>
        <v/>
      </c>
      <c r="AM129" t="str">
        <f>""</f>
        <v/>
      </c>
      <c r="AN129" t="str">
        <f>""</f>
        <v/>
      </c>
      <c r="AO129" t="str">
        <f>""</f>
        <v/>
      </c>
      <c r="AP129" t="str">
        <f>""</f>
        <v/>
      </c>
      <c r="AQ129" t="str">
        <f>""</f>
        <v/>
      </c>
      <c r="AR129" t="str">
        <f>""</f>
        <v/>
      </c>
      <c r="AS129" t="str">
        <f>""</f>
        <v/>
      </c>
      <c r="AT129" t="str">
        <f>""</f>
        <v/>
      </c>
      <c r="AU129" t="str">
        <f>""</f>
        <v/>
      </c>
      <c r="AV129" t="str">
        <f>""</f>
        <v/>
      </c>
      <c r="AW129" t="str">
        <f>""</f>
        <v/>
      </c>
      <c r="AX129" t="str">
        <f>""</f>
        <v/>
      </c>
      <c r="AY129" t="str">
        <f>""</f>
        <v/>
      </c>
      <c r="AZ129" t="str">
        <f>""</f>
        <v/>
      </c>
      <c r="BA129" t="str">
        <f>""</f>
        <v/>
      </c>
    </row>
    <row r="130" spans="2:53" x14ac:dyDescent="0.2">
      <c r="B130" t="str">
        <f>""</f>
        <v/>
      </c>
      <c r="C130" t="str">
        <f>""</f>
        <v/>
      </c>
      <c r="D130" t="str">
        <f>""</f>
        <v/>
      </c>
      <c r="E130" t="str">
        <f>""</f>
        <v/>
      </c>
      <c r="F130" t="str">
        <f>""</f>
        <v/>
      </c>
      <c r="G130" t="str">
        <f>""</f>
        <v/>
      </c>
      <c r="H130" t="str">
        <f>""</f>
        <v/>
      </c>
      <c r="I130" t="str">
        <f>""</f>
        <v/>
      </c>
      <c r="J130" t="str">
        <f>""</f>
        <v/>
      </c>
      <c r="K130" t="str">
        <f>""</f>
        <v/>
      </c>
      <c r="L130" t="str">
        <f>""</f>
        <v/>
      </c>
      <c r="M130" t="str">
        <f>""</f>
        <v/>
      </c>
      <c r="N130" t="str">
        <f>""</f>
        <v/>
      </c>
      <c r="O130" t="str">
        <f>""</f>
        <v/>
      </c>
      <c r="P130" t="str">
        <f>""</f>
        <v/>
      </c>
      <c r="Q130" t="str">
        <f>""</f>
        <v/>
      </c>
      <c r="R130" t="str">
        <f>""</f>
        <v/>
      </c>
      <c r="S130" t="str">
        <f>""</f>
        <v/>
      </c>
      <c r="T130" t="str">
        <f>""</f>
        <v/>
      </c>
      <c r="U130" t="str">
        <f>""</f>
        <v/>
      </c>
      <c r="V130" t="str">
        <f>""</f>
        <v/>
      </c>
      <c r="W130" t="str">
        <f>""</f>
        <v/>
      </c>
      <c r="X130" t="str">
        <f>""</f>
        <v/>
      </c>
      <c r="Y130" t="str">
        <f>""</f>
        <v/>
      </c>
      <c r="Z130" t="str">
        <f>""</f>
        <v/>
      </c>
      <c r="AA130" t="str">
        <f>""</f>
        <v/>
      </c>
      <c r="AB130" t="str">
        <f>""</f>
        <v/>
      </c>
      <c r="AC130" t="str">
        <f>"[0.118]"</f>
        <v>[0.118]</v>
      </c>
      <c r="AD130" t="str">
        <f>""</f>
        <v/>
      </c>
      <c r="AE130" t="str">
        <f>""</f>
        <v/>
      </c>
      <c r="AF130" t="str">
        <f>""</f>
        <v/>
      </c>
      <c r="AG130" t="str">
        <f>""</f>
        <v/>
      </c>
      <c r="AH130" t="str">
        <f>""</f>
        <v/>
      </c>
      <c r="AI130" t="str">
        <f>""</f>
        <v/>
      </c>
      <c r="AJ130" t="str">
        <f>""</f>
        <v/>
      </c>
      <c r="AK130" t="str">
        <f>""</f>
        <v/>
      </c>
      <c r="AL130" t="str">
        <f>""</f>
        <v/>
      </c>
      <c r="AM130" t="str">
        <f>""</f>
        <v/>
      </c>
      <c r="AN130" t="str">
        <f>""</f>
        <v/>
      </c>
      <c r="AO130" t="str">
        <f>""</f>
        <v/>
      </c>
      <c r="AP130" t="str">
        <f>""</f>
        <v/>
      </c>
      <c r="AQ130" t="str">
        <f>""</f>
        <v/>
      </c>
      <c r="AR130" t="str">
        <f>""</f>
        <v/>
      </c>
      <c r="AS130" t="str">
        <f>""</f>
        <v/>
      </c>
      <c r="AT130" t="str">
        <f>""</f>
        <v/>
      </c>
      <c r="AU130" t="str">
        <f>""</f>
        <v/>
      </c>
      <c r="AV130" t="str">
        <f>""</f>
        <v/>
      </c>
      <c r="AW130" t="str">
        <f>""</f>
        <v/>
      </c>
      <c r="AX130" t="str">
        <f>""</f>
        <v/>
      </c>
      <c r="AY130" t="str">
        <f>""</f>
        <v/>
      </c>
      <c r="AZ130" t="str">
        <f>""</f>
        <v/>
      </c>
      <c r="BA130" t="str">
        <f>""</f>
        <v/>
      </c>
    </row>
    <row r="131" spans="2:53" x14ac:dyDescent="0.2">
      <c r="B131" t="str">
        <f>"Index of household victimization (dummy) (all shocks - sum) - PCA"</f>
        <v>Index of household victimization (dummy) (all shocks - sum) - PCA</v>
      </c>
      <c r="C131" t="str">
        <f>""</f>
        <v/>
      </c>
      <c r="D131" t="str">
        <f>""</f>
        <v/>
      </c>
      <c r="E131" t="str">
        <f>""</f>
        <v/>
      </c>
      <c r="F131" t="str">
        <f>""</f>
        <v/>
      </c>
      <c r="G131" t="str">
        <f>""</f>
        <v/>
      </c>
      <c r="H131" t="str">
        <f>""</f>
        <v/>
      </c>
      <c r="I131" t="str">
        <f>""</f>
        <v/>
      </c>
      <c r="J131" t="str">
        <f>""</f>
        <v/>
      </c>
      <c r="K131" t="str">
        <f>""</f>
        <v/>
      </c>
      <c r="L131" t="str">
        <f>""</f>
        <v/>
      </c>
      <c r="M131" t="str">
        <f>""</f>
        <v/>
      </c>
      <c r="N131" t="str">
        <f>""</f>
        <v/>
      </c>
      <c r="O131" t="str">
        <f>""</f>
        <v/>
      </c>
      <c r="P131" t="str">
        <f>""</f>
        <v/>
      </c>
      <c r="Q131" t="str">
        <f>""</f>
        <v/>
      </c>
      <c r="R131" t="str">
        <f>""</f>
        <v/>
      </c>
      <c r="S131" t="str">
        <f>""</f>
        <v/>
      </c>
      <c r="T131" t="str">
        <f>""</f>
        <v/>
      </c>
      <c r="U131" t="str">
        <f>""</f>
        <v/>
      </c>
      <c r="V131" t="str">
        <f>""</f>
        <v/>
      </c>
      <c r="W131" t="str">
        <f>""</f>
        <v/>
      </c>
      <c r="X131" t="str">
        <f>""</f>
        <v/>
      </c>
      <c r="Y131" t="str">
        <f>""</f>
        <v/>
      </c>
      <c r="Z131" t="str">
        <f>""</f>
        <v/>
      </c>
      <c r="AA131" t="str">
        <f>""</f>
        <v/>
      </c>
      <c r="AB131" t="str">
        <f>""</f>
        <v/>
      </c>
      <c r="AC131" t="str">
        <f>""</f>
        <v/>
      </c>
      <c r="AD131" t="str">
        <f>"0.001"</f>
        <v>0.001</v>
      </c>
      <c r="AE131" t="str">
        <f>"-0.002"</f>
        <v>-0.002</v>
      </c>
      <c r="AF131" t="str">
        <f>"-0.004"</f>
        <v>-0.004</v>
      </c>
      <c r="AG131" t="str">
        <f>""</f>
        <v/>
      </c>
      <c r="AH131" t="str">
        <f>""</f>
        <v/>
      </c>
      <c r="AI131" t="str">
        <f>""</f>
        <v/>
      </c>
      <c r="AJ131" t="str">
        <f>""</f>
        <v/>
      </c>
      <c r="AK131" t="str">
        <f>""</f>
        <v/>
      </c>
      <c r="AL131" t="str">
        <f>""</f>
        <v/>
      </c>
      <c r="AM131" t="str">
        <f>""</f>
        <v/>
      </c>
      <c r="AN131" t="str">
        <f>""</f>
        <v/>
      </c>
      <c r="AO131" t="str">
        <f>""</f>
        <v/>
      </c>
      <c r="AP131" t="str">
        <f>""</f>
        <v/>
      </c>
      <c r="AQ131" t="str">
        <f>""</f>
        <v/>
      </c>
      <c r="AR131" t="str">
        <f>""</f>
        <v/>
      </c>
      <c r="AS131" t="str">
        <f>""</f>
        <v/>
      </c>
      <c r="AT131" t="str">
        <f>""</f>
        <v/>
      </c>
      <c r="AU131" t="str">
        <f>""</f>
        <v/>
      </c>
      <c r="AV131" t="str">
        <f>""</f>
        <v/>
      </c>
      <c r="AW131" t="str">
        <f>""</f>
        <v/>
      </c>
      <c r="AX131" t="str">
        <f>""</f>
        <v/>
      </c>
      <c r="AY131" t="str">
        <f>""</f>
        <v/>
      </c>
      <c r="AZ131" t="str">
        <f>""</f>
        <v/>
      </c>
      <c r="BA131" t="str">
        <f>""</f>
        <v/>
      </c>
    </row>
    <row r="132" spans="2:53" x14ac:dyDescent="0.2">
      <c r="B132" t="str">
        <f>""</f>
        <v/>
      </c>
      <c r="C132" t="str">
        <f>""</f>
        <v/>
      </c>
      <c r="D132" t="str">
        <f>""</f>
        <v/>
      </c>
      <c r="E132" t="str">
        <f>""</f>
        <v/>
      </c>
      <c r="F132" t="str">
        <f>""</f>
        <v/>
      </c>
      <c r="G132" t="str">
        <f>""</f>
        <v/>
      </c>
      <c r="H132" t="str">
        <f>""</f>
        <v/>
      </c>
      <c r="I132" t="str">
        <f>""</f>
        <v/>
      </c>
      <c r="J132" t="str">
        <f>""</f>
        <v/>
      </c>
      <c r="K132" t="str">
        <f>""</f>
        <v/>
      </c>
      <c r="L132" t="str">
        <f>""</f>
        <v/>
      </c>
      <c r="M132" t="str">
        <f>""</f>
        <v/>
      </c>
      <c r="N132" t="str">
        <f>""</f>
        <v/>
      </c>
      <c r="O132" t="str">
        <f>""</f>
        <v/>
      </c>
      <c r="P132" t="str">
        <f>""</f>
        <v/>
      </c>
      <c r="Q132" t="str">
        <f>""</f>
        <v/>
      </c>
      <c r="R132" t="str">
        <f>""</f>
        <v/>
      </c>
      <c r="S132" t="str">
        <f>""</f>
        <v/>
      </c>
      <c r="T132" t="str">
        <f>""</f>
        <v/>
      </c>
      <c r="U132" t="str">
        <f>""</f>
        <v/>
      </c>
      <c r="V132" t="str">
        <f>""</f>
        <v/>
      </c>
      <c r="W132" t="str">
        <f>""</f>
        <v/>
      </c>
      <c r="X132" t="str">
        <f>""</f>
        <v/>
      </c>
      <c r="Y132" t="str">
        <f>""</f>
        <v/>
      </c>
      <c r="Z132" t="str">
        <f>""</f>
        <v/>
      </c>
      <c r="AA132" t="str">
        <f>""</f>
        <v/>
      </c>
      <c r="AB132" t="str">
        <f>""</f>
        <v/>
      </c>
      <c r="AC132" t="str">
        <f>""</f>
        <v/>
      </c>
      <c r="AD132" t="str">
        <f>"[0.034]"</f>
        <v>[0.034]</v>
      </c>
      <c r="AE132" t="str">
        <f>"[0.034]"</f>
        <v>[0.034]</v>
      </c>
      <c r="AF132" t="str">
        <f>"[0.033]"</f>
        <v>[0.033]</v>
      </c>
      <c r="AG132" t="str">
        <f>""</f>
        <v/>
      </c>
      <c r="AH132" t="str">
        <f>""</f>
        <v/>
      </c>
      <c r="AI132" t="str">
        <f>""</f>
        <v/>
      </c>
      <c r="AJ132" t="str">
        <f>""</f>
        <v/>
      </c>
      <c r="AK132" t="str">
        <f>""</f>
        <v/>
      </c>
      <c r="AL132" t="str">
        <f>""</f>
        <v/>
      </c>
      <c r="AM132" t="str">
        <f>""</f>
        <v/>
      </c>
      <c r="AN132" t="str">
        <f>""</f>
        <v/>
      </c>
      <c r="AO132" t="str">
        <f>""</f>
        <v/>
      </c>
      <c r="AP132" t="str">
        <f>""</f>
        <v/>
      </c>
      <c r="AQ132" t="str">
        <f>""</f>
        <v/>
      </c>
      <c r="AR132" t="str">
        <f>""</f>
        <v/>
      </c>
      <c r="AS132" t="str">
        <f>""</f>
        <v/>
      </c>
      <c r="AT132" t="str">
        <f>""</f>
        <v/>
      </c>
      <c r="AU132" t="str">
        <f>""</f>
        <v/>
      </c>
      <c r="AV132" t="str">
        <f>""</f>
        <v/>
      </c>
      <c r="AW132" t="str">
        <f>""</f>
        <v/>
      </c>
      <c r="AX132" t="str">
        <f>""</f>
        <v/>
      </c>
      <c r="AY132" t="str">
        <f>""</f>
        <v/>
      </c>
      <c r="AZ132" t="str">
        <f>""</f>
        <v/>
      </c>
      <c r="BA132" t="str">
        <f>""</f>
        <v/>
      </c>
    </row>
    <row r="133" spans="2:53" x14ac:dyDescent="0.2">
      <c r="B133" t="str">
        <f>"At least 1 child left the household in a given year (yes=1)"</f>
        <v>At least 1 child left the household in a given year (yes=1)</v>
      </c>
      <c r="C133" t="str">
        <f>""</f>
        <v/>
      </c>
      <c r="D133" t="str">
        <f>""</f>
        <v/>
      </c>
      <c r="E133" t="str">
        <f>""</f>
        <v/>
      </c>
      <c r="F133" t="str">
        <f>""</f>
        <v/>
      </c>
      <c r="G133" t="str">
        <f>""</f>
        <v/>
      </c>
      <c r="H133" t="str">
        <f>""</f>
        <v/>
      </c>
      <c r="I133" t="str">
        <f>""</f>
        <v/>
      </c>
      <c r="J133" t="str">
        <f>""</f>
        <v/>
      </c>
      <c r="K133" t="str">
        <f>""</f>
        <v/>
      </c>
      <c r="L133" t="str">
        <f>""</f>
        <v/>
      </c>
      <c r="M133" t="str">
        <f>""</f>
        <v/>
      </c>
      <c r="N133" t="str">
        <f>""</f>
        <v/>
      </c>
      <c r="O133" t="str">
        <f>""</f>
        <v/>
      </c>
      <c r="P133" t="str">
        <f>""</f>
        <v/>
      </c>
      <c r="Q133" t="str">
        <f>""</f>
        <v/>
      </c>
      <c r="R133" t="str">
        <f>""</f>
        <v/>
      </c>
      <c r="S133" t="str">
        <f>""</f>
        <v/>
      </c>
      <c r="T133" t="str">
        <f>""</f>
        <v/>
      </c>
      <c r="U133" t="str">
        <f>""</f>
        <v/>
      </c>
      <c r="V133" t="str">
        <f>""</f>
        <v/>
      </c>
      <c r="W133" t="str">
        <f>""</f>
        <v/>
      </c>
      <c r="X133" t="str">
        <f>""</f>
        <v/>
      </c>
      <c r="Y133" t="str">
        <f>""</f>
        <v/>
      </c>
      <c r="Z133" t="str">
        <f>""</f>
        <v/>
      </c>
      <c r="AA133" t="str">
        <f>""</f>
        <v/>
      </c>
      <c r="AB133" t="str">
        <f>""</f>
        <v/>
      </c>
      <c r="AC133" t="str">
        <f>""</f>
        <v/>
      </c>
      <c r="AD133" t="str">
        <f>"-0.119"</f>
        <v>-0.119</v>
      </c>
      <c r="AE133" t="str">
        <f>""</f>
        <v/>
      </c>
      <c r="AF133" t="str">
        <f>""</f>
        <v/>
      </c>
      <c r="AG133" t="str">
        <f>""</f>
        <v/>
      </c>
      <c r="AH133" t="str">
        <f>""</f>
        <v/>
      </c>
      <c r="AI133" t="str">
        <f>""</f>
        <v/>
      </c>
      <c r="AJ133" t="str">
        <f>""</f>
        <v/>
      </c>
      <c r="AK133" t="str">
        <f>""</f>
        <v/>
      </c>
      <c r="AL133" t="str">
        <f>""</f>
        <v/>
      </c>
      <c r="AM133" t="str">
        <f>""</f>
        <v/>
      </c>
      <c r="AN133" t="str">
        <f>""</f>
        <v/>
      </c>
      <c r="AO133" t="str">
        <f>""</f>
        <v/>
      </c>
      <c r="AP133" t="str">
        <f>""</f>
        <v/>
      </c>
      <c r="AQ133" t="str">
        <f>""</f>
        <v/>
      </c>
      <c r="AR133" t="str">
        <f>""</f>
        <v/>
      </c>
      <c r="AS133" t="str">
        <f>""</f>
        <v/>
      </c>
      <c r="AT133" t="str">
        <f>""</f>
        <v/>
      </c>
      <c r="AU133" t="str">
        <f>""</f>
        <v/>
      </c>
      <c r="AV133" t="str">
        <f>""</f>
        <v/>
      </c>
      <c r="AW133" t="str">
        <f>""</f>
        <v/>
      </c>
      <c r="AX133" t="str">
        <f>""</f>
        <v/>
      </c>
      <c r="AY133" t="str">
        <f>""</f>
        <v/>
      </c>
      <c r="AZ133" t="str">
        <f>""</f>
        <v/>
      </c>
      <c r="BA133" t="str">
        <f>""</f>
        <v/>
      </c>
    </row>
    <row r="134" spans="2:53" x14ac:dyDescent="0.2">
      <c r="B134" t="str">
        <f>""</f>
        <v/>
      </c>
      <c r="C134" t="str">
        <f>""</f>
        <v/>
      </c>
      <c r="D134" t="str">
        <f>""</f>
        <v/>
      </c>
      <c r="E134" t="str">
        <f>""</f>
        <v/>
      </c>
      <c r="F134" t="str">
        <f>""</f>
        <v/>
      </c>
      <c r="G134" t="str">
        <f>""</f>
        <v/>
      </c>
      <c r="H134" t="str">
        <f>""</f>
        <v/>
      </c>
      <c r="I134" t="str">
        <f>""</f>
        <v/>
      </c>
      <c r="J134" t="str">
        <f>""</f>
        <v/>
      </c>
      <c r="K134" t="str">
        <f>""</f>
        <v/>
      </c>
      <c r="L134" t="str">
        <f>""</f>
        <v/>
      </c>
      <c r="M134" t="str">
        <f>""</f>
        <v/>
      </c>
      <c r="N134" t="str">
        <f>""</f>
        <v/>
      </c>
      <c r="O134" t="str">
        <f>""</f>
        <v/>
      </c>
      <c r="P134" t="str">
        <f>""</f>
        <v/>
      </c>
      <c r="Q134" t="str">
        <f>""</f>
        <v/>
      </c>
      <c r="R134" t="str">
        <f>""</f>
        <v/>
      </c>
      <c r="S134" t="str">
        <f>""</f>
        <v/>
      </c>
      <c r="T134" t="str">
        <f>""</f>
        <v/>
      </c>
      <c r="U134" t="str">
        <f>""</f>
        <v/>
      </c>
      <c r="V134" t="str">
        <f>""</f>
        <v/>
      </c>
      <c r="W134" t="str">
        <f>""</f>
        <v/>
      </c>
      <c r="X134" t="str">
        <f>""</f>
        <v/>
      </c>
      <c r="Y134" t="str">
        <f>""</f>
        <v/>
      </c>
      <c r="Z134" t="str">
        <f>""</f>
        <v/>
      </c>
      <c r="AA134" t="str">
        <f>""</f>
        <v/>
      </c>
      <c r="AB134" t="str">
        <f>""</f>
        <v/>
      </c>
      <c r="AC134" t="str">
        <f>""</f>
        <v/>
      </c>
      <c r="AD134" t="str">
        <f>"[0.110]"</f>
        <v>[0.110]</v>
      </c>
      <c r="AE134" t="str">
        <f>""</f>
        <v/>
      </c>
      <c r="AF134" t="str">
        <f>""</f>
        <v/>
      </c>
      <c r="AG134" t="str">
        <f>""</f>
        <v/>
      </c>
      <c r="AH134" t="str">
        <f>""</f>
        <v/>
      </c>
      <c r="AI134" t="str">
        <f>""</f>
        <v/>
      </c>
      <c r="AJ134" t="str">
        <f>""</f>
        <v/>
      </c>
      <c r="AK134" t="str">
        <f>""</f>
        <v/>
      </c>
      <c r="AL134" t="str">
        <f>""</f>
        <v/>
      </c>
      <c r="AM134" t="str">
        <f>""</f>
        <v/>
      </c>
      <c r="AN134" t="str">
        <f>""</f>
        <v/>
      </c>
      <c r="AO134" t="str">
        <f>""</f>
        <v/>
      </c>
      <c r="AP134" t="str">
        <f>""</f>
        <v/>
      </c>
      <c r="AQ134" t="str">
        <f>""</f>
        <v/>
      </c>
      <c r="AR134" t="str">
        <f>""</f>
        <v/>
      </c>
      <c r="AS134" t="str">
        <f>""</f>
        <v/>
      </c>
      <c r="AT134" t="str">
        <f>""</f>
        <v/>
      </c>
      <c r="AU134" t="str">
        <f>""</f>
        <v/>
      </c>
      <c r="AV134" t="str">
        <f>""</f>
        <v/>
      </c>
      <c r="AW134" t="str">
        <f>""</f>
        <v/>
      </c>
      <c r="AX134" t="str">
        <f>""</f>
        <v/>
      </c>
      <c r="AY134" t="str">
        <f>""</f>
        <v/>
      </c>
      <c r="AZ134" t="str">
        <f>""</f>
        <v/>
      </c>
      <c r="BA134" t="str">
        <f>""</f>
        <v/>
      </c>
    </row>
    <row r="135" spans="2:53" x14ac:dyDescent="0.2">
      <c r="B135" t="str">
        <f>"Interaction"</f>
        <v>Interaction</v>
      </c>
      <c r="C135" t="str">
        <f>""</f>
        <v/>
      </c>
      <c r="D135" t="str">
        <f>""</f>
        <v/>
      </c>
      <c r="E135" t="str">
        <f>""</f>
        <v/>
      </c>
      <c r="F135" t="str">
        <f>""</f>
        <v/>
      </c>
      <c r="G135" t="str">
        <f>""</f>
        <v/>
      </c>
      <c r="H135" t="str">
        <f>""</f>
        <v/>
      </c>
      <c r="I135" t="str">
        <f>""</f>
        <v/>
      </c>
      <c r="J135" t="str">
        <f>""</f>
        <v/>
      </c>
      <c r="K135" t="str">
        <f>""</f>
        <v/>
      </c>
      <c r="L135" t="str">
        <f>""</f>
        <v/>
      </c>
      <c r="M135" t="str">
        <f>""</f>
        <v/>
      </c>
      <c r="N135" t="str">
        <f>""</f>
        <v/>
      </c>
      <c r="O135" t="str">
        <f>""</f>
        <v/>
      </c>
      <c r="P135" t="str">
        <f>""</f>
        <v/>
      </c>
      <c r="Q135" t="str">
        <f>""</f>
        <v/>
      </c>
      <c r="R135" t="str">
        <f>""</f>
        <v/>
      </c>
      <c r="S135" t="str">
        <f>""</f>
        <v/>
      </c>
      <c r="T135" t="str">
        <f>""</f>
        <v/>
      </c>
      <c r="U135" t="str">
        <f>""</f>
        <v/>
      </c>
      <c r="V135" t="str">
        <f>""</f>
        <v/>
      </c>
      <c r="W135" t="str">
        <f>""</f>
        <v/>
      </c>
      <c r="X135" t="str">
        <f>""</f>
        <v/>
      </c>
      <c r="Y135" t="str">
        <f>""</f>
        <v/>
      </c>
      <c r="Z135" t="str">
        <f>""</f>
        <v/>
      </c>
      <c r="AA135" t="str">
        <f>""</f>
        <v/>
      </c>
      <c r="AB135" t="str">
        <f>""</f>
        <v/>
      </c>
      <c r="AC135" t="str">
        <f>""</f>
        <v/>
      </c>
      <c r="AD135" t="str">
        <f>"-0.024"</f>
        <v>-0.024</v>
      </c>
      <c r="AE135" t="str">
        <f>""</f>
        <v/>
      </c>
      <c r="AF135" t="str">
        <f>""</f>
        <v/>
      </c>
      <c r="AG135" t="str">
        <f>""</f>
        <v/>
      </c>
      <c r="AH135" t="str">
        <f>""</f>
        <v/>
      </c>
      <c r="AI135" t="str">
        <f>""</f>
        <v/>
      </c>
      <c r="AJ135" t="str">
        <f>""</f>
        <v/>
      </c>
      <c r="AK135" t="str">
        <f>""</f>
        <v/>
      </c>
      <c r="AL135" t="str">
        <f>""</f>
        <v/>
      </c>
      <c r="AM135" t="str">
        <f>""</f>
        <v/>
      </c>
      <c r="AN135" t="str">
        <f>""</f>
        <v/>
      </c>
      <c r="AO135" t="str">
        <f>""</f>
        <v/>
      </c>
      <c r="AP135" t="str">
        <f>""</f>
        <v/>
      </c>
      <c r="AQ135" t="str">
        <f>""</f>
        <v/>
      </c>
      <c r="AR135" t="str">
        <f>""</f>
        <v/>
      </c>
      <c r="AS135" t="str">
        <f>""</f>
        <v/>
      </c>
      <c r="AT135" t="str">
        <f>""</f>
        <v/>
      </c>
      <c r="AU135" t="str">
        <f>""</f>
        <v/>
      </c>
      <c r="AV135" t="str">
        <f>""</f>
        <v/>
      </c>
      <c r="AW135" t="str">
        <f>""</f>
        <v/>
      </c>
      <c r="AX135" t="str">
        <f>""</f>
        <v/>
      </c>
      <c r="AY135" t="str">
        <f>""</f>
        <v/>
      </c>
      <c r="AZ135" t="str">
        <f>""</f>
        <v/>
      </c>
      <c r="BA135" t="str">
        <f>""</f>
        <v/>
      </c>
    </row>
    <row r="136" spans="2:53" x14ac:dyDescent="0.2">
      <c r="B136" t="str">
        <f>""</f>
        <v/>
      </c>
      <c r="C136" t="str">
        <f>""</f>
        <v/>
      </c>
      <c r="D136" t="str">
        <f>""</f>
        <v/>
      </c>
      <c r="E136" t="str">
        <f>""</f>
        <v/>
      </c>
      <c r="F136" t="str">
        <f>""</f>
        <v/>
      </c>
      <c r="G136" t="str">
        <f>""</f>
        <v/>
      </c>
      <c r="H136" t="str">
        <f>""</f>
        <v/>
      </c>
      <c r="I136" t="str">
        <f>""</f>
        <v/>
      </c>
      <c r="J136" t="str">
        <f>""</f>
        <v/>
      </c>
      <c r="K136" t="str">
        <f>""</f>
        <v/>
      </c>
      <c r="L136" t="str">
        <f>""</f>
        <v/>
      </c>
      <c r="M136" t="str">
        <f>""</f>
        <v/>
      </c>
      <c r="N136" t="str">
        <f>""</f>
        <v/>
      </c>
      <c r="O136" t="str">
        <f>""</f>
        <v/>
      </c>
      <c r="P136" t="str">
        <f>""</f>
        <v/>
      </c>
      <c r="Q136" t="str">
        <f>""</f>
        <v/>
      </c>
      <c r="R136" t="str">
        <f>""</f>
        <v/>
      </c>
      <c r="S136" t="str">
        <f>""</f>
        <v/>
      </c>
      <c r="T136" t="str">
        <f>""</f>
        <v/>
      </c>
      <c r="U136" t="str">
        <f>""</f>
        <v/>
      </c>
      <c r="V136" t="str">
        <f>""</f>
        <v/>
      </c>
      <c r="W136" t="str">
        <f>""</f>
        <v/>
      </c>
      <c r="X136" t="str">
        <f>""</f>
        <v/>
      </c>
      <c r="Y136" t="str">
        <f>""</f>
        <v/>
      </c>
      <c r="Z136" t="str">
        <f>""</f>
        <v/>
      </c>
      <c r="AA136" t="str">
        <f>""</f>
        <v/>
      </c>
      <c r="AB136" t="str">
        <f>""</f>
        <v/>
      </c>
      <c r="AC136" t="str">
        <f>""</f>
        <v/>
      </c>
      <c r="AD136" t="str">
        <f>"[0.083]"</f>
        <v>[0.083]</v>
      </c>
      <c r="AE136" t="str">
        <f>""</f>
        <v/>
      </c>
      <c r="AF136" t="str">
        <f>""</f>
        <v/>
      </c>
      <c r="AG136" t="str">
        <f>""</f>
        <v/>
      </c>
      <c r="AH136" t="str">
        <f>""</f>
        <v/>
      </c>
      <c r="AI136" t="str">
        <f>""</f>
        <v/>
      </c>
      <c r="AJ136" t="str">
        <f>""</f>
        <v/>
      </c>
      <c r="AK136" t="str">
        <f>""</f>
        <v/>
      </c>
      <c r="AL136" t="str">
        <f>""</f>
        <v/>
      </c>
      <c r="AM136" t="str">
        <f>""</f>
        <v/>
      </c>
      <c r="AN136" t="str">
        <f>""</f>
        <v/>
      </c>
      <c r="AO136" t="str">
        <f>""</f>
        <v/>
      </c>
      <c r="AP136" t="str">
        <f>""</f>
        <v/>
      </c>
      <c r="AQ136" t="str">
        <f>""</f>
        <v/>
      </c>
      <c r="AR136" t="str">
        <f>""</f>
        <v/>
      </c>
      <c r="AS136" t="str">
        <f>""</f>
        <v/>
      </c>
      <c r="AT136" t="str">
        <f>""</f>
        <v/>
      </c>
      <c r="AU136" t="str">
        <f>""</f>
        <v/>
      </c>
      <c r="AV136" t="str">
        <f>""</f>
        <v/>
      </c>
      <c r="AW136" t="str">
        <f>""</f>
        <v/>
      </c>
      <c r="AX136" t="str">
        <f>""</f>
        <v/>
      </c>
      <c r="AY136" t="str">
        <f>""</f>
        <v/>
      </c>
      <c r="AZ136" t="str">
        <f>""</f>
        <v/>
      </c>
      <c r="BA136" t="str">
        <f>""</f>
        <v/>
      </c>
    </row>
    <row r="137" spans="2:53" x14ac:dyDescent="0.2">
      <c r="B137" t="str">
        <f>"Number of childs who left household 1998-2007"</f>
        <v>Number of childs who left household 1998-2007</v>
      </c>
      <c r="C137" t="str">
        <f>""</f>
        <v/>
      </c>
      <c r="D137" t="str">
        <f>""</f>
        <v/>
      </c>
      <c r="E137" t="str">
        <f>""</f>
        <v/>
      </c>
      <c r="F137" t="str">
        <f>""</f>
        <v/>
      </c>
      <c r="G137" t="str">
        <f>""</f>
        <v/>
      </c>
      <c r="H137" t="str">
        <f>""</f>
        <v/>
      </c>
      <c r="I137" t="str">
        <f>""</f>
        <v/>
      </c>
      <c r="J137" t="str">
        <f>""</f>
        <v/>
      </c>
      <c r="K137" t="str">
        <f>""</f>
        <v/>
      </c>
      <c r="L137" t="str">
        <f>""</f>
        <v/>
      </c>
      <c r="M137" t="str">
        <f>""</f>
        <v/>
      </c>
      <c r="N137" t="str">
        <f>""</f>
        <v/>
      </c>
      <c r="O137" t="str">
        <f>""</f>
        <v/>
      </c>
      <c r="P137" t="str">
        <f>""</f>
        <v/>
      </c>
      <c r="Q137" t="str">
        <f>""</f>
        <v/>
      </c>
      <c r="R137" t="str">
        <f>""</f>
        <v/>
      </c>
      <c r="S137" t="str">
        <f>""</f>
        <v/>
      </c>
      <c r="T137" t="str">
        <f>""</f>
        <v/>
      </c>
      <c r="U137" t="str">
        <f>""</f>
        <v/>
      </c>
      <c r="V137" t="str">
        <f>""</f>
        <v/>
      </c>
      <c r="W137" t="str">
        <f>""</f>
        <v/>
      </c>
      <c r="X137" t="str">
        <f>""</f>
        <v/>
      </c>
      <c r="Y137" t="str">
        <f>""</f>
        <v/>
      </c>
      <c r="Z137" t="str">
        <f>""</f>
        <v/>
      </c>
      <c r="AA137" t="str">
        <f>""</f>
        <v/>
      </c>
      <c r="AB137" t="str">
        <f>""</f>
        <v/>
      </c>
      <c r="AC137" t="str">
        <f>""</f>
        <v/>
      </c>
      <c r="AD137" t="str">
        <f>""</f>
        <v/>
      </c>
      <c r="AE137" t="str">
        <f>"-0.003"</f>
        <v>-0.003</v>
      </c>
      <c r="AF137" t="str">
        <f>""</f>
        <v/>
      </c>
      <c r="AG137" t="str">
        <f>""</f>
        <v/>
      </c>
      <c r="AH137" t="str">
        <f>""</f>
        <v/>
      </c>
      <c r="AI137" t="str">
        <f>""</f>
        <v/>
      </c>
      <c r="AJ137" t="str">
        <f>""</f>
        <v/>
      </c>
      <c r="AK137" t="str">
        <f>""</f>
        <v/>
      </c>
      <c r="AL137" t="str">
        <f>""</f>
        <v/>
      </c>
      <c r="AM137" t="str">
        <f>""</f>
        <v/>
      </c>
      <c r="AN137" t="str">
        <f>""</f>
        <v/>
      </c>
      <c r="AO137" t="str">
        <f>""</f>
        <v/>
      </c>
      <c r="AP137" t="str">
        <f>""</f>
        <v/>
      </c>
      <c r="AQ137" t="str">
        <f>""</f>
        <v/>
      </c>
      <c r="AR137" t="str">
        <f>""</f>
        <v/>
      </c>
      <c r="AS137" t="str">
        <f>""</f>
        <v/>
      </c>
      <c r="AT137" t="str">
        <f>""</f>
        <v/>
      </c>
      <c r="AU137" t="str">
        <f>""</f>
        <v/>
      </c>
      <c r="AV137" t="str">
        <f>""</f>
        <v/>
      </c>
      <c r="AW137" t="str">
        <f>""</f>
        <v/>
      </c>
      <c r="AX137" t="str">
        <f>""</f>
        <v/>
      </c>
      <c r="AY137" t="str">
        <f>""</f>
        <v/>
      </c>
      <c r="AZ137" t="str">
        <f>""</f>
        <v/>
      </c>
      <c r="BA137" t="str">
        <f>""</f>
        <v/>
      </c>
    </row>
    <row r="138" spans="2:53" x14ac:dyDescent="0.2">
      <c r="B138" t="str">
        <f>""</f>
        <v/>
      </c>
      <c r="C138" t="str">
        <f>""</f>
        <v/>
      </c>
      <c r="D138" t="str">
        <f>""</f>
        <v/>
      </c>
      <c r="E138" t="str">
        <f>""</f>
        <v/>
      </c>
      <c r="F138" t="str">
        <f>""</f>
        <v/>
      </c>
      <c r="G138" t="str">
        <f>""</f>
        <v/>
      </c>
      <c r="H138" t="str">
        <f>""</f>
        <v/>
      </c>
      <c r="I138" t="str">
        <f>""</f>
        <v/>
      </c>
      <c r="J138" t="str">
        <f>""</f>
        <v/>
      </c>
      <c r="K138" t="str">
        <f>""</f>
        <v/>
      </c>
      <c r="L138" t="str">
        <f>""</f>
        <v/>
      </c>
      <c r="M138" t="str">
        <f>""</f>
        <v/>
      </c>
      <c r="N138" t="str">
        <f>""</f>
        <v/>
      </c>
      <c r="O138" t="str">
        <f>""</f>
        <v/>
      </c>
      <c r="P138" t="str">
        <f>""</f>
        <v/>
      </c>
      <c r="Q138" t="str">
        <f>""</f>
        <v/>
      </c>
      <c r="R138" t="str">
        <f>""</f>
        <v/>
      </c>
      <c r="S138" t="str">
        <f>""</f>
        <v/>
      </c>
      <c r="T138" t="str">
        <f>""</f>
        <v/>
      </c>
      <c r="U138" t="str">
        <f>""</f>
        <v/>
      </c>
      <c r="V138" t="str">
        <f>""</f>
        <v/>
      </c>
      <c r="W138" t="str">
        <f>""</f>
        <v/>
      </c>
      <c r="X138" t="str">
        <f>""</f>
        <v/>
      </c>
      <c r="Y138" t="str">
        <f>""</f>
        <v/>
      </c>
      <c r="Z138" t="str">
        <f>""</f>
        <v/>
      </c>
      <c r="AA138" t="str">
        <f>""</f>
        <v/>
      </c>
      <c r="AB138" t="str">
        <f>""</f>
        <v/>
      </c>
      <c r="AC138" t="str">
        <f>""</f>
        <v/>
      </c>
      <c r="AD138" t="str">
        <f>""</f>
        <v/>
      </c>
      <c r="AE138" t="str">
        <f>"[0.046]"</f>
        <v>[0.046]</v>
      </c>
      <c r="AF138" t="str">
        <f>""</f>
        <v/>
      </c>
      <c r="AG138" t="str">
        <f>""</f>
        <v/>
      </c>
      <c r="AH138" t="str">
        <f>""</f>
        <v/>
      </c>
      <c r="AI138" t="str">
        <f>""</f>
        <v/>
      </c>
      <c r="AJ138" t="str">
        <f>""</f>
        <v/>
      </c>
      <c r="AK138" t="str">
        <f>""</f>
        <v/>
      </c>
      <c r="AL138" t="str">
        <f>""</f>
        <v/>
      </c>
      <c r="AM138" t="str">
        <f>""</f>
        <v/>
      </c>
      <c r="AN138" t="str">
        <f>""</f>
        <v/>
      </c>
      <c r="AO138" t="str">
        <f>""</f>
        <v/>
      </c>
      <c r="AP138" t="str">
        <f>""</f>
        <v/>
      </c>
      <c r="AQ138" t="str">
        <f>""</f>
        <v/>
      </c>
      <c r="AR138" t="str">
        <f>""</f>
        <v/>
      </c>
      <c r="AS138" t="str">
        <f>""</f>
        <v/>
      </c>
      <c r="AT138" t="str">
        <f>""</f>
        <v/>
      </c>
      <c r="AU138" t="str">
        <f>""</f>
        <v/>
      </c>
      <c r="AV138" t="str">
        <f>""</f>
        <v/>
      </c>
      <c r="AW138" t="str">
        <f>""</f>
        <v/>
      </c>
      <c r="AX138" t="str">
        <f>""</f>
        <v/>
      </c>
      <c r="AY138" t="str">
        <f>""</f>
        <v/>
      </c>
      <c r="AZ138" t="str">
        <f>""</f>
        <v/>
      </c>
      <c r="BA138" t="str">
        <f>""</f>
        <v/>
      </c>
    </row>
    <row r="139" spans="2:53" x14ac:dyDescent="0.2">
      <c r="B139" t="str">
        <f>"Interaction"</f>
        <v>Interaction</v>
      </c>
      <c r="C139" t="str">
        <f>""</f>
        <v/>
      </c>
      <c r="D139" t="str">
        <f>""</f>
        <v/>
      </c>
      <c r="E139" t="str">
        <f>""</f>
        <v/>
      </c>
      <c r="F139" t="str">
        <f>""</f>
        <v/>
      </c>
      <c r="G139" t="str">
        <f>""</f>
        <v/>
      </c>
      <c r="H139" t="str">
        <f>""</f>
        <v/>
      </c>
      <c r="I139" t="str">
        <f>""</f>
        <v/>
      </c>
      <c r="J139" t="str">
        <f>""</f>
        <v/>
      </c>
      <c r="K139" t="str">
        <f>""</f>
        <v/>
      </c>
      <c r="L139" t="str">
        <f>""</f>
        <v/>
      </c>
      <c r="M139" t="str">
        <f>""</f>
        <v/>
      </c>
      <c r="N139" t="str">
        <f>""</f>
        <v/>
      </c>
      <c r="O139" t="str">
        <f>""</f>
        <v/>
      </c>
      <c r="P139" t="str">
        <f>""</f>
        <v/>
      </c>
      <c r="Q139" t="str">
        <f>""</f>
        <v/>
      </c>
      <c r="R139" t="str">
        <f>""</f>
        <v/>
      </c>
      <c r="S139" t="str">
        <f>""</f>
        <v/>
      </c>
      <c r="T139" t="str">
        <f>""</f>
        <v/>
      </c>
      <c r="U139" t="str">
        <f>""</f>
        <v/>
      </c>
      <c r="V139" t="str">
        <f>""</f>
        <v/>
      </c>
      <c r="W139" t="str">
        <f>""</f>
        <v/>
      </c>
      <c r="X139" t="str">
        <f>""</f>
        <v/>
      </c>
      <c r="Y139" t="str">
        <f>""</f>
        <v/>
      </c>
      <c r="Z139" t="str">
        <f>""</f>
        <v/>
      </c>
      <c r="AA139" t="str">
        <f>""</f>
        <v/>
      </c>
      <c r="AB139" t="str">
        <f>""</f>
        <v/>
      </c>
      <c r="AC139" t="str">
        <f>""</f>
        <v/>
      </c>
      <c r="AD139" t="str">
        <f>""</f>
        <v/>
      </c>
      <c r="AE139" t="str">
        <f>"-0.006"</f>
        <v>-0.006</v>
      </c>
      <c r="AF139" t="str">
        <f>""</f>
        <v/>
      </c>
      <c r="AG139" t="str">
        <f>""</f>
        <v/>
      </c>
      <c r="AH139" t="str">
        <f>""</f>
        <v/>
      </c>
      <c r="AI139" t="str">
        <f>""</f>
        <v/>
      </c>
      <c r="AJ139" t="str">
        <f>""</f>
        <v/>
      </c>
      <c r="AK139" t="str">
        <f>""</f>
        <v/>
      </c>
      <c r="AL139" t="str">
        <f>""</f>
        <v/>
      </c>
      <c r="AM139" t="str">
        <f>""</f>
        <v/>
      </c>
      <c r="AN139" t="str">
        <f>""</f>
        <v/>
      </c>
      <c r="AO139" t="str">
        <f>""</f>
        <v/>
      </c>
      <c r="AP139" t="str">
        <f>""</f>
        <v/>
      </c>
      <c r="AQ139" t="str">
        <f>""</f>
        <v/>
      </c>
      <c r="AR139" t="str">
        <f>""</f>
        <v/>
      </c>
      <c r="AS139" t="str">
        <f>""</f>
        <v/>
      </c>
      <c r="AT139" t="str">
        <f>""</f>
        <v/>
      </c>
      <c r="AU139" t="str">
        <f>""</f>
        <v/>
      </c>
      <c r="AV139" t="str">
        <f>""</f>
        <v/>
      </c>
      <c r="AW139" t="str">
        <f>""</f>
        <v/>
      </c>
      <c r="AX139" t="str">
        <f>""</f>
        <v/>
      </c>
      <c r="AY139" t="str">
        <f>""</f>
        <v/>
      </c>
      <c r="AZ139" t="str">
        <f>""</f>
        <v/>
      </c>
      <c r="BA139" t="str">
        <f>""</f>
        <v/>
      </c>
    </row>
    <row r="140" spans="2:53" x14ac:dyDescent="0.2">
      <c r="B140" t="str">
        <f>""</f>
        <v/>
      </c>
      <c r="C140" t="str">
        <f>""</f>
        <v/>
      </c>
      <c r="D140" t="str">
        <f>""</f>
        <v/>
      </c>
      <c r="E140" t="str">
        <f>""</f>
        <v/>
      </c>
      <c r="F140" t="str">
        <f>""</f>
        <v/>
      </c>
      <c r="G140" t="str">
        <f>""</f>
        <v/>
      </c>
      <c r="H140" t="str">
        <f>""</f>
        <v/>
      </c>
      <c r="I140" t="str">
        <f>""</f>
        <v/>
      </c>
      <c r="J140" t="str">
        <f>""</f>
        <v/>
      </c>
      <c r="K140" t="str">
        <f>""</f>
        <v/>
      </c>
      <c r="L140" t="str">
        <f>""</f>
        <v/>
      </c>
      <c r="M140" t="str">
        <f>""</f>
        <v/>
      </c>
      <c r="N140" t="str">
        <f>""</f>
        <v/>
      </c>
      <c r="O140" t="str">
        <f>""</f>
        <v/>
      </c>
      <c r="P140" t="str">
        <f>""</f>
        <v/>
      </c>
      <c r="Q140" t="str">
        <f>""</f>
        <v/>
      </c>
      <c r="R140" t="str">
        <f>""</f>
        <v/>
      </c>
      <c r="S140" t="str">
        <f>""</f>
        <v/>
      </c>
      <c r="T140" t="str">
        <f>""</f>
        <v/>
      </c>
      <c r="U140" t="str">
        <f>""</f>
        <v/>
      </c>
      <c r="V140" t="str">
        <f>""</f>
        <v/>
      </c>
      <c r="W140" t="str">
        <f>""</f>
        <v/>
      </c>
      <c r="X140" t="str">
        <f>""</f>
        <v/>
      </c>
      <c r="Y140" t="str">
        <f>""</f>
        <v/>
      </c>
      <c r="Z140" t="str">
        <f>""</f>
        <v/>
      </c>
      <c r="AA140" t="str">
        <f>""</f>
        <v/>
      </c>
      <c r="AB140" t="str">
        <f>""</f>
        <v/>
      </c>
      <c r="AC140" t="str">
        <f>""</f>
        <v/>
      </c>
      <c r="AD140" t="str">
        <f>""</f>
        <v/>
      </c>
      <c r="AE140" t="str">
        <f>"[0.032]"</f>
        <v>[0.032]</v>
      </c>
      <c r="AF140" t="str">
        <f>""</f>
        <v/>
      </c>
      <c r="AG140" t="str">
        <f>""</f>
        <v/>
      </c>
      <c r="AH140" t="str">
        <f>""</f>
        <v/>
      </c>
      <c r="AI140" t="str">
        <f>""</f>
        <v/>
      </c>
      <c r="AJ140" t="str">
        <f>""</f>
        <v/>
      </c>
      <c r="AK140" t="str">
        <f>""</f>
        <v/>
      </c>
      <c r="AL140" t="str">
        <f>""</f>
        <v/>
      </c>
      <c r="AM140" t="str">
        <f>""</f>
        <v/>
      </c>
      <c r="AN140" t="str">
        <f>""</f>
        <v/>
      </c>
      <c r="AO140" t="str">
        <f>""</f>
        <v/>
      </c>
      <c r="AP140" t="str">
        <f>""</f>
        <v/>
      </c>
      <c r="AQ140" t="str">
        <f>""</f>
        <v/>
      </c>
      <c r="AR140" t="str">
        <f>""</f>
        <v/>
      </c>
      <c r="AS140" t="str">
        <f>""</f>
        <v/>
      </c>
      <c r="AT140" t="str">
        <f>""</f>
        <v/>
      </c>
      <c r="AU140" t="str">
        <f>""</f>
        <v/>
      </c>
      <c r="AV140" t="str">
        <f>""</f>
        <v/>
      </c>
      <c r="AW140" t="str">
        <f>""</f>
        <v/>
      </c>
      <c r="AX140" t="str">
        <f>""</f>
        <v/>
      </c>
      <c r="AY140" t="str">
        <f>""</f>
        <v/>
      </c>
      <c r="AZ140" t="str">
        <f>""</f>
        <v/>
      </c>
      <c r="BA140" t="str">
        <f>""</f>
        <v/>
      </c>
    </row>
    <row r="141" spans="2:53" x14ac:dyDescent="0.2">
      <c r="B141" t="str">
        <f>"Share of childs  who left household 1998-2007"</f>
        <v>Share of childs  who left household 1998-2007</v>
      </c>
      <c r="C141" t="str">
        <f>""</f>
        <v/>
      </c>
      <c r="D141" t="str">
        <f>""</f>
        <v/>
      </c>
      <c r="E141" t="str">
        <f>""</f>
        <v/>
      </c>
      <c r="F141" t="str">
        <f>""</f>
        <v/>
      </c>
      <c r="G141" t="str">
        <f>""</f>
        <v/>
      </c>
      <c r="H141" t="str">
        <f>""</f>
        <v/>
      </c>
      <c r="I141" t="str">
        <f>""</f>
        <v/>
      </c>
      <c r="J141" t="str">
        <f>""</f>
        <v/>
      </c>
      <c r="K141" t="str">
        <f>""</f>
        <v/>
      </c>
      <c r="L141" t="str">
        <f>""</f>
        <v/>
      </c>
      <c r="M141" t="str">
        <f>""</f>
        <v/>
      </c>
      <c r="N141" t="str">
        <f>""</f>
        <v/>
      </c>
      <c r="O141" t="str">
        <f>""</f>
        <v/>
      </c>
      <c r="P141" t="str">
        <f>""</f>
        <v/>
      </c>
      <c r="Q141" t="str">
        <f>""</f>
        <v/>
      </c>
      <c r="R141" t="str">
        <f>""</f>
        <v/>
      </c>
      <c r="S141" t="str">
        <f>""</f>
        <v/>
      </c>
      <c r="T141" t="str">
        <f>""</f>
        <v/>
      </c>
      <c r="U141" t="str">
        <f>""</f>
        <v/>
      </c>
      <c r="V141" t="str">
        <f>""</f>
        <v/>
      </c>
      <c r="W141" t="str">
        <f>""</f>
        <v/>
      </c>
      <c r="X141" t="str">
        <f>""</f>
        <v/>
      </c>
      <c r="Y141" t="str">
        <f>""</f>
        <v/>
      </c>
      <c r="Z141" t="str">
        <f>""</f>
        <v/>
      </c>
      <c r="AA141" t="str">
        <f>""</f>
        <v/>
      </c>
      <c r="AB141" t="str">
        <f>""</f>
        <v/>
      </c>
      <c r="AC141" t="str">
        <f>""</f>
        <v/>
      </c>
      <c r="AD141" t="str">
        <f>""</f>
        <v/>
      </c>
      <c r="AE141" t="str">
        <f>""</f>
        <v/>
      </c>
      <c r="AF141" t="str">
        <f>"-0.201"</f>
        <v>-0.201</v>
      </c>
      <c r="AG141" t="str">
        <f>""</f>
        <v/>
      </c>
      <c r="AH141" t="str">
        <f>""</f>
        <v/>
      </c>
      <c r="AI141" t="str">
        <f>""</f>
        <v/>
      </c>
      <c r="AJ141" t="str">
        <f>""</f>
        <v/>
      </c>
      <c r="AK141" t="str">
        <f>""</f>
        <v/>
      </c>
      <c r="AL141" t="str">
        <f>""</f>
        <v/>
      </c>
      <c r="AM141" t="str">
        <f>""</f>
        <v/>
      </c>
      <c r="AN141" t="str">
        <f>""</f>
        <v/>
      </c>
      <c r="AO141" t="str">
        <f>""</f>
        <v/>
      </c>
      <c r="AP141" t="str">
        <f>""</f>
        <v/>
      </c>
      <c r="AQ141" t="str">
        <f>""</f>
        <v/>
      </c>
      <c r="AR141" t="str">
        <f>""</f>
        <v/>
      </c>
      <c r="AS141" t="str">
        <f>""</f>
        <v/>
      </c>
      <c r="AT141" t="str">
        <f>""</f>
        <v/>
      </c>
      <c r="AU141" t="str">
        <f>""</f>
        <v/>
      </c>
      <c r="AV141" t="str">
        <f>""</f>
        <v/>
      </c>
      <c r="AW141" t="str">
        <f>""</f>
        <v/>
      </c>
      <c r="AX141" t="str">
        <f>""</f>
        <v/>
      </c>
      <c r="AY141" t="str">
        <f>""</f>
        <v/>
      </c>
      <c r="AZ141" t="str">
        <f>""</f>
        <v/>
      </c>
      <c r="BA141" t="str">
        <f>""</f>
        <v/>
      </c>
    </row>
    <row r="142" spans="2:53" x14ac:dyDescent="0.2">
      <c r="B142" t="str">
        <f>""</f>
        <v/>
      </c>
      <c r="C142" t="str">
        <f>""</f>
        <v/>
      </c>
      <c r="D142" t="str">
        <f>""</f>
        <v/>
      </c>
      <c r="E142" t="str">
        <f>""</f>
        <v/>
      </c>
      <c r="F142" t="str">
        <f>""</f>
        <v/>
      </c>
      <c r="G142" t="str">
        <f>""</f>
        <v/>
      </c>
      <c r="H142" t="str">
        <f>""</f>
        <v/>
      </c>
      <c r="I142" t="str">
        <f>""</f>
        <v/>
      </c>
      <c r="J142" t="str">
        <f>""</f>
        <v/>
      </c>
      <c r="K142" t="str">
        <f>""</f>
        <v/>
      </c>
      <c r="L142" t="str">
        <f>""</f>
        <v/>
      </c>
      <c r="M142" t="str">
        <f>""</f>
        <v/>
      </c>
      <c r="N142" t="str">
        <f>""</f>
        <v/>
      </c>
      <c r="O142" t="str">
        <f>""</f>
        <v/>
      </c>
      <c r="P142" t="str">
        <f>""</f>
        <v/>
      </c>
      <c r="Q142" t="str">
        <f>""</f>
        <v/>
      </c>
      <c r="R142" t="str">
        <f>""</f>
        <v/>
      </c>
      <c r="S142" t="str">
        <f>""</f>
        <v/>
      </c>
      <c r="T142" t="str">
        <f>""</f>
        <v/>
      </c>
      <c r="U142" t="str">
        <f>""</f>
        <v/>
      </c>
      <c r="V142" t="str">
        <f>""</f>
        <v/>
      </c>
      <c r="W142" t="str">
        <f>""</f>
        <v/>
      </c>
      <c r="X142" t="str">
        <f>""</f>
        <v/>
      </c>
      <c r="Y142" t="str">
        <f>""</f>
        <v/>
      </c>
      <c r="Z142" t="str">
        <f>""</f>
        <v/>
      </c>
      <c r="AA142" t="str">
        <f>""</f>
        <v/>
      </c>
      <c r="AB142" t="str">
        <f>""</f>
        <v/>
      </c>
      <c r="AC142" t="str">
        <f>""</f>
        <v/>
      </c>
      <c r="AD142" t="str">
        <f>""</f>
        <v/>
      </c>
      <c r="AE142" t="str">
        <f>""</f>
        <v/>
      </c>
      <c r="AF142" t="str">
        <f>"[0.205]"</f>
        <v>[0.205]</v>
      </c>
      <c r="AG142" t="str">
        <f>""</f>
        <v/>
      </c>
      <c r="AH142" t="str">
        <f>""</f>
        <v/>
      </c>
      <c r="AI142" t="str">
        <f>""</f>
        <v/>
      </c>
      <c r="AJ142" t="str">
        <f>""</f>
        <v/>
      </c>
      <c r="AK142" t="str">
        <f>""</f>
        <v/>
      </c>
      <c r="AL142" t="str">
        <f>""</f>
        <v/>
      </c>
      <c r="AM142" t="str">
        <f>""</f>
        <v/>
      </c>
      <c r="AN142" t="str">
        <f>""</f>
        <v/>
      </c>
      <c r="AO142" t="str">
        <f>""</f>
        <v/>
      </c>
      <c r="AP142" t="str">
        <f>""</f>
        <v/>
      </c>
      <c r="AQ142" t="str">
        <f>""</f>
        <v/>
      </c>
      <c r="AR142" t="str">
        <f>""</f>
        <v/>
      </c>
      <c r="AS142" t="str">
        <f>""</f>
        <v/>
      </c>
      <c r="AT142" t="str">
        <f>""</f>
        <v/>
      </c>
      <c r="AU142" t="str">
        <f>""</f>
        <v/>
      </c>
      <c r="AV142" t="str">
        <f>""</f>
        <v/>
      </c>
      <c r="AW142" t="str">
        <f>""</f>
        <v/>
      </c>
      <c r="AX142" t="str">
        <f>""</f>
        <v/>
      </c>
      <c r="AY142" t="str">
        <f>""</f>
        <v/>
      </c>
      <c r="AZ142" t="str">
        <f>""</f>
        <v/>
      </c>
      <c r="BA142" t="str">
        <f>""</f>
        <v/>
      </c>
    </row>
    <row r="143" spans="2:53" x14ac:dyDescent="0.2">
      <c r="B143" t="str">
        <f>"Interaction"</f>
        <v>Interaction</v>
      </c>
      <c r="C143" t="str">
        <f>""</f>
        <v/>
      </c>
      <c r="D143" t="str">
        <f>""</f>
        <v/>
      </c>
      <c r="E143" t="str">
        <f>""</f>
        <v/>
      </c>
      <c r="F143" t="str">
        <f>""</f>
        <v/>
      </c>
      <c r="G143" t="str">
        <f>""</f>
        <v/>
      </c>
      <c r="H143" t="str">
        <f>""</f>
        <v/>
      </c>
      <c r="I143" t="str">
        <f>""</f>
        <v/>
      </c>
      <c r="J143" t="str">
        <f>""</f>
        <v/>
      </c>
      <c r="K143" t="str">
        <f>""</f>
        <v/>
      </c>
      <c r="L143" t="str">
        <f>""</f>
        <v/>
      </c>
      <c r="M143" t="str">
        <f>""</f>
        <v/>
      </c>
      <c r="N143" t="str">
        <f>""</f>
        <v/>
      </c>
      <c r="O143" t="str">
        <f>""</f>
        <v/>
      </c>
      <c r="P143" t="str">
        <f>""</f>
        <v/>
      </c>
      <c r="Q143" t="str">
        <f>""</f>
        <v/>
      </c>
      <c r="R143" t="str">
        <f>""</f>
        <v/>
      </c>
      <c r="S143" t="str">
        <f>""</f>
        <v/>
      </c>
      <c r="T143" t="str">
        <f>""</f>
        <v/>
      </c>
      <c r="U143" t="str">
        <f>""</f>
        <v/>
      </c>
      <c r="V143" t="str">
        <f>""</f>
        <v/>
      </c>
      <c r="W143" t="str">
        <f>""</f>
        <v/>
      </c>
      <c r="X143" t="str">
        <f>""</f>
        <v/>
      </c>
      <c r="Y143" t="str">
        <f>""</f>
        <v/>
      </c>
      <c r="Z143" t="str">
        <f>""</f>
        <v/>
      </c>
      <c r="AA143" t="str">
        <f>""</f>
        <v/>
      </c>
      <c r="AB143" t="str">
        <f>""</f>
        <v/>
      </c>
      <c r="AC143" t="str">
        <f>""</f>
        <v/>
      </c>
      <c r="AD143" t="str">
        <f>""</f>
        <v/>
      </c>
      <c r="AE143" t="str">
        <f>""</f>
        <v/>
      </c>
      <c r="AF143" t="str">
        <f>"0.028"</f>
        <v>0.028</v>
      </c>
      <c r="AG143" t="str">
        <f>""</f>
        <v/>
      </c>
      <c r="AH143" t="str">
        <f>""</f>
        <v/>
      </c>
      <c r="AI143" t="str">
        <f>""</f>
        <v/>
      </c>
      <c r="AJ143" t="str">
        <f>""</f>
        <v/>
      </c>
      <c r="AK143" t="str">
        <f>""</f>
        <v/>
      </c>
      <c r="AL143" t="str">
        <f>""</f>
        <v/>
      </c>
      <c r="AM143" t="str">
        <f>""</f>
        <v/>
      </c>
      <c r="AN143" t="str">
        <f>""</f>
        <v/>
      </c>
      <c r="AO143" t="str">
        <f>""</f>
        <v/>
      </c>
      <c r="AP143" t="str">
        <f>""</f>
        <v/>
      </c>
      <c r="AQ143" t="str">
        <f>""</f>
        <v/>
      </c>
      <c r="AR143" t="str">
        <f>""</f>
        <v/>
      </c>
      <c r="AS143" t="str">
        <f>""</f>
        <v/>
      </c>
      <c r="AT143" t="str">
        <f>""</f>
        <v/>
      </c>
      <c r="AU143" t="str">
        <f>""</f>
        <v/>
      </c>
      <c r="AV143" t="str">
        <f>""</f>
        <v/>
      </c>
      <c r="AW143" t="str">
        <f>""</f>
        <v/>
      </c>
      <c r="AX143" t="str">
        <f>""</f>
        <v/>
      </c>
      <c r="AY143" t="str">
        <f>""</f>
        <v/>
      </c>
      <c r="AZ143" t="str">
        <f>""</f>
        <v/>
      </c>
      <c r="BA143" t="str">
        <f>""</f>
        <v/>
      </c>
    </row>
    <row r="144" spans="2:53" x14ac:dyDescent="0.2">
      <c r="B144" t="str">
        <f>""</f>
        <v/>
      </c>
      <c r="C144" t="str">
        <f>""</f>
        <v/>
      </c>
      <c r="D144" t="str">
        <f>""</f>
        <v/>
      </c>
      <c r="E144" t="str">
        <f>""</f>
        <v/>
      </c>
      <c r="F144" t="str">
        <f>""</f>
        <v/>
      </c>
      <c r="G144" t="str">
        <f>""</f>
        <v/>
      </c>
      <c r="H144" t="str">
        <f>""</f>
        <v/>
      </c>
      <c r="I144" t="str">
        <f>""</f>
        <v/>
      </c>
      <c r="J144" t="str">
        <f>""</f>
        <v/>
      </c>
      <c r="K144" t="str">
        <f>""</f>
        <v/>
      </c>
      <c r="L144" t="str">
        <f>""</f>
        <v/>
      </c>
      <c r="M144" t="str">
        <f>""</f>
        <v/>
      </c>
      <c r="N144" t="str">
        <f>""</f>
        <v/>
      </c>
      <c r="O144" t="str">
        <f>""</f>
        <v/>
      </c>
      <c r="P144" t="str">
        <f>""</f>
        <v/>
      </c>
      <c r="Q144" t="str">
        <f>""</f>
        <v/>
      </c>
      <c r="R144" t="str">
        <f>""</f>
        <v/>
      </c>
      <c r="S144" t="str">
        <f>""</f>
        <v/>
      </c>
      <c r="T144" t="str">
        <f>""</f>
        <v/>
      </c>
      <c r="U144" t="str">
        <f>""</f>
        <v/>
      </c>
      <c r="V144" t="str">
        <f>""</f>
        <v/>
      </c>
      <c r="W144" t="str">
        <f>""</f>
        <v/>
      </c>
      <c r="X144" t="str">
        <f>""</f>
        <v/>
      </c>
      <c r="Y144" t="str">
        <f>""</f>
        <v/>
      </c>
      <c r="Z144" t="str">
        <f>""</f>
        <v/>
      </c>
      <c r="AA144" t="str">
        <f>""</f>
        <v/>
      </c>
      <c r="AB144" t="str">
        <f>""</f>
        <v/>
      </c>
      <c r="AC144" t="str">
        <f>""</f>
        <v/>
      </c>
      <c r="AD144" t="str">
        <f>""</f>
        <v/>
      </c>
      <c r="AE144" t="str">
        <f>""</f>
        <v/>
      </c>
      <c r="AF144" t="str">
        <f>"[0.133]"</f>
        <v>[0.133]</v>
      </c>
      <c r="AG144" t="str">
        <f>""</f>
        <v/>
      </c>
      <c r="AH144" t="str">
        <f>""</f>
        <v/>
      </c>
      <c r="AI144" t="str">
        <f>""</f>
        <v/>
      </c>
      <c r="AJ144" t="str">
        <f>""</f>
        <v/>
      </c>
      <c r="AK144" t="str">
        <f>""</f>
        <v/>
      </c>
      <c r="AL144" t="str">
        <f>""</f>
        <v/>
      </c>
      <c r="AM144" t="str">
        <f>""</f>
        <v/>
      </c>
      <c r="AN144" t="str">
        <f>""</f>
        <v/>
      </c>
      <c r="AO144" t="str">
        <f>""</f>
        <v/>
      </c>
      <c r="AP144" t="str">
        <f>""</f>
        <v/>
      </c>
      <c r="AQ144" t="str">
        <f>""</f>
        <v/>
      </c>
      <c r="AR144" t="str">
        <f>""</f>
        <v/>
      </c>
      <c r="AS144" t="str">
        <f>""</f>
        <v/>
      </c>
      <c r="AT144" t="str">
        <f>""</f>
        <v/>
      </c>
      <c r="AU144" t="str">
        <f>""</f>
        <v/>
      </c>
      <c r="AV144" t="str">
        <f>""</f>
        <v/>
      </c>
      <c r="AW144" t="str">
        <f>""</f>
        <v/>
      </c>
      <c r="AX144" t="str">
        <f>""</f>
        <v/>
      </c>
      <c r="AY144" t="str">
        <f>""</f>
        <v/>
      </c>
      <c r="AZ144" t="str">
        <f>""</f>
        <v/>
      </c>
      <c r="BA144" t="str">
        <f>""</f>
        <v/>
      </c>
    </row>
    <row r="145" spans="2:53" x14ac:dyDescent="0.2">
      <c r="B145" t="str">
        <f>"Loss of land (yes=1) for a household in a given year"</f>
        <v>Loss of land (yes=1) for a household in a given year</v>
      </c>
      <c r="C145" t="str">
        <f>""</f>
        <v/>
      </c>
      <c r="D145" t="str">
        <f>""</f>
        <v/>
      </c>
      <c r="E145" t="str">
        <f>""</f>
        <v/>
      </c>
      <c r="F145" t="str">
        <f>""</f>
        <v/>
      </c>
      <c r="G145" t="str">
        <f>""</f>
        <v/>
      </c>
      <c r="H145" t="str">
        <f>""</f>
        <v/>
      </c>
      <c r="I145" t="str">
        <f>""</f>
        <v/>
      </c>
      <c r="J145" t="str">
        <f>""</f>
        <v/>
      </c>
      <c r="K145" t="str">
        <f>""</f>
        <v/>
      </c>
      <c r="L145" t="str">
        <f>""</f>
        <v/>
      </c>
      <c r="M145" t="str">
        <f>""</f>
        <v/>
      </c>
      <c r="N145" t="str">
        <f>""</f>
        <v/>
      </c>
      <c r="O145" t="str">
        <f>""</f>
        <v/>
      </c>
      <c r="P145" t="str">
        <f>""</f>
        <v/>
      </c>
      <c r="Q145" t="str">
        <f>""</f>
        <v/>
      </c>
      <c r="R145" t="str">
        <f>""</f>
        <v/>
      </c>
      <c r="S145" t="str">
        <f>""</f>
        <v/>
      </c>
      <c r="T145" t="str">
        <f>""</f>
        <v/>
      </c>
      <c r="U145" t="str">
        <f>""</f>
        <v/>
      </c>
      <c r="V145" t="str">
        <f>""</f>
        <v/>
      </c>
      <c r="W145" t="str">
        <f>""</f>
        <v/>
      </c>
      <c r="X145" t="str">
        <f>""</f>
        <v/>
      </c>
      <c r="Y145" t="str">
        <f>""</f>
        <v/>
      </c>
      <c r="Z145" t="str">
        <f>""</f>
        <v/>
      </c>
      <c r="AA145" t="str">
        <f>""</f>
        <v/>
      </c>
      <c r="AB145" t="str">
        <f>""</f>
        <v/>
      </c>
      <c r="AC145" t="str">
        <f>""</f>
        <v/>
      </c>
      <c r="AD145" t="str">
        <f>""</f>
        <v/>
      </c>
      <c r="AE145" t="str">
        <f>""</f>
        <v/>
      </c>
      <c r="AF145" t="str">
        <f>""</f>
        <v/>
      </c>
      <c r="AG145" t="str">
        <f>"0.002"</f>
        <v>0.002</v>
      </c>
      <c r="AH145" t="str">
        <f>"-0.008"</f>
        <v>-0.008</v>
      </c>
      <c r="AI145" t="str">
        <f>"-0.001"</f>
        <v>-0.001</v>
      </c>
      <c r="AJ145" t="str">
        <f>""</f>
        <v/>
      </c>
      <c r="AK145" t="str">
        <f>""</f>
        <v/>
      </c>
      <c r="AL145" t="str">
        <f>""</f>
        <v/>
      </c>
      <c r="AM145" t="str">
        <f>""</f>
        <v/>
      </c>
      <c r="AN145" t="str">
        <f>""</f>
        <v/>
      </c>
      <c r="AO145" t="str">
        <f>""</f>
        <v/>
      </c>
      <c r="AP145" t="str">
        <f>""</f>
        <v/>
      </c>
      <c r="AQ145" t="str">
        <f>""</f>
        <v/>
      </c>
      <c r="AR145" t="str">
        <f>""</f>
        <v/>
      </c>
      <c r="AS145" t="str">
        <f>""</f>
        <v/>
      </c>
      <c r="AT145" t="str">
        <f>""</f>
        <v/>
      </c>
      <c r="AU145" t="str">
        <f>""</f>
        <v/>
      </c>
      <c r="AV145" t="str">
        <f>""</f>
        <v/>
      </c>
      <c r="AW145" t="str">
        <f>""</f>
        <v/>
      </c>
      <c r="AX145" t="str">
        <f>""</f>
        <v/>
      </c>
      <c r="AY145" t="str">
        <f>""</f>
        <v/>
      </c>
      <c r="AZ145" t="str">
        <f>""</f>
        <v/>
      </c>
      <c r="BA145" t="str">
        <f>""</f>
        <v/>
      </c>
    </row>
    <row r="146" spans="2:53" x14ac:dyDescent="0.2">
      <c r="B146" t="str">
        <f>""</f>
        <v/>
      </c>
      <c r="C146" t="str">
        <f>""</f>
        <v/>
      </c>
      <c r="D146" t="str">
        <f>""</f>
        <v/>
      </c>
      <c r="E146" t="str">
        <f>""</f>
        <v/>
      </c>
      <c r="F146" t="str">
        <f>""</f>
        <v/>
      </c>
      <c r="G146" t="str">
        <f>""</f>
        <v/>
      </c>
      <c r="H146" t="str">
        <f>""</f>
        <v/>
      </c>
      <c r="I146" t="str">
        <f>""</f>
        <v/>
      </c>
      <c r="J146" t="str">
        <f>""</f>
        <v/>
      </c>
      <c r="K146" t="str">
        <f>""</f>
        <v/>
      </c>
      <c r="L146" t="str">
        <f>""</f>
        <v/>
      </c>
      <c r="M146" t="str">
        <f>""</f>
        <v/>
      </c>
      <c r="N146" t="str">
        <f>""</f>
        <v/>
      </c>
      <c r="O146" t="str">
        <f>""</f>
        <v/>
      </c>
      <c r="P146" t="str">
        <f>""</f>
        <v/>
      </c>
      <c r="Q146" t="str">
        <f>""</f>
        <v/>
      </c>
      <c r="R146" t="str">
        <f>""</f>
        <v/>
      </c>
      <c r="S146" t="str">
        <f>""</f>
        <v/>
      </c>
      <c r="T146" t="str">
        <f>""</f>
        <v/>
      </c>
      <c r="U146" t="str">
        <f>""</f>
        <v/>
      </c>
      <c r="V146" t="str">
        <f>""</f>
        <v/>
      </c>
      <c r="W146" t="str">
        <f>""</f>
        <v/>
      </c>
      <c r="X146" t="str">
        <f>""</f>
        <v/>
      </c>
      <c r="Y146" t="str">
        <f>""</f>
        <v/>
      </c>
      <c r="Z146" t="str">
        <f>""</f>
        <v/>
      </c>
      <c r="AA146" t="str">
        <f>""</f>
        <v/>
      </c>
      <c r="AB146" t="str">
        <f>""</f>
        <v/>
      </c>
      <c r="AC146" t="str">
        <f>""</f>
        <v/>
      </c>
      <c r="AD146" t="str">
        <f>""</f>
        <v/>
      </c>
      <c r="AE146" t="str">
        <f>""</f>
        <v/>
      </c>
      <c r="AF146" t="str">
        <f>""</f>
        <v/>
      </c>
      <c r="AG146" t="str">
        <f>"[0.070]"</f>
        <v>[0.070]</v>
      </c>
      <c r="AH146" t="str">
        <f>"[0.068]"</f>
        <v>[0.068]</v>
      </c>
      <c r="AI146" t="str">
        <f>"[0.070]"</f>
        <v>[0.070]</v>
      </c>
      <c r="AJ146" t="str">
        <f>""</f>
        <v/>
      </c>
      <c r="AK146" t="str">
        <f>""</f>
        <v/>
      </c>
      <c r="AL146" t="str">
        <f>""</f>
        <v/>
      </c>
      <c r="AM146" t="str">
        <f>""</f>
        <v/>
      </c>
      <c r="AN146" t="str">
        <f>""</f>
        <v/>
      </c>
      <c r="AO146" t="str">
        <f>""</f>
        <v/>
      </c>
      <c r="AP146" t="str">
        <f>""</f>
        <v/>
      </c>
      <c r="AQ146" t="str">
        <f>""</f>
        <v/>
      </c>
      <c r="AR146" t="str">
        <f>""</f>
        <v/>
      </c>
      <c r="AS146" t="str">
        <f>""</f>
        <v/>
      </c>
      <c r="AT146" t="str">
        <f>""</f>
        <v/>
      </c>
      <c r="AU146" t="str">
        <f>""</f>
        <v/>
      </c>
      <c r="AV146" t="str">
        <f>""</f>
        <v/>
      </c>
      <c r="AW146" t="str">
        <f>""</f>
        <v/>
      </c>
      <c r="AX146" t="str">
        <f>""</f>
        <v/>
      </c>
      <c r="AY146" t="str">
        <f>""</f>
        <v/>
      </c>
      <c r="AZ146" t="str">
        <f>""</f>
        <v/>
      </c>
      <c r="BA146" t="str">
        <f>""</f>
        <v/>
      </c>
    </row>
    <row r="147" spans="2:53" x14ac:dyDescent="0.2">
      <c r="B147" t="str">
        <f>"At least 1 child left the household in a given year (yes=1)"</f>
        <v>At least 1 child left the household in a given year (yes=1)</v>
      </c>
      <c r="C147" t="str">
        <f>""</f>
        <v/>
      </c>
      <c r="D147" t="str">
        <f>""</f>
        <v/>
      </c>
      <c r="E147" t="str">
        <f>""</f>
        <v/>
      </c>
      <c r="F147" t="str">
        <f>""</f>
        <v/>
      </c>
      <c r="G147" t="str">
        <f>""</f>
        <v/>
      </c>
      <c r="H147" t="str">
        <f>""</f>
        <v/>
      </c>
      <c r="I147" t="str">
        <f>""</f>
        <v/>
      </c>
      <c r="J147" t="str">
        <f>""</f>
        <v/>
      </c>
      <c r="K147" t="str">
        <f>""</f>
        <v/>
      </c>
      <c r="L147" t="str">
        <f>""</f>
        <v/>
      </c>
      <c r="M147" t="str">
        <f>""</f>
        <v/>
      </c>
      <c r="N147" t="str">
        <f>""</f>
        <v/>
      </c>
      <c r="O147" t="str">
        <f>""</f>
        <v/>
      </c>
      <c r="P147" t="str">
        <f>""</f>
        <v/>
      </c>
      <c r="Q147" t="str">
        <f>""</f>
        <v/>
      </c>
      <c r="R147" t="str">
        <f>""</f>
        <v/>
      </c>
      <c r="S147" t="str">
        <f>""</f>
        <v/>
      </c>
      <c r="T147" t="str">
        <f>""</f>
        <v/>
      </c>
      <c r="U147" t="str">
        <f>""</f>
        <v/>
      </c>
      <c r="V147" t="str">
        <f>""</f>
        <v/>
      </c>
      <c r="W147" t="str">
        <f>""</f>
        <v/>
      </c>
      <c r="X147" t="str">
        <f>""</f>
        <v/>
      </c>
      <c r="Y147" t="str">
        <f>""</f>
        <v/>
      </c>
      <c r="Z147" t="str">
        <f>""</f>
        <v/>
      </c>
      <c r="AA147" t="str">
        <f>""</f>
        <v/>
      </c>
      <c r="AB147" t="str">
        <f>""</f>
        <v/>
      </c>
      <c r="AC147" t="str">
        <f>""</f>
        <v/>
      </c>
      <c r="AD147" t="str">
        <f>""</f>
        <v/>
      </c>
      <c r="AE147" t="str">
        <f>""</f>
        <v/>
      </c>
      <c r="AF147" t="str">
        <f>""</f>
        <v/>
      </c>
      <c r="AG147" t="str">
        <f>"-0.107"</f>
        <v>-0.107</v>
      </c>
      <c r="AH147" t="str">
        <f>""</f>
        <v/>
      </c>
      <c r="AI147" t="str">
        <f>""</f>
        <v/>
      </c>
      <c r="AJ147" t="str">
        <f>""</f>
        <v/>
      </c>
      <c r="AK147" t="str">
        <f>""</f>
        <v/>
      </c>
      <c r="AL147" t="str">
        <f>""</f>
        <v/>
      </c>
      <c r="AM147" t="str">
        <f>""</f>
        <v/>
      </c>
      <c r="AN147" t="str">
        <f>""</f>
        <v/>
      </c>
      <c r="AO147" t="str">
        <f>""</f>
        <v/>
      </c>
      <c r="AP147" t="str">
        <f>""</f>
        <v/>
      </c>
      <c r="AQ147" t="str">
        <f>""</f>
        <v/>
      </c>
      <c r="AR147" t="str">
        <f>""</f>
        <v/>
      </c>
      <c r="AS147" t="str">
        <f>""</f>
        <v/>
      </c>
      <c r="AT147" t="str">
        <f>""</f>
        <v/>
      </c>
      <c r="AU147" t="str">
        <f>""</f>
        <v/>
      </c>
      <c r="AV147" t="str">
        <f>""</f>
        <v/>
      </c>
      <c r="AW147" t="str">
        <f>""</f>
        <v/>
      </c>
      <c r="AX147" t="str">
        <f>""</f>
        <v/>
      </c>
      <c r="AY147" t="str">
        <f>""</f>
        <v/>
      </c>
      <c r="AZ147" t="str">
        <f>""</f>
        <v/>
      </c>
      <c r="BA147" t="str">
        <f>""</f>
        <v/>
      </c>
    </row>
    <row r="148" spans="2:53" x14ac:dyDescent="0.2">
      <c r="B148" t="str">
        <f>""</f>
        <v/>
      </c>
      <c r="C148" t="str">
        <f>""</f>
        <v/>
      </c>
      <c r="D148" t="str">
        <f>""</f>
        <v/>
      </c>
      <c r="E148" t="str">
        <f>""</f>
        <v/>
      </c>
      <c r="F148" t="str">
        <f>""</f>
        <v/>
      </c>
      <c r="G148" t="str">
        <f>""</f>
        <v/>
      </c>
      <c r="H148" t="str">
        <f>""</f>
        <v/>
      </c>
      <c r="I148" t="str">
        <f>""</f>
        <v/>
      </c>
      <c r="J148" t="str">
        <f>""</f>
        <v/>
      </c>
      <c r="K148" t="str">
        <f>""</f>
        <v/>
      </c>
      <c r="L148" t="str">
        <f>""</f>
        <v/>
      </c>
      <c r="M148" t="str">
        <f>""</f>
        <v/>
      </c>
      <c r="N148" t="str">
        <f>""</f>
        <v/>
      </c>
      <c r="O148" t="str">
        <f>""</f>
        <v/>
      </c>
      <c r="P148" t="str">
        <f>""</f>
        <v/>
      </c>
      <c r="Q148" t="str">
        <f>""</f>
        <v/>
      </c>
      <c r="R148" t="str">
        <f>""</f>
        <v/>
      </c>
      <c r="S148" t="str">
        <f>""</f>
        <v/>
      </c>
      <c r="T148" t="str">
        <f>""</f>
        <v/>
      </c>
      <c r="U148" t="str">
        <f>""</f>
        <v/>
      </c>
      <c r="V148" t="str">
        <f>""</f>
        <v/>
      </c>
      <c r="W148" t="str">
        <f>""</f>
        <v/>
      </c>
      <c r="X148" t="str">
        <f>""</f>
        <v/>
      </c>
      <c r="Y148" t="str">
        <f>""</f>
        <v/>
      </c>
      <c r="Z148" t="str">
        <f>""</f>
        <v/>
      </c>
      <c r="AA148" t="str">
        <f>""</f>
        <v/>
      </c>
      <c r="AB148" t="str">
        <f>""</f>
        <v/>
      </c>
      <c r="AC148" t="str">
        <f>""</f>
        <v/>
      </c>
      <c r="AD148" t="str">
        <f>""</f>
        <v/>
      </c>
      <c r="AE148" t="str">
        <f>""</f>
        <v/>
      </c>
      <c r="AF148" t="str">
        <f>""</f>
        <v/>
      </c>
      <c r="AG148" t="str">
        <f>"[0.113]"</f>
        <v>[0.113]</v>
      </c>
      <c r="AH148" t="str">
        <f>""</f>
        <v/>
      </c>
      <c r="AI148" t="str">
        <f>""</f>
        <v/>
      </c>
      <c r="AJ148" t="str">
        <f>""</f>
        <v/>
      </c>
      <c r="AK148" t="str">
        <f>""</f>
        <v/>
      </c>
      <c r="AL148" t="str">
        <f>""</f>
        <v/>
      </c>
      <c r="AM148" t="str">
        <f>""</f>
        <v/>
      </c>
      <c r="AN148" t="str">
        <f>""</f>
        <v/>
      </c>
      <c r="AO148" t="str">
        <f>""</f>
        <v/>
      </c>
      <c r="AP148" t="str">
        <f>""</f>
        <v/>
      </c>
      <c r="AQ148" t="str">
        <f>""</f>
        <v/>
      </c>
      <c r="AR148" t="str">
        <f>""</f>
        <v/>
      </c>
      <c r="AS148" t="str">
        <f>""</f>
        <v/>
      </c>
      <c r="AT148" t="str">
        <f>""</f>
        <v/>
      </c>
      <c r="AU148" t="str">
        <f>""</f>
        <v/>
      </c>
      <c r="AV148" t="str">
        <f>""</f>
        <v/>
      </c>
      <c r="AW148" t="str">
        <f>""</f>
        <v/>
      </c>
      <c r="AX148" t="str">
        <f>""</f>
        <v/>
      </c>
      <c r="AY148" t="str">
        <f>""</f>
        <v/>
      </c>
      <c r="AZ148" t="str">
        <f>""</f>
        <v/>
      </c>
      <c r="BA148" t="str">
        <f>""</f>
        <v/>
      </c>
    </row>
    <row r="149" spans="2:53" x14ac:dyDescent="0.2">
      <c r="B149" t="str">
        <f>"Interaction"</f>
        <v>Interaction</v>
      </c>
      <c r="C149" t="str">
        <f>""</f>
        <v/>
      </c>
      <c r="D149" t="str">
        <f>""</f>
        <v/>
      </c>
      <c r="E149" t="str">
        <f>""</f>
        <v/>
      </c>
      <c r="F149" t="str">
        <f>""</f>
        <v/>
      </c>
      <c r="G149" t="str">
        <f>""</f>
        <v/>
      </c>
      <c r="H149" t="str">
        <f>""</f>
        <v/>
      </c>
      <c r="I149" t="str">
        <f>""</f>
        <v/>
      </c>
      <c r="J149" t="str">
        <f>""</f>
        <v/>
      </c>
      <c r="K149" t="str">
        <f>""</f>
        <v/>
      </c>
      <c r="L149" t="str">
        <f>""</f>
        <v/>
      </c>
      <c r="M149" t="str">
        <f>""</f>
        <v/>
      </c>
      <c r="N149" t="str">
        <f>""</f>
        <v/>
      </c>
      <c r="O149" t="str">
        <f>""</f>
        <v/>
      </c>
      <c r="P149" t="str">
        <f>""</f>
        <v/>
      </c>
      <c r="Q149" t="str">
        <f>""</f>
        <v/>
      </c>
      <c r="R149" t="str">
        <f>""</f>
        <v/>
      </c>
      <c r="S149" t="str">
        <f>""</f>
        <v/>
      </c>
      <c r="T149" t="str">
        <f>""</f>
        <v/>
      </c>
      <c r="U149" t="str">
        <f>""</f>
        <v/>
      </c>
      <c r="V149" t="str">
        <f>""</f>
        <v/>
      </c>
      <c r="W149" t="str">
        <f>""</f>
        <v/>
      </c>
      <c r="X149" t="str">
        <f>""</f>
        <v/>
      </c>
      <c r="Y149" t="str">
        <f>""</f>
        <v/>
      </c>
      <c r="Z149" t="str">
        <f>""</f>
        <v/>
      </c>
      <c r="AA149" t="str">
        <f>""</f>
        <v/>
      </c>
      <c r="AB149" t="str">
        <f>""</f>
        <v/>
      </c>
      <c r="AC149" t="str">
        <f>""</f>
        <v/>
      </c>
      <c r="AD149" t="str">
        <f>""</f>
        <v/>
      </c>
      <c r="AE149" t="str">
        <f>""</f>
        <v/>
      </c>
      <c r="AF149" t="str">
        <f>""</f>
        <v/>
      </c>
      <c r="AG149" t="str">
        <f>"-0.087"</f>
        <v>-0.087</v>
      </c>
      <c r="AH149" t="str">
        <f>""</f>
        <v/>
      </c>
      <c r="AI149" t="str">
        <f>""</f>
        <v/>
      </c>
      <c r="AJ149" t="str">
        <f>""</f>
        <v/>
      </c>
      <c r="AK149" t="str">
        <f>""</f>
        <v/>
      </c>
      <c r="AL149" t="str">
        <f>""</f>
        <v/>
      </c>
      <c r="AM149" t="str">
        <f>""</f>
        <v/>
      </c>
      <c r="AN149" t="str">
        <f>""</f>
        <v/>
      </c>
      <c r="AO149" t="str">
        <f>""</f>
        <v/>
      </c>
      <c r="AP149" t="str">
        <f>""</f>
        <v/>
      </c>
      <c r="AQ149" t="str">
        <f>""</f>
        <v/>
      </c>
      <c r="AR149" t="str">
        <f>""</f>
        <v/>
      </c>
      <c r="AS149" t="str">
        <f>""</f>
        <v/>
      </c>
      <c r="AT149" t="str">
        <f>""</f>
        <v/>
      </c>
      <c r="AU149" t="str">
        <f>""</f>
        <v/>
      </c>
      <c r="AV149" t="str">
        <f>""</f>
        <v/>
      </c>
      <c r="AW149" t="str">
        <f>""</f>
        <v/>
      </c>
      <c r="AX149" t="str">
        <f>""</f>
        <v/>
      </c>
      <c r="AY149" t="str">
        <f>""</f>
        <v/>
      </c>
      <c r="AZ149" t="str">
        <f>""</f>
        <v/>
      </c>
      <c r="BA149" t="str">
        <f>""</f>
        <v/>
      </c>
    </row>
    <row r="150" spans="2:53" x14ac:dyDescent="0.2">
      <c r="B150" t="str">
        <f>""</f>
        <v/>
      </c>
      <c r="C150" t="str">
        <f>""</f>
        <v/>
      </c>
      <c r="D150" t="str">
        <f>""</f>
        <v/>
      </c>
      <c r="E150" t="str">
        <f>""</f>
        <v/>
      </c>
      <c r="F150" t="str">
        <f>""</f>
        <v/>
      </c>
      <c r="G150" t="str">
        <f>""</f>
        <v/>
      </c>
      <c r="H150" t="str">
        <f>""</f>
        <v/>
      </c>
      <c r="I150" t="str">
        <f>""</f>
        <v/>
      </c>
      <c r="J150" t="str">
        <f>""</f>
        <v/>
      </c>
      <c r="K150" t="str">
        <f>""</f>
        <v/>
      </c>
      <c r="L150" t="str">
        <f>""</f>
        <v/>
      </c>
      <c r="M150" t="str">
        <f>""</f>
        <v/>
      </c>
      <c r="N150" t="str">
        <f>""</f>
        <v/>
      </c>
      <c r="O150" t="str">
        <f>""</f>
        <v/>
      </c>
      <c r="P150" t="str">
        <f>""</f>
        <v/>
      </c>
      <c r="Q150" t="str">
        <f>""</f>
        <v/>
      </c>
      <c r="R150" t="str">
        <f>""</f>
        <v/>
      </c>
      <c r="S150" t="str">
        <f>""</f>
        <v/>
      </c>
      <c r="T150" t="str">
        <f>""</f>
        <v/>
      </c>
      <c r="U150" t="str">
        <f>""</f>
        <v/>
      </c>
      <c r="V150" t="str">
        <f>""</f>
        <v/>
      </c>
      <c r="W150" t="str">
        <f>""</f>
        <v/>
      </c>
      <c r="X150" t="str">
        <f>""</f>
        <v/>
      </c>
      <c r="Y150" t="str">
        <f>""</f>
        <v/>
      </c>
      <c r="Z150" t="str">
        <f>""</f>
        <v/>
      </c>
      <c r="AA150" t="str">
        <f>""</f>
        <v/>
      </c>
      <c r="AB150" t="str">
        <f>""</f>
        <v/>
      </c>
      <c r="AC150" t="str">
        <f>""</f>
        <v/>
      </c>
      <c r="AD150" t="str">
        <f>""</f>
        <v/>
      </c>
      <c r="AE150" t="str">
        <f>""</f>
        <v/>
      </c>
      <c r="AF150" t="str">
        <f>""</f>
        <v/>
      </c>
      <c r="AG150" t="str">
        <f>"[0.134]"</f>
        <v>[0.134]</v>
      </c>
      <c r="AH150" t="str">
        <f>""</f>
        <v/>
      </c>
      <c r="AI150" t="str">
        <f>""</f>
        <v/>
      </c>
      <c r="AJ150" t="str">
        <f>""</f>
        <v/>
      </c>
      <c r="AK150" t="str">
        <f>""</f>
        <v/>
      </c>
      <c r="AL150" t="str">
        <f>""</f>
        <v/>
      </c>
      <c r="AM150" t="str">
        <f>""</f>
        <v/>
      </c>
      <c r="AN150" t="str">
        <f>""</f>
        <v/>
      </c>
      <c r="AO150" t="str">
        <f>""</f>
        <v/>
      </c>
      <c r="AP150" t="str">
        <f>""</f>
        <v/>
      </c>
      <c r="AQ150" t="str">
        <f>""</f>
        <v/>
      </c>
      <c r="AR150" t="str">
        <f>""</f>
        <v/>
      </c>
      <c r="AS150" t="str">
        <f>""</f>
        <v/>
      </c>
      <c r="AT150" t="str">
        <f>""</f>
        <v/>
      </c>
      <c r="AU150" t="str">
        <f>""</f>
        <v/>
      </c>
      <c r="AV150" t="str">
        <f>""</f>
        <v/>
      </c>
      <c r="AW150" t="str">
        <f>""</f>
        <v/>
      </c>
      <c r="AX150" t="str">
        <f>""</f>
        <v/>
      </c>
      <c r="AY150" t="str">
        <f>""</f>
        <v/>
      </c>
      <c r="AZ150" t="str">
        <f>""</f>
        <v/>
      </c>
      <c r="BA150" t="str">
        <f>""</f>
        <v/>
      </c>
    </row>
    <row r="151" spans="2:53" x14ac:dyDescent="0.2">
      <c r="B151" t="str">
        <f>"Number of childs who left household 1998-2007"</f>
        <v>Number of childs who left household 1998-2007</v>
      </c>
      <c r="C151" t="str">
        <f>""</f>
        <v/>
      </c>
      <c r="D151" t="str">
        <f>""</f>
        <v/>
      </c>
      <c r="E151" t="str">
        <f>""</f>
        <v/>
      </c>
      <c r="F151" t="str">
        <f>""</f>
        <v/>
      </c>
      <c r="G151" t="str">
        <f>""</f>
        <v/>
      </c>
      <c r="H151" t="str">
        <f>""</f>
        <v/>
      </c>
      <c r="I151" t="str">
        <f>""</f>
        <v/>
      </c>
      <c r="J151" t="str">
        <f>""</f>
        <v/>
      </c>
      <c r="K151" t="str">
        <f>""</f>
        <v/>
      </c>
      <c r="L151" t="str">
        <f>""</f>
        <v/>
      </c>
      <c r="M151" t="str">
        <f>""</f>
        <v/>
      </c>
      <c r="N151" t="str">
        <f>""</f>
        <v/>
      </c>
      <c r="O151" t="str">
        <f>""</f>
        <v/>
      </c>
      <c r="P151" t="str">
        <f>""</f>
        <v/>
      </c>
      <c r="Q151" t="str">
        <f>""</f>
        <v/>
      </c>
      <c r="R151" t="str">
        <f>""</f>
        <v/>
      </c>
      <c r="S151" t="str">
        <f>""</f>
        <v/>
      </c>
      <c r="T151" t="str">
        <f>""</f>
        <v/>
      </c>
      <c r="U151" t="str">
        <f>""</f>
        <v/>
      </c>
      <c r="V151" t="str">
        <f>""</f>
        <v/>
      </c>
      <c r="W151" t="str">
        <f>""</f>
        <v/>
      </c>
      <c r="X151" t="str">
        <f>""</f>
        <v/>
      </c>
      <c r="Y151" t="str">
        <f>""</f>
        <v/>
      </c>
      <c r="Z151" t="str">
        <f>""</f>
        <v/>
      </c>
      <c r="AA151" t="str">
        <f>""</f>
        <v/>
      </c>
      <c r="AB151" t="str">
        <f>""</f>
        <v/>
      </c>
      <c r="AC151" t="str">
        <f>""</f>
        <v/>
      </c>
      <c r="AD151" t="str">
        <f>""</f>
        <v/>
      </c>
      <c r="AE151" t="str">
        <f>""</f>
        <v/>
      </c>
      <c r="AF151" t="str">
        <f>""</f>
        <v/>
      </c>
      <c r="AG151" t="str">
        <f>""</f>
        <v/>
      </c>
      <c r="AH151" t="str">
        <f>"-0.004"</f>
        <v>-0.004</v>
      </c>
      <c r="AI151" t="str">
        <f>""</f>
        <v/>
      </c>
      <c r="AJ151" t="str">
        <f>""</f>
        <v/>
      </c>
      <c r="AK151" t="str">
        <f>""</f>
        <v/>
      </c>
      <c r="AL151" t="str">
        <f>""</f>
        <v/>
      </c>
      <c r="AM151" t="str">
        <f>""</f>
        <v/>
      </c>
      <c r="AN151" t="str">
        <f>""</f>
        <v/>
      </c>
      <c r="AO151" t="str">
        <f>""</f>
        <v/>
      </c>
      <c r="AP151" t="str">
        <f>""</f>
        <v/>
      </c>
      <c r="AQ151" t="str">
        <f>""</f>
        <v/>
      </c>
      <c r="AR151" t="str">
        <f>""</f>
        <v/>
      </c>
      <c r="AS151" t="str">
        <f>""</f>
        <v/>
      </c>
      <c r="AT151" t="str">
        <f>""</f>
        <v/>
      </c>
      <c r="AU151" t="str">
        <f>""</f>
        <v/>
      </c>
      <c r="AV151" t="str">
        <f>""</f>
        <v/>
      </c>
      <c r="AW151" t="str">
        <f>""</f>
        <v/>
      </c>
      <c r="AX151" t="str">
        <f>""</f>
        <v/>
      </c>
      <c r="AY151" t="str">
        <f>""</f>
        <v/>
      </c>
      <c r="AZ151" t="str">
        <f>""</f>
        <v/>
      </c>
      <c r="BA151" t="str">
        <f>""</f>
        <v/>
      </c>
    </row>
    <row r="152" spans="2:53" x14ac:dyDescent="0.2">
      <c r="B152" t="str">
        <f>""</f>
        <v/>
      </c>
      <c r="C152" t="str">
        <f>""</f>
        <v/>
      </c>
      <c r="D152" t="str">
        <f>""</f>
        <v/>
      </c>
      <c r="E152" t="str">
        <f>""</f>
        <v/>
      </c>
      <c r="F152" t="str">
        <f>""</f>
        <v/>
      </c>
      <c r="G152" t="str">
        <f>""</f>
        <v/>
      </c>
      <c r="H152" t="str">
        <f>""</f>
        <v/>
      </c>
      <c r="I152" t="str">
        <f>""</f>
        <v/>
      </c>
      <c r="J152" t="str">
        <f>""</f>
        <v/>
      </c>
      <c r="K152" t="str">
        <f>""</f>
        <v/>
      </c>
      <c r="L152" t="str">
        <f>""</f>
        <v/>
      </c>
      <c r="M152" t="str">
        <f>""</f>
        <v/>
      </c>
      <c r="N152" t="str">
        <f>""</f>
        <v/>
      </c>
      <c r="O152" t="str">
        <f>""</f>
        <v/>
      </c>
      <c r="P152" t="str">
        <f>""</f>
        <v/>
      </c>
      <c r="Q152" t="str">
        <f>""</f>
        <v/>
      </c>
      <c r="R152" t="str">
        <f>""</f>
        <v/>
      </c>
      <c r="S152" t="str">
        <f>""</f>
        <v/>
      </c>
      <c r="T152" t="str">
        <f>""</f>
        <v/>
      </c>
      <c r="U152" t="str">
        <f>""</f>
        <v/>
      </c>
      <c r="V152" t="str">
        <f>""</f>
        <v/>
      </c>
      <c r="W152" t="str">
        <f>""</f>
        <v/>
      </c>
      <c r="X152" t="str">
        <f>""</f>
        <v/>
      </c>
      <c r="Y152" t="str">
        <f>""</f>
        <v/>
      </c>
      <c r="Z152" t="str">
        <f>""</f>
        <v/>
      </c>
      <c r="AA152" t="str">
        <f>""</f>
        <v/>
      </c>
      <c r="AB152" t="str">
        <f>""</f>
        <v/>
      </c>
      <c r="AC152" t="str">
        <f>""</f>
        <v/>
      </c>
      <c r="AD152" t="str">
        <f>""</f>
        <v/>
      </c>
      <c r="AE152" t="str">
        <f>""</f>
        <v/>
      </c>
      <c r="AF152" t="str">
        <f>""</f>
        <v/>
      </c>
      <c r="AG152" t="str">
        <f>""</f>
        <v/>
      </c>
      <c r="AH152" t="str">
        <f>"[0.042]"</f>
        <v>[0.042]</v>
      </c>
      <c r="AI152" t="str">
        <f>""</f>
        <v/>
      </c>
      <c r="AJ152" t="str">
        <f>""</f>
        <v/>
      </c>
      <c r="AK152" t="str">
        <f>""</f>
        <v/>
      </c>
      <c r="AL152" t="str">
        <f>""</f>
        <v/>
      </c>
      <c r="AM152" t="str">
        <f>""</f>
        <v/>
      </c>
      <c r="AN152" t="str">
        <f>""</f>
        <v/>
      </c>
      <c r="AO152" t="str">
        <f>""</f>
        <v/>
      </c>
      <c r="AP152" t="str">
        <f>""</f>
        <v/>
      </c>
      <c r="AQ152" t="str">
        <f>""</f>
        <v/>
      </c>
      <c r="AR152" t="str">
        <f>""</f>
        <v/>
      </c>
      <c r="AS152" t="str">
        <f>""</f>
        <v/>
      </c>
      <c r="AT152" t="str">
        <f>""</f>
        <v/>
      </c>
      <c r="AU152" t="str">
        <f>""</f>
        <v/>
      </c>
      <c r="AV152" t="str">
        <f>""</f>
        <v/>
      </c>
      <c r="AW152" t="str">
        <f>""</f>
        <v/>
      </c>
      <c r="AX152" t="str">
        <f>""</f>
        <v/>
      </c>
      <c r="AY152" t="str">
        <f>""</f>
        <v/>
      </c>
      <c r="AZ152" t="str">
        <f>""</f>
        <v/>
      </c>
      <c r="BA152" t="str">
        <f>""</f>
        <v/>
      </c>
    </row>
    <row r="153" spans="2:53" x14ac:dyDescent="0.2">
      <c r="B153" t="str">
        <f>"Interaction"</f>
        <v>Interaction</v>
      </c>
      <c r="C153" t="str">
        <f>""</f>
        <v/>
      </c>
      <c r="D153" t="str">
        <f>""</f>
        <v/>
      </c>
      <c r="E153" t="str">
        <f>""</f>
        <v/>
      </c>
      <c r="F153" t="str">
        <f>""</f>
        <v/>
      </c>
      <c r="G153" t="str">
        <f>""</f>
        <v/>
      </c>
      <c r="H153" t="str">
        <f>""</f>
        <v/>
      </c>
      <c r="I153" t="str">
        <f>""</f>
        <v/>
      </c>
      <c r="J153" t="str">
        <f>""</f>
        <v/>
      </c>
      <c r="K153" t="str">
        <f>""</f>
        <v/>
      </c>
      <c r="L153" t="str">
        <f>""</f>
        <v/>
      </c>
      <c r="M153" t="str">
        <f>""</f>
        <v/>
      </c>
      <c r="N153" t="str">
        <f>""</f>
        <v/>
      </c>
      <c r="O153" t="str">
        <f>""</f>
        <v/>
      </c>
      <c r="P153" t="str">
        <f>""</f>
        <v/>
      </c>
      <c r="Q153" t="str">
        <f>""</f>
        <v/>
      </c>
      <c r="R153" t="str">
        <f>""</f>
        <v/>
      </c>
      <c r="S153" t="str">
        <f>""</f>
        <v/>
      </c>
      <c r="T153" t="str">
        <f>""</f>
        <v/>
      </c>
      <c r="U153" t="str">
        <f>""</f>
        <v/>
      </c>
      <c r="V153" t="str">
        <f>""</f>
        <v/>
      </c>
      <c r="W153" t="str">
        <f>""</f>
        <v/>
      </c>
      <c r="X153" t="str">
        <f>""</f>
        <v/>
      </c>
      <c r="Y153" t="str">
        <f>""</f>
        <v/>
      </c>
      <c r="Z153" t="str">
        <f>""</f>
        <v/>
      </c>
      <c r="AA153" t="str">
        <f>""</f>
        <v/>
      </c>
      <c r="AB153" t="str">
        <f>""</f>
        <v/>
      </c>
      <c r="AC153" t="str">
        <f>""</f>
        <v/>
      </c>
      <c r="AD153" t="str">
        <f>""</f>
        <v/>
      </c>
      <c r="AE153" t="str">
        <f>""</f>
        <v/>
      </c>
      <c r="AF153" t="str">
        <f>""</f>
        <v/>
      </c>
      <c r="AG153" t="str">
        <f>""</f>
        <v/>
      </c>
      <c r="AH153" t="str">
        <f>"-0.004"</f>
        <v>-0.004</v>
      </c>
      <c r="AI153" t="str">
        <f>""</f>
        <v/>
      </c>
      <c r="AJ153" t="str">
        <f>""</f>
        <v/>
      </c>
      <c r="AK153" t="str">
        <f>""</f>
        <v/>
      </c>
      <c r="AL153" t="str">
        <f>""</f>
        <v/>
      </c>
      <c r="AM153" t="str">
        <f>""</f>
        <v/>
      </c>
      <c r="AN153" t="str">
        <f>""</f>
        <v/>
      </c>
      <c r="AO153" t="str">
        <f>""</f>
        <v/>
      </c>
      <c r="AP153" t="str">
        <f>""</f>
        <v/>
      </c>
      <c r="AQ153" t="str">
        <f>""</f>
        <v/>
      </c>
      <c r="AR153" t="str">
        <f>""</f>
        <v/>
      </c>
      <c r="AS153" t="str">
        <f>""</f>
        <v/>
      </c>
      <c r="AT153" t="str">
        <f>""</f>
        <v/>
      </c>
      <c r="AU153" t="str">
        <f>""</f>
        <v/>
      </c>
      <c r="AV153" t="str">
        <f>""</f>
        <v/>
      </c>
      <c r="AW153" t="str">
        <f>""</f>
        <v/>
      </c>
      <c r="AX153" t="str">
        <f>""</f>
        <v/>
      </c>
      <c r="AY153" t="str">
        <f>""</f>
        <v/>
      </c>
      <c r="AZ153" t="str">
        <f>""</f>
        <v/>
      </c>
      <c r="BA153" t="str">
        <f>""</f>
        <v/>
      </c>
    </row>
    <row r="154" spans="2:53" x14ac:dyDescent="0.2">
      <c r="B154" t="str">
        <f>""</f>
        <v/>
      </c>
      <c r="C154" t="str">
        <f>""</f>
        <v/>
      </c>
      <c r="D154" t="str">
        <f>""</f>
        <v/>
      </c>
      <c r="E154" t="str">
        <f>""</f>
        <v/>
      </c>
      <c r="F154" t="str">
        <f>""</f>
        <v/>
      </c>
      <c r="G154" t="str">
        <f>""</f>
        <v/>
      </c>
      <c r="H154" t="str">
        <f>""</f>
        <v/>
      </c>
      <c r="I154" t="str">
        <f>""</f>
        <v/>
      </c>
      <c r="J154" t="str">
        <f>""</f>
        <v/>
      </c>
      <c r="K154" t="str">
        <f>""</f>
        <v/>
      </c>
      <c r="L154" t="str">
        <f>""</f>
        <v/>
      </c>
      <c r="M154" t="str">
        <f>""</f>
        <v/>
      </c>
      <c r="N154" t="str">
        <f>""</f>
        <v/>
      </c>
      <c r="O154" t="str">
        <f>""</f>
        <v/>
      </c>
      <c r="P154" t="str">
        <f>""</f>
        <v/>
      </c>
      <c r="Q154" t="str">
        <f>""</f>
        <v/>
      </c>
      <c r="R154" t="str">
        <f>""</f>
        <v/>
      </c>
      <c r="S154" t="str">
        <f>""</f>
        <v/>
      </c>
      <c r="T154" t="str">
        <f>""</f>
        <v/>
      </c>
      <c r="U154" t="str">
        <f>""</f>
        <v/>
      </c>
      <c r="V154" t="str">
        <f>""</f>
        <v/>
      </c>
      <c r="W154" t="str">
        <f>""</f>
        <v/>
      </c>
      <c r="X154" t="str">
        <f>""</f>
        <v/>
      </c>
      <c r="Y154" t="str">
        <f>""</f>
        <v/>
      </c>
      <c r="Z154" t="str">
        <f>""</f>
        <v/>
      </c>
      <c r="AA154" t="str">
        <f>""</f>
        <v/>
      </c>
      <c r="AB154" t="str">
        <f>""</f>
        <v/>
      </c>
      <c r="AC154" t="str">
        <f>""</f>
        <v/>
      </c>
      <c r="AD154" t="str">
        <f>""</f>
        <v/>
      </c>
      <c r="AE154" t="str">
        <f>""</f>
        <v/>
      </c>
      <c r="AF154" t="str">
        <f>""</f>
        <v/>
      </c>
      <c r="AG154" t="str">
        <f>""</f>
        <v/>
      </c>
      <c r="AH154" t="str">
        <f>"[0.033]"</f>
        <v>[0.033]</v>
      </c>
      <c r="AI154" t="str">
        <f>""</f>
        <v/>
      </c>
      <c r="AJ154" t="str">
        <f>""</f>
        <v/>
      </c>
      <c r="AK154" t="str">
        <f>""</f>
        <v/>
      </c>
      <c r="AL154" t="str">
        <f>""</f>
        <v/>
      </c>
      <c r="AM154" t="str">
        <f>""</f>
        <v/>
      </c>
      <c r="AN154" t="str">
        <f>""</f>
        <v/>
      </c>
      <c r="AO154" t="str">
        <f>""</f>
        <v/>
      </c>
      <c r="AP154" t="str">
        <f>""</f>
        <v/>
      </c>
      <c r="AQ154" t="str">
        <f>""</f>
        <v/>
      </c>
      <c r="AR154" t="str">
        <f>""</f>
        <v/>
      </c>
      <c r="AS154" t="str">
        <f>""</f>
        <v/>
      </c>
      <c r="AT154" t="str">
        <f>""</f>
        <v/>
      </c>
      <c r="AU154" t="str">
        <f>""</f>
        <v/>
      </c>
      <c r="AV154" t="str">
        <f>""</f>
        <v/>
      </c>
      <c r="AW154" t="str">
        <f>""</f>
        <v/>
      </c>
      <c r="AX154" t="str">
        <f>""</f>
        <v/>
      </c>
      <c r="AY154" t="str">
        <f>""</f>
        <v/>
      </c>
      <c r="AZ154" t="str">
        <f>""</f>
        <v/>
      </c>
      <c r="BA154" t="str">
        <f>""</f>
        <v/>
      </c>
    </row>
    <row r="155" spans="2:53" x14ac:dyDescent="0.2">
      <c r="B155" t="str">
        <f>"Share of childs  who left household 1998-2007"</f>
        <v>Share of childs  who left household 1998-2007</v>
      </c>
      <c r="C155" t="str">
        <f>""</f>
        <v/>
      </c>
      <c r="D155" t="str">
        <f>""</f>
        <v/>
      </c>
      <c r="E155" t="str">
        <f>""</f>
        <v/>
      </c>
      <c r="F155" t="str">
        <f>""</f>
        <v/>
      </c>
      <c r="G155" t="str">
        <f>""</f>
        <v/>
      </c>
      <c r="H155" t="str">
        <f>""</f>
        <v/>
      </c>
      <c r="I155" t="str">
        <f>""</f>
        <v/>
      </c>
      <c r="J155" t="str">
        <f>""</f>
        <v/>
      </c>
      <c r="K155" t="str">
        <f>""</f>
        <v/>
      </c>
      <c r="L155" t="str">
        <f>""</f>
        <v/>
      </c>
      <c r="M155" t="str">
        <f>""</f>
        <v/>
      </c>
      <c r="N155" t="str">
        <f>""</f>
        <v/>
      </c>
      <c r="O155" t="str">
        <f>""</f>
        <v/>
      </c>
      <c r="P155" t="str">
        <f>""</f>
        <v/>
      </c>
      <c r="Q155" t="str">
        <f>""</f>
        <v/>
      </c>
      <c r="R155" t="str">
        <f>""</f>
        <v/>
      </c>
      <c r="S155" t="str">
        <f>""</f>
        <v/>
      </c>
      <c r="T155" t="str">
        <f>""</f>
        <v/>
      </c>
      <c r="U155" t="str">
        <f>""</f>
        <v/>
      </c>
      <c r="V155" t="str">
        <f>""</f>
        <v/>
      </c>
      <c r="W155" t="str">
        <f>""</f>
        <v/>
      </c>
      <c r="X155" t="str">
        <f>""</f>
        <v/>
      </c>
      <c r="Y155" t="str">
        <f>""</f>
        <v/>
      </c>
      <c r="Z155" t="str">
        <f>""</f>
        <v/>
      </c>
      <c r="AA155" t="str">
        <f>""</f>
        <v/>
      </c>
      <c r="AB155" t="str">
        <f>""</f>
        <v/>
      </c>
      <c r="AC155" t="str">
        <f>""</f>
        <v/>
      </c>
      <c r="AD155" t="str">
        <f>""</f>
        <v/>
      </c>
      <c r="AE155" t="str">
        <f>""</f>
        <v/>
      </c>
      <c r="AF155" t="str">
        <f>""</f>
        <v/>
      </c>
      <c r="AG155" t="str">
        <f>""</f>
        <v/>
      </c>
      <c r="AH155" t="str">
        <f>""</f>
        <v/>
      </c>
      <c r="AI155" t="str">
        <f>"-0.183"</f>
        <v>-0.183</v>
      </c>
      <c r="AJ155" t="str">
        <f>""</f>
        <v/>
      </c>
      <c r="AK155" t="str">
        <f>""</f>
        <v/>
      </c>
      <c r="AL155" t="str">
        <f>""</f>
        <v/>
      </c>
      <c r="AM155" t="str">
        <f>""</f>
        <v/>
      </c>
      <c r="AN155" t="str">
        <f>""</f>
        <v/>
      </c>
      <c r="AO155" t="str">
        <f>""</f>
        <v/>
      </c>
      <c r="AP155" t="str">
        <f>""</f>
        <v/>
      </c>
      <c r="AQ155" t="str">
        <f>""</f>
        <v/>
      </c>
      <c r="AR155" t="str">
        <f>""</f>
        <v/>
      </c>
      <c r="AS155" t="str">
        <f>""</f>
        <v/>
      </c>
      <c r="AT155" t="str">
        <f>""</f>
        <v/>
      </c>
      <c r="AU155" t="str">
        <f>""</f>
        <v/>
      </c>
      <c r="AV155" t="str">
        <f>""</f>
        <v/>
      </c>
      <c r="AW155" t="str">
        <f>""</f>
        <v/>
      </c>
      <c r="AX155" t="str">
        <f>""</f>
        <v/>
      </c>
      <c r="AY155" t="str">
        <f>""</f>
        <v/>
      </c>
      <c r="AZ155" t="str">
        <f>""</f>
        <v/>
      </c>
      <c r="BA155" t="str">
        <f>""</f>
        <v/>
      </c>
    </row>
    <row r="156" spans="2:53" x14ac:dyDescent="0.2">
      <c r="B156" t="str">
        <f>""</f>
        <v/>
      </c>
      <c r="C156" t="str">
        <f>""</f>
        <v/>
      </c>
      <c r="D156" t="str">
        <f>""</f>
        <v/>
      </c>
      <c r="E156" t="str">
        <f>""</f>
        <v/>
      </c>
      <c r="F156" t="str">
        <f>""</f>
        <v/>
      </c>
      <c r="G156" t="str">
        <f>""</f>
        <v/>
      </c>
      <c r="H156" t="str">
        <f>""</f>
        <v/>
      </c>
      <c r="I156" t="str">
        <f>""</f>
        <v/>
      </c>
      <c r="J156" t="str">
        <f>""</f>
        <v/>
      </c>
      <c r="K156" t="str">
        <f>""</f>
        <v/>
      </c>
      <c r="L156" t="str">
        <f>""</f>
        <v/>
      </c>
      <c r="M156" t="str">
        <f>""</f>
        <v/>
      </c>
      <c r="N156" t="str">
        <f>""</f>
        <v/>
      </c>
      <c r="O156" t="str">
        <f>""</f>
        <v/>
      </c>
      <c r="P156" t="str">
        <f>""</f>
        <v/>
      </c>
      <c r="Q156" t="str">
        <f>""</f>
        <v/>
      </c>
      <c r="R156" t="str">
        <f>""</f>
        <v/>
      </c>
      <c r="S156" t="str">
        <f>""</f>
        <v/>
      </c>
      <c r="T156" t="str">
        <f>""</f>
        <v/>
      </c>
      <c r="U156" t="str">
        <f>""</f>
        <v/>
      </c>
      <c r="V156" t="str">
        <f>""</f>
        <v/>
      </c>
      <c r="W156" t="str">
        <f>""</f>
        <v/>
      </c>
      <c r="X156" t="str">
        <f>""</f>
        <v/>
      </c>
      <c r="Y156" t="str">
        <f>""</f>
        <v/>
      </c>
      <c r="Z156" t="str">
        <f>""</f>
        <v/>
      </c>
      <c r="AA156" t="str">
        <f>""</f>
        <v/>
      </c>
      <c r="AB156" t="str">
        <f>""</f>
        <v/>
      </c>
      <c r="AC156" t="str">
        <f>""</f>
        <v/>
      </c>
      <c r="AD156" t="str">
        <f>""</f>
        <v/>
      </c>
      <c r="AE156" t="str">
        <f>""</f>
        <v/>
      </c>
      <c r="AF156" t="str">
        <f>""</f>
        <v/>
      </c>
      <c r="AG156" t="str">
        <f>""</f>
        <v/>
      </c>
      <c r="AH156" t="str">
        <f>""</f>
        <v/>
      </c>
      <c r="AI156" t="str">
        <f>"[0.188]"</f>
        <v>[0.188]</v>
      </c>
      <c r="AJ156" t="str">
        <f>""</f>
        <v/>
      </c>
      <c r="AK156" t="str">
        <f>""</f>
        <v/>
      </c>
      <c r="AL156" t="str">
        <f>""</f>
        <v/>
      </c>
      <c r="AM156" t="str">
        <f>""</f>
        <v/>
      </c>
      <c r="AN156" t="str">
        <f>""</f>
        <v/>
      </c>
      <c r="AO156" t="str">
        <f>""</f>
        <v/>
      </c>
      <c r="AP156" t="str">
        <f>""</f>
        <v/>
      </c>
      <c r="AQ156" t="str">
        <f>""</f>
        <v/>
      </c>
      <c r="AR156" t="str">
        <f>""</f>
        <v/>
      </c>
      <c r="AS156" t="str">
        <f>""</f>
        <v/>
      </c>
      <c r="AT156" t="str">
        <f>""</f>
        <v/>
      </c>
      <c r="AU156" t="str">
        <f>""</f>
        <v/>
      </c>
      <c r="AV156" t="str">
        <f>""</f>
        <v/>
      </c>
      <c r="AW156" t="str">
        <f>""</f>
        <v/>
      </c>
      <c r="AX156" t="str">
        <f>""</f>
        <v/>
      </c>
      <c r="AY156" t="str">
        <f>""</f>
        <v/>
      </c>
      <c r="AZ156" t="str">
        <f>""</f>
        <v/>
      </c>
      <c r="BA156" t="str">
        <f>""</f>
        <v/>
      </c>
    </row>
    <row r="157" spans="2:53" x14ac:dyDescent="0.2">
      <c r="B157" t="str">
        <f>"Interaction"</f>
        <v>Interaction</v>
      </c>
      <c r="C157" t="str">
        <f>""</f>
        <v/>
      </c>
      <c r="D157" t="str">
        <f>""</f>
        <v/>
      </c>
      <c r="E157" t="str">
        <f>""</f>
        <v/>
      </c>
      <c r="F157" t="str">
        <f>""</f>
        <v/>
      </c>
      <c r="G157" t="str">
        <f>""</f>
        <v/>
      </c>
      <c r="H157" t="str">
        <f>""</f>
        <v/>
      </c>
      <c r="I157" t="str">
        <f>""</f>
        <v/>
      </c>
      <c r="J157" t="str">
        <f>""</f>
        <v/>
      </c>
      <c r="K157" t="str">
        <f>""</f>
        <v/>
      </c>
      <c r="L157" t="str">
        <f>""</f>
        <v/>
      </c>
      <c r="M157" t="str">
        <f>""</f>
        <v/>
      </c>
      <c r="N157" t="str">
        <f>""</f>
        <v/>
      </c>
      <c r="O157" t="str">
        <f>""</f>
        <v/>
      </c>
      <c r="P157" t="str">
        <f>""</f>
        <v/>
      </c>
      <c r="Q157" t="str">
        <f>""</f>
        <v/>
      </c>
      <c r="R157" t="str">
        <f>""</f>
        <v/>
      </c>
      <c r="S157" t="str">
        <f>""</f>
        <v/>
      </c>
      <c r="T157" t="str">
        <f>""</f>
        <v/>
      </c>
      <c r="U157" t="str">
        <f>""</f>
        <v/>
      </c>
      <c r="V157" t="str">
        <f>""</f>
        <v/>
      </c>
      <c r="W157" t="str">
        <f>""</f>
        <v/>
      </c>
      <c r="X157" t="str">
        <f>""</f>
        <v/>
      </c>
      <c r="Y157" t="str">
        <f>""</f>
        <v/>
      </c>
      <c r="Z157" t="str">
        <f>""</f>
        <v/>
      </c>
      <c r="AA157" t="str">
        <f>""</f>
        <v/>
      </c>
      <c r="AB157" t="str">
        <f>""</f>
        <v/>
      </c>
      <c r="AC157" t="str">
        <f>""</f>
        <v/>
      </c>
      <c r="AD157" t="str">
        <f>""</f>
        <v/>
      </c>
      <c r="AE157" t="str">
        <f>""</f>
        <v/>
      </c>
      <c r="AF157" t="str">
        <f>""</f>
        <v/>
      </c>
      <c r="AG157" t="str">
        <f>""</f>
        <v/>
      </c>
      <c r="AH157" t="str">
        <f>""</f>
        <v/>
      </c>
      <c r="AI157" t="str">
        <f>"-0.069"</f>
        <v>-0.069</v>
      </c>
      <c r="AJ157" t="str">
        <f>""</f>
        <v/>
      </c>
      <c r="AK157" t="str">
        <f>""</f>
        <v/>
      </c>
      <c r="AL157" t="str">
        <f>""</f>
        <v/>
      </c>
      <c r="AM157" t="str">
        <f>""</f>
        <v/>
      </c>
      <c r="AN157" t="str">
        <f>""</f>
        <v/>
      </c>
      <c r="AO157" t="str">
        <f>""</f>
        <v/>
      </c>
      <c r="AP157" t="str">
        <f>""</f>
        <v/>
      </c>
      <c r="AQ157" t="str">
        <f>""</f>
        <v/>
      </c>
      <c r="AR157" t="str">
        <f>""</f>
        <v/>
      </c>
      <c r="AS157" t="str">
        <f>""</f>
        <v/>
      </c>
      <c r="AT157" t="str">
        <f>""</f>
        <v/>
      </c>
      <c r="AU157" t="str">
        <f>""</f>
        <v/>
      </c>
      <c r="AV157" t="str">
        <f>""</f>
        <v/>
      </c>
      <c r="AW157" t="str">
        <f>""</f>
        <v/>
      </c>
      <c r="AX157" t="str">
        <f>""</f>
        <v/>
      </c>
      <c r="AY157" t="str">
        <f>""</f>
        <v/>
      </c>
      <c r="AZ157" t="str">
        <f>""</f>
        <v/>
      </c>
      <c r="BA157" t="str">
        <f>""</f>
        <v/>
      </c>
    </row>
    <row r="158" spans="2:53" x14ac:dyDescent="0.2">
      <c r="B158" t="str">
        <f>""</f>
        <v/>
      </c>
      <c r="C158" t="str">
        <f>""</f>
        <v/>
      </c>
      <c r="D158" t="str">
        <f>""</f>
        <v/>
      </c>
      <c r="E158" t="str">
        <f>""</f>
        <v/>
      </c>
      <c r="F158" t="str">
        <f>""</f>
        <v/>
      </c>
      <c r="G158" t="str">
        <f>""</f>
        <v/>
      </c>
      <c r="H158" t="str">
        <f>""</f>
        <v/>
      </c>
      <c r="I158" t="str">
        <f>""</f>
        <v/>
      </c>
      <c r="J158" t="str">
        <f>""</f>
        <v/>
      </c>
      <c r="K158" t="str">
        <f>""</f>
        <v/>
      </c>
      <c r="L158" t="str">
        <f>""</f>
        <v/>
      </c>
      <c r="M158" t="str">
        <f>""</f>
        <v/>
      </c>
      <c r="N158" t="str">
        <f>""</f>
        <v/>
      </c>
      <c r="O158" t="str">
        <f>""</f>
        <v/>
      </c>
      <c r="P158" t="str">
        <f>""</f>
        <v/>
      </c>
      <c r="Q158" t="str">
        <f>""</f>
        <v/>
      </c>
      <c r="R158" t="str">
        <f>""</f>
        <v/>
      </c>
      <c r="S158" t="str">
        <f>""</f>
        <v/>
      </c>
      <c r="T158" t="str">
        <f>""</f>
        <v/>
      </c>
      <c r="U158" t="str">
        <f>""</f>
        <v/>
      </c>
      <c r="V158" t="str">
        <f>""</f>
        <v/>
      </c>
      <c r="W158" t="str">
        <f>""</f>
        <v/>
      </c>
      <c r="X158" t="str">
        <f>""</f>
        <v/>
      </c>
      <c r="Y158" t="str">
        <f>""</f>
        <v/>
      </c>
      <c r="Z158" t="str">
        <f>""</f>
        <v/>
      </c>
      <c r="AA158" t="str">
        <f>""</f>
        <v/>
      </c>
      <c r="AB158" t="str">
        <f>""</f>
        <v/>
      </c>
      <c r="AC158" t="str">
        <f>""</f>
        <v/>
      </c>
      <c r="AD158" t="str">
        <f>""</f>
        <v/>
      </c>
      <c r="AE158" t="str">
        <f>""</f>
        <v/>
      </c>
      <c r="AF158" t="str">
        <f>""</f>
        <v/>
      </c>
      <c r="AG158" t="str">
        <f>""</f>
        <v/>
      </c>
      <c r="AH158" t="str">
        <f>""</f>
        <v/>
      </c>
      <c r="AI158" t="str">
        <f>"[0.140]"</f>
        <v>[0.140]</v>
      </c>
      <c r="AJ158" t="str">
        <f>""</f>
        <v/>
      </c>
      <c r="AK158" t="str">
        <f>""</f>
        <v/>
      </c>
      <c r="AL158" t="str">
        <f>""</f>
        <v/>
      </c>
      <c r="AM158" t="str">
        <f>""</f>
        <v/>
      </c>
      <c r="AN158" t="str">
        <f>""</f>
        <v/>
      </c>
      <c r="AO158" t="str">
        <f>""</f>
        <v/>
      </c>
      <c r="AP158" t="str">
        <f>""</f>
        <v/>
      </c>
      <c r="AQ158" t="str">
        <f>""</f>
        <v/>
      </c>
      <c r="AR158" t="str">
        <f>""</f>
        <v/>
      </c>
      <c r="AS158" t="str">
        <f>""</f>
        <v/>
      </c>
      <c r="AT158" t="str">
        <f>""</f>
        <v/>
      </c>
      <c r="AU158" t="str">
        <f>""</f>
        <v/>
      </c>
      <c r="AV158" t="str">
        <f>""</f>
        <v/>
      </c>
      <c r="AW158" t="str">
        <f>""</f>
        <v/>
      </c>
      <c r="AX158" t="str">
        <f>""</f>
        <v/>
      </c>
      <c r="AY158" t="str">
        <f>""</f>
        <v/>
      </c>
      <c r="AZ158" t="str">
        <f>""</f>
        <v/>
      </c>
      <c r="BA158" t="str">
        <f>""</f>
        <v/>
      </c>
    </row>
    <row r="159" spans="2:53" x14ac:dyDescent="0.2">
      <c r="B159" t="str">
        <f>"Number of years that household had a theft of crops for a household"</f>
        <v>Number of years that household had a theft of crops for a household</v>
      </c>
      <c r="C159" t="str">
        <f>""</f>
        <v/>
      </c>
      <c r="D159" t="str">
        <f>""</f>
        <v/>
      </c>
      <c r="E159" t="str">
        <f>""</f>
        <v/>
      </c>
      <c r="F159" t="str">
        <f>""</f>
        <v/>
      </c>
      <c r="G159" t="str">
        <f>""</f>
        <v/>
      </c>
      <c r="H159" t="str">
        <f>""</f>
        <v/>
      </c>
      <c r="I159" t="str">
        <f>""</f>
        <v/>
      </c>
      <c r="J159" t="str">
        <f>""</f>
        <v/>
      </c>
      <c r="K159" t="str">
        <f>""</f>
        <v/>
      </c>
      <c r="L159" t="str">
        <f>""</f>
        <v/>
      </c>
      <c r="M159" t="str">
        <f>""</f>
        <v/>
      </c>
      <c r="N159" t="str">
        <f>""</f>
        <v/>
      </c>
      <c r="O159" t="str">
        <f>""</f>
        <v/>
      </c>
      <c r="P159" t="str">
        <f>""</f>
        <v/>
      </c>
      <c r="Q159" t="str">
        <f>""</f>
        <v/>
      </c>
      <c r="R159" t="str">
        <f>""</f>
        <v/>
      </c>
      <c r="S159" t="str">
        <f>""</f>
        <v/>
      </c>
      <c r="T159" t="str">
        <f>""</f>
        <v/>
      </c>
      <c r="U159" t="str">
        <f>""</f>
        <v/>
      </c>
      <c r="V159" t="str">
        <f>""</f>
        <v/>
      </c>
      <c r="W159" t="str">
        <f>""</f>
        <v/>
      </c>
      <c r="X159" t="str">
        <f>""</f>
        <v/>
      </c>
      <c r="Y159" t="str">
        <f>""</f>
        <v/>
      </c>
      <c r="Z159" t="str">
        <f>""</f>
        <v/>
      </c>
      <c r="AA159" t="str">
        <f>""</f>
        <v/>
      </c>
      <c r="AB159" t="str">
        <f>""</f>
        <v/>
      </c>
      <c r="AC159" t="str">
        <f>""</f>
        <v/>
      </c>
      <c r="AD159" t="str">
        <f>""</f>
        <v/>
      </c>
      <c r="AE159" t="str">
        <f>""</f>
        <v/>
      </c>
      <c r="AF159" t="str">
        <f>""</f>
        <v/>
      </c>
      <c r="AG159" t="str">
        <f>""</f>
        <v/>
      </c>
      <c r="AH159" t="str">
        <f>""</f>
        <v/>
      </c>
      <c r="AI159" t="str">
        <f>""</f>
        <v/>
      </c>
      <c r="AJ159" t="str">
        <f>"0.055"</f>
        <v>0.055</v>
      </c>
      <c r="AK159" t="str">
        <f>"0.061"</f>
        <v>0.061</v>
      </c>
      <c r="AL159" t="str">
        <f>"0.055"</f>
        <v>0.055</v>
      </c>
      <c r="AM159" t="str">
        <f>""</f>
        <v/>
      </c>
      <c r="AN159" t="str">
        <f>""</f>
        <v/>
      </c>
      <c r="AO159" t="str">
        <f>""</f>
        <v/>
      </c>
      <c r="AP159" t="str">
        <f>""</f>
        <v/>
      </c>
      <c r="AQ159" t="str">
        <f>""</f>
        <v/>
      </c>
      <c r="AR159" t="str">
        <f>""</f>
        <v/>
      </c>
      <c r="AS159" t="str">
        <f>""</f>
        <v/>
      </c>
      <c r="AT159" t="str">
        <f>""</f>
        <v/>
      </c>
      <c r="AU159" t="str">
        <f>""</f>
        <v/>
      </c>
      <c r="AV159" t="str">
        <f>""</f>
        <v/>
      </c>
      <c r="AW159" t="str">
        <f>""</f>
        <v/>
      </c>
      <c r="AX159" t="str">
        <f>""</f>
        <v/>
      </c>
      <c r="AY159" t="str">
        <f>""</f>
        <v/>
      </c>
      <c r="AZ159" t="str">
        <f>""</f>
        <v/>
      </c>
      <c r="BA159" t="str">
        <f>""</f>
        <v/>
      </c>
    </row>
    <row r="160" spans="2:53" x14ac:dyDescent="0.2">
      <c r="B160" t="str">
        <f>""</f>
        <v/>
      </c>
      <c r="C160" t="str">
        <f>""</f>
        <v/>
      </c>
      <c r="D160" t="str">
        <f>""</f>
        <v/>
      </c>
      <c r="E160" t="str">
        <f>""</f>
        <v/>
      </c>
      <c r="F160" t="str">
        <f>""</f>
        <v/>
      </c>
      <c r="G160" t="str">
        <f>""</f>
        <v/>
      </c>
      <c r="H160" t="str">
        <f>""</f>
        <v/>
      </c>
      <c r="I160" t="str">
        <f>""</f>
        <v/>
      </c>
      <c r="J160" t="str">
        <f>""</f>
        <v/>
      </c>
      <c r="K160" t="str">
        <f>""</f>
        <v/>
      </c>
      <c r="L160" t="str">
        <f>""</f>
        <v/>
      </c>
      <c r="M160" t="str">
        <f>""</f>
        <v/>
      </c>
      <c r="N160" t="str">
        <f>""</f>
        <v/>
      </c>
      <c r="O160" t="str">
        <f>""</f>
        <v/>
      </c>
      <c r="P160" t="str">
        <f>""</f>
        <v/>
      </c>
      <c r="Q160" t="str">
        <f>""</f>
        <v/>
      </c>
      <c r="R160" t="str">
        <f>""</f>
        <v/>
      </c>
      <c r="S160" t="str">
        <f>""</f>
        <v/>
      </c>
      <c r="T160" t="str">
        <f>""</f>
        <v/>
      </c>
      <c r="U160" t="str">
        <f>""</f>
        <v/>
      </c>
      <c r="V160" t="str">
        <f>""</f>
        <v/>
      </c>
      <c r="W160" t="str">
        <f>""</f>
        <v/>
      </c>
      <c r="X160" t="str">
        <f>""</f>
        <v/>
      </c>
      <c r="Y160" t="str">
        <f>""</f>
        <v/>
      </c>
      <c r="Z160" t="str">
        <f>""</f>
        <v/>
      </c>
      <c r="AA160" t="str">
        <f>""</f>
        <v/>
      </c>
      <c r="AB160" t="str">
        <f>""</f>
        <v/>
      </c>
      <c r="AC160" t="str">
        <f>""</f>
        <v/>
      </c>
      <c r="AD160" t="str">
        <f>""</f>
        <v/>
      </c>
      <c r="AE160" t="str">
        <f>""</f>
        <v/>
      </c>
      <c r="AF160" t="str">
        <f>""</f>
        <v/>
      </c>
      <c r="AG160" t="str">
        <f>""</f>
        <v/>
      </c>
      <c r="AH160" t="str">
        <f>""</f>
        <v/>
      </c>
      <c r="AI160" t="str">
        <f>""</f>
        <v/>
      </c>
      <c r="AJ160" t="str">
        <f>"[0.046]"</f>
        <v>[0.046]</v>
      </c>
      <c r="AK160" t="str">
        <f>"[0.046]"</f>
        <v>[0.046]</v>
      </c>
      <c r="AL160" t="str">
        <f>"[0.045]"</f>
        <v>[0.045]</v>
      </c>
      <c r="AM160" t="str">
        <f>""</f>
        <v/>
      </c>
      <c r="AN160" t="str">
        <f>""</f>
        <v/>
      </c>
      <c r="AO160" t="str">
        <f>""</f>
        <v/>
      </c>
      <c r="AP160" t="str">
        <f>""</f>
        <v/>
      </c>
      <c r="AQ160" t="str">
        <f>""</f>
        <v/>
      </c>
      <c r="AR160" t="str">
        <f>""</f>
        <v/>
      </c>
      <c r="AS160" t="str">
        <f>""</f>
        <v/>
      </c>
      <c r="AT160" t="str">
        <f>""</f>
        <v/>
      </c>
      <c r="AU160" t="str">
        <f>""</f>
        <v/>
      </c>
      <c r="AV160" t="str">
        <f>""</f>
        <v/>
      </c>
      <c r="AW160" t="str">
        <f>""</f>
        <v/>
      </c>
      <c r="AX160" t="str">
        <f>""</f>
        <v/>
      </c>
      <c r="AY160" t="str">
        <f>""</f>
        <v/>
      </c>
      <c r="AZ160" t="str">
        <f>""</f>
        <v/>
      </c>
      <c r="BA160" t="str">
        <f>""</f>
        <v/>
      </c>
    </row>
    <row r="161" spans="2:53" x14ac:dyDescent="0.2">
      <c r="B161" t="str">
        <f>"At least 1 child left the household in a given year (yes=1)"</f>
        <v>At least 1 child left the household in a given year (yes=1)</v>
      </c>
      <c r="C161" t="str">
        <f>""</f>
        <v/>
      </c>
      <c r="D161" t="str">
        <f>""</f>
        <v/>
      </c>
      <c r="E161" t="str">
        <f>""</f>
        <v/>
      </c>
      <c r="F161" t="str">
        <f>""</f>
        <v/>
      </c>
      <c r="G161" t="str">
        <f>""</f>
        <v/>
      </c>
      <c r="H161" t="str">
        <f>""</f>
        <v/>
      </c>
      <c r="I161" t="str">
        <f>""</f>
        <v/>
      </c>
      <c r="J161" t="str">
        <f>""</f>
        <v/>
      </c>
      <c r="K161" t="str">
        <f>""</f>
        <v/>
      </c>
      <c r="L161" t="str">
        <f>""</f>
        <v/>
      </c>
      <c r="M161" t="str">
        <f>""</f>
        <v/>
      </c>
      <c r="N161" t="str">
        <f>""</f>
        <v/>
      </c>
      <c r="O161" t="str">
        <f>""</f>
        <v/>
      </c>
      <c r="P161" t="str">
        <f>""</f>
        <v/>
      </c>
      <c r="Q161" t="str">
        <f>""</f>
        <v/>
      </c>
      <c r="R161" t="str">
        <f>""</f>
        <v/>
      </c>
      <c r="S161" t="str">
        <f>""</f>
        <v/>
      </c>
      <c r="T161" t="str">
        <f>""</f>
        <v/>
      </c>
      <c r="U161" t="str">
        <f>""</f>
        <v/>
      </c>
      <c r="V161" t="str">
        <f>""</f>
        <v/>
      </c>
      <c r="W161" t="str">
        <f>""</f>
        <v/>
      </c>
      <c r="X161" t="str">
        <f>""</f>
        <v/>
      </c>
      <c r="Y161" t="str">
        <f>""</f>
        <v/>
      </c>
      <c r="Z161" t="str">
        <f>""</f>
        <v/>
      </c>
      <c r="AA161" t="str">
        <f>""</f>
        <v/>
      </c>
      <c r="AB161" t="str">
        <f>""</f>
        <v/>
      </c>
      <c r="AC161" t="str">
        <f>""</f>
        <v/>
      </c>
      <c r="AD161" t="str">
        <f>""</f>
        <v/>
      </c>
      <c r="AE161" t="str">
        <f>""</f>
        <v/>
      </c>
      <c r="AF161" t="str">
        <f>""</f>
        <v/>
      </c>
      <c r="AG161" t="str">
        <f>""</f>
        <v/>
      </c>
      <c r="AH161" t="str">
        <f>""</f>
        <v/>
      </c>
      <c r="AI161" t="str">
        <f>""</f>
        <v/>
      </c>
      <c r="AJ161" t="str">
        <f>"-0.154"</f>
        <v>-0.154</v>
      </c>
      <c r="AK161" t="str">
        <f>""</f>
        <v/>
      </c>
      <c r="AL161" t="str">
        <f>""</f>
        <v/>
      </c>
      <c r="AM161" t="str">
        <f>""</f>
        <v/>
      </c>
      <c r="AN161" t="str">
        <f>""</f>
        <v/>
      </c>
      <c r="AO161" t="str">
        <f>""</f>
        <v/>
      </c>
      <c r="AP161" t="str">
        <f>""</f>
        <v/>
      </c>
      <c r="AQ161" t="str">
        <f>""</f>
        <v/>
      </c>
      <c r="AR161" t="str">
        <f>""</f>
        <v/>
      </c>
      <c r="AS161" t="str">
        <f>""</f>
        <v/>
      </c>
      <c r="AT161" t="str">
        <f>""</f>
        <v/>
      </c>
      <c r="AU161" t="str">
        <f>""</f>
        <v/>
      </c>
      <c r="AV161" t="str">
        <f>""</f>
        <v/>
      </c>
      <c r="AW161" t="str">
        <f>""</f>
        <v/>
      </c>
      <c r="AX161" t="str">
        <f>""</f>
        <v/>
      </c>
      <c r="AY161" t="str">
        <f>""</f>
        <v/>
      </c>
      <c r="AZ161" t="str">
        <f>""</f>
        <v/>
      </c>
      <c r="BA161" t="str">
        <f>""</f>
        <v/>
      </c>
    </row>
    <row r="162" spans="2:53" x14ac:dyDescent="0.2">
      <c r="B162" t="str">
        <f>""</f>
        <v/>
      </c>
      <c r="C162" t="str">
        <f>""</f>
        <v/>
      </c>
      <c r="D162" t="str">
        <f>""</f>
        <v/>
      </c>
      <c r="E162" t="str">
        <f>""</f>
        <v/>
      </c>
      <c r="F162" t="str">
        <f>""</f>
        <v/>
      </c>
      <c r="G162" t="str">
        <f>""</f>
        <v/>
      </c>
      <c r="H162" t="str">
        <f>""</f>
        <v/>
      </c>
      <c r="I162" t="str">
        <f>""</f>
        <v/>
      </c>
      <c r="J162" t="str">
        <f>""</f>
        <v/>
      </c>
      <c r="K162" t="str">
        <f>""</f>
        <v/>
      </c>
      <c r="L162" t="str">
        <f>""</f>
        <v/>
      </c>
      <c r="M162" t="str">
        <f>""</f>
        <v/>
      </c>
      <c r="N162" t="str">
        <f>""</f>
        <v/>
      </c>
      <c r="O162" t="str">
        <f>""</f>
        <v/>
      </c>
      <c r="P162" t="str">
        <f>""</f>
        <v/>
      </c>
      <c r="Q162" t="str">
        <f>""</f>
        <v/>
      </c>
      <c r="R162" t="str">
        <f>""</f>
        <v/>
      </c>
      <c r="S162" t="str">
        <f>""</f>
        <v/>
      </c>
      <c r="T162" t="str">
        <f>""</f>
        <v/>
      </c>
      <c r="U162" t="str">
        <f>""</f>
        <v/>
      </c>
      <c r="V162" t="str">
        <f>""</f>
        <v/>
      </c>
      <c r="W162" t="str">
        <f>""</f>
        <v/>
      </c>
      <c r="X162" t="str">
        <f>""</f>
        <v/>
      </c>
      <c r="Y162" t="str">
        <f>""</f>
        <v/>
      </c>
      <c r="Z162" t="str">
        <f>""</f>
        <v/>
      </c>
      <c r="AA162" t="str">
        <f>""</f>
        <v/>
      </c>
      <c r="AB162" t="str">
        <f>""</f>
        <v/>
      </c>
      <c r="AC162" t="str">
        <f>""</f>
        <v/>
      </c>
      <c r="AD162" t="str">
        <f>""</f>
        <v/>
      </c>
      <c r="AE162" t="str">
        <f>""</f>
        <v/>
      </c>
      <c r="AF162" t="str">
        <f>""</f>
        <v/>
      </c>
      <c r="AG162" t="str">
        <f>""</f>
        <v/>
      </c>
      <c r="AH162" t="str">
        <f>""</f>
        <v/>
      </c>
      <c r="AI162" t="str">
        <f>""</f>
        <v/>
      </c>
      <c r="AJ162" t="str">
        <f>"[0.153]"</f>
        <v>[0.153]</v>
      </c>
      <c r="AK162" t="str">
        <f>""</f>
        <v/>
      </c>
      <c r="AL162" t="str">
        <f>""</f>
        <v/>
      </c>
      <c r="AM162" t="str">
        <f>""</f>
        <v/>
      </c>
      <c r="AN162" t="str">
        <f>""</f>
        <v/>
      </c>
      <c r="AO162" t="str">
        <f>""</f>
        <v/>
      </c>
      <c r="AP162" t="str">
        <f>""</f>
        <v/>
      </c>
      <c r="AQ162" t="str">
        <f>""</f>
        <v/>
      </c>
      <c r="AR162" t="str">
        <f>""</f>
        <v/>
      </c>
      <c r="AS162" t="str">
        <f>""</f>
        <v/>
      </c>
      <c r="AT162" t="str">
        <f>""</f>
        <v/>
      </c>
      <c r="AU162" t="str">
        <f>""</f>
        <v/>
      </c>
      <c r="AV162" t="str">
        <f>""</f>
        <v/>
      </c>
      <c r="AW162" t="str">
        <f>""</f>
        <v/>
      </c>
      <c r="AX162" t="str">
        <f>""</f>
        <v/>
      </c>
      <c r="AY162" t="str">
        <f>""</f>
        <v/>
      </c>
      <c r="AZ162" t="str">
        <f>""</f>
        <v/>
      </c>
      <c r="BA162" t="str">
        <f>""</f>
        <v/>
      </c>
    </row>
    <row r="163" spans="2:53" x14ac:dyDescent="0.2">
      <c r="B163" t="str">
        <f>"Interaction"</f>
        <v>Interaction</v>
      </c>
      <c r="C163" t="str">
        <f>""</f>
        <v/>
      </c>
      <c r="D163" t="str">
        <f>""</f>
        <v/>
      </c>
      <c r="E163" t="str">
        <f>""</f>
        <v/>
      </c>
      <c r="F163" t="str">
        <f>""</f>
        <v/>
      </c>
      <c r="G163" t="str">
        <f>""</f>
        <v/>
      </c>
      <c r="H163" t="str">
        <f>""</f>
        <v/>
      </c>
      <c r="I163" t="str">
        <f>""</f>
        <v/>
      </c>
      <c r="J163" t="str">
        <f>""</f>
        <v/>
      </c>
      <c r="K163" t="str">
        <f>""</f>
        <v/>
      </c>
      <c r="L163" t="str">
        <f>""</f>
        <v/>
      </c>
      <c r="M163" t="str">
        <f>""</f>
        <v/>
      </c>
      <c r="N163" t="str">
        <f>""</f>
        <v/>
      </c>
      <c r="O163" t="str">
        <f>""</f>
        <v/>
      </c>
      <c r="P163" t="str">
        <f>""</f>
        <v/>
      </c>
      <c r="Q163" t="str">
        <f>""</f>
        <v/>
      </c>
      <c r="R163" t="str">
        <f>""</f>
        <v/>
      </c>
      <c r="S163" t="str">
        <f>""</f>
        <v/>
      </c>
      <c r="T163" t="str">
        <f>""</f>
        <v/>
      </c>
      <c r="U163" t="str">
        <f>""</f>
        <v/>
      </c>
      <c r="V163" t="str">
        <f>""</f>
        <v/>
      </c>
      <c r="W163" t="str">
        <f>""</f>
        <v/>
      </c>
      <c r="X163" t="str">
        <f>""</f>
        <v/>
      </c>
      <c r="Y163" t="str">
        <f>""</f>
        <v/>
      </c>
      <c r="Z163" t="str">
        <f>""</f>
        <v/>
      </c>
      <c r="AA163" t="str">
        <f>""</f>
        <v/>
      </c>
      <c r="AB163" t="str">
        <f>""</f>
        <v/>
      </c>
      <c r="AC163" t="str">
        <f>""</f>
        <v/>
      </c>
      <c r="AD163" t="str">
        <f>""</f>
        <v/>
      </c>
      <c r="AE163" t="str">
        <f>""</f>
        <v/>
      </c>
      <c r="AF163" t="str">
        <f>""</f>
        <v/>
      </c>
      <c r="AG163" t="str">
        <f>""</f>
        <v/>
      </c>
      <c r="AH163" t="str">
        <f>""</f>
        <v/>
      </c>
      <c r="AI163" t="str">
        <f>""</f>
        <v/>
      </c>
      <c r="AJ163" t="str">
        <f>"0.055"</f>
        <v>0.055</v>
      </c>
      <c r="AK163" t="str">
        <f>""</f>
        <v/>
      </c>
      <c r="AL163" t="str">
        <f>""</f>
        <v/>
      </c>
      <c r="AM163" t="str">
        <f>""</f>
        <v/>
      </c>
      <c r="AN163" t="str">
        <f>""</f>
        <v/>
      </c>
      <c r="AO163" t="str">
        <f>""</f>
        <v/>
      </c>
      <c r="AP163" t="str">
        <f>""</f>
        <v/>
      </c>
      <c r="AQ163" t="str">
        <f>""</f>
        <v/>
      </c>
      <c r="AR163" t="str">
        <f>""</f>
        <v/>
      </c>
      <c r="AS163" t="str">
        <f>""</f>
        <v/>
      </c>
      <c r="AT163" t="str">
        <f>""</f>
        <v/>
      </c>
      <c r="AU163" t="str">
        <f>""</f>
        <v/>
      </c>
      <c r="AV163" t="str">
        <f>""</f>
        <v/>
      </c>
      <c r="AW163" t="str">
        <f>""</f>
        <v/>
      </c>
      <c r="AX163" t="str">
        <f>""</f>
        <v/>
      </c>
      <c r="AY163" t="str">
        <f>""</f>
        <v/>
      </c>
      <c r="AZ163" t="str">
        <f>""</f>
        <v/>
      </c>
      <c r="BA163" t="str">
        <f>""</f>
        <v/>
      </c>
    </row>
    <row r="164" spans="2:53" x14ac:dyDescent="0.2">
      <c r="B164" t="str">
        <f>""</f>
        <v/>
      </c>
      <c r="C164" t="str">
        <f>""</f>
        <v/>
      </c>
      <c r="D164" t="str">
        <f>""</f>
        <v/>
      </c>
      <c r="E164" t="str">
        <f>""</f>
        <v/>
      </c>
      <c r="F164" t="str">
        <f>""</f>
        <v/>
      </c>
      <c r="G164" t="str">
        <f>""</f>
        <v/>
      </c>
      <c r="H164" t="str">
        <f>""</f>
        <v/>
      </c>
      <c r="I164" t="str">
        <f>""</f>
        <v/>
      </c>
      <c r="J164" t="str">
        <f>""</f>
        <v/>
      </c>
      <c r="K164" t="str">
        <f>""</f>
        <v/>
      </c>
      <c r="L164" t="str">
        <f>""</f>
        <v/>
      </c>
      <c r="M164" t="str">
        <f>""</f>
        <v/>
      </c>
      <c r="N164" t="str">
        <f>""</f>
        <v/>
      </c>
      <c r="O164" t="str">
        <f>""</f>
        <v/>
      </c>
      <c r="P164" t="str">
        <f>""</f>
        <v/>
      </c>
      <c r="Q164" t="str">
        <f>""</f>
        <v/>
      </c>
      <c r="R164" t="str">
        <f>""</f>
        <v/>
      </c>
      <c r="S164" t="str">
        <f>""</f>
        <v/>
      </c>
      <c r="T164" t="str">
        <f>""</f>
        <v/>
      </c>
      <c r="U164" t="str">
        <f>""</f>
        <v/>
      </c>
      <c r="V164" t="str">
        <f>""</f>
        <v/>
      </c>
      <c r="W164" t="str">
        <f>""</f>
        <v/>
      </c>
      <c r="X164" t="str">
        <f>""</f>
        <v/>
      </c>
      <c r="Y164" t="str">
        <f>""</f>
        <v/>
      </c>
      <c r="Z164" t="str">
        <f>""</f>
        <v/>
      </c>
      <c r="AA164" t="str">
        <f>""</f>
        <v/>
      </c>
      <c r="AB164" t="str">
        <f>""</f>
        <v/>
      </c>
      <c r="AC164" t="str">
        <f>""</f>
        <v/>
      </c>
      <c r="AD164" t="str">
        <f>""</f>
        <v/>
      </c>
      <c r="AE164" t="str">
        <f>""</f>
        <v/>
      </c>
      <c r="AF164" t="str">
        <f>""</f>
        <v/>
      </c>
      <c r="AG164" t="str">
        <f>""</f>
        <v/>
      </c>
      <c r="AH164" t="str">
        <f>""</f>
        <v/>
      </c>
      <c r="AI164" t="str">
        <f>""</f>
        <v/>
      </c>
      <c r="AJ164" t="str">
        <f>"[0.098]"</f>
        <v>[0.098]</v>
      </c>
      <c r="AK164" t="str">
        <f>""</f>
        <v/>
      </c>
      <c r="AL164" t="str">
        <f>""</f>
        <v/>
      </c>
      <c r="AM164" t="str">
        <f>""</f>
        <v/>
      </c>
      <c r="AN164" t="str">
        <f>""</f>
        <v/>
      </c>
      <c r="AO164" t="str">
        <f>""</f>
        <v/>
      </c>
      <c r="AP164" t="str">
        <f>""</f>
        <v/>
      </c>
      <c r="AQ164" t="str">
        <f>""</f>
        <v/>
      </c>
      <c r="AR164" t="str">
        <f>""</f>
        <v/>
      </c>
      <c r="AS164" t="str">
        <f>""</f>
        <v/>
      </c>
      <c r="AT164" t="str">
        <f>""</f>
        <v/>
      </c>
      <c r="AU164" t="str">
        <f>""</f>
        <v/>
      </c>
      <c r="AV164" t="str">
        <f>""</f>
        <v/>
      </c>
      <c r="AW164" t="str">
        <f>""</f>
        <v/>
      </c>
      <c r="AX164" t="str">
        <f>""</f>
        <v/>
      </c>
      <c r="AY164" t="str">
        <f>""</f>
        <v/>
      </c>
      <c r="AZ164" t="str">
        <f>""</f>
        <v/>
      </c>
      <c r="BA164" t="str">
        <f>""</f>
        <v/>
      </c>
    </row>
    <row r="165" spans="2:53" x14ac:dyDescent="0.2">
      <c r="B165" t="str">
        <f>"Number of childs who left household 1998-2007"</f>
        <v>Number of childs who left household 1998-2007</v>
      </c>
      <c r="C165" t="str">
        <f>""</f>
        <v/>
      </c>
      <c r="D165" t="str">
        <f>""</f>
        <v/>
      </c>
      <c r="E165" t="str">
        <f>""</f>
        <v/>
      </c>
      <c r="F165" t="str">
        <f>""</f>
        <v/>
      </c>
      <c r="G165" t="str">
        <f>""</f>
        <v/>
      </c>
      <c r="H165" t="str">
        <f>""</f>
        <v/>
      </c>
      <c r="I165" t="str">
        <f>""</f>
        <v/>
      </c>
      <c r="J165" t="str">
        <f>""</f>
        <v/>
      </c>
      <c r="K165" t="str">
        <f>""</f>
        <v/>
      </c>
      <c r="L165" t="str">
        <f>""</f>
        <v/>
      </c>
      <c r="M165" t="str">
        <f>""</f>
        <v/>
      </c>
      <c r="N165" t="str">
        <f>""</f>
        <v/>
      </c>
      <c r="O165" t="str">
        <f>""</f>
        <v/>
      </c>
      <c r="P165" t="str">
        <f>""</f>
        <v/>
      </c>
      <c r="Q165" t="str">
        <f>""</f>
        <v/>
      </c>
      <c r="R165" t="str">
        <f>""</f>
        <v/>
      </c>
      <c r="S165" t="str">
        <f>""</f>
        <v/>
      </c>
      <c r="T165" t="str">
        <f>""</f>
        <v/>
      </c>
      <c r="U165" t="str">
        <f>""</f>
        <v/>
      </c>
      <c r="V165" t="str">
        <f>""</f>
        <v/>
      </c>
      <c r="W165" t="str">
        <f>""</f>
        <v/>
      </c>
      <c r="X165" t="str">
        <f>""</f>
        <v/>
      </c>
      <c r="Y165" t="str">
        <f>""</f>
        <v/>
      </c>
      <c r="Z165" t="str">
        <f>""</f>
        <v/>
      </c>
      <c r="AA165" t="str">
        <f>""</f>
        <v/>
      </c>
      <c r="AB165" t="str">
        <f>""</f>
        <v/>
      </c>
      <c r="AC165" t="str">
        <f>""</f>
        <v/>
      </c>
      <c r="AD165" t="str">
        <f>""</f>
        <v/>
      </c>
      <c r="AE165" t="str">
        <f>""</f>
        <v/>
      </c>
      <c r="AF165" t="str">
        <f>""</f>
        <v/>
      </c>
      <c r="AG165" t="str">
        <f>""</f>
        <v/>
      </c>
      <c r="AH165" t="str">
        <f>""</f>
        <v/>
      </c>
      <c r="AI165" t="str">
        <f>""</f>
        <v/>
      </c>
      <c r="AJ165" t="str">
        <f>""</f>
        <v/>
      </c>
      <c r="AK165" t="str">
        <f>"-0.010"</f>
        <v>-0.010</v>
      </c>
      <c r="AL165" t="str">
        <f>""</f>
        <v/>
      </c>
      <c r="AM165" t="str">
        <f>""</f>
        <v/>
      </c>
      <c r="AN165" t="str">
        <f>""</f>
        <v/>
      </c>
      <c r="AO165" t="str">
        <f>""</f>
        <v/>
      </c>
      <c r="AP165" t="str">
        <f>""</f>
        <v/>
      </c>
      <c r="AQ165" t="str">
        <f>""</f>
        <v/>
      </c>
      <c r="AR165" t="str">
        <f>""</f>
        <v/>
      </c>
      <c r="AS165" t="str">
        <f>""</f>
        <v/>
      </c>
      <c r="AT165" t="str">
        <f>""</f>
        <v/>
      </c>
      <c r="AU165" t="str">
        <f>""</f>
        <v/>
      </c>
      <c r="AV165" t="str">
        <f>""</f>
        <v/>
      </c>
      <c r="AW165" t="str">
        <f>""</f>
        <v/>
      </c>
      <c r="AX165" t="str">
        <f>""</f>
        <v/>
      </c>
      <c r="AY165" t="str">
        <f>""</f>
        <v/>
      </c>
      <c r="AZ165" t="str">
        <f>""</f>
        <v/>
      </c>
      <c r="BA165" t="str">
        <f>""</f>
        <v/>
      </c>
    </row>
    <row r="166" spans="2:53" x14ac:dyDescent="0.2">
      <c r="B166" t="str">
        <f>""</f>
        <v/>
      </c>
      <c r="C166" t="str">
        <f>""</f>
        <v/>
      </c>
      <c r="D166" t="str">
        <f>""</f>
        <v/>
      </c>
      <c r="E166" t="str">
        <f>""</f>
        <v/>
      </c>
      <c r="F166" t="str">
        <f>""</f>
        <v/>
      </c>
      <c r="G166" t="str">
        <f>""</f>
        <v/>
      </c>
      <c r="H166" t="str">
        <f>""</f>
        <v/>
      </c>
      <c r="I166" t="str">
        <f>""</f>
        <v/>
      </c>
      <c r="J166" t="str">
        <f>""</f>
        <v/>
      </c>
      <c r="K166" t="str">
        <f>""</f>
        <v/>
      </c>
      <c r="L166" t="str">
        <f>""</f>
        <v/>
      </c>
      <c r="M166" t="str">
        <f>""</f>
        <v/>
      </c>
      <c r="N166" t="str">
        <f>""</f>
        <v/>
      </c>
      <c r="O166" t="str">
        <f>""</f>
        <v/>
      </c>
      <c r="P166" t="str">
        <f>""</f>
        <v/>
      </c>
      <c r="Q166" t="str">
        <f>""</f>
        <v/>
      </c>
      <c r="R166" t="str">
        <f>""</f>
        <v/>
      </c>
      <c r="S166" t="str">
        <f>""</f>
        <v/>
      </c>
      <c r="T166" t="str">
        <f>""</f>
        <v/>
      </c>
      <c r="U166" t="str">
        <f>""</f>
        <v/>
      </c>
      <c r="V166" t="str">
        <f>""</f>
        <v/>
      </c>
      <c r="W166" t="str">
        <f>""</f>
        <v/>
      </c>
      <c r="X166" t="str">
        <f>""</f>
        <v/>
      </c>
      <c r="Y166" t="str">
        <f>""</f>
        <v/>
      </c>
      <c r="Z166" t="str">
        <f>""</f>
        <v/>
      </c>
      <c r="AA166" t="str">
        <f>""</f>
        <v/>
      </c>
      <c r="AB166" t="str">
        <f>""</f>
        <v/>
      </c>
      <c r="AC166" t="str">
        <f>""</f>
        <v/>
      </c>
      <c r="AD166" t="str">
        <f>""</f>
        <v/>
      </c>
      <c r="AE166" t="str">
        <f>""</f>
        <v/>
      </c>
      <c r="AF166" t="str">
        <f>""</f>
        <v/>
      </c>
      <c r="AG166" t="str">
        <f>""</f>
        <v/>
      </c>
      <c r="AH166" t="str">
        <f>""</f>
        <v/>
      </c>
      <c r="AI166" t="str">
        <f>""</f>
        <v/>
      </c>
      <c r="AJ166" t="str">
        <f>""</f>
        <v/>
      </c>
      <c r="AK166" t="str">
        <f>"[0.053]"</f>
        <v>[0.053]</v>
      </c>
      <c r="AL166" t="str">
        <f>""</f>
        <v/>
      </c>
      <c r="AM166" t="str">
        <f>""</f>
        <v/>
      </c>
      <c r="AN166" t="str">
        <f>""</f>
        <v/>
      </c>
      <c r="AO166" t="str">
        <f>""</f>
        <v/>
      </c>
      <c r="AP166" t="str">
        <f>""</f>
        <v/>
      </c>
      <c r="AQ166" t="str">
        <f>""</f>
        <v/>
      </c>
      <c r="AR166" t="str">
        <f>""</f>
        <v/>
      </c>
      <c r="AS166" t="str">
        <f>""</f>
        <v/>
      </c>
      <c r="AT166" t="str">
        <f>""</f>
        <v/>
      </c>
      <c r="AU166" t="str">
        <f>""</f>
        <v/>
      </c>
      <c r="AV166" t="str">
        <f>""</f>
        <v/>
      </c>
      <c r="AW166" t="str">
        <f>""</f>
        <v/>
      </c>
      <c r="AX166" t="str">
        <f>""</f>
        <v/>
      </c>
      <c r="AY166" t="str">
        <f>""</f>
        <v/>
      </c>
      <c r="AZ166" t="str">
        <f>""</f>
        <v/>
      </c>
      <c r="BA166" t="str">
        <f>""</f>
        <v/>
      </c>
    </row>
    <row r="167" spans="2:53" x14ac:dyDescent="0.2">
      <c r="B167" t="str">
        <f>"Interaction"</f>
        <v>Interaction</v>
      </c>
      <c r="C167" t="str">
        <f>""</f>
        <v/>
      </c>
      <c r="D167" t="str">
        <f>""</f>
        <v/>
      </c>
      <c r="E167" t="str">
        <f>""</f>
        <v/>
      </c>
      <c r="F167" t="str">
        <f>""</f>
        <v/>
      </c>
      <c r="G167" t="str">
        <f>""</f>
        <v/>
      </c>
      <c r="H167" t="str">
        <f>""</f>
        <v/>
      </c>
      <c r="I167" t="str">
        <f>""</f>
        <v/>
      </c>
      <c r="J167" t="str">
        <f>""</f>
        <v/>
      </c>
      <c r="K167" t="str">
        <f>""</f>
        <v/>
      </c>
      <c r="L167" t="str">
        <f>""</f>
        <v/>
      </c>
      <c r="M167" t="str">
        <f>""</f>
        <v/>
      </c>
      <c r="N167" t="str">
        <f>""</f>
        <v/>
      </c>
      <c r="O167" t="str">
        <f>""</f>
        <v/>
      </c>
      <c r="P167" t="str">
        <f>""</f>
        <v/>
      </c>
      <c r="Q167" t="str">
        <f>""</f>
        <v/>
      </c>
      <c r="R167" t="str">
        <f>""</f>
        <v/>
      </c>
      <c r="S167" t="str">
        <f>""</f>
        <v/>
      </c>
      <c r="T167" t="str">
        <f>""</f>
        <v/>
      </c>
      <c r="U167" t="str">
        <f>""</f>
        <v/>
      </c>
      <c r="V167" t="str">
        <f>""</f>
        <v/>
      </c>
      <c r="W167" t="str">
        <f>""</f>
        <v/>
      </c>
      <c r="X167" t="str">
        <f>""</f>
        <v/>
      </c>
      <c r="Y167" t="str">
        <f>""</f>
        <v/>
      </c>
      <c r="Z167" t="str">
        <f>""</f>
        <v/>
      </c>
      <c r="AA167" t="str">
        <f>""</f>
        <v/>
      </c>
      <c r="AB167" t="str">
        <f>""</f>
        <v/>
      </c>
      <c r="AC167" t="str">
        <f>""</f>
        <v/>
      </c>
      <c r="AD167" t="str">
        <f>""</f>
        <v/>
      </c>
      <c r="AE167" t="str">
        <f>""</f>
        <v/>
      </c>
      <c r="AF167" t="str">
        <f>""</f>
        <v/>
      </c>
      <c r="AG167" t="str">
        <f>""</f>
        <v/>
      </c>
      <c r="AH167" t="str">
        <f>""</f>
        <v/>
      </c>
      <c r="AI167" t="str">
        <f>""</f>
        <v/>
      </c>
      <c r="AJ167" t="str">
        <f>""</f>
        <v/>
      </c>
      <c r="AK167" t="str">
        <f>"0.008"</f>
        <v>0.008</v>
      </c>
      <c r="AL167" t="str">
        <f>""</f>
        <v/>
      </c>
      <c r="AM167" t="str">
        <f>""</f>
        <v/>
      </c>
      <c r="AN167" t="str">
        <f>""</f>
        <v/>
      </c>
      <c r="AO167" t="str">
        <f>""</f>
        <v/>
      </c>
      <c r="AP167" t="str">
        <f>""</f>
        <v/>
      </c>
      <c r="AQ167" t="str">
        <f>""</f>
        <v/>
      </c>
      <c r="AR167" t="str">
        <f>""</f>
        <v/>
      </c>
      <c r="AS167" t="str">
        <f>""</f>
        <v/>
      </c>
      <c r="AT167" t="str">
        <f>""</f>
        <v/>
      </c>
      <c r="AU167" t="str">
        <f>""</f>
        <v/>
      </c>
      <c r="AV167" t="str">
        <f>""</f>
        <v/>
      </c>
      <c r="AW167" t="str">
        <f>""</f>
        <v/>
      </c>
      <c r="AX167" t="str">
        <f>""</f>
        <v/>
      </c>
      <c r="AY167" t="str">
        <f>""</f>
        <v/>
      </c>
      <c r="AZ167" t="str">
        <f>""</f>
        <v/>
      </c>
      <c r="BA167" t="str">
        <f>""</f>
        <v/>
      </c>
    </row>
    <row r="168" spans="2:53" x14ac:dyDescent="0.2">
      <c r="B168" t="str">
        <f>""</f>
        <v/>
      </c>
      <c r="C168" t="str">
        <f>""</f>
        <v/>
      </c>
      <c r="D168" t="str">
        <f>""</f>
        <v/>
      </c>
      <c r="E168" t="str">
        <f>""</f>
        <v/>
      </c>
      <c r="F168" t="str">
        <f>""</f>
        <v/>
      </c>
      <c r="G168" t="str">
        <f>""</f>
        <v/>
      </c>
      <c r="H168" t="str">
        <f>""</f>
        <v/>
      </c>
      <c r="I168" t="str">
        <f>""</f>
        <v/>
      </c>
      <c r="J168" t="str">
        <f>""</f>
        <v/>
      </c>
      <c r="K168" t="str">
        <f>""</f>
        <v/>
      </c>
      <c r="L168" t="str">
        <f>""</f>
        <v/>
      </c>
      <c r="M168" t="str">
        <f>""</f>
        <v/>
      </c>
      <c r="N168" t="str">
        <f>""</f>
        <v/>
      </c>
      <c r="O168" t="str">
        <f>""</f>
        <v/>
      </c>
      <c r="P168" t="str">
        <f>""</f>
        <v/>
      </c>
      <c r="Q168" t="str">
        <f>""</f>
        <v/>
      </c>
      <c r="R168" t="str">
        <f>""</f>
        <v/>
      </c>
      <c r="S168" t="str">
        <f>""</f>
        <v/>
      </c>
      <c r="T168" t="str">
        <f>""</f>
        <v/>
      </c>
      <c r="U168" t="str">
        <f>""</f>
        <v/>
      </c>
      <c r="V168" t="str">
        <f>""</f>
        <v/>
      </c>
      <c r="W168" t="str">
        <f>""</f>
        <v/>
      </c>
      <c r="X168" t="str">
        <f>""</f>
        <v/>
      </c>
      <c r="Y168" t="str">
        <f>""</f>
        <v/>
      </c>
      <c r="Z168" t="str">
        <f>""</f>
        <v/>
      </c>
      <c r="AA168" t="str">
        <f>""</f>
        <v/>
      </c>
      <c r="AB168" t="str">
        <f>""</f>
        <v/>
      </c>
      <c r="AC168" t="str">
        <f>""</f>
        <v/>
      </c>
      <c r="AD168" t="str">
        <f>""</f>
        <v/>
      </c>
      <c r="AE168" t="str">
        <f>""</f>
        <v/>
      </c>
      <c r="AF168" t="str">
        <f>""</f>
        <v/>
      </c>
      <c r="AG168" t="str">
        <f>""</f>
        <v/>
      </c>
      <c r="AH168" t="str">
        <f>""</f>
        <v/>
      </c>
      <c r="AI168" t="str">
        <f>""</f>
        <v/>
      </c>
      <c r="AJ168" t="str">
        <f>""</f>
        <v/>
      </c>
      <c r="AK168" t="str">
        <f>"[0.036]"</f>
        <v>[0.036]</v>
      </c>
      <c r="AL168" t="str">
        <f>""</f>
        <v/>
      </c>
      <c r="AM168" t="str">
        <f>""</f>
        <v/>
      </c>
      <c r="AN168" t="str">
        <f>""</f>
        <v/>
      </c>
      <c r="AO168" t="str">
        <f>""</f>
        <v/>
      </c>
      <c r="AP168" t="str">
        <f>""</f>
        <v/>
      </c>
      <c r="AQ168" t="str">
        <f>""</f>
        <v/>
      </c>
      <c r="AR168" t="str">
        <f>""</f>
        <v/>
      </c>
      <c r="AS168" t="str">
        <f>""</f>
        <v/>
      </c>
      <c r="AT168" t="str">
        <f>""</f>
        <v/>
      </c>
      <c r="AU168" t="str">
        <f>""</f>
        <v/>
      </c>
      <c r="AV168" t="str">
        <f>""</f>
        <v/>
      </c>
      <c r="AW168" t="str">
        <f>""</f>
        <v/>
      </c>
      <c r="AX168" t="str">
        <f>""</f>
        <v/>
      </c>
      <c r="AY168" t="str">
        <f>""</f>
        <v/>
      </c>
      <c r="AZ168" t="str">
        <f>""</f>
        <v/>
      </c>
      <c r="BA168" t="str">
        <f>""</f>
        <v/>
      </c>
    </row>
    <row r="169" spans="2:53" x14ac:dyDescent="0.2">
      <c r="B169" t="str">
        <f>"Share of childs  who left household 1998-2007"</f>
        <v>Share of childs  who left household 1998-2007</v>
      </c>
      <c r="C169" t="str">
        <f>""</f>
        <v/>
      </c>
      <c r="D169" t="str">
        <f>""</f>
        <v/>
      </c>
      <c r="E169" t="str">
        <f>""</f>
        <v/>
      </c>
      <c r="F169" t="str">
        <f>""</f>
        <v/>
      </c>
      <c r="G169" t="str">
        <f>""</f>
        <v/>
      </c>
      <c r="H169" t="str">
        <f>""</f>
        <v/>
      </c>
      <c r="I169" t="str">
        <f>""</f>
        <v/>
      </c>
      <c r="J169" t="str">
        <f>""</f>
        <v/>
      </c>
      <c r="K169" t="str">
        <f>""</f>
        <v/>
      </c>
      <c r="L169" t="str">
        <f>""</f>
        <v/>
      </c>
      <c r="M169" t="str">
        <f>""</f>
        <v/>
      </c>
      <c r="N169" t="str">
        <f>""</f>
        <v/>
      </c>
      <c r="O169" t="str">
        <f>""</f>
        <v/>
      </c>
      <c r="P169" t="str">
        <f>""</f>
        <v/>
      </c>
      <c r="Q169" t="str">
        <f>""</f>
        <v/>
      </c>
      <c r="R169" t="str">
        <f>""</f>
        <v/>
      </c>
      <c r="S169" t="str">
        <f>""</f>
        <v/>
      </c>
      <c r="T169" t="str">
        <f>""</f>
        <v/>
      </c>
      <c r="U169" t="str">
        <f>""</f>
        <v/>
      </c>
      <c r="V169" t="str">
        <f>""</f>
        <v/>
      </c>
      <c r="W169" t="str">
        <f>""</f>
        <v/>
      </c>
      <c r="X169" t="str">
        <f>""</f>
        <v/>
      </c>
      <c r="Y169" t="str">
        <f>""</f>
        <v/>
      </c>
      <c r="Z169" t="str">
        <f>""</f>
        <v/>
      </c>
      <c r="AA169" t="str">
        <f>""</f>
        <v/>
      </c>
      <c r="AB169" t="str">
        <f>""</f>
        <v/>
      </c>
      <c r="AC169" t="str">
        <f>""</f>
        <v/>
      </c>
      <c r="AD169" t="str">
        <f>""</f>
        <v/>
      </c>
      <c r="AE169" t="str">
        <f>""</f>
        <v/>
      </c>
      <c r="AF169" t="str">
        <f>""</f>
        <v/>
      </c>
      <c r="AG169" t="str">
        <f>""</f>
        <v/>
      </c>
      <c r="AH169" t="str">
        <f>""</f>
        <v/>
      </c>
      <c r="AI169" t="str">
        <f>""</f>
        <v/>
      </c>
      <c r="AJ169" t="str">
        <f>""</f>
        <v/>
      </c>
      <c r="AK169" t="str">
        <f>""</f>
        <v/>
      </c>
      <c r="AL169" t="str">
        <f>"-0.245"</f>
        <v>-0.245</v>
      </c>
      <c r="AM169" t="str">
        <f>""</f>
        <v/>
      </c>
      <c r="AN169" t="str">
        <f>""</f>
        <v/>
      </c>
      <c r="AO169" t="str">
        <f>""</f>
        <v/>
      </c>
      <c r="AP169" t="str">
        <f>""</f>
        <v/>
      </c>
      <c r="AQ169" t="str">
        <f>""</f>
        <v/>
      </c>
      <c r="AR169" t="str">
        <f>""</f>
        <v/>
      </c>
      <c r="AS169" t="str">
        <f>""</f>
        <v/>
      </c>
      <c r="AT169" t="str">
        <f>""</f>
        <v/>
      </c>
      <c r="AU169" t="str">
        <f>""</f>
        <v/>
      </c>
      <c r="AV169" t="str">
        <f>""</f>
        <v/>
      </c>
      <c r="AW169" t="str">
        <f>""</f>
        <v/>
      </c>
      <c r="AX169" t="str">
        <f>""</f>
        <v/>
      </c>
      <c r="AY169" t="str">
        <f>""</f>
        <v/>
      </c>
      <c r="AZ169" t="str">
        <f>""</f>
        <v/>
      </c>
      <c r="BA169" t="str">
        <f>""</f>
        <v/>
      </c>
    </row>
    <row r="170" spans="2:53" x14ac:dyDescent="0.2">
      <c r="B170" t="str">
        <f>""</f>
        <v/>
      </c>
      <c r="C170" t="str">
        <f>""</f>
        <v/>
      </c>
      <c r="D170" t="str">
        <f>""</f>
        <v/>
      </c>
      <c r="E170" t="str">
        <f>""</f>
        <v/>
      </c>
      <c r="F170" t="str">
        <f>""</f>
        <v/>
      </c>
      <c r="G170" t="str">
        <f>""</f>
        <v/>
      </c>
      <c r="H170" t="str">
        <f>""</f>
        <v/>
      </c>
      <c r="I170" t="str">
        <f>""</f>
        <v/>
      </c>
      <c r="J170" t="str">
        <f>""</f>
        <v/>
      </c>
      <c r="K170" t="str">
        <f>""</f>
        <v/>
      </c>
      <c r="L170" t="str">
        <f>""</f>
        <v/>
      </c>
      <c r="M170" t="str">
        <f>""</f>
        <v/>
      </c>
      <c r="N170" t="str">
        <f>""</f>
        <v/>
      </c>
      <c r="O170" t="str">
        <f>""</f>
        <v/>
      </c>
      <c r="P170" t="str">
        <f>""</f>
        <v/>
      </c>
      <c r="Q170" t="str">
        <f>""</f>
        <v/>
      </c>
      <c r="R170" t="str">
        <f>""</f>
        <v/>
      </c>
      <c r="S170" t="str">
        <f>""</f>
        <v/>
      </c>
      <c r="T170" t="str">
        <f>""</f>
        <v/>
      </c>
      <c r="U170" t="str">
        <f>""</f>
        <v/>
      </c>
      <c r="V170" t="str">
        <f>""</f>
        <v/>
      </c>
      <c r="W170" t="str">
        <f>""</f>
        <v/>
      </c>
      <c r="X170" t="str">
        <f>""</f>
        <v/>
      </c>
      <c r="Y170" t="str">
        <f>""</f>
        <v/>
      </c>
      <c r="Z170" t="str">
        <f>""</f>
        <v/>
      </c>
      <c r="AA170" t="str">
        <f>""</f>
        <v/>
      </c>
      <c r="AB170" t="str">
        <f>""</f>
        <v/>
      </c>
      <c r="AC170" t="str">
        <f>""</f>
        <v/>
      </c>
      <c r="AD170" t="str">
        <f>""</f>
        <v/>
      </c>
      <c r="AE170" t="str">
        <f>""</f>
        <v/>
      </c>
      <c r="AF170" t="str">
        <f>""</f>
        <v/>
      </c>
      <c r="AG170" t="str">
        <f>""</f>
        <v/>
      </c>
      <c r="AH170" t="str">
        <f>""</f>
        <v/>
      </c>
      <c r="AI170" t="str">
        <f>""</f>
        <v/>
      </c>
      <c r="AJ170" t="str">
        <f>""</f>
        <v/>
      </c>
      <c r="AK170" t="str">
        <f>""</f>
        <v/>
      </c>
      <c r="AL170" t="str">
        <f>"[0.247]"</f>
        <v>[0.247]</v>
      </c>
      <c r="AM170" t="str">
        <f>""</f>
        <v/>
      </c>
      <c r="AN170" t="str">
        <f>""</f>
        <v/>
      </c>
      <c r="AO170" t="str">
        <f>""</f>
        <v/>
      </c>
      <c r="AP170" t="str">
        <f>""</f>
        <v/>
      </c>
      <c r="AQ170" t="str">
        <f>""</f>
        <v/>
      </c>
      <c r="AR170" t="str">
        <f>""</f>
        <v/>
      </c>
      <c r="AS170" t="str">
        <f>""</f>
        <v/>
      </c>
      <c r="AT170" t="str">
        <f>""</f>
        <v/>
      </c>
      <c r="AU170" t="str">
        <f>""</f>
        <v/>
      </c>
      <c r="AV170" t="str">
        <f>""</f>
        <v/>
      </c>
      <c r="AW170" t="str">
        <f>""</f>
        <v/>
      </c>
      <c r="AX170" t="str">
        <f>""</f>
        <v/>
      </c>
      <c r="AY170" t="str">
        <f>""</f>
        <v/>
      </c>
      <c r="AZ170" t="str">
        <f>""</f>
        <v/>
      </c>
      <c r="BA170" t="str">
        <f>""</f>
        <v/>
      </c>
    </row>
    <row r="171" spans="2:53" x14ac:dyDescent="0.2">
      <c r="B171" t="str">
        <f>"Interaction"</f>
        <v>Interaction</v>
      </c>
      <c r="C171" t="str">
        <f>""</f>
        <v/>
      </c>
      <c r="D171" t="str">
        <f>""</f>
        <v/>
      </c>
      <c r="E171" t="str">
        <f>""</f>
        <v/>
      </c>
      <c r="F171" t="str">
        <f>""</f>
        <v/>
      </c>
      <c r="G171" t="str">
        <f>""</f>
        <v/>
      </c>
      <c r="H171" t="str">
        <f>""</f>
        <v/>
      </c>
      <c r="I171" t="str">
        <f>""</f>
        <v/>
      </c>
      <c r="J171" t="str">
        <f>""</f>
        <v/>
      </c>
      <c r="K171" t="str">
        <f>""</f>
        <v/>
      </c>
      <c r="L171" t="str">
        <f>""</f>
        <v/>
      </c>
      <c r="M171" t="str">
        <f>""</f>
        <v/>
      </c>
      <c r="N171" t="str">
        <f>""</f>
        <v/>
      </c>
      <c r="O171" t="str">
        <f>""</f>
        <v/>
      </c>
      <c r="P171" t="str">
        <f>""</f>
        <v/>
      </c>
      <c r="Q171" t="str">
        <f>""</f>
        <v/>
      </c>
      <c r="R171" t="str">
        <f>""</f>
        <v/>
      </c>
      <c r="S171" t="str">
        <f>""</f>
        <v/>
      </c>
      <c r="T171" t="str">
        <f>""</f>
        <v/>
      </c>
      <c r="U171" t="str">
        <f>""</f>
        <v/>
      </c>
      <c r="V171" t="str">
        <f>""</f>
        <v/>
      </c>
      <c r="W171" t="str">
        <f>""</f>
        <v/>
      </c>
      <c r="X171" t="str">
        <f>""</f>
        <v/>
      </c>
      <c r="Y171" t="str">
        <f>""</f>
        <v/>
      </c>
      <c r="Z171" t="str">
        <f>""</f>
        <v/>
      </c>
      <c r="AA171" t="str">
        <f>""</f>
        <v/>
      </c>
      <c r="AB171" t="str">
        <f>""</f>
        <v/>
      </c>
      <c r="AC171" t="str">
        <f>""</f>
        <v/>
      </c>
      <c r="AD171" t="str">
        <f>""</f>
        <v/>
      </c>
      <c r="AE171" t="str">
        <f>""</f>
        <v/>
      </c>
      <c r="AF171" t="str">
        <f>""</f>
        <v/>
      </c>
      <c r="AG171" t="str">
        <f>""</f>
        <v/>
      </c>
      <c r="AH171" t="str">
        <f>""</f>
        <v/>
      </c>
      <c r="AI171" t="str">
        <f>""</f>
        <v/>
      </c>
      <c r="AJ171" t="str">
        <f>""</f>
        <v/>
      </c>
      <c r="AK171" t="str">
        <f>""</f>
        <v/>
      </c>
      <c r="AL171" t="str">
        <f>"0.075"</f>
        <v>0.075</v>
      </c>
      <c r="AM171" t="str">
        <f>""</f>
        <v/>
      </c>
      <c r="AN171" t="str">
        <f>""</f>
        <v/>
      </c>
      <c r="AO171" t="str">
        <f>""</f>
        <v/>
      </c>
      <c r="AP171" t="str">
        <f>""</f>
        <v/>
      </c>
      <c r="AQ171" t="str">
        <f>""</f>
        <v/>
      </c>
      <c r="AR171" t="str">
        <f>""</f>
        <v/>
      </c>
      <c r="AS171" t="str">
        <f>""</f>
        <v/>
      </c>
      <c r="AT171" t="str">
        <f>""</f>
        <v/>
      </c>
      <c r="AU171" t="str">
        <f>""</f>
        <v/>
      </c>
      <c r="AV171" t="str">
        <f>""</f>
        <v/>
      </c>
      <c r="AW171" t="str">
        <f>""</f>
        <v/>
      </c>
      <c r="AX171" t="str">
        <f>""</f>
        <v/>
      </c>
      <c r="AY171" t="str">
        <f>""</f>
        <v/>
      </c>
      <c r="AZ171" t="str">
        <f>""</f>
        <v/>
      </c>
      <c r="BA171" t="str">
        <f>""</f>
        <v/>
      </c>
    </row>
    <row r="172" spans="2:53" x14ac:dyDescent="0.2">
      <c r="B172" t="str">
        <f>""</f>
        <v/>
      </c>
      <c r="C172" t="str">
        <f>""</f>
        <v/>
      </c>
      <c r="D172" t="str">
        <f>""</f>
        <v/>
      </c>
      <c r="E172" t="str">
        <f>""</f>
        <v/>
      </c>
      <c r="F172" t="str">
        <f>""</f>
        <v/>
      </c>
      <c r="G172" t="str">
        <f>""</f>
        <v/>
      </c>
      <c r="H172" t="str">
        <f>""</f>
        <v/>
      </c>
      <c r="I172" t="str">
        <f>""</f>
        <v/>
      </c>
      <c r="J172" t="str">
        <f>""</f>
        <v/>
      </c>
      <c r="K172" t="str">
        <f>""</f>
        <v/>
      </c>
      <c r="L172" t="str">
        <f>""</f>
        <v/>
      </c>
      <c r="M172" t="str">
        <f>""</f>
        <v/>
      </c>
      <c r="N172" t="str">
        <f>""</f>
        <v/>
      </c>
      <c r="O172" t="str">
        <f>""</f>
        <v/>
      </c>
      <c r="P172" t="str">
        <f>""</f>
        <v/>
      </c>
      <c r="Q172" t="str">
        <f>""</f>
        <v/>
      </c>
      <c r="R172" t="str">
        <f>""</f>
        <v/>
      </c>
      <c r="S172" t="str">
        <f>""</f>
        <v/>
      </c>
      <c r="T172" t="str">
        <f>""</f>
        <v/>
      </c>
      <c r="U172" t="str">
        <f>""</f>
        <v/>
      </c>
      <c r="V172" t="str">
        <f>""</f>
        <v/>
      </c>
      <c r="W172" t="str">
        <f>""</f>
        <v/>
      </c>
      <c r="X172" t="str">
        <f>""</f>
        <v/>
      </c>
      <c r="Y172" t="str">
        <f>""</f>
        <v/>
      </c>
      <c r="Z172" t="str">
        <f>""</f>
        <v/>
      </c>
      <c r="AA172" t="str">
        <f>""</f>
        <v/>
      </c>
      <c r="AB172" t="str">
        <f>""</f>
        <v/>
      </c>
      <c r="AC172" t="str">
        <f>""</f>
        <v/>
      </c>
      <c r="AD172" t="str">
        <f>""</f>
        <v/>
      </c>
      <c r="AE172" t="str">
        <f>""</f>
        <v/>
      </c>
      <c r="AF172" t="str">
        <f>""</f>
        <v/>
      </c>
      <c r="AG172" t="str">
        <f>""</f>
        <v/>
      </c>
      <c r="AH172" t="str">
        <f>""</f>
        <v/>
      </c>
      <c r="AI172" t="str">
        <f>""</f>
        <v/>
      </c>
      <c r="AJ172" t="str">
        <f>""</f>
        <v/>
      </c>
      <c r="AK172" t="str">
        <f>""</f>
        <v/>
      </c>
      <c r="AL172" t="str">
        <f>"[0.132]"</f>
        <v>[0.132]</v>
      </c>
      <c r="AM172" t="str">
        <f>""</f>
        <v/>
      </c>
      <c r="AN172" t="str">
        <f>""</f>
        <v/>
      </c>
      <c r="AO172" t="str">
        <f>""</f>
        <v/>
      </c>
      <c r="AP172" t="str">
        <f>""</f>
        <v/>
      </c>
      <c r="AQ172" t="str">
        <f>""</f>
        <v/>
      </c>
      <c r="AR172" t="str">
        <f>""</f>
        <v/>
      </c>
      <c r="AS172" t="str">
        <f>""</f>
        <v/>
      </c>
      <c r="AT172" t="str">
        <f>""</f>
        <v/>
      </c>
      <c r="AU172" t="str">
        <f>""</f>
        <v/>
      </c>
      <c r="AV172" t="str">
        <f>""</f>
        <v/>
      </c>
      <c r="AW172" t="str">
        <f>""</f>
        <v/>
      </c>
      <c r="AX172" t="str">
        <f>""</f>
        <v/>
      </c>
      <c r="AY172" t="str">
        <f>""</f>
        <v/>
      </c>
      <c r="AZ172" t="str">
        <f>""</f>
        <v/>
      </c>
      <c r="BA172" t="str">
        <f>""</f>
        <v/>
      </c>
    </row>
    <row r="173" spans="2:53" x14ac:dyDescent="0.2">
      <c r="B173" t="str">
        <f>"Number of years that household had a theft of money"</f>
        <v>Number of years that household had a theft of money</v>
      </c>
      <c r="C173" t="str">
        <f>""</f>
        <v/>
      </c>
      <c r="D173" t="str">
        <f>""</f>
        <v/>
      </c>
      <c r="E173" t="str">
        <f>""</f>
        <v/>
      </c>
      <c r="F173" t="str">
        <f>""</f>
        <v/>
      </c>
      <c r="G173" t="str">
        <f>""</f>
        <v/>
      </c>
      <c r="H173" t="str">
        <f>""</f>
        <v/>
      </c>
      <c r="I173" t="str">
        <f>""</f>
        <v/>
      </c>
      <c r="J173" t="str">
        <f>""</f>
        <v/>
      </c>
      <c r="K173" t="str">
        <f>""</f>
        <v/>
      </c>
      <c r="L173" t="str">
        <f>""</f>
        <v/>
      </c>
      <c r="M173" t="str">
        <f>""</f>
        <v/>
      </c>
      <c r="N173" t="str">
        <f>""</f>
        <v/>
      </c>
      <c r="O173" t="str">
        <f>""</f>
        <v/>
      </c>
      <c r="P173" t="str">
        <f>""</f>
        <v/>
      </c>
      <c r="Q173" t="str">
        <f>""</f>
        <v/>
      </c>
      <c r="R173" t="str">
        <f>""</f>
        <v/>
      </c>
      <c r="S173" t="str">
        <f>""</f>
        <v/>
      </c>
      <c r="T173" t="str">
        <f>""</f>
        <v/>
      </c>
      <c r="U173" t="str">
        <f>""</f>
        <v/>
      </c>
      <c r="V173" t="str">
        <f>""</f>
        <v/>
      </c>
      <c r="W173" t="str">
        <f>""</f>
        <v/>
      </c>
      <c r="X173" t="str">
        <f>""</f>
        <v/>
      </c>
      <c r="Y173" t="str">
        <f>""</f>
        <v/>
      </c>
      <c r="Z173" t="str">
        <f>""</f>
        <v/>
      </c>
      <c r="AA173" t="str">
        <f>""</f>
        <v/>
      </c>
      <c r="AB173" t="str">
        <f>""</f>
        <v/>
      </c>
      <c r="AC173" t="str">
        <f>""</f>
        <v/>
      </c>
      <c r="AD173" t="str">
        <f>""</f>
        <v/>
      </c>
      <c r="AE173" t="str">
        <f>""</f>
        <v/>
      </c>
      <c r="AF173" t="str">
        <f>""</f>
        <v/>
      </c>
      <c r="AG173" t="str">
        <f>""</f>
        <v/>
      </c>
      <c r="AH173" t="str">
        <f>""</f>
        <v/>
      </c>
      <c r="AI173" t="str">
        <f>""</f>
        <v/>
      </c>
      <c r="AJ173" t="str">
        <f>""</f>
        <v/>
      </c>
      <c r="AK173" t="str">
        <f>""</f>
        <v/>
      </c>
      <c r="AL173" t="str">
        <f>""</f>
        <v/>
      </c>
      <c r="AM173" t="str">
        <f>"0.019"</f>
        <v>0.019</v>
      </c>
      <c r="AN173" t="str">
        <f>"0.002"</f>
        <v>0.002</v>
      </c>
      <c r="AO173" t="str">
        <f>"0.007"</f>
        <v>0.007</v>
      </c>
      <c r="AP173" t="str">
        <f>""</f>
        <v/>
      </c>
      <c r="AQ173" t="str">
        <f>""</f>
        <v/>
      </c>
      <c r="AR173" t="str">
        <f>""</f>
        <v/>
      </c>
      <c r="AS173" t="str">
        <f>""</f>
        <v/>
      </c>
      <c r="AT173" t="str">
        <f>""</f>
        <v/>
      </c>
      <c r="AU173" t="str">
        <f>""</f>
        <v/>
      </c>
      <c r="AV173" t="str">
        <f>""</f>
        <v/>
      </c>
      <c r="AW173" t="str">
        <f>""</f>
        <v/>
      </c>
      <c r="AX173" t="str">
        <f>""</f>
        <v/>
      </c>
      <c r="AY173" t="str">
        <f>""</f>
        <v/>
      </c>
      <c r="AZ173" t="str">
        <f>""</f>
        <v/>
      </c>
      <c r="BA173" t="str">
        <f>""</f>
        <v/>
      </c>
    </row>
    <row r="174" spans="2:53" x14ac:dyDescent="0.2">
      <c r="B174" t="str">
        <f>""</f>
        <v/>
      </c>
      <c r="C174" t="str">
        <f>""</f>
        <v/>
      </c>
      <c r="D174" t="str">
        <f>""</f>
        <v/>
      </c>
      <c r="E174" t="str">
        <f>""</f>
        <v/>
      </c>
      <c r="F174" t="str">
        <f>""</f>
        <v/>
      </c>
      <c r="G174" t="str">
        <f>""</f>
        <v/>
      </c>
      <c r="H174" t="str">
        <f>""</f>
        <v/>
      </c>
      <c r="I174" t="str">
        <f>""</f>
        <v/>
      </c>
      <c r="J174" t="str">
        <f>""</f>
        <v/>
      </c>
      <c r="K174" t="str">
        <f>""</f>
        <v/>
      </c>
      <c r="L174" t="str">
        <f>""</f>
        <v/>
      </c>
      <c r="M174" t="str">
        <f>""</f>
        <v/>
      </c>
      <c r="N174" t="str">
        <f>""</f>
        <v/>
      </c>
      <c r="O174" t="str">
        <f>""</f>
        <v/>
      </c>
      <c r="P174" t="str">
        <f>""</f>
        <v/>
      </c>
      <c r="Q174" t="str">
        <f>""</f>
        <v/>
      </c>
      <c r="R174" t="str">
        <f>""</f>
        <v/>
      </c>
      <c r="S174" t="str">
        <f>""</f>
        <v/>
      </c>
      <c r="T174" t="str">
        <f>""</f>
        <v/>
      </c>
      <c r="U174" t="str">
        <f>""</f>
        <v/>
      </c>
      <c r="V174" t="str">
        <f>""</f>
        <v/>
      </c>
      <c r="W174" t="str">
        <f>""</f>
        <v/>
      </c>
      <c r="X174" t="str">
        <f>""</f>
        <v/>
      </c>
      <c r="Y174" t="str">
        <f>""</f>
        <v/>
      </c>
      <c r="Z174" t="str">
        <f>""</f>
        <v/>
      </c>
      <c r="AA174" t="str">
        <f>""</f>
        <v/>
      </c>
      <c r="AB174" t="str">
        <f>""</f>
        <v/>
      </c>
      <c r="AC174" t="str">
        <f>""</f>
        <v/>
      </c>
      <c r="AD174" t="str">
        <f>""</f>
        <v/>
      </c>
      <c r="AE174" t="str">
        <f>""</f>
        <v/>
      </c>
      <c r="AF174" t="str">
        <f>""</f>
        <v/>
      </c>
      <c r="AG174" t="str">
        <f>""</f>
        <v/>
      </c>
      <c r="AH174" t="str">
        <f>""</f>
        <v/>
      </c>
      <c r="AI174" t="str">
        <f>""</f>
        <v/>
      </c>
      <c r="AJ174" t="str">
        <f>""</f>
        <v/>
      </c>
      <c r="AK174" t="str">
        <f>""</f>
        <v/>
      </c>
      <c r="AL174" t="str">
        <f>""</f>
        <v/>
      </c>
      <c r="AM174" t="str">
        <f>"[0.054]"</f>
        <v>[0.054]</v>
      </c>
      <c r="AN174" t="str">
        <f>"[0.055]"</f>
        <v>[0.055]</v>
      </c>
      <c r="AO174" t="str">
        <f>"[0.056]"</f>
        <v>[0.056]</v>
      </c>
      <c r="AP174" t="str">
        <f>""</f>
        <v/>
      </c>
      <c r="AQ174" t="str">
        <f>""</f>
        <v/>
      </c>
      <c r="AR174" t="str">
        <f>""</f>
        <v/>
      </c>
      <c r="AS174" t="str">
        <f>""</f>
        <v/>
      </c>
      <c r="AT174" t="str">
        <f>""</f>
        <v/>
      </c>
      <c r="AU174" t="str">
        <f>""</f>
        <v/>
      </c>
      <c r="AV174" t="str">
        <f>""</f>
        <v/>
      </c>
      <c r="AW174" t="str">
        <f>""</f>
        <v/>
      </c>
      <c r="AX174" t="str">
        <f>""</f>
        <v/>
      </c>
      <c r="AY174" t="str">
        <f>""</f>
        <v/>
      </c>
      <c r="AZ174" t="str">
        <f>""</f>
        <v/>
      </c>
      <c r="BA174" t="str">
        <f>""</f>
        <v/>
      </c>
    </row>
    <row r="175" spans="2:53" x14ac:dyDescent="0.2">
      <c r="B175" t="str">
        <f>"At least 1 child left the household in a given year (yes=1)"</f>
        <v>At least 1 child left the household in a given year (yes=1)</v>
      </c>
      <c r="C175" t="str">
        <f>""</f>
        <v/>
      </c>
      <c r="D175" t="str">
        <f>""</f>
        <v/>
      </c>
      <c r="E175" t="str">
        <f>""</f>
        <v/>
      </c>
      <c r="F175" t="str">
        <f>""</f>
        <v/>
      </c>
      <c r="G175" t="str">
        <f>""</f>
        <v/>
      </c>
      <c r="H175" t="str">
        <f>""</f>
        <v/>
      </c>
      <c r="I175" t="str">
        <f>""</f>
        <v/>
      </c>
      <c r="J175" t="str">
        <f>""</f>
        <v/>
      </c>
      <c r="K175" t="str">
        <f>""</f>
        <v/>
      </c>
      <c r="L175" t="str">
        <f>""</f>
        <v/>
      </c>
      <c r="M175" t="str">
        <f>""</f>
        <v/>
      </c>
      <c r="N175" t="str">
        <f>""</f>
        <v/>
      </c>
      <c r="O175" t="str">
        <f>""</f>
        <v/>
      </c>
      <c r="P175" t="str">
        <f>""</f>
        <v/>
      </c>
      <c r="Q175" t="str">
        <f>""</f>
        <v/>
      </c>
      <c r="R175" t="str">
        <f>""</f>
        <v/>
      </c>
      <c r="S175" t="str">
        <f>""</f>
        <v/>
      </c>
      <c r="T175" t="str">
        <f>""</f>
        <v/>
      </c>
      <c r="U175" t="str">
        <f>""</f>
        <v/>
      </c>
      <c r="V175" t="str">
        <f>""</f>
        <v/>
      </c>
      <c r="W175" t="str">
        <f>""</f>
        <v/>
      </c>
      <c r="X175" t="str">
        <f>""</f>
        <v/>
      </c>
      <c r="Y175" t="str">
        <f>""</f>
        <v/>
      </c>
      <c r="Z175" t="str">
        <f>""</f>
        <v/>
      </c>
      <c r="AA175" t="str">
        <f>""</f>
        <v/>
      </c>
      <c r="AB175" t="str">
        <f>""</f>
        <v/>
      </c>
      <c r="AC175" t="str">
        <f>""</f>
        <v/>
      </c>
      <c r="AD175" t="str">
        <f>""</f>
        <v/>
      </c>
      <c r="AE175" t="str">
        <f>""</f>
        <v/>
      </c>
      <c r="AF175" t="str">
        <f>""</f>
        <v/>
      </c>
      <c r="AG175" t="str">
        <f>""</f>
        <v/>
      </c>
      <c r="AH175" t="str">
        <f>""</f>
        <v/>
      </c>
      <c r="AI175" t="str">
        <f>""</f>
        <v/>
      </c>
      <c r="AJ175" t="str">
        <f>""</f>
        <v/>
      </c>
      <c r="AK175" t="str">
        <f>""</f>
        <v/>
      </c>
      <c r="AL175" t="str">
        <f>""</f>
        <v/>
      </c>
      <c r="AM175" t="str">
        <f>"-0.087"</f>
        <v>-0.087</v>
      </c>
      <c r="AN175" t="str">
        <f>""</f>
        <v/>
      </c>
      <c r="AO175" t="str">
        <f>""</f>
        <v/>
      </c>
      <c r="AP175" t="str">
        <f>""</f>
        <v/>
      </c>
      <c r="AQ175" t="str">
        <f>""</f>
        <v/>
      </c>
      <c r="AR175" t="str">
        <f>""</f>
        <v/>
      </c>
      <c r="AS175" t="str">
        <f>""</f>
        <v/>
      </c>
      <c r="AT175" t="str">
        <f>""</f>
        <v/>
      </c>
      <c r="AU175" t="str">
        <f>""</f>
        <v/>
      </c>
      <c r="AV175" t="str">
        <f>""</f>
        <v/>
      </c>
      <c r="AW175" t="str">
        <f>""</f>
        <v/>
      </c>
      <c r="AX175" t="str">
        <f>""</f>
        <v/>
      </c>
      <c r="AY175" t="str">
        <f>""</f>
        <v/>
      </c>
      <c r="AZ175" t="str">
        <f>""</f>
        <v/>
      </c>
      <c r="BA175" t="str">
        <f>""</f>
        <v/>
      </c>
    </row>
    <row r="176" spans="2:53" x14ac:dyDescent="0.2">
      <c r="B176" t="str">
        <f>""</f>
        <v/>
      </c>
      <c r="C176" t="str">
        <f>""</f>
        <v/>
      </c>
      <c r="D176" t="str">
        <f>""</f>
        <v/>
      </c>
      <c r="E176" t="str">
        <f>""</f>
        <v/>
      </c>
      <c r="F176" t="str">
        <f>""</f>
        <v/>
      </c>
      <c r="G176" t="str">
        <f>""</f>
        <v/>
      </c>
      <c r="H176" t="str">
        <f>""</f>
        <v/>
      </c>
      <c r="I176" t="str">
        <f>""</f>
        <v/>
      </c>
      <c r="J176" t="str">
        <f>""</f>
        <v/>
      </c>
      <c r="K176" t="str">
        <f>""</f>
        <v/>
      </c>
      <c r="L176" t="str">
        <f>""</f>
        <v/>
      </c>
      <c r="M176" t="str">
        <f>""</f>
        <v/>
      </c>
      <c r="N176" t="str">
        <f>""</f>
        <v/>
      </c>
      <c r="O176" t="str">
        <f>""</f>
        <v/>
      </c>
      <c r="P176" t="str">
        <f>""</f>
        <v/>
      </c>
      <c r="Q176" t="str">
        <f>""</f>
        <v/>
      </c>
      <c r="R176" t="str">
        <f>""</f>
        <v/>
      </c>
      <c r="S176" t="str">
        <f>""</f>
        <v/>
      </c>
      <c r="T176" t="str">
        <f>""</f>
        <v/>
      </c>
      <c r="U176" t="str">
        <f>""</f>
        <v/>
      </c>
      <c r="V176" t="str">
        <f>""</f>
        <v/>
      </c>
      <c r="W176" t="str">
        <f>""</f>
        <v/>
      </c>
      <c r="X176" t="str">
        <f>""</f>
        <v/>
      </c>
      <c r="Y176" t="str">
        <f>""</f>
        <v/>
      </c>
      <c r="Z176" t="str">
        <f>""</f>
        <v/>
      </c>
      <c r="AA176" t="str">
        <f>""</f>
        <v/>
      </c>
      <c r="AB176" t="str">
        <f>""</f>
        <v/>
      </c>
      <c r="AC176" t="str">
        <f>""</f>
        <v/>
      </c>
      <c r="AD176" t="str">
        <f>""</f>
        <v/>
      </c>
      <c r="AE176" t="str">
        <f>""</f>
        <v/>
      </c>
      <c r="AF176" t="str">
        <f>""</f>
        <v/>
      </c>
      <c r="AG176" t="str">
        <f>""</f>
        <v/>
      </c>
      <c r="AH176" t="str">
        <f>""</f>
        <v/>
      </c>
      <c r="AI176" t="str">
        <f>""</f>
        <v/>
      </c>
      <c r="AJ176" t="str">
        <f>""</f>
        <v/>
      </c>
      <c r="AK176" t="str">
        <f>""</f>
        <v/>
      </c>
      <c r="AL176" t="str">
        <f>""</f>
        <v/>
      </c>
      <c r="AM176" t="str">
        <f>"[0.135]"</f>
        <v>[0.135]</v>
      </c>
      <c r="AN176" t="str">
        <f>""</f>
        <v/>
      </c>
      <c r="AO176" t="str">
        <f>""</f>
        <v/>
      </c>
      <c r="AP176" t="str">
        <f>""</f>
        <v/>
      </c>
      <c r="AQ176" t="str">
        <f>""</f>
        <v/>
      </c>
      <c r="AR176" t="str">
        <f>""</f>
        <v/>
      </c>
      <c r="AS176" t="str">
        <f>""</f>
        <v/>
      </c>
      <c r="AT176" t="str">
        <f>""</f>
        <v/>
      </c>
      <c r="AU176" t="str">
        <f>""</f>
        <v/>
      </c>
      <c r="AV176" t="str">
        <f>""</f>
        <v/>
      </c>
      <c r="AW176" t="str">
        <f>""</f>
        <v/>
      </c>
      <c r="AX176" t="str">
        <f>""</f>
        <v/>
      </c>
      <c r="AY176" t="str">
        <f>""</f>
        <v/>
      </c>
      <c r="AZ176" t="str">
        <f>""</f>
        <v/>
      </c>
      <c r="BA176" t="str">
        <f>""</f>
        <v/>
      </c>
    </row>
    <row r="177" spans="2:53" x14ac:dyDescent="0.2">
      <c r="B177" t="str">
        <f>"Interaction"</f>
        <v>Interaction</v>
      </c>
      <c r="C177" t="str">
        <f>""</f>
        <v/>
      </c>
      <c r="D177" t="str">
        <f>""</f>
        <v/>
      </c>
      <c r="E177" t="str">
        <f>""</f>
        <v/>
      </c>
      <c r="F177" t="str">
        <f>""</f>
        <v/>
      </c>
      <c r="G177" t="str">
        <f>""</f>
        <v/>
      </c>
      <c r="H177" t="str">
        <f>""</f>
        <v/>
      </c>
      <c r="I177" t="str">
        <f>""</f>
        <v/>
      </c>
      <c r="J177" t="str">
        <f>""</f>
        <v/>
      </c>
      <c r="K177" t="str">
        <f>""</f>
        <v/>
      </c>
      <c r="L177" t="str">
        <f>""</f>
        <v/>
      </c>
      <c r="M177" t="str">
        <f>""</f>
        <v/>
      </c>
      <c r="N177" t="str">
        <f>""</f>
        <v/>
      </c>
      <c r="O177" t="str">
        <f>""</f>
        <v/>
      </c>
      <c r="P177" t="str">
        <f>""</f>
        <v/>
      </c>
      <c r="Q177" t="str">
        <f>""</f>
        <v/>
      </c>
      <c r="R177" t="str">
        <f>""</f>
        <v/>
      </c>
      <c r="S177" t="str">
        <f>""</f>
        <v/>
      </c>
      <c r="T177" t="str">
        <f>""</f>
        <v/>
      </c>
      <c r="U177" t="str">
        <f>""</f>
        <v/>
      </c>
      <c r="V177" t="str">
        <f>""</f>
        <v/>
      </c>
      <c r="W177" t="str">
        <f>""</f>
        <v/>
      </c>
      <c r="X177" t="str">
        <f>""</f>
        <v/>
      </c>
      <c r="Y177" t="str">
        <f>""</f>
        <v/>
      </c>
      <c r="Z177" t="str">
        <f>""</f>
        <v/>
      </c>
      <c r="AA177" t="str">
        <f>""</f>
        <v/>
      </c>
      <c r="AB177" t="str">
        <f>""</f>
        <v/>
      </c>
      <c r="AC177" t="str">
        <f>""</f>
        <v/>
      </c>
      <c r="AD177" t="str">
        <f>""</f>
        <v/>
      </c>
      <c r="AE177" t="str">
        <f>""</f>
        <v/>
      </c>
      <c r="AF177" t="str">
        <f>""</f>
        <v/>
      </c>
      <c r="AG177" t="str">
        <f>""</f>
        <v/>
      </c>
      <c r="AH177" t="str">
        <f>""</f>
        <v/>
      </c>
      <c r="AI177" t="str">
        <f>""</f>
        <v/>
      </c>
      <c r="AJ177" t="str">
        <f>""</f>
        <v/>
      </c>
      <c r="AK177" t="str">
        <f>""</f>
        <v/>
      </c>
      <c r="AL177" t="str">
        <f>""</f>
        <v/>
      </c>
      <c r="AM177" t="str">
        <f>"-0.094"</f>
        <v>-0.094</v>
      </c>
      <c r="AN177" t="str">
        <f>""</f>
        <v/>
      </c>
      <c r="AO177" t="str">
        <f>""</f>
        <v/>
      </c>
      <c r="AP177" t="str">
        <f>""</f>
        <v/>
      </c>
      <c r="AQ177" t="str">
        <f>""</f>
        <v/>
      </c>
      <c r="AR177" t="str">
        <f>""</f>
        <v/>
      </c>
      <c r="AS177" t="str">
        <f>""</f>
        <v/>
      </c>
      <c r="AT177" t="str">
        <f>""</f>
        <v/>
      </c>
      <c r="AU177" t="str">
        <f>""</f>
        <v/>
      </c>
      <c r="AV177" t="str">
        <f>""</f>
        <v/>
      </c>
      <c r="AW177" t="str">
        <f>""</f>
        <v/>
      </c>
      <c r="AX177" t="str">
        <f>""</f>
        <v/>
      </c>
      <c r="AY177" t="str">
        <f>""</f>
        <v/>
      </c>
      <c r="AZ177" t="str">
        <f>""</f>
        <v/>
      </c>
      <c r="BA177" t="str">
        <f>""</f>
        <v/>
      </c>
    </row>
    <row r="178" spans="2:53" x14ac:dyDescent="0.2">
      <c r="B178" t="str">
        <f>""</f>
        <v/>
      </c>
      <c r="C178" t="str">
        <f>""</f>
        <v/>
      </c>
      <c r="D178" t="str">
        <f>""</f>
        <v/>
      </c>
      <c r="E178" t="str">
        <f>""</f>
        <v/>
      </c>
      <c r="F178" t="str">
        <f>""</f>
        <v/>
      </c>
      <c r="G178" t="str">
        <f>""</f>
        <v/>
      </c>
      <c r="H178" t="str">
        <f>""</f>
        <v/>
      </c>
      <c r="I178" t="str">
        <f>""</f>
        <v/>
      </c>
      <c r="J178" t="str">
        <f>""</f>
        <v/>
      </c>
      <c r="K178" t="str">
        <f>""</f>
        <v/>
      </c>
      <c r="L178" t="str">
        <f>""</f>
        <v/>
      </c>
      <c r="M178" t="str">
        <f>""</f>
        <v/>
      </c>
      <c r="N178" t="str">
        <f>""</f>
        <v/>
      </c>
      <c r="O178" t="str">
        <f>""</f>
        <v/>
      </c>
      <c r="P178" t="str">
        <f>""</f>
        <v/>
      </c>
      <c r="Q178" t="str">
        <f>""</f>
        <v/>
      </c>
      <c r="R178" t="str">
        <f>""</f>
        <v/>
      </c>
      <c r="S178" t="str">
        <f>""</f>
        <v/>
      </c>
      <c r="T178" t="str">
        <f>""</f>
        <v/>
      </c>
      <c r="U178" t="str">
        <f>""</f>
        <v/>
      </c>
      <c r="V178" t="str">
        <f>""</f>
        <v/>
      </c>
      <c r="W178" t="str">
        <f>""</f>
        <v/>
      </c>
      <c r="X178" t="str">
        <f>""</f>
        <v/>
      </c>
      <c r="Y178" t="str">
        <f>""</f>
        <v/>
      </c>
      <c r="Z178" t="str">
        <f>""</f>
        <v/>
      </c>
      <c r="AA178" t="str">
        <f>""</f>
        <v/>
      </c>
      <c r="AB178" t="str">
        <f>""</f>
        <v/>
      </c>
      <c r="AC178" t="str">
        <f>""</f>
        <v/>
      </c>
      <c r="AD178" t="str">
        <f>""</f>
        <v/>
      </c>
      <c r="AE178" t="str">
        <f>""</f>
        <v/>
      </c>
      <c r="AF178" t="str">
        <f>""</f>
        <v/>
      </c>
      <c r="AG178" t="str">
        <f>""</f>
        <v/>
      </c>
      <c r="AH178" t="str">
        <f>""</f>
        <v/>
      </c>
      <c r="AI178" t="str">
        <f>""</f>
        <v/>
      </c>
      <c r="AJ178" t="str">
        <f>""</f>
        <v/>
      </c>
      <c r="AK178" t="str">
        <f>""</f>
        <v/>
      </c>
      <c r="AL178" t="str">
        <f>""</f>
        <v/>
      </c>
      <c r="AM178" t="str">
        <f>"[0.130]"</f>
        <v>[0.130]</v>
      </c>
      <c r="AN178" t="str">
        <f>""</f>
        <v/>
      </c>
      <c r="AO178" t="str">
        <f>""</f>
        <v/>
      </c>
      <c r="AP178" t="str">
        <f>""</f>
        <v/>
      </c>
      <c r="AQ178" t="str">
        <f>""</f>
        <v/>
      </c>
      <c r="AR178" t="str">
        <f>""</f>
        <v/>
      </c>
      <c r="AS178" t="str">
        <f>""</f>
        <v/>
      </c>
      <c r="AT178" t="str">
        <f>""</f>
        <v/>
      </c>
      <c r="AU178" t="str">
        <f>""</f>
        <v/>
      </c>
      <c r="AV178" t="str">
        <f>""</f>
        <v/>
      </c>
      <c r="AW178" t="str">
        <f>""</f>
        <v/>
      </c>
      <c r="AX178" t="str">
        <f>""</f>
        <v/>
      </c>
      <c r="AY178" t="str">
        <f>""</f>
        <v/>
      </c>
      <c r="AZ178" t="str">
        <f>""</f>
        <v/>
      </c>
      <c r="BA178" t="str">
        <f>""</f>
        <v/>
      </c>
    </row>
    <row r="179" spans="2:53" x14ac:dyDescent="0.2">
      <c r="B179" t="str">
        <f>"Number of childs who left household 1998-2007"</f>
        <v>Number of childs who left household 1998-2007</v>
      </c>
      <c r="C179" t="str">
        <f>""</f>
        <v/>
      </c>
      <c r="D179" t="str">
        <f>""</f>
        <v/>
      </c>
      <c r="E179" t="str">
        <f>""</f>
        <v/>
      </c>
      <c r="F179" t="str">
        <f>""</f>
        <v/>
      </c>
      <c r="G179" t="str">
        <f>""</f>
        <v/>
      </c>
      <c r="H179" t="str">
        <f>""</f>
        <v/>
      </c>
      <c r="I179" t="str">
        <f>""</f>
        <v/>
      </c>
      <c r="J179" t="str">
        <f>""</f>
        <v/>
      </c>
      <c r="K179" t="str">
        <f>""</f>
        <v/>
      </c>
      <c r="L179" t="str">
        <f>""</f>
        <v/>
      </c>
      <c r="M179" t="str">
        <f>""</f>
        <v/>
      </c>
      <c r="N179" t="str">
        <f>""</f>
        <v/>
      </c>
      <c r="O179" t="str">
        <f>""</f>
        <v/>
      </c>
      <c r="P179" t="str">
        <f>""</f>
        <v/>
      </c>
      <c r="Q179" t="str">
        <f>""</f>
        <v/>
      </c>
      <c r="R179" t="str">
        <f>""</f>
        <v/>
      </c>
      <c r="S179" t="str">
        <f>""</f>
        <v/>
      </c>
      <c r="T179" t="str">
        <f>""</f>
        <v/>
      </c>
      <c r="U179" t="str">
        <f>""</f>
        <v/>
      </c>
      <c r="V179" t="str">
        <f>""</f>
        <v/>
      </c>
      <c r="W179" t="str">
        <f>""</f>
        <v/>
      </c>
      <c r="X179" t="str">
        <f>""</f>
        <v/>
      </c>
      <c r="Y179" t="str">
        <f>""</f>
        <v/>
      </c>
      <c r="Z179" t="str">
        <f>""</f>
        <v/>
      </c>
      <c r="AA179" t="str">
        <f>""</f>
        <v/>
      </c>
      <c r="AB179" t="str">
        <f>""</f>
        <v/>
      </c>
      <c r="AC179" t="str">
        <f>""</f>
        <v/>
      </c>
      <c r="AD179" t="str">
        <f>""</f>
        <v/>
      </c>
      <c r="AE179" t="str">
        <f>""</f>
        <v/>
      </c>
      <c r="AF179" t="str">
        <f>""</f>
        <v/>
      </c>
      <c r="AG179" t="str">
        <f>""</f>
        <v/>
      </c>
      <c r="AH179" t="str">
        <f>""</f>
        <v/>
      </c>
      <c r="AI179" t="str">
        <f>""</f>
        <v/>
      </c>
      <c r="AJ179" t="str">
        <f>""</f>
        <v/>
      </c>
      <c r="AK179" t="str">
        <f>""</f>
        <v/>
      </c>
      <c r="AL179" t="str">
        <f>""</f>
        <v/>
      </c>
      <c r="AM179" t="str">
        <f>""</f>
        <v/>
      </c>
      <c r="AN179" t="str">
        <f>"-0.005"</f>
        <v>-0.005</v>
      </c>
      <c r="AO179" t="str">
        <f>""</f>
        <v/>
      </c>
      <c r="AP179" t="str">
        <f>""</f>
        <v/>
      </c>
      <c r="AQ179" t="str">
        <f>""</f>
        <v/>
      </c>
      <c r="AR179" t="str">
        <f>""</f>
        <v/>
      </c>
      <c r="AS179" t="str">
        <f>""</f>
        <v/>
      </c>
      <c r="AT179" t="str">
        <f>""</f>
        <v/>
      </c>
      <c r="AU179" t="str">
        <f>""</f>
        <v/>
      </c>
      <c r="AV179" t="str">
        <f>""</f>
        <v/>
      </c>
      <c r="AW179" t="str">
        <f>""</f>
        <v/>
      </c>
      <c r="AX179" t="str">
        <f>""</f>
        <v/>
      </c>
      <c r="AY179" t="str">
        <f>""</f>
        <v/>
      </c>
      <c r="AZ179" t="str">
        <f>""</f>
        <v/>
      </c>
      <c r="BA179" t="str">
        <f>""</f>
        <v/>
      </c>
    </row>
    <row r="180" spans="2:53" x14ac:dyDescent="0.2">
      <c r="B180" t="str">
        <f>""</f>
        <v/>
      </c>
      <c r="C180" t="str">
        <f>""</f>
        <v/>
      </c>
      <c r="D180" t="str">
        <f>""</f>
        <v/>
      </c>
      <c r="E180" t="str">
        <f>""</f>
        <v/>
      </c>
      <c r="F180" t="str">
        <f>""</f>
        <v/>
      </c>
      <c r="G180" t="str">
        <f>""</f>
        <v/>
      </c>
      <c r="H180" t="str">
        <f>""</f>
        <v/>
      </c>
      <c r="I180" t="str">
        <f>""</f>
        <v/>
      </c>
      <c r="J180" t="str">
        <f>""</f>
        <v/>
      </c>
      <c r="K180" t="str">
        <f>""</f>
        <v/>
      </c>
      <c r="L180" t="str">
        <f>""</f>
        <v/>
      </c>
      <c r="M180" t="str">
        <f>""</f>
        <v/>
      </c>
      <c r="N180" t="str">
        <f>""</f>
        <v/>
      </c>
      <c r="O180" t="str">
        <f>""</f>
        <v/>
      </c>
      <c r="P180" t="str">
        <f>""</f>
        <v/>
      </c>
      <c r="Q180" t="str">
        <f>""</f>
        <v/>
      </c>
      <c r="R180" t="str">
        <f>""</f>
        <v/>
      </c>
      <c r="S180" t="str">
        <f>""</f>
        <v/>
      </c>
      <c r="T180" t="str">
        <f>""</f>
        <v/>
      </c>
      <c r="U180" t="str">
        <f>""</f>
        <v/>
      </c>
      <c r="V180" t="str">
        <f>""</f>
        <v/>
      </c>
      <c r="W180" t="str">
        <f>""</f>
        <v/>
      </c>
      <c r="X180" t="str">
        <f>""</f>
        <v/>
      </c>
      <c r="Y180" t="str">
        <f>""</f>
        <v/>
      </c>
      <c r="Z180" t="str">
        <f>""</f>
        <v/>
      </c>
      <c r="AA180" t="str">
        <f>""</f>
        <v/>
      </c>
      <c r="AB180" t="str">
        <f>""</f>
        <v/>
      </c>
      <c r="AC180" t="str">
        <f>""</f>
        <v/>
      </c>
      <c r="AD180" t="str">
        <f>""</f>
        <v/>
      </c>
      <c r="AE180" t="str">
        <f>""</f>
        <v/>
      </c>
      <c r="AF180" t="str">
        <f>""</f>
        <v/>
      </c>
      <c r="AG180" t="str">
        <f>""</f>
        <v/>
      </c>
      <c r="AH180" t="str">
        <f>""</f>
        <v/>
      </c>
      <c r="AI180" t="str">
        <f>""</f>
        <v/>
      </c>
      <c r="AJ180" t="str">
        <f>""</f>
        <v/>
      </c>
      <c r="AK180" t="str">
        <f>""</f>
        <v/>
      </c>
      <c r="AL180" t="str">
        <f>""</f>
        <v/>
      </c>
      <c r="AM180" t="str">
        <f>""</f>
        <v/>
      </c>
      <c r="AN180" t="str">
        <f>"[0.056]"</f>
        <v>[0.056]</v>
      </c>
      <c r="AO180" t="str">
        <f>""</f>
        <v/>
      </c>
      <c r="AP180" t="str">
        <f>""</f>
        <v/>
      </c>
      <c r="AQ180" t="str">
        <f>""</f>
        <v/>
      </c>
      <c r="AR180" t="str">
        <f>""</f>
        <v/>
      </c>
      <c r="AS180" t="str">
        <f>""</f>
        <v/>
      </c>
      <c r="AT180" t="str">
        <f>""</f>
        <v/>
      </c>
      <c r="AU180" t="str">
        <f>""</f>
        <v/>
      </c>
      <c r="AV180" t="str">
        <f>""</f>
        <v/>
      </c>
      <c r="AW180" t="str">
        <f>""</f>
        <v/>
      </c>
      <c r="AX180" t="str">
        <f>""</f>
        <v/>
      </c>
      <c r="AY180" t="str">
        <f>""</f>
        <v/>
      </c>
      <c r="AZ180" t="str">
        <f>""</f>
        <v/>
      </c>
      <c r="BA180" t="str">
        <f>""</f>
        <v/>
      </c>
    </row>
    <row r="181" spans="2:53" x14ac:dyDescent="0.2">
      <c r="B181" t="str">
        <f>"Interaction"</f>
        <v>Interaction</v>
      </c>
      <c r="C181" t="str">
        <f>""</f>
        <v/>
      </c>
      <c r="D181" t="str">
        <f>""</f>
        <v/>
      </c>
      <c r="E181" t="str">
        <f>""</f>
        <v/>
      </c>
      <c r="F181" t="str">
        <f>""</f>
        <v/>
      </c>
      <c r="G181" t="str">
        <f>""</f>
        <v/>
      </c>
      <c r="H181" t="str">
        <f>""</f>
        <v/>
      </c>
      <c r="I181" t="str">
        <f>""</f>
        <v/>
      </c>
      <c r="J181" t="str">
        <f>""</f>
        <v/>
      </c>
      <c r="K181" t="str">
        <f>""</f>
        <v/>
      </c>
      <c r="L181" t="str">
        <f>""</f>
        <v/>
      </c>
      <c r="M181" t="str">
        <f>""</f>
        <v/>
      </c>
      <c r="N181" t="str">
        <f>""</f>
        <v/>
      </c>
      <c r="O181" t="str">
        <f>""</f>
        <v/>
      </c>
      <c r="P181" t="str">
        <f>""</f>
        <v/>
      </c>
      <c r="Q181" t="str">
        <f>""</f>
        <v/>
      </c>
      <c r="R181" t="str">
        <f>""</f>
        <v/>
      </c>
      <c r="S181" t="str">
        <f>""</f>
        <v/>
      </c>
      <c r="T181" t="str">
        <f>""</f>
        <v/>
      </c>
      <c r="U181" t="str">
        <f>""</f>
        <v/>
      </c>
      <c r="V181" t="str">
        <f>""</f>
        <v/>
      </c>
      <c r="W181" t="str">
        <f>""</f>
        <v/>
      </c>
      <c r="X181" t="str">
        <f>""</f>
        <v/>
      </c>
      <c r="Y181" t="str">
        <f>""</f>
        <v/>
      </c>
      <c r="Z181" t="str">
        <f>""</f>
        <v/>
      </c>
      <c r="AA181" t="str">
        <f>""</f>
        <v/>
      </c>
      <c r="AB181" t="str">
        <f>""</f>
        <v/>
      </c>
      <c r="AC181" t="str">
        <f>""</f>
        <v/>
      </c>
      <c r="AD181" t="str">
        <f>""</f>
        <v/>
      </c>
      <c r="AE181" t="str">
        <f>""</f>
        <v/>
      </c>
      <c r="AF181" t="str">
        <f>""</f>
        <v/>
      </c>
      <c r="AG181" t="str">
        <f>""</f>
        <v/>
      </c>
      <c r="AH181" t="str">
        <f>""</f>
        <v/>
      </c>
      <c r="AI181" t="str">
        <f>""</f>
        <v/>
      </c>
      <c r="AJ181" t="str">
        <f>""</f>
        <v/>
      </c>
      <c r="AK181" t="str">
        <f>""</f>
        <v/>
      </c>
      <c r="AL181" t="str">
        <f>""</f>
        <v/>
      </c>
      <c r="AM181" t="str">
        <f>""</f>
        <v/>
      </c>
      <c r="AN181" t="str">
        <f>"-0.001"</f>
        <v>-0.001</v>
      </c>
      <c r="AO181" t="str">
        <f>""</f>
        <v/>
      </c>
      <c r="AP181" t="str">
        <f>""</f>
        <v/>
      </c>
      <c r="AQ181" t="str">
        <f>""</f>
        <v/>
      </c>
      <c r="AR181" t="str">
        <f>""</f>
        <v/>
      </c>
      <c r="AS181" t="str">
        <f>""</f>
        <v/>
      </c>
      <c r="AT181" t="str">
        <f>""</f>
        <v/>
      </c>
      <c r="AU181" t="str">
        <f>""</f>
        <v/>
      </c>
      <c r="AV181" t="str">
        <f>""</f>
        <v/>
      </c>
      <c r="AW181" t="str">
        <f>""</f>
        <v/>
      </c>
      <c r="AX181" t="str">
        <f>""</f>
        <v/>
      </c>
      <c r="AY181" t="str">
        <f>""</f>
        <v/>
      </c>
      <c r="AZ181" t="str">
        <f>""</f>
        <v/>
      </c>
      <c r="BA181" t="str">
        <f>""</f>
        <v/>
      </c>
    </row>
    <row r="182" spans="2:53" x14ac:dyDescent="0.2">
      <c r="B182" t="str">
        <f>""</f>
        <v/>
      </c>
      <c r="C182" t="str">
        <f>""</f>
        <v/>
      </c>
      <c r="D182" t="str">
        <f>""</f>
        <v/>
      </c>
      <c r="E182" t="str">
        <f>""</f>
        <v/>
      </c>
      <c r="F182" t="str">
        <f>""</f>
        <v/>
      </c>
      <c r="G182" t="str">
        <f>""</f>
        <v/>
      </c>
      <c r="H182" t="str">
        <f>""</f>
        <v/>
      </c>
      <c r="I182" t="str">
        <f>""</f>
        <v/>
      </c>
      <c r="J182" t="str">
        <f>""</f>
        <v/>
      </c>
      <c r="K182" t="str">
        <f>""</f>
        <v/>
      </c>
      <c r="L182" t="str">
        <f>""</f>
        <v/>
      </c>
      <c r="M182" t="str">
        <f>""</f>
        <v/>
      </c>
      <c r="N182" t="str">
        <f>""</f>
        <v/>
      </c>
      <c r="O182" t="str">
        <f>""</f>
        <v/>
      </c>
      <c r="P182" t="str">
        <f>""</f>
        <v/>
      </c>
      <c r="Q182" t="str">
        <f>""</f>
        <v/>
      </c>
      <c r="R182" t="str">
        <f>""</f>
        <v/>
      </c>
      <c r="S182" t="str">
        <f>""</f>
        <v/>
      </c>
      <c r="T182" t="str">
        <f>""</f>
        <v/>
      </c>
      <c r="U182" t="str">
        <f>""</f>
        <v/>
      </c>
      <c r="V182" t="str">
        <f>""</f>
        <v/>
      </c>
      <c r="W182" t="str">
        <f>""</f>
        <v/>
      </c>
      <c r="X182" t="str">
        <f>""</f>
        <v/>
      </c>
      <c r="Y182" t="str">
        <f>""</f>
        <v/>
      </c>
      <c r="Z182" t="str">
        <f>""</f>
        <v/>
      </c>
      <c r="AA182" t="str">
        <f>""</f>
        <v/>
      </c>
      <c r="AB182" t="str">
        <f>""</f>
        <v/>
      </c>
      <c r="AC182" t="str">
        <f>""</f>
        <v/>
      </c>
      <c r="AD182" t="str">
        <f>""</f>
        <v/>
      </c>
      <c r="AE182" t="str">
        <f>""</f>
        <v/>
      </c>
      <c r="AF182" t="str">
        <f>""</f>
        <v/>
      </c>
      <c r="AG182" t="str">
        <f>""</f>
        <v/>
      </c>
      <c r="AH182" t="str">
        <f>""</f>
        <v/>
      </c>
      <c r="AI182" t="str">
        <f>""</f>
        <v/>
      </c>
      <c r="AJ182" t="str">
        <f>""</f>
        <v/>
      </c>
      <c r="AK182" t="str">
        <f>""</f>
        <v/>
      </c>
      <c r="AL182" t="str">
        <f>""</f>
        <v/>
      </c>
      <c r="AM182" t="str">
        <f>""</f>
        <v/>
      </c>
      <c r="AN182" t="str">
        <f>"[0.043]"</f>
        <v>[0.043]</v>
      </c>
      <c r="AO182" t="str">
        <f>""</f>
        <v/>
      </c>
      <c r="AP182" t="str">
        <f>""</f>
        <v/>
      </c>
      <c r="AQ182" t="str">
        <f>""</f>
        <v/>
      </c>
      <c r="AR182" t="str">
        <f>""</f>
        <v/>
      </c>
      <c r="AS182" t="str">
        <f>""</f>
        <v/>
      </c>
      <c r="AT182" t="str">
        <f>""</f>
        <v/>
      </c>
      <c r="AU182" t="str">
        <f>""</f>
        <v/>
      </c>
      <c r="AV182" t="str">
        <f>""</f>
        <v/>
      </c>
      <c r="AW182" t="str">
        <f>""</f>
        <v/>
      </c>
      <c r="AX182" t="str">
        <f>""</f>
        <v/>
      </c>
      <c r="AY182" t="str">
        <f>""</f>
        <v/>
      </c>
      <c r="AZ182" t="str">
        <f>""</f>
        <v/>
      </c>
      <c r="BA182" t="str">
        <f>""</f>
        <v/>
      </c>
    </row>
    <row r="183" spans="2:53" x14ac:dyDescent="0.2">
      <c r="B183" t="str">
        <f>"Share of childs  who left household 1998-2007"</f>
        <v>Share of childs  who left household 1998-2007</v>
      </c>
      <c r="C183" t="str">
        <f>""</f>
        <v/>
      </c>
      <c r="D183" t="str">
        <f>""</f>
        <v/>
      </c>
      <c r="E183" t="str">
        <f>""</f>
        <v/>
      </c>
      <c r="F183" t="str">
        <f>""</f>
        <v/>
      </c>
      <c r="G183" t="str">
        <f>""</f>
        <v/>
      </c>
      <c r="H183" t="str">
        <f>""</f>
        <v/>
      </c>
      <c r="I183" t="str">
        <f>""</f>
        <v/>
      </c>
      <c r="J183" t="str">
        <f>""</f>
        <v/>
      </c>
      <c r="K183" t="str">
        <f>""</f>
        <v/>
      </c>
      <c r="L183" t="str">
        <f>""</f>
        <v/>
      </c>
      <c r="M183" t="str">
        <f>""</f>
        <v/>
      </c>
      <c r="N183" t="str">
        <f>""</f>
        <v/>
      </c>
      <c r="O183" t="str">
        <f>""</f>
        <v/>
      </c>
      <c r="P183" t="str">
        <f>""</f>
        <v/>
      </c>
      <c r="Q183" t="str">
        <f>""</f>
        <v/>
      </c>
      <c r="R183" t="str">
        <f>""</f>
        <v/>
      </c>
      <c r="S183" t="str">
        <f>""</f>
        <v/>
      </c>
      <c r="T183" t="str">
        <f>""</f>
        <v/>
      </c>
      <c r="U183" t="str">
        <f>""</f>
        <v/>
      </c>
      <c r="V183" t="str">
        <f>""</f>
        <v/>
      </c>
      <c r="W183" t="str">
        <f>""</f>
        <v/>
      </c>
      <c r="X183" t="str">
        <f>""</f>
        <v/>
      </c>
      <c r="Y183" t="str">
        <f>""</f>
        <v/>
      </c>
      <c r="Z183" t="str">
        <f>""</f>
        <v/>
      </c>
      <c r="AA183" t="str">
        <f>""</f>
        <v/>
      </c>
      <c r="AB183" t="str">
        <f>""</f>
        <v/>
      </c>
      <c r="AC183" t="str">
        <f>""</f>
        <v/>
      </c>
      <c r="AD183" t="str">
        <f>""</f>
        <v/>
      </c>
      <c r="AE183" t="str">
        <f>""</f>
        <v/>
      </c>
      <c r="AF183" t="str">
        <f>""</f>
        <v/>
      </c>
      <c r="AG183" t="str">
        <f>""</f>
        <v/>
      </c>
      <c r="AH183" t="str">
        <f>""</f>
        <v/>
      </c>
      <c r="AI183" t="str">
        <f>""</f>
        <v/>
      </c>
      <c r="AJ183" t="str">
        <f>""</f>
        <v/>
      </c>
      <c r="AK183" t="str">
        <f>""</f>
        <v/>
      </c>
      <c r="AL183" t="str">
        <f>""</f>
        <v/>
      </c>
      <c r="AM183" t="str">
        <f>""</f>
        <v/>
      </c>
      <c r="AN183" t="str">
        <f>""</f>
        <v/>
      </c>
      <c r="AO183" t="str">
        <f>"-0.193"</f>
        <v>-0.193</v>
      </c>
      <c r="AP183" t="str">
        <f>""</f>
        <v/>
      </c>
      <c r="AQ183" t="str">
        <f>""</f>
        <v/>
      </c>
      <c r="AR183" t="str">
        <f>""</f>
        <v/>
      </c>
      <c r="AS183" t="str">
        <f>""</f>
        <v/>
      </c>
      <c r="AT183" t="str">
        <f>""</f>
        <v/>
      </c>
      <c r="AU183" t="str">
        <f>""</f>
        <v/>
      </c>
      <c r="AV183" t="str">
        <f>""</f>
        <v/>
      </c>
      <c r="AW183" t="str">
        <f>""</f>
        <v/>
      </c>
      <c r="AX183" t="str">
        <f>""</f>
        <v/>
      </c>
      <c r="AY183" t="str">
        <f>""</f>
        <v/>
      </c>
      <c r="AZ183" t="str">
        <f>""</f>
        <v/>
      </c>
      <c r="BA183" t="str">
        <f>""</f>
        <v/>
      </c>
    </row>
    <row r="184" spans="2:53" x14ac:dyDescent="0.2">
      <c r="B184" t="str">
        <f>""</f>
        <v/>
      </c>
      <c r="C184" t="str">
        <f>""</f>
        <v/>
      </c>
      <c r="D184" t="str">
        <f>""</f>
        <v/>
      </c>
      <c r="E184" t="str">
        <f>""</f>
        <v/>
      </c>
      <c r="F184" t="str">
        <f>""</f>
        <v/>
      </c>
      <c r="G184" t="str">
        <f>""</f>
        <v/>
      </c>
      <c r="H184" t="str">
        <f>""</f>
        <v/>
      </c>
      <c r="I184" t="str">
        <f>""</f>
        <v/>
      </c>
      <c r="J184" t="str">
        <f>""</f>
        <v/>
      </c>
      <c r="K184" t="str">
        <f>""</f>
        <v/>
      </c>
      <c r="L184" t="str">
        <f>""</f>
        <v/>
      </c>
      <c r="M184" t="str">
        <f>""</f>
        <v/>
      </c>
      <c r="N184" t="str">
        <f>""</f>
        <v/>
      </c>
      <c r="O184" t="str">
        <f>""</f>
        <v/>
      </c>
      <c r="P184" t="str">
        <f>""</f>
        <v/>
      </c>
      <c r="Q184" t="str">
        <f>""</f>
        <v/>
      </c>
      <c r="R184" t="str">
        <f>""</f>
        <v/>
      </c>
      <c r="S184" t="str">
        <f>""</f>
        <v/>
      </c>
      <c r="T184" t="str">
        <f>""</f>
        <v/>
      </c>
      <c r="U184" t="str">
        <f>""</f>
        <v/>
      </c>
      <c r="V184" t="str">
        <f>""</f>
        <v/>
      </c>
      <c r="W184" t="str">
        <f>""</f>
        <v/>
      </c>
      <c r="X184" t="str">
        <f>""</f>
        <v/>
      </c>
      <c r="Y184" t="str">
        <f>""</f>
        <v/>
      </c>
      <c r="Z184" t="str">
        <f>""</f>
        <v/>
      </c>
      <c r="AA184" t="str">
        <f>""</f>
        <v/>
      </c>
      <c r="AB184" t="str">
        <f>""</f>
        <v/>
      </c>
      <c r="AC184" t="str">
        <f>""</f>
        <v/>
      </c>
      <c r="AD184" t="str">
        <f>""</f>
        <v/>
      </c>
      <c r="AE184" t="str">
        <f>""</f>
        <v/>
      </c>
      <c r="AF184" t="str">
        <f>""</f>
        <v/>
      </c>
      <c r="AG184" t="str">
        <f>""</f>
        <v/>
      </c>
      <c r="AH184" t="str">
        <f>""</f>
        <v/>
      </c>
      <c r="AI184" t="str">
        <f>""</f>
        <v/>
      </c>
      <c r="AJ184" t="str">
        <f>""</f>
        <v/>
      </c>
      <c r="AK184" t="str">
        <f>""</f>
        <v/>
      </c>
      <c r="AL184" t="str">
        <f>""</f>
        <v/>
      </c>
      <c r="AM184" t="str">
        <f>""</f>
        <v/>
      </c>
      <c r="AN184" t="str">
        <f>""</f>
        <v/>
      </c>
      <c r="AO184" t="str">
        <f>"[0.234]"</f>
        <v>[0.234]</v>
      </c>
      <c r="AP184" t="str">
        <f>""</f>
        <v/>
      </c>
      <c r="AQ184" t="str">
        <f>""</f>
        <v/>
      </c>
      <c r="AR184" t="str">
        <f>""</f>
        <v/>
      </c>
      <c r="AS184" t="str">
        <f>""</f>
        <v/>
      </c>
      <c r="AT184" t="str">
        <f>""</f>
        <v/>
      </c>
      <c r="AU184" t="str">
        <f>""</f>
        <v/>
      </c>
      <c r="AV184" t="str">
        <f>""</f>
        <v/>
      </c>
      <c r="AW184" t="str">
        <f>""</f>
        <v/>
      </c>
      <c r="AX184" t="str">
        <f>""</f>
        <v/>
      </c>
      <c r="AY184" t="str">
        <f>""</f>
        <v/>
      </c>
      <c r="AZ184" t="str">
        <f>""</f>
        <v/>
      </c>
      <c r="BA184" t="str">
        <f>""</f>
        <v/>
      </c>
    </row>
    <row r="185" spans="2:53" x14ac:dyDescent="0.2">
      <c r="B185" t="str">
        <f>"Interaction"</f>
        <v>Interaction</v>
      </c>
      <c r="C185" t="str">
        <f>""</f>
        <v/>
      </c>
      <c r="D185" t="str">
        <f>""</f>
        <v/>
      </c>
      <c r="E185" t="str">
        <f>""</f>
        <v/>
      </c>
      <c r="F185" t="str">
        <f>""</f>
        <v/>
      </c>
      <c r="G185" t="str">
        <f>""</f>
        <v/>
      </c>
      <c r="H185" t="str">
        <f>""</f>
        <v/>
      </c>
      <c r="I185" t="str">
        <f>""</f>
        <v/>
      </c>
      <c r="J185" t="str">
        <f>""</f>
        <v/>
      </c>
      <c r="K185" t="str">
        <f>""</f>
        <v/>
      </c>
      <c r="L185" t="str">
        <f>""</f>
        <v/>
      </c>
      <c r="M185" t="str">
        <f>""</f>
        <v/>
      </c>
      <c r="N185" t="str">
        <f>""</f>
        <v/>
      </c>
      <c r="O185" t="str">
        <f>""</f>
        <v/>
      </c>
      <c r="P185" t="str">
        <f>""</f>
        <v/>
      </c>
      <c r="Q185" t="str">
        <f>""</f>
        <v/>
      </c>
      <c r="R185" t="str">
        <f>""</f>
        <v/>
      </c>
      <c r="S185" t="str">
        <f>""</f>
        <v/>
      </c>
      <c r="T185" t="str">
        <f>""</f>
        <v/>
      </c>
      <c r="U185" t="str">
        <f>""</f>
        <v/>
      </c>
      <c r="V185" t="str">
        <f>""</f>
        <v/>
      </c>
      <c r="W185" t="str">
        <f>""</f>
        <v/>
      </c>
      <c r="X185" t="str">
        <f>""</f>
        <v/>
      </c>
      <c r="Y185" t="str">
        <f>""</f>
        <v/>
      </c>
      <c r="Z185" t="str">
        <f>""</f>
        <v/>
      </c>
      <c r="AA185" t="str">
        <f>""</f>
        <v/>
      </c>
      <c r="AB185" t="str">
        <f>""</f>
        <v/>
      </c>
      <c r="AC185" t="str">
        <f>""</f>
        <v/>
      </c>
      <c r="AD185" t="str">
        <f>""</f>
        <v/>
      </c>
      <c r="AE185" t="str">
        <f>""</f>
        <v/>
      </c>
      <c r="AF185" t="str">
        <f>""</f>
        <v/>
      </c>
      <c r="AG185" t="str">
        <f>""</f>
        <v/>
      </c>
      <c r="AH185" t="str">
        <f>""</f>
        <v/>
      </c>
      <c r="AI185" t="str">
        <f>""</f>
        <v/>
      </c>
      <c r="AJ185" t="str">
        <f>""</f>
        <v/>
      </c>
      <c r="AK185" t="str">
        <f>""</f>
        <v/>
      </c>
      <c r="AL185" t="str">
        <f>""</f>
        <v/>
      </c>
      <c r="AM185" t="str">
        <f>""</f>
        <v/>
      </c>
      <c r="AN185" t="str">
        <f>""</f>
        <v/>
      </c>
      <c r="AO185" t="str">
        <f>"-0.006"</f>
        <v>-0.006</v>
      </c>
      <c r="AP185" t="str">
        <f>""</f>
        <v/>
      </c>
      <c r="AQ185" t="str">
        <f>""</f>
        <v/>
      </c>
      <c r="AR185" t="str">
        <f>""</f>
        <v/>
      </c>
      <c r="AS185" t="str">
        <f>""</f>
        <v/>
      </c>
      <c r="AT185" t="str">
        <f>""</f>
        <v/>
      </c>
      <c r="AU185" t="str">
        <f>""</f>
        <v/>
      </c>
      <c r="AV185" t="str">
        <f>""</f>
        <v/>
      </c>
      <c r="AW185" t="str">
        <f>""</f>
        <v/>
      </c>
      <c r="AX185" t="str">
        <f>""</f>
        <v/>
      </c>
      <c r="AY185" t="str">
        <f>""</f>
        <v/>
      </c>
      <c r="AZ185" t="str">
        <f>""</f>
        <v/>
      </c>
      <c r="BA185" t="str">
        <f>""</f>
        <v/>
      </c>
    </row>
    <row r="186" spans="2:53" x14ac:dyDescent="0.2">
      <c r="B186" t="str">
        <f>""</f>
        <v/>
      </c>
      <c r="C186" t="str">
        <f>""</f>
        <v/>
      </c>
      <c r="D186" t="str">
        <f>""</f>
        <v/>
      </c>
      <c r="E186" t="str">
        <f>""</f>
        <v/>
      </c>
      <c r="F186" t="str">
        <f>""</f>
        <v/>
      </c>
      <c r="G186" t="str">
        <f>""</f>
        <v/>
      </c>
      <c r="H186" t="str">
        <f>""</f>
        <v/>
      </c>
      <c r="I186" t="str">
        <f>""</f>
        <v/>
      </c>
      <c r="J186" t="str">
        <f>""</f>
        <v/>
      </c>
      <c r="K186" t="str">
        <f>""</f>
        <v/>
      </c>
      <c r="L186" t="str">
        <f>""</f>
        <v/>
      </c>
      <c r="M186" t="str">
        <f>""</f>
        <v/>
      </c>
      <c r="N186" t="str">
        <f>""</f>
        <v/>
      </c>
      <c r="O186" t="str">
        <f>""</f>
        <v/>
      </c>
      <c r="P186" t="str">
        <f>""</f>
        <v/>
      </c>
      <c r="Q186" t="str">
        <f>""</f>
        <v/>
      </c>
      <c r="R186" t="str">
        <f>""</f>
        <v/>
      </c>
      <c r="S186" t="str">
        <f>""</f>
        <v/>
      </c>
      <c r="T186" t="str">
        <f>""</f>
        <v/>
      </c>
      <c r="U186" t="str">
        <f>""</f>
        <v/>
      </c>
      <c r="V186" t="str">
        <f>""</f>
        <v/>
      </c>
      <c r="W186" t="str">
        <f>""</f>
        <v/>
      </c>
      <c r="X186" t="str">
        <f>""</f>
        <v/>
      </c>
      <c r="Y186" t="str">
        <f>""</f>
        <v/>
      </c>
      <c r="Z186" t="str">
        <f>""</f>
        <v/>
      </c>
      <c r="AA186" t="str">
        <f>""</f>
        <v/>
      </c>
      <c r="AB186" t="str">
        <f>""</f>
        <v/>
      </c>
      <c r="AC186" t="str">
        <f>""</f>
        <v/>
      </c>
      <c r="AD186" t="str">
        <f>""</f>
        <v/>
      </c>
      <c r="AE186" t="str">
        <f>""</f>
        <v/>
      </c>
      <c r="AF186" t="str">
        <f>""</f>
        <v/>
      </c>
      <c r="AG186" t="str">
        <f>""</f>
        <v/>
      </c>
      <c r="AH186" t="str">
        <f>""</f>
        <v/>
      </c>
      <c r="AI186" t="str">
        <f>""</f>
        <v/>
      </c>
      <c r="AJ186" t="str">
        <f>""</f>
        <v/>
      </c>
      <c r="AK186" t="str">
        <f>""</f>
        <v/>
      </c>
      <c r="AL186" t="str">
        <f>""</f>
        <v/>
      </c>
      <c r="AM186" t="str">
        <f>""</f>
        <v/>
      </c>
      <c r="AN186" t="str">
        <f>""</f>
        <v/>
      </c>
      <c r="AO186" t="str">
        <f>"[0.159]"</f>
        <v>[0.159]</v>
      </c>
      <c r="AP186" t="str">
        <f>""</f>
        <v/>
      </c>
      <c r="AQ186" t="str">
        <f>""</f>
        <v/>
      </c>
      <c r="AR186" t="str">
        <f>""</f>
        <v/>
      </c>
      <c r="AS186" t="str">
        <f>""</f>
        <v/>
      </c>
      <c r="AT186" t="str">
        <f>""</f>
        <v/>
      </c>
      <c r="AU186" t="str">
        <f>""</f>
        <v/>
      </c>
      <c r="AV186" t="str">
        <f>""</f>
        <v/>
      </c>
      <c r="AW186" t="str">
        <f>""</f>
        <v/>
      </c>
      <c r="AX186" t="str">
        <f>""</f>
        <v/>
      </c>
      <c r="AY186" t="str">
        <f>""</f>
        <v/>
      </c>
      <c r="AZ186" t="str">
        <f>""</f>
        <v/>
      </c>
      <c r="BA186" t="str">
        <f>""</f>
        <v/>
      </c>
    </row>
    <row r="187" spans="2:53" x14ac:dyDescent="0.2">
      <c r="B187" t="str">
        <f>"Number of years that household had a theft or destruction of goods"</f>
        <v>Number of years that household had a theft or destruction of goods</v>
      </c>
      <c r="C187" t="str">
        <f>""</f>
        <v/>
      </c>
      <c r="D187" t="str">
        <f>""</f>
        <v/>
      </c>
      <c r="E187" t="str">
        <f>""</f>
        <v/>
      </c>
      <c r="F187" t="str">
        <f>""</f>
        <v/>
      </c>
      <c r="G187" t="str">
        <f>""</f>
        <v/>
      </c>
      <c r="H187" t="str">
        <f>""</f>
        <v/>
      </c>
      <c r="I187" t="str">
        <f>""</f>
        <v/>
      </c>
      <c r="J187" t="str">
        <f>""</f>
        <v/>
      </c>
      <c r="K187" t="str">
        <f>""</f>
        <v/>
      </c>
      <c r="L187" t="str">
        <f>""</f>
        <v/>
      </c>
      <c r="M187" t="str">
        <f>""</f>
        <v/>
      </c>
      <c r="N187" t="str">
        <f>""</f>
        <v/>
      </c>
      <c r="O187" t="str">
        <f>""</f>
        <v/>
      </c>
      <c r="P187" t="str">
        <f>""</f>
        <v/>
      </c>
      <c r="Q187" t="str">
        <f>""</f>
        <v/>
      </c>
      <c r="R187" t="str">
        <f>""</f>
        <v/>
      </c>
      <c r="S187" t="str">
        <f>""</f>
        <v/>
      </c>
      <c r="T187" t="str">
        <f>""</f>
        <v/>
      </c>
      <c r="U187" t="str">
        <f>""</f>
        <v/>
      </c>
      <c r="V187" t="str">
        <f>""</f>
        <v/>
      </c>
      <c r="W187" t="str">
        <f>""</f>
        <v/>
      </c>
      <c r="X187" t="str">
        <f>""</f>
        <v/>
      </c>
      <c r="Y187" t="str">
        <f>""</f>
        <v/>
      </c>
      <c r="Z187" t="str">
        <f>""</f>
        <v/>
      </c>
      <c r="AA187" t="str">
        <f>""</f>
        <v/>
      </c>
      <c r="AB187" t="str">
        <f>""</f>
        <v/>
      </c>
      <c r="AC187" t="str">
        <f>""</f>
        <v/>
      </c>
      <c r="AD187" t="str">
        <f>""</f>
        <v/>
      </c>
      <c r="AE187" t="str">
        <f>""</f>
        <v/>
      </c>
      <c r="AF187" t="str">
        <f>""</f>
        <v/>
      </c>
      <c r="AG187" t="str">
        <f>""</f>
        <v/>
      </c>
      <c r="AH187" t="str">
        <f>""</f>
        <v/>
      </c>
      <c r="AI187" t="str">
        <f>""</f>
        <v/>
      </c>
      <c r="AJ187" t="str">
        <f>""</f>
        <v/>
      </c>
      <c r="AK187" t="str">
        <f>""</f>
        <v/>
      </c>
      <c r="AL187" t="str">
        <f>""</f>
        <v/>
      </c>
      <c r="AM187" t="str">
        <f>""</f>
        <v/>
      </c>
      <c r="AN187" t="str">
        <f>""</f>
        <v/>
      </c>
      <c r="AO187" t="str">
        <f>""</f>
        <v/>
      </c>
      <c r="AP187" t="str">
        <f>"-0.018"</f>
        <v>-0.018</v>
      </c>
      <c r="AQ187" t="str">
        <f>"-0.020"</f>
        <v>-0.020</v>
      </c>
      <c r="AR187" t="str">
        <f>"-0.023"</f>
        <v>-0.023</v>
      </c>
      <c r="AS187" t="str">
        <f>""</f>
        <v/>
      </c>
      <c r="AT187" t="str">
        <f>""</f>
        <v/>
      </c>
      <c r="AU187" t="str">
        <f>""</f>
        <v/>
      </c>
      <c r="AV187" t="str">
        <f>""</f>
        <v/>
      </c>
      <c r="AW187" t="str">
        <f>""</f>
        <v/>
      </c>
      <c r="AX187" t="str">
        <f>""</f>
        <v/>
      </c>
      <c r="AY187" t="str">
        <f>""</f>
        <v/>
      </c>
      <c r="AZ187" t="str">
        <f>""</f>
        <v/>
      </c>
      <c r="BA187" t="str">
        <f>""</f>
        <v/>
      </c>
    </row>
    <row r="188" spans="2:53" x14ac:dyDescent="0.2">
      <c r="B188" t="str">
        <f>""</f>
        <v/>
      </c>
      <c r="C188" t="str">
        <f>""</f>
        <v/>
      </c>
      <c r="D188" t="str">
        <f>""</f>
        <v/>
      </c>
      <c r="E188" t="str">
        <f>""</f>
        <v/>
      </c>
      <c r="F188" t="str">
        <f>""</f>
        <v/>
      </c>
      <c r="G188" t="str">
        <f>""</f>
        <v/>
      </c>
      <c r="H188" t="str">
        <f>""</f>
        <v/>
      </c>
      <c r="I188" t="str">
        <f>""</f>
        <v/>
      </c>
      <c r="J188" t="str">
        <f>""</f>
        <v/>
      </c>
      <c r="K188" t="str">
        <f>""</f>
        <v/>
      </c>
      <c r="L188" t="str">
        <f>""</f>
        <v/>
      </c>
      <c r="M188" t="str">
        <f>""</f>
        <v/>
      </c>
      <c r="N188" t="str">
        <f>""</f>
        <v/>
      </c>
      <c r="O188" t="str">
        <f>""</f>
        <v/>
      </c>
      <c r="P188" t="str">
        <f>""</f>
        <v/>
      </c>
      <c r="Q188" t="str">
        <f>""</f>
        <v/>
      </c>
      <c r="R188" t="str">
        <f>""</f>
        <v/>
      </c>
      <c r="S188" t="str">
        <f>""</f>
        <v/>
      </c>
      <c r="T188" t="str">
        <f>""</f>
        <v/>
      </c>
      <c r="U188" t="str">
        <f>""</f>
        <v/>
      </c>
      <c r="V188" t="str">
        <f>""</f>
        <v/>
      </c>
      <c r="W188" t="str">
        <f>""</f>
        <v/>
      </c>
      <c r="X188" t="str">
        <f>""</f>
        <v/>
      </c>
      <c r="Y188" t="str">
        <f>""</f>
        <v/>
      </c>
      <c r="Z188" t="str">
        <f>""</f>
        <v/>
      </c>
      <c r="AA188" t="str">
        <f>""</f>
        <v/>
      </c>
      <c r="AB188" t="str">
        <f>""</f>
        <v/>
      </c>
      <c r="AC188" t="str">
        <f>""</f>
        <v/>
      </c>
      <c r="AD188" t="str">
        <f>""</f>
        <v/>
      </c>
      <c r="AE188" t="str">
        <f>""</f>
        <v/>
      </c>
      <c r="AF188" t="str">
        <f>""</f>
        <v/>
      </c>
      <c r="AG188" t="str">
        <f>""</f>
        <v/>
      </c>
      <c r="AH188" t="str">
        <f>""</f>
        <v/>
      </c>
      <c r="AI188" t="str">
        <f>""</f>
        <v/>
      </c>
      <c r="AJ188" t="str">
        <f>""</f>
        <v/>
      </c>
      <c r="AK188" t="str">
        <f>""</f>
        <v/>
      </c>
      <c r="AL188" t="str">
        <f>""</f>
        <v/>
      </c>
      <c r="AM188" t="str">
        <f>""</f>
        <v/>
      </c>
      <c r="AN188" t="str">
        <f>""</f>
        <v/>
      </c>
      <c r="AO188" t="str">
        <f>""</f>
        <v/>
      </c>
      <c r="AP188" t="str">
        <f>"[0.055]"</f>
        <v>[0.055]</v>
      </c>
      <c r="AQ188" t="str">
        <f>"[0.054]"</f>
        <v>[0.054]</v>
      </c>
      <c r="AR188" t="str">
        <f>"[0.054]"</f>
        <v>[0.054]</v>
      </c>
      <c r="AS188" t="str">
        <f>""</f>
        <v/>
      </c>
      <c r="AT188" t="str">
        <f>""</f>
        <v/>
      </c>
      <c r="AU188" t="str">
        <f>""</f>
        <v/>
      </c>
      <c r="AV188" t="str">
        <f>""</f>
        <v/>
      </c>
      <c r="AW188" t="str">
        <f>""</f>
        <v/>
      </c>
      <c r="AX188" t="str">
        <f>""</f>
        <v/>
      </c>
      <c r="AY188" t="str">
        <f>""</f>
        <v/>
      </c>
      <c r="AZ188" t="str">
        <f>""</f>
        <v/>
      </c>
      <c r="BA188" t="str">
        <f>""</f>
        <v/>
      </c>
    </row>
    <row r="189" spans="2:53" x14ac:dyDescent="0.2">
      <c r="B189" t="str">
        <f>"At least 1 child left the household in a given year (yes=1)"</f>
        <v>At least 1 child left the household in a given year (yes=1)</v>
      </c>
      <c r="C189" t="str">
        <f>""</f>
        <v/>
      </c>
      <c r="D189" t="str">
        <f>""</f>
        <v/>
      </c>
      <c r="E189" t="str">
        <f>""</f>
        <v/>
      </c>
      <c r="F189" t="str">
        <f>""</f>
        <v/>
      </c>
      <c r="G189" t="str">
        <f>""</f>
        <v/>
      </c>
      <c r="H189" t="str">
        <f>""</f>
        <v/>
      </c>
      <c r="I189" t="str">
        <f>""</f>
        <v/>
      </c>
      <c r="J189" t="str">
        <f>""</f>
        <v/>
      </c>
      <c r="K189" t="str">
        <f>""</f>
        <v/>
      </c>
      <c r="L189" t="str">
        <f>""</f>
        <v/>
      </c>
      <c r="M189" t="str">
        <f>""</f>
        <v/>
      </c>
      <c r="N189" t="str">
        <f>""</f>
        <v/>
      </c>
      <c r="O189" t="str">
        <f>""</f>
        <v/>
      </c>
      <c r="P189" t="str">
        <f>""</f>
        <v/>
      </c>
      <c r="Q189" t="str">
        <f>""</f>
        <v/>
      </c>
      <c r="R189" t="str">
        <f>""</f>
        <v/>
      </c>
      <c r="S189" t="str">
        <f>""</f>
        <v/>
      </c>
      <c r="T189" t="str">
        <f>""</f>
        <v/>
      </c>
      <c r="U189" t="str">
        <f>""</f>
        <v/>
      </c>
      <c r="V189" t="str">
        <f>""</f>
        <v/>
      </c>
      <c r="W189" t="str">
        <f>""</f>
        <v/>
      </c>
      <c r="X189" t="str">
        <f>""</f>
        <v/>
      </c>
      <c r="Y189" t="str">
        <f>""</f>
        <v/>
      </c>
      <c r="Z189" t="str">
        <f>""</f>
        <v/>
      </c>
      <c r="AA189" t="str">
        <f>""</f>
        <v/>
      </c>
      <c r="AB189" t="str">
        <f>""</f>
        <v/>
      </c>
      <c r="AC189" t="str">
        <f>""</f>
        <v/>
      </c>
      <c r="AD189" t="str">
        <f>""</f>
        <v/>
      </c>
      <c r="AE189" t="str">
        <f>""</f>
        <v/>
      </c>
      <c r="AF189" t="str">
        <f>""</f>
        <v/>
      </c>
      <c r="AG189" t="str">
        <f>""</f>
        <v/>
      </c>
      <c r="AH189" t="str">
        <f>""</f>
        <v/>
      </c>
      <c r="AI189" t="str">
        <f>""</f>
        <v/>
      </c>
      <c r="AJ189" t="str">
        <f>""</f>
        <v/>
      </c>
      <c r="AK189" t="str">
        <f>""</f>
        <v/>
      </c>
      <c r="AL189" t="str">
        <f>""</f>
        <v/>
      </c>
      <c r="AM189" t="str">
        <f>""</f>
        <v/>
      </c>
      <c r="AN189" t="str">
        <f>""</f>
        <v/>
      </c>
      <c r="AO189" t="str">
        <f>""</f>
        <v/>
      </c>
      <c r="AP189" t="str">
        <f>"-0.111"</f>
        <v>-0.111</v>
      </c>
      <c r="AQ189" t="str">
        <f>""</f>
        <v/>
      </c>
      <c r="AR189" t="str">
        <f>""</f>
        <v/>
      </c>
      <c r="AS189" t="str">
        <f>""</f>
        <v/>
      </c>
      <c r="AT189" t="str">
        <f>""</f>
        <v/>
      </c>
      <c r="AU189" t="str">
        <f>""</f>
        <v/>
      </c>
      <c r="AV189" t="str">
        <f>""</f>
        <v/>
      </c>
      <c r="AW189" t="str">
        <f>""</f>
        <v/>
      </c>
      <c r="AX189" t="str">
        <f>""</f>
        <v/>
      </c>
      <c r="AY189" t="str">
        <f>""</f>
        <v/>
      </c>
      <c r="AZ189" t="str">
        <f>""</f>
        <v/>
      </c>
      <c r="BA189" t="str">
        <f>""</f>
        <v/>
      </c>
    </row>
    <row r="190" spans="2:53" x14ac:dyDescent="0.2">
      <c r="B190" t="str">
        <f>""</f>
        <v/>
      </c>
      <c r="C190" t="str">
        <f>""</f>
        <v/>
      </c>
      <c r="D190" t="str">
        <f>""</f>
        <v/>
      </c>
      <c r="E190" t="str">
        <f>""</f>
        <v/>
      </c>
      <c r="F190" t="str">
        <f>""</f>
        <v/>
      </c>
      <c r="G190" t="str">
        <f>""</f>
        <v/>
      </c>
      <c r="H190" t="str">
        <f>""</f>
        <v/>
      </c>
      <c r="I190" t="str">
        <f>""</f>
        <v/>
      </c>
      <c r="J190" t="str">
        <f>""</f>
        <v/>
      </c>
      <c r="K190" t="str">
        <f>""</f>
        <v/>
      </c>
      <c r="L190" t="str">
        <f>""</f>
        <v/>
      </c>
      <c r="M190" t="str">
        <f>""</f>
        <v/>
      </c>
      <c r="N190" t="str">
        <f>""</f>
        <v/>
      </c>
      <c r="O190" t="str">
        <f>""</f>
        <v/>
      </c>
      <c r="P190" t="str">
        <f>""</f>
        <v/>
      </c>
      <c r="Q190" t="str">
        <f>""</f>
        <v/>
      </c>
      <c r="R190" t="str">
        <f>""</f>
        <v/>
      </c>
      <c r="S190" t="str">
        <f>""</f>
        <v/>
      </c>
      <c r="T190" t="str">
        <f>""</f>
        <v/>
      </c>
      <c r="U190" t="str">
        <f>""</f>
        <v/>
      </c>
      <c r="V190" t="str">
        <f>""</f>
        <v/>
      </c>
      <c r="W190" t="str">
        <f>""</f>
        <v/>
      </c>
      <c r="X190" t="str">
        <f>""</f>
        <v/>
      </c>
      <c r="Y190" t="str">
        <f>""</f>
        <v/>
      </c>
      <c r="Z190" t="str">
        <f>""</f>
        <v/>
      </c>
      <c r="AA190" t="str">
        <f>""</f>
        <v/>
      </c>
      <c r="AB190" t="str">
        <f>""</f>
        <v/>
      </c>
      <c r="AC190" t="str">
        <f>""</f>
        <v/>
      </c>
      <c r="AD190" t="str">
        <f>""</f>
        <v/>
      </c>
      <c r="AE190" t="str">
        <f>""</f>
        <v/>
      </c>
      <c r="AF190" t="str">
        <f>""</f>
        <v/>
      </c>
      <c r="AG190" t="str">
        <f>""</f>
        <v/>
      </c>
      <c r="AH190" t="str">
        <f>""</f>
        <v/>
      </c>
      <c r="AI190" t="str">
        <f>""</f>
        <v/>
      </c>
      <c r="AJ190" t="str">
        <f>""</f>
        <v/>
      </c>
      <c r="AK190" t="str">
        <f>""</f>
        <v/>
      </c>
      <c r="AL190" t="str">
        <f>""</f>
        <v/>
      </c>
      <c r="AM190" t="str">
        <f>""</f>
        <v/>
      </c>
      <c r="AN190" t="str">
        <f>""</f>
        <v/>
      </c>
      <c r="AO190" t="str">
        <f>""</f>
        <v/>
      </c>
      <c r="AP190" t="str">
        <f>"[0.136]"</f>
        <v>[0.136]</v>
      </c>
      <c r="AQ190" t="str">
        <f>""</f>
        <v/>
      </c>
      <c r="AR190" t="str">
        <f>""</f>
        <v/>
      </c>
      <c r="AS190" t="str">
        <f>""</f>
        <v/>
      </c>
      <c r="AT190" t="str">
        <f>""</f>
        <v/>
      </c>
      <c r="AU190" t="str">
        <f>""</f>
        <v/>
      </c>
      <c r="AV190" t="str">
        <f>""</f>
        <v/>
      </c>
      <c r="AW190" t="str">
        <f>""</f>
        <v/>
      </c>
      <c r="AX190" t="str">
        <f>""</f>
        <v/>
      </c>
      <c r="AY190" t="str">
        <f>""</f>
        <v/>
      </c>
      <c r="AZ190" t="str">
        <f>""</f>
        <v/>
      </c>
      <c r="BA190" t="str">
        <f>""</f>
        <v/>
      </c>
    </row>
    <row r="191" spans="2:53" x14ac:dyDescent="0.2">
      <c r="B191" t="str">
        <f>"Interaction"</f>
        <v>Interaction</v>
      </c>
      <c r="C191" t="str">
        <f>""</f>
        <v/>
      </c>
      <c r="D191" t="str">
        <f>""</f>
        <v/>
      </c>
      <c r="E191" t="str">
        <f>""</f>
        <v/>
      </c>
      <c r="F191" t="str">
        <f>""</f>
        <v/>
      </c>
      <c r="G191" t="str">
        <f>""</f>
        <v/>
      </c>
      <c r="H191" t="str">
        <f>""</f>
        <v/>
      </c>
      <c r="I191" t="str">
        <f>""</f>
        <v/>
      </c>
      <c r="J191" t="str">
        <f>""</f>
        <v/>
      </c>
      <c r="K191" t="str">
        <f>""</f>
        <v/>
      </c>
      <c r="L191" t="str">
        <f>""</f>
        <v/>
      </c>
      <c r="M191" t="str">
        <f>""</f>
        <v/>
      </c>
      <c r="N191" t="str">
        <f>""</f>
        <v/>
      </c>
      <c r="O191" t="str">
        <f>""</f>
        <v/>
      </c>
      <c r="P191" t="str">
        <f>""</f>
        <v/>
      </c>
      <c r="Q191" t="str">
        <f>""</f>
        <v/>
      </c>
      <c r="R191" t="str">
        <f>""</f>
        <v/>
      </c>
      <c r="S191" t="str">
        <f>""</f>
        <v/>
      </c>
      <c r="T191" t="str">
        <f>""</f>
        <v/>
      </c>
      <c r="U191" t="str">
        <f>""</f>
        <v/>
      </c>
      <c r="V191" t="str">
        <f>""</f>
        <v/>
      </c>
      <c r="W191" t="str">
        <f>""</f>
        <v/>
      </c>
      <c r="X191" t="str">
        <f>""</f>
        <v/>
      </c>
      <c r="Y191" t="str">
        <f>""</f>
        <v/>
      </c>
      <c r="Z191" t="str">
        <f>""</f>
        <v/>
      </c>
      <c r="AA191" t="str">
        <f>""</f>
        <v/>
      </c>
      <c r="AB191" t="str">
        <f>""</f>
        <v/>
      </c>
      <c r="AC191" t="str">
        <f>""</f>
        <v/>
      </c>
      <c r="AD191" t="str">
        <f>""</f>
        <v/>
      </c>
      <c r="AE191" t="str">
        <f>""</f>
        <v/>
      </c>
      <c r="AF191" t="str">
        <f>""</f>
        <v/>
      </c>
      <c r="AG191" t="str">
        <f>""</f>
        <v/>
      </c>
      <c r="AH191" t="str">
        <f>""</f>
        <v/>
      </c>
      <c r="AI191" t="str">
        <f>""</f>
        <v/>
      </c>
      <c r="AJ191" t="str">
        <f>""</f>
        <v/>
      </c>
      <c r="AK191" t="str">
        <f>""</f>
        <v/>
      </c>
      <c r="AL191" t="str">
        <f>""</f>
        <v/>
      </c>
      <c r="AM191" t="str">
        <f>""</f>
        <v/>
      </c>
      <c r="AN191" t="str">
        <f>""</f>
        <v/>
      </c>
      <c r="AO191" t="str">
        <f>""</f>
        <v/>
      </c>
      <c r="AP191" t="str">
        <f>"-0.030"</f>
        <v>-0.030</v>
      </c>
      <c r="AQ191" t="str">
        <f>""</f>
        <v/>
      </c>
      <c r="AR191" t="str">
        <f>""</f>
        <v/>
      </c>
      <c r="AS191" t="str">
        <f>""</f>
        <v/>
      </c>
      <c r="AT191" t="str">
        <f>""</f>
        <v/>
      </c>
      <c r="AU191" t="str">
        <f>""</f>
        <v/>
      </c>
      <c r="AV191" t="str">
        <f>""</f>
        <v/>
      </c>
      <c r="AW191" t="str">
        <f>""</f>
        <v/>
      </c>
      <c r="AX191" t="str">
        <f>""</f>
        <v/>
      </c>
      <c r="AY191" t="str">
        <f>""</f>
        <v/>
      </c>
      <c r="AZ191" t="str">
        <f>""</f>
        <v/>
      </c>
      <c r="BA191" t="str">
        <f>""</f>
        <v/>
      </c>
    </row>
    <row r="192" spans="2:53" x14ac:dyDescent="0.2">
      <c r="B192" t="str">
        <f>""</f>
        <v/>
      </c>
      <c r="C192" t="str">
        <f>""</f>
        <v/>
      </c>
      <c r="D192" t="str">
        <f>""</f>
        <v/>
      </c>
      <c r="E192" t="str">
        <f>""</f>
        <v/>
      </c>
      <c r="F192" t="str">
        <f>""</f>
        <v/>
      </c>
      <c r="G192" t="str">
        <f>""</f>
        <v/>
      </c>
      <c r="H192" t="str">
        <f>""</f>
        <v/>
      </c>
      <c r="I192" t="str">
        <f>""</f>
        <v/>
      </c>
      <c r="J192" t="str">
        <f>""</f>
        <v/>
      </c>
      <c r="K192" t="str">
        <f>""</f>
        <v/>
      </c>
      <c r="L192" t="str">
        <f>""</f>
        <v/>
      </c>
      <c r="M192" t="str">
        <f>""</f>
        <v/>
      </c>
      <c r="N192" t="str">
        <f>""</f>
        <v/>
      </c>
      <c r="O192" t="str">
        <f>""</f>
        <v/>
      </c>
      <c r="P192" t="str">
        <f>""</f>
        <v/>
      </c>
      <c r="Q192" t="str">
        <f>""</f>
        <v/>
      </c>
      <c r="R192" t="str">
        <f>""</f>
        <v/>
      </c>
      <c r="S192" t="str">
        <f>""</f>
        <v/>
      </c>
      <c r="T192" t="str">
        <f>""</f>
        <v/>
      </c>
      <c r="U192" t="str">
        <f>""</f>
        <v/>
      </c>
      <c r="V192" t="str">
        <f>""</f>
        <v/>
      </c>
      <c r="W192" t="str">
        <f>""</f>
        <v/>
      </c>
      <c r="X192" t="str">
        <f>""</f>
        <v/>
      </c>
      <c r="Y192" t="str">
        <f>""</f>
        <v/>
      </c>
      <c r="Z192" t="str">
        <f>""</f>
        <v/>
      </c>
      <c r="AA192" t="str">
        <f>""</f>
        <v/>
      </c>
      <c r="AB192" t="str">
        <f>""</f>
        <v/>
      </c>
      <c r="AC192" t="str">
        <f>""</f>
        <v/>
      </c>
      <c r="AD192" t="str">
        <f>""</f>
        <v/>
      </c>
      <c r="AE192" t="str">
        <f>""</f>
        <v/>
      </c>
      <c r="AF192" t="str">
        <f>""</f>
        <v/>
      </c>
      <c r="AG192" t="str">
        <f>""</f>
        <v/>
      </c>
      <c r="AH192" t="str">
        <f>""</f>
        <v/>
      </c>
      <c r="AI192" t="str">
        <f>""</f>
        <v/>
      </c>
      <c r="AJ192" t="str">
        <f>""</f>
        <v/>
      </c>
      <c r="AK192" t="str">
        <f>""</f>
        <v/>
      </c>
      <c r="AL192" t="str">
        <f>""</f>
        <v/>
      </c>
      <c r="AM192" t="str">
        <f>""</f>
        <v/>
      </c>
      <c r="AN192" t="str">
        <f>""</f>
        <v/>
      </c>
      <c r="AO192" t="str">
        <f>""</f>
        <v/>
      </c>
      <c r="AP192" t="str">
        <f>"[0.128]"</f>
        <v>[0.128]</v>
      </c>
      <c r="AQ192" t="str">
        <f>""</f>
        <v/>
      </c>
      <c r="AR192" t="str">
        <f>""</f>
        <v/>
      </c>
      <c r="AS192" t="str">
        <f>""</f>
        <v/>
      </c>
      <c r="AT192" t="str">
        <f>""</f>
        <v/>
      </c>
      <c r="AU192" t="str">
        <f>""</f>
        <v/>
      </c>
      <c r="AV192" t="str">
        <f>""</f>
        <v/>
      </c>
      <c r="AW192" t="str">
        <f>""</f>
        <v/>
      </c>
      <c r="AX192" t="str">
        <f>""</f>
        <v/>
      </c>
      <c r="AY192" t="str">
        <f>""</f>
        <v/>
      </c>
      <c r="AZ192" t="str">
        <f>""</f>
        <v/>
      </c>
      <c r="BA192" t="str">
        <f>""</f>
        <v/>
      </c>
    </row>
    <row r="193" spans="2:53" x14ac:dyDescent="0.2">
      <c r="B193" t="str">
        <f>"Number of childs who left household 1998-2007"</f>
        <v>Number of childs who left household 1998-2007</v>
      </c>
      <c r="C193" t="str">
        <f>""</f>
        <v/>
      </c>
      <c r="D193" t="str">
        <f>""</f>
        <v/>
      </c>
      <c r="E193" t="str">
        <f>""</f>
        <v/>
      </c>
      <c r="F193" t="str">
        <f>""</f>
        <v/>
      </c>
      <c r="G193" t="str">
        <f>""</f>
        <v/>
      </c>
      <c r="H193" t="str">
        <f>""</f>
        <v/>
      </c>
      <c r="I193" t="str">
        <f>""</f>
        <v/>
      </c>
      <c r="J193" t="str">
        <f>""</f>
        <v/>
      </c>
      <c r="K193" t="str">
        <f>""</f>
        <v/>
      </c>
      <c r="L193" t="str">
        <f>""</f>
        <v/>
      </c>
      <c r="M193" t="str">
        <f>""</f>
        <v/>
      </c>
      <c r="N193" t="str">
        <f>""</f>
        <v/>
      </c>
      <c r="O193" t="str">
        <f>""</f>
        <v/>
      </c>
      <c r="P193" t="str">
        <f>""</f>
        <v/>
      </c>
      <c r="Q193" t="str">
        <f>""</f>
        <v/>
      </c>
      <c r="R193" t="str">
        <f>""</f>
        <v/>
      </c>
      <c r="S193" t="str">
        <f>""</f>
        <v/>
      </c>
      <c r="T193" t="str">
        <f>""</f>
        <v/>
      </c>
      <c r="U193" t="str">
        <f>""</f>
        <v/>
      </c>
      <c r="V193" t="str">
        <f>""</f>
        <v/>
      </c>
      <c r="W193" t="str">
        <f>""</f>
        <v/>
      </c>
      <c r="X193" t="str">
        <f>""</f>
        <v/>
      </c>
      <c r="Y193" t="str">
        <f>""</f>
        <v/>
      </c>
      <c r="Z193" t="str">
        <f>""</f>
        <v/>
      </c>
      <c r="AA193" t="str">
        <f>""</f>
        <v/>
      </c>
      <c r="AB193" t="str">
        <f>""</f>
        <v/>
      </c>
      <c r="AC193" t="str">
        <f>""</f>
        <v/>
      </c>
      <c r="AD193" t="str">
        <f>""</f>
        <v/>
      </c>
      <c r="AE193" t="str">
        <f>""</f>
        <v/>
      </c>
      <c r="AF193" t="str">
        <f>""</f>
        <v/>
      </c>
      <c r="AG193" t="str">
        <f>""</f>
        <v/>
      </c>
      <c r="AH193" t="str">
        <f>""</f>
        <v/>
      </c>
      <c r="AI193" t="str">
        <f>""</f>
        <v/>
      </c>
      <c r="AJ193" t="str">
        <f>""</f>
        <v/>
      </c>
      <c r="AK193" t="str">
        <f>""</f>
        <v/>
      </c>
      <c r="AL193" t="str">
        <f>""</f>
        <v/>
      </c>
      <c r="AM193" t="str">
        <f>""</f>
        <v/>
      </c>
      <c r="AN193" t="str">
        <f>""</f>
        <v/>
      </c>
      <c r="AO193" t="str">
        <f>""</f>
        <v/>
      </c>
      <c r="AP193" t="str">
        <f>""</f>
        <v/>
      </c>
      <c r="AQ193" t="str">
        <f>"-0.003"</f>
        <v>-0.003</v>
      </c>
      <c r="AR193" t="str">
        <f>""</f>
        <v/>
      </c>
      <c r="AS193" t="str">
        <f>""</f>
        <v/>
      </c>
      <c r="AT193" t="str">
        <f>""</f>
        <v/>
      </c>
      <c r="AU193" t="str">
        <f>""</f>
        <v/>
      </c>
      <c r="AV193" t="str">
        <f>""</f>
        <v/>
      </c>
      <c r="AW193" t="str">
        <f>""</f>
        <v/>
      </c>
      <c r="AX193" t="str">
        <f>""</f>
        <v/>
      </c>
      <c r="AY193" t="str">
        <f>""</f>
        <v/>
      </c>
      <c r="AZ193" t="str">
        <f>""</f>
        <v/>
      </c>
      <c r="BA193" t="str">
        <f>""</f>
        <v/>
      </c>
    </row>
    <row r="194" spans="2:53" x14ac:dyDescent="0.2">
      <c r="B194" t="str">
        <f>""</f>
        <v/>
      </c>
      <c r="C194" t="str">
        <f>""</f>
        <v/>
      </c>
      <c r="D194" t="str">
        <f>""</f>
        <v/>
      </c>
      <c r="E194" t="str">
        <f>""</f>
        <v/>
      </c>
      <c r="F194" t="str">
        <f>""</f>
        <v/>
      </c>
      <c r="G194" t="str">
        <f>""</f>
        <v/>
      </c>
      <c r="H194" t="str">
        <f>""</f>
        <v/>
      </c>
      <c r="I194" t="str">
        <f>""</f>
        <v/>
      </c>
      <c r="J194" t="str">
        <f>""</f>
        <v/>
      </c>
      <c r="K194" t="str">
        <f>""</f>
        <v/>
      </c>
      <c r="L194" t="str">
        <f>""</f>
        <v/>
      </c>
      <c r="M194" t="str">
        <f>""</f>
        <v/>
      </c>
      <c r="N194" t="str">
        <f>""</f>
        <v/>
      </c>
      <c r="O194" t="str">
        <f>""</f>
        <v/>
      </c>
      <c r="P194" t="str">
        <f>""</f>
        <v/>
      </c>
      <c r="Q194" t="str">
        <f>""</f>
        <v/>
      </c>
      <c r="R194" t="str">
        <f>""</f>
        <v/>
      </c>
      <c r="S194" t="str">
        <f>""</f>
        <v/>
      </c>
      <c r="T194" t="str">
        <f>""</f>
        <v/>
      </c>
      <c r="U194" t="str">
        <f>""</f>
        <v/>
      </c>
      <c r="V194" t="str">
        <f>""</f>
        <v/>
      </c>
      <c r="W194" t="str">
        <f>""</f>
        <v/>
      </c>
      <c r="X194" t="str">
        <f>""</f>
        <v/>
      </c>
      <c r="Y194" t="str">
        <f>""</f>
        <v/>
      </c>
      <c r="Z194" t="str">
        <f>""</f>
        <v/>
      </c>
      <c r="AA194" t="str">
        <f>""</f>
        <v/>
      </c>
      <c r="AB194" t="str">
        <f>""</f>
        <v/>
      </c>
      <c r="AC194" t="str">
        <f>""</f>
        <v/>
      </c>
      <c r="AD194" t="str">
        <f>""</f>
        <v/>
      </c>
      <c r="AE194" t="str">
        <f>""</f>
        <v/>
      </c>
      <c r="AF194" t="str">
        <f>""</f>
        <v/>
      </c>
      <c r="AG194" t="str">
        <f>""</f>
        <v/>
      </c>
      <c r="AH194" t="str">
        <f>""</f>
        <v/>
      </c>
      <c r="AI194" t="str">
        <f>""</f>
        <v/>
      </c>
      <c r="AJ194" t="str">
        <f>""</f>
        <v/>
      </c>
      <c r="AK194" t="str">
        <f>""</f>
        <v/>
      </c>
      <c r="AL194" t="str">
        <f>""</f>
        <v/>
      </c>
      <c r="AM194" t="str">
        <f>""</f>
        <v/>
      </c>
      <c r="AN194" t="str">
        <f>""</f>
        <v/>
      </c>
      <c r="AO194" t="str">
        <f>""</f>
        <v/>
      </c>
      <c r="AP194" t="str">
        <f>""</f>
        <v/>
      </c>
      <c r="AQ194" t="str">
        <f>"[0.051]"</f>
        <v>[0.051]</v>
      </c>
      <c r="AR194" t="str">
        <f>""</f>
        <v/>
      </c>
      <c r="AS194" t="str">
        <f>""</f>
        <v/>
      </c>
      <c r="AT194" t="str">
        <f>""</f>
        <v/>
      </c>
      <c r="AU194" t="str">
        <f>""</f>
        <v/>
      </c>
      <c r="AV194" t="str">
        <f>""</f>
        <v/>
      </c>
      <c r="AW194" t="str">
        <f>""</f>
        <v/>
      </c>
      <c r="AX194" t="str">
        <f>""</f>
        <v/>
      </c>
      <c r="AY194" t="str">
        <f>""</f>
        <v/>
      </c>
      <c r="AZ194" t="str">
        <f>""</f>
        <v/>
      </c>
      <c r="BA194" t="str">
        <f>""</f>
        <v/>
      </c>
    </row>
    <row r="195" spans="2:53" x14ac:dyDescent="0.2">
      <c r="B195" t="str">
        <f>"Interaction"</f>
        <v>Interaction</v>
      </c>
      <c r="C195" t="str">
        <f>""</f>
        <v/>
      </c>
      <c r="D195" t="str">
        <f>""</f>
        <v/>
      </c>
      <c r="E195" t="str">
        <f>""</f>
        <v/>
      </c>
      <c r="F195" t="str">
        <f>""</f>
        <v/>
      </c>
      <c r="G195" t="str">
        <f>""</f>
        <v/>
      </c>
      <c r="H195" t="str">
        <f>""</f>
        <v/>
      </c>
      <c r="I195" t="str">
        <f>""</f>
        <v/>
      </c>
      <c r="J195" t="str">
        <f>""</f>
        <v/>
      </c>
      <c r="K195" t="str">
        <f>""</f>
        <v/>
      </c>
      <c r="L195" t="str">
        <f>""</f>
        <v/>
      </c>
      <c r="M195" t="str">
        <f>""</f>
        <v/>
      </c>
      <c r="N195" t="str">
        <f>""</f>
        <v/>
      </c>
      <c r="O195" t="str">
        <f>""</f>
        <v/>
      </c>
      <c r="P195" t="str">
        <f>""</f>
        <v/>
      </c>
      <c r="Q195" t="str">
        <f>""</f>
        <v/>
      </c>
      <c r="R195" t="str">
        <f>""</f>
        <v/>
      </c>
      <c r="S195" t="str">
        <f>""</f>
        <v/>
      </c>
      <c r="T195" t="str">
        <f>""</f>
        <v/>
      </c>
      <c r="U195" t="str">
        <f>""</f>
        <v/>
      </c>
      <c r="V195" t="str">
        <f>""</f>
        <v/>
      </c>
      <c r="W195" t="str">
        <f>""</f>
        <v/>
      </c>
      <c r="X195" t="str">
        <f>""</f>
        <v/>
      </c>
      <c r="Y195" t="str">
        <f>""</f>
        <v/>
      </c>
      <c r="Z195" t="str">
        <f>""</f>
        <v/>
      </c>
      <c r="AA195" t="str">
        <f>""</f>
        <v/>
      </c>
      <c r="AB195" t="str">
        <f>""</f>
        <v/>
      </c>
      <c r="AC195" t="str">
        <f>""</f>
        <v/>
      </c>
      <c r="AD195" t="str">
        <f>""</f>
        <v/>
      </c>
      <c r="AE195" t="str">
        <f>""</f>
        <v/>
      </c>
      <c r="AF195" t="str">
        <f>""</f>
        <v/>
      </c>
      <c r="AG195" t="str">
        <f>""</f>
        <v/>
      </c>
      <c r="AH195" t="str">
        <f>""</f>
        <v/>
      </c>
      <c r="AI195" t="str">
        <f>""</f>
        <v/>
      </c>
      <c r="AJ195" t="str">
        <f>""</f>
        <v/>
      </c>
      <c r="AK195" t="str">
        <f>""</f>
        <v/>
      </c>
      <c r="AL195" t="str">
        <f>""</f>
        <v/>
      </c>
      <c r="AM195" t="str">
        <f>""</f>
        <v/>
      </c>
      <c r="AN195" t="str">
        <f>""</f>
        <v/>
      </c>
      <c r="AO195" t="str">
        <f>""</f>
        <v/>
      </c>
      <c r="AP195" t="str">
        <f>""</f>
        <v/>
      </c>
      <c r="AQ195" t="str">
        <f>"-0.006"</f>
        <v>-0.006</v>
      </c>
      <c r="AR195" t="str">
        <f>""</f>
        <v/>
      </c>
      <c r="AS195" t="str">
        <f>""</f>
        <v/>
      </c>
      <c r="AT195" t="str">
        <f>""</f>
        <v/>
      </c>
      <c r="AU195" t="str">
        <f>""</f>
        <v/>
      </c>
      <c r="AV195" t="str">
        <f>""</f>
        <v/>
      </c>
      <c r="AW195" t="str">
        <f>""</f>
        <v/>
      </c>
      <c r="AX195" t="str">
        <f>""</f>
        <v/>
      </c>
      <c r="AY195" t="str">
        <f>""</f>
        <v/>
      </c>
      <c r="AZ195" t="str">
        <f>""</f>
        <v/>
      </c>
      <c r="BA195" t="str">
        <f>""</f>
        <v/>
      </c>
    </row>
    <row r="196" spans="2:53" x14ac:dyDescent="0.2">
      <c r="B196" t="str">
        <f>""</f>
        <v/>
      </c>
      <c r="C196" t="str">
        <f>""</f>
        <v/>
      </c>
      <c r="D196" t="str">
        <f>""</f>
        <v/>
      </c>
      <c r="E196" t="str">
        <f>""</f>
        <v/>
      </c>
      <c r="F196" t="str">
        <f>""</f>
        <v/>
      </c>
      <c r="G196" t="str">
        <f>""</f>
        <v/>
      </c>
      <c r="H196" t="str">
        <f>""</f>
        <v/>
      </c>
      <c r="I196" t="str">
        <f>""</f>
        <v/>
      </c>
      <c r="J196" t="str">
        <f>""</f>
        <v/>
      </c>
      <c r="K196" t="str">
        <f>""</f>
        <v/>
      </c>
      <c r="L196" t="str">
        <f>""</f>
        <v/>
      </c>
      <c r="M196" t="str">
        <f>""</f>
        <v/>
      </c>
      <c r="N196" t="str">
        <f>""</f>
        <v/>
      </c>
      <c r="O196" t="str">
        <f>""</f>
        <v/>
      </c>
      <c r="P196" t="str">
        <f>""</f>
        <v/>
      </c>
      <c r="Q196" t="str">
        <f>""</f>
        <v/>
      </c>
      <c r="R196" t="str">
        <f>""</f>
        <v/>
      </c>
      <c r="S196" t="str">
        <f>""</f>
        <v/>
      </c>
      <c r="T196" t="str">
        <f>""</f>
        <v/>
      </c>
      <c r="U196" t="str">
        <f>""</f>
        <v/>
      </c>
      <c r="V196" t="str">
        <f>""</f>
        <v/>
      </c>
      <c r="W196" t="str">
        <f>""</f>
        <v/>
      </c>
      <c r="X196" t="str">
        <f>""</f>
        <v/>
      </c>
      <c r="Y196" t="str">
        <f>""</f>
        <v/>
      </c>
      <c r="Z196" t="str">
        <f>""</f>
        <v/>
      </c>
      <c r="AA196" t="str">
        <f>""</f>
        <v/>
      </c>
      <c r="AB196" t="str">
        <f>""</f>
        <v/>
      </c>
      <c r="AC196" t="str">
        <f>""</f>
        <v/>
      </c>
      <c r="AD196" t="str">
        <f>""</f>
        <v/>
      </c>
      <c r="AE196" t="str">
        <f>""</f>
        <v/>
      </c>
      <c r="AF196" t="str">
        <f>""</f>
        <v/>
      </c>
      <c r="AG196" t="str">
        <f>""</f>
        <v/>
      </c>
      <c r="AH196" t="str">
        <f>""</f>
        <v/>
      </c>
      <c r="AI196" t="str">
        <f>""</f>
        <v/>
      </c>
      <c r="AJ196" t="str">
        <f>""</f>
        <v/>
      </c>
      <c r="AK196" t="str">
        <f>""</f>
        <v/>
      </c>
      <c r="AL196" t="str">
        <f>""</f>
        <v/>
      </c>
      <c r="AM196" t="str">
        <f>""</f>
        <v/>
      </c>
      <c r="AN196" t="str">
        <f>""</f>
        <v/>
      </c>
      <c r="AO196" t="str">
        <f>""</f>
        <v/>
      </c>
      <c r="AP196" t="str">
        <f>""</f>
        <v/>
      </c>
      <c r="AQ196" t="str">
        <f>"[0.055]"</f>
        <v>[0.055]</v>
      </c>
      <c r="AR196" t="str">
        <f>""</f>
        <v/>
      </c>
      <c r="AS196" t="str">
        <f>""</f>
        <v/>
      </c>
      <c r="AT196" t="str">
        <f>""</f>
        <v/>
      </c>
      <c r="AU196" t="str">
        <f>""</f>
        <v/>
      </c>
      <c r="AV196" t="str">
        <f>""</f>
        <v/>
      </c>
      <c r="AW196" t="str">
        <f>""</f>
        <v/>
      </c>
      <c r="AX196" t="str">
        <f>""</f>
        <v/>
      </c>
      <c r="AY196" t="str">
        <f>""</f>
        <v/>
      </c>
      <c r="AZ196" t="str">
        <f>""</f>
        <v/>
      </c>
      <c r="BA196" t="str">
        <f>""</f>
        <v/>
      </c>
    </row>
    <row r="197" spans="2:53" x14ac:dyDescent="0.2">
      <c r="B197" t="str">
        <f>"Share of childs  who left household 1998-2007"</f>
        <v>Share of childs  who left household 1998-2007</v>
      </c>
      <c r="C197" t="str">
        <f>""</f>
        <v/>
      </c>
      <c r="D197" t="str">
        <f>""</f>
        <v/>
      </c>
      <c r="E197" t="str">
        <f>""</f>
        <v/>
      </c>
      <c r="F197" t="str">
        <f>""</f>
        <v/>
      </c>
      <c r="G197" t="str">
        <f>""</f>
        <v/>
      </c>
      <c r="H197" t="str">
        <f>""</f>
        <v/>
      </c>
      <c r="I197" t="str">
        <f>""</f>
        <v/>
      </c>
      <c r="J197" t="str">
        <f>""</f>
        <v/>
      </c>
      <c r="K197" t="str">
        <f>""</f>
        <v/>
      </c>
      <c r="L197" t="str">
        <f>""</f>
        <v/>
      </c>
      <c r="M197" t="str">
        <f>""</f>
        <v/>
      </c>
      <c r="N197" t="str">
        <f>""</f>
        <v/>
      </c>
      <c r="O197" t="str">
        <f>""</f>
        <v/>
      </c>
      <c r="P197" t="str">
        <f>""</f>
        <v/>
      </c>
      <c r="Q197" t="str">
        <f>""</f>
        <v/>
      </c>
      <c r="R197" t="str">
        <f>""</f>
        <v/>
      </c>
      <c r="S197" t="str">
        <f>""</f>
        <v/>
      </c>
      <c r="T197" t="str">
        <f>""</f>
        <v/>
      </c>
      <c r="U197" t="str">
        <f>""</f>
        <v/>
      </c>
      <c r="V197" t="str">
        <f>""</f>
        <v/>
      </c>
      <c r="W197" t="str">
        <f>""</f>
        <v/>
      </c>
      <c r="X197" t="str">
        <f>""</f>
        <v/>
      </c>
      <c r="Y197" t="str">
        <f>""</f>
        <v/>
      </c>
      <c r="Z197" t="str">
        <f>""</f>
        <v/>
      </c>
      <c r="AA197" t="str">
        <f>""</f>
        <v/>
      </c>
      <c r="AB197" t="str">
        <f>""</f>
        <v/>
      </c>
      <c r="AC197" t="str">
        <f>""</f>
        <v/>
      </c>
      <c r="AD197" t="str">
        <f>""</f>
        <v/>
      </c>
      <c r="AE197" t="str">
        <f>""</f>
        <v/>
      </c>
      <c r="AF197" t="str">
        <f>""</f>
        <v/>
      </c>
      <c r="AG197" t="str">
        <f>""</f>
        <v/>
      </c>
      <c r="AH197" t="str">
        <f>""</f>
        <v/>
      </c>
      <c r="AI197" t="str">
        <f>""</f>
        <v/>
      </c>
      <c r="AJ197" t="str">
        <f>""</f>
        <v/>
      </c>
      <c r="AK197" t="str">
        <f>""</f>
        <v/>
      </c>
      <c r="AL197" t="str">
        <f>""</f>
        <v/>
      </c>
      <c r="AM197" t="str">
        <f>""</f>
        <v/>
      </c>
      <c r="AN197" t="str">
        <f>""</f>
        <v/>
      </c>
      <c r="AO197" t="str">
        <f>""</f>
        <v/>
      </c>
      <c r="AP197" t="str">
        <f>""</f>
        <v/>
      </c>
      <c r="AQ197" t="str">
        <f>""</f>
        <v/>
      </c>
      <c r="AR197" t="str">
        <f>"-0.206"</f>
        <v>-0.206</v>
      </c>
      <c r="AS197" t="str">
        <f>""</f>
        <v/>
      </c>
      <c r="AT197" t="str">
        <f>""</f>
        <v/>
      </c>
      <c r="AU197" t="str">
        <f>""</f>
        <v/>
      </c>
      <c r="AV197" t="str">
        <f>""</f>
        <v/>
      </c>
      <c r="AW197" t="str">
        <f>""</f>
        <v/>
      </c>
      <c r="AX197" t="str">
        <f>""</f>
        <v/>
      </c>
      <c r="AY197" t="str">
        <f>""</f>
        <v/>
      </c>
      <c r="AZ197" t="str">
        <f>""</f>
        <v/>
      </c>
      <c r="BA197" t="str">
        <f>""</f>
        <v/>
      </c>
    </row>
    <row r="198" spans="2:53" x14ac:dyDescent="0.2">
      <c r="B198" t="str">
        <f>""</f>
        <v/>
      </c>
      <c r="C198" t="str">
        <f>""</f>
        <v/>
      </c>
      <c r="D198" t="str">
        <f>""</f>
        <v/>
      </c>
      <c r="E198" t="str">
        <f>""</f>
        <v/>
      </c>
      <c r="F198" t="str">
        <f>""</f>
        <v/>
      </c>
      <c r="G198" t="str">
        <f>""</f>
        <v/>
      </c>
      <c r="H198" t="str">
        <f>""</f>
        <v/>
      </c>
      <c r="I198" t="str">
        <f>""</f>
        <v/>
      </c>
      <c r="J198" t="str">
        <f>""</f>
        <v/>
      </c>
      <c r="K198" t="str">
        <f>""</f>
        <v/>
      </c>
      <c r="L198" t="str">
        <f>""</f>
        <v/>
      </c>
      <c r="M198" t="str">
        <f>""</f>
        <v/>
      </c>
      <c r="N198" t="str">
        <f>""</f>
        <v/>
      </c>
      <c r="O198" t="str">
        <f>""</f>
        <v/>
      </c>
      <c r="P198" t="str">
        <f>""</f>
        <v/>
      </c>
      <c r="Q198" t="str">
        <f>""</f>
        <v/>
      </c>
      <c r="R198" t="str">
        <f>""</f>
        <v/>
      </c>
      <c r="S198" t="str">
        <f>""</f>
        <v/>
      </c>
      <c r="T198" t="str">
        <f>""</f>
        <v/>
      </c>
      <c r="U198" t="str">
        <f>""</f>
        <v/>
      </c>
      <c r="V198" t="str">
        <f>""</f>
        <v/>
      </c>
      <c r="W198" t="str">
        <f>""</f>
        <v/>
      </c>
      <c r="X198" t="str">
        <f>""</f>
        <v/>
      </c>
      <c r="Y198" t="str">
        <f>""</f>
        <v/>
      </c>
      <c r="Z198" t="str">
        <f>""</f>
        <v/>
      </c>
      <c r="AA198" t="str">
        <f>""</f>
        <v/>
      </c>
      <c r="AB198" t="str">
        <f>""</f>
        <v/>
      </c>
      <c r="AC198" t="str">
        <f>""</f>
        <v/>
      </c>
      <c r="AD198" t="str">
        <f>""</f>
        <v/>
      </c>
      <c r="AE198" t="str">
        <f>""</f>
        <v/>
      </c>
      <c r="AF198" t="str">
        <f>""</f>
        <v/>
      </c>
      <c r="AG198" t="str">
        <f>""</f>
        <v/>
      </c>
      <c r="AH198" t="str">
        <f>""</f>
        <v/>
      </c>
      <c r="AI198" t="str">
        <f>""</f>
        <v/>
      </c>
      <c r="AJ198" t="str">
        <f>""</f>
        <v/>
      </c>
      <c r="AK198" t="str">
        <f>""</f>
        <v/>
      </c>
      <c r="AL198" t="str">
        <f>""</f>
        <v/>
      </c>
      <c r="AM198" t="str">
        <f>""</f>
        <v/>
      </c>
      <c r="AN198" t="str">
        <f>""</f>
        <v/>
      </c>
      <c r="AO198" t="str">
        <f>""</f>
        <v/>
      </c>
      <c r="AP198" t="str">
        <f>""</f>
        <v/>
      </c>
      <c r="AQ198" t="str">
        <f>""</f>
        <v/>
      </c>
      <c r="AR198" t="str">
        <f>"[0.234]"</f>
        <v>[0.234]</v>
      </c>
      <c r="AS198" t="str">
        <f>""</f>
        <v/>
      </c>
      <c r="AT198" t="str">
        <f>""</f>
        <v/>
      </c>
      <c r="AU198" t="str">
        <f>""</f>
        <v/>
      </c>
      <c r="AV198" t="str">
        <f>""</f>
        <v/>
      </c>
      <c r="AW198" t="str">
        <f>""</f>
        <v/>
      </c>
      <c r="AX198" t="str">
        <f>""</f>
        <v/>
      </c>
      <c r="AY198" t="str">
        <f>""</f>
        <v/>
      </c>
      <c r="AZ198" t="str">
        <f>""</f>
        <v/>
      </c>
      <c r="BA198" t="str">
        <f>""</f>
        <v/>
      </c>
    </row>
    <row r="199" spans="2:53" x14ac:dyDescent="0.2">
      <c r="B199" t="str">
        <f>"Interaction"</f>
        <v>Interaction</v>
      </c>
      <c r="C199" t="str">
        <f>""</f>
        <v/>
      </c>
      <c r="D199" t="str">
        <f>""</f>
        <v/>
      </c>
      <c r="E199" t="str">
        <f>""</f>
        <v/>
      </c>
      <c r="F199" t="str">
        <f>""</f>
        <v/>
      </c>
      <c r="G199" t="str">
        <f>""</f>
        <v/>
      </c>
      <c r="H199" t="str">
        <f>""</f>
        <v/>
      </c>
      <c r="I199" t="str">
        <f>""</f>
        <v/>
      </c>
      <c r="J199" t="str">
        <f>""</f>
        <v/>
      </c>
      <c r="K199" t="str">
        <f>""</f>
        <v/>
      </c>
      <c r="L199" t="str">
        <f>""</f>
        <v/>
      </c>
      <c r="M199" t="str">
        <f>""</f>
        <v/>
      </c>
      <c r="N199" t="str">
        <f>""</f>
        <v/>
      </c>
      <c r="O199" t="str">
        <f>""</f>
        <v/>
      </c>
      <c r="P199" t="str">
        <f>""</f>
        <v/>
      </c>
      <c r="Q199" t="str">
        <f>""</f>
        <v/>
      </c>
      <c r="R199" t="str">
        <f>""</f>
        <v/>
      </c>
      <c r="S199" t="str">
        <f>""</f>
        <v/>
      </c>
      <c r="T199" t="str">
        <f>""</f>
        <v/>
      </c>
      <c r="U199" t="str">
        <f>""</f>
        <v/>
      </c>
      <c r="V199" t="str">
        <f>""</f>
        <v/>
      </c>
      <c r="W199" t="str">
        <f>""</f>
        <v/>
      </c>
      <c r="X199" t="str">
        <f>""</f>
        <v/>
      </c>
      <c r="Y199" t="str">
        <f>""</f>
        <v/>
      </c>
      <c r="Z199" t="str">
        <f>""</f>
        <v/>
      </c>
      <c r="AA199" t="str">
        <f>""</f>
        <v/>
      </c>
      <c r="AB199" t="str">
        <f>""</f>
        <v/>
      </c>
      <c r="AC199" t="str">
        <f>""</f>
        <v/>
      </c>
      <c r="AD199" t="str">
        <f>""</f>
        <v/>
      </c>
      <c r="AE199" t="str">
        <f>""</f>
        <v/>
      </c>
      <c r="AF199" t="str">
        <f>""</f>
        <v/>
      </c>
      <c r="AG199" t="str">
        <f>""</f>
        <v/>
      </c>
      <c r="AH199" t="str">
        <f>""</f>
        <v/>
      </c>
      <c r="AI199" t="str">
        <f>""</f>
        <v/>
      </c>
      <c r="AJ199" t="str">
        <f>""</f>
        <v/>
      </c>
      <c r="AK199" t="str">
        <f>""</f>
        <v/>
      </c>
      <c r="AL199" t="str">
        <f>""</f>
        <v/>
      </c>
      <c r="AM199" t="str">
        <f>""</f>
        <v/>
      </c>
      <c r="AN199" t="str">
        <f>""</f>
        <v/>
      </c>
      <c r="AO199" t="str">
        <f>""</f>
        <v/>
      </c>
      <c r="AP199" t="str">
        <f>""</f>
        <v/>
      </c>
      <c r="AQ199" t="str">
        <f>""</f>
        <v/>
      </c>
      <c r="AR199" t="str">
        <f>"0.031"</f>
        <v>0.031</v>
      </c>
      <c r="AS199" t="str">
        <f>""</f>
        <v/>
      </c>
      <c r="AT199" t="str">
        <f>""</f>
        <v/>
      </c>
      <c r="AU199" t="str">
        <f>""</f>
        <v/>
      </c>
      <c r="AV199" t="str">
        <f>""</f>
        <v/>
      </c>
      <c r="AW199" t="str">
        <f>""</f>
        <v/>
      </c>
      <c r="AX199" t="str">
        <f>""</f>
        <v/>
      </c>
      <c r="AY199" t="str">
        <f>""</f>
        <v/>
      </c>
      <c r="AZ199" t="str">
        <f>""</f>
        <v/>
      </c>
      <c r="BA199" t="str">
        <f>""</f>
        <v/>
      </c>
    </row>
    <row r="200" spans="2:53" x14ac:dyDescent="0.2">
      <c r="B200" t="str">
        <f>""</f>
        <v/>
      </c>
      <c r="C200" t="str">
        <f>""</f>
        <v/>
      </c>
      <c r="D200" t="str">
        <f>""</f>
        <v/>
      </c>
      <c r="E200" t="str">
        <f>""</f>
        <v/>
      </c>
      <c r="F200" t="str">
        <f>""</f>
        <v/>
      </c>
      <c r="G200" t="str">
        <f>""</f>
        <v/>
      </c>
      <c r="H200" t="str">
        <f>""</f>
        <v/>
      </c>
      <c r="I200" t="str">
        <f>""</f>
        <v/>
      </c>
      <c r="J200" t="str">
        <f>""</f>
        <v/>
      </c>
      <c r="K200" t="str">
        <f>""</f>
        <v/>
      </c>
      <c r="L200" t="str">
        <f>""</f>
        <v/>
      </c>
      <c r="M200" t="str">
        <f>""</f>
        <v/>
      </c>
      <c r="N200" t="str">
        <f>""</f>
        <v/>
      </c>
      <c r="O200" t="str">
        <f>""</f>
        <v/>
      </c>
      <c r="P200" t="str">
        <f>""</f>
        <v/>
      </c>
      <c r="Q200" t="str">
        <f>""</f>
        <v/>
      </c>
      <c r="R200" t="str">
        <f>""</f>
        <v/>
      </c>
      <c r="S200" t="str">
        <f>""</f>
        <v/>
      </c>
      <c r="T200" t="str">
        <f>""</f>
        <v/>
      </c>
      <c r="U200" t="str">
        <f>""</f>
        <v/>
      </c>
      <c r="V200" t="str">
        <f>""</f>
        <v/>
      </c>
      <c r="W200" t="str">
        <f>""</f>
        <v/>
      </c>
      <c r="X200" t="str">
        <f>""</f>
        <v/>
      </c>
      <c r="Y200" t="str">
        <f>""</f>
        <v/>
      </c>
      <c r="Z200" t="str">
        <f>""</f>
        <v/>
      </c>
      <c r="AA200" t="str">
        <f>""</f>
        <v/>
      </c>
      <c r="AB200" t="str">
        <f>""</f>
        <v/>
      </c>
      <c r="AC200" t="str">
        <f>""</f>
        <v/>
      </c>
      <c r="AD200" t="str">
        <f>""</f>
        <v/>
      </c>
      <c r="AE200" t="str">
        <f>""</f>
        <v/>
      </c>
      <c r="AF200" t="str">
        <f>""</f>
        <v/>
      </c>
      <c r="AG200" t="str">
        <f>""</f>
        <v/>
      </c>
      <c r="AH200" t="str">
        <f>""</f>
        <v/>
      </c>
      <c r="AI200" t="str">
        <f>""</f>
        <v/>
      </c>
      <c r="AJ200" t="str">
        <f>""</f>
        <v/>
      </c>
      <c r="AK200" t="str">
        <f>""</f>
        <v/>
      </c>
      <c r="AL200" t="str">
        <f>""</f>
        <v/>
      </c>
      <c r="AM200" t="str">
        <f>""</f>
        <v/>
      </c>
      <c r="AN200" t="str">
        <f>""</f>
        <v/>
      </c>
      <c r="AO200" t="str">
        <f>""</f>
        <v/>
      </c>
      <c r="AP200" t="str">
        <f>""</f>
        <v/>
      </c>
      <c r="AQ200" t="str">
        <f>""</f>
        <v/>
      </c>
      <c r="AR200" t="str">
        <f>"[0.174]"</f>
        <v>[0.174]</v>
      </c>
      <c r="AS200" t="str">
        <f>""</f>
        <v/>
      </c>
      <c r="AT200" t="str">
        <f>""</f>
        <v/>
      </c>
      <c r="AU200" t="str">
        <f>""</f>
        <v/>
      </c>
      <c r="AV200" t="str">
        <f>""</f>
        <v/>
      </c>
      <c r="AW200" t="str">
        <f>""</f>
        <v/>
      </c>
      <c r="AX200" t="str">
        <f>""</f>
        <v/>
      </c>
      <c r="AY200" t="str">
        <f>""</f>
        <v/>
      </c>
      <c r="AZ200" t="str">
        <f>""</f>
        <v/>
      </c>
      <c r="BA200" t="str">
        <f>""</f>
        <v/>
      </c>
    </row>
    <row r="201" spans="2:53" x14ac:dyDescent="0.2">
      <c r="B201" t="str">
        <f>"Number of years that household had a loss of land"</f>
        <v>Number of years that household had a loss of land</v>
      </c>
      <c r="C201" t="str">
        <f>""</f>
        <v/>
      </c>
      <c r="D201" t="str">
        <f>""</f>
        <v/>
      </c>
      <c r="E201" t="str">
        <f>""</f>
        <v/>
      </c>
      <c r="F201" t="str">
        <f>""</f>
        <v/>
      </c>
      <c r="G201" t="str">
        <f>""</f>
        <v/>
      </c>
      <c r="H201" t="str">
        <f>""</f>
        <v/>
      </c>
      <c r="I201" t="str">
        <f>""</f>
        <v/>
      </c>
      <c r="J201" t="str">
        <f>""</f>
        <v/>
      </c>
      <c r="K201" t="str">
        <f>""</f>
        <v/>
      </c>
      <c r="L201" t="str">
        <f>""</f>
        <v/>
      </c>
      <c r="M201" t="str">
        <f>""</f>
        <v/>
      </c>
      <c r="N201" t="str">
        <f>""</f>
        <v/>
      </c>
      <c r="O201" t="str">
        <f>""</f>
        <v/>
      </c>
      <c r="P201" t="str">
        <f>""</f>
        <v/>
      </c>
      <c r="Q201" t="str">
        <f>""</f>
        <v/>
      </c>
      <c r="R201" t="str">
        <f>""</f>
        <v/>
      </c>
      <c r="S201" t="str">
        <f>""</f>
        <v/>
      </c>
      <c r="T201" t="str">
        <f>""</f>
        <v/>
      </c>
      <c r="U201" t="str">
        <f>""</f>
        <v/>
      </c>
      <c r="V201" t="str">
        <f>""</f>
        <v/>
      </c>
      <c r="W201" t="str">
        <f>""</f>
        <v/>
      </c>
      <c r="X201" t="str">
        <f>""</f>
        <v/>
      </c>
      <c r="Y201" t="str">
        <f>""</f>
        <v/>
      </c>
      <c r="Z201" t="str">
        <f>""</f>
        <v/>
      </c>
      <c r="AA201" t="str">
        <f>""</f>
        <v/>
      </c>
      <c r="AB201" t="str">
        <f>""</f>
        <v/>
      </c>
      <c r="AC201" t="str">
        <f>""</f>
        <v/>
      </c>
      <c r="AD201" t="str">
        <f>""</f>
        <v/>
      </c>
      <c r="AE201" t="str">
        <f>""</f>
        <v/>
      </c>
      <c r="AF201" t="str">
        <f>""</f>
        <v/>
      </c>
      <c r="AG201" t="str">
        <f>""</f>
        <v/>
      </c>
      <c r="AH201" t="str">
        <f>""</f>
        <v/>
      </c>
      <c r="AI201" t="str">
        <f>""</f>
        <v/>
      </c>
      <c r="AJ201" t="str">
        <f>""</f>
        <v/>
      </c>
      <c r="AK201" t="str">
        <f>""</f>
        <v/>
      </c>
      <c r="AL201" t="str">
        <f>""</f>
        <v/>
      </c>
      <c r="AM201" t="str">
        <f>""</f>
        <v/>
      </c>
      <c r="AN201" t="str">
        <f>""</f>
        <v/>
      </c>
      <c r="AO201" t="str">
        <f>""</f>
        <v/>
      </c>
      <c r="AP201" t="str">
        <f>""</f>
        <v/>
      </c>
      <c r="AQ201" t="str">
        <f>""</f>
        <v/>
      </c>
      <c r="AR201" t="str">
        <f>""</f>
        <v/>
      </c>
      <c r="AS201" t="str">
        <f>"0.037"</f>
        <v>0.037</v>
      </c>
      <c r="AT201" t="str">
        <f>"0.036"</f>
        <v>0.036</v>
      </c>
      <c r="AU201" t="str">
        <f>"0.033"</f>
        <v>0.033</v>
      </c>
      <c r="AV201" t="str">
        <f>""</f>
        <v/>
      </c>
      <c r="AW201" t="str">
        <f>""</f>
        <v/>
      </c>
      <c r="AX201" t="str">
        <f>""</f>
        <v/>
      </c>
      <c r="AY201" t="str">
        <f>""</f>
        <v/>
      </c>
      <c r="AZ201" t="str">
        <f>""</f>
        <v/>
      </c>
      <c r="BA201" t="str">
        <f>""</f>
        <v/>
      </c>
    </row>
    <row r="202" spans="2:53" x14ac:dyDescent="0.2">
      <c r="B202" t="str">
        <f>""</f>
        <v/>
      </c>
      <c r="C202" t="str">
        <f>""</f>
        <v/>
      </c>
      <c r="D202" t="str">
        <f>""</f>
        <v/>
      </c>
      <c r="E202" t="str">
        <f>""</f>
        <v/>
      </c>
      <c r="F202" t="str">
        <f>""</f>
        <v/>
      </c>
      <c r="G202" t="str">
        <f>""</f>
        <v/>
      </c>
      <c r="H202" t="str">
        <f>""</f>
        <v/>
      </c>
      <c r="I202" t="str">
        <f>""</f>
        <v/>
      </c>
      <c r="J202" t="str">
        <f>""</f>
        <v/>
      </c>
      <c r="K202" t="str">
        <f>""</f>
        <v/>
      </c>
      <c r="L202" t="str">
        <f>""</f>
        <v/>
      </c>
      <c r="M202" t="str">
        <f>""</f>
        <v/>
      </c>
      <c r="N202" t="str">
        <f>""</f>
        <v/>
      </c>
      <c r="O202" t="str">
        <f>""</f>
        <v/>
      </c>
      <c r="P202" t="str">
        <f>""</f>
        <v/>
      </c>
      <c r="Q202" t="str">
        <f>""</f>
        <v/>
      </c>
      <c r="R202" t="str">
        <f>""</f>
        <v/>
      </c>
      <c r="S202" t="str">
        <f>""</f>
        <v/>
      </c>
      <c r="T202" t="str">
        <f>""</f>
        <v/>
      </c>
      <c r="U202" t="str">
        <f>""</f>
        <v/>
      </c>
      <c r="V202" t="str">
        <f>""</f>
        <v/>
      </c>
      <c r="W202" t="str">
        <f>""</f>
        <v/>
      </c>
      <c r="X202" t="str">
        <f>""</f>
        <v/>
      </c>
      <c r="Y202" t="str">
        <f>""</f>
        <v/>
      </c>
      <c r="Z202" t="str">
        <f>""</f>
        <v/>
      </c>
      <c r="AA202" t="str">
        <f>""</f>
        <v/>
      </c>
      <c r="AB202" t="str">
        <f>""</f>
        <v/>
      </c>
      <c r="AC202" t="str">
        <f>""</f>
        <v/>
      </c>
      <c r="AD202" t="str">
        <f>""</f>
        <v/>
      </c>
      <c r="AE202" t="str">
        <f>""</f>
        <v/>
      </c>
      <c r="AF202" t="str">
        <f>""</f>
        <v/>
      </c>
      <c r="AG202" t="str">
        <f>""</f>
        <v/>
      </c>
      <c r="AH202" t="str">
        <f>""</f>
        <v/>
      </c>
      <c r="AI202" t="str">
        <f>""</f>
        <v/>
      </c>
      <c r="AJ202" t="str">
        <f>""</f>
        <v/>
      </c>
      <c r="AK202" t="str">
        <f>""</f>
        <v/>
      </c>
      <c r="AL202" t="str">
        <f>""</f>
        <v/>
      </c>
      <c r="AM202" t="str">
        <f>""</f>
        <v/>
      </c>
      <c r="AN202" t="str">
        <f>""</f>
        <v/>
      </c>
      <c r="AO202" t="str">
        <f>""</f>
        <v/>
      </c>
      <c r="AP202" t="str">
        <f>""</f>
        <v/>
      </c>
      <c r="AQ202" t="str">
        <f>""</f>
        <v/>
      </c>
      <c r="AR202" t="str">
        <f>""</f>
        <v/>
      </c>
      <c r="AS202" t="str">
        <f>"[0.049]"</f>
        <v>[0.049]</v>
      </c>
      <c r="AT202" t="str">
        <f>"[0.048]"</f>
        <v>[0.048]</v>
      </c>
      <c r="AU202" t="str">
        <f>"[0.050]"</f>
        <v>[0.050]</v>
      </c>
      <c r="AV202" t="str">
        <f>""</f>
        <v/>
      </c>
      <c r="AW202" t="str">
        <f>""</f>
        <v/>
      </c>
      <c r="AX202" t="str">
        <f>""</f>
        <v/>
      </c>
      <c r="AY202" t="str">
        <f>""</f>
        <v/>
      </c>
      <c r="AZ202" t="str">
        <f>""</f>
        <v/>
      </c>
      <c r="BA202" t="str">
        <f>""</f>
        <v/>
      </c>
    </row>
    <row r="203" spans="2:53" x14ac:dyDescent="0.2">
      <c r="B203" t="str">
        <f>"At least 1 child left the household in a given year (yes=1)"</f>
        <v>At least 1 child left the household in a given year (yes=1)</v>
      </c>
      <c r="C203" t="str">
        <f>""</f>
        <v/>
      </c>
      <c r="D203" t="str">
        <f>""</f>
        <v/>
      </c>
      <c r="E203" t="str">
        <f>""</f>
        <v/>
      </c>
      <c r="F203" t="str">
        <f>""</f>
        <v/>
      </c>
      <c r="G203" t="str">
        <f>""</f>
        <v/>
      </c>
      <c r="H203" t="str">
        <f>""</f>
        <v/>
      </c>
      <c r="I203" t="str">
        <f>""</f>
        <v/>
      </c>
      <c r="J203" t="str">
        <f>""</f>
        <v/>
      </c>
      <c r="K203" t="str">
        <f>""</f>
        <v/>
      </c>
      <c r="L203" t="str">
        <f>""</f>
        <v/>
      </c>
      <c r="M203" t="str">
        <f>""</f>
        <v/>
      </c>
      <c r="N203" t="str">
        <f>""</f>
        <v/>
      </c>
      <c r="O203" t="str">
        <f>""</f>
        <v/>
      </c>
      <c r="P203" t="str">
        <f>""</f>
        <v/>
      </c>
      <c r="Q203" t="str">
        <f>""</f>
        <v/>
      </c>
      <c r="R203" t="str">
        <f>""</f>
        <v/>
      </c>
      <c r="S203" t="str">
        <f>""</f>
        <v/>
      </c>
      <c r="T203" t="str">
        <f>""</f>
        <v/>
      </c>
      <c r="U203" t="str">
        <f>""</f>
        <v/>
      </c>
      <c r="V203" t="str">
        <f>""</f>
        <v/>
      </c>
      <c r="W203" t="str">
        <f>""</f>
        <v/>
      </c>
      <c r="X203" t="str">
        <f>""</f>
        <v/>
      </c>
      <c r="Y203" t="str">
        <f>""</f>
        <v/>
      </c>
      <c r="Z203" t="str">
        <f>""</f>
        <v/>
      </c>
      <c r="AA203" t="str">
        <f>""</f>
        <v/>
      </c>
      <c r="AB203" t="str">
        <f>""</f>
        <v/>
      </c>
      <c r="AC203" t="str">
        <f>""</f>
        <v/>
      </c>
      <c r="AD203" t="str">
        <f>""</f>
        <v/>
      </c>
      <c r="AE203" t="str">
        <f>""</f>
        <v/>
      </c>
      <c r="AF203" t="str">
        <f>""</f>
        <v/>
      </c>
      <c r="AG203" t="str">
        <f>""</f>
        <v/>
      </c>
      <c r="AH203" t="str">
        <f>""</f>
        <v/>
      </c>
      <c r="AI203" t="str">
        <f>""</f>
        <v/>
      </c>
      <c r="AJ203" t="str">
        <f>""</f>
        <v/>
      </c>
      <c r="AK203" t="str">
        <f>""</f>
        <v/>
      </c>
      <c r="AL203" t="str">
        <f>""</f>
        <v/>
      </c>
      <c r="AM203" t="str">
        <f>""</f>
        <v/>
      </c>
      <c r="AN203" t="str">
        <f>""</f>
        <v/>
      </c>
      <c r="AO203" t="str">
        <f>""</f>
        <v/>
      </c>
      <c r="AP203" t="str">
        <f>""</f>
        <v/>
      </c>
      <c r="AQ203" t="str">
        <f>""</f>
        <v/>
      </c>
      <c r="AR203" t="str">
        <f>""</f>
        <v/>
      </c>
      <c r="AS203" t="str">
        <f>"-0.104"</f>
        <v>-0.104</v>
      </c>
      <c r="AT203" t="str">
        <f>""</f>
        <v/>
      </c>
      <c r="AU203" t="str">
        <f>""</f>
        <v/>
      </c>
      <c r="AV203" t="str">
        <f>""</f>
        <v/>
      </c>
      <c r="AW203" t="str">
        <f>""</f>
        <v/>
      </c>
      <c r="AX203" t="str">
        <f>""</f>
        <v/>
      </c>
      <c r="AY203" t="str">
        <f>""</f>
        <v/>
      </c>
      <c r="AZ203" t="str">
        <f>""</f>
        <v/>
      </c>
      <c r="BA203" t="str">
        <f>""</f>
        <v/>
      </c>
    </row>
    <row r="204" spans="2:53" x14ac:dyDescent="0.2">
      <c r="B204" t="str">
        <f>""</f>
        <v/>
      </c>
      <c r="C204" t="str">
        <f>""</f>
        <v/>
      </c>
      <c r="D204" t="str">
        <f>""</f>
        <v/>
      </c>
      <c r="E204" t="str">
        <f>""</f>
        <v/>
      </c>
      <c r="F204" t="str">
        <f>""</f>
        <v/>
      </c>
      <c r="G204" t="str">
        <f>""</f>
        <v/>
      </c>
      <c r="H204" t="str">
        <f>""</f>
        <v/>
      </c>
      <c r="I204" t="str">
        <f>""</f>
        <v/>
      </c>
      <c r="J204" t="str">
        <f>""</f>
        <v/>
      </c>
      <c r="K204" t="str">
        <f>""</f>
        <v/>
      </c>
      <c r="L204" t="str">
        <f>""</f>
        <v/>
      </c>
      <c r="M204" t="str">
        <f>""</f>
        <v/>
      </c>
      <c r="N204" t="str">
        <f>""</f>
        <v/>
      </c>
      <c r="O204" t="str">
        <f>""</f>
        <v/>
      </c>
      <c r="P204" t="str">
        <f>""</f>
        <v/>
      </c>
      <c r="Q204" t="str">
        <f>""</f>
        <v/>
      </c>
      <c r="R204" t="str">
        <f>""</f>
        <v/>
      </c>
      <c r="S204" t="str">
        <f>""</f>
        <v/>
      </c>
      <c r="T204" t="str">
        <f>""</f>
        <v/>
      </c>
      <c r="U204" t="str">
        <f>""</f>
        <v/>
      </c>
      <c r="V204" t="str">
        <f>""</f>
        <v/>
      </c>
      <c r="W204" t="str">
        <f>""</f>
        <v/>
      </c>
      <c r="X204" t="str">
        <f>""</f>
        <v/>
      </c>
      <c r="Y204" t="str">
        <f>""</f>
        <v/>
      </c>
      <c r="Z204" t="str">
        <f>""</f>
        <v/>
      </c>
      <c r="AA204" t="str">
        <f>""</f>
        <v/>
      </c>
      <c r="AB204" t="str">
        <f>""</f>
        <v/>
      </c>
      <c r="AC204" t="str">
        <f>""</f>
        <v/>
      </c>
      <c r="AD204" t="str">
        <f>""</f>
        <v/>
      </c>
      <c r="AE204" t="str">
        <f>""</f>
        <v/>
      </c>
      <c r="AF204" t="str">
        <f>""</f>
        <v/>
      </c>
      <c r="AG204" t="str">
        <f>""</f>
        <v/>
      </c>
      <c r="AH204" t="str">
        <f>""</f>
        <v/>
      </c>
      <c r="AI204" t="str">
        <f>""</f>
        <v/>
      </c>
      <c r="AJ204" t="str">
        <f>""</f>
        <v/>
      </c>
      <c r="AK204" t="str">
        <f>""</f>
        <v/>
      </c>
      <c r="AL204" t="str">
        <f>""</f>
        <v/>
      </c>
      <c r="AM204" t="str">
        <f>""</f>
        <v/>
      </c>
      <c r="AN204" t="str">
        <f>""</f>
        <v/>
      </c>
      <c r="AO204" t="str">
        <f>""</f>
        <v/>
      </c>
      <c r="AP204" t="str">
        <f>""</f>
        <v/>
      </c>
      <c r="AQ204" t="str">
        <f>""</f>
        <v/>
      </c>
      <c r="AR204" t="str">
        <f>""</f>
        <v/>
      </c>
      <c r="AS204" t="str">
        <f>"[0.115]"</f>
        <v>[0.115]</v>
      </c>
      <c r="AT204" t="str">
        <f>""</f>
        <v/>
      </c>
      <c r="AU204" t="str">
        <f>""</f>
        <v/>
      </c>
      <c r="AV204" t="str">
        <f>""</f>
        <v/>
      </c>
      <c r="AW204" t="str">
        <f>""</f>
        <v/>
      </c>
      <c r="AX204" t="str">
        <f>""</f>
        <v/>
      </c>
      <c r="AY204" t="str">
        <f>""</f>
        <v/>
      </c>
      <c r="AZ204" t="str">
        <f>""</f>
        <v/>
      </c>
      <c r="BA204" t="str">
        <f>""</f>
        <v/>
      </c>
    </row>
    <row r="205" spans="2:53" x14ac:dyDescent="0.2">
      <c r="B205" t="str">
        <f>"Interaction"</f>
        <v>Interaction</v>
      </c>
      <c r="C205" t="str">
        <f>""</f>
        <v/>
      </c>
      <c r="D205" t="str">
        <f>""</f>
        <v/>
      </c>
      <c r="E205" t="str">
        <f>""</f>
        <v/>
      </c>
      <c r="F205" t="str">
        <f>""</f>
        <v/>
      </c>
      <c r="G205" t="str">
        <f>""</f>
        <v/>
      </c>
      <c r="H205" t="str">
        <f>""</f>
        <v/>
      </c>
      <c r="I205" t="str">
        <f>""</f>
        <v/>
      </c>
      <c r="J205" t="str">
        <f>""</f>
        <v/>
      </c>
      <c r="K205" t="str">
        <f>""</f>
        <v/>
      </c>
      <c r="L205" t="str">
        <f>""</f>
        <v/>
      </c>
      <c r="M205" t="str">
        <f>""</f>
        <v/>
      </c>
      <c r="N205" t="str">
        <f>""</f>
        <v/>
      </c>
      <c r="O205" t="str">
        <f>""</f>
        <v/>
      </c>
      <c r="P205" t="str">
        <f>""</f>
        <v/>
      </c>
      <c r="Q205" t="str">
        <f>""</f>
        <v/>
      </c>
      <c r="R205" t="str">
        <f>""</f>
        <v/>
      </c>
      <c r="S205" t="str">
        <f>""</f>
        <v/>
      </c>
      <c r="T205" t="str">
        <f>""</f>
        <v/>
      </c>
      <c r="U205" t="str">
        <f>""</f>
        <v/>
      </c>
      <c r="V205" t="str">
        <f>""</f>
        <v/>
      </c>
      <c r="W205" t="str">
        <f>""</f>
        <v/>
      </c>
      <c r="X205" t="str">
        <f>""</f>
        <v/>
      </c>
      <c r="Y205" t="str">
        <f>""</f>
        <v/>
      </c>
      <c r="Z205" t="str">
        <f>""</f>
        <v/>
      </c>
      <c r="AA205" t="str">
        <f>""</f>
        <v/>
      </c>
      <c r="AB205" t="str">
        <f>""</f>
        <v/>
      </c>
      <c r="AC205" t="str">
        <f>""</f>
        <v/>
      </c>
      <c r="AD205" t="str">
        <f>""</f>
        <v/>
      </c>
      <c r="AE205" t="str">
        <f>""</f>
        <v/>
      </c>
      <c r="AF205" t="str">
        <f>""</f>
        <v/>
      </c>
      <c r="AG205" t="str">
        <f>""</f>
        <v/>
      </c>
      <c r="AH205" t="str">
        <f>""</f>
        <v/>
      </c>
      <c r="AI205" t="str">
        <f>""</f>
        <v/>
      </c>
      <c r="AJ205" t="str">
        <f>""</f>
        <v/>
      </c>
      <c r="AK205" t="str">
        <f>""</f>
        <v/>
      </c>
      <c r="AL205" t="str">
        <f>""</f>
        <v/>
      </c>
      <c r="AM205" t="str">
        <f>""</f>
        <v/>
      </c>
      <c r="AN205" t="str">
        <f>""</f>
        <v/>
      </c>
      <c r="AO205" t="str">
        <f>""</f>
        <v/>
      </c>
      <c r="AP205" t="str">
        <f>""</f>
        <v/>
      </c>
      <c r="AQ205" t="str">
        <f>""</f>
        <v/>
      </c>
      <c r="AR205" t="str">
        <f>""</f>
        <v/>
      </c>
      <c r="AS205" t="str">
        <f>"-0.127"</f>
        <v>-0.127</v>
      </c>
      <c r="AT205" t="str">
        <f>""</f>
        <v/>
      </c>
      <c r="AU205" t="str">
        <f>""</f>
        <v/>
      </c>
      <c r="AV205" t="str">
        <f>""</f>
        <v/>
      </c>
      <c r="AW205" t="str">
        <f>""</f>
        <v/>
      </c>
      <c r="AX205" t="str">
        <f>""</f>
        <v/>
      </c>
      <c r="AY205" t="str">
        <f>""</f>
        <v/>
      </c>
      <c r="AZ205" t="str">
        <f>""</f>
        <v/>
      </c>
      <c r="BA205" t="str">
        <f>""</f>
        <v/>
      </c>
    </row>
    <row r="206" spans="2:53" x14ac:dyDescent="0.2">
      <c r="B206" t="str">
        <f>""</f>
        <v/>
      </c>
      <c r="C206" t="str">
        <f>""</f>
        <v/>
      </c>
      <c r="D206" t="str">
        <f>""</f>
        <v/>
      </c>
      <c r="E206" t="str">
        <f>""</f>
        <v/>
      </c>
      <c r="F206" t="str">
        <f>""</f>
        <v/>
      </c>
      <c r="G206" t="str">
        <f>""</f>
        <v/>
      </c>
      <c r="H206" t="str">
        <f>""</f>
        <v/>
      </c>
      <c r="I206" t="str">
        <f>""</f>
        <v/>
      </c>
      <c r="J206" t="str">
        <f>""</f>
        <v/>
      </c>
      <c r="K206" t="str">
        <f>""</f>
        <v/>
      </c>
      <c r="L206" t="str">
        <f>""</f>
        <v/>
      </c>
      <c r="M206" t="str">
        <f>""</f>
        <v/>
      </c>
      <c r="N206" t="str">
        <f>""</f>
        <v/>
      </c>
      <c r="O206" t="str">
        <f>""</f>
        <v/>
      </c>
      <c r="P206" t="str">
        <f>""</f>
        <v/>
      </c>
      <c r="Q206" t="str">
        <f>""</f>
        <v/>
      </c>
      <c r="R206" t="str">
        <f>""</f>
        <v/>
      </c>
      <c r="S206" t="str">
        <f>""</f>
        <v/>
      </c>
      <c r="T206" t="str">
        <f>""</f>
        <v/>
      </c>
      <c r="U206" t="str">
        <f>""</f>
        <v/>
      </c>
      <c r="V206" t="str">
        <f>""</f>
        <v/>
      </c>
      <c r="W206" t="str">
        <f>""</f>
        <v/>
      </c>
      <c r="X206" t="str">
        <f>""</f>
        <v/>
      </c>
      <c r="Y206" t="str">
        <f>""</f>
        <v/>
      </c>
      <c r="Z206" t="str">
        <f>""</f>
        <v/>
      </c>
      <c r="AA206" t="str">
        <f>""</f>
        <v/>
      </c>
      <c r="AB206" t="str">
        <f>""</f>
        <v/>
      </c>
      <c r="AC206" t="str">
        <f>""</f>
        <v/>
      </c>
      <c r="AD206" t="str">
        <f>""</f>
        <v/>
      </c>
      <c r="AE206" t="str">
        <f>""</f>
        <v/>
      </c>
      <c r="AF206" t="str">
        <f>""</f>
        <v/>
      </c>
      <c r="AG206" t="str">
        <f>""</f>
        <v/>
      </c>
      <c r="AH206" t="str">
        <f>""</f>
        <v/>
      </c>
      <c r="AI206" t="str">
        <f>""</f>
        <v/>
      </c>
      <c r="AJ206" t="str">
        <f>""</f>
        <v/>
      </c>
      <c r="AK206" t="str">
        <f>""</f>
        <v/>
      </c>
      <c r="AL206" t="str">
        <f>""</f>
        <v/>
      </c>
      <c r="AM206" t="str">
        <f>""</f>
        <v/>
      </c>
      <c r="AN206" t="str">
        <f>""</f>
        <v/>
      </c>
      <c r="AO206" t="str">
        <f>""</f>
        <v/>
      </c>
      <c r="AP206" t="str">
        <f>""</f>
        <v/>
      </c>
      <c r="AQ206" t="str">
        <f>""</f>
        <v/>
      </c>
      <c r="AR206" t="str">
        <f>""</f>
        <v/>
      </c>
      <c r="AS206" t="str">
        <f>"[0.143]"</f>
        <v>[0.143]</v>
      </c>
      <c r="AT206" t="str">
        <f>""</f>
        <v/>
      </c>
      <c r="AU206" t="str">
        <f>""</f>
        <v/>
      </c>
      <c r="AV206" t="str">
        <f>""</f>
        <v/>
      </c>
      <c r="AW206" t="str">
        <f>""</f>
        <v/>
      </c>
      <c r="AX206" t="str">
        <f>""</f>
        <v/>
      </c>
      <c r="AY206" t="str">
        <f>""</f>
        <v/>
      </c>
      <c r="AZ206" t="str">
        <f>""</f>
        <v/>
      </c>
      <c r="BA206" t="str">
        <f>""</f>
        <v/>
      </c>
    </row>
    <row r="207" spans="2:53" x14ac:dyDescent="0.2">
      <c r="B207" t="str">
        <f>"Number of childs who left household 1998-2007"</f>
        <v>Number of childs who left household 1998-2007</v>
      </c>
      <c r="C207" t="str">
        <f>""</f>
        <v/>
      </c>
      <c r="D207" t="str">
        <f>""</f>
        <v/>
      </c>
      <c r="E207" t="str">
        <f>""</f>
        <v/>
      </c>
      <c r="F207" t="str">
        <f>""</f>
        <v/>
      </c>
      <c r="G207" t="str">
        <f>""</f>
        <v/>
      </c>
      <c r="H207" t="str">
        <f>""</f>
        <v/>
      </c>
      <c r="I207" t="str">
        <f>""</f>
        <v/>
      </c>
      <c r="J207" t="str">
        <f>""</f>
        <v/>
      </c>
      <c r="K207" t="str">
        <f>""</f>
        <v/>
      </c>
      <c r="L207" t="str">
        <f>""</f>
        <v/>
      </c>
      <c r="M207" t="str">
        <f>""</f>
        <v/>
      </c>
      <c r="N207" t="str">
        <f>""</f>
        <v/>
      </c>
      <c r="O207" t="str">
        <f>""</f>
        <v/>
      </c>
      <c r="P207" t="str">
        <f>""</f>
        <v/>
      </c>
      <c r="Q207" t="str">
        <f>""</f>
        <v/>
      </c>
      <c r="R207" t="str">
        <f>""</f>
        <v/>
      </c>
      <c r="S207" t="str">
        <f>""</f>
        <v/>
      </c>
      <c r="T207" t="str">
        <f>""</f>
        <v/>
      </c>
      <c r="U207" t="str">
        <f>""</f>
        <v/>
      </c>
      <c r="V207" t="str">
        <f>""</f>
        <v/>
      </c>
      <c r="W207" t="str">
        <f>""</f>
        <v/>
      </c>
      <c r="X207" t="str">
        <f>""</f>
        <v/>
      </c>
      <c r="Y207" t="str">
        <f>""</f>
        <v/>
      </c>
      <c r="Z207" t="str">
        <f>""</f>
        <v/>
      </c>
      <c r="AA207" t="str">
        <f>""</f>
        <v/>
      </c>
      <c r="AB207" t="str">
        <f>""</f>
        <v/>
      </c>
      <c r="AC207" t="str">
        <f>""</f>
        <v/>
      </c>
      <c r="AD207" t="str">
        <f>""</f>
        <v/>
      </c>
      <c r="AE207" t="str">
        <f>""</f>
        <v/>
      </c>
      <c r="AF207" t="str">
        <f>""</f>
        <v/>
      </c>
      <c r="AG207" t="str">
        <f>""</f>
        <v/>
      </c>
      <c r="AH207" t="str">
        <f>""</f>
        <v/>
      </c>
      <c r="AI207" t="str">
        <f>""</f>
        <v/>
      </c>
      <c r="AJ207" t="str">
        <f>""</f>
        <v/>
      </c>
      <c r="AK207" t="str">
        <f>""</f>
        <v/>
      </c>
      <c r="AL207" t="str">
        <f>""</f>
        <v/>
      </c>
      <c r="AM207" t="str">
        <f>""</f>
        <v/>
      </c>
      <c r="AN207" t="str">
        <f>""</f>
        <v/>
      </c>
      <c r="AO207" t="str">
        <f>""</f>
        <v/>
      </c>
      <c r="AP207" t="str">
        <f>""</f>
        <v/>
      </c>
      <c r="AQ207" t="str">
        <f>""</f>
        <v/>
      </c>
      <c r="AR207" t="str">
        <f>""</f>
        <v/>
      </c>
      <c r="AS207" t="str">
        <f>""</f>
        <v/>
      </c>
      <c r="AT207" t="str">
        <f>"0.001"</f>
        <v>0.001</v>
      </c>
      <c r="AU207" t="str">
        <f>""</f>
        <v/>
      </c>
      <c r="AV207" t="str">
        <f>""</f>
        <v/>
      </c>
      <c r="AW207" t="str">
        <f>""</f>
        <v/>
      </c>
      <c r="AX207" t="str">
        <f>""</f>
        <v/>
      </c>
      <c r="AY207" t="str">
        <f>""</f>
        <v/>
      </c>
      <c r="AZ207" t="str">
        <f>""</f>
        <v/>
      </c>
      <c r="BA207" t="str">
        <f>""</f>
        <v/>
      </c>
    </row>
    <row r="208" spans="2:53" x14ac:dyDescent="0.2">
      <c r="B208" t="str">
        <f>""</f>
        <v/>
      </c>
      <c r="C208" t="str">
        <f>""</f>
        <v/>
      </c>
      <c r="D208" t="str">
        <f>""</f>
        <v/>
      </c>
      <c r="E208" t="str">
        <f>""</f>
        <v/>
      </c>
      <c r="F208" t="str">
        <f>""</f>
        <v/>
      </c>
      <c r="G208" t="str">
        <f>""</f>
        <v/>
      </c>
      <c r="H208" t="str">
        <f>""</f>
        <v/>
      </c>
      <c r="I208" t="str">
        <f>""</f>
        <v/>
      </c>
      <c r="J208" t="str">
        <f>""</f>
        <v/>
      </c>
      <c r="K208" t="str">
        <f>""</f>
        <v/>
      </c>
      <c r="L208" t="str">
        <f>""</f>
        <v/>
      </c>
      <c r="M208" t="str">
        <f>""</f>
        <v/>
      </c>
      <c r="N208" t="str">
        <f>""</f>
        <v/>
      </c>
      <c r="O208" t="str">
        <f>""</f>
        <v/>
      </c>
      <c r="P208" t="str">
        <f>""</f>
        <v/>
      </c>
      <c r="Q208" t="str">
        <f>""</f>
        <v/>
      </c>
      <c r="R208" t="str">
        <f>""</f>
        <v/>
      </c>
      <c r="S208" t="str">
        <f>""</f>
        <v/>
      </c>
      <c r="T208" t="str">
        <f>""</f>
        <v/>
      </c>
      <c r="U208" t="str">
        <f>""</f>
        <v/>
      </c>
      <c r="V208" t="str">
        <f>""</f>
        <v/>
      </c>
      <c r="W208" t="str">
        <f>""</f>
        <v/>
      </c>
      <c r="X208" t="str">
        <f>""</f>
        <v/>
      </c>
      <c r="Y208" t="str">
        <f>""</f>
        <v/>
      </c>
      <c r="Z208" t="str">
        <f>""</f>
        <v/>
      </c>
      <c r="AA208" t="str">
        <f>""</f>
        <v/>
      </c>
      <c r="AB208" t="str">
        <f>""</f>
        <v/>
      </c>
      <c r="AC208" t="str">
        <f>""</f>
        <v/>
      </c>
      <c r="AD208" t="str">
        <f>""</f>
        <v/>
      </c>
      <c r="AE208" t="str">
        <f>""</f>
        <v/>
      </c>
      <c r="AF208" t="str">
        <f>""</f>
        <v/>
      </c>
      <c r="AG208" t="str">
        <f>""</f>
        <v/>
      </c>
      <c r="AH208" t="str">
        <f>""</f>
        <v/>
      </c>
      <c r="AI208" t="str">
        <f>""</f>
        <v/>
      </c>
      <c r="AJ208" t="str">
        <f>""</f>
        <v/>
      </c>
      <c r="AK208" t="str">
        <f>""</f>
        <v/>
      </c>
      <c r="AL208" t="str">
        <f>""</f>
        <v/>
      </c>
      <c r="AM208" t="str">
        <f>""</f>
        <v/>
      </c>
      <c r="AN208" t="str">
        <f>""</f>
        <v/>
      </c>
      <c r="AO208" t="str">
        <f>""</f>
        <v/>
      </c>
      <c r="AP208" t="str">
        <f>""</f>
        <v/>
      </c>
      <c r="AQ208" t="str">
        <f>""</f>
        <v/>
      </c>
      <c r="AR208" t="str">
        <f>""</f>
        <v/>
      </c>
      <c r="AS208" t="str">
        <f>""</f>
        <v/>
      </c>
      <c r="AT208" t="str">
        <f>"[0.043]"</f>
        <v>[0.043]</v>
      </c>
      <c r="AU208" t="str">
        <f>""</f>
        <v/>
      </c>
      <c r="AV208" t="str">
        <f>""</f>
        <v/>
      </c>
      <c r="AW208" t="str">
        <f>""</f>
        <v/>
      </c>
      <c r="AX208" t="str">
        <f>""</f>
        <v/>
      </c>
      <c r="AY208" t="str">
        <f>""</f>
        <v/>
      </c>
      <c r="AZ208" t="str">
        <f>""</f>
        <v/>
      </c>
      <c r="BA208" t="str">
        <f>""</f>
        <v/>
      </c>
    </row>
    <row r="209" spans="2:53" x14ac:dyDescent="0.2">
      <c r="B209" t="str">
        <f>"Interaction"</f>
        <v>Interaction</v>
      </c>
      <c r="C209" t="str">
        <f>""</f>
        <v/>
      </c>
      <c r="D209" t="str">
        <f>""</f>
        <v/>
      </c>
      <c r="E209" t="str">
        <f>""</f>
        <v/>
      </c>
      <c r="F209" t="str">
        <f>""</f>
        <v/>
      </c>
      <c r="G209" t="str">
        <f>""</f>
        <v/>
      </c>
      <c r="H209" t="str">
        <f>""</f>
        <v/>
      </c>
      <c r="I209" t="str">
        <f>""</f>
        <v/>
      </c>
      <c r="J209" t="str">
        <f>""</f>
        <v/>
      </c>
      <c r="K209" t="str">
        <f>""</f>
        <v/>
      </c>
      <c r="L209" t="str">
        <f>""</f>
        <v/>
      </c>
      <c r="M209" t="str">
        <f>""</f>
        <v/>
      </c>
      <c r="N209" t="str">
        <f>""</f>
        <v/>
      </c>
      <c r="O209" t="str">
        <f>""</f>
        <v/>
      </c>
      <c r="P209" t="str">
        <f>""</f>
        <v/>
      </c>
      <c r="Q209" t="str">
        <f>""</f>
        <v/>
      </c>
      <c r="R209" t="str">
        <f>""</f>
        <v/>
      </c>
      <c r="S209" t="str">
        <f>""</f>
        <v/>
      </c>
      <c r="T209" t="str">
        <f>""</f>
        <v/>
      </c>
      <c r="U209" t="str">
        <f>""</f>
        <v/>
      </c>
      <c r="V209" t="str">
        <f>""</f>
        <v/>
      </c>
      <c r="W209" t="str">
        <f>""</f>
        <v/>
      </c>
      <c r="X209" t="str">
        <f>""</f>
        <v/>
      </c>
      <c r="Y209" t="str">
        <f>""</f>
        <v/>
      </c>
      <c r="Z209" t="str">
        <f>""</f>
        <v/>
      </c>
      <c r="AA209" t="str">
        <f>""</f>
        <v/>
      </c>
      <c r="AB209" t="str">
        <f>""</f>
        <v/>
      </c>
      <c r="AC209" t="str">
        <f>""</f>
        <v/>
      </c>
      <c r="AD209" t="str">
        <f>""</f>
        <v/>
      </c>
      <c r="AE209" t="str">
        <f>""</f>
        <v/>
      </c>
      <c r="AF209" t="str">
        <f>""</f>
        <v/>
      </c>
      <c r="AG209" t="str">
        <f>""</f>
        <v/>
      </c>
      <c r="AH209" t="str">
        <f>""</f>
        <v/>
      </c>
      <c r="AI209" t="str">
        <f>""</f>
        <v/>
      </c>
      <c r="AJ209" t="str">
        <f>""</f>
        <v/>
      </c>
      <c r="AK209" t="str">
        <f>""</f>
        <v/>
      </c>
      <c r="AL209" t="str">
        <f>""</f>
        <v/>
      </c>
      <c r="AM209" t="str">
        <f>""</f>
        <v/>
      </c>
      <c r="AN209" t="str">
        <f>""</f>
        <v/>
      </c>
      <c r="AO209" t="str">
        <f>""</f>
        <v/>
      </c>
      <c r="AP209" t="str">
        <f>""</f>
        <v/>
      </c>
      <c r="AQ209" t="str">
        <f>""</f>
        <v/>
      </c>
      <c r="AR209" t="str">
        <f>""</f>
        <v/>
      </c>
      <c r="AS209" t="str">
        <f>""</f>
        <v/>
      </c>
      <c r="AT209" t="str">
        <f>"-0.038"</f>
        <v>-0.038</v>
      </c>
      <c r="AU209" t="str">
        <f>""</f>
        <v/>
      </c>
      <c r="AV209" t="str">
        <f>""</f>
        <v/>
      </c>
      <c r="AW209" t="str">
        <f>""</f>
        <v/>
      </c>
      <c r="AX209" t="str">
        <f>""</f>
        <v/>
      </c>
      <c r="AY209" t="str">
        <f>""</f>
        <v/>
      </c>
      <c r="AZ209" t="str">
        <f>""</f>
        <v/>
      </c>
      <c r="BA209" t="str">
        <f>""</f>
        <v/>
      </c>
    </row>
    <row r="210" spans="2:53" x14ac:dyDescent="0.2">
      <c r="B210" t="str">
        <f>""</f>
        <v/>
      </c>
      <c r="C210" t="str">
        <f>""</f>
        <v/>
      </c>
      <c r="D210" t="str">
        <f>""</f>
        <v/>
      </c>
      <c r="E210" t="str">
        <f>""</f>
        <v/>
      </c>
      <c r="F210" t="str">
        <f>""</f>
        <v/>
      </c>
      <c r="G210" t="str">
        <f>""</f>
        <v/>
      </c>
      <c r="H210" t="str">
        <f>""</f>
        <v/>
      </c>
      <c r="I210" t="str">
        <f>""</f>
        <v/>
      </c>
      <c r="J210" t="str">
        <f>""</f>
        <v/>
      </c>
      <c r="K210" t="str">
        <f>""</f>
        <v/>
      </c>
      <c r="L210" t="str">
        <f>""</f>
        <v/>
      </c>
      <c r="M210" t="str">
        <f>""</f>
        <v/>
      </c>
      <c r="N210" t="str">
        <f>""</f>
        <v/>
      </c>
      <c r="O210" t="str">
        <f>""</f>
        <v/>
      </c>
      <c r="P210" t="str">
        <f>""</f>
        <v/>
      </c>
      <c r="Q210" t="str">
        <f>""</f>
        <v/>
      </c>
      <c r="R210" t="str">
        <f>""</f>
        <v/>
      </c>
      <c r="S210" t="str">
        <f>""</f>
        <v/>
      </c>
      <c r="T210" t="str">
        <f>""</f>
        <v/>
      </c>
      <c r="U210" t="str">
        <f>""</f>
        <v/>
      </c>
      <c r="V210" t="str">
        <f>""</f>
        <v/>
      </c>
      <c r="W210" t="str">
        <f>""</f>
        <v/>
      </c>
      <c r="X210" t="str">
        <f>""</f>
        <v/>
      </c>
      <c r="Y210" t="str">
        <f>""</f>
        <v/>
      </c>
      <c r="Z210" t="str">
        <f>""</f>
        <v/>
      </c>
      <c r="AA210" t="str">
        <f>""</f>
        <v/>
      </c>
      <c r="AB210" t="str">
        <f>""</f>
        <v/>
      </c>
      <c r="AC210" t="str">
        <f>""</f>
        <v/>
      </c>
      <c r="AD210" t="str">
        <f>""</f>
        <v/>
      </c>
      <c r="AE210" t="str">
        <f>""</f>
        <v/>
      </c>
      <c r="AF210" t="str">
        <f>""</f>
        <v/>
      </c>
      <c r="AG210" t="str">
        <f>""</f>
        <v/>
      </c>
      <c r="AH210" t="str">
        <f>""</f>
        <v/>
      </c>
      <c r="AI210" t="str">
        <f>""</f>
        <v/>
      </c>
      <c r="AJ210" t="str">
        <f>""</f>
        <v/>
      </c>
      <c r="AK210" t="str">
        <f>""</f>
        <v/>
      </c>
      <c r="AL210" t="str">
        <f>""</f>
        <v/>
      </c>
      <c r="AM210" t="str">
        <f>""</f>
        <v/>
      </c>
      <c r="AN210" t="str">
        <f>""</f>
        <v/>
      </c>
      <c r="AO210" t="str">
        <f>""</f>
        <v/>
      </c>
      <c r="AP210" t="str">
        <f>""</f>
        <v/>
      </c>
      <c r="AQ210" t="str">
        <f>""</f>
        <v/>
      </c>
      <c r="AR210" t="str">
        <f>""</f>
        <v/>
      </c>
      <c r="AS210" t="str">
        <f>""</f>
        <v/>
      </c>
      <c r="AT210" t="str">
        <f>"[0.058]"</f>
        <v>[0.058]</v>
      </c>
      <c r="AU210" t="str">
        <f>""</f>
        <v/>
      </c>
      <c r="AV210" t="str">
        <f>""</f>
        <v/>
      </c>
      <c r="AW210" t="str">
        <f>""</f>
        <v/>
      </c>
      <c r="AX210" t="str">
        <f>""</f>
        <v/>
      </c>
      <c r="AY210" t="str">
        <f>""</f>
        <v/>
      </c>
      <c r="AZ210" t="str">
        <f>""</f>
        <v/>
      </c>
      <c r="BA210" t="str">
        <f>""</f>
        <v/>
      </c>
    </row>
    <row r="211" spans="2:53" x14ac:dyDescent="0.2">
      <c r="B211" t="str">
        <f>"Share of childs  who left household 1998-2007"</f>
        <v>Share of childs  who left household 1998-2007</v>
      </c>
      <c r="C211" t="str">
        <f>""</f>
        <v/>
      </c>
      <c r="D211" t="str">
        <f>""</f>
        <v/>
      </c>
      <c r="E211" t="str">
        <f>""</f>
        <v/>
      </c>
      <c r="F211" t="str">
        <f>""</f>
        <v/>
      </c>
      <c r="G211" t="str">
        <f>""</f>
        <v/>
      </c>
      <c r="H211" t="str">
        <f>""</f>
        <v/>
      </c>
      <c r="I211" t="str">
        <f>""</f>
        <v/>
      </c>
      <c r="J211" t="str">
        <f>""</f>
        <v/>
      </c>
      <c r="K211" t="str">
        <f>""</f>
        <v/>
      </c>
      <c r="L211" t="str">
        <f>""</f>
        <v/>
      </c>
      <c r="M211" t="str">
        <f>""</f>
        <v/>
      </c>
      <c r="N211" t="str">
        <f>""</f>
        <v/>
      </c>
      <c r="O211" t="str">
        <f>""</f>
        <v/>
      </c>
      <c r="P211" t="str">
        <f>""</f>
        <v/>
      </c>
      <c r="Q211" t="str">
        <f>""</f>
        <v/>
      </c>
      <c r="R211" t="str">
        <f>""</f>
        <v/>
      </c>
      <c r="S211" t="str">
        <f>""</f>
        <v/>
      </c>
      <c r="T211" t="str">
        <f>""</f>
        <v/>
      </c>
      <c r="U211" t="str">
        <f>""</f>
        <v/>
      </c>
      <c r="V211" t="str">
        <f>""</f>
        <v/>
      </c>
      <c r="W211" t="str">
        <f>""</f>
        <v/>
      </c>
      <c r="X211" t="str">
        <f>""</f>
        <v/>
      </c>
      <c r="Y211" t="str">
        <f>""</f>
        <v/>
      </c>
      <c r="Z211" t="str">
        <f>""</f>
        <v/>
      </c>
      <c r="AA211" t="str">
        <f>""</f>
        <v/>
      </c>
      <c r="AB211" t="str">
        <f>""</f>
        <v/>
      </c>
      <c r="AC211" t="str">
        <f>""</f>
        <v/>
      </c>
      <c r="AD211" t="str">
        <f>""</f>
        <v/>
      </c>
      <c r="AE211" t="str">
        <f>""</f>
        <v/>
      </c>
      <c r="AF211" t="str">
        <f>""</f>
        <v/>
      </c>
      <c r="AG211" t="str">
        <f>""</f>
        <v/>
      </c>
      <c r="AH211" t="str">
        <f>""</f>
        <v/>
      </c>
      <c r="AI211" t="str">
        <f>""</f>
        <v/>
      </c>
      <c r="AJ211" t="str">
        <f>""</f>
        <v/>
      </c>
      <c r="AK211" t="str">
        <f>""</f>
        <v/>
      </c>
      <c r="AL211" t="str">
        <f>""</f>
        <v/>
      </c>
      <c r="AM211" t="str">
        <f>""</f>
        <v/>
      </c>
      <c r="AN211" t="str">
        <f>""</f>
        <v/>
      </c>
      <c r="AO211" t="str">
        <f>""</f>
        <v/>
      </c>
      <c r="AP211" t="str">
        <f>""</f>
        <v/>
      </c>
      <c r="AQ211" t="str">
        <f>""</f>
        <v/>
      </c>
      <c r="AR211" t="str">
        <f>""</f>
        <v/>
      </c>
      <c r="AS211" t="str">
        <f>""</f>
        <v/>
      </c>
      <c r="AT211" t="str">
        <f>""</f>
        <v/>
      </c>
      <c r="AU211" t="str">
        <f>"-0.182"</f>
        <v>-0.182</v>
      </c>
      <c r="AV211" t="str">
        <f>""</f>
        <v/>
      </c>
      <c r="AW211" t="str">
        <f>""</f>
        <v/>
      </c>
      <c r="AX211" t="str">
        <f>""</f>
        <v/>
      </c>
      <c r="AY211" t="str">
        <f>""</f>
        <v/>
      </c>
      <c r="AZ211" t="str">
        <f>""</f>
        <v/>
      </c>
      <c r="BA211" t="str">
        <f>""</f>
        <v/>
      </c>
    </row>
    <row r="212" spans="2:53" x14ac:dyDescent="0.2">
      <c r="B212" t="str">
        <f>""</f>
        <v/>
      </c>
      <c r="C212" t="str">
        <f>""</f>
        <v/>
      </c>
      <c r="D212" t="str">
        <f>""</f>
        <v/>
      </c>
      <c r="E212" t="str">
        <f>""</f>
        <v/>
      </c>
      <c r="F212" t="str">
        <f>""</f>
        <v/>
      </c>
      <c r="G212" t="str">
        <f>""</f>
        <v/>
      </c>
      <c r="H212" t="str">
        <f>""</f>
        <v/>
      </c>
      <c r="I212" t="str">
        <f>""</f>
        <v/>
      </c>
      <c r="J212" t="str">
        <f>""</f>
        <v/>
      </c>
      <c r="K212" t="str">
        <f>""</f>
        <v/>
      </c>
      <c r="L212" t="str">
        <f>""</f>
        <v/>
      </c>
      <c r="M212" t="str">
        <f>""</f>
        <v/>
      </c>
      <c r="N212" t="str">
        <f>""</f>
        <v/>
      </c>
      <c r="O212" t="str">
        <f>""</f>
        <v/>
      </c>
      <c r="P212" t="str">
        <f>""</f>
        <v/>
      </c>
      <c r="Q212" t="str">
        <f>""</f>
        <v/>
      </c>
      <c r="R212" t="str">
        <f>""</f>
        <v/>
      </c>
      <c r="S212" t="str">
        <f>""</f>
        <v/>
      </c>
      <c r="T212" t="str">
        <f>""</f>
        <v/>
      </c>
      <c r="U212" t="str">
        <f>""</f>
        <v/>
      </c>
      <c r="V212" t="str">
        <f>""</f>
        <v/>
      </c>
      <c r="W212" t="str">
        <f>""</f>
        <v/>
      </c>
      <c r="X212" t="str">
        <f>""</f>
        <v/>
      </c>
      <c r="Y212" t="str">
        <f>""</f>
        <v/>
      </c>
      <c r="Z212" t="str">
        <f>""</f>
        <v/>
      </c>
      <c r="AA212" t="str">
        <f>""</f>
        <v/>
      </c>
      <c r="AB212" t="str">
        <f>""</f>
        <v/>
      </c>
      <c r="AC212" t="str">
        <f>""</f>
        <v/>
      </c>
      <c r="AD212" t="str">
        <f>""</f>
        <v/>
      </c>
      <c r="AE212" t="str">
        <f>""</f>
        <v/>
      </c>
      <c r="AF212" t="str">
        <f>""</f>
        <v/>
      </c>
      <c r="AG212" t="str">
        <f>""</f>
        <v/>
      </c>
      <c r="AH212" t="str">
        <f>""</f>
        <v/>
      </c>
      <c r="AI212" t="str">
        <f>""</f>
        <v/>
      </c>
      <c r="AJ212" t="str">
        <f>""</f>
        <v/>
      </c>
      <c r="AK212" t="str">
        <f>""</f>
        <v/>
      </c>
      <c r="AL212" t="str">
        <f>""</f>
        <v/>
      </c>
      <c r="AM212" t="str">
        <f>""</f>
        <v/>
      </c>
      <c r="AN212" t="str">
        <f>""</f>
        <v/>
      </c>
      <c r="AO212" t="str">
        <f>""</f>
        <v/>
      </c>
      <c r="AP212" t="str">
        <f>""</f>
        <v/>
      </c>
      <c r="AQ212" t="str">
        <f>""</f>
        <v/>
      </c>
      <c r="AR212" t="str">
        <f>""</f>
        <v/>
      </c>
      <c r="AS212" t="str">
        <f>""</f>
        <v/>
      </c>
      <c r="AT212" t="str">
        <f>""</f>
        <v/>
      </c>
      <c r="AU212" t="str">
        <f>"[0.197]"</f>
        <v>[0.197]</v>
      </c>
      <c r="AV212" t="str">
        <f>""</f>
        <v/>
      </c>
      <c r="AW212" t="str">
        <f>""</f>
        <v/>
      </c>
      <c r="AX212" t="str">
        <f>""</f>
        <v/>
      </c>
      <c r="AY212" t="str">
        <f>""</f>
        <v/>
      </c>
      <c r="AZ212" t="str">
        <f>""</f>
        <v/>
      </c>
      <c r="BA212" t="str">
        <f>""</f>
        <v/>
      </c>
    </row>
    <row r="213" spans="2:53" x14ac:dyDescent="0.2">
      <c r="B213" t="str">
        <f>"Interaction"</f>
        <v>Interaction</v>
      </c>
      <c r="C213" t="str">
        <f>""</f>
        <v/>
      </c>
      <c r="D213" t="str">
        <f>""</f>
        <v/>
      </c>
      <c r="E213" t="str">
        <f>""</f>
        <v/>
      </c>
      <c r="F213" t="str">
        <f>""</f>
        <v/>
      </c>
      <c r="G213" t="str">
        <f>""</f>
        <v/>
      </c>
      <c r="H213" t="str">
        <f>""</f>
        <v/>
      </c>
      <c r="I213" t="str">
        <f>""</f>
        <v/>
      </c>
      <c r="J213" t="str">
        <f>""</f>
        <v/>
      </c>
      <c r="K213" t="str">
        <f>""</f>
        <v/>
      </c>
      <c r="L213" t="str">
        <f>""</f>
        <v/>
      </c>
      <c r="M213" t="str">
        <f>""</f>
        <v/>
      </c>
      <c r="N213" t="str">
        <f>""</f>
        <v/>
      </c>
      <c r="O213" t="str">
        <f>""</f>
        <v/>
      </c>
      <c r="P213" t="str">
        <f>""</f>
        <v/>
      </c>
      <c r="Q213" t="str">
        <f>""</f>
        <v/>
      </c>
      <c r="R213" t="str">
        <f>""</f>
        <v/>
      </c>
      <c r="S213" t="str">
        <f>""</f>
        <v/>
      </c>
      <c r="T213" t="str">
        <f>""</f>
        <v/>
      </c>
      <c r="U213" t="str">
        <f>""</f>
        <v/>
      </c>
      <c r="V213" t="str">
        <f>""</f>
        <v/>
      </c>
      <c r="W213" t="str">
        <f>""</f>
        <v/>
      </c>
      <c r="X213" t="str">
        <f>""</f>
        <v/>
      </c>
      <c r="Y213" t="str">
        <f>""</f>
        <v/>
      </c>
      <c r="Z213" t="str">
        <f>""</f>
        <v/>
      </c>
      <c r="AA213" t="str">
        <f>""</f>
        <v/>
      </c>
      <c r="AB213" t="str">
        <f>""</f>
        <v/>
      </c>
      <c r="AC213" t="str">
        <f>""</f>
        <v/>
      </c>
      <c r="AD213" t="str">
        <f>""</f>
        <v/>
      </c>
      <c r="AE213" t="str">
        <f>""</f>
        <v/>
      </c>
      <c r="AF213" t="str">
        <f>""</f>
        <v/>
      </c>
      <c r="AG213" t="str">
        <f>""</f>
        <v/>
      </c>
      <c r="AH213" t="str">
        <f>""</f>
        <v/>
      </c>
      <c r="AI213" t="str">
        <f>""</f>
        <v/>
      </c>
      <c r="AJ213" t="str">
        <f>""</f>
        <v/>
      </c>
      <c r="AK213" t="str">
        <f>""</f>
        <v/>
      </c>
      <c r="AL213" t="str">
        <f>""</f>
        <v/>
      </c>
      <c r="AM213" t="str">
        <f>""</f>
        <v/>
      </c>
      <c r="AN213" t="str">
        <f>""</f>
        <v/>
      </c>
      <c r="AO213" t="str">
        <f>""</f>
        <v/>
      </c>
      <c r="AP213" t="str">
        <f>""</f>
        <v/>
      </c>
      <c r="AQ213" t="str">
        <f>""</f>
        <v/>
      </c>
      <c r="AR213" t="str">
        <f>""</f>
        <v/>
      </c>
      <c r="AS213" t="str">
        <f>""</f>
        <v/>
      </c>
      <c r="AT213" t="str">
        <f>""</f>
        <v/>
      </c>
      <c r="AU213" t="str">
        <f>"-0.067"</f>
        <v>-0.067</v>
      </c>
      <c r="AV213" t="str">
        <f>""</f>
        <v/>
      </c>
      <c r="AW213" t="str">
        <f>""</f>
        <v/>
      </c>
      <c r="AX213" t="str">
        <f>""</f>
        <v/>
      </c>
      <c r="AY213" t="str">
        <f>""</f>
        <v/>
      </c>
      <c r="AZ213" t="str">
        <f>""</f>
        <v/>
      </c>
      <c r="BA213" t="str">
        <f>""</f>
        <v/>
      </c>
    </row>
    <row r="214" spans="2:53" x14ac:dyDescent="0.2">
      <c r="B214" t="str">
        <f>""</f>
        <v/>
      </c>
      <c r="C214" t="str">
        <f>""</f>
        <v/>
      </c>
      <c r="D214" t="str">
        <f>""</f>
        <v/>
      </c>
      <c r="E214" t="str">
        <f>""</f>
        <v/>
      </c>
      <c r="F214" t="str">
        <f>""</f>
        <v/>
      </c>
      <c r="G214" t="str">
        <f>""</f>
        <v/>
      </c>
      <c r="H214" t="str">
        <f>""</f>
        <v/>
      </c>
      <c r="I214" t="str">
        <f>""</f>
        <v/>
      </c>
      <c r="J214" t="str">
        <f>""</f>
        <v/>
      </c>
      <c r="K214" t="str">
        <f>""</f>
        <v/>
      </c>
      <c r="L214" t="str">
        <f>""</f>
        <v/>
      </c>
      <c r="M214" t="str">
        <f>""</f>
        <v/>
      </c>
      <c r="N214" t="str">
        <f>""</f>
        <v/>
      </c>
      <c r="O214" t="str">
        <f>""</f>
        <v/>
      </c>
      <c r="P214" t="str">
        <f>""</f>
        <v/>
      </c>
      <c r="Q214" t="str">
        <f>""</f>
        <v/>
      </c>
      <c r="R214" t="str">
        <f>""</f>
        <v/>
      </c>
      <c r="S214" t="str">
        <f>""</f>
        <v/>
      </c>
      <c r="T214" t="str">
        <f>""</f>
        <v/>
      </c>
      <c r="U214" t="str">
        <f>""</f>
        <v/>
      </c>
      <c r="V214" t="str">
        <f>""</f>
        <v/>
      </c>
      <c r="W214" t="str">
        <f>""</f>
        <v/>
      </c>
      <c r="X214" t="str">
        <f>""</f>
        <v/>
      </c>
      <c r="Y214" t="str">
        <f>""</f>
        <v/>
      </c>
      <c r="Z214" t="str">
        <f>""</f>
        <v/>
      </c>
      <c r="AA214" t="str">
        <f>""</f>
        <v/>
      </c>
      <c r="AB214" t="str">
        <f>""</f>
        <v/>
      </c>
      <c r="AC214" t="str">
        <f>""</f>
        <v/>
      </c>
      <c r="AD214" t="str">
        <f>""</f>
        <v/>
      </c>
      <c r="AE214" t="str">
        <f>""</f>
        <v/>
      </c>
      <c r="AF214" t="str">
        <f>""</f>
        <v/>
      </c>
      <c r="AG214" t="str">
        <f>""</f>
        <v/>
      </c>
      <c r="AH214" t="str">
        <f>""</f>
        <v/>
      </c>
      <c r="AI214" t="str">
        <f>""</f>
        <v/>
      </c>
      <c r="AJ214" t="str">
        <f>""</f>
        <v/>
      </c>
      <c r="AK214" t="str">
        <f>""</f>
        <v/>
      </c>
      <c r="AL214" t="str">
        <f>""</f>
        <v/>
      </c>
      <c r="AM214" t="str">
        <f>""</f>
        <v/>
      </c>
      <c r="AN214" t="str">
        <f>""</f>
        <v/>
      </c>
      <c r="AO214" t="str">
        <f>""</f>
        <v/>
      </c>
      <c r="AP214" t="str">
        <f>""</f>
        <v/>
      </c>
      <c r="AQ214" t="str">
        <f>""</f>
        <v/>
      </c>
      <c r="AR214" t="str">
        <f>""</f>
        <v/>
      </c>
      <c r="AS214" t="str">
        <f>""</f>
        <v/>
      </c>
      <c r="AT214" t="str">
        <f>""</f>
        <v/>
      </c>
      <c r="AU214" t="str">
        <f>"[0.165]"</f>
        <v>[0.165]</v>
      </c>
      <c r="AV214" t="str">
        <f>""</f>
        <v/>
      </c>
      <c r="AW214" t="str">
        <f>""</f>
        <v/>
      </c>
      <c r="AX214" t="str">
        <f>""</f>
        <v/>
      </c>
      <c r="AY214" t="str">
        <f>""</f>
        <v/>
      </c>
      <c r="AZ214" t="str">
        <f>""</f>
        <v/>
      </c>
      <c r="BA214" t="str">
        <f>""</f>
        <v/>
      </c>
    </row>
    <row r="215" spans="2:53" x14ac:dyDescent="0.2">
      <c r="B215" t="str">
        <f>"Index of Asset Related Losses (sum) (money-goods and/or house) - PCA"</f>
        <v>Index of Asset Related Losses (sum) (money-goods and/or house) - PCA</v>
      </c>
      <c r="C215" t="str">
        <f>""</f>
        <v/>
      </c>
      <c r="D215" t="str">
        <f>""</f>
        <v/>
      </c>
      <c r="E215" t="str">
        <f>""</f>
        <v/>
      </c>
      <c r="F215" t="str">
        <f>""</f>
        <v/>
      </c>
      <c r="G215" t="str">
        <f>""</f>
        <v/>
      </c>
      <c r="H215" t="str">
        <f>""</f>
        <v/>
      </c>
      <c r="I215" t="str">
        <f>""</f>
        <v/>
      </c>
      <c r="J215" t="str">
        <f>""</f>
        <v/>
      </c>
      <c r="K215" t="str">
        <f>""</f>
        <v/>
      </c>
      <c r="L215" t="str">
        <f>""</f>
        <v/>
      </c>
      <c r="M215" t="str">
        <f>""</f>
        <v/>
      </c>
      <c r="N215" t="str">
        <f>""</f>
        <v/>
      </c>
      <c r="O215" t="str">
        <f>""</f>
        <v/>
      </c>
      <c r="P215" t="str">
        <f>""</f>
        <v/>
      </c>
      <c r="Q215" t="str">
        <f>""</f>
        <v/>
      </c>
      <c r="R215" t="str">
        <f>""</f>
        <v/>
      </c>
      <c r="S215" t="str">
        <f>""</f>
        <v/>
      </c>
      <c r="T215" t="str">
        <f>""</f>
        <v/>
      </c>
      <c r="U215" t="str">
        <f>""</f>
        <v/>
      </c>
      <c r="V215" t="str">
        <f>""</f>
        <v/>
      </c>
      <c r="W215" t="str">
        <f>""</f>
        <v/>
      </c>
      <c r="X215" t="str">
        <f>""</f>
        <v/>
      </c>
      <c r="Y215" t="str">
        <f>""</f>
        <v/>
      </c>
      <c r="Z215" t="str">
        <f>""</f>
        <v/>
      </c>
      <c r="AA215" t="str">
        <f>""</f>
        <v/>
      </c>
      <c r="AB215" t="str">
        <f>""</f>
        <v/>
      </c>
      <c r="AC215" t="str">
        <f>""</f>
        <v/>
      </c>
      <c r="AD215" t="str">
        <f>""</f>
        <v/>
      </c>
      <c r="AE215" t="str">
        <f>""</f>
        <v/>
      </c>
      <c r="AF215" t="str">
        <f>""</f>
        <v/>
      </c>
      <c r="AG215" t="str">
        <f>""</f>
        <v/>
      </c>
      <c r="AH215" t="str">
        <f>""</f>
        <v/>
      </c>
      <c r="AI215" t="str">
        <f>""</f>
        <v/>
      </c>
      <c r="AJ215" t="str">
        <f>""</f>
        <v/>
      </c>
      <c r="AK215" t="str">
        <f>""</f>
        <v/>
      </c>
      <c r="AL215" t="str">
        <f>""</f>
        <v/>
      </c>
      <c r="AM215" t="str">
        <f>""</f>
        <v/>
      </c>
      <c r="AN215" t="str">
        <f>""</f>
        <v/>
      </c>
      <c r="AO215" t="str">
        <f>""</f>
        <v/>
      </c>
      <c r="AP215" t="str">
        <f>""</f>
        <v/>
      </c>
      <c r="AQ215" t="str">
        <f>""</f>
        <v/>
      </c>
      <c r="AR215" t="str">
        <f>""</f>
        <v/>
      </c>
      <c r="AS215" t="str">
        <f>""</f>
        <v/>
      </c>
      <c r="AT215" t="str">
        <f>""</f>
        <v/>
      </c>
      <c r="AU215" t="str">
        <f>""</f>
        <v/>
      </c>
      <c r="AV215" t="str">
        <f>"0.006"</f>
        <v>0.006</v>
      </c>
      <c r="AW215" t="str">
        <f>"0.001"</f>
        <v>0.001</v>
      </c>
      <c r="AX215" t="str">
        <f>"0.001"</f>
        <v>0.001</v>
      </c>
      <c r="AY215" t="str">
        <f>""</f>
        <v/>
      </c>
      <c r="AZ215" t="str">
        <f>""</f>
        <v/>
      </c>
      <c r="BA215" t="str">
        <f>""</f>
        <v/>
      </c>
    </row>
    <row r="216" spans="2:53" x14ac:dyDescent="0.2">
      <c r="B216" t="str">
        <f>""</f>
        <v/>
      </c>
      <c r="C216" t="str">
        <f>""</f>
        <v/>
      </c>
      <c r="D216" t="str">
        <f>""</f>
        <v/>
      </c>
      <c r="E216" t="str">
        <f>""</f>
        <v/>
      </c>
      <c r="F216" t="str">
        <f>""</f>
        <v/>
      </c>
      <c r="G216" t="str">
        <f>""</f>
        <v/>
      </c>
      <c r="H216" t="str">
        <f>""</f>
        <v/>
      </c>
      <c r="I216" t="str">
        <f>""</f>
        <v/>
      </c>
      <c r="J216" t="str">
        <f>""</f>
        <v/>
      </c>
      <c r="K216" t="str">
        <f>""</f>
        <v/>
      </c>
      <c r="L216" t="str">
        <f>""</f>
        <v/>
      </c>
      <c r="M216" t="str">
        <f>""</f>
        <v/>
      </c>
      <c r="N216" t="str">
        <f>""</f>
        <v/>
      </c>
      <c r="O216" t="str">
        <f>""</f>
        <v/>
      </c>
      <c r="P216" t="str">
        <f>""</f>
        <v/>
      </c>
      <c r="Q216" t="str">
        <f>""</f>
        <v/>
      </c>
      <c r="R216" t="str">
        <f>""</f>
        <v/>
      </c>
      <c r="S216" t="str">
        <f>""</f>
        <v/>
      </c>
      <c r="T216" t="str">
        <f>""</f>
        <v/>
      </c>
      <c r="U216" t="str">
        <f>""</f>
        <v/>
      </c>
      <c r="V216" t="str">
        <f>""</f>
        <v/>
      </c>
      <c r="W216" t="str">
        <f>""</f>
        <v/>
      </c>
      <c r="X216" t="str">
        <f>""</f>
        <v/>
      </c>
      <c r="Y216" t="str">
        <f>""</f>
        <v/>
      </c>
      <c r="Z216" t="str">
        <f>""</f>
        <v/>
      </c>
      <c r="AA216" t="str">
        <f>""</f>
        <v/>
      </c>
      <c r="AB216" t="str">
        <f>""</f>
        <v/>
      </c>
      <c r="AC216" t="str">
        <f>""</f>
        <v/>
      </c>
      <c r="AD216" t="str">
        <f>""</f>
        <v/>
      </c>
      <c r="AE216" t="str">
        <f>""</f>
        <v/>
      </c>
      <c r="AF216" t="str">
        <f>""</f>
        <v/>
      </c>
      <c r="AG216" t="str">
        <f>""</f>
        <v/>
      </c>
      <c r="AH216" t="str">
        <f>""</f>
        <v/>
      </c>
      <c r="AI216" t="str">
        <f>""</f>
        <v/>
      </c>
      <c r="AJ216" t="str">
        <f>""</f>
        <v/>
      </c>
      <c r="AK216" t="str">
        <f>""</f>
        <v/>
      </c>
      <c r="AL216" t="str">
        <f>""</f>
        <v/>
      </c>
      <c r="AM216" t="str">
        <f>""</f>
        <v/>
      </c>
      <c r="AN216" t="str">
        <f>""</f>
        <v/>
      </c>
      <c r="AO216" t="str">
        <f>""</f>
        <v/>
      </c>
      <c r="AP216" t="str">
        <f>""</f>
        <v/>
      </c>
      <c r="AQ216" t="str">
        <f>""</f>
        <v/>
      </c>
      <c r="AR216" t="str">
        <f>""</f>
        <v/>
      </c>
      <c r="AS216" t="str">
        <f>""</f>
        <v/>
      </c>
      <c r="AT216" t="str">
        <f>""</f>
        <v/>
      </c>
      <c r="AU216" t="str">
        <f>""</f>
        <v/>
      </c>
      <c r="AV216" t="str">
        <f>"[0.027]"</f>
        <v>[0.027]</v>
      </c>
      <c r="AW216" t="str">
        <f>"[0.028]"</f>
        <v>[0.028]</v>
      </c>
      <c r="AX216" t="str">
        <f>"[0.028]"</f>
        <v>[0.028]</v>
      </c>
      <c r="AY216" t="str">
        <f>""</f>
        <v/>
      </c>
      <c r="AZ216" t="str">
        <f>""</f>
        <v/>
      </c>
      <c r="BA216" t="str">
        <f>""</f>
        <v/>
      </c>
    </row>
    <row r="217" spans="2:53" x14ac:dyDescent="0.2">
      <c r="B217" t="str">
        <f>"At least 1 child left the household in a given year (yes=1)"</f>
        <v>At least 1 child left the household in a given year (yes=1)</v>
      </c>
      <c r="C217" t="str">
        <f>""</f>
        <v/>
      </c>
      <c r="D217" t="str">
        <f>""</f>
        <v/>
      </c>
      <c r="E217" t="str">
        <f>""</f>
        <v/>
      </c>
      <c r="F217" t="str">
        <f>""</f>
        <v/>
      </c>
      <c r="G217" t="str">
        <f>""</f>
        <v/>
      </c>
      <c r="H217" t="str">
        <f>""</f>
        <v/>
      </c>
      <c r="I217" t="str">
        <f>""</f>
        <v/>
      </c>
      <c r="J217" t="str">
        <f>""</f>
        <v/>
      </c>
      <c r="K217" t="str">
        <f>""</f>
        <v/>
      </c>
      <c r="L217" t="str">
        <f>""</f>
        <v/>
      </c>
      <c r="M217" t="str">
        <f>""</f>
        <v/>
      </c>
      <c r="N217" t="str">
        <f>""</f>
        <v/>
      </c>
      <c r="O217" t="str">
        <f>""</f>
        <v/>
      </c>
      <c r="P217" t="str">
        <f>""</f>
        <v/>
      </c>
      <c r="Q217" t="str">
        <f>""</f>
        <v/>
      </c>
      <c r="R217" t="str">
        <f>""</f>
        <v/>
      </c>
      <c r="S217" t="str">
        <f>""</f>
        <v/>
      </c>
      <c r="T217" t="str">
        <f>""</f>
        <v/>
      </c>
      <c r="U217" t="str">
        <f>""</f>
        <v/>
      </c>
      <c r="V217" t="str">
        <f>""</f>
        <v/>
      </c>
      <c r="W217" t="str">
        <f>""</f>
        <v/>
      </c>
      <c r="X217" t="str">
        <f>""</f>
        <v/>
      </c>
      <c r="Y217" t="str">
        <f>""</f>
        <v/>
      </c>
      <c r="Z217" t="str">
        <f>""</f>
        <v/>
      </c>
      <c r="AA217" t="str">
        <f>""</f>
        <v/>
      </c>
      <c r="AB217" t="str">
        <f>""</f>
        <v/>
      </c>
      <c r="AC217" t="str">
        <f>""</f>
        <v/>
      </c>
      <c r="AD217" t="str">
        <f>""</f>
        <v/>
      </c>
      <c r="AE217" t="str">
        <f>""</f>
        <v/>
      </c>
      <c r="AF217" t="str">
        <f>""</f>
        <v/>
      </c>
      <c r="AG217" t="str">
        <f>""</f>
        <v/>
      </c>
      <c r="AH217" t="str">
        <f>""</f>
        <v/>
      </c>
      <c r="AI217" t="str">
        <f>""</f>
        <v/>
      </c>
      <c r="AJ217" t="str">
        <f>""</f>
        <v/>
      </c>
      <c r="AK217" t="str">
        <f>""</f>
        <v/>
      </c>
      <c r="AL217" t="str">
        <f>""</f>
        <v/>
      </c>
      <c r="AM217" t="str">
        <f>""</f>
        <v/>
      </c>
      <c r="AN217" t="str">
        <f>""</f>
        <v/>
      </c>
      <c r="AO217" t="str">
        <f>""</f>
        <v/>
      </c>
      <c r="AP217" t="str">
        <f>""</f>
        <v/>
      </c>
      <c r="AQ217" t="str">
        <f>""</f>
        <v/>
      </c>
      <c r="AR217" t="str">
        <f>""</f>
        <v/>
      </c>
      <c r="AS217" t="str">
        <f>""</f>
        <v/>
      </c>
      <c r="AT217" t="str">
        <f>""</f>
        <v/>
      </c>
      <c r="AU217" t="str">
        <f>""</f>
        <v/>
      </c>
      <c r="AV217" t="str">
        <f>"-0.119"</f>
        <v>-0.119</v>
      </c>
      <c r="AW217" t="str">
        <f>""</f>
        <v/>
      </c>
      <c r="AX217" t="str">
        <f>""</f>
        <v/>
      </c>
      <c r="AY217" t="str">
        <f>""</f>
        <v/>
      </c>
      <c r="AZ217" t="str">
        <f>""</f>
        <v/>
      </c>
      <c r="BA217" t="str">
        <f>""</f>
        <v/>
      </c>
    </row>
    <row r="218" spans="2:53" x14ac:dyDescent="0.2">
      <c r="B218" t="str">
        <f>""</f>
        <v/>
      </c>
      <c r="C218" t="str">
        <f>""</f>
        <v/>
      </c>
      <c r="D218" t="str">
        <f>""</f>
        <v/>
      </c>
      <c r="E218" t="str">
        <f>""</f>
        <v/>
      </c>
      <c r="F218" t="str">
        <f>""</f>
        <v/>
      </c>
      <c r="G218" t="str">
        <f>""</f>
        <v/>
      </c>
      <c r="H218" t="str">
        <f>""</f>
        <v/>
      </c>
      <c r="I218" t="str">
        <f>""</f>
        <v/>
      </c>
      <c r="J218" t="str">
        <f>""</f>
        <v/>
      </c>
      <c r="K218" t="str">
        <f>""</f>
        <v/>
      </c>
      <c r="L218" t="str">
        <f>""</f>
        <v/>
      </c>
      <c r="M218" t="str">
        <f>""</f>
        <v/>
      </c>
      <c r="N218" t="str">
        <f>""</f>
        <v/>
      </c>
      <c r="O218" t="str">
        <f>""</f>
        <v/>
      </c>
      <c r="P218" t="str">
        <f>""</f>
        <v/>
      </c>
      <c r="Q218" t="str">
        <f>""</f>
        <v/>
      </c>
      <c r="R218" t="str">
        <f>""</f>
        <v/>
      </c>
      <c r="S218" t="str">
        <f>""</f>
        <v/>
      </c>
      <c r="T218" t="str">
        <f>""</f>
        <v/>
      </c>
      <c r="U218" t="str">
        <f>""</f>
        <v/>
      </c>
      <c r="V218" t="str">
        <f>""</f>
        <v/>
      </c>
      <c r="W218" t="str">
        <f>""</f>
        <v/>
      </c>
      <c r="X218" t="str">
        <f>""</f>
        <v/>
      </c>
      <c r="Y218" t="str">
        <f>""</f>
        <v/>
      </c>
      <c r="Z218" t="str">
        <f>""</f>
        <v/>
      </c>
      <c r="AA218" t="str">
        <f>""</f>
        <v/>
      </c>
      <c r="AB218" t="str">
        <f>""</f>
        <v/>
      </c>
      <c r="AC218" t="str">
        <f>""</f>
        <v/>
      </c>
      <c r="AD218" t="str">
        <f>""</f>
        <v/>
      </c>
      <c r="AE218" t="str">
        <f>""</f>
        <v/>
      </c>
      <c r="AF218" t="str">
        <f>""</f>
        <v/>
      </c>
      <c r="AG218" t="str">
        <f>""</f>
        <v/>
      </c>
      <c r="AH218" t="str">
        <f>""</f>
        <v/>
      </c>
      <c r="AI218" t="str">
        <f>""</f>
        <v/>
      </c>
      <c r="AJ218" t="str">
        <f>""</f>
        <v/>
      </c>
      <c r="AK218" t="str">
        <f>""</f>
        <v/>
      </c>
      <c r="AL218" t="str">
        <f>""</f>
        <v/>
      </c>
      <c r="AM218" t="str">
        <f>""</f>
        <v/>
      </c>
      <c r="AN218" t="str">
        <f>""</f>
        <v/>
      </c>
      <c r="AO218" t="str">
        <f>""</f>
        <v/>
      </c>
      <c r="AP218" t="str">
        <f>""</f>
        <v/>
      </c>
      <c r="AQ218" t="str">
        <f>""</f>
        <v/>
      </c>
      <c r="AR218" t="str">
        <f>""</f>
        <v/>
      </c>
      <c r="AS218" t="str">
        <f>""</f>
        <v/>
      </c>
      <c r="AT218" t="str">
        <f>""</f>
        <v/>
      </c>
      <c r="AU218" t="str">
        <f>""</f>
        <v/>
      </c>
      <c r="AV218" t="str">
        <f>"[0.107]"</f>
        <v>[0.107]</v>
      </c>
      <c r="AW218" t="str">
        <f>""</f>
        <v/>
      </c>
      <c r="AX218" t="str">
        <f>""</f>
        <v/>
      </c>
      <c r="AY218" t="str">
        <f>""</f>
        <v/>
      </c>
      <c r="AZ218" t="str">
        <f>""</f>
        <v/>
      </c>
      <c r="BA218" t="str">
        <f>""</f>
        <v/>
      </c>
    </row>
    <row r="219" spans="2:53" x14ac:dyDescent="0.2">
      <c r="B219" t="str">
        <f>"Interaction"</f>
        <v>Interaction</v>
      </c>
      <c r="C219" t="str">
        <f>""</f>
        <v/>
      </c>
      <c r="D219" t="str">
        <f>""</f>
        <v/>
      </c>
      <c r="E219" t="str">
        <f>""</f>
        <v/>
      </c>
      <c r="F219" t="str">
        <f>""</f>
        <v/>
      </c>
      <c r="G219" t="str">
        <f>""</f>
        <v/>
      </c>
      <c r="H219" t="str">
        <f>""</f>
        <v/>
      </c>
      <c r="I219" t="str">
        <f>""</f>
        <v/>
      </c>
      <c r="J219" t="str">
        <f>""</f>
        <v/>
      </c>
      <c r="K219" t="str">
        <f>""</f>
        <v/>
      </c>
      <c r="L219" t="str">
        <f>""</f>
        <v/>
      </c>
      <c r="M219" t="str">
        <f>""</f>
        <v/>
      </c>
      <c r="N219" t="str">
        <f>""</f>
        <v/>
      </c>
      <c r="O219" t="str">
        <f>""</f>
        <v/>
      </c>
      <c r="P219" t="str">
        <f>""</f>
        <v/>
      </c>
      <c r="Q219" t="str">
        <f>""</f>
        <v/>
      </c>
      <c r="R219" t="str">
        <f>""</f>
        <v/>
      </c>
      <c r="S219" t="str">
        <f>""</f>
        <v/>
      </c>
      <c r="T219" t="str">
        <f>""</f>
        <v/>
      </c>
      <c r="U219" t="str">
        <f>""</f>
        <v/>
      </c>
      <c r="V219" t="str">
        <f>""</f>
        <v/>
      </c>
      <c r="W219" t="str">
        <f>""</f>
        <v/>
      </c>
      <c r="X219" t="str">
        <f>""</f>
        <v/>
      </c>
      <c r="Y219" t="str">
        <f>""</f>
        <v/>
      </c>
      <c r="Z219" t="str">
        <f>""</f>
        <v/>
      </c>
      <c r="AA219" t="str">
        <f>""</f>
        <v/>
      </c>
      <c r="AB219" t="str">
        <f>""</f>
        <v/>
      </c>
      <c r="AC219" t="str">
        <f>""</f>
        <v/>
      </c>
      <c r="AD219" t="str">
        <f>""</f>
        <v/>
      </c>
      <c r="AE219" t="str">
        <f>""</f>
        <v/>
      </c>
      <c r="AF219" t="str">
        <f>""</f>
        <v/>
      </c>
      <c r="AG219" t="str">
        <f>""</f>
        <v/>
      </c>
      <c r="AH219" t="str">
        <f>""</f>
        <v/>
      </c>
      <c r="AI219" t="str">
        <f>""</f>
        <v/>
      </c>
      <c r="AJ219" t="str">
        <f>""</f>
        <v/>
      </c>
      <c r="AK219" t="str">
        <f>""</f>
        <v/>
      </c>
      <c r="AL219" t="str">
        <f>""</f>
        <v/>
      </c>
      <c r="AM219" t="str">
        <f>""</f>
        <v/>
      </c>
      <c r="AN219" t="str">
        <f>""</f>
        <v/>
      </c>
      <c r="AO219" t="str">
        <f>""</f>
        <v/>
      </c>
      <c r="AP219" t="str">
        <f>""</f>
        <v/>
      </c>
      <c r="AQ219" t="str">
        <f>""</f>
        <v/>
      </c>
      <c r="AR219" t="str">
        <f>""</f>
        <v/>
      </c>
      <c r="AS219" t="str">
        <f>""</f>
        <v/>
      </c>
      <c r="AT219" t="str">
        <f>""</f>
        <v/>
      </c>
      <c r="AU219" t="str">
        <f>""</f>
        <v/>
      </c>
      <c r="AV219" t="str">
        <f>"-0.051"</f>
        <v>-0.051</v>
      </c>
      <c r="AW219" t="str">
        <f>""</f>
        <v/>
      </c>
      <c r="AX219" t="str">
        <f>""</f>
        <v/>
      </c>
      <c r="AY219" t="str">
        <f>""</f>
        <v/>
      </c>
      <c r="AZ219" t="str">
        <f>""</f>
        <v/>
      </c>
      <c r="BA219" t="str">
        <f>""</f>
        <v/>
      </c>
    </row>
    <row r="220" spans="2:53" x14ac:dyDescent="0.2">
      <c r="B220" t="str">
        <f>""</f>
        <v/>
      </c>
      <c r="C220" t="str">
        <f>""</f>
        <v/>
      </c>
      <c r="D220" t="str">
        <f>""</f>
        <v/>
      </c>
      <c r="E220" t="str">
        <f>""</f>
        <v/>
      </c>
      <c r="F220" t="str">
        <f>""</f>
        <v/>
      </c>
      <c r="G220" t="str">
        <f>""</f>
        <v/>
      </c>
      <c r="H220" t="str">
        <f>""</f>
        <v/>
      </c>
      <c r="I220" t="str">
        <f>""</f>
        <v/>
      </c>
      <c r="J220" t="str">
        <f>""</f>
        <v/>
      </c>
      <c r="K220" t="str">
        <f>""</f>
        <v/>
      </c>
      <c r="L220" t="str">
        <f>""</f>
        <v/>
      </c>
      <c r="M220" t="str">
        <f>""</f>
        <v/>
      </c>
      <c r="N220" t="str">
        <f>""</f>
        <v/>
      </c>
      <c r="O220" t="str">
        <f>""</f>
        <v/>
      </c>
      <c r="P220" t="str">
        <f>""</f>
        <v/>
      </c>
      <c r="Q220" t="str">
        <f>""</f>
        <v/>
      </c>
      <c r="R220" t="str">
        <f>""</f>
        <v/>
      </c>
      <c r="S220" t="str">
        <f>""</f>
        <v/>
      </c>
      <c r="T220" t="str">
        <f>""</f>
        <v/>
      </c>
      <c r="U220" t="str">
        <f>""</f>
        <v/>
      </c>
      <c r="V220" t="str">
        <f>""</f>
        <v/>
      </c>
      <c r="W220" t="str">
        <f>""</f>
        <v/>
      </c>
      <c r="X220" t="str">
        <f>""</f>
        <v/>
      </c>
      <c r="Y220" t="str">
        <f>""</f>
        <v/>
      </c>
      <c r="Z220" t="str">
        <f>""</f>
        <v/>
      </c>
      <c r="AA220" t="str">
        <f>""</f>
        <v/>
      </c>
      <c r="AB220" t="str">
        <f>""</f>
        <v/>
      </c>
      <c r="AC220" t="str">
        <f>""</f>
        <v/>
      </c>
      <c r="AD220" t="str">
        <f>""</f>
        <v/>
      </c>
      <c r="AE220" t="str">
        <f>""</f>
        <v/>
      </c>
      <c r="AF220" t="str">
        <f>""</f>
        <v/>
      </c>
      <c r="AG220" t="str">
        <f>""</f>
        <v/>
      </c>
      <c r="AH220" t="str">
        <f>""</f>
        <v/>
      </c>
      <c r="AI220" t="str">
        <f>""</f>
        <v/>
      </c>
      <c r="AJ220" t="str">
        <f>""</f>
        <v/>
      </c>
      <c r="AK220" t="str">
        <f>""</f>
        <v/>
      </c>
      <c r="AL220" t="str">
        <f>""</f>
        <v/>
      </c>
      <c r="AM220" t="str">
        <f>""</f>
        <v/>
      </c>
      <c r="AN220" t="str">
        <f>""</f>
        <v/>
      </c>
      <c r="AO220" t="str">
        <f>""</f>
        <v/>
      </c>
      <c r="AP220" t="str">
        <f>""</f>
        <v/>
      </c>
      <c r="AQ220" t="str">
        <f>""</f>
        <v/>
      </c>
      <c r="AR220" t="str">
        <f>""</f>
        <v/>
      </c>
      <c r="AS220" t="str">
        <f>""</f>
        <v/>
      </c>
      <c r="AT220" t="str">
        <f>""</f>
        <v/>
      </c>
      <c r="AU220" t="str">
        <f>""</f>
        <v/>
      </c>
      <c r="AV220" t="str">
        <f>"[0.074]"</f>
        <v>[0.074]</v>
      </c>
      <c r="AW220" t="str">
        <f>""</f>
        <v/>
      </c>
      <c r="AX220" t="str">
        <f>""</f>
        <v/>
      </c>
      <c r="AY220" t="str">
        <f>""</f>
        <v/>
      </c>
      <c r="AZ220" t="str">
        <f>""</f>
        <v/>
      </c>
      <c r="BA220" t="str">
        <f>""</f>
        <v/>
      </c>
    </row>
    <row r="221" spans="2:53" x14ac:dyDescent="0.2">
      <c r="B221" t="str">
        <f>"Number of childs who left household 1998-2007"</f>
        <v>Number of childs who left household 1998-2007</v>
      </c>
      <c r="C221" t="str">
        <f>""</f>
        <v/>
      </c>
      <c r="D221" t="str">
        <f>""</f>
        <v/>
      </c>
      <c r="E221" t="str">
        <f>""</f>
        <v/>
      </c>
      <c r="F221" t="str">
        <f>""</f>
        <v/>
      </c>
      <c r="G221" t="str">
        <f>""</f>
        <v/>
      </c>
      <c r="H221" t="str">
        <f>""</f>
        <v/>
      </c>
      <c r="I221" t="str">
        <f>""</f>
        <v/>
      </c>
      <c r="J221" t="str">
        <f>""</f>
        <v/>
      </c>
      <c r="K221" t="str">
        <f>""</f>
        <v/>
      </c>
      <c r="L221" t="str">
        <f>""</f>
        <v/>
      </c>
      <c r="M221" t="str">
        <f>""</f>
        <v/>
      </c>
      <c r="N221" t="str">
        <f>""</f>
        <v/>
      </c>
      <c r="O221" t="str">
        <f>""</f>
        <v/>
      </c>
      <c r="P221" t="str">
        <f>""</f>
        <v/>
      </c>
      <c r="Q221" t="str">
        <f>""</f>
        <v/>
      </c>
      <c r="R221" t="str">
        <f>""</f>
        <v/>
      </c>
      <c r="S221" t="str">
        <f>""</f>
        <v/>
      </c>
      <c r="T221" t="str">
        <f>""</f>
        <v/>
      </c>
      <c r="U221" t="str">
        <f>""</f>
        <v/>
      </c>
      <c r="V221" t="str">
        <f>""</f>
        <v/>
      </c>
      <c r="W221" t="str">
        <f>""</f>
        <v/>
      </c>
      <c r="X221" t="str">
        <f>""</f>
        <v/>
      </c>
      <c r="Y221" t="str">
        <f>""</f>
        <v/>
      </c>
      <c r="Z221" t="str">
        <f>""</f>
        <v/>
      </c>
      <c r="AA221" t="str">
        <f>""</f>
        <v/>
      </c>
      <c r="AB221" t="str">
        <f>""</f>
        <v/>
      </c>
      <c r="AC221" t="str">
        <f>""</f>
        <v/>
      </c>
      <c r="AD221" t="str">
        <f>""</f>
        <v/>
      </c>
      <c r="AE221" t="str">
        <f>""</f>
        <v/>
      </c>
      <c r="AF221" t="str">
        <f>""</f>
        <v/>
      </c>
      <c r="AG221" t="str">
        <f>""</f>
        <v/>
      </c>
      <c r="AH221" t="str">
        <f>""</f>
        <v/>
      </c>
      <c r="AI221" t="str">
        <f>""</f>
        <v/>
      </c>
      <c r="AJ221" t="str">
        <f>""</f>
        <v/>
      </c>
      <c r="AK221" t="str">
        <f>""</f>
        <v/>
      </c>
      <c r="AL221" t="str">
        <f>""</f>
        <v/>
      </c>
      <c r="AM221" t="str">
        <f>""</f>
        <v/>
      </c>
      <c r="AN221" t="str">
        <f>""</f>
        <v/>
      </c>
      <c r="AO221" t="str">
        <f>""</f>
        <v/>
      </c>
      <c r="AP221" t="str">
        <f>""</f>
        <v/>
      </c>
      <c r="AQ221" t="str">
        <f>""</f>
        <v/>
      </c>
      <c r="AR221" t="str">
        <f>""</f>
        <v/>
      </c>
      <c r="AS221" t="str">
        <f>""</f>
        <v/>
      </c>
      <c r="AT221" t="str">
        <f>""</f>
        <v/>
      </c>
      <c r="AU221" t="str">
        <f>""</f>
        <v/>
      </c>
      <c r="AV221" t="str">
        <f>""</f>
        <v/>
      </c>
      <c r="AW221" t="str">
        <f>"-0.004"</f>
        <v>-0.004</v>
      </c>
      <c r="AX221" t="str">
        <f>""</f>
        <v/>
      </c>
      <c r="AY221" t="str">
        <f>""</f>
        <v/>
      </c>
      <c r="AZ221" t="str">
        <f>""</f>
        <v/>
      </c>
      <c r="BA221" t="str">
        <f>""</f>
        <v/>
      </c>
    </row>
    <row r="222" spans="2:53" x14ac:dyDescent="0.2">
      <c r="B222" t="str">
        <f>""</f>
        <v/>
      </c>
      <c r="C222" t="str">
        <f>""</f>
        <v/>
      </c>
      <c r="D222" t="str">
        <f>""</f>
        <v/>
      </c>
      <c r="E222" t="str">
        <f>""</f>
        <v/>
      </c>
      <c r="F222" t="str">
        <f>""</f>
        <v/>
      </c>
      <c r="G222" t="str">
        <f>""</f>
        <v/>
      </c>
      <c r="H222" t="str">
        <f>""</f>
        <v/>
      </c>
      <c r="I222" t="str">
        <f>""</f>
        <v/>
      </c>
      <c r="J222" t="str">
        <f>""</f>
        <v/>
      </c>
      <c r="K222" t="str">
        <f>""</f>
        <v/>
      </c>
      <c r="L222" t="str">
        <f>""</f>
        <v/>
      </c>
      <c r="M222" t="str">
        <f>""</f>
        <v/>
      </c>
      <c r="N222" t="str">
        <f>""</f>
        <v/>
      </c>
      <c r="O222" t="str">
        <f>""</f>
        <v/>
      </c>
      <c r="P222" t="str">
        <f>""</f>
        <v/>
      </c>
      <c r="Q222" t="str">
        <f>""</f>
        <v/>
      </c>
      <c r="R222" t="str">
        <f>""</f>
        <v/>
      </c>
      <c r="S222" t="str">
        <f>""</f>
        <v/>
      </c>
      <c r="T222" t="str">
        <f>""</f>
        <v/>
      </c>
      <c r="U222" t="str">
        <f>""</f>
        <v/>
      </c>
      <c r="V222" t="str">
        <f>""</f>
        <v/>
      </c>
      <c r="W222" t="str">
        <f>""</f>
        <v/>
      </c>
      <c r="X222" t="str">
        <f>""</f>
        <v/>
      </c>
      <c r="Y222" t="str">
        <f>""</f>
        <v/>
      </c>
      <c r="Z222" t="str">
        <f>""</f>
        <v/>
      </c>
      <c r="AA222" t="str">
        <f>""</f>
        <v/>
      </c>
      <c r="AB222" t="str">
        <f>""</f>
        <v/>
      </c>
      <c r="AC222" t="str">
        <f>""</f>
        <v/>
      </c>
      <c r="AD222" t="str">
        <f>""</f>
        <v/>
      </c>
      <c r="AE222" t="str">
        <f>""</f>
        <v/>
      </c>
      <c r="AF222" t="str">
        <f>""</f>
        <v/>
      </c>
      <c r="AG222" t="str">
        <f>""</f>
        <v/>
      </c>
      <c r="AH222" t="str">
        <f>""</f>
        <v/>
      </c>
      <c r="AI222" t="str">
        <f>""</f>
        <v/>
      </c>
      <c r="AJ222" t="str">
        <f>""</f>
        <v/>
      </c>
      <c r="AK222" t="str">
        <f>""</f>
        <v/>
      </c>
      <c r="AL222" t="str">
        <f>""</f>
        <v/>
      </c>
      <c r="AM222" t="str">
        <f>""</f>
        <v/>
      </c>
      <c r="AN222" t="str">
        <f>""</f>
        <v/>
      </c>
      <c r="AO222" t="str">
        <f>""</f>
        <v/>
      </c>
      <c r="AP222" t="str">
        <f>""</f>
        <v/>
      </c>
      <c r="AQ222" t="str">
        <f>""</f>
        <v/>
      </c>
      <c r="AR222" t="str">
        <f>""</f>
        <v/>
      </c>
      <c r="AS222" t="str">
        <f>""</f>
        <v/>
      </c>
      <c r="AT222" t="str">
        <f>""</f>
        <v/>
      </c>
      <c r="AU222" t="str">
        <f>""</f>
        <v/>
      </c>
      <c r="AV222" t="str">
        <f>""</f>
        <v/>
      </c>
      <c r="AW222" t="str">
        <f>"[0.043]"</f>
        <v>[0.043]</v>
      </c>
      <c r="AX222" t="str">
        <f>""</f>
        <v/>
      </c>
      <c r="AY222" t="str">
        <f>""</f>
        <v/>
      </c>
      <c r="AZ222" t="str">
        <f>""</f>
        <v/>
      </c>
      <c r="BA222" t="str">
        <f>""</f>
        <v/>
      </c>
    </row>
    <row r="223" spans="2:53" x14ac:dyDescent="0.2">
      <c r="B223" t="str">
        <f>"Interaction"</f>
        <v>Interaction</v>
      </c>
      <c r="C223" t="str">
        <f>""</f>
        <v/>
      </c>
      <c r="D223" t="str">
        <f>""</f>
        <v/>
      </c>
      <c r="E223" t="str">
        <f>""</f>
        <v/>
      </c>
      <c r="F223" t="str">
        <f>""</f>
        <v/>
      </c>
      <c r="G223" t="str">
        <f>""</f>
        <v/>
      </c>
      <c r="H223" t="str">
        <f>""</f>
        <v/>
      </c>
      <c r="I223" t="str">
        <f>""</f>
        <v/>
      </c>
      <c r="J223" t="str">
        <f>""</f>
        <v/>
      </c>
      <c r="K223" t="str">
        <f>""</f>
        <v/>
      </c>
      <c r="L223" t="str">
        <f>""</f>
        <v/>
      </c>
      <c r="M223" t="str">
        <f>""</f>
        <v/>
      </c>
      <c r="N223" t="str">
        <f>""</f>
        <v/>
      </c>
      <c r="O223" t="str">
        <f>""</f>
        <v/>
      </c>
      <c r="P223" t="str">
        <f>""</f>
        <v/>
      </c>
      <c r="Q223" t="str">
        <f>""</f>
        <v/>
      </c>
      <c r="R223" t="str">
        <f>""</f>
        <v/>
      </c>
      <c r="S223" t="str">
        <f>""</f>
        <v/>
      </c>
      <c r="T223" t="str">
        <f>""</f>
        <v/>
      </c>
      <c r="U223" t="str">
        <f>""</f>
        <v/>
      </c>
      <c r="V223" t="str">
        <f>""</f>
        <v/>
      </c>
      <c r="W223" t="str">
        <f>""</f>
        <v/>
      </c>
      <c r="X223" t="str">
        <f>""</f>
        <v/>
      </c>
      <c r="Y223" t="str">
        <f>""</f>
        <v/>
      </c>
      <c r="Z223" t="str">
        <f>""</f>
        <v/>
      </c>
      <c r="AA223" t="str">
        <f>""</f>
        <v/>
      </c>
      <c r="AB223" t="str">
        <f>""</f>
        <v/>
      </c>
      <c r="AC223" t="str">
        <f>""</f>
        <v/>
      </c>
      <c r="AD223" t="str">
        <f>""</f>
        <v/>
      </c>
      <c r="AE223" t="str">
        <f>""</f>
        <v/>
      </c>
      <c r="AF223" t="str">
        <f>""</f>
        <v/>
      </c>
      <c r="AG223" t="str">
        <f>""</f>
        <v/>
      </c>
      <c r="AH223" t="str">
        <f>""</f>
        <v/>
      </c>
      <c r="AI223" t="str">
        <f>""</f>
        <v/>
      </c>
      <c r="AJ223" t="str">
        <f>""</f>
        <v/>
      </c>
      <c r="AK223" t="str">
        <f>""</f>
        <v/>
      </c>
      <c r="AL223" t="str">
        <f>""</f>
        <v/>
      </c>
      <c r="AM223" t="str">
        <f>""</f>
        <v/>
      </c>
      <c r="AN223" t="str">
        <f>""</f>
        <v/>
      </c>
      <c r="AO223" t="str">
        <f>""</f>
        <v/>
      </c>
      <c r="AP223" t="str">
        <f>""</f>
        <v/>
      </c>
      <c r="AQ223" t="str">
        <f>""</f>
        <v/>
      </c>
      <c r="AR223" t="str">
        <f>""</f>
        <v/>
      </c>
      <c r="AS223" t="str">
        <f>""</f>
        <v/>
      </c>
      <c r="AT223" t="str">
        <f>""</f>
        <v/>
      </c>
      <c r="AU223" t="str">
        <f>""</f>
        <v/>
      </c>
      <c r="AV223" t="str">
        <f>""</f>
        <v/>
      </c>
      <c r="AW223" t="str">
        <f>"-0.007"</f>
        <v>-0.007</v>
      </c>
      <c r="AX223" t="str">
        <f>""</f>
        <v/>
      </c>
      <c r="AY223" t="str">
        <f>""</f>
        <v/>
      </c>
      <c r="AZ223" t="str">
        <f>""</f>
        <v/>
      </c>
      <c r="BA223" t="str">
        <f>""</f>
        <v/>
      </c>
    </row>
    <row r="224" spans="2:53" x14ac:dyDescent="0.2">
      <c r="B224" t="str">
        <f>""</f>
        <v/>
      </c>
      <c r="C224" t="str">
        <f>""</f>
        <v/>
      </c>
      <c r="D224" t="str">
        <f>""</f>
        <v/>
      </c>
      <c r="E224" t="str">
        <f>""</f>
        <v/>
      </c>
      <c r="F224" t="str">
        <f>""</f>
        <v/>
      </c>
      <c r="G224" t="str">
        <f>""</f>
        <v/>
      </c>
      <c r="H224" t="str">
        <f>""</f>
        <v/>
      </c>
      <c r="I224" t="str">
        <f>""</f>
        <v/>
      </c>
      <c r="J224" t="str">
        <f>""</f>
        <v/>
      </c>
      <c r="K224" t="str">
        <f>""</f>
        <v/>
      </c>
      <c r="L224" t="str">
        <f>""</f>
        <v/>
      </c>
      <c r="M224" t="str">
        <f>""</f>
        <v/>
      </c>
      <c r="N224" t="str">
        <f>""</f>
        <v/>
      </c>
      <c r="O224" t="str">
        <f>""</f>
        <v/>
      </c>
      <c r="P224" t="str">
        <f>""</f>
        <v/>
      </c>
      <c r="Q224" t="str">
        <f>""</f>
        <v/>
      </c>
      <c r="R224" t="str">
        <f>""</f>
        <v/>
      </c>
      <c r="S224" t="str">
        <f>""</f>
        <v/>
      </c>
      <c r="T224" t="str">
        <f>""</f>
        <v/>
      </c>
      <c r="U224" t="str">
        <f>""</f>
        <v/>
      </c>
      <c r="V224" t="str">
        <f>""</f>
        <v/>
      </c>
      <c r="W224" t="str">
        <f>""</f>
        <v/>
      </c>
      <c r="X224" t="str">
        <f>""</f>
        <v/>
      </c>
      <c r="Y224" t="str">
        <f>""</f>
        <v/>
      </c>
      <c r="Z224" t="str">
        <f>""</f>
        <v/>
      </c>
      <c r="AA224" t="str">
        <f>""</f>
        <v/>
      </c>
      <c r="AB224" t="str">
        <f>""</f>
        <v/>
      </c>
      <c r="AC224" t="str">
        <f>""</f>
        <v/>
      </c>
      <c r="AD224" t="str">
        <f>""</f>
        <v/>
      </c>
      <c r="AE224" t="str">
        <f>""</f>
        <v/>
      </c>
      <c r="AF224" t="str">
        <f>""</f>
        <v/>
      </c>
      <c r="AG224" t="str">
        <f>""</f>
        <v/>
      </c>
      <c r="AH224" t="str">
        <f>""</f>
        <v/>
      </c>
      <c r="AI224" t="str">
        <f>""</f>
        <v/>
      </c>
      <c r="AJ224" t="str">
        <f>""</f>
        <v/>
      </c>
      <c r="AK224" t="str">
        <f>""</f>
        <v/>
      </c>
      <c r="AL224" t="str">
        <f>""</f>
        <v/>
      </c>
      <c r="AM224" t="str">
        <f>""</f>
        <v/>
      </c>
      <c r="AN224" t="str">
        <f>""</f>
        <v/>
      </c>
      <c r="AO224" t="str">
        <f>""</f>
        <v/>
      </c>
      <c r="AP224" t="str">
        <f>""</f>
        <v/>
      </c>
      <c r="AQ224" t="str">
        <f>""</f>
        <v/>
      </c>
      <c r="AR224" t="str">
        <f>""</f>
        <v/>
      </c>
      <c r="AS224" t="str">
        <f>""</f>
        <v/>
      </c>
      <c r="AT224" t="str">
        <f>""</f>
        <v/>
      </c>
      <c r="AU224" t="str">
        <f>""</f>
        <v/>
      </c>
      <c r="AV224" t="str">
        <f>""</f>
        <v/>
      </c>
      <c r="AW224" t="str">
        <f>"[0.027]"</f>
        <v>[0.027]</v>
      </c>
      <c r="AX224" t="str">
        <f>""</f>
        <v/>
      </c>
      <c r="AY224" t="str">
        <f>""</f>
        <v/>
      </c>
      <c r="AZ224" t="str">
        <f>""</f>
        <v/>
      </c>
      <c r="BA224" t="str">
        <f>""</f>
        <v/>
      </c>
    </row>
    <row r="225" spans="2:53" x14ac:dyDescent="0.2">
      <c r="B225" t="str">
        <f>"Share of childs  who left household 1998-2007"</f>
        <v>Share of childs  who left household 1998-2007</v>
      </c>
      <c r="C225" t="str">
        <f>""</f>
        <v/>
      </c>
      <c r="D225" t="str">
        <f>""</f>
        <v/>
      </c>
      <c r="E225" t="str">
        <f>""</f>
        <v/>
      </c>
      <c r="F225" t="str">
        <f>""</f>
        <v/>
      </c>
      <c r="G225" t="str">
        <f>""</f>
        <v/>
      </c>
      <c r="H225" t="str">
        <f>""</f>
        <v/>
      </c>
      <c r="I225" t="str">
        <f>""</f>
        <v/>
      </c>
      <c r="J225" t="str">
        <f>""</f>
        <v/>
      </c>
      <c r="K225" t="str">
        <f>""</f>
        <v/>
      </c>
      <c r="L225" t="str">
        <f>""</f>
        <v/>
      </c>
      <c r="M225" t="str">
        <f>""</f>
        <v/>
      </c>
      <c r="N225" t="str">
        <f>""</f>
        <v/>
      </c>
      <c r="O225" t="str">
        <f>""</f>
        <v/>
      </c>
      <c r="P225" t="str">
        <f>""</f>
        <v/>
      </c>
      <c r="Q225" t="str">
        <f>""</f>
        <v/>
      </c>
      <c r="R225" t="str">
        <f>""</f>
        <v/>
      </c>
      <c r="S225" t="str">
        <f>""</f>
        <v/>
      </c>
      <c r="T225" t="str">
        <f>""</f>
        <v/>
      </c>
      <c r="U225" t="str">
        <f>""</f>
        <v/>
      </c>
      <c r="V225" t="str">
        <f>""</f>
        <v/>
      </c>
      <c r="W225" t="str">
        <f>""</f>
        <v/>
      </c>
      <c r="X225" t="str">
        <f>""</f>
        <v/>
      </c>
      <c r="Y225" t="str">
        <f>""</f>
        <v/>
      </c>
      <c r="Z225" t="str">
        <f>""</f>
        <v/>
      </c>
      <c r="AA225" t="str">
        <f>""</f>
        <v/>
      </c>
      <c r="AB225" t="str">
        <f>""</f>
        <v/>
      </c>
      <c r="AC225" t="str">
        <f>""</f>
        <v/>
      </c>
      <c r="AD225" t="str">
        <f>""</f>
        <v/>
      </c>
      <c r="AE225" t="str">
        <f>""</f>
        <v/>
      </c>
      <c r="AF225" t="str">
        <f>""</f>
        <v/>
      </c>
      <c r="AG225" t="str">
        <f>""</f>
        <v/>
      </c>
      <c r="AH225" t="str">
        <f>""</f>
        <v/>
      </c>
      <c r="AI225" t="str">
        <f>""</f>
        <v/>
      </c>
      <c r="AJ225" t="str">
        <f>""</f>
        <v/>
      </c>
      <c r="AK225" t="str">
        <f>""</f>
        <v/>
      </c>
      <c r="AL225" t="str">
        <f>""</f>
        <v/>
      </c>
      <c r="AM225" t="str">
        <f>""</f>
        <v/>
      </c>
      <c r="AN225" t="str">
        <f>""</f>
        <v/>
      </c>
      <c r="AO225" t="str">
        <f>""</f>
        <v/>
      </c>
      <c r="AP225" t="str">
        <f>""</f>
        <v/>
      </c>
      <c r="AQ225" t="str">
        <f>""</f>
        <v/>
      </c>
      <c r="AR225" t="str">
        <f>""</f>
        <v/>
      </c>
      <c r="AS225" t="str">
        <f>""</f>
        <v/>
      </c>
      <c r="AT225" t="str">
        <f>""</f>
        <v/>
      </c>
      <c r="AU225" t="str">
        <f>""</f>
        <v/>
      </c>
      <c r="AV225" t="str">
        <f>""</f>
        <v/>
      </c>
      <c r="AW225" t="str">
        <f>""</f>
        <v/>
      </c>
      <c r="AX225" t="str">
        <f>"-0.194"</f>
        <v>-0.194</v>
      </c>
      <c r="AY225" t="str">
        <f>""</f>
        <v/>
      </c>
      <c r="AZ225" t="str">
        <f>""</f>
        <v/>
      </c>
      <c r="BA225" t="str">
        <f>""</f>
        <v/>
      </c>
    </row>
    <row r="226" spans="2:53" x14ac:dyDescent="0.2">
      <c r="B226" t="str">
        <f>""</f>
        <v/>
      </c>
      <c r="C226" t="str">
        <f>""</f>
        <v/>
      </c>
      <c r="D226" t="str">
        <f>""</f>
        <v/>
      </c>
      <c r="E226" t="str">
        <f>""</f>
        <v/>
      </c>
      <c r="F226" t="str">
        <f>""</f>
        <v/>
      </c>
      <c r="G226" t="str">
        <f>""</f>
        <v/>
      </c>
      <c r="H226" t="str">
        <f>""</f>
        <v/>
      </c>
      <c r="I226" t="str">
        <f>""</f>
        <v/>
      </c>
      <c r="J226" t="str">
        <f>""</f>
        <v/>
      </c>
      <c r="K226" t="str">
        <f>""</f>
        <v/>
      </c>
      <c r="L226" t="str">
        <f>""</f>
        <v/>
      </c>
      <c r="M226" t="str">
        <f>""</f>
        <v/>
      </c>
      <c r="N226" t="str">
        <f>""</f>
        <v/>
      </c>
      <c r="O226" t="str">
        <f>""</f>
        <v/>
      </c>
      <c r="P226" t="str">
        <f>""</f>
        <v/>
      </c>
      <c r="Q226" t="str">
        <f>""</f>
        <v/>
      </c>
      <c r="R226" t="str">
        <f>""</f>
        <v/>
      </c>
      <c r="S226" t="str">
        <f>""</f>
        <v/>
      </c>
      <c r="T226" t="str">
        <f>""</f>
        <v/>
      </c>
      <c r="U226" t="str">
        <f>""</f>
        <v/>
      </c>
      <c r="V226" t="str">
        <f>""</f>
        <v/>
      </c>
      <c r="W226" t="str">
        <f>""</f>
        <v/>
      </c>
      <c r="X226" t="str">
        <f>""</f>
        <v/>
      </c>
      <c r="Y226" t="str">
        <f>""</f>
        <v/>
      </c>
      <c r="Z226" t="str">
        <f>""</f>
        <v/>
      </c>
      <c r="AA226" t="str">
        <f>""</f>
        <v/>
      </c>
      <c r="AB226" t="str">
        <f>""</f>
        <v/>
      </c>
      <c r="AC226" t="str">
        <f>""</f>
        <v/>
      </c>
      <c r="AD226" t="str">
        <f>""</f>
        <v/>
      </c>
      <c r="AE226" t="str">
        <f>""</f>
        <v/>
      </c>
      <c r="AF226" t="str">
        <f>""</f>
        <v/>
      </c>
      <c r="AG226" t="str">
        <f>""</f>
        <v/>
      </c>
      <c r="AH226" t="str">
        <f>""</f>
        <v/>
      </c>
      <c r="AI226" t="str">
        <f>""</f>
        <v/>
      </c>
      <c r="AJ226" t="str">
        <f>""</f>
        <v/>
      </c>
      <c r="AK226" t="str">
        <f>""</f>
        <v/>
      </c>
      <c r="AL226" t="str">
        <f>""</f>
        <v/>
      </c>
      <c r="AM226" t="str">
        <f>""</f>
        <v/>
      </c>
      <c r="AN226" t="str">
        <f>""</f>
        <v/>
      </c>
      <c r="AO226" t="str">
        <f>""</f>
        <v/>
      </c>
      <c r="AP226" t="str">
        <f>""</f>
        <v/>
      </c>
      <c r="AQ226" t="str">
        <f>""</f>
        <v/>
      </c>
      <c r="AR226" t="str">
        <f>""</f>
        <v/>
      </c>
      <c r="AS226" t="str">
        <f>""</f>
        <v/>
      </c>
      <c r="AT226" t="str">
        <f>""</f>
        <v/>
      </c>
      <c r="AU226" t="str">
        <f>""</f>
        <v/>
      </c>
      <c r="AV226" t="str">
        <f>""</f>
        <v/>
      </c>
      <c r="AW226" t="str">
        <f>""</f>
        <v/>
      </c>
      <c r="AX226" t="str">
        <f>"[0.193]"</f>
        <v>[0.193]</v>
      </c>
      <c r="AY226" t="str">
        <f>""</f>
        <v/>
      </c>
      <c r="AZ226" t="str">
        <f>""</f>
        <v/>
      </c>
      <c r="BA226" t="str">
        <f>""</f>
        <v/>
      </c>
    </row>
    <row r="227" spans="2:53" x14ac:dyDescent="0.2">
      <c r="B227" t="str">
        <f>"Interaction"</f>
        <v>Interaction</v>
      </c>
      <c r="C227" t="str">
        <f>""</f>
        <v/>
      </c>
      <c r="D227" t="str">
        <f>""</f>
        <v/>
      </c>
      <c r="E227" t="str">
        <f>""</f>
        <v/>
      </c>
      <c r="F227" t="str">
        <f>""</f>
        <v/>
      </c>
      <c r="G227" t="str">
        <f>""</f>
        <v/>
      </c>
      <c r="H227" t="str">
        <f>""</f>
        <v/>
      </c>
      <c r="I227" t="str">
        <f>""</f>
        <v/>
      </c>
      <c r="J227" t="str">
        <f>""</f>
        <v/>
      </c>
      <c r="K227" t="str">
        <f>""</f>
        <v/>
      </c>
      <c r="L227" t="str">
        <f>""</f>
        <v/>
      </c>
      <c r="M227" t="str">
        <f>""</f>
        <v/>
      </c>
      <c r="N227" t="str">
        <f>""</f>
        <v/>
      </c>
      <c r="O227" t="str">
        <f>""</f>
        <v/>
      </c>
      <c r="P227" t="str">
        <f>""</f>
        <v/>
      </c>
      <c r="Q227" t="str">
        <f>""</f>
        <v/>
      </c>
      <c r="R227" t="str">
        <f>""</f>
        <v/>
      </c>
      <c r="S227" t="str">
        <f>""</f>
        <v/>
      </c>
      <c r="T227" t="str">
        <f>""</f>
        <v/>
      </c>
      <c r="U227" t="str">
        <f>""</f>
        <v/>
      </c>
      <c r="V227" t="str">
        <f>""</f>
        <v/>
      </c>
      <c r="W227" t="str">
        <f>""</f>
        <v/>
      </c>
      <c r="X227" t="str">
        <f>""</f>
        <v/>
      </c>
      <c r="Y227" t="str">
        <f>""</f>
        <v/>
      </c>
      <c r="Z227" t="str">
        <f>""</f>
        <v/>
      </c>
      <c r="AA227" t="str">
        <f>""</f>
        <v/>
      </c>
      <c r="AB227" t="str">
        <f>""</f>
        <v/>
      </c>
      <c r="AC227" t="str">
        <f>""</f>
        <v/>
      </c>
      <c r="AD227" t="str">
        <f>""</f>
        <v/>
      </c>
      <c r="AE227" t="str">
        <f>""</f>
        <v/>
      </c>
      <c r="AF227" t="str">
        <f>""</f>
        <v/>
      </c>
      <c r="AG227" t="str">
        <f>""</f>
        <v/>
      </c>
      <c r="AH227" t="str">
        <f>""</f>
        <v/>
      </c>
      <c r="AI227" t="str">
        <f>""</f>
        <v/>
      </c>
      <c r="AJ227" t="str">
        <f>""</f>
        <v/>
      </c>
      <c r="AK227" t="str">
        <f>""</f>
        <v/>
      </c>
      <c r="AL227" t="str">
        <f>""</f>
        <v/>
      </c>
      <c r="AM227" t="str">
        <f>""</f>
        <v/>
      </c>
      <c r="AN227" t="str">
        <f>""</f>
        <v/>
      </c>
      <c r="AO227" t="str">
        <f>""</f>
        <v/>
      </c>
      <c r="AP227" t="str">
        <f>""</f>
        <v/>
      </c>
      <c r="AQ227" t="str">
        <f>""</f>
        <v/>
      </c>
      <c r="AR227" t="str">
        <f>""</f>
        <v/>
      </c>
      <c r="AS227" t="str">
        <f>""</f>
        <v/>
      </c>
      <c r="AT227" t="str">
        <f>""</f>
        <v/>
      </c>
      <c r="AU227" t="str">
        <f>""</f>
        <v/>
      </c>
      <c r="AV227" t="str">
        <f>""</f>
        <v/>
      </c>
      <c r="AW227" t="str">
        <f>""</f>
        <v/>
      </c>
      <c r="AX227" t="str">
        <f>"-0.005"</f>
        <v>-0.005</v>
      </c>
      <c r="AY227" t="str">
        <f>""</f>
        <v/>
      </c>
      <c r="AZ227" t="str">
        <f>""</f>
        <v/>
      </c>
      <c r="BA227" t="str">
        <f>""</f>
        <v/>
      </c>
    </row>
    <row r="228" spans="2:53" x14ac:dyDescent="0.2">
      <c r="B228" t="str">
        <f>""</f>
        <v/>
      </c>
      <c r="C228" t="str">
        <f>""</f>
        <v/>
      </c>
      <c r="D228" t="str">
        <f>""</f>
        <v/>
      </c>
      <c r="E228" t="str">
        <f>""</f>
        <v/>
      </c>
      <c r="F228" t="str">
        <f>""</f>
        <v/>
      </c>
      <c r="G228" t="str">
        <f>""</f>
        <v/>
      </c>
      <c r="H228" t="str">
        <f>""</f>
        <v/>
      </c>
      <c r="I228" t="str">
        <f>""</f>
        <v/>
      </c>
      <c r="J228" t="str">
        <f>""</f>
        <v/>
      </c>
      <c r="K228" t="str">
        <f>""</f>
        <v/>
      </c>
      <c r="L228" t="str">
        <f>""</f>
        <v/>
      </c>
      <c r="M228" t="str">
        <f>""</f>
        <v/>
      </c>
      <c r="N228" t="str">
        <f>""</f>
        <v/>
      </c>
      <c r="O228" t="str">
        <f>""</f>
        <v/>
      </c>
      <c r="P228" t="str">
        <f>""</f>
        <v/>
      </c>
      <c r="Q228" t="str">
        <f>""</f>
        <v/>
      </c>
      <c r="R228" t="str">
        <f>""</f>
        <v/>
      </c>
      <c r="S228" t="str">
        <f>""</f>
        <v/>
      </c>
      <c r="T228" t="str">
        <f>""</f>
        <v/>
      </c>
      <c r="U228" t="str">
        <f>""</f>
        <v/>
      </c>
      <c r="V228" t="str">
        <f>""</f>
        <v/>
      </c>
      <c r="W228" t="str">
        <f>""</f>
        <v/>
      </c>
      <c r="X228" t="str">
        <f>""</f>
        <v/>
      </c>
      <c r="Y228" t="str">
        <f>""</f>
        <v/>
      </c>
      <c r="Z228" t="str">
        <f>""</f>
        <v/>
      </c>
      <c r="AA228" t="str">
        <f>""</f>
        <v/>
      </c>
      <c r="AB228" t="str">
        <f>""</f>
        <v/>
      </c>
      <c r="AC228" t="str">
        <f>""</f>
        <v/>
      </c>
      <c r="AD228" t="str">
        <f>""</f>
        <v/>
      </c>
      <c r="AE228" t="str">
        <f>""</f>
        <v/>
      </c>
      <c r="AF228" t="str">
        <f>""</f>
        <v/>
      </c>
      <c r="AG228" t="str">
        <f>""</f>
        <v/>
      </c>
      <c r="AH228" t="str">
        <f>""</f>
        <v/>
      </c>
      <c r="AI228" t="str">
        <f>""</f>
        <v/>
      </c>
      <c r="AJ228" t="str">
        <f>""</f>
        <v/>
      </c>
      <c r="AK228" t="str">
        <f>""</f>
        <v/>
      </c>
      <c r="AL228" t="str">
        <f>""</f>
        <v/>
      </c>
      <c r="AM228" t="str">
        <f>""</f>
        <v/>
      </c>
      <c r="AN228" t="str">
        <f>""</f>
        <v/>
      </c>
      <c r="AO228" t="str">
        <f>""</f>
        <v/>
      </c>
      <c r="AP228" t="str">
        <f>""</f>
        <v/>
      </c>
      <c r="AQ228" t="str">
        <f>""</f>
        <v/>
      </c>
      <c r="AR228" t="str">
        <f>""</f>
        <v/>
      </c>
      <c r="AS228" t="str">
        <f>""</f>
        <v/>
      </c>
      <c r="AT228" t="str">
        <f>""</f>
        <v/>
      </c>
      <c r="AU228" t="str">
        <f>""</f>
        <v/>
      </c>
      <c r="AV228" t="str">
        <f>""</f>
        <v/>
      </c>
      <c r="AW228" t="str">
        <f>""</f>
        <v/>
      </c>
      <c r="AX228" t="str">
        <f>"[0.094]"</f>
        <v>[0.094]</v>
      </c>
      <c r="AY228" t="str">
        <f>""</f>
        <v/>
      </c>
      <c r="AZ228" t="str">
        <f>""</f>
        <v/>
      </c>
      <c r="BA228" t="str">
        <f>""</f>
        <v/>
      </c>
    </row>
    <row r="229" spans="2:53" x14ac:dyDescent="0.2">
      <c r="B229" t="str">
        <f>"Index of household victimization (sum) (all shocks - sum) - PCA"</f>
        <v>Index of household victimization (sum) (all shocks - sum) - PCA</v>
      </c>
      <c r="C229" t="str">
        <f>""</f>
        <v/>
      </c>
      <c r="D229" t="str">
        <f>""</f>
        <v/>
      </c>
      <c r="E229" t="str">
        <f>""</f>
        <v/>
      </c>
      <c r="F229" t="str">
        <f>""</f>
        <v/>
      </c>
      <c r="G229" t="str">
        <f>""</f>
        <v/>
      </c>
      <c r="H229" t="str">
        <f>""</f>
        <v/>
      </c>
      <c r="I229" t="str">
        <f>""</f>
        <v/>
      </c>
      <c r="J229" t="str">
        <f>""</f>
        <v/>
      </c>
      <c r="K229" t="str">
        <f>""</f>
        <v/>
      </c>
      <c r="L229" t="str">
        <f>""</f>
        <v/>
      </c>
      <c r="M229" t="str">
        <f>""</f>
        <v/>
      </c>
      <c r="N229" t="str">
        <f>""</f>
        <v/>
      </c>
      <c r="O229" t="str">
        <f>""</f>
        <v/>
      </c>
      <c r="P229" t="str">
        <f>""</f>
        <v/>
      </c>
      <c r="Q229" t="str">
        <f>""</f>
        <v/>
      </c>
      <c r="R229" t="str">
        <f>""</f>
        <v/>
      </c>
      <c r="S229" t="str">
        <f>""</f>
        <v/>
      </c>
      <c r="T229" t="str">
        <f>""</f>
        <v/>
      </c>
      <c r="U229" t="str">
        <f>""</f>
        <v/>
      </c>
      <c r="V229" t="str">
        <f>""</f>
        <v/>
      </c>
      <c r="W229" t="str">
        <f>""</f>
        <v/>
      </c>
      <c r="X229" t="str">
        <f>""</f>
        <v/>
      </c>
      <c r="Y229" t="str">
        <f>""</f>
        <v/>
      </c>
      <c r="Z229" t="str">
        <f>""</f>
        <v/>
      </c>
      <c r="AA229" t="str">
        <f>""</f>
        <v/>
      </c>
      <c r="AB229" t="str">
        <f>""</f>
        <v/>
      </c>
      <c r="AC229" t="str">
        <f>""</f>
        <v/>
      </c>
      <c r="AD229" t="str">
        <f>""</f>
        <v/>
      </c>
      <c r="AE229" t="str">
        <f>""</f>
        <v/>
      </c>
      <c r="AF229" t="str">
        <f>""</f>
        <v/>
      </c>
      <c r="AG229" t="str">
        <f>""</f>
        <v/>
      </c>
      <c r="AH229" t="str">
        <f>""</f>
        <v/>
      </c>
      <c r="AI229" t="str">
        <f>""</f>
        <v/>
      </c>
      <c r="AJ229" t="str">
        <f>""</f>
        <v/>
      </c>
      <c r="AK229" t="str">
        <f>""</f>
        <v/>
      </c>
      <c r="AL229" t="str">
        <f>""</f>
        <v/>
      </c>
      <c r="AM229" t="str">
        <f>""</f>
        <v/>
      </c>
      <c r="AN229" t="str">
        <f>""</f>
        <v/>
      </c>
      <c r="AO229" t="str">
        <f>""</f>
        <v/>
      </c>
      <c r="AP229" t="str">
        <f>""</f>
        <v/>
      </c>
      <c r="AQ229" t="str">
        <f>""</f>
        <v/>
      </c>
      <c r="AR229" t="str">
        <f>""</f>
        <v/>
      </c>
      <c r="AS229" t="str">
        <f>""</f>
        <v/>
      </c>
      <c r="AT229" t="str">
        <f>""</f>
        <v/>
      </c>
      <c r="AU229" t="str">
        <f>""</f>
        <v/>
      </c>
      <c r="AV229" t="str">
        <f>""</f>
        <v/>
      </c>
      <c r="AW229" t="str">
        <f>""</f>
        <v/>
      </c>
      <c r="AX229" t="str">
        <f>""</f>
        <v/>
      </c>
      <c r="AY229" t="str">
        <f>"0.013"</f>
        <v>0.013</v>
      </c>
      <c r="AZ229" t="str">
        <f>"0.011"</f>
        <v>0.011</v>
      </c>
      <c r="BA229" t="str">
        <f>"0.011"</f>
        <v>0.011</v>
      </c>
    </row>
    <row r="230" spans="2:53" x14ac:dyDescent="0.2">
      <c r="B230" t="str">
        <f>""</f>
        <v/>
      </c>
      <c r="C230" t="str">
        <f>""</f>
        <v/>
      </c>
      <c r="D230" t="str">
        <f>""</f>
        <v/>
      </c>
      <c r="E230" t="str">
        <f>""</f>
        <v/>
      </c>
      <c r="F230" t="str">
        <f>""</f>
        <v/>
      </c>
      <c r="G230" t="str">
        <f>""</f>
        <v/>
      </c>
      <c r="H230" t="str">
        <f>""</f>
        <v/>
      </c>
      <c r="I230" t="str">
        <f>""</f>
        <v/>
      </c>
      <c r="J230" t="str">
        <f>""</f>
        <v/>
      </c>
      <c r="K230" t="str">
        <f>""</f>
        <v/>
      </c>
      <c r="L230" t="str">
        <f>""</f>
        <v/>
      </c>
      <c r="M230" t="str">
        <f>""</f>
        <v/>
      </c>
      <c r="N230" t="str">
        <f>""</f>
        <v/>
      </c>
      <c r="O230" t="str">
        <f>""</f>
        <v/>
      </c>
      <c r="P230" t="str">
        <f>""</f>
        <v/>
      </c>
      <c r="Q230" t="str">
        <f>""</f>
        <v/>
      </c>
      <c r="R230" t="str">
        <f>""</f>
        <v/>
      </c>
      <c r="S230" t="str">
        <f>""</f>
        <v/>
      </c>
      <c r="T230" t="str">
        <f>""</f>
        <v/>
      </c>
      <c r="U230" t="str">
        <f>""</f>
        <v/>
      </c>
      <c r="V230" t="str">
        <f>""</f>
        <v/>
      </c>
      <c r="W230" t="str">
        <f>""</f>
        <v/>
      </c>
      <c r="X230" t="str">
        <f>""</f>
        <v/>
      </c>
      <c r="Y230" t="str">
        <f>""</f>
        <v/>
      </c>
      <c r="Z230" t="str">
        <f>""</f>
        <v/>
      </c>
      <c r="AA230" t="str">
        <f>""</f>
        <v/>
      </c>
      <c r="AB230" t="str">
        <f>""</f>
        <v/>
      </c>
      <c r="AC230" t="str">
        <f>""</f>
        <v/>
      </c>
      <c r="AD230" t="str">
        <f>""</f>
        <v/>
      </c>
      <c r="AE230" t="str">
        <f>""</f>
        <v/>
      </c>
      <c r="AF230" t="str">
        <f>""</f>
        <v/>
      </c>
      <c r="AG230" t="str">
        <f>""</f>
        <v/>
      </c>
      <c r="AH230" t="str">
        <f>""</f>
        <v/>
      </c>
      <c r="AI230" t="str">
        <f>""</f>
        <v/>
      </c>
      <c r="AJ230" t="str">
        <f>""</f>
        <v/>
      </c>
      <c r="AK230" t="str">
        <f>""</f>
        <v/>
      </c>
      <c r="AL230" t="str">
        <f>""</f>
        <v/>
      </c>
      <c r="AM230" t="str">
        <f>""</f>
        <v/>
      </c>
      <c r="AN230" t="str">
        <f>""</f>
        <v/>
      </c>
      <c r="AO230" t="str">
        <f>""</f>
        <v/>
      </c>
      <c r="AP230" t="str">
        <f>""</f>
        <v/>
      </c>
      <c r="AQ230" t="str">
        <f>""</f>
        <v/>
      </c>
      <c r="AR230" t="str">
        <f>""</f>
        <v/>
      </c>
      <c r="AS230" t="str">
        <f>""</f>
        <v/>
      </c>
      <c r="AT230" t="str">
        <f>""</f>
        <v/>
      </c>
      <c r="AU230" t="str">
        <f>""</f>
        <v/>
      </c>
      <c r="AV230" t="str">
        <f>""</f>
        <v/>
      </c>
      <c r="AW230" t="str">
        <f>""</f>
        <v/>
      </c>
      <c r="AX230" t="str">
        <f>""</f>
        <v/>
      </c>
      <c r="AY230" t="str">
        <f>"[0.023]"</f>
        <v>[0.023]</v>
      </c>
      <c r="AZ230" t="str">
        <f>"[0.023]"</f>
        <v>[0.023]</v>
      </c>
      <c r="BA230" t="str">
        <f>"[0.023]"</f>
        <v>[0.023]</v>
      </c>
    </row>
    <row r="231" spans="2:53" x14ac:dyDescent="0.2">
      <c r="B231" t="str">
        <f>"At least 1 child left the household in a given year (yes=1)"</f>
        <v>At least 1 child left the household in a given year (yes=1)</v>
      </c>
      <c r="C231" t="str">
        <f>""</f>
        <v/>
      </c>
      <c r="D231" t="str">
        <f>""</f>
        <v/>
      </c>
      <c r="E231" t="str">
        <f>""</f>
        <v/>
      </c>
      <c r="F231" t="str">
        <f>""</f>
        <v/>
      </c>
      <c r="G231" t="str">
        <f>""</f>
        <v/>
      </c>
      <c r="H231" t="str">
        <f>""</f>
        <v/>
      </c>
      <c r="I231" t="str">
        <f>""</f>
        <v/>
      </c>
      <c r="J231" t="str">
        <f>""</f>
        <v/>
      </c>
      <c r="K231" t="str">
        <f>""</f>
        <v/>
      </c>
      <c r="L231" t="str">
        <f>""</f>
        <v/>
      </c>
      <c r="M231" t="str">
        <f>""</f>
        <v/>
      </c>
      <c r="N231" t="str">
        <f>""</f>
        <v/>
      </c>
      <c r="O231" t="str">
        <f>""</f>
        <v/>
      </c>
      <c r="P231" t="str">
        <f>""</f>
        <v/>
      </c>
      <c r="Q231" t="str">
        <f>""</f>
        <v/>
      </c>
      <c r="R231" t="str">
        <f>""</f>
        <v/>
      </c>
      <c r="S231" t="str">
        <f>""</f>
        <v/>
      </c>
      <c r="T231" t="str">
        <f>""</f>
        <v/>
      </c>
      <c r="U231" t="str">
        <f>""</f>
        <v/>
      </c>
      <c r="V231" t="str">
        <f>""</f>
        <v/>
      </c>
      <c r="W231" t="str">
        <f>""</f>
        <v/>
      </c>
      <c r="X231" t="str">
        <f>""</f>
        <v/>
      </c>
      <c r="Y231" t="str">
        <f>""</f>
        <v/>
      </c>
      <c r="Z231" t="str">
        <f>""</f>
        <v/>
      </c>
      <c r="AA231" t="str">
        <f>""</f>
        <v/>
      </c>
      <c r="AB231" t="str">
        <f>""</f>
        <v/>
      </c>
      <c r="AC231" t="str">
        <f>""</f>
        <v/>
      </c>
      <c r="AD231" t="str">
        <f>""</f>
        <v/>
      </c>
      <c r="AE231" t="str">
        <f>""</f>
        <v/>
      </c>
      <c r="AF231" t="str">
        <f>""</f>
        <v/>
      </c>
      <c r="AG231" t="str">
        <f>""</f>
        <v/>
      </c>
      <c r="AH231" t="str">
        <f>""</f>
        <v/>
      </c>
      <c r="AI231" t="str">
        <f>""</f>
        <v/>
      </c>
      <c r="AJ231" t="str">
        <f>""</f>
        <v/>
      </c>
      <c r="AK231" t="str">
        <f>""</f>
        <v/>
      </c>
      <c r="AL231" t="str">
        <f>""</f>
        <v/>
      </c>
      <c r="AM231" t="str">
        <f>""</f>
        <v/>
      </c>
      <c r="AN231" t="str">
        <f>""</f>
        <v/>
      </c>
      <c r="AO231" t="str">
        <f>""</f>
        <v/>
      </c>
      <c r="AP231" t="str">
        <f>""</f>
        <v/>
      </c>
      <c r="AQ231" t="str">
        <f>""</f>
        <v/>
      </c>
      <c r="AR231" t="str">
        <f>""</f>
        <v/>
      </c>
      <c r="AS231" t="str">
        <f>""</f>
        <v/>
      </c>
      <c r="AT231" t="str">
        <f>""</f>
        <v/>
      </c>
      <c r="AU231" t="str">
        <f>""</f>
        <v/>
      </c>
      <c r="AV231" t="str">
        <f>""</f>
        <v/>
      </c>
      <c r="AW231" t="str">
        <f>""</f>
        <v/>
      </c>
      <c r="AX231" t="str">
        <f>""</f>
        <v/>
      </c>
      <c r="AY231" t="str">
        <f>"-0.120"</f>
        <v>-0.120</v>
      </c>
      <c r="AZ231" t="str">
        <f>""</f>
        <v/>
      </c>
      <c r="BA231" t="str">
        <f>""</f>
        <v/>
      </c>
    </row>
    <row r="232" spans="2:53" x14ac:dyDescent="0.2">
      <c r="B232" t="str">
        <f>""</f>
        <v/>
      </c>
      <c r="C232" t="str">
        <f>""</f>
        <v/>
      </c>
      <c r="D232" t="str">
        <f>""</f>
        <v/>
      </c>
      <c r="E232" t="str">
        <f>""</f>
        <v/>
      </c>
      <c r="F232" t="str">
        <f>""</f>
        <v/>
      </c>
      <c r="G232" t="str">
        <f>""</f>
        <v/>
      </c>
      <c r="H232" t="str">
        <f>""</f>
        <v/>
      </c>
      <c r="I232" t="str">
        <f>""</f>
        <v/>
      </c>
      <c r="J232" t="str">
        <f>""</f>
        <v/>
      </c>
      <c r="K232" t="str">
        <f>""</f>
        <v/>
      </c>
      <c r="L232" t="str">
        <f>""</f>
        <v/>
      </c>
      <c r="M232" t="str">
        <f>""</f>
        <v/>
      </c>
      <c r="N232" t="str">
        <f>""</f>
        <v/>
      </c>
      <c r="O232" t="str">
        <f>""</f>
        <v/>
      </c>
      <c r="P232" t="str">
        <f>""</f>
        <v/>
      </c>
      <c r="Q232" t="str">
        <f>""</f>
        <v/>
      </c>
      <c r="R232" t="str">
        <f>""</f>
        <v/>
      </c>
      <c r="S232" t="str">
        <f>""</f>
        <v/>
      </c>
      <c r="T232" t="str">
        <f>""</f>
        <v/>
      </c>
      <c r="U232" t="str">
        <f>""</f>
        <v/>
      </c>
      <c r="V232" t="str">
        <f>""</f>
        <v/>
      </c>
      <c r="W232" t="str">
        <f>""</f>
        <v/>
      </c>
      <c r="X232" t="str">
        <f>""</f>
        <v/>
      </c>
      <c r="Y232" t="str">
        <f>""</f>
        <v/>
      </c>
      <c r="Z232" t="str">
        <f>""</f>
        <v/>
      </c>
      <c r="AA232" t="str">
        <f>""</f>
        <v/>
      </c>
      <c r="AB232" t="str">
        <f>""</f>
        <v/>
      </c>
      <c r="AC232" t="str">
        <f>""</f>
        <v/>
      </c>
      <c r="AD232" t="str">
        <f>""</f>
        <v/>
      </c>
      <c r="AE232" t="str">
        <f>""</f>
        <v/>
      </c>
      <c r="AF232" t="str">
        <f>""</f>
        <v/>
      </c>
      <c r="AG232" t="str">
        <f>""</f>
        <v/>
      </c>
      <c r="AH232" t="str">
        <f>""</f>
        <v/>
      </c>
      <c r="AI232" t="str">
        <f>""</f>
        <v/>
      </c>
      <c r="AJ232" t="str">
        <f>""</f>
        <v/>
      </c>
      <c r="AK232" t="str">
        <f>""</f>
        <v/>
      </c>
      <c r="AL232" t="str">
        <f>""</f>
        <v/>
      </c>
      <c r="AM232" t="str">
        <f>""</f>
        <v/>
      </c>
      <c r="AN232" t="str">
        <f>""</f>
        <v/>
      </c>
      <c r="AO232" t="str">
        <f>""</f>
        <v/>
      </c>
      <c r="AP232" t="str">
        <f>""</f>
        <v/>
      </c>
      <c r="AQ232" t="str">
        <f>""</f>
        <v/>
      </c>
      <c r="AR232" t="str">
        <f>""</f>
        <v/>
      </c>
      <c r="AS232" t="str">
        <f>""</f>
        <v/>
      </c>
      <c r="AT232" t="str">
        <f>""</f>
        <v/>
      </c>
      <c r="AU232" t="str">
        <f>""</f>
        <v/>
      </c>
      <c r="AV232" t="str">
        <f>""</f>
        <v/>
      </c>
      <c r="AW232" t="str">
        <f>""</f>
        <v/>
      </c>
      <c r="AX232" t="str">
        <f>""</f>
        <v/>
      </c>
      <c r="AY232" t="str">
        <f>"[0.107]"</f>
        <v>[0.107]</v>
      </c>
      <c r="AZ232" t="str">
        <f>""</f>
        <v/>
      </c>
      <c r="BA232" t="str">
        <f>""</f>
        <v/>
      </c>
    </row>
    <row r="233" spans="2:53" x14ac:dyDescent="0.2">
      <c r="B233" t="str">
        <f>"Interaction"</f>
        <v>Interaction</v>
      </c>
      <c r="C233" t="str">
        <f>""</f>
        <v/>
      </c>
      <c r="D233" t="str">
        <f>""</f>
        <v/>
      </c>
      <c r="E233" t="str">
        <f>""</f>
        <v/>
      </c>
      <c r="F233" t="str">
        <f>""</f>
        <v/>
      </c>
      <c r="G233" t="str">
        <f>""</f>
        <v/>
      </c>
      <c r="H233" t="str">
        <f>""</f>
        <v/>
      </c>
      <c r="I233" t="str">
        <f>""</f>
        <v/>
      </c>
      <c r="J233" t="str">
        <f>""</f>
        <v/>
      </c>
      <c r="K233" t="str">
        <f>""</f>
        <v/>
      </c>
      <c r="L233" t="str">
        <f>""</f>
        <v/>
      </c>
      <c r="M233" t="str">
        <f>""</f>
        <v/>
      </c>
      <c r="N233" t="str">
        <f>""</f>
        <v/>
      </c>
      <c r="O233" t="str">
        <f>""</f>
        <v/>
      </c>
      <c r="P233" t="str">
        <f>""</f>
        <v/>
      </c>
      <c r="Q233" t="str">
        <f>""</f>
        <v/>
      </c>
      <c r="R233" t="str">
        <f>""</f>
        <v/>
      </c>
      <c r="S233" t="str">
        <f>""</f>
        <v/>
      </c>
      <c r="T233" t="str">
        <f>""</f>
        <v/>
      </c>
      <c r="U233" t="str">
        <f>""</f>
        <v/>
      </c>
      <c r="V233" t="str">
        <f>""</f>
        <v/>
      </c>
      <c r="W233" t="str">
        <f>""</f>
        <v/>
      </c>
      <c r="X233" t="str">
        <f>""</f>
        <v/>
      </c>
      <c r="Y233" t="str">
        <f>""</f>
        <v/>
      </c>
      <c r="Z233" t="str">
        <f>""</f>
        <v/>
      </c>
      <c r="AA233" t="str">
        <f>""</f>
        <v/>
      </c>
      <c r="AB233" t="str">
        <f>""</f>
        <v/>
      </c>
      <c r="AC233" t="str">
        <f>""</f>
        <v/>
      </c>
      <c r="AD233" t="str">
        <f>""</f>
        <v/>
      </c>
      <c r="AE233" t="str">
        <f>""</f>
        <v/>
      </c>
      <c r="AF233" t="str">
        <f>""</f>
        <v/>
      </c>
      <c r="AG233" t="str">
        <f>""</f>
        <v/>
      </c>
      <c r="AH233" t="str">
        <f>""</f>
        <v/>
      </c>
      <c r="AI233" t="str">
        <f>""</f>
        <v/>
      </c>
      <c r="AJ233" t="str">
        <f>""</f>
        <v/>
      </c>
      <c r="AK233" t="str">
        <f>""</f>
        <v/>
      </c>
      <c r="AL233" t="str">
        <f>""</f>
        <v/>
      </c>
      <c r="AM233" t="str">
        <f>""</f>
        <v/>
      </c>
      <c r="AN233" t="str">
        <f>""</f>
        <v/>
      </c>
      <c r="AO233" t="str">
        <f>""</f>
        <v/>
      </c>
      <c r="AP233" t="str">
        <f>""</f>
        <v/>
      </c>
      <c r="AQ233" t="str">
        <f>""</f>
        <v/>
      </c>
      <c r="AR233" t="str">
        <f>""</f>
        <v/>
      </c>
      <c r="AS233" t="str">
        <f>""</f>
        <v/>
      </c>
      <c r="AT233" t="str">
        <f>""</f>
        <v/>
      </c>
      <c r="AU233" t="str">
        <f>""</f>
        <v/>
      </c>
      <c r="AV233" t="str">
        <f>""</f>
        <v/>
      </c>
      <c r="AW233" t="str">
        <f>""</f>
        <v/>
      </c>
      <c r="AX233" t="str">
        <f>""</f>
        <v/>
      </c>
      <c r="AY233" t="str">
        <f>"-0.034"</f>
        <v>-0.034</v>
      </c>
      <c r="AZ233" t="str">
        <f>""</f>
        <v/>
      </c>
      <c r="BA233" t="str">
        <f>""</f>
        <v/>
      </c>
    </row>
    <row r="234" spans="2:53" x14ac:dyDescent="0.2">
      <c r="B234" t="str">
        <f>""</f>
        <v/>
      </c>
      <c r="C234" t="str">
        <f>""</f>
        <v/>
      </c>
      <c r="D234" t="str">
        <f>""</f>
        <v/>
      </c>
      <c r="E234" t="str">
        <f>""</f>
        <v/>
      </c>
      <c r="F234" t="str">
        <f>""</f>
        <v/>
      </c>
      <c r="G234" t="str">
        <f>""</f>
        <v/>
      </c>
      <c r="H234" t="str">
        <f>""</f>
        <v/>
      </c>
      <c r="I234" t="str">
        <f>""</f>
        <v/>
      </c>
      <c r="J234" t="str">
        <f>""</f>
        <v/>
      </c>
      <c r="K234" t="str">
        <f>""</f>
        <v/>
      </c>
      <c r="L234" t="str">
        <f>""</f>
        <v/>
      </c>
      <c r="M234" t="str">
        <f>""</f>
        <v/>
      </c>
      <c r="N234" t="str">
        <f>""</f>
        <v/>
      </c>
      <c r="O234" t="str">
        <f>""</f>
        <v/>
      </c>
      <c r="P234" t="str">
        <f>""</f>
        <v/>
      </c>
      <c r="Q234" t="str">
        <f>""</f>
        <v/>
      </c>
      <c r="R234" t="str">
        <f>""</f>
        <v/>
      </c>
      <c r="S234" t="str">
        <f>""</f>
        <v/>
      </c>
      <c r="T234" t="str">
        <f>""</f>
        <v/>
      </c>
      <c r="U234" t="str">
        <f>""</f>
        <v/>
      </c>
      <c r="V234" t="str">
        <f>""</f>
        <v/>
      </c>
      <c r="W234" t="str">
        <f>""</f>
        <v/>
      </c>
      <c r="X234" t="str">
        <f>""</f>
        <v/>
      </c>
      <c r="Y234" t="str">
        <f>""</f>
        <v/>
      </c>
      <c r="Z234" t="str">
        <f>""</f>
        <v/>
      </c>
      <c r="AA234" t="str">
        <f>""</f>
        <v/>
      </c>
      <c r="AB234" t="str">
        <f>""</f>
        <v/>
      </c>
      <c r="AC234" t="str">
        <f>""</f>
        <v/>
      </c>
      <c r="AD234" t="str">
        <f>""</f>
        <v/>
      </c>
      <c r="AE234" t="str">
        <f>""</f>
        <v/>
      </c>
      <c r="AF234" t="str">
        <f>""</f>
        <v/>
      </c>
      <c r="AG234" t="str">
        <f>""</f>
        <v/>
      </c>
      <c r="AH234" t="str">
        <f>""</f>
        <v/>
      </c>
      <c r="AI234" t="str">
        <f>""</f>
        <v/>
      </c>
      <c r="AJ234" t="str">
        <f>""</f>
        <v/>
      </c>
      <c r="AK234" t="str">
        <f>""</f>
        <v/>
      </c>
      <c r="AL234" t="str">
        <f>""</f>
        <v/>
      </c>
      <c r="AM234" t="str">
        <f>""</f>
        <v/>
      </c>
      <c r="AN234" t="str">
        <f>""</f>
        <v/>
      </c>
      <c r="AO234" t="str">
        <f>""</f>
        <v/>
      </c>
      <c r="AP234" t="str">
        <f>""</f>
        <v/>
      </c>
      <c r="AQ234" t="str">
        <f>""</f>
        <v/>
      </c>
      <c r="AR234" t="str">
        <f>""</f>
        <v/>
      </c>
      <c r="AS234" t="str">
        <f>""</f>
        <v/>
      </c>
      <c r="AT234" t="str">
        <f>""</f>
        <v/>
      </c>
      <c r="AU234" t="str">
        <f>""</f>
        <v/>
      </c>
      <c r="AV234" t="str">
        <f>""</f>
        <v/>
      </c>
      <c r="AW234" t="str">
        <f>""</f>
        <v/>
      </c>
      <c r="AX234" t="str">
        <f>""</f>
        <v/>
      </c>
      <c r="AY234" t="str">
        <f>"[0.078]"</f>
        <v>[0.078]</v>
      </c>
      <c r="AZ234" t="str">
        <f>""</f>
        <v/>
      </c>
      <c r="BA234" t="str">
        <f>""</f>
        <v/>
      </c>
    </row>
    <row r="235" spans="2:53" x14ac:dyDescent="0.2">
      <c r="B235" t="str">
        <f>"Number of childs who left household 1998-2007"</f>
        <v>Number of childs who left household 1998-2007</v>
      </c>
      <c r="C235" t="str">
        <f>""</f>
        <v/>
      </c>
      <c r="D235" t="str">
        <f>""</f>
        <v/>
      </c>
      <c r="E235" t="str">
        <f>""</f>
        <v/>
      </c>
      <c r="F235" t="str">
        <f>""</f>
        <v/>
      </c>
      <c r="G235" t="str">
        <f>""</f>
        <v/>
      </c>
      <c r="H235" t="str">
        <f>""</f>
        <v/>
      </c>
      <c r="I235" t="str">
        <f>""</f>
        <v/>
      </c>
      <c r="J235" t="str">
        <f>""</f>
        <v/>
      </c>
      <c r="K235" t="str">
        <f>""</f>
        <v/>
      </c>
      <c r="L235" t="str">
        <f>""</f>
        <v/>
      </c>
      <c r="M235" t="str">
        <f>""</f>
        <v/>
      </c>
      <c r="N235" t="str">
        <f>""</f>
        <v/>
      </c>
      <c r="O235" t="str">
        <f>""</f>
        <v/>
      </c>
      <c r="P235" t="str">
        <f>""</f>
        <v/>
      </c>
      <c r="Q235" t="str">
        <f>""</f>
        <v/>
      </c>
      <c r="R235" t="str">
        <f>""</f>
        <v/>
      </c>
      <c r="S235" t="str">
        <f>""</f>
        <v/>
      </c>
      <c r="T235" t="str">
        <f>""</f>
        <v/>
      </c>
      <c r="U235" t="str">
        <f>""</f>
        <v/>
      </c>
      <c r="V235" t="str">
        <f>""</f>
        <v/>
      </c>
      <c r="W235" t="str">
        <f>""</f>
        <v/>
      </c>
      <c r="X235" t="str">
        <f>""</f>
        <v/>
      </c>
      <c r="Y235" t="str">
        <f>""</f>
        <v/>
      </c>
      <c r="Z235" t="str">
        <f>""</f>
        <v/>
      </c>
      <c r="AA235" t="str">
        <f>""</f>
        <v/>
      </c>
      <c r="AB235" t="str">
        <f>""</f>
        <v/>
      </c>
      <c r="AC235" t="str">
        <f>""</f>
        <v/>
      </c>
      <c r="AD235" t="str">
        <f>""</f>
        <v/>
      </c>
      <c r="AE235" t="str">
        <f>""</f>
        <v/>
      </c>
      <c r="AF235" t="str">
        <f>""</f>
        <v/>
      </c>
      <c r="AG235" t="str">
        <f>""</f>
        <v/>
      </c>
      <c r="AH235" t="str">
        <f>""</f>
        <v/>
      </c>
      <c r="AI235" t="str">
        <f>""</f>
        <v/>
      </c>
      <c r="AJ235" t="str">
        <f>""</f>
        <v/>
      </c>
      <c r="AK235" t="str">
        <f>""</f>
        <v/>
      </c>
      <c r="AL235" t="str">
        <f>""</f>
        <v/>
      </c>
      <c r="AM235" t="str">
        <f>""</f>
        <v/>
      </c>
      <c r="AN235" t="str">
        <f>""</f>
        <v/>
      </c>
      <c r="AO235" t="str">
        <f>""</f>
        <v/>
      </c>
      <c r="AP235" t="str">
        <f>""</f>
        <v/>
      </c>
      <c r="AQ235" t="str">
        <f>""</f>
        <v/>
      </c>
      <c r="AR235" t="str">
        <f>""</f>
        <v/>
      </c>
      <c r="AS235" t="str">
        <f>""</f>
        <v/>
      </c>
      <c r="AT235" t="str">
        <f>""</f>
        <v/>
      </c>
      <c r="AU235" t="str">
        <f>""</f>
        <v/>
      </c>
      <c r="AV235" t="str">
        <f>""</f>
        <v/>
      </c>
      <c r="AW235" t="str">
        <f>""</f>
        <v/>
      </c>
      <c r="AX235" t="str">
        <f>""</f>
        <v/>
      </c>
      <c r="AY235" t="str">
        <f>""</f>
        <v/>
      </c>
      <c r="AZ235" t="str">
        <f>"-0.005"</f>
        <v>-0.005</v>
      </c>
      <c r="BA235" t="str">
        <f>""</f>
        <v/>
      </c>
    </row>
    <row r="236" spans="2:53" x14ac:dyDescent="0.2">
      <c r="B236" t="str">
        <f>""</f>
        <v/>
      </c>
      <c r="C236" t="str">
        <f>""</f>
        <v/>
      </c>
      <c r="D236" t="str">
        <f>""</f>
        <v/>
      </c>
      <c r="E236" t="str">
        <f>""</f>
        <v/>
      </c>
      <c r="F236" t="str">
        <f>""</f>
        <v/>
      </c>
      <c r="G236" t="str">
        <f>""</f>
        <v/>
      </c>
      <c r="H236" t="str">
        <f>""</f>
        <v/>
      </c>
      <c r="I236" t="str">
        <f>""</f>
        <v/>
      </c>
      <c r="J236" t="str">
        <f>""</f>
        <v/>
      </c>
      <c r="K236" t="str">
        <f>""</f>
        <v/>
      </c>
      <c r="L236" t="str">
        <f>""</f>
        <v/>
      </c>
      <c r="M236" t="str">
        <f>""</f>
        <v/>
      </c>
      <c r="N236" t="str">
        <f>""</f>
        <v/>
      </c>
      <c r="O236" t="str">
        <f>""</f>
        <v/>
      </c>
      <c r="P236" t="str">
        <f>""</f>
        <v/>
      </c>
      <c r="Q236" t="str">
        <f>""</f>
        <v/>
      </c>
      <c r="R236" t="str">
        <f>""</f>
        <v/>
      </c>
      <c r="S236" t="str">
        <f>""</f>
        <v/>
      </c>
      <c r="T236" t="str">
        <f>""</f>
        <v/>
      </c>
      <c r="U236" t="str">
        <f>""</f>
        <v/>
      </c>
      <c r="V236" t="str">
        <f>""</f>
        <v/>
      </c>
      <c r="W236" t="str">
        <f>""</f>
        <v/>
      </c>
      <c r="X236" t="str">
        <f>""</f>
        <v/>
      </c>
      <c r="Y236" t="str">
        <f>""</f>
        <v/>
      </c>
      <c r="Z236" t="str">
        <f>""</f>
        <v/>
      </c>
      <c r="AA236" t="str">
        <f>""</f>
        <v/>
      </c>
      <c r="AB236" t="str">
        <f>""</f>
        <v/>
      </c>
      <c r="AC236" t="str">
        <f>""</f>
        <v/>
      </c>
      <c r="AD236" t="str">
        <f>""</f>
        <v/>
      </c>
      <c r="AE236" t="str">
        <f>""</f>
        <v/>
      </c>
      <c r="AF236" t="str">
        <f>""</f>
        <v/>
      </c>
      <c r="AG236" t="str">
        <f>""</f>
        <v/>
      </c>
      <c r="AH236" t="str">
        <f>""</f>
        <v/>
      </c>
      <c r="AI236" t="str">
        <f>""</f>
        <v/>
      </c>
      <c r="AJ236" t="str">
        <f>""</f>
        <v/>
      </c>
      <c r="AK236" t="str">
        <f>""</f>
        <v/>
      </c>
      <c r="AL236" t="str">
        <f>""</f>
        <v/>
      </c>
      <c r="AM236" t="str">
        <f>""</f>
        <v/>
      </c>
      <c r="AN236" t="str">
        <f>""</f>
        <v/>
      </c>
      <c r="AO236" t="str">
        <f>""</f>
        <v/>
      </c>
      <c r="AP236" t="str">
        <f>""</f>
        <v/>
      </c>
      <c r="AQ236" t="str">
        <f>""</f>
        <v/>
      </c>
      <c r="AR236" t="str">
        <f>""</f>
        <v/>
      </c>
      <c r="AS236" t="str">
        <f>""</f>
        <v/>
      </c>
      <c r="AT236" t="str">
        <f>""</f>
        <v/>
      </c>
      <c r="AU236" t="str">
        <f>""</f>
        <v/>
      </c>
      <c r="AV236" t="str">
        <f>""</f>
        <v/>
      </c>
      <c r="AW236" t="str">
        <f>""</f>
        <v/>
      </c>
      <c r="AX236" t="str">
        <f>""</f>
        <v/>
      </c>
      <c r="AY236" t="str">
        <f>""</f>
        <v/>
      </c>
      <c r="AZ236" t="str">
        <f>"[0.043]"</f>
        <v>[0.043]</v>
      </c>
      <c r="BA236" t="str">
        <f>""</f>
        <v/>
      </c>
    </row>
    <row r="237" spans="2:53" x14ac:dyDescent="0.2">
      <c r="B237" t="str">
        <f>"Interaction"</f>
        <v>Interaction</v>
      </c>
      <c r="C237" t="str">
        <f>""</f>
        <v/>
      </c>
      <c r="D237" t="str">
        <f>""</f>
        <v/>
      </c>
      <c r="E237" t="str">
        <f>""</f>
        <v/>
      </c>
      <c r="F237" t="str">
        <f>""</f>
        <v/>
      </c>
      <c r="G237" t="str">
        <f>""</f>
        <v/>
      </c>
      <c r="H237" t="str">
        <f>""</f>
        <v/>
      </c>
      <c r="I237" t="str">
        <f>""</f>
        <v/>
      </c>
      <c r="J237" t="str">
        <f>""</f>
        <v/>
      </c>
      <c r="K237" t="str">
        <f>""</f>
        <v/>
      </c>
      <c r="L237" t="str">
        <f>""</f>
        <v/>
      </c>
      <c r="M237" t="str">
        <f>""</f>
        <v/>
      </c>
      <c r="N237" t="str">
        <f>""</f>
        <v/>
      </c>
      <c r="O237" t="str">
        <f>""</f>
        <v/>
      </c>
      <c r="P237" t="str">
        <f>""</f>
        <v/>
      </c>
      <c r="Q237" t="str">
        <f>""</f>
        <v/>
      </c>
      <c r="R237" t="str">
        <f>""</f>
        <v/>
      </c>
      <c r="S237" t="str">
        <f>""</f>
        <v/>
      </c>
      <c r="T237" t="str">
        <f>""</f>
        <v/>
      </c>
      <c r="U237" t="str">
        <f>""</f>
        <v/>
      </c>
      <c r="V237" t="str">
        <f>""</f>
        <v/>
      </c>
      <c r="W237" t="str">
        <f>""</f>
        <v/>
      </c>
      <c r="X237" t="str">
        <f>""</f>
        <v/>
      </c>
      <c r="Y237" t="str">
        <f>""</f>
        <v/>
      </c>
      <c r="Z237" t="str">
        <f>""</f>
        <v/>
      </c>
      <c r="AA237" t="str">
        <f>""</f>
        <v/>
      </c>
      <c r="AB237" t="str">
        <f>""</f>
        <v/>
      </c>
      <c r="AC237" t="str">
        <f>""</f>
        <v/>
      </c>
      <c r="AD237" t="str">
        <f>""</f>
        <v/>
      </c>
      <c r="AE237" t="str">
        <f>""</f>
        <v/>
      </c>
      <c r="AF237" t="str">
        <f>""</f>
        <v/>
      </c>
      <c r="AG237" t="str">
        <f>""</f>
        <v/>
      </c>
      <c r="AH237" t="str">
        <f>""</f>
        <v/>
      </c>
      <c r="AI237" t="str">
        <f>""</f>
        <v/>
      </c>
      <c r="AJ237" t="str">
        <f>""</f>
        <v/>
      </c>
      <c r="AK237" t="str">
        <f>""</f>
        <v/>
      </c>
      <c r="AL237" t="str">
        <f>""</f>
        <v/>
      </c>
      <c r="AM237" t="str">
        <f>""</f>
        <v/>
      </c>
      <c r="AN237" t="str">
        <f>""</f>
        <v/>
      </c>
      <c r="AO237" t="str">
        <f>""</f>
        <v/>
      </c>
      <c r="AP237" t="str">
        <f>""</f>
        <v/>
      </c>
      <c r="AQ237" t="str">
        <f>""</f>
        <v/>
      </c>
      <c r="AR237" t="str">
        <f>""</f>
        <v/>
      </c>
      <c r="AS237" t="str">
        <f>""</f>
        <v/>
      </c>
      <c r="AT237" t="str">
        <f>""</f>
        <v/>
      </c>
      <c r="AU237" t="str">
        <f>""</f>
        <v/>
      </c>
      <c r="AV237" t="str">
        <f>""</f>
        <v/>
      </c>
      <c r="AW237" t="str">
        <f>""</f>
        <v/>
      </c>
      <c r="AX237" t="str">
        <f>""</f>
        <v/>
      </c>
      <c r="AY237" t="str">
        <f>""</f>
        <v/>
      </c>
      <c r="AZ237" t="str">
        <f>"-0.003"</f>
        <v>-0.003</v>
      </c>
      <c r="BA237" t="str">
        <f>""</f>
        <v/>
      </c>
    </row>
    <row r="238" spans="2:53" x14ac:dyDescent="0.2">
      <c r="B238" t="str">
        <f>""</f>
        <v/>
      </c>
      <c r="C238" t="str">
        <f>""</f>
        <v/>
      </c>
      <c r="D238" t="str">
        <f>""</f>
        <v/>
      </c>
      <c r="E238" t="str">
        <f>""</f>
        <v/>
      </c>
      <c r="F238" t="str">
        <f>""</f>
        <v/>
      </c>
      <c r="G238" t="str">
        <f>""</f>
        <v/>
      </c>
      <c r="H238" t="str">
        <f>""</f>
        <v/>
      </c>
      <c r="I238" t="str">
        <f>""</f>
        <v/>
      </c>
      <c r="J238" t="str">
        <f>""</f>
        <v/>
      </c>
      <c r="K238" t="str">
        <f>""</f>
        <v/>
      </c>
      <c r="L238" t="str">
        <f>""</f>
        <v/>
      </c>
      <c r="M238" t="str">
        <f>""</f>
        <v/>
      </c>
      <c r="N238" t="str">
        <f>""</f>
        <v/>
      </c>
      <c r="O238" t="str">
        <f>""</f>
        <v/>
      </c>
      <c r="P238" t="str">
        <f>""</f>
        <v/>
      </c>
      <c r="Q238" t="str">
        <f>""</f>
        <v/>
      </c>
      <c r="R238" t="str">
        <f>""</f>
        <v/>
      </c>
      <c r="S238" t="str">
        <f>""</f>
        <v/>
      </c>
      <c r="T238" t="str">
        <f>""</f>
        <v/>
      </c>
      <c r="U238" t="str">
        <f>""</f>
        <v/>
      </c>
      <c r="V238" t="str">
        <f>""</f>
        <v/>
      </c>
      <c r="W238" t="str">
        <f>""</f>
        <v/>
      </c>
      <c r="X238" t="str">
        <f>""</f>
        <v/>
      </c>
      <c r="Y238" t="str">
        <f>""</f>
        <v/>
      </c>
      <c r="Z238" t="str">
        <f>""</f>
        <v/>
      </c>
      <c r="AA238" t="str">
        <f>""</f>
        <v/>
      </c>
      <c r="AB238" t="str">
        <f>""</f>
        <v/>
      </c>
      <c r="AC238" t="str">
        <f>""</f>
        <v/>
      </c>
      <c r="AD238" t="str">
        <f>""</f>
        <v/>
      </c>
      <c r="AE238" t="str">
        <f>""</f>
        <v/>
      </c>
      <c r="AF238" t="str">
        <f>""</f>
        <v/>
      </c>
      <c r="AG238" t="str">
        <f>""</f>
        <v/>
      </c>
      <c r="AH238" t="str">
        <f>""</f>
        <v/>
      </c>
      <c r="AI238" t="str">
        <f>""</f>
        <v/>
      </c>
      <c r="AJ238" t="str">
        <f>""</f>
        <v/>
      </c>
      <c r="AK238" t="str">
        <f>""</f>
        <v/>
      </c>
      <c r="AL238" t="str">
        <f>""</f>
        <v/>
      </c>
      <c r="AM238" t="str">
        <f>""</f>
        <v/>
      </c>
      <c r="AN238" t="str">
        <f>""</f>
        <v/>
      </c>
      <c r="AO238" t="str">
        <f>""</f>
        <v/>
      </c>
      <c r="AP238" t="str">
        <f>""</f>
        <v/>
      </c>
      <c r="AQ238" t="str">
        <f>""</f>
        <v/>
      </c>
      <c r="AR238" t="str">
        <f>""</f>
        <v/>
      </c>
      <c r="AS238" t="str">
        <f>""</f>
        <v/>
      </c>
      <c r="AT238" t="str">
        <f>""</f>
        <v/>
      </c>
      <c r="AU238" t="str">
        <f>""</f>
        <v/>
      </c>
      <c r="AV238" t="str">
        <f>""</f>
        <v/>
      </c>
      <c r="AW238" t="str">
        <f>""</f>
        <v/>
      </c>
      <c r="AX238" t="str">
        <f>""</f>
        <v/>
      </c>
      <c r="AY238" t="str">
        <f>""</f>
        <v/>
      </c>
      <c r="AZ238" t="str">
        <f>"[0.022]"</f>
        <v>[0.022]</v>
      </c>
      <c r="BA238" t="str">
        <f>""</f>
        <v/>
      </c>
    </row>
    <row r="239" spans="2:53" x14ac:dyDescent="0.2">
      <c r="B239" t="str">
        <f>"Share of childs  who left household 1998-2007"</f>
        <v>Share of childs  who left household 1998-2007</v>
      </c>
      <c r="C239" t="str">
        <f>""</f>
        <v/>
      </c>
      <c r="D239" t="str">
        <f>""</f>
        <v/>
      </c>
      <c r="E239" t="str">
        <f>""</f>
        <v/>
      </c>
      <c r="F239" t="str">
        <f>""</f>
        <v/>
      </c>
      <c r="G239" t="str">
        <f>""</f>
        <v/>
      </c>
      <c r="H239" t="str">
        <f>""</f>
        <v/>
      </c>
      <c r="I239" t="str">
        <f>""</f>
        <v/>
      </c>
      <c r="J239" t="str">
        <f>""</f>
        <v/>
      </c>
      <c r="K239" t="str">
        <f>""</f>
        <v/>
      </c>
      <c r="L239" t="str">
        <f>""</f>
        <v/>
      </c>
      <c r="M239" t="str">
        <f>""</f>
        <v/>
      </c>
      <c r="N239" t="str">
        <f>""</f>
        <v/>
      </c>
      <c r="O239" t="str">
        <f>""</f>
        <v/>
      </c>
      <c r="P239" t="str">
        <f>""</f>
        <v/>
      </c>
      <c r="Q239" t="str">
        <f>""</f>
        <v/>
      </c>
      <c r="R239" t="str">
        <f>""</f>
        <v/>
      </c>
      <c r="S239" t="str">
        <f>""</f>
        <v/>
      </c>
      <c r="T239" t="str">
        <f>""</f>
        <v/>
      </c>
      <c r="U239" t="str">
        <f>""</f>
        <v/>
      </c>
      <c r="V239" t="str">
        <f>""</f>
        <v/>
      </c>
      <c r="W239" t="str">
        <f>""</f>
        <v/>
      </c>
      <c r="X239" t="str">
        <f>""</f>
        <v/>
      </c>
      <c r="Y239" t="str">
        <f>""</f>
        <v/>
      </c>
      <c r="Z239" t="str">
        <f>""</f>
        <v/>
      </c>
      <c r="AA239" t="str">
        <f>""</f>
        <v/>
      </c>
      <c r="AB239" t="str">
        <f>""</f>
        <v/>
      </c>
      <c r="AC239" t="str">
        <f>""</f>
        <v/>
      </c>
      <c r="AD239" t="str">
        <f>""</f>
        <v/>
      </c>
      <c r="AE239" t="str">
        <f>""</f>
        <v/>
      </c>
      <c r="AF239" t="str">
        <f>""</f>
        <v/>
      </c>
      <c r="AG239" t="str">
        <f>""</f>
        <v/>
      </c>
      <c r="AH239" t="str">
        <f>""</f>
        <v/>
      </c>
      <c r="AI239" t="str">
        <f>""</f>
        <v/>
      </c>
      <c r="AJ239" t="str">
        <f>""</f>
        <v/>
      </c>
      <c r="AK239" t="str">
        <f>""</f>
        <v/>
      </c>
      <c r="AL239" t="str">
        <f>""</f>
        <v/>
      </c>
      <c r="AM239" t="str">
        <f>""</f>
        <v/>
      </c>
      <c r="AN239" t="str">
        <f>""</f>
        <v/>
      </c>
      <c r="AO239" t="str">
        <f>""</f>
        <v/>
      </c>
      <c r="AP239" t="str">
        <f>""</f>
        <v/>
      </c>
      <c r="AQ239" t="str">
        <f>""</f>
        <v/>
      </c>
      <c r="AR239" t="str">
        <f>""</f>
        <v/>
      </c>
      <c r="AS239" t="str">
        <f>""</f>
        <v/>
      </c>
      <c r="AT239" t="str">
        <f>""</f>
        <v/>
      </c>
      <c r="AU239" t="str">
        <f>""</f>
        <v/>
      </c>
      <c r="AV239" t="str">
        <f>""</f>
        <v/>
      </c>
      <c r="AW239" t="str">
        <f>""</f>
        <v/>
      </c>
      <c r="AX239" t="str">
        <f>""</f>
        <v/>
      </c>
      <c r="AY239" t="str">
        <f>""</f>
        <v/>
      </c>
      <c r="AZ239" t="str">
        <f>""</f>
        <v/>
      </c>
      <c r="BA239" t="str">
        <f>"-0.198"</f>
        <v>-0.198</v>
      </c>
    </row>
    <row r="240" spans="2:53" x14ac:dyDescent="0.2">
      <c r="B240" t="str">
        <f>""</f>
        <v/>
      </c>
      <c r="C240" t="str">
        <f>""</f>
        <v/>
      </c>
      <c r="D240" t="str">
        <f>""</f>
        <v/>
      </c>
      <c r="E240" t="str">
        <f>""</f>
        <v/>
      </c>
      <c r="F240" t="str">
        <f>""</f>
        <v/>
      </c>
      <c r="G240" t="str">
        <f>""</f>
        <v/>
      </c>
      <c r="H240" t="str">
        <f>""</f>
        <v/>
      </c>
      <c r="I240" t="str">
        <f>""</f>
        <v/>
      </c>
      <c r="J240" t="str">
        <f>""</f>
        <v/>
      </c>
      <c r="K240" t="str">
        <f>""</f>
        <v/>
      </c>
      <c r="L240" t="str">
        <f>""</f>
        <v/>
      </c>
      <c r="M240" t="str">
        <f>""</f>
        <v/>
      </c>
      <c r="N240" t="str">
        <f>""</f>
        <v/>
      </c>
      <c r="O240" t="str">
        <f>""</f>
        <v/>
      </c>
      <c r="P240" t="str">
        <f>""</f>
        <v/>
      </c>
      <c r="Q240" t="str">
        <f>""</f>
        <v/>
      </c>
      <c r="R240" t="str">
        <f>""</f>
        <v/>
      </c>
      <c r="S240" t="str">
        <f>""</f>
        <v/>
      </c>
      <c r="T240" t="str">
        <f>""</f>
        <v/>
      </c>
      <c r="U240" t="str">
        <f>""</f>
        <v/>
      </c>
      <c r="V240" t="str">
        <f>""</f>
        <v/>
      </c>
      <c r="W240" t="str">
        <f>""</f>
        <v/>
      </c>
      <c r="X240" t="str">
        <f>""</f>
        <v/>
      </c>
      <c r="Y240" t="str">
        <f>""</f>
        <v/>
      </c>
      <c r="Z240" t="str">
        <f>""</f>
        <v/>
      </c>
      <c r="AA240" t="str">
        <f>""</f>
        <v/>
      </c>
      <c r="AB240" t="str">
        <f>""</f>
        <v/>
      </c>
      <c r="AC240" t="str">
        <f>""</f>
        <v/>
      </c>
      <c r="AD240" t="str">
        <f>""</f>
        <v/>
      </c>
      <c r="AE240" t="str">
        <f>""</f>
        <v/>
      </c>
      <c r="AF240" t="str">
        <f>""</f>
        <v/>
      </c>
      <c r="AG240" t="str">
        <f>""</f>
        <v/>
      </c>
      <c r="AH240" t="str">
        <f>""</f>
        <v/>
      </c>
      <c r="AI240" t="str">
        <f>""</f>
        <v/>
      </c>
      <c r="AJ240" t="str">
        <f>""</f>
        <v/>
      </c>
      <c r="AK240" t="str">
        <f>""</f>
        <v/>
      </c>
      <c r="AL240" t="str">
        <f>""</f>
        <v/>
      </c>
      <c r="AM240" t="str">
        <f>""</f>
        <v/>
      </c>
      <c r="AN240" t="str">
        <f>""</f>
        <v/>
      </c>
      <c r="AO240" t="str">
        <f>""</f>
        <v/>
      </c>
      <c r="AP240" t="str">
        <f>""</f>
        <v/>
      </c>
      <c r="AQ240" t="str">
        <f>""</f>
        <v/>
      </c>
      <c r="AR240" t="str">
        <f>""</f>
        <v/>
      </c>
      <c r="AS240" t="str">
        <f>""</f>
        <v/>
      </c>
      <c r="AT240" t="str">
        <f>""</f>
        <v/>
      </c>
      <c r="AU240" t="str">
        <f>""</f>
        <v/>
      </c>
      <c r="AV240" t="str">
        <f>""</f>
        <v/>
      </c>
      <c r="AW240" t="str">
        <f>""</f>
        <v/>
      </c>
      <c r="AX240" t="str">
        <f>""</f>
        <v/>
      </c>
      <c r="AY240" t="str">
        <f>""</f>
        <v/>
      </c>
      <c r="AZ240" t="str">
        <f>""</f>
        <v/>
      </c>
      <c r="BA240" t="str">
        <f>"[0.195]"</f>
        <v>[0.195]</v>
      </c>
    </row>
    <row r="241" spans="2:53" x14ac:dyDescent="0.2">
      <c r="B241" t="str">
        <f>"Interaction"</f>
        <v>Interaction</v>
      </c>
      <c r="C241" t="str">
        <f>""</f>
        <v/>
      </c>
      <c r="D241" t="str">
        <f>""</f>
        <v/>
      </c>
      <c r="E241" t="str">
        <f>""</f>
        <v/>
      </c>
      <c r="F241" t="str">
        <f>""</f>
        <v/>
      </c>
      <c r="G241" t="str">
        <f>""</f>
        <v/>
      </c>
      <c r="H241" t="str">
        <f>""</f>
        <v/>
      </c>
      <c r="I241" t="str">
        <f>""</f>
        <v/>
      </c>
      <c r="J241" t="str">
        <f>""</f>
        <v/>
      </c>
      <c r="K241" t="str">
        <f>""</f>
        <v/>
      </c>
      <c r="L241" t="str">
        <f>""</f>
        <v/>
      </c>
      <c r="M241" t="str">
        <f>""</f>
        <v/>
      </c>
      <c r="N241" t="str">
        <f>""</f>
        <v/>
      </c>
      <c r="O241" t="str">
        <f>""</f>
        <v/>
      </c>
      <c r="P241" t="str">
        <f>""</f>
        <v/>
      </c>
      <c r="Q241" t="str">
        <f>""</f>
        <v/>
      </c>
      <c r="R241" t="str">
        <f>""</f>
        <v/>
      </c>
      <c r="S241" t="str">
        <f>""</f>
        <v/>
      </c>
      <c r="T241" t="str">
        <f>""</f>
        <v/>
      </c>
      <c r="U241" t="str">
        <f>""</f>
        <v/>
      </c>
      <c r="V241" t="str">
        <f>""</f>
        <v/>
      </c>
      <c r="W241" t="str">
        <f>""</f>
        <v/>
      </c>
      <c r="X241" t="str">
        <f>""</f>
        <v/>
      </c>
      <c r="Y241" t="str">
        <f>""</f>
        <v/>
      </c>
      <c r="Z241" t="str">
        <f>""</f>
        <v/>
      </c>
      <c r="AA241" t="str">
        <f>""</f>
        <v/>
      </c>
      <c r="AB241" t="str">
        <f>""</f>
        <v/>
      </c>
      <c r="AC241" t="str">
        <f>""</f>
        <v/>
      </c>
      <c r="AD241" t="str">
        <f>""</f>
        <v/>
      </c>
      <c r="AE241" t="str">
        <f>""</f>
        <v/>
      </c>
      <c r="AF241" t="str">
        <f>""</f>
        <v/>
      </c>
      <c r="AG241" t="str">
        <f>""</f>
        <v/>
      </c>
      <c r="AH241" t="str">
        <f>""</f>
        <v/>
      </c>
      <c r="AI241" t="str">
        <f>""</f>
        <v/>
      </c>
      <c r="AJ241" t="str">
        <f>""</f>
        <v/>
      </c>
      <c r="AK241" t="str">
        <f>""</f>
        <v/>
      </c>
      <c r="AL241" t="str">
        <f>""</f>
        <v/>
      </c>
      <c r="AM241" t="str">
        <f>""</f>
        <v/>
      </c>
      <c r="AN241" t="str">
        <f>""</f>
        <v/>
      </c>
      <c r="AO241" t="str">
        <f>""</f>
        <v/>
      </c>
      <c r="AP241" t="str">
        <f>""</f>
        <v/>
      </c>
      <c r="AQ241" t="str">
        <f>""</f>
        <v/>
      </c>
      <c r="AR241" t="str">
        <f>""</f>
        <v/>
      </c>
      <c r="AS241" t="str">
        <f>""</f>
        <v/>
      </c>
      <c r="AT241" t="str">
        <f>""</f>
        <v/>
      </c>
      <c r="AU241" t="str">
        <f>""</f>
        <v/>
      </c>
      <c r="AV241" t="str">
        <f>""</f>
        <v/>
      </c>
      <c r="AW241" t="str">
        <f>""</f>
        <v/>
      </c>
      <c r="AX241" t="str">
        <f>""</f>
        <v/>
      </c>
      <c r="AY241" t="str">
        <f>""</f>
        <v/>
      </c>
      <c r="AZ241" t="str">
        <f>""</f>
        <v/>
      </c>
      <c r="BA241" t="str">
        <f>"0.006"</f>
        <v>0.006</v>
      </c>
    </row>
    <row r="242" spans="2:53" x14ac:dyDescent="0.2">
      <c r="B242" t="str">
        <f>""</f>
        <v/>
      </c>
      <c r="C242" t="str">
        <f>""</f>
        <v/>
      </c>
      <c r="D242" t="str">
        <f>""</f>
        <v/>
      </c>
      <c r="E242" t="str">
        <f>""</f>
        <v/>
      </c>
      <c r="F242" t="str">
        <f>""</f>
        <v/>
      </c>
      <c r="G242" t="str">
        <f>""</f>
        <v/>
      </c>
      <c r="H242" t="str">
        <f>""</f>
        <v/>
      </c>
      <c r="I242" t="str">
        <f>""</f>
        <v/>
      </c>
      <c r="J242" t="str">
        <f>""</f>
        <v/>
      </c>
      <c r="K242" t="str">
        <f>""</f>
        <v/>
      </c>
      <c r="L242" t="str">
        <f>""</f>
        <v/>
      </c>
      <c r="M242" t="str">
        <f>""</f>
        <v/>
      </c>
      <c r="N242" t="str">
        <f>""</f>
        <v/>
      </c>
      <c r="O242" t="str">
        <f>""</f>
        <v/>
      </c>
      <c r="P242" t="str">
        <f>""</f>
        <v/>
      </c>
      <c r="Q242" t="str">
        <f>""</f>
        <v/>
      </c>
      <c r="R242" t="str">
        <f>""</f>
        <v/>
      </c>
      <c r="S242" t="str">
        <f>""</f>
        <v/>
      </c>
      <c r="T242" t="str">
        <f>""</f>
        <v/>
      </c>
      <c r="U242" t="str">
        <f>""</f>
        <v/>
      </c>
      <c r="V242" t="str">
        <f>""</f>
        <v/>
      </c>
      <c r="W242" t="str">
        <f>""</f>
        <v/>
      </c>
      <c r="X242" t="str">
        <f>""</f>
        <v/>
      </c>
      <c r="Y242" t="str">
        <f>""</f>
        <v/>
      </c>
      <c r="Z242" t="str">
        <f>""</f>
        <v/>
      </c>
      <c r="AA242" t="str">
        <f>""</f>
        <v/>
      </c>
      <c r="AB242" t="str">
        <f>""</f>
        <v/>
      </c>
      <c r="AC242" t="str">
        <f>""</f>
        <v/>
      </c>
      <c r="AD242" t="str">
        <f>""</f>
        <v/>
      </c>
      <c r="AE242" t="str">
        <f>""</f>
        <v/>
      </c>
      <c r="AF242" t="str">
        <f>""</f>
        <v/>
      </c>
      <c r="AG242" t="str">
        <f>""</f>
        <v/>
      </c>
      <c r="AH242" t="str">
        <f>""</f>
        <v/>
      </c>
      <c r="AI242" t="str">
        <f>""</f>
        <v/>
      </c>
      <c r="AJ242" t="str">
        <f>""</f>
        <v/>
      </c>
      <c r="AK242" t="str">
        <f>""</f>
        <v/>
      </c>
      <c r="AL242" t="str">
        <f>""</f>
        <v/>
      </c>
      <c r="AM242" t="str">
        <f>""</f>
        <v/>
      </c>
      <c r="AN242" t="str">
        <f>""</f>
        <v/>
      </c>
      <c r="AO242" t="str">
        <f>""</f>
        <v/>
      </c>
      <c r="AP242" t="str">
        <f>""</f>
        <v/>
      </c>
      <c r="AQ242" t="str">
        <f>""</f>
        <v/>
      </c>
      <c r="AR242" t="str">
        <f>""</f>
        <v/>
      </c>
      <c r="AS242" t="str">
        <f>""</f>
        <v/>
      </c>
      <c r="AT242" t="str">
        <f>""</f>
        <v/>
      </c>
      <c r="AU242" t="str">
        <f>""</f>
        <v/>
      </c>
      <c r="AV242" t="str">
        <f>""</f>
        <v/>
      </c>
      <c r="AW242" t="str">
        <f>""</f>
        <v/>
      </c>
      <c r="AX242" t="str">
        <f>""</f>
        <v/>
      </c>
      <c r="AY242" t="str">
        <f>""</f>
        <v/>
      </c>
      <c r="AZ242" t="str">
        <f>""</f>
        <v/>
      </c>
      <c r="BA242" t="str">
        <f>"[0.107]"</f>
        <v>[0.107]</v>
      </c>
    </row>
    <row r="243" spans="2:53" x14ac:dyDescent="0.2">
      <c r="B243" s="15" t="s">
        <v>5</v>
      </c>
      <c r="C243" s="21" t="str">
        <f t="shared" ref="C243:BA243" si="0">"872"</f>
        <v>872</v>
      </c>
      <c r="D243" s="21" t="str">
        <f t="shared" si="0"/>
        <v>872</v>
      </c>
      <c r="E243" s="21" t="str">
        <f t="shared" si="0"/>
        <v>872</v>
      </c>
      <c r="F243" s="21" t="str">
        <f t="shared" si="0"/>
        <v>872</v>
      </c>
      <c r="G243" s="21" t="str">
        <f t="shared" si="0"/>
        <v>872</v>
      </c>
      <c r="H243" s="21" t="str">
        <f t="shared" si="0"/>
        <v>872</v>
      </c>
      <c r="I243" s="21" t="str">
        <f t="shared" si="0"/>
        <v>872</v>
      </c>
      <c r="J243" s="21" t="str">
        <f t="shared" si="0"/>
        <v>872</v>
      </c>
      <c r="K243" s="21" t="str">
        <f t="shared" si="0"/>
        <v>872</v>
      </c>
      <c r="L243" s="21" t="str">
        <f t="shared" si="0"/>
        <v>872</v>
      </c>
      <c r="M243" s="21" t="str">
        <f t="shared" si="0"/>
        <v>872</v>
      </c>
      <c r="N243" s="21" t="str">
        <f t="shared" si="0"/>
        <v>872</v>
      </c>
      <c r="O243" s="21" t="str">
        <f t="shared" si="0"/>
        <v>872</v>
      </c>
      <c r="P243" s="21" t="str">
        <f t="shared" si="0"/>
        <v>872</v>
      </c>
      <c r="Q243" s="21" t="str">
        <f t="shared" si="0"/>
        <v>872</v>
      </c>
      <c r="R243" s="21" t="str">
        <f t="shared" si="0"/>
        <v>872</v>
      </c>
      <c r="S243" s="21" t="str">
        <f t="shared" si="0"/>
        <v>872</v>
      </c>
      <c r="T243" s="21" t="str">
        <f t="shared" si="0"/>
        <v>872</v>
      </c>
      <c r="U243" s="21" t="str">
        <f t="shared" si="0"/>
        <v>872</v>
      </c>
      <c r="V243" s="21" t="str">
        <f t="shared" si="0"/>
        <v>872</v>
      </c>
      <c r="W243" s="21" t="str">
        <f t="shared" si="0"/>
        <v>872</v>
      </c>
      <c r="X243" s="21" t="str">
        <f t="shared" si="0"/>
        <v>872</v>
      </c>
      <c r="Y243" s="21" t="str">
        <f t="shared" si="0"/>
        <v>872</v>
      </c>
      <c r="Z243" s="21" t="str">
        <f t="shared" si="0"/>
        <v>872</v>
      </c>
      <c r="AA243" s="21" t="str">
        <f t="shared" si="0"/>
        <v>872</v>
      </c>
      <c r="AB243" s="21" t="str">
        <f t="shared" si="0"/>
        <v>872</v>
      </c>
      <c r="AC243" s="21" t="str">
        <f t="shared" si="0"/>
        <v>872</v>
      </c>
      <c r="AD243" s="21" t="str">
        <f t="shared" si="0"/>
        <v>872</v>
      </c>
      <c r="AE243" s="21" t="str">
        <f t="shared" si="0"/>
        <v>872</v>
      </c>
      <c r="AF243" s="21" t="str">
        <f t="shared" si="0"/>
        <v>872</v>
      </c>
      <c r="AG243" s="21" t="str">
        <f t="shared" si="0"/>
        <v>872</v>
      </c>
      <c r="AH243" s="21" t="str">
        <f t="shared" si="0"/>
        <v>872</v>
      </c>
      <c r="AI243" s="21" t="str">
        <f t="shared" si="0"/>
        <v>872</v>
      </c>
      <c r="AJ243" s="21" t="str">
        <f t="shared" si="0"/>
        <v>872</v>
      </c>
      <c r="AK243" s="21" t="str">
        <f t="shared" si="0"/>
        <v>872</v>
      </c>
      <c r="AL243" s="21" t="str">
        <f t="shared" si="0"/>
        <v>872</v>
      </c>
      <c r="AM243" s="21" t="str">
        <f t="shared" si="0"/>
        <v>872</v>
      </c>
      <c r="AN243" s="21" t="str">
        <f t="shared" si="0"/>
        <v>872</v>
      </c>
      <c r="AO243" s="21" t="str">
        <f t="shared" si="0"/>
        <v>872</v>
      </c>
      <c r="AP243" s="21" t="str">
        <f t="shared" si="0"/>
        <v>872</v>
      </c>
      <c r="AQ243" s="21" t="str">
        <f t="shared" si="0"/>
        <v>872</v>
      </c>
      <c r="AR243" s="21" t="str">
        <f t="shared" si="0"/>
        <v>872</v>
      </c>
      <c r="AS243" s="21" t="str">
        <f t="shared" si="0"/>
        <v>872</v>
      </c>
      <c r="AT243" s="21" t="str">
        <f t="shared" si="0"/>
        <v>872</v>
      </c>
      <c r="AU243" s="21" t="str">
        <f t="shared" si="0"/>
        <v>872</v>
      </c>
      <c r="AV243" s="21" t="str">
        <f t="shared" si="0"/>
        <v>872</v>
      </c>
      <c r="AW243" s="21" t="str">
        <f t="shared" si="0"/>
        <v>872</v>
      </c>
      <c r="AX243" s="21" t="str">
        <f t="shared" si="0"/>
        <v>872</v>
      </c>
      <c r="AY243" s="21" t="str">
        <f t="shared" si="0"/>
        <v>872</v>
      </c>
      <c r="AZ243" s="21" t="str">
        <f t="shared" si="0"/>
        <v>872</v>
      </c>
      <c r="BA243" s="21" t="str">
        <f t="shared" si="0"/>
        <v>872</v>
      </c>
    </row>
    <row r="244" spans="2:53" x14ac:dyDescent="0.2">
      <c r="B244" s="14" t="s">
        <v>6</v>
      </c>
      <c r="C244" s="22">
        <v>0.40100000000000002</v>
      </c>
      <c r="D244" s="22">
        <v>0.40100000000000002</v>
      </c>
      <c r="E244" s="22">
        <v>0.40100000000000002</v>
      </c>
      <c r="F244" s="22">
        <v>0.40100000000000002</v>
      </c>
      <c r="G244" s="22">
        <v>0.40100000000000002</v>
      </c>
      <c r="H244" s="22">
        <v>0.40100000000000002</v>
      </c>
      <c r="I244" s="22">
        <v>0.40100000000000002</v>
      </c>
      <c r="J244" s="22">
        <v>0.40100000000000002</v>
      </c>
      <c r="K244" s="22">
        <v>0.40100000000000002</v>
      </c>
      <c r="L244" s="22">
        <v>0.40100000000000002</v>
      </c>
      <c r="M244" s="22">
        <v>0.40100000000000002</v>
      </c>
      <c r="N244" s="22">
        <v>0.40100000000000002</v>
      </c>
      <c r="O244" s="22">
        <v>0.40100000000000002</v>
      </c>
      <c r="P244" s="22">
        <v>0.40100000000000002</v>
      </c>
      <c r="Q244" s="22">
        <v>0.40100000000000002</v>
      </c>
      <c r="R244" s="22">
        <v>0.40100000000000002</v>
      </c>
      <c r="S244" s="22">
        <v>0.40100000000000002</v>
      </c>
      <c r="T244" s="22">
        <v>0.40100000000000002</v>
      </c>
      <c r="U244" s="22">
        <v>0.40100000000000002</v>
      </c>
      <c r="V244" s="22">
        <v>0.40100000000000002</v>
      </c>
      <c r="W244" s="22">
        <v>0.40100000000000002</v>
      </c>
      <c r="X244" s="22">
        <v>0.40100000000000002</v>
      </c>
      <c r="Y244" s="22">
        <v>0.40100000000000002</v>
      </c>
      <c r="Z244" s="22">
        <v>0.40100000000000002</v>
      </c>
      <c r="AA244" s="22">
        <v>0.40100000000000002</v>
      </c>
      <c r="AB244" s="22">
        <v>0.40100000000000002</v>
      </c>
      <c r="AC244" s="22">
        <v>0.40100000000000002</v>
      </c>
      <c r="AD244" s="22">
        <v>0.40100000000000002</v>
      </c>
      <c r="AE244" s="22">
        <v>0.40100000000000002</v>
      </c>
      <c r="AF244" s="22">
        <v>0.40100000000000002</v>
      </c>
      <c r="AG244" s="22">
        <v>0.40100000000000002</v>
      </c>
      <c r="AH244" s="22">
        <v>0.40100000000000002</v>
      </c>
      <c r="AI244" s="22">
        <v>0.40100000000000002</v>
      </c>
      <c r="AJ244" s="22">
        <v>0.40100000000000002</v>
      </c>
      <c r="AK244" s="22">
        <v>0.40100000000000002</v>
      </c>
      <c r="AL244" s="22">
        <v>0.40100000000000002</v>
      </c>
      <c r="AM244" s="22">
        <v>0.40100000000000002</v>
      </c>
      <c r="AN244" s="22">
        <v>0.40100000000000002</v>
      </c>
      <c r="AO244" s="22">
        <v>0.40100000000000002</v>
      </c>
      <c r="AP244" s="22">
        <v>0.40100000000000002</v>
      </c>
      <c r="AQ244" s="22">
        <v>0.40100000000000002</v>
      </c>
      <c r="AR244" s="22">
        <v>0.40100000000000002</v>
      </c>
      <c r="AS244" s="22">
        <v>0.40100000000000002</v>
      </c>
      <c r="AT244" s="22">
        <v>0.40100000000000002</v>
      </c>
      <c r="AU244" s="22">
        <v>0.40100000000000002</v>
      </c>
      <c r="AV244" s="22">
        <v>0.40100000000000002</v>
      </c>
      <c r="AW244" s="22">
        <v>0.40100000000000002</v>
      </c>
      <c r="AX244" s="22">
        <v>0.40100000000000002</v>
      </c>
      <c r="AY244" s="22">
        <v>0.40100000000000002</v>
      </c>
      <c r="AZ244" s="22">
        <v>0.40100000000000002</v>
      </c>
      <c r="BA244" s="22">
        <v>0.40100000000000002</v>
      </c>
    </row>
    <row r="245" spans="2:53" x14ac:dyDescent="0.2">
      <c r="B245" s="6" t="s">
        <v>56</v>
      </c>
      <c r="C245" s="22" t="s">
        <v>4</v>
      </c>
      <c r="D245" s="22" t="s">
        <v>4</v>
      </c>
      <c r="E245" s="22" t="s">
        <v>4</v>
      </c>
      <c r="F245" s="22" t="s">
        <v>4</v>
      </c>
      <c r="G245" s="22" t="s">
        <v>4</v>
      </c>
      <c r="H245" s="22" t="s">
        <v>4</v>
      </c>
      <c r="I245" s="22" t="s">
        <v>4</v>
      </c>
      <c r="J245" s="22" t="s">
        <v>4</v>
      </c>
      <c r="K245" s="22" t="s">
        <v>4</v>
      </c>
      <c r="L245" s="22" t="s">
        <v>4</v>
      </c>
      <c r="M245" s="22" t="s">
        <v>4</v>
      </c>
      <c r="N245" s="22" t="s">
        <v>4</v>
      </c>
      <c r="O245" s="22" t="s">
        <v>4</v>
      </c>
      <c r="P245" s="22" t="s">
        <v>4</v>
      </c>
      <c r="Q245" s="22" t="s">
        <v>4</v>
      </c>
      <c r="R245" s="22" t="s">
        <v>4</v>
      </c>
      <c r="S245" s="22" t="s">
        <v>4</v>
      </c>
      <c r="T245" s="22" t="s">
        <v>4</v>
      </c>
      <c r="U245" s="22" t="s">
        <v>4</v>
      </c>
      <c r="V245" s="22" t="s">
        <v>4</v>
      </c>
      <c r="W245" s="22" t="s">
        <v>4</v>
      </c>
      <c r="X245" s="22" t="s">
        <v>4</v>
      </c>
      <c r="Y245" s="22" t="s">
        <v>4</v>
      </c>
      <c r="Z245" s="22" t="s">
        <v>4</v>
      </c>
      <c r="AA245" s="22" t="s">
        <v>4</v>
      </c>
      <c r="AB245" s="22" t="s">
        <v>4</v>
      </c>
      <c r="AC245" s="22" t="s">
        <v>4</v>
      </c>
      <c r="AD245" s="22" t="s">
        <v>4</v>
      </c>
      <c r="AE245" s="22" t="s">
        <v>4</v>
      </c>
      <c r="AF245" s="22" t="s">
        <v>4</v>
      </c>
      <c r="AG245" s="22" t="s">
        <v>4</v>
      </c>
      <c r="AH245" s="22" t="s">
        <v>4</v>
      </c>
      <c r="AI245" s="22" t="s">
        <v>4</v>
      </c>
      <c r="AJ245" s="22" t="s">
        <v>4</v>
      </c>
      <c r="AK245" s="22" t="s">
        <v>4</v>
      </c>
      <c r="AL245" s="22" t="s">
        <v>4</v>
      </c>
      <c r="AM245" s="22" t="s">
        <v>4</v>
      </c>
      <c r="AN245" s="22" t="s">
        <v>4</v>
      </c>
      <c r="AO245" s="22" t="s">
        <v>4</v>
      </c>
      <c r="AP245" s="22" t="s">
        <v>4</v>
      </c>
      <c r="AQ245" s="22" t="s">
        <v>4</v>
      </c>
      <c r="AR245" s="22" t="s">
        <v>4</v>
      </c>
      <c r="AS245" s="22" t="s">
        <v>4</v>
      </c>
      <c r="AT245" s="22" t="s">
        <v>4</v>
      </c>
      <c r="AU245" s="22" t="s">
        <v>4</v>
      </c>
      <c r="AV245" s="22" t="s">
        <v>4</v>
      </c>
      <c r="AW245" s="22" t="s">
        <v>4</v>
      </c>
      <c r="AX245" s="22" t="s">
        <v>4</v>
      </c>
      <c r="AY245" s="22" t="s">
        <v>4</v>
      </c>
      <c r="AZ245" s="22" t="s">
        <v>4</v>
      </c>
      <c r="BA245" s="22" t="s">
        <v>4</v>
      </c>
    </row>
    <row r="246" spans="2:53" x14ac:dyDescent="0.2">
      <c r="B246" s="6" t="s">
        <v>57</v>
      </c>
      <c r="C246" s="22" t="s">
        <v>4</v>
      </c>
      <c r="D246" s="22" t="s">
        <v>4</v>
      </c>
      <c r="E246" s="22" t="s">
        <v>4</v>
      </c>
      <c r="F246" s="22" t="s">
        <v>4</v>
      </c>
      <c r="G246" s="22" t="s">
        <v>4</v>
      </c>
      <c r="H246" s="22" t="s">
        <v>4</v>
      </c>
      <c r="I246" s="22" t="s">
        <v>4</v>
      </c>
      <c r="J246" s="22" t="s">
        <v>4</v>
      </c>
      <c r="K246" s="22" t="s">
        <v>4</v>
      </c>
      <c r="L246" s="22" t="s">
        <v>4</v>
      </c>
      <c r="M246" s="22" t="s">
        <v>4</v>
      </c>
      <c r="N246" s="22" t="s">
        <v>4</v>
      </c>
      <c r="O246" s="22" t="s">
        <v>4</v>
      </c>
      <c r="P246" s="22" t="s">
        <v>4</v>
      </c>
      <c r="Q246" s="22" t="s">
        <v>4</v>
      </c>
      <c r="R246" s="22" t="s">
        <v>4</v>
      </c>
      <c r="S246" s="22" t="s">
        <v>4</v>
      </c>
      <c r="T246" s="22" t="s">
        <v>4</v>
      </c>
      <c r="U246" s="22" t="s">
        <v>4</v>
      </c>
      <c r="V246" s="22" t="s">
        <v>4</v>
      </c>
      <c r="W246" s="22" t="s">
        <v>4</v>
      </c>
      <c r="X246" s="22" t="s">
        <v>4</v>
      </c>
      <c r="Y246" s="22" t="s">
        <v>4</v>
      </c>
      <c r="Z246" s="22" t="s">
        <v>4</v>
      </c>
      <c r="AA246" s="22" t="s">
        <v>4</v>
      </c>
      <c r="AB246" s="22" t="s">
        <v>4</v>
      </c>
      <c r="AC246" s="22" t="s">
        <v>4</v>
      </c>
      <c r="AD246" s="22" t="s">
        <v>4</v>
      </c>
      <c r="AE246" s="22" t="s">
        <v>4</v>
      </c>
      <c r="AF246" s="22" t="s">
        <v>4</v>
      </c>
      <c r="AG246" s="22" t="s">
        <v>4</v>
      </c>
      <c r="AH246" s="22" t="s">
        <v>4</v>
      </c>
      <c r="AI246" s="22" t="s">
        <v>4</v>
      </c>
      <c r="AJ246" s="22" t="s">
        <v>4</v>
      </c>
      <c r="AK246" s="22" t="s">
        <v>4</v>
      </c>
      <c r="AL246" s="22" t="s">
        <v>4</v>
      </c>
      <c r="AM246" s="22" t="s">
        <v>4</v>
      </c>
      <c r="AN246" s="22" t="s">
        <v>4</v>
      </c>
      <c r="AO246" s="22" t="s">
        <v>4</v>
      </c>
      <c r="AP246" s="22" t="s">
        <v>4</v>
      </c>
      <c r="AQ246" s="22" t="s">
        <v>4</v>
      </c>
      <c r="AR246" s="22" t="s">
        <v>4</v>
      </c>
      <c r="AS246" s="22" t="s">
        <v>4</v>
      </c>
      <c r="AT246" s="22" t="s">
        <v>4</v>
      </c>
      <c r="AU246" s="22" t="s">
        <v>4</v>
      </c>
      <c r="AV246" s="22" t="s">
        <v>4</v>
      </c>
      <c r="AW246" s="22" t="s">
        <v>4</v>
      </c>
      <c r="AX246" s="22" t="s">
        <v>4</v>
      </c>
      <c r="AY246" s="22" t="s">
        <v>4</v>
      </c>
      <c r="AZ246" s="22" t="s">
        <v>4</v>
      </c>
      <c r="BA246" s="22" t="s">
        <v>4</v>
      </c>
    </row>
    <row r="247" spans="2:53" x14ac:dyDescent="0.2">
      <c r="B247" s="6" t="s">
        <v>58</v>
      </c>
      <c r="C247" s="22" t="s">
        <v>4</v>
      </c>
      <c r="D247" s="22" t="s">
        <v>4</v>
      </c>
      <c r="E247" s="22" t="s">
        <v>4</v>
      </c>
      <c r="F247" s="22" t="s">
        <v>4</v>
      </c>
      <c r="G247" s="22" t="s">
        <v>4</v>
      </c>
      <c r="H247" s="22" t="s">
        <v>4</v>
      </c>
      <c r="I247" s="22" t="s">
        <v>4</v>
      </c>
      <c r="J247" s="22" t="s">
        <v>4</v>
      </c>
      <c r="K247" s="22" t="s">
        <v>4</v>
      </c>
      <c r="L247" s="22" t="s">
        <v>4</v>
      </c>
      <c r="M247" s="22" t="s">
        <v>4</v>
      </c>
      <c r="N247" s="22" t="s">
        <v>4</v>
      </c>
      <c r="O247" s="22" t="s">
        <v>4</v>
      </c>
      <c r="P247" s="22" t="s">
        <v>4</v>
      </c>
      <c r="Q247" s="22" t="s">
        <v>4</v>
      </c>
      <c r="R247" s="22" t="s">
        <v>4</v>
      </c>
      <c r="S247" s="22" t="s">
        <v>4</v>
      </c>
      <c r="T247" s="22" t="s">
        <v>4</v>
      </c>
      <c r="U247" s="22" t="s">
        <v>4</v>
      </c>
      <c r="V247" s="22" t="s">
        <v>4</v>
      </c>
      <c r="W247" s="22" t="s">
        <v>4</v>
      </c>
      <c r="X247" s="22" t="s">
        <v>4</v>
      </c>
      <c r="Y247" s="22" t="s">
        <v>4</v>
      </c>
      <c r="Z247" s="22" t="s">
        <v>4</v>
      </c>
      <c r="AA247" s="22" t="s">
        <v>4</v>
      </c>
      <c r="AB247" s="22" t="s">
        <v>4</v>
      </c>
      <c r="AC247" s="22" t="s">
        <v>4</v>
      </c>
      <c r="AD247" s="22" t="s">
        <v>4</v>
      </c>
      <c r="AE247" s="22" t="s">
        <v>4</v>
      </c>
      <c r="AF247" s="22" t="s">
        <v>4</v>
      </c>
      <c r="AG247" s="22" t="s">
        <v>4</v>
      </c>
      <c r="AH247" s="22" t="s">
        <v>4</v>
      </c>
      <c r="AI247" s="22" t="s">
        <v>4</v>
      </c>
      <c r="AJ247" s="22" t="s">
        <v>4</v>
      </c>
      <c r="AK247" s="22" t="s">
        <v>4</v>
      </c>
      <c r="AL247" s="22" t="s">
        <v>4</v>
      </c>
      <c r="AM247" s="22" t="s">
        <v>4</v>
      </c>
      <c r="AN247" s="22" t="s">
        <v>4</v>
      </c>
      <c r="AO247" s="22" t="s">
        <v>4</v>
      </c>
      <c r="AP247" s="22" t="s">
        <v>4</v>
      </c>
      <c r="AQ247" s="22" t="s">
        <v>4</v>
      </c>
      <c r="AR247" s="22" t="s">
        <v>4</v>
      </c>
      <c r="AS247" s="22" t="s">
        <v>4</v>
      </c>
      <c r="AT247" s="22" t="s">
        <v>4</v>
      </c>
      <c r="AU247" s="22" t="s">
        <v>4</v>
      </c>
      <c r="AV247" s="22" t="s">
        <v>4</v>
      </c>
      <c r="AW247" s="22" t="s">
        <v>4</v>
      </c>
      <c r="AX247" s="22" t="s">
        <v>4</v>
      </c>
      <c r="AY247" s="22" t="s">
        <v>4</v>
      </c>
      <c r="AZ247" s="22" t="s">
        <v>4</v>
      </c>
      <c r="BA247" s="22" t="s">
        <v>4</v>
      </c>
    </row>
    <row r="248" spans="2:53" x14ac:dyDescent="0.2">
      <c r="B248" s="20" t="s">
        <v>59</v>
      </c>
      <c r="C248" s="23" t="s">
        <v>4</v>
      </c>
      <c r="D248" s="23" t="s">
        <v>4</v>
      </c>
      <c r="E248" s="23" t="s">
        <v>4</v>
      </c>
      <c r="F248" s="23" t="s">
        <v>4</v>
      </c>
      <c r="G248" s="23" t="s">
        <v>4</v>
      </c>
      <c r="H248" s="23" t="s">
        <v>4</v>
      </c>
      <c r="I248" s="23" t="s">
        <v>4</v>
      </c>
      <c r="J248" s="23" t="s">
        <v>4</v>
      </c>
      <c r="K248" s="23" t="s">
        <v>4</v>
      </c>
      <c r="L248" s="23" t="s">
        <v>4</v>
      </c>
      <c r="M248" s="23" t="s">
        <v>4</v>
      </c>
      <c r="N248" s="23" t="s">
        <v>4</v>
      </c>
      <c r="O248" s="23" t="s">
        <v>4</v>
      </c>
      <c r="P248" s="23" t="s">
        <v>4</v>
      </c>
      <c r="Q248" s="23" t="s">
        <v>4</v>
      </c>
      <c r="R248" s="23" t="s">
        <v>4</v>
      </c>
      <c r="S248" s="23" t="s">
        <v>4</v>
      </c>
      <c r="T248" s="23" t="s">
        <v>4</v>
      </c>
      <c r="U248" s="23" t="s">
        <v>4</v>
      </c>
      <c r="V248" s="23" t="s">
        <v>4</v>
      </c>
      <c r="W248" s="23" t="s">
        <v>4</v>
      </c>
      <c r="X248" s="23" t="s">
        <v>4</v>
      </c>
      <c r="Y248" s="23" t="s">
        <v>4</v>
      </c>
      <c r="Z248" s="23" t="s">
        <v>4</v>
      </c>
      <c r="AA248" s="23" t="s">
        <v>4</v>
      </c>
      <c r="AB248" s="23" t="s">
        <v>4</v>
      </c>
      <c r="AC248" s="23" t="s">
        <v>4</v>
      </c>
      <c r="AD248" s="23" t="s">
        <v>4</v>
      </c>
      <c r="AE248" s="23" t="s">
        <v>4</v>
      </c>
      <c r="AF248" s="23" t="s">
        <v>4</v>
      </c>
      <c r="AG248" s="23" t="s">
        <v>4</v>
      </c>
      <c r="AH248" s="23" t="s">
        <v>4</v>
      </c>
      <c r="AI248" s="23" t="s">
        <v>4</v>
      </c>
      <c r="AJ248" s="23" t="s">
        <v>4</v>
      </c>
      <c r="AK248" s="23" t="s">
        <v>4</v>
      </c>
      <c r="AL248" s="23" t="s">
        <v>4</v>
      </c>
      <c r="AM248" s="23" t="s">
        <v>4</v>
      </c>
      <c r="AN248" s="23" t="s">
        <v>4</v>
      </c>
      <c r="AO248" s="23" t="s">
        <v>4</v>
      </c>
      <c r="AP248" s="23" t="s">
        <v>4</v>
      </c>
      <c r="AQ248" s="23" t="s">
        <v>4</v>
      </c>
      <c r="AR248" s="23" t="s">
        <v>4</v>
      </c>
      <c r="AS248" s="23" t="s">
        <v>4</v>
      </c>
      <c r="AT248" s="23" t="s">
        <v>4</v>
      </c>
      <c r="AU248" s="23" t="s">
        <v>4</v>
      </c>
      <c r="AV248" s="23" t="s">
        <v>4</v>
      </c>
      <c r="AW248" s="23" t="s">
        <v>4</v>
      </c>
      <c r="AX248" s="23" t="s">
        <v>4</v>
      </c>
      <c r="AY248" s="23" t="s">
        <v>4</v>
      </c>
      <c r="AZ248" s="23" t="s">
        <v>4</v>
      </c>
      <c r="BA248" s="23" t="s">
        <v>4</v>
      </c>
    </row>
    <row r="249" spans="2:53" x14ac:dyDescent="0.2">
      <c r="B249" s="29" t="s">
        <v>375</v>
      </c>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row>
  </sheetData>
  <mergeCells count="2">
    <mergeCell ref="B2:BA2"/>
    <mergeCell ref="B249:BA249"/>
  </mergeCell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BB1ED-1474-5C47-9582-8AD5CBD1ED7A}">
  <sheetPr codeName="Sheet6">
    <tabColor theme="5"/>
  </sheetPr>
  <dimension ref="B2:BA249"/>
  <sheetViews>
    <sheetView showGridLines="0" workbookViewId="0">
      <pane xSplit="2" ySplit="4" topLeftCell="C214" activePane="bottomRight" state="frozen"/>
      <selection pane="topRight" activeCell="C1" sqref="C1"/>
      <selection pane="bottomLeft" activeCell="A5" sqref="A5"/>
      <selection pane="bottomRight" activeCell="B249" sqref="B249:BA249"/>
    </sheetView>
  </sheetViews>
  <sheetFormatPr baseColWidth="10" defaultColWidth="11" defaultRowHeight="16" x14ac:dyDescent="0.2"/>
  <cols>
    <col min="2" max="2" width="62.5" customWidth="1"/>
  </cols>
  <sheetData>
    <row r="2" spans="2:53" x14ac:dyDescent="0.2">
      <c r="B2" s="27" t="s">
        <v>64</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row>
    <row r="3" spans="2:53" ht="50" customHeight="1" thickBot="1" x14ac:dyDescent="0.25">
      <c r="B3" s="7" t="s">
        <v>60</v>
      </c>
      <c r="C3" s="3" t="str">
        <f>"(1)"</f>
        <v>(1)</v>
      </c>
      <c r="D3" s="3" t="str">
        <f>"(2)"</f>
        <v>(2)</v>
      </c>
      <c r="E3" s="3" t="str">
        <f>"(3)"</f>
        <v>(3)</v>
      </c>
      <c r="F3" s="3" t="str">
        <f>"(4)"</f>
        <v>(4)</v>
      </c>
      <c r="G3" s="3" t="str">
        <f>"(5)"</f>
        <v>(5)</v>
      </c>
      <c r="H3" s="3" t="str">
        <f>"(6)"</f>
        <v>(6)</v>
      </c>
      <c r="I3" s="3" t="str">
        <f>"(7)"</f>
        <v>(7)</v>
      </c>
      <c r="J3" s="3" t="str">
        <f>"(8)"</f>
        <v>(8)</v>
      </c>
      <c r="K3" s="3" t="str">
        <f>"(9)"</f>
        <v>(9)</v>
      </c>
      <c r="L3" s="3" t="str">
        <f>"(10)"</f>
        <v>(10)</v>
      </c>
      <c r="M3" s="3" t="str">
        <f>"(11)"</f>
        <v>(11)</v>
      </c>
      <c r="N3" s="3" t="str">
        <f>"(12)"</f>
        <v>(12)</v>
      </c>
      <c r="O3" s="3" t="str">
        <f>"(13)"</f>
        <v>(13)</v>
      </c>
      <c r="P3" s="3" t="str">
        <f>"(14)"</f>
        <v>(14)</v>
      </c>
      <c r="Q3" s="3" t="str">
        <f>"(15)"</f>
        <v>(15)</v>
      </c>
      <c r="R3" s="3" t="str">
        <f>"(16)"</f>
        <v>(16)</v>
      </c>
      <c r="S3" s="3" t="str">
        <f>"(17)"</f>
        <v>(17)</v>
      </c>
      <c r="T3" s="3" t="str">
        <f>"(18)"</f>
        <v>(18)</v>
      </c>
      <c r="U3" s="3" t="str">
        <f>"(19)"</f>
        <v>(19)</v>
      </c>
      <c r="V3" s="3" t="str">
        <f>"(20)"</f>
        <v>(20)</v>
      </c>
      <c r="W3" s="3" t="str">
        <f>"(21)"</f>
        <v>(21)</v>
      </c>
      <c r="X3" s="3" t="str">
        <f>"(22)"</f>
        <v>(22)</v>
      </c>
      <c r="Y3" s="3" t="str">
        <f>"(23)"</f>
        <v>(23)</v>
      </c>
      <c r="Z3" s="3" t="str">
        <f>"(24)"</f>
        <v>(24)</v>
      </c>
      <c r="AA3" s="3" t="str">
        <f>"(25)"</f>
        <v>(25)</v>
      </c>
      <c r="AB3" s="3" t="str">
        <f>"(26)"</f>
        <v>(26)</v>
      </c>
      <c r="AC3" s="3" t="str">
        <f>"(27)"</f>
        <v>(27)</v>
      </c>
      <c r="AD3" s="3" t="str">
        <f>"(28)"</f>
        <v>(28)</v>
      </c>
      <c r="AE3" s="3" t="str">
        <f>"(29)"</f>
        <v>(29)</v>
      </c>
      <c r="AF3" s="3" t="str">
        <f>"(30)"</f>
        <v>(30)</v>
      </c>
      <c r="AG3" s="3" t="str">
        <f>"(31)"</f>
        <v>(31)</v>
      </c>
      <c r="AH3" s="3" t="str">
        <f>"(32)"</f>
        <v>(32)</v>
      </c>
      <c r="AI3" s="3" t="str">
        <f>"(33)"</f>
        <v>(33)</v>
      </c>
      <c r="AJ3" s="3" t="str">
        <f>"(34)"</f>
        <v>(34)</v>
      </c>
      <c r="AK3" s="3" t="str">
        <f>"(35)"</f>
        <v>(35)</v>
      </c>
      <c r="AL3" s="3" t="str">
        <f>"(36)"</f>
        <v>(36)</v>
      </c>
      <c r="AM3" s="3" t="str">
        <f>"(37)"</f>
        <v>(37)</v>
      </c>
      <c r="AN3" s="3" t="str">
        <f>"(38)"</f>
        <v>(38)</v>
      </c>
      <c r="AO3" s="3" t="str">
        <f>"(39)"</f>
        <v>(39)</v>
      </c>
      <c r="AP3" s="3" t="str">
        <f>"(40)"</f>
        <v>(40)</v>
      </c>
      <c r="AQ3" s="3" t="str">
        <f>"(41)"</f>
        <v>(41)</v>
      </c>
      <c r="AR3" s="3" t="str">
        <f>"(42)"</f>
        <v>(42)</v>
      </c>
      <c r="AS3" s="3" t="str">
        <f>"(43)"</f>
        <v>(43)</v>
      </c>
      <c r="AT3" s="3" t="str">
        <f>"(44)"</f>
        <v>(44)</v>
      </c>
      <c r="AU3" s="3" t="str">
        <f>"(45)"</f>
        <v>(45)</v>
      </c>
      <c r="AV3" s="3" t="str">
        <f>"(46)"</f>
        <v>(46)</v>
      </c>
      <c r="AW3" s="3" t="str">
        <f>"(47)"</f>
        <v>(47)</v>
      </c>
      <c r="AX3" s="3" t="str">
        <f>"(48)"</f>
        <v>(48)</v>
      </c>
      <c r="AY3" s="3" t="str">
        <f>"(49)"</f>
        <v>(49)</v>
      </c>
      <c r="AZ3" s="3" t="str">
        <f>"(50)"</f>
        <v>(50)</v>
      </c>
      <c r="BA3" s="3" t="str">
        <f>"(51)"</f>
        <v>(51)</v>
      </c>
    </row>
    <row r="4" spans="2:53" s="14" customFormat="1" ht="20" customHeight="1" thickTop="1" x14ac:dyDescent="0.2">
      <c r="B4" s="19"/>
      <c r="C4" s="13"/>
      <c r="D4" s="13"/>
      <c r="E4" s="13"/>
      <c r="F4" s="13"/>
      <c r="G4" s="13"/>
      <c r="H4" s="13"/>
      <c r="I4" s="13"/>
      <c r="J4" s="13"/>
      <c r="K4" s="13"/>
      <c r="L4" s="13"/>
    </row>
    <row r="5" spans="2:53" x14ac:dyDescent="0.2">
      <c r="B5" t="str">
        <f>"Dummy presence of violence during 1998-2007 (yes=1)"</f>
        <v>Dummy presence of violence during 1998-2007 (yes=1)</v>
      </c>
      <c r="C5" t="str">
        <f>"-0.136"</f>
        <v>-0.136</v>
      </c>
      <c r="D5" t="str">
        <f>"-0.130"</f>
        <v>-0.130</v>
      </c>
      <c r="E5" t="str">
        <f>"-0.129"</f>
        <v>-0.129</v>
      </c>
      <c r="F5" t="str">
        <f>""</f>
        <v/>
      </c>
      <c r="G5" t="str">
        <f>""</f>
        <v/>
      </c>
      <c r="H5" t="str">
        <f>""</f>
        <v/>
      </c>
      <c r="I5" t="str">
        <f>""</f>
        <v/>
      </c>
      <c r="J5" t="str">
        <f>""</f>
        <v/>
      </c>
      <c r="K5" t="str">
        <f>""</f>
        <v/>
      </c>
      <c r="L5" t="str">
        <f>""</f>
        <v/>
      </c>
      <c r="M5" t="str">
        <f>""</f>
        <v/>
      </c>
      <c r="N5" t="str">
        <f>""</f>
        <v/>
      </c>
      <c r="O5" t="str">
        <f>""</f>
        <v/>
      </c>
      <c r="P5" t="str">
        <f>""</f>
        <v/>
      </c>
      <c r="Q5" t="str">
        <f>""</f>
        <v/>
      </c>
      <c r="R5" t="str">
        <f>""</f>
        <v/>
      </c>
      <c r="S5" t="str">
        <f>""</f>
        <v/>
      </c>
      <c r="T5" t="str">
        <f>""</f>
        <v/>
      </c>
      <c r="U5" t="str">
        <f>""</f>
        <v/>
      </c>
      <c r="V5" t="str">
        <f>""</f>
        <v/>
      </c>
      <c r="W5" t="str">
        <f>""</f>
        <v/>
      </c>
      <c r="X5" t="str">
        <f>""</f>
        <v/>
      </c>
      <c r="Y5" t="str">
        <f>""</f>
        <v/>
      </c>
      <c r="Z5" t="str">
        <f>""</f>
        <v/>
      </c>
      <c r="AA5" t="str">
        <f>""</f>
        <v/>
      </c>
      <c r="AB5" t="str">
        <f>""</f>
        <v/>
      </c>
      <c r="AC5" t="str">
        <f>""</f>
        <v/>
      </c>
      <c r="AD5" t="str">
        <f>""</f>
        <v/>
      </c>
      <c r="AE5" t="str">
        <f>""</f>
        <v/>
      </c>
      <c r="AF5" t="str">
        <f>""</f>
        <v/>
      </c>
      <c r="AG5" t="str">
        <f>""</f>
        <v/>
      </c>
      <c r="AH5" t="str">
        <f>""</f>
        <v/>
      </c>
      <c r="AI5" t="str">
        <f>""</f>
        <v/>
      </c>
      <c r="AJ5" t="str">
        <f>""</f>
        <v/>
      </c>
      <c r="AK5" t="str">
        <f>""</f>
        <v/>
      </c>
      <c r="AL5" t="str">
        <f>""</f>
        <v/>
      </c>
      <c r="AM5" t="str">
        <f>""</f>
        <v/>
      </c>
      <c r="AN5" t="str">
        <f>""</f>
        <v/>
      </c>
      <c r="AO5" t="str">
        <f>""</f>
        <v/>
      </c>
      <c r="AP5" t="str">
        <f>""</f>
        <v/>
      </c>
      <c r="AQ5" t="str">
        <f>""</f>
        <v/>
      </c>
      <c r="AR5" t="str">
        <f>""</f>
        <v/>
      </c>
      <c r="AS5" t="str">
        <f>""</f>
        <v/>
      </c>
      <c r="AT5" t="str">
        <f>""</f>
        <v/>
      </c>
      <c r="AU5" t="str">
        <f>""</f>
        <v/>
      </c>
      <c r="AV5" t="str">
        <f>""</f>
        <v/>
      </c>
      <c r="AW5" t="str">
        <f>""</f>
        <v/>
      </c>
      <c r="AX5" t="str">
        <f>""</f>
        <v/>
      </c>
      <c r="AY5" t="str">
        <f>""</f>
        <v/>
      </c>
      <c r="AZ5" t="str">
        <f>""</f>
        <v/>
      </c>
      <c r="BA5" t="str">
        <f>""</f>
        <v/>
      </c>
    </row>
    <row r="6" spans="2:53" x14ac:dyDescent="0.2">
      <c r="B6" t="str">
        <f>""</f>
        <v/>
      </c>
      <c r="C6" t="str">
        <f>"[0.110]"</f>
        <v>[0.110]</v>
      </c>
      <c r="D6" t="str">
        <f>"[0.106]"</f>
        <v>[0.106]</v>
      </c>
      <c r="E6" t="str">
        <f>"[0.110]"</f>
        <v>[0.110]</v>
      </c>
      <c r="F6" t="str">
        <f>""</f>
        <v/>
      </c>
      <c r="G6" t="str">
        <f>""</f>
        <v/>
      </c>
      <c r="H6" t="str">
        <f>""</f>
        <v/>
      </c>
      <c r="I6" t="str">
        <f>""</f>
        <v/>
      </c>
      <c r="J6" t="str">
        <f>""</f>
        <v/>
      </c>
      <c r="K6" t="str">
        <f>""</f>
        <v/>
      </c>
      <c r="L6" t="str">
        <f>""</f>
        <v/>
      </c>
      <c r="M6" t="str">
        <f>""</f>
        <v/>
      </c>
      <c r="N6" t="str">
        <f>""</f>
        <v/>
      </c>
      <c r="O6" t="str">
        <f>""</f>
        <v/>
      </c>
      <c r="P6" t="str">
        <f>""</f>
        <v/>
      </c>
      <c r="Q6" t="str">
        <f>""</f>
        <v/>
      </c>
      <c r="R6" t="str">
        <f>""</f>
        <v/>
      </c>
      <c r="S6" t="str">
        <f>""</f>
        <v/>
      </c>
      <c r="T6" t="str">
        <f>""</f>
        <v/>
      </c>
      <c r="U6" t="str">
        <f>""</f>
        <v/>
      </c>
      <c r="V6" t="str">
        <f>""</f>
        <v/>
      </c>
      <c r="W6" t="str">
        <f>""</f>
        <v/>
      </c>
      <c r="X6" t="str">
        <f>""</f>
        <v/>
      </c>
      <c r="Y6" t="str">
        <f>""</f>
        <v/>
      </c>
      <c r="Z6" t="str">
        <f>""</f>
        <v/>
      </c>
      <c r="AA6" t="str">
        <f>""</f>
        <v/>
      </c>
      <c r="AB6" t="str">
        <f>""</f>
        <v/>
      </c>
      <c r="AC6" t="str">
        <f>""</f>
        <v/>
      </c>
      <c r="AD6" t="str">
        <f>""</f>
        <v/>
      </c>
      <c r="AE6" t="str">
        <f>""</f>
        <v/>
      </c>
      <c r="AF6" t="str">
        <f>""</f>
        <v/>
      </c>
      <c r="AG6" t="str">
        <f>""</f>
        <v/>
      </c>
      <c r="AH6" t="str">
        <f>""</f>
        <v/>
      </c>
      <c r="AI6" t="str">
        <f>""</f>
        <v/>
      </c>
      <c r="AJ6" t="str">
        <f>""</f>
        <v/>
      </c>
      <c r="AK6" t="str">
        <f>""</f>
        <v/>
      </c>
      <c r="AL6" t="str">
        <f>""</f>
        <v/>
      </c>
      <c r="AM6" t="str">
        <f>""</f>
        <v/>
      </c>
      <c r="AN6" t="str">
        <f>""</f>
        <v/>
      </c>
      <c r="AO6" t="str">
        <f>""</f>
        <v/>
      </c>
      <c r="AP6" t="str">
        <f>""</f>
        <v/>
      </c>
      <c r="AQ6" t="str">
        <f>""</f>
        <v/>
      </c>
      <c r="AR6" t="str">
        <f>""</f>
        <v/>
      </c>
      <c r="AS6" t="str">
        <f>""</f>
        <v/>
      </c>
      <c r="AT6" t="str">
        <f>""</f>
        <v/>
      </c>
      <c r="AU6" t="str">
        <f>""</f>
        <v/>
      </c>
      <c r="AV6" t="str">
        <f>""</f>
        <v/>
      </c>
      <c r="AW6" t="str">
        <f>""</f>
        <v/>
      </c>
      <c r="AX6" t="str">
        <f>""</f>
        <v/>
      </c>
      <c r="AY6" t="str">
        <f>""</f>
        <v/>
      </c>
      <c r="AZ6" t="str">
        <f>""</f>
        <v/>
      </c>
      <c r="BA6" t="str">
        <f>""</f>
        <v/>
      </c>
    </row>
    <row r="7" spans="2:53" x14ac:dyDescent="0.2">
      <c r="B7" t="str">
        <f>"At least female male left the household in a given year (yes=1)"</f>
        <v>At least female male left the household in a given year (yes=1)</v>
      </c>
      <c r="C7" t="str">
        <f>"-0.090"</f>
        <v>-0.090</v>
      </c>
      <c r="D7" t="str">
        <f>""</f>
        <v/>
      </c>
      <c r="E7" t="str">
        <f>""</f>
        <v/>
      </c>
      <c r="F7" t="str">
        <f>""</f>
        <v/>
      </c>
      <c r="G7" t="str">
        <f>""</f>
        <v/>
      </c>
      <c r="H7" t="str">
        <f>""</f>
        <v/>
      </c>
      <c r="I7" t="str">
        <f>""</f>
        <v/>
      </c>
      <c r="J7" t="str">
        <f>""</f>
        <v/>
      </c>
      <c r="K7" t="str">
        <f>""</f>
        <v/>
      </c>
      <c r="L7" t="str">
        <f>""</f>
        <v/>
      </c>
      <c r="M7" t="str">
        <f>""</f>
        <v/>
      </c>
      <c r="N7" t="str">
        <f>""</f>
        <v/>
      </c>
      <c r="O7" t="str">
        <f>""</f>
        <v/>
      </c>
      <c r="P7" t="str">
        <f>""</f>
        <v/>
      </c>
      <c r="Q7" t="str">
        <f>""</f>
        <v/>
      </c>
      <c r="R7" t="str">
        <f>""</f>
        <v/>
      </c>
      <c r="S7" t="str">
        <f>""</f>
        <v/>
      </c>
      <c r="T7" t="str">
        <f>""</f>
        <v/>
      </c>
      <c r="U7" t="str">
        <f>""</f>
        <v/>
      </c>
      <c r="V7" t="str">
        <f>""</f>
        <v/>
      </c>
      <c r="W7" t="str">
        <f>""</f>
        <v/>
      </c>
      <c r="X7" t="str">
        <f>""</f>
        <v/>
      </c>
      <c r="Y7" t="str">
        <f>""</f>
        <v/>
      </c>
      <c r="Z7" t="str">
        <f>""</f>
        <v/>
      </c>
      <c r="AA7" t="str">
        <f>""</f>
        <v/>
      </c>
      <c r="AB7" t="str">
        <f>""</f>
        <v/>
      </c>
      <c r="AC7" t="str">
        <f>""</f>
        <v/>
      </c>
      <c r="AD7" t="str">
        <f>""</f>
        <v/>
      </c>
      <c r="AE7" t="str">
        <f>""</f>
        <v/>
      </c>
      <c r="AF7" t="str">
        <f>""</f>
        <v/>
      </c>
      <c r="AG7" t="str">
        <f>""</f>
        <v/>
      </c>
      <c r="AH7" t="str">
        <f>""</f>
        <v/>
      </c>
      <c r="AI7" t="str">
        <f>""</f>
        <v/>
      </c>
      <c r="AJ7" t="str">
        <f>""</f>
        <v/>
      </c>
      <c r="AK7" t="str">
        <f>""</f>
        <v/>
      </c>
      <c r="AL7" t="str">
        <f>""</f>
        <v/>
      </c>
      <c r="AM7" t="str">
        <f>""</f>
        <v/>
      </c>
      <c r="AN7" t="str">
        <f>""</f>
        <v/>
      </c>
      <c r="AO7" t="str">
        <f>""</f>
        <v/>
      </c>
      <c r="AP7" t="str">
        <f>""</f>
        <v/>
      </c>
      <c r="AQ7" t="str">
        <f>""</f>
        <v/>
      </c>
      <c r="AR7" t="str">
        <f>""</f>
        <v/>
      </c>
      <c r="AS7" t="str">
        <f>""</f>
        <v/>
      </c>
      <c r="AT7" t="str">
        <f>""</f>
        <v/>
      </c>
      <c r="AU7" t="str">
        <f>""</f>
        <v/>
      </c>
      <c r="AV7" t="str">
        <f>""</f>
        <v/>
      </c>
      <c r="AW7" t="str">
        <f>""</f>
        <v/>
      </c>
      <c r="AX7" t="str">
        <f>""</f>
        <v/>
      </c>
      <c r="AY7" t="str">
        <f>""</f>
        <v/>
      </c>
      <c r="AZ7" t="str">
        <f>""</f>
        <v/>
      </c>
      <c r="BA7" t="str">
        <f>""</f>
        <v/>
      </c>
    </row>
    <row r="8" spans="2:53" x14ac:dyDescent="0.2">
      <c r="B8" t="str">
        <f>""</f>
        <v/>
      </c>
      <c r="C8" t="str">
        <f>"[0.134]"</f>
        <v>[0.134]</v>
      </c>
      <c r="D8" t="str">
        <f>""</f>
        <v/>
      </c>
      <c r="E8" t="str">
        <f>""</f>
        <v/>
      </c>
      <c r="F8" t="str">
        <f>""</f>
        <v/>
      </c>
      <c r="G8" t="str">
        <f>""</f>
        <v/>
      </c>
      <c r="H8" t="str">
        <f>""</f>
        <v/>
      </c>
      <c r="I8" t="str">
        <f>""</f>
        <v/>
      </c>
      <c r="J8" t="str">
        <f>""</f>
        <v/>
      </c>
      <c r="K8" t="str">
        <f>""</f>
        <v/>
      </c>
      <c r="L8" t="str">
        <f>""</f>
        <v/>
      </c>
      <c r="M8" t="str">
        <f>""</f>
        <v/>
      </c>
      <c r="N8" t="str">
        <f>""</f>
        <v/>
      </c>
      <c r="O8" t="str">
        <f>""</f>
        <v/>
      </c>
      <c r="P8" t="str">
        <f>""</f>
        <v/>
      </c>
      <c r="Q8" t="str">
        <f>""</f>
        <v/>
      </c>
      <c r="R8" t="str">
        <f>""</f>
        <v/>
      </c>
      <c r="S8" t="str">
        <f>""</f>
        <v/>
      </c>
      <c r="T8" t="str">
        <f>""</f>
        <v/>
      </c>
      <c r="U8" t="str">
        <f>""</f>
        <v/>
      </c>
      <c r="V8" t="str">
        <f>""</f>
        <v/>
      </c>
      <c r="W8" t="str">
        <f>""</f>
        <v/>
      </c>
      <c r="X8" t="str">
        <f>""</f>
        <v/>
      </c>
      <c r="Y8" t="str">
        <f>""</f>
        <v/>
      </c>
      <c r="Z8" t="str">
        <f>""</f>
        <v/>
      </c>
      <c r="AA8" t="str">
        <f>""</f>
        <v/>
      </c>
      <c r="AB8" t="str">
        <f>""</f>
        <v/>
      </c>
      <c r="AC8" t="str">
        <f>""</f>
        <v/>
      </c>
      <c r="AD8" t="str">
        <f>""</f>
        <v/>
      </c>
      <c r="AE8" t="str">
        <f>""</f>
        <v/>
      </c>
      <c r="AF8" t="str">
        <f>""</f>
        <v/>
      </c>
      <c r="AG8" t="str">
        <f>""</f>
        <v/>
      </c>
      <c r="AH8" t="str">
        <f>""</f>
        <v/>
      </c>
      <c r="AI8" t="str">
        <f>""</f>
        <v/>
      </c>
      <c r="AJ8" t="str">
        <f>""</f>
        <v/>
      </c>
      <c r="AK8" t="str">
        <f>""</f>
        <v/>
      </c>
      <c r="AL8" t="str">
        <f>""</f>
        <v/>
      </c>
      <c r="AM8" t="str">
        <f>""</f>
        <v/>
      </c>
      <c r="AN8" t="str">
        <f>""</f>
        <v/>
      </c>
      <c r="AO8" t="str">
        <f>""</f>
        <v/>
      </c>
      <c r="AP8" t="str">
        <f>""</f>
        <v/>
      </c>
      <c r="AQ8" t="str">
        <f>""</f>
        <v/>
      </c>
      <c r="AR8" t="str">
        <f>""</f>
        <v/>
      </c>
      <c r="AS8" t="str">
        <f>""</f>
        <v/>
      </c>
      <c r="AT8" t="str">
        <f>""</f>
        <v/>
      </c>
      <c r="AU8" t="str">
        <f>""</f>
        <v/>
      </c>
      <c r="AV8" t="str">
        <f>""</f>
        <v/>
      </c>
      <c r="AW8" t="str">
        <f>""</f>
        <v/>
      </c>
      <c r="AX8" t="str">
        <f>""</f>
        <v/>
      </c>
      <c r="AY8" t="str">
        <f>""</f>
        <v/>
      </c>
      <c r="AZ8" t="str">
        <f>""</f>
        <v/>
      </c>
      <c r="BA8" t="str">
        <f>""</f>
        <v/>
      </c>
    </row>
    <row r="9" spans="2:53" x14ac:dyDescent="0.2">
      <c r="B9" t="str">
        <f>"Interaction"</f>
        <v>Interaction</v>
      </c>
      <c r="C9" t="str">
        <f>"0.113"</f>
        <v>0.113</v>
      </c>
      <c r="D9" t="str">
        <f>""</f>
        <v/>
      </c>
      <c r="E9" t="str">
        <f>""</f>
        <v/>
      </c>
      <c r="F9" t="str">
        <f>""</f>
        <v/>
      </c>
      <c r="G9" t="str">
        <f>""</f>
        <v/>
      </c>
      <c r="H9" t="str">
        <f>""</f>
        <v/>
      </c>
      <c r="I9" t="str">
        <f>""</f>
        <v/>
      </c>
      <c r="J9" t="str">
        <f>""</f>
        <v/>
      </c>
      <c r="K9" t="str">
        <f>""</f>
        <v/>
      </c>
      <c r="L9" t="str">
        <f>""</f>
        <v/>
      </c>
      <c r="M9" t="str">
        <f>""</f>
        <v/>
      </c>
      <c r="N9" t="str">
        <f>""</f>
        <v/>
      </c>
      <c r="O9" t="str">
        <f>""</f>
        <v/>
      </c>
      <c r="P9" t="str">
        <f>""</f>
        <v/>
      </c>
      <c r="Q9" t="str">
        <f>""</f>
        <v/>
      </c>
      <c r="R9" t="str">
        <f>""</f>
        <v/>
      </c>
      <c r="S9" t="str">
        <f>""</f>
        <v/>
      </c>
      <c r="T9" t="str">
        <f>""</f>
        <v/>
      </c>
      <c r="U9" t="str">
        <f>""</f>
        <v/>
      </c>
      <c r="V9" t="str">
        <f>""</f>
        <v/>
      </c>
      <c r="W9" t="str">
        <f>""</f>
        <v/>
      </c>
      <c r="X9" t="str">
        <f>""</f>
        <v/>
      </c>
      <c r="Y9" t="str">
        <f>""</f>
        <v/>
      </c>
      <c r="Z9" t="str">
        <f>""</f>
        <v/>
      </c>
      <c r="AA9" t="str">
        <f>""</f>
        <v/>
      </c>
      <c r="AB9" t="str">
        <f>""</f>
        <v/>
      </c>
      <c r="AC9" t="str">
        <f>""</f>
        <v/>
      </c>
      <c r="AD9" t="str">
        <f>""</f>
        <v/>
      </c>
      <c r="AE9" t="str">
        <f>""</f>
        <v/>
      </c>
      <c r="AF9" t="str">
        <f>""</f>
        <v/>
      </c>
      <c r="AG9" t="str">
        <f>""</f>
        <v/>
      </c>
      <c r="AH9" t="str">
        <f>""</f>
        <v/>
      </c>
      <c r="AI9" t="str">
        <f>""</f>
        <v/>
      </c>
      <c r="AJ9" t="str">
        <f>""</f>
        <v/>
      </c>
      <c r="AK9" t="str">
        <f>""</f>
        <v/>
      </c>
      <c r="AL9" t="str">
        <f>""</f>
        <v/>
      </c>
      <c r="AM9" t="str">
        <f>""</f>
        <v/>
      </c>
      <c r="AN9" t="str">
        <f>""</f>
        <v/>
      </c>
      <c r="AO9" t="str">
        <f>""</f>
        <v/>
      </c>
      <c r="AP9" t="str">
        <f>""</f>
        <v/>
      </c>
      <c r="AQ9" t="str">
        <f>""</f>
        <v/>
      </c>
      <c r="AR9" t="str">
        <f>""</f>
        <v/>
      </c>
      <c r="AS9" t="str">
        <f>""</f>
        <v/>
      </c>
      <c r="AT9" t="str">
        <f>""</f>
        <v/>
      </c>
      <c r="AU9" t="str">
        <f>""</f>
        <v/>
      </c>
      <c r="AV9" t="str">
        <f>""</f>
        <v/>
      </c>
      <c r="AW9" t="str">
        <f>""</f>
        <v/>
      </c>
      <c r="AX9" t="str">
        <f>""</f>
        <v/>
      </c>
      <c r="AY9" t="str">
        <f>""</f>
        <v/>
      </c>
      <c r="AZ9" t="str">
        <f>""</f>
        <v/>
      </c>
      <c r="BA9" t="str">
        <f>""</f>
        <v/>
      </c>
    </row>
    <row r="10" spans="2:53" x14ac:dyDescent="0.2">
      <c r="B10" t="str">
        <f>""</f>
        <v/>
      </c>
      <c r="C10" t="str">
        <f>"[0.188]"</f>
        <v>[0.188]</v>
      </c>
      <c r="D10" t="str">
        <f>""</f>
        <v/>
      </c>
      <c r="E10" t="str">
        <f>""</f>
        <v/>
      </c>
      <c r="F10" t="str">
        <f>""</f>
        <v/>
      </c>
      <c r="G10" t="str">
        <f>""</f>
        <v/>
      </c>
      <c r="H10" t="str">
        <f>""</f>
        <v/>
      </c>
      <c r="I10" t="str">
        <f>""</f>
        <v/>
      </c>
      <c r="J10" t="str">
        <f>""</f>
        <v/>
      </c>
      <c r="K10" t="str">
        <f>""</f>
        <v/>
      </c>
      <c r="L10" t="str">
        <f>""</f>
        <v/>
      </c>
      <c r="M10" t="str">
        <f>""</f>
        <v/>
      </c>
      <c r="N10" t="str">
        <f>""</f>
        <v/>
      </c>
      <c r="O10" t="str">
        <f>""</f>
        <v/>
      </c>
      <c r="P10" t="str">
        <f>""</f>
        <v/>
      </c>
      <c r="Q10" t="str">
        <f>""</f>
        <v/>
      </c>
      <c r="R10" t="str">
        <f>""</f>
        <v/>
      </c>
      <c r="S10" t="str">
        <f>""</f>
        <v/>
      </c>
      <c r="T10" t="str">
        <f>""</f>
        <v/>
      </c>
      <c r="U10" t="str">
        <f>""</f>
        <v/>
      </c>
      <c r="V10" t="str">
        <f>""</f>
        <v/>
      </c>
      <c r="W10" t="str">
        <f>""</f>
        <v/>
      </c>
      <c r="X10" t="str">
        <f>""</f>
        <v/>
      </c>
      <c r="Y10" t="str">
        <f>""</f>
        <v/>
      </c>
      <c r="Z10" t="str">
        <f>""</f>
        <v/>
      </c>
      <c r="AA10" t="str">
        <f>""</f>
        <v/>
      </c>
      <c r="AB10" t="str">
        <f>""</f>
        <v/>
      </c>
      <c r="AC10" t="str">
        <f>""</f>
        <v/>
      </c>
      <c r="AD10" t="str">
        <f>""</f>
        <v/>
      </c>
      <c r="AE10" t="str">
        <f>""</f>
        <v/>
      </c>
      <c r="AF10" t="str">
        <f>""</f>
        <v/>
      </c>
      <c r="AG10" t="str">
        <f>""</f>
        <v/>
      </c>
      <c r="AH10" t="str">
        <f>""</f>
        <v/>
      </c>
      <c r="AI10" t="str">
        <f>""</f>
        <v/>
      </c>
      <c r="AJ10" t="str">
        <f>""</f>
        <v/>
      </c>
      <c r="AK10" t="str">
        <f>""</f>
        <v/>
      </c>
      <c r="AL10" t="str">
        <f>""</f>
        <v/>
      </c>
      <c r="AM10" t="str">
        <f>""</f>
        <v/>
      </c>
      <c r="AN10" t="str">
        <f>""</f>
        <v/>
      </c>
      <c r="AO10" t="str">
        <f>""</f>
        <v/>
      </c>
      <c r="AP10" t="str">
        <f>""</f>
        <v/>
      </c>
      <c r="AQ10" t="str">
        <f>""</f>
        <v/>
      </c>
      <c r="AR10" t="str">
        <f>""</f>
        <v/>
      </c>
      <c r="AS10" t="str">
        <f>""</f>
        <v/>
      </c>
      <c r="AT10" t="str">
        <f>""</f>
        <v/>
      </c>
      <c r="AU10" t="str">
        <f>""</f>
        <v/>
      </c>
      <c r="AV10" t="str">
        <f>""</f>
        <v/>
      </c>
      <c r="AW10" t="str">
        <f>""</f>
        <v/>
      </c>
      <c r="AX10" t="str">
        <f>""</f>
        <v/>
      </c>
      <c r="AY10" t="str">
        <f>""</f>
        <v/>
      </c>
      <c r="AZ10" t="str">
        <f>""</f>
        <v/>
      </c>
      <c r="BA10" t="str">
        <f>""</f>
        <v/>
      </c>
    </row>
    <row r="11" spans="2:53" x14ac:dyDescent="0.2">
      <c r="B11" t="str">
        <f>"Number of female who left household 1998-2007"</f>
        <v>Number of female who left household 1998-2007</v>
      </c>
      <c r="C11" t="str">
        <f>""</f>
        <v/>
      </c>
      <c r="D11" t="str">
        <f>"-0.025"</f>
        <v>-0.025</v>
      </c>
      <c r="E11" t="str">
        <f>""</f>
        <v/>
      </c>
      <c r="F11" t="str">
        <f>""</f>
        <v/>
      </c>
      <c r="G11" t="str">
        <f>""</f>
        <v/>
      </c>
      <c r="H11" t="str">
        <f>""</f>
        <v/>
      </c>
      <c r="I11" t="str">
        <f>""</f>
        <v/>
      </c>
      <c r="J11" t="str">
        <f>""</f>
        <v/>
      </c>
      <c r="K11" t="str">
        <f>""</f>
        <v/>
      </c>
      <c r="L11" t="str">
        <f>""</f>
        <v/>
      </c>
      <c r="M11" t="str">
        <f>""</f>
        <v/>
      </c>
      <c r="N11" t="str">
        <f>""</f>
        <v/>
      </c>
      <c r="O11" t="str">
        <f>""</f>
        <v/>
      </c>
      <c r="P11" t="str">
        <f>""</f>
        <v/>
      </c>
      <c r="Q11" t="str">
        <f>""</f>
        <v/>
      </c>
      <c r="R11" t="str">
        <f>""</f>
        <v/>
      </c>
      <c r="S11" t="str">
        <f>""</f>
        <v/>
      </c>
      <c r="T11" t="str">
        <f>""</f>
        <v/>
      </c>
      <c r="U11" t="str">
        <f>""</f>
        <v/>
      </c>
      <c r="V11" t="str">
        <f>""</f>
        <v/>
      </c>
      <c r="W11" t="str">
        <f>""</f>
        <v/>
      </c>
      <c r="X11" t="str">
        <f>""</f>
        <v/>
      </c>
      <c r="Y11" t="str">
        <f>""</f>
        <v/>
      </c>
      <c r="Z11" t="str">
        <f>""</f>
        <v/>
      </c>
      <c r="AA11" t="str">
        <f>""</f>
        <v/>
      </c>
      <c r="AB11" t="str">
        <f>""</f>
        <v/>
      </c>
      <c r="AC11" t="str">
        <f>""</f>
        <v/>
      </c>
      <c r="AD11" t="str">
        <f>""</f>
        <v/>
      </c>
      <c r="AE11" t="str">
        <f>""</f>
        <v/>
      </c>
      <c r="AF11" t="str">
        <f>""</f>
        <v/>
      </c>
      <c r="AG11" t="str">
        <f>""</f>
        <v/>
      </c>
      <c r="AH11" t="str">
        <f>""</f>
        <v/>
      </c>
      <c r="AI11" t="str">
        <f>""</f>
        <v/>
      </c>
      <c r="AJ11" t="str">
        <f>""</f>
        <v/>
      </c>
      <c r="AK11" t="str">
        <f>""</f>
        <v/>
      </c>
      <c r="AL11" t="str">
        <f>""</f>
        <v/>
      </c>
      <c r="AM11" t="str">
        <f>""</f>
        <v/>
      </c>
      <c r="AN11" t="str">
        <f>""</f>
        <v/>
      </c>
      <c r="AO11" t="str">
        <f>""</f>
        <v/>
      </c>
      <c r="AP11" t="str">
        <f>""</f>
        <v/>
      </c>
      <c r="AQ11" t="str">
        <f>""</f>
        <v/>
      </c>
      <c r="AR11" t="str">
        <f>""</f>
        <v/>
      </c>
      <c r="AS11" t="str">
        <f>""</f>
        <v/>
      </c>
      <c r="AT11" t="str">
        <f>""</f>
        <v/>
      </c>
      <c r="AU11" t="str">
        <f>""</f>
        <v/>
      </c>
      <c r="AV11" t="str">
        <f>""</f>
        <v/>
      </c>
      <c r="AW11" t="str">
        <f>""</f>
        <v/>
      </c>
      <c r="AX11" t="str">
        <f>""</f>
        <v/>
      </c>
      <c r="AY11" t="str">
        <f>""</f>
        <v/>
      </c>
      <c r="AZ11" t="str">
        <f>""</f>
        <v/>
      </c>
      <c r="BA11" t="str">
        <f>""</f>
        <v/>
      </c>
    </row>
    <row r="12" spans="2:53" x14ac:dyDescent="0.2">
      <c r="B12" t="str">
        <f>""</f>
        <v/>
      </c>
      <c r="C12" t="str">
        <f>""</f>
        <v/>
      </c>
      <c r="D12" t="str">
        <f>"[0.071]"</f>
        <v>[0.071]</v>
      </c>
      <c r="E12" t="str">
        <f>""</f>
        <v/>
      </c>
      <c r="F12" t="str">
        <f>""</f>
        <v/>
      </c>
      <c r="G12" t="str">
        <f>""</f>
        <v/>
      </c>
      <c r="H12" t="str">
        <f>""</f>
        <v/>
      </c>
      <c r="I12" t="str">
        <f>""</f>
        <v/>
      </c>
      <c r="J12" t="str">
        <f>""</f>
        <v/>
      </c>
      <c r="K12" t="str">
        <f>""</f>
        <v/>
      </c>
      <c r="L12" t="str">
        <f>""</f>
        <v/>
      </c>
      <c r="M12" t="str">
        <f>""</f>
        <v/>
      </c>
      <c r="N12" t="str">
        <f>""</f>
        <v/>
      </c>
      <c r="O12" t="str">
        <f>""</f>
        <v/>
      </c>
      <c r="P12" t="str">
        <f>""</f>
        <v/>
      </c>
      <c r="Q12" t="str">
        <f>""</f>
        <v/>
      </c>
      <c r="R12" t="str">
        <f>""</f>
        <v/>
      </c>
      <c r="S12" t="str">
        <f>""</f>
        <v/>
      </c>
      <c r="T12" t="str">
        <f>""</f>
        <v/>
      </c>
      <c r="U12" t="str">
        <f>""</f>
        <v/>
      </c>
      <c r="V12" t="str">
        <f>""</f>
        <v/>
      </c>
      <c r="W12" t="str">
        <f>""</f>
        <v/>
      </c>
      <c r="X12" t="str">
        <f>""</f>
        <v/>
      </c>
      <c r="Y12" t="str">
        <f>""</f>
        <v/>
      </c>
      <c r="Z12" t="str">
        <f>""</f>
        <v/>
      </c>
      <c r="AA12" t="str">
        <f>""</f>
        <v/>
      </c>
      <c r="AB12" t="str">
        <f>""</f>
        <v/>
      </c>
      <c r="AC12" t="str">
        <f>""</f>
        <v/>
      </c>
      <c r="AD12" t="str">
        <f>""</f>
        <v/>
      </c>
      <c r="AE12" t="str">
        <f>""</f>
        <v/>
      </c>
      <c r="AF12" t="str">
        <f>""</f>
        <v/>
      </c>
      <c r="AG12" t="str">
        <f>""</f>
        <v/>
      </c>
      <c r="AH12" t="str">
        <f>""</f>
        <v/>
      </c>
      <c r="AI12" t="str">
        <f>""</f>
        <v/>
      </c>
      <c r="AJ12" t="str">
        <f>""</f>
        <v/>
      </c>
      <c r="AK12" t="str">
        <f>""</f>
        <v/>
      </c>
      <c r="AL12" t="str">
        <f>""</f>
        <v/>
      </c>
      <c r="AM12" t="str">
        <f>""</f>
        <v/>
      </c>
      <c r="AN12" t="str">
        <f>""</f>
        <v/>
      </c>
      <c r="AO12" t="str">
        <f>""</f>
        <v/>
      </c>
      <c r="AP12" t="str">
        <f>""</f>
        <v/>
      </c>
      <c r="AQ12" t="str">
        <f>""</f>
        <v/>
      </c>
      <c r="AR12" t="str">
        <f>""</f>
        <v/>
      </c>
      <c r="AS12" t="str">
        <f>""</f>
        <v/>
      </c>
      <c r="AT12" t="str">
        <f>""</f>
        <v/>
      </c>
      <c r="AU12" t="str">
        <f>""</f>
        <v/>
      </c>
      <c r="AV12" t="str">
        <f>""</f>
        <v/>
      </c>
      <c r="AW12" t="str">
        <f>""</f>
        <v/>
      </c>
      <c r="AX12" t="str">
        <f>""</f>
        <v/>
      </c>
      <c r="AY12" t="str">
        <f>""</f>
        <v/>
      </c>
      <c r="AZ12" t="str">
        <f>""</f>
        <v/>
      </c>
      <c r="BA12" t="str">
        <f>""</f>
        <v/>
      </c>
    </row>
    <row r="13" spans="2:53" x14ac:dyDescent="0.2">
      <c r="B13" t="str">
        <f>"Interaction"</f>
        <v>Interaction</v>
      </c>
      <c r="C13" t="str">
        <f>""</f>
        <v/>
      </c>
      <c r="D13" t="str">
        <f>"0.044"</f>
        <v>0.044</v>
      </c>
      <c r="E13" t="str">
        <f>""</f>
        <v/>
      </c>
      <c r="F13" t="str">
        <f>""</f>
        <v/>
      </c>
      <c r="G13" t="str">
        <f>""</f>
        <v/>
      </c>
      <c r="H13" t="str">
        <f>""</f>
        <v/>
      </c>
      <c r="I13" t="str">
        <f>""</f>
        <v/>
      </c>
      <c r="J13" t="str">
        <f>""</f>
        <v/>
      </c>
      <c r="K13" t="str">
        <f>""</f>
        <v/>
      </c>
      <c r="L13" t="str">
        <f>""</f>
        <v/>
      </c>
      <c r="M13" t="str">
        <f>""</f>
        <v/>
      </c>
      <c r="N13" t="str">
        <f>""</f>
        <v/>
      </c>
      <c r="O13" t="str">
        <f>""</f>
        <v/>
      </c>
      <c r="P13" t="str">
        <f>""</f>
        <v/>
      </c>
      <c r="Q13" t="str">
        <f>""</f>
        <v/>
      </c>
      <c r="R13" t="str">
        <f>""</f>
        <v/>
      </c>
      <c r="S13" t="str">
        <f>""</f>
        <v/>
      </c>
      <c r="T13" t="str">
        <f>""</f>
        <v/>
      </c>
      <c r="U13" t="str">
        <f>""</f>
        <v/>
      </c>
      <c r="V13" t="str">
        <f>""</f>
        <v/>
      </c>
      <c r="W13" t="str">
        <f>""</f>
        <v/>
      </c>
      <c r="X13" t="str">
        <f>""</f>
        <v/>
      </c>
      <c r="Y13" t="str">
        <f>""</f>
        <v/>
      </c>
      <c r="Z13" t="str">
        <f>""</f>
        <v/>
      </c>
      <c r="AA13" t="str">
        <f>""</f>
        <v/>
      </c>
      <c r="AB13" t="str">
        <f>""</f>
        <v/>
      </c>
      <c r="AC13" t="str">
        <f>""</f>
        <v/>
      </c>
      <c r="AD13" t="str">
        <f>""</f>
        <v/>
      </c>
      <c r="AE13" t="str">
        <f>""</f>
        <v/>
      </c>
      <c r="AF13" t="str">
        <f>""</f>
        <v/>
      </c>
      <c r="AG13" t="str">
        <f>""</f>
        <v/>
      </c>
      <c r="AH13" t="str">
        <f>""</f>
        <v/>
      </c>
      <c r="AI13" t="str">
        <f>""</f>
        <v/>
      </c>
      <c r="AJ13" t="str">
        <f>""</f>
        <v/>
      </c>
      <c r="AK13" t="str">
        <f>""</f>
        <v/>
      </c>
      <c r="AL13" t="str">
        <f>""</f>
        <v/>
      </c>
      <c r="AM13" t="str">
        <f>""</f>
        <v/>
      </c>
      <c r="AN13" t="str">
        <f>""</f>
        <v/>
      </c>
      <c r="AO13" t="str">
        <f>""</f>
        <v/>
      </c>
      <c r="AP13" t="str">
        <f>""</f>
        <v/>
      </c>
      <c r="AQ13" t="str">
        <f>""</f>
        <v/>
      </c>
      <c r="AR13" t="str">
        <f>""</f>
        <v/>
      </c>
      <c r="AS13" t="str">
        <f>""</f>
        <v/>
      </c>
      <c r="AT13" t="str">
        <f>""</f>
        <v/>
      </c>
      <c r="AU13" t="str">
        <f>""</f>
        <v/>
      </c>
      <c r="AV13" t="str">
        <f>""</f>
        <v/>
      </c>
      <c r="AW13" t="str">
        <f>""</f>
        <v/>
      </c>
      <c r="AX13" t="str">
        <f>""</f>
        <v/>
      </c>
      <c r="AY13" t="str">
        <f>""</f>
        <v/>
      </c>
      <c r="AZ13" t="str">
        <f>""</f>
        <v/>
      </c>
      <c r="BA13" t="str">
        <f>""</f>
        <v/>
      </c>
    </row>
    <row r="14" spans="2:53" x14ac:dyDescent="0.2">
      <c r="B14" t="str">
        <f>""</f>
        <v/>
      </c>
      <c r="C14" t="str">
        <f>""</f>
        <v/>
      </c>
      <c r="D14" t="str">
        <f>"[0.097]"</f>
        <v>[0.097]</v>
      </c>
      <c r="E14" t="str">
        <f>""</f>
        <v/>
      </c>
      <c r="F14" t="str">
        <f>""</f>
        <v/>
      </c>
      <c r="G14" t="str">
        <f>""</f>
        <v/>
      </c>
      <c r="H14" t="str">
        <f>""</f>
        <v/>
      </c>
      <c r="I14" t="str">
        <f>""</f>
        <v/>
      </c>
      <c r="J14" t="str">
        <f>""</f>
        <v/>
      </c>
      <c r="K14" t="str">
        <f>""</f>
        <v/>
      </c>
      <c r="L14" t="str">
        <f>""</f>
        <v/>
      </c>
      <c r="M14" t="str">
        <f>""</f>
        <v/>
      </c>
      <c r="N14" t="str">
        <f>""</f>
        <v/>
      </c>
      <c r="O14" t="str">
        <f>""</f>
        <v/>
      </c>
      <c r="P14" t="str">
        <f>""</f>
        <v/>
      </c>
      <c r="Q14" t="str">
        <f>""</f>
        <v/>
      </c>
      <c r="R14" t="str">
        <f>""</f>
        <v/>
      </c>
      <c r="S14" t="str">
        <f>""</f>
        <v/>
      </c>
      <c r="T14" t="str">
        <f>""</f>
        <v/>
      </c>
      <c r="U14" t="str">
        <f>""</f>
        <v/>
      </c>
      <c r="V14" t="str">
        <f>""</f>
        <v/>
      </c>
      <c r="W14" t="str">
        <f>""</f>
        <v/>
      </c>
      <c r="X14" t="str">
        <f>""</f>
        <v/>
      </c>
      <c r="Y14" t="str">
        <f>""</f>
        <v/>
      </c>
      <c r="Z14" t="str">
        <f>""</f>
        <v/>
      </c>
      <c r="AA14" t="str">
        <f>""</f>
        <v/>
      </c>
      <c r="AB14" t="str">
        <f>""</f>
        <v/>
      </c>
      <c r="AC14" t="str">
        <f>""</f>
        <v/>
      </c>
      <c r="AD14" t="str">
        <f>""</f>
        <v/>
      </c>
      <c r="AE14" t="str">
        <f>""</f>
        <v/>
      </c>
      <c r="AF14" t="str">
        <f>""</f>
        <v/>
      </c>
      <c r="AG14" t="str">
        <f>""</f>
        <v/>
      </c>
      <c r="AH14" t="str">
        <f>""</f>
        <v/>
      </c>
      <c r="AI14" t="str">
        <f>""</f>
        <v/>
      </c>
      <c r="AJ14" t="str">
        <f>""</f>
        <v/>
      </c>
      <c r="AK14" t="str">
        <f>""</f>
        <v/>
      </c>
      <c r="AL14" t="str">
        <f>""</f>
        <v/>
      </c>
      <c r="AM14" t="str">
        <f>""</f>
        <v/>
      </c>
      <c r="AN14" t="str">
        <f>""</f>
        <v/>
      </c>
      <c r="AO14" t="str">
        <f>""</f>
        <v/>
      </c>
      <c r="AP14" t="str">
        <f>""</f>
        <v/>
      </c>
      <c r="AQ14" t="str">
        <f>""</f>
        <v/>
      </c>
      <c r="AR14" t="str">
        <f>""</f>
        <v/>
      </c>
      <c r="AS14" t="str">
        <f>""</f>
        <v/>
      </c>
      <c r="AT14" t="str">
        <f>""</f>
        <v/>
      </c>
      <c r="AU14" t="str">
        <f>""</f>
        <v/>
      </c>
      <c r="AV14" t="str">
        <f>""</f>
        <v/>
      </c>
      <c r="AW14" t="str">
        <f>""</f>
        <v/>
      </c>
      <c r="AX14" t="str">
        <f>""</f>
        <v/>
      </c>
      <c r="AY14" t="str">
        <f>""</f>
        <v/>
      </c>
      <c r="AZ14" t="str">
        <f>""</f>
        <v/>
      </c>
      <c r="BA14" t="str">
        <f>""</f>
        <v/>
      </c>
    </row>
    <row r="15" spans="2:53" x14ac:dyDescent="0.2">
      <c r="B15" t="str">
        <f>"Share of females  who left household 1998-2007"</f>
        <v>Share of females  who left household 1998-2007</v>
      </c>
      <c r="C15" t="str">
        <f>""</f>
        <v/>
      </c>
      <c r="D15" t="str">
        <f>""</f>
        <v/>
      </c>
      <c r="E15" t="str">
        <f>"-0.189"</f>
        <v>-0.189</v>
      </c>
      <c r="F15" t="str">
        <f>""</f>
        <v/>
      </c>
      <c r="G15" t="str">
        <f>""</f>
        <v/>
      </c>
      <c r="H15" t="str">
        <f>""</f>
        <v/>
      </c>
      <c r="I15" t="str">
        <f>""</f>
        <v/>
      </c>
      <c r="J15" t="str">
        <f>""</f>
        <v/>
      </c>
      <c r="K15" t="str">
        <f>""</f>
        <v/>
      </c>
      <c r="L15" t="str">
        <f>""</f>
        <v/>
      </c>
      <c r="M15" t="str">
        <f>""</f>
        <v/>
      </c>
      <c r="N15" t="str">
        <f>""</f>
        <v/>
      </c>
      <c r="O15" t="str">
        <f>""</f>
        <v/>
      </c>
      <c r="P15" t="str">
        <f>""</f>
        <v/>
      </c>
      <c r="Q15" t="str">
        <f>""</f>
        <v/>
      </c>
      <c r="R15" t="str">
        <f>""</f>
        <v/>
      </c>
      <c r="S15" t="str">
        <f>""</f>
        <v/>
      </c>
      <c r="T15" t="str">
        <f>""</f>
        <v/>
      </c>
      <c r="U15" t="str">
        <f>""</f>
        <v/>
      </c>
      <c r="V15" t="str">
        <f>""</f>
        <v/>
      </c>
      <c r="W15" t="str">
        <f>""</f>
        <v/>
      </c>
      <c r="X15" t="str">
        <f>""</f>
        <v/>
      </c>
      <c r="Y15" t="str">
        <f>""</f>
        <v/>
      </c>
      <c r="Z15" t="str">
        <f>""</f>
        <v/>
      </c>
      <c r="AA15" t="str">
        <f>""</f>
        <v/>
      </c>
      <c r="AB15" t="str">
        <f>""</f>
        <v/>
      </c>
      <c r="AC15" t="str">
        <f>""</f>
        <v/>
      </c>
      <c r="AD15" t="str">
        <f>""</f>
        <v/>
      </c>
      <c r="AE15" t="str">
        <f>""</f>
        <v/>
      </c>
      <c r="AF15" t="str">
        <f>""</f>
        <v/>
      </c>
      <c r="AG15" t="str">
        <f>""</f>
        <v/>
      </c>
      <c r="AH15" t="str">
        <f>""</f>
        <v/>
      </c>
      <c r="AI15" t="str">
        <f>""</f>
        <v/>
      </c>
      <c r="AJ15" t="str">
        <f>""</f>
        <v/>
      </c>
      <c r="AK15" t="str">
        <f>""</f>
        <v/>
      </c>
      <c r="AL15" t="str">
        <f>""</f>
        <v/>
      </c>
      <c r="AM15" t="str">
        <f>""</f>
        <v/>
      </c>
      <c r="AN15" t="str">
        <f>""</f>
        <v/>
      </c>
      <c r="AO15" t="str">
        <f>""</f>
        <v/>
      </c>
      <c r="AP15" t="str">
        <f>""</f>
        <v/>
      </c>
      <c r="AQ15" t="str">
        <f>""</f>
        <v/>
      </c>
      <c r="AR15" t="str">
        <f>""</f>
        <v/>
      </c>
      <c r="AS15" t="str">
        <f>""</f>
        <v/>
      </c>
      <c r="AT15" t="str">
        <f>""</f>
        <v/>
      </c>
      <c r="AU15" t="str">
        <f>""</f>
        <v/>
      </c>
      <c r="AV15" t="str">
        <f>""</f>
        <v/>
      </c>
      <c r="AW15" t="str">
        <f>""</f>
        <v/>
      </c>
      <c r="AX15" t="str">
        <f>""</f>
        <v/>
      </c>
      <c r="AY15" t="str">
        <f>""</f>
        <v/>
      </c>
      <c r="AZ15" t="str">
        <f>""</f>
        <v/>
      </c>
      <c r="BA15" t="str">
        <f>""</f>
        <v/>
      </c>
    </row>
    <row r="16" spans="2:53" x14ac:dyDescent="0.2">
      <c r="B16" t="str">
        <f>""</f>
        <v/>
      </c>
      <c r="C16" t="str">
        <f>""</f>
        <v/>
      </c>
      <c r="D16" t="str">
        <f>""</f>
        <v/>
      </c>
      <c r="E16" t="str">
        <f>"[0.228]"</f>
        <v>[0.228]</v>
      </c>
      <c r="F16" t="str">
        <f>""</f>
        <v/>
      </c>
      <c r="G16" t="str">
        <f>""</f>
        <v/>
      </c>
      <c r="H16" t="str">
        <f>""</f>
        <v/>
      </c>
      <c r="I16" t="str">
        <f>""</f>
        <v/>
      </c>
      <c r="J16" t="str">
        <f>""</f>
        <v/>
      </c>
      <c r="K16" t="str">
        <f>""</f>
        <v/>
      </c>
      <c r="L16" t="str">
        <f>""</f>
        <v/>
      </c>
      <c r="M16" t="str">
        <f>""</f>
        <v/>
      </c>
      <c r="N16" t="str">
        <f>""</f>
        <v/>
      </c>
      <c r="O16" t="str">
        <f>""</f>
        <v/>
      </c>
      <c r="P16" t="str">
        <f>""</f>
        <v/>
      </c>
      <c r="Q16" t="str">
        <f>""</f>
        <v/>
      </c>
      <c r="R16" t="str">
        <f>""</f>
        <v/>
      </c>
      <c r="S16" t="str">
        <f>""</f>
        <v/>
      </c>
      <c r="T16" t="str">
        <f>""</f>
        <v/>
      </c>
      <c r="U16" t="str">
        <f>""</f>
        <v/>
      </c>
      <c r="V16" t="str">
        <f>""</f>
        <v/>
      </c>
      <c r="W16" t="str">
        <f>""</f>
        <v/>
      </c>
      <c r="X16" t="str">
        <f>""</f>
        <v/>
      </c>
      <c r="Y16" t="str">
        <f>""</f>
        <v/>
      </c>
      <c r="Z16" t="str">
        <f>""</f>
        <v/>
      </c>
      <c r="AA16" t="str">
        <f>""</f>
        <v/>
      </c>
      <c r="AB16" t="str">
        <f>""</f>
        <v/>
      </c>
      <c r="AC16" t="str">
        <f>""</f>
        <v/>
      </c>
      <c r="AD16" t="str">
        <f>""</f>
        <v/>
      </c>
      <c r="AE16" t="str">
        <f>""</f>
        <v/>
      </c>
      <c r="AF16" t="str">
        <f>""</f>
        <v/>
      </c>
      <c r="AG16" t="str">
        <f>""</f>
        <v/>
      </c>
      <c r="AH16" t="str">
        <f>""</f>
        <v/>
      </c>
      <c r="AI16" t="str">
        <f>""</f>
        <v/>
      </c>
      <c r="AJ16" t="str">
        <f>""</f>
        <v/>
      </c>
      <c r="AK16" t="str">
        <f>""</f>
        <v/>
      </c>
      <c r="AL16" t="str">
        <f>""</f>
        <v/>
      </c>
      <c r="AM16" t="str">
        <f>""</f>
        <v/>
      </c>
      <c r="AN16" t="str">
        <f>""</f>
        <v/>
      </c>
      <c r="AO16" t="str">
        <f>""</f>
        <v/>
      </c>
      <c r="AP16" t="str">
        <f>""</f>
        <v/>
      </c>
      <c r="AQ16" t="str">
        <f>""</f>
        <v/>
      </c>
      <c r="AR16" t="str">
        <f>""</f>
        <v/>
      </c>
      <c r="AS16" t="str">
        <f>""</f>
        <v/>
      </c>
      <c r="AT16" t="str">
        <f>""</f>
        <v/>
      </c>
      <c r="AU16" t="str">
        <f>""</f>
        <v/>
      </c>
      <c r="AV16" t="str">
        <f>""</f>
        <v/>
      </c>
      <c r="AW16" t="str">
        <f>""</f>
        <v/>
      </c>
      <c r="AX16" t="str">
        <f>""</f>
        <v/>
      </c>
      <c r="AY16" t="str">
        <f>""</f>
        <v/>
      </c>
      <c r="AZ16" t="str">
        <f>""</f>
        <v/>
      </c>
      <c r="BA16" t="str">
        <f>""</f>
        <v/>
      </c>
    </row>
    <row r="17" spans="2:53" x14ac:dyDescent="0.2">
      <c r="B17" t="str">
        <f>"Interaction"</f>
        <v>Interaction</v>
      </c>
      <c r="C17" t="str">
        <f>""</f>
        <v/>
      </c>
      <c r="D17" t="str">
        <f>""</f>
        <v/>
      </c>
      <c r="E17" t="str">
        <f>"0.117"</f>
        <v>0.117</v>
      </c>
      <c r="F17" t="str">
        <f>""</f>
        <v/>
      </c>
      <c r="G17" t="str">
        <f>""</f>
        <v/>
      </c>
      <c r="H17" t="str">
        <f>""</f>
        <v/>
      </c>
      <c r="I17" t="str">
        <f>""</f>
        <v/>
      </c>
      <c r="J17" t="str">
        <f>""</f>
        <v/>
      </c>
      <c r="K17" t="str">
        <f>""</f>
        <v/>
      </c>
      <c r="L17" t="str">
        <f>""</f>
        <v/>
      </c>
      <c r="M17" t="str">
        <f>""</f>
        <v/>
      </c>
      <c r="N17" t="str">
        <f>""</f>
        <v/>
      </c>
      <c r="O17" t="str">
        <f>""</f>
        <v/>
      </c>
      <c r="P17" t="str">
        <f>""</f>
        <v/>
      </c>
      <c r="Q17" t="str">
        <f>""</f>
        <v/>
      </c>
      <c r="R17" t="str">
        <f>""</f>
        <v/>
      </c>
      <c r="S17" t="str">
        <f>""</f>
        <v/>
      </c>
      <c r="T17" t="str">
        <f>""</f>
        <v/>
      </c>
      <c r="U17" t="str">
        <f>""</f>
        <v/>
      </c>
      <c r="V17" t="str">
        <f>""</f>
        <v/>
      </c>
      <c r="W17" t="str">
        <f>""</f>
        <v/>
      </c>
      <c r="X17" t="str">
        <f>""</f>
        <v/>
      </c>
      <c r="Y17" t="str">
        <f>""</f>
        <v/>
      </c>
      <c r="Z17" t="str">
        <f>""</f>
        <v/>
      </c>
      <c r="AA17" t="str">
        <f>""</f>
        <v/>
      </c>
      <c r="AB17" t="str">
        <f>""</f>
        <v/>
      </c>
      <c r="AC17" t="str">
        <f>""</f>
        <v/>
      </c>
      <c r="AD17" t="str">
        <f>""</f>
        <v/>
      </c>
      <c r="AE17" t="str">
        <f>""</f>
        <v/>
      </c>
      <c r="AF17" t="str">
        <f>""</f>
        <v/>
      </c>
      <c r="AG17" t="str">
        <f>""</f>
        <v/>
      </c>
      <c r="AH17" t="str">
        <f>""</f>
        <v/>
      </c>
      <c r="AI17" t="str">
        <f>""</f>
        <v/>
      </c>
      <c r="AJ17" t="str">
        <f>""</f>
        <v/>
      </c>
      <c r="AK17" t="str">
        <f>""</f>
        <v/>
      </c>
      <c r="AL17" t="str">
        <f>""</f>
        <v/>
      </c>
      <c r="AM17" t="str">
        <f>""</f>
        <v/>
      </c>
      <c r="AN17" t="str">
        <f>""</f>
        <v/>
      </c>
      <c r="AO17" t="str">
        <f>""</f>
        <v/>
      </c>
      <c r="AP17" t="str">
        <f>""</f>
        <v/>
      </c>
      <c r="AQ17" t="str">
        <f>""</f>
        <v/>
      </c>
      <c r="AR17" t="str">
        <f>""</f>
        <v/>
      </c>
      <c r="AS17" t="str">
        <f>""</f>
        <v/>
      </c>
      <c r="AT17" t="str">
        <f>""</f>
        <v/>
      </c>
      <c r="AU17" t="str">
        <f>""</f>
        <v/>
      </c>
      <c r="AV17" t="str">
        <f>""</f>
        <v/>
      </c>
      <c r="AW17" t="str">
        <f>""</f>
        <v/>
      </c>
      <c r="AX17" t="str">
        <f>""</f>
        <v/>
      </c>
      <c r="AY17" t="str">
        <f>""</f>
        <v/>
      </c>
      <c r="AZ17" t="str">
        <f>""</f>
        <v/>
      </c>
      <c r="BA17" t="str">
        <f>""</f>
        <v/>
      </c>
    </row>
    <row r="18" spans="2:53" x14ac:dyDescent="0.2">
      <c r="B18" t="str">
        <f>""</f>
        <v/>
      </c>
      <c r="C18" t="str">
        <f>""</f>
        <v/>
      </c>
      <c r="D18" t="str">
        <f>""</f>
        <v/>
      </c>
      <c r="E18" t="str">
        <f>"[0.272]"</f>
        <v>[0.272]</v>
      </c>
      <c r="F18" t="str">
        <f>""</f>
        <v/>
      </c>
      <c r="G18" t="str">
        <f>""</f>
        <v/>
      </c>
      <c r="H18" t="str">
        <f>""</f>
        <v/>
      </c>
      <c r="I18" t="str">
        <f>""</f>
        <v/>
      </c>
      <c r="J18" t="str">
        <f>""</f>
        <v/>
      </c>
      <c r="K18" t="str">
        <f>""</f>
        <v/>
      </c>
      <c r="L18" t="str">
        <f>""</f>
        <v/>
      </c>
      <c r="M18" t="str">
        <f>""</f>
        <v/>
      </c>
      <c r="N18" t="str">
        <f>""</f>
        <v/>
      </c>
      <c r="O18" t="str">
        <f>""</f>
        <v/>
      </c>
      <c r="P18" t="str">
        <f>""</f>
        <v/>
      </c>
      <c r="Q18" t="str">
        <f>""</f>
        <v/>
      </c>
      <c r="R18" t="str">
        <f>""</f>
        <v/>
      </c>
      <c r="S18" t="str">
        <f>""</f>
        <v/>
      </c>
      <c r="T18" t="str">
        <f>""</f>
        <v/>
      </c>
      <c r="U18" t="str">
        <f>""</f>
        <v/>
      </c>
      <c r="V18" t="str">
        <f>""</f>
        <v/>
      </c>
      <c r="W18" t="str">
        <f>""</f>
        <v/>
      </c>
      <c r="X18" t="str">
        <f>""</f>
        <v/>
      </c>
      <c r="Y18" t="str">
        <f>""</f>
        <v/>
      </c>
      <c r="Z18" t="str">
        <f>""</f>
        <v/>
      </c>
      <c r="AA18" t="str">
        <f>""</f>
        <v/>
      </c>
      <c r="AB18" t="str">
        <f>""</f>
        <v/>
      </c>
      <c r="AC18" t="str">
        <f>""</f>
        <v/>
      </c>
      <c r="AD18" t="str">
        <f>""</f>
        <v/>
      </c>
      <c r="AE18" t="str">
        <f>""</f>
        <v/>
      </c>
      <c r="AF18" t="str">
        <f>""</f>
        <v/>
      </c>
      <c r="AG18" t="str">
        <f>""</f>
        <v/>
      </c>
      <c r="AH18" t="str">
        <f>""</f>
        <v/>
      </c>
      <c r="AI18" t="str">
        <f>""</f>
        <v/>
      </c>
      <c r="AJ18" t="str">
        <f>""</f>
        <v/>
      </c>
      <c r="AK18" t="str">
        <f>""</f>
        <v/>
      </c>
      <c r="AL18" t="str">
        <f>""</f>
        <v/>
      </c>
      <c r="AM18" t="str">
        <f>""</f>
        <v/>
      </c>
      <c r="AN18" t="str">
        <f>""</f>
        <v/>
      </c>
      <c r="AO18" t="str">
        <f>""</f>
        <v/>
      </c>
      <c r="AP18" t="str">
        <f>""</f>
        <v/>
      </c>
      <c r="AQ18" t="str">
        <f>""</f>
        <v/>
      </c>
      <c r="AR18" t="str">
        <f>""</f>
        <v/>
      </c>
      <c r="AS18" t="str">
        <f>""</f>
        <v/>
      </c>
      <c r="AT18" t="str">
        <f>""</f>
        <v/>
      </c>
      <c r="AU18" t="str">
        <f>""</f>
        <v/>
      </c>
      <c r="AV18" t="str">
        <f>""</f>
        <v/>
      </c>
      <c r="AW18" t="str">
        <f>""</f>
        <v/>
      </c>
      <c r="AX18" t="str">
        <f>""</f>
        <v/>
      </c>
      <c r="AY18" t="str">
        <f>""</f>
        <v/>
      </c>
      <c r="AZ18" t="str">
        <f>""</f>
        <v/>
      </c>
      <c r="BA18" t="str">
        <f>""</f>
        <v/>
      </c>
    </row>
    <row r="19" spans="2:53" x14ac:dyDescent="0.2">
      <c r="B19" t="str">
        <f>"Number of years with presence of violence during 1998-2007"</f>
        <v>Number of years with presence of violence during 1998-2007</v>
      </c>
      <c r="C19" t="str">
        <f>""</f>
        <v/>
      </c>
      <c r="D19" t="str">
        <f>""</f>
        <v/>
      </c>
      <c r="E19" t="str">
        <f>""</f>
        <v/>
      </c>
      <c r="F19" t="str">
        <f>"-0.014"</f>
        <v>-0.014</v>
      </c>
      <c r="G19" t="str">
        <f>"-0.011"</f>
        <v>-0.011</v>
      </c>
      <c r="H19" t="str">
        <f>"-0.011"</f>
        <v>-0.011</v>
      </c>
      <c r="I19" t="str">
        <f>""</f>
        <v/>
      </c>
      <c r="J19" t="str">
        <f>""</f>
        <v/>
      </c>
      <c r="K19" t="str">
        <f>""</f>
        <v/>
      </c>
      <c r="L19" t="str">
        <f>""</f>
        <v/>
      </c>
      <c r="M19" t="str">
        <f>""</f>
        <v/>
      </c>
      <c r="N19" t="str">
        <f>""</f>
        <v/>
      </c>
      <c r="O19" t="str">
        <f>""</f>
        <v/>
      </c>
      <c r="P19" t="str">
        <f>""</f>
        <v/>
      </c>
      <c r="Q19" t="str">
        <f>""</f>
        <v/>
      </c>
      <c r="R19" t="str">
        <f>""</f>
        <v/>
      </c>
      <c r="S19" t="str">
        <f>""</f>
        <v/>
      </c>
      <c r="T19" t="str">
        <f>""</f>
        <v/>
      </c>
      <c r="U19" t="str">
        <f>""</f>
        <v/>
      </c>
      <c r="V19" t="str">
        <f>""</f>
        <v/>
      </c>
      <c r="W19" t="str">
        <f>""</f>
        <v/>
      </c>
      <c r="X19" t="str">
        <f>""</f>
        <v/>
      </c>
      <c r="Y19" t="str">
        <f>""</f>
        <v/>
      </c>
      <c r="Z19" t="str">
        <f>""</f>
        <v/>
      </c>
      <c r="AA19" t="str">
        <f>""</f>
        <v/>
      </c>
      <c r="AB19" t="str">
        <f>""</f>
        <v/>
      </c>
      <c r="AC19" t="str">
        <f>""</f>
        <v/>
      </c>
      <c r="AD19" t="str">
        <f>""</f>
        <v/>
      </c>
      <c r="AE19" t="str">
        <f>""</f>
        <v/>
      </c>
      <c r="AF19" t="str">
        <f>""</f>
        <v/>
      </c>
      <c r="AG19" t="str">
        <f>""</f>
        <v/>
      </c>
      <c r="AH19" t="str">
        <f>""</f>
        <v/>
      </c>
      <c r="AI19" t="str">
        <f>""</f>
        <v/>
      </c>
      <c r="AJ19" t="str">
        <f>""</f>
        <v/>
      </c>
      <c r="AK19" t="str">
        <f>""</f>
        <v/>
      </c>
      <c r="AL19" t="str">
        <f>""</f>
        <v/>
      </c>
      <c r="AM19" t="str">
        <f>""</f>
        <v/>
      </c>
      <c r="AN19" t="str">
        <f>""</f>
        <v/>
      </c>
      <c r="AO19" t="str">
        <f>""</f>
        <v/>
      </c>
      <c r="AP19" t="str">
        <f>""</f>
        <v/>
      </c>
      <c r="AQ19" t="str">
        <f>""</f>
        <v/>
      </c>
      <c r="AR19" t="str">
        <f>""</f>
        <v/>
      </c>
      <c r="AS19" t="str">
        <f>""</f>
        <v/>
      </c>
      <c r="AT19" t="str">
        <f>""</f>
        <v/>
      </c>
      <c r="AU19" t="str">
        <f>""</f>
        <v/>
      </c>
      <c r="AV19" t="str">
        <f>""</f>
        <v/>
      </c>
      <c r="AW19" t="str">
        <f>""</f>
        <v/>
      </c>
      <c r="AX19" t="str">
        <f>""</f>
        <v/>
      </c>
      <c r="AY19" t="str">
        <f>""</f>
        <v/>
      </c>
      <c r="AZ19" t="str">
        <f>""</f>
        <v/>
      </c>
      <c r="BA19" t="str">
        <f>""</f>
        <v/>
      </c>
    </row>
    <row r="20" spans="2:53" x14ac:dyDescent="0.2">
      <c r="B20" t="str">
        <f>""</f>
        <v/>
      </c>
      <c r="C20" t="str">
        <f>""</f>
        <v/>
      </c>
      <c r="D20" t="str">
        <f>""</f>
        <v/>
      </c>
      <c r="E20" t="str">
        <f>""</f>
        <v/>
      </c>
      <c r="F20" t="str">
        <f>"[0.032]"</f>
        <v>[0.032]</v>
      </c>
      <c r="G20" t="str">
        <f>"[0.031]"</f>
        <v>[0.031]</v>
      </c>
      <c r="H20" t="str">
        <f>"[0.031]"</f>
        <v>[0.031]</v>
      </c>
      <c r="I20" t="str">
        <f>""</f>
        <v/>
      </c>
      <c r="J20" t="str">
        <f>""</f>
        <v/>
      </c>
      <c r="K20" t="str">
        <f>""</f>
        <v/>
      </c>
      <c r="L20" t="str">
        <f>""</f>
        <v/>
      </c>
      <c r="M20" t="str">
        <f>""</f>
        <v/>
      </c>
      <c r="N20" t="str">
        <f>""</f>
        <v/>
      </c>
      <c r="O20" t="str">
        <f>""</f>
        <v/>
      </c>
      <c r="P20" t="str">
        <f>""</f>
        <v/>
      </c>
      <c r="Q20" t="str">
        <f>""</f>
        <v/>
      </c>
      <c r="R20" t="str">
        <f>""</f>
        <v/>
      </c>
      <c r="S20" t="str">
        <f>""</f>
        <v/>
      </c>
      <c r="T20" t="str">
        <f>""</f>
        <v/>
      </c>
      <c r="U20" t="str">
        <f>""</f>
        <v/>
      </c>
      <c r="V20" t="str">
        <f>""</f>
        <v/>
      </c>
      <c r="W20" t="str">
        <f>""</f>
        <v/>
      </c>
      <c r="X20" t="str">
        <f>""</f>
        <v/>
      </c>
      <c r="Y20" t="str">
        <f>""</f>
        <v/>
      </c>
      <c r="Z20" t="str">
        <f>""</f>
        <v/>
      </c>
      <c r="AA20" t="str">
        <f>""</f>
        <v/>
      </c>
      <c r="AB20" t="str">
        <f>""</f>
        <v/>
      </c>
      <c r="AC20" t="str">
        <f>""</f>
        <v/>
      </c>
      <c r="AD20" t="str">
        <f>""</f>
        <v/>
      </c>
      <c r="AE20" t="str">
        <f>""</f>
        <v/>
      </c>
      <c r="AF20" t="str">
        <f>""</f>
        <v/>
      </c>
      <c r="AG20" t="str">
        <f>""</f>
        <v/>
      </c>
      <c r="AH20" t="str">
        <f>""</f>
        <v/>
      </c>
      <c r="AI20" t="str">
        <f>""</f>
        <v/>
      </c>
      <c r="AJ20" t="str">
        <f>""</f>
        <v/>
      </c>
      <c r="AK20" t="str">
        <f>""</f>
        <v/>
      </c>
      <c r="AL20" t="str">
        <f>""</f>
        <v/>
      </c>
      <c r="AM20" t="str">
        <f>""</f>
        <v/>
      </c>
      <c r="AN20" t="str">
        <f>""</f>
        <v/>
      </c>
      <c r="AO20" t="str">
        <f>""</f>
        <v/>
      </c>
      <c r="AP20" t="str">
        <f>""</f>
        <v/>
      </c>
      <c r="AQ20" t="str">
        <f>""</f>
        <v/>
      </c>
      <c r="AR20" t="str">
        <f>""</f>
        <v/>
      </c>
      <c r="AS20" t="str">
        <f>""</f>
        <v/>
      </c>
      <c r="AT20" t="str">
        <f>""</f>
        <v/>
      </c>
      <c r="AU20" t="str">
        <f>""</f>
        <v/>
      </c>
      <c r="AV20" t="str">
        <f>""</f>
        <v/>
      </c>
      <c r="AW20" t="str">
        <f>""</f>
        <v/>
      </c>
      <c r="AX20" t="str">
        <f>""</f>
        <v/>
      </c>
      <c r="AY20" t="str">
        <f>""</f>
        <v/>
      </c>
      <c r="AZ20" t="str">
        <f>""</f>
        <v/>
      </c>
      <c r="BA20" t="str">
        <f>""</f>
        <v/>
      </c>
    </row>
    <row r="21" spans="2:53" x14ac:dyDescent="0.2">
      <c r="B21" t="str">
        <f>"At least female male left the household in a given year (yes=1)"</f>
        <v>At least female male left the household in a given year (yes=1)</v>
      </c>
      <c r="C21" t="str">
        <f>""</f>
        <v/>
      </c>
      <c r="D21" t="str">
        <f>""</f>
        <v/>
      </c>
      <c r="E21" t="str">
        <f>""</f>
        <v/>
      </c>
      <c r="F21" t="str">
        <f>"-0.102"</f>
        <v>-0.102</v>
      </c>
      <c r="G21" t="str">
        <f>""</f>
        <v/>
      </c>
      <c r="H21" t="str">
        <f>""</f>
        <v/>
      </c>
      <c r="I21" t="str">
        <f>""</f>
        <v/>
      </c>
      <c r="J21" t="str">
        <f>""</f>
        <v/>
      </c>
      <c r="K21" t="str">
        <f>""</f>
        <v/>
      </c>
      <c r="L21" t="str">
        <f>""</f>
        <v/>
      </c>
      <c r="M21" t="str">
        <f>""</f>
        <v/>
      </c>
      <c r="N21" t="str">
        <f>""</f>
        <v/>
      </c>
      <c r="O21" t="str">
        <f>""</f>
        <v/>
      </c>
      <c r="P21" t="str">
        <f>""</f>
        <v/>
      </c>
      <c r="Q21" t="str">
        <f>""</f>
        <v/>
      </c>
      <c r="R21" t="str">
        <f>""</f>
        <v/>
      </c>
      <c r="S21" t="str">
        <f>""</f>
        <v/>
      </c>
      <c r="T21" t="str">
        <f>""</f>
        <v/>
      </c>
      <c r="U21" t="str">
        <f>""</f>
        <v/>
      </c>
      <c r="V21" t="str">
        <f>""</f>
        <v/>
      </c>
      <c r="W21" t="str">
        <f>""</f>
        <v/>
      </c>
      <c r="X21" t="str">
        <f>""</f>
        <v/>
      </c>
      <c r="Y21" t="str">
        <f>""</f>
        <v/>
      </c>
      <c r="Z21" t="str">
        <f>""</f>
        <v/>
      </c>
      <c r="AA21" t="str">
        <f>""</f>
        <v/>
      </c>
      <c r="AB21" t="str">
        <f>""</f>
        <v/>
      </c>
      <c r="AC21" t="str">
        <f>""</f>
        <v/>
      </c>
      <c r="AD21" t="str">
        <f>""</f>
        <v/>
      </c>
      <c r="AE21" t="str">
        <f>""</f>
        <v/>
      </c>
      <c r="AF21" t="str">
        <f>""</f>
        <v/>
      </c>
      <c r="AG21" t="str">
        <f>""</f>
        <v/>
      </c>
      <c r="AH21" t="str">
        <f>""</f>
        <v/>
      </c>
      <c r="AI21" t="str">
        <f>""</f>
        <v/>
      </c>
      <c r="AJ21" t="str">
        <f>""</f>
        <v/>
      </c>
      <c r="AK21" t="str">
        <f>""</f>
        <v/>
      </c>
      <c r="AL21" t="str">
        <f>""</f>
        <v/>
      </c>
      <c r="AM21" t="str">
        <f>""</f>
        <v/>
      </c>
      <c r="AN21" t="str">
        <f>""</f>
        <v/>
      </c>
      <c r="AO21" t="str">
        <f>""</f>
        <v/>
      </c>
      <c r="AP21" t="str">
        <f>""</f>
        <v/>
      </c>
      <c r="AQ21" t="str">
        <f>""</f>
        <v/>
      </c>
      <c r="AR21" t="str">
        <f>""</f>
        <v/>
      </c>
      <c r="AS21" t="str">
        <f>""</f>
        <v/>
      </c>
      <c r="AT21" t="str">
        <f>""</f>
        <v/>
      </c>
      <c r="AU21" t="str">
        <f>""</f>
        <v/>
      </c>
      <c r="AV21" t="str">
        <f>""</f>
        <v/>
      </c>
      <c r="AW21" t="str">
        <f>""</f>
        <v/>
      </c>
      <c r="AX21" t="str">
        <f>""</f>
        <v/>
      </c>
      <c r="AY21" t="str">
        <f>""</f>
        <v/>
      </c>
      <c r="AZ21" t="str">
        <f>""</f>
        <v/>
      </c>
      <c r="BA21" t="str">
        <f>""</f>
        <v/>
      </c>
    </row>
    <row r="22" spans="2:53" x14ac:dyDescent="0.2">
      <c r="B22" t="str">
        <f>""</f>
        <v/>
      </c>
      <c r="C22" t="str">
        <f>""</f>
        <v/>
      </c>
      <c r="D22" t="str">
        <f>""</f>
        <v/>
      </c>
      <c r="E22" t="str">
        <f>""</f>
        <v/>
      </c>
      <c r="F22" t="str">
        <f>"[0.112]"</f>
        <v>[0.112]</v>
      </c>
      <c r="G22" t="str">
        <f>""</f>
        <v/>
      </c>
      <c r="H22" t="str">
        <f>""</f>
        <v/>
      </c>
      <c r="I22" t="str">
        <f>""</f>
        <v/>
      </c>
      <c r="J22" t="str">
        <f>""</f>
        <v/>
      </c>
      <c r="K22" t="str">
        <f>""</f>
        <v/>
      </c>
      <c r="L22" t="str">
        <f>""</f>
        <v/>
      </c>
      <c r="M22" t="str">
        <f>""</f>
        <v/>
      </c>
      <c r="N22" t="str">
        <f>""</f>
        <v/>
      </c>
      <c r="O22" t="str">
        <f>""</f>
        <v/>
      </c>
      <c r="P22" t="str">
        <f>""</f>
        <v/>
      </c>
      <c r="Q22" t="str">
        <f>""</f>
        <v/>
      </c>
      <c r="R22" t="str">
        <f>""</f>
        <v/>
      </c>
      <c r="S22" t="str">
        <f>""</f>
        <v/>
      </c>
      <c r="T22" t="str">
        <f>""</f>
        <v/>
      </c>
      <c r="U22" t="str">
        <f>""</f>
        <v/>
      </c>
      <c r="V22" t="str">
        <f>""</f>
        <v/>
      </c>
      <c r="W22" t="str">
        <f>""</f>
        <v/>
      </c>
      <c r="X22" t="str">
        <f>""</f>
        <v/>
      </c>
      <c r="Y22" t="str">
        <f>""</f>
        <v/>
      </c>
      <c r="Z22" t="str">
        <f>""</f>
        <v/>
      </c>
      <c r="AA22" t="str">
        <f>""</f>
        <v/>
      </c>
      <c r="AB22" t="str">
        <f>""</f>
        <v/>
      </c>
      <c r="AC22" t="str">
        <f>""</f>
        <v/>
      </c>
      <c r="AD22" t="str">
        <f>""</f>
        <v/>
      </c>
      <c r="AE22" t="str">
        <f>""</f>
        <v/>
      </c>
      <c r="AF22" t="str">
        <f>""</f>
        <v/>
      </c>
      <c r="AG22" t="str">
        <f>""</f>
        <v/>
      </c>
      <c r="AH22" t="str">
        <f>""</f>
        <v/>
      </c>
      <c r="AI22" t="str">
        <f>""</f>
        <v/>
      </c>
      <c r="AJ22" t="str">
        <f>""</f>
        <v/>
      </c>
      <c r="AK22" t="str">
        <f>""</f>
        <v/>
      </c>
      <c r="AL22" t="str">
        <f>""</f>
        <v/>
      </c>
      <c r="AM22" t="str">
        <f>""</f>
        <v/>
      </c>
      <c r="AN22" t="str">
        <f>""</f>
        <v/>
      </c>
      <c r="AO22" t="str">
        <f>""</f>
        <v/>
      </c>
      <c r="AP22" t="str">
        <f>""</f>
        <v/>
      </c>
      <c r="AQ22" t="str">
        <f>""</f>
        <v/>
      </c>
      <c r="AR22" t="str">
        <f>""</f>
        <v/>
      </c>
      <c r="AS22" t="str">
        <f>""</f>
        <v/>
      </c>
      <c r="AT22" t="str">
        <f>""</f>
        <v/>
      </c>
      <c r="AU22" t="str">
        <f>""</f>
        <v/>
      </c>
      <c r="AV22" t="str">
        <f>""</f>
        <v/>
      </c>
      <c r="AW22" t="str">
        <f>""</f>
        <v/>
      </c>
      <c r="AX22" t="str">
        <f>""</f>
        <v/>
      </c>
      <c r="AY22" t="str">
        <f>""</f>
        <v/>
      </c>
      <c r="AZ22" t="str">
        <f>""</f>
        <v/>
      </c>
      <c r="BA22" t="str">
        <f>""</f>
        <v/>
      </c>
    </row>
    <row r="23" spans="2:53" x14ac:dyDescent="0.2">
      <c r="B23" t="str">
        <f>"Interaction"</f>
        <v>Interaction</v>
      </c>
      <c r="C23" t="str">
        <f>""</f>
        <v/>
      </c>
      <c r="D23" t="str">
        <f>""</f>
        <v/>
      </c>
      <c r="E23" t="str">
        <f>""</f>
        <v/>
      </c>
      <c r="F23" t="str">
        <f>"0.068"</f>
        <v>0.068</v>
      </c>
      <c r="G23" t="str">
        <f>""</f>
        <v/>
      </c>
      <c r="H23" t="str">
        <f>""</f>
        <v/>
      </c>
      <c r="I23" t="str">
        <f>""</f>
        <v/>
      </c>
      <c r="J23" t="str">
        <f>""</f>
        <v/>
      </c>
      <c r="K23" t="str">
        <f>""</f>
        <v/>
      </c>
      <c r="L23" t="str">
        <f>""</f>
        <v/>
      </c>
      <c r="M23" t="str">
        <f>""</f>
        <v/>
      </c>
      <c r="N23" t="str">
        <f>""</f>
        <v/>
      </c>
      <c r="O23" t="str">
        <f>""</f>
        <v/>
      </c>
      <c r="P23" t="str">
        <f>""</f>
        <v/>
      </c>
      <c r="Q23" t="str">
        <f>""</f>
        <v/>
      </c>
      <c r="R23" t="str">
        <f>""</f>
        <v/>
      </c>
      <c r="S23" t="str">
        <f>""</f>
        <v/>
      </c>
      <c r="T23" t="str">
        <f>""</f>
        <v/>
      </c>
      <c r="U23" t="str">
        <f>""</f>
        <v/>
      </c>
      <c r="V23" t="str">
        <f>""</f>
        <v/>
      </c>
      <c r="W23" t="str">
        <f>""</f>
        <v/>
      </c>
      <c r="X23" t="str">
        <f>""</f>
        <v/>
      </c>
      <c r="Y23" t="str">
        <f>""</f>
        <v/>
      </c>
      <c r="Z23" t="str">
        <f>""</f>
        <v/>
      </c>
      <c r="AA23" t="str">
        <f>""</f>
        <v/>
      </c>
      <c r="AB23" t="str">
        <f>""</f>
        <v/>
      </c>
      <c r="AC23" t="str">
        <f>""</f>
        <v/>
      </c>
      <c r="AD23" t="str">
        <f>""</f>
        <v/>
      </c>
      <c r="AE23" t="str">
        <f>""</f>
        <v/>
      </c>
      <c r="AF23" t="str">
        <f>""</f>
        <v/>
      </c>
      <c r="AG23" t="str">
        <f>""</f>
        <v/>
      </c>
      <c r="AH23" t="str">
        <f>""</f>
        <v/>
      </c>
      <c r="AI23" t="str">
        <f>""</f>
        <v/>
      </c>
      <c r="AJ23" t="str">
        <f>""</f>
        <v/>
      </c>
      <c r="AK23" t="str">
        <f>""</f>
        <v/>
      </c>
      <c r="AL23" t="str">
        <f>""</f>
        <v/>
      </c>
      <c r="AM23" t="str">
        <f>""</f>
        <v/>
      </c>
      <c r="AN23" t="str">
        <f>""</f>
        <v/>
      </c>
      <c r="AO23" t="str">
        <f>""</f>
        <v/>
      </c>
      <c r="AP23" t="str">
        <f>""</f>
        <v/>
      </c>
      <c r="AQ23" t="str">
        <f>""</f>
        <v/>
      </c>
      <c r="AR23" t="str">
        <f>""</f>
        <v/>
      </c>
      <c r="AS23" t="str">
        <f>""</f>
        <v/>
      </c>
      <c r="AT23" t="str">
        <f>""</f>
        <v/>
      </c>
      <c r="AU23" t="str">
        <f>""</f>
        <v/>
      </c>
      <c r="AV23" t="str">
        <f>""</f>
        <v/>
      </c>
      <c r="AW23" t="str">
        <f>""</f>
        <v/>
      </c>
      <c r="AX23" t="str">
        <f>""</f>
        <v/>
      </c>
      <c r="AY23" t="str">
        <f>""</f>
        <v/>
      </c>
      <c r="AZ23" t="str">
        <f>""</f>
        <v/>
      </c>
      <c r="BA23" t="str">
        <f>""</f>
        <v/>
      </c>
    </row>
    <row r="24" spans="2:53" x14ac:dyDescent="0.2">
      <c r="B24" t="str">
        <f>""</f>
        <v/>
      </c>
      <c r="C24" t="str">
        <f>""</f>
        <v/>
      </c>
      <c r="D24" t="str">
        <f>""</f>
        <v/>
      </c>
      <c r="E24" t="str">
        <f>""</f>
        <v/>
      </c>
      <c r="F24" t="str">
        <f>"[0.059]"</f>
        <v>[0.059]</v>
      </c>
      <c r="G24" t="str">
        <f>""</f>
        <v/>
      </c>
      <c r="H24" t="str">
        <f>""</f>
        <v/>
      </c>
      <c r="I24" t="str">
        <f>""</f>
        <v/>
      </c>
      <c r="J24" t="str">
        <f>""</f>
        <v/>
      </c>
      <c r="K24" t="str">
        <f>""</f>
        <v/>
      </c>
      <c r="L24" t="str">
        <f>""</f>
        <v/>
      </c>
      <c r="M24" t="str">
        <f>""</f>
        <v/>
      </c>
      <c r="N24" t="str">
        <f>""</f>
        <v/>
      </c>
      <c r="O24" t="str">
        <f>""</f>
        <v/>
      </c>
      <c r="P24" t="str">
        <f>""</f>
        <v/>
      </c>
      <c r="Q24" t="str">
        <f>""</f>
        <v/>
      </c>
      <c r="R24" t="str">
        <f>""</f>
        <v/>
      </c>
      <c r="S24" t="str">
        <f>""</f>
        <v/>
      </c>
      <c r="T24" t="str">
        <f>""</f>
        <v/>
      </c>
      <c r="U24" t="str">
        <f>""</f>
        <v/>
      </c>
      <c r="V24" t="str">
        <f>""</f>
        <v/>
      </c>
      <c r="W24" t="str">
        <f>""</f>
        <v/>
      </c>
      <c r="X24" t="str">
        <f>""</f>
        <v/>
      </c>
      <c r="Y24" t="str">
        <f>""</f>
        <v/>
      </c>
      <c r="Z24" t="str">
        <f>""</f>
        <v/>
      </c>
      <c r="AA24" t="str">
        <f>""</f>
        <v/>
      </c>
      <c r="AB24" t="str">
        <f>""</f>
        <v/>
      </c>
      <c r="AC24" t="str">
        <f>""</f>
        <v/>
      </c>
      <c r="AD24" t="str">
        <f>""</f>
        <v/>
      </c>
      <c r="AE24" t="str">
        <f>""</f>
        <v/>
      </c>
      <c r="AF24" t="str">
        <f>""</f>
        <v/>
      </c>
      <c r="AG24" t="str">
        <f>""</f>
        <v/>
      </c>
      <c r="AH24" t="str">
        <f>""</f>
        <v/>
      </c>
      <c r="AI24" t="str">
        <f>""</f>
        <v/>
      </c>
      <c r="AJ24" t="str">
        <f>""</f>
        <v/>
      </c>
      <c r="AK24" t="str">
        <f>""</f>
        <v/>
      </c>
      <c r="AL24" t="str">
        <f>""</f>
        <v/>
      </c>
      <c r="AM24" t="str">
        <f>""</f>
        <v/>
      </c>
      <c r="AN24" t="str">
        <f>""</f>
        <v/>
      </c>
      <c r="AO24" t="str">
        <f>""</f>
        <v/>
      </c>
      <c r="AP24" t="str">
        <f>""</f>
        <v/>
      </c>
      <c r="AQ24" t="str">
        <f>""</f>
        <v/>
      </c>
      <c r="AR24" t="str">
        <f>""</f>
        <v/>
      </c>
      <c r="AS24" t="str">
        <f>""</f>
        <v/>
      </c>
      <c r="AT24" t="str">
        <f>""</f>
        <v/>
      </c>
      <c r="AU24" t="str">
        <f>""</f>
        <v/>
      </c>
      <c r="AV24" t="str">
        <f>""</f>
        <v/>
      </c>
      <c r="AW24" t="str">
        <f>""</f>
        <v/>
      </c>
      <c r="AX24" t="str">
        <f>""</f>
        <v/>
      </c>
      <c r="AY24" t="str">
        <f>""</f>
        <v/>
      </c>
      <c r="AZ24" t="str">
        <f>""</f>
        <v/>
      </c>
      <c r="BA24" t="str">
        <f>""</f>
        <v/>
      </c>
    </row>
    <row r="25" spans="2:53" x14ac:dyDescent="0.2">
      <c r="B25" t="str">
        <f>"Number of female who left household 1998-2007"</f>
        <v>Number of female who left household 1998-2007</v>
      </c>
      <c r="C25" t="str">
        <f>""</f>
        <v/>
      </c>
      <c r="D25" t="str">
        <f>""</f>
        <v/>
      </c>
      <c r="E25" t="str">
        <f>""</f>
        <v/>
      </c>
      <c r="F25" t="str">
        <f>""</f>
        <v/>
      </c>
      <c r="G25" t="str">
        <f>"-0.038"</f>
        <v>-0.038</v>
      </c>
      <c r="H25" t="str">
        <f>""</f>
        <v/>
      </c>
      <c r="I25" t="str">
        <f>""</f>
        <v/>
      </c>
      <c r="J25" t="str">
        <f>""</f>
        <v/>
      </c>
      <c r="K25" t="str">
        <f>""</f>
        <v/>
      </c>
      <c r="L25" t="str">
        <f>""</f>
        <v/>
      </c>
      <c r="M25" t="str">
        <f>""</f>
        <v/>
      </c>
      <c r="N25" t="str">
        <f>""</f>
        <v/>
      </c>
      <c r="O25" t="str">
        <f>""</f>
        <v/>
      </c>
      <c r="P25" t="str">
        <f>""</f>
        <v/>
      </c>
      <c r="Q25" t="str">
        <f>""</f>
        <v/>
      </c>
      <c r="R25" t="str">
        <f>""</f>
        <v/>
      </c>
      <c r="S25" t="str">
        <f>""</f>
        <v/>
      </c>
      <c r="T25" t="str">
        <f>""</f>
        <v/>
      </c>
      <c r="U25" t="str">
        <f>""</f>
        <v/>
      </c>
      <c r="V25" t="str">
        <f>""</f>
        <v/>
      </c>
      <c r="W25" t="str">
        <f>""</f>
        <v/>
      </c>
      <c r="X25" t="str">
        <f>""</f>
        <v/>
      </c>
      <c r="Y25" t="str">
        <f>""</f>
        <v/>
      </c>
      <c r="Z25" t="str">
        <f>""</f>
        <v/>
      </c>
      <c r="AA25" t="str">
        <f>""</f>
        <v/>
      </c>
      <c r="AB25" t="str">
        <f>""</f>
        <v/>
      </c>
      <c r="AC25" t="str">
        <f>""</f>
        <v/>
      </c>
      <c r="AD25" t="str">
        <f>""</f>
        <v/>
      </c>
      <c r="AE25" t="str">
        <f>""</f>
        <v/>
      </c>
      <c r="AF25" t="str">
        <f>""</f>
        <v/>
      </c>
      <c r="AG25" t="str">
        <f>""</f>
        <v/>
      </c>
      <c r="AH25" t="str">
        <f>""</f>
        <v/>
      </c>
      <c r="AI25" t="str">
        <f>""</f>
        <v/>
      </c>
      <c r="AJ25" t="str">
        <f>""</f>
        <v/>
      </c>
      <c r="AK25" t="str">
        <f>""</f>
        <v/>
      </c>
      <c r="AL25" t="str">
        <f>""</f>
        <v/>
      </c>
      <c r="AM25" t="str">
        <f>""</f>
        <v/>
      </c>
      <c r="AN25" t="str">
        <f>""</f>
        <v/>
      </c>
      <c r="AO25" t="str">
        <f>""</f>
        <v/>
      </c>
      <c r="AP25" t="str">
        <f>""</f>
        <v/>
      </c>
      <c r="AQ25" t="str">
        <f>""</f>
        <v/>
      </c>
      <c r="AR25" t="str">
        <f>""</f>
        <v/>
      </c>
      <c r="AS25" t="str">
        <f>""</f>
        <v/>
      </c>
      <c r="AT25" t="str">
        <f>""</f>
        <v/>
      </c>
      <c r="AU25" t="str">
        <f>""</f>
        <v/>
      </c>
      <c r="AV25" t="str">
        <f>""</f>
        <v/>
      </c>
      <c r="AW25" t="str">
        <f>""</f>
        <v/>
      </c>
      <c r="AX25" t="str">
        <f>""</f>
        <v/>
      </c>
      <c r="AY25" t="str">
        <f>""</f>
        <v/>
      </c>
      <c r="AZ25" t="str">
        <f>""</f>
        <v/>
      </c>
      <c r="BA25" t="str">
        <f>""</f>
        <v/>
      </c>
    </row>
    <row r="26" spans="2:53" x14ac:dyDescent="0.2">
      <c r="B26" t="str">
        <f>""</f>
        <v/>
      </c>
      <c r="C26" t="str">
        <f>""</f>
        <v/>
      </c>
      <c r="D26" t="str">
        <f>""</f>
        <v/>
      </c>
      <c r="E26" t="str">
        <f>""</f>
        <v/>
      </c>
      <c r="F26" t="str">
        <f>""</f>
        <v/>
      </c>
      <c r="G26" t="str">
        <f>"[0.060]"</f>
        <v>[0.060]</v>
      </c>
      <c r="H26" t="str">
        <f>""</f>
        <v/>
      </c>
      <c r="I26" t="str">
        <f>""</f>
        <v/>
      </c>
      <c r="J26" t="str">
        <f>""</f>
        <v/>
      </c>
      <c r="K26" t="str">
        <f>""</f>
        <v/>
      </c>
      <c r="L26" t="str">
        <f>""</f>
        <v/>
      </c>
      <c r="M26" t="str">
        <f>""</f>
        <v/>
      </c>
      <c r="N26" t="str">
        <f>""</f>
        <v/>
      </c>
      <c r="O26" t="str">
        <f>""</f>
        <v/>
      </c>
      <c r="P26" t="str">
        <f>""</f>
        <v/>
      </c>
      <c r="Q26" t="str">
        <f>""</f>
        <v/>
      </c>
      <c r="R26" t="str">
        <f>""</f>
        <v/>
      </c>
      <c r="S26" t="str">
        <f>""</f>
        <v/>
      </c>
      <c r="T26" t="str">
        <f>""</f>
        <v/>
      </c>
      <c r="U26" t="str">
        <f>""</f>
        <v/>
      </c>
      <c r="V26" t="str">
        <f>""</f>
        <v/>
      </c>
      <c r="W26" t="str">
        <f>""</f>
        <v/>
      </c>
      <c r="X26" t="str">
        <f>""</f>
        <v/>
      </c>
      <c r="Y26" t="str">
        <f>""</f>
        <v/>
      </c>
      <c r="Z26" t="str">
        <f>""</f>
        <v/>
      </c>
      <c r="AA26" t="str">
        <f>""</f>
        <v/>
      </c>
      <c r="AB26" t="str">
        <f>""</f>
        <v/>
      </c>
      <c r="AC26" t="str">
        <f>""</f>
        <v/>
      </c>
      <c r="AD26" t="str">
        <f>""</f>
        <v/>
      </c>
      <c r="AE26" t="str">
        <f>""</f>
        <v/>
      </c>
      <c r="AF26" t="str">
        <f>""</f>
        <v/>
      </c>
      <c r="AG26" t="str">
        <f>""</f>
        <v/>
      </c>
      <c r="AH26" t="str">
        <f>""</f>
        <v/>
      </c>
      <c r="AI26" t="str">
        <f>""</f>
        <v/>
      </c>
      <c r="AJ26" t="str">
        <f>""</f>
        <v/>
      </c>
      <c r="AK26" t="str">
        <f>""</f>
        <v/>
      </c>
      <c r="AL26" t="str">
        <f>""</f>
        <v/>
      </c>
      <c r="AM26" t="str">
        <f>""</f>
        <v/>
      </c>
      <c r="AN26" t="str">
        <f>""</f>
        <v/>
      </c>
      <c r="AO26" t="str">
        <f>""</f>
        <v/>
      </c>
      <c r="AP26" t="str">
        <f>""</f>
        <v/>
      </c>
      <c r="AQ26" t="str">
        <f>""</f>
        <v/>
      </c>
      <c r="AR26" t="str">
        <f>""</f>
        <v/>
      </c>
      <c r="AS26" t="str">
        <f>""</f>
        <v/>
      </c>
      <c r="AT26" t="str">
        <f>""</f>
        <v/>
      </c>
      <c r="AU26" t="str">
        <f>""</f>
        <v/>
      </c>
      <c r="AV26" t="str">
        <f>""</f>
        <v/>
      </c>
      <c r="AW26" t="str">
        <f>""</f>
        <v/>
      </c>
      <c r="AX26" t="str">
        <f>""</f>
        <v/>
      </c>
      <c r="AY26" t="str">
        <f>""</f>
        <v/>
      </c>
      <c r="AZ26" t="str">
        <f>""</f>
        <v/>
      </c>
      <c r="BA26" t="str">
        <f>""</f>
        <v/>
      </c>
    </row>
    <row r="27" spans="2:53" x14ac:dyDescent="0.2">
      <c r="B27" t="str">
        <f>"Interaction"</f>
        <v>Interaction</v>
      </c>
      <c r="C27" t="str">
        <f>""</f>
        <v/>
      </c>
      <c r="D27" t="str">
        <f>""</f>
        <v/>
      </c>
      <c r="E27" t="str">
        <f>""</f>
        <v/>
      </c>
      <c r="F27" t="str">
        <f>""</f>
        <v/>
      </c>
      <c r="G27" t="str">
        <f>"0.024*"</f>
        <v>0.024*</v>
      </c>
      <c r="H27" t="str">
        <f>""</f>
        <v/>
      </c>
      <c r="I27" t="str">
        <f>""</f>
        <v/>
      </c>
      <c r="J27" t="str">
        <f>""</f>
        <v/>
      </c>
      <c r="K27" t="str">
        <f>""</f>
        <v/>
      </c>
      <c r="L27" t="str">
        <f>""</f>
        <v/>
      </c>
      <c r="M27" t="str">
        <f>""</f>
        <v/>
      </c>
      <c r="N27" t="str">
        <f>""</f>
        <v/>
      </c>
      <c r="O27" t="str">
        <f>""</f>
        <v/>
      </c>
      <c r="P27" t="str">
        <f>""</f>
        <v/>
      </c>
      <c r="Q27" t="str">
        <f>""</f>
        <v/>
      </c>
      <c r="R27" t="str">
        <f>""</f>
        <v/>
      </c>
      <c r="S27" t="str">
        <f>""</f>
        <v/>
      </c>
      <c r="T27" t="str">
        <f>""</f>
        <v/>
      </c>
      <c r="U27" t="str">
        <f>""</f>
        <v/>
      </c>
      <c r="V27" t="str">
        <f>""</f>
        <v/>
      </c>
      <c r="W27" t="str">
        <f>""</f>
        <v/>
      </c>
      <c r="X27" t="str">
        <f>""</f>
        <v/>
      </c>
      <c r="Y27" t="str">
        <f>""</f>
        <v/>
      </c>
      <c r="Z27" t="str">
        <f>""</f>
        <v/>
      </c>
      <c r="AA27" t="str">
        <f>""</f>
        <v/>
      </c>
      <c r="AB27" t="str">
        <f>""</f>
        <v/>
      </c>
      <c r="AC27" t="str">
        <f>""</f>
        <v/>
      </c>
      <c r="AD27" t="str">
        <f>""</f>
        <v/>
      </c>
      <c r="AE27" t="str">
        <f>""</f>
        <v/>
      </c>
      <c r="AF27" t="str">
        <f>""</f>
        <v/>
      </c>
      <c r="AG27" t="str">
        <f>""</f>
        <v/>
      </c>
      <c r="AH27" t="str">
        <f>""</f>
        <v/>
      </c>
      <c r="AI27" t="str">
        <f>""</f>
        <v/>
      </c>
      <c r="AJ27" t="str">
        <f>""</f>
        <v/>
      </c>
      <c r="AK27" t="str">
        <f>""</f>
        <v/>
      </c>
      <c r="AL27" t="str">
        <f>""</f>
        <v/>
      </c>
      <c r="AM27" t="str">
        <f>""</f>
        <v/>
      </c>
      <c r="AN27" t="str">
        <f>""</f>
        <v/>
      </c>
      <c r="AO27" t="str">
        <f>""</f>
        <v/>
      </c>
      <c r="AP27" t="str">
        <f>""</f>
        <v/>
      </c>
      <c r="AQ27" t="str">
        <f>""</f>
        <v/>
      </c>
      <c r="AR27" t="str">
        <f>""</f>
        <v/>
      </c>
      <c r="AS27" t="str">
        <f>""</f>
        <v/>
      </c>
      <c r="AT27" t="str">
        <f>""</f>
        <v/>
      </c>
      <c r="AU27" t="str">
        <f>""</f>
        <v/>
      </c>
      <c r="AV27" t="str">
        <f>""</f>
        <v/>
      </c>
      <c r="AW27" t="str">
        <f>""</f>
        <v/>
      </c>
      <c r="AX27" t="str">
        <f>""</f>
        <v/>
      </c>
      <c r="AY27" t="str">
        <f>""</f>
        <v/>
      </c>
      <c r="AZ27" t="str">
        <f>""</f>
        <v/>
      </c>
      <c r="BA27" t="str">
        <f>""</f>
        <v/>
      </c>
    </row>
    <row r="28" spans="2:53" x14ac:dyDescent="0.2">
      <c r="B28" t="str">
        <f>""</f>
        <v/>
      </c>
      <c r="C28" t="str">
        <f>""</f>
        <v/>
      </c>
      <c r="D28" t="str">
        <f>""</f>
        <v/>
      </c>
      <c r="E28" t="str">
        <f>""</f>
        <v/>
      </c>
      <c r="F28" t="str">
        <f>""</f>
        <v/>
      </c>
      <c r="G28" t="str">
        <f>"[0.013]"</f>
        <v>[0.013]</v>
      </c>
      <c r="H28" t="str">
        <f>""</f>
        <v/>
      </c>
      <c r="I28" t="str">
        <f>""</f>
        <v/>
      </c>
      <c r="J28" t="str">
        <f>""</f>
        <v/>
      </c>
      <c r="K28" t="str">
        <f>""</f>
        <v/>
      </c>
      <c r="L28" t="str">
        <f>""</f>
        <v/>
      </c>
      <c r="M28" t="str">
        <f>""</f>
        <v/>
      </c>
      <c r="N28" t="str">
        <f>""</f>
        <v/>
      </c>
      <c r="O28" t="str">
        <f>""</f>
        <v/>
      </c>
      <c r="P28" t="str">
        <f>""</f>
        <v/>
      </c>
      <c r="Q28" t="str">
        <f>""</f>
        <v/>
      </c>
      <c r="R28" t="str">
        <f>""</f>
        <v/>
      </c>
      <c r="S28" t="str">
        <f>""</f>
        <v/>
      </c>
      <c r="T28" t="str">
        <f>""</f>
        <v/>
      </c>
      <c r="U28" t="str">
        <f>""</f>
        <v/>
      </c>
      <c r="V28" t="str">
        <f>""</f>
        <v/>
      </c>
      <c r="W28" t="str">
        <f>""</f>
        <v/>
      </c>
      <c r="X28" t="str">
        <f>""</f>
        <v/>
      </c>
      <c r="Y28" t="str">
        <f>""</f>
        <v/>
      </c>
      <c r="Z28" t="str">
        <f>""</f>
        <v/>
      </c>
      <c r="AA28" t="str">
        <f>""</f>
        <v/>
      </c>
      <c r="AB28" t="str">
        <f>""</f>
        <v/>
      </c>
      <c r="AC28" t="str">
        <f>""</f>
        <v/>
      </c>
      <c r="AD28" t="str">
        <f>""</f>
        <v/>
      </c>
      <c r="AE28" t="str">
        <f>""</f>
        <v/>
      </c>
      <c r="AF28" t="str">
        <f>""</f>
        <v/>
      </c>
      <c r="AG28" t="str">
        <f>""</f>
        <v/>
      </c>
      <c r="AH28" t="str">
        <f>""</f>
        <v/>
      </c>
      <c r="AI28" t="str">
        <f>""</f>
        <v/>
      </c>
      <c r="AJ28" t="str">
        <f>""</f>
        <v/>
      </c>
      <c r="AK28" t="str">
        <f>""</f>
        <v/>
      </c>
      <c r="AL28" t="str">
        <f>""</f>
        <v/>
      </c>
      <c r="AM28" t="str">
        <f>""</f>
        <v/>
      </c>
      <c r="AN28" t="str">
        <f>""</f>
        <v/>
      </c>
      <c r="AO28" t="str">
        <f>""</f>
        <v/>
      </c>
      <c r="AP28" t="str">
        <f>""</f>
        <v/>
      </c>
      <c r="AQ28" t="str">
        <f>""</f>
        <v/>
      </c>
      <c r="AR28" t="str">
        <f>""</f>
        <v/>
      </c>
      <c r="AS28" t="str">
        <f>""</f>
        <v/>
      </c>
      <c r="AT28" t="str">
        <f>""</f>
        <v/>
      </c>
      <c r="AU28" t="str">
        <f>""</f>
        <v/>
      </c>
      <c r="AV28" t="str">
        <f>""</f>
        <v/>
      </c>
      <c r="AW28" t="str">
        <f>""</f>
        <v/>
      </c>
      <c r="AX28" t="str">
        <f>""</f>
        <v/>
      </c>
      <c r="AY28" t="str">
        <f>""</f>
        <v/>
      </c>
      <c r="AZ28" t="str">
        <f>""</f>
        <v/>
      </c>
      <c r="BA28" t="str">
        <f>""</f>
        <v/>
      </c>
    </row>
    <row r="29" spans="2:53" x14ac:dyDescent="0.2">
      <c r="B29" t="str">
        <f>"Share of females  who left household 1998-2007"</f>
        <v>Share of females  who left household 1998-2007</v>
      </c>
      <c r="C29" t="str">
        <f>""</f>
        <v/>
      </c>
      <c r="D29" t="str">
        <f>""</f>
        <v/>
      </c>
      <c r="E29" t="str">
        <f>""</f>
        <v/>
      </c>
      <c r="F29" t="str">
        <f>""</f>
        <v/>
      </c>
      <c r="G29" t="str">
        <f>""</f>
        <v/>
      </c>
      <c r="H29" t="str">
        <f>"-0.205"</f>
        <v>-0.205</v>
      </c>
      <c r="I29" t="str">
        <f>""</f>
        <v/>
      </c>
      <c r="J29" t="str">
        <f>""</f>
        <v/>
      </c>
      <c r="K29" t="str">
        <f>""</f>
        <v/>
      </c>
      <c r="L29" t="str">
        <f>""</f>
        <v/>
      </c>
      <c r="M29" t="str">
        <f>""</f>
        <v/>
      </c>
      <c r="N29" t="str">
        <f>""</f>
        <v/>
      </c>
      <c r="O29" t="str">
        <f>""</f>
        <v/>
      </c>
      <c r="P29" t="str">
        <f>""</f>
        <v/>
      </c>
      <c r="Q29" t="str">
        <f>""</f>
        <v/>
      </c>
      <c r="R29" t="str">
        <f>""</f>
        <v/>
      </c>
      <c r="S29" t="str">
        <f>""</f>
        <v/>
      </c>
      <c r="T29" t="str">
        <f>""</f>
        <v/>
      </c>
      <c r="U29" t="str">
        <f>""</f>
        <v/>
      </c>
      <c r="V29" t="str">
        <f>""</f>
        <v/>
      </c>
      <c r="W29" t="str">
        <f>""</f>
        <v/>
      </c>
      <c r="X29" t="str">
        <f>""</f>
        <v/>
      </c>
      <c r="Y29" t="str">
        <f>""</f>
        <v/>
      </c>
      <c r="Z29" t="str">
        <f>""</f>
        <v/>
      </c>
      <c r="AA29" t="str">
        <f>""</f>
        <v/>
      </c>
      <c r="AB29" t="str">
        <f>""</f>
        <v/>
      </c>
      <c r="AC29" t="str">
        <f>""</f>
        <v/>
      </c>
      <c r="AD29" t="str">
        <f>""</f>
        <v/>
      </c>
      <c r="AE29" t="str">
        <f>""</f>
        <v/>
      </c>
      <c r="AF29" t="str">
        <f>""</f>
        <v/>
      </c>
      <c r="AG29" t="str">
        <f>""</f>
        <v/>
      </c>
      <c r="AH29" t="str">
        <f>""</f>
        <v/>
      </c>
      <c r="AI29" t="str">
        <f>""</f>
        <v/>
      </c>
      <c r="AJ29" t="str">
        <f>""</f>
        <v/>
      </c>
      <c r="AK29" t="str">
        <f>""</f>
        <v/>
      </c>
      <c r="AL29" t="str">
        <f>""</f>
        <v/>
      </c>
      <c r="AM29" t="str">
        <f>""</f>
        <v/>
      </c>
      <c r="AN29" t="str">
        <f>""</f>
        <v/>
      </c>
      <c r="AO29" t="str">
        <f>""</f>
        <v/>
      </c>
      <c r="AP29" t="str">
        <f>""</f>
        <v/>
      </c>
      <c r="AQ29" t="str">
        <f>""</f>
        <v/>
      </c>
      <c r="AR29" t="str">
        <f>""</f>
        <v/>
      </c>
      <c r="AS29" t="str">
        <f>""</f>
        <v/>
      </c>
      <c r="AT29" t="str">
        <f>""</f>
        <v/>
      </c>
      <c r="AU29" t="str">
        <f>""</f>
        <v/>
      </c>
      <c r="AV29" t="str">
        <f>""</f>
        <v/>
      </c>
      <c r="AW29" t="str">
        <f>""</f>
        <v/>
      </c>
      <c r="AX29" t="str">
        <f>""</f>
        <v/>
      </c>
      <c r="AY29" t="str">
        <f>""</f>
        <v/>
      </c>
      <c r="AZ29" t="str">
        <f>""</f>
        <v/>
      </c>
      <c r="BA29" t="str">
        <f>""</f>
        <v/>
      </c>
    </row>
    <row r="30" spans="2:53" x14ac:dyDescent="0.2">
      <c r="B30" t="str">
        <f>""</f>
        <v/>
      </c>
      <c r="C30" t="str">
        <f>""</f>
        <v/>
      </c>
      <c r="D30" t="str">
        <f>""</f>
        <v/>
      </c>
      <c r="E30" t="str">
        <f>""</f>
        <v/>
      </c>
      <c r="F30" t="str">
        <f>""</f>
        <v/>
      </c>
      <c r="G30" t="str">
        <f>""</f>
        <v/>
      </c>
      <c r="H30" t="str">
        <f>"[0.178]"</f>
        <v>[0.178]</v>
      </c>
      <c r="I30" t="str">
        <f>""</f>
        <v/>
      </c>
      <c r="J30" t="str">
        <f>""</f>
        <v/>
      </c>
      <c r="K30" t="str">
        <f>""</f>
        <v/>
      </c>
      <c r="L30" t="str">
        <f>""</f>
        <v/>
      </c>
      <c r="M30" t="str">
        <f>""</f>
        <v/>
      </c>
      <c r="N30" t="str">
        <f>""</f>
        <v/>
      </c>
      <c r="O30" t="str">
        <f>""</f>
        <v/>
      </c>
      <c r="P30" t="str">
        <f>""</f>
        <v/>
      </c>
      <c r="Q30" t="str">
        <f>""</f>
        <v/>
      </c>
      <c r="R30" t="str">
        <f>""</f>
        <v/>
      </c>
      <c r="S30" t="str">
        <f>""</f>
        <v/>
      </c>
      <c r="T30" t="str">
        <f>""</f>
        <v/>
      </c>
      <c r="U30" t="str">
        <f>""</f>
        <v/>
      </c>
      <c r="V30" t="str">
        <f>""</f>
        <v/>
      </c>
      <c r="W30" t="str">
        <f>""</f>
        <v/>
      </c>
      <c r="X30" t="str">
        <f>""</f>
        <v/>
      </c>
      <c r="Y30" t="str">
        <f>""</f>
        <v/>
      </c>
      <c r="Z30" t="str">
        <f>""</f>
        <v/>
      </c>
      <c r="AA30" t="str">
        <f>""</f>
        <v/>
      </c>
      <c r="AB30" t="str">
        <f>""</f>
        <v/>
      </c>
      <c r="AC30" t="str">
        <f>""</f>
        <v/>
      </c>
      <c r="AD30" t="str">
        <f>""</f>
        <v/>
      </c>
      <c r="AE30" t="str">
        <f>""</f>
        <v/>
      </c>
      <c r="AF30" t="str">
        <f>""</f>
        <v/>
      </c>
      <c r="AG30" t="str">
        <f>""</f>
        <v/>
      </c>
      <c r="AH30" t="str">
        <f>""</f>
        <v/>
      </c>
      <c r="AI30" t="str">
        <f>""</f>
        <v/>
      </c>
      <c r="AJ30" t="str">
        <f>""</f>
        <v/>
      </c>
      <c r="AK30" t="str">
        <f>""</f>
        <v/>
      </c>
      <c r="AL30" t="str">
        <f>""</f>
        <v/>
      </c>
      <c r="AM30" t="str">
        <f>""</f>
        <v/>
      </c>
      <c r="AN30" t="str">
        <f>""</f>
        <v/>
      </c>
      <c r="AO30" t="str">
        <f>""</f>
        <v/>
      </c>
      <c r="AP30" t="str">
        <f>""</f>
        <v/>
      </c>
      <c r="AQ30" t="str">
        <f>""</f>
        <v/>
      </c>
      <c r="AR30" t="str">
        <f>""</f>
        <v/>
      </c>
      <c r="AS30" t="str">
        <f>""</f>
        <v/>
      </c>
      <c r="AT30" t="str">
        <f>""</f>
        <v/>
      </c>
      <c r="AU30" t="str">
        <f>""</f>
        <v/>
      </c>
      <c r="AV30" t="str">
        <f>""</f>
        <v/>
      </c>
      <c r="AW30" t="str">
        <f>""</f>
        <v/>
      </c>
      <c r="AX30" t="str">
        <f>""</f>
        <v/>
      </c>
      <c r="AY30" t="str">
        <f>""</f>
        <v/>
      </c>
      <c r="AZ30" t="str">
        <f>""</f>
        <v/>
      </c>
      <c r="BA30" t="str">
        <f>""</f>
        <v/>
      </c>
    </row>
    <row r="31" spans="2:53" x14ac:dyDescent="0.2">
      <c r="B31" t="str">
        <f>"Interaction"</f>
        <v>Interaction</v>
      </c>
      <c r="C31" t="str">
        <f>""</f>
        <v/>
      </c>
      <c r="D31" t="str">
        <f>""</f>
        <v/>
      </c>
      <c r="E31" t="str">
        <f>""</f>
        <v/>
      </c>
      <c r="F31" t="str">
        <f>""</f>
        <v/>
      </c>
      <c r="G31" t="str">
        <f>""</f>
        <v/>
      </c>
      <c r="H31" t="str">
        <f>"0.082"</f>
        <v>0.082</v>
      </c>
      <c r="I31" t="str">
        <f>""</f>
        <v/>
      </c>
      <c r="J31" t="str">
        <f>""</f>
        <v/>
      </c>
      <c r="K31" t="str">
        <f>""</f>
        <v/>
      </c>
      <c r="L31" t="str">
        <f>""</f>
        <v/>
      </c>
      <c r="M31" t="str">
        <f>""</f>
        <v/>
      </c>
      <c r="N31" t="str">
        <f>""</f>
        <v/>
      </c>
      <c r="O31" t="str">
        <f>""</f>
        <v/>
      </c>
      <c r="P31" t="str">
        <f>""</f>
        <v/>
      </c>
      <c r="Q31" t="str">
        <f>""</f>
        <v/>
      </c>
      <c r="R31" t="str">
        <f>""</f>
        <v/>
      </c>
      <c r="S31" t="str">
        <f>""</f>
        <v/>
      </c>
      <c r="T31" t="str">
        <f>""</f>
        <v/>
      </c>
      <c r="U31" t="str">
        <f>""</f>
        <v/>
      </c>
      <c r="V31" t="str">
        <f>""</f>
        <v/>
      </c>
      <c r="W31" t="str">
        <f>""</f>
        <v/>
      </c>
      <c r="X31" t="str">
        <f>""</f>
        <v/>
      </c>
      <c r="Y31" t="str">
        <f>""</f>
        <v/>
      </c>
      <c r="Z31" t="str">
        <f>""</f>
        <v/>
      </c>
      <c r="AA31" t="str">
        <f>""</f>
        <v/>
      </c>
      <c r="AB31" t="str">
        <f>""</f>
        <v/>
      </c>
      <c r="AC31" t="str">
        <f>""</f>
        <v/>
      </c>
      <c r="AD31" t="str">
        <f>""</f>
        <v/>
      </c>
      <c r="AE31" t="str">
        <f>""</f>
        <v/>
      </c>
      <c r="AF31" t="str">
        <f>""</f>
        <v/>
      </c>
      <c r="AG31" t="str">
        <f>""</f>
        <v/>
      </c>
      <c r="AH31" t="str">
        <f>""</f>
        <v/>
      </c>
      <c r="AI31" t="str">
        <f>""</f>
        <v/>
      </c>
      <c r="AJ31" t="str">
        <f>""</f>
        <v/>
      </c>
      <c r="AK31" t="str">
        <f>""</f>
        <v/>
      </c>
      <c r="AL31" t="str">
        <f>""</f>
        <v/>
      </c>
      <c r="AM31" t="str">
        <f>""</f>
        <v/>
      </c>
      <c r="AN31" t="str">
        <f>""</f>
        <v/>
      </c>
      <c r="AO31" t="str">
        <f>""</f>
        <v/>
      </c>
      <c r="AP31" t="str">
        <f>""</f>
        <v/>
      </c>
      <c r="AQ31" t="str">
        <f>""</f>
        <v/>
      </c>
      <c r="AR31" t="str">
        <f>""</f>
        <v/>
      </c>
      <c r="AS31" t="str">
        <f>""</f>
        <v/>
      </c>
      <c r="AT31" t="str">
        <f>""</f>
        <v/>
      </c>
      <c r="AU31" t="str">
        <f>""</f>
        <v/>
      </c>
      <c r="AV31" t="str">
        <f>""</f>
        <v/>
      </c>
      <c r="AW31" t="str">
        <f>""</f>
        <v/>
      </c>
      <c r="AX31" t="str">
        <f>""</f>
        <v/>
      </c>
      <c r="AY31" t="str">
        <f>""</f>
        <v/>
      </c>
      <c r="AZ31" t="str">
        <f>""</f>
        <v/>
      </c>
      <c r="BA31" t="str">
        <f>""</f>
        <v/>
      </c>
    </row>
    <row r="32" spans="2:53" x14ac:dyDescent="0.2">
      <c r="B32" t="str">
        <f>""</f>
        <v/>
      </c>
      <c r="C32" t="str">
        <f>""</f>
        <v/>
      </c>
      <c r="D32" t="str">
        <f>""</f>
        <v/>
      </c>
      <c r="E32" t="str">
        <f>""</f>
        <v/>
      </c>
      <c r="F32" t="str">
        <f>""</f>
        <v/>
      </c>
      <c r="G32" t="str">
        <f>""</f>
        <v/>
      </c>
      <c r="H32" t="str">
        <f>"[0.084]"</f>
        <v>[0.084]</v>
      </c>
      <c r="I32" t="str">
        <f>""</f>
        <v/>
      </c>
      <c r="J32" t="str">
        <f>""</f>
        <v/>
      </c>
      <c r="K32" t="str">
        <f>""</f>
        <v/>
      </c>
      <c r="L32" t="str">
        <f>""</f>
        <v/>
      </c>
      <c r="M32" t="str">
        <f>""</f>
        <v/>
      </c>
      <c r="N32" t="str">
        <f>""</f>
        <v/>
      </c>
      <c r="O32" t="str">
        <f>""</f>
        <v/>
      </c>
      <c r="P32" t="str">
        <f>""</f>
        <v/>
      </c>
      <c r="Q32" t="str">
        <f>""</f>
        <v/>
      </c>
      <c r="R32" t="str">
        <f>""</f>
        <v/>
      </c>
      <c r="S32" t="str">
        <f>""</f>
        <v/>
      </c>
      <c r="T32" t="str">
        <f>""</f>
        <v/>
      </c>
      <c r="U32" t="str">
        <f>""</f>
        <v/>
      </c>
      <c r="V32" t="str">
        <f>""</f>
        <v/>
      </c>
      <c r="W32" t="str">
        <f>""</f>
        <v/>
      </c>
      <c r="X32" t="str">
        <f>""</f>
        <v/>
      </c>
      <c r="Y32" t="str">
        <f>""</f>
        <v/>
      </c>
      <c r="Z32" t="str">
        <f>""</f>
        <v/>
      </c>
      <c r="AA32" t="str">
        <f>""</f>
        <v/>
      </c>
      <c r="AB32" t="str">
        <f>""</f>
        <v/>
      </c>
      <c r="AC32" t="str">
        <f>""</f>
        <v/>
      </c>
      <c r="AD32" t="str">
        <f>""</f>
        <v/>
      </c>
      <c r="AE32" t="str">
        <f>""</f>
        <v/>
      </c>
      <c r="AF32" t="str">
        <f>""</f>
        <v/>
      </c>
      <c r="AG32" t="str">
        <f>""</f>
        <v/>
      </c>
      <c r="AH32" t="str">
        <f>""</f>
        <v/>
      </c>
      <c r="AI32" t="str">
        <f>""</f>
        <v/>
      </c>
      <c r="AJ32" t="str">
        <f>""</f>
        <v/>
      </c>
      <c r="AK32" t="str">
        <f>""</f>
        <v/>
      </c>
      <c r="AL32" t="str">
        <f>""</f>
        <v/>
      </c>
      <c r="AM32" t="str">
        <f>""</f>
        <v/>
      </c>
      <c r="AN32" t="str">
        <f>""</f>
        <v/>
      </c>
      <c r="AO32" t="str">
        <f>""</f>
        <v/>
      </c>
      <c r="AP32" t="str">
        <f>""</f>
        <v/>
      </c>
      <c r="AQ32" t="str">
        <f>""</f>
        <v/>
      </c>
      <c r="AR32" t="str">
        <f>""</f>
        <v/>
      </c>
      <c r="AS32" t="str">
        <f>""</f>
        <v/>
      </c>
      <c r="AT32" t="str">
        <f>""</f>
        <v/>
      </c>
      <c r="AU32" t="str">
        <f>""</f>
        <v/>
      </c>
      <c r="AV32" t="str">
        <f>""</f>
        <v/>
      </c>
      <c r="AW32" t="str">
        <f>""</f>
        <v/>
      </c>
      <c r="AX32" t="str">
        <f>""</f>
        <v/>
      </c>
      <c r="AY32" t="str">
        <f>""</f>
        <v/>
      </c>
      <c r="AZ32" t="str">
        <f>""</f>
        <v/>
      </c>
      <c r="BA32" t="str">
        <f>""</f>
        <v/>
      </c>
    </row>
    <row r="33" spans="2:53" x14ac:dyDescent="0.2">
      <c r="B33" t="str">
        <f>"Average of dead and wounded per year (by 100 people) 1998-2007"</f>
        <v>Average of dead and wounded per year (by 100 people) 1998-2007</v>
      </c>
      <c r="C33" t="str">
        <f>""</f>
        <v/>
      </c>
      <c r="D33" t="str">
        <f>""</f>
        <v/>
      </c>
      <c r="E33" t="str">
        <f>""</f>
        <v/>
      </c>
      <c r="F33" t="str">
        <f>""</f>
        <v/>
      </c>
      <c r="G33" t="str">
        <f>""</f>
        <v/>
      </c>
      <c r="H33" t="str">
        <f>""</f>
        <v/>
      </c>
      <c r="I33" t="str">
        <f>"-5.778**"</f>
        <v>-5.778**</v>
      </c>
      <c r="J33" t="str">
        <f>"-5.773**"</f>
        <v>-5.773**</v>
      </c>
      <c r="K33" t="str">
        <f>"-5.646**"</f>
        <v>-5.646**</v>
      </c>
      <c r="L33" t="str">
        <f>""</f>
        <v/>
      </c>
      <c r="M33" t="str">
        <f>""</f>
        <v/>
      </c>
      <c r="N33" t="str">
        <f>""</f>
        <v/>
      </c>
      <c r="O33" t="str">
        <f>""</f>
        <v/>
      </c>
      <c r="P33" t="str">
        <f>""</f>
        <v/>
      </c>
      <c r="Q33" t="str">
        <f>""</f>
        <v/>
      </c>
      <c r="R33" t="str">
        <f>""</f>
        <v/>
      </c>
      <c r="S33" t="str">
        <f>""</f>
        <v/>
      </c>
      <c r="T33" t="str">
        <f>""</f>
        <v/>
      </c>
      <c r="U33" t="str">
        <f>""</f>
        <v/>
      </c>
      <c r="V33" t="str">
        <f>""</f>
        <v/>
      </c>
      <c r="W33" t="str">
        <f>""</f>
        <v/>
      </c>
      <c r="X33" t="str">
        <f>""</f>
        <v/>
      </c>
      <c r="Y33" t="str">
        <f>""</f>
        <v/>
      </c>
      <c r="Z33" t="str">
        <f>""</f>
        <v/>
      </c>
      <c r="AA33" t="str">
        <f>""</f>
        <v/>
      </c>
      <c r="AB33" t="str">
        <f>""</f>
        <v/>
      </c>
      <c r="AC33" t="str">
        <f>""</f>
        <v/>
      </c>
      <c r="AD33" t="str">
        <f>""</f>
        <v/>
      </c>
      <c r="AE33" t="str">
        <f>""</f>
        <v/>
      </c>
      <c r="AF33" t="str">
        <f>""</f>
        <v/>
      </c>
      <c r="AG33" t="str">
        <f>""</f>
        <v/>
      </c>
      <c r="AH33" t="str">
        <f>""</f>
        <v/>
      </c>
      <c r="AI33" t="str">
        <f>""</f>
        <v/>
      </c>
      <c r="AJ33" t="str">
        <f>""</f>
        <v/>
      </c>
      <c r="AK33" t="str">
        <f>""</f>
        <v/>
      </c>
      <c r="AL33" t="str">
        <f>""</f>
        <v/>
      </c>
      <c r="AM33" t="str">
        <f>""</f>
        <v/>
      </c>
      <c r="AN33" t="str">
        <f>""</f>
        <v/>
      </c>
      <c r="AO33" t="str">
        <f>""</f>
        <v/>
      </c>
      <c r="AP33" t="str">
        <f>""</f>
        <v/>
      </c>
      <c r="AQ33" t="str">
        <f>""</f>
        <v/>
      </c>
      <c r="AR33" t="str">
        <f>""</f>
        <v/>
      </c>
      <c r="AS33" t="str">
        <f>""</f>
        <v/>
      </c>
      <c r="AT33" t="str">
        <f>""</f>
        <v/>
      </c>
      <c r="AU33" t="str">
        <f>""</f>
        <v/>
      </c>
      <c r="AV33" t="str">
        <f>""</f>
        <v/>
      </c>
      <c r="AW33" t="str">
        <f>""</f>
        <v/>
      </c>
      <c r="AX33" t="str">
        <f>""</f>
        <v/>
      </c>
      <c r="AY33" t="str">
        <f>""</f>
        <v/>
      </c>
      <c r="AZ33" t="str">
        <f>""</f>
        <v/>
      </c>
      <c r="BA33" t="str">
        <f>""</f>
        <v/>
      </c>
    </row>
    <row r="34" spans="2:53" x14ac:dyDescent="0.2">
      <c r="B34" t="str">
        <f>""</f>
        <v/>
      </c>
      <c r="C34" t="str">
        <f>""</f>
        <v/>
      </c>
      <c r="D34" t="str">
        <f>""</f>
        <v/>
      </c>
      <c r="E34" t="str">
        <f>""</f>
        <v/>
      </c>
      <c r="F34" t="str">
        <f>""</f>
        <v/>
      </c>
      <c r="G34" t="str">
        <f>""</f>
        <v/>
      </c>
      <c r="H34" t="str">
        <f>""</f>
        <v/>
      </c>
      <c r="I34" t="str">
        <f>"[2.795]"</f>
        <v>[2.795]</v>
      </c>
      <c r="J34" t="str">
        <f>"[2.258]"</f>
        <v>[2.258]</v>
      </c>
      <c r="K34" t="str">
        <f>"[2.659]"</f>
        <v>[2.659]</v>
      </c>
      <c r="L34" t="str">
        <f>""</f>
        <v/>
      </c>
      <c r="M34" t="str">
        <f>""</f>
        <v/>
      </c>
      <c r="N34" t="str">
        <f>""</f>
        <v/>
      </c>
      <c r="O34" t="str">
        <f>""</f>
        <v/>
      </c>
      <c r="P34" t="str">
        <f>""</f>
        <v/>
      </c>
      <c r="Q34" t="str">
        <f>""</f>
        <v/>
      </c>
      <c r="R34" t="str">
        <f>""</f>
        <v/>
      </c>
      <c r="S34" t="str">
        <f>""</f>
        <v/>
      </c>
      <c r="T34" t="str">
        <f>""</f>
        <v/>
      </c>
      <c r="U34" t="str">
        <f>""</f>
        <v/>
      </c>
      <c r="V34" t="str">
        <f>""</f>
        <v/>
      </c>
      <c r="W34" t="str">
        <f>""</f>
        <v/>
      </c>
      <c r="X34" t="str">
        <f>""</f>
        <v/>
      </c>
      <c r="Y34" t="str">
        <f>""</f>
        <v/>
      </c>
      <c r="Z34" t="str">
        <f>""</f>
        <v/>
      </c>
      <c r="AA34" t="str">
        <f>""</f>
        <v/>
      </c>
      <c r="AB34" t="str">
        <f>""</f>
        <v/>
      </c>
      <c r="AC34" t="str">
        <f>""</f>
        <v/>
      </c>
      <c r="AD34" t="str">
        <f>""</f>
        <v/>
      </c>
      <c r="AE34" t="str">
        <f>""</f>
        <v/>
      </c>
      <c r="AF34" t="str">
        <f>""</f>
        <v/>
      </c>
      <c r="AG34" t="str">
        <f>""</f>
        <v/>
      </c>
      <c r="AH34" t="str">
        <f>""</f>
        <v/>
      </c>
      <c r="AI34" t="str">
        <f>""</f>
        <v/>
      </c>
      <c r="AJ34" t="str">
        <f>""</f>
        <v/>
      </c>
      <c r="AK34" t="str">
        <f>""</f>
        <v/>
      </c>
      <c r="AL34" t="str">
        <f>""</f>
        <v/>
      </c>
      <c r="AM34" t="str">
        <f>""</f>
        <v/>
      </c>
      <c r="AN34" t="str">
        <f>""</f>
        <v/>
      </c>
      <c r="AO34" t="str">
        <f>""</f>
        <v/>
      </c>
      <c r="AP34" t="str">
        <f>""</f>
        <v/>
      </c>
      <c r="AQ34" t="str">
        <f>""</f>
        <v/>
      </c>
      <c r="AR34" t="str">
        <f>""</f>
        <v/>
      </c>
      <c r="AS34" t="str">
        <f>""</f>
        <v/>
      </c>
      <c r="AT34" t="str">
        <f>""</f>
        <v/>
      </c>
      <c r="AU34" t="str">
        <f>""</f>
        <v/>
      </c>
      <c r="AV34" t="str">
        <f>""</f>
        <v/>
      </c>
      <c r="AW34" t="str">
        <f>""</f>
        <v/>
      </c>
      <c r="AX34" t="str">
        <f>""</f>
        <v/>
      </c>
      <c r="AY34" t="str">
        <f>""</f>
        <v/>
      </c>
      <c r="AZ34" t="str">
        <f>""</f>
        <v/>
      </c>
      <c r="BA34" t="str">
        <f>""</f>
        <v/>
      </c>
    </row>
    <row r="35" spans="2:53" x14ac:dyDescent="0.2">
      <c r="B35" t="str">
        <f>"At least female male left the household in a given year (yes=1)"</f>
        <v>At least female male left the household in a given year (yes=1)</v>
      </c>
      <c r="C35" t="str">
        <f>""</f>
        <v/>
      </c>
      <c r="D35" t="str">
        <f>""</f>
        <v/>
      </c>
      <c r="E35" t="str">
        <f>""</f>
        <v/>
      </c>
      <c r="F35" t="str">
        <f>""</f>
        <v/>
      </c>
      <c r="G35" t="str">
        <f>""</f>
        <v/>
      </c>
      <c r="H35" t="str">
        <f>""</f>
        <v/>
      </c>
      <c r="I35" t="str">
        <f>"-0.083"</f>
        <v>-0.083</v>
      </c>
      <c r="J35" t="str">
        <f>""</f>
        <v/>
      </c>
      <c r="K35" t="str">
        <f>""</f>
        <v/>
      </c>
      <c r="L35" t="str">
        <f>""</f>
        <v/>
      </c>
      <c r="M35" t="str">
        <f>""</f>
        <v/>
      </c>
      <c r="N35" t="str">
        <f>""</f>
        <v/>
      </c>
      <c r="O35" t="str">
        <f>""</f>
        <v/>
      </c>
      <c r="P35" t="str">
        <f>""</f>
        <v/>
      </c>
      <c r="Q35" t="str">
        <f>""</f>
        <v/>
      </c>
      <c r="R35" t="str">
        <f>""</f>
        <v/>
      </c>
      <c r="S35" t="str">
        <f>""</f>
        <v/>
      </c>
      <c r="T35" t="str">
        <f>""</f>
        <v/>
      </c>
      <c r="U35" t="str">
        <f>""</f>
        <v/>
      </c>
      <c r="V35" t="str">
        <f>""</f>
        <v/>
      </c>
      <c r="W35" t="str">
        <f>""</f>
        <v/>
      </c>
      <c r="X35" t="str">
        <f>""</f>
        <v/>
      </c>
      <c r="Y35" t="str">
        <f>""</f>
        <v/>
      </c>
      <c r="Z35" t="str">
        <f>""</f>
        <v/>
      </c>
      <c r="AA35" t="str">
        <f>""</f>
        <v/>
      </c>
      <c r="AB35" t="str">
        <f>""</f>
        <v/>
      </c>
      <c r="AC35" t="str">
        <f>""</f>
        <v/>
      </c>
      <c r="AD35" t="str">
        <f>""</f>
        <v/>
      </c>
      <c r="AE35" t="str">
        <f>""</f>
        <v/>
      </c>
      <c r="AF35" t="str">
        <f>""</f>
        <v/>
      </c>
      <c r="AG35" t="str">
        <f>""</f>
        <v/>
      </c>
      <c r="AH35" t="str">
        <f>""</f>
        <v/>
      </c>
      <c r="AI35" t="str">
        <f>""</f>
        <v/>
      </c>
      <c r="AJ35" t="str">
        <f>""</f>
        <v/>
      </c>
      <c r="AK35" t="str">
        <f>""</f>
        <v/>
      </c>
      <c r="AL35" t="str">
        <f>""</f>
        <v/>
      </c>
      <c r="AM35" t="str">
        <f>""</f>
        <v/>
      </c>
      <c r="AN35" t="str">
        <f>""</f>
        <v/>
      </c>
      <c r="AO35" t="str">
        <f>""</f>
        <v/>
      </c>
      <c r="AP35" t="str">
        <f>""</f>
        <v/>
      </c>
      <c r="AQ35" t="str">
        <f>""</f>
        <v/>
      </c>
      <c r="AR35" t="str">
        <f>""</f>
        <v/>
      </c>
      <c r="AS35" t="str">
        <f>""</f>
        <v/>
      </c>
      <c r="AT35" t="str">
        <f>""</f>
        <v/>
      </c>
      <c r="AU35" t="str">
        <f>""</f>
        <v/>
      </c>
      <c r="AV35" t="str">
        <f>""</f>
        <v/>
      </c>
      <c r="AW35" t="str">
        <f>""</f>
        <v/>
      </c>
      <c r="AX35" t="str">
        <f>""</f>
        <v/>
      </c>
      <c r="AY35" t="str">
        <f>""</f>
        <v/>
      </c>
      <c r="AZ35" t="str">
        <f>""</f>
        <v/>
      </c>
      <c r="BA35" t="str">
        <f>""</f>
        <v/>
      </c>
    </row>
    <row r="36" spans="2:53" x14ac:dyDescent="0.2">
      <c r="B36" t="str">
        <f>""</f>
        <v/>
      </c>
      <c r="C36" t="str">
        <f>""</f>
        <v/>
      </c>
      <c r="D36" t="str">
        <f>""</f>
        <v/>
      </c>
      <c r="E36" t="str">
        <f>""</f>
        <v/>
      </c>
      <c r="F36" t="str">
        <f>""</f>
        <v/>
      </c>
      <c r="G36" t="str">
        <f>""</f>
        <v/>
      </c>
      <c r="H36" t="str">
        <f>""</f>
        <v/>
      </c>
      <c r="I36" t="str">
        <f>"[0.109]"</f>
        <v>[0.109]</v>
      </c>
      <c r="J36" t="str">
        <f>""</f>
        <v/>
      </c>
      <c r="K36" t="str">
        <f>""</f>
        <v/>
      </c>
      <c r="L36" t="str">
        <f>""</f>
        <v/>
      </c>
      <c r="M36" t="str">
        <f>""</f>
        <v/>
      </c>
      <c r="N36" t="str">
        <f>""</f>
        <v/>
      </c>
      <c r="O36" t="str">
        <f>""</f>
        <v/>
      </c>
      <c r="P36" t="str">
        <f>""</f>
        <v/>
      </c>
      <c r="Q36" t="str">
        <f>""</f>
        <v/>
      </c>
      <c r="R36" t="str">
        <f>""</f>
        <v/>
      </c>
      <c r="S36" t="str">
        <f>""</f>
        <v/>
      </c>
      <c r="T36" t="str">
        <f>""</f>
        <v/>
      </c>
      <c r="U36" t="str">
        <f>""</f>
        <v/>
      </c>
      <c r="V36" t="str">
        <f>""</f>
        <v/>
      </c>
      <c r="W36" t="str">
        <f>""</f>
        <v/>
      </c>
      <c r="X36" t="str">
        <f>""</f>
        <v/>
      </c>
      <c r="Y36" t="str">
        <f>""</f>
        <v/>
      </c>
      <c r="Z36" t="str">
        <f>""</f>
        <v/>
      </c>
      <c r="AA36" t="str">
        <f>""</f>
        <v/>
      </c>
      <c r="AB36" t="str">
        <f>""</f>
        <v/>
      </c>
      <c r="AC36" t="str">
        <f>""</f>
        <v/>
      </c>
      <c r="AD36" t="str">
        <f>""</f>
        <v/>
      </c>
      <c r="AE36" t="str">
        <f>""</f>
        <v/>
      </c>
      <c r="AF36" t="str">
        <f>""</f>
        <v/>
      </c>
      <c r="AG36" t="str">
        <f>""</f>
        <v/>
      </c>
      <c r="AH36" t="str">
        <f>""</f>
        <v/>
      </c>
      <c r="AI36" t="str">
        <f>""</f>
        <v/>
      </c>
      <c r="AJ36" t="str">
        <f>""</f>
        <v/>
      </c>
      <c r="AK36" t="str">
        <f>""</f>
        <v/>
      </c>
      <c r="AL36" t="str">
        <f>""</f>
        <v/>
      </c>
      <c r="AM36" t="str">
        <f>""</f>
        <v/>
      </c>
      <c r="AN36" t="str">
        <f>""</f>
        <v/>
      </c>
      <c r="AO36" t="str">
        <f>""</f>
        <v/>
      </c>
      <c r="AP36" t="str">
        <f>""</f>
        <v/>
      </c>
      <c r="AQ36" t="str">
        <f>""</f>
        <v/>
      </c>
      <c r="AR36" t="str">
        <f>""</f>
        <v/>
      </c>
      <c r="AS36" t="str">
        <f>""</f>
        <v/>
      </c>
      <c r="AT36" t="str">
        <f>""</f>
        <v/>
      </c>
      <c r="AU36" t="str">
        <f>""</f>
        <v/>
      </c>
      <c r="AV36" t="str">
        <f>""</f>
        <v/>
      </c>
      <c r="AW36" t="str">
        <f>""</f>
        <v/>
      </c>
      <c r="AX36" t="str">
        <f>""</f>
        <v/>
      </c>
      <c r="AY36" t="str">
        <f>""</f>
        <v/>
      </c>
      <c r="AZ36" t="str">
        <f>""</f>
        <v/>
      </c>
      <c r="BA36" t="str">
        <f>""</f>
        <v/>
      </c>
    </row>
    <row r="37" spans="2:53" x14ac:dyDescent="0.2">
      <c r="B37" t="str">
        <f>"Interaction"</f>
        <v>Interaction</v>
      </c>
      <c r="C37" t="str">
        <f>""</f>
        <v/>
      </c>
      <c r="D37" t="str">
        <f>""</f>
        <v/>
      </c>
      <c r="E37" t="str">
        <f>""</f>
        <v/>
      </c>
      <c r="F37" t="str">
        <f>""</f>
        <v/>
      </c>
      <c r="G37" t="str">
        <f>""</f>
        <v/>
      </c>
      <c r="H37" t="str">
        <f>""</f>
        <v/>
      </c>
      <c r="I37" t="str">
        <f>"5.735"</f>
        <v>5.735</v>
      </c>
      <c r="J37" t="str">
        <f>""</f>
        <v/>
      </c>
      <c r="K37" t="str">
        <f>""</f>
        <v/>
      </c>
      <c r="L37" t="str">
        <f>""</f>
        <v/>
      </c>
      <c r="M37" t="str">
        <f>""</f>
        <v/>
      </c>
      <c r="N37" t="str">
        <f>""</f>
        <v/>
      </c>
      <c r="O37" t="str">
        <f>""</f>
        <v/>
      </c>
      <c r="P37" t="str">
        <f>""</f>
        <v/>
      </c>
      <c r="Q37" t="str">
        <f>""</f>
        <v/>
      </c>
      <c r="R37" t="str">
        <f>""</f>
        <v/>
      </c>
      <c r="S37" t="str">
        <f>""</f>
        <v/>
      </c>
      <c r="T37" t="str">
        <f>""</f>
        <v/>
      </c>
      <c r="U37" t="str">
        <f>""</f>
        <v/>
      </c>
      <c r="V37" t="str">
        <f>""</f>
        <v/>
      </c>
      <c r="W37" t="str">
        <f>""</f>
        <v/>
      </c>
      <c r="X37" t="str">
        <f>""</f>
        <v/>
      </c>
      <c r="Y37" t="str">
        <f>""</f>
        <v/>
      </c>
      <c r="Z37" t="str">
        <f>""</f>
        <v/>
      </c>
      <c r="AA37" t="str">
        <f>""</f>
        <v/>
      </c>
      <c r="AB37" t="str">
        <f>""</f>
        <v/>
      </c>
      <c r="AC37" t="str">
        <f>""</f>
        <v/>
      </c>
      <c r="AD37" t="str">
        <f>""</f>
        <v/>
      </c>
      <c r="AE37" t="str">
        <f>""</f>
        <v/>
      </c>
      <c r="AF37" t="str">
        <f>""</f>
        <v/>
      </c>
      <c r="AG37" t="str">
        <f>""</f>
        <v/>
      </c>
      <c r="AH37" t="str">
        <f>""</f>
        <v/>
      </c>
      <c r="AI37" t="str">
        <f>""</f>
        <v/>
      </c>
      <c r="AJ37" t="str">
        <f>""</f>
        <v/>
      </c>
      <c r="AK37" t="str">
        <f>""</f>
        <v/>
      </c>
      <c r="AL37" t="str">
        <f>""</f>
        <v/>
      </c>
      <c r="AM37" t="str">
        <f>""</f>
        <v/>
      </c>
      <c r="AN37" t="str">
        <f>""</f>
        <v/>
      </c>
      <c r="AO37" t="str">
        <f>""</f>
        <v/>
      </c>
      <c r="AP37" t="str">
        <f>""</f>
        <v/>
      </c>
      <c r="AQ37" t="str">
        <f>""</f>
        <v/>
      </c>
      <c r="AR37" t="str">
        <f>""</f>
        <v/>
      </c>
      <c r="AS37" t="str">
        <f>""</f>
        <v/>
      </c>
      <c r="AT37" t="str">
        <f>""</f>
        <v/>
      </c>
      <c r="AU37" t="str">
        <f>""</f>
        <v/>
      </c>
      <c r="AV37" t="str">
        <f>""</f>
        <v/>
      </c>
      <c r="AW37" t="str">
        <f>""</f>
        <v/>
      </c>
      <c r="AX37" t="str">
        <f>""</f>
        <v/>
      </c>
      <c r="AY37" t="str">
        <f>""</f>
        <v/>
      </c>
      <c r="AZ37" t="str">
        <f>""</f>
        <v/>
      </c>
      <c r="BA37" t="str">
        <f>""</f>
        <v/>
      </c>
    </row>
    <row r="38" spans="2:53" x14ac:dyDescent="0.2">
      <c r="B38" t="str">
        <f>""</f>
        <v/>
      </c>
      <c r="C38" t="str">
        <f>""</f>
        <v/>
      </c>
      <c r="D38" t="str">
        <f>""</f>
        <v/>
      </c>
      <c r="E38" t="str">
        <f>""</f>
        <v/>
      </c>
      <c r="F38" t="str">
        <f>""</f>
        <v/>
      </c>
      <c r="G38" t="str">
        <f>""</f>
        <v/>
      </c>
      <c r="H38" t="str">
        <f>""</f>
        <v/>
      </c>
      <c r="I38" t="str">
        <f>"[4.125]"</f>
        <v>[4.125]</v>
      </c>
      <c r="J38" t="str">
        <f>""</f>
        <v/>
      </c>
      <c r="K38" t="str">
        <f>""</f>
        <v/>
      </c>
      <c r="L38" t="str">
        <f>""</f>
        <v/>
      </c>
      <c r="M38" t="str">
        <f>""</f>
        <v/>
      </c>
      <c r="N38" t="str">
        <f>""</f>
        <v/>
      </c>
      <c r="O38" t="str">
        <f>""</f>
        <v/>
      </c>
      <c r="P38" t="str">
        <f>""</f>
        <v/>
      </c>
      <c r="Q38" t="str">
        <f>""</f>
        <v/>
      </c>
      <c r="R38" t="str">
        <f>""</f>
        <v/>
      </c>
      <c r="S38" t="str">
        <f>""</f>
        <v/>
      </c>
      <c r="T38" t="str">
        <f>""</f>
        <v/>
      </c>
      <c r="U38" t="str">
        <f>""</f>
        <v/>
      </c>
      <c r="V38" t="str">
        <f>""</f>
        <v/>
      </c>
      <c r="W38" t="str">
        <f>""</f>
        <v/>
      </c>
      <c r="X38" t="str">
        <f>""</f>
        <v/>
      </c>
      <c r="Y38" t="str">
        <f>""</f>
        <v/>
      </c>
      <c r="Z38" t="str">
        <f>""</f>
        <v/>
      </c>
      <c r="AA38" t="str">
        <f>""</f>
        <v/>
      </c>
      <c r="AB38" t="str">
        <f>""</f>
        <v/>
      </c>
      <c r="AC38" t="str">
        <f>""</f>
        <v/>
      </c>
      <c r="AD38" t="str">
        <f>""</f>
        <v/>
      </c>
      <c r="AE38" t="str">
        <f>""</f>
        <v/>
      </c>
      <c r="AF38" t="str">
        <f>""</f>
        <v/>
      </c>
      <c r="AG38" t="str">
        <f>""</f>
        <v/>
      </c>
      <c r="AH38" t="str">
        <f>""</f>
        <v/>
      </c>
      <c r="AI38" t="str">
        <f>""</f>
        <v/>
      </c>
      <c r="AJ38" t="str">
        <f>""</f>
        <v/>
      </c>
      <c r="AK38" t="str">
        <f>""</f>
        <v/>
      </c>
      <c r="AL38" t="str">
        <f>""</f>
        <v/>
      </c>
      <c r="AM38" t="str">
        <f>""</f>
        <v/>
      </c>
      <c r="AN38" t="str">
        <f>""</f>
        <v/>
      </c>
      <c r="AO38" t="str">
        <f>""</f>
        <v/>
      </c>
      <c r="AP38" t="str">
        <f>""</f>
        <v/>
      </c>
      <c r="AQ38" t="str">
        <f>""</f>
        <v/>
      </c>
      <c r="AR38" t="str">
        <f>""</f>
        <v/>
      </c>
      <c r="AS38" t="str">
        <f>""</f>
        <v/>
      </c>
      <c r="AT38" t="str">
        <f>""</f>
        <v/>
      </c>
      <c r="AU38" t="str">
        <f>""</f>
        <v/>
      </c>
      <c r="AV38" t="str">
        <f>""</f>
        <v/>
      </c>
      <c r="AW38" t="str">
        <f>""</f>
        <v/>
      </c>
      <c r="AX38" t="str">
        <f>""</f>
        <v/>
      </c>
      <c r="AY38" t="str">
        <f>""</f>
        <v/>
      </c>
      <c r="AZ38" t="str">
        <f>""</f>
        <v/>
      </c>
      <c r="BA38" t="str">
        <f>""</f>
        <v/>
      </c>
    </row>
    <row r="39" spans="2:53" x14ac:dyDescent="0.2">
      <c r="B39" t="str">
        <f>"Number of female who left household 1998-2007"</f>
        <v>Number of female who left household 1998-2007</v>
      </c>
      <c r="C39" t="str">
        <f>""</f>
        <v/>
      </c>
      <c r="D39" t="str">
        <f>""</f>
        <v/>
      </c>
      <c r="E39" t="str">
        <f>""</f>
        <v/>
      </c>
      <c r="F39" t="str">
        <f>""</f>
        <v/>
      </c>
      <c r="G39" t="str">
        <f>""</f>
        <v/>
      </c>
      <c r="H39" t="str">
        <f>""</f>
        <v/>
      </c>
      <c r="I39" t="str">
        <f>""</f>
        <v/>
      </c>
      <c r="J39" t="str">
        <f>"-0.039"</f>
        <v>-0.039</v>
      </c>
      <c r="K39" t="str">
        <f>""</f>
        <v/>
      </c>
      <c r="L39" t="str">
        <f>""</f>
        <v/>
      </c>
      <c r="M39" t="str">
        <f>""</f>
        <v/>
      </c>
      <c r="N39" t="str">
        <f>""</f>
        <v/>
      </c>
      <c r="O39" t="str">
        <f>""</f>
        <v/>
      </c>
      <c r="P39" t="str">
        <f>""</f>
        <v/>
      </c>
      <c r="Q39" t="str">
        <f>""</f>
        <v/>
      </c>
      <c r="R39" t="str">
        <f>""</f>
        <v/>
      </c>
      <c r="S39" t="str">
        <f>""</f>
        <v/>
      </c>
      <c r="T39" t="str">
        <f>""</f>
        <v/>
      </c>
      <c r="U39" t="str">
        <f>""</f>
        <v/>
      </c>
      <c r="V39" t="str">
        <f>""</f>
        <v/>
      </c>
      <c r="W39" t="str">
        <f>""</f>
        <v/>
      </c>
      <c r="X39" t="str">
        <f>""</f>
        <v/>
      </c>
      <c r="Y39" t="str">
        <f>""</f>
        <v/>
      </c>
      <c r="Z39" t="str">
        <f>""</f>
        <v/>
      </c>
      <c r="AA39" t="str">
        <f>""</f>
        <v/>
      </c>
      <c r="AB39" t="str">
        <f>""</f>
        <v/>
      </c>
      <c r="AC39" t="str">
        <f>""</f>
        <v/>
      </c>
      <c r="AD39" t="str">
        <f>""</f>
        <v/>
      </c>
      <c r="AE39" t="str">
        <f>""</f>
        <v/>
      </c>
      <c r="AF39" t="str">
        <f>""</f>
        <v/>
      </c>
      <c r="AG39" t="str">
        <f>""</f>
        <v/>
      </c>
      <c r="AH39" t="str">
        <f>""</f>
        <v/>
      </c>
      <c r="AI39" t="str">
        <f>""</f>
        <v/>
      </c>
      <c r="AJ39" t="str">
        <f>""</f>
        <v/>
      </c>
      <c r="AK39" t="str">
        <f>""</f>
        <v/>
      </c>
      <c r="AL39" t="str">
        <f>""</f>
        <v/>
      </c>
      <c r="AM39" t="str">
        <f>""</f>
        <v/>
      </c>
      <c r="AN39" t="str">
        <f>""</f>
        <v/>
      </c>
      <c r="AO39" t="str">
        <f>""</f>
        <v/>
      </c>
      <c r="AP39" t="str">
        <f>""</f>
        <v/>
      </c>
      <c r="AQ39" t="str">
        <f>""</f>
        <v/>
      </c>
      <c r="AR39" t="str">
        <f>""</f>
        <v/>
      </c>
      <c r="AS39" t="str">
        <f>""</f>
        <v/>
      </c>
      <c r="AT39" t="str">
        <f>""</f>
        <v/>
      </c>
      <c r="AU39" t="str">
        <f>""</f>
        <v/>
      </c>
      <c r="AV39" t="str">
        <f>""</f>
        <v/>
      </c>
      <c r="AW39" t="str">
        <f>""</f>
        <v/>
      </c>
      <c r="AX39" t="str">
        <f>""</f>
        <v/>
      </c>
      <c r="AY39" t="str">
        <f>""</f>
        <v/>
      </c>
      <c r="AZ39" t="str">
        <f>""</f>
        <v/>
      </c>
      <c r="BA39" t="str">
        <f>""</f>
        <v/>
      </c>
    </row>
    <row r="40" spans="2:53" x14ac:dyDescent="0.2">
      <c r="B40" t="str">
        <f>""</f>
        <v/>
      </c>
      <c r="C40" t="str">
        <f>""</f>
        <v/>
      </c>
      <c r="D40" t="str">
        <f>""</f>
        <v/>
      </c>
      <c r="E40" t="str">
        <f>""</f>
        <v/>
      </c>
      <c r="F40" t="str">
        <f>""</f>
        <v/>
      </c>
      <c r="G40" t="str">
        <f>""</f>
        <v/>
      </c>
      <c r="H40" t="str">
        <f>""</f>
        <v/>
      </c>
      <c r="I40" t="str">
        <f>""</f>
        <v/>
      </c>
      <c r="J40" t="str">
        <f>"[0.060]"</f>
        <v>[0.060]</v>
      </c>
      <c r="K40" t="str">
        <f>""</f>
        <v/>
      </c>
      <c r="L40" t="str">
        <f>""</f>
        <v/>
      </c>
      <c r="M40" t="str">
        <f>""</f>
        <v/>
      </c>
      <c r="N40" t="str">
        <f>""</f>
        <v/>
      </c>
      <c r="O40" t="str">
        <f>""</f>
        <v/>
      </c>
      <c r="P40" t="str">
        <f>""</f>
        <v/>
      </c>
      <c r="Q40" t="str">
        <f>""</f>
        <v/>
      </c>
      <c r="R40" t="str">
        <f>""</f>
        <v/>
      </c>
      <c r="S40" t="str">
        <f>""</f>
        <v/>
      </c>
      <c r="T40" t="str">
        <f>""</f>
        <v/>
      </c>
      <c r="U40" t="str">
        <f>""</f>
        <v/>
      </c>
      <c r="V40" t="str">
        <f>""</f>
        <v/>
      </c>
      <c r="W40" t="str">
        <f>""</f>
        <v/>
      </c>
      <c r="X40" t="str">
        <f>""</f>
        <v/>
      </c>
      <c r="Y40" t="str">
        <f>""</f>
        <v/>
      </c>
      <c r="Z40" t="str">
        <f>""</f>
        <v/>
      </c>
      <c r="AA40" t="str">
        <f>""</f>
        <v/>
      </c>
      <c r="AB40" t="str">
        <f>""</f>
        <v/>
      </c>
      <c r="AC40" t="str">
        <f>""</f>
        <v/>
      </c>
      <c r="AD40" t="str">
        <f>""</f>
        <v/>
      </c>
      <c r="AE40" t="str">
        <f>""</f>
        <v/>
      </c>
      <c r="AF40" t="str">
        <f>""</f>
        <v/>
      </c>
      <c r="AG40" t="str">
        <f>""</f>
        <v/>
      </c>
      <c r="AH40" t="str">
        <f>""</f>
        <v/>
      </c>
      <c r="AI40" t="str">
        <f>""</f>
        <v/>
      </c>
      <c r="AJ40" t="str">
        <f>""</f>
        <v/>
      </c>
      <c r="AK40" t="str">
        <f>""</f>
        <v/>
      </c>
      <c r="AL40" t="str">
        <f>""</f>
        <v/>
      </c>
      <c r="AM40" t="str">
        <f>""</f>
        <v/>
      </c>
      <c r="AN40" t="str">
        <f>""</f>
        <v/>
      </c>
      <c r="AO40" t="str">
        <f>""</f>
        <v/>
      </c>
      <c r="AP40" t="str">
        <f>""</f>
        <v/>
      </c>
      <c r="AQ40" t="str">
        <f>""</f>
        <v/>
      </c>
      <c r="AR40" t="str">
        <f>""</f>
        <v/>
      </c>
      <c r="AS40" t="str">
        <f>""</f>
        <v/>
      </c>
      <c r="AT40" t="str">
        <f>""</f>
        <v/>
      </c>
      <c r="AU40" t="str">
        <f>""</f>
        <v/>
      </c>
      <c r="AV40" t="str">
        <f>""</f>
        <v/>
      </c>
      <c r="AW40" t="str">
        <f>""</f>
        <v/>
      </c>
      <c r="AX40" t="str">
        <f>""</f>
        <v/>
      </c>
      <c r="AY40" t="str">
        <f>""</f>
        <v/>
      </c>
      <c r="AZ40" t="str">
        <f>""</f>
        <v/>
      </c>
      <c r="BA40" t="str">
        <f>""</f>
        <v/>
      </c>
    </row>
    <row r="41" spans="2:53" x14ac:dyDescent="0.2">
      <c r="B41" t="str">
        <f>"Interaction"</f>
        <v>Interaction</v>
      </c>
      <c r="C41" t="str">
        <f>""</f>
        <v/>
      </c>
      <c r="D41" t="str">
        <f>""</f>
        <v/>
      </c>
      <c r="E41" t="str">
        <f>""</f>
        <v/>
      </c>
      <c r="F41" t="str">
        <f>""</f>
        <v/>
      </c>
      <c r="G41" t="str">
        <f>""</f>
        <v/>
      </c>
      <c r="H41" t="str">
        <f>""</f>
        <v/>
      </c>
      <c r="I41" t="str">
        <f>""</f>
        <v/>
      </c>
      <c r="J41" t="str">
        <f>"3.286**"</f>
        <v>3.286**</v>
      </c>
      <c r="K41" t="str">
        <f>""</f>
        <v/>
      </c>
      <c r="L41" t="str">
        <f>""</f>
        <v/>
      </c>
      <c r="M41" t="str">
        <f>""</f>
        <v/>
      </c>
      <c r="N41" t="str">
        <f>""</f>
        <v/>
      </c>
      <c r="O41" t="str">
        <f>""</f>
        <v/>
      </c>
      <c r="P41" t="str">
        <f>""</f>
        <v/>
      </c>
      <c r="Q41" t="str">
        <f>""</f>
        <v/>
      </c>
      <c r="R41" t="str">
        <f>""</f>
        <v/>
      </c>
      <c r="S41" t="str">
        <f>""</f>
        <v/>
      </c>
      <c r="T41" t="str">
        <f>""</f>
        <v/>
      </c>
      <c r="U41" t="str">
        <f>""</f>
        <v/>
      </c>
      <c r="V41" t="str">
        <f>""</f>
        <v/>
      </c>
      <c r="W41" t="str">
        <f>""</f>
        <v/>
      </c>
      <c r="X41" t="str">
        <f>""</f>
        <v/>
      </c>
      <c r="Y41" t="str">
        <f>""</f>
        <v/>
      </c>
      <c r="Z41" t="str">
        <f>""</f>
        <v/>
      </c>
      <c r="AA41" t="str">
        <f>""</f>
        <v/>
      </c>
      <c r="AB41" t="str">
        <f>""</f>
        <v/>
      </c>
      <c r="AC41" t="str">
        <f>""</f>
        <v/>
      </c>
      <c r="AD41" t="str">
        <f>""</f>
        <v/>
      </c>
      <c r="AE41" t="str">
        <f>""</f>
        <v/>
      </c>
      <c r="AF41" t="str">
        <f>""</f>
        <v/>
      </c>
      <c r="AG41" t="str">
        <f>""</f>
        <v/>
      </c>
      <c r="AH41" t="str">
        <f>""</f>
        <v/>
      </c>
      <c r="AI41" t="str">
        <f>""</f>
        <v/>
      </c>
      <c r="AJ41" t="str">
        <f>""</f>
        <v/>
      </c>
      <c r="AK41" t="str">
        <f>""</f>
        <v/>
      </c>
      <c r="AL41" t="str">
        <f>""</f>
        <v/>
      </c>
      <c r="AM41" t="str">
        <f>""</f>
        <v/>
      </c>
      <c r="AN41" t="str">
        <f>""</f>
        <v/>
      </c>
      <c r="AO41" t="str">
        <f>""</f>
        <v/>
      </c>
      <c r="AP41" t="str">
        <f>""</f>
        <v/>
      </c>
      <c r="AQ41" t="str">
        <f>""</f>
        <v/>
      </c>
      <c r="AR41" t="str">
        <f>""</f>
        <v/>
      </c>
      <c r="AS41" t="str">
        <f>""</f>
        <v/>
      </c>
      <c r="AT41" t="str">
        <f>""</f>
        <v/>
      </c>
      <c r="AU41" t="str">
        <f>""</f>
        <v/>
      </c>
      <c r="AV41" t="str">
        <f>""</f>
        <v/>
      </c>
      <c r="AW41" t="str">
        <f>""</f>
        <v/>
      </c>
      <c r="AX41" t="str">
        <f>""</f>
        <v/>
      </c>
      <c r="AY41" t="str">
        <f>""</f>
        <v/>
      </c>
      <c r="AZ41" t="str">
        <f>""</f>
        <v/>
      </c>
      <c r="BA41" t="str">
        <f>""</f>
        <v/>
      </c>
    </row>
    <row r="42" spans="2:53" x14ac:dyDescent="0.2">
      <c r="B42" t="str">
        <f>""</f>
        <v/>
      </c>
      <c r="C42" t="str">
        <f>""</f>
        <v/>
      </c>
      <c r="D42" t="str">
        <f>""</f>
        <v/>
      </c>
      <c r="E42" t="str">
        <f>""</f>
        <v/>
      </c>
      <c r="F42" t="str">
        <f>""</f>
        <v/>
      </c>
      <c r="G42" t="str">
        <f>""</f>
        <v/>
      </c>
      <c r="H42" t="str">
        <f>""</f>
        <v/>
      </c>
      <c r="I42" t="str">
        <f>""</f>
        <v/>
      </c>
      <c r="J42" t="str">
        <f>"[1.337]"</f>
        <v>[1.337]</v>
      </c>
      <c r="K42" t="str">
        <f>""</f>
        <v/>
      </c>
      <c r="L42" t="str">
        <f>""</f>
        <v/>
      </c>
      <c r="M42" t="str">
        <f>""</f>
        <v/>
      </c>
      <c r="N42" t="str">
        <f>""</f>
        <v/>
      </c>
      <c r="O42" t="str">
        <f>""</f>
        <v/>
      </c>
      <c r="P42" t="str">
        <f>""</f>
        <v/>
      </c>
      <c r="Q42" t="str">
        <f>""</f>
        <v/>
      </c>
      <c r="R42" t="str">
        <f>""</f>
        <v/>
      </c>
      <c r="S42" t="str">
        <f>""</f>
        <v/>
      </c>
      <c r="T42" t="str">
        <f>""</f>
        <v/>
      </c>
      <c r="U42" t="str">
        <f>""</f>
        <v/>
      </c>
      <c r="V42" t="str">
        <f>""</f>
        <v/>
      </c>
      <c r="W42" t="str">
        <f>""</f>
        <v/>
      </c>
      <c r="X42" t="str">
        <f>""</f>
        <v/>
      </c>
      <c r="Y42" t="str">
        <f>""</f>
        <v/>
      </c>
      <c r="Z42" t="str">
        <f>""</f>
        <v/>
      </c>
      <c r="AA42" t="str">
        <f>""</f>
        <v/>
      </c>
      <c r="AB42" t="str">
        <f>""</f>
        <v/>
      </c>
      <c r="AC42" t="str">
        <f>""</f>
        <v/>
      </c>
      <c r="AD42" t="str">
        <f>""</f>
        <v/>
      </c>
      <c r="AE42" t="str">
        <f>""</f>
        <v/>
      </c>
      <c r="AF42" t="str">
        <f>""</f>
        <v/>
      </c>
      <c r="AG42" t="str">
        <f>""</f>
        <v/>
      </c>
      <c r="AH42" t="str">
        <f>""</f>
        <v/>
      </c>
      <c r="AI42" t="str">
        <f>""</f>
        <v/>
      </c>
      <c r="AJ42" t="str">
        <f>""</f>
        <v/>
      </c>
      <c r="AK42" t="str">
        <f>""</f>
        <v/>
      </c>
      <c r="AL42" t="str">
        <f>""</f>
        <v/>
      </c>
      <c r="AM42" t="str">
        <f>""</f>
        <v/>
      </c>
      <c r="AN42" t="str">
        <f>""</f>
        <v/>
      </c>
      <c r="AO42" t="str">
        <f>""</f>
        <v/>
      </c>
      <c r="AP42" t="str">
        <f>""</f>
        <v/>
      </c>
      <c r="AQ42" t="str">
        <f>""</f>
        <v/>
      </c>
      <c r="AR42" t="str">
        <f>""</f>
        <v/>
      </c>
      <c r="AS42" t="str">
        <f>""</f>
        <v/>
      </c>
      <c r="AT42" t="str">
        <f>""</f>
        <v/>
      </c>
      <c r="AU42" t="str">
        <f>""</f>
        <v/>
      </c>
      <c r="AV42" t="str">
        <f>""</f>
        <v/>
      </c>
      <c r="AW42" t="str">
        <f>""</f>
        <v/>
      </c>
      <c r="AX42" t="str">
        <f>""</f>
        <v/>
      </c>
      <c r="AY42" t="str">
        <f>""</f>
        <v/>
      </c>
      <c r="AZ42" t="str">
        <f>""</f>
        <v/>
      </c>
      <c r="BA42" t="str">
        <f>""</f>
        <v/>
      </c>
    </row>
    <row r="43" spans="2:53" x14ac:dyDescent="0.2">
      <c r="B43" t="str">
        <f>"Share of females  who left household 1998-2007"</f>
        <v>Share of females  who left household 1998-2007</v>
      </c>
      <c r="C43" t="str">
        <f>""</f>
        <v/>
      </c>
      <c r="D43" t="str">
        <f>""</f>
        <v/>
      </c>
      <c r="E43" t="str">
        <f>""</f>
        <v/>
      </c>
      <c r="F43" t="str">
        <f>""</f>
        <v/>
      </c>
      <c r="G43" t="str">
        <f>""</f>
        <v/>
      </c>
      <c r="H43" t="str">
        <f>""</f>
        <v/>
      </c>
      <c r="I43" t="str">
        <f>""</f>
        <v/>
      </c>
      <c r="J43" t="str">
        <f>""</f>
        <v/>
      </c>
      <c r="K43" t="str">
        <f>"-0.194"</f>
        <v>-0.194</v>
      </c>
      <c r="L43" t="str">
        <f>""</f>
        <v/>
      </c>
      <c r="M43" t="str">
        <f>""</f>
        <v/>
      </c>
      <c r="N43" t="str">
        <f>""</f>
        <v/>
      </c>
      <c r="O43" t="str">
        <f>""</f>
        <v/>
      </c>
      <c r="P43" t="str">
        <f>""</f>
        <v/>
      </c>
      <c r="Q43" t="str">
        <f>""</f>
        <v/>
      </c>
      <c r="R43" t="str">
        <f>""</f>
        <v/>
      </c>
      <c r="S43" t="str">
        <f>""</f>
        <v/>
      </c>
      <c r="T43" t="str">
        <f>""</f>
        <v/>
      </c>
      <c r="U43" t="str">
        <f>""</f>
        <v/>
      </c>
      <c r="V43" t="str">
        <f>""</f>
        <v/>
      </c>
      <c r="W43" t="str">
        <f>""</f>
        <v/>
      </c>
      <c r="X43" t="str">
        <f>""</f>
        <v/>
      </c>
      <c r="Y43" t="str">
        <f>""</f>
        <v/>
      </c>
      <c r="Z43" t="str">
        <f>""</f>
        <v/>
      </c>
      <c r="AA43" t="str">
        <f>""</f>
        <v/>
      </c>
      <c r="AB43" t="str">
        <f>""</f>
        <v/>
      </c>
      <c r="AC43" t="str">
        <f>""</f>
        <v/>
      </c>
      <c r="AD43" t="str">
        <f>""</f>
        <v/>
      </c>
      <c r="AE43" t="str">
        <f>""</f>
        <v/>
      </c>
      <c r="AF43" t="str">
        <f>""</f>
        <v/>
      </c>
      <c r="AG43" t="str">
        <f>""</f>
        <v/>
      </c>
      <c r="AH43" t="str">
        <f>""</f>
        <v/>
      </c>
      <c r="AI43" t="str">
        <f>""</f>
        <v/>
      </c>
      <c r="AJ43" t="str">
        <f>""</f>
        <v/>
      </c>
      <c r="AK43" t="str">
        <f>""</f>
        <v/>
      </c>
      <c r="AL43" t="str">
        <f>""</f>
        <v/>
      </c>
      <c r="AM43" t="str">
        <f>""</f>
        <v/>
      </c>
      <c r="AN43" t="str">
        <f>""</f>
        <v/>
      </c>
      <c r="AO43" t="str">
        <f>""</f>
        <v/>
      </c>
      <c r="AP43" t="str">
        <f>""</f>
        <v/>
      </c>
      <c r="AQ43" t="str">
        <f>""</f>
        <v/>
      </c>
      <c r="AR43" t="str">
        <f>""</f>
        <v/>
      </c>
      <c r="AS43" t="str">
        <f>""</f>
        <v/>
      </c>
      <c r="AT43" t="str">
        <f>""</f>
        <v/>
      </c>
      <c r="AU43" t="str">
        <f>""</f>
        <v/>
      </c>
      <c r="AV43" t="str">
        <f>""</f>
        <v/>
      </c>
      <c r="AW43" t="str">
        <f>""</f>
        <v/>
      </c>
      <c r="AX43" t="str">
        <f>""</f>
        <v/>
      </c>
      <c r="AY43" t="str">
        <f>""</f>
        <v/>
      </c>
      <c r="AZ43" t="str">
        <f>""</f>
        <v/>
      </c>
      <c r="BA43" t="str">
        <f>""</f>
        <v/>
      </c>
    </row>
    <row r="44" spans="2:53" x14ac:dyDescent="0.2">
      <c r="B44" t="str">
        <f>""</f>
        <v/>
      </c>
      <c r="C44" t="str">
        <f>""</f>
        <v/>
      </c>
      <c r="D44" t="str">
        <f>""</f>
        <v/>
      </c>
      <c r="E44" t="str">
        <f>""</f>
        <v/>
      </c>
      <c r="F44" t="str">
        <f>""</f>
        <v/>
      </c>
      <c r="G44" t="str">
        <f>""</f>
        <v/>
      </c>
      <c r="H44" t="str">
        <f>""</f>
        <v/>
      </c>
      <c r="I44" t="str">
        <f>""</f>
        <v/>
      </c>
      <c r="J44" t="str">
        <f>""</f>
        <v/>
      </c>
      <c r="K44" t="str">
        <f>"[0.168]"</f>
        <v>[0.168]</v>
      </c>
      <c r="L44" t="str">
        <f>""</f>
        <v/>
      </c>
      <c r="M44" t="str">
        <f>""</f>
        <v/>
      </c>
      <c r="N44" t="str">
        <f>""</f>
        <v/>
      </c>
      <c r="O44" t="str">
        <f>""</f>
        <v/>
      </c>
      <c r="P44" t="str">
        <f>""</f>
        <v/>
      </c>
      <c r="Q44" t="str">
        <f>""</f>
        <v/>
      </c>
      <c r="R44" t="str">
        <f>""</f>
        <v/>
      </c>
      <c r="S44" t="str">
        <f>""</f>
        <v/>
      </c>
      <c r="T44" t="str">
        <f>""</f>
        <v/>
      </c>
      <c r="U44" t="str">
        <f>""</f>
        <v/>
      </c>
      <c r="V44" t="str">
        <f>""</f>
        <v/>
      </c>
      <c r="W44" t="str">
        <f>""</f>
        <v/>
      </c>
      <c r="X44" t="str">
        <f>""</f>
        <v/>
      </c>
      <c r="Y44" t="str">
        <f>""</f>
        <v/>
      </c>
      <c r="Z44" t="str">
        <f>""</f>
        <v/>
      </c>
      <c r="AA44" t="str">
        <f>""</f>
        <v/>
      </c>
      <c r="AB44" t="str">
        <f>""</f>
        <v/>
      </c>
      <c r="AC44" t="str">
        <f>""</f>
        <v/>
      </c>
      <c r="AD44" t="str">
        <f>""</f>
        <v/>
      </c>
      <c r="AE44" t="str">
        <f>""</f>
        <v/>
      </c>
      <c r="AF44" t="str">
        <f>""</f>
        <v/>
      </c>
      <c r="AG44" t="str">
        <f>""</f>
        <v/>
      </c>
      <c r="AH44" t="str">
        <f>""</f>
        <v/>
      </c>
      <c r="AI44" t="str">
        <f>""</f>
        <v/>
      </c>
      <c r="AJ44" t="str">
        <f>""</f>
        <v/>
      </c>
      <c r="AK44" t="str">
        <f>""</f>
        <v/>
      </c>
      <c r="AL44" t="str">
        <f>""</f>
        <v/>
      </c>
      <c r="AM44" t="str">
        <f>""</f>
        <v/>
      </c>
      <c r="AN44" t="str">
        <f>""</f>
        <v/>
      </c>
      <c r="AO44" t="str">
        <f>""</f>
        <v/>
      </c>
      <c r="AP44" t="str">
        <f>""</f>
        <v/>
      </c>
      <c r="AQ44" t="str">
        <f>""</f>
        <v/>
      </c>
      <c r="AR44" t="str">
        <f>""</f>
        <v/>
      </c>
      <c r="AS44" t="str">
        <f>""</f>
        <v/>
      </c>
      <c r="AT44" t="str">
        <f>""</f>
        <v/>
      </c>
      <c r="AU44" t="str">
        <f>""</f>
        <v/>
      </c>
      <c r="AV44" t="str">
        <f>""</f>
        <v/>
      </c>
      <c r="AW44" t="str">
        <f>""</f>
        <v/>
      </c>
      <c r="AX44" t="str">
        <f>""</f>
        <v/>
      </c>
      <c r="AY44" t="str">
        <f>""</f>
        <v/>
      </c>
      <c r="AZ44" t="str">
        <f>""</f>
        <v/>
      </c>
      <c r="BA44" t="str">
        <f>""</f>
        <v/>
      </c>
    </row>
    <row r="45" spans="2:53" x14ac:dyDescent="0.2">
      <c r="B45" t="str">
        <f>"Interaction"</f>
        <v>Interaction</v>
      </c>
      <c r="C45" t="str">
        <f>""</f>
        <v/>
      </c>
      <c r="D45" t="str">
        <f>""</f>
        <v/>
      </c>
      <c r="E45" t="str">
        <f>""</f>
        <v/>
      </c>
      <c r="F45" t="str">
        <f>""</f>
        <v/>
      </c>
      <c r="G45" t="str">
        <f>""</f>
        <v/>
      </c>
      <c r="H45" t="str">
        <f>""</f>
        <v/>
      </c>
      <c r="I45" t="str">
        <f>""</f>
        <v/>
      </c>
      <c r="J45" t="str">
        <f>""</f>
        <v/>
      </c>
      <c r="K45" t="str">
        <f>"6.870"</f>
        <v>6.870</v>
      </c>
      <c r="L45" t="str">
        <f>""</f>
        <v/>
      </c>
      <c r="M45" t="str">
        <f>""</f>
        <v/>
      </c>
      <c r="N45" t="str">
        <f>""</f>
        <v/>
      </c>
      <c r="O45" t="str">
        <f>""</f>
        <v/>
      </c>
      <c r="P45" t="str">
        <f>""</f>
        <v/>
      </c>
      <c r="Q45" t="str">
        <f>""</f>
        <v/>
      </c>
      <c r="R45" t="str">
        <f>""</f>
        <v/>
      </c>
      <c r="S45" t="str">
        <f>""</f>
        <v/>
      </c>
      <c r="T45" t="str">
        <f>""</f>
        <v/>
      </c>
      <c r="U45" t="str">
        <f>""</f>
        <v/>
      </c>
      <c r="V45" t="str">
        <f>""</f>
        <v/>
      </c>
      <c r="W45" t="str">
        <f>""</f>
        <v/>
      </c>
      <c r="X45" t="str">
        <f>""</f>
        <v/>
      </c>
      <c r="Y45" t="str">
        <f>""</f>
        <v/>
      </c>
      <c r="Z45" t="str">
        <f>""</f>
        <v/>
      </c>
      <c r="AA45" t="str">
        <f>""</f>
        <v/>
      </c>
      <c r="AB45" t="str">
        <f>""</f>
        <v/>
      </c>
      <c r="AC45" t="str">
        <f>""</f>
        <v/>
      </c>
      <c r="AD45" t="str">
        <f>""</f>
        <v/>
      </c>
      <c r="AE45" t="str">
        <f>""</f>
        <v/>
      </c>
      <c r="AF45" t="str">
        <f>""</f>
        <v/>
      </c>
      <c r="AG45" t="str">
        <f>""</f>
        <v/>
      </c>
      <c r="AH45" t="str">
        <f>""</f>
        <v/>
      </c>
      <c r="AI45" t="str">
        <f>""</f>
        <v/>
      </c>
      <c r="AJ45" t="str">
        <f>""</f>
        <v/>
      </c>
      <c r="AK45" t="str">
        <f>""</f>
        <v/>
      </c>
      <c r="AL45" t="str">
        <f>""</f>
        <v/>
      </c>
      <c r="AM45" t="str">
        <f>""</f>
        <v/>
      </c>
      <c r="AN45" t="str">
        <f>""</f>
        <v/>
      </c>
      <c r="AO45" t="str">
        <f>""</f>
        <v/>
      </c>
      <c r="AP45" t="str">
        <f>""</f>
        <v/>
      </c>
      <c r="AQ45" t="str">
        <f>""</f>
        <v/>
      </c>
      <c r="AR45" t="str">
        <f>""</f>
        <v/>
      </c>
      <c r="AS45" t="str">
        <f>""</f>
        <v/>
      </c>
      <c r="AT45" t="str">
        <f>""</f>
        <v/>
      </c>
      <c r="AU45" t="str">
        <f>""</f>
        <v/>
      </c>
      <c r="AV45" t="str">
        <f>""</f>
        <v/>
      </c>
      <c r="AW45" t="str">
        <f>""</f>
        <v/>
      </c>
      <c r="AX45" t="str">
        <f>""</f>
        <v/>
      </c>
      <c r="AY45" t="str">
        <f>""</f>
        <v/>
      </c>
      <c r="AZ45" t="str">
        <f>""</f>
        <v/>
      </c>
      <c r="BA45" t="str">
        <f>""</f>
        <v/>
      </c>
    </row>
    <row r="46" spans="2:53" x14ac:dyDescent="0.2">
      <c r="B46" t="str">
        <f>""</f>
        <v/>
      </c>
      <c r="C46" t="str">
        <f>""</f>
        <v/>
      </c>
      <c r="D46" t="str">
        <f>""</f>
        <v/>
      </c>
      <c r="E46" t="str">
        <f>""</f>
        <v/>
      </c>
      <c r="F46" t="str">
        <f>""</f>
        <v/>
      </c>
      <c r="G46" t="str">
        <f>""</f>
        <v/>
      </c>
      <c r="H46" t="str">
        <f>""</f>
        <v/>
      </c>
      <c r="I46" t="str">
        <f>""</f>
        <v/>
      </c>
      <c r="J46" t="str">
        <f>""</f>
        <v/>
      </c>
      <c r="K46" t="str">
        <f>"[4.606]"</f>
        <v>[4.606]</v>
      </c>
      <c r="L46" t="str">
        <f>""</f>
        <v/>
      </c>
      <c r="M46" t="str">
        <f>""</f>
        <v/>
      </c>
      <c r="N46" t="str">
        <f>""</f>
        <v/>
      </c>
      <c r="O46" t="str">
        <f>""</f>
        <v/>
      </c>
      <c r="P46" t="str">
        <f>""</f>
        <v/>
      </c>
      <c r="Q46" t="str">
        <f>""</f>
        <v/>
      </c>
      <c r="R46" t="str">
        <f>""</f>
        <v/>
      </c>
      <c r="S46" t="str">
        <f>""</f>
        <v/>
      </c>
      <c r="T46" t="str">
        <f>""</f>
        <v/>
      </c>
      <c r="U46" t="str">
        <f>""</f>
        <v/>
      </c>
      <c r="V46" t="str">
        <f>""</f>
        <v/>
      </c>
      <c r="W46" t="str">
        <f>""</f>
        <v/>
      </c>
      <c r="X46" t="str">
        <f>""</f>
        <v/>
      </c>
      <c r="Y46" t="str">
        <f>""</f>
        <v/>
      </c>
      <c r="Z46" t="str">
        <f>""</f>
        <v/>
      </c>
      <c r="AA46" t="str">
        <f>""</f>
        <v/>
      </c>
      <c r="AB46" t="str">
        <f>""</f>
        <v/>
      </c>
      <c r="AC46" t="str">
        <f>""</f>
        <v/>
      </c>
      <c r="AD46" t="str">
        <f>""</f>
        <v/>
      </c>
      <c r="AE46" t="str">
        <f>""</f>
        <v/>
      </c>
      <c r="AF46" t="str">
        <f>""</f>
        <v/>
      </c>
      <c r="AG46" t="str">
        <f>""</f>
        <v/>
      </c>
      <c r="AH46" t="str">
        <f>""</f>
        <v/>
      </c>
      <c r="AI46" t="str">
        <f>""</f>
        <v/>
      </c>
      <c r="AJ46" t="str">
        <f>""</f>
        <v/>
      </c>
      <c r="AK46" t="str">
        <f>""</f>
        <v/>
      </c>
      <c r="AL46" t="str">
        <f>""</f>
        <v/>
      </c>
      <c r="AM46" t="str">
        <f>""</f>
        <v/>
      </c>
      <c r="AN46" t="str">
        <f>""</f>
        <v/>
      </c>
      <c r="AO46" t="str">
        <f>""</f>
        <v/>
      </c>
      <c r="AP46" t="str">
        <f>""</f>
        <v/>
      </c>
      <c r="AQ46" t="str">
        <f>""</f>
        <v/>
      </c>
      <c r="AR46" t="str">
        <f>""</f>
        <v/>
      </c>
      <c r="AS46" t="str">
        <f>""</f>
        <v/>
      </c>
      <c r="AT46" t="str">
        <f>""</f>
        <v/>
      </c>
      <c r="AU46" t="str">
        <f>""</f>
        <v/>
      </c>
      <c r="AV46" t="str">
        <f>""</f>
        <v/>
      </c>
      <c r="AW46" t="str">
        <f>""</f>
        <v/>
      </c>
      <c r="AX46" t="str">
        <f>""</f>
        <v/>
      </c>
      <c r="AY46" t="str">
        <f>""</f>
        <v/>
      </c>
      <c r="AZ46" t="str">
        <f>""</f>
        <v/>
      </c>
      <c r="BA46" t="str">
        <f>""</f>
        <v/>
      </c>
    </row>
    <row r="47" spans="2:53" x14ac:dyDescent="0.2">
      <c r="B47" t="str">
        <f>"Loss of land (yes=1) for a household in 1998-07"</f>
        <v>Loss of land (yes=1) for a household in 1998-07</v>
      </c>
      <c r="C47" t="str">
        <f>""</f>
        <v/>
      </c>
      <c r="D47" t="str">
        <f>""</f>
        <v/>
      </c>
      <c r="E47" t="str">
        <f>""</f>
        <v/>
      </c>
      <c r="F47" t="str">
        <f>""</f>
        <v/>
      </c>
      <c r="G47" t="str">
        <f>""</f>
        <v/>
      </c>
      <c r="H47" t="str">
        <f>""</f>
        <v/>
      </c>
      <c r="I47" t="str">
        <f>""</f>
        <v/>
      </c>
      <c r="J47" t="str">
        <f>""</f>
        <v/>
      </c>
      <c r="K47" t="str">
        <f>""</f>
        <v/>
      </c>
      <c r="L47" t="str">
        <f>"-0.123"</f>
        <v>-0.123</v>
      </c>
      <c r="M47" t="str">
        <f>"-0.119"</f>
        <v>-0.119</v>
      </c>
      <c r="N47" t="str">
        <f>"-0.141"</f>
        <v>-0.141</v>
      </c>
      <c r="O47" t="str">
        <f>""</f>
        <v/>
      </c>
      <c r="P47" t="str">
        <f>""</f>
        <v/>
      </c>
      <c r="Q47" t="str">
        <f>""</f>
        <v/>
      </c>
      <c r="R47" t="str">
        <f>""</f>
        <v/>
      </c>
      <c r="S47" t="str">
        <f>""</f>
        <v/>
      </c>
      <c r="T47" t="str">
        <f>""</f>
        <v/>
      </c>
      <c r="U47" t="str">
        <f>""</f>
        <v/>
      </c>
      <c r="V47" t="str">
        <f>""</f>
        <v/>
      </c>
      <c r="W47" t="str">
        <f>""</f>
        <v/>
      </c>
      <c r="X47" t="str">
        <f>""</f>
        <v/>
      </c>
      <c r="Y47" t="str">
        <f>""</f>
        <v/>
      </c>
      <c r="Z47" t="str">
        <f>""</f>
        <v/>
      </c>
      <c r="AA47" t="str">
        <f>""</f>
        <v/>
      </c>
      <c r="AB47" t="str">
        <f>""</f>
        <v/>
      </c>
      <c r="AC47" t="str">
        <f>""</f>
        <v/>
      </c>
      <c r="AD47" t="str">
        <f>""</f>
        <v/>
      </c>
      <c r="AE47" t="str">
        <f>""</f>
        <v/>
      </c>
      <c r="AF47" t="str">
        <f>""</f>
        <v/>
      </c>
      <c r="AG47" t="str">
        <f>""</f>
        <v/>
      </c>
      <c r="AH47" t="str">
        <f>""</f>
        <v/>
      </c>
      <c r="AI47" t="str">
        <f>""</f>
        <v/>
      </c>
      <c r="AJ47" t="str">
        <f>""</f>
        <v/>
      </c>
      <c r="AK47" t="str">
        <f>""</f>
        <v/>
      </c>
      <c r="AL47" t="str">
        <f>""</f>
        <v/>
      </c>
      <c r="AM47" t="str">
        <f>""</f>
        <v/>
      </c>
      <c r="AN47" t="str">
        <f>""</f>
        <v/>
      </c>
      <c r="AO47" t="str">
        <f>""</f>
        <v/>
      </c>
      <c r="AP47" t="str">
        <f>""</f>
        <v/>
      </c>
      <c r="AQ47" t="str">
        <f>""</f>
        <v/>
      </c>
      <c r="AR47" t="str">
        <f>""</f>
        <v/>
      </c>
      <c r="AS47" t="str">
        <f>""</f>
        <v/>
      </c>
      <c r="AT47" t="str">
        <f>""</f>
        <v/>
      </c>
      <c r="AU47" t="str">
        <f>""</f>
        <v/>
      </c>
      <c r="AV47" t="str">
        <f>""</f>
        <v/>
      </c>
      <c r="AW47" t="str">
        <f>""</f>
        <v/>
      </c>
      <c r="AX47" t="str">
        <f>""</f>
        <v/>
      </c>
      <c r="AY47" t="str">
        <f>""</f>
        <v/>
      </c>
      <c r="AZ47" t="str">
        <f>""</f>
        <v/>
      </c>
      <c r="BA47" t="str">
        <f>""</f>
        <v/>
      </c>
    </row>
    <row r="48" spans="2:53" x14ac:dyDescent="0.2">
      <c r="B48" t="str">
        <f>""</f>
        <v/>
      </c>
      <c r="C48" t="str">
        <f>""</f>
        <v/>
      </c>
      <c r="D48" t="str">
        <f>""</f>
        <v/>
      </c>
      <c r="E48" t="str">
        <f>""</f>
        <v/>
      </c>
      <c r="F48" t="str">
        <f>""</f>
        <v/>
      </c>
      <c r="G48" t="str">
        <f>""</f>
        <v/>
      </c>
      <c r="H48" t="str">
        <f>""</f>
        <v/>
      </c>
      <c r="I48" t="str">
        <f>""</f>
        <v/>
      </c>
      <c r="J48" t="str">
        <f>""</f>
        <v/>
      </c>
      <c r="K48" t="str">
        <f>""</f>
        <v/>
      </c>
      <c r="L48" t="str">
        <f>"[0.145]"</f>
        <v>[0.145]</v>
      </c>
      <c r="M48" t="str">
        <f>"[0.140]"</f>
        <v>[0.140]</v>
      </c>
      <c r="N48" t="str">
        <f>"[0.141]"</f>
        <v>[0.141]</v>
      </c>
      <c r="O48" t="str">
        <f>""</f>
        <v/>
      </c>
      <c r="P48" t="str">
        <f>""</f>
        <v/>
      </c>
      <c r="Q48" t="str">
        <f>""</f>
        <v/>
      </c>
      <c r="R48" t="str">
        <f>""</f>
        <v/>
      </c>
      <c r="S48" t="str">
        <f>""</f>
        <v/>
      </c>
      <c r="T48" t="str">
        <f>""</f>
        <v/>
      </c>
      <c r="U48" t="str">
        <f>""</f>
        <v/>
      </c>
      <c r="V48" t="str">
        <f>""</f>
        <v/>
      </c>
      <c r="W48" t="str">
        <f>""</f>
        <v/>
      </c>
      <c r="X48" t="str">
        <f>""</f>
        <v/>
      </c>
      <c r="Y48" t="str">
        <f>""</f>
        <v/>
      </c>
      <c r="Z48" t="str">
        <f>""</f>
        <v/>
      </c>
      <c r="AA48" t="str">
        <f>""</f>
        <v/>
      </c>
      <c r="AB48" t="str">
        <f>""</f>
        <v/>
      </c>
      <c r="AC48" t="str">
        <f>""</f>
        <v/>
      </c>
      <c r="AD48" t="str">
        <f>""</f>
        <v/>
      </c>
      <c r="AE48" t="str">
        <f>""</f>
        <v/>
      </c>
      <c r="AF48" t="str">
        <f>""</f>
        <v/>
      </c>
      <c r="AG48" t="str">
        <f>""</f>
        <v/>
      </c>
      <c r="AH48" t="str">
        <f>""</f>
        <v/>
      </c>
      <c r="AI48" t="str">
        <f>""</f>
        <v/>
      </c>
      <c r="AJ48" t="str">
        <f>""</f>
        <v/>
      </c>
      <c r="AK48" t="str">
        <f>""</f>
        <v/>
      </c>
      <c r="AL48" t="str">
        <f>""</f>
        <v/>
      </c>
      <c r="AM48" t="str">
        <f>""</f>
        <v/>
      </c>
      <c r="AN48" t="str">
        <f>""</f>
        <v/>
      </c>
      <c r="AO48" t="str">
        <f>""</f>
        <v/>
      </c>
      <c r="AP48" t="str">
        <f>""</f>
        <v/>
      </c>
      <c r="AQ48" t="str">
        <f>""</f>
        <v/>
      </c>
      <c r="AR48" t="str">
        <f>""</f>
        <v/>
      </c>
      <c r="AS48" t="str">
        <f>""</f>
        <v/>
      </c>
      <c r="AT48" t="str">
        <f>""</f>
        <v/>
      </c>
      <c r="AU48" t="str">
        <f>""</f>
        <v/>
      </c>
      <c r="AV48" t="str">
        <f>""</f>
        <v/>
      </c>
      <c r="AW48" t="str">
        <f>""</f>
        <v/>
      </c>
      <c r="AX48" t="str">
        <f>""</f>
        <v/>
      </c>
      <c r="AY48" t="str">
        <f>""</f>
        <v/>
      </c>
      <c r="AZ48" t="str">
        <f>""</f>
        <v/>
      </c>
      <c r="BA48" t="str">
        <f>""</f>
        <v/>
      </c>
    </row>
    <row r="49" spans="2:53" x14ac:dyDescent="0.2">
      <c r="B49" t="str">
        <f>"At least female male left the household in a given year (yes=1)"</f>
        <v>At least female male left the household in a given year (yes=1)</v>
      </c>
      <c r="C49" t="str">
        <f>""</f>
        <v/>
      </c>
      <c r="D49" t="str">
        <f>""</f>
        <v/>
      </c>
      <c r="E49" t="str">
        <f>""</f>
        <v/>
      </c>
      <c r="F49" t="str">
        <f>""</f>
        <v/>
      </c>
      <c r="G49" t="str">
        <f>""</f>
        <v/>
      </c>
      <c r="H49" t="str">
        <f>""</f>
        <v/>
      </c>
      <c r="I49" t="str">
        <f>""</f>
        <v/>
      </c>
      <c r="J49" t="str">
        <f>""</f>
        <v/>
      </c>
      <c r="K49" t="str">
        <f>""</f>
        <v/>
      </c>
      <c r="L49" t="str">
        <f>"-0.060"</f>
        <v>-0.060</v>
      </c>
      <c r="M49" t="str">
        <f>""</f>
        <v/>
      </c>
      <c r="N49" t="str">
        <f>""</f>
        <v/>
      </c>
      <c r="O49" t="str">
        <f>""</f>
        <v/>
      </c>
      <c r="P49" t="str">
        <f>""</f>
        <v/>
      </c>
      <c r="Q49" t="str">
        <f>""</f>
        <v/>
      </c>
      <c r="R49" t="str">
        <f>""</f>
        <v/>
      </c>
      <c r="S49" t="str">
        <f>""</f>
        <v/>
      </c>
      <c r="T49" t="str">
        <f>""</f>
        <v/>
      </c>
      <c r="U49" t="str">
        <f>""</f>
        <v/>
      </c>
      <c r="V49" t="str">
        <f>""</f>
        <v/>
      </c>
      <c r="W49" t="str">
        <f>""</f>
        <v/>
      </c>
      <c r="X49" t="str">
        <f>""</f>
        <v/>
      </c>
      <c r="Y49" t="str">
        <f>""</f>
        <v/>
      </c>
      <c r="Z49" t="str">
        <f>""</f>
        <v/>
      </c>
      <c r="AA49" t="str">
        <f>""</f>
        <v/>
      </c>
      <c r="AB49" t="str">
        <f>""</f>
        <v/>
      </c>
      <c r="AC49" t="str">
        <f>""</f>
        <v/>
      </c>
      <c r="AD49" t="str">
        <f>""</f>
        <v/>
      </c>
      <c r="AE49" t="str">
        <f>""</f>
        <v/>
      </c>
      <c r="AF49" t="str">
        <f>""</f>
        <v/>
      </c>
      <c r="AG49" t="str">
        <f>""</f>
        <v/>
      </c>
      <c r="AH49" t="str">
        <f>""</f>
        <v/>
      </c>
      <c r="AI49" t="str">
        <f>""</f>
        <v/>
      </c>
      <c r="AJ49" t="str">
        <f>""</f>
        <v/>
      </c>
      <c r="AK49" t="str">
        <f>""</f>
        <v/>
      </c>
      <c r="AL49" t="str">
        <f>""</f>
        <v/>
      </c>
      <c r="AM49" t="str">
        <f>""</f>
        <v/>
      </c>
      <c r="AN49" t="str">
        <f>""</f>
        <v/>
      </c>
      <c r="AO49" t="str">
        <f>""</f>
        <v/>
      </c>
      <c r="AP49" t="str">
        <f>""</f>
        <v/>
      </c>
      <c r="AQ49" t="str">
        <f>""</f>
        <v/>
      </c>
      <c r="AR49" t="str">
        <f>""</f>
        <v/>
      </c>
      <c r="AS49" t="str">
        <f>""</f>
        <v/>
      </c>
      <c r="AT49" t="str">
        <f>""</f>
        <v/>
      </c>
      <c r="AU49" t="str">
        <f>""</f>
        <v/>
      </c>
      <c r="AV49" t="str">
        <f>""</f>
        <v/>
      </c>
      <c r="AW49" t="str">
        <f>""</f>
        <v/>
      </c>
      <c r="AX49" t="str">
        <f>""</f>
        <v/>
      </c>
      <c r="AY49" t="str">
        <f>""</f>
        <v/>
      </c>
      <c r="AZ49" t="str">
        <f>""</f>
        <v/>
      </c>
      <c r="BA49" t="str">
        <f>""</f>
        <v/>
      </c>
    </row>
    <row r="50" spans="2:53" x14ac:dyDescent="0.2">
      <c r="B50" t="str">
        <f>""</f>
        <v/>
      </c>
      <c r="C50" t="str">
        <f>""</f>
        <v/>
      </c>
      <c r="D50" t="str">
        <f>""</f>
        <v/>
      </c>
      <c r="E50" t="str">
        <f>""</f>
        <v/>
      </c>
      <c r="F50" t="str">
        <f>""</f>
        <v/>
      </c>
      <c r="G50" t="str">
        <f>""</f>
        <v/>
      </c>
      <c r="H50" t="str">
        <f>""</f>
        <v/>
      </c>
      <c r="I50" t="str">
        <f>""</f>
        <v/>
      </c>
      <c r="J50" t="str">
        <f>""</f>
        <v/>
      </c>
      <c r="K50" t="str">
        <f>""</f>
        <v/>
      </c>
      <c r="L50" t="str">
        <f>"[0.114]"</f>
        <v>[0.114]</v>
      </c>
      <c r="M50" t="str">
        <f>""</f>
        <v/>
      </c>
      <c r="N50" t="str">
        <f>""</f>
        <v/>
      </c>
      <c r="O50" t="str">
        <f>""</f>
        <v/>
      </c>
      <c r="P50" t="str">
        <f>""</f>
        <v/>
      </c>
      <c r="Q50" t="str">
        <f>""</f>
        <v/>
      </c>
      <c r="R50" t="str">
        <f>""</f>
        <v/>
      </c>
      <c r="S50" t="str">
        <f>""</f>
        <v/>
      </c>
      <c r="T50" t="str">
        <f>""</f>
        <v/>
      </c>
      <c r="U50" t="str">
        <f>""</f>
        <v/>
      </c>
      <c r="V50" t="str">
        <f>""</f>
        <v/>
      </c>
      <c r="W50" t="str">
        <f>""</f>
        <v/>
      </c>
      <c r="X50" t="str">
        <f>""</f>
        <v/>
      </c>
      <c r="Y50" t="str">
        <f>""</f>
        <v/>
      </c>
      <c r="Z50" t="str">
        <f>""</f>
        <v/>
      </c>
      <c r="AA50" t="str">
        <f>""</f>
        <v/>
      </c>
      <c r="AB50" t="str">
        <f>""</f>
        <v/>
      </c>
      <c r="AC50" t="str">
        <f>""</f>
        <v/>
      </c>
      <c r="AD50" t="str">
        <f>""</f>
        <v/>
      </c>
      <c r="AE50" t="str">
        <f>""</f>
        <v/>
      </c>
      <c r="AF50" t="str">
        <f>""</f>
        <v/>
      </c>
      <c r="AG50" t="str">
        <f>""</f>
        <v/>
      </c>
      <c r="AH50" t="str">
        <f>""</f>
        <v/>
      </c>
      <c r="AI50" t="str">
        <f>""</f>
        <v/>
      </c>
      <c r="AJ50" t="str">
        <f>""</f>
        <v/>
      </c>
      <c r="AK50" t="str">
        <f>""</f>
        <v/>
      </c>
      <c r="AL50" t="str">
        <f>""</f>
        <v/>
      </c>
      <c r="AM50" t="str">
        <f>""</f>
        <v/>
      </c>
      <c r="AN50" t="str">
        <f>""</f>
        <v/>
      </c>
      <c r="AO50" t="str">
        <f>""</f>
        <v/>
      </c>
      <c r="AP50" t="str">
        <f>""</f>
        <v/>
      </c>
      <c r="AQ50" t="str">
        <f>""</f>
        <v/>
      </c>
      <c r="AR50" t="str">
        <f>""</f>
        <v/>
      </c>
      <c r="AS50" t="str">
        <f>""</f>
        <v/>
      </c>
      <c r="AT50" t="str">
        <f>""</f>
        <v/>
      </c>
      <c r="AU50" t="str">
        <f>""</f>
        <v/>
      </c>
      <c r="AV50" t="str">
        <f>""</f>
        <v/>
      </c>
      <c r="AW50" t="str">
        <f>""</f>
        <v/>
      </c>
      <c r="AX50" t="str">
        <f>""</f>
        <v/>
      </c>
      <c r="AY50" t="str">
        <f>""</f>
        <v/>
      </c>
      <c r="AZ50" t="str">
        <f>""</f>
        <v/>
      </c>
      <c r="BA50" t="str">
        <f>""</f>
        <v/>
      </c>
    </row>
    <row r="51" spans="2:53" x14ac:dyDescent="0.2">
      <c r="B51" t="str">
        <f>"Interaction"</f>
        <v>Interaction</v>
      </c>
      <c r="C51" t="str">
        <f>""</f>
        <v/>
      </c>
      <c r="D51" t="str">
        <f>""</f>
        <v/>
      </c>
      <c r="E51" t="str">
        <f>""</f>
        <v/>
      </c>
      <c r="F51" t="str">
        <f>""</f>
        <v/>
      </c>
      <c r="G51" t="str">
        <f>""</f>
        <v/>
      </c>
      <c r="H51" t="str">
        <f>""</f>
        <v/>
      </c>
      <c r="I51" t="str">
        <f>""</f>
        <v/>
      </c>
      <c r="J51" t="str">
        <f>""</f>
        <v/>
      </c>
      <c r="K51" t="str">
        <f>""</f>
        <v/>
      </c>
      <c r="L51" t="str">
        <f>"0.055"</f>
        <v>0.055</v>
      </c>
      <c r="M51" t="str">
        <f>""</f>
        <v/>
      </c>
      <c r="N51" t="str">
        <f>""</f>
        <v/>
      </c>
      <c r="O51" t="str">
        <f>""</f>
        <v/>
      </c>
      <c r="P51" t="str">
        <f>""</f>
        <v/>
      </c>
      <c r="Q51" t="str">
        <f>""</f>
        <v/>
      </c>
      <c r="R51" t="str">
        <f>""</f>
        <v/>
      </c>
      <c r="S51" t="str">
        <f>""</f>
        <v/>
      </c>
      <c r="T51" t="str">
        <f>""</f>
        <v/>
      </c>
      <c r="U51" t="str">
        <f>""</f>
        <v/>
      </c>
      <c r="V51" t="str">
        <f>""</f>
        <v/>
      </c>
      <c r="W51" t="str">
        <f>""</f>
        <v/>
      </c>
      <c r="X51" t="str">
        <f>""</f>
        <v/>
      </c>
      <c r="Y51" t="str">
        <f>""</f>
        <v/>
      </c>
      <c r="Z51" t="str">
        <f>""</f>
        <v/>
      </c>
      <c r="AA51" t="str">
        <f>""</f>
        <v/>
      </c>
      <c r="AB51" t="str">
        <f>""</f>
        <v/>
      </c>
      <c r="AC51" t="str">
        <f>""</f>
        <v/>
      </c>
      <c r="AD51" t="str">
        <f>""</f>
        <v/>
      </c>
      <c r="AE51" t="str">
        <f>""</f>
        <v/>
      </c>
      <c r="AF51" t="str">
        <f>""</f>
        <v/>
      </c>
      <c r="AG51" t="str">
        <f>""</f>
        <v/>
      </c>
      <c r="AH51" t="str">
        <f>""</f>
        <v/>
      </c>
      <c r="AI51" t="str">
        <f>""</f>
        <v/>
      </c>
      <c r="AJ51" t="str">
        <f>""</f>
        <v/>
      </c>
      <c r="AK51" t="str">
        <f>""</f>
        <v/>
      </c>
      <c r="AL51" t="str">
        <f>""</f>
        <v/>
      </c>
      <c r="AM51" t="str">
        <f>""</f>
        <v/>
      </c>
      <c r="AN51" t="str">
        <f>""</f>
        <v/>
      </c>
      <c r="AO51" t="str">
        <f>""</f>
        <v/>
      </c>
      <c r="AP51" t="str">
        <f>""</f>
        <v/>
      </c>
      <c r="AQ51" t="str">
        <f>""</f>
        <v/>
      </c>
      <c r="AR51" t="str">
        <f>""</f>
        <v/>
      </c>
      <c r="AS51" t="str">
        <f>""</f>
        <v/>
      </c>
      <c r="AT51" t="str">
        <f>""</f>
        <v/>
      </c>
      <c r="AU51" t="str">
        <f>""</f>
        <v/>
      </c>
      <c r="AV51" t="str">
        <f>""</f>
        <v/>
      </c>
      <c r="AW51" t="str">
        <f>""</f>
        <v/>
      </c>
      <c r="AX51" t="str">
        <f>""</f>
        <v/>
      </c>
      <c r="AY51" t="str">
        <f>""</f>
        <v/>
      </c>
      <c r="AZ51" t="str">
        <f>""</f>
        <v/>
      </c>
      <c r="BA51" t="str">
        <f>""</f>
        <v/>
      </c>
    </row>
    <row r="52" spans="2:53" x14ac:dyDescent="0.2">
      <c r="B52" t="str">
        <f>""</f>
        <v/>
      </c>
      <c r="C52" t="str">
        <f>""</f>
        <v/>
      </c>
      <c r="D52" t="str">
        <f>""</f>
        <v/>
      </c>
      <c r="E52" t="str">
        <f>""</f>
        <v/>
      </c>
      <c r="F52" t="str">
        <f>""</f>
        <v/>
      </c>
      <c r="G52" t="str">
        <f>""</f>
        <v/>
      </c>
      <c r="H52" t="str">
        <f>""</f>
        <v/>
      </c>
      <c r="I52" t="str">
        <f>""</f>
        <v/>
      </c>
      <c r="J52" t="str">
        <f>""</f>
        <v/>
      </c>
      <c r="K52" t="str">
        <f>""</f>
        <v/>
      </c>
      <c r="L52" t="str">
        <f>"[0.234]"</f>
        <v>[0.234]</v>
      </c>
      <c r="M52" t="str">
        <f>""</f>
        <v/>
      </c>
      <c r="N52" t="str">
        <f>""</f>
        <v/>
      </c>
      <c r="O52" t="str">
        <f>""</f>
        <v/>
      </c>
      <c r="P52" t="str">
        <f>""</f>
        <v/>
      </c>
      <c r="Q52" t="str">
        <f>""</f>
        <v/>
      </c>
      <c r="R52" t="str">
        <f>""</f>
        <v/>
      </c>
      <c r="S52" t="str">
        <f>""</f>
        <v/>
      </c>
      <c r="T52" t="str">
        <f>""</f>
        <v/>
      </c>
      <c r="U52" t="str">
        <f>""</f>
        <v/>
      </c>
      <c r="V52" t="str">
        <f>""</f>
        <v/>
      </c>
      <c r="W52" t="str">
        <f>""</f>
        <v/>
      </c>
      <c r="X52" t="str">
        <f>""</f>
        <v/>
      </c>
      <c r="Y52" t="str">
        <f>""</f>
        <v/>
      </c>
      <c r="Z52" t="str">
        <f>""</f>
        <v/>
      </c>
      <c r="AA52" t="str">
        <f>""</f>
        <v/>
      </c>
      <c r="AB52" t="str">
        <f>""</f>
        <v/>
      </c>
      <c r="AC52" t="str">
        <f>""</f>
        <v/>
      </c>
      <c r="AD52" t="str">
        <f>""</f>
        <v/>
      </c>
      <c r="AE52" t="str">
        <f>""</f>
        <v/>
      </c>
      <c r="AF52" t="str">
        <f>""</f>
        <v/>
      </c>
      <c r="AG52" t="str">
        <f>""</f>
        <v/>
      </c>
      <c r="AH52" t="str">
        <f>""</f>
        <v/>
      </c>
      <c r="AI52" t="str">
        <f>""</f>
        <v/>
      </c>
      <c r="AJ52" t="str">
        <f>""</f>
        <v/>
      </c>
      <c r="AK52" t="str">
        <f>""</f>
        <v/>
      </c>
      <c r="AL52" t="str">
        <f>""</f>
        <v/>
      </c>
      <c r="AM52" t="str">
        <f>""</f>
        <v/>
      </c>
      <c r="AN52" t="str">
        <f>""</f>
        <v/>
      </c>
      <c r="AO52" t="str">
        <f>""</f>
        <v/>
      </c>
      <c r="AP52" t="str">
        <f>""</f>
        <v/>
      </c>
      <c r="AQ52" t="str">
        <f>""</f>
        <v/>
      </c>
      <c r="AR52" t="str">
        <f>""</f>
        <v/>
      </c>
      <c r="AS52" t="str">
        <f>""</f>
        <v/>
      </c>
      <c r="AT52" t="str">
        <f>""</f>
        <v/>
      </c>
      <c r="AU52" t="str">
        <f>""</f>
        <v/>
      </c>
      <c r="AV52" t="str">
        <f>""</f>
        <v/>
      </c>
      <c r="AW52" t="str">
        <f>""</f>
        <v/>
      </c>
      <c r="AX52" t="str">
        <f>""</f>
        <v/>
      </c>
      <c r="AY52" t="str">
        <f>""</f>
        <v/>
      </c>
      <c r="AZ52" t="str">
        <f>""</f>
        <v/>
      </c>
      <c r="BA52" t="str">
        <f>""</f>
        <v/>
      </c>
    </row>
    <row r="53" spans="2:53" x14ac:dyDescent="0.2">
      <c r="B53" t="str">
        <f>"Number of female who left household 1998-2007"</f>
        <v>Number of female who left household 1998-2007</v>
      </c>
      <c r="C53" t="str">
        <f>""</f>
        <v/>
      </c>
      <c r="D53" t="str">
        <f>""</f>
        <v/>
      </c>
      <c r="E53" t="str">
        <f>""</f>
        <v/>
      </c>
      <c r="F53" t="str">
        <f>""</f>
        <v/>
      </c>
      <c r="G53" t="str">
        <f>""</f>
        <v/>
      </c>
      <c r="H53" t="str">
        <f>""</f>
        <v/>
      </c>
      <c r="I53" t="str">
        <f>""</f>
        <v/>
      </c>
      <c r="J53" t="str">
        <f>""</f>
        <v/>
      </c>
      <c r="K53" t="str">
        <f>""</f>
        <v/>
      </c>
      <c r="L53" t="str">
        <f>""</f>
        <v/>
      </c>
      <c r="M53" t="str">
        <f>"-0.013"</f>
        <v>-0.013</v>
      </c>
      <c r="N53" t="str">
        <f>""</f>
        <v/>
      </c>
      <c r="O53" t="str">
        <f>""</f>
        <v/>
      </c>
      <c r="P53" t="str">
        <f>""</f>
        <v/>
      </c>
      <c r="Q53" t="str">
        <f>""</f>
        <v/>
      </c>
      <c r="R53" t="str">
        <f>""</f>
        <v/>
      </c>
      <c r="S53" t="str">
        <f>""</f>
        <v/>
      </c>
      <c r="T53" t="str">
        <f>""</f>
        <v/>
      </c>
      <c r="U53" t="str">
        <f>""</f>
        <v/>
      </c>
      <c r="V53" t="str">
        <f>""</f>
        <v/>
      </c>
      <c r="W53" t="str">
        <f>""</f>
        <v/>
      </c>
      <c r="X53" t="str">
        <f>""</f>
        <v/>
      </c>
      <c r="Y53" t="str">
        <f>""</f>
        <v/>
      </c>
      <c r="Z53" t="str">
        <f>""</f>
        <v/>
      </c>
      <c r="AA53" t="str">
        <f>""</f>
        <v/>
      </c>
      <c r="AB53" t="str">
        <f>""</f>
        <v/>
      </c>
      <c r="AC53" t="str">
        <f>""</f>
        <v/>
      </c>
      <c r="AD53" t="str">
        <f>""</f>
        <v/>
      </c>
      <c r="AE53" t="str">
        <f>""</f>
        <v/>
      </c>
      <c r="AF53" t="str">
        <f>""</f>
        <v/>
      </c>
      <c r="AG53" t="str">
        <f>""</f>
        <v/>
      </c>
      <c r="AH53" t="str">
        <f>""</f>
        <v/>
      </c>
      <c r="AI53" t="str">
        <f>""</f>
        <v/>
      </c>
      <c r="AJ53" t="str">
        <f>""</f>
        <v/>
      </c>
      <c r="AK53" t="str">
        <f>""</f>
        <v/>
      </c>
      <c r="AL53" t="str">
        <f>""</f>
        <v/>
      </c>
      <c r="AM53" t="str">
        <f>""</f>
        <v/>
      </c>
      <c r="AN53" t="str">
        <f>""</f>
        <v/>
      </c>
      <c r="AO53" t="str">
        <f>""</f>
        <v/>
      </c>
      <c r="AP53" t="str">
        <f>""</f>
        <v/>
      </c>
      <c r="AQ53" t="str">
        <f>""</f>
        <v/>
      </c>
      <c r="AR53" t="str">
        <f>""</f>
        <v/>
      </c>
      <c r="AS53" t="str">
        <f>""</f>
        <v/>
      </c>
      <c r="AT53" t="str">
        <f>""</f>
        <v/>
      </c>
      <c r="AU53" t="str">
        <f>""</f>
        <v/>
      </c>
      <c r="AV53" t="str">
        <f>""</f>
        <v/>
      </c>
      <c r="AW53" t="str">
        <f>""</f>
        <v/>
      </c>
      <c r="AX53" t="str">
        <f>""</f>
        <v/>
      </c>
      <c r="AY53" t="str">
        <f>""</f>
        <v/>
      </c>
      <c r="AZ53" t="str">
        <f>""</f>
        <v/>
      </c>
      <c r="BA53" t="str">
        <f>""</f>
        <v/>
      </c>
    </row>
    <row r="54" spans="2:53" x14ac:dyDescent="0.2">
      <c r="B54" t="str">
        <f>""</f>
        <v/>
      </c>
      <c r="C54" t="str">
        <f>""</f>
        <v/>
      </c>
      <c r="D54" t="str">
        <f>""</f>
        <v/>
      </c>
      <c r="E54" t="str">
        <f>""</f>
        <v/>
      </c>
      <c r="F54" t="str">
        <f>""</f>
        <v/>
      </c>
      <c r="G54" t="str">
        <f>""</f>
        <v/>
      </c>
      <c r="H54" t="str">
        <f>""</f>
        <v/>
      </c>
      <c r="I54" t="str">
        <f>""</f>
        <v/>
      </c>
      <c r="J54" t="str">
        <f>""</f>
        <v/>
      </c>
      <c r="K54" t="str">
        <f>""</f>
        <v/>
      </c>
      <c r="L54" t="str">
        <f>""</f>
        <v/>
      </c>
      <c r="M54" t="str">
        <f>"[0.058]"</f>
        <v>[0.058]</v>
      </c>
      <c r="N54" t="str">
        <f>""</f>
        <v/>
      </c>
      <c r="O54" t="str">
        <f>""</f>
        <v/>
      </c>
      <c r="P54" t="str">
        <f>""</f>
        <v/>
      </c>
      <c r="Q54" t="str">
        <f>""</f>
        <v/>
      </c>
      <c r="R54" t="str">
        <f>""</f>
        <v/>
      </c>
      <c r="S54" t="str">
        <f>""</f>
        <v/>
      </c>
      <c r="T54" t="str">
        <f>""</f>
        <v/>
      </c>
      <c r="U54" t="str">
        <f>""</f>
        <v/>
      </c>
      <c r="V54" t="str">
        <f>""</f>
        <v/>
      </c>
      <c r="W54" t="str">
        <f>""</f>
        <v/>
      </c>
      <c r="X54" t="str">
        <f>""</f>
        <v/>
      </c>
      <c r="Y54" t="str">
        <f>""</f>
        <v/>
      </c>
      <c r="Z54" t="str">
        <f>""</f>
        <v/>
      </c>
      <c r="AA54" t="str">
        <f>""</f>
        <v/>
      </c>
      <c r="AB54" t="str">
        <f>""</f>
        <v/>
      </c>
      <c r="AC54" t="str">
        <f>""</f>
        <v/>
      </c>
      <c r="AD54" t="str">
        <f>""</f>
        <v/>
      </c>
      <c r="AE54" t="str">
        <f>""</f>
        <v/>
      </c>
      <c r="AF54" t="str">
        <f>""</f>
        <v/>
      </c>
      <c r="AG54" t="str">
        <f>""</f>
        <v/>
      </c>
      <c r="AH54" t="str">
        <f>""</f>
        <v/>
      </c>
      <c r="AI54" t="str">
        <f>""</f>
        <v/>
      </c>
      <c r="AJ54" t="str">
        <f>""</f>
        <v/>
      </c>
      <c r="AK54" t="str">
        <f>""</f>
        <v/>
      </c>
      <c r="AL54" t="str">
        <f>""</f>
        <v/>
      </c>
      <c r="AM54" t="str">
        <f>""</f>
        <v/>
      </c>
      <c r="AN54" t="str">
        <f>""</f>
        <v/>
      </c>
      <c r="AO54" t="str">
        <f>""</f>
        <v/>
      </c>
      <c r="AP54" t="str">
        <f>""</f>
        <v/>
      </c>
      <c r="AQ54" t="str">
        <f>""</f>
        <v/>
      </c>
      <c r="AR54" t="str">
        <f>""</f>
        <v/>
      </c>
      <c r="AS54" t="str">
        <f>""</f>
        <v/>
      </c>
      <c r="AT54" t="str">
        <f>""</f>
        <v/>
      </c>
      <c r="AU54" t="str">
        <f>""</f>
        <v/>
      </c>
      <c r="AV54" t="str">
        <f>""</f>
        <v/>
      </c>
      <c r="AW54" t="str">
        <f>""</f>
        <v/>
      </c>
      <c r="AX54" t="str">
        <f>""</f>
        <v/>
      </c>
      <c r="AY54" t="str">
        <f>""</f>
        <v/>
      </c>
      <c r="AZ54" t="str">
        <f>""</f>
        <v/>
      </c>
      <c r="BA54" t="str">
        <f>""</f>
        <v/>
      </c>
    </row>
    <row r="55" spans="2:53" x14ac:dyDescent="0.2">
      <c r="B55" t="str">
        <f>"Interaction"</f>
        <v>Interaction</v>
      </c>
      <c r="C55" t="str">
        <f>""</f>
        <v/>
      </c>
      <c r="D55" t="str">
        <f>""</f>
        <v/>
      </c>
      <c r="E55" t="str">
        <f>""</f>
        <v/>
      </c>
      <c r="F55" t="str">
        <f>""</f>
        <v/>
      </c>
      <c r="G55" t="str">
        <f>""</f>
        <v/>
      </c>
      <c r="H55" t="str">
        <f>""</f>
        <v/>
      </c>
      <c r="I55" t="str">
        <f>""</f>
        <v/>
      </c>
      <c r="J55" t="str">
        <f>""</f>
        <v/>
      </c>
      <c r="K55" t="str">
        <f>""</f>
        <v/>
      </c>
      <c r="L55" t="str">
        <f>""</f>
        <v/>
      </c>
      <c r="M55" t="str">
        <f>"0.017"</f>
        <v>0.017</v>
      </c>
      <c r="N55" t="str">
        <f>""</f>
        <v/>
      </c>
      <c r="O55" t="str">
        <f>""</f>
        <v/>
      </c>
      <c r="P55" t="str">
        <f>""</f>
        <v/>
      </c>
      <c r="Q55" t="str">
        <f>""</f>
        <v/>
      </c>
      <c r="R55" t="str">
        <f>""</f>
        <v/>
      </c>
      <c r="S55" t="str">
        <f>""</f>
        <v/>
      </c>
      <c r="T55" t="str">
        <f>""</f>
        <v/>
      </c>
      <c r="U55" t="str">
        <f>""</f>
        <v/>
      </c>
      <c r="V55" t="str">
        <f>""</f>
        <v/>
      </c>
      <c r="W55" t="str">
        <f>""</f>
        <v/>
      </c>
      <c r="X55" t="str">
        <f>""</f>
        <v/>
      </c>
      <c r="Y55" t="str">
        <f>""</f>
        <v/>
      </c>
      <c r="Z55" t="str">
        <f>""</f>
        <v/>
      </c>
      <c r="AA55" t="str">
        <f>""</f>
        <v/>
      </c>
      <c r="AB55" t="str">
        <f>""</f>
        <v/>
      </c>
      <c r="AC55" t="str">
        <f>""</f>
        <v/>
      </c>
      <c r="AD55" t="str">
        <f>""</f>
        <v/>
      </c>
      <c r="AE55" t="str">
        <f>""</f>
        <v/>
      </c>
      <c r="AF55" t="str">
        <f>""</f>
        <v/>
      </c>
      <c r="AG55" t="str">
        <f>""</f>
        <v/>
      </c>
      <c r="AH55" t="str">
        <f>""</f>
        <v/>
      </c>
      <c r="AI55" t="str">
        <f>""</f>
        <v/>
      </c>
      <c r="AJ55" t="str">
        <f>""</f>
        <v/>
      </c>
      <c r="AK55" t="str">
        <f>""</f>
        <v/>
      </c>
      <c r="AL55" t="str">
        <f>""</f>
        <v/>
      </c>
      <c r="AM55" t="str">
        <f>""</f>
        <v/>
      </c>
      <c r="AN55" t="str">
        <f>""</f>
        <v/>
      </c>
      <c r="AO55" t="str">
        <f>""</f>
        <v/>
      </c>
      <c r="AP55" t="str">
        <f>""</f>
        <v/>
      </c>
      <c r="AQ55" t="str">
        <f>""</f>
        <v/>
      </c>
      <c r="AR55" t="str">
        <f>""</f>
        <v/>
      </c>
      <c r="AS55" t="str">
        <f>""</f>
        <v/>
      </c>
      <c r="AT55" t="str">
        <f>""</f>
        <v/>
      </c>
      <c r="AU55" t="str">
        <f>""</f>
        <v/>
      </c>
      <c r="AV55" t="str">
        <f>""</f>
        <v/>
      </c>
      <c r="AW55" t="str">
        <f>""</f>
        <v/>
      </c>
      <c r="AX55" t="str">
        <f>""</f>
        <v/>
      </c>
      <c r="AY55" t="str">
        <f>""</f>
        <v/>
      </c>
      <c r="AZ55" t="str">
        <f>""</f>
        <v/>
      </c>
      <c r="BA55" t="str">
        <f>""</f>
        <v/>
      </c>
    </row>
    <row r="56" spans="2:53" x14ac:dyDescent="0.2">
      <c r="B56" t="str">
        <f>""</f>
        <v/>
      </c>
      <c r="C56" t="str">
        <f>""</f>
        <v/>
      </c>
      <c r="D56" t="str">
        <f>""</f>
        <v/>
      </c>
      <c r="E56" t="str">
        <f>""</f>
        <v/>
      </c>
      <c r="F56" t="str">
        <f>""</f>
        <v/>
      </c>
      <c r="G56" t="str">
        <f>""</f>
        <v/>
      </c>
      <c r="H56" t="str">
        <f>""</f>
        <v/>
      </c>
      <c r="I56" t="str">
        <f>""</f>
        <v/>
      </c>
      <c r="J56" t="str">
        <f>""</f>
        <v/>
      </c>
      <c r="K56" t="str">
        <f>""</f>
        <v/>
      </c>
      <c r="L56" t="str">
        <f>""</f>
        <v/>
      </c>
      <c r="M56" t="str">
        <f>"[0.127]"</f>
        <v>[0.127]</v>
      </c>
      <c r="N56" t="str">
        <f>""</f>
        <v/>
      </c>
      <c r="O56" t="str">
        <f>""</f>
        <v/>
      </c>
      <c r="P56" t="str">
        <f>""</f>
        <v/>
      </c>
      <c r="Q56" t="str">
        <f>""</f>
        <v/>
      </c>
      <c r="R56" t="str">
        <f>""</f>
        <v/>
      </c>
      <c r="S56" t="str">
        <f>""</f>
        <v/>
      </c>
      <c r="T56" t="str">
        <f>""</f>
        <v/>
      </c>
      <c r="U56" t="str">
        <f>""</f>
        <v/>
      </c>
      <c r="V56" t="str">
        <f>""</f>
        <v/>
      </c>
      <c r="W56" t="str">
        <f>""</f>
        <v/>
      </c>
      <c r="X56" t="str">
        <f>""</f>
        <v/>
      </c>
      <c r="Y56" t="str">
        <f>""</f>
        <v/>
      </c>
      <c r="Z56" t="str">
        <f>""</f>
        <v/>
      </c>
      <c r="AA56" t="str">
        <f>""</f>
        <v/>
      </c>
      <c r="AB56" t="str">
        <f>""</f>
        <v/>
      </c>
      <c r="AC56" t="str">
        <f>""</f>
        <v/>
      </c>
      <c r="AD56" t="str">
        <f>""</f>
        <v/>
      </c>
      <c r="AE56" t="str">
        <f>""</f>
        <v/>
      </c>
      <c r="AF56" t="str">
        <f>""</f>
        <v/>
      </c>
      <c r="AG56" t="str">
        <f>""</f>
        <v/>
      </c>
      <c r="AH56" t="str">
        <f>""</f>
        <v/>
      </c>
      <c r="AI56" t="str">
        <f>""</f>
        <v/>
      </c>
      <c r="AJ56" t="str">
        <f>""</f>
        <v/>
      </c>
      <c r="AK56" t="str">
        <f>""</f>
        <v/>
      </c>
      <c r="AL56" t="str">
        <f>""</f>
        <v/>
      </c>
      <c r="AM56" t="str">
        <f>""</f>
        <v/>
      </c>
      <c r="AN56" t="str">
        <f>""</f>
        <v/>
      </c>
      <c r="AO56" t="str">
        <f>""</f>
        <v/>
      </c>
      <c r="AP56" t="str">
        <f>""</f>
        <v/>
      </c>
      <c r="AQ56" t="str">
        <f>""</f>
        <v/>
      </c>
      <c r="AR56" t="str">
        <f>""</f>
        <v/>
      </c>
      <c r="AS56" t="str">
        <f>""</f>
        <v/>
      </c>
      <c r="AT56" t="str">
        <f>""</f>
        <v/>
      </c>
      <c r="AU56" t="str">
        <f>""</f>
        <v/>
      </c>
      <c r="AV56" t="str">
        <f>""</f>
        <v/>
      </c>
      <c r="AW56" t="str">
        <f>""</f>
        <v/>
      </c>
      <c r="AX56" t="str">
        <f>""</f>
        <v/>
      </c>
      <c r="AY56" t="str">
        <f>""</f>
        <v/>
      </c>
      <c r="AZ56" t="str">
        <f>""</f>
        <v/>
      </c>
      <c r="BA56" t="str">
        <f>""</f>
        <v/>
      </c>
    </row>
    <row r="57" spans="2:53" x14ac:dyDescent="0.2">
      <c r="B57" t="str">
        <f>"Share of females  who left household 1998-2007"</f>
        <v>Share of females  who left household 1998-2007</v>
      </c>
      <c r="C57" t="str">
        <f>""</f>
        <v/>
      </c>
      <c r="D57" t="str">
        <f>""</f>
        <v/>
      </c>
      <c r="E57" t="str">
        <f>""</f>
        <v/>
      </c>
      <c r="F57" t="str">
        <f>""</f>
        <v/>
      </c>
      <c r="G57" t="str">
        <f>""</f>
        <v/>
      </c>
      <c r="H57" t="str">
        <f>""</f>
        <v/>
      </c>
      <c r="I57" t="str">
        <f>""</f>
        <v/>
      </c>
      <c r="J57" t="str">
        <f>""</f>
        <v/>
      </c>
      <c r="K57" t="str">
        <f>""</f>
        <v/>
      </c>
      <c r="L57" t="str">
        <f>""</f>
        <v/>
      </c>
      <c r="M57" t="str">
        <f>""</f>
        <v/>
      </c>
      <c r="N57" t="str">
        <f>"-0.177"</f>
        <v>-0.177</v>
      </c>
      <c r="O57" t="str">
        <f>""</f>
        <v/>
      </c>
      <c r="P57" t="str">
        <f>""</f>
        <v/>
      </c>
      <c r="Q57" t="str">
        <f>""</f>
        <v/>
      </c>
      <c r="R57" t="str">
        <f>""</f>
        <v/>
      </c>
      <c r="S57" t="str">
        <f>""</f>
        <v/>
      </c>
      <c r="T57" t="str">
        <f>""</f>
        <v/>
      </c>
      <c r="U57" t="str">
        <f>""</f>
        <v/>
      </c>
      <c r="V57" t="str">
        <f>""</f>
        <v/>
      </c>
      <c r="W57" t="str">
        <f>""</f>
        <v/>
      </c>
      <c r="X57" t="str">
        <f>""</f>
        <v/>
      </c>
      <c r="Y57" t="str">
        <f>""</f>
        <v/>
      </c>
      <c r="Z57" t="str">
        <f>""</f>
        <v/>
      </c>
      <c r="AA57" t="str">
        <f>""</f>
        <v/>
      </c>
      <c r="AB57" t="str">
        <f>""</f>
        <v/>
      </c>
      <c r="AC57" t="str">
        <f>""</f>
        <v/>
      </c>
      <c r="AD57" t="str">
        <f>""</f>
        <v/>
      </c>
      <c r="AE57" t="str">
        <f>""</f>
        <v/>
      </c>
      <c r="AF57" t="str">
        <f>""</f>
        <v/>
      </c>
      <c r="AG57" t="str">
        <f>""</f>
        <v/>
      </c>
      <c r="AH57" t="str">
        <f>""</f>
        <v/>
      </c>
      <c r="AI57" t="str">
        <f>""</f>
        <v/>
      </c>
      <c r="AJ57" t="str">
        <f>""</f>
        <v/>
      </c>
      <c r="AK57" t="str">
        <f>""</f>
        <v/>
      </c>
      <c r="AL57" t="str">
        <f>""</f>
        <v/>
      </c>
      <c r="AM57" t="str">
        <f>""</f>
        <v/>
      </c>
      <c r="AN57" t="str">
        <f>""</f>
        <v/>
      </c>
      <c r="AO57" t="str">
        <f>""</f>
        <v/>
      </c>
      <c r="AP57" t="str">
        <f>""</f>
        <v/>
      </c>
      <c r="AQ57" t="str">
        <f>""</f>
        <v/>
      </c>
      <c r="AR57" t="str">
        <f>""</f>
        <v/>
      </c>
      <c r="AS57" t="str">
        <f>""</f>
        <v/>
      </c>
      <c r="AT57" t="str">
        <f>""</f>
        <v/>
      </c>
      <c r="AU57" t="str">
        <f>""</f>
        <v/>
      </c>
      <c r="AV57" t="str">
        <f>""</f>
        <v/>
      </c>
      <c r="AW57" t="str">
        <f>""</f>
        <v/>
      </c>
      <c r="AX57" t="str">
        <f>""</f>
        <v/>
      </c>
      <c r="AY57" t="str">
        <f>""</f>
        <v/>
      </c>
      <c r="AZ57" t="str">
        <f>""</f>
        <v/>
      </c>
      <c r="BA57" t="str">
        <f>""</f>
        <v/>
      </c>
    </row>
    <row r="58" spans="2:53" x14ac:dyDescent="0.2">
      <c r="B58" t="str">
        <f>""</f>
        <v/>
      </c>
      <c r="C58" t="str">
        <f>""</f>
        <v/>
      </c>
      <c r="D58" t="str">
        <f>""</f>
        <v/>
      </c>
      <c r="E58" t="str">
        <f>""</f>
        <v/>
      </c>
      <c r="F58" t="str">
        <f>""</f>
        <v/>
      </c>
      <c r="G58" t="str">
        <f>""</f>
        <v/>
      </c>
      <c r="H58" t="str">
        <f>""</f>
        <v/>
      </c>
      <c r="I58" t="str">
        <f>""</f>
        <v/>
      </c>
      <c r="J58" t="str">
        <f>""</f>
        <v/>
      </c>
      <c r="K58" t="str">
        <f>""</f>
        <v/>
      </c>
      <c r="L58" t="str">
        <f>""</f>
        <v/>
      </c>
      <c r="M58" t="str">
        <f>""</f>
        <v/>
      </c>
      <c r="N58" t="str">
        <f>"[0.170]"</f>
        <v>[0.170]</v>
      </c>
      <c r="O58" t="str">
        <f>""</f>
        <v/>
      </c>
      <c r="P58" t="str">
        <f>""</f>
        <v/>
      </c>
      <c r="Q58" t="str">
        <f>""</f>
        <v/>
      </c>
      <c r="R58" t="str">
        <f>""</f>
        <v/>
      </c>
      <c r="S58" t="str">
        <f>""</f>
        <v/>
      </c>
      <c r="T58" t="str">
        <f>""</f>
        <v/>
      </c>
      <c r="U58" t="str">
        <f>""</f>
        <v/>
      </c>
      <c r="V58" t="str">
        <f>""</f>
        <v/>
      </c>
      <c r="W58" t="str">
        <f>""</f>
        <v/>
      </c>
      <c r="X58" t="str">
        <f>""</f>
        <v/>
      </c>
      <c r="Y58" t="str">
        <f>""</f>
        <v/>
      </c>
      <c r="Z58" t="str">
        <f>""</f>
        <v/>
      </c>
      <c r="AA58" t="str">
        <f>""</f>
        <v/>
      </c>
      <c r="AB58" t="str">
        <f>""</f>
        <v/>
      </c>
      <c r="AC58" t="str">
        <f>""</f>
        <v/>
      </c>
      <c r="AD58" t="str">
        <f>""</f>
        <v/>
      </c>
      <c r="AE58" t="str">
        <f>""</f>
        <v/>
      </c>
      <c r="AF58" t="str">
        <f>""</f>
        <v/>
      </c>
      <c r="AG58" t="str">
        <f>""</f>
        <v/>
      </c>
      <c r="AH58" t="str">
        <f>""</f>
        <v/>
      </c>
      <c r="AI58" t="str">
        <f>""</f>
        <v/>
      </c>
      <c r="AJ58" t="str">
        <f>""</f>
        <v/>
      </c>
      <c r="AK58" t="str">
        <f>""</f>
        <v/>
      </c>
      <c r="AL58" t="str">
        <f>""</f>
        <v/>
      </c>
      <c r="AM58" t="str">
        <f>""</f>
        <v/>
      </c>
      <c r="AN58" t="str">
        <f>""</f>
        <v/>
      </c>
      <c r="AO58" t="str">
        <f>""</f>
        <v/>
      </c>
      <c r="AP58" t="str">
        <f>""</f>
        <v/>
      </c>
      <c r="AQ58" t="str">
        <f>""</f>
        <v/>
      </c>
      <c r="AR58" t="str">
        <f>""</f>
        <v/>
      </c>
      <c r="AS58" t="str">
        <f>""</f>
        <v/>
      </c>
      <c r="AT58" t="str">
        <f>""</f>
        <v/>
      </c>
      <c r="AU58" t="str">
        <f>""</f>
        <v/>
      </c>
      <c r="AV58" t="str">
        <f>""</f>
        <v/>
      </c>
      <c r="AW58" t="str">
        <f>""</f>
        <v/>
      </c>
      <c r="AX58" t="str">
        <f>""</f>
        <v/>
      </c>
      <c r="AY58" t="str">
        <f>""</f>
        <v/>
      </c>
      <c r="AZ58" t="str">
        <f>""</f>
        <v/>
      </c>
      <c r="BA58" t="str">
        <f>""</f>
        <v/>
      </c>
    </row>
    <row r="59" spans="2:53" x14ac:dyDescent="0.2">
      <c r="B59" t="str">
        <f>"Interaction"</f>
        <v>Interaction</v>
      </c>
      <c r="C59" t="str">
        <f>""</f>
        <v/>
      </c>
      <c r="D59" t="str">
        <f>""</f>
        <v/>
      </c>
      <c r="E59" t="str">
        <f>""</f>
        <v/>
      </c>
      <c r="F59" t="str">
        <f>""</f>
        <v/>
      </c>
      <c r="G59" t="str">
        <f>""</f>
        <v/>
      </c>
      <c r="H59" t="str">
        <f>""</f>
        <v/>
      </c>
      <c r="I59" t="str">
        <f>""</f>
        <v/>
      </c>
      <c r="J59" t="str">
        <f>""</f>
        <v/>
      </c>
      <c r="K59" t="str">
        <f>""</f>
        <v/>
      </c>
      <c r="L59" t="str">
        <f>""</f>
        <v/>
      </c>
      <c r="M59" t="str">
        <f>""</f>
        <v/>
      </c>
      <c r="N59" t="str">
        <f>"0.229"</f>
        <v>0.229</v>
      </c>
      <c r="O59" t="str">
        <f>""</f>
        <v/>
      </c>
      <c r="P59" t="str">
        <f>""</f>
        <v/>
      </c>
      <c r="Q59" t="str">
        <f>""</f>
        <v/>
      </c>
      <c r="R59" t="str">
        <f>""</f>
        <v/>
      </c>
      <c r="S59" t="str">
        <f>""</f>
        <v/>
      </c>
      <c r="T59" t="str">
        <f>""</f>
        <v/>
      </c>
      <c r="U59" t="str">
        <f>""</f>
        <v/>
      </c>
      <c r="V59" t="str">
        <f>""</f>
        <v/>
      </c>
      <c r="W59" t="str">
        <f>""</f>
        <v/>
      </c>
      <c r="X59" t="str">
        <f>""</f>
        <v/>
      </c>
      <c r="Y59" t="str">
        <f>""</f>
        <v/>
      </c>
      <c r="Z59" t="str">
        <f>""</f>
        <v/>
      </c>
      <c r="AA59" t="str">
        <f>""</f>
        <v/>
      </c>
      <c r="AB59" t="str">
        <f>""</f>
        <v/>
      </c>
      <c r="AC59" t="str">
        <f>""</f>
        <v/>
      </c>
      <c r="AD59" t="str">
        <f>""</f>
        <v/>
      </c>
      <c r="AE59" t="str">
        <f>""</f>
        <v/>
      </c>
      <c r="AF59" t="str">
        <f>""</f>
        <v/>
      </c>
      <c r="AG59" t="str">
        <f>""</f>
        <v/>
      </c>
      <c r="AH59" t="str">
        <f>""</f>
        <v/>
      </c>
      <c r="AI59" t="str">
        <f>""</f>
        <v/>
      </c>
      <c r="AJ59" t="str">
        <f>""</f>
        <v/>
      </c>
      <c r="AK59" t="str">
        <f>""</f>
        <v/>
      </c>
      <c r="AL59" t="str">
        <f>""</f>
        <v/>
      </c>
      <c r="AM59" t="str">
        <f>""</f>
        <v/>
      </c>
      <c r="AN59" t="str">
        <f>""</f>
        <v/>
      </c>
      <c r="AO59" t="str">
        <f>""</f>
        <v/>
      </c>
      <c r="AP59" t="str">
        <f>""</f>
        <v/>
      </c>
      <c r="AQ59" t="str">
        <f>""</f>
        <v/>
      </c>
      <c r="AR59" t="str">
        <f>""</f>
        <v/>
      </c>
      <c r="AS59" t="str">
        <f>""</f>
        <v/>
      </c>
      <c r="AT59" t="str">
        <f>""</f>
        <v/>
      </c>
      <c r="AU59" t="str">
        <f>""</f>
        <v/>
      </c>
      <c r="AV59" t="str">
        <f>""</f>
        <v/>
      </c>
      <c r="AW59" t="str">
        <f>""</f>
        <v/>
      </c>
      <c r="AX59" t="str">
        <f>""</f>
        <v/>
      </c>
      <c r="AY59" t="str">
        <f>""</f>
        <v/>
      </c>
      <c r="AZ59" t="str">
        <f>""</f>
        <v/>
      </c>
      <c r="BA59" t="str">
        <f>""</f>
        <v/>
      </c>
    </row>
    <row r="60" spans="2:53" x14ac:dyDescent="0.2">
      <c r="B60" t="str">
        <f>""</f>
        <v/>
      </c>
      <c r="C60" t="str">
        <f>""</f>
        <v/>
      </c>
      <c r="D60" t="str">
        <f>""</f>
        <v/>
      </c>
      <c r="E60" t="str">
        <f>""</f>
        <v/>
      </c>
      <c r="F60" t="str">
        <f>""</f>
        <v/>
      </c>
      <c r="G60" t="str">
        <f>""</f>
        <v/>
      </c>
      <c r="H60" t="str">
        <f>""</f>
        <v/>
      </c>
      <c r="I60" t="str">
        <f>""</f>
        <v/>
      </c>
      <c r="J60" t="str">
        <f>""</f>
        <v/>
      </c>
      <c r="K60" t="str">
        <f>""</f>
        <v/>
      </c>
      <c r="L60" t="str">
        <f>""</f>
        <v/>
      </c>
      <c r="M60" t="str">
        <f>""</f>
        <v/>
      </c>
      <c r="N60" t="str">
        <f>"[0.307]"</f>
        <v>[0.307]</v>
      </c>
      <c r="O60" t="str">
        <f>""</f>
        <v/>
      </c>
      <c r="P60" t="str">
        <f>""</f>
        <v/>
      </c>
      <c r="Q60" t="str">
        <f>""</f>
        <v/>
      </c>
      <c r="R60" t="str">
        <f>""</f>
        <v/>
      </c>
      <c r="S60" t="str">
        <f>""</f>
        <v/>
      </c>
      <c r="T60" t="str">
        <f>""</f>
        <v/>
      </c>
      <c r="U60" t="str">
        <f>""</f>
        <v/>
      </c>
      <c r="V60" t="str">
        <f>""</f>
        <v/>
      </c>
      <c r="W60" t="str">
        <f>""</f>
        <v/>
      </c>
      <c r="X60" t="str">
        <f>""</f>
        <v/>
      </c>
      <c r="Y60" t="str">
        <f>""</f>
        <v/>
      </c>
      <c r="Z60" t="str">
        <f>""</f>
        <v/>
      </c>
      <c r="AA60" t="str">
        <f>""</f>
        <v/>
      </c>
      <c r="AB60" t="str">
        <f>""</f>
        <v/>
      </c>
      <c r="AC60" t="str">
        <f>""</f>
        <v/>
      </c>
      <c r="AD60" t="str">
        <f>""</f>
        <v/>
      </c>
      <c r="AE60" t="str">
        <f>""</f>
        <v/>
      </c>
      <c r="AF60" t="str">
        <f>""</f>
        <v/>
      </c>
      <c r="AG60" t="str">
        <f>""</f>
        <v/>
      </c>
      <c r="AH60" t="str">
        <f>""</f>
        <v/>
      </c>
      <c r="AI60" t="str">
        <f>""</f>
        <v/>
      </c>
      <c r="AJ60" t="str">
        <f>""</f>
        <v/>
      </c>
      <c r="AK60" t="str">
        <f>""</f>
        <v/>
      </c>
      <c r="AL60" t="str">
        <f>""</f>
        <v/>
      </c>
      <c r="AM60" t="str">
        <f>""</f>
        <v/>
      </c>
      <c r="AN60" t="str">
        <f>""</f>
        <v/>
      </c>
      <c r="AO60" t="str">
        <f>""</f>
        <v/>
      </c>
      <c r="AP60" t="str">
        <f>""</f>
        <v/>
      </c>
      <c r="AQ60" t="str">
        <f>""</f>
        <v/>
      </c>
      <c r="AR60" t="str">
        <f>""</f>
        <v/>
      </c>
      <c r="AS60" t="str">
        <f>""</f>
        <v/>
      </c>
      <c r="AT60" t="str">
        <f>""</f>
        <v/>
      </c>
      <c r="AU60" t="str">
        <f>""</f>
        <v/>
      </c>
      <c r="AV60" t="str">
        <f>""</f>
        <v/>
      </c>
      <c r="AW60" t="str">
        <f>""</f>
        <v/>
      </c>
      <c r="AX60" t="str">
        <f>""</f>
        <v/>
      </c>
      <c r="AY60" t="str">
        <f>""</f>
        <v/>
      </c>
      <c r="AZ60" t="str">
        <f>""</f>
        <v/>
      </c>
      <c r="BA60" t="str">
        <f>""</f>
        <v/>
      </c>
    </row>
    <row r="61" spans="2:53" x14ac:dyDescent="0.2">
      <c r="B61" t="str">
        <f>"Theft of crops (yes=1) for a household in 1998-07"</f>
        <v>Theft of crops (yes=1) for a household in 1998-07</v>
      </c>
      <c r="C61" t="str">
        <f>""</f>
        <v/>
      </c>
      <c r="D61" t="str">
        <f>""</f>
        <v/>
      </c>
      <c r="E61" t="str">
        <f>""</f>
        <v/>
      </c>
      <c r="F61" t="str">
        <f>""</f>
        <v/>
      </c>
      <c r="G61" t="str">
        <f>""</f>
        <v/>
      </c>
      <c r="H61" t="str">
        <f>""</f>
        <v/>
      </c>
      <c r="I61" t="str">
        <f>""</f>
        <v/>
      </c>
      <c r="J61" t="str">
        <f>""</f>
        <v/>
      </c>
      <c r="K61" t="str">
        <f>""</f>
        <v/>
      </c>
      <c r="L61" t="str">
        <f>""</f>
        <v/>
      </c>
      <c r="M61" t="str">
        <f>""</f>
        <v/>
      </c>
      <c r="N61" t="str">
        <f>""</f>
        <v/>
      </c>
      <c r="O61" t="str">
        <f>"0.100"</f>
        <v>0.100</v>
      </c>
      <c r="P61" t="str">
        <f>"0.092"</f>
        <v>0.092</v>
      </c>
      <c r="Q61" t="str">
        <f>"0.097"</f>
        <v>0.097</v>
      </c>
      <c r="R61" t="str">
        <f>""</f>
        <v/>
      </c>
      <c r="S61" t="str">
        <f>""</f>
        <v/>
      </c>
      <c r="T61" t="str">
        <f>""</f>
        <v/>
      </c>
      <c r="U61" t="str">
        <f>""</f>
        <v/>
      </c>
      <c r="V61" t="str">
        <f>""</f>
        <v/>
      </c>
      <c r="W61" t="str">
        <f>""</f>
        <v/>
      </c>
      <c r="X61" t="str">
        <f>""</f>
        <v/>
      </c>
      <c r="Y61" t="str">
        <f>""</f>
        <v/>
      </c>
      <c r="Z61" t="str">
        <f>""</f>
        <v/>
      </c>
      <c r="AA61" t="str">
        <f>""</f>
        <v/>
      </c>
      <c r="AB61" t="str">
        <f>""</f>
        <v/>
      </c>
      <c r="AC61" t="str">
        <f>""</f>
        <v/>
      </c>
      <c r="AD61" t="str">
        <f>""</f>
        <v/>
      </c>
      <c r="AE61" t="str">
        <f>""</f>
        <v/>
      </c>
      <c r="AF61" t="str">
        <f>""</f>
        <v/>
      </c>
      <c r="AG61" t="str">
        <f>""</f>
        <v/>
      </c>
      <c r="AH61" t="str">
        <f>""</f>
        <v/>
      </c>
      <c r="AI61" t="str">
        <f>""</f>
        <v/>
      </c>
      <c r="AJ61" t="str">
        <f>""</f>
        <v/>
      </c>
      <c r="AK61" t="str">
        <f>""</f>
        <v/>
      </c>
      <c r="AL61" t="str">
        <f>""</f>
        <v/>
      </c>
      <c r="AM61" t="str">
        <f>""</f>
        <v/>
      </c>
      <c r="AN61" t="str">
        <f>""</f>
        <v/>
      </c>
      <c r="AO61" t="str">
        <f>""</f>
        <v/>
      </c>
      <c r="AP61" t="str">
        <f>""</f>
        <v/>
      </c>
      <c r="AQ61" t="str">
        <f>""</f>
        <v/>
      </c>
      <c r="AR61" t="str">
        <f>""</f>
        <v/>
      </c>
      <c r="AS61" t="str">
        <f>""</f>
        <v/>
      </c>
      <c r="AT61" t="str">
        <f>""</f>
        <v/>
      </c>
      <c r="AU61" t="str">
        <f>""</f>
        <v/>
      </c>
      <c r="AV61" t="str">
        <f>""</f>
        <v/>
      </c>
      <c r="AW61" t="str">
        <f>""</f>
        <v/>
      </c>
      <c r="AX61" t="str">
        <f>""</f>
        <v/>
      </c>
      <c r="AY61" t="str">
        <f>""</f>
        <v/>
      </c>
      <c r="AZ61" t="str">
        <f>""</f>
        <v/>
      </c>
      <c r="BA61" t="str">
        <f>""</f>
        <v/>
      </c>
    </row>
    <row r="62" spans="2:53" x14ac:dyDescent="0.2">
      <c r="B62" t="str">
        <f>""</f>
        <v/>
      </c>
      <c r="C62" t="str">
        <f>""</f>
        <v/>
      </c>
      <c r="D62" t="str">
        <f>""</f>
        <v/>
      </c>
      <c r="E62" t="str">
        <f>""</f>
        <v/>
      </c>
      <c r="F62" t="str">
        <f>""</f>
        <v/>
      </c>
      <c r="G62" t="str">
        <f>""</f>
        <v/>
      </c>
      <c r="H62" t="str">
        <f>""</f>
        <v/>
      </c>
      <c r="I62" t="str">
        <f>""</f>
        <v/>
      </c>
      <c r="J62" t="str">
        <f>""</f>
        <v/>
      </c>
      <c r="K62" t="str">
        <f>""</f>
        <v/>
      </c>
      <c r="L62" t="str">
        <f>""</f>
        <v/>
      </c>
      <c r="M62" t="str">
        <f>""</f>
        <v/>
      </c>
      <c r="N62" t="str">
        <f>""</f>
        <v/>
      </c>
      <c r="O62" t="str">
        <f>"[0.092]"</f>
        <v>[0.092]</v>
      </c>
      <c r="P62" t="str">
        <f>"[0.091]"</f>
        <v>[0.091]</v>
      </c>
      <c r="Q62" t="str">
        <f>"[0.091]"</f>
        <v>[0.091]</v>
      </c>
      <c r="R62" t="str">
        <f>""</f>
        <v/>
      </c>
      <c r="S62" t="str">
        <f>""</f>
        <v/>
      </c>
      <c r="T62" t="str">
        <f>""</f>
        <v/>
      </c>
      <c r="U62" t="str">
        <f>""</f>
        <v/>
      </c>
      <c r="V62" t="str">
        <f>""</f>
        <v/>
      </c>
      <c r="W62" t="str">
        <f>""</f>
        <v/>
      </c>
      <c r="X62" t="str">
        <f>""</f>
        <v/>
      </c>
      <c r="Y62" t="str">
        <f>""</f>
        <v/>
      </c>
      <c r="Z62" t="str">
        <f>""</f>
        <v/>
      </c>
      <c r="AA62" t="str">
        <f>""</f>
        <v/>
      </c>
      <c r="AB62" t="str">
        <f>""</f>
        <v/>
      </c>
      <c r="AC62" t="str">
        <f>""</f>
        <v/>
      </c>
      <c r="AD62" t="str">
        <f>""</f>
        <v/>
      </c>
      <c r="AE62" t="str">
        <f>""</f>
        <v/>
      </c>
      <c r="AF62" t="str">
        <f>""</f>
        <v/>
      </c>
      <c r="AG62" t="str">
        <f>""</f>
        <v/>
      </c>
      <c r="AH62" t="str">
        <f>""</f>
        <v/>
      </c>
      <c r="AI62" t="str">
        <f>""</f>
        <v/>
      </c>
      <c r="AJ62" t="str">
        <f>""</f>
        <v/>
      </c>
      <c r="AK62" t="str">
        <f>""</f>
        <v/>
      </c>
      <c r="AL62" t="str">
        <f>""</f>
        <v/>
      </c>
      <c r="AM62" t="str">
        <f>""</f>
        <v/>
      </c>
      <c r="AN62" t="str">
        <f>""</f>
        <v/>
      </c>
      <c r="AO62" t="str">
        <f>""</f>
        <v/>
      </c>
      <c r="AP62" t="str">
        <f>""</f>
        <v/>
      </c>
      <c r="AQ62" t="str">
        <f>""</f>
        <v/>
      </c>
      <c r="AR62" t="str">
        <f>""</f>
        <v/>
      </c>
      <c r="AS62" t="str">
        <f>""</f>
        <v/>
      </c>
      <c r="AT62" t="str">
        <f>""</f>
        <v/>
      </c>
      <c r="AU62" t="str">
        <f>""</f>
        <v/>
      </c>
      <c r="AV62" t="str">
        <f>""</f>
        <v/>
      </c>
      <c r="AW62" t="str">
        <f>""</f>
        <v/>
      </c>
      <c r="AX62" t="str">
        <f>""</f>
        <v/>
      </c>
      <c r="AY62" t="str">
        <f>""</f>
        <v/>
      </c>
      <c r="AZ62" t="str">
        <f>""</f>
        <v/>
      </c>
      <c r="BA62" t="str">
        <f>""</f>
        <v/>
      </c>
    </row>
    <row r="63" spans="2:53" x14ac:dyDescent="0.2">
      <c r="B63" t="str">
        <f>"At least female male left the household in a given year (yes=1)"</f>
        <v>At least female male left the household in a given year (yes=1)</v>
      </c>
      <c r="C63" t="str">
        <f>""</f>
        <v/>
      </c>
      <c r="D63" t="str">
        <f>""</f>
        <v/>
      </c>
      <c r="E63" t="str">
        <f>""</f>
        <v/>
      </c>
      <c r="F63" t="str">
        <f>""</f>
        <v/>
      </c>
      <c r="G63" t="str">
        <f>""</f>
        <v/>
      </c>
      <c r="H63" t="str">
        <f>""</f>
        <v/>
      </c>
      <c r="I63" t="str">
        <f>""</f>
        <v/>
      </c>
      <c r="J63" t="str">
        <f>""</f>
        <v/>
      </c>
      <c r="K63" t="str">
        <f>""</f>
        <v/>
      </c>
      <c r="L63" t="str">
        <f>""</f>
        <v/>
      </c>
      <c r="M63" t="str">
        <f>""</f>
        <v/>
      </c>
      <c r="N63" t="str">
        <f>""</f>
        <v/>
      </c>
      <c r="O63" t="str">
        <f>"-0.138"</f>
        <v>-0.138</v>
      </c>
      <c r="P63" t="str">
        <f>""</f>
        <v/>
      </c>
      <c r="Q63" t="str">
        <f>""</f>
        <v/>
      </c>
      <c r="R63" t="str">
        <f>""</f>
        <v/>
      </c>
      <c r="S63" t="str">
        <f>""</f>
        <v/>
      </c>
      <c r="T63" t="str">
        <f>""</f>
        <v/>
      </c>
      <c r="U63" t="str">
        <f>""</f>
        <v/>
      </c>
      <c r="V63" t="str">
        <f>""</f>
        <v/>
      </c>
      <c r="W63" t="str">
        <f>""</f>
        <v/>
      </c>
      <c r="X63" t="str">
        <f>""</f>
        <v/>
      </c>
      <c r="Y63" t="str">
        <f>""</f>
        <v/>
      </c>
      <c r="Z63" t="str">
        <f>""</f>
        <v/>
      </c>
      <c r="AA63" t="str">
        <f>""</f>
        <v/>
      </c>
      <c r="AB63" t="str">
        <f>""</f>
        <v/>
      </c>
      <c r="AC63" t="str">
        <f>""</f>
        <v/>
      </c>
      <c r="AD63" t="str">
        <f>""</f>
        <v/>
      </c>
      <c r="AE63" t="str">
        <f>""</f>
        <v/>
      </c>
      <c r="AF63" t="str">
        <f>""</f>
        <v/>
      </c>
      <c r="AG63" t="str">
        <f>""</f>
        <v/>
      </c>
      <c r="AH63" t="str">
        <f>""</f>
        <v/>
      </c>
      <c r="AI63" t="str">
        <f>""</f>
        <v/>
      </c>
      <c r="AJ63" t="str">
        <f>""</f>
        <v/>
      </c>
      <c r="AK63" t="str">
        <f>""</f>
        <v/>
      </c>
      <c r="AL63" t="str">
        <f>""</f>
        <v/>
      </c>
      <c r="AM63" t="str">
        <f>""</f>
        <v/>
      </c>
      <c r="AN63" t="str">
        <f>""</f>
        <v/>
      </c>
      <c r="AO63" t="str">
        <f>""</f>
        <v/>
      </c>
      <c r="AP63" t="str">
        <f>""</f>
        <v/>
      </c>
      <c r="AQ63" t="str">
        <f>""</f>
        <v/>
      </c>
      <c r="AR63" t="str">
        <f>""</f>
        <v/>
      </c>
      <c r="AS63" t="str">
        <f>""</f>
        <v/>
      </c>
      <c r="AT63" t="str">
        <f>""</f>
        <v/>
      </c>
      <c r="AU63" t="str">
        <f>""</f>
        <v/>
      </c>
      <c r="AV63" t="str">
        <f>""</f>
        <v/>
      </c>
      <c r="AW63" t="str">
        <f>""</f>
        <v/>
      </c>
      <c r="AX63" t="str">
        <f>""</f>
        <v/>
      </c>
      <c r="AY63" t="str">
        <f>""</f>
        <v/>
      </c>
      <c r="AZ63" t="str">
        <f>""</f>
        <v/>
      </c>
      <c r="BA63" t="str">
        <f>""</f>
        <v/>
      </c>
    </row>
    <row r="64" spans="2:53" x14ac:dyDescent="0.2">
      <c r="B64" t="str">
        <f>""</f>
        <v/>
      </c>
      <c r="C64" t="str">
        <f>""</f>
        <v/>
      </c>
      <c r="D64" t="str">
        <f>""</f>
        <v/>
      </c>
      <c r="E64" t="str">
        <f>""</f>
        <v/>
      </c>
      <c r="F64" t="str">
        <f>""</f>
        <v/>
      </c>
      <c r="G64" t="str">
        <f>""</f>
        <v/>
      </c>
      <c r="H64" t="str">
        <f>""</f>
        <v/>
      </c>
      <c r="I64" t="str">
        <f>""</f>
        <v/>
      </c>
      <c r="J64" t="str">
        <f>""</f>
        <v/>
      </c>
      <c r="K64" t="str">
        <f>""</f>
        <v/>
      </c>
      <c r="L64" t="str">
        <f>""</f>
        <v/>
      </c>
      <c r="M64" t="str">
        <f>""</f>
        <v/>
      </c>
      <c r="N64" t="str">
        <f>""</f>
        <v/>
      </c>
      <c r="O64" t="str">
        <f>"[0.178]"</f>
        <v>[0.178]</v>
      </c>
      <c r="P64" t="str">
        <f>""</f>
        <v/>
      </c>
      <c r="Q64" t="str">
        <f>""</f>
        <v/>
      </c>
      <c r="R64" t="str">
        <f>""</f>
        <v/>
      </c>
      <c r="S64" t="str">
        <f>""</f>
        <v/>
      </c>
      <c r="T64" t="str">
        <f>""</f>
        <v/>
      </c>
      <c r="U64" t="str">
        <f>""</f>
        <v/>
      </c>
      <c r="V64" t="str">
        <f>""</f>
        <v/>
      </c>
      <c r="W64" t="str">
        <f>""</f>
        <v/>
      </c>
      <c r="X64" t="str">
        <f>""</f>
        <v/>
      </c>
      <c r="Y64" t="str">
        <f>""</f>
        <v/>
      </c>
      <c r="Z64" t="str">
        <f>""</f>
        <v/>
      </c>
      <c r="AA64" t="str">
        <f>""</f>
        <v/>
      </c>
      <c r="AB64" t="str">
        <f>""</f>
        <v/>
      </c>
      <c r="AC64" t="str">
        <f>""</f>
        <v/>
      </c>
      <c r="AD64" t="str">
        <f>""</f>
        <v/>
      </c>
      <c r="AE64" t="str">
        <f>""</f>
        <v/>
      </c>
      <c r="AF64" t="str">
        <f>""</f>
        <v/>
      </c>
      <c r="AG64" t="str">
        <f>""</f>
        <v/>
      </c>
      <c r="AH64" t="str">
        <f>""</f>
        <v/>
      </c>
      <c r="AI64" t="str">
        <f>""</f>
        <v/>
      </c>
      <c r="AJ64" t="str">
        <f>""</f>
        <v/>
      </c>
      <c r="AK64" t="str">
        <f>""</f>
        <v/>
      </c>
      <c r="AL64" t="str">
        <f>""</f>
        <v/>
      </c>
      <c r="AM64" t="str">
        <f>""</f>
        <v/>
      </c>
      <c r="AN64" t="str">
        <f>""</f>
        <v/>
      </c>
      <c r="AO64" t="str">
        <f>""</f>
        <v/>
      </c>
      <c r="AP64" t="str">
        <f>""</f>
        <v/>
      </c>
      <c r="AQ64" t="str">
        <f>""</f>
        <v/>
      </c>
      <c r="AR64" t="str">
        <f>""</f>
        <v/>
      </c>
      <c r="AS64" t="str">
        <f>""</f>
        <v/>
      </c>
      <c r="AT64" t="str">
        <f>""</f>
        <v/>
      </c>
      <c r="AU64" t="str">
        <f>""</f>
        <v/>
      </c>
      <c r="AV64" t="str">
        <f>""</f>
        <v/>
      </c>
      <c r="AW64" t="str">
        <f>""</f>
        <v/>
      </c>
      <c r="AX64" t="str">
        <f>""</f>
        <v/>
      </c>
      <c r="AY64" t="str">
        <f>""</f>
        <v/>
      </c>
      <c r="AZ64" t="str">
        <f>""</f>
        <v/>
      </c>
      <c r="BA64" t="str">
        <f>""</f>
        <v/>
      </c>
    </row>
    <row r="65" spans="2:53" x14ac:dyDescent="0.2">
      <c r="B65" t="str">
        <f>"Interaction"</f>
        <v>Interaction</v>
      </c>
      <c r="C65" t="str">
        <f>""</f>
        <v/>
      </c>
      <c r="D65" t="str">
        <f>""</f>
        <v/>
      </c>
      <c r="E65" t="str">
        <f>""</f>
        <v/>
      </c>
      <c r="F65" t="str">
        <f>""</f>
        <v/>
      </c>
      <c r="G65" t="str">
        <f>""</f>
        <v/>
      </c>
      <c r="H65" t="str">
        <f>""</f>
        <v/>
      </c>
      <c r="I65" t="str">
        <f>""</f>
        <v/>
      </c>
      <c r="J65" t="str">
        <f>""</f>
        <v/>
      </c>
      <c r="K65" t="str">
        <f>""</f>
        <v/>
      </c>
      <c r="L65" t="str">
        <f>""</f>
        <v/>
      </c>
      <c r="M65" t="str">
        <f>""</f>
        <v/>
      </c>
      <c r="N65" t="str">
        <f>""</f>
        <v/>
      </c>
      <c r="O65" t="str">
        <f>"0.179"</f>
        <v>0.179</v>
      </c>
      <c r="P65" t="str">
        <f>""</f>
        <v/>
      </c>
      <c r="Q65" t="str">
        <f>""</f>
        <v/>
      </c>
      <c r="R65" t="str">
        <f>""</f>
        <v/>
      </c>
      <c r="S65" t="str">
        <f>""</f>
        <v/>
      </c>
      <c r="T65" t="str">
        <f>""</f>
        <v/>
      </c>
      <c r="U65" t="str">
        <f>""</f>
        <v/>
      </c>
      <c r="V65" t="str">
        <f>""</f>
        <v/>
      </c>
      <c r="W65" t="str">
        <f>""</f>
        <v/>
      </c>
      <c r="X65" t="str">
        <f>""</f>
        <v/>
      </c>
      <c r="Y65" t="str">
        <f>""</f>
        <v/>
      </c>
      <c r="Z65" t="str">
        <f>""</f>
        <v/>
      </c>
      <c r="AA65" t="str">
        <f>""</f>
        <v/>
      </c>
      <c r="AB65" t="str">
        <f>""</f>
        <v/>
      </c>
      <c r="AC65" t="str">
        <f>""</f>
        <v/>
      </c>
      <c r="AD65" t="str">
        <f>""</f>
        <v/>
      </c>
      <c r="AE65" t="str">
        <f>""</f>
        <v/>
      </c>
      <c r="AF65" t="str">
        <f>""</f>
        <v/>
      </c>
      <c r="AG65" t="str">
        <f>""</f>
        <v/>
      </c>
      <c r="AH65" t="str">
        <f>""</f>
        <v/>
      </c>
      <c r="AI65" t="str">
        <f>""</f>
        <v/>
      </c>
      <c r="AJ65" t="str">
        <f>""</f>
        <v/>
      </c>
      <c r="AK65" t="str">
        <f>""</f>
        <v/>
      </c>
      <c r="AL65" t="str">
        <f>""</f>
        <v/>
      </c>
      <c r="AM65" t="str">
        <f>""</f>
        <v/>
      </c>
      <c r="AN65" t="str">
        <f>""</f>
        <v/>
      </c>
      <c r="AO65" t="str">
        <f>""</f>
        <v/>
      </c>
      <c r="AP65" t="str">
        <f>""</f>
        <v/>
      </c>
      <c r="AQ65" t="str">
        <f>""</f>
        <v/>
      </c>
      <c r="AR65" t="str">
        <f>""</f>
        <v/>
      </c>
      <c r="AS65" t="str">
        <f>""</f>
        <v/>
      </c>
      <c r="AT65" t="str">
        <f>""</f>
        <v/>
      </c>
      <c r="AU65" t="str">
        <f>""</f>
        <v/>
      </c>
      <c r="AV65" t="str">
        <f>""</f>
        <v/>
      </c>
      <c r="AW65" t="str">
        <f>""</f>
        <v/>
      </c>
      <c r="AX65" t="str">
        <f>""</f>
        <v/>
      </c>
      <c r="AY65" t="str">
        <f>""</f>
        <v/>
      </c>
      <c r="AZ65" t="str">
        <f>""</f>
        <v/>
      </c>
      <c r="BA65" t="str">
        <f>""</f>
        <v/>
      </c>
    </row>
    <row r="66" spans="2:53" x14ac:dyDescent="0.2">
      <c r="B66" t="str">
        <f>""</f>
        <v/>
      </c>
      <c r="C66" t="str">
        <f>""</f>
        <v/>
      </c>
      <c r="D66" t="str">
        <f>""</f>
        <v/>
      </c>
      <c r="E66" t="str">
        <f>""</f>
        <v/>
      </c>
      <c r="F66" t="str">
        <f>""</f>
        <v/>
      </c>
      <c r="G66" t="str">
        <f>""</f>
        <v/>
      </c>
      <c r="H66" t="str">
        <f>""</f>
        <v/>
      </c>
      <c r="I66" t="str">
        <f>""</f>
        <v/>
      </c>
      <c r="J66" t="str">
        <f>""</f>
        <v/>
      </c>
      <c r="K66" t="str">
        <f>""</f>
        <v/>
      </c>
      <c r="L66" t="str">
        <f>""</f>
        <v/>
      </c>
      <c r="M66" t="str">
        <f>""</f>
        <v/>
      </c>
      <c r="N66" t="str">
        <f>""</f>
        <v/>
      </c>
      <c r="O66" t="str">
        <f>"[0.227]"</f>
        <v>[0.227]</v>
      </c>
      <c r="P66" t="str">
        <f>""</f>
        <v/>
      </c>
      <c r="Q66" t="str">
        <f>""</f>
        <v/>
      </c>
      <c r="R66" t="str">
        <f>""</f>
        <v/>
      </c>
      <c r="S66" t="str">
        <f>""</f>
        <v/>
      </c>
      <c r="T66" t="str">
        <f>""</f>
        <v/>
      </c>
      <c r="U66" t="str">
        <f>""</f>
        <v/>
      </c>
      <c r="V66" t="str">
        <f>""</f>
        <v/>
      </c>
      <c r="W66" t="str">
        <f>""</f>
        <v/>
      </c>
      <c r="X66" t="str">
        <f>""</f>
        <v/>
      </c>
      <c r="Y66" t="str">
        <f>""</f>
        <v/>
      </c>
      <c r="Z66" t="str">
        <f>""</f>
        <v/>
      </c>
      <c r="AA66" t="str">
        <f>""</f>
        <v/>
      </c>
      <c r="AB66" t="str">
        <f>""</f>
        <v/>
      </c>
      <c r="AC66" t="str">
        <f>""</f>
        <v/>
      </c>
      <c r="AD66" t="str">
        <f>""</f>
        <v/>
      </c>
      <c r="AE66" t="str">
        <f>""</f>
        <v/>
      </c>
      <c r="AF66" t="str">
        <f>""</f>
        <v/>
      </c>
      <c r="AG66" t="str">
        <f>""</f>
        <v/>
      </c>
      <c r="AH66" t="str">
        <f>""</f>
        <v/>
      </c>
      <c r="AI66" t="str">
        <f>""</f>
        <v/>
      </c>
      <c r="AJ66" t="str">
        <f>""</f>
        <v/>
      </c>
      <c r="AK66" t="str">
        <f>""</f>
        <v/>
      </c>
      <c r="AL66" t="str">
        <f>""</f>
        <v/>
      </c>
      <c r="AM66" t="str">
        <f>""</f>
        <v/>
      </c>
      <c r="AN66" t="str">
        <f>""</f>
        <v/>
      </c>
      <c r="AO66" t="str">
        <f>""</f>
        <v/>
      </c>
      <c r="AP66" t="str">
        <f>""</f>
        <v/>
      </c>
      <c r="AQ66" t="str">
        <f>""</f>
        <v/>
      </c>
      <c r="AR66" t="str">
        <f>""</f>
        <v/>
      </c>
      <c r="AS66" t="str">
        <f>""</f>
        <v/>
      </c>
      <c r="AT66" t="str">
        <f>""</f>
        <v/>
      </c>
      <c r="AU66" t="str">
        <f>""</f>
        <v/>
      </c>
      <c r="AV66" t="str">
        <f>""</f>
        <v/>
      </c>
      <c r="AW66" t="str">
        <f>""</f>
        <v/>
      </c>
      <c r="AX66" t="str">
        <f>""</f>
        <v/>
      </c>
      <c r="AY66" t="str">
        <f>""</f>
        <v/>
      </c>
      <c r="AZ66" t="str">
        <f>""</f>
        <v/>
      </c>
      <c r="BA66" t="str">
        <f>""</f>
        <v/>
      </c>
    </row>
    <row r="67" spans="2:53" x14ac:dyDescent="0.2">
      <c r="B67" t="str">
        <f>"Number of female who left household 1998-2007"</f>
        <v>Number of female who left household 1998-2007</v>
      </c>
      <c r="C67" t="str">
        <f>""</f>
        <v/>
      </c>
      <c r="D67" t="str">
        <f>""</f>
        <v/>
      </c>
      <c r="E67" t="str">
        <f>""</f>
        <v/>
      </c>
      <c r="F67" t="str">
        <f>""</f>
        <v/>
      </c>
      <c r="G67" t="str">
        <f>""</f>
        <v/>
      </c>
      <c r="H67" t="str">
        <f>""</f>
        <v/>
      </c>
      <c r="I67" t="str">
        <f>""</f>
        <v/>
      </c>
      <c r="J67" t="str">
        <f>""</f>
        <v/>
      </c>
      <c r="K67" t="str">
        <f>""</f>
        <v/>
      </c>
      <c r="L67" t="str">
        <f>""</f>
        <v/>
      </c>
      <c r="M67" t="str">
        <f>""</f>
        <v/>
      </c>
      <c r="N67" t="str">
        <f>""</f>
        <v/>
      </c>
      <c r="O67" t="str">
        <f>""</f>
        <v/>
      </c>
      <c r="P67" t="str">
        <f>"-0.065"</f>
        <v>-0.065</v>
      </c>
      <c r="Q67" t="str">
        <f>""</f>
        <v/>
      </c>
      <c r="R67" t="str">
        <f>""</f>
        <v/>
      </c>
      <c r="S67" t="str">
        <f>""</f>
        <v/>
      </c>
      <c r="T67" t="str">
        <f>""</f>
        <v/>
      </c>
      <c r="U67" t="str">
        <f>""</f>
        <v/>
      </c>
      <c r="V67" t="str">
        <f>""</f>
        <v/>
      </c>
      <c r="W67" t="str">
        <f>""</f>
        <v/>
      </c>
      <c r="X67" t="str">
        <f>""</f>
        <v/>
      </c>
      <c r="Y67" t="str">
        <f>""</f>
        <v/>
      </c>
      <c r="Z67" t="str">
        <f>""</f>
        <v/>
      </c>
      <c r="AA67" t="str">
        <f>""</f>
        <v/>
      </c>
      <c r="AB67" t="str">
        <f>""</f>
        <v/>
      </c>
      <c r="AC67" t="str">
        <f>""</f>
        <v/>
      </c>
      <c r="AD67" t="str">
        <f>""</f>
        <v/>
      </c>
      <c r="AE67" t="str">
        <f>""</f>
        <v/>
      </c>
      <c r="AF67" t="str">
        <f>""</f>
        <v/>
      </c>
      <c r="AG67" t="str">
        <f>""</f>
        <v/>
      </c>
      <c r="AH67" t="str">
        <f>""</f>
        <v/>
      </c>
      <c r="AI67" t="str">
        <f>""</f>
        <v/>
      </c>
      <c r="AJ67" t="str">
        <f>""</f>
        <v/>
      </c>
      <c r="AK67" t="str">
        <f>""</f>
        <v/>
      </c>
      <c r="AL67" t="str">
        <f>""</f>
        <v/>
      </c>
      <c r="AM67" t="str">
        <f>""</f>
        <v/>
      </c>
      <c r="AN67" t="str">
        <f>""</f>
        <v/>
      </c>
      <c r="AO67" t="str">
        <f>""</f>
        <v/>
      </c>
      <c r="AP67" t="str">
        <f>""</f>
        <v/>
      </c>
      <c r="AQ67" t="str">
        <f>""</f>
        <v/>
      </c>
      <c r="AR67" t="str">
        <f>""</f>
        <v/>
      </c>
      <c r="AS67" t="str">
        <f>""</f>
        <v/>
      </c>
      <c r="AT67" t="str">
        <f>""</f>
        <v/>
      </c>
      <c r="AU67" t="str">
        <f>""</f>
        <v/>
      </c>
      <c r="AV67" t="str">
        <f>""</f>
        <v/>
      </c>
      <c r="AW67" t="str">
        <f>""</f>
        <v/>
      </c>
      <c r="AX67" t="str">
        <f>""</f>
        <v/>
      </c>
      <c r="AY67" t="str">
        <f>""</f>
        <v/>
      </c>
      <c r="AZ67" t="str">
        <f>""</f>
        <v/>
      </c>
      <c r="BA67" t="str">
        <f>""</f>
        <v/>
      </c>
    </row>
    <row r="68" spans="2:53" x14ac:dyDescent="0.2">
      <c r="B68" t="str">
        <f>""</f>
        <v/>
      </c>
      <c r="C68" t="str">
        <f>""</f>
        <v/>
      </c>
      <c r="D68" t="str">
        <f>""</f>
        <v/>
      </c>
      <c r="E68" t="str">
        <f>""</f>
        <v/>
      </c>
      <c r="F68" t="str">
        <f>""</f>
        <v/>
      </c>
      <c r="G68" t="str">
        <f>""</f>
        <v/>
      </c>
      <c r="H68" t="str">
        <f>""</f>
        <v/>
      </c>
      <c r="I68" t="str">
        <f>""</f>
        <v/>
      </c>
      <c r="J68" t="str">
        <f>""</f>
        <v/>
      </c>
      <c r="K68" t="str">
        <f>""</f>
        <v/>
      </c>
      <c r="L68" t="str">
        <f>""</f>
        <v/>
      </c>
      <c r="M68" t="str">
        <f>""</f>
        <v/>
      </c>
      <c r="N68" t="str">
        <f>""</f>
        <v/>
      </c>
      <c r="O68" t="str">
        <f>""</f>
        <v/>
      </c>
      <c r="P68" t="str">
        <f>"[0.081]"</f>
        <v>[0.081]</v>
      </c>
      <c r="Q68" t="str">
        <f>""</f>
        <v/>
      </c>
      <c r="R68" t="str">
        <f>""</f>
        <v/>
      </c>
      <c r="S68" t="str">
        <f>""</f>
        <v/>
      </c>
      <c r="T68" t="str">
        <f>""</f>
        <v/>
      </c>
      <c r="U68" t="str">
        <f>""</f>
        <v/>
      </c>
      <c r="V68" t="str">
        <f>""</f>
        <v/>
      </c>
      <c r="W68" t="str">
        <f>""</f>
        <v/>
      </c>
      <c r="X68" t="str">
        <f>""</f>
        <v/>
      </c>
      <c r="Y68" t="str">
        <f>""</f>
        <v/>
      </c>
      <c r="Z68" t="str">
        <f>""</f>
        <v/>
      </c>
      <c r="AA68" t="str">
        <f>""</f>
        <v/>
      </c>
      <c r="AB68" t="str">
        <f>""</f>
        <v/>
      </c>
      <c r="AC68" t="str">
        <f>""</f>
        <v/>
      </c>
      <c r="AD68" t="str">
        <f>""</f>
        <v/>
      </c>
      <c r="AE68" t="str">
        <f>""</f>
        <v/>
      </c>
      <c r="AF68" t="str">
        <f>""</f>
        <v/>
      </c>
      <c r="AG68" t="str">
        <f>""</f>
        <v/>
      </c>
      <c r="AH68" t="str">
        <f>""</f>
        <v/>
      </c>
      <c r="AI68" t="str">
        <f>""</f>
        <v/>
      </c>
      <c r="AJ68" t="str">
        <f>""</f>
        <v/>
      </c>
      <c r="AK68" t="str">
        <f>""</f>
        <v/>
      </c>
      <c r="AL68" t="str">
        <f>""</f>
        <v/>
      </c>
      <c r="AM68" t="str">
        <f>""</f>
        <v/>
      </c>
      <c r="AN68" t="str">
        <f>""</f>
        <v/>
      </c>
      <c r="AO68" t="str">
        <f>""</f>
        <v/>
      </c>
      <c r="AP68" t="str">
        <f>""</f>
        <v/>
      </c>
      <c r="AQ68" t="str">
        <f>""</f>
        <v/>
      </c>
      <c r="AR68" t="str">
        <f>""</f>
        <v/>
      </c>
      <c r="AS68" t="str">
        <f>""</f>
        <v/>
      </c>
      <c r="AT68" t="str">
        <f>""</f>
        <v/>
      </c>
      <c r="AU68" t="str">
        <f>""</f>
        <v/>
      </c>
      <c r="AV68" t="str">
        <f>""</f>
        <v/>
      </c>
      <c r="AW68" t="str">
        <f>""</f>
        <v/>
      </c>
      <c r="AX68" t="str">
        <f>""</f>
        <v/>
      </c>
      <c r="AY68" t="str">
        <f>""</f>
        <v/>
      </c>
      <c r="AZ68" t="str">
        <f>""</f>
        <v/>
      </c>
      <c r="BA68" t="str">
        <f>""</f>
        <v/>
      </c>
    </row>
    <row r="69" spans="2:53" x14ac:dyDescent="0.2">
      <c r="B69" t="str">
        <f>"Interaction"</f>
        <v>Interaction</v>
      </c>
      <c r="C69" t="str">
        <f>""</f>
        <v/>
      </c>
      <c r="D69" t="str">
        <f>""</f>
        <v/>
      </c>
      <c r="E69" t="str">
        <f>""</f>
        <v/>
      </c>
      <c r="F69" t="str">
        <f>""</f>
        <v/>
      </c>
      <c r="G69" t="str">
        <f>""</f>
        <v/>
      </c>
      <c r="H69" t="str">
        <f>""</f>
        <v/>
      </c>
      <c r="I69" t="str">
        <f>""</f>
        <v/>
      </c>
      <c r="J69" t="str">
        <f>""</f>
        <v/>
      </c>
      <c r="K69" t="str">
        <f>""</f>
        <v/>
      </c>
      <c r="L69" t="str">
        <f>""</f>
        <v/>
      </c>
      <c r="M69" t="str">
        <f>""</f>
        <v/>
      </c>
      <c r="N69" t="str">
        <f>""</f>
        <v/>
      </c>
      <c r="O69" t="str">
        <f>""</f>
        <v/>
      </c>
      <c r="P69" t="str">
        <f>"0.139"</f>
        <v>0.139</v>
      </c>
      <c r="Q69" t="str">
        <f>""</f>
        <v/>
      </c>
      <c r="R69" t="str">
        <f>""</f>
        <v/>
      </c>
      <c r="S69" t="str">
        <f>""</f>
        <v/>
      </c>
      <c r="T69" t="str">
        <f>""</f>
        <v/>
      </c>
      <c r="U69" t="str">
        <f>""</f>
        <v/>
      </c>
      <c r="V69" t="str">
        <f>""</f>
        <v/>
      </c>
      <c r="W69" t="str">
        <f>""</f>
        <v/>
      </c>
      <c r="X69" t="str">
        <f>""</f>
        <v/>
      </c>
      <c r="Y69" t="str">
        <f>""</f>
        <v/>
      </c>
      <c r="Z69" t="str">
        <f>""</f>
        <v/>
      </c>
      <c r="AA69" t="str">
        <f>""</f>
        <v/>
      </c>
      <c r="AB69" t="str">
        <f>""</f>
        <v/>
      </c>
      <c r="AC69" t="str">
        <f>""</f>
        <v/>
      </c>
      <c r="AD69" t="str">
        <f>""</f>
        <v/>
      </c>
      <c r="AE69" t="str">
        <f>""</f>
        <v/>
      </c>
      <c r="AF69" t="str">
        <f>""</f>
        <v/>
      </c>
      <c r="AG69" t="str">
        <f>""</f>
        <v/>
      </c>
      <c r="AH69" t="str">
        <f>""</f>
        <v/>
      </c>
      <c r="AI69" t="str">
        <f>""</f>
        <v/>
      </c>
      <c r="AJ69" t="str">
        <f>""</f>
        <v/>
      </c>
      <c r="AK69" t="str">
        <f>""</f>
        <v/>
      </c>
      <c r="AL69" t="str">
        <f>""</f>
        <v/>
      </c>
      <c r="AM69" t="str">
        <f>""</f>
        <v/>
      </c>
      <c r="AN69" t="str">
        <f>""</f>
        <v/>
      </c>
      <c r="AO69" t="str">
        <f>""</f>
        <v/>
      </c>
      <c r="AP69" t="str">
        <f>""</f>
        <v/>
      </c>
      <c r="AQ69" t="str">
        <f>""</f>
        <v/>
      </c>
      <c r="AR69" t="str">
        <f>""</f>
        <v/>
      </c>
      <c r="AS69" t="str">
        <f>""</f>
        <v/>
      </c>
      <c r="AT69" t="str">
        <f>""</f>
        <v/>
      </c>
      <c r="AU69" t="str">
        <f>""</f>
        <v/>
      </c>
      <c r="AV69" t="str">
        <f>""</f>
        <v/>
      </c>
      <c r="AW69" t="str">
        <f>""</f>
        <v/>
      </c>
      <c r="AX69" t="str">
        <f>""</f>
        <v/>
      </c>
      <c r="AY69" t="str">
        <f>""</f>
        <v/>
      </c>
      <c r="AZ69" t="str">
        <f>""</f>
        <v/>
      </c>
      <c r="BA69" t="str">
        <f>""</f>
        <v/>
      </c>
    </row>
    <row r="70" spans="2:53" x14ac:dyDescent="0.2">
      <c r="B70" t="str">
        <f>""</f>
        <v/>
      </c>
      <c r="C70" t="str">
        <f>""</f>
        <v/>
      </c>
      <c r="D70" t="str">
        <f>""</f>
        <v/>
      </c>
      <c r="E70" t="str">
        <f>""</f>
        <v/>
      </c>
      <c r="F70" t="str">
        <f>""</f>
        <v/>
      </c>
      <c r="G70" t="str">
        <f>""</f>
        <v/>
      </c>
      <c r="H70" t="str">
        <f>""</f>
        <v/>
      </c>
      <c r="I70" t="str">
        <f>""</f>
        <v/>
      </c>
      <c r="J70" t="str">
        <f>""</f>
        <v/>
      </c>
      <c r="K70" t="str">
        <f>""</f>
        <v/>
      </c>
      <c r="L70" t="str">
        <f>""</f>
        <v/>
      </c>
      <c r="M70" t="str">
        <f>""</f>
        <v/>
      </c>
      <c r="N70" t="str">
        <f>""</f>
        <v/>
      </c>
      <c r="O70" t="str">
        <f>""</f>
        <v/>
      </c>
      <c r="P70" t="str">
        <f>"[0.101]"</f>
        <v>[0.101]</v>
      </c>
      <c r="Q70" t="str">
        <f>""</f>
        <v/>
      </c>
      <c r="R70" t="str">
        <f>""</f>
        <v/>
      </c>
      <c r="S70" t="str">
        <f>""</f>
        <v/>
      </c>
      <c r="T70" t="str">
        <f>""</f>
        <v/>
      </c>
      <c r="U70" t="str">
        <f>""</f>
        <v/>
      </c>
      <c r="V70" t="str">
        <f>""</f>
        <v/>
      </c>
      <c r="W70" t="str">
        <f>""</f>
        <v/>
      </c>
      <c r="X70" t="str">
        <f>""</f>
        <v/>
      </c>
      <c r="Y70" t="str">
        <f>""</f>
        <v/>
      </c>
      <c r="Z70" t="str">
        <f>""</f>
        <v/>
      </c>
      <c r="AA70" t="str">
        <f>""</f>
        <v/>
      </c>
      <c r="AB70" t="str">
        <f>""</f>
        <v/>
      </c>
      <c r="AC70" t="str">
        <f>""</f>
        <v/>
      </c>
      <c r="AD70" t="str">
        <f>""</f>
        <v/>
      </c>
      <c r="AE70" t="str">
        <f>""</f>
        <v/>
      </c>
      <c r="AF70" t="str">
        <f>""</f>
        <v/>
      </c>
      <c r="AG70" t="str">
        <f>""</f>
        <v/>
      </c>
      <c r="AH70" t="str">
        <f>""</f>
        <v/>
      </c>
      <c r="AI70" t="str">
        <f>""</f>
        <v/>
      </c>
      <c r="AJ70" t="str">
        <f>""</f>
        <v/>
      </c>
      <c r="AK70" t="str">
        <f>""</f>
        <v/>
      </c>
      <c r="AL70" t="str">
        <f>""</f>
        <v/>
      </c>
      <c r="AM70" t="str">
        <f>""</f>
        <v/>
      </c>
      <c r="AN70" t="str">
        <f>""</f>
        <v/>
      </c>
      <c r="AO70" t="str">
        <f>""</f>
        <v/>
      </c>
      <c r="AP70" t="str">
        <f>""</f>
        <v/>
      </c>
      <c r="AQ70" t="str">
        <f>""</f>
        <v/>
      </c>
      <c r="AR70" t="str">
        <f>""</f>
        <v/>
      </c>
      <c r="AS70" t="str">
        <f>""</f>
        <v/>
      </c>
      <c r="AT70" t="str">
        <f>""</f>
        <v/>
      </c>
      <c r="AU70" t="str">
        <f>""</f>
        <v/>
      </c>
      <c r="AV70" t="str">
        <f>""</f>
        <v/>
      </c>
      <c r="AW70" t="str">
        <f>""</f>
        <v/>
      </c>
      <c r="AX70" t="str">
        <f>""</f>
        <v/>
      </c>
      <c r="AY70" t="str">
        <f>""</f>
        <v/>
      </c>
      <c r="AZ70" t="str">
        <f>""</f>
        <v/>
      </c>
      <c r="BA70" t="str">
        <f>""</f>
        <v/>
      </c>
    </row>
    <row r="71" spans="2:53" x14ac:dyDescent="0.2">
      <c r="B71" t="str">
        <f>"Share of females  who left household 1998-2007"</f>
        <v>Share of females  who left household 1998-2007</v>
      </c>
      <c r="C71" t="str">
        <f>""</f>
        <v/>
      </c>
      <c r="D71" t="str">
        <f>""</f>
        <v/>
      </c>
      <c r="E71" t="str">
        <f>""</f>
        <v/>
      </c>
      <c r="F71" t="str">
        <f>""</f>
        <v/>
      </c>
      <c r="G71" t="str">
        <f>""</f>
        <v/>
      </c>
      <c r="H71" t="str">
        <f>""</f>
        <v/>
      </c>
      <c r="I71" t="str">
        <f>""</f>
        <v/>
      </c>
      <c r="J71" t="str">
        <f>""</f>
        <v/>
      </c>
      <c r="K71" t="str">
        <f>""</f>
        <v/>
      </c>
      <c r="L71" t="str">
        <f>""</f>
        <v/>
      </c>
      <c r="M71" t="str">
        <f>""</f>
        <v/>
      </c>
      <c r="N71" t="str">
        <f>""</f>
        <v/>
      </c>
      <c r="O71" t="str">
        <f>""</f>
        <v/>
      </c>
      <c r="P71" t="str">
        <f>""</f>
        <v/>
      </c>
      <c r="Q71" t="str">
        <f>"-0.243"</f>
        <v>-0.243</v>
      </c>
      <c r="R71" t="str">
        <f>""</f>
        <v/>
      </c>
      <c r="S71" t="str">
        <f>""</f>
        <v/>
      </c>
      <c r="T71" t="str">
        <f>""</f>
        <v/>
      </c>
      <c r="U71" t="str">
        <f>""</f>
        <v/>
      </c>
      <c r="V71" t="str">
        <f>""</f>
        <v/>
      </c>
      <c r="W71" t="str">
        <f>""</f>
        <v/>
      </c>
      <c r="X71" t="str">
        <f>""</f>
        <v/>
      </c>
      <c r="Y71" t="str">
        <f>""</f>
        <v/>
      </c>
      <c r="Z71" t="str">
        <f>""</f>
        <v/>
      </c>
      <c r="AA71" t="str">
        <f>""</f>
        <v/>
      </c>
      <c r="AB71" t="str">
        <f>""</f>
        <v/>
      </c>
      <c r="AC71" t="str">
        <f>""</f>
        <v/>
      </c>
      <c r="AD71" t="str">
        <f>""</f>
        <v/>
      </c>
      <c r="AE71" t="str">
        <f>""</f>
        <v/>
      </c>
      <c r="AF71" t="str">
        <f>""</f>
        <v/>
      </c>
      <c r="AG71" t="str">
        <f>""</f>
        <v/>
      </c>
      <c r="AH71" t="str">
        <f>""</f>
        <v/>
      </c>
      <c r="AI71" t="str">
        <f>""</f>
        <v/>
      </c>
      <c r="AJ71" t="str">
        <f>""</f>
        <v/>
      </c>
      <c r="AK71" t="str">
        <f>""</f>
        <v/>
      </c>
      <c r="AL71" t="str">
        <f>""</f>
        <v/>
      </c>
      <c r="AM71" t="str">
        <f>""</f>
        <v/>
      </c>
      <c r="AN71" t="str">
        <f>""</f>
        <v/>
      </c>
      <c r="AO71" t="str">
        <f>""</f>
        <v/>
      </c>
      <c r="AP71" t="str">
        <f>""</f>
        <v/>
      </c>
      <c r="AQ71" t="str">
        <f>""</f>
        <v/>
      </c>
      <c r="AR71" t="str">
        <f>""</f>
        <v/>
      </c>
      <c r="AS71" t="str">
        <f>""</f>
        <v/>
      </c>
      <c r="AT71" t="str">
        <f>""</f>
        <v/>
      </c>
      <c r="AU71" t="str">
        <f>""</f>
        <v/>
      </c>
      <c r="AV71" t="str">
        <f>""</f>
        <v/>
      </c>
      <c r="AW71" t="str">
        <f>""</f>
        <v/>
      </c>
      <c r="AX71" t="str">
        <f>""</f>
        <v/>
      </c>
      <c r="AY71" t="str">
        <f>""</f>
        <v/>
      </c>
      <c r="AZ71" t="str">
        <f>""</f>
        <v/>
      </c>
      <c r="BA71" t="str">
        <f>""</f>
        <v/>
      </c>
    </row>
    <row r="72" spans="2:53" x14ac:dyDescent="0.2">
      <c r="B72" t="str">
        <f>""</f>
        <v/>
      </c>
      <c r="C72" t="str">
        <f>""</f>
        <v/>
      </c>
      <c r="D72" t="str">
        <f>""</f>
        <v/>
      </c>
      <c r="E72" t="str">
        <f>""</f>
        <v/>
      </c>
      <c r="F72" t="str">
        <f>""</f>
        <v/>
      </c>
      <c r="G72" t="str">
        <f>""</f>
        <v/>
      </c>
      <c r="H72" t="str">
        <f>""</f>
        <v/>
      </c>
      <c r="I72" t="str">
        <f>""</f>
        <v/>
      </c>
      <c r="J72" t="str">
        <f>""</f>
        <v/>
      </c>
      <c r="K72" t="str">
        <f>""</f>
        <v/>
      </c>
      <c r="L72" t="str">
        <f>""</f>
        <v/>
      </c>
      <c r="M72" t="str">
        <f>""</f>
        <v/>
      </c>
      <c r="N72" t="str">
        <f>""</f>
        <v/>
      </c>
      <c r="O72" t="str">
        <f>""</f>
        <v/>
      </c>
      <c r="P72" t="str">
        <f>""</f>
        <v/>
      </c>
      <c r="Q72" t="str">
        <f>"[0.241]"</f>
        <v>[0.241]</v>
      </c>
      <c r="R72" t="str">
        <f>""</f>
        <v/>
      </c>
      <c r="S72" t="str">
        <f>""</f>
        <v/>
      </c>
      <c r="T72" t="str">
        <f>""</f>
        <v/>
      </c>
      <c r="U72" t="str">
        <f>""</f>
        <v/>
      </c>
      <c r="V72" t="str">
        <f>""</f>
        <v/>
      </c>
      <c r="W72" t="str">
        <f>""</f>
        <v/>
      </c>
      <c r="X72" t="str">
        <f>""</f>
        <v/>
      </c>
      <c r="Y72" t="str">
        <f>""</f>
        <v/>
      </c>
      <c r="Z72" t="str">
        <f>""</f>
        <v/>
      </c>
      <c r="AA72" t="str">
        <f>""</f>
        <v/>
      </c>
      <c r="AB72" t="str">
        <f>""</f>
        <v/>
      </c>
      <c r="AC72" t="str">
        <f>""</f>
        <v/>
      </c>
      <c r="AD72" t="str">
        <f>""</f>
        <v/>
      </c>
      <c r="AE72" t="str">
        <f>""</f>
        <v/>
      </c>
      <c r="AF72" t="str">
        <f>""</f>
        <v/>
      </c>
      <c r="AG72" t="str">
        <f>""</f>
        <v/>
      </c>
      <c r="AH72" t="str">
        <f>""</f>
        <v/>
      </c>
      <c r="AI72" t="str">
        <f>""</f>
        <v/>
      </c>
      <c r="AJ72" t="str">
        <f>""</f>
        <v/>
      </c>
      <c r="AK72" t="str">
        <f>""</f>
        <v/>
      </c>
      <c r="AL72" t="str">
        <f>""</f>
        <v/>
      </c>
      <c r="AM72" t="str">
        <f>""</f>
        <v/>
      </c>
      <c r="AN72" t="str">
        <f>""</f>
        <v/>
      </c>
      <c r="AO72" t="str">
        <f>""</f>
        <v/>
      </c>
      <c r="AP72" t="str">
        <f>""</f>
        <v/>
      </c>
      <c r="AQ72" t="str">
        <f>""</f>
        <v/>
      </c>
      <c r="AR72" t="str">
        <f>""</f>
        <v/>
      </c>
      <c r="AS72" t="str">
        <f>""</f>
        <v/>
      </c>
      <c r="AT72" t="str">
        <f>""</f>
        <v/>
      </c>
      <c r="AU72" t="str">
        <f>""</f>
        <v/>
      </c>
      <c r="AV72" t="str">
        <f>""</f>
        <v/>
      </c>
      <c r="AW72" t="str">
        <f>""</f>
        <v/>
      </c>
      <c r="AX72" t="str">
        <f>""</f>
        <v/>
      </c>
      <c r="AY72" t="str">
        <f>""</f>
        <v/>
      </c>
      <c r="AZ72" t="str">
        <f>""</f>
        <v/>
      </c>
      <c r="BA72" t="str">
        <f>""</f>
        <v/>
      </c>
    </row>
    <row r="73" spans="2:53" x14ac:dyDescent="0.2">
      <c r="B73" t="str">
        <f>"Interaction"</f>
        <v>Interaction</v>
      </c>
      <c r="C73" t="str">
        <f>""</f>
        <v/>
      </c>
      <c r="D73" t="str">
        <f>""</f>
        <v/>
      </c>
      <c r="E73" t="str">
        <f>""</f>
        <v/>
      </c>
      <c r="F73" t="str">
        <f>""</f>
        <v/>
      </c>
      <c r="G73" t="str">
        <f>""</f>
        <v/>
      </c>
      <c r="H73" t="str">
        <f>""</f>
        <v/>
      </c>
      <c r="I73" t="str">
        <f>""</f>
        <v/>
      </c>
      <c r="J73" t="str">
        <f>""</f>
        <v/>
      </c>
      <c r="K73" t="str">
        <f>""</f>
        <v/>
      </c>
      <c r="L73" t="str">
        <f>""</f>
        <v/>
      </c>
      <c r="M73" t="str">
        <f>""</f>
        <v/>
      </c>
      <c r="N73" t="str">
        <f>""</f>
        <v/>
      </c>
      <c r="O73" t="str">
        <f>""</f>
        <v/>
      </c>
      <c r="P73" t="str">
        <f>""</f>
        <v/>
      </c>
      <c r="Q73" t="str">
        <f>"0.265"</f>
        <v>0.265</v>
      </c>
      <c r="R73" t="str">
        <f>""</f>
        <v/>
      </c>
      <c r="S73" t="str">
        <f>""</f>
        <v/>
      </c>
      <c r="T73" t="str">
        <f>""</f>
        <v/>
      </c>
      <c r="U73" t="str">
        <f>""</f>
        <v/>
      </c>
      <c r="V73" t="str">
        <f>""</f>
        <v/>
      </c>
      <c r="W73" t="str">
        <f>""</f>
        <v/>
      </c>
      <c r="X73" t="str">
        <f>""</f>
        <v/>
      </c>
      <c r="Y73" t="str">
        <f>""</f>
        <v/>
      </c>
      <c r="Z73" t="str">
        <f>""</f>
        <v/>
      </c>
      <c r="AA73" t="str">
        <f>""</f>
        <v/>
      </c>
      <c r="AB73" t="str">
        <f>""</f>
        <v/>
      </c>
      <c r="AC73" t="str">
        <f>""</f>
        <v/>
      </c>
      <c r="AD73" t="str">
        <f>""</f>
        <v/>
      </c>
      <c r="AE73" t="str">
        <f>""</f>
        <v/>
      </c>
      <c r="AF73" t="str">
        <f>""</f>
        <v/>
      </c>
      <c r="AG73" t="str">
        <f>""</f>
        <v/>
      </c>
      <c r="AH73" t="str">
        <f>""</f>
        <v/>
      </c>
      <c r="AI73" t="str">
        <f>""</f>
        <v/>
      </c>
      <c r="AJ73" t="str">
        <f>""</f>
        <v/>
      </c>
      <c r="AK73" t="str">
        <f>""</f>
        <v/>
      </c>
      <c r="AL73" t="str">
        <f>""</f>
        <v/>
      </c>
      <c r="AM73" t="str">
        <f>""</f>
        <v/>
      </c>
      <c r="AN73" t="str">
        <f>""</f>
        <v/>
      </c>
      <c r="AO73" t="str">
        <f>""</f>
        <v/>
      </c>
      <c r="AP73" t="str">
        <f>""</f>
        <v/>
      </c>
      <c r="AQ73" t="str">
        <f>""</f>
        <v/>
      </c>
      <c r="AR73" t="str">
        <f>""</f>
        <v/>
      </c>
      <c r="AS73" t="str">
        <f>""</f>
        <v/>
      </c>
      <c r="AT73" t="str">
        <f>""</f>
        <v/>
      </c>
      <c r="AU73" t="str">
        <f>""</f>
        <v/>
      </c>
      <c r="AV73" t="str">
        <f>""</f>
        <v/>
      </c>
      <c r="AW73" t="str">
        <f>""</f>
        <v/>
      </c>
      <c r="AX73" t="str">
        <f>""</f>
        <v/>
      </c>
      <c r="AY73" t="str">
        <f>""</f>
        <v/>
      </c>
      <c r="AZ73" t="str">
        <f>""</f>
        <v/>
      </c>
      <c r="BA73" t="str">
        <f>""</f>
        <v/>
      </c>
    </row>
    <row r="74" spans="2:53" x14ac:dyDescent="0.2">
      <c r="B74" t="str">
        <f>""</f>
        <v/>
      </c>
      <c r="C74" t="str">
        <f>""</f>
        <v/>
      </c>
      <c r="D74" t="str">
        <f>""</f>
        <v/>
      </c>
      <c r="E74" t="str">
        <f>""</f>
        <v/>
      </c>
      <c r="F74" t="str">
        <f>""</f>
        <v/>
      </c>
      <c r="G74" t="str">
        <f>""</f>
        <v/>
      </c>
      <c r="H74" t="str">
        <f>""</f>
        <v/>
      </c>
      <c r="I74" t="str">
        <f>""</f>
        <v/>
      </c>
      <c r="J74" t="str">
        <f>""</f>
        <v/>
      </c>
      <c r="K74" t="str">
        <f>""</f>
        <v/>
      </c>
      <c r="L74" t="str">
        <f>""</f>
        <v/>
      </c>
      <c r="M74" t="str">
        <f>""</f>
        <v/>
      </c>
      <c r="N74" t="str">
        <f>""</f>
        <v/>
      </c>
      <c r="O74" t="str">
        <f>""</f>
        <v/>
      </c>
      <c r="P74" t="str">
        <f>""</f>
        <v/>
      </c>
      <c r="Q74" t="str">
        <f>"[0.309]"</f>
        <v>[0.309]</v>
      </c>
      <c r="R74" t="str">
        <f>""</f>
        <v/>
      </c>
      <c r="S74" t="str">
        <f>""</f>
        <v/>
      </c>
      <c r="T74" t="str">
        <f>""</f>
        <v/>
      </c>
      <c r="U74" t="str">
        <f>""</f>
        <v/>
      </c>
      <c r="V74" t="str">
        <f>""</f>
        <v/>
      </c>
      <c r="W74" t="str">
        <f>""</f>
        <v/>
      </c>
      <c r="X74" t="str">
        <f>""</f>
        <v/>
      </c>
      <c r="Y74" t="str">
        <f>""</f>
        <v/>
      </c>
      <c r="Z74" t="str">
        <f>""</f>
        <v/>
      </c>
      <c r="AA74" t="str">
        <f>""</f>
        <v/>
      </c>
      <c r="AB74" t="str">
        <f>""</f>
        <v/>
      </c>
      <c r="AC74" t="str">
        <f>""</f>
        <v/>
      </c>
      <c r="AD74" t="str">
        <f>""</f>
        <v/>
      </c>
      <c r="AE74" t="str">
        <f>""</f>
        <v/>
      </c>
      <c r="AF74" t="str">
        <f>""</f>
        <v/>
      </c>
      <c r="AG74" t="str">
        <f>""</f>
        <v/>
      </c>
      <c r="AH74" t="str">
        <f>""</f>
        <v/>
      </c>
      <c r="AI74" t="str">
        <f>""</f>
        <v/>
      </c>
      <c r="AJ74" t="str">
        <f>""</f>
        <v/>
      </c>
      <c r="AK74" t="str">
        <f>""</f>
        <v/>
      </c>
      <c r="AL74" t="str">
        <f>""</f>
        <v/>
      </c>
      <c r="AM74" t="str">
        <f>""</f>
        <v/>
      </c>
      <c r="AN74" t="str">
        <f>""</f>
        <v/>
      </c>
      <c r="AO74" t="str">
        <f>""</f>
        <v/>
      </c>
      <c r="AP74" t="str">
        <f>""</f>
        <v/>
      </c>
      <c r="AQ74" t="str">
        <f>""</f>
        <v/>
      </c>
      <c r="AR74" t="str">
        <f>""</f>
        <v/>
      </c>
      <c r="AS74" t="str">
        <f>""</f>
        <v/>
      </c>
      <c r="AT74" t="str">
        <f>""</f>
        <v/>
      </c>
      <c r="AU74" t="str">
        <f>""</f>
        <v/>
      </c>
      <c r="AV74" t="str">
        <f>""</f>
        <v/>
      </c>
      <c r="AW74" t="str">
        <f>""</f>
        <v/>
      </c>
      <c r="AX74" t="str">
        <f>""</f>
        <v/>
      </c>
      <c r="AY74" t="str">
        <f>""</f>
        <v/>
      </c>
      <c r="AZ74" t="str">
        <f>""</f>
        <v/>
      </c>
      <c r="BA74" t="str">
        <f>""</f>
        <v/>
      </c>
    </row>
    <row r="75" spans="2:53" x14ac:dyDescent="0.2">
      <c r="B75" t="str">
        <f>"Theft of money (yes=1) for a household in 1998-07"</f>
        <v>Theft of money (yes=1) for a household in 1998-07</v>
      </c>
      <c r="C75" t="str">
        <f>""</f>
        <v/>
      </c>
      <c r="D75" t="str">
        <f>""</f>
        <v/>
      </c>
      <c r="E75" t="str">
        <f>""</f>
        <v/>
      </c>
      <c r="F75" t="str">
        <f>""</f>
        <v/>
      </c>
      <c r="G75" t="str">
        <f>""</f>
        <v/>
      </c>
      <c r="H75" t="str">
        <f>""</f>
        <v/>
      </c>
      <c r="I75" t="str">
        <f>""</f>
        <v/>
      </c>
      <c r="J75" t="str">
        <f>""</f>
        <v/>
      </c>
      <c r="K75" t="str">
        <f>""</f>
        <v/>
      </c>
      <c r="L75" t="str">
        <f>""</f>
        <v/>
      </c>
      <c r="M75" t="str">
        <f>""</f>
        <v/>
      </c>
      <c r="N75" t="str">
        <f>""</f>
        <v/>
      </c>
      <c r="O75" t="str">
        <f>""</f>
        <v/>
      </c>
      <c r="P75" t="str">
        <f>""</f>
        <v/>
      </c>
      <c r="Q75" t="str">
        <f>""</f>
        <v/>
      </c>
      <c r="R75" t="str">
        <f>"-0.054"</f>
        <v>-0.054</v>
      </c>
      <c r="S75" t="str">
        <f>"-0.078"</f>
        <v>-0.078</v>
      </c>
      <c r="T75" t="str">
        <f>"-0.080"</f>
        <v>-0.080</v>
      </c>
      <c r="U75" t="str">
        <f>""</f>
        <v/>
      </c>
      <c r="V75" t="str">
        <f>""</f>
        <v/>
      </c>
      <c r="W75" t="str">
        <f>""</f>
        <v/>
      </c>
      <c r="X75" t="str">
        <f>""</f>
        <v/>
      </c>
      <c r="Y75" t="str">
        <f>""</f>
        <v/>
      </c>
      <c r="Z75" t="str">
        <f>""</f>
        <v/>
      </c>
      <c r="AA75" t="str">
        <f>""</f>
        <v/>
      </c>
      <c r="AB75" t="str">
        <f>""</f>
        <v/>
      </c>
      <c r="AC75" t="str">
        <f>""</f>
        <v/>
      </c>
      <c r="AD75" t="str">
        <f>""</f>
        <v/>
      </c>
      <c r="AE75" t="str">
        <f>""</f>
        <v/>
      </c>
      <c r="AF75" t="str">
        <f>""</f>
        <v/>
      </c>
      <c r="AG75" t="str">
        <f>""</f>
        <v/>
      </c>
      <c r="AH75" t="str">
        <f>""</f>
        <v/>
      </c>
      <c r="AI75" t="str">
        <f>""</f>
        <v/>
      </c>
      <c r="AJ75" t="str">
        <f>""</f>
        <v/>
      </c>
      <c r="AK75" t="str">
        <f>""</f>
        <v/>
      </c>
      <c r="AL75" t="str">
        <f>""</f>
        <v/>
      </c>
      <c r="AM75" t="str">
        <f>""</f>
        <v/>
      </c>
      <c r="AN75" t="str">
        <f>""</f>
        <v/>
      </c>
      <c r="AO75" t="str">
        <f>""</f>
        <v/>
      </c>
      <c r="AP75" t="str">
        <f>""</f>
        <v/>
      </c>
      <c r="AQ75" t="str">
        <f>""</f>
        <v/>
      </c>
      <c r="AR75" t="str">
        <f>""</f>
        <v/>
      </c>
      <c r="AS75" t="str">
        <f>""</f>
        <v/>
      </c>
      <c r="AT75" t="str">
        <f>""</f>
        <v/>
      </c>
      <c r="AU75" t="str">
        <f>""</f>
        <v/>
      </c>
      <c r="AV75" t="str">
        <f>""</f>
        <v/>
      </c>
      <c r="AW75" t="str">
        <f>""</f>
        <v/>
      </c>
      <c r="AX75" t="str">
        <f>""</f>
        <v/>
      </c>
      <c r="AY75" t="str">
        <f>""</f>
        <v/>
      </c>
      <c r="AZ75" t="str">
        <f>""</f>
        <v/>
      </c>
      <c r="BA75" t="str">
        <f>""</f>
        <v/>
      </c>
    </row>
    <row r="76" spans="2:53" x14ac:dyDescent="0.2">
      <c r="B76" t="str">
        <f>""</f>
        <v/>
      </c>
      <c r="C76" t="str">
        <f>""</f>
        <v/>
      </c>
      <c r="D76" t="str">
        <f>""</f>
        <v/>
      </c>
      <c r="E76" t="str">
        <f>""</f>
        <v/>
      </c>
      <c r="F76" t="str">
        <f>""</f>
        <v/>
      </c>
      <c r="G76" t="str">
        <f>""</f>
        <v/>
      </c>
      <c r="H76" t="str">
        <f>""</f>
        <v/>
      </c>
      <c r="I76" t="str">
        <f>""</f>
        <v/>
      </c>
      <c r="J76" t="str">
        <f>""</f>
        <v/>
      </c>
      <c r="K76" t="str">
        <f>""</f>
        <v/>
      </c>
      <c r="L76" t="str">
        <f>""</f>
        <v/>
      </c>
      <c r="M76" t="str">
        <f>""</f>
        <v/>
      </c>
      <c r="N76" t="str">
        <f>""</f>
        <v/>
      </c>
      <c r="O76" t="str">
        <f>""</f>
        <v/>
      </c>
      <c r="P76" t="str">
        <f>""</f>
        <v/>
      </c>
      <c r="Q76" t="str">
        <f>""</f>
        <v/>
      </c>
      <c r="R76" t="str">
        <f>"[0.117]"</f>
        <v>[0.117]</v>
      </c>
      <c r="S76" t="str">
        <f>"[0.112]"</f>
        <v>[0.112]</v>
      </c>
      <c r="T76" t="str">
        <f>"[0.116]"</f>
        <v>[0.116]</v>
      </c>
      <c r="U76" t="str">
        <f>""</f>
        <v/>
      </c>
      <c r="V76" t="str">
        <f>""</f>
        <v/>
      </c>
      <c r="W76" t="str">
        <f>""</f>
        <v/>
      </c>
      <c r="X76" t="str">
        <f>""</f>
        <v/>
      </c>
      <c r="Y76" t="str">
        <f>""</f>
        <v/>
      </c>
      <c r="Z76" t="str">
        <f>""</f>
        <v/>
      </c>
      <c r="AA76" t="str">
        <f>""</f>
        <v/>
      </c>
      <c r="AB76" t="str">
        <f>""</f>
        <v/>
      </c>
      <c r="AC76" t="str">
        <f>""</f>
        <v/>
      </c>
      <c r="AD76" t="str">
        <f>""</f>
        <v/>
      </c>
      <c r="AE76" t="str">
        <f>""</f>
        <v/>
      </c>
      <c r="AF76" t="str">
        <f>""</f>
        <v/>
      </c>
      <c r="AG76" t="str">
        <f>""</f>
        <v/>
      </c>
      <c r="AH76" t="str">
        <f>""</f>
        <v/>
      </c>
      <c r="AI76" t="str">
        <f>""</f>
        <v/>
      </c>
      <c r="AJ76" t="str">
        <f>""</f>
        <v/>
      </c>
      <c r="AK76" t="str">
        <f>""</f>
        <v/>
      </c>
      <c r="AL76" t="str">
        <f>""</f>
        <v/>
      </c>
      <c r="AM76" t="str">
        <f>""</f>
        <v/>
      </c>
      <c r="AN76" t="str">
        <f>""</f>
        <v/>
      </c>
      <c r="AO76" t="str">
        <f>""</f>
        <v/>
      </c>
      <c r="AP76" t="str">
        <f>""</f>
        <v/>
      </c>
      <c r="AQ76" t="str">
        <f>""</f>
        <v/>
      </c>
      <c r="AR76" t="str">
        <f>""</f>
        <v/>
      </c>
      <c r="AS76" t="str">
        <f>""</f>
        <v/>
      </c>
      <c r="AT76" t="str">
        <f>""</f>
        <v/>
      </c>
      <c r="AU76" t="str">
        <f>""</f>
        <v/>
      </c>
      <c r="AV76" t="str">
        <f>""</f>
        <v/>
      </c>
      <c r="AW76" t="str">
        <f>""</f>
        <v/>
      </c>
      <c r="AX76" t="str">
        <f>""</f>
        <v/>
      </c>
      <c r="AY76" t="str">
        <f>""</f>
        <v/>
      </c>
      <c r="AZ76" t="str">
        <f>""</f>
        <v/>
      </c>
      <c r="BA76" t="str">
        <f>""</f>
        <v/>
      </c>
    </row>
    <row r="77" spans="2:53" x14ac:dyDescent="0.2">
      <c r="B77" t="str">
        <f>"At least female male left the household in a given year (yes=1)"</f>
        <v>At least female male left the household in a given year (yes=1)</v>
      </c>
      <c r="C77" t="str">
        <f>""</f>
        <v/>
      </c>
      <c r="D77" t="str">
        <f>""</f>
        <v/>
      </c>
      <c r="E77" t="str">
        <f>""</f>
        <v/>
      </c>
      <c r="F77" t="str">
        <f>""</f>
        <v/>
      </c>
      <c r="G77" t="str">
        <f>""</f>
        <v/>
      </c>
      <c r="H77" t="str">
        <f>""</f>
        <v/>
      </c>
      <c r="I77" t="str">
        <f>""</f>
        <v/>
      </c>
      <c r="J77" t="str">
        <f>""</f>
        <v/>
      </c>
      <c r="K77" t="str">
        <f>""</f>
        <v/>
      </c>
      <c r="L77" t="str">
        <f>""</f>
        <v/>
      </c>
      <c r="M77" t="str">
        <f>""</f>
        <v/>
      </c>
      <c r="N77" t="str">
        <f>""</f>
        <v/>
      </c>
      <c r="O77" t="str">
        <f>""</f>
        <v/>
      </c>
      <c r="P77" t="str">
        <f>""</f>
        <v/>
      </c>
      <c r="Q77" t="str">
        <f>""</f>
        <v/>
      </c>
      <c r="R77" t="str">
        <f>"-0.054"</f>
        <v>-0.054</v>
      </c>
      <c r="S77" t="str">
        <f>""</f>
        <v/>
      </c>
      <c r="T77" t="str">
        <f>""</f>
        <v/>
      </c>
      <c r="U77" t="str">
        <f>""</f>
        <v/>
      </c>
      <c r="V77" t="str">
        <f>""</f>
        <v/>
      </c>
      <c r="W77" t="str">
        <f>""</f>
        <v/>
      </c>
      <c r="X77" t="str">
        <f>""</f>
        <v/>
      </c>
      <c r="Y77" t="str">
        <f>""</f>
        <v/>
      </c>
      <c r="Z77" t="str">
        <f>""</f>
        <v/>
      </c>
      <c r="AA77" t="str">
        <f>""</f>
        <v/>
      </c>
      <c r="AB77" t="str">
        <f>""</f>
        <v/>
      </c>
      <c r="AC77" t="str">
        <f>""</f>
        <v/>
      </c>
      <c r="AD77" t="str">
        <f>""</f>
        <v/>
      </c>
      <c r="AE77" t="str">
        <f>""</f>
        <v/>
      </c>
      <c r="AF77" t="str">
        <f>""</f>
        <v/>
      </c>
      <c r="AG77" t="str">
        <f>""</f>
        <v/>
      </c>
      <c r="AH77" t="str">
        <f>""</f>
        <v/>
      </c>
      <c r="AI77" t="str">
        <f>""</f>
        <v/>
      </c>
      <c r="AJ77" t="str">
        <f>""</f>
        <v/>
      </c>
      <c r="AK77" t="str">
        <f>""</f>
        <v/>
      </c>
      <c r="AL77" t="str">
        <f>""</f>
        <v/>
      </c>
      <c r="AM77" t="str">
        <f>""</f>
        <v/>
      </c>
      <c r="AN77" t="str">
        <f>""</f>
        <v/>
      </c>
      <c r="AO77" t="str">
        <f>""</f>
        <v/>
      </c>
      <c r="AP77" t="str">
        <f>""</f>
        <v/>
      </c>
      <c r="AQ77" t="str">
        <f>""</f>
        <v/>
      </c>
      <c r="AR77" t="str">
        <f>""</f>
        <v/>
      </c>
      <c r="AS77" t="str">
        <f>""</f>
        <v/>
      </c>
      <c r="AT77" t="str">
        <f>""</f>
        <v/>
      </c>
      <c r="AU77" t="str">
        <f>""</f>
        <v/>
      </c>
      <c r="AV77" t="str">
        <f>""</f>
        <v/>
      </c>
      <c r="AW77" t="str">
        <f>""</f>
        <v/>
      </c>
      <c r="AX77" t="str">
        <f>""</f>
        <v/>
      </c>
      <c r="AY77" t="str">
        <f>""</f>
        <v/>
      </c>
      <c r="AZ77" t="str">
        <f>""</f>
        <v/>
      </c>
      <c r="BA77" t="str">
        <f>""</f>
        <v/>
      </c>
    </row>
    <row r="78" spans="2:53" x14ac:dyDescent="0.2">
      <c r="B78" t="str">
        <f>""</f>
        <v/>
      </c>
      <c r="C78" t="str">
        <f>""</f>
        <v/>
      </c>
      <c r="D78" t="str">
        <f>""</f>
        <v/>
      </c>
      <c r="E78" t="str">
        <f>""</f>
        <v/>
      </c>
      <c r="F78" t="str">
        <f>""</f>
        <v/>
      </c>
      <c r="G78" t="str">
        <f>""</f>
        <v/>
      </c>
      <c r="H78" t="str">
        <f>""</f>
        <v/>
      </c>
      <c r="I78" t="str">
        <f>""</f>
        <v/>
      </c>
      <c r="J78" t="str">
        <f>""</f>
        <v/>
      </c>
      <c r="K78" t="str">
        <f>""</f>
        <v/>
      </c>
      <c r="L78" t="str">
        <f>""</f>
        <v/>
      </c>
      <c r="M78" t="str">
        <f>""</f>
        <v/>
      </c>
      <c r="N78" t="str">
        <f>""</f>
        <v/>
      </c>
      <c r="O78" t="str">
        <f>""</f>
        <v/>
      </c>
      <c r="P78" t="str">
        <f>""</f>
        <v/>
      </c>
      <c r="Q78" t="str">
        <f>""</f>
        <v/>
      </c>
      <c r="R78" t="str">
        <f>"[0.146]"</f>
        <v>[0.146]</v>
      </c>
      <c r="S78" t="str">
        <f>""</f>
        <v/>
      </c>
      <c r="T78" t="str">
        <f>""</f>
        <v/>
      </c>
      <c r="U78" t="str">
        <f>""</f>
        <v/>
      </c>
      <c r="V78" t="str">
        <f>""</f>
        <v/>
      </c>
      <c r="W78" t="str">
        <f>""</f>
        <v/>
      </c>
      <c r="X78" t="str">
        <f>""</f>
        <v/>
      </c>
      <c r="Y78" t="str">
        <f>""</f>
        <v/>
      </c>
      <c r="Z78" t="str">
        <f>""</f>
        <v/>
      </c>
      <c r="AA78" t="str">
        <f>""</f>
        <v/>
      </c>
      <c r="AB78" t="str">
        <f>""</f>
        <v/>
      </c>
      <c r="AC78" t="str">
        <f>""</f>
        <v/>
      </c>
      <c r="AD78" t="str">
        <f>""</f>
        <v/>
      </c>
      <c r="AE78" t="str">
        <f>""</f>
        <v/>
      </c>
      <c r="AF78" t="str">
        <f>""</f>
        <v/>
      </c>
      <c r="AG78" t="str">
        <f>""</f>
        <v/>
      </c>
      <c r="AH78" t="str">
        <f>""</f>
        <v/>
      </c>
      <c r="AI78" t="str">
        <f>""</f>
        <v/>
      </c>
      <c r="AJ78" t="str">
        <f>""</f>
        <v/>
      </c>
      <c r="AK78" t="str">
        <f>""</f>
        <v/>
      </c>
      <c r="AL78" t="str">
        <f>""</f>
        <v/>
      </c>
      <c r="AM78" t="str">
        <f>""</f>
        <v/>
      </c>
      <c r="AN78" t="str">
        <f>""</f>
        <v/>
      </c>
      <c r="AO78" t="str">
        <f>""</f>
        <v/>
      </c>
      <c r="AP78" t="str">
        <f>""</f>
        <v/>
      </c>
      <c r="AQ78" t="str">
        <f>""</f>
        <v/>
      </c>
      <c r="AR78" t="str">
        <f>""</f>
        <v/>
      </c>
      <c r="AS78" t="str">
        <f>""</f>
        <v/>
      </c>
      <c r="AT78" t="str">
        <f>""</f>
        <v/>
      </c>
      <c r="AU78" t="str">
        <f>""</f>
        <v/>
      </c>
      <c r="AV78" t="str">
        <f>""</f>
        <v/>
      </c>
      <c r="AW78" t="str">
        <f>""</f>
        <v/>
      </c>
      <c r="AX78" t="str">
        <f>""</f>
        <v/>
      </c>
      <c r="AY78" t="str">
        <f>""</f>
        <v/>
      </c>
      <c r="AZ78" t="str">
        <f>""</f>
        <v/>
      </c>
      <c r="BA78" t="str">
        <f>""</f>
        <v/>
      </c>
    </row>
    <row r="79" spans="2:53" x14ac:dyDescent="0.2">
      <c r="B79" t="str">
        <f>"Interaction"</f>
        <v>Interaction</v>
      </c>
      <c r="C79" t="str">
        <f>""</f>
        <v/>
      </c>
      <c r="D79" t="str">
        <f>""</f>
        <v/>
      </c>
      <c r="E79" t="str">
        <f>""</f>
        <v/>
      </c>
      <c r="F79" t="str">
        <f>""</f>
        <v/>
      </c>
      <c r="G79" t="str">
        <f>""</f>
        <v/>
      </c>
      <c r="H79" t="str">
        <f>""</f>
        <v/>
      </c>
      <c r="I79" t="str">
        <f>""</f>
        <v/>
      </c>
      <c r="J79" t="str">
        <f>""</f>
        <v/>
      </c>
      <c r="K79" t="str">
        <f>""</f>
        <v/>
      </c>
      <c r="L79" t="str">
        <f>""</f>
        <v/>
      </c>
      <c r="M79" t="str">
        <f>""</f>
        <v/>
      </c>
      <c r="N79" t="str">
        <f>""</f>
        <v/>
      </c>
      <c r="O79" t="str">
        <f>""</f>
        <v/>
      </c>
      <c r="P79" t="str">
        <f>""</f>
        <v/>
      </c>
      <c r="Q79" t="str">
        <f>""</f>
        <v/>
      </c>
      <c r="R79" t="str">
        <f>"0.016"</f>
        <v>0.016</v>
      </c>
      <c r="S79" t="str">
        <f>""</f>
        <v/>
      </c>
      <c r="T79" t="str">
        <f>""</f>
        <v/>
      </c>
      <c r="U79" t="str">
        <f>""</f>
        <v/>
      </c>
      <c r="V79" t="str">
        <f>""</f>
        <v/>
      </c>
      <c r="W79" t="str">
        <f>""</f>
        <v/>
      </c>
      <c r="X79" t="str">
        <f>""</f>
        <v/>
      </c>
      <c r="Y79" t="str">
        <f>""</f>
        <v/>
      </c>
      <c r="Z79" t="str">
        <f>""</f>
        <v/>
      </c>
      <c r="AA79" t="str">
        <f>""</f>
        <v/>
      </c>
      <c r="AB79" t="str">
        <f>""</f>
        <v/>
      </c>
      <c r="AC79" t="str">
        <f>""</f>
        <v/>
      </c>
      <c r="AD79" t="str">
        <f>""</f>
        <v/>
      </c>
      <c r="AE79" t="str">
        <f>""</f>
        <v/>
      </c>
      <c r="AF79" t="str">
        <f>""</f>
        <v/>
      </c>
      <c r="AG79" t="str">
        <f>""</f>
        <v/>
      </c>
      <c r="AH79" t="str">
        <f>""</f>
        <v/>
      </c>
      <c r="AI79" t="str">
        <f>""</f>
        <v/>
      </c>
      <c r="AJ79" t="str">
        <f>""</f>
        <v/>
      </c>
      <c r="AK79" t="str">
        <f>""</f>
        <v/>
      </c>
      <c r="AL79" t="str">
        <f>""</f>
        <v/>
      </c>
      <c r="AM79" t="str">
        <f>""</f>
        <v/>
      </c>
      <c r="AN79" t="str">
        <f>""</f>
        <v/>
      </c>
      <c r="AO79" t="str">
        <f>""</f>
        <v/>
      </c>
      <c r="AP79" t="str">
        <f>""</f>
        <v/>
      </c>
      <c r="AQ79" t="str">
        <f>""</f>
        <v/>
      </c>
      <c r="AR79" t="str">
        <f>""</f>
        <v/>
      </c>
      <c r="AS79" t="str">
        <f>""</f>
        <v/>
      </c>
      <c r="AT79" t="str">
        <f>""</f>
        <v/>
      </c>
      <c r="AU79" t="str">
        <f>""</f>
        <v/>
      </c>
      <c r="AV79" t="str">
        <f>""</f>
        <v/>
      </c>
      <c r="AW79" t="str">
        <f>""</f>
        <v/>
      </c>
      <c r="AX79" t="str">
        <f>""</f>
        <v/>
      </c>
      <c r="AY79" t="str">
        <f>""</f>
        <v/>
      </c>
      <c r="AZ79" t="str">
        <f>""</f>
        <v/>
      </c>
      <c r="BA79" t="str">
        <f>""</f>
        <v/>
      </c>
    </row>
    <row r="80" spans="2:53" x14ac:dyDescent="0.2">
      <c r="B80" t="str">
        <f>""</f>
        <v/>
      </c>
      <c r="C80" t="str">
        <f>""</f>
        <v/>
      </c>
      <c r="D80" t="str">
        <f>""</f>
        <v/>
      </c>
      <c r="E80" t="str">
        <f>""</f>
        <v/>
      </c>
      <c r="F80" t="str">
        <f>""</f>
        <v/>
      </c>
      <c r="G80" t="str">
        <f>""</f>
        <v/>
      </c>
      <c r="H80" t="str">
        <f>""</f>
        <v/>
      </c>
      <c r="I80" t="str">
        <f>""</f>
        <v/>
      </c>
      <c r="J80" t="str">
        <f>""</f>
        <v/>
      </c>
      <c r="K80" t="str">
        <f>""</f>
        <v/>
      </c>
      <c r="L80" t="str">
        <f>""</f>
        <v/>
      </c>
      <c r="M80" t="str">
        <f>""</f>
        <v/>
      </c>
      <c r="N80" t="str">
        <f>""</f>
        <v/>
      </c>
      <c r="O80" t="str">
        <f>""</f>
        <v/>
      </c>
      <c r="P80" t="str">
        <f>""</f>
        <v/>
      </c>
      <c r="Q80" t="str">
        <f>""</f>
        <v/>
      </c>
      <c r="R80" t="str">
        <f>"[0.228]"</f>
        <v>[0.228]</v>
      </c>
      <c r="S80" t="str">
        <f>""</f>
        <v/>
      </c>
      <c r="T80" t="str">
        <f>""</f>
        <v/>
      </c>
      <c r="U80" t="str">
        <f>""</f>
        <v/>
      </c>
      <c r="V80" t="str">
        <f>""</f>
        <v/>
      </c>
      <c r="W80" t="str">
        <f>""</f>
        <v/>
      </c>
      <c r="X80" t="str">
        <f>""</f>
        <v/>
      </c>
      <c r="Y80" t="str">
        <f>""</f>
        <v/>
      </c>
      <c r="Z80" t="str">
        <f>""</f>
        <v/>
      </c>
      <c r="AA80" t="str">
        <f>""</f>
        <v/>
      </c>
      <c r="AB80" t="str">
        <f>""</f>
        <v/>
      </c>
      <c r="AC80" t="str">
        <f>""</f>
        <v/>
      </c>
      <c r="AD80" t="str">
        <f>""</f>
        <v/>
      </c>
      <c r="AE80" t="str">
        <f>""</f>
        <v/>
      </c>
      <c r="AF80" t="str">
        <f>""</f>
        <v/>
      </c>
      <c r="AG80" t="str">
        <f>""</f>
        <v/>
      </c>
      <c r="AH80" t="str">
        <f>""</f>
        <v/>
      </c>
      <c r="AI80" t="str">
        <f>""</f>
        <v/>
      </c>
      <c r="AJ80" t="str">
        <f>""</f>
        <v/>
      </c>
      <c r="AK80" t="str">
        <f>""</f>
        <v/>
      </c>
      <c r="AL80" t="str">
        <f>""</f>
        <v/>
      </c>
      <c r="AM80" t="str">
        <f>""</f>
        <v/>
      </c>
      <c r="AN80" t="str">
        <f>""</f>
        <v/>
      </c>
      <c r="AO80" t="str">
        <f>""</f>
        <v/>
      </c>
      <c r="AP80" t="str">
        <f>""</f>
        <v/>
      </c>
      <c r="AQ80" t="str">
        <f>""</f>
        <v/>
      </c>
      <c r="AR80" t="str">
        <f>""</f>
        <v/>
      </c>
      <c r="AS80" t="str">
        <f>""</f>
        <v/>
      </c>
      <c r="AT80" t="str">
        <f>""</f>
        <v/>
      </c>
      <c r="AU80" t="str">
        <f>""</f>
        <v/>
      </c>
      <c r="AV80" t="str">
        <f>""</f>
        <v/>
      </c>
      <c r="AW80" t="str">
        <f>""</f>
        <v/>
      </c>
      <c r="AX80" t="str">
        <f>""</f>
        <v/>
      </c>
      <c r="AY80" t="str">
        <f>""</f>
        <v/>
      </c>
      <c r="AZ80" t="str">
        <f>""</f>
        <v/>
      </c>
      <c r="BA80" t="str">
        <f>""</f>
        <v/>
      </c>
    </row>
    <row r="81" spans="2:53" x14ac:dyDescent="0.2">
      <c r="B81" t="str">
        <f>"Number of female who left household 1998-2007"</f>
        <v>Number of female who left household 1998-2007</v>
      </c>
      <c r="C81" t="str">
        <f>""</f>
        <v/>
      </c>
      <c r="D81" t="str">
        <f>""</f>
        <v/>
      </c>
      <c r="E81" t="str">
        <f>""</f>
        <v/>
      </c>
      <c r="F81" t="str">
        <f>""</f>
        <v/>
      </c>
      <c r="G81" t="str">
        <f>""</f>
        <v/>
      </c>
      <c r="H81" t="str">
        <f>""</f>
        <v/>
      </c>
      <c r="I81" t="str">
        <f>""</f>
        <v/>
      </c>
      <c r="J81" t="str">
        <f>""</f>
        <v/>
      </c>
      <c r="K81" t="str">
        <f>""</f>
        <v/>
      </c>
      <c r="L81" t="str">
        <f>""</f>
        <v/>
      </c>
      <c r="M81" t="str">
        <f>""</f>
        <v/>
      </c>
      <c r="N81" t="str">
        <f>""</f>
        <v/>
      </c>
      <c r="O81" t="str">
        <f>""</f>
        <v/>
      </c>
      <c r="P81" t="str">
        <f>""</f>
        <v/>
      </c>
      <c r="Q81" t="str">
        <f>""</f>
        <v/>
      </c>
      <c r="R81" t="str">
        <f>""</f>
        <v/>
      </c>
      <c r="S81" t="str">
        <f>"-0.042"</f>
        <v>-0.042</v>
      </c>
      <c r="T81" t="str">
        <f>""</f>
        <v/>
      </c>
      <c r="U81" t="str">
        <f>""</f>
        <v/>
      </c>
      <c r="V81" t="str">
        <f>""</f>
        <v/>
      </c>
      <c r="W81" t="str">
        <f>""</f>
        <v/>
      </c>
      <c r="X81" t="str">
        <f>""</f>
        <v/>
      </c>
      <c r="Y81" t="str">
        <f>""</f>
        <v/>
      </c>
      <c r="Z81" t="str">
        <f>""</f>
        <v/>
      </c>
      <c r="AA81" t="str">
        <f>""</f>
        <v/>
      </c>
      <c r="AB81" t="str">
        <f>""</f>
        <v/>
      </c>
      <c r="AC81" t="str">
        <f>""</f>
        <v/>
      </c>
      <c r="AD81" t="str">
        <f>""</f>
        <v/>
      </c>
      <c r="AE81" t="str">
        <f>""</f>
        <v/>
      </c>
      <c r="AF81" t="str">
        <f>""</f>
        <v/>
      </c>
      <c r="AG81" t="str">
        <f>""</f>
        <v/>
      </c>
      <c r="AH81" t="str">
        <f>""</f>
        <v/>
      </c>
      <c r="AI81" t="str">
        <f>""</f>
        <v/>
      </c>
      <c r="AJ81" t="str">
        <f>""</f>
        <v/>
      </c>
      <c r="AK81" t="str">
        <f>""</f>
        <v/>
      </c>
      <c r="AL81" t="str">
        <f>""</f>
        <v/>
      </c>
      <c r="AM81" t="str">
        <f>""</f>
        <v/>
      </c>
      <c r="AN81" t="str">
        <f>""</f>
        <v/>
      </c>
      <c r="AO81" t="str">
        <f>""</f>
        <v/>
      </c>
      <c r="AP81" t="str">
        <f>""</f>
        <v/>
      </c>
      <c r="AQ81" t="str">
        <f>""</f>
        <v/>
      </c>
      <c r="AR81" t="str">
        <f>""</f>
        <v/>
      </c>
      <c r="AS81" t="str">
        <f>""</f>
        <v/>
      </c>
      <c r="AT81" t="str">
        <f>""</f>
        <v/>
      </c>
      <c r="AU81" t="str">
        <f>""</f>
        <v/>
      </c>
      <c r="AV81" t="str">
        <f>""</f>
        <v/>
      </c>
      <c r="AW81" t="str">
        <f>""</f>
        <v/>
      </c>
      <c r="AX81" t="str">
        <f>""</f>
        <v/>
      </c>
      <c r="AY81" t="str">
        <f>""</f>
        <v/>
      </c>
      <c r="AZ81" t="str">
        <f>""</f>
        <v/>
      </c>
      <c r="BA81" t="str">
        <f>""</f>
        <v/>
      </c>
    </row>
    <row r="82" spans="2:53" x14ac:dyDescent="0.2">
      <c r="B82" t="str">
        <f>""</f>
        <v/>
      </c>
      <c r="C82" t="str">
        <f>""</f>
        <v/>
      </c>
      <c r="D82" t="str">
        <f>""</f>
        <v/>
      </c>
      <c r="E82" t="str">
        <f>""</f>
        <v/>
      </c>
      <c r="F82" t="str">
        <f>""</f>
        <v/>
      </c>
      <c r="G82" t="str">
        <f>""</f>
        <v/>
      </c>
      <c r="H82" t="str">
        <f>""</f>
        <v/>
      </c>
      <c r="I82" t="str">
        <f>""</f>
        <v/>
      </c>
      <c r="J82" t="str">
        <f>""</f>
        <v/>
      </c>
      <c r="K82" t="str">
        <f>""</f>
        <v/>
      </c>
      <c r="L82" t="str">
        <f>""</f>
        <v/>
      </c>
      <c r="M82" t="str">
        <f>""</f>
        <v/>
      </c>
      <c r="N82" t="str">
        <f>""</f>
        <v/>
      </c>
      <c r="O82" t="str">
        <f>""</f>
        <v/>
      </c>
      <c r="P82" t="str">
        <f>""</f>
        <v/>
      </c>
      <c r="Q82" t="str">
        <f>""</f>
        <v/>
      </c>
      <c r="R82" t="str">
        <f>""</f>
        <v/>
      </c>
      <c r="S82" t="str">
        <f>"[0.100]"</f>
        <v>[0.100]</v>
      </c>
      <c r="T82" t="str">
        <f>""</f>
        <v/>
      </c>
      <c r="U82" t="str">
        <f>""</f>
        <v/>
      </c>
      <c r="V82" t="str">
        <f>""</f>
        <v/>
      </c>
      <c r="W82" t="str">
        <f>""</f>
        <v/>
      </c>
      <c r="X82" t="str">
        <f>""</f>
        <v/>
      </c>
      <c r="Y82" t="str">
        <f>""</f>
        <v/>
      </c>
      <c r="Z82" t="str">
        <f>""</f>
        <v/>
      </c>
      <c r="AA82" t="str">
        <f>""</f>
        <v/>
      </c>
      <c r="AB82" t="str">
        <f>""</f>
        <v/>
      </c>
      <c r="AC82" t="str">
        <f>""</f>
        <v/>
      </c>
      <c r="AD82" t="str">
        <f>""</f>
        <v/>
      </c>
      <c r="AE82" t="str">
        <f>""</f>
        <v/>
      </c>
      <c r="AF82" t="str">
        <f>""</f>
        <v/>
      </c>
      <c r="AG82" t="str">
        <f>""</f>
        <v/>
      </c>
      <c r="AH82" t="str">
        <f>""</f>
        <v/>
      </c>
      <c r="AI82" t="str">
        <f>""</f>
        <v/>
      </c>
      <c r="AJ82" t="str">
        <f>""</f>
        <v/>
      </c>
      <c r="AK82" t="str">
        <f>""</f>
        <v/>
      </c>
      <c r="AL82" t="str">
        <f>""</f>
        <v/>
      </c>
      <c r="AM82" t="str">
        <f>""</f>
        <v/>
      </c>
      <c r="AN82" t="str">
        <f>""</f>
        <v/>
      </c>
      <c r="AO82" t="str">
        <f>""</f>
        <v/>
      </c>
      <c r="AP82" t="str">
        <f>""</f>
        <v/>
      </c>
      <c r="AQ82" t="str">
        <f>""</f>
        <v/>
      </c>
      <c r="AR82" t="str">
        <f>""</f>
        <v/>
      </c>
      <c r="AS82" t="str">
        <f>""</f>
        <v/>
      </c>
      <c r="AT82" t="str">
        <f>""</f>
        <v/>
      </c>
      <c r="AU82" t="str">
        <f>""</f>
        <v/>
      </c>
      <c r="AV82" t="str">
        <f>""</f>
        <v/>
      </c>
      <c r="AW82" t="str">
        <f>""</f>
        <v/>
      </c>
      <c r="AX82" t="str">
        <f>""</f>
        <v/>
      </c>
      <c r="AY82" t="str">
        <f>""</f>
        <v/>
      </c>
      <c r="AZ82" t="str">
        <f>""</f>
        <v/>
      </c>
      <c r="BA82" t="str">
        <f>""</f>
        <v/>
      </c>
    </row>
    <row r="83" spans="2:53" x14ac:dyDescent="0.2">
      <c r="B83" t="str">
        <f>"Interaction"</f>
        <v>Interaction</v>
      </c>
      <c r="C83" t="str">
        <f>""</f>
        <v/>
      </c>
      <c r="D83" t="str">
        <f>""</f>
        <v/>
      </c>
      <c r="E83" t="str">
        <f>""</f>
        <v/>
      </c>
      <c r="F83" t="str">
        <f>""</f>
        <v/>
      </c>
      <c r="G83" t="str">
        <f>""</f>
        <v/>
      </c>
      <c r="H83" t="str">
        <f>""</f>
        <v/>
      </c>
      <c r="I83" t="str">
        <f>""</f>
        <v/>
      </c>
      <c r="J83" t="str">
        <f>""</f>
        <v/>
      </c>
      <c r="K83" t="str">
        <f>""</f>
        <v/>
      </c>
      <c r="L83" t="str">
        <f>""</f>
        <v/>
      </c>
      <c r="M83" t="str">
        <f>""</f>
        <v/>
      </c>
      <c r="N83" t="str">
        <f>""</f>
        <v/>
      </c>
      <c r="O83" t="str">
        <f>""</f>
        <v/>
      </c>
      <c r="P83" t="str">
        <f>""</f>
        <v/>
      </c>
      <c r="Q83" t="str">
        <f>""</f>
        <v/>
      </c>
      <c r="R83" t="str">
        <f>""</f>
        <v/>
      </c>
      <c r="S83" t="str">
        <f>"0.081"</f>
        <v>0.081</v>
      </c>
      <c r="T83" t="str">
        <f>""</f>
        <v/>
      </c>
      <c r="U83" t="str">
        <f>""</f>
        <v/>
      </c>
      <c r="V83" t="str">
        <f>""</f>
        <v/>
      </c>
      <c r="W83" t="str">
        <f>""</f>
        <v/>
      </c>
      <c r="X83" t="str">
        <f>""</f>
        <v/>
      </c>
      <c r="Y83" t="str">
        <f>""</f>
        <v/>
      </c>
      <c r="Z83" t="str">
        <f>""</f>
        <v/>
      </c>
      <c r="AA83" t="str">
        <f>""</f>
        <v/>
      </c>
      <c r="AB83" t="str">
        <f>""</f>
        <v/>
      </c>
      <c r="AC83" t="str">
        <f>""</f>
        <v/>
      </c>
      <c r="AD83" t="str">
        <f>""</f>
        <v/>
      </c>
      <c r="AE83" t="str">
        <f>""</f>
        <v/>
      </c>
      <c r="AF83" t="str">
        <f>""</f>
        <v/>
      </c>
      <c r="AG83" t="str">
        <f>""</f>
        <v/>
      </c>
      <c r="AH83" t="str">
        <f>""</f>
        <v/>
      </c>
      <c r="AI83" t="str">
        <f>""</f>
        <v/>
      </c>
      <c r="AJ83" t="str">
        <f>""</f>
        <v/>
      </c>
      <c r="AK83" t="str">
        <f>""</f>
        <v/>
      </c>
      <c r="AL83" t="str">
        <f>""</f>
        <v/>
      </c>
      <c r="AM83" t="str">
        <f>""</f>
        <v/>
      </c>
      <c r="AN83" t="str">
        <f>""</f>
        <v/>
      </c>
      <c r="AO83" t="str">
        <f>""</f>
        <v/>
      </c>
      <c r="AP83" t="str">
        <f>""</f>
        <v/>
      </c>
      <c r="AQ83" t="str">
        <f>""</f>
        <v/>
      </c>
      <c r="AR83" t="str">
        <f>""</f>
        <v/>
      </c>
      <c r="AS83" t="str">
        <f>""</f>
        <v/>
      </c>
      <c r="AT83" t="str">
        <f>""</f>
        <v/>
      </c>
      <c r="AU83" t="str">
        <f>""</f>
        <v/>
      </c>
      <c r="AV83" t="str">
        <f>""</f>
        <v/>
      </c>
      <c r="AW83" t="str">
        <f>""</f>
        <v/>
      </c>
      <c r="AX83" t="str">
        <f>""</f>
        <v/>
      </c>
      <c r="AY83" t="str">
        <f>""</f>
        <v/>
      </c>
      <c r="AZ83" t="str">
        <f>""</f>
        <v/>
      </c>
      <c r="BA83" t="str">
        <f>""</f>
        <v/>
      </c>
    </row>
    <row r="84" spans="2:53" x14ac:dyDescent="0.2">
      <c r="B84" t="str">
        <f>""</f>
        <v/>
      </c>
      <c r="C84" t="str">
        <f>""</f>
        <v/>
      </c>
      <c r="D84" t="str">
        <f>""</f>
        <v/>
      </c>
      <c r="E84" t="str">
        <f>""</f>
        <v/>
      </c>
      <c r="F84" t="str">
        <f>""</f>
        <v/>
      </c>
      <c r="G84" t="str">
        <f>""</f>
        <v/>
      </c>
      <c r="H84" t="str">
        <f>""</f>
        <v/>
      </c>
      <c r="I84" t="str">
        <f>""</f>
        <v/>
      </c>
      <c r="J84" t="str">
        <f>""</f>
        <v/>
      </c>
      <c r="K84" t="str">
        <f>""</f>
        <v/>
      </c>
      <c r="L84" t="str">
        <f>""</f>
        <v/>
      </c>
      <c r="M84" t="str">
        <f>""</f>
        <v/>
      </c>
      <c r="N84" t="str">
        <f>""</f>
        <v/>
      </c>
      <c r="O84" t="str">
        <f>""</f>
        <v/>
      </c>
      <c r="P84" t="str">
        <f>""</f>
        <v/>
      </c>
      <c r="Q84" t="str">
        <f>""</f>
        <v/>
      </c>
      <c r="R84" t="str">
        <f>""</f>
        <v/>
      </c>
      <c r="S84" t="str">
        <f>"[0.121]"</f>
        <v>[0.121]</v>
      </c>
      <c r="T84" t="str">
        <f>""</f>
        <v/>
      </c>
      <c r="U84" t="str">
        <f>""</f>
        <v/>
      </c>
      <c r="V84" t="str">
        <f>""</f>
        <v/>
      </c>
      <c r="W84" t="str">
        <f>""</f>
        <v/>
      </c>
      <c r="X84" t="str">
        <f>""</f>
        <v/>
      </c>
      <c r="Y84" t="str">
        <f>""</f>
        <v/>
      </c>
      <c r="Z84" t="str">
        <f>""</f>
        <v/>
      </c>
      <c r="AA84" t="str">
        <f>""</f>
        <v/>
      </c>
      <c r="AB84" t="str">
        <f>""</f>
        <v/>
      </c>
      <c r="AC84" t="str">
        <f>""</f>
        <v/>
      </c>
      <c r="AD84" t="str">
        <f>""</f>
        <v/>
      </c>
      <c r="AE84" t="str">
        <f>""</f>
        <v/>
      </c>
      <c r="AF84" t="str">
        <f>""</f>
        <v/>
      </c>
      <c r="AG84" t="str">
        <f>""</f>
        <v/>
      </c>
      <c r="AH84" t="str">
        <f>""</f>
        <v/>
      </c>
      <c r="AI84" t="str">
        <f>""</f>
        <v/>
      </c>
      <c r="AJ84" t="str">
        <f>""</f>
        <v/>
      </c>
      <c r="AK84" t="str">
        <f>""</f>
        <v/>
      </c>
      <c r="AL84" t="str">
        <f>""</f>
        <v/>
      </c>
      <c r="AM84" t="str">
        <f>""</f>
        <v/>
      </c>
      <c r="AN84" t="str">
        <f>""</f>
        <v/>
      </c>
      <c r="AO84" t="str">
        <f>""</f>
        <v/>
      </c>
      <c r="AP84" t="str">
        <f>""</f>
        <v/>
      </c>
      <c r="AQ84" t="str">
        <f>""</f>
        <v/>
      </c>
      <c r="AR84" t="str">
        <f>""</f>
        <v/>
      </c>
      <c r="AS84" t="str">
        <f>""</f>
        <v/>
      </c>
      <c r="AT84" t="str">
        <f>""</f>
        <v/>
      </c>
      <c r="AU84" t="str">
        <f>""</f>
        <v/>
      </c>
      <c r="AV84" t="str">
        <f>""</f>
        <v/>
      </c>
      <c r="AW84" t="str">
        <f>""</f>
        <v/>
      </c>
      <c r="AX84" t="str">
        <f>""</f>
        <v/>
      </c>
      <c r="AY84" t="str">
        <f>""</f>
        <v/>
      </c>
      <c r="AZ84" t="str">
        <f>""</f>
        <v/>
      </c>
      <c r="BA84" t="str">
        <f>""</f>
        <v/>
      </c>
    </row>
    <row r="85" spans="2:53" x14ac:dyDescent="0.2">
      <c r="B85" t="str">
        <f>"Share of females  who left household 1998-2007"</f>
        <v>Share of females  who left household 1998-2007</v>
      </c>
      <c r="C85" t="str">
        <f>""</f>
        <v/>
      </c>
      <c r="D85" t="str">
        <f>""</f>
        <v/>
      </c>
      <c r="E85" t="str">
        <f>""</f>
        <v/>
      </c>
      <c r="F85" t="str">
        <f>""</f>
        <v/>
      </c>
      <c r="G85" t="str">
        <f>""</f>
        <v/>
      </c>
      <c r="H85" t="str">
        <f>""</f>
        <v/>
      </c>
      <c r="I85" t="str">
        <f>""</f>
        <v/>
      </c>
      <c r="J85" t="str">
        <f>""</f>
        <v/>
      </c>
      <c r="K85" t="str">
        <f>""</f>
        <v/>
      </c>
      <c r="L85" t="str">
        <f>""</f>
        <v/>
      </c>
      <c r="M85" t="str">
        <f>""</f>
        <v/>
      </c>
      <c r="N85" t="str">
        <f>""</f>
        <v/>
      </c>
      <c r="O85" t="str">
        <f>""</f>
        <v/>
      </c>
      <c r="P85" t="str">
        <f>""</f>
        <v/>
      </c>
      <c r="Q85" t="str">
        <f>""</f>
        <v/>
      </c>
      <c r="R85" t="str">
        <f>""</f>
        <v/>
      </c>
      <c r="S85" t="str">
        <f>""</f>
        <v/>
      </c>
      <c r="T85" t="str">
        <f>"-0.220"</f>
        <v>-0.220</v>
      </c>
      <c r="U85" t="str">
        <f>""</f>
        <v/>
      </c>
      <c r="V85" t="str">
        <f>""</f>
        <v/>
      </c>
      <c r="W85" t="str">
        <f>""</f>
        <v/>
      </c>
      <c r="X85" t="str">
        <f>""</f>
        <v/>
      </c>
      <c r="Y85" t="str">
        <f>""</f>
        <v/>
      </c>
      <c r="Z85" t="str">
        <f>""</f>
        <v/>
      </c>
      <c r="AA85" t="str">
        <f>""</f>
        <v/>
      </c>
      <c r="AB85" t="str">
        <f>""</f>
        <v/>
      </c>
      <c r="AC85" t="str">
        <f>""</f>
        <v/>
      </c>
      <c r="AD85" t="str">
        <f>""</f>
        <v/>
      </c>
      <c r="AE85" t="str">
        <f>""</f>
        <v/>
      </c>
      <c r="AF85" t="str">
        <f>""</f>
        <v/>
      </c>
      <c r="AG85" t="str">
        <f>""</f>
        <v/>
      </c>
      <c r="AH85" t="str">
        <f>""</f>
        <v/>
      </c>
      <c r="AI85" t="str">
        <f>""</f>
        <v/>
      </c>
      <c r="AJ85" t="str">
        <f>""</f>
        <v/>
      </c>
      <c r="AK85" t="str">
        <f>""</f>
        <v/>
      </c>
      <c r="AL85" t="str">
        <f>""</f>
        <v/>
      </c>
      <c r="AM85" t="str">
        <f>""</f>
        <v/>
      </c>
      <c r="AN85" t="str">
        <f>""</f>
        <v/>
      </c>
      <c r="AO85" t="str">
        <f>""</f>
        <v/>
      </c>
      <c r="AP85" t="str">
        <f>""</f>
        <v/>
      </c>
      <c r="AQ85" t="str">
        <f>""</f>
        <v/>
      </c>
      <c r="AR85" t="str">
        <f>""</f>
        <v/>
      </c>
      <c r="AS85" t="str">
        <f>""</f>
        <v/>
      </c>
      <c r="AT85" t="str">
        <f>""</f>
        <v/>
      </c>
      <c r="AU85" t="str">
        <f>""</f>
        <v/>
      </c>
      <c r="AV85" t="str">
        <f>""</f>
        <v/>
      </c>
      <c r="AW85" t="str">
        <f>""</f>
        <v/>
      </c>
      <c r="AX85" t="str">
        <f>""</f>
        <v/>
      </c>
      <c r="AY85" t="str">
        <f>""</f>
        <v/>
      </c>
      <c r="AZ85" t="str">
        <f>""</f>
        <v/>
      </c>
      <c r="BA85" t="str">
        <f>""</f>
        <v/>
      </c>
    </row>
    <row r="86" spans="2:53" x14ac:dyDescent="0.2">
      <c r="B86" t="str">
        <f>""</f>
        <v/>
      </c>
      <c r="C86" t="str">
        <f>""</f>
        <v/>
      </c>
      <c r="D86" t="str">
        <f>""</f>
        <v/>
      </c>
      <c r="E86" t="str">
        <f>""</f>
        <v/>
      </c>
      <c r="F86" t="str">
        <f>""</f>
        <v/>
      </c>
      <c r="G86" t="str">
        <f>""</f>
        <v/>
      </c>
      <c r="H86" t="str">
        <f>""</f>
        <v/>
      </c>
      <c r="I86" t="str">
        <f>""</f>
        <v/>
      </c>
      <c r="J86" t="str">
        <f>""</f>
        <v/>
      </c>
      <c r="K86" t="str">
        <f>""</f>
        <v/>
      </c>
      <c r="L86" t="str">
        <f>""</f>
        <v/>
      </c>
      <c r="M86" t="str">
        <f>""</f>
        <v/>
      </c>
      <c r="N86" t="str">
        <f>""</f>
        <v/>
      </c>
      <c r="O86" t="str">
        <f>""</f>
        <v/>
      </c>
      <c r="P86" t="str">
        <f>""</f>
        <v/>
      </c>
      <c r="Q86" t="str">
        <f>""</f>
        <v/>
      </c>
      <c r="R86" t="str">
        <f>""</f>
        <v/>
      </c>
      <c r="S86" t="str">
        <f>""</f>
        <v/>
      </c>
      <c r="T86" t="str">
        <f>"[0.232]"</f>
        <v>[0.232]</v>
      </c>
      <c r="U86" t="str">
        <f>""</f>
        <v/>
      </c>
      <c r="V86" t="str">
        <f>""</f>
        <v/>
      </c>
      <c r="W86" t="str">
        <f>""</f>
        <v/>
      </c>
      <c r="X86" t="str">
        <f>""</f>
        <v/>
      </c>
      <c r="Y86" t="str">
        <f>""</f>
        <v/>
      </c>
      <c r="Z86" t="str">
        <f>""</f>
        <v/>
      </c>
      <c r="AA86" t="str">
        <f>""</f>
        <v/>
      </c>
      <c r="AB86" t="str">
        <f>""</f>
        <v/>
      </c>
      <c r="AC86" t="str">
        <f>""</f>
        <v/>
      </c>
      <c r="AD86" t="str">
        <f>""</f>
        <v/>
      </c>
      <c r="AE86" t="str">
        <f>""</f>
        <v/>
      </c>
      <c r="AF86" t="str">
        <f>""</f>
        <v/>
      </c>
      <c r="AG86" t="str">
        <f>""</f>
        <v/>
      </c>
      <c r="AH86" t="str">
        <f>""</f>
        <v/>
      </c>
      <c r="AI86" t="str">
        <f>""</f>
        <v/>
      </c>
      <c r="AJ86" t="str">
        <f>""</f>
        <v/>
      </c>
      <c r="AK86" t="str">
        <f>""</f>
        <v/>
      </c>
      <c r="AL86" t="str">
        <f>""</f>
        <v/>
      </c>
      <c r="AM86" t="str">
        <f>""</f>
        <v/>
      </c>
      <c r="AN86" t="str">
        <f>""</f>
        <v/>
      </c>
      <c r="AO86" t="str">
        <f>""</f>
        <v/>
      </c>
      <c r="AP86" t="str">
        <f>""</f>
        <v/>
      </c>
      <c r="AQ86" t="str">
        <f>""</f>
        <v/>
      </c>
      <c r="AR86" t="str">
        <f>""</f>
        <v/>
      </c>
      <c r="AS86" t="str">
        <f>""</f>
        <v/>
      </c>
      <c r="AT86" t="str">
        <f>""</f>
        <v/>
      </c>
      <c r="AU86" t="str">
        <f>""</f>
        <v/>
      </c>
      <c r="AV86" t="str">
        <f>""</f>
        <v/>
      </c>
      <c r="AW86" t="str">
        <f>""</f>
        <v/>
      </c>
      <c r="AX86" t="str">
        <f>""</f>
        <v/>
      </c>
      <c r="AY86" t="str">
        <f>""</f>
        <v/>
      </c>
      <c r="AZ86" t="str">
        <f>""</f>
        <v/>
      </c>
      <c r="BA86" t="str">
        <f>""</f>
        <v/>
      </c>
    </row>
    <row r="87" spans="2:53" x14ac:dyDescent="0.2">
      <c r="B87" t="str">
        <f>"Interaction"</f>
        <v>Interaction</v>
      </c>
      <c r="C87" t="str">
        <f>""</f>
        <v/>
      </c>
      <c r="D87" t="str">
        <f>""</f>
        <v/>
      </c>
      <c r="E87" t="str">
        <f>""</f>
        <v/>
      </c>
      <c r="F87" t="str">
        <f>""</f>
        <v/>
      </c>
      <c r="G87" t="str">
        <f>""</f>
        <v/>
      </c>
      <c r="H87" t="str">
        <f>""</f>
        <v/>
      </c>
      <c r="I87" t="str">
        <f>""</f>
        <v/>
      </c>
      <c r="J87" t="str">
        <f>""</f>
        <v/>
      </c>
      <c r="K87" t="str">
        <f>""</f>
        <v/>
      </c>
      <c r="L87" t="str">
        <f>""</f>
        <v/>
      </c>
      <c r="M87" t="str">
        <f>""</f>
        <v/>
      </c>
      <c r="N87" t="str">
        <f>""</f>
        <v/>
      </c>
      <c r="O87" t="str">
        <f>""</f>
        <v/>
      </c>
      <c r="P87" t="str">
        <f>""</f>
        <v/>
      </c>
      <c r="Q87" t="str">
        <f>""</f>
        <v/>
      </c>
      <c r="R87" t="str">
        <f>""</f>
        <v/>
      </c>
      <c r="S87" t="str">
        <f>""</f>
        <v/>
      </c>
      <c r="T87" t="str">
        <f>"0.247"</f>
        <v>0.247</v>
      </c>
      <c r="U87" t="str">
        <f>""</f>
        <v/>
      </c>
      <c r="V87" t="str">
        <f>""</f>
        <v/>
      </c>
      <c r="W87" t="str">
        <f>""</f>
        <v/>
      </c>
      <c r="X87" t="str">
        <f>""</f>
        <v/>
      </c>
      <c r="Y87" t="str">
        <f>""</f>
        <v/>
      </c>
      <c r="Z87" t="str">
        <f>""</f>
        <v/>
      </c>
      <c r="AA87" t="str">
        <f>""</f>
        <v/>
      </c>
      <c r="AB87" t="str">
        <f>""</f>
        <v/>
      </c>
      <c r="AC87" t="str">
        <f>""</f>
        <v/>
      </c>
      <c r="AD87" t="str">
        <f>""</f>
        <v/>
      </c>
      <c r="AE87" t="str">
        <f>""</f>
        <v/>
      </c>
      <c r="AF87" t="str">
        <f>""</f>
        <v/>
      </c>
      <c r="AG87" t="str">
        <f>""</f>
        <v/>
      </c>
      <c r="AH87" t="str">
        <f>""</f>
        <v/>
      </c>
      <c r="AI87" t="str">
        <f>""</f>
        <v/>
      </c>
      <c r="AJ87" t="str">
        <f>""</f>
        <v/>
      </c>
      <c r="AK87" t="str">
        <f>""</f>
        <v/>
      </c>
      <c r="AL87" t="str">
        <f>""</f>
        <v/>
      </c>
      <c r="AM87" t="str">
        <f>""</f>
        <v/>
      </c>
      <c r="AN87" t="str">
        <f>""</f>
        <v/>
      </c>
      <c r="AO87" t="str">
        <f>""</f>
        <v/>
      </c>
      <c r="AP87" t="str">
        <f>""</f>
        <v/>
      </c>
      <c r="AQ87" t="str">
        <f>""</f>
        <v/>
      </c>
      <c r="AR87" t="str">
        <f>""</f>
        <v/>
      </c>
      <c r="AS87" t="str">
        <f>""</f>
        <v/>
      </c>
      <c r="AT87" t="str">
        <f>""</f>
        <v/>
      </c>
      <c r="AU87" t="str">
        <f>""</f>
        <v/>
      </c>
      <c r="AV87" t="str">
        <f>""</f>
        <v/>
      </c>
      <c r="AW87" t="str">
        <f>""</f>
        <v/>
      </c>
      <c r="AX87" t="str">
        <f>""</f>
        <v/>
      </c>
      <c r="AY87" t="str">
        <f>""</f>
        <v/>
      </c>
      <c r="AZ87" t="str">
        <f>""</f>
        <v/>
      </c>
      <c r="BA87" t="str">
        <f>""</f>
        <v/>
      </c>
    </row>
    <row r="88" spans="2:53" x14ac:dyDescent="0.2">
      <c r="B88" t="str">
        <f>""</f>
        <v/>
      </c>
      <c r="C88" t="str">
        <f>""</f>
        <v/>
      </c>
      <c r="D88" t="str">
        <f>""</f>
        <v/>
      </c>
      <c r="E88" t="str">
        <f>""</f>
        <v/>
      </c>
      <c r="F88" t="str">
        <f>""</f>
        <v/>
      </c>
      <c r="G88" t="str">
        <f>""</f>
        <v/>
      </c>
      <c r="H88" t="str">
        <f>""</f>
        <v/>
      </c>
      <c r="I88" t="str">
        <f>""</f>
        <v/>
      </c>
      <c r="J88" t="str">
        <f>""</f>
        <v/>
      </c>
      <c r="K88" t="str">
        <f>""</f>
        <v/>
      </c>
      <c r="L88" t="str">
        <f>""</f>
        <v/>
      </c>
      <c r="M88" t="str">
        <f>""</f>
        <v/>
      </c>
      <c r="N88" t="str">
        <f>""</f>
        <v/>
      </c>
      <c r="O88" t="str">
        <f>""</f>
        <v/>
      </c>
      <c r="P88" t="str">
        <f>""</f>
        <v/>
      </c>
      <c r="Q88" t="str">
        <f>""</f>
        <v/>
      </c>
      <c r="R88" t="str">
        <f>""</f>
        <v/>
      </c>
      <c r="S88" t="str">
        <f>""</f>
        <v/>
      </c>
      <c r="T88" t="str">
        <f>"[0.319]"</f>
        <v>[0.319]</v>
      </c>
      <c r="U88" t="str">
        <f>""</f>
        <v/>
      </c>
      <c r="V88" t="str">
        <f>""</f>
        <v/>
      </c>
      <c r="W88" t="str">
        <f>""</f>
        <v/>
      </c>
      <c r="X88" t="str">
        <f>""</f>
        <v/>
      </c>
      <c r="Y88" t="str">
        <f>""</f>
        <v/>
      </c>
      <c r="Z88" t="str">
        <f>""</f>
        <v/>
      </c>
      <c r="AA88" t="str">
        <f>""</f>
        <v/>
      </c>
      <c r="AB88" t="str">
        <f>""</f>
        <v/>
      </c>
      <c r="AC88" t="str">
        <f>""</f>
        <v/>
      </c>
      <c r="AD88" t="str">
        <f>""</f>
        <v/>
      </c>
      <c r="AE88" t="str">
        <f>""</f>
        <v/>
      </c>
      <c r="AF88" t="str">
        <f>""</f>
        <v/>
      </c>
      <c r="AG88" t="str">
        <f>""</f>
        <v/>
      </c>
      <c r="AH88" t="str">
        <f>""</f>
        <v/>
      </c>
      <c r="AI88" t="str">
        <f>""</f>
        <v/>
      </c>
      <c r="AJ88" t="str">
        <f>""</f>
        <v/>
      </c>
      <c r="AK88" t="str">
        <f>""</f>
        <v/>
      </c>
      <c r="AL88" t="str">
        <f>""</f>
        <v/>
      </c>
      <c r="AM88" t="str">
        <f>""</f>
        <v/>
      </c>
      <c r="AN88" t="str">
        <f>""</f>
        <v/>
      </c>
      <c r="AO88" t="str">
        <f>""</f>
        <v/>
      </c>
      <c r="AP88" t="str">
        <f>""</f>
        <v/>
      </c>
      <c r="AQ88" t="str">
        <f>""</f>
        <v/>
      </c>
      <c r="AR88" t="str">
        <f>""</f>
        <v/>
      </c>
      <c r="AS88" t="str">
        <f>""</f>
        <v/>
      </c>
      <c r="AT88" t="str">
        <f>""</f>
        <v/>
      </c>
      <c r="AU88" t="str">
        <f>""</f>
        <v/>
      </c>
      <c r="AV88" t="str">
        <f>""</f>
        <v/>
      </c>
      <c r="AW88" t="str">
        <f>""</f>
        <v/>
      </c>
      <c r="AX88" t="str">
        <f>""</f>
        <v/>
      </c>
      <c r="AY88" t="str">
        <f>""</f>
        <v/>
      </c>
      <c r="AZ88" t="str">
        <f>""</f>
        <v/>
      </c>
      <c r="BA88" t="str">
        <f>""</f>
        <v/>
      </c>
    </row>
    <row r="89" spans="2:53" x14ac:dyDescent="0.2">
      <c r="B89" t="str">
        <f>"Theft or destruction of goods (yes=1) for a household in 1998-07"</f>
        <v>Theft or destruction of goods (yes=1) for a household in 1998-07</v>
      </c>
      <c r="C89" t="str">
        <f>""</f>
        <v/>
      </c>
      <c r="D89" t="str">
        <f>""</f>
        <v/>
      </c>
      <c r="E89" t="str">
        <f>""</f>
        <v/>
      </c>
      <c r="F89" t="str">
        <f>""</f>
        <v/>
      </c>
      <c r="G89" t="str">
        <f>""</f>
        <v/>
      </c>
      <c r="H89" t="str">
        <f>""</f>
        <v/>
      </c>
      <c r="I89" t="str">
        <f>""</f>
        <v/>
      </c>
      <c r="J89" t="str">
        <f>""</f>
        <v/>
      </c>
      <c r="K89" t="str">
        <f>""</f>
        <v/>
      </c>
      <c r="L89" t="str">
        <f>""</f>
        <v/>
      </c>
      <c r="M89" t="str">
        <f>""</f>
        <v/>
      </c>
      <c r="N89" t="str">
        <f>""</f>
        <v/>
      </c>
      <c r="O89" t="str">
        <f>""</f>
        <v/>
      </c>
      <c r="P89" t="str">
        <f>""</f>
        <v/>
      </c>
      <c r="Q89" t="str">
        <f>""</f>
        <v/>
      </c>
      <c r="R89" t="str">
        <f>""</f>
        <v/>
      </c>
      <c r="S89" t="str">
        <f>""</f>
        <v/>
      </c>
      <c r="T89" t="str">
        <f>""</f>
        <v/>
      </c>
      <c r="U89" t="str">
        <f>"-0.043"</f>
        <v>-0.043</v>
      </c>
      <c r="V89" t="str">
        <f>"-0.063"</f>
        <v>-0.063</v>
      </c>
      <c r="W89" t="str">
        <f>"-0.065"</f>
        <v>-0.065</v>
      </c>
      <c r="X89" t="str">
        <f>""</f>
        <v/>
      </c>
      <c r="Y89" t="str">
        <f>""</f>
        <v/>
      </c>
      <c r="Z89" t="str">
        <f>""</f>
        <v/>
      </c>
      <c r="AA89" t="str">
        <f>""</f>
        <v/>
      </c>
      <c r="AB89" t="str">
        <f>""</f>
        <v/>
      </c>
      <c r="AC89" t="str">
        <f>""</f>
        <v/>
      </c>
      <c r="AD89" t="str">
        <f>""</f>
        <v/>
      </c>
      <c r="AE89" t="str">
        <f>""</f>
        <v/>
      </c>
      <c r="AF89" t="str">
        <f>""</f>
        <v/>
      </c>
      <c r="AG89" t="str">
        <f>""</f>
        <v/>
      </c>
      <c r="AH89" t="str">
        <f>""</f>
        <v/>
      </c>
      <c r="AI89" t="str">
        <f>""</f>
        <v/>
      </c>
      <c r="AJ89" t="str">
        <f>""</f>
        <v/>
      </c>
      <c r="AK89" t="str">
        <f>""</f>
        <v/>
      </c>
      <c r="AL89" t="str">
        <f>""</f>
        <v/>
      </c>
      <c r="AM89" t="str">
        <f>""</f>
        <v/>
      </c>
      <c r="AN89" t="str">
        <f>""</f>
        <v/>
      </c>
      <c r="AO89" t="str">
        <f>""</f>
        <v/>
      </c>
      <c r="AP89" t="str">
        <f>""</f>
        <v/>
      </c>
      <c r="AQ89" t="str">
        <f>""</f>
        <v/>
      </c>
      <c r="AR89" t="str">
        <f>""</f>
        <v/>
      </c>
      <c r="AS89" t="str">
        <f>""</f>
        <v/>
      </c>
      <c r="AT89" t="str">
        <f>""</f>
        <v/>
      </c>
      <c r="AU89" t="str">
        <f>""</f>
        <v/>
      </c>
      <c r="AV89" t="str">
        <f>""</f>
        <v/>
      </c>
      <c r="AW89" t="str">
        <f>""</f>
        <v/>
      </c>
      <c r="AX89" t="str">
        <f>""</f>
        <v/>
      </c>
      <c r="AY89" t="str">
        <f>""</f>
        <v/>
      </c>
      <c r="AZ89" t="str">
        <f>""</f>
        <v/>
      </c>
      <c r="BA89" t="str">
        <f>""</f>
        <v/>
      </c>
    </row>
    <row r="90" spans="2:53" x14ac:dyDescent="0.2">
      <c r="B90" t="str">
        <f>""</f>
        <v/>
      </c>
      <c r="C90" t="str">
        <f>""</f>
        <v/>
      </c>
      <c r="D90" t="str">
        <f>""</f>
        <v/>
      </c>
      <c r="E90" t="str">
        <f>""</f>
        <v/>
      </c>
      <c r="F90" t="str">
        <f>""</f>
        <v/>
      </c>
      <c r="G90" t="str">
        <f>""</f>
        <v/>
      </c>
      <c r="H90" t="str">
        <f>""</f>
        <v/>
      </c>
      <c r="I90" t="str">
        <f>""</f>
        <v/>
      </c>
      <c r="J90" t="str">
        <f>""</f>
        <v/>
      </c>
      <c r="K90" t="str">
        <f>""</f>
        <v/>
      </c>
      <c r="L90" t="str">
        <f>""</f>
        <v/>
      </c>
      <c r="M90" t="str">
        <f>""</f>
        <v/>
      </c>
      <c r="N90" t="str">
        <f>""</f>
        <v/>
      </c>
      <c r="O90" t="str">
        <f>""</f>
        <v/>
      </c>
      <c r="P90" t="str">
        <f>""</f>
        <v/>
      </c>
      <c r="Q90" t="str">
        <f>""</f>
        <v/>
      </c>
      <c r="R90" t="str">
        <f>""</f>
        <v/>
      </c>
      <c r="S90" t="str">
        <f>""</f>
        <v/>
      </c>
      <c r="T90" t="str">
        <f>""</f>
        <v/>
      </c>
      <c r="U90" t="str">
        <f>"[0.088]"</f>
        <v>[0.088]</v>
      </c>
      <c r="V90" t="str">
        <f>"[0.086]"</f>
        <v>[0.086]</v>
      </c>
      <c r="W90" t="str">
        <f>"[0.086]"</f>
        <v>[0.086]</v>
      </c>
      <c r="X90" t="str">
        <f>""</f>
        <v/>
      </c>
      <c r="Y90" t="str">
        <f>""</f>
        <v/>
      </c>
      <c r="Z90" t="str">
        <f>""</f>
        <v/>
      </c>
      <c r="AA90" t="str">
        <f>""</f>
        <v/>
      </c>
      <c r="AB90" t="str">
        <f>""</f>
        <v/>
      </c>
      <c r="AC90" t="str">
        <f>""</f>
        <v/>
      </c>
      <c r="AD90" t="str">
        <f>""</f>
        <v/>
      </c>
      <c r="AE90" t="str">
        <f>""</f>
        <v/>
      </c>
      <c r="AF90" t="str">
        <f>""</f>
        <v/>
      </c>
      <c r="AG90" t="str">
        <f>""</f>
        <v/>
      </c>
      <c r="AH90" t="str">
        <f>""</f>
        <v/>
      </c>
      <c r="AI90" t="str">
        <f>""</f>
        <v/>
      </c>
      <c r="AJ90" t="str">
        <f>""</f>
        <v/>
      </c>
      <c r="AK90" t="str">
        <f>""</f>
        <v/>
      </c>
      <c r="AL90" t="str">
        <f>""</f>
        <v/>
      </c>
      <c r="AM90" t="str">
        <f>""</f>
        <v/>
      </c>
      <c r="AN90" t="str">
        <f>""</f>
        <v/>
      </c>
      <c r="AO90" t="str">
        <f>""</f>
        <v/>
      </c>
      <c r="AP90" t="str">
        <f>""</f>
        <v/>
      </c>
      <c r="AQ90" t="str">
        <f>""</f>
        <v/>
      </c>
      <c r="AR90" t="str">
        <f>""</f>
        <v/>
      </c>
      <c r="AS90" t="str">
        <f>""</f>
        <v/>
      </c>
      <c r="AT90" t="str">
        <f>""</f>
        <v/>
      </c>
      <c r="AU90" t="str">
        <f>""</f>
        <v/>
      </c>
      <c r="AV90" t="str">
        <f>""</f>
        <v/>
      </c>
      <c r="AW90" t="str">
        <f>""</f>
        <v/>
      </c>
      <c r="AX90" t="str">
        <f>""</f>
        <v/>
      </c>
      <c r="AY90" t="str">
        <f>""</f>
        <v/>
      </c>
      <c r="AZ90" t="str">
        <f>""</f>
        <v/>
      </c>
      <c r="BA90" t="str">
        <f>""</f>
        <v/>
      </c>
    </row>
    <row r="91" spans="2:53" x14ac:dyDescent="0.2">
      <c r="B91" t="str">
        <f>"At least female male left the household in a given year (yes=1)"</f>
        <v>At least female male left the household in a given year (yes=1)</v>
      </c>
      <c r="C91" t="str">
        <f>""</f>
        <v/>
      </c>
      <c r="D91" t="str">
        <f>""</f>
        <v/>
      </c>
      <c r="E91" t="str">
        <f>""</f>
        <v/>
      </c>
      <c r="F91" t="str">
        <f>""</f>
        <v/>
      </c>
      <c r="G91" t="str">
        <f>""</f>
        <v/>
      </c>
      <c r="H91" t="str">
        <f>""</f>
        <v/>
      </c>
      <c r="I91" t="str">
        <f>""</f>
        <v/>
      </c>
      <c r="J91" t="str">
        <f>""</f>
        <v/>
      </c>
      <c r="K91" t="str">
        <f>""</f>
        <v/>
      </c>
      <c r="L91" t="str">
        <f>""</f>
        <v/>
      </c>
      <c r="M91" t="str">
        <f>""</f>
        <v/>
      </c>
      <c r="N91" t="str">
        <f>""</f>
        <v/>
      </c>
      <c r="O91" t="str">
        <f>""</f>
        <v/>
      </c>
      <c r="P91" t="str">
        <f>""</f>
        <v/>
      </c>
      <c r="Q91" t="str">
        <f>""</f>
        <v/>
      </c>
      <c r="R91" t="str">
        <f>""</f>
        <v/>
      </c>
      <c r="S91" t="str">
        <f>""</f>
        <v/>
      </c>
      <c r="T91" t="str">
        <f>""</f>
        <v/>
      </c>
      <c r="U91" t="str">
        <f>"-0.010"</f>
        <v>-0.010</v>
      </c>
      <c r="V91" t="str">
        <f>""</f>
        <v/>
      </c>
      <c r="W91" t="str">
        <f>""</f>
        <v/>
      </c>
      <c r="X91" t="str">
        <f>""</f>
        <v/>
      </c>
      <c r="Y91" t="str">
        <f>""</f>
        <v/>
      </c>
      <c r="Z91" t="str">
        <f>""</f>
        <v/>
      </c>
      <c r="AA91" t="str">
        <f>""</f>
        <v/>
      </c>
      <c r="AB91" t="str">
        <f>""</f>
        <v/>
      </c>
      <c r="AC91" t="str">
        <f>""</f>
        <v/>
      </c>
      <c r="AD91" t="str">
        <f>""</f>
        <v/>
      </c>
      <c r="AE91" t="str">
        <f>""</f>
        <v/>
      </c>
      <c r="AF91" t="str">
        <f>""</f>
        <v/>
      </c>
      <c r="AG91" t="str">
        <f>""</f>
        <v/>
      </c>
      <c r="AH91" t="str">
        <f>""</f>
        <v/>
      </c>
      <c r="AI91" t="str">
        <f>""</f>
        <v/>
      </c>
      <c r="AJ91" t="str">
        <f>""</f>
        <v/>
      </c>
      <c r="AK91" t="str">
        <f>""</f>
        <v/>
      </c>
      <c r="AL91" t="str">
        <f>""</f>
        <v/>
      </c>
      <c r="AM91" t="str">
        <f>""</f>
        <v/>
      </c>
      <c r="AN91" t="str">
        <f>""</f>
        <v/>
      </c>
      <c r="AO91" t="str">
        <f>""</f>
        <v/>
      </c>
      <c r="AP91" t="str">
        <f>""</f>
        <v/>
      </c>
      <c r="AQ91" t="str">
        <f>""</f>
        <v/>
      </c>
      <c r="AR91" t="str">
        <f>""</f>
        <v/>
      </c>
      <c r="AS91" t="str">
        <f>""</f>
        <v/>
      </c>
      <c r="AT91" t="str">
        <f>""</f>
        <v/>
      </c>
      <c r="AU91" t="str">
        <f>""</f>
        <v/>
      </c>
      <c r="AV91" t="str">
        <f>""</f>
        <v/>
      </c>
      <c r="AW91" t="str">
        <f>""</f>
        <v/>
      </c>
      <c r="AX91" t="str">
        <f>""</f>
        <v/>
      </c>
      <c r="AY91" t="str">
        <f>""</f>
        <v/>
      </c>
      <c r="AZ91" t="str">
        <f>""</f>
        <v/>
      </c>
      <c r="BA91" t="str">
        <f>""</f>
        <v/>
      </c>
    </row>
    <row r="92" spans="2:53" x14ac:dyDescent="0.2">
      <c r="B92" t="str">
        <f>""</f>
        <v/>
      </c>
      <c r="C92" t="str">
        <f>""</f>
        <v/>
      </c>
      <c r="D92" t="str">
        <f>""</f>
        <v/>
      </c>
      <c r="E92" t="str">
        <f>""</f>
        <v/>
      </c>
      <c r="F92" t="str">
        <f>""</f>
        <v/>
      </c>
      <c r="G92" t="str">
        <f>""</f>
        <v/>
      </c>
      <c r="H92" t="str">
        <f>""</f>
        <v/>
      </c>
      <c r="I92" t="str">
        <f>""</f>
        <v/>
      </c>
      <c r="J92" t="str">
        <f>""</f>
        <v/>
      </c>
      <c r="K92" t="str">
        <f>""</f>
        <v/>
      </c>
      <c r="L92" t="str">
        <f>""</f>
        <v/>
      </c>
      <c r="M92" t="str">
        <f>""</f>
        <v/>
      </c>
      <c r="N92" t="str">
        <f>""</f>
        <v/>
      </c>
      <c r="O92" t="str">
        <f>""</f>
        <v/>
      </c>
      <c r="P92" t="str">
        <f>""</f>
        <v/>
      </c>
      <c r="Q92" t="str">
        <f>""</f>
        <v/>
      </c>
      <c r="R92" t="str">
        <f>""</f>
        <v/>
      </c>
      <c r="S92" t="str">
        <f>""</f>
        <v/>
      </c>
      <c r="T92" t="str">
        <f>""</f>
        <v/>
      </c>
      <c r="U92" t="str">
        <f>"[0.140]"</f>
        <v>[0.140]</v>
      </c>
      <c r="V92" t="str">
        <f>""</f>
        <v/>
      </c>
      <c r="W92" t="str">
        <f>""</f>
        <v/>
      </c>
      <c r="X92" t="str">
        <f>""</f>
        <v/>
      </c>
      <c r="Y92" t="str">
        <f>""</f>
        <v/>
      </c>
      <c r="Z92" t="str">
        <f>""</f>
        <v/>
      </c>
      <c r="AA92" t="str">
        <f>""</f>
        <v/>
      </c>
      <c r="AB92" t="str">
        <f>""</f>
        <v/>
      </c>
      <c r="AC92" t="str">
        <f>""</f>
        <v/>
      </c>
      <c r="AD92" t="str">
        <f>""</f>
        <v/>
      </c>
      <c r="AE92" t="str">
        <f>""</f>
        <v/>
      </c>
      <c r="AF92" t="str">
        <f>""</f>
        <v/>
      </c>
      <c r="AG92" t="str">
        <f>""</f>
        <v/>
      </c>
      <c r="AH92" t="str">
        <f>""</f>
        <v/>
      </c>
      <c r="AI92" t="str">
        <f>""</f>
        <v/>
      </c>
      <c r="AJ92" t="str">
        <f>""</f>
        <v/>
      </c>
      <c r="AK92" t="str">
        <f>""</f>
        <v/>
      </c>
      <c r="AL92" t="str">
        <f>""</f>
        <v/>
      </c>
      <c r="AM92" t="str">
        <f>""</f>
        <v/>
      </c>
      <c r="AN92" t="str">
        <f>""</f>
        <v/>
      </c>
      <c r="AO92" t="str">
        <f>""</f>
        <v/>
      </c>
      <c r="AP92" t="str">
        <f>""</f>
        <v/>
      </c>
      <c r="AQ92" t="str">
        <f>""</f>
        <v/>
      </c>
      <c r="AR92" t="str">
        <f>""</f>
        <v/>
      </c>
      <c r="AS92" t="str">
        <f>""</f>
        <v/>
      </c>
      <c r="AT92" t="str">
        <f>""</f>
        <v/>
      </c>
      <c r="AU92" t="str">
        <f>""</f>
        <v/>
      </c>
      <c r="AV92" t="str">
        <f>""</f>
        <v/>
      </c>
      <c r="AW92" t="str">
        <f>""</f>
        <v/>
      </c>
      <c r="AX92" t="str">
        <f>""</f>
        <v/>
      </c>
      <c r="AY92" t="str">
        <f>""</f>
        <v/>
      </c>
      <c r="AZ92" t="str">
        <f>""</f>
        <v/>
      </c>
      <c r="BA92" t="str">
        <f>""</f>
        <v/>
      </c>
    </row>
    <row r="93" spans="2:53" x14ac:dyDescent="0.2">
      <c r="B93" t="str">
        <f>"Interaction"</f>
        <v>Interaction</v>
      </c>
      <c r="C93" t="str">
        <f>""</f>
        <v/>
      </c>
      <c r="D93" t="str">
        <f>""</f>
        <v/>
      </c>
      <c r="E93" t="str">
        <f>""</f>
        <v/>
      </c>
      <c r="F93" t="str">
        <f>""</f>
        <v/>
      </c>
      <c r="G93" t="str">
        <f>""</f>
        <v/>
      </c>
      <c r="H93" t="str">
        <f>""</f>
        <v/>
      </c>
      <c r="I93" t="str">
        <f>""</f>
        <v/>
      </c>
      <c r="J93" t="str">
        <f>""</f>
        <v/>
      </c>
      <c r="K93" t="str">
        <f>""</f>
        <v/>
      </c>
      <c r="L93" t="str">
        <f>""</f>
        <v/>
      </c>
      <c r="M93" t="str">
        <f>""</f>
        <v/>
      </c>
      <c r="N93" t="str">
        <f>""</f>
        <v/>
      </c>
      <c r="O93" t="str">
        <f>""</f>
        <v/>
      </c>
      <c r="P93" t="str">
        <f>""</f>
        <v/>
      </c>
      <c r="Q93" t="str">
        <f>""</f>
        <v/>
      </c>
      <c r="R93" t="str">
        <f>""</f>
        <v/>
      </c>
      <c r="S93" t="str">
        <f>""</f>
        <v/>
      </c>
      <c r="T93" t="str">
        <f>""</f>
        <v/>
      </c>
      <c r="U93" t="str">
        <f>"-0.169"</f>
        <v>-0.169</v>
      </c>
      <c r="V93" t="str">
        <f>""</f>
        <v/>
      </c>
      <c r="W93" t="str">
        <f>""</f>
        <v/>
      </c>
      <c r="X93" t="str">
        <f>""</f>
        <v/>
      </c>
      <c r="Y93" t="str">
        <f>""</f>
        <v/>
      </c>
      <c r="Z93" t="str">
        <f>""</f>
        <v/>
      </c>
      <c r="AA93" t="str">
        <f>""</f>
        <v/>
      </c>
      <c r="AB93" t="str">
        <f>""</f>
        <v/>
      </c>
      <c r="AC93" t="str">
        <f>""</f>
        <v/>
      </c>
      <c r="AD93" t="str">
        <f>""</f>
        <v/>
      </c>
      <c r="AE93" t="str">
        <f>""</f>
        <v/>
      </c>
      <c r="AF93" t="str">
        <f>""</f>
        <v/>
      </c>
      <c r="AG93" t="str">
        <f>""</f>
        <v/>
      </c>
      <c r="AH93" t="str">
        <f>""</f>
        <v/>
      </c>
      <c r="AI93" t="str">
        <f>""</f>
        <v/>
      </c>
      <c r="AJ93" t="str">
        <f>""</f>
        <v/>
      </c>
      <c r="AK93" t="str">
        <f>""</f>
        <v/>
      </c>
      <c r="AL93" t="str">
        <f>""</f>
        <v/>
      </c>
      <c r="AM93" t="str">
        <f>""</f>
        <v/>
      </c>
      <c r="AN93" t="str">
        <f>""</f>
        <v/>
      </c>
      <c r="AO93" t="str">
        <f>""</f>
        <v/>
      </c>
      <c r="AP93" t="str">
        <f>""</f>
        <v/>
      </c>
      <c r="AQ93" t="str">
        <f>""</f>
        <v/>
      </c>
      <c r="AR93" t="str">
        <f>""</f>
        <v/>
      </c>
      <c r="AS93" t="str">
        <f>""</f>
        <v/>
      </c>
      <c r="AT93" t="str">
        <f>""</f>
        <v/>
      </c>
      <c r="AU93" t="str">
        <f>""</f>
        <v/>
      </c>
      <c r="AV93" t="str">
        <f>""</f>
        <v/>
      </c>
      <c r="AW93" t="str">
        <f>""</f>
        <v/>
      </c>
      <c r="AX93" t="str">
        <f>""</f>
        <v/>
      </c>
      <c r="AY93" t="str">
        <f>""</f>
        <v/>
      </c>
      <c r="AZ93" t="str">
        <f>""</f>
        <v/>
      </c>
      <c r="BA93" t="str">
        <f>""</f>
        <v/>
      </c>
    </row>
    <row r="94" spans="2:53" x14ac:dyDescent="0.2">
      <c r="B94" t="str">
        <f>""</f>
        <v/>
      </c>
      <c r="C94" t="str">
        <f>""</f>
        <v/>
      </c>
      <c r="D94" t="str">
        <f>""</f>
        <v/>
      </c>
      <c r="E94" t="str">
        <f>""</f>
        <v/>
      </c>
      <c r="F94" t="str">
        <f>""</f>
        <v/>
      </c>
      <c r="G94" t="str">
        <f>""</f>
        <v/>
      </c>
      <c r="H94" t="str">
        <f>""</f>
        <v/>
      </c>
      <c r="I94" t="str">
        <f>""</f>
        <v/>
      </c>
      <c r="J94" t="str">
        <f>""</f>
        <v/>
      </c>
      <c r="K94" t="str">
        <f>""</f>
        <v/>
      </c>
      <c r="L94" t="str">
        <f>""</f>
        <v/>
      </c>
      <c r="M94" t="str">
        <f>""</f>
        <v/>
      </c>
      <c r="N94" t="str">
        <f>""</f>
        <v/>
      </c>
      <c r="O94" t="str">
        <f>""</f>
        <v/>
      </c>
      <c r="P94" t="str">
        <f>""</f>
        <v/>
      </c>
      <c r="Q94" t="str">
        <f>""</f>
        <v/>
      </c>
      <c r="R94" t="str">
        <f>""</f>
        <v/>
      </c>
      <c r="S94" t="str">
        <f>""</f>
        <v/>
      </c>
      <c r="T94" t="str">
        <f>""</f>
        <v/>
      </c>
      <c r="U94" t="str">
        <f>"[0.226]"</f>
        <v>[0.226]</v>
      </c>
      <c r="V94" t="str">
        <f>""</f>
        <v/>
      </c>
      <c r="W94" t="str">
        <f>""</f>
        <v/>
      </c>
      <c r="X94" t="str">
        <f>""</f>
        <v/>
      </c>
      <c r="Y94" t="str">
        <f>""</f>
        <v/>
      </c>
      <c r="Z94" t="str">
        <f>""</f>
        <v/>
      </c>
      <c r="AA94" t="str">
        <f>""</f>
        <v/>
      </c>
      <c r="AB94" t="str">
        <f>""</f>
        <v/>
      </c>
      <c r="AC94" t="str">
        <f>""</f>
        <v/>
      </c>
      <c r="AD94" t="str">
        <f>""</f>
        <v/>
      </c>
      <c r="AE94" t="str">
        <f>""</f>
        <v/>
      </c>
      <c r="AF94" t="str">
        <f>""</f>
        <v/>
      </c>
      <c r="AG94" t="str">
        <f>""</f>
        <v/>
      </c>
      <c r="AH94" t="str">
        <f>""</f>
        <v/>
      </c>
      <c r="AI94" t="str">
        <f>""</f>
        <v/>
      </c>
      <c r="AJ94" t="str">
        <f>""</f>
        <v/>
      </c>
      <c r="AK94" t="str">
        <f>""</f>
        <v/>
      </c>
      <c r="AL94" t="str">
        <f>""</f>
        <v/>
      </c>
      <c r="AM94" t="str">
        <f>""</f>
        <v/>
      </c>
      <c r="AN94" t="str">
        <f>""</f>
        <v/>
      </c>
      <c r="AO94" t="str">
        <f>""</f>
        <v/>
      </c>
      <c r="AP94" t="str">
        <f>""</f>
        <v/>
      </c>
      <c r="AQ94" t="str">
        <f>""</f>
        <v/>
      </c>
      <c r="AR94" t="str">
        <f>""</f>
        <v/>
      </c>
      <c r="AS94" t="str">
        <f>""</f>
        <v/>
      </c>
      <c r="AT94" t="str">
        <f>""</f>
        <v/>
      </c>
      <c r="AU94" t="str">
        <f>""</f>
        <v/>
      </c>
      <c r="AV94" t="str">
        <f>""</f>
        <v/>
      </c>
      <c r="AW94" t="str">
        <f>""</f>
        <v/>
      </c>
      <c r="AX94" t="str">
        <f>""</f>
        <v/>
      </c>
      <c r="AY94" t="str">
        <f>""</f>
        <v/>
      </c>
      <c r="AZ94" t="str">
        <f>""</f>
        <v/>
      </c>
      <c r="BA94" t="str">
        <f>""</f>
        <v/>
      </c>
    </row>
    <row r="95" spans="2:53" x14ac:dyDescent="0.2">
      <c r="B95" t="str">
        <f>"Number of female who left household 1998-2007"</f>
        <v>Number of female who left household 1998-2007</v>
      </c>
      <c r="C95" t="str">
        <f>""</f>
        <v/>
      </c>
      <c r="D95" t="str">
        <f>""</f>
        <v/>
      </c>
      <c r="E95" t="str">
        <f>""</f>
        <v/>
      </c>
      <c r="F95" t="str">
        <f>""</f>
        <v/>
      </c>
      <c r="G95" t="str">
        <f>""</f>
        <v/>
      </c>
      <c r="H95" t="str">
        <f>""</f>
        <v/>
      </c>
      <c r="I95" t="str">
        <f>""</f>
        <v/>
      </c>
      <c r="J95" t="str">
        <f>""</f>
        <v/>
      </c>
      <c r="K95" t="str">
        <f>""</f>
        <v/>
      </c>
      <c r="L95" t="str">
        <f>""</f>
        <v/>
      </c>
      <c r="M95" t="str">
        <f>""</f>
        <v/>
      </c>
      <c r="N95" t="str">
        <f>""</f>
        <v/>
      </c>
      <c r="O95" t="str">
        <f>""</f>
        <v/>
      </c>
      <c r="P95" t="str">
        <f>""</f>
        <v/>
      </c>
      <c r="Q95" t="str">
        <f>""</f>
        <v/>
      </c>
      <c r="R95" t="str">
        <f>""</f>
        <v/>
      </c>
      <c r="S95" t="str">
        <f>""</f>
        <v/>
      </c>
      <c r="T95" t="str">
        <f>""</f>
        <v/>
      </c>
      <c r="U95" t="str">
        <f>""</f>
        <v/>
      </c>
      <c r="V95" t="str">
        <f>"-0.003"</f>
        <v>-0.003</v>
      </c>
      <c r="W95" t="str">
        <f>""</f>
        <v/>
      </c>
      <c r="X95" t="str">
        <f>""</f>
        <v/>
      </c>
      <c r="Y95" t="str">
        <f>""</f>
        <v/>
      </c>
      <c r="Z95" t="str">
        <f>""</f>
        <v/>
      </c>
      <c r="AA95" t="str">
        <f>""</f>
        <v/>
      </c>
      <c r="AB95" t="str">
        <f>""</f>
        <v/>
      </c>
      <c r="AC95" t="str">
        <f>""</f>
        <v/>
      </c>
      <c r="AD95" t="str">
        <f>""</f>
        <v/>
      </c>
      <c r="AE95" t="str">
        <f>""</f>
        <v/>
      </c>
      <c r="AF95" t="str">
        <f>""</f>
        <v/>
      </c>
      <c r="AG95" t="str">
        <f>""</f>
        <v/>
      </c>
      <c r="AH95" t="str">
        <f>""</f>
        <v/>
      </c>
      <c r="AI95" t="str">
        <f>""</f>
        <v/>
      </c>
      <c r="AJ95" t="str">
        <f>""</f>
        <v/>
      </c>
      <c r="AK95" t="str">
        <f>""</f>
        <v/>
      </c>
      <c r="AL95" t="str">
        <f>""</f>
        <v/>
      </c>
      <c r="AM95" t="str">
        <f>""</f>
        <v/>
      </c>
      <c r="AN95" t="str">
        <f>""</f>
        <v/>
      </c>
      <c r="AO95" t="str">
        <f>""</f>
        <v/>
      </c>
      <c r="AP95" t="str">
        <f>""</f>
        <v/>
      </c>
      <c r="AQ95" t="str">
        <f>""</f>
        <v/>
      </c>
      <c r="AR95" t="str">
        <f>""</f>
        <v/>
      </c>
      <c r="AS95" t="str">
        <f>""</f>
        <v/>
      </c>
      <c r="AT95" t="str">
        <f>""</f>
        <v/>
      </c>
      <c r="AU95" t="str">
        <f>""</f>
        <v/>
      </c>
      <c r="AV95" t="str">
        <f>""</f>
        <v/>
      </c>
      <c r="AW95" t="str">
        <f>""</f>
        <v/>
      </c>
      <c r="AX95" t="str">
        <f>""</f>
        <v/>
      </c>
      <c r="AY95" t="str">
        <f>""</f>
        <v/>
      </c>
      <c r="AZ95" t="str">
        <f>""</f>
        <v/>
      </c>
      <c r="BA95" t="str">
        <f>""</f>
        <v/>
      </c>
    </row>
    <row r="96" spans="2:53" x14ac:dyDescent="0.2">
      <c r="B96" t="str">
        <f>""</f>
        <v/>
      </c>
      <c r="C96" t="str">
        <f>""</f>
        <v/>
      </c>
      <c r="D96" t="str">
        <f>""</f>
        <v/>
      </c>
      <c r="E96" t="str">
        <f>""</f>
        <v/>
      </c>
      <c r="F96" t="str">
        <f>""</f>
        <v/>
      </c>
      <c r="G96" t="str">
        <f>""</f>
        <v/>
      </c>
      <c r="H96" t="str">
        <f>""</f>
        <v/>
      </c>
      <c r="I96" t="str">
        <f>""</f>
        <v/>
      </c>
      <c r="J96" t="str">
        <f>""</f>
        <v/>
      </c>
      <c r="K96" t="str">
        <f>""</f>
        <v/>
      </c>
      <c r="L96" t="str">
        <f>""</f>
        <v/>
      </c>
      <c r="M96" t="str">
        <f>""</f>
        <v/>
      </c>
      <c r="N96" t="str">
        <f>""</f>
        <v/>
      </c>
      <c r="O96" t="str">
        <f>""</f>
        <v/>
      </c>
      <c r="P96" t="str">
        <f>""</f>
        <v/>
      </c>
      <c r="Q96" t="str">
        <f>""</f>
        <v/>
      </c>
      <c r="R96" t="str">
        <f>""</f>
        <v/>
      </c>
      <c r="S96" t="str">
        <f>""</f>
        <v/>
      </c>
      <c r="T96" t="str">
        <f>""</f>
        <v/>
      </c>
      <c r="U96" t="str">
        <f>""</f>
        <v/>
      </c>
      <c r="V96" t="str">
        <f>"[0.072]"</f>
        <v>[0.072]</v>
      </c>
      <c r="W96" t="str">
        <f>""</f>
        <v/>
      </c>
      <c r="X96" t="str">
        <f>""</f>
        <v/>
      </c>
      <c r="Y96" t="str">
        <f>""</f>
        <v/>
      </c>
      <c r="Z96" t="str">
        <f>""</f>
        <v/>
      </c>
      <c r="AA96" t="str">
        <f>""</f>
        <v/>
      </c>
      <c r="AB96" t="str">
        <f>""</f>
        <v/>
      </c>
      <c r="AC96" t="str">
        <f>""</f>
        <v/>
      </c>
      <c r="AD96" t="str">
        <f>""</f>
        <v/>
      </c>
      <c r="AE96" t="str">
        <f>""</f>
        <v/>
      </c>
      <c r="AF96" t="str">
        <f>""</f>
        <v/>
      </c>
      <c r="AG96" t="str">
        <f>""</f>
        <v/>
      </c>
      <c r="AH96" t="str">
        <f>""</f>
        <v/>
      </c>
      <c r="AI96" t="str">
        <f>""</f>
        <v/>
      </c>
      <c r="AJ96" t="str">
        <f>""</f>
        <v/>
      </c>
      <c r="AK96" t="str">
        <f>""</f>
        <v/>
      </c>
      <c r="AL96" t="str">
        <f>""</f>
        <v/>
      </c>
      <c r="AM96" t="str">
        <f>""</f>
        <v/>
      </c>
      <c r="AN96" t="str">
        <f>""</f>
        <v/>
      </c>
      <c r="AO96" t="str">
        <f>""</f>
        <v/>
      </c>
      <c r="AP96" t="str">
        <f>""</f>
        <v/>
      </c>
      <c r="AQ96" t="str">
        <f>""</f>
        <v/>
      </c>
      <c r="AR96" t="str">
        <f>""</f>
        <v/>
      </c>
      <c r="AS96" t="str">
        <f>""</f>
        <v/>
      </c>
      <c r="AT96" t="str">
        <f>""</f>
        <v/>
      </c>
      <c r="AU96" t="str">
        <f>""</f>
        <v/>
      </c>
      <c r="AV96" t="str">
        <f>""</f>
        <v/>
      </c>
      <c r="AW96" t="str">
        <f>""</f>
        <v/>
      </c>
      <c r="AX96" t="str">
        <f>""</f>
        <v/>
      </c>
      <c r="AY96" t="str">
        <f>""</f>
        <v/>
      </c>
      <c r="AZ96" t="str">
        <f>""</f>
        <v/>
      </c>
      <c r="BA96" t="str">
        <f>""</f>
        <v/>
      </c>
    </row>
    <row r="97" spans="2:53" x14ac:dyDescent="0.2">
      <c r="B97" t="str">
        <f>"Interaction"</f>
        <v>Interaction</v>
      </c>
      <c r="C97" t="str">
        <f>""</f>
        <v/>
      </c>
      <c r="D97" t="str">
        <f>""</f>
        <v/>
      </c>
      <c r="E97" t="str">
        <f>""</f>
        <v/>
      </c>
      <c r="F97" t="str">
        <f>""</f>
        <v/>
      </c>
      <c r="G97" t="str">
        <f>""</f>
        <v/>
      </c>
      <c r="H97" t="str">
        <f>""</f>
        <v/>
      </c>
      <c r="I97" t="str">
        <f>""</f>
        <v/>
      </c>
      <c r="J97" t="str">
        <f>""</f>
        <v/>
      </c>
      <c r="K97" t="str">
        <f>""</f>
        <v/>
      </c>
      <c r="L97" t="str">
        <f>""</f>
        <v/>
      </c>
      <c r="M97" t="str">
        <f>""</f>
        <v/>
      </c>
      <c r="N97" t="str">
        <f>""</f>
        <v/>
      </c>
      <c r="O97" t="str">
        <f>""</f>
        <v/>
      </c>
      <c r="P97" t="str">
        <f>""</f>
        <v/>
      </c>
      <c r="Q97" t="str">
        <f>""</f>
        <v/>
      </c>
      <c r="R97" t="str">
        <f>""</f>
        <v/>
      </c>
      <c r="S97" t="str">
        <f>""</f>
        <v/>
      </c>
      <c r="T97" t="str">
        <f>""</f>
        <v/>
      </c>
      <c r="U97" t="str">
        <f>""</f>
        <v/>
      </c>
      <c r="V97" t="str">
        <f>"-0.025"</f>
        <v>-0.025</v>
      </c>
      <c r="W97" t="str">
        <f>""</f>
        <v/>
      </c>
      <c r="X97" t="str">
        <f>""</f>
        <v/>
      </c>
      <c r="Y97" t="str">
        <f>""</f>
        <v/>
      </c>
      <c r="Z97" t="str">
        <f>""</f>
        <v/>
      </c>
      <c r="AA97" t="str">
        <f>""</f>
        <v/>
      </c>
      <c r="AB97" t="str">
        <f>""</f>
        <v/>
      </c>
      <c r="AC97" t="str">
        <f>""</f>
        <v/>
      </c>
      <c r="AD97" t="str">
        <f>""</f>
        <v/>
      </c>
      <c r="AE97" t="str">
        <f>""</f>
        <v/>
      </c>
      <c r="AF97" t="str">
        <f>""</f>
        <v/>
      </c>
      <c r="AG97" t="str">
        <f>""</f>
        <v/>
      </c>
      <c r="AH97" t="str">
        <f>""</f>
        <v/>
      </c>
      <c r="AI97" t="str">
        <f>""</f>
        <v/>
      </c>
      <c r="AJ97" t="str">
        <f>""</f>
        <v/>
      </c>
      <c r="AK97" t="str">
        <f>""</f>
        <v/>
      </c>
      <c r="AL97" t="str">
        <f>""</f>
        <v/>
      </c>
      <c r="AM97" t="str">
        <f>""</f>
        <v/>
      </c>
      <c r="AN97" t="str">
        <f>""</f>
        <v/>
      </c>
      <c r="AO97" t="str">
        <f>""</f>
        <v/>
      </c>
      <c r="AP97" t="str">
        <f>""</f>
        <v/>
      </c>
      <c r="AQ97" t="str">
        <f>""</f>
        <v/>
      </c>
      <c r="AR97" t="str">
        <f>""</f>
        <v/>
      </c>
      <c r="AS97" t="str">
        <f>""</f>
        <v/>
      </c>
      <c r="AT97" t="str">
        <f>""</f>
        <v/>
      </c>
      <c r="AU97" t="str">
        <f>""</f>
        <v/>
      </c>
      <c r="AV97" t="str">
        <f>""</f>
        <v/>
      </c>
      <c r="AW97" t="str">
        <f>""</f>
        <v/>
      </c>
      <c r="AX97" t="str">
        <f>""</f>
        <v/>
      </c>
      <c r="AY97" t="str">
        <f>""</f>
        <v/>
      </c>
      <c r="AZ97" t="str">
        <f>""</f>
        <v/>
      </c>
      <c r="BA97" t="str">
        <f>""</f>
        <v/>
      </c>
    </row>
    <row r="98" spans="2:53" x14ac:dyDescent="0.2">
      <c r="B98" t="str">
        <f>""</f>
        <v/>
      </c>
      <c r="C98" t="str">
        <f>""</f>
        <v/>
      </c>
      <c r="D98" t="str">
        <f>""</f>
        <v/>
      </c>
      <c r="E98" t="str">
        <f>""</f>
        <v/>
      </c>
      <c r="F98" t="str">
        <f>""</f>
        <v/>
      </c>
      <c r="G98" t="str">
        <f>""</f>
        <v/>
      </c>
      <c r="H98" t="str">
        <f>""</f>
        <v/>
      </c>
      <c r="I98" t="str">
        <f>""</f>
        <v/>
      </c>
      <c r="J98" t="str">
        <f>""</f>
        <v/>
      </c>
      <c r="K98" t="str">
        <f>""</f>
        <v/>
      </c>
      <c r="L98" t="str">
        <f>""</f>
        <v/>
      </c>
      <c r="M98" t="str">
        <f>""</f>
        <v/>
      </c>
      <c r="N98" t="str">
        <f>""</f>
        <v/>
      </c>
      <c r="O98" t="str">
        <f>""</f>
        <v/>
      </c>
      <c r="P98" t="str">
        <f>""</f>
        <v/>
      </c>
      <c r="Q98" t="str">
        <f>""</f>
        <v/>
      </c>
      <c r="R98" t="str">
        <f>""</f>
        <v/>
      </c>
      <c r="S98" t="str">
        <f>""</f>
        <v/>
      </c>
      <c r="T98" t="str">
        <f>""</f>
        <v/>
      </c>
      <c r="U98" t="str">
        <f>""</f>
        <v/>
      </c>
      <c r="V98" t="str">
        <f>"[0.113]"</f>
        <v>[0.113]</v>
      </c>
      <c r="W98" t="str">
        <f>""</f>
        <v/>
      </c>
      <c r="X98" t="str">
        <f>""</f>
        <v/>
      </c>
      <c r="Y98" t="str">
        <f>""</f>
        <v/>
      </c>
      <c r="Z98" t="str">
        <f>""</f>
        <v/>
      </c>
      <c r="AA98" t="str">
        <f>""</f>
        <v/>
      </c>
      <c r="AB98" t="str">
        <f>""</f>
        <v/>
      </c>
      <c r="AC98" t="str">
        <f>""</f>
        <v/>
      </c>
      <c r="AD98" t="str">
        <f>""</f>
        <v/>
      </c>
      <c r="AE98" t="str">
        <f>""</f>
        <v/>
      </c>
      <c r="AF98" t="str">
        <f>""</f>
        <v/>
      </c>
      <c r="AG98" t="str">
        <f>""</f>
        <v/>
      </c>
      <c r="AH98" t="str">
        <f>""</f>
        <v/>
      </c>
      <c r="AI98" t="str">
        <f>""</f>
        <v/>
      </c>
      <c r="AJ98" t="str">
        <f>""</f>
        <v/>
      </c>
      <c r="AK98" t="str">
        <f>""</f>
        <v/>
      </c>
      <c r="AL98" t="str">
        <f>""</f>
        <v/>
      </c>
      <c r="AM98" t="str">
        <f>""</f>
        <v/>
      </c>
      <c r="AN98" t="str">
        <f>""</f>
        <v/>
      </c>
      <c r="AO98" t="str">
        <f>""</f>
        <v/>
      </c>
      <c r="AP98" t="str">
        <f>""</f>
        <v/>
      </c>
      <c r="AQ98" t="str">
        <f>""</f>
        <v/>
      </c>
      <c r="AR98" t="str">
        <f>""</f>
        <v/>
      </c>
      <c r="AS98" t="str">
        <f>""</f>
        <v/>
      </c>
      <c r="AT98" t="str">
        <f>""</f>
        <v/>
      </c>
      <c r="AU98" t="str">
        <f>""</f>
        <v/>
      </c>
      <c r="AV98" t="str">
        <f>""</f>
        <v/>
      </c>
      <c r="AW98" t="str">
        <f>""</f>
        <v/>
      </c>
      <c r="AX98" t="str">
        <f>""</f>
        <v/>
      </c>
      <c r="AY98" t="str">
        <f>""</f>
        <v/>
      </c>
      <c r="AZ98" t="str">
        <f>""</f>
        <v/>
      </c>
      <c r="BA98" t="str">
        <f>""</f>
        <v/>
      </c>
    </row>
    <row r="99" spans="2:53" x14ac:dyDescent="0.2">
      <c r="B99" t="str">
        <f>"Share of females  who left household 1998-2007"</f>
        <v>Share of females  who left household 1998-2007</v>
      </c>
      <c r="C99" t="str">
        <f>""</f>
        <v/>
      </c>
      <c r="D99" t="str">
        <f>""</f>
        <v/>
      </c>
      <c r="E99" t="str">
        <f>""</f>
        <v/>
      </c>
      <c r="F99" t="str">
        <f>""</f>
        <v/>
      </c>
      <c r="G99" t="str">
        <f>""</f>
        <v/>
      </c>
      <c r="H99" t="str">
        <f>""</f>
        <v/>
      </c>
      <c r="I99" t="str">
        <f>""</f>
        <v/>
      </c>
      <c r="J99" t="str">
        <f>""</f>
        <v/>
      </c>
      <c r="K99" t="str">
        <f>""</f>
        <v/>
      </c>
      <c r="L99" t="str">
        <f>""</f>
        <v/>
      </c>
      <c r="M99" t="str">
        <f>""</f>
        <v/>
      </c>
      <c r="N99" t="str">
        <f>""</f>
        <v/>
      </c>
      <c r="O99" t="str">
        <f>""</f>
        <v/>
      </c>
      <c r="P99" t="str">
        <f>""</f>
        <v/>
      </c>
      <c r="Q99" t="str">
        <f>""</f>
        <v/>
      </c>
      <c r="R99" t="str">
        <f>""</f>
        <v/>
      </c>
      <c r="S99" t="str">
        <f>""</f>
        <v/>
      </c>
      <c r="T99" t="str">
        <f>""</f>
        <v/>
      </c>
      <c r="U99" t="str">
        <f>""</f>
        <v/>
      </c>
      <c r="V99" t="str">
        <f>""</f>
        <v/>
      </c>
      <c r="W99" t="str">
        <f>"-0.144"</f>
        <v>-0.144</v>
      </c>
      <c r="X99" t="str">
        <f>""</f>
        <v/>
      </c>
      <c r="Y99" t="str">
        <f>""</f>
        <v/>
      </c>
      <c r="Z99" t="str">
        <f>""</f>
        <v/>
      </c>
      <c r="AA99" t="str">
        <f>""</f>
        <v/>
      </c>
      <c r="AB99" t="str">
        <f>""</f>
        <v/>
      </c>
      <c r="AC99" t="str">
        <f>""</f>
        <v/>
      </c>
      <c r="AD99" t="str">
        <f>""</f>
        <v/>
      </c>
      <c r="AE99" t="str">
        <f>""</f>
        <v/>
      </c>
      <c r="AF99" t="str">
        <f>""</f>
        <v/>
      </c>
      <c r="AG99" t="str">
        <f>""</f>
        <v/>
      </c>
      <c r="AH99" t="str">
        <f>""</f>
        <v/>
      </c>
      <c r="AI99" t="str">
        <f>""</f>
        <v/>
      </c>
      <c r="AJ99" t="str">
        <f>""</f>
        <v/>
      </c>
      <c r="AK99" t="str">
        <f>""</f>
        <v/>
      </c>
      <c r="AL99" t="str">
        <f>""</f>
        <v/>
      </c>
      <c r="AM99" t="str">
        <f>""</f>
        <v/>
      </c>
      <c r="AN99" t="str">
        <f>""</f>
        <v/>
      </c>
      <c r="AO99" t="str">
        <f>""</f>
        <v/>
      </c>
      <c r="AP99" t="str">
        <f>""</f>
        <v/>
      </c>
      <c r="AQ99" t="str">
        <f>""</f>
        <v/>
      </c>
      <c r="AR99" t="str">
        <f>""</f>
        <v/>
      </c>
      <c r="AS99" t="str">
        <f>""</f>
        <v/>
      </c>
      <c r="AT99" t="str">
        <f>""</f>
        <v/>
      </c>
      <c r="AU99" t="str">
        <f>""</f>
        <v/>
      </c>
      <c r="AV99" t="str">
        <f>""</f>
        <v/>
      </c>
      <c r="AW99" t="str">
        <f>""</f>
        <v/>
      </c>
      <c r="AX99" t="str">
        <f>""</f>
        <v/>
      </c>
      <c r="AY99" t="str">
        <f>""</f>
        <v/>
      </c>
      <c r="AZ99" t="str">
        <f>""</f>
        <v/>
      </c>
      <c r="BA99" t="str">
        <f>""</f>
        <v/>
      </c>
    </row>
    <row r="100" spans="2:53" x14ac:dyDescent="0.2">
      <c r="B100" t="str">
        <f>""</f>
        <v/>
      </c>
      <c r="C100" t="str">
        <f>""</f>
        <v/>
      </c>
      <c r="D100" t="str">
        <f>""</f>
        <v/>
      </c>
      <c r="E100" t="str">
        <f>""</f>
        <v/>
      </c>
      <c r="F100" t="str">
        <f>""</f>
        <v/>
      </c>
      <c r="G100" t="str">
        <f>""</f>
        <v/>
      </c>
      <c r="H100" t="str">
        <f>""</f>
        <v/>
      </c>
      <c r="I100" t="str">
        <f>""</f>
        <v/>
      </c>
      <c r="J100" t="str">
        <f>""</f>
        <v/>
      </c>
      <c r="K100" t="str">
        <f>""</f>
        <v/>
      </c>
      <c r="L100" t="str">
        <f>""</f>
        <v/>
      </c>
      <c r="M100" t="str">
        <f>""</f>
        <v/>
      </c>
      <c r="N100" t="str">
        <f>""</f>
        <v/>
      </c>
      <c r="O100" t="str">
        <f>""</f>
        <v/>
      </c>
      <c r="P100" t="str">
        <f>""</f>
        <v/>
      </c>
      <c r="Q100" t="str">
        <f>""</f>
        <v/>
      </c>
      <c r="R100" t="str">
        <f>""</f>
        <v/>
      </c>
      <c r="S100" t="str">
        <f>""</f>
        <v/>
      </c>
      <c r="T100" t="str">
        <f>""</f>
        <v/>
      </c>
      <c r="U100" t="str">
        <f>""</f>
        <v/>
      </c>
      <c r="V100" t="str">
        <f>""</f>
        <v/>
      </c>
      <c r="W100" t="str">
        <f>"[0.228]"</f>
        <v>[0.228]</v>
      </c>
      <c r="X100" t="str">
        <f>""</f>
        <v/>
      </c>
      <c r="Y100" t="str">
        <f>""</f>
        <v/>
      </c>
      <c r="Z100" t="str">
        <f>""</f>
        <v/>
      </c>
      <c r="AA100" t="str">
        <f>""</f>
        <v/>
      </c>
      <c r="AB100" t="str">
        <f>""</f>
        <v/>
      </c>
      <c r="AC100" t="str">
        <f>""</f>
        <v/>
      </c>
      <c r="AD100" t="str">
        <f>""</f>
        <v/>
      </c>
      <c r="AE100" t="str">
        <f>""</f>
        <v/>
      </c>
      <c r="AF100" t="str">
        <f>""</f>
        <v/>
      </c>
      <c r="AG100" t="str">
        <f>""</f>
        <v/>
      </c>
      <c r="AH100" t="str">
        <f>""</f>
        <v/>
      </c>
      <c r="AI100" t="str">
        <f>""</f>
        <v/>
      </c>
      <c r="AJ100" t="str">
        <f>""</f>
        <v/>
      </c>
      <c r="AK100" t="str">
        <f>""</f>
        <v/>
      </c>
      <c r="AL100" t="str">
        <f>""</f>
        <v/>
      </c>
      <c r="AM100" t="str">
        <f>""</f>
        <v/>
      </c>
      <c r="AN100" t="str">
        <f>""</f>
        <v/>
      </c>
      <c r="AO100" t="str">
        <f>""</f>
        <v/>
      </c>
      <c r="AP100" t="str">
        <f>""</f>
        <v/>
      </c>
      <c r="AQ100" t="str">
        <f>""</f>
        <v/>
      </c>
      <c r="AR100" t="str">
        <f>""</f>
        <v/>
      </c>
      <c r="AS100" t="str">
        <f>""</f>
        <v/>
      </c>
      <c r="AT100" t="str">
        <f>""</f>
        <v/>
      </c>
      <c r="AU100" t="str">
        <f>""</f>
        <v/>
      </c>
      <c r="AV100" t="str">
        <f>""</f>
        <v/>
      </c>
      <c r="AW100" t="str">
        <f>""</f>
        <v/>
      </c>
      <c r="AX100" t="str">
        <f>""</f>
        <v/>
      </c>
      <c r="AY100" t="str">
        <f>""</f>
        <v/>
      </c>
      <c r="AZ100" t="str">
        <f>""</f>
        <v/>
      </c>
      <c r="BA100" t="str">
        <f>""</f>
        <v/>
      </c>
    </row>
    <row r="101" spans="2:53" x14ac:dyDescent="0.2">
      <c r="B101" t="str">
        <f>"Interaction"</f>
        <v>Interaction</v>
      </c>
      <c r="C101" t="str">
        <f>""</f>
        <v/>
      </c>
      <c r="D101" t="str">
        <f>""</f>
        <v/>
      </c>
      <c r="E101" t="str">
        <f>""</f>
        <v/>
      </c>
      <c r="F101" t="str">
        <f>""</f>
        <v/>
      </c>
      <c r="G101" t="str">
        <f>""</f>
        <v/>
      </c>
      <c r="H101" t="str">
        <f>""</f>
        <v/>
      </c>
      <c r="I101" t="str">
        <f>""</f>
        <v/>
      </c>
      <c r="J101" t="str">
        <f>""</f>
        <v/>
      </c>
      <c r="K101" t="str">
        <f>""</f>
        <v/>
      </c>
      <c r="L101" t="str">
        <f>""</f>
        <v/>
      </c>
      <c r="M101" t="str">
        <f>""</f>
        <v/>
      </c>
      <c r="N101" t="str">
        <f>""</f>
        <v/>
      </c>
      <c r="O101" t="str">
        <f>""</f>
        <v/>
      </c>
      <c r="P101" t="str">
        <f>""</f>
        <v/>
      </c>
      <c r="Q101" t="str">
        <f>""</f>
        <v/>
      </c>
      <c r="R101" t="str">
        <f>""</f>
        <v/>
      </c>
      <c r="S101" t="str">
        <f>""</f>
        <v/>
      </c>
      <c r="T101" t="str">
        <f>""</f>
        <v/>
      </c>
      <c r="U101" t="str">
        <f>""</f>
        <v/>
      </c>
      <c r="V101" t="str">
        <f>""</f>
        <v/>
      </c>
      <c r="W101" t="str">
        <f>"0.000"</f>
        <v>0.000</v>
      </c>
      <c r="X101" t="str">
        <f>""</f>
        <v/>
      </c>
      <c r="Y101" t="str">
        <f>""</f>
        <v/>
      </c>
      <c r="Z101" t="str">
        <f>""</f>
        <v/>
      </c>
      <c r="AA101" t="str">
        <f>""</f>
        <v/>
      </c>
      <c r="AB101" t="str">
        <f>""</f>
        <v/>
      </c>
      <c r="AC101" t="str">
        <f>""</f>
        <v/>
      </c>
      <c r="AD101" t="str">
        <f>""</f>
        <v/>
      </c>
      <c r="AE101" t="str">
        <f>""</f>
        <v/>
      </c>
      <c r="AF101" t="str">
        <f>""</f>
        <v/>
      </c>
      <c r="AG101" t="str">
        <f>""</f>
        <v/>
      </c>
      <c r="AH101" t="str">
        <f>""</f>
        <v/>
      </c>
      <c r="AI101" t="str">
        <f>""</f>
        <v/>
      </c>
      <c r="AJ101" t="str">
        <f>""</f>
        <v/>
      </c>
      <c r="AK101" t="str">
        <f>""</f>
        <v/>
      </c>
      <c r="AL101" t="str">
        <f>""</f>
        <v/>
      </c>
      <c r="AM101" t="str">
        <f>""</f>
        <v/>
      </c>
      <c r="AN101" t="str">
        <f>""</f>
        <v/>
      </c>
      <c r="AO101" t="str">
        <f>""</f>
        <v/>
      </c>
      <c r="AP101" t="str">
        <f>""</f>
        <v/>
      </c>
      <c r="AQ101" t="str">
        <f>""</f>
        <v/>
      </c>
      <c r="AR101" t="str">
        <f>""</f>
        <v/>
      </c>
      <c r="AS101" t="str">
        <f>""</f>
        <v/>
      </c>
      <c r="AT101" t="str">
        <f>""</f>
        <v/>
      </c>
      <c r="AU101" t="str">
        <f>""</f>
        <v/>
      </c>
      <c r="AV101" t="str">
        <f>""</f>
        <v/>
      </c>
      <c r="AW101" t="str">
        <f>""</f>
        <v/>
      </c>
      <c r="AX101" t="str">
        <f>""</f>
        <v/>
      </c>
      <c r="AY101" t="str">
        <f>""</f>
        <v/>
      </c>
      <c r="AZ101" t="str">
        <f>""</f>
        <v/>
      </c>
      <c r="BA101" t="str">
        <f>""</f>
        <v/>
      </c>
    </row>
    <row r="102" spans="2:53" x14ac:dyDescent="0.2">
      <c r="B102" t="str">
        <f>""</f>
        <v/>
      </c>
      <c r="C102" t="str">
        <f>""</f>
        <v/>
      </c>
      <c r="D102" t="str">
        <f>""</f>
        <v/>
      </c>
      <c r="E102" t="str">
        <f>""</f>
        <v/>
      </c>
      <c r="F102" t="str">
        <f>""</f>
        <v/>
      </c>
      <c r="G102" t="str">
        <f>""</f>
        <v/>
      </c>
      <c r="H102" t="str">
        <f>""</f>
        <v/>
      </c>
      <c r="I102" t="str">
        <f>""</f>
        <v/>
      </c>
      <c r="J102" t="str">
        <f>""</f>
        <v/>
      </c>
      <c r="K102" t="str">
        <f>""</f>
        <v/>
      </c>
      <c r="L102" t="str">
        <f>""</f>
        <v/>
      </c>
      <c r="M102" t="str">
        <f>""</f>
        <v/>
      </c>
      <c r="N102" t="str">
        <f>""</f>
        <v/>
      </c>
      <c r="O102" t="str">
        <f>""</f>
        <v/>
      </c>
      <c r="P102" t="str">
        <f>""</f>
        <v/>
      </c>
      <c r="Q102" t="str">
        <f>""</f>
        <v/>
      </c>
      <c r="R102" t="str">
        <f>""</f>
        <v/>
      </c>
      <c r="S102" t="str">
        <f>""</f>
        <v/>
      </c>
      <c r="T102" t="str">
        <f>""</f>
        <v/>
      </c>
      <c r="U102" t="str">
        <f>""</f>
        <v/>
      </c>
      <c r="V102" t="str">
        <f>""</f>
        <v/>
      </c>
      <c r="W102" t="str">
        <f>"[0.304]"</f>
        <v>[0.304]</v>
      </c>
      <c r="X102" t="str">
        <f>""</f>
        <v/>
      </c>
      <c r="Y102" t="str">
        <f>""</f>
        <v/>
      </c>
      <c r="Z102" t="str">
        <f>""</f>
        <v/>
      </c>
      <c r="AA102" t="str">
        <f>""</f>
        <v/>
      </c>
      <c r="AB102" t="str">
        <f>""</f>
        <v/>
      </c>
      <c r="AC102" t="str">
        <f>""</f>
        <v/>
      </c>
      <c r="AD102" t="str">
        <f>""</f>
        <v/>
      </c>
      <c r="AE102" t="str">
        <f>""</f>
        <v/>
      </c>
      <c r="AF102" t="str">
        <f>""</f>
        <v/>
      </c>
      <c r="AG102" t="str">
        <f>""</f>
        <v/>
      </c>
      <c r="AH102" t="str">
        <f>""</f>
        <v/>
      </c>
      <c r="AI102" t="str">
        <f>""</f>
        <v/>
      </c>
      <c r="AJ102" t="str">
        <f>""</f>
        <v/>
      </c>
      <c r="AK102" t="str">
        <f>""</f>
        <v/>
      </c>
      <c r="AL102" t="str">
        <f>""</f>
        <v/>
      </c>
      <c r="AM102" t="str">
        <f>""</f>
        <v/>
      </c>
      <c r="AN102" t="str">
        <f>""</f>
        <v/>
      </c>
      <c r="AO102" t="str">
        <f>""</f>
        <v/>
      </c>
      <c r="AP102" t="str">
        <f>""</f>
        <v/>
      </c>
      <c r="AQ102" t="str">
        <f>""</f>
        <v/>
      </c>
      <c r="AR102" t="str">
        <f>""</f>
        <v/>
      </c>
      <c r="AS102" t="str">
        <f>""</f>
        <v/>
      </c>
      <c r="AT102" t="str">
        <f>""</f>
        <v/>
      </c>
      <c r="AU102" t="str">
        <f>""</f>
        <v/>
      </c>
      <c r="AV102" t="str">
        <f>""</f>
        <v/>
      </c>
      <c r="AW102" t="str">
        <f>""</f>
        <v/>
      </c>
      <c r="AX102" t="str">
        <f>""</f>
        <v/>
      </c>
      <c r="AY102" t="str">
        <f>""</f>
        <v/>
      </c>
      <c r="AZ102" t="str">
        <f>""</f>
        <v/>
      </c>
      <c r="BA102" t="str">
        <f>""</f>
        <v/>
      </c>
    </row>
    <row r="103" spans="2:53" x14ac:dyDescent="0.2">
      <c r="B103" t="str">
        <f>"Destruction of house (yes=1) for a household in 1998-07"</f>
        <v>Destruction of house (yes=1) for a household in 1998-07</v>
      </c>
      <c r="C103" t="str">
        <f>""</f>
        <v/>
      </c>
      <c r="D103" t="str">
        <f>""</f>
        <v/>
      </c>
      <c r="E103" t="str">
        <f>""</f>
        <v/>
      </c>
      <c r="F103" t="str">
        <f>""</f>
        <v/>
      </c>
      <c r="G103" t="str">
        <f>""</f>
        <v/>
      </c>
      <c r="H103" t="str">
        <f>""</f>
        <v/>
      </c>
      <c r="I103" t="str">
        <f>""</f>
        <v/>
      </c>
      <c r="J103" t="str">
        <f>""</f>
        <v/>
      </c>
      <c r="K103" t="str">
        <f>""</f>
        <v/>
      </c>
      <c r="L103" t="str">
        <f>""</f>
        <v/>
      </c>
      <c r="M103" t="str">
        <f>""</f>
        <v/>
      </c>
      <c r="N103" t="str">
        <f>""</f>
        <v/>
      </c>
      <c r="O103" t="str">
        <f>""</f>
        <v/>
      </c>
      <c r="P103" t="str">
        <f>""</f>
        <v/>
      </c>
      <c r="Q103" t="str">
        <f>""</f>
        <v/>
      </c>
      <c r="R103" t="str">
        <f>""</f>
        <v/>
      </c>
      <c r="S103" t="str">
        <f>""</f>
        <v/>
      </c>
      <c r="T103" t="str">
        <f>""</f>
        <v/>
      </c>
      <c r="U103" t="str">
        <f>""</f>
        <v/>
      </c>
      <c r="V103" t="str">
        <f>""</f>
        <v/>
      </c>
      <c r="W103" t="str">
        <f>""</f>
        <v/>
      </c>
      <c r="X103" t="str">
        <f>"0.005"</f>
        <v>0.005</v>
      </c>
      <c r="Y103" t="str">
        <f>"0.006"</f>
        <v>0.006</v>
      </c>
      <c r="Z103" t="str">
        <f>"-0.002"</f>
        <v>-0.002</v>
      </c>
      <c r="AA103" t="str">
        <f>""</f>
        <v/>
      </c>
      <c r="AB103" t="str">
        <f>""</f>
        <v/>
      </c>
      <c r="AC103" t="str">
        <f>""</f>
        <v/>
      </c>
      <c r="AD103" t="str">
        <f>""</f>
        <v/>
      </c>
      <c r="AE103" t="str">
        <f>""</f>
        <v/>
      </c>
      <c r="AF103" t="str">
        <f>""</f>
        <v/>
      </c>
      <c r="AG103" t="str">
        <f>""</f>
        <v/>
      </c>
      <c r="AH103" t="str">
        <f>""</f>
        <v/>
      </c>
      <c r="AI103" t="str">
        <f>""</f>
        <v/>
      </c>
      <c r="AJ103" t="str">
        <f>""</f>
        <v/>
      </c>
      <c r="AK103" t="str">
        <f>""</f>
        <v/>
      </c>
      <c r="AL103" t="str">
        <f>""</f>
        <v/>
      </c>
      <c r="AM103" t="str">
        <f>""</f>
        <v/>
      </c>
      <c r="AN103" t="str">
        <f>""</f>
        <v/>
      </c>
      <c r="AO103" t="str">
        <f>""</f>
        <v/>
      </c>
      <c r="AP103" t="str">
        <f>""</f>
        <v/>
      </c>
      <c r="AQ103" t="str">
        <f>""</f>
        <v/>
      </c>
      <c r="AR103" t="str">
        <f>""</f>
        <v/>
      </c>
      <c r="AS103" t="str">
        <f>""</f>
        <v/>
      </c>
      <c r="AT103" t="str">
        <f>""</f>
        <v/>
      </c>
      <c r="AU103" t="str">
        <f>""</f>
        <v/>
      </c>
      <c r="AV103" t="str">
        <f>""</f>
        <v/>
      </c>
      <c r="AW103" t="str">
        <f>""</f>
        <v/>
      </c>
      <c r="AX103" t="str">
        <f>""</f>
        <v/>
      </c>
      <c r="AY103" t="str">
        <f>""</f>
        <v/>
      </c>
      <c r="AZ103" t="str">
        <f>""</f>
        <v/>
      </c>
      <c r="BA103" t="str">
        <f>""</f>
        <v/>
      </c>
    </row>
    <row r="104" spans="2:53" x14ac:dyDescent="0.2">
      <c r="B104" t="str">
        <f>""</f>
        <v/>
      </c>
      <c r="C104" t="str">
        <f>""</f>
        <v/>
      </c>
      <c r="D104" t="str">
        <f>""</f>
        <v/>
      </c>
      <c r="E104" t="str">
        <f>""</f>
        <v/>
      </c>
      <c r="F104" t="str">
        <f>""</f>
        <v/>
      </c>
      <c r="G104" t="str">
        <f>""</f>
        <v/>
      </c>
      <c r="H104" t="str">
        <f>""</f>
        <v/>
      </c>
      <c r="I104" t="str">
        <f>""</f>
        <v/>
      </c>
      <c r="J104" t="str">
        <f>""</f>
        <v/>
      </c>
      <c r="K104" t="str">
        <f>""</f>
        <v/>
      </c>
      <c r="L104" t="str">
        <f>""</f>
        <v/>
      </c>
      <c r="M104" t="str">
        <f>""</f>
        <v/>
      </c>
      <c r="N104" t="str">
        <f>""</f>
        <v/>
      </c>
      <c r="O104" t="str">
        <f>""</f>
        <v/>
      </c>
      <c r="P104" t="str">
        <f>""</f>
        <v/>
      </c>
      <c r="Q104" t="str">
        <f>""</f>
        <v/>
      </c>
      <c r="R104" t="str">
        <f>""</f>
        <v/>
      </c>
      <c r="S104" t="str">
        <f>""</f>
        <v/>
      </c>
      <c r="T104" t="str">
        <f>""</f>
        <v/>
      </c>
      <c r="U104" t="str">
        <f>""</f>
        <v/>
      </c>
      <c r="V104" t="str">
        <f>""</f>
        <v/>
      </c>
      <c r="W104" t="str">
        <f>""</f>
        <v/>
      </c>
      <c r="X104" t="str">
        <f>"[0.113]"</f>
        <v>[0.113]</v>
      </c>
      <c r="Y104" t="str">
        <f>"[0.112]"</f>
        <v>[0.112]</v>
      </c>
      <c r="Z104" t="str">
        <f>"[0.111]"</f>
        <v>[0.111]</v>
      </c>
      <c r="AA104" t="str">
        <f>""</f>
        <v/>
      </c>
      <c r="AB104" t="str">
        <f>""</f>
        <v/>
      </c>
      <c r="AC104" t="str">
        <f>""</f>
        <v/>
      </c>
      <c r="AD104" t="str">
        <f>""</f>
        <v/>
      </c>
      <c r="AE104" t="str">
        <f>""</f>
        <v/>
      </c>
      <c r="AF104" t="str">
        <f>""</f>
        <v/>
      </c>
      <c r="AG104" t="str">
        <f>""</f>
        <v/>
      </c>
      <c r="AH104" t="str">
        <f>""</f>
        <v/>
      </c>
      <c r="AI104" t="str">
        <f>""</f>
        <v/>
      </c>
      <c r="AJ104" t="str">
        <f>""</f>
        <v/>
      </c>
      <c r="AK104" t="str">
        <f>""</f>
        <v/>
      </c>
      <c r="AL104" t="str">
        <f>""</f>
        <v/>
      </c>
      <c r="AM104" t="str">
        <f>""</f>
        <v/>
      </c>
      <c r="AN104" t="str">
        <f>""</f>
        <v/>
      </c>
      <c r="AO104" t="str">
        <f>""</f>
        <v/>
      </c>
      <c r="AP104" t="str">
        <f>""</f>
        <v/>
      </c>
      <c r="AQ104" t="str">
        <f>""</f>
        <v/>
      </c>
      <c r="AR104" t="str">
        <f>""</f>
        <v/>
      </c>
      <c r="AS104" t="str">
        <f>""</f>
        <v/>
      </c>
      <c r="AT104" t="str">
        <f>""</f>
        <v/>
      </c>
      <c r="AU104" t="str">
        <f>""</f>
        <v/>
      </c>
      <c r="AV104" t="str">
        <f>""</f>
        <v/>
      </c>
      <c r="AW104" t="str">
        <f>""</f>
        <v/>
      </c>
      <c r="AX104" t="str">
        <f>""</f>
        <v/>
      </c>
      <c r="AY104" t="str">
        <f>""</f>
        <v/>
      </c>
      <c r="AZ104" t="str">
        <f>""</f>
        <v/>
      </c>
      <c r="BA104" t="str">
        <f>""</f>
        <v/>
      </c>
    </row>
    <row r="105" spans="2:53" x14ac:dyDescent="0.2">
      <c r="B105" t="str">
        <f>"At least female male left the household in a given year (yes=1)"</f>
        <v>At least female male left the household in a given year (yes=1)</v>
      </c>
      <c r="C105" t="str">
        <f>""</f>
        <v/>
      </c>
      <c r="D105" t="str">
        <f>""</f>
        <v/>
      </c>
      <c r="E105" t="str">
        <f>""</f>
        <v/>
      </c>
      <c r="F105" t="str">
        <f>""</f>
        <v/>
      </c>
      <c r="G105" t="str">
        <f>""</f>
        <v/>
      </c>
      <c r="H105" t="str">
        <f>""</f>
        <v/>
      </c>
      <c r="I105" t="str">
        <f>""</f>
        <v/>
      </c>
      <c r="J105" t="str">
        <f>""</f>
        <v/>
      </c>
      <c r="K105" t="str">
        <f>""</f>
        <v/>
      </c>
      <c r="L105" t="str">
        <f>""</f>
        <v/>
      </c>
      <c r="M105" t="str">
        <f>""</f>
        <v/>
      </c>
      <c r="N105" t="str">
        <f>""</f>
        <v/>
      </c>
      <c r="O105" t="str">
        <f>""</f>
        <v/>
      </c>
      <c r="P105" t="str">
        <f>""</f>
        <v/>
      </c>
      <c r="Q105" t="str">
        <f>""</f>
        <v/>
      </c>
      <c r="R105" t="str">
        <f>""</f>
        <v/>
      </c>
      <c r="S105" t="str">
        <f>""</f>
        <v/>
      </c>
      <c r="T105" t="str">
        <f>""</f>
        <v/>
      </c>
      <c r="U105" t="str">
        <f>""</f>
        <v/>
      </c>
      <c r="V105" t="str">
        <f>""</f>
        <v/>
      </c>
      <c r="W105" t="str">
        <f>""</f>
        <v/>
      </c>
      <c r="X105" t="str">
        <f>"-0.034"</f>
        <v>-0.034</v>
      </c>
      <c r="Y105" t="str">
        <f>""</f>
        <v/>
      </c>
      <c r="Z105" t="str">
        <f>""</f>
        <v/>
      </c>
      <c r="AA105" t="str">
        <f>""</f>
        <v/>
      </c>
      <c r="AB105" t="str">
        <f>""</f>
        <v/>
      </c>
      <c r="AC105" t="str">
        <f>""</f>
        <v/>
      </c>
      <c r="AD105" t="str">
        <f>""</f>
        <v/>
      </c>
      <c r="AE105" t="str">
        <f>""</f>
        <v/>
      </c>
      <c r="AF105" t="str">
        <f>""</f>
        <v/>
      </c>
      <c r="AG105" t="str">
        <f>""</f>
        <v/>
      </c>
      <c r="AH105" t="str">
        <f>""</f>
        <v/>
      </c>
      <c r="AI105" t="str">
        <f>""</f>
        <v/>
      </c>
      <c r="AJ105" t="str">
        <f>""</f>
        <v/>
      </c>
      <c r="AK105" t="str">
        <f>""</f>
        <v/>
      </c>
      <c r="AL105" t="str">
        <f>""</f>
        <v/>
      </c>
      <c r="AM105" t="str">
        <f>""</f>
        <v/>
      </c>
      <c r="AN105" t="str">
        <f>""</f>
        <v/>
      </c>
      <c r="AO105" t="str">
        <f>""</f>
        <v/>
      </c>
      <c r="AP105" t="str">
        <f>""</f>
        <v/>
      </c>
      <c r="AQ105" t="str">
        <f>""</f>
        <v/>
      </c>
      <c r="AR105" t="str">
        <f>""</f>
        <v/>
      </c>
      <c r="AS105" t="str">
        <f>""</f>
        <v/>
      </c>
      <c r="AT105" t="str">
        <f>""</f>
        <v/>
      </c>
      <c r="AU105" t="str">
        <f>""</f>
        <v/>
      </c>
      <c r="AV105" t="str">
        <f>""</f>
        <v/>
      </c>
      <c r="AW105" t="str">
        <f>""</f>
        <v/>
      </c>
      <c r="AX105" t="str">
        <f>""</f>
        <v/>
      </c>
      <c r="AY105" t="str">
        <f>""</f>
        <v/>
      </c>
      <c r="AZ105" t="str">
        <f>""</f>
        <v/>
      </c>
      <c r="BA105" t="str">
        <f>""</f>
        <v/>
      </c>
    </row>
    <row r="106" spans="2:53" x14ac:dyDescent="0.2">
      <c r="B106" t="str">
        <f>""</f>
        <v/>
      </c>
      <c r="C106" t="str">
        <f>""</f>
        <v/>
      </c>
      <c r="D106" t="str">
        <f>""</f>
        <v/>
      </c>
      <c r="E106" t="str">
        <f>""</f>
        <v/>
      </c>
      <c r="F106" t="str">
        <f>""</f>
        <v/>
      </c>
      <c r="G106" t="str">
        <f>""</f>
        <v/>
      </c>
      <c r="H106" t="str">
        <f>""</f>
        <v/>
      </c>
      <c r="I106" t="str">
        <f>""</f>
        <v/>
      </c>
      <c r="J106" t="str">
        <f>""</f>
        <v/>
      </c>
      <c r="K106" t="str">
        <f>""</f>
        <v/>
      </c>
      <c r="L106" t="str">
        <f>""</f>
        <v/>
      </c>
      <c r="M106" t="str">
        <f>""</f>
        <v/>
      </c>
      <c r="N106" t="str">
        <f>""</f>
        <v/>
      </c>
      <c r="O106" t="str">
        <f>""</f>
        <v/>
      </c>
      <c r="P106" t="str">
        <f>""</f>
        <v/>
      </c>
      <c r="Q106" t="str">
        <f>""</f>
        <v/>
      </c>
      <c r="R106" t="str">
        <f>""</f>
        <v/>
      </c>
      <c r="S106" t="str">
        <f>""</f>
        <v/>
      </c>
      <c r="T106" t="str">
        <f>""</f>
        <v/>
      </c>
      <c r="U106" t="str">
        <f>""</f>
        <v/>
      </c>
      <c r="V106" t="str">
        <f>""</f>
        <v/>
      </c>
      <c r="W106" t="str">
        <f>""</f>
        <v/>
      </c>
      <c r="X106" t="str">
        <f>"[0.115]"</f>
        <v>[0.115]</v>
      </c>
      <c r="Y106" t="str">
        <f>""</f>
        <v/>
      </c>
      <c r="Z106" t="str">
        <f>""</f>
        <v/>
      </c>
      <c r="AA106" t="str">
        <f>""</f>
        <v/>
      </c>
      <c r="AB106" t="str">
        <f>""</f>
        <v/>
      </c>
      <c r="AC106" t="str">
        <f>""</f>
        <v/>
      </c>
      <c r="AD106" t="str">
        <f>""</f>
        <v/>
      </c>
      <c r="AE106" t="str">
        <f>""</f>
        <v/>
      </c>
      <c r="AF106" t="str">
        <f>""</f>
        <v/>
      </c>
      <c r="AG106" t="str">
        <f>""</f>
        <v/>
      </c>
      <c r="AH106" t="str">
        <f>""</f>
        <v/>
      </c>
      <c r="AI106" t="str">
        <f>""</f>
        <v/>
      </c>
      <c r="AJ106" t="str">
        <f>""</f>
        <v/>
      </c>
      <c r="AK106" t="str">
        <f>""</f>
        <v/>
      </c>
      <c r="AL106" t="str">
        <f>""</f>
        <v/>
      </c>
      <c r="AM106" t="str">
        <f>""</f>
        <v/>
      </c>
      <c r="AN106" t="str">
        <f>""</f>
        <v/>
      </c>
      <c r="AO106" t="str">
        <f>""</f>
        <v/>
      </c>
      <c r="AP106" t="str">
        <f>""</f>
        <v/>
      </c>
      <c r="AQ106" t="str">
        <f>""</f>
        <v/>
      </c>
      <c r="AR106" t="str">
        <f>""</f>
        <v/>
      </c>
      <c r="AS106" t="str">
        <f>""</f>
        <v/>
      </c>
      <c r="AT106" t="str">
        <f>""</f>
        <v/>
      </c>
      <c r="AU106" t="str">
        <f>""</f>
        <v/>
      </c>
      <c r="AV106" t="str">
        <f>""</f>
        <v/>
      </c>
      <c r="AW106" t="str">
        <f>""</f>
        <v/>
      </c>
      <c r="AX106" t="str">
        <f>""</f>
        <v/>
      </c>
      <c r="AY106" t="str">
        <f>""</f>
        <v/>
      </c>
      <c r="AZ106" t="str">
        <f>""</f>
        <v/>
      </c>
      <c r="BA106" t="str">
        <f>""</f>
        <v/>
      </c>
    </row>
    <row r="107" spans="2:53" x14ac:dyDescent="0.2">
      <c r="B107" t="str">
        <f>"Interaction"</f>
        <v>Interaction</v>
      </c>
      <c r="C107" t="str">
        <f>""</f>
        <v/>
      </c>
      <c r="D107" t="str">
        <f>""</f>
        <v/>
      </c>
      <c r="E107" t="str">
        <f>""</f>
        <v/>
      </c>
      <c r="F107" t="str">
        <f>""</f>
        <v/>
      </c>
      <c r="G107" t="str">
        <f>""</f>
        <v/>
      </c>
      <c r="H107" t="str">
        <f>""</f>
        <v/>
      </c>
      <c r="I107" t="str">
        <f>""</f>
        <v/>
      </c>
      <c r="J107" t="str">
        <f>""</f>
        <v/>
      </c>
      <c r="K107" t="str">
        <f>""</f>
        <v/>
      </c>
      <c r="L107" t="str">
        <f>""</f>
        <v/>
      </c>
      <c r="M107" t="str">
        <f>""</f>
        <v/>
      </c>
      <c r="N107" t="str">
        <f>""</f>
        <v/>
      </c>
      <c r="O107" t="str">
        <f>""</f>
        <v/>
      </c>
      <c r="P107" t="str">
        <f>""</f>
        <v/>
      </c>
      <c r="Q107" t="str">
        <f>""</f>
        <v/>
      </c>
      <c r="R107" t="str">
        <f>""</f>
        <v/>
      </c>
      <c r="S107" t="str">
        <f>""</f>
        <v/>
      </c>
      <c r="T107" t="str">
        <f>""</f>
        <v/>
      </c>
      <c r="U107" t="str">
        <f>""</f>
        <v/>
      </c>
      <c r="V107" t="str">
        <f>""</f>
        <v/>
      </c>
      <c r="W107" t="str">
        <f>""</f>
        <v/>
      </c>
      <c r="X107" t="str">
        <f>"-0.160"</f>
        <v>-0.160</v>
      </c>
      <c r="Y107" t="str">
        <f>""</f>
        <v/>
      </c>
      <c r="Z107" t="str">
        <f>""</f>
        <v/>
      </c>
      <c r="AA107" t="str">
        <f>""</f>
        <v/>
      </c>
      <c r="AB107" t="str">
        <f>""</f>
        <v/>
      </c>
      <c r="AC107" t="str">
        <f>""</f>
        <v/>
      </c>
      <c r="AD107" t="str">
        <f>""</f>
        <v/>
      </c>
      <c r="AE107" t="str">
        <f>""</f>
        <v/>
      </c>
      <c r="AF107" t="str">
        <f>""</f>
        <v/>
      </c>
      <c r="AG107" t="str">
        <f>""</f>
        <v/>
      </c>
      <c r="AH107" t="str">
        <f>""</f>
        <v/>
      </c>
      <c r="AI107" t="str">
        <f>""</f>
        <v/>
      </c>
      <c r="AJ107" t="str">
        <f>""</f>
        <v/>
      </c>
      <c r="AK107" t="str">
        <f>""</f>
        <v/>
      </c>
      <c r="AL107" t="str">
        <f>""</f>
        <v/>
      </c>
      <c r="AM107" t="str">
        <f>""</f>
        <v/>
      </c>
      <c r="AN107" t="str">
        <f>""</f>
        <v/>
      </c>
      <c r="AO107" t="str">
        <f>""</f>
        <v/>
      </c>
      <c r="AP107" t="str">
        <f>""</f>
        <v/>
      </c>
      <c r="AQ107" t="str">
        <f>""</f>
        <v/>
      </c>
      <c r="AR107" t="str">
        <f>""</f>
        <v/>
      </c>
      <c r="AS107" t="str">
        <f>""</f>
        <v/>
      </c>
      <c r="AT107" t="str">
        <f>""</f>
        <v/>
      </c>
      <c r="AU107" t="str">
        <f>""</f>
        <v/>
      </c>
      <c r="AV107" t="str">
        <f>""</f>
        <v/>
      </c>
      <c r="AW107" t="str">
        <f>""</f>
        <v/>
      </c>
      <c r="AX107" t="str">
        <f>""</f>
        <v/>
      </c>
      <c r="AY107" t="str">
        <f>""</f>
        <v/>
      </c>
      <c r="AZ107" t="str">
        <f>""</f>
        <v/>
      </c>
      <c r="BA107" t="str">
        <f>""</f>
        <v/>
      </c>
    </row>
    <row r="108" spans="2:53" x14ac:dyDescent="0.2">
      <c r="B108" t="str">
        <f>""</f>
        <v/>
      </c>
      <c r="C108" t="str">
        <f>""</f>
        <v/>
      </c>
      <c r="D108" t="str">
        <f>""</f>
        <v/>
      </c>
      <c r="E108" t="str">
        <f>""</f>
        <v/>
      </c>
      <c r="F108" t="str">
        <f>""</f>
        <v/>
      </c>
      <c r="G108" t="str">
        <f>""</f>
        <v/>
      </c>
      <c r="H108" t="str">
        <f>""</f>
        <v/>
      </c>
      <c r="I108" t="str">
        <f>""</f>
        <v/>
      </c>
      <c r="J108" t="str">
        <f>""</f>
        <v/>
      </c>
      <c r="K108" t="str">
        <f>""</f>
        <v/>
      </c>
      <c r="L108" t="str">
        <f>""</f>
        <v/>
      </c>
      <c r="M108" t="str">
        <f>""</f>
        <v/>
      </c>
      <c r="N108" t="str">
        <f>""</f>
        <v/>
      </c>
      <c r="O108" t="str">
        <f>""</f>
        <v/>
      </c>
      <c r="P108" t="str">
        <f>""</f>
        <v/>
      </c>
      <c r="Q108" t="str">
        <f>""</f>
        <v/>
      </c>
      <c r="R108" t="str">
        <f>""</f>
        <v/>
      </c>
      <c r="S108" t="str">
        <f>""</f>
        <v/>
      </c>
      <c r="T108" t="str">
        <f>""</f>
        <v/>
      </c>
      <c r="U108" t="str">
        <f>""</f>
        <v/>
      </c>
      <c r="V108" t="str">
        <f>""</f>
        <v/>
      </c>
      <c r="W108" t="str">
        <f>""</f>
        <v/>
      </c>
      <c r="X108" t="str">
        <f>"[0.204]"</f>
        <v>[0.204]</v>
      </c>
      <c r="Y108" t="str">
        <f>""</f>
        <v/>
      </c>
      <c r="Z108" t="str">
        <f>""</f>
        <v/>
      </c>
      <c r="AA108" t="str">
        <f>""</f>
        <v/>
      </c>
      <c r="AB108" t="str">
        <f>""</f>
        <v/>
      </c>
      <c r="AC108" t="str">
        <f>""</f>
        <v/>
      </c>
      <c r="AD108" t="str">
        <f>""</f>
        <v/>
      </c>
      <c r="AE108" t="str">
        <f>""</f>
        <v/>
      </c>
      <c r="AF108" t="str">
        <f>""</f>
        <v/>
      </c>
      <c r="AG108" t="str">
        <f>""</f>
        <v/>
      </c>
      <c r="AH108" t="str">
        <f>""</f>
        <v/>
      </c>
      <c r="AI108" t="str">
        <f>""</f>
        <v/>
      </c>
      <c r="AJ108" t="str">
        <f>""</f>
        <v/>
      </c>
      <c r="AK108" t="str">
        <f>""</f>
        <v/>
      </c>
      <c r="AL108" t="str">
        <f>""</f>
        <v/>
      </c>
      <c r="AM108" t="str">
        <f>""</f>
        <v/>
      </c>
      <c r="AN108" t="str">
        <f>""</f>
        <v/>
      </c>
      <c r="AO108" t="str">
        <f>""</f>
        <v/>
      </c>
      <c r="AP108" t="str">
        <f>""</f>
        <v/>
      </c>
      <c r="AQ108" t="str">
        <f>""</f>
        <v/>
      </c>
      <c r="AR108" t="str">
        <f>""</f>
        <v/>
      </c>
      <c r="AS108" t="str">
        <f>""</f>
        <v/>
      </c>
      <c r="AT108" t="str">
        <f>""</f>
        <v/>
      </c>
      <c r="AU108" t="str">
        <f>""</f>
        <v/>
      </c>
      <c r="AV108" t="str">
        <f>""</f>
        <v/>
      </c>
      <c r="AW108" t="str">
        <f>""</f>
        <v/>
      </c>
      <c r="AX108" t="str">
        <f>""</f>
        <v/>
      </c>
      <c r="AY108" t="str">
        <f>""</f>
        <v/>
      </c>
      <c r="AZ108" t="str">
        <f>""</f>
        <v/>
      </c>
      <c r="BA108" t="str">
        <f>""</f>
        <v/>
      </c>
    </row>
    <row r="109" spans="2:53" x14ac:dyDescent="0.2">
      <c r="B109" t="str">
        <f>"Number of female who left household 1998-2007"</f>
        <v>Number of female who left household 1998-2007</v>
      </c>
      <c r="C109" t="str">
        <f>""</f>
        <v/>
      </c>
      <c r="D109" t="str">
        <f>""</f>
        <v/>
      </c>
      <c r="E109" t="str">
        <f>""</f>
        <v/>
      </c>
      <c r="F109" t="str">
        <f>""</f>
        <v/>
      </c>
      <c r="G109" t="str">
        <f>""</f>
        <v/>
      </c>
      <c r="H109" t="str">
        <f>""</f>
        <v/>
      </c>
      <c r="I109" t="str">
        <f>""</f>
        <v/>
      </c>
      <c r="J109" t="str">
        <f>""</f>
        <v/>
      </c>
      <c r="K109" t="str">
        <f>""</f>
        <v/>
      </c>
      <c r="L109" t="str">
        <f>""</f>
        <v/>
      </c>
      <c r="M109" t="str">
        <f>""</f>
        <v/>
      </c>
      <c r="N109" t="str">
        <f>""</f>
        <v/>
      </c>
      <c r="O109" t="str">
        <f>""</f>
        <v/>
      </c>
      <c r="P109" t="str">
        <f>""</f>
        <v/>
      </c>
      <c r="Q109" t="str">
        <f>""</f>
        <v/>
      </c>
      <c r="R109" t="str">
        <f>""</f>
        <v/>
      </c>
      <c r="S109" t="str">
        <f>""</f>
        <v/>
      </c>
      <c r="T109" t="str">
        <f>""</f>
        <v/>
      </c>
      <c r="U109" t="str">
        <f>""</f>
        <v/>
      </c>
      <c r="V109" t="str">
        <f>""</f>
        <v/>
      </c>
      <c r="W109" t="str">
        <f>""</f>
        <v/>
      </c>
      <c r="X109" t="str">
        <f>""</f>
        <v/>
      </c>
      <c r="Y109" t="str">
        <f>"0.001"</f>
        <v>0.001</v>
      </c>
      <c r="Z109" t="str">
        <f>""</f>
        <v/>
      </c>
      <c r="AA109" t="str">
        <f>""</f>
        <v/>
      </c>
      <c r="AB109" t="str">
        <f>""</f>
        <v/>
      </c>
      <c r="AC109" t="str">
        <f>""</f>
        <v/>
      </c>
      <c r="AD109" t="str">
        <f>""</f>
        <v/>
      </c>
      <c r="AE109" t="str">
        <f>""</f>
        <v/>
      </c>
      <c r="AF109" t="str">
        <f>""</f>
        <v/>
      </c>
      <c r="AG109" t="str">
        <f>""</f>
        <v/>
      </c>
      <c r="AH109" t="str">
        <f>""</f>
        <v/>
      </c>
      <c r="AI109" t="str">
        <f>""</f>
        <v/>
      </c>
      <c r="AJ109" t="str">
        <f>""</f>
        <v/>
      </c>
      <c r="AK109" t="str">
        <f>""</f>
        <v/>
      </c>
      <c r="AL109" t="str">
        <f>""</f>
        <v/>
      </c>
      <c r="AM109" t="str">
        <f>""</f>
        <v/>
      </c>
      <c r="AN109" t="str">
        <f>""</f>
        <v/>
      </c>
      <c r="AO109" t="str">
        <f>""</f>
        <v/>
      </c>
      <c r="AP109" t="str">
        <f>""</f>
        <v/>
      </c>
      <c r="AQ109" t="str">
        <f>""</f>
        <v/>
      </c>
      <c r="AR109" t="str">
        <f>""</f>
        <v/>
      </c>
      <c r="AS109" t="str">
        <f>""</f>
        <v/>
      </c>
      <c r="AT109" t="str">
        <f>""</f>
        <v/>
      </c>
      <c r="AU109" t="str">
        <f>""</f>
        <v/>
      </c>
      <c r="AV109" t="str">
        <f>""</f>
        <v/>
      </c>
      <c r="AW109" t="str">
        <f>""</f>
        <v/>
      </c>
      <c r="AX109" t="str">
        <f>""</f>
        <v/>
      </c>
      <c r="AY109" t="str">
        <f>""</f>
        <v/>
      </c>
      <c r="AZ109" t="str">
        <f>""</f>
        <v/>
      </c>
      <c r="BA109" t="str">
        <f>""</f>
        <v/>
      </c>
    </row>
    <row r="110" spans="2:53" x14ac:dyDescent="0.2">
      <c r="B110" t="str">
        <f>""</f>
        <v/>
      </c>
      <c r="C110" t="str">
        <f>""</f>
        <v/>
      </c>
      <c r="D110" t="str">
        <f>""</f>
        <v/>
      </c>
      <c r="E110" t="str">
        <f>""</f>
        <v/>
      </c>
      <c r="F110" t="str">
        <f>""</f>
        <v/>
      </c>
      <c r="G110" t="str">
        <f>""</f>
        <v/>
      </c>
      <c r="H110" t="str">
        <f>""</f>
        <v/>
      </c>
      <c r="I110" t="str">
        <f>""</f>
        <v/>
      </c>
      <c r="J110" t="str">
        <f>""</f>
        <v/>
      </c>
      <c r="K110" t="str">
        <f>""</f>
        <v/>
      </c>
      <c r="L110" t="str">
        <f>""</f>
        <v/>
      </c>
      <c r="M110" t="str">
        <f>""</f>
        <v/>
      </c>
      <c r="N110" t="str">
        <f>""</f>
        <v/>
      </c>
      <c r="O110" t="str">
        <f>""</f>
        <v/>
      </c>
      <c r="P110" t="str">
        <f>""</f>
        <v/>
      </c>
      <c r="Q110" t="str">
        <f>""</f>
        <v/>
      </c>
      <c r="R110" t="str">
        <f>""</f>
        <v/>
      </c>
      <c r="S110" t="str">
        <f>""</f>
        <v/>
      </c>
      <c r="T110" t="str">
        <f>""</f>
        <v/>
      </c>
      <c r="U110" t="str">
        <f>""</f>
        <v/>
      </c>
      <c r="V110" t="str">
        <f>""</f>
        <v/>
      </c>
      <c r="W110" t="str">
        <f>""</f>
        <v/>
      </c>
      <c r="X110" t="str">
        <f>""</f>
        <v/>
      </c>
      <c r="Y110" t="str">
        <f>"[0.060]"</f>
        <v>[0.060]</v>
      </c>
      <c r="Z110" t="str">
        <f>""</f>
        <v/>
      </c>
      <c r="AA110" t="str">
        <f>""</f>
        <v/>
      </c>
      <c r="AB110" t="str">
        <f>""</f>
        <v/>
      </c>
      <c r="AC110" t="str">
        <f>""</f>
        <v/>
      </c>
      <c r="AD110" t="str">
        <f>""</f>
        <v/>
      </c>
      <c r="AE110" t="str">
        <f>""</f>
        <v/>
      </c>
      <c r="AF110" t="str">
        <f>""</f>
        <v/>
      </c>
      <c r="AG110" t="str">
        <f>""</f>
        <v/>
      </c>
      <c r="AH110" t="str">
        <f>""</f>
        <v/>
      </c>
      <c r="AI110" t="str">
        <f>""</f>
        <v/>
      </c>
      <c r="AJ110" t="str">
        <f>""</f>
        <v/>
      </c>
      <c r="AK110" t="str">
        <f>""</f>
        <v/>
      </c>
      <c r="AL110" t="str">
        <f>""</f>
        <v/>
      </c>
      <c r="AM110" t="str">
        <f>""</f>
        <v/>
      </c>
      <c r="AN110" t="str">
        <f>""</f>
        <v/>
      </c>
      <c r="AO110" t="str">
        <f>""</f>
        <v/>
      </c>
      <c r="AP110" t="str">
        <f>""</f>
        <v/>
      </c>
      <c r="AQ110" t="str">
        <f>""</f>
        <v/>
      </c>
      <c r="AR110" t="str">
        <f>""</f>
        <v/>
      </c>
      <c r="AS110" t="str">
        <f>""</f>
        <v/>
      </c>
      <c r="AT110" t="str">
        <f>""</f>
        <v/>
      </c>
      <c r="AU110" t="str">
        <f>""</f>
        <v/>
      </c>
      <c r="AV110" t="str">
        <f>""</f>
        <v/>
      </c>
      <c r="AW110" t="str">
        <f>""</f>
        <v/>
      </c>
      <c r="AX110" t="str">
        <f>""</f>
        <v/>
      </c>
      <c r="AY110" t="str">
        <f>""</f>
        <v/>
      </c>
      <c r="AZ110" t="str">
        <f>""</f>
        <v/>
      </c>
      <c r="BA110" t="str">
        <f>""</f>
        <v/>
      </c>
    </row>
    <row r="111" spans="2:53" x14ac:dyDescent="0.2">
      <c r="B111" t="str">
        <f>"Interaction"</f>
        <v>Interaction</v>
      </c>
      <c r="C111" t="str">
        <f>""</f>
        <v/>
      </c>
      <c r="D111" t="str">
        <f>""</f>
        <v/>
      </c>
      <c r="E111" t="str">
        <f>""</f>
        <v/>
      </c>
      <c r="F111" t="str">
        <f>""</f>
        <v/>
      </c>
      <c r="G111" t="str">
        <f>""</f>
        <v/>
      </c>
      <c r="H111" t="str">
        <f>""</f>
        <v/>
      </c>
      <c r="I111" t="str">
        <f>""</f>
        <v/>
      </c>
      <c r="J111" t="str">
        <f>""</f>
        <v/>
      </c>
      <c r="K111" t="str">
        <f>""</f>
        <v/>
      </c>
      <c r="L111" t="str">
        <f>""</f>
        <v/>
      </c>
      <c r="M111" t="str">
        <f>""</f>
        <v/>
      </c>
      <c r="N111" t="str">
        <f>""</f>
        <v/>
      </c>
      <c r="O111" t="str">
        <f>""</f>
        <v/>
      </c>
      <c r="P111" t="str">
        <f>""</f>
        <v/>
      </c>
      <c r="Q111" t="str">
        <f>""</f>
        <v/>
      </c>
      <c r="R111" t="str">
        <f>""</f>
        <v/>
      </c>
      <c r="S111" t="str">
        <f>""</f>
        <v/>
      </c>
      <c r="T111" t="str">
        <f>""</f>
        <v/>
      </c>
      <c r="U111" t="str">
        <f>""</f>
        <v/>
      </c>
      <c r="V111" t="str">
        <f>""</f>
        <v/>
      </c>
      <c r="W111" t="str">
        <f>""</f>
        <v/>
      </c>
      <c r="X111" t="str">
        <f>""</f>
        <v/>
      </c>
      <c r="Y111" t="str">
        <f>"-0.097"</f>
        <v>-0.097</v>
      </c>
      <c r="Z111" t="str">
        <f>""</f>
        <v/>
      </c>
      <c r="AA111" t="str">
        <f>""</f>
        <v/>
      </c>
      <c r="AB111" t="str">
        <f>""</f>
        <v/>
      </c>
      <c r="AC111" t="str">
        <f>""</f>
        <v/>
      </c>
      <c r="AD111" t="str">
        <f>""</f>
        <v/>
      </c>
      <c r="AE111" t="str">
        <f>""</f>
        <v/>
      </c>
      <c r="AF111" t="str">
        <f>""</f>
        <v/>
      </c>
      <c r="AG111" t="str">
        <f>""</f>
        <v/>
      </c>
      <c r="AH111" t="str">
        <f>""</f>
        <v/>
      </c>
      <c r="AI111" t="str">
        <f>""</f>
        <v/>
      </c>
      <c r="AJ111" t="str">
        <f>""</f>
        <v/>
      </c>
      <c r="AK111" t="str">
        <f>""</f>
        <v/>
      </c>
      <c r="AL111" t="str">
        <f>""</f>
        <v/>
      </c>
      <c r="AM111" t="str">
        <f>""</f>
        <v/>
      </c>
      <c r="AN111" t="str">
        <f>""</f>
        <v/>
      </c>
      <c r="AO111" t="str">
        <f>""</f>
        <v/>
      </c>
      <c r="AP111" t="str">
        <f>""</f>
        <v/>
      </c>
      <c r="AQ111" t="str">
        <f>""</f>
        <v/>
      </c>
      <c r="AR111" t="str">
        <f>""</f>
        <v/>
      </c>
      <c r="AS111" t="str">
        <f>""</f>
        <v/>
      </c>
      <c r="AT111" t="str">
        <f>""</f>
        <v/>
      </c>
      <c r="AU111" t="str">
        <f>""</f>
        <v/>
      </c>
      <c r="AV111" t="str">
        <f>""</f>
        <v/>
      </c>
      <c r="AW111" t="str">
        <f>""</f>
        <v/>
      </c>
      <c r="AX111" t="str">
        <f>""</f>
        <v/>
      </c>
      <c r="AY111" t="str">
        <f>""</f>
        <v/>
      </c>
      <c r="AZ111" t="str">
        <f>""</f>
        <v/>
      </c>
      <c r="BA111" t="str">
        <f>""</f>
        <v/>
      </c>
    </row>
    <row r="112" spans="2:53" x14ac:dyDescent="0.2">
      <c r="B112" t="str">
        <f>""</f>
        <v/>
      </c>
      <c r="C112" t="str">
        <f>""</f>
        <v/>
      </c>
      <c r="D112" t="str">
        <f>""</f>
        <v/>
      </c>
      <c r="E112" t="str">
        <f>""</f>
        <v/>
      </c>
      <c r="F112" t="str">
        <f>""</f>
        <v/>
      </c>
      <c r="G112" t="str">
        <f>""</f>
        <v/>
      </c>
      <c r="H112" t="str">
        <f>""</f>
        <v/>
      </c>
      <c r="I112" t="str">
        <f>""</f>
        <v/>
      </c>
      <c r="J112" t="str">
        <f>""</f>
        <v/>
      </c>
      <c r="K112" t="str">
        <f>""</f>
        <v/>
      </c>
      <c r="L112" t="str">
        <f>""</f>
        <v/>
      </c>
      <c r="M112" t="str">
        <f>""</f>
        <v/>
      </c>
      <c r="N112" t="str">
        <f>""</f>
        <v/>
      </c>
      <c r="O112" t="str">
        <f>""</f>
        <v/>
      </c>
      <c r="P112" t="str">
        <f>""</f>
        <v/>
      </c>
      <c r="Q112" t="str">
        <f>""</f>
        <v/>
      </c>
      <c r="R112" t="str">
        <f>""</f>
        <v/>
      </c>
      <c r="S112" t="str">
        <f>""</f>
        <v/>
      </c>
      <c r="T112" t="str">
        <f>""</f>
        <v/>
      </c>
      <c r="U112" t="str">
        <f>""</f>
        <v/>
      </c>
      <c r="V112" t="str">
        <f>""</f>
        <v/>
      </c>
      <c r="W112" t="str">
        <f>""</f>
        <v/>
      </c>
      <c r="X112" t="str">
        <f>""</f>
        <v/>
      </c>
      <c r="Y112" t="str">
        <f>"[0.090]"</f>
        <v>[0.090]</v>
      </c>
      <c r="Z112" t="str">
        <f>""</f>
        <v/>
      </c>
      <c r="AA112" t="str">
        <f>""</f>
        <v/>
      </c>
      <c r="AB112" t="str">
        <f>""</f>
        <v/>
      </c>
      <c r="AC112" t="str">
        <f>""</f>
        <v/>
      </c>
      <c r="AD112" t="str">
        <f>""</f>
        <v/>
      </c>
      <c r="AE112" t="str">
        <f>""</f>
        <v/>
      </c>
      <c r="AF112" t="str">
        <f>""</f>
        <v/>
      </c>
      <c r="AG112" t="str">
        <f>""</f>
        <v/>
      </c>
      <c r="AH112" t="str">
        <f>""</f>
        <v/>
      </c>
      <c r="AI112" t="str">
        <f>""</f>
        <v/>
      </c>
      <c r="AJ112" t="str">
        <f>""</f>
        <v/>
      </c>
      <c r="AK112" t="str">
        <f>""</f>
        <v/>
      </c>
      <c r="AL112" t="str">
        <f>""</f>
        <v/>
      </c>
      <c r="AM112" t="str">
        <f>""</f>
        <v/>
      </c>
      <c r="AN112" t="str">
        <f>""</f>
        <v/>
      </c>
      <c r="AO112" t="str">
        <f>""</f>
        <v/>
      </c>
      <c r="AP112" t="str">
        <f>""</f>
        <v/>
      </c>
      <c r="AQ112" t="str">
        <f>""</f>
        <v/>
      </c>
      <c r="AR112" t="str">
        <f>""</f>
        <v/>
      </c>
      <c r="AS112" t="str">
        <f>""</f>
        <v/>
      </c>
      <c r="AT112" t="str">
        <f>""</f>
        <v/>
      </c>
      <c r="AU112" t="str">
        <f>""</f>
        <v/>
      </c>
      <c r="AV112" t="str">
        <f>""</f>
        <v/>
      </c>
      <c r="AW112" t="str">
        <f>""</f>
        <v/>
      </c>
      <c r="AX112" t="str">
        <f>""</f>
        <v/>
      </c>
      <c r="AY112" t="str">
        <f>""</f>
        <v/>
      </c>
      <c r="AZ112" t="str">
        <f>""</f>
        <v/>
      </c>
      <c r="BA112" t="str">
        <f>""</f>
        <v/>
      </c>
    </row>
    <row r="113" spans="2:53" x14ac:dyDescent="0.2">
      <c r="B113" t="str">
        <f>"Share of females  who left household 1998-2007"</f>
        <v>Share of females  who left household 1998-2007</v>
      </c>
      <c r="C113" t="str">
        <f>""</f>
        <v/>
      </c>
      <c r="D113" t="str">
        <f>""</f>
        <v/>
      </c>
      <c r="E113" t="str">
        <f>""</f>
        <v/>
      </c>
      <c r="F113" t="str">
        <f>""</f>
        <v/>
      </c>
      <c r="G113" t="str">
        <f>""</f>
        <v/>
      </c>
      <c r="H113" t="str">
        <f>""</f>
        <v/>
      </c>
      <c r="I113" t="str">
        <f>""</f>
        <v/>
      </c>
      <c r="J113" t="str">
        <f>""</f>
        <v/>
      </c>
      <c r="K113" t="str">
        <f>""</f>
        <v/>
      </c>
      <c r="L113" t="str">
        <f>""</f>
        <v/>
      </c>
      <c r="M113" t="str">
        <f>""</f>
        <v/>
      </c>
      <c r="N113" t="str">
        <f>""</f>
        <v/>
      </c>
      <c r="O113" t="str">
        <f>""</f>
        <v/>
      </c>
      <c r="P113" t="str">
        <f>""</f>
        <v/>
      </c>
      <c r="Q113" t="str">
        <f>""</f>
        <v/>
      </c>
      <c r="R113" t="str">
        <f>""</f>
        <v/>
      </c>
      <c r="S113" t="str">
        <f>""</f>
        <v/>
      </c>
      <c r="T113" t="str">
        <f>""</f>
        <v/>
      </c>
      <c r="U113" t="str">
        <f>""</f>
        <v/>
      </c>
      <c r="V113" t="str">
        <f>""</f>
        <v/>
      </c>
      <c r="W113" t="str">
        <f>""</f>
        <v/>
      </c>
      <c r="X113" t="str">
        <f>""</f>
        <v/>
      </c>
      <c r="Y113" t="str">
        <f>""</f>
        <v/>
      </c>
      <c r="Z113" t="str">
        <f>"-0.130"</f>
        <v>-0.130</v>
      </c>
      <c r="AA113" t="str">
        <f>""</f>
        <v/>
      </c>
      <c r="AB113" t="str">
        <f>""</f>
        <v/>
      </c>
      <c r="AC113" t="str">
        <f>""</f>
        <v/>
      </c>
      <c r="AD113" t="str">
        <f>""</f>
        <v/>
      </c>
      <c r="AE113" t="str">
        <f>""</f>
        <v/>
      </c>
      <c r="AF113" t="str">
        <f>""</f>
        <v/>
      </c>
      <c r="AG113" t="str">
        <f>""</f>
        <v/>
      </c>
      <c r="AH113" t="str">
        <f>""</f>
        <v/>
      </c>
      <c r="AI113" t="str">
        <f>""</f>
        <v/>
      </c>
      <c r="AJ113" t="str">
        <f>""</f>
        <v/>
      </c>
      <c r="AK113" t="str">
        <f>""</f>
        <v/>
      </c>
      <c r="AL113" t="str">
        <f>""</f>
        <v/>
      </c>
      <c r="AM113" t="str">
        <f>""</f>
        <v/>
      </c>
      <c r="AN113" t="str">
        <f>""</f>
        <v/>
      </c>
      <c r="AO113" t="str">
        <f>""</f>
        <v/>
      </c>
      <c r="AP113" t="str">
        <f>""</f>
        <v/>
      </c>
      <c r="AQ113" t="str">
        <f>""</f>
        <v/>
      </c>
      <c r="AR113" t="str">
        <f>""</f>
        <v/>
      </c>
      <c r="AS113" t="str">
        <f>""</f>
        <v/>
      </c>
      <c r="AT113" t="str">
        <f>""</f>
        <v/>
      </c>
      <c r="AU113" t="str">
        <f>""</f>
        <v/>
      </c>
      <c r="AV113" t="str">
        <f>""</f>
        <v/>
      </c>
      <c r="AW113" t="str">
        <f>""</f>
        <v/>
      </c>
      <c r="AX113" t="str">
        <f>""</f>
        <v/>
      </c>
      <c r="AY113" t="str">
        <f>""</f>
        <v/>
      </c>
      <c r="AZ113" t="str">
        <f>""</f>
        <v/>
      </c>
      <c r="BA113" t="str">
        <f>""</f>
        <v/>
      </c>
    </row>
    <row r="114" spans="2:53" x14ac:dyDescent="0.2">
      <c r="B114" t="str">
        <f>""</f>
        <v/>
      </c>
      <c r="C114" t="str">
        <f>""</f>
        <v/>
      </c>
      <c r="D114" t="str">
        <f>""</f>
        <v/>
      </c>
      <c r="E114" t="str">
        <f>""</f>
        <v/>
      </c>
      <c r="F114" t="str">
        <f>""</f>
        <v/>
      </c>
      <c r="G114" t="str">
        <f>""</f>
        <v/>
      </c>
      <c r="H114" t="str">
        <f>""</f>
        <v/>
      </c>
      <c r="I114" t="str">
        <f>""</f>
        <v/>
      </c>
      <c r="J114" t="str">
        <f>""</f>
        <v/>
      </c>
      <c r="K114" t="str">
        <f>""</f>
        <v/>
      </c>
      <c r="L114" t="str">
        <f>""</f>
        <v/>
      </c>
      <c r="M114" t="str">
        <f>""</f>
        <v/>
      </c>
      <c r="N114" t="str">
        <f>""</f>
        <v/>
      </c>
      <c r="O114" t="str">
        <f>""</f>
        <v/>
      </c>
      <c r="P114" t="str">
        <f>""</f>
        <v/>
      </c>
      <c r="Q114" t="str">
        <f>""</f>
        <v/>
      </c>
      <c r="R114" t="str">
        <f>""</f>
        <v/>
      </c>
      <c r="S114" t="str">
        <f>""</f>
        <v/>
      </c>
      <c r="T114" t="str">
        <f>""</f>
        <v/>
      </c>
      <c r="U114" t="str">
        <f>""</f>
        <v/>
      </c>
      <c r="V114" t="str">
        <f>""</f>
        <v/>
      </c>
      <c r="W114" t="str">
        <f>""</f>
        <v/>
      </c>
      <c r="X114" t="str">
        <f>""</f>
        <v/>
      </c>
      <c r="Y114" t="str">
        <f>""</f>
        <v/>
      </c>
      <c r="Z114" t="str">
        <f>"[0.175]"</f>
        <v>[0.175]</v>
      </c>
      <c r="AA114" t="str">
        <f>""</f>
        <v/>
      </c>
      <c r="AB114" t="str">
        <f>""</f>
        <v/>
      </c>
      <c r="AC114" t="str">
        <f>""</f>
        <v/>
      </c>
      <c r="AD114" t="str">
        <f>""</f>
        <v/>
      </c>
      <c r="AE114" t="str">
        <f>""</f>
        <v/>
      </c>
      <c r="AF114" t="str">
        <f>""</f>
        <v/>
      </c>
      <c r="AG114" t="str">
        <f>""</f>
        <v/>
      </c>
      <c r="AH114" t="str">
        <f>""</f>
        <v/>
      </c>
      <c r="AI114" t="str">
        <f>""</f>
        <v/>
      </c>
      <c r="AJ114" t="str">
        <f>""</f>
        <v/>
      </c>
      <c r="AK114" t="str">
        <f>""</f>
        <v/>
      </c>
      <c r="AL114" t="str">
        <f>""</f>
        <v/>
      </c>
      <c r="AM114" t="str">
        <f>""</f>
        <v/>
      </c>
      <c r="AN114" t="str">
        <f>""</f>
        <v/>
      </c>
      <c r="AO114" t="str">
        <f>""</f>
        <v/>
      </c>
      <c r="AP114" t="str">
        <f>""</f>
        <v/>
      </c>
      <c r="AQ114" t="str">
        <f>""</f>
        <v/>
      </c>
      <c r="AR114" t="str">
        <f>""</f>
        <v/>
      </c>
      <c r="AS114" t="str">
        <f>""</f>
        <v/>
      </c>
      <c r="AT114" t="str">
        <f>""</f>
        <v/>
      </c>
      <c r="AU114" t="str">
        <f>""</f>
        <v/>
      </c>
      <c r="AV114" t="str">
        <f>""</f>
        <v/>
      </c>
      <c r="AW114" t="str">
        <f>""</f>
        <v/>
      </c>
      <c r="AX114" t="str">
        <f>""</f>
        <v/>
      </c>
      <c r="AY114" t="str">
        <f>""</f>
        <v/>
      </c>
      <c r="AZ114" t="str">
        <f>""</f>
        <v/>
      </c>
      <c r="BA114" t="str">
        <f>""</f>
        <v/>
      </c>
    </row>
    <row r="115" spans="2:53" x14ac:dyDescent="0.2">
      <c r="B115" t="str">
        <f>"Interaction"</f>
        <v>Interaction</v>
      </c>
      <c r="C115" t="str">
        <f>""</f>
        <v/>
      </c>
      <c r="D115" t="str">
        <f>""</f>
        <v/>
      </c>
      <c r="E115" t="str">
        <f>""</f>
        <v/>
      </c>
      <c r="F115" t="str">
        <f>""</f>
        <v/>
      </c>
      <c r="G115" t="str">
        <f>""</f>
        <v/>
      </c>
      <c r="H115" t="str">
        <f>""</f>
        <v/>
      </c>
      <c r="I115" t="str">
        <f>""</f>
        <v/>
      </c>
      <c r="J115" t="str">
        <f>""</f>
        <v/>
      </c>
      <c r="K115" t="str">
        <f>""</f>
        <v/>
      </c>
      <c r="L115" t="str">
        <f>""</f>
        <v/>
      </c>
      <c r="M115" t="str">
        <f>""</f>
        <v/>
      </c>
      <c r="N115" t="str">
        <f>""</f>
        <v/>
      </c>
      <c r="O115" t="str">
        <f>""</f>
        <v/>
      </c>
      <c r="P115" t="str">
        <f>""</f>
        <v/>
      </c>
      <c r="Q115" t="str">
        <f>""</f>
        <v/>
      </c>
      <c r="R115" t="str">
        <f>""</f>
        <v/>
      </c>
      <c r="S115" t="str">
        <f>""</f>
        <v/>
      </c>
      <c r="T115" t="str">
        <f>""</f>
        <v/>
      </c>
      <c r="U115" t="str">
        <f>""</f>
        <v/>
      </c>
      <c r="V115" t="str">
        <f>""</f>
        <v/>
      </c>
      <c r="W115" t="str">
        <f>""</f>
        <v/>
      </c>
      <c r="X115" t="str">
        <f>""</f>
        <v/>
      </c>
      <c r="Y115" t="str">
        <f>""</f>
        <v/>
      </c>
      <c r="Z115" t="str">
        <f>"-0.111"</f>
        <v>-0.111</v>
      </c>
      <c r="AA115" t="str">
        <f>""</f>
        <v/>
      </c>
      <c r="AB115" t="str">
        <f>""</f>
        <v/>
      </c>
      <c r="AC115" t="str">
        <f>""</f>
        <v/>
      </c>
      <c r="AD115" t="str">
        <f>""</f>
        <v/>
      </c>
      <c r="AE115" t="str">
        <f>""</f>
        <v/>
      </c>
      <c r="AF115" t="str">
        <f>""</f>
        <v/>
      </c>
      <c r="AG115" t="str">
        <f>""</f>
        <v/>
      </c>
      <c r="AH115" t="str">
        <f>""</f>
        <v/>
      </c>
      <c r="AI115" t="str">
        <f>""</f>
        <v/>
      </c>
      <c r="AJ115" t="str">
        <f>""</f>
        <v/>
      </c>
      <c r="AK115" t="str">
        <f>""</f>
        <v/>
      </c>
      <c r="AL115" t="str">
        <f>""</f>
        <v/>
      </c>
      <c r="AM115" t="str">
        <f>""</f>
        <v/>
      </c>
      <c r="AN115" t="str">
        <f>""</f>
        <v/>
      </c>
      <c r="AO115" t="str">
        <f>""</f>
        <v/>
      </c>
      <c r="AP115" t="str">
        <f>""</f>
        <v/>
      </c>
      <c r="AQ115" t="str">
        <f>""</f>
        <v/>
      </c>
      <c r="AR115" t="str">
        <f>""</f>
        <v/>
      </c>
      <c r="AS115" t="str">
        <f>""</f>
        <v/>
      </c>
      <c r="AT115" t="str">
        <f>""</f>
        <v/>
      </c>
      <c r="AU115" t="str">
        <f>""</f>
        <v/>
      </c>
      <c r="AV115" t="str">
        <f>""</f>
        <v/>
      </c>
      <c r="AW115" t="str">
        <f>""</f>
        <v/>
      </c>
      <c r="AX115" t="str">
        <f>""</f>
        <v/>
      </c>
      <c r="AY115" t="str">
        <f>""</f>
        <v/>
      </c>
      <c r="AZ115" t="str">
        <f>""</f>
        <v/>
      </c>
      <c r="BA115" t="str">
        <f>""</f>
        <v/>
      </c>
    </row>
    <row r="116" spans="2:53" x14ac:dyDescent="0.2">
      <c r="B116" t="str">
        <f>""</f>
        <v/>
      </c>
      <c r="C116" t="str">
        <f>""</f>
        <v/>
      </c>
      <c r="D116" t="str">
        <f>""</f>
        <v/>
      </c>
      <c r="E116" t="str">
        <f>""</f>
        <v/>
      </c>
      <c r="F116" t="str">
        <f>""</f>
        <v/>
      </c>
      <c r="G116" t="str">
        <f>""</f>
        <v/>
      </c>
      <c r="H116" t="str">
        <f>""</f>
        <v/>
      </c>
      <c r="I116" t="str">
        <f>""</f>
        <v/>
      </c>
      <c r="J116" t="str">
        <f>""</f>
        <v/>
      </c>
      <c r="K116" t="str">
        <f>""</f>
        <v/>
      </c>
      <c r="L116" t="str">
        <f>""</f>
        <v/>
      </c>
      <c r="M116" t="str">
        <f>""</f>
        <v/>
      </c>
      <c r="N116" t="str">
        <f>""</f>
        <v/>
      </c>
      <c r="O116" t="str">
        <f>""</f>
        <v/>
      </c>
      <c r="P116" t="str">
        <f>""</f>
        <v/>
      </c>
      <c r="Q116" t="str">
        <f>""</f>
        <v/>
      </c>
      <c r="R116" t="str">
        <f>""</f>
        <v/>
      </c>
      <c r="S116" t="str">
        <f>""</f>
        <v/>
      </c>
      <c r="T116" t="str">
        <f>""</f>
        <v/>
      </c>
      <c r="U116" t="str">
        <f>""</f>
        <v/>
      </c>
      <c r="V116" t="str">
        <f>""</f>
        <v/>
      </c>
      <c r="W116" t="str">
        <f>""</f>
        <v/>
      </c>
      <c r="X116" t="str">
        <f>""</f>
        <v/>
      </c>
      <c r="Y116" t="str">
        <f>""</f>
        <v/>
      </c>
      <c r="Z116" t="str">
        <f>"[0.263]"</f>
        <v>[0.263]</v>
      </c>
      <c r="AA116" t="str">
        <f>""</f>
        <v/>
      </c>
      <c r="AB116" t="str">
        <f>""</f>
        <v/>
      </c>
      <c r="AC116" t="str">
        <f>""</f>
        <v/>
      </c>
      <c r="AD116" t="str">
        <f>""</f>
        <v/>
      </c>
      <c r="AE116" t="str">
        <f>""</f>
        <v/>
      </c>
      <c r="AF116" t="str">
        <f>""</f>
        <v/>
      </c>
      <c r="AG116" t="str">
        <f>""</f>
        <v/>
      </c>
      <c r="AH116" t="str">
        <f>""</f>
        <v/>
      </c>
      <c r="AI116" t="str">
        <f>""</f>
        <v/>
      </c>
      <c r="AJ116" t="str">
        <f>""</f>
        <v/>
      </c>
      <c r="AK116" t="str">
        <f>""</f>
        <v/>
      </c>
      <c r="AL116" t="str">
        <f>""</f>
        <v/>
      </c>
      <c r="AM116" t="str">
        <f>""</f>
        <v/>
      </c>
      <c r="AN116" t="str">
        <f>""</f>
        <v/>
      </c>
      <c r="AO116" t="str">
        <f>""</f>
        <v/>
      </c>
      <c r="AP116" t="str">
        <f>""</f>
        <v/>
      </c>
      <c r="AQ116" t="str">
        <f>""</f>
        <v/>
      </c>
      <c r="AR116" t="str">
        <f>""</f>
        <v/>
      </c>
      <c r="AS116" t="str">
        <f>""</f>
        <v/>
      </c>
      <c r="AT116" t="str">
        <f>""</f>
        <v/>
      </c>
      <c r="AU116" t="str">
        <f>""</f>
        <v/>
      </c>
      <c r="AV116" t="str">
        <f>""</f>
        <v/>
      </c>
      <c r="AW116" t="str">
        <f>""</f>
        <v/>
      </c>
      <c r="AX116" t="str">
        <f>""</f>
        <v/>
      </c>
      <c r="AY116" t="str">
        <f>""</f>
        <v/>
      </c>
      <c r="AZ116" t="str">
        <f>""</f>
        <v/>
      </c>
      <c r="BA116" t="str">
        <f>""</f>
        <v/>
      </c>
    </row>
    <row r="117" spans="2:53" x14ac:dyDescent="0.2">
      <c r="B117" t="str">
        <f>"Index of Asset Related Losses (dummy) (money-goods and/or house) - PCA"</f>
        <v>Index of Asset Related Losses (dummy) (money-goods and/or house) - PCA</v>
      </c>
      <c r="C117" t="str">
        <f>""</f>
        <v/>
      </c>
      <c r="D117" t="str">
        <f>""</f>
        <v/>
      </c>
      <c r="E117" t="str">
        <f>""</f>
        <v/>
      </c>
      <c r="F117" t="str">
        <f>""</f>
        <v/>
      </c>
      <c r="G117" t="str">
        <f>""</f>
        <v/>
      </c>
      <c r="H117" t="str">
        <f>""</f>
        <v/>
      </c>
      <c r="I117" t="str">
        <f>""</f>
        <v/>
      </c>
      <c r="J117" t="str">
        <f>""</f>
        <v/>
      </c>
      <c r="K117" t="str">
        <f>""</f>
        <v/>
      </c>
      <c r="L117" t="str">
        <f>""</f>
        <v/>
      </c>
      <c r="M117" t="str">
        <f>""</f>
        <v/>
      </c>
      <c r="N117" t="str">
        <f>""</f>
        <v/>
      </c>
      <c r="O117" t="str">
        <f>""</f>
        <v/>
      </c>
      <c r="P117" t="str">
        <f>""</f>
        <v/>
      </c>
      <c r="Q117" t="str">
        <f>""</f>
        <v/>
      </c>
      <c r="R117" t="str">
        <f>""</f>
        <v/>
      </c>
      <c r="S117" t="str">
        <f>""</f>
        <v/>
      </c>
      <c r="T117" t="str">
        <f>""</f>
        <v/>
      </c>
      <c r="U117" t="str">
        <f>""</f>
        <v/>
      </c>
      <c r="V117" t="str">
        <f>""</f>
        <v/>
      </c>
      <c r="W117" t="str">
        <f>""</f>
        <v/>
      </c>
      <c r="X117" t="str">
        <f>""</f>
        <v/>
      </c>
      <c r="Y117" t="str">
        <f>""</f>
        <v/>
      </c>
      <c r="Z117" t="str">
        <f>""</f>
        <v/>
      </c>
      <c r="AA117" t="str">
        <f>"-0.015"</f>
        <v>-0.015</v>
      </c>
      <c r="AB117" t="str">
        <f>"-0.022"</f>
        <v>-0.022</v>
      </c>
      <c r="AC117" t="str">
        <f>"-0.023"</f>
        <v>-0.023</v>
      </c>
      <c r="AD117" t="str">
        <f>""</f>
        <v/>
      </c>
      <c r="AE117" t="str">
        <f>""</f>
        <v/>
      </c>
      <c r="AF117" t="str">
        <f>""</f>
        <v/>
      </c>
      <c r="AG117" t="str">
        <f>""</f>
        <v/>
      </c>
      <c r="AH117" t="str">
        <f>""</f>
        <v/>
      </c>
      <c r="AI117" t="str">
        <f>""</f>
        <v/>
      </c>
      <c r="AJ117" t="str">
        <f>""</f>
        <v/>
      </c>
      <c r="AK117" t="str">
        <f>""</f>
        <v/>
      </c>
      <c r="AL117" t="str">
        <f>""</f>
        <v/>
      </c>
      <c r="AM117" t="str">
        <f>""</f>
        <v/>
      </c>
      <c r="AN117" t="str">
        <f>""</f>
        <v/>
      </c>
      <c r="AO117" t="str">
        <f>""</f>
        <v/>
      </c>
      <c r="AP117" t="str">
        <f>""</f>
        <v/>
      </c>
      <c r="AQ117" t="str">
        <f>""</f>
        <v/>
      </c>
      <c r="AR117" t="str">
        <f>""</f>
        <v/>
      </c>
      <c r="AS117" t="str">
        <f>""</f>
        <v/>
      </c>
      <c r="AT117" t="str">
        <f>""</f>
        <v/>
      </c>
      <c r="AU117" t="str">
        <f>""</f>
        <v/>
      </c>
      <c r="AV117" t="str">
        <f>""</f>
        <v/>
      </c>
      <c r="AW117" t="str">
        <f>""</f>
        <v/>
      </c>
      <c r="AX117" t="str">
        <f>""</f>
        <v/>
      </c>
      <c r="AY117" t="str">
        <f>""</f>
        <v/>
      </c>
      <c r="AZ117" t="str">
        <f>""</f>
        <v/>
      </c>
      <c r="BA117" t="str">
        <f>""</f>
        <v/>
      </c>
    </row>
    <row r="118" spans="2:53" x14ac:dyDescent="0.2">
      <c r="B118" t="str">
        <f>""</f>
        <v/>
      </c>
      <c r="C118" t="str">
        <f>""</f>
        <v/>
      </c>
      <c r="D118" t="str">
        <f>""</f>
        <v/>
      </c>
      <c r="E118" t="str">
        <f>""</f>
        <v/>
      </c>
      <c r="F118" t="str">
        <f>""</f>
        <v/>
      </c>
      <c r="G118" t="str">
        <f>""</f>
        <v/>
      </c>
      <c r="H118" t="str">
        <f>""</f>
        <v/>
      </c>
      <c r="I118" t="str">
        <f>""</f>
        <v/>
      </c>
      <c r="J118" t="str">
        <f>""</f>
        <v/>
      </c>
      <c r="K118" t="str">
        <f>""</f>
        <v/>
      </c>
      <c r="L118" t="str">
        <f>""</f>
        <v/>
      </c>
      <c r="M118" t="str">
        <f>""</f>
        <v/>
      </c>
      <c r="N118" t="str">
        <f>""</f>
        <v/>
      </c>
      <c r="O118" t="str">
        <f>""</f>
        <v/>
      </c>
      <c r="P118" t="str">
        <f>""</f>
        <v/>
      </c>
      <c r="Q118" t="str">
        <f>""</f>
        <v/>
      </c>
      <c r="R118" t="str">
        <f>""</f>
        <v/>
      </c>
      <c r="S118" t="str">
        <f>""</f>
        <v/>
      </c>
      <c r="T118" t="str">
        <f>""</f>
        <v/>
      </c>
      <c r="U118" t="str">
        <f>""</f>
        <v/>
      </c>
      <c r="V118" t="str">
        <f>""</f>
        <v/>
      </c>
      <c r="W118" t="str">
        <f>""</f>
        <v/>
      </c>
      <c r="X118" t="str">
        <f>""</f>
        <v/>
      </c>
      <c r="Y118" t="str">
        <f>""</f>
        <v/>
      </c>
      <c r="Z118" t="str">
        <f>""</f>
        <v/>
      </c>
      <c r="AA118" t="str">
        <f>"[0.032]"</f>
        <v>[0.032]</v>
      </c>
      <c r="AB118" t="str">
        <f>"[0.032]"</f>
        <v>[0.032]</v>
      </c>
      <c r="AC118" t="str">
        <f>"[0.032]"</f>
        <v>[0.032]</v>
      </c>
      <c r="AD118" t="str">
        <f>""</f>
        <v/>
      </c>
      <c r="AE118" t="str">
        <f>""</f>
        <v/>
      </c>
      <c r="AF118" t="str">
        <f>""</f>
        <v/>
      </c>
      <c r="AG118" t="str">
        <f>""</f>
        <v/>
      </c>
      <c r="AH118" t="str">
        <f>""</f>
        <v/>
      </c>
      <c r="AI118" t="str">
        <f>""</f>
        <v/>
      </c>
      <c r="AJ118" t="str">
        <f>""</f>
        <v/>
      </c>
      <c r="AK118" t="str">
        <f>""</f>
        <v/>
      </c>
      <c r="AL118" t="str">
        <f>""</f>
        <v/>
      </c>
      <c r="AM118" t="str">
        <f>""</f>
        <v/>
      </c>
      <c r="AN118" t="str">
        <f>""</f>
        <v/>
      </c>
      <c r="AO118" t="str">
        <f>""</f>
        <v/>
      </c>
      <c r="AP118" t="str">
        <f>""</f>
        <v/>
      </c>
      <c r="AQ118" t="str">
        <f>""</f>
        <v/>
      </c>
      <c r="AR118" t="str">
        <f>""</f>
        <v/>
      </c>
      <c r="AS118" t="str">
        <f>""</f>
        <v/>
      </c>
      <c r="AT118" t="str">
        <f>""</f>
        <v/>
      </c>
      <c r="AU118" t="str">
        <f>""</f>
        <v/>
      </c>
      <c r="AV118" t="str">
        <f>""</f>
        <v/>
      </c>
      <c r="AW118" t="str">
        <f>""</f>
        <v/>
      </c>
      <c r="AX118" t="str">
        <f>""</f>
        <v/>
      </c>
      <c r="AY118" t="str">
        <f>""</f>
        <v/>
      </c>
      <c r="AZ118" t="str">
        <f>""</f>
        <v/>
      </c>
      <c r="BA118" t="str">
        <f>""</f>
        <v/>
      </c>
    </row>
    <row r="119" spans="2:53" x14ac:dyDescent="0.2">
      <c r="B119" t="str">
        <f>"At least female male left the household in a given year (yes=1)"</f>
        <v>At least female male left the household in a given year (yes=1)</v>
      </c>
      <c r="C119" t="str">
        <f>""</f>
        <v/>
      </c>
      <c r="D119" t="str">
        <f>""</f>
        <v/>
      </c>
      <c r="E119" t="str">
        <f>""</f>
        <v/>
      </c>
      <c r="F119" t="str">
        <f>""</f>
        <v/>
      </c>
      <c r="G119" t="str">
        <f>""</f>
        <v/>
      </c>
      <c r="H119" t="str">
        <f>""</f>
        <v/>
      </c>
      <c r="I119" t="str">
        <f>""</f>
        <v/>
      </c>
      <c r="J119" t="str">
        <f>""</f>
        <v/>
      </c>
      <c r="K119" t="str">
        <f>""</f>
        <v/>
      </c>
      <c r="L119" t="str">
        <f>""</f>
        <v/>
      </c>
      <c r="M119" t="str">
        <f>""</f>
        <v/>
      </c>
      <c r="N119" t="str">
        <f>""</f>
        <v/>
      </c>
      <c r="O119" t="str">
        <f>""</f>
        <v/>
      </c>
      <c r="P119" t="str">
        <f>""</f>
        <v/>
      </c>
      <c r="Q119" t="str">
        <f>""</f>
        <v/>
      </c>
      <c r="R119" t="str">
        <f>""</f>
        <v/>
      </c>
      <c r="S119" t="str">
        <f>""</f>
        <v/>
      </c>
      <c r="T119" t="str">
        <f>""</f>
        <v/>
      </c>
      <c r="U119" t="str">
        <f>""</f>
        <v/>
      </c>
      <c r="V119" t="str">
        <f>""</f>
        <v/>
      </c>
      <c r="W119" t="str">
        <f>""</f>
        <v/>
      </c>
      <c r="X119" t="str">
        <f>""</f>
        <v/>
      </c>
      <c r="Y119" t="str">
        <f>""</f>
        <v/>
      </c>
      <c r="Z119" t="str">
        <f>""</f>
        <v/>
      </c>
      <c r="AA119" t="str">
        <f>"-0.044"</f>
        <v>-0.044</v>
      </c>
      <c r="AB119" t="str">
        <f>""</f>
        <v/>
      </c>
      <c r="AC119" t="str">
        <f>""</f>
        <v/>
      </c>
      <c r="AD119" t="str">
        <f>""</f>
        <v/>
      </c>
      <c r="AE119" t="str">
        <f>""</f>
        <v/>
      </c>
      <c r="AF119" t="str">
        <f>""</f>
        <v/>
      </c>
      <c r="AG119" t="str">
        <f>""</f>
        <v/>
      </c>
      <c r="AH119" t="str">
        <f>""</f>
        <v/>
      </c>
      <c r="AI119" t="str">
        <f>""</f>
        <v/>
      </c>
      <c r="AJ119" t="str">
        <f>""</f>
        <v/>
      </c>
      <c r="AK119" t="str">
        <f>""</f>
        <v/>
      </c>
      <c r="AL119" t="str">
        <f>""</f>
        <v/>
      </c>
      <c r="AM119" t="str">
        <f>""</f>
        <v/>
      </c>
      <c r="AN119" t="str">
        <f>""</f>
        <v/>
      </c>
      <c r="AO119" t="str">
        <f>""</f>
        <v/>
      </c>
      <c r="AP119" t="str">
        <f>""</f>
        <v/>
      </c>
      <c r="AQ119" t="str">
        <f>""</f>
        <v/>
      </c>
      <c r="AR119" t="str">
        <f>""</f>
        <v/>
      </c>
      <c r="AS119" t="str">
        <f>""</f>
        <v/>
      </c>
      <c r="AT119" t="str">
        <f>""</f>
        <v/>
      </c>
      <c r="AU119" t="str">
        <f>""</f>
        <v/>
      </c>
      <c r="AV119" t="str">
        <f>""</f>
        <v/>
      </c>
      <c r="AW119" t="str">
        <f>""</f>
        <v/>
      </c>
      <c r="AX119" t="str">
        <f>""</f>
        <v/>
      </c>
      <c r="AY119" t="str">
        <f>""</f>
        <v/>
      </c>
      <c r="AZ119" t="str">
        <f>""</f>
        <v/>
      </c>
      <c r="BA119" t="str">
        <f>""</f>
        <v/>
      </c>
    </row>
    <row r="120" spans="2:53" x14ac:dyDescent="0.2">
      <c r="B120" t="str">
        <f>""</f>
        <v/>
      </c>
      <c r="C120" t="str">
        <f>""</f>
        <v/>
      </c>
      <c r="D120" t="str">
        <f>""</f>
        <v/>
      </c>
      <c r="E120" t="str">
        <f>""</f>
        <v/>
      </c>
      <c r="F120" t="str">
        <f>""</f>
        <v/>
      </c>
      <c r="G120" t="str">
        <f>""</f>
        <v/>
      </c>
      <c r="H120" t="str">
        <f>""</f>
        <v/>
      </c>
      <c r="I120" t="str">
        <f>""</f>
        <v/>
      </c>
      <c r="J120" t="str">
        <f>""</f>
        <v/>
      </c>
      <c r="K120" t="str">
        <f>""</f>
        <v/>
      </c>
      <c r="L120" t="str">
        <f>""</f>
        <v/>
      </c>
      <c r="M120" t="str">
        <f>""</f>
        <v/>
      </c>
      <c r="N120" t="str">
        <f>""</f>
        <v/>
      </c>
      <c r="O120" t="str">
        <f>""</f>
        <v/>
      </c>
      <c r="P120" t="str">
        <f>""</f>
        <v/>
      </c>
      <c r="Q120" t="str">
        <f>""</f>
        <v/>
      </c>
      <c r="R120" t="str">
        <f>""</f>
        <v/>
      </c>
      <c r="S120" t="str">
        <f>""</f>
        <v/>
      </c>
      <c r="T120" t="str">
        <f>""</f>
        <v/>
      </c>
      <c r="U120" t="str">
        <f>""</f>
        <v/>
      </c>
      <c r="V120" t="str">
        <f>""</f>
        <v/>
      </c>
      <c r="W120" t="str">
        <f>""</f>
        <v/>
      </c>
      <c r="X120" t="str">
        <f>""</f>
        <v/>
      </c>
      <c r="Y120" t="str">
        <f>""</f>
        <v/>
      </c>
      <c r="Z120" t="str">
        <f>""</f>
        <v/>
      </c>
      <c r="AA120" t="str">
        <f>"[0.108]"</f>
        <v>[0.108]</v>
      </c>
      <c r="AB120" t="str">
        <f>""</f>
        <v/>
      </c>
      <c r="AC120" t="str">
        <f>""</f>
        <v/>
      </c>
      <c r="AD120" t="str">
        <f>""</f>
        <v/>
      </c>
      <c r="AE120" t="str">
        <f>""</f>
        <v/>
      </c>
      <c r="AF120" t="str">
        <f>""</f>
        <v/>
      </c>
      <c r="AG120" t="str">
        <f>""</f>
        <v/>
      </c>
      <c r="AH120" t="str">
        <f>""</f>
        <v/>
      </c>
      <c r="AI120" t="str">
        <f>""</f>
        <v/>
      </c>
      <c r="AJ120" t="str">
        <f>""</f>
        <v/>
      </c>
      <c r="AK120" t="str">
        <f>""</f>
        <v/>
      </c>
      <c r="AL120" t="str">
        <f>""</f>
        <v/>
      </c>
      <c r="AM120" t="str">
        <f>""</f>
        <v/>
      </c>
      <c r="AN120" t="str">
        <f>""</f>
        <v/>
      </c>
      <c r="AO120" t="str">
        <f>""</f>
        <v/>
      </c>
      <c r="AP120" t="str">
        <f>""</f>
        <v/>
      </c>
      <c r="AQ120" t="str">
        <f>""</f>
        <v/>
      </c>
      <c r="AR120" t="str">
        <f>""</f>
        <v/>
      </c>
      <c r="AS120" t="str">
        <f>""</f>
        <v/>
      </c>
      <c r="AT120" t="str">
        <f>""</f>
        <v/>
      </c>
      <c r="AU120" t="str">
        <f>""</f>
        <v/>
      </c>
      <c r="AV120" t="str">
        <f>""</f>
        <v/>
      </c>
      <c r="AW120" t="str">
        <f>""</f>
        <v/>
      </c>
      <c r="AX120" t="str">
        <f>""</f>
        <v/>
      </c>
      <c r="AY120" t="str">
        <f>""</f>
        <v/>
      </c>
      <c r="AZ120" t="str">
        <f>""</f>
        <v/>
      </c>
      <c r="BA120" t="str">
        <f>""</f>
        <v/>
      </c>
    </row>
    <row r="121" spans="2:53" x14ac:dyDescent="0.2">
      <c r="B121" t="str">
        <f>"Interaction"</f>
        <v>Interaction</v>
      </c>
      <c r="C121" t="str">
        <f>""</f>
        <v/>
      </c>
      <c r="D121" t="str">
        <f>""</f>
        <v/>
      </c>
      <c r="E121" t="str">
        <f>""</f>
        <v/>
      </c>
      <c r="F121" t="str">
        <f>""</f>
        <v/>
      </c>
      <c r="G121" t="str">
        <f>""</f>
        <v/>
      </c>
      <c r="H121" t="str">
        <f>""</f>
        <v/>
      </c>
      <c r="I121" t="str">
        <f>""</f>
        <v/>
      </c>
      <c r="J121" t="str">
        <f>""</f>
        <v/>
      </c>
      <c r="K121" t="str">
        <f>""</f>
        <v/>
      </c>
      <c r="L121" t="str">
        <f>""</f>
        <v/>
      </c>
      <c r="M121" t="str">
        <f>""</f>
        <v/>
      </c>
      <c r="N121" t="str">
        <f>""</f>
        <v/>
      </c>
      <c r="O121" t="str">
        <f>""</f>
        <v/>
      </c>
      <c r="P121" t="str">
        <f>""</f>
        <v/>
      </c>
      <c r="Q121" t="str">
        <f>""</f>
        <v/>
      </c>
      <c r="R121" t="str">
        <f>""</f>
        <v/>
      </c>
      <c r="S121" t="str">
        <f>""</f>
        <v/>
      </c>
      <c r="T121" t="str">
        <f>""</f>
        <v/>
      </c>
      <c r="U121" t="str">
        <f>""</f>
        <v/>
      </c>
      <c r="V121" t="str">
        <f>""</f>
        <v/>
      </c>
      <c r="W121" t="str">
        <f>""</f>
        <v/>
      </c>
      <c r="X121" t="str">
        <f>""</f>
        <v/>
      </c>
      <c r="Y121" t="str">
        <f>""</f>
        <v/>
      </c>
      <c r="Z121" t="str">
        <f>""</f>
        <v/>
      </c>
      <c r="AA121" t="str">
        <f>"-0.040"</f>
        <v>-0.040</v>
      </c>
      <c r="AB121" t="str">
        <f>""</f>
        <v/>
      </c>
      <c r="AC121" t="str">
        <f>""</f>
        <v/>
      </c>
      <c r="AD121" t="str">
        <f>""</f>
        <v/>
      </c>
      <c r="AE121" t="str">
        <f>""</f>
        <v/>
      </c>
      <c r="AF121" t="str">
        <f>""</f>
        <v/>
      </c>
      <c r="AG121" t="str">
        <f>""</f>
        <v/>
      </c>
      <c r="AH121" t="str">
        <f>""</f>
        <v/>
      </c>
      <c r="AI121" t="str">
        <f>""</f>
        <v/>
      </c>
      <c r="AJ121" t="str">
        <f>""</f>
        <v/>
      </c>
      <c r="AK121" t="str">
        <f>""</f>
        <v/>
      </c>
      <c r="AL121" t="str">
        <f>""</f>
        <v/>
      </c>
      <c r="AM121" t="str">
        <f>""</f>
        <v/>
      </c>
      <c r="AN121" t="str">
        <f>""</f>
        <v/>
      </c>
      <c r="AO121" t="str">
        <f>""</f>
        <v/>
      </c>
      <c r="AP121" t="str">
        <f>""</f>
        <v/>
      </c>
      <c r="AQ121" t="str">
        <f>""</f>
        <v/>
      </c>
      <c r="AR121" t="str">
        <f>""</f>
        <v/>
      </c>
      <c r="AS121" t="str">
        <f>""</f>
        <v/>
      </c>
      <c r="AT121" t="str">
        <f>""</f>
        <v/>
      </c>
      <c r="AU121" t="str">
        <f>""</f>
        <v/>
      </c>
      <c r="AV121" t="str">
        <f>""</f>
        <v/>
      </c>
      <c r="AW121" t="str">
        <f>""</f>
        <v/>
      </c>
      <c r="AX121" t="str">
        <f>""</f>
        <v/>
      </c>
      <c r="AY121" t="str">
        <f>""</f>
        <v/>
      </c>
      <c r="AZ121" t="str">
        <f>""</f>
        <v/>
      </c>
      <c r="BA121" t="str">
        <f>""</f>
        <v/>
      </c>
    </row>
    <row r="122" spans="2:53" x14ac:dyDescent="0.2">
      <c r="B122" t="str">
        <f>""</f>
        <v/>
      </c>
      <c r="C122" t="str">
        <f>""</f>
        <v/>
      </c>
      <c r="D122" t="str">
        <f>""</f>
        <v/>
      </c>
      <c r="E122" t="str">
        <f>""</f>
        <v/>
      </c>
      <c r="F122" t="str">
        <f>""</f>
        <v/>
      </c>
      <c r="G122" t="str">
        <f>""</f>
        <v/>
      </c>
      <c r="H122" t="str">
        <f>""</f>
        <v/>
      </c>
      <c r="I122" t="str">
        <f>""</f>
        <v/>
      </c>
      <c r="J122" t="str">
        <f>""</f>
        <v/>
      </c>
      <c r="K122" t="str">
        <f>""</f>
        <v/>
      </c>
      <c r="L122" t="str">
        <f>""</f>
        <v/>
      </c>
      <c r="M122" t="str">
        <f>""</f>
        <v/>
      </c>
      <c r="N122" t="str">
        <f>""</f>
        <v/>
      </c>
      <c r="O122" t="str">
        <f>""</f>
        <v/>
      </c>
      <c r="P122" t="str">
        <f>""</f>
        <v/>
      </c>
      <c r="Q122" t="str">
        <f>""</f>
        <v/>
      </c>
      <c r="R122" t="str">
        <f>""</f>
        <v/>
      </c>
      <c r="S122" t="str">
        <f>""</f>
        <v/>
      </c>
      <c r="T122" t="str">
        <f>""</f>
        <v/>
      </c>
      <c r="U122" t="str">
        <f>""</f>
        <v/>
      </c>
      <c r="V122" t="str">
        <f>""</f>
        <v/>
      </c>
      <c r="W122" t="str">
        <f>""</f>
        <v/>
      </c>
      <c r="X122" t="str">
        <f>""</f>
        <v/>
      </c>
      <c r="Y122" t="str">
        <f>""</f>
        <v/>
      </c>
      <c r="Z122" t="str">
        <f>""</f>
        <v/>
      </c>
      <c r="AA122" t="str">
        <f>"[0.075]"</f>
        <v>[0.075]</v>
      </c>
      <c r="AB122" t="str">
        <f>""</f>
        <v/>
      </c>
      <c r="AC122" t="str">
        <f>""</f>
        <v/>
      </c>
      <c r="AD122" t="str">
        <f>""</f>
        <v/>
      </c>
      <c r="AE122" t="str">
        <f>""</f>
        <v/>
      </c>
      <c r="AF122" t="str">
        <f>""</f>
        <v/>
      </c>
      <c r="AG122" t="str">
        <f>""</f>
        <v/>
      </c>
      <c r="AH122" t="str">
        <f>""</f>
        <v/>
      </c>
      <c r="AI122" t="str">
        <f>""</f>
        <v/>
      </c>
      <c r="AJ122" t="str">
        <f>""</f>
        <v/>
      </c>
      <c r="AK122" t="str">
        <f>""</f>
        <v/>
      </c>
      <c r="AL122" t="str">
        <f>""</f>
        <v/>
      </c>
      <c r="AM122" t="str">
        <f>""</f>
        <v/>
      </c>
      <c r="AN122" t="str">
        <f>""</f>
        <v/>
      </c>
      <c r="AO122" t="str">
        <f>""</f>
        <v/>
      </c>
      <c r="AP122" t="str">
        <f>""</f>
        <v/>
      </c>
      <c r="AQ122" t="str">
        <f>""</f>
        <v/>
      </c>
      <c r="AR122" t="str">
        <f>""</f>
        <v/>
      </c>
      <c r="AS122" t="str">
        <f>""</f>
        <v/>
      </c>
      <c r="AT122" t="str">
        <f>""</f>
        <v/>
      </c>
      <c r="AU122" t="str">
        <f>""</f>
        <v/>
      </c>
      <c r="AV122" t="str">
        <f>""</f>
        <v/>
      </c>
      <c r="AW122" t="str">
        <f>""</f>
        <v/>
      </c>
      <c r="AX122" t="str">
        <f>""</f>
        <v/>
      </c>
      <c r="AY122" t="str">
        <f>""</f>
        <v/>
      </c>
      <c r="AZ122" t="str">
        <f>""</f>
        <v/>
      </c>
      <c r="BA122" t="str">
        <f>""</f>
        <v/>
      </c>
    </row>
    <row r="123" spans="2:53" x14ac:dyDescent="0.2">
      <c r="B123" t="str">
        <f>"Number of female who left household 1998-2007"</f>
        <v>Number of female who left household 1998-2007</v>
      </c>
      <c r="C123" t="str">
        <f>""</f>
        <v/>
      </c>
      <c r="D123" t="str">
        <f>""</f>
        <v/>
      </c>
      <c r="E123" t="str">
        <f>""</f>
        <v/>
      </c>
      <c r="F123" t="str">
        <f>""</f>
        <v/>
      </c>
      <c r="G123" t="str">
        <f>""</f>
        <v/>
      </c>
      <c r="H123" t="str">
        <f>""</f>
        <v/>
      </c>
      <c r="I123" t="str">
        <f>""</f>
        <v/>
      </c>
      <c r="J123" t="str">
        <f>""</f>
        <v/>
      </c>
      <c r="K123" t="str">
        <f>""</f>
        <v/>
      </c>
      <c r="L123" t="str">
        <f>""</f>
        <v/>
      </c>
      <c r="M123" t="str">
        <f>""</f>
        <v/>
      </c>
      <c r="N123" t="str">
        <f>""</f>
        <v/>
      </c>
      <c r="O123" t="str">
        <f>""</f>
        <v/>
      </c>
      <c r="P123" t="str">
        <f>""</f>
        <v/>
      </c>
      <c r="Q123" t="str">
        <f>""</f>
        <v/>
      </c>
      <c r="R123" t="str">
        <f>""</f>
        <v/>
      </c>
      <c r="S123" t="str">
        <f>""</f>
        <v/>
      </c>
      <c r="T123" t="str">
        <f>""</f>
        <v/>
      </c>
      <c r="U123" t="str">
        <f>""</f>
        <v/>
      </c>
      <c r="V123" t="str">
        <f>""</f>
        <v/>
      </c>
      <c r="W123" t="str">
        <f>""</f>
        <v/>
      </c>
      <c r="X123" t="str">
        <f>""</f>
        <v/>
      </c>
      <c r="Y123" t="str">
        <f>""</f>
        <v/>
      </c>
      <c r="Z123" t="str">
        <f>""</f>
        <v/>
      </c>
      <c r="AA123" t="str">
        <f>""</f>
        <v/>
      </c>
      <c r="AB123" t="str">
        <f>"-0.008"</f>
        <v>-0.008</v>
      </c>
      <c r="AC123" t="str">
        <f>""</f>
        <v/>
      </c>
      <c r="AD123" t="str">
        <f>""</f>
        <v/>
      </c>
      <c r="AE123" t="str">
        <f>""</f>
        <v/>
      </c>
      <c r="AF123" t="str">
        <f>""</f>
        <v/>
      </c>
      <c r="AG123" t="str">
        <f>""</f>
        <v/>
      </c>
      <c r="AH123" t="str">
        <f>""</f>
        <v/>
      </c>
      <c r="AI123" t="str">
        <f>""</f>
        <v/>
      </c>
      <c r="AJ123" t="str">
        <f>""</f>
        <v/>
      </c>
      <c r="AK123" t="str">
        <f>""</f>
        <v/>
      </c>
      <c r="AL123" t="str">
        <f>""</f>
        <v/>
      </c>
      <c r="AM123" t="str">
        <f>""</f>
        <v/>
      </c>
      <c r="AN123" t="str">
        <f>""</f>
        <v/>
      </c>
      <c r="AO123" t="str">
        <f>""</f>
        <v/>
      </c>
      <c r="AP123" t="str">
        <f>""</f>
        <v/>
      </c>
      <c r="AQ123" t="str">
        <f>""</f>
        <v/>
      </c>
      <c r="AR123" t="str">
        <f>""</f>
        <v/>
      </c>
      <c r="AS123" t="str">
        <f>""</f>
        <v/>
      </c>
      <c r="AT123" t="str">
        <f>""</f>
        <v/>
      </c>
      <c r="AU123" t="str">
        <f>""</f>
        <v/>
      </c>
      <c r="AV123" t="str">
        <f>""</f>
        <v/>
      </c>
      <c r="AW123" t="str">
        <f>""</f>
        <v/>
      </c>
      <c r="AX123" t="str">
        <f>""</f>
        <v/>
      </c>
      <c r="AY123" t="str">
        <f>""</f>
        <v/>
      </c>
      <c r="AZ123" t="str">
        <f>""</f>
        <v/>
      </c>
      <c r="BA123" t="str">
        <f>""</f>
        <v/>
      </c>
    </row>
    <row r="124" spans="2:53" x14ac:dyDescent="0.2">
      <c r="B124" t="str">
        <f>""</f>
        <v/>
      </c>
      <c r="C124" t="str">
        <f>""</f>
        <v/>
      </c>
      <c r="D124" t="str">
        <f>""</f>
        <v/>
      </c>
      <c r="E124" t="str">
        <f>""</f>
        <v/>
      </c>
      <c r="F124" t="str">
        <f>""</f>
        <v/>
      </c>
      <c r="G124" t="str">
        <f>""</f>
        <v/>
      </c>
      <c r="H124" t="str">
        <f>""</f>
        <v/>
      </c>
      <c r="I124" t="str">
        <f>""</f>
        <v/>
      </c>
      <c r="J124" t="str">
        <f>""</f>
        <v/>
      </c>
      <c r="K124" t="str">
        <f>""</f>
        <v/>
      </c>
      <c r="L124" t="str">
        <f>""</f>
        <v/>
      </c>
      <c r="M124" t="str">
        <f>""</f>
        <v/>
      </c>
      <c r="N124" t="str">
        <f>""</f>
        <v/>
      </c>
      <c r="O124" t="str">
        <f>""</f>
        <v/>
      </c>
      <c r="P124" t="str">
        <f>""</f>
        <v/>
      </c>
      <c r="Q124" t="str">
        <f>""</f>
        <v/>
      </c>
      <c r="R124" t="str">
        <f>""</f>
        <v/>
      </c>
      <c r="S124" t="str">
        <f>""</f>
        <v/>
      </c>
      <c r="T124" t="str">
        <f>""</f>
        <v/>
      </c>
      <c r="U124" t="str">
        <f>""</f>
        <v/>
      </c>
      <c r="V124" t="str">
        <f>""</f>
        <v/>
      </c>
      <c r="W124" t="str">
        <f>""</f>
        <v/>
      </c>
      <c r="X124" t="str">
        <f>""</f>
        <v/>
      </c>
      <c r="Y124" t="str">
        <f>""</f>
        <v/>
      </c>
      <c r="Z124" t="str">
        <f>""</f>
        <v/>
      </c>
      <c r="AA124" t="str">
        <f>""</f>
        <v/>
      </c>
      <c r="AB124" t="str">
        <f>"[0.067]"</f>
        <v>[0.067]</v>
      </c>
      <c r="AC124" t="str">
        <f>""</f>
        <v/>
      </c>
      <c r="AD124" t="str">
        <f>""</f>
        <v/>
      </c>
      <c r="AE124" t="str">
        <f>""</f>
        <v/>
      </c>
      <c r="AF124" t="str">
        <f>""</f>
        <v/>
      </c>
      <c r="AG124" t="str">
        <f>""</f>
        <v/>
      </c>
      <c r="AH124" t="str">
        <f>""</f>
        <v/>
      </c>
      <c r="AI124" t="str">
        <f>""</f>
        <v/>
      </c>
      <c r="AJ124" t="str">
        <f>""</f>
        <v/>
      </c>
      <c r="AK124" t="str">
        <f>""</f>
        <v/>
      </c>
      <c r="AL124" t="str">
        <f>""</f>
        <v/>
      </c>
      <c r="AM124" t="str">
        <f>""</f>
        <v/>
      </c>
      <c r="AN124" t="str">
        <f>""</f>
        <v/>
      </c>
      <c r="AO124" t="str">
        <f>""</f>
        <v/>
      </c>
      <c r="AP124" t="str">
        <f>""</f>
        <v/>
      </c>
      <c r="AQ124" t="str">
        <f>""</f>
        <v/>
      </c>
      <c r="AR124" t="str">
        <f>""</f>
        <v/>
      </c>
      <c r="AS124" t="str">
        <f>""</f>
        <v/>
      </c>
      <c r="AT124" t="str">
        <f>""</f>
        <v/>
      </c>
      <c r="AU124" t="str">
        <f>""</f>
        <v/>
      </c>
      <c r="AV124" t="str">
        <f>""</f>
        <v/>
      </c>
      <c r="AW124" t="str">
        <f>""</f>
        <v/>
      </c>
      <c r="AX124" t="str">
        <f>""</f>
        <v/>
      </c>
      <c r="AY124" t="str">
        <f>""</f>
        <v/>
      </c>
      <c r="AZ124" t="str">
        <f>""</f>
        <v/>
      </c>
      <c r="BA124" t="str">
        <f>""</f>
        <v/>
      </c>
    </row>
    <row r="125" spans="2:53" x14ac:dyDescent="0.2">
      <c r="B125" t="str">
        <f>"Interaction"</f>
        <v>Interaction</v>
      </c>
      <c r="C125" t="str">
        <f>""</f>
        <v/>
      </c>
      <c r="D125" t="str">
        <f>""</f>
        <v/>
      </c>
      <c r="E125" t="str">
        <f>""</f>
        <v/>
      </c>
      <c r="F125" t="str">
        <f>""</f>
        <v/>
      </c>
      <c r="G125" t="str">
        <f>""</f>
        <v/>
      </c>
      <c r="H125" t="str">
        <f>""</f>
        <v/>
      </c>
      <c r="I125" t="str">
        <f>""</f>
        <v/>
      </c>
      <c r="J125" t="str">
        <f>""</f>
        <v/>
      </c>
      <c r="K125" t="str">
        <f>""</f>
        <v/>
      </c>
      <c r="L125" t="str">
        <f>""</f>
        <v/>
      </c>
      <c r="M125" t="str">
        <f>""</f>
        <v/>
      </c>
      <c r="N125" t="str">
        <f>""</f>
        <v/>
      </c>
      <c r="O125" t="str">
        <f>""</f>
        <v/>
      </c>
      <c r="P125" t="str">
        <f>""</f>
        <v/>
      </c>
      <c r="Q125" t="str">
        <f>""</f>
        <v/>
      </c>
      <c r="R125" t="str">
        <f>""</f>
        <v/>
      </c>
      <c r="S125" t="str">
        <f>""</f>
        <v/>
      </c>
      <c r="T125" t="str">
        <f>""</f>
        <v/>
      </c>
      <c r="U125" t="str">
        <f>""</f>
        <v/>
      </c>
      <c r="V125" t="str">
        <f>""</f>
        <v/>
      </c>
      <c r="W125" t="str">
        <f>""</f>
        <v/>
      </c>
      <c r="X125" t="str">
        <f>""</f>
        <v/>
      </c>
      <c r="Y125" t="str">
        <f>""</f>
        <v/>
      </c>
      <c r="Z125" t="str">
        <f>""</f>
        <v/>
      </c>
      <c r="AA125" t="str">
        <f>""</f>
        <v/>
      </c>
      <c r="AB125" t="str">
        <f>"-0.000"</f>
        <v>-0.000</v>
      </c>
      <c r="AC125" t="str">
        <f>""</f>
        <v/>
      </c>
      <c r="AD125" t="str">
        <f>""</f>
        <v/>
      </c>
      <c r="AE125" t="str">
        <f>""</f>
        <v/>
      </c>
      <c r="AF125" t="str">
        <f>""</f>
        <v/>
      </c>
      <c r="AG125" t="str">
        <f>""</f>
        <v/>
      </c>
      <c r="AH125" t="str">
        <f>""</f>
        <v/>
      </c>
      <c r="AI125" t="str">
        <f>""</f>
        <v/>
      </c>
      <c r="AJ125" t="str">
        <f>""</f>
        <v/>
      </c>
      <c r="AK125" t="str">
        <f>""</f>
        <v/>
      </c>
      <c r="AL125" t="str">
        <f>""</f>
        <v/>
      </c>
      <c r="AM125" t="str">
        <f>""</f>
        <v/>
      </c>
      <c r="AN125" t="str">
        <f>""</f>
        <v/>
      </c>
      <c r="AO125" t="str">
        <f>""</f>
        <v/>
      </c>
      <c r="AP125" t="str">
        <f>""</f>
        <v/>
      </c>
      <c r="AQ125" t="str">
        <f>""</f>
        <v/>
      </c>
      <c r="AR125" t="str">
        <f>""</f>
        <v/>
      </c>
      <c r="AS125" t="str">
        <f>""</f>
        <v/>
      </c>
      <c r="AT125" t="str">
        <f>""</f>
        <v/>
      </c>
      <c r="AU125" t="str">
        <f>""</f>
        <v/>
      </c>
      <c r="AV125" t="str">
        <f>""</f>
        <v/>
      </c>
      <c r="AW125" t="str">
        <f>""</f>
        <v/>
      </c>
      <c r="AX125" t="str">
        <f>""</f>
        <v/>
      </c>
      <c r="AY125" t="str">
        <f>""</f>
        <v/>
      </c>
      <c r="AZ125" t="str">
        <f>""</f>
        <v/>
      </c>
      <c r="BA125" t="str">
        <f>""</f>
        <v/>
      </c>
    </row>
    <row r="126" spans="2:53" x14ac:dyDescent="0.2">
      <c r="B126" t="str">
        <f>""</f>
        <v/>
      </c>
      <c r="C126" t="str">
        <f>""</f>
        <v/>
      </c>
      <c r="D126" t="str">
        <f>""</f>
        <v/>
      </c>
      <c r="E126" t="str">
        <f>""</f>
        <v/>
      </c>
      <c r="F126" t="str">
        <f>""</f>
        <v/>
      </c>
      <c r="G126" t="str">
        <f>""</f>
        <v/>
      </c>
      <c r="H126" t="str">
        <f>""</f>
        <v/>
      </c>
      <c r="I126" t="str">
        <f>""</f>
        <v/>
      </c>
      <c r="J126" t="str">
        <f>""</f>
        <v/>
      </c>
      <c r="K126" t="str">
        <f>""</f>
        <v/>
      </c>
      <c r="L126" t="str">
        <f>""</f>
        <v/>
      </c>
      <c r="M126" t="str">
        <f>""</f>
        <v/>
      </c>
      <c r="N126" t="str">
        <f>""</f>
        <v/>
      </c>
      <c r="O126" t="str">
        <f>""</f>
        <v/>
      </c>
      <c r="P126" t="str">
        <f>""</f>
        <v/>
      </c>
      <c r="Q126" t="str">
        <f>""</f>
        <v/>
      </c>
      <c r="R126" t="str">
        <f>""</f>
        <v/>
      </c>
      <c r="S126" t="str">
        <f>""</f>
        <v/>
      </c>
      <c r="T126" t="str">
        <f>""</f>
        <v/>
      </c>
      <c r="U126" t="str">
        <f>""</f>
        <v/>
      </c>
      <c r="V126" t="str">
        <f>""</f>
        <v/>
      </c>
      <c r="W126" t="str">
        <f>""</f>
        <v/>
      </c>
      <c r="X126" t="str">
        <f>""</f>
        <v/>
      </c>
      <c r="Y126" t="str">
        <f>""</f>
        <v/>
      </c>
      <c r="Z126" t="str">
        <f>""</f>
        <v/>
      </c>
      <c r="AA126" t="str">
        <f>""</f>
        <v/>
      </c>
      <c r="AB126" t="str">
        <f>"[0.044]"</f>
        <v>[0.044]</v>
      </c>
      <c r="AC126" t="str">
        <f>""</f>
        <v/>
      </c>
      <c r="AD126" t="str">
        <f>""</f>
        <v/>
      </c>
      <c r="AE126" t="str">
        <f>""</f>
        <v/>
      </c>
      <c r="AF126" t="str">
        <f>""</f>
        <v/>
      </c>
      <c r="AG126" t="str">
        <f>""</f>
        <v/>
      </c>
      <c r="AH126" t="str">
        <f>""</f>
        <v/>
      </c>
      <c r="AI126" t="str">
        <f>""</f>
        <v/>
      </c>
      <c r="AJ126" t="str">
        <f>""</f>
        <v/>
      </c>
      <c r="AK126" t="str">
        <f>""</f>
        <v/>
      </c>
      <c r="AL126" t="str">
        <f>""</f>
        <v/>
      </c>
      <c r="AM126" t="str">
        <f>""</f>
        <v/>
      </c>
      <c r="AN126" t="str">
        <f>""</f>
        <v/>
      </c>
      <c r="AO126" t="str">
        <f>""</f>
        <v/>
      </c>
      <c r="AP126" t="str">
        <f>""</f>
        <v/>
      </c>
      <c r="AQ126" t="str">
        <f>""</f>
        <v/>
      </c>
      <c r="AR126" t="str">
        <f>""</f>
        <v/>
      </c>
      <c r="AS126" t="str">
        <f>""</f>
        <v/>
      </c>
      <c r="AT126" t="str">
        <f>""</f>
        <v/>
      </c>
      <c r="AU126" t="str">
        <f>""</f>
        <v/>
      </c>
      <c r="AV126" t="str">
        <f>""</f>
        <v/>
      </c>
      <c r="AW126" t="str">
        <f>""</f>
        <v/>
      </c>
      <c r="AX126" t="str">
        <f>""</f>
        <v/>
      </c>
      <c r="AY126" t="str">
        <f>""</f>
        <v/>
      </c>
      <c r="AZ126" t="str">
        <f>""</f>
        <v/>
      </c>
      <c r="BA126" t="str">
        <f>""</f>
        <v/>
      </c>
    </row>
    <row r="127" spans="2:53" x14ac:dyDescent="0.2">
      <c r="B127" t="str">
        <f>"Share of females  who left household 1998-2007"</f>
        <v>Share of females  who left household 1998-2007</v>
      </c>
      <c r="C127" t="str">
        <f>""</f>
        <v/>
      </c>
      <c r="D127" t="str">
        <f>""</f>
        <v/>
      </c>
      <c r="E127" t="str">
        <f>""</f>
        <v/>
      </c>
      <c r="F127" t="str">
        <f>""</f>
        <v/>
      </c>
      <c r="G127" t="str">
        <f>""</f>
        <v/>
      </c>
      <c r="H127" t="str">
        <f>""</f>
        <v/>
      </c>
      <c r="I127" t="str">
        <f>""</f>
        <v/>
      </c>
      <c r="J127" t="str">
        <f>""</f>
        <v/>
      </c>
      <c r="K127" t="str">
        <f>""</f>
        <v/>
      </c>
      <c r="L127" t="str">
        <f>""</f>
        <v/>
      </c>
      <c r="M127" t="str">
        <f>""</f>
        <v/>
      </c>
      <c r="N127" t="str">
        <f>""</f>
        <v/>
      </c>
      <c r="O127" t="str">
        <f>""</f>
        <v/>
      </c>
      <c r="P127" t="str">
        <f>""</f>
        <v/>
      </c>
      <c r="Q127" t="str">
        <f>""</f>
        <v/>
      </c>
      <c r="R127" t="str">
        <f>""</f>
        <v/>
      </c>
      <c r="S127" t="str">
        <f>""</f>
        <v/>
      </c>
      <c r="T127" t="str">
        <f>""</f>
        <v/>
      </c>
      <c r="U127" t="str">
        <f>""</f>
        <v/>
      </c>
      <c r="V127" t="str">
        <f>""</f>
        <v/>
      </c>
      <c r="W127" t="str">
        <f>""</f>
        <v/>
      </c>
      <c r="X127" t="str">
        <f>""</f>
        <v/>
      </c>
      <c r="Y127" t="str">
        <f>""</f>
        <v/>
      </c>
      <c r="Z127" t="str">
        <f>""</f>
        <v/>
      </c>
      <c r="AA127" t="str">
        <f>""</f>
        <v/>
      </c>
      <c r="AB127" t="str">
        <f>""</f>
        <v/>
      </c>
      <c r="AC127" t="str">
        <f>"-0.149"</f>
        <v>-0.149</v>
      </c>
      <c r="AD127" t="str">
        <f>""</f>
        <v/>
      </c>
      <c r="AE127" t="str">
        <f>""</f>
        <v/>
      </c>
      <c r="AF127" t="str">
        <f>""</f>
        <v/>
      </c>
      <c r="AG127" t="str">
        <f>""</f>
        <v/>
      </c>
      <c r="AH127" t="str">
        <f>""</f>
        <v/>
      </c>
      <c r="AI127" t="str">
        <f>""</f>
        <v/>
      </c>
      <c r="AJ127" t="str">
        <f>""</f>
        <v/>
      </c>
      <c r="AK127" t="str">
        <f>""</f>
        <v/>
      </c>
      <c r="AL127" t="str">
        <f>""</f>
        <v/>
      </c>
      <c r="AM127" t="str">
        <f>""</f>
        <v/>
      </c>
      <c r="AN127" t="str">
        <f>""</f>
        <v/>
      </c>
      <c r="AO127" t="str">
        <f>""</f>
        <v/>
      </c>
      <c r="AP127" t="str">
        <f>""</f>
        <v/>
      </c>
      <c r="AQ127" t="str">
        <f>""</f>
        <v/>
      </c>
      <c r="AR127" t="str">
        <f>""</f>
        <v/>
      </c>
      <c r="AS127" t="str">
        <f>""</f>
        <v/>
      </c>
      <c r="AT127" t="str">
        <f>""</f>
        <v/>
      </c>
      <c r="AU127" t="str">
        <f>""</f>
        <v/>
      </c>
      <c r="AV127" t="str">
        <f>""</f>
        <v/>
      </c>
      <c r="AW127" t="str">
        <f>""</f>
        <v/>
      </c>
      <c r="AX127" t="str">
        <f>""</f>
        <v/>
      </c>
      <c r="AY127" t="str">
        <f>""</f>
        <v/>
      </c>
      <c r="AZ127" t="str">
        <f>""</f>
        <v/>
      </c>
      <c r="BA127" t="str">
        <f>""</f>
        <v/>
      </c>
    </row>
    <row r="128" spans="2:53" x14ac:dyDescent="0.2">
      <c r="B128" t="str">
        <f>""</f>
        <v/>
      </c>
      <c r="C128" t="str">
        <f>""</f>
        <v/>
      </c>
      <c r="D128" t="str">
        <f>""</f>
        <v/>
      </c>
      <c r="E128" t="str">
        <f>""</f>
        <v/>
      </c>
      <c r="F128" t="str">
        <f>""</f>
        <v/>
      </c>
      <c r="G128" t="str">
        <f>""</f>
        <v/>
      </c>
      <c r="H128" t="str">
        <f>""</f>
        <v/>
      </c>
      <c r="I128" t="str">
        <f>""</f>
        <v/>
      </c>
      <c r="J128" t="str">
        <f>""</f>
        <v/>
      </c>
      <c r="K128" t="str">
        <f>""</f>
        <v/>
      </c>
      <c r="L128" t="str">
        <f>""</f>
        <v/>
      </c>
      <c r="M128" t="str">
        <f>""</f>
        <v/>
      </c>
      <c r="N128" t="str">
        <f>""</f>
        <v/>
      </c>
      <c r="O128" t="str">
        <f>""</f>
        <v/>
      </c>
      <c r="P128" t="str">
        <f>""</f>
        <v/>
      </c>
      <c r="Q128" t="str">
        <f>""</f>
        <v/>
      </c>
      <c r="R128" t="str">
        <f>""</f>
        <v/>
      </c>
      <c r="S128" t="str">
        <f>""</f>
        <v/>
      </c>
      <c r="T128" t="str">
        <f>""</f>
        <v/>
      </c>
      <c r="U128" t="str">
        <f>""</f>
        <v/>
      </c>
      <c r="V128" t="str">
        <f>""</f>
        <v/>
      </c>
      <c r="W128" t="str">
        <f>""</f>
        <v/>
      </c>
      <c r="X128" t="str">
        <f>""</f>
        <v/>
      </c>
      <c r="Y128" t="str">
        <f>""</f>
        <v/>
      </c>
      <c r="Z128" t="str">
        <f>""</f>
        <v/>
      </c>
      <c r="AA128" t="str">
        <f>""</f>
        <v/>
      </c>
      <c r="AB128" t="str">
        <f>""</f>
        <v/>
      </c>
      <c r="AC128" t="str">
        <f>"[0.181]"</f>
        <v>[0.181]</v>
      </c>
      <c r="AD128" t="str">
        <f>""</f>
        <v/>
      </c>
      <c r="AE128" t="str">
        <f>""</f>
        <v/>
      </c>
      <c r="AF128" t="str">
        <f>""</f>
        <v/>
      </c>
      <c r="AG128" t="str">
        <f>""</f>
        <v/>
      </c>
      <c r="AH128" t="str">
        <f>""</f>
        <v/>
      </c>
      <c r="AI128" t="str">
        <f>""</f>
        <v/>
      </c>
      <c r="AJ128" t="str">
        <f>""</f>
        <v/>
      </c>
      <c r="AK128" t="str">
        <f>""</f>
        <v/>
      </c>
      <c r="AL128" t="str">
        <f>""</f>
        <v/>
      </c>
      <c r="AM128" t="str">
        <f>""</f>
        <v/>
      </c>
      <c r="AN128" t="str">
        <f>""</f>
        <v/>
      </c>
      <c r="AO128" t="str">
        <f>""</f>
        <v/>
      </c>
      <c r="AP128" t="str">
        <f>""</f>
        <v/>
      </c>
      <c r="AQ128" t="str">
        <f>""</f>
        <v/>
      </c>
      <c r="AR128" t="str">
        <f>""</f>
        <v/>
      </c>
      <c r="AS128" t="str">
        <f>""</f>
        <v/>
      </c>
      <c r="AT128" t="str">
        <f>""</f>
        <v/>
      </c>
      <c r="AU128" t="str">
        <f>""</f>
        <v/>
      </c>
      <c r="AV128" t="str">
        <f>""</f>
        <v/>
      </c>
      <c r="AW128" t="str">
        <f>""</f>
        <v/>
      </c>
      <c r="AX128" t="str">
        <f>""</f>
        <v/>
      </c>
      <c r="AY128" t="str">
        <f>""</f>
        <v/>
      </c>
      <c r="AZ128" t="str">
        <f>""</f>
        <v/>
      </c>
      <c r="BA128" t="str">
        <f>""</f>
        <v/>
      </c>
    </row>
    <row r="129" spans="2:53" x14ac:dyDescent="0.2">
      <c r="B129" t="str">
        <f>"Interaction"</f>
        <v>Interaction</v>
      </c>
      <c r="C129" t="str">
        <f>""</f>
        <v/>
      </c>
      <c r="D129" t="str">
        <f>""</f>
        <v/>
      </c>
      <c r="E129" t="str">
        <f>""</f>
        <v/>
      </c>
      <c r="F129" t="str">
        <f>""</f>
        <v/>
      </c>
      <c r="G129" t="str">
        <f>""</f>
        <v/>
      </c>
      <c r="H129" t="str">
        <f>""</f>
        <v/>
      </c>
      <c r="I129" t="str">
        <f>""</f>
        <v/>
      </c>
      <c r="J129" t="str">
        <f>""</f>
        <v/>
      </c>
      <c r="K129" t="str">
        <f>""</f>
        <v/>
      </c>
      <c r="L129" t="str">
        <f>""</f>
        <v/>
      </c>
      <c r="M129" t="str">
        <f>""</f>
        <v/>
      </c>
      <c r="N129" t="str">
        <f>""</f>
        <v/>
      </c>
      <c r="O129" t="str">
        <f>""</f>
        <v/>
      </c>
      <c r="P129" t="str">
        <f>""</f>
        <v/>
      </c>
      <c r="Q129" t="str">
        <f>""</f>
        <v/>
      </c>
      <c r="R129" t="str">
        <f>""</f>
        <v/>
      </c>
      <c r="S129" t="str">
        <f>""</f>
        <v/>
      </c>
      <c r="T129" t="str">
        <f>""</f>
        <v/>
      </c>
      <c r="U129" t="str">
        <f>""</f>
        <v/>
      </c>
      <c r="V129" t="str">
        <f>""</f>
        <v/>
      </c>
      <c r="W129" t="str">
        <f>""</f>
        <v/>
      </c>
      <c r="X129" t="str">
        <f>""</f>
        <v/>
      </c>
      <c r="Y129" t="str">
        <f>""</f>
        <v/>
      </c>
      <c r="Z129" t="str">
        <f>""</f>
        <v/>
      </c>
      <c r="AA129" t="str">
        <f>""</f>
        <v/>
      </c>
      <c r="AB129" t="str">
        <f>""</f>
        <v/>
      </c>
      <c r="AC129" t="str">
        <f>"0.022"</f>
        <v>0.022</v>
      </c>
      <c r="AD129" t="str">
        <f>""</f>
        <v/>
      </c>
      <c r="AE129" t="str">
        <f>""</f>
        <v/>
      </c>
      <c r="AF129" t="str">
        <f>""</f>
        <v/>
      </c>
      <c r="AG129" t="str">
        <f>""</f>
        <v/>
      </c>
      <c r="AH129" t="str">
        <f>""</f>
        <v/>
      </c>
      <c r="AI129" t="str">
        <f>""</f>
        <v/>
      </c>
      <c r="AJ129" t="str">
        <f>""</f>
        <v/>
      </c>
      <c r="AK129" t="str">
        <f>""</f>
        <v/>
      </c>
      <c r="AL129" t="str">
        <f>""</f>
        <v/>
      </c>
      <c r="AM129" t="str">
        <f>""</f>
        <v/>
      </c>
      <c r="AN129" t="str">
        <f>""</f>
        <v/>
      </c>
      <c r="AO129" t="str">
        <f>""</f>
        <v/>
      </c>
      <c r="AP129" t="str">
        <f>""</f>
        <v/>
      </c>
      <c r="AQ129" t="str">
        <f>""</f>
        <v/>
      </c>
      <c r="AR129" t="str">
        <f>""</f>
        <v/>
      </c>
      <c r="AS129" t="str">
        <f>""</f>
        <v/>
      </c>
      <c r="AT129" t="str">
        <f>""</f>
        <v/>
      </c>
      <c r="AU129" t="str">
        <f>""</f>
        <v/>
      </c>
      <c r="AV129" t="str">
        <f>""</f>
        <v/>
      </c>
      <c r="AW129" t="str">
        <f>""</f>
        <v/>
      </c>
      <c r="AX129" t="str">
        <f>""</f>
        <v/>
      </c>
      <c r="AY129" t="str">
        <f>""</f>
        <v/>
      </c>
      <c r="AZ129" t="str">
        <f>""</f>
        <v/>
      </c>
      <c r="BA129" t="str">
        <f>""</f>
        <v/>
      </c>
    </row>
    <row r="130" spans="2:53" x14ac:dyDescent="0.2">
      <c r="B130" t="str">
        <f>""</f>
        <v/>
      </c>
      <c r="C130" t="str">
        <f>""</f>
        <v/>
      </c>
      <c r="D130" t="str">
        <f>""</f>
        <v/>
      </c>
      <c r="E130" t="str">
        <f>""</f>
        <v/>
      </c>
      <c r="F130" t="str">
        <f>""</f>
        <v/>
      </c>
      <c r="G130" t="str">
        <f>""</f>
        <v/>
      </c>
      <c r="H130" t="str">
        <f>""</f>
        <v/>
      </c>
      <c r="I130" t="str">
        <f>""</f>
        <v/>
      </c>
      <c r="J130" t="str">
        <f>""</f>
        <v/>
      </c>
      <c r="K130" t="str">
        <f>""</f>
        <v/>
      </c>
      <c r="L130" t="str">
        <f>""</f>
        <v/>
      </c>
      <c r="M130" t="str">
        <f>""</f>
        <v/>
      </c>
      <c r="N130" t="str">
        <f>""</f>
        <v/>
      </c>
      <c r="O130" t="str">
        <f>""</f>
        <v/>
      </c>
      <c r="P130" t="str">
        <f>""</f>
        <v/>
      </c>
      <c r="Q130" t="str">
        <f>""</f>
        <v/>
      </c>
      <c r="R130" t="str">
        <f>""</f>
        <v/>
      </c>
      <c r="S130" t="str">
        <f>""</f>
        <v/>
      </c>
      <c r="T130" t="str">
        <f>""</f>
        <v/>
      </c>
      <c r="U130" t="str">
        <f>""</f>
        <v/>
      </c>
      <c r="V130" t="str">
        <f>""</f>
        <v/>
      </c>
      <c r="W130" t="str">
        <f>""</f>
        <v/>
      </c>
      <c r="X130" t="str">
        <f>""</f>
        <v/>
      </c>
      <c r="Y130" t="str">
        <f>""</f>
        <v/>
      </c>
      <c r="Z130" t="str">
        <f>""</f>
        <v/>
      </c>
      <c r="AA130" t="str">
        <f>""</f>
        <v/>
      </c>
      <c r="AB130" t="str">
        <f>""</f>
        <v/>
      </c>
      <c r="AC130" t="str">
        <f>"[0.105]"</f>
        <v>[0.105]</v>
      </c>
      <c r="AD130" t="str">
        <f>""</f>
        <v/>
      </c>
      <c r="AE130" t="str">
        <f>""</f>
        <v/>
      </c>
      <c r="AF130" t="str">
        <f>""</f>
        <v/>
      </c>
      <c r="AG130" t="str">
        <f>""</f>
        <v/>
      </c>
      <c r="AH130" t="str">
        <f>""</f>
        <v/>
      </c>
      <c r="AI130" t="str">
        <f>""</f>
        <v/>
      </c>
      <c r="AJ130" t="str">
        <f>""</f>
        <v/>
      </c>
      <c r="AK130" t="str">
        <f>""</f>
        <v/>
      </c>
      <c r="AL130" t="str">
        <f>""</f>
        <v/>
      </c>
      <c r="AM130" t="str">
        <f>""</f>
        <v/>
      </c>
      <c r="AN130" t="str">
        <f>""</f>
        <v/>
      </c>
      <c r="AO130" t="str">
        <f>""</f>
        <v/>
      </c>
      <c r="AP130" t="str">
        <f>""</f>
        <v/>
      </c>
      <c r="AQ130" t="str">
        <f>""</f>
        <v/>
      </c>
      <c r="AR130" t="str">
        <f>""</f>
        <v/>
      </c>
      <c r="AS130" t="str">
        <f>""</f>
        <v/>
      </c>
      <c r="AT130" t="str">
        <f>""</f>
        <v/>
      </c>
      <c r="AU130" t="str">
        <f>""</f>
        <v/>
      </c>
      <c r="AV130" t="str">
        <f>""</f>
        <v/>
      </c>
      <c r="AW130" t="str">
        <f>""</f>
        <v/>
      </c>
      <c r="AX130" t="str">
        <f>""</f>
        <v/>
      </c>
      <c r="AY130" t="str">
        <f>""</f>
        <v/>
      </c>
      <c r="AZ130" t="str">
        <f>""</f>
        <v/>
      </c>
      <c r="BA130" t="str">
        <f>""</f>
        <v/>
      </c>
    </row>
    <row r="131" spans="2:53" x14ac:dyDescent="0.2">
      <c r="B131" t="str">
        <f>"Index of household victimization (dummy) (all shocks - sum) - PCA"</f>
        <v>Index of household victimization (dummy) (all shocks - sum) - PCA</v>
      </c>
      <c r="C131" t="str">
        <f>""</f>
        <v/>
      </c>
      <c r="D131" t="str">
        <f>""</f>
        <v/>
      </c>
      <c r="E131" t="str">
        <f>""</f>
        <v/>
      </c>
      <c r="F131" t="str">
        <f>""</f>
        <v/>
      </c>
      <c r="G131" t="str">
        <f>""</f>
        <v/>
      </c>
      <c r="H131" t="str">
        <f>""</f>
        <v/>
      </c>
      <c r="I131" t="str">
        <f>""</f>
        <v/>
      </c>
      <c r="J131" t="str">
        <f>""</f>
        <v/>
      </c>
      <c r="K131" t="str">
        <f>""</f>
        <v/>
      </c>
      <c r="L131" t="str">
        <f>""</f>
        <v/>
      </c>
      <c r="M131" t="str">
        <f>""</f>
        <v/>
      </c>
      <c r="N131" t="str">
        <f>""</f>
        <v/>
      </c>
      <c r="O131" t="str">
        <f>""</f>
        <v/>
      </c>
      <c r="P131" t="str">
        <f>""</f>
        <v/>
      </c>
      <c r="Q131" t="str">
        <f>""</f>
        <v/>
      </c>
      <c r="R131" t="str">
        <f>""</f>
        <v/>
      </c>
      <c r="S131" t="str">
        <f>""</f>
        <v/>
      </c>
      <c r="T131" t="str">
        <f>""</f>
        <v/>
      </c>
      <c r="U131" t="str">
        <f>""</f>
        <v/>
      </c>
      <c r="V131" t="str">
        <f>""</f>
        <v/>
      </c>
      <c r="W131" t="str">
        <f>""</f>
        <v/>
      </c>
      <c r="X131" t="str">
        <f>""</f>
        <v/>
      </c>
      <c r="Y131" t="str">
        <f>""</f>
        <v/>
      </c>
      <c r="Z131" t="str">
        <f>""</f>
        <v/>
      </c>
      <c r="AA131" t="str">
        <f>""</f>
        <v/>
      </c>
      <c r="AB131" t="str">
        <f>""</f>
        <v/>
      </c>
      <c r="AC131" t="str">
        <f>""</f>
        <v/>
      </c>
      <c r="AD131" t="str">
        <f>"-0.000"</f>
        <v>-0.000</v>
      </c>
      <c r="AE131" t="str">
        <f>"-0.007"</f>
        <v>-0.007</v>
      </c>
      <c r="AF131" t="str">
        <f>"-0.006"</f>
        <v>-0.006</v>
      </c>
      <c r="AG131" t="str">
        <f>""</f>
        <v/>
      </c>
      <c r="AH131" t="str">
        <f>""</f>
        <v/>
      </c>
      <c r="AI131" t="str">
        <f>""</f>
        <v/>
      </c>
      <c r="AJ131" t="str">
        <f>""</f>
        <v/>
      </c>
      <c r="AK131" t="str">
        <f>""</f>
        <v/>
      </c>
      <c r="AL131" t="str">
        <f>""</f>
        <v/>
      </c>
      <c r="AM131" t="str">
        <f>""</f>
        <v/>
      </c>
      <c r="AN131" t="str">
        <f>""</f>
        <v/>
      </c>
      <c r="AO131" t="str">
        <f>""</f>
        <v/>
      </c>
      <c r="AP131" t="str">
        <f>""</f>
        <v/>
      </c>
      <c r="AQ131" t="str">
        <f>""</f>
        <v/>
      </c>
      <c r="AR131" t="str">
        <f>""</f>
        <v/>
      </c>
      <c r="AS131" t="str">
        <f>""</f>
        <v/>
      </c>
      <c r="AT131" t="str">
        <f>""</f>
        <v/>
      </c>
      <c r="AU131" t="str">
        <f>""</f>
        <v/>
      </c>
      <c r="AV131" t="str">
        <f>""</f>
        <v/>
      </c>
      <c r="AW131" t="str">
        <f>""</f>
        <v/>
      </c>
      <c r="AX131" t="str">
        <f>""</f>
        <v/>
      </c>
      <c r="AY131" t="str">
        <f>""</f>
        <v/>
      </c>
      <c r="AZ131" t="str">
        <f>""</f>
        <v/>
      </c>
      <c r="BA131" t="str">
        <f>""</f>
        <v/>
      </c>
    </row>
    <row r="132" spans="2:53" x14ac:dyDescent="0.2">
      <c r="B132" t="str">
        <f>""</f>
        <v/>
      </c>
      <c r="C132" t="str">
        <f>""</f>
        <v/>
      </c>
      <c r="D132" t="str">
        <f>""</f>
        <v/>
      </c>
      <c r="E132" t="str">
        <f>""</f>
        <v/>
      </c>
      <c r="F132" t="str">
        <f>""</f>
        <v/>
      </c>
      <c r="G132" t="str">
        <f>""</f>
        <v/>
      </c>
      <c r="H132" t="str">
        <f>""</f>
        <v/>
      </c>
      <c r="I132" t="str">
        <f>""</f>
        <v/>
      </c>
      <c r="J132" t="str">
        <f>""</f>
        <v/>
      </c>
      <c r="K132" t="str">
        <f>""</f>
        <v/>
      </c>
      <c r="L132" t="str">
        <f>""</f>
        <v/>
      </c>
      <c r="M132" t="str">
        <f>""</f>
        <v/>
      </c>
      <c r="N132" t="str">
        <f>""</f>
        <v/>
      </c>
      <c r="O132" t="str">
        <f>""</f>
        <v/>
      </c>
      <c r="P132" t="str">
        <f>""</f>
        <v/>
      </c>
      <c r="Q132" t="str">
        <f>""</f>
        <v/>
      </c>
      <c r="R132" t="str">
        <f>""</f>
        <v/>
      </c>
      <c r="S132" t="str">
        <f>""</f>
        <v/>
      </c>
      <c r="T132" t="str">
        <f>""</f>
        <v/>
      </c>
      <c r="U132" t="str">
        <f>""</f>
        <v/>
      </c>
      <c r="V132" t="str">
        <f>""</f>
        <v/>
      </c>
      <c r="W132" t="str">
        <f>""</f>
        <v/>
      </c>
      <c r="X132" t="str">
        <f>""</f>
        <v/>
      </c>
      <c r="Y132" t="str">
        <f>""</f>
        <v/>
      </c>
      <c r="Z132" t="str">
        <f>""</f>
        <v/>
      </c>
      <c r="AA132" t="str">
        <f>""</f>
        <v/>
      </c>
      <c r="AB132" t="str">
        <f>""</f>
        <v/>
      </c>
      <c r="AC132" t="str">
        <f>""</f>
        <v/>
      </c>
      <c r="AD132" t="str">
        <f>"[0.033]"</f>
        <v>[0.033]</v>
      </c>
      <c r="AE132" t="str">
        <f>"[0.033]"</f>
        <v>[0.033]</v>
      </c>
      <c r="AF132" t="str">
        <f>"[0.033]"</f>
        <v>[0.033]</v>
      </c>
      <c r="AG132" t="str">
        <f>""</f>
        <v/>
      </c>
      <c r="AH132" t="str">
        <f>""</f>
        <v/>
      </c>
      <c r="AI132" t="str">
        <f>""</f>
        <v/>
      </c>
      <c r="AJ132" t="str">
        <f>""</f>
        <v/>
      </c>
      <c r="AK132" t="str">
        <f>""</f>
        <v/>
      </c>
      <c r="AL132" t="str">
        <f>""</f>
        <v/>
      </c>
      <c r="AM132" t="str">
        <f>""</f>
        <v/>
      </c>
      <c r="AN132" t="str">
        <f>""</f>
        <v/>
      </c>
      <c r="AO132" t="str">
        <f>""</f>
        <v/>
      </c>
      <c r="AP132" t="str">
        <f>""</f>
        <v/>
      </c>
      <c r="AQ132" t="str">
        <f>""</f>
        <v/>
      </c>
      <c r="AR132" t="str">
        <f>""</f>
        <v/>
      </c>
      <c r="AS132" t="str">
        <f>""</f>
        <v/>
      </c>
      <c r="AT132" t="str">
        <f>""</f>
        <v/>
      </c>
      <c r="AU132" t="str">
        <f>""</f>
        <v/>
      </c>
      <c r="AV132" t="str">
        <f>""</f>
        <v/>
      </c>
      <c r="AW132" t="str">
        <f>""</f>
        <v/>
      </c>
      <c r="AX132" t="str">
        <f>""</f>
        <v/>
      </c>
      <c r="AY132" t="str">
        <f>""</f>
        <v/>
      </c>
      <c r="AZ132" t="str">
        <f>""</f>
        <v/>
      </c>
      <c r="BA132" t="str">
        <f>""</f>
        <v/>
      </c>
    </row>
    <row r="133" spans="2:53" x14ac:dyDescent="0.2">
      <c r="B133" t="str">
        <f>"At least female male left the household in a given year (yes=1)"</f>
        <v>At least female male left the household in a given year (yes=1)</v>
      </c>
      <c r="C133" t="str">
        <f>""</f>
        <v/>
      </c>
      <c r="D133" t="str">
        <f>""</f>
        <v/>
      </c>
      <c r="E133" t="str">
        <f>""</f>
        <v/>
      </c>
      <c r="F133" t="str">
        <f>""</f>
        <v/>
      </c>
      <c r="G133" t="str">
        <f>""</f>
        <v/>
      </c>
      <c r="H133" t="str">
        <f>""</f>
        <v/>
      </c>
      <c r="I133" t="str">
        <f>""</f>
        <v/>
      </c>
      <c r="J133" t="str">
        <f>""</f>
        <v/>
      </c>
      <c r="K133" t="str">
        <f>""</f>
        <v/>
      </c>
      <c r="L133" t="str">
        <f>""</f>
        <v/>
      </c>
      <c r="M133" t="str">
        <f>""</f>
        <v/>
      </c>
      <c r="N133" t="str">
        <f>""</f>
        <v/>
      </c>
      <c r="O133" t="str">
        <f>""</f>
        <v/>
      </c>
      <c r="P133" t="str">
        <f>""</f>
        <v/>
      </c>
      <c r="Q133" t="str">
        <f>""</f>
        <v/>
      </c>
      <c r="R133" t="str">
        <f>""</f>
        <v/>
      </c>
      <c r="S133" t="str">
        <f>""</f>
        <v/>
      </c>
      <c r="T133" t="str">
        <f>""</f>
        <v/>
      </c>
      <c r="U133" t="str">
        <f>""</f>
        <v/>
      </c>
      <c r="V133" t="str">
        <f>""</f>
        <v/>
      </c>
      <c r="W133" t="str">
        <f>""</f>
        <v/>
      </c>
      <c r="X133" t="str">
        <f>""</f>
        <v/>
      </c>
      <c r="Y133" t="str">
        <f>""</f>
        <v/>
      </c>
      <c r="Z133" t="str">
        <f>""</f>
        <v/>
      </c>
      <c r="AA133" t="str">
        <f>""</f>
        <v/>
      </c>
      <c r="AB133" t="str">
        <f>""</f>
        <v/>
      </c>
      <c r="AC133" t="str">
        <f>""</f>
        <v/>
      </c>
      <c r="AD133" t="str">
        <f>"-0.052"</f>
        <v>-0.052</v>
      </c>
      <c r="AE133" t="str">
        <f>""</f>
        <v/>
      </c>
      <c r="AF133" t="str">
        <f>""</f>
        <v/>
      </c>
      <c r="AG133" t="str">
        <f>""</f>
        <v/>
      </c>
      <c r="AH133" t="str">
        <f>""</f>
        <v/>
      </c>
      <c r="AI133" t="str">
        <f>""</f>
        <v/>
      </c>
      <c r="AJ133" t="str">
        <f>""</f>
        <v/>
      </c>
      <c r="AK133" t="str">
        <f>""</f>
        <v/>
      </c>
      <c r="AL133" t="str">
        <f>""</f>
        <v/>
      </c>
      <c r="AM133" t="str">
        <f>""</f>
        <v/>
      </c>
      <c r="AN133" t="str">
        <f>""</f>
        <v/>
      </c>
      <c r="AO133" t="str">
        <f>""</f>
        <v/>
      </c>
      <c r="AP133" t="str">
        <f>""</f>
        <v/>
      </c>
      <c r="AQ133" t="str">
        <f>""</f>
        <v/>
      </c>
      <c r="AR133" t="str">
        <f>""</f>
        <v/>
      </c>
      <c r="AS133" t="str">
        <f>""</f>
        <v/>
      </c>
      <c r="AT133" t="str">
        <f>""</f>
        <v/>
      </c>
      <c r="AU133" t="str">
        <f>""</f>
        <v/>
      </c>
      <c r="AV133" t="str">
        <f>""</f>
        <v/>
      </c>
      <c r="AW133" t="str">
        <f>""</f>
        <v/>
      </c>
      <c r="AX133" t="str">
        <f>""</f>
        <v/>
      </c>
      <c r="AY133" t="str">
        <f>""</f>
        <v/>
      </c>
      <c r="AZ133" t="str">
        <f>""</f>
        <v/>
      </c>
      <c r="BA133" t="str">
        <f>""</f>
        <v/>
      </c>
    </row>
    <row r="134" spans="2:53" x14ac:dyDescent="0.2">
      <c r="B134" t="str">
        <f>""</f>
        <v/>
      </c>
      <c r="C134" t="str">
        <f>""</f>
        <v/>
      </c>
      <c r="D134" t="str">
        <f>""</f>
        <v/>
      </c>
      <c r="E134" t="str">
        <f>""</f>
        <v/>
      </c>
      <c r="F134" t="str">
        <f>""</f>
        <v/>
      </c>
      <c r="G134" t="str">
        <f>""</f>
        <v/>
      </c>
      <c r="H134" t="str">
        <f>""</f>
        <v/>
      </c>
      <c r="I134" t="str">
        <f>""</f>
        <v/>
      </c>
      <c r="J134" t="str">
        <f>""</f>
        <v/>
      </c>
      <c r="K134" t="str">
        <f>""</f>
        <v/>
      </c>
      <c r="L134" t="str">
        <f>""</f>
        <v/>
      </c>
      <c r="M134" t="str">
        <f>""</f>
        <v/>
      </c>
      <c r="N134" t="str">
        <f>""</f>
        <v/>
      </c>
      <c r="O134" t="str">
        <f>""</f>
        <v/>
      </c>
      <c r="P134" t="str">
        <f>""</f>
        <v/>
      </c>
      <c r="Q134" t="str">
        <f>""</f>
        <v/>
      </c>
      <c r="R134" t="str">
        <f>""</f>
        <v/>
      </c>
      <c r="S134" t="str">
        <f>""</f>
        <v/>
      </c>
      <c r="T134" t="str">
        <f>""</f>
        <v/>
      </c>
      <c r="U134" t="str">
        <f>""</f>
        <v/>
      </c>
      <c r="V134" t="str">
        <f>""</f>
        <v/>
      </c>
      <c r="W134" t="str">
        <f>""</f>
        <v/>
      </c>
      <c r="X134" t="str">
        <f>""</f>
        <v/>
      </c>
      <c r="Y134" t="str">
        <f>""</f>
        <v/>
      </c>
      <c r="Z134" t="str">
        <f>""</f>
        <v/>
      </c>
      <c r="AA134" t="str">
        <f>""</f>
        <v/>
      </c>
      <c r="AB134" t="str">
        <f>""</f>
        <v/>
      </c>
      <c r="AC134" t="str">
        <f>""</f>
        <v/>
      </c>
      <c r="AD134" t="str">
        <f>"[0.111]"</f>
        <v>[0.111]</v>
      </c>
      <c r="AE134" t="str">
        <f>""</f>
        <v/>
      </c>
      <c r="AF134" t="str">
        <f>""</f>
        <v/>
      </c>
      <c r="AG134" t="str">
        <f>""</f>
        <v/>
      </c>
      <c r="AH134" t="str">
        <f>""</f>
        <v/>
      </c>
      <c r="AI134" t="str">
        <f>""</f>
        <v/>
      </c>
      <c r="AJ134" t="str">
        <f>""</f>
        <v/>
      </c>
      <c r="AK134" t="str">
        <f>""</f>
        <v/>
      </c>
      <c r="AL134" t="str">
        <f>""</f>
        <v/>
      </c>
      <c r="AM134" t="str">
        <f>""</f>
        <v/>
      </c>
      <c r="AN134" t="str">
        <f>""</f>
        <v/>
      </c>
      <c r="AO134" t="str">
        <f>""</f>
        <v/>
      </c>
      <c r="AP134" t="str">
        <f>""</f>
        <v/>
      </c>
      <c r="AQ134" t="str">
        <f>""</f>
        <v/>
      </c>
      <c r="AR134" t="str">
        <f>""</f>
        <v/>
      </c>
      <c r="AS134" t="str">
        <f>""</f>
        <v/>
      </c>
      <c r="AT134" t="str">
        <f>""</f>
        <v/>
      </c>
      <c r="AU134" t="str">
        <f>""</f>
        <v/>
      </c>
      <c r="AV134" t="str">
        <f>""</f>
        <v/>
      </c>
      <c r="AW134" t="str">
        <f>""</f>
        <v/>
      </c>
      <c r="AX134" t="str">
        <f>""</f>
        <v/>
      </c>
      <c r="AY134" t="str">
        <f>""</f>
        <v/>
      </c>
      <c r="AZ134" t="str">
        <f>""</f>
        <v/>
      </c>
      <c r="BA134" t="str">
        <f>""</f>
        <v/>
      </c>
    </row>
    <row r="135" spans="2:53" x14ac:dyDescent="0.2">
      <c r="B135" t="str">
        <f>"Interaction"</f>
        <v>Interaction</v>
      </c>
      <c r="C135" t="str">
        <f>""</f>
        <v/>
      </c>
      <c r="D135" t="str">
        <f>""</f>
        <v/>
      </c>
      <c r="E135" t="str">
        <f>""</f>
        <v/>
      </c>
      <c r="F135" t="str">
        <f>""</f>
        <v/>
      </c>
      <c r="G135" t="str">
        <f>""</f>
        <v/>
      </c>
      <c r="H135" t="str">
        <f>""</f>
        <v/>
      </c>
      <c r="I135" t="str">
        <f>""</f>
        <v/>
      </c>
      <c r="J135" t="str">
        <f>""</f>
        <v/>
      </c>
      <c r="K135" t="str">
        <f>""</f>
        <v/>
      </c>
      <c r="L135" t="str">
        <f>""</f>
        <v/>
      </c>
      <c r="M135" t="str">
        <f>""</f>
        <v/>
      </c>
      <c r="N135" t="str">
        <f>""</f>
        <v/>
      </c>
      <c r="O135" t="str">
        <f>""</f>
        <v/>
      </c>
      <c r="P135" t="str">
        <f>""</f>
        <v/>
      </c>
      <c r="Q135" t="str">
        <f>""</f>
        <v/>
      </c>
      <c r="R135" t="str">
        <f>""</f>
        <v/>
      </c>
      <c r="S135" t="str">
        <f>""</f>
        <v/>
      </c>
      <c r="T135" t="str">
        <f>""</f>
        <v/>
      </c>
      <c r="U135" t="str">
        <f>""</f>
        <v/>
      </c>
      <c r="V135" t="str">
        <f>""</f>
        <v/>
      </c>
      <c r="W135" t="str">
        <f>""</f>
        <v/>
      </c>
      <c r="X135" t="str">
        <f>""</f>
        <v/>
      </c>
      <c r="Y135" t="str">
        <f>""</f>
        <v/>
      </c>
      <c r="Z135" t="str">
        <f>""</f>
        <v/>
      </c>
      <c r="AA135" t="str">
        <f>""</f>
        <v/>
      </c>
      <c r="AB135" t="str">
        <f>""</f>
        <v/>
      </c>
      <c r="AC135" t="str">
        <f>""</f>
        <v/>
      </c>
      <c r="AD135" t="str">
        <f>"-0.012"</f>
        <v>-0.012</v>
      </c>
      <c r="AE135" t="str">
        <f>""</f>
        <v/>
      </c>
      <c r="AF135" t="str">
        <f>""</f>
        <v/>
      </c>
      <c r="AG135" t="str">
        <f>""</f>
        <v/>
      </c>
      <c r="AH135" t="str">
        <f>""</f>
        <v/>
      </c>
      <c r="AI135" t="str">
        <f>""</f>
        <v/>
      </c>
      <c r="AJ135" t="str">
        <f>""</f>
        <v/>
      </c>
      <c r="AK135" t="str">
        <f>""</f>
        <v/>
      </c>
      <c r="AL135" t="str">
        <f>""</f>
        <v/>
      </c>
      <c r="AM135" t="str">
        <f>""</f>
        <v/>
      </c>
      <c r="AN135" t="str">
        <f>""</f>
        <v/>
      </c>
      <c r="AO135" t="str">
        <f>""</f>
        <v/>
      </c>
      <c r="AP135" t="str">
        <f>""</f>
        <v/>
      </c>
      <c r="AQ135" t="str">
        <f>""</f>
        <v/>
      </c>
      <c r="AR135" t="str">
        <f>""</f>
        <v/>
      </c>
      <c r="AS135" t="str">
        <f>""</f>
        <v/>
      </c>
      <c r="AT135" t="str">
        <f>""</f>
        <v/>
      </c>
      <c r="AU135" t="str">
        <f>""</f>
        <v/>
      </c>
      <c r="AV135" t="str">
        <f>""</f>
        <v/>
      </c>
      <c r="AW135" t="str">
        <f>""</f>
        <v/>
      </c>
      <c r="AX135" t="str">
        <f>""</f>
        <v/>
      </c>
      <c r="AY135" t="str">
        <f>""</f>
        <v/>
      </c>
      <c r="AZ135" t="str">
        <f>""</f>
        <v/>
      </c>
      <c r="BA135" t="str">
        <f>""</f>
        <v/>
      </c>
    </row>
    <row r="136" spans="2:53" x14ac:dyDescent="0.2">
      <c r="B136" t="str">
        <f>""</f>
        <v/>
      </c>
      <c r="C136" t="str">
        <f>""</f>
        <v/>
      </c>
      <c r="D136" t="str">
        <f>""</f>
        <v/>
      </c>
      <c r="E136" t="str">
        <f>""</f>
        <v/>
      </c>
      <c r="F136" t="str">
        <f>""</f>
        <v/>
      </c>
      <c r="G136" t="str">
        <f>""</f>
        <v/>
      </c>
      <c r="H136" t="str">
        <f>""</f>
        <v/>
      </c>
      <c r="I136" t="str">
        <f>""</f>
        <v/>
      </c>
      <c r="J136" t="str">
        <f>""</f>
        <v/>
      </c>
      <c r="K136" t="str">
        <f>""</f>
        <v/>
      </c>
      <c r="L136" t="str">
        <f>""</f>
        <v/>
      </c>
      <c r="M136" t="str">
        <f>""</f>
        <v/>
      </c>
      <c r="N136" t="str">
        <f>""</f>
        <v/>
      </c>
      <c r="O136" t="str">
        <f>""</f>
        <v/>
      </c>
      <c r="P136" t="str">
        <f>""</f>
        <v/>
      </c>
      <c r="Q136" t="str">
        <f>""</f>
        <v/>
      </c>
      <c r="R136" t="str">
        <f>""</f>
        <v/>
      </c>
      <c r="S136" t="str">
        <f>""</f>
        <v/>
      </c>
      <c r="T136" t="str">
        <f>""</f>
        <v/>
      </c>
      <c r="U136" t="str">
        <f>""</f>
        <v/>
      </c>
      <c r="V136" t="str">
        <f>""</f>
        <v/>
      </c>
      <c r="W136" t="str">
        <f>""</f>
        <v/>
      </c>
      <c r="X136" t="str">
        <f>""</f>
        <v/>
      </c>
      <c r="Y136" t="str">
        <f>""</f>
        <v/>
      </c>
      <c r="Z136" t="str">
        <f>""</f>
        <v/>
      </c>
      <c r="AA136" t="str">
        <f>""</f>
        <v/>
      </c>
      <c r="AB136" t="str">
        <f>""</f>
        <v/>
      </c>
      <c r="AC136" t="str">
        <f>""</f>
        <v/>
      </c>
      <c r="AD136" t="str">
        <f>"[0.084]"</f>
        <v>[0.084]</v>
      </c>
      <c r="AE136" t="str">
        <f>""</f>
        <v/>
      </c>
      <c r="AF136" t="str">
        <f>""</f>
        <v/>
      </c>
      <c r="AG136" t="str">
        <f>""</f>
        <v/>
      </c>
      <c r="AH136" t="str">
        <f>""</f>
        <v/>
      </c>
      <c r="AI136" t="str">
        <f>""</f>
        <v/>
      </c>
      <c r="AJ136" t="str">
        <f>""</f>
        <v/>
      </c>
      <c r="AK136" t="str">
        <f>""</f>
        <v/>
      </c>
      <c r="AL136" t="str">
        <f>""</f>
        <v/>
      </c>
      <c r="AM136" t="str">
        <f>""</f>
        <v/>
      </c>
      <c r="AN136" t="str">
        <f>""</f>
        <v/>
      </c>
      <c r="AO136" t="str">
        <f>""</f>
        <v/>
      </c>
      <c r="AP136" t="str">
        <f>""</f>
        <v/>
      </c>
      <c r="AQ136" t="str">
        <f>""</f>
        <v/>
      </c>
      <c r="AR136" t="str">
        <f>""</f>
        <v/>
      </c>
      <c r="AS136" t="str">
        <f>""</f>
        <v/>
      </c>
      <c r="AT136" t="str">
        <f>""</f>
        <v/>
      </c>
      <c r="AU136" t="str">
        <f>""</f>
        <v/>
      </c>
      <c r="AV136" t="str">
        <f>""</f>
        <v/>
      </c>
      <c r="AW136" t="str">
        <f>""</f>
        <v/>
      </c>
      <c r="AX136" t="str">
        <f>""</f>
        <v/>
      </c>
      <c r="AY136" t="str">
        <f>""</f>
        <v/>
      </c>
      <c r="AZ136" t="str">
        <f>""</f>
        <v/>
      </c>
      <c r="BA136" t="str">
        <f>""</f>
        <v/>
      </c>
    </row>
    <row r="137" spans="2:53" x14ac:dyDescent="0.2">
      <c r="B137" t="str">
        <f>"Number of female who left household 1998-2007"</f>
        <v>Number of female who left household 1998-2007</v>
      </c>
      <c r="C137" t="str">
        <f>""</f>
        <v/>
      </c>
      <c r="D137" t="str">
        <f>""</f>
        <v/>
      </c>
      <c r="E137" t="str">
        <f>""</f>
        <v/>
      </c>
      <c r="F137" t="str">
        <f>""</f>
        <v/>
      </c>
      <c r="G137" t="str">
        <f>""</f>
        <v/>
      </c>
      <c r="H137" t="str">
        <f>""</f>
        <v/>
      </c>
      <c r="I137" t="str">
        <f>""</f>
        <v/>
      </c>
      <c r="J137" t="str">
        <f>""</f>
        <v/>
      </c>
      <c r="K137" t="str">
        <f>""</f>
        <v/>
      </c>
      <c r="L137" t="str">
        <f>""</f>
        <v/>
      </c>
      <c r="M137" t="str">
        <f>""</f>
        <v/>
      </c>
      <c r="N137" t="str">
        <f>""</f>
        <v/>
      </c>
      <c r="O137" t="str">
        <f>""</f>
        <v/>
      </c>
      <c r="P137" t="str">
        <f>""</f>
        <v/>
      </c>
      <c r="Q137" t="str">
        <f>""</f>
        <v/>
      </c>
      <c r="R137" t="str">
        <f>""</f>
        <v/>
      </c>
      <c r="S137" t="str">
        <f>""</f>
        <v/>
      </c>
      <c r="T137" t="str">
        <f>""</f>
        <v/>
      </c>
      <c r="U137" t="str">
        <f>""</f>
        <v/>
      </c>
      <c r="V137" t="str">
        <f>""</f>
        <v/>
      </c>
      <c r="W137" t="str">
        <f>""</f>
        <v/>
      </c>
      <c r="X137" t="str">
        <f>""</f>
        <v/>
      </c>
      <c r="Y137" t="str">
        <f>""</f>
        <v/>
      </c>
      <c r="Z137" t="str">
        <f>""</f>
        <v/>
      </c>
      <c r="AA137" t="str">
        <f>""</f>
        <v/>
      </c>
      <c r="AB137" t="str">
        <f>""</f>
        <v/>
      </c>
      <c r="AC137" t="str">
        <f>""</f>
        <v/>
      </c>
      <c r="AD137" t="str">
        <f>""</f>
        <v/>
      </c>
      <c r="AE137" t="str">
        <f>"-0.018"</f>
        <v>-0.018</v>
      </c>
      <c r="AF137" t="str">
        <f>""</f>
        <v/>
      </c>
      <c r="AG137" t="str">
        <f>""</f>
        <v/>
      </c>
      <c r="AH137" t="str">
        <f>""</f>
        <v/>
      </c>
      <c r="AI137" t="str">
        <f>""</f>
        <v/>
      </c>
      <c r="AJ137" t="str">
        <f>""</f>
        <v/>
      </c>
      <c r="AK137" t="str">
        <f>""</f>
        <v/>
      </c>
      <c r="AL137" t="str">
        <f>""</f>
        <v/>
      </c>
      <c r="AM137" t="str">
        <f>""</f>
        <v/>
      </c>
      <c r="AN137" t="str">
        <f>""</f>
        <v/>
      </c>
      <c r="AO137" t="str">
        <f>""</f>
        <v/>
      </c>
      <c r="AP137" t="str">
        <f>""</f>
        <v/>
      </c>
      <c r="AQ137" t="str">
        <f>""</f>
        <v/>
      </c>
      <c r="AR137" t="str">
        <f>""</f>
        <v/>
      </c>
      <c r="AS137" t="str">
        <f>""</f>
        <v/>
      </c>
      <c r="AT137" t="str">
        <f>""</f>
        <v/>
      </c>
      <c r="AU137" t="str">
        <f>""</f>
        <v/>
      </c>
      <c r="AV137" t="str">
        <f>""</f>
        <v/>
      </c>
      <c r="AW137" t="str">
        <f>""</f>
        <v/>
      </c>
      <c r="AX137" t="str">
        <f>""</f>
        <v/>
      </c>
      <c r="AY137" t="str">
        <f>""</f>
        <v/>
      </c>
      <c r="AZ137" t="str">
        <f>""</f>
        <v/>
      </c>
      <c r="BA137" t="str">
        <f>""</f>
        <v/>
      </c>
    </row>
    <row r="138" spans="2:53" x14ac:dyDescent="0.2">
      <c r="B138" t="str">
        <f>""</f>
        <v/>
      </c>
      <c r="C138" t="str">
        <f>""</f>
        <v/>
      </c>
      <c r="D138" t="str">
        <f>""</f>
        <v/>
      </c>
      <c r="E138" t="str">
        <f>""</f>
        <v/>
      </c>
      <c r="F138" t="str">
        <f>""</f>
        <v/>
      </c>
      <c r="G138" t="str">
        <f>""</f>
        <v/>
      </c>
      <c r="H138" t="str">
        <f>""</f>
        <v/>
      </c>
      <c r="I138" t="str">
        <f>""</f>
        <v/>
      </c>
      <c r="J138" t="str">
        <f>""</f>
        <v/>
      </c>
      <c r="K138" t="str">
        <f>""</f>
        <v/>
      </c>
      <c r="L138" t="str">
        <f>""</f>
        <v/>
      </c>
      <c r="M138" t="str">
        <f>""</f>
        <v/>
      </c>
      <c r="N138" t="str">
        <f>""</f>
        <v/>
      </c>
      <c r="O138" t="str">
        <f>""</f>
        <v/>
      </c>
      <c r="P138" t="str">
        <f>""</f>
        <v/>
      </c>
      <c r="Q138" t="str">
        <f>""</f>
        <v/>
      </c>
      <c r="R138" t="str">
        <f>""</f>
        <v/>
      </c>
      <c r="S138" t="str">
        <f>""</f>
        <v/>
      </c>
      <c r="T138" t="str">
        <f>""</f>
        <v/>
      </c>
      <c r="U138" t="str">
        <f>""</f>
        <v/>
      </c>
      <c r="V138" t="str">
        <f>""</f>
        <v/>
      </c>
      <c r="W138" t="str">
        <f>""</f>
        <v/>
      </c>
      <c r="X138" t="str">
        <f>""</f>
        <v/>
      </c>
      <c r="Y138" t="str">
        <f>""</f>
        <v/>
      </c>
      <c r="Z138" t="str">
        <f>""</f>
        <v/>
      </c>
      <c r="AA138" t="str">
        <f>""</f>
        <v/>
      </c>
      <c r="AB138" t="str">
        <f>""</f>
        <v/>
      </c>
      <c r="AC138" t="str">
        <f>""</f>
        <v/>
      </c>
      <c r="AD138" t="str">
        <f>""</f>
        <v/>
      </c>
      <c r="AE138" t="str">
        <f>"[0.068]"</f>
        <v>[0.068]</v>
      </c>
      <c r="AF138" t="str">
        <f>""</f>
        <v/>
      </c>
      <c r="AG138" t="str">
        <f>""</f>
        <v/>
      </c>
      <c r="AH138" t="str">
        <f>""</f>
        <v/>
      </c>
      <c r="AI138" t="str">
        <f>""</f>
        <v/>
      </c>
      <c r="AJ138" t="str">
        <f>""</f>
        <v/>
      </c>
      <c r="AK138" t="str">
        <f>""</f>
        <v/>
      </c>
      <c r="AL138" t="str">
        <f>""</f>
        <v/>
      </c>
      <c r="AM138" t="str">
        <f>""</f>
        <v/>
      </c>
      <c r="AN138" t="str">
        <f>""</f>
        <v/>
      </c>
      <c r="AO138" t="str">
        <f>""</f>
        <v/>
      </c>
      <c r="AP138" t="str">
        <f>""</f>
        <v/>
      </c>
      <c r="AQ138" t="str">
        <f>""</f>
        <v/>
      </c>
      <c r="AR138" t="str">
        <f>""</f>
        <v/>
      </c>
      <c r="AS138" t="str">
        <f>""</f>
        <v/>
      </c>
      <c r="AT138" t="str">
        <f>""</f>
        <v/>
      </c>
      <c r="AU138" t="str">
        <f>""</f>
        <v/>
      </c>
      <c r="AV138" t="str">
        <f>""</f>
        <v/>
      </c>
      <c r="AW138" t="str">
        <f>""</f>
        <v/>
      </c>
      <c r="AX138" t="str">
        <f>""</f>
        <v/>
      </c>
      <c r="AY138" t="str">
        <f>""</f>
        <v/>
      </c>
      <c r="AZ138" t="str">
        <f>""</f>
        <v/>
      </c>
      <c r="BA138" t="str">
        <f>""</f>
        <v/>
      </c>
    </row>
    <row r="139" spans="2:53" x14ac:dyDescent="0.2">
      <c r="B139" t="str">
        <f>"Interaction"</f>
        <v>Interaction</v>
      </c>
      <c r="C139" t="str">
        <f>""</f>
        <v/>
      </c>
      <c r="D139" t="str">
        <f>""</f>
        <v/>
      </c>
      <c r="E139" t="str">
        <f>""</f>
        <v/>
      </c>
      <c r="F139" t="str">
        <f>""</f>
        <v/>
      </c>
      <c r="G139" t="str">
        <f>""</f>
        <v/>
      </c>
      <c r="H139" t="str">
        <f>""</f>
        <v/>
      </c>
      <c r="I139" t="str">
        <f>""</f>
        <v/>
      </c>
      <c r="J139" t="str">
        <f>""</f>
        <v/>
      </c>
      <c r="K139" t="str">
        <f>""</f>
        <v/>
      </c>
      <c r="L139" t="str">
        <f>""</f>
        <v/>
      </c>
      <c r="M139" t="str">
        <f>""</f>
        <v/>
      </c>
      <c r="N139" t="str">
        <f>""</f>
        <v/>
      </c>
      <c r="O139" t="str">
        <f>""</f>
        <v/>
      </c>
      <c r="P139" t="str">
        <f>""</f>
        <v/>
      </c>
      <c r="Q139" t="str">
        <f>""</f>
        <v/>
      </c>
      <c r="R139" t="str">
        <f>""</f>
        <v/>
      </c>
      <c r="S139" t="str">
        <f>""</f>
        <v/>
      </c>
      <c r="T139" t="str">
        <f>""</f>
        <v/>
      </c>
      <c r="U139" t="str">
        <f>""</f>
        <v/>
      </c>
      <c r="V139" t="str">
        <f>""</f>
        <v/>
      </c>
      <c r="W139" t="str">
        <f>""</f>
        <v/>
      </c>
      <c r="X139" t="str">
        <f>""</f>
        <v/>
      </c>
      <c r="Y139" t="str">
        <f>""</f>
        <v/>
      </c>
      <c r="Z139" t="str">
        <f>""</f>
        <v/>
      </c>
      <c r="AA139" t="str">
        <f>""</f>
        <v/>
      </c>
      <c r="AB139" t="str">
        <f>""</f>
        <v/>
      </c>
      <c r="AC139" t="str">
        <f>""</f>
        <v/>
      </c>
      <c r="AD139" t="str">
        <f>""</f>
        <v/>
      </c>
      <c r="AE139" t="str">
        <f>"0.019"</f>
        <v>0.019</v>
      </c>
      <c r="AF139" t="str">
        <f>""</f>
        <v/>
      </c>
      <c r="AG139" t="str">
        <f>""</f>
        <v/>
      </c>
      <c r="AH139" t="str">
        <f>""</f>
        <v/>
      </c>
      <c r="AI139" t="str">
        <f>""</f>
        <v/>
      </c>
      <c r="AJ139" t="str">
        <f>""</f>
        <v/>
      </c>
      <c r="AK139" t="str">
        <f>""</f>
        <v/>
      </c>
      <c r="AL139" t="str">
        <f>""</f>
        <v/>
      </c>
      <c r="AM139" t="str">
        <f>""</f>
        <v/>
      </c>
      <c r="AN139" t="str">
        <f>""</f>
        <v/>
      </c>
      <c r="AO139" t="str">
        <f>""</f>
        <v/>
      </c>
      <c r="AP139" t="str">
        <f>""</f>
        <v/>
      </c>
      <c r="AQ139" t="str">
        <f>""</f>
        <v/>
      </c>
      <c r="AR139" t="str">
        <f>""</f>
        <v/>
      </c>
      <c r="AS139" t="str">
        <f>""</f>
        <v/>
      </c>
      <c r="AT139" t="str">
        <f>""</f>
        <v/>
      </c>
      <c r="AU139" t="str">
        <f>""</f>
        <v/>
      </c>
      <c r="AV139" t="str">
        <f>""</f>
        <v/>
      </c>
      <c r="AW139" t="str">
        <f>""</f>
        <v/>
      </c>
      <c r="AX139" t="str">
        <f>""</f>
        <v/>
      </c>
      <c r="AY139" t="str">
        <f>""</f>
        <v/>
      </c>
      <c r="AZ139" t="str">
        <f>""</f>
        <v/>
      </c>
      <c r="BA139" t="str">
        <f>""</f>
        <v/>
      </c>
    </row>
    <row r="140" spans="2:53" x14ac:dyDescent="0.2">
      <c r="B140" t="str">
        <f>""</f>
        <v/>
      </c>
      <c r="C140" t="str">
        <f>""</f>
        <v/>
      </c>
      <c r="D140" t="str">
        <f>""</f>
        <v/>
      </c>
      <c r="E140" t="str">
        <f>""</f>
        <v/>
      </c>
      <c r="F140" t="str">
        <f>""</f>
        <v/>
      </c>
      <c r="G140" t="str">
        <f>""</f>
        <v/>
      </c>
      <c r="H140" t="str">
        <f>""</f>
        <v/>
      </c>
      <c r="I140" t="str">
        <f>""</f>
        <v/>
      </c>
      <c r="J140" t="str">
        <f>""</f>
        <v/>
      </c>
      <c r="K140" t="str">
        <f>""</f>
        <v/>
      </c>
      <c r="L140" t="str">
        <f>""</f>
        <v/>
      </c>
      <c r="M140" t="str">
        <f>""</f>
        <v/>
      </c>
      <c r="N140" t="str">
        <f>""</f>
        <v/>
      </c>
      <c r="O140" t="str">
        <f>""</f>
        <v/>
      </c>
      <c r="P140" t="str">
        <f>""</f>
        <v/>
      </c>
      <c r="Q140" t="str">
        <f>""</f>
        <v/>
      </c>
      <c r="R140" t="str">
        <f>""</f>
        <v/>
      </c>
      <c r="S140" t="str">
        <f>""</f>
        <v/>
      </c>
      <c r="T140" t="str">
        <f>""</f>
        <v/>
      </c>
      <c r="U140" t="str">
        <f>""</f>
        <v/>
      </c>
      <c r="V140" t="str">
        <f>""</f>
        <v/>
      </c>
      <c r="W140" t="str">
        <f>""</f>
        <v/>
      </c>
      <c r="X140" t="str">
        <f>""</f>
        <v/>
      </c>
      <c r="Y140" t="str">
        <f>""</f>
        <v/>
      </c>
      <c r="Z140" t="str">
        <f>""</f>
        <v/>
      </c>
      <c r="AA140" t="str">
        <f>""</f>
        <v/>
      </c>
      <c r="AB140" t="str">
        <f>""</f>
        <v/>
      </c>
      <c r="AC140" t="str">
        <f>""</f>
        <v/>
      </c>
      <c r="AD140" t="str">
        <f>""</f>
        <v/>
      </c>
      <c r="AE140" t="str">
        <f>"[0.052]"</f>
        <v>[0.052]</v>
      </c>
      <c r="AF140" t="str">
        <f>""</f>
        <v/>
      </c>
      <c r="AG140" t="str">
        <f>""</f>
        <v/>
      </c>
      <c r="AH140" t="str">
        <f>""</f>
        <v/>
      </c>
      <c r="AI140" t="str">
        <f>""</f>
        <v/>
      </c>
      <c r="AJ140" t="str">
        <f>""</f>
        <v/>
      </c>
      <c r="AK140" t="str">
        <f>""</f>
        <v/>
      </c>
      <c r="AL140" t="str">
        <f>""</f>
        <v/>
      </c>
      <c r="AM140" t="str">
        <f>""</f>
        <v/>
      </c>
      <c r="AN140" t="str">
        <f>""</f>
        <v/>
      </c>
      <c r="AO140" t="str">
        <f>""</f>
        <v/>
      </c>
      <c r="AP140" t="str">
        <f>""</f>
        <v/>
      </c>
      <c r="AQ140" t="str">
        <f>""</f>
        <v/>
      </c>
      <c r="AR140" t="str">
        <f>""</f>
        <v/>
      </c>
      <c r="AS140" t="str">
        <f>""</f>
        <v/>
      </c>
      <c r="AT140" t="str">
        <f>""</f>
        <v/>
      </c>
      <c r="AU140" t="str">
        <f>""</f>
        <v/>
      </c>
      <c r="AV140" t="str">
        <f>""</f>
        <v/>
      </c>
      <c r="AW140" t="str">
        <f>""</f>
        <v/>
      </c>
      <c r="AX140" t="str">
        <f>""</f>
        <v/>
      </c>
      <c r="AY140" t="str">
        <f>""</f>
        <v/>
      </c>
      <c r="AZ140" t="str">
        <f>""</f>
        <v/>
      </c>
      <c r="BA140" t="str">
        <f>""</f>
        <v/>
      </c>
    </row>
    <row r="141" spans="2:53" x14ac:dyDescent="0.2">
      <c r="B141" t="str">
        <f>"Share of females  who left household 1998-2007"</f>
        <v>Share of females  who left household 1998-2007</v>
      </c>
      <c r="C141" t="str">
        <f>""</f>
        <v/>
      </c>
      <c r="D141" t="str">
        <f>""</f>
        <v/>
      </c>
      <c r="E141" t="str">
        <f>""</f>
        <v/>
      </c>
      <c r="F141" t="str">
        <f>""</f>
        <v/>
      </c>
      <c r="G141" t="str">
        <f>""</f>
        <v/>
      </c>
      <c r="H141" t="str">
        <f>""</f>
        <v/>
      </c>
      <c r="I141" t="str">
        <f>""</f>
        <v/>
      </c>
      <c r="J141" t="str">
        <f>""</f>
        <v/>
      </c>
      <c r="K141" t="str">
        <f>""</f>
        <v/>
      </c>
      <c r="L141" t="str">
        <f>""</f>
        <v/>
      </c>
      <c r="M141" t="str">
        <f>""</f>
        <v/>
      </c>
      <c r="N141" t="str">
        <f>""</f>
        <v/>
      </c>
      <c r="O141" t="str">
        <f>""</f>
        <v/>
      </c>
      <c r="P141" t="str">
        <f>""</f>
        <v/>
      </c>
      <c r="Q141" t="str">
        <f>""</f>
        <v/>
      </c>
      <c r="R141" t="str">
        <f>""</f>
        <v/>
      </c>
      <c r="S141" t="str">
        <f>""</f>
        <v/>
      </c>
      <c r="T141" t="str">
        <f>""</f>
        <v/>
      </c>
      <c r="U141" t="str">
        <f>""</f>
        <v/>
      </c>
      <c r="V141" t="str">
        <f>""</f>
        <v/>
      </c>
      <c r="W141" t="str">
        <f>""</f>
        <v/>
      </c>
      <c r="X141" t="str">
        <f>""</f>
        <v/>
      </c>
      <c r="Y141" t="str">
        <f>""</f>
        <v/>
      </c>
      <c r="Z141" t="str">
        <f>""</f>
        <v/>
      </c>
      <c r="AA141" t="str">
        <f>""</f>
        <v/>
      </c>
      <c r="AB141" t="str">
        <f>""</f>
        <v/>
      </c>
      <c r="AC141" t="str">
        <f>""</f>
        <v/>
      </c>
      <c r="AD141" t="str">
        <f>""</f>
        <v/>
      </c>
      <c r="AE141" t="str">
        <f>""</f>
        <v/>
      </c>
      <c r="AF141" t="str">
        <f>"-0.162"</f>
        <v>-0.162</v>
      </c>
      <c r="AG141" t="str">
        <f>""</f>
        <v/>
      </c>
      <c r="AH141" t="str">
        <f>""</f>
        <v/>
      </c>
      <c r="AI141" t="str">
        <f>""</f>
        <v/>
      </c>
      <c r="AJ141" t="str">
        <f>""</f>
        <v/>
      </c>
      <c r="AK141" t="str">
        <f>""</f>
        <v/>
      </c>
      <c r="AL141" t="str">
        <f>""</f>
        <v/>
      </c>
      <c r="AM141" t="str">
        <f>""</f>
        <v/>
      </c>
      <c r="AN141" t="str">
        <f>""</f>
        <v/>
      </c>
      <c r="AO141" t="str">
        <f>""</f>
        <v/>
      </c>
      <c r="AP141" t="str">
        <f>""</f>
        <v/>
      </c>
      <c r="AQ141" t="str">
        <f>""</f>
        <v/>
      </c>
      <c r="AR141" t="str">
        <f>""</f>
        <v/>
      </c>
      <c r="AS141" t="str">
        <f>""</f>
        <v/>
      </c>
      <c r="AT141" t="str">
        <f>""</f>
        <v/>
      </c>
      <c r="AU141" t="str">
        <f>""</f>
        <v/>
      </c>
      <c r="AV141" t="str">
        <f>""</f>
        <v/>
      </c>
      <c r="AW141" t="str">
        <f>""</f>
        <v/>
      </c>
      <c r="AX141" t="str">
        <f>""</f>
        <v/>
      </c>
      <c r="AY141" t="str">
        <f>""</f>
        <v/>
      </c>
      <c r="AZ141" t="str">
        <f>""</f>
        <v/>
      </c>
      <c r="BA141" t="str">
        <f>""</f>
        <v/>
      </c>
    </row>
    <row r="142" spans="2:53" x14ac:dyDescent="0.2">
      <c r="B142" t="str">
        <f>""</f>
        <v/>
      </c>
      <c r="C142" t="str">
        <f>""</f>
        <v/>
      </c>
      <c r="D142" t="str">
        <f>""</f>
        <v/>
      </c>
      <c r="E142" t="str">
        <f>""</f>
        <v/>
      </c>
      <c r="F142" t="str">
        <f>""</f>
        <v/>
      </c>
      <c r="G142" t="str">
        <f>""</f>
        <v/>
      </c>
      <c r="H142" t="str">
        <f>""</f>
        <v/>
      </c>
      <c r="I142" t="str">
        <f>""</f>
        <v/>
      </c>
      <c r="J142" t="str">
        <f>""</f>
        <v/>
      </c>
      <c r="K142" t="str">
        <f>""</f>
        <v/>
      </c>
      <c r="L142" t="str">
        <f>""</f>
        <v/>
      </c>
      <c r="M142" t="str">
        <f>""</f>
        <v/>
      </c>
      <c r="N142" t="str">
        <f>""</f>
        <v/>
      </c>
      <c r="O142" t="str">
        <f>""</f>
        <v/>
      </c>
      <c r="P142" t="str">
        <f>""</f>
        <v/>
      </c>
      <c r="Q142" t="str">
        <f>""</f>
        <v/>
      </c>
      <c r="R142" t="str">
        <f>""</f>
        <v/>
      </c>
      <c r="S142" t="str">
        <f>""</f>
        <v/>
      </c>
      <c r="T142" t="str">
        <f>""</f>
        <v/>
      </c>
      <c r="U142" t="str">
        <f>""</f>
        <v/>
      </c>
      <c r="V142" t="str">
        <f>""</f>
        <v/>
      </c>
      <c r="W142" t="str">
        <f>""</f>
        <v/>
      </c>
      <c r="X142" t="str">
        <f>""</f>
        <v/>
      </c>
      <c r="Y142" t="str">
        <f>""</f>
        <v/>
      </c>
      <c r="Z142" t="str">
        <f>""</f>
        <v/>
      </c>
      <c r="AA142" t="str">
        <f>""</f>
        <v/>
      </c>
      <c r="AB142" t="str">
        <f>""</f>
        <v/>
      </c>
      <c r="AC142" t="str">
        <f>""</f>
        <v/>
      </c>
      <c r="AD142" t="str">
        <f>""</f>
        <v/>
      </c>
      <c r="AE142" t="str">
        <f>""</f>
        <v/>
      </c>
      <c r="AF142" t="str">
        <f>"[0.177]"</f>
        <v>[0.177]</v>
      </c>
      <c r="AG142" t="str">
        <f>""</f>
        <v/>
      </c>
      <c r="AH142" t="str">
        <f>""</f>
        <v/>
      </c>
      <c r="AI142" t="str">
        <f>""</f>
        <v/>
      </c>
      <c r="AJ142" t="str">
        <f>""</f>
        <v/>
      </c>
      <c r="AK142" t="str">
        <f>""</f>
        <v/>
      </c>
      <c r="AL142" t="str">
        <f>""</f>
        <v/>
      </c>
      <c r="AM142" t="str">
        <f>""</f>
        <v/>
      </c>
      <c r="AN142" t="str">
        <f>""</f>
        <v/>
      </c>
      <c r="AO142" t="str">
        <f>""</f>
        <v/>
      </c>
      <c r="AP142" t="str">
        <f>""</f>
        <v/>
      </c>
      <c r="AQ142" t="str">
        <f>""</f>
        <v/>
      </c>
      <c r="AR142" t="str">
        <f>""</f>
        <v/>
      </c>
      <c r="AS142" t="str">
        <f>""</f>
        <v/>
      </c>
      <c r="AT142" t="str">
        <f>""</f>
        <v/>
      </c>
      <c r="AU142" t="str">
        <f>""</f>
        <v/>
      </c>
      <c r="AV142" t="str">
        <f>""</f>
        <v/>
      </c>
      <c r="AW142" t="str">
        <f>""</f>
        <v/>
      </c>
      <c r="AX142" t="str">
        <f>""</f>
        <v/>
      </c>
      <c r="AY142" t="str">
        <f>""</f>
        <v/>
      </c>
      <c r="AZ142" t="str">
        <f>""</f>
        <v/>
      </c>
      <c r="BA142" t="str">
        <f>""</f>
        <v/>
      </c>
    </row>
    <row r="143" spans="2:53" x14ac:dyDescent="0.2">
      <c r="B143" t="str">
        <f>"Interaction"</f>
        <v>Interaction</v>
      </c>
      <c r="C143" t="str">
        <f>""</f>
        <v/>
      </c>
      <c r="D143" t="str">
        <f>""</f>
        <v/>
      </c>
      <c r="E143" t="str">
        <f>""</f>
        <v/>
      </c>
      <c r="F143" t="str">
        <f>""</f>
        <v/>
      </c>
      <c r="G143" t="str">
        <f>""</f>
        <v/>
      </c>
      <c r="H143" t="str">
        <f>""</f>
        <v/>
      </c>
      <c r="I143" t="str">
        <f>""</f>
        <v/>
      </c>
      <c r="J143" t="str">
        <f>""</f>
        <v/>
      </c>
      <c r="K143" t="str">
        <f>""</f>
        <v/>
      </c>
      <c r="L143" t="str">
        <f>""</f>
        <v/>
      </c>
      <c r="M143" t="str">
        <f>""</f>
        <v/>
      </c>
      <c r="N143" t="str">
        <f>""</f>
        <v/>
      </c>
      <c r="O143" t="str">
        <f>""</f>
        <v/>
      </c>
      <c r="P143" t="str">
        <f>""</f>
        <v/>
      </c>
      <c r="Q143" t="str">
        <f>""</f>
        <v/>
      </c>
      <c r="R143" t="str">
        <f>""</f>
        <v/>
      </c>
      <c r="S143" t="str">
        <f>""</f>
        <v/>
      </c>
      <c r="T143" t="str">
        <f>""</f>
        <v/>
      </c>
      <c r="U143" t="str">
        <f>""</f>
        <v/>
      </c>
      <c r="V143" t="str">
        <f>""</f>
        <v/>
      </c>
      <c r="W143" t="str">
        <f>""</f>
        <v/>
      </c>
      <c r="X143" t="str">
        <f>""</f>
        <v/>
      </c>
      <c r="Y143" t="str">
        <f>""</f>
        <v/>
      </c>
      <c r="Z143" t="str">
        <f>""</f>
        <v/>
      </c>
      <c r="AA143" t="str">
        <f>""</f>
        <v/>
      </c>
      <c r="AB143" t="str">
        <f>""</f>
        <v/>
      </c>
      <c r="AC143" t="str">
        <f>""</f>
        <v/>
      </c>
      <c r="AD143" t="str">
        <f>""</f>
        <v/>
      </c>
      <c r="AE143" t="str">
        <f>""</f>
        <v/>
      </c>
      <c r="AF143" t="str">
        <f>"0.044"</f>
        <v>0.044</v>
      </c>
      <c r="AG143" t="str">
        <f>""</f>
        <v/>
      </c>
      <c r="AH143" t="str">
        <f>""</f>
        <v/>
      </c>
      <c r="AI143" t="str">
        <f>""</f>
        <v/>
      </c>
      <c r="AJ143" t="str">
        <f>""</f>
        <v/>
      </c>
      <c r="AK143" t="str">
        <f>""</f>
        <v/>
      </c>
      <c r="AL143" t="str">
        <f>""</f>
        <v/>
      </c>
      <c r="AM143" t="str">
        <f>""</f>
        <v/>
      </c>
      <c r="AN143" t="str">
        <f>""</f>
        <v/>
      </c>
      <c r="AO143" t="str">
        <f>""</f>
        <v/>
      </c>
      <c r="AP143" t="str">
        <f>""</f>
        <v/>
      </c>
      <c r="AQ143" t="str">
        <f>""</f>
        <v/>
      </c>
      <c r="AR143" t="str">
        <f>""</f>
        <v/>
      </c>
      <c r="AS143" t="str">
        <f>""</f>
        <v/>
      </c>
      <c r="AT143" t="str">
        <f>""</f>
        <v/>
      </c>
      <c r="AU143" t="str">
        <f>""</f>
        <v/>
      </c>
      <c r="AV143" t="str">
        <f>""</f>
        <v/>
      </c>
      <c r="AW143" t="str">
        <f>""</f>
        <v/>
      </c>
      <c r="AX143" t="str">
        <f>""</f>
        <v/>
      </c>
      <c r="AY143" t="str">
        <f>""</f>
        <v/>
      </c>
      <c r="AZ143" t="str">
        <f>""</f>
        <v/>
      </c>
      <c r="BA143" t="str">
        <f>""</f>
        <v/>
      </c>
    </row>
    <row r="144" spans="2:53" x14ac:dyDescent="0.2">
      <c r="B144" t="str">
        <f>""</f>
        <v/>
      </c>
      <c r="C144" t="str">
        <f>""</f>
        <v/>
      </c>
      <c r="D144" t="str">
        <f>""</f>
        <v/>
      </c>
      <c r="E144" t="str">
        <f>""</f>
        <v/>
      </c>
      <c r="F144" t="str">
        <f>""</f>
        <v/>
      </c>
      <c r="G144" t="str">
        <f>""</f>
        <v/>
      </c>
      <c r="H144" t="str">
        <f>""</f>
        <v/>
      </c>
      <c r="I144" t="str">
        <f>""</f>
        <v/>
      </c>
      <c r="J144" t="str">
        <f>""</f>
        <v/>
      </c>
      <c r="K144" t="str">
        <f>""</f>
        <v/>
      </c>
      <c r="L144" t="str">
        <f>""</f>
        <v/>
      </c>
      <c r="M144" t="str">
        <f>""</f>
        <v/>
      </c>
      <c r="N144" t="str">
        <f>""</f>
        <v/>
      </c>
      <c r="O144" t="str">
        <f>""</f>
        <v/>
      </c>
      <c r="P144" t="str">
        <f>""</f>
        <v/>
      </c>
      <c r="Q144" t="str">
        <f>""</f>
        <v/>
      </c>
      <c r="R144" t="str">
        <f>""</f>
        <v/>
      </c>
      <c r="S144" t="str">
        <f>""</f>
        <v/>
      </c>
      <c r="T144" t="str">
        <f>""</f>
        <v/>
      </c>
      <c r="U144" t="str">
        <f>""</f>
        <v/>
      </c>
      <c r="V144" t="str">
        <f>""</f>
        <v/>
      </c>
      <c r="W144" t="str">
        <f>""</f>
        <v/>
      </c>
      <c r="X144" t="str">
        <f>""</f>
        <v/>
      </c>
      <c r="Y144" t="str">
        <f>""</f>
        <v/>
      </c>
      <c r="Z144" t="str">
        <f>""</f>
        <v/>
      </c>
      <c r="AA144" t="str">
        <f>""</f>
        <v/>
      </c>
      <c r="AB144" t="str">
        <f>""</f>
        <v/>
      </c>
      <c r="AC144" t="str">
        <f>""</f>
        <v/>
      </c>
      <c r="AD144" t="str">
        <f>""</f>
        <v/>
      </c>
      <c r="AE144" t="str">
        <f>""</f>
        <v/>
      </c>
      <c r="AF144" t="str">
        <f>"[0.114]"</f>
        <v>[0.114]</v>
      </c>
      <c r="AG144" t="str">
        <f>""</f>
        <v/>
      </c>
      <c r="AH144" t="str">
        <f>""</f>
        <v/>
      </c>
      <c r="AI144" t="str">
        <f>""</f>
        <v/>
      </c>
      <c r="AJ144" t="str">
        <f>""</f>
        <v/>
      </c>
      <c r="AK144" t="str">
        <f>""</f>
        <v/>
      </c>
      <c r="AL144" t="str">
        <f>""</f>
        <v/>
      </c>
      <c r="AM144" t="str">
        <f>""</f>
        <v/>
      </c>
      <c r="AN144" t="str">
        <f>""</f>
        <v/>
      </c>
      <c r="AO144" t="str">
        <f>""</f>
        <v/>
      </c>
      <c r="AP144" t="str">
        <f>""</f>
        <v/>
      </c>
      <c r="AQ144" t="str">
        <f>""</f>
        <v/>
      </c>
      <c r="AR144" t="str">
        <f>""</f>
        <v/>
      </c>
      <c r="AS144" t="str">
        <f>""</f>
        <v/>
      </c>
      <c r="AT144" t="str">
        <f>""</f>
        <v/>
      </c>
      <c r="AU144" t="str">
        <f>""</f>
        <v/>
      </c>
      <c r="AV144" t="str">
        <f>""</f>
        <v/>
      </c>
      <c r="AW144" t="str">
        <f>""</f>
        <v/>
      </c>
      <c r="AX144" t="str">
        <f>""</f>
        <v/>
      </c>
      <c r="AY144" t="str">
        <f>""</f>
        <v/>
      </c>
      <c r="AZ144" t="str">
        <f>""</f>
        <v/>
      </c>
      <c r="BA144" t="str">
        <f>""</f>
        <v/>
      </c>
    </row>
    <row r="145" spans="2:53" x14ac:dyDescent="0.2">
      <c r="B145" t="str">
        <f>"Loss of land (yes=1) for a household in a given year"</f>
        <v>Loss of land (yes=1) for a household in a given year</v>
      </c>
      <c r="C145" t="str">
        <f>""</f>
        <v/>
      </c>
      <c r="D145" t="str">
        <f>""</f>
        <v/>
      </c>
      <c r="E145" t="str">
        <f>""</f>
        <v/>
      </c>
      <c r="F145" t="str">
        <f>""</f>
        <v/>
      </c>
      <c r="G145" t="str">
        <f>""</f>
        <v/>
      </c>
      <c r="H145" t="str">
        <f>""</f>
        <v/>
      </c>
      <c r="I145" t="str">
        <f>""</f>
        <v/>
      </c>
      <c r="J145" t="str">
        <f>""</f>
        <v/>
      </c>
      <c r="K145" t="str">
        <f>""</f>
        <v/>
      </c>
      <c r="L145" t="str">
        <f>""</f>
        <v/>
      </c>
      <c r="M145" t="str">
        <f>""</f>
        <v/>
      </c>
      <c r="N145" t="str">
        <f>""</f>
        <v/>
      </c>
      <c r="O145" t="str">
        <f>""</f>
        <v/>
      </c>
      <c r="P145" t="str">
        <f>""</f>
        <v/>
      </c>
      <c r="Q145" t="str">
        <f>""</f>
        <v/>
      </c>
      <c r="R145" t="str">
        <f>""</f>
        <v/>
      </c>
      <c r="S145" t="str">
        <f>""</f>
        <v/>
      </c>
      <c r="T145" t="str">
        <f>""</f>
        <v/>
      </c>
      <c r="U145" t="str">
        <f>""</f>
        <v/>
      </c>
      <c r="V145" t="str">
        <f>""</f>
        <v/>
      </c>
      <c r="W145" t="str">
        <f>""</f>
        <v/>
      </c>
      <c r="X145" t="str">
        <f>""</f>
        <v/>
      </c>
      <c r="Y145" t="str">
        <f>""</f>
        <v/>
      </c>
      <c r="Z145" t="str">
        <f>""</f>
        <v/>
      </c>
      <c r="AA145" t="str">
        <f>""</f>
        <v/>
      </c>
      <c r="AB145" t="str">
        <f>""</f>
        <v/>
      </c>
      <c r="AC145" t="str">
        <f>""</f>
        <v/>
      </c>
      <c r="AD145" t="str">
        <f>""</f>
        <v/>
      </c>
      <c r="AE145" t="str">
        <f>""</f>
        <v/>
      </c>
      <c r="AF145" t="str">
        <f>""</f>
        <v/>
      </c>
      <c r="AG145" t="str">
        <f>"-0.005"</f>
        <v>-0.005</v>
      </c>
      <c r="AH145" t="str">
        <f>"-0.005"</f>
        <v>-0.005</v>
      </c>
      <c r="AI145" t="str">
        <f>"-0.009"</f>
        <v>-0.009</v>
      </c>
      <c r="AJ145" t="str">
        <f>""</f>
        <v/>
      </c>
      <c r="AK145" t="str">
        <f>""</f>
        <v/>
      </c>
      <c r="AL145" t="str">
        <f>""</f>
        <v/>
      </c>
      <c r="AM145" t="str">
        <f>""</f>
        <v/>
      </c>
      <c r="AN145" t="str">
        <f>""</f>
        <v/>
      </c>
      <c r="AO145" t="str">
        <f>""</f>
        <v/>
      </c>
      <c r="AP145" t="str">
        <f>""</f>
        <v/>
      </c>
      <c r="AQ145" t="str">
        <f>""</f>
        <v/>
      </c>
      <c r="AR145" t="str">
        <f>""</f>
        <v/>
      </c>
      <c r="AS145" t="str">
        <f>""</f>
        <v/>
      </c>
      <c r="AT145" t="str">
        <f>""</f>
        <v/>
      </c>
      <c r="AU145" t="str">
        <f>""</f>
        <v/>
      </c>
      <c r="AV145" t="str">
        <f>""</f>
        <v/>
      </c>
      <c r="AW145" t="str">
        <f>""</f>
        <v/>
      </c>
      <c r="AX145" t="str">
        <f>""</f>
        <v/>
      </c>
      <c r="AY145" t="str">
        <f>""</f>
        <v/>
      </c>
      <c r="AZ145" t="str">
        <f>""</f>
        <v/>
      </c>
      <c r="BA145" t="str">
        <f>""</f>
        <v/>
      </c>
    </row>
    <row r="146" spans="2:53" x14ac:dyDescent="0.2">
      <c r="B146" t="str">
        <f>""</f>
        <v/>
      </c>
      <c r="C146" t="str">
        <f>""</f>
        <v/>
      </c>
      <c r="D146" t="str">
        <f>""</f>
        <v/>
      </c>
      <c r="E146" t="str">
        <f>""</f>
        <v/>
      </c>
      <c r="F146" t="str">
        <f>""</f>
        <v/>
      </c>
      <c r="G146" t="str">
        <f>""</f>
        <v/>
      </c>
      <c r="H146" t="str">
        <f>""</f>
        <v/>
      </c>
      <c r="I146" t="str">
        <f>""</f>
        <v/>
      </c>
      <c r="J146" t="str">
        <f>""</f>
        <v/>
      </c>
      <c r="K146" t="str">
        <f>""</f>
        <v/>
      </c>
      <c r="L146" t="str">
        <f>""</f>
        <v/>
      </c>
      <c r="M146" t="str">
        <f>""</f>
        <v/>
      </c>
      <c r="N146" t="str">
        <f>""</f>
        <v/>
      </c>
      <c r="O146" t="str">
        <f>""</f>
        <v/>
      </c>
      <c r="P146" t="str">
        <f>""</f>
        <v/>
      </c>
      <c r="Q146" t="str">
        <f>""</f>
        <v/>
      </c>
      <c r="R146" t="str">
        <f>""</f>
        <v/>
      </c>
      <c r="S146" t="str">
        <f>""</f>
        <v/>
      </c>
      <c r="T146" t="str">
        <f>""</f>
        <v/>
      </c>
      <c r="U146" t="str">
        <f>""</f>
        <v/>
      </c>
      <c r="V146" t="str">
        <f>""</f>
        <v/>
      </c>
      <c r="W146" t="str">
        <f>""</f>
        <v/>
      </c>
      <c r="X146" t="str">
        <f>""</f>
        <v/>
      </c>
      <c r="Y146" t="str">
        <f>""</f>
        <v/>
      </c>
      <c r="Z146" t="str">
        <f>""</f>
        <v/>
      </c>
      <c r="AA146" t="str">
        <f>""</f>
        <v/>
      </c>
      <c r="AB146" t="str">
        <f>""</f>
        <v/>
      </c>
      <c r="AC146" t="str">
        <f>""</f>
        <v/>
      </c>
      <c r="AD146" t="str">
        <f>""</f>
        <v/>
      </c>
      <c r="AE146" t="str">
        <f>""</f>
        <v/>
      </c>
      <c r="AF146" t="str">
        <f>""</f>
        <v/>
      </c>
      <c r="AG146" t="str">
        <f>"[0.071]"</f>
        <v>[0.071]</v>
      </c>
      <c r="AH146" t="str">
        <f>"[0.069]"</f>
        <v>[0.069]</v>
      </c>
      <c r="AI146" t="str">
        <f>"[0.071]"</f>
        <v>[0.071]</v>
      </c>
      <c r="AJ146" t="str">
        <f>""</f>
        <v/>
      </c>
      <c r="AK146" t="str">
        <f>""</f>
        <v/>
      </c>
      <c r="AL146" t="str">
        <f>""</f>
        <v/>
      </c>
      <c r="AM146" t="str">
        <f>""</f>
        <v/>
      </c>
      <c r="AN146" t="str">
        <f>""</f>
        <v/>
      </c>
      <c r="AO146" t="str">
        <f>""</f>
        <v/>
      </c>
      <c r="AP146" t="str">
        <f>""</f>
        <v/>
      </c>
      <c r="AQ146" t="str">
        <f>""</f>
        <v/>
      </c>
      <c r="AR146" t="str">
        <f>""</f>
        <v/>
      </c>
      <c r="AS146" t="str">
        <f>""</f>
        <v/>
      </c>
      <c r="AT146" t="str">
        <f>""</f>
        <v/>
      </c>
      <c r="AU146" t="str">
        <f>""</f>
        <v/>
      </c>
      <c r="AV146" t="str">
        <f>""</f>
        <v/>
      </c>
      <c r="AW146" t="str">
        <f>""</f>
        <v/>
      </c>
      <c r="AX146" t="str">
        <f>""</f>
        <v/>
      </c>
      <c r="AY146" t="str">
        <f>""</f>
        <v/>
      </c>
      <c r="AZ146" t="str">
        <f>""</f>
        <v/>
      </c>
      <c r="BA146" t="str">
        <f>""</f>
        <v/>
      </c>
    </row>
    <row r="147" spans="2:53" x14ac:dyDescent="0.2">
      <c r="B147" t="str">
        <f>"At least female male left the household in a given year (yes=1)"</f>
        <v>At least female male left the household in a given year (yes=1)</v>
      </c>
      <c r="C147" t="str">
        <f>""</f>
        <v/>
      </c>
      <c r="D147" t="str">
        <f>""</f>
        <v/>
      </c>
      <c r="E147" t="str">
        <f>""</f>
        <v/>
      </c>
      <c r="F147" t="str">
        <f>""</f>
        <v/>
      </c>
      <c r="G147" t="str">
        <f>""</f>
        <v/>
      </c>
      <c r="H147" t="str">
        <f>""</f>
        <v/>
      </c>
      <c r="I147" t="str">
        <f>""</f>
        <v/>
      </c>
      <c r="J147" t="str">
        <f>""</f>
        <v/>
      </c>
      <c r="K147" t="str">
        <f>""</f>
        <v/>
      </c>
      <c r="L147" t="str">
        <f>""</f>
        <v/>
      </c>
      <c r="M147" t="str">
        <f>""</f>
        <v/>
      </c>
      <c r="N147" t="str">
        <f>""</f>
        <v/>
      </c>
      <c r="O147" t="str">
        <f>""</f>
        <v/>
      </c>
      <c r="P147" t="str">
        <f>""</f>
        <v/>
      </c>
      <c r="Q147" t="str">
        <f>""</f>
        <v/>
      </c>
      <c r="R147" t="str">
        <f>""</f>
        <v/>
      </c>
      <c r="S147" t="str">
        <f>""</f>
        <v/>
      </c>
      <c r="T147" t="str">
        <f>""</f>
        <v/>
      </c>
      <c r="U147" t="str">
        <f>""</f>
        <v/>
      </c>
      <c r="V147" t="str">
        <f>""</f>
        <v/>
      </c>
      <c r="W147" t="str">
        <f>""</f>
        <v/>
      </c>
      <c r="X147" t="str">
        <f>""</f>
        <v/>
      </c>
      <c r="Y147" t="str">
        <f>""</f>
        <v/>
      </c>
      <c r="Z147" t="str">
        <f>""</f>
        <v/>
      </c>
      <c r="AA147" t="str">
        <f>""</f>
        <v/>
      </c>
      <c r="AB147" t="str">
        <f>""</f>
        <v/>
      </c>
      <c r="AC147" t="str">
        <f>""</f>
        <v/>
      </c>
      <c r="AD147" t="str">
        <f>""</f>
        <v/>
      </c>
      <c r="AE147" t="str">
        <f>""</f>
        <v/>
      </c>
      <c r="AF147" t="str">
        <f>""</f>
        <v/>
      </c>
      <c r="AG147" t="str">
        <f>"-0.050"</f>
        <v>-0.050</v>
      </c>
      <c r="AH147" t="str">
        <f>""</f>
        <v/>
      </c>
      <c r="AI147" t="str">
        <f>""</f>
        <v/>
      </c>
      <c r="AJ147" t="str">
        <f>""</f>
        <v/>
      </c>
      <c r="AK147" t="str">
        <f>""</f>
        <v/>
      </c>
      <c r="AL147" t="str">
        <f>""</f>
        <v/>
      </c>
      <c r="AM147" t="str">
        <f>""</f>
        <v/>
      </c>
      <c r="AN147" t="str">
        <f>""</f>
        <v/>
      </c>
      <c r="AO147" t="str">
        <f>""</f>
        <v/>
      </c>
      <c r="AP147" t="str">
        <f>""</f>
        <v/>
      </c>
      <c r="AQ147" t="str">
        <f>""</f>
        <v/>
      </c>
      <c r="AR147" t="str">
        <f>""</f>
        <v/>
      </c>
      <c r="AS147" t="str">
        <f>""</f>
        <v/>
      </c>
      <c r="AT147" t="str">
        <f>""</f>
        <v/>
      </c>
      <c r="AU147" t="str">
        <f>""</f>
        <v/>
      </c>
      <c r="AV147" t="str">
        <f>""</f>
        <v/>
      </c>
      <c r="AW147" t="str">
        <f>""</f>
        <v/>
      </c>
      <c r="AX147" t="str">
        <f>""</f>
        <v/>
      </c>
      <c r="AY147" t="str">
        <f>""</f>
        <v/>
      </c>
      <c r="AZ147" t="str">
        <f>""</f>
        <v/>
      </c>
      <c r="BA147" t="str">
        <f>""</f>
        <v/>
      </c>
    </row>
    <row r="148" spans="2:53" x14ac:dyDescent="0.2">
      <c r="B148" t="str">
        <f>""</f>
        <v/>
      </c>
      <c r="C148" t="str">
        <f>""</f>
        <v/>
      </c>
      <c r="D148" t="str">
        <f>""</f>
        <v/>
      </c>
      <c r="E148" t="str">
        <f>""</f>
        <v/>
      </c>
      <c r="F148" t="str">
        <f>""</f>
        <v/>
      </c>
      <c r="G148" t="str">
        <f>""</f>
        <v/>
      </c>
      <c r="H148" t="str">
        <f>""</f>
        <v/>
      </c>
      <c r="I148" t="str">
        <f>""</f>
        <v/>
      </c>
      <c r="J148" t="str">
        <f>""</f>
        <v/>
      </c>
      <c r="K148" t="str">
        <f>""</f>
        <v/>
      </c>
      <c r="L148" t="str">
        <f>""</f>
        <v/>
      </c>
      <c r="M148" t="str">
        <f>""</f>
        <v/>
      </c>
      <c r="N148" t="str">
        <f>""</f>
        <v/>
      </c>
      <c r="O148" t="str">
        <f>""</f>
        <v/>
      </c>
      <c r="P148" t="str">
        <f>""</f>
        <v/>
      </c>
      <c r="Q148" t="str">
        <f>""</f>
        <v/>
      </c>
      <c r="R148" t="str">
        <f>""</f>
        <v/>
      </c>
      <c r="S148" t="str">
        <f>""</f>
        <v/>
      </c>
      <c r="T148" t="str">
        <f>""</f>
        <v/>
      </c>
      <c r="U148" t="str">
        <f>""</f>
        <v/>
      </c>
      <c r="V148" t="str">
        <f>""</f>
        <v/>
      </c>
      <c r="W148" t="str">
        <f>""</f>
        <v/>
      </c>
      <c r="X148" t="str">
        <f>""</f>
        <v/>
      </c>
      <c r="Y148" t="str">
        <f>""</f>
        <v/>
      </c>
      <c r="Z148" t="str">
        <f>""</f>
        <v/>
      </c>
      <c r="AA148" t="str">
        <f>""</f>
        <v/>
      </c>
      <c r="AB148" t="str">
        <f>""</f>
        <v/>
      </c>
      <c r="AC148" t="str">
        <f>""</f>
        <v/>
      </c>
      <c r="AD148" t="str">
        <f>""</f>
        <v/>
      </c>
      <c r="AE148" t="str">
        <f>""</f>
        <v/>
      </c>
      <c r="AF148" t="str">
        <f>""</f>
        <v/>
      </c>
      <c r="AG148" t="str">
        <f>"[0.109]"</f>
        <v>[0.109]</v>
      </c>
      <c r="AH148" t="str">
        <f>""</f>
        <v/>
      </c>
      <c r="AI148" t="str">
        <f>""</f>
        <v/>
      </c>
      <c r="AJ148" t="str">
        <f>""</f>
        <v/>
      </c>
      <c r="AK148" t="str">
        <f>""</f>
        <v/>
      </c>
      <c r="AL148" t="str">
        <f>""</f>
        <v/>
      </c>
      <c r="AM148" t="str">
        <f>""</f>
        <v/>
      </c>
      <c r="AN148" t="str">
        <f>""</f>
        <v/>
      </c>
      <c r="AO148" t="str">
        <f>""</f>
        <v/>
      </c>
      <c r="AP148" t="str">
        <f>""</f>
        <v/>
      </c>
      <c r="AQ148" t="str">
        <f>""</f>
        <v/>
      </c>
      <c r="AR148" t="str">
        <f>""</f>
        <v/>
      </c>
      <c r="AS148" t="str">
        <f>""</f>
        <v/>
      </c>
      <c r="AT148" t="str">
        <f>""</f>
        <v/>
      </c>
      <c r="AU148" t="str">
        <f>""</f>
        <v/>
      </c>
      <c r="AV148" t="str">
        <f>""</f>
        <v/>
      </c>
      <c r="AW148" t="str">
        <f>""</f>
        <v/>
      </c>
      <c r="AX148" t="str">
        <f>""</f>
        <v/>
      </c>
      <c r="AY148" t="str">
        <f>""</f>
        <v/>
      </c>
      <c r="AZ148" t="str">
        <f>""</f>
        <v/>
      </c>
      <c r="BA148" t="str">
        <f>""</f>
        <v/>
      </c>
    </row>
    <row r="149" spans="2:53" x14ac:dyDescent="0.2">
      <c r="B149" t="str">
        <f>"Interaction"</f>
        <v>Interaction</v>
      </c>
      <c r="C149" t="str">
        <f>""</f>
        <v/>
      </c>
      <c r="D149" t="str">
        <f>""</f>
        <v/>
      </c>
      <c r="E149" t="str">
        <f>""</f>
        <v/>
      </c>
      <c r="F149" t="str">
        <f>""</f>
        <v/>
      </c>
      <c r="G149" t="str">
        <f>""</f>
        <v/>
      </c>
      <c r="H149" t="str">
        <f>""</f>
        <v/>
      </c>
      <c r="I149" t="str">
        <f>""</f>
        <v/>
      </c>
      <c r="J149" t="str">
        <f>""</f>
        <v/>
      </c>
      <c r="K149" t="str">
        <f>""</f>
        <v/>
      </c>
      <c r="L149" t="str">
        <f>""</f>
        <v/>
      </c>
      <c r="M149" t="str">
        <f>""</f>
        <v/>
      </c>
      <c r="N149" t="str">
        <f>""</f>
        <v/>
      </c>
      <c r="O149" t="str">
        <f>""</f>
        <v/>
      </c>
      <c r="P149" t="str">
        <f>""</f>
        <v/>
      </c>
      <c r="Q149" t="str">
        <f>""</f>
        <v/>
      </c>
      <c r="R149" t="str">
        <f>""</f>
        <v/>
      </c>
      <c r="S149" t="str">
        <f>""</f>
        <v/>
      </c>
      <c r="T149" t="str">
        <f>""</f>
        <v/>
      </c>
      <c r="U149" t="str">
        <f>""</f>
        <v/>
      </c>
      <c r="V149" t="str">
        <f>""</f>
        <v/>
      </c>
      <c r="W149" t="str">
        <f>""</f>
        <v/>
      </c>
      <c r="X149" t="str">
        <f>""</f>
        <v/>
      </c>
      <c r="Y149" t="str">
        <f>""</f>
        <v/>
      </c>
      <c r="Z149" t="str">
        <f>""</f>
        <v/>
      </c>
      <c r="AA149" t="str">
        <f>""</f>
        <v/>
      </c>
      <c r="AB149" t="str">
        <f>""</f>
        <v/>
      </c>
      <c r="AC149" t="str">
        <f>""</f>
        <v/>
      </c>
      <c r="AD149" t="str">
        <f>""</f>
        <v/>
      </c>
      <c r="AE149" t="str">
        <f>""</f>
        <v/>
      </c>
      <c r="AF149" t="str">
        <f>""</f>
        <v/>
      </c>
      <c r="AG149" t="str">
        <f>"-0.026"</f>
        <v>-0.026</v>
      </c>
      <c r="AH149" t="str">
        <f>""</f>
        <v/>
      </c>
      <c r="AI149" t="str">
        <f>""</f>
        <v/>
      </c>
      <c r="AJ149" t="str">
        <f>""</f>
        <v/>
      </c>
      <c r="AK149" t="str">
        <f>""</f>
        <v/>
      </c>
      <c r="AL149" t="str">
        <f>""</f>
        <v/>
      </c>
      <c r="AM149" t="str">
        <f>""</f>
        <v/>
      </c>
      <c r="AN149" t="str">
        <f>""</f>
        <v/>
      </c>
      <c r="AO149" t="str">
        <f>""</f>
        <v/>
      </c>
      <c r="AP149" t="str">
        <f>""</f>
        <v/>
      </c>
      <c r="AQ149" t="str">
        <f>""</f>
        <v/>
      </c>
      <c r="AR149" t="str">
        <f>""</f>
        <v/>
      </c>
      <c r="AS149" t="str">
        <f>""</f>
        <v/>
      </c>
      <c r="AT149" t="str">
        <f>""</f>
        <v/>
      </c>
      <c r="AU149" t="str">
        <f>""</f>
        <v/>
      </c>
      <c r="AV149" t="str">
        <f>""</f>
        <v/>
      </c>
      <c r="AW149" t="str">
        <f>""</f>
        <v/>
      </c>
      <c r="AX149" t="str">
        <f>""</f>
        <v/>
      </c>
      <c r="AY149" t="str">
        <f>""</f>
        <v/>
      </c>
      <c r="AZ149" t="str">
        <f>""</f>
        <v/>
      </c>
      <c r="BA149" t="str">
        <f>""</f>
        <v/>
      </c>
    </row>
    <row r="150" spans="2:53" x14ac:dyDescent="0.2">
      <c r="B150" t="str">
        <f>""</f>
        <v/>
      </c>
      <c r="C150" t="str">
        <f>""</f>
        <v/>
      </c>
      <c r="D150" t="str">
        <f>""</f>
        <v/>
      </c>
      <c r="E150" t="str">
        <f>""</f>
        <v/>
      </c>
      <c r="F150" t="str">
        <f>""</f>
        <v/>
      </c>
      <c r="G150" t="str">
        <f>""</f>
        <v/>
      </c>
      <c r="H150" t="str">
        <f>""</f>
        <v/>
      </c>
      <c r="I150" t="str">
        <f>""</f>
        <v/>
      </c>
      <c r="J150" t="str">
        <f>""</f>
        <v/>
      </c>
      <c r="K150" t="str">
        <f>""</f>
        <v/>
      </c>
      <c r="L150" t="str">
        <f>""</f>
        <v/>
      </c>
      <c r="M150" t="str">
        <f>""</f>
        <v/>
      </c>
      <c r="N150" t="str">
        <f>""</f>
        <v/>
      </c>
      <c r="O150" t="str">
        <f>""</f>
        <v/>
      </c>
      <c r="P150" t="str">
        <f>""</f>
        <v/>
      </c>
      <c r="Q150" t="str">
        <f>""</f>
        <v/>
      </c>
      <c r="R150" t="str">
        <f>""</f>
        <v/>
      </c>
      <c r="S150" t="str">
        <f>""</f>
        <v/>
      </c>
      <c r="T150" t="str">
        <f>""</f>
        <v/>
      </c>
      <c r="U150" t="str">
        <f>""</f>
        <v/>
      </c>
      <c r="V150" t="str">
        <f>""</f>
        <v/>
      </c>
      <c r="W150" t="str">
        <f>""</f>
        <v/>
      </c>
      <c r="X150" t="str">
        <f>""</f>
        <v/>
      </c>
      <c r="Y150" t="str">
        <f>""</f>
        <v/>
      </c>
      <c r="Z150" t="str">
        <f>""</f>
        <v/>
      </c>
      <c r="AA150" t="str">
        <f>""</f>
        <v/>
      </c>
      <c r="AB150" t="str">
        <f>""</f>
        <v/>
      </c>
      <c r="AC150" t="str">
        <f>""</f>
        <v/>
      </c>
      <c r="AD150" t="str">
        <f>""</f>
        <v/>
      </c>
      <c r="AE150" t="str">
        <f>""</f>
        <v/>
      </c>
      <c r="AF150" t="str">
        <f>""</f>
        <v/>
      </c>
      <c r="AG150" t="str">
        <f>"[0.125]"</f>
        <v>[0.125]</v>
      </c>
      <c r="AH150" t="str">
        <f>""</f>
        <v/>
      </c>
      <c r="AI150" t="str">
        <f>""</f>
        <v/>
      </c>
      <c r="AJ150" t="str">
        <f>""</f>
        <v/>
      </c>
      <c r="AK150" t="str">
        <f>""</f>
        <v/>
      </c>
      <c r="AL150" t="str">
        <f>""</f>
        <v/>
      </c>
      <c r="AM150" t="str">
        <f>""</f>
        <v/>
      </c>
      <c r="AN150" t="str">
        <f>""</f>
        <v/>
      </c>
      <c r="AO150" t="str">
        <f>""</f>
        <v/>
      </c>
      <c r="AP150" t="str">
        <f>""</f>
        <v/>
      </c>
      <c r="AQ150" t="str">
        <f>""</f>
        <v/>
      </c>
      <c r="AR150" t="str">
        <f>""</f>
        <v/>
      </c>
      <c r="AS150" t="str">
        <f>""</f>
        <v/>
      </c>
      <c r="AT150" t="str">
        <f>""</f>
        <v/>
      </c>
      <c r="AU150" t="str">
        <f>""</f>
        <v/>
      </c>
      <c r="AV150" t="str">
        <f>""</f>
        <v/>
      </c>
      <c r="AW150" t="str">
        <f>""</f>
        <v/>
      </c>
      <c r="AX150" t="str">
        <f>""</f>
        <v/>
      </c>
      <c r="AY150" t="str">
        <f>""</f>
        <v/>
      </c>
      <c r="AZ150" t="str">
        <f>""</f>
        <v/>
      </c>
      <c r="BA150" t="str">
        <f>""</f>
        <v/>
      </c>
    </row>
    <row r="151" spans="2:53" x14ac:dyDescent="0.2">
      <c r="B151" t="str">
        <f>"Number of female who left household 1998-2007"</f>
        <v>Number of female who left household 1998-2007</v>
      </c>
      <c r="C151" t="str">
        <f>""</f>
        <v/>
      </c>
      <c r="D151" t="str">
        <f>""</f>
        <v/>
      </c>
      <c r="E151" t="str">
        <f>""</f>
        <v/>
      </c>
      <c r="F151" t="str">
        <f>""</f>
        <v/>
      </c>
      <c r="G151" t="str">
        <f>""</f>
        <v/>
      </c>
      <c r="H151" t="str">
        <f>""</f>
        <v/>
      </c>
      <c r="I151" t="str">
        <f>""</f>
        <v/>
      </c>
      <c r="J151" t="str">
        <f>""</f>
        <v/>
      </c>
      <c r="K151" t="str">
        <f>""</f>
        <v/>
      </c>
      <c r="L151" t="str">
        <f>""</f>
        <v/>
      </c>
      <c r="M151" t="str">
        <f>""</f>
        <v/>
      </c>
      <c r="N151" t="str">
        <f>""</f>
        <v/>
      </c>
      <c r="O151" t="str">
        <f>""</f>
        <v/>
      </c>
      <c r="P151" t="str">
        <f>""</f>
        <v/>
      </c>
      <c r="Q151" t="str">
        <f>""</f>
        <v/>
      </c>
      <c r="R151" t="str">
        <f>""</f>
        <v/>
      </c>
      <c r="S151" t="str">
        <f>""</f>
        <v/>
      </c>
      <c r="T151" t="str">
        <f>""</f>
        <v/>
      </c>
      <c r="U151" t="str">
        <f>""</f>
        <v/>
      </c>
      <c r="V151" t="str">
        <f>""</f>
        <v/>
      </c>
      <c r="W151" t="str">
        <f>""</f>
        <v/>
      </c>
      <c r="X151" t="str">
        <f>""</f>
        <v/>
      </c>
      <c r="Y151" t="str">
        <f>""</f>
        <v/>
      </c>
      <c r="Z151" t="str">
        <f>""</f>
        <v/>
      </c>
      <c r="AA151" t="str">
        <f>""</f>
        <v/>
      </c>
      <c r="AB151" t="str">
        <f>""</f>
        <v/>
      </c>
      <c r="AC151" t="str">
        <f>""</f>
        <v/>
      </c>
      <c r="AD151" t="str">
        <f>""</f>
        <v/>
      </c>
      <c r="AE151" t="str">
        <f>""</f>
        <v/>
      </c>
      <c r="AF151" t="str">
        <f>""</f>
        <v/>
      </c>
      <c r="AG151" t="str">
        <f>""</f>
        <v/>
      </c>
      <c r="AH151" t="str">
        <f>"-0.009"</f>
        <v>-0.009</v>
      </c>
      <c r="AI151" t="str">
        <f>""</f>
        <v/>
      </c>
      <c r="AJ151" t="str">
        <f>""</f>
        <v/>
      </c>
      <c r="AK151" t="str">
        <f>""</f>
        <v/>
      </c>
      <c r="AL151" t="str">
        <f>""</f>
        <v/>
      </c>
      <c r="AM151" t="str">
        <f>""</f>
        <v/>
      </c>
      <c r="AN151" t="str">
        <f>""</f>
        <v/>
      </c>
      <c r="AO151" t="str">
        <f>""</f>
        <v/>
      </c>
      <c r="AP151" t="str">
        <f>""</f>
        <v/>
      </c>
      <c r="AQ151" t="str">
        <f>""</f>
        <v/>
      </c>
      <c r="AR151" t="str">
        <f>""</f>
        <v/>
      </c>
      <c r="AS151" t="str">
        <f>""</f>
        <v/>
      </c>
      <c r="AT151" t="str">
        <f>""</f>
        <v/>
      </c>
      <c r="AU151" t="str">
        <f>""</f>
        <v/>
      </c>
      <c r="AV151" t="str">
        <f>""</f>
        <v/>
      </c>
      <c r="AW151" t="str">
        <f>""</f>
        <v/>
      </c>
      <c r="AX151" t="str">
        <f>""</f>
        <v/>
      </c>
      <c r="AY151" t="str">
        <f>""</f>
        <v/>
      </c>
      <c r="AZ151" t="str">
        <f>""</f>
        <v/>
      </c>
      <c r="BA151" t="str">
        <f>""</f>
        <v/>
      </c>
    </row>
    <row r="152" spans="2:53" x14ac:dyDescent="0.2">
      <c r="B152" t="str">
        <f>""</f>
        <v/>
      </c>
      <c r="C152" t="str">
        <f>""</f>
        <v/>
      </c>
      <c r="D152" t="str">
        <f>""</f>
        <v/>
      </c>
      <c r="E152" t="str">
        <f>""</f>
        <v/>
      </c>
      <c r="F152" t="str">
        <f>""</f>
        <v/>
      </c>
      <c r="G152" t="str">
        <f>""</f>
        <v/>
      </c>
      <c r="H152" t="str">
        <f>""</f>
        <v/>
      </c>
      <c r="I152" t="str">
        <f>""</f>
        <v/>
      </c>
      <c r="J152" t="str">
        <f>""</f>
        <v/>
      </c>
      <c r="K152" t="str">
        <f>""</f>
        <v/>
      </c>
      <c r="L152" t="str">
        <f>""</f>
        <v/>
      </c>
      <c r="M152" t="str">
        <f>""</f>
        <v/>
      </c>
      <c r="N152" t="str">
        <f>""</f>
        <v/>
      </c>
      <c r="O152" t="str">
        <f>""</f>
        <v/>
      </c>
      <c r="P152" t="str">
        <f>""</f>
        <v/>
      </c>
      <c r="Q152" t="str">
        <f>""</f>
        <v/>
      </c>
      <c r="R152" t="str">
        <f>""</f>
        <v/>
      </c>
      <c r="S152" t="str">
        <f>""</f>
        <v/>
      </c>
      <c r="T152" t="str">
        <f>""</f>
        <v/>
      </c>
      <c r="U152" t="str">
        <f>""</f>
        <v/>
      </c>
      <c r="V152" t="str">
        <f>""</f>
        <v/>
      </c>
      <c r="W152" t="str">
        <f>""</f>
        <v/>
      </c>
      <c r="X152" t="str">
        <f>""</f>
        <v/>
      </c>
      <c r="Y152" t="str">
        <f>""</f>
        <v/>
      </c>
      <c r="Z152" t="str">
        <f>""</f>
        <v/>
      </c>
      <c r="AA152" t="str">
        <f>""</f>
        <v/>
      </c>
      <c r="AB152" t="str">
        <f>""</f>
        <v/>
      </c>
      <c r="AC152" t="str">
        <f>""</f>
        <v/>
      </c>
      <c r="AD152" t="str">
        <f>""</f>
        <v/>
      </c>
      <c r="AE152" t="str">
        <f>""</f>
        <v/>
      </c>
      <c r="AF152" t="str">
        <f>""</f>
        <v/>
      </c>
      <c r="AG152" t="str">
        <f>""</f>
        <v/>
      </c>
      <c r="AH152" t="str">
        <f>"[0.056]"</f>
        <v>[0.056]</v>
      </c>
      <c r="AI152" t="str">
        <f>""</f>
        <v/>
      </c>
      <c r="AJ152" t="str">
        <f>""</f>
        <v/>
      </c>
      <c r="AK152" t="str">
        <f>""</f>
        <v/>
      </c>
      <c r="AL152" t="str">
        <f>""</f>
        <v/>
      </c>
      <c r="AM152" t="str">
        <f>""</f>
        <v/>
      </c>
      <c r="AN152" t="str">
        <f>""</f>
        <v/>
      </c>
      <c r="AO152" t="str">
        <f>""</f>
        <v/>
      </c>
      <c r="AP152" t="str">
        <f>""</f>
        <v/>
      </c>
      <c r="AQ152" t="str">
        <f>""</f>
        <v/>
      </c>
      <c r="AR152" t="str">
        <f>""</f>
        <v/>
      </c>
      <c r="AS152" t="str">
        <f>""</f>
        <v/>
      </c>
      <c r="AT152" t="str">
        <f>""</f>
        <v/>
      </c>
      <c r="AU152" t="str">
        <f>""</f>
        <v/>
      </c>
      <c r="AV152" t="str">
        <f>""</f>
        <v/>
      </c>
      <c r="AW152" t="str">
        <f>""</f>
        <v/>
      </c>
      <c r="AX152" t="str">
        <f>""</f>
        <v/>
      </c>
      <c r="AY152" t="str">
        <f>""</f>
        <v/>
      </c>
      <c r="AZ152" t="str">
        <f>""</f>
        <v/>
      </c>
      <c r="BA152" t="str">
        <f>""</f>
        <v/>
      </c>
    </row>
    <row r="153" spans="2:53" x14ac:dyDescent="0.2">
      <c r="B153" t="str">
        <f>"Interaction"</f>
        <v>Interaction</v>
      </c>
      <c r="C153" t="str">
        <f>""</f>
        <v/>
      </c>
      <c r="D153" t="str">
        <f>""</f>
        <v/>
      </c>
      <c r="E153" t="str">
        <f>""</f>
        <v/>
      </c>
      <c r="F153" t="str">
        <f>""</f>
        <v/>
      </c>
      <c r="G153" t="str">
        <f>""</f>
        <v/>
      </c>
      <c r="H153" t="str">
        <f>""</f>
        <v/>
      </c>
      <c r="I153" t="str">
        <f>""</f>
        <v/>
      </c>
      <c r="J153" t="str">
        <f>""</f>
        <v/>
      </c>
      <c r="K153" t="str">
        <f>""</f>
        <v/>
      </c>
      <c r="L153" t="str">
        <f>""</f>
        <v/>
      </c>
      <c r="M153" t="str">
        <f>""</f>
        <v/>
      </c>
      <c r="N153" t="str">
        <f>""</f>
        <v/>
      </c>
      <c r="O153" t="str">
        <f>""</f>
        <v/>
      </c>
      <c r="P153" t="str">
        <f>""</f>
        <v/>
      </c>
      <c r="Q153" t="str">
        <f>""</f>
        <v/>
      </c>
      <c r="R153" t="str">
        <f>""</f>
        <v/>
      </c>
      <c r="S153" t="str">
        <f>""</f>
        <v/>
      </c>
      <c r="T153" t="str">
        <f>""</f>
        <v/>
      </c>
      <c r="U153" t="str">
        <f>""</f>
        <v/>
      </c>
      <c r="V153" t="str">
        <f>""</f>
        <v/>
      </c>
      <c r="W153" t="str">
        <f>""</f>
        <v/>
      </c>
      <c r="X153" t="str">
        <f>""</f>
        <v/>
      </c>
      <c r="Y153" t="str">
        <f>""</f>
        <v/>
      </c>
      <c r="Z153" t="str">
        <f>""</f>
        <v/>
      </c>
      <c r="AA153" t="str">
        <f>""</f>
        <v/>
      </c>
      <c r="AB153" t="str">
        <f>""</f>
        <v/>
      </c>
      <c r="AC153" t="str">
        <f>""</f>
        <v/>
      </c>
      <c r="AD153" t="str">
        <f>""</f>
        <v/>
      </c>
      <c r="AE153" t="str">
        <f>""</f>
        <v/>
      </c>
      <c r="AF153" t="str">
        <f>""</f>
        <v/>
      </c>
      <c r="AG153" t="str">
        <f>""</f>
        <v/>
      </c>
      <c r="AH153" t="str">
        <f>"-0.013"</f>
        <v>-0.013</v>
      </c>
      <c r="AI153" t="str">
        <f>""</f>
        <v/>
      </c>
      <c r="AJ153" t="str">
        <f>""</f>
        <v/>
      </c>
      <c r="AK153" t="str">
        <f>""</f>
        <v/>
      </c>
      <c r="AL153" t="str">
        <f>""</f>
        <v/>
      </c>
      <c r="AM153" t="str">
        <f>""</f>
        <v/>
      </c>
      <c r="AN153" t="str">
        <f>""</f>
        <v/>
      </c>
      <c r="AO153" t="str">
        <f>""</f>
        <v/>
      </c>
      <c r="AP153" t="str">
        <f>""</f>
        <v/>
      </c>
      <c r="AQ153" t="str">
        <f>""</f>
        <v/>
      </c>
      <c r="AR153" t="str">
        <f>""</f>
        <v/>
      </c>
      <c r="AS153" t="str">
        <f>""</f>
        <v/>
      </c>
      <c r="AT153" t="str">
        <f>""</f>
        <v/>
      </c>
      <c r="AU153" t="str">
        <f>""</f>
        <v/>
      </c>
      <c r="AV153" t="str">
        <f>""</f>
        <v/>
      </c>
      <c r="AW153" t="str">
        <f>""</f>
        <v/>
      </c>
      <c r="AX153" t="str">
        <f>""</f>
        <v/>
      </c>
      <c r="AY153" t="str">
        <f>""</f>
        <v/>
      </c>
      <c r="AZ153" t="str">
        <f>""</f>
        <v/>
      </c>
      <c r="BA153" t="str">
        <f>""</f>
        <v/>
      </c>
    </row>
    <row r="154" spans="2:53" x14ac:dyDescent="0.2">
      <c r="B154" t="str">
        <f>""</f>
        <v/>
      </c>
      <c r="C154" t="str">
        <f>""</f>
        <v/>
      </c>
      <c r="D154" t="str">
        <f>""</f>
        <v/>
      </c>
      <c r="E154" t="str">
        <f>""</f>
        <v/>
      </c>
      <c r="F154" t="str">
        <f>""</f>
        <v/>
      </c>
      <c r="G154" t="str">
        <f>""</f>
        <v/>
      </c>
      <c r="H154" t="str">
        <f>""</f>
        <v/>
      </c>
      <c r="I154" t="str">
        <f>""</f>
        <v/>
      </c>
      <c r="J154" t="str">
        <f>""</f>
        <v/>
      </c>
      <c r="K154" t="str">
        <f>""</f>
        <v/>
      </c>
      <c r="L154" t="str">
        <f>""</f>
        <v/>
      </c>
      <c r="M154" t="str">
        <f>""</f>
        <v/>
      </c>
      <c r="N154" t="str">
        <f>""</f>
        <v/>
      </c>
      <c r="O154" t="str">
        <f>""</f>
        <v/>
      </c>
      <c r="P154" t="str">
        <f>""</f>
        <v/>
      </c>
      <c r="Q154" t="str">
        <f>""</f>
        <v/>
      </c>
      <c r="R154" t="str">
        <f>""</f>
        <v/>
      </c>
      <c r="S154" t="str">
        <f>""</f>
        <v/>
      </c>
      <c r="T154" t="str">
        <f>""</f>
        <v/>
      </c>
      <c r="U154" t="str">
        <f>""</f>
        <v/>
      </c>
      <c r="V154" t="str">
        <f>""</f>
        <v/>
      </c>
      <c r="W154" t="str">
        <f>""</f>
        <v/>
      </c>
      <c r="X154" t="str">
        <f>""</f>
        <v/>
      </c>
      <c r="Y154" t="str">
        <f>""</f>
        <v/>
      </c>
      <c r="Z154" t="str">
        <f>""</f>
        <v/>
      </c>
      <c r="AA154" t="str">
        <f>""</f>
        <v/>
      </c>
      <c r="AB154" t="str">
        <f>""</f>
        <v/>
      </c>
      <c r="AC154" t="str">
        <f>""</f>
        <v/>
      </c>
      <c r="AD154" t="str">
        <f>""</f>
        <v/>
      </c>
      <c r="AE154" t="str">
        <f>""</f>
        <v/>
      </c>
      <c r="AF154" t="str">
        <f>""</f>
        <v/>
      </c>
      <c r="AG154" t="str">
        <f>""</f>
        <v/>
      </c>
      <c r="AH154" t="str">
        <f>"[0.056]"</f>
        <v>[0.056]</v>
      </c>
      <c r="AI154" t="str">
        <f>""</f>
        <v/>
      </c>
      <c r="AJ154" t="str">
        <f>""</f>
        <v/>
      </c>
      <c r="AK154" t="str">
        <f>""</f>
        <v/>
      </c>
      <c r="AL154" t="str">
        <f>""</f>
        <v/>
      </c>
      <c r="AM154" t="str">
        <f>""</f>
        <v/>
      </c>
      <c r="AN154" t="str">
        <f>""</f>
        <v/>
      </c>
      <c r="AO154" t="str">
        <f>""</f>
        <v/>
      </c>
      <c r="AP154" t="str">
        <f>""</f>
        <v/>
      </c>
      <c r="AQ154" t="str">
        <f>""</f>
        <v/>
      </c>
      <c r="AR154" t="str">
        <f>""</f>
        <v/>
      </c>
      <c r="AS154" t="str">
        <f>""</f>
        <v/>
      </c>
      <c r="AT154" t="str">
        <f>""</f>
        <v/>
      </c>
      <c r="AU154" t="str">
        <f>""</f>
        <v/>
      </c>
      <c r="AV154" t="str">
        <f>""</f>
        <v/>
      </c>
      <c r="AW154" t="str">
        <f>""</f>
        <v/>
      </c>
      <c r="AX154" t="str">
        <f>""</f>
        <v/>
      </c>
      <c r="AY154" t="str">
        <f>""</f>
        <v/>
      </c>
      <c r="AZ154" t="str">
        <f>""</f>
        <v/>
      </c>
      <c r="BA154" t="str">
        <f>""</f>
        <v/>
      </c>
    </row>
    <row r="155" spans="2:53" x14ac:dyDescent="0.2">
      <c r="B155" t="str">
        <f>"Share of females  who left household 1998-2007"</f>
        <v>Share of females  who left household 1998-2007</v>
      </c>
      <c r="C155" t="str">
        <f>""</f>
        <v/>
      </c>
      <c r="D155" t="str">
        <f>""</f>
        <v/>
      </c>
      <c r="E155" t="str">
        <f>""</f>
        <v/>
      </c>
      <c r="F155" t="str">
        <f>""</f>
        <v/>
      </c>
      <c r="G155" t="str">
        <f>""</f>
        <v/>
      </c>
      <c r="H155" t="str">
        <f>""</f>
        <v/>
      </c>
      <c r="I155" t="str">
        <f>""</f>
        <v/>
      </c>
      <c r="J155" t="str">
        <f>""</f>
        <v/>
      </c>
      <c r="K155" t="str">
        <f>""</f>
        <v/>
      </c>
      <c r="L155" t="str">
        <f>""</f>
        <v/>
      </c>
      <c r="M155" t="str">
        <f>""</f>
        <v/>
      </c>
      <c r="N155" t="str">
        <f>""</f>
        <v/>
      </c>
      <c r="O155" t="str">
        <f>""</f>
        <v/>
      </c>
      <c r="P155" t="str">
        <f>""</f>
        <v/>
      </c>
      <c r="Q155" t="str">
        <f>""</f>
        <v/>
      </c>
      <c r="R155" t="str">
        <f>""</f>
        <v/>
      </c>
      <c r="S155" t="str">
        <f>""</f>
        <v/>
      </c>
      <c r="T155" t="str">
        <f>""</f>
        <v/>
      </c>
      <c r="U155" t="str">
        <f>""</f>
        <v/>
      </c>
      <c r="V155" t="str">
        <f>""</f>
        <v/>
      </c>
      <c r="W155" t="str">
        <f>""</f>
        <v/>
      </c>
      <c r="X155" t="str">
        <f>""</f>
        <v/>
      </c>
      <c r="Y155" t="str">
        <f>""</f>
        <v/>
      </c>
      <c r="Z155" t="str">
        <f>""</f>
        <v/>
      </c>
      <c r="AA155" t="str">
        <f>""</f>
        <v/>
      </c>
      <c r="AB155" t="str">
        <f>""</f>
        <v/>
      </c>
      <c r="AC155" t="str">
        <f>""</f>
        <v/>
      </c>
      <c r="AD155" t="str">
        <f>""</f>
        <v/>
      </c>
      <c r="AE155" t="str">
        <f>""</f>
        <v/>
      </c>
      <c r="AF155" t="str">
        <f>""</f>
        <v/>
      </c>
      <c r="AG155" t="str">
        <f>""</f>
        <v/>
      </c>
      <c r="AH155" t="str">
        <f>""</f>
        <v/>
      </c>
      <c r="AI155" t="str">
        <f>"-0.153"</f>
        <v>-0.153</v>
      </c>
      <c r="AJ155" t="str">
        <f>""</f>
        <v/>
      </c>
      <c r="AK155" t="str">
        <f>""</f>
        <v/>
      </c>
      <c r="AL155" t="str">
        <f>""</f>
        <v/>
      </c>
      <c r="AM155" t="str">
        <f>""</f>
        <v/>
      </c>
      <c r="AN155" t="str">
        <f>""</f>
        <v/>
      </c>
      <c r="AO155" t="str">
        <f>""</f>
        <v/>
      </c>
      <c r="AP155" t="str">
        <f>""</f>
        <v/>
      </c>
      <c r="AQ155" t="str">
        <f>""</f>
        <v/>
      </c>
      <c r="AR155" t="str">
        <f>""</f>
        <v/>
      </c>
      <c r="AS155" t="str">
        <f>""</f>
        <v/>
      </c>
      <c r="AT155" t="str">
        <f>""</f>
        <v/>
      </c>
      <c r="AU155" t="str">
        <f>""</f>
        <v/>
      </c>
      <c r="AV155" t="str">
        <f>""</f>
        <v/>
      </c>
      <c r="AW155" t="str">
        <f>""</f>
        <v/>
      </c>
      <c r="AX155" t="str">
        <f>""</f>
        <v/>
      </c>
      <c r="AY155" t="str">
        <f>""</f>
        <v/>
      </c>
      <c r="AZ155" t="str">
        <f>""</f>
        <v/>
      </c>
      <c r="BA155" t="str">
        <f>""</f>
        <v/>
      </c>
    </row>
    <row r="156" spans="2:53" x14ac:dyDescent="0.2">
      <c r="B156" t="str">
        <f>""</f>
        <v/>
      </c>
      <c r="C156" t="str">
        <f>""</f>
        <v/>
      </c>
      <c r="D156" t="str">
        <f>""</f>
        <v/>
      </c>
      <c r="E156" t="str">
        <f>""</f>
        <v/>
      </c>
      <c r="F156" t="str">
        <f>""</f>
        <v/>
      </c>
      <c r="G156" t="str">
        <f>""</f>
        <v/>
      </c>
      <c r="H156" t="str">
        <f>""</f>
        <v/>
      </c>
      <c r="I156" t="str">
        <f>""</f>
        <v/>
      </c>
      <c r="J156" t="str">
        <f>""</f>
        <v/>
      </c>
      <c r="K156" t="str">
        <f>""</f>
        <v/>
      </c>
      <c r="L156" t="str">
        <f>""</f>
        <v/>
      </c>
      <c r="M156" t="str">
        <f>""</f>
        <v/>
      </c>
      <c r="N156" t="str">
        <f>""</f>
        <v/>
      </c>
      <c r="O156" t="str">
        <f>""</f>
        <v/>
      </c>
      <c r="P156" t="str">
        <f>""</f>
        <v/>
      </c>
      <c r="Q156" t="str">
        <f>""</f>
        <v/>
      </c>
      <c r="R156" t="str">
        <f>""</f>
        <v/>
      </c>
      <c r="S156" t="str">
        <f>""</f>
        <v/>
      </c>
      <c r="T156" t="str">
        <f>""</f>
        <v/>
      </c>
      <c r="U156" t="str">
        <f>""</f>
        <v/>
      </c>
      <c r="V156" t="str">
        <f>""</f>
        <v/>
      </c>
      <c r="W156" t="str">
        <f>""</f>
        <v/>
      </c>
      <c r="X156" t="str">
        <f>""</f>
        <v/>
      </c>
      <c r="Y156" t="str">
        <f>""</f>
        <v/>
      </c>
      <c r="Z156" t="str">
        <f>""</f>
        <v/>
      </c>
      <c r="AA156" t="str">
        <f>""</f>
        <v/>
      </c>
      <c r="AB156" t="str">
        <f>""</f>
        <v/>
      </c>
      <c r="AC156" t="str">
        <f>""</f>
        <v/>
      </c>
      <c r="AD156" t="str">
        <f>""</f>
        <v/>
      </c>
      <c r="AE156" t="str">
        <f>""</f>
        <v/>
      </c>
      <c r="AF156" t="str">
        <f>""</f>
        <v/>
      </c>
      <c r="AG156" t="str">
        <f>""</f>
        <v/>
      </c>
      <c r="AH156" t="str">
        <f>""</f>
        <v/>
      </c>
      <c r="AI156" t="str">
        <f>"[0.164]"</f>
        <v>[0.164]</v>
      </c>
      <c r="AJ156" t="str">
        <f>""</f>
        <v/>
      </c>
      <c r="AK156" t="str">
        <f>""</f>
        <v/>
      </c>
      <c r="AL156" t="str">
        <f>""</f>
        <v/>
      </c>
      <c r="AM156" t="str">
        <f>""</f>
        <v/>
      </c>
      <c r="AN156" t="str">
        <f>""</f>
        <v/>
      </c>
      <c r="AO156" t="str">
        <f>""</f>
        <v/>
      </c>
      <c r="AP156" t="str">
        <f>""</f>
        <v/>
      </c>
      <c r="AQ156" t="str">
        <f>""</f>
        <v/>
      </c>
      <c r="AR156" t="str">
        <f>""</f>
        <v/>
      </c>
      <c r="AS156" t="str">
        <f>""</f>
        <v/>
      </c>
      <c r="AT156" t="str">
        <f>""</f>
        <v/>
      </c>
      <c r="AU156" t="str">
        <f>""</f>
        <v/>
      </c>
      <c r="AV156" t="str">
        <f>""</f>
        <v/>
      </c>
      <c r="AW156" t="str">
        <f>""</f>
        <v/>
      </c>
      <c r="AX156" t="str">
        <f>""</f>
        <v/>
      </c>
      <c r="AY156" t="str">
        <f>""</f>
        <v/>
      </c>
      <c r="AZ156" t="str">
        <f>""</f>
        <v/>
      </c>
      <c r="BA156" t="str">
        <f>""</f>
        <v/>
      </c>
    </row>
    <row r="157" spans="2:53" x14ac:dyDescent="0.2">
      <c r="B157" t="str">
        <f>"Interaction"</f>
        <v>Interaction</v>
      </c>
      <c r="C157" t="str">
        <f>""</f>
        <v/>
      </c>
      <c r="D157" t="str">
        <f>""</f>
        <v/>
      </c>
      <c r="E157" t="str">
        <f>""</f>
        <v/>
      </c>
      <c r="F157" t="str">
        <f>""</f>
        <v/>
      </c>
      <c r="G157" t="str">
        <f>""</f>
        <v/>
      </c>
      <c r="H157" t="str">
        <f>""</f>
        <v/>
      </c>
      <c r="I157" t="str">
        <f>""</f>
        <v/>
      </c>
      <c r="J157" t="str">
        <f>""</f>
        <v/>
      </c>
      <c r="K157" t="str">
        <f>""</f>
        <v/>
      </c>
      <c r="L157" t="str">
        <f>""</f>
        <v/>
      </c>
      <c r="M157" t="str">
        <f>""</f>
        <v/>
      </c>
      <c r="N157" t="str">
        <f>""</f>
        <v/>
      </c>
      <c r="O157" t="str">
        <f>""</f>
        <v/>
      </c>
      <c r="P157" t="str">
        <f>""</f>
        <v/>
      </c>
      <c r="Q157" t="str">
        <f>""</f>
        <v/>
      </c>
      <c r="R157" t="str">
        <f>""</f>
        <v/>
      </c>
      <c r="S157" t="str">
        <f>""</f>
        <v/>
      </c>
      <c r="T157" t="str">
        <f>""</f>
        <v/>
      </c>
      <c r="U157" t="str">
        <f>""</f>
        <v/>
      </c>
      <c r="V157" t="str">
        <f>""</f>
        <v/>
      </c>
      <c r="W157" t="str">
        <f>""</f>
        <v/>
      </c>
      <c r="X157" t="str">
        <f>""</f>
        <v/>
      </c>
      <c r="Y157" t="str">
        <f>""</f>
        <v/>
      </c>
      <c r="Z157" t="str">
        <f>""</f>
        <v/>
      </c>
      <c r="AA157" t="str">
        <f>""</f>
        <v/>
      </c>
      <c r="AB157" t="str">
        <f>""</f>
        <v/>
      </c>
      <c r="AC157" t="str">
        <f>""</f>
        <v/>
      </c>
      <c r="AD157" t="str">
        <f>""</f>
        <v/>
      </c>
      <c r="AE157" t="str">
        <f>""</f>
        <v/>
      </c>
      <c r="AF157" t="str">
        <f>""</f>
        <v/>
      </c>
      <c r="AG157" t="str">
        <f>""</f>
        <v/>
      </c>
      <c r="AH157" t="str">
        <f>""</f>
        <v/>
      </c>
      <c r="AI157" t="str">
        <f>"0.019"</f>
        <v>0.019</v>
      </c>
      <c r="AJ157" t="str">
        <f>""</f>
        <v/>
      </c>
      <c r="AK157" t="str">
        <f>""</f>
        <v/>
      </c>
      <c r="AL157" t="str">
        <f>""</f>
        <v/>
      </c>
      <c r="AM157" t="str">
        <f>""</f>
        <v/>
      </c>
      <c r="AN157" t="str">
        <f>""</f>
        <v/>
      </c>
      <c r="AO157" t="str">
        <f>""</f>
        <v/>
      </c>
      <c r="AP157" t="str">
        <f>""</f>
        <v/>
      </c>
      <c r="AQ157" t="str">
        <f>""</f>
        <v/>
      </c>
      <c r="AR157" t="str">
        <f>""</f>
        <v/>
      </c>
      <c r="AS157" t="str">
        <f>""</f>
        <v/>
      </c>
      <c r="AT157" t="str">
        <f>""</f>
        <v/>
      </c>
      <c r="AU157" t="str">
        <f>""</f>
        <v/>
      </c>
      <c r="AV157" t="str">
        <f>""</f>
        <v/>
      </c>
      <c r="AW157" t="str">
        <f>""</f>
        <v/>
      </c>
      <c r="AX157" t="str">
        <f>""</f>
        <v/>
      </c>
      <c r="AY157" t="str">
        <f>""</f>
        <v/>
      </c>
      <c r="AZ157" t="str">
        <f>""</f>
        <v/>
      </c>
      <c r="BA157" t="str">
        <f>""</f>
        <v/>
      </c>
    </row>
    <row r="158" spans="2:53" x14ac:dyDescent="0.2">
      <c r="B158" t="str">
        <f>""</f>
        <v/>
      </c>
      <c r="C158" t="str">
        <f>""</f>
        <v/>
      </c>
      <c r="D158" t="str">
        <f>""</f>
        <v/>
      </c>
      <c r="E158" t="str">
        <f>""</f>
        <v/>
      </c>
      <c r="F158" t="str">
        <f>""</f>
        <v/>
      </c>
      <c r="G158" t="str">
        <f>""</f>
        <v/>
      </c>
      <c r="H158" t="str">
        <f>""</f>
        <v/>
      </c>
      <c r="I158" t="str">
        <f>""</f>
        <v/>
      </c>
      <c r="J158" t="str">
        <f>""</f>
        <v/>
      </c>
      <c r="K158" t="str">
        <f>""</f>
        <v/>
      </c>
      <c r="L158" t="str">
        <f>""</f>
        <v/>
      </c>
      <c r="M158" t="str">
        <f>""</f>
        <v/>
      </c>
      <c r="N158" t="str">
        <f>""</f>
        <v/>
      </c>
      <c r="O158" t="str">
        <f>""</f>
        <v/>
      </c>
      <c r="P158" t="str">
        <f>""</f>
        <v/>
      </c>
      <c r="Q158" t="str">
        <f>""</f>
        <v/>
      </c>
      <c r="R158" t="str">
        <f>""</f>
        <v/>
      </c>
      <c r="S158" t="str">
        <f>""</f>
        <v/>
      </c>
      <c r="T158" t="str">
        <f>""</f>
        <v/>
      </c>
      <c r="U158" t="str">
        <f>""</f>
        <v/>
      </c>
      <c r="V158" t="str">
        <f>""</f>
        <v/>
      </c>
      <c r="W158" t="str">
        <f>""</f>
        <v/>
      </c>
      <c r="X158" t="str">
        <f>""</f>
        <v/>
      </c>
      <c r="Y158" t="str">
        <f>""</f>
        <v/>
      </c>
      <c r="Z158" t="str">
        <f>""</f>
        <v/>
      </c>
      <c r="AA158" t="str">
        <f>""</f>
        <v/>
      </c>
      <c r="AB158" t="str">
        <f>""</f>
        <v/>
      </c>
      <c r="AC158" t="str">
        <f>""</f>
        <v/>
      </c>
      <c r="AD158" t="str">
        <f>""</f>
        <v/>
      </c>
      <c r="AE158" t="str">
        <f>""</f>
        <v/>
      </c>
      <c r="AF158" t="str">
        <f>""</f>
        <v/>
      </c>
      <c r="AG158" t="str">
        <f>""</f>
        <v/>
      </c>
      <c r="AH158" t="str">
        <f>""</f>
        <v/>
      </c>
      <c r="AI158" t="str">
        <f>"[0.151]"</f>
        <v>[0.151]</v>
      </c>
      <c r="AJ158" t="str">
        <f>""</f>
        <v/>
      </c>
      <c r="AK158" t="str">
        <f>""</f>
        <v/>
      </c>
      <c r="AL158" t="str">
        <f>""</f>
        <v/>
      </c>
      <c r="AM158" t="str">
        <f>""</f>
        <v/>
      </c>
      <c r="AN158" t="str">
        <f>""</f>
        <v/>
      </c>
      <c r="AO158" t="str">
        <f>""</f>
        <v/>
      </c>
      <c r="AP158" t="str">
        <f>""</f>
        <v/>
      </c>
      <c r="AQ158" t="str">
        <f>""</f>
        <v/>
      </c>
      <c r="AR158" t="str">
        <f>""</f>
        <v/>
      </c>
      <c r="AS158" t="str">
        <f>""</f>
        <v/>
      </c>
      <c r="AT158" t="str">
        <f>""</f>
        <v/>
      </c>
      <c r="AU158" t="str">
        <f>""</f>
        <v/>
      </c>
      <c r="AV158" t="str">
        <f>""</f>
        <v/>
      </c>
      <c r="AW158" t="str">
        <f>""</f>
        <v/>
      </c>
      <c r="AX158" t="str">
        <f>""</f>
        <v/>
      </c>
      <c r="AY158" t="str">
        <f>""</f>
        <v/>
      </c>
      <c r="AZ158" t="str">
        <f>""</f>
        <v/>
      </c>
      <c r="BA158" t="str">
        <f>""</f>
        <v/>
      </c>
    </row>
    <row r="159" spans="2:53" x14ac:dyDescent="0.2">
      <c r="B159" t="str">
        <f>"Number of years that household had a theft of crops for a household"</f>
        <v>Number of years that household had a theft of crops for a household</v>
      </c>
      <c r="C159" t="str">
        <f>""</f>
        <v/>
      </c>
      <c r="D159" t="str">
        <f>""</f>
        <v/>
      </c>
      <c r="E159" t="str">
        <f>""</f>
        <v/>
      </c>
      <c r="F159" t="str">
        <f>""</f>
        <v/>
      </c>
      <c r="G159" t="str">
        <f>""</f>
        <v/>
      </c>
      <c r="H159" t="str">
        <f>""</f>
        <v/>
      </c>
      <c r="I159" t="str">
        <f>""</f>
        <v/>
      </c>
      <c r="J159" t="str">
        <f>""</f>
        <v/>
      </c>
      <c r="K159" t="str">
        <f>""</f>
        <v/>
      </c>
      <c r="L159" t="str">
        <f>""</f>
        <v/>
      </c>
      <c r="M159" t="str">
        <f>""</f>
        <v/>
      </c>
      <c r="N159" t="str">
        <f>""</f>
        <v/>
      </c>
      <c r="O159" t="str">
        <f>""</f>
        <v/>
      </c>
      <c r="P159" t="str">
        <f>""</f>
        <v/>
      </c>
      <c r="Q159" t="str">
        <f>""</f>
        <v/>
      </c>
      <c r="R159" t="str">
        <f>""</f>
        <v/>
      </c>
      <c r="S159" t="str">
        <f>""</f>
        <v/>
      </c>
      <c r="T159" t="str">
        <f>""</f>
        <v/>
      </c>
      <c r="U159" t="str">
        <f>""</f>
        <v/>
      </c>
      <c r="V159" t="str">
        <f>""</f>
        <v/>
      </c>
      <c r="W159" t="str">
        <f>""</f>
        <v/>
      </c>
      <c r="X159" t="str">
        <f>""</f>
        <v/>
      </c>
      <c r="Y159" t="str">
        <f>""</f>
        <v/>
      </c>
      <c r="Z159" t="str">
        <f>""</f>
        <v/>
      </c>
      <c r="AA159" t="str">
        <f>""</f>
        <v/>
      </c>
      <c r="AB159" t="str">
        <f>""</f>
        <v/>
      </c>
      <c r="AC159" t="str">
        <f>""</f>
        <v/>
      </c>
      <c r="AD159" t="str">
        <f>""</f>
        <v/>
      </c>
      <c r="AE159" t="str">
        <f>""</f>
        <v/>
      </c>
      <c r="AF159" t="str">
        <f>""</f>
        <v/>
      </c>
      <c r="AG159" t="str">
        <f>""</f>
        <v/>
      </c>
      <c r="AH159" t="str">
        <f>""</f>
        <v/>
      </c>
      <c r="AI159" t="str">
        <f>""</f>
        <v/>
      </c>
      <c r="AJ159" t="str">
        <f>"0.057"</f>
        <v>0.057</v>
      </c>
      <c r="AK159" t="str">
        <f>"0.052"</f>
        <v>0.052</v>
      </c>
      <c r="AL159" t="str">
        <f>"0.056"</f>
        <v>0.056</v>
      </c>
      <c r="AM159" t="str">
        <f>""</f>
        <v/>
      </c>
      <c r="AN159" t="str">
        <f>""</f>
        <v/>
      </c>
      <c r="AO159" t="str">
        <f>""</f>
        <v/>
      </c>
      <c r="AP159" t="str">
        <f>""</f>
        <v/>
      </c>
      <c r="AQ159" t="str">
        <f>""</f>
        <v/>
      </c>
      <c r="AR159" t="str">
        <f>""</f>
        <v/>
      </c>
      <c r="AS159" t="str">
        <f>""</f>
        <v/>
      </c>
      <c r="AT159" t="str">
        <f>""</f>
        <v/>
      </c>
      <c r="AU159" t="str">
        <f>""</f>
        <v/>
      </c>
      <c r="AV159" t="str">
        <f>""</f>
        <v/>
      </c>
      <c r="AW159" t="str">
        <f>""</f>
        <v/>
      </c>
      <c r="AX159" t="str">
        <f>""</f>
        <v/>
      </c>
      <c r="AY159" t="str">
        <f>""</f>
        <v/>
      </c>
      <c r="AZ159" t="str">
        <f>""</f>
        <v/>
      </c>
      <c r="BA159" t="str">
        <f>""</f>
        <v/>
      </c>
    </row>
    <row r="160" spans="2:53" x14ac:dyDescent="0.2">
      <c r="B160" t="str">
        <f>""</f>
        <v/>
      </c>
      <c r="C160" t="str">
        <f>""</f>
        <v/>
      </c>
      <c r="D160" t="str">
        <f>""</f>
        <v/>
      </c>
      <c r="E160" t="str">
        <f>""</f>
        <v/>
      </c>
      <c r="F160" t="str">
        <f>""</f>
        <v/>
      </c>
      <c r="G160" t="str">
        <f>""</f>
        <v/>
      </c>
      <c r="H160" t="str">
        <f>""</f>
        <v/>
      </c>
      <c r="I160" t="str">
        <f>""</f>
        <v/>
      </c>
      <c r="J160" t="str">
        <f>""</f>
        <v/>
      </c>
      <c r="K160" t="str">
        <f>""</f>
        <v/>
      </c>
      <c r="L160" t="str">
        <f>""</f>
        <v/>
      </c>
      <c r="M160" t="str">
        <f>""</f>
        <v/>
      </c>
      <c r="N160" t="str">
        <f>""</f>
        <v/>
      </c>
      <c r="O160" t="str">
        <f>""</f>
        <v/>
      </c>
      <c r="P160" t="str">
        <f>""</f>
        <v/>
      </c>
      <c r="Q160" t="str">
        <f>""</f>
        <v/>
      </c>
      <c r="R160" t="str">
        <f>""</f>
        <v/>
      </c>
      <c r="S160" t="str">
        <f>""</f>
        <v/>
      </c>
      <c r="T160" t="str">
        <f>""</f>
        <v/>
      </c>
      <c r="U160" t="str">
        <f>""</f>
        <v/>
      </c>
      <c r="V160" t="str">
        <f>""</f>
        <v/>
      </c>
      <c r="W160" t="str">
        <f>""</f>
        <v/>
      </c>
      <c r="X160" t="str">
        <f>""</f>
        <v/>
      </c>
      <c r="Y160" t="str">
        <f>""</f>
        <v/>
      </c>
      <c r="Z160" t="str">
        <f>""</f>
        <v/>
      </c>
      <c r="AA160" t="str">
        <f>""</f>
        <v/>
      </c>
      <c r="AB160" t="str">
        <f>""</f>
        <v/>
      </c>
      <c r="AC160" t="str">
        <f>""</f>
        <v/>
      </c>
      <c r="AD160" t="str">
        <f>""</f>
        <v/>
      </c>
      <c r="AE160" t="str">
        <f>""</f>
        <v/>
      </c>
      <c r="AF160" t="str">
        <f>""</f>
        <v/>
      </c>
      <c r="AG160" t="str">
        <f>""</f>
        <v/>
      </c>
      <c r="AH160" t="str">
        <f>""</f>
        <v/>
      </c>
      <c r="AI160" t="str">
        <f>""</f>
        <v/>
      </c>
      <c r="AJ160" t="str">
        <f>"[0.046]"</f>
        <v>[0.046]</v>
      </c>
      <c r="AK160" t="str">
        <f>"[0.045]"</f>
        <v>[0.045]</v>
      </c>
      <c r="AL160" t="str">
        <f>"[0.045]"</f>
        <v>[0.045]</v>
      </c>
      <c r="AM160" t="str">
        <f>""</f>
        <v/>
      </c>
      <c r="AN160" t="str">
        <f>""</f>
        <v/>
      </c>
      <c r="AO160" t="str">
        <f>""</f>
        <v/>
      </c>
      <c r="AP160" t="str">
        <f>""</f>
        <v/>
      </c>
      <c r="AQ160" t="str">
        <f>""</f>
        <v/>
      </c>
      <c r="AR160" t="str">
        <f>""</f>
        <v/>
      </c>
      <c r="AS160" t="str">
        <f>""</f>
        <v/>
      </c>
      <c r="AT160" t="str">
        <f>""</f>
        <v/>
      </c>
      <c r="AU160" t="str">
        <f>""</f>
        <v/>
      </c>
      <c r="AV160" t="str">
        <f>""</f>
        <v/>
      </c>
      <c r="AW160" t="str">
        <f>""</f>
        <v/>
      </c>
      <c r="AX160" t="str">
        <f>""</f>
        <v/>
      </c>
      <c r="AY160" t="str">
        <f>""</f>
        <v/>
      </c>
      <c r="AZ160" t="str">
        <f>""</f>
        <v/>
      </c>
      <c r="BA160" t="str">
        <f>""</f>
        <v/>
      </c>
    </row>
    <row r="161" spans="2:53" x14ac:dyDescent="0.2">
      <c r="B161" t="str">
        <f>"At least female male left the household in a given year (yes=1)"</f>
        <v>At least female male left the household in a given year (yes=1)</v>
      </c>
      <c r="C161" t="str">
        <f>""</f>
        <v/>
      </c>
      <c r="D161" t="str">
        <f>""</f>
        <v/>
      </c>
      <c r="E161" t="str">
        <f>""</f>
        <v/>
      </c>
      <c r="F161" t="str">
        <f>""</f>
        <v/>
      </c>
      <c r="G161" t="str">
        <f>""</f>
        <v/>
      </c>
      <c r="H161" t="str">
        <f>""</f>
        <v/>
      </c>
      <c r="I161" t="str">
        <f>""</f>
        <v/>
      </c>
      <c r="J161" t="str">
        <f>""</f>
        <v/>
      </c>
      <c r="K161" t="str">
        <f>""</f>
        <v/>
      </c>
      <c r="L161" t="str">
        <f>""</f>
        <v/>
      </c>
      <c r="M161" t="str">
        <f>""</f>
        <v/>
      </c>
      <c r="N161" t="str">
        <f>""</f>
        <v/>
      </c>
      <c r="O161" t="str">
        <f>""</f>
        <v/>
      </c>
      <c r="P161" t="str">
        <f>""</f>
        <v/>
      </c>
      <c r="Q161" t="str">
        <f>""</f>
        <v/>
      </c>
      <c r="R161" t="str">
        <f>""</f>
        <v/>
      </c>
      <c r="S161" t="str">
        <f>""</f>
        <v/>
      </c>
      <c r="T161" t="str">
        <f>""</f>
        <v/>
      </c>
      <c r="U161" t="str">
        <f>""</f>
        <v/>
      </c>
      <c r="V161" t="str">
        <f>""</f>
        <v/>
      </c>
      <c r="W161" t="str">
        <f>""</f>
        <v/>
      </c>
      <c r="X161" t="str">
        <f>""</f>
        <v/>
      </c>
      <c r="Y161" t="str">
        <f>""</f>
        <v/>
      </c>
      <c r="Z161" t="str">
        <f>""</f>
        <v/>
      </c>
      <c r="AA161" t="str">
        <f>""</f>
        <v/>
      </c>
      <c r="AB161" t="str">
        <f>""</f>
        <v/>
      </c>
      <c r="AC161" t="str">
        <f>""</f>
        <v/>
      </c>
      <c r="AD161" t="str">
        <f>""</f>
        <v/>
      </c>
      <c r="AE161" t="str">
        <f>""</f>
        <v/>
      </c>
      <c r="AF161" t="str">
        <f>""</f>
        <v/>
      </c>
      <c r="AG161" t="str">
        <f>""</f>
        <v/>
      </c>
      <c r="AH161" t="str">
        <f>""</f>
        <v/>
      </c>
      <c r="AI161" t="str">
        <f>""</f>
        <v/>
      </c>
      <c r="AJ161" t="str">
        <f>"-0.093"</f>
        <v>-0.093</v>
      </c>
      <c r="AK161" t="str">
        <f>""</f>
        <v/>
      </c>
      <c r="AL161" t="str">
        <f>""</f>
        <v/>
      </c>
      <c r="AM161" t="str">
        <f>""</f>
        <v/>
      </c>
      <c r="AN161" t="str">
        <f>""</f>
        <v/>
      </c>
      <c r="AO161" t="str">
        <f>""</f>
        <v/>
      </c>
      <c r="AP161" t="str">
        <f>""</f>
        <v/>
      </c>
      <c r="AQ161" t="str">
        <f>""</f>
        <v/>
      </c>
      <c r="AR161" t="str">
        <f>""</f>
        <v/>
      </c>
      <c r="AS161" t="str">
        <f>""</f>
        <v/>
      </c>
      <c r="AT161" t="str">
        <f>""</f>
        <v/>
      </c>
      <c r="AU161" t="str">
        <f>""</f>
        <v/>
      </c>
      <c r="AV161" t="str">
        <f>""</f>
        <v/>
      </c>
      <c r="AW161" t="str">
        <f>""</f>
        <v/>
      </c>
      <c r="AX161" t="str">
        <f>""</f>
        <v/>
      </c>
      <c r="AY161" t="str">
        <f>""</f>
        <v/>
      </c>
      <c r="AZ161" t="str">
        <f>""</f>
        <v/>
      </c>
      <c r="BA161" t="str">
        <f>""</f>
        <v/>
      </c>
    </row>
    <row r="162" spans="2:53" x14ac:dyDescent="0.2">
      <c r="B162" t="str">
        <f>""</f>
        <v/>
      </c>
      <c r="C162" t="str">
        <f>""</f>
        <v/>
      </c>
      <c r="D162" t="str">
        <f>""</f>
        <v/>
      </c>
      <c r="E162" t="str">
        <f>""</f>
        <v/>
      </c>
      <c r="F162" t="str">
        <f>""</f>
        <v/>
      </c>
      <c r="G162" t="str">
        <f>""</f>
        <v/>
      </c>
      <c r="H162" t="str">
        <f>""</f>
        <v/>
      </c>
      <c r="I162" t="str">
        <f>""</f>
        <v/>
      </c>
      <c r="J162" t="str">
        <f>""</f>
        <v/>
      </c>
      <c r="K162" t="str">
        <f>""</f>
        <v/>
      </c>
      <c r="L162" t="str">
        <f>""</f>
        <v/>
      </c>
      <c r="M162" t="str">
        <f>""</f>
        <v/>
      </c>
      <c r="N162" t="str">
        <f>""</f>
        <v/>
      </c>
      <c r="O162" t="str">
        <f>""</f>
        <v/>
      </c>
      <c r="P162" t="str">
        <f>""</f>
        <v/>
      </c>
      <c r="Q162" t="str">
        <f>""</f>
        <v/>
      </c>
      <c r="R162" t="str">
        <f>""</f>
        <v/>
      </c>
      <c r="S162" t="str">
        <f>""</f>
        <v/>
      </c>
      <c r="T162" t="str">
        <f>""</f>
        <v/>
      </c>
      <c r="U162" t="str">
        <f>""</f>
        <v/>
      </c>
      <c r="V162" t="str">
        <f>""</f>
        <v/>
      </c>
      <c r="W162" t="str">
        <f>""</f>
        <v/>
      </c>
      <c r="X162" t="str">
        <f>""</f>
        <v/>
      </c>
      <c r="Y162" t="str">
        <f>""</f>
        <v/>
      </c>
      <c r="Z162" t="str">
        <f>""</f>
        <v/>
      </c>
      <c r="AA162" t="str">
        <f>""</f>
        <v/>
      </c>
      <c r="AB162" t="str">
        <f>""</f>
        <v/>
      </c>
      <c r="AC162" t="str">
        <f>""</f>
        <v/>
      </c>
      <c r="AD162" t="str">
        <f>""</f>
        <v/>
      </c>
      <c r="AE162" t="str">
        <f>""</f>
        <v/>
      </c>
      <c r="AF162" t="str">
        <f>""</f>
        <v/>
      </c>
      <c r="AG162" t="str">
        <f>""</f>
        <v/>
      </c>
      <c r="AH162" t="str">
        <f>""</f>
        <v/>
      </c>
      <c r="AI162" t="str">
        <f>""</f>
        <v/>
      </c>
      <c r="AJ162" t="str">
        <f>"[0.154]"</f>
        <v>[0.154]</v>
      </c>
      <c r="AK162" t="str">
        <f>""</f>
        <v/>
      </c>
      <c r="AL162" t="str">
        <f>""</f>
        <v/>
      </c>
      <c r="AM162" t="str">
        <f>""</f>
        <v/>
      </c>
      <c r="AN162" t="str">
        <f>""</f>
        <v/>
      </c>
      <c r="AO162" t="str">
        <f>""</f>
        <v/>
      </c>
      <c r="AP162" t="str">
        <f>""</f>
        <v/>
      </c>
      <c r="AQ162" t="str">
        <f>""</f>
        <v/>
      </c>
      <c r="AR162" t="str">
        <f>""</f>
        <v/>
      </c>
      <c r="AS162" t="str">
        <f>""</f>
        <v/>
      </c>
      <c r="AT162" t="str">
        <f>""</f>
        <v/>
      </c>
      <c r="AU162" t="str">
        <f>""</f>
        <v/>
      </c>
      <c r="AV162" t="str">
        <f>""</f>
        <v/>
      </c>
      <c r="AW162" t="str">
        <f>""</f>
        <v/>
      </c>
      <c r="AX162" t="str">
        <f>""</f>
        <v/>
      </c>
      <c r="AY162" t="str">
        <f>""</f>
        <v/>
      </c>
      <c r="AZ162" t="str">
        <f>""</f>
        <v/>
      </c>
      <c r="BA162" t="str">
        <f>""</f>
        <v/>
      </c>
    </row>
    <row r="163" spans="2:53" x14ac:dyDescent="0.2">
      <c r="B163" t="str">
        <f>"Interaction"</f>
        <v>Interaction</v>
      </c>
      <c r="C163" t="str">
        <f>""</f>
        <v/>
      </c>
      <c r="D163" t="str">
        <f>""</f>
        <v/>
      </c>
      <c r="E163" t="str">
        <f>""</f>
        <v/>
      </c>
      <c r="F163" t="str">
        <f>""</f>
        <v/>
      </c>
      <c r="G163" t="str">
        <f>""</f>
        <v/>
      </c>
      <c r="H163" t="str">
        <f>""</f>
        <v/>
      </c>
      <c r="I163" t="str">
        <f>""</f>
        <v/>
      </c>
      <c r="J163" t="str">
        <f>""</f>
        <v/>
      </c>
      <c r="K163" t="str">
        <f>""</f>
        <v/>
      </c>
      <c r="L163" t="str">
        <f>""</f>
        <v/>
      </c>
      <c r="M163" t="str">
        <f>""</f>
        <v/>
      </c>
      <c r="N163" t="str">
        <f>""</f>
        <v/>
      </c>
      <c r="O163" t="str">
        <f>""</f>
        <v/>
      </c>
      <c r="P163" t="str">
        <f>""</f>
        <v/>
      </c>
      <c r="Q163" t="str">
        <f>""</f>
        <v/>
      </c>
      <c r="R163" t="str">
        <f>""</f>
        <v/>
      </c>
      <c r="S163" t="str">
        <f>""</f>
        <v/>
      </c>
      <c r="T163" t="str">
        <f>""</f>
        <v/>
      </c>
      <c r="U163" t="str">
        <f>""</f>
        <v/>
      </c>
      <c r="V163" t="str">
        <f>""</f>
        <v/>
      </c>
      <c r="W163" t="str">
        <f>""</f>
        <v/>
      </c>
      <c r="X163" t="str">
        <f>""</f>
        <v/>
      </c>
      <c r="Y163" t="str">
        <f>""</f>
        <v/>
      </c>
      <c r="Z163" t="str">
        <f>""</f>
        <v/>
      </c>
      <c r="AA163" t="str">
        <f>""</f>
        <v/>
      </c>
      <c r="AB163" t="str">
        <f>""</f>
        <v/>
      </c>
      <c r="AC163" t="str">
        <f>""</f>
        <v/>
      </c>
      <c r="AD163" t="str">
        <f>""</f>
        <v/>
      </c>
      <c r="AE163" t="str">
        <f>""</f>
        <v/>
      </c>
      <c r="AF163" t="str">
        <f>""</f>
        <v/>
      </c>
      <c r="AG163" t="str">
        <f>""</f>
        <v/>
      </c>
      <c r="AH163" t="str">
        <f>""</f>
        <v/>
      </c>
      <c r="AI163" t="str">
        <f>""</f>
        <v/>
      </c>
      <c r="AJ163" t="str">
        <f>"0.040"</f>
        <v>0.040</v>
      </c>
      <c r="AK163" t="str">
        <f>""</f>
        <v/>
      </c>
      <c r="AL163" t="str">
        <f>""</f>
        <v/>
      </c>
      <c r="AM163" t="str">
        <f>""</f>
        <v/>
      </c>
      <c r="AN163" t="str">
        <f>""</f>
        <v/>
      </c>
      <c r="AO163" t="str">
        <f>""</f>
        <v/>
      </c>
      <c r="AP163" t="str">
        <f>""</f>
        <v/>
      </c>
      <c r="AQ163" t="str">
        <f>""</f>
        <v/>
      </c>
      <c r="AR163" t="str">
        <f>""</f>
        <v/>
      </c>
      <c r="AS163" t="str">
        <f>""</f>
        <v/>
      </c>
      <c r="AT163" t="str">
        <f>""</f>
        <v/>
      </c>
      <c r="AU163" t="str">
        <f>""</f>
        <v/>
      </c>
      <c r="AV163" t="str">
        <f>""</f>
        <v/>
      </c>
      <c r="AW163" t="str">
        <f>""</f>
        <v/>
      </c>
      <c r="AX163" t="str">
        <f>""</f>
        <v/>
      </c>
      <c r="AY163" t="str">
        <f>""</f>
        <v/>
      </c>
      <c r="AZ163" t="str">
        <f>""</f>
        <v/>
      </c>
      <c r="BA163" t="str">
        <f>""</f>
        <v/>
      </c>
    </row>
    <row r="164" spans="2:53" x14ac:dyDescent="0.2">
      <c r="B164" t="str">
        <f>""</f>
        <v/>
      </c>
      <c r="C164" t="str">
        <f>""</f>
        <v/>
      </c>
      <c r="D164" t="str">
        <f>""</f>
        <v/>
      </c>
      <c r="E164" t="str">
        <f>""</f>
        <v/>
      </c>
      <c r="F164" t="str">
        <f>""</f>
        <v/>
      </c>
      <c r="G164" t="str">
        <f>""</f>
        <v/>
      </c>
      <c r="H164" t="str">
        <f>""</f>
        <v/>
      </c>
      <c r="I164" t="str">
        <f>""</f>
        <v/>
      </c>
      <c r="J164" t="str">
        <f>""</f>
        <v/>
      </c>
      <c r="K164" t="str">
        <f>""</f>
        <v/>
      </c>
      <c r="L164" t="str">
        <f>""</f>
        <v/>
      </c>
      <c r="M164" t="str">
        <f>""</f>
        <v/>
      </c>
      <c r="N164" t="str">
        <f>""</f>
        <v/>
      </c>
      <c r="O164" t="str">
        <f>""</f>
        <v/>
      </c>
      <c r="P164" t="str">
        <f>""</f>
        <v/>
      </c>
      <c r="Q164" t="str">
        <f>""</f>
        <v/>
      </c>
      <c r="R164" t="str">
        <f>""</f>
        <v/>
      </c>
      <c r="S164" t="str">
        <f>""</f>
        <v/>
      </c>
      <c r="T164" t="str">
        <f>""</f>
        <v/>
      </c>
      <c r="U164" t="str">
        <f>""</f>
        <v/>
      </c>
      <c r="V164" t="str">
        <f>""</f>
        <v/>
      </c>
      <c r="W164" t="str">
        <f>""</f>
        <v/>
      </c>
      <c r="X164" t="str">
        <f>""</f>
        <v/>
      </c>
      <c r="Y164" t="str">
        <f>""</f>
        <v/>
      </c>
      <c r="Z164" t="str">
        <f>""</f>
        <v/>
      </c>
      <c r="AA164" t="str">
        <f>""</f>
        <v/>
      </c>
      <c r="AB164" t="str">
        <f>""</f>
        <v/>
      </c>
      <c r="AC164" t="str">
        <f>""</f>
        <v/>
      </c>
      <c r="AD164" t="str">
        <f>""</f>
        <v/>
      </c>
      <c r="AE164" t="str">
        <f>""</f>
        <v/>
      </c>
      <c r="AF164" t="str">
        <f>""</f>
        <v/>
      </c>
      <c r="AG164" t="str">
        <f>""</f>
        <v/>
      </c>
      <c r="AH164" t="str">
        <f>""</f>
        <v/>
      </c>
      <c r="AI164" t="str">
        <f>""</f>
        <v/>
      </c>
      <c r="AJ164" t="str">
        <f>"[0.099]"</f>
        <v>[0.099]</v>
      </c>
      <c r="AK164" t="str">
        <f>""</f>
        <v/>
      </c>
      <c r="AL164" t="str">
        <f>""</f>
        <v/>
      </c>
      <c r="AM164" t="str">
        <f>""</f>
        <v/>
      </c>
      <c r="AN164" t="str">
        <f>""</f>
        <v/>
      </c>
      <c r="AO164" t="str">
        <f>""</f>
        <v/>
      </c>
      <c r="AP164" t="str">
        <f>""</f>
        <v/>
      </c>
      <c r="AQ164" t="str">
        <f>""</f>
        <v/>
      </c>
      <c r="AR164" t="str">
        <f>""</f>
        <v/>
      </c>
      <c r="AS164" t="str">
        <f>""</f>
        <v/>
      </c>
      <c r="AT164" t="str">
        <f>""</f>
        <v/>
      </c>
      <c r="AU164" t="str">
        <f>""</f>
        <v/>
      </c>
      <c r="AV164" t="str">
        <f>""</f>
        <v/>
      </c>
      <c r="AW164" t="str">
        <f>""</f>
        <v/>
      </c>
      <c r="AX164" t="str">
        <f>""</f>
        <v/>
      </c>
      <c r="AY164" t="str">
        <f>""</f>
        <v/>
      </c>
      <c r="AZ164" t="str">
        <f>""</f>
        <v/>
      </c>
      <c r="BA164" t="str">
        <f>""</f>
        <v/>
      </c>
    </row>
    <row r="165" spans="2:53" x14ac:dyDescent="0.2">
      <c r="B165" t="str">
        <f>"Number of female who left household 1998-2007"</f>
        <v>Number of female who left household 1998-2007</v>
      </c>
      <c r="C165" t="str">
        <f>""</f>
        <v/>
      </c>
      <c r="D165" t="str">
        <f>""</f>
        <v/>
      </c>
      <c r="E165" t="str">
        <f>""</f>
        <v/>
      </c>
      <c r="F165" t="str">
        <f>""</f>
        <v/>
      </c>
      <c r="G165" t="str">
        <f>""</f>
        <v/>
      </c>
      <c r="H165" t="str">
        <f>""</f>
        <v/>
      </c>
      <c r="I165" t="str">
        <f>""</f>
        <v/>
      </c>
      <c r="J165" t="str">
        <f>""</f>
        <v/>
      </c>
      <c r="K165" t="str">
        <f>""</f>
        <v/>
      </c>
      <c r="L165" t="str">
        <f>""</f>
        <v/>
      </c>
      <c r="M165" t="str">
        <f>""</f>
        <v/>
      </c>
      <c r="N165" t="str">
        <f>""</f>
        <v/>
      </c>
      <c r="O165" t="str">
        <f>""</f>
        <v/>
      </c>
      <c r="P165" t="str">
        <f>""</f>
        <v/>
      </c>
      <c r="Q165" t="str">
        <f>""</f>
        <v/>
      </c>
      <c r="R165" t="str">
        <f>""</f>
        <v/>
      </c>
      <c r="S165" t="str">
        <f>""</f>
        <v/>
      </c>
      <c r="T165" t="str">
        <f>""</f>
        <v/>
      </c>
      <c r="U165" t="str">
        <f>""</f>
        <v/>
      </c>
      <c r="V165" t="str">
        <f>""</f>
        <v/>
      </c>
      <c r="W165" t="str">
        <f>""</f>
        <v/>
      </c>
      <c r="X165" t="str">
        <f>""</f>
        <v/>
      </c>
      <c r="Y165" t="str">
        <f>""</f>
        <v/>
      </c>
      <c r="Z165" t="str">
        <f>""</f>
        <v/>
      </c>
      <c r="AA165" t="str">
        <f>""</f>
        <v/>
      </c>
      <c r="AB165" t="str">
        <f>""</f>
        <v/>
      </c>
      <c r="AC165" t="str">
        <f>""</f>
        <v/>
      </c>
      <c r="AD165" t="str">
        <f>""</f>
        <v/>
      </c>
      <c r="AE165" t="str">
        <f>""</f>
        <v/>
      </c>
      <c r="AF165" t="str">
        <f>""</f>
        <v/>
      </c>
      <c r="AG165" t="str">
        <f>""</f>
        <v/>
      </c>
      <c r="AH165" t="str">
        <f>""</f>
        <v/>
      </c>
      <c r="AI165" t="str">
        <f>""</f>
        <v/>
      </c>
      <c r="AJ165" t="str">
        <f>""</f>
        <v/>
      </c>
      <c r="AK165" t="str">
        <f>"-0.043"</f>
        <v>-0.043</v>
      </c>
      <c r="AL165" t="str">
        <f>""</f>
        <v/>
      </c>
      <c r="AM165" t="str">
        <f>""</f>
        <v/>
      </c>
      <c r="AN165" t="str">
        <f>""</f>
        <v/>
      </c>
      <c r="AO165" t="str">
        <f>""</f>
        <v/>
      </c>
      <c r="AP165" t="str">
        <f>""</f>
        <v/>
      </c>
      <c r="AQ165" t="str">
        <f>""</f>
        <v/>
      </c>
      <c r="AR165" t="str">
        <f>""</f>
        <v/>
      </c>
      <c r="AS165" t="str">
        <f>""</f>
        <v/>
      </c>
      <c r="AT165" t="str">
        <f>""</f>
        <v/>
      </c>
      <c r="AU165" t="str">
        <f>""</f>
        <v/>
      </c>
      <c r="AV165" t="str">
        <f>""</f>
        <v/>
      </c>
      <c r="AW165" t="str">
        <f>""</f>
        <v/>
      </c>
      <c r="AX165" t="str">
        <f>""</f>
        <v/>
      </c>
      <c r="AY165" t="str">
        <f>""</f>
        <v/>
      </c>
      <c r="AZ165" t="str">
        <f>""</f>
        <v/>
      </c>
      <c r="BA165" t="str">
        <f>""</f>
        <v/>
      </c>
    </row>
    <row r="166" spans="2:53" x14ac:dyDescent="0.2">
      <c r="B166" t="str">
        <f>""</f>
        <v/>
      </c>
      <c r="C166" t="str">
        <f>""</f>
        <v/>
      </c>
      <c r="D166" t="str">
        <f>""</f>
        <v/>
      </c>
      <c r="E166" t="str">
        <f>""</f>
        <v/>
      </c>
      <c r="F166" t="str">
        <f>""</f>
        <v/>
      </c>
      <c r="G166" t="str">
        <f>""</f>
        <v/>
      </c>
      <c r="H166" t="str">
        <f>""</f>
        <v/>
      </c>
      <c r="I166" t="str">
        <f>""</f>
        <v/>
      </c>
      <c r="J166" t="str">
        <f>""</f>
        <v/>
      </c>
      <c r="K166" t="str">
        <f>""</f>
        <v/>
      </c>
      <c r="L166" t="str">
        <f>""</f>
        <v/>
      </c>
      <c r="M166" t="str">
        <f>""</f>
        <v/>
      </c>
      <c r="N166" t="str">
        <f>""</f>
        <v/>
      </c>
      <c r="O166" t="str">
        <f>""</f>
        <v/>
      </c>
      <c r="P166" t="str">
        <f>""</f>
        <v/>
      </c>
      <c r="Q166" t="str">
        <f>""</f>
        <v/>
      </c>
      <c r="R166" t="str">
        <f>""</f>
        <v/>
      </c>
      <c r="S166" t="str">
        <f>""</f>
        <v/>
      </c>
      <c r="T166" t="str">
        <f>""</f>
        <v/>
      </c>
      <c r="U166" t="str">
        <f>""</f>
        <v/>
      </c>
      <c r="V166" t="str">
        <f>""</f>
        <v/>
      </c>
      <c r="W166" t="str">
        <f>""</f>
        <v/>
      </c>
      <c r="X166" t="str">
        <f>""</f>
        <v/>
      </c>
      <c r="Y166" t="str">
        <f>""</f>
        <v/>
      </c>
      <c r="Z166" t="str">
        <f>""</f>
        <v/>
      </c>
      <c r="AA166" t="str">
        <f>""</f>
        <v/>
      </c>
      <c r="AB166" t="str">
        <f>""</f>
        <v/>
      </c>
      <c r="AC166" t="str">
        <f>""</f>
        <v/>
      </c>
      <c r="AD166" t="str">
        <f>""</f>
        <v/>
      </c>
      <c r="AE166" t="str">
        <f>""</f>
        <v/>
      </c>
      <c r="AF166" t="str">
        <f>""</f>
        <v/>
      </c>
      <c r="AG166" t="str">
        <f>""</f>
        <v/>
      </c>
      <c r="AH166" t="str">
        <f>""</f>
        <v/>
      </c>
      <c r="AI166" t="str">
        <f>""</f>
        <v/>
      </c>
      <c r="AJ166" t="str">
        <f>""</f>
        <v/>
      </c>
      <c r="AK166" t="str">
        <f>"[0.073]"</f>
        <v>[0.073]</v>
      </c>
      <c r="AL166" t="str">
        <f>""</f>
        <v/>
      </c>
      <c r="AM166" t="str">
        <f>""</f>
        <v/>
      </c>
      <c r="AN166" t="str">
        <f>""</f>
        <v/>
      </c>
      <c r="AO166" t="str">
        <f>""</f>
        <v/>
      </c>
      <c r="AP166" t="str">
        <f>""</f>
        <v/>
      </c>
      <c r="AQ166" t="str">
        <f>""</f>
        <v/>
      </c>
      <c r="AR166" t="str">
        <f>""</f>
        <v/>
      </c>
      <c r="AS166" t="str">
        <f>""</f>
        <v/>
      </c>
      <c r="AT166" t="str">
        <f>""</f>
        <v/>
      </c>
      <c r="AU166" t="str">
        <f>""</f>
        <v/>
      </c>
      <c r="AV166" t="str">
        <f>""</f>
        <v/>
      </c>
      <c r="AW166" t="str">
        <f>""</f>
        <v/>
      </c>
      <c r="AX166" t="str">
        <f>""</f>
        <v/>
      </c>
      <c r="AY166" t="str">
        <f>""</f>
        <v/>
      </c>
      <c r="AZ166" t="str">
        <f>""</f>
        <v/>
      </c>
      <c r="BA166" t="str">
        <f>""</f>
        <v/>
      </c>
    </row>
    <row r="167" spans="2:53" x14ac:dyDescent="0.2">
      <c r="B167" t="str">
        <f>"Interaction"</f>
        <v>Interaction</v>
      </c>
      <c r="C167" t="str">
        <f>""</f>
        <v/>
      </c>
      <c r="D167" t="str">
        <f>""</f>
        <v/>
      </c>
      <c r="E167" t="str">
        <f>""</f>
        <v/>
      </c>
      <c r="F167" t="str">
        <f>""</f>
        <v/>
      </c>
      <c r="G167" t="str">
        <f>""</f>
        <v/>
      </c>
      <c r="H167" t="str">
        <f>""</f>
        <v/>
      </c>
      <c r="I167" t="str">
        <f>""</f>
        <v/>
      </c>
      <c r="J167" t="str">
        <f>""</f>
        <v/>
      </c>
      <c r="K167" t="str">
        <f>""</f>
        <v/>
      </c>
      <c r="L167" t="str">
        <f>""</f>
        <v/>
      </c>
      <c r="M167" t="str">
        <f>""</f>
        <v/>
      </c>
      <c r="N167" t="str">
        <f>""</f>
        <v/>
      </c>
      <c r="O167" t="str">
        <f>""</f>
        <v/>
      </c>
      <c r="P167" t="str">
        <f>""</f>
        <v/>
      </c>
      <c r="Q167" t="str">
        <f>""</f>
        <v/>
      </c>
      <c r="R167" t="str">
        <f>""</f>
        <v/>
      </c>
      <c r="S167" t="str">
        <f>""</f>
        <v/>
      </c>
      <c r="T167" t="str">
        <f>""</f>
        <v/>
      </c>
      <c r="U167" t="str">
        <f>""</f>
        <v/>
      </c>
      <c r="V167" t="str">
        <f>""</f>
        <v/>
      </c>
      <c r="W167" t="str">
        <f>""</f>
        <v/>
      </c>
      <c r="X167" t="str">
        <f>""</f>
        <v/>
      </c>
      <c r="Y167" t="str">
        <f>""</f>
        <v/>
      </c>
      <c r="Z167" t="str">
        <f>""</f>
        <v/>
      </c>
      <c r="AA167" t="str">
        <f>""</f>
        <v/>
      </c>
      <c r="AB167" t="str">
        <f>""</f>
        <v/>
      </c>
      <c r="AC167" t="str">
        <f>""</f>
        <v/>
      </c>
      <c r="AD167" t="str">
        <f>""</f>
        <v/>
      </c>
      <c r="AE167" t="str">
        <f>""</f>
        <v/>
      </c>
      <c r="AF167" t="str">
        <f>""</f>
        <v/>
      </c>
      <c r="AG167" t="str">
        <f>""</f>
        <v/>
      </c>
      <c r="AH167" t="str">
        <f>""</f>
        <v/>
      </c>
      <c r="AI167" t="str">
        <f>""</f>
        <v/>
      </c>
      <c r="AJ167" t="str">
        <f>""</f>
        <v/>
      </c>
      <c r="AK167" t="str">
        <f>"0.046"</f>
        <v>0.046</v>
      </c>
      <c r="AL167" t="str">
        <f>""</f>
        <v/>
      </c>
      <c r="AM167" t="str">
        <f>""</f>
        <v/>
      </c>
      <c r="AN167" t="str">
        <f>""</f>
        <v/>
      </c>
      <c r="AO167" t="str">
        <f>""</f>
        <v/>
      </c>
      <c r="AP167" t="str">
        <f>""</f>
        <v/>
      </c>
      <c r="AQ167" t="str">
        <f>""</f>
        <v/>
      </c>
      <c r="AR167" t="str">
        <f>""</f>
        <v/>
      </c>
      <c r="AS167" t="str">
        <f>""</f>
        <v/>
      </c>
      <c r="AT167" t="str">
        <f>""</f>
        <v/>
      </c>
      <c r="AU167" t="str">
        <f>""</f>
        <v/>
      </c>
      <c r="AV167" t="str">
        <f>""</f>
        <v/>
      </c>
      <c r="AW167" t="str">
        <f>""</f>
        <v/>
      </c>
      <c r="AX167" t="str">
        <f>""</f>
        <v/>
      </c>
      <c r="AY167" t="str">
        <f>""</f>
        <v/>
      </c>
      <c r="AZ167" t="str">
        <f>""</f>
        <v/>
      </c>
      <c r="BA167" t="str">
        <f>""</f>
        <v/>
      </c>
    </row>
    <row r="168" spans="2:53" x14ac:dyDescent="0.2">
      <c r="B168" t="str">
        <f>""</f>
        <v/>
      </c>
      <c r="C168" t="str">
        <f>""</f>
        <v/>
      </c>
      <c r="D168" t="str">
        <f>""</f>
        <v/>
      </c>
      <c r="E168" t="str">
        <f>""</f>
        <v/>
      </c>
      <c r="F168" t="str">
        <f>""</f>
        <v/>
      </c>
      <c r="G168" t="str">
        <f>""</f>
        <v/>
      </c>
      <c r="H168" t="str">
        <f>""</f>
        <v/>
      </c>
      <c r="I168" t="str">
        <f>""</f>
        <v/>
      </c>
      <c r="J168" t="str">
        <f>""</f>
        <v/>
      </c>
      <c r="K168" t="str">
        <f>""</f>
        <v/>
      </c>
      <c r="L168" t="str">
        <f>""</f>
        <v/>
      </c>
      <c r="M168" t="str">
        <f>""</f>
        <v/>
      </c>
      <c r="N168" t="str">
        <f>""</f>
        <v/>
      </c>
      <c r="O168" t="str">
        <f>""</f>
        <v/>
      </c>
      <c r="P168" t="str">
        <f>""</f>
        <v/>
      </c>
      <c r="Q168" t="str">
        <f>""</f>
        <v/>
      </c>
      <c r="R168" t="str">
        <f>""</f>
        <v/>
      </c>
      <c r="S168" t="str">
        <f>""</f>
        <v/>
      </c>
      <c r="T168" t="str">
        <f>""</f>
        <v/>
      </c>
      <c r="U168" t="str">
        <f>""</f>
        <v/>
      </c>
      <c r="V168" t="str">
        <f>""</f>
        <v/>
      </c>
      <c r="W168" t="str">
        <f>""</f>
        <v/>
      </c>
      <c r="X168" t="str">
        <f>""</f>
        <v/>
      </c>
      <c r="Y168" t="str">
        <f>""</f>
        <v/>
      </c>
      <c r="Z168" t="str">
        <f>""</f>
        <v/>
      </c>
      <c r="AA168" t="str">
        <f>""</f>
        <v/>
      </c>
      <c r="AB168" t="str">
        <f>""</f>
        <v/>
      </c>
      <c r="AC168" t="str">
        <f>""</f>
        <v/>
      </c>
      <c r="AD168" t="str">
        <f>""</f>
        <v/>
      </c>
      <c r="AE168" t="str">
        <f>""</f>
        <v/>
      </c>
      <c r="AF168" t="str">
        <f>""</f>
        <v/>
      </c>
      <c r="AG168" t="str">
        <f>""</f>
        <v/>
      </c>
      <c r="AH168" t="str">
        <f>""</f>
        <v/>
      </c>
      <c r="AI168" t="str">
        <f>""</f>
        <v/>
      </c>
      <c r="AJ168" t="str">
        <f>""</f>
        <v/>
      </c>
      <c r="AK168" t="str">
        <f>"[0.047]"</f>
        <v>[0.047]</v>
      </c>
      <c r="AL168" t="str">
        <f>""</f>
        <v/>
      </c>
      <c r="AM168" t="str">
        <f>""</f>
        <v/>
      </c>
      <c r="AN168" t="str">
        <f>""</f>
        <v/>
      </c>
      <c r="AO168" t="str">
        <f>""</f>
        <v/>
      </c>
      <c r="AP168" t="str">
        <f>""</f>
        <v/>
      </c>
      <c r="AQ168" t="str">
        <f>""</f>
        <v/>
      </c>
      <c r="AR168" t="str">
        <f>""</f>
        <v/>
      </c>
      <c r="AS168" t="str">
        <f>""</f>
        <v/>
      </c>
      <c r="AT168" t="str">
        <f>""</f>
        <v/>
      </c>
      <c r="AU168" t="str">
        <f>""</f>
        <v/>
      </c>
      <c r="AV168" t="str">
        <f>""</f>
        <v/>
      </c>
      <c r="AW168" t="str">
        <f>""</f>
        <v/>
      </c>
      <c r="AX168" t="str">
        <f>""</f>
        <v/>
      </c>
      <c r="AY168" t="str">
        <f>""</f>
        <v/>
      </c>
      <c r="AZ168" t="str">
        <f>""</f>
        <v/>
      </c>
      <c r="BA168" t="str">
        <f>""</f>
        <v/>
      </c>
    </row>
    <row r="169" spans="2:53" x14ac:dyDescent="0.2">
      <c r="B169" t="str">
        <f>"Share of females  who left household 1998-2007"</f>
        <v>Share of females  who left household 1998-2007</v>
      </c>
      <c r="C169" t="str">
        <f>""</f>
        <v/>
      </c>
      <c r="D169" t="str">
        <f>""</f>
        <v/>
      </c>
      <c r="E169" t="str">
        <f>""</f>
        <v/>
      </c>
      <c r="F169" t="str">
        <f>""</f>
        <v/>
      </c>
      <c r="G169" t="str">
        <f>""</f>
        <v/>
      </c>
      <c r="H169" t="str">
        <f>""</f>
        <v/>
      </c>
      <c r="I169" t="str">
        <f>""</f>
        <v/>
      </c>
      <c r="J169" t="str">
        <f>""</f>
        <v/>
      </c>
      <c r="K169" t="str">
        <f>""</f>
        <v/>
      </c>
      <c r="L169" t="str">
        <f>""</f>
        <v/>
      </c>
      <c r="M169" t="str">
        <f>""</f>
        <v/>
      </c>
      <c r="N169" t="str">
        <f>""</f>
        <v/>
      </c>
      <c r="O169" t="str">
        <f>""</f>
        <v/>
      </c>
      <c r="P169" t="str">
        <f>""</f>
        <v/>
      </c>
      <c r="Q169" t="str">
        <f>""</f>
        <v/>
      </c>
      <c r="R169" t="str">
        <f>""</f>
        <v/>
      </c>
      <c r="S169" t="str">
        <f>""</f>
        <v/>
      </c>
      <c r="T169" t="str">
        <f>""</f>
        <v/>
      </c>
      <c r="U169" t="str">
        <f>""</f>
        <v/>
      </c>
      <c r="V169" t="str">
        <f>""</f>
        <v/>
      </c>
      <c r="W169" t="str">
        <f>""</f>
        <v/>
      </c>
      <c r="X169" t="str">
        <f>""</f>
        <v/>
      </c>
      <c r="Y169" t="str">
        <f>""</f>
        <v/>
      </c>
      <c r="Z169" t="str">
        <f>""</f>
        <v/>
      </c>
      <c r="AA169" t="str">
        <f>""</f>
        <v/>
      </c>
      <c r="AB169" t="str">
        <f>""</f>
        <v/>
      </c>
      <c r="AC169" t="str">
        <f>""</f>
        <v/>
      </c>
      <c r="AD169" t="str">
        <f>""</f>
        <v/>
      </c>
      <c r="AE169" t="str">
        <f>""</f>
        <v/>
      </c>
      <c r="AF169" t="str">
        <f>""</f>
        <v/>
      </c>
      <c r="AG169" t="str">
        <f>""</f>
        <v/>
      </c>
      <c r="AH169" t="str">
        <f>""</f>
        <v/>
      </c>
      <c r="AI169" t="str">
        <f>""</f>
        <v/>
      </c>
      <c r="AJ169" t="str">
        <f>""</f>
        <v/>
      </c>
      <c r="AK169" t="str">
        <f>""</f>
        <v/>
      </c>
      <c r="AL169" t="str">
        <f>"-0.193"</f>
        <v>-0.193</v>
      </c>
      <c r="AM169" t="str">
        <f>""</f>
        <v/>
      </c>
      <c r="AN169" t="str">
        <f>""</f>
        <v/>
      </c>
      <c r="AO169" t="str">
        <f>""</f>
        <v/>
      </c>
      <c r="AP169" t="str">
        <f>""</f>
        <v/>
      </c>
      <c r="AQ169" t="str">
        <f>""</f>
        <v/>
      </c>
      <c r="AR169" t="str">
        <f>""</f>
        <v/>
      </c>
      <c r="AS169" t="str">
        <f>""</f>
        <v/>
      </c>
      <c r="AT169" t="str">
        <f>""</f>
        <v/>
      </c>
      <c r="AU169" t="str">
        <f>""</f>
        <v/>
      </c>
      <c r="AV169" t="str">
        <f>""</f>
        <v/>
      </c>
      <c r="AW169" t="str">
        <f>""</f>
        <v/>
      </c>
      <c r="AX169" t="str">
        <f>""</f>
        <v/>
      </c>
      <c r="AY169" t="str">
        <f>""</f>
        <v/>
      </c>
      <c r="AZ169" t="str">
        <f>""</f>
        <v/>
      </c>
      <c r="BA169" t="str">
        <f>""</f>
        <v/>
      </c>
    </row>
    <row r="170" spans="2:53" x14ac:dyDescent="0.2">
      <c r="B170" t="str">
        <f>""</f>
        <v/>
      </c>
      <c r="C170" t="str">
        <f>""</f>
        <v/>
      </c>
      <c r="D170" t="str">
        <f>""</f>
        <v/>
      </c>
      <c r="E170" t="str">
        <f>""</f>
        <v/>
      </c>
      <c r="F170" t="str">
        <f>""</f>
        <v/>
      </c>
      <c r="G170" t="str">
        <f>""</f>
        <v/>
      </c>
      <c r="H170" t="str">
        <f>""</f>
        <v/>
      </c>
      <c r="I170" t="str">
        <f>""</f>
        <v/>
      </c>
      <c r="J170" t="str">
        <f>""</f>
        <v/>
      </c>
      <c r="K170" t="str">
        <f>""</f>
        <v/>
      </c>
      <c r="L170" t="str">
        <f>""</f>
        <v/>
      </c>
      <c r="M170" t="str">
        <f>""</f>
        <v/>
      </c>
      <c r="N170" t="str">
        <f>""</f>
        <v/>
      </c>
      <c r="O170" t="str">
        <f>""</f>
        <v/>
      </c>
      <c r="P170" t="str">
        <f>""</f>
        <v/>
      </c>
      <c r="Q170" t="str">
        <f>""</f>
        <v/>
      </c>
      <c r="R170" t="str">
        <f>""</f>
        <v/>
      </c>
      <c r="S170" t="str">
        <f>""</f>
        <v/>
      </c>
      <c r="T170" t="str">
        <f>""</f>
        <v/>
      </c>
      <c r="U170" t="str">
        <f>""</f>
        <v/>
      </c>
      <c r="V170" t="str">
        <f>""</f>
        <v/>
      </c>
      <c r="W170" t="str">
        <f>""</f>
        <v/>
      </c>
      <c r="X170" t="str">
        <f>""</f>
        <v/>
      </c>
      <c r="Y170" t="str">
        <f>""</f>
        <v/>
      </c>
      <c r="Z170" t="str">
        <f>""</f>
        <v/>
      </c>
      <c r="AA170" t="str">
        <f>""</f>
        <v/>
      </c>
      <c r="AB170" t="str">
        <f>""</f>
        <v/>
      </c>
      <c r="AC170" t="str">
        <f>""</f>
        <v/>
      </c>
      <c r="AD170" t="str">
        <f>""</f>
        <v/>
      </c>
      <c r="AE170" t="str">
        <f>""</f>
        <v/>
      </c>
      <c r="AF170" t="str">
        <f>""</f>
        <v/>
      </c>
      <c r="AG170" t="str">
        <f>""</f>
        <v/>
      </c>
      <c r="AH170" t="str">
        <f>""</f>
        <v/>
      </c>
      <c r="AI170" t="str">
        <f>""</f>
        <v/>
      </c>
      <c r="AJ170" t="str">
        <f>""</f>
        <v/>
      </c>
      <c r="AK170" t="str">
        <f>""</f>
        <v/>
      </c>
      <c r="AL170" t="str">
        <f>"[0.213]"</f>
        <v>[0.213]</v>
      </c>
      <c r="AM170" t="str">
        <f>""</f>
        <v/>
      </c>
      <c r="AN170" t="str">
        <f>""</f>
        <v/>
      </c>
      <c r="AO170" t="str">
        <f>""</f>
        <v/>
      </c>
      <c r="AP170" t="str">
        <f>""</f>
        <v/>
      </c>
      <c r="AQ170" t="str">
        <f>""</f>
        <v/>
      </c>
      <c r="AR170" t="str">
        <f>""</f>
        <v/>
      </c>
      <c r="AS170" t="str">
        <f>""</f>
        <v/>
      </c>
      <c r="AT170" t="str">
        <f>""</f>
        <v/>
      </c>
      <c r="AU170" t="str">
        <f>""</f>
        <v/>
      </c>
      <c r="AV170" t="str">
        <f>""</f>
        <v/>
      </c>
      <c r="AW170" t="str">
        <f>""</f>
        <v/>
      </c>
      <c r="AX170" t="str">
        <f>""</f>
        <v/>
      </c>
      <c r="AY170" t="str">
        <f>""</f>
        <v/>
      </c>
      <c r="AZ170" t="str">
        <f>""</f>
        <v/>
      </c>
      <c r="BA170" t="str">
        <f>""</f>
        <v/>
      </c>
    </row>
    <row r="171" spans="2:53" x14ac:dyDescent="0.2">
      <c r="B171" t="str">
        <f>"Interaction"</f>
        <v>Interaction</v>
      </c>
      <c r="C171" t="str">
        <f>""</f>
        <v/>
      </c>
      <c r="D171" t="str">
        <f>""</f>
        <v/>
      </c>
      <c r="E171" t="str">
        <f>""</f>
        <v/>
      </c>
      <c r="F171" t="str">
        <f>""</f>
        <v/>
      </c>
      <c r="G171" t="str">
        <f>""</f>
        <v/>
      </c>
      <c r="H171" t="str">
        <f>""</f>
        <v/>
      </c>
      <c r="I171" t="str">
        <f>""</f>
        <v/>
      </c>
      <c r="J171" t="str">
        <f>""</f>
        <v/>
      </c>
      <c r="K171" t="str">
        <f>""</f>
        <v/>
      </c>
      <c r="L171" t="str">
        <f>""</f>
        <v/>
      </c>
      <c r="M171" t="str">
        <f>""</f>
        <v/>
      </c>
      <c r="N171" t="str">
        <f>""</f>
        <v/>
      </c>
      <c r="O171" t="str">
        <f>""</f>
        <v/>
      </c>
      <c r="P171" t="str">
        <f>""</f>
        <v/>
      </c>
      <c r="Q171" t="str">
        <f>""</f>
        <v/>
      </c>
      <c r="R171" t="str">
        <f>""</f>
        <v/>
      </c>
      <c r="S171" t="str">
        <f>""</f>
        <v/>
      </c>
      <c r="T171" t="str">
        <f>""</f>
        <v/>
      </c>
      <c r="U171" t="str">
        <f>""</f>
        <v/>
      </c>
      <c r="V171" t="str">
        <f>""</f>
        <v/>
      </c>
      <c r="W171" t="str">
        <f>""</f>
        <v/>
      </c>
      <c r="X171" t="str">
        <f>""</f>
        <v/>
      </c>
      <c r="Y171" t="str">
        <f>""</f>
        <v/>
      </c>
      <c r="Z171" t="str">
        <f>""</f>
        <v/>
      </c>
      <c r="AA171" t="str">
        <f>""</f>
        <v/>
      </c>
      <c r="AB171" t="str">
        <f>""</f>
        <v/>
      </c>
      <c r="AC171" t="str">
        <f>""</f>
        <v/>
      </c>
      <c r="AD171" t="str">
        <f>""</f>
        <v/>
      </c>
      <c r="AE171" t="str">
        <f>""</f>
        <v/>
      </c>
      <c r="AF171" t="str">
        <f>""</f>
        <v/>
      </c>
      <c r="AG171" t="str">
        <f>""</f>
        <v/>
      </c>
      <c r="AH171" t="str">
        <f>""</f>
        <v/>
      </c>
      <c r="AI171" t="str">
        <f>""</f>
        <v/>
      </c>
      <c r="AJ171" t="str">
        <f>""</f>
        <v/>
      </c>
      <c r="AK171" t="str">
        <f>""</f>
        <v/>
      </c>
      <c r="AL171" t="str">
        <f>"0.069"</f>
        <v>0.069</v>
      </c>
      <c r="AM171" t="str">
        <f>""</f>
        <v/>
      </c>
      <c r="AN171" t="str">
        <f>""</f>
        <v/>
      </c>
      <c r="AO171" t="str">
        <f>""</f>
        <v/>
      </c>
      <c r="AP171" t="str">
        <f>""</f>
        <v/>
      </c>
      <c r="AQ171" t="str">
        <f>""</f>
        <v/>
      </c>
      <c r="AR171" t="str">
        <f>""</f>
        <v/>
      </c>
      <c r="AS171" t="str">
        <f>""</f>
        <v/>
      </c>
      <c r="AT171" t="str">
        <f>""</f>
        <v/>
      </c>
      <c r="AU171" t="str">
        <f>""</f>
        <v/>
      </c>
      <c r="AV171" t="str">
        <f>""</f>
        <v/>
      </c>
      <c r="AW171" t="str">
        <f>""</f>
        <v/>
      </c>
      <c r="AX171" t="str">
        <f>""</f>
        <v/>
      </c>
      <c r="AY171" t="str">
        <f>""</f>
        <v/>
      </c>
      <c r="AZ171" t="str">
        <f>""</f>
        <v/>
      </c>
      <c r="BA171" t="str">
        <f>""</f>
        <v/>
      </c>
    </row>
    <row r="172" spans="2:53" x14ac:dyDescent="0.2">
      <c r="B172" t="str">
        <f>""</f>
        <v/>
      </c>
      <c r="C172" t="str">
        <f>""</f>
        <v/>
      </c>
      <c r="D172" t="str">
        <f>""</f>
        <v/>
      </c>
      <c r="E172" t="str">
        <f>""</f>
        <v/>
      </c>
      <c r="F172" t="str">
        <f>""</f>
        <v/>
      </c>
      <c r="G172" t="str">
        <f>""</f>
        <v/>
      </c>
      <c r="H172" t="str">
        <f>""</f>
        <v/>
      </c>
      <c r="I172" t="str">
        <f>""</f>
        <v/>
      </c>
      <c r="J172" t="str">
        <f>""</f>
        <v/>
      </c>
      <c r="K172" t="str">
        <f>""</f>
        <v/>
      </c>
      <c r="L172" t="str">
        <f>""</f>
        <v/>
      </c>
      <c r="M172" t="str">
        <f>""</f>
        <v/>
      </c>
      <c r="N172" t="str">
        <f>""</f>
        <v/>
      </c>
      <c r="O172" t="str">
        <f>""</f>
        <v/>
      </c>
      <c r="P172" t="str">
        <f>""</f>
        <v/>
      </c>
      <c r="Q172" t="str">
        <f>""</f>
        <v/>
      </c>
      <c r="R172" t="str">
        <f>""</f>
        <v/>
      </c>
      <c r="S172" t="str">
        <f>""</f>
        <v/>
      </c>
      <c r="T172" t="str">
        <f>""</f>
        <v/>
      </c>
      <c r="U172" t="str">
        <f>""</f>
        <v/>
      </c>
      <c r="V172" t="str">
        <f>""</f>
        <v/>
      </c>
      <c r="W172" t="str">
        <f>""</f>
        <v/>
      </c>
      <c r="X172" t="str">
        <f>""</f>
        <v/>
      </c>
      <c r="Y172" t="str">
        <f>""</f>
        <v/>
      </c>
      <c r="Z172" t="str">
        <f>""</f>
        <v/>
      </c>
      <c r="AA172" t="str">
        <f>""</f>
        <v/>
      </c>
      <c r="AB172" t="str">
        <f>""</f>
        <v/>
      </c>
      <c r="AC172" t="str">
        <f>""</f>
        <v/>
      </c>
      <c r="AD172" t="str">
        <f>""</f>
        <v/>
      </c>
      <c r="AE172" t="str">
        <f>""</f>
        <v/>
      </c>
      <c r="AF172" t="str">
        <f>""</f>
        <v/>
      </c>
      <c r="AG172" t="str">
        <f>""</f>
        <v/>
      </c>
      <c r="AH172" t="str">
        <f>""</f>
        <v/>
      </c>
      <c r="AI172" t="str">
        <f>""</f>
        <v/>
      </c>
      <c r="AJ172" t="str">
        <f>""</f>
        <v/>
      </c>
      <c r="AK172" t="str">
        <f>""</f>
        <v/>
      </c>
      <c r="AL172" t="str">
        <f>"[0.132]"</f>
        <v>[0.132]</v>
      </c>
      <c r="AM172" t="str">
        <f>""</f>
        <v/>
      </c>
      <c r="AN172" t="str">
        <f>""</f>
        <v/>
      </c>
      <c r="AO172" t="str">
        <f>""</f>
        <v/>
      </c>
      <c r="AP172" t="str">
        <f>""</f>
        <v/>
      </c>
      <c r="AQ172" t="str">
        <f>""</f>
        <v/>
      </c>
      <c r="AR172" t="str">
        <f>""</f>
        <v/>
      </c>
      <c r="AS172" t="str">
        <f>""</f>
        <v/>
      </c>
      <c r="AT172" t="str">
        <f>""</f>
        <v/>
      </c>
      <c r="AU172" t="str">
        <f>""</f>
        <v/>
      </c>
      <c r="AV172" t="str">
        <f>""</f>
        <v/>
      </c>
      <c r="AW172" t="str">
        <f>""</f>
        <v/>
      </c>
      <c r="AX172" t="str">
        <f>""</f>
        <v/>
      </c>
      <c r="AY172" t="str">
        <f>""</f>
        <v/>
      </c>
      <c r="AZ172" t="str">
        <f>""</f>
        <v/>
      </c>
      <c r="BA172" t="str">
        <f>""</f>
        <v/>
      </c>
    </row>
    <row r="173" spans="2:53" x14ac:dyDescent="0.2">
      <c r="B173" t="str">
        <f>"Number of years that household had a theft of money"</f>
        <v>Number of years that household had a theft of money</v>
      </c>
      <c r="C173" t="str">
        <f>""</f>
        <v/>
      </c>
      <c r="D173" t="str">
        <f>""</f>
        <v/>
      </c>
      <c r="E173" t="str">
        <f>""</f>
        <v/>
      </c>
      <c r="F173" t="str">
        <f>""</f>
        <v/>
      </c>
      <c r="G173" t="str">
        <f>""</f>
        <v/>
      </c>
      <c r="H173" t="str">
        <f>""</f>
        <v/>
      </c>
      <c r="I173" t="str">
        <f>""</f>
        <v/>
      </c>
      <c r="J173" t="str">
        <f>""</f>
        <v/>
      </c>
      <c r="K173" t="str">
        <f>""</f>
        <v/>
      </c>
      <c r="L173" t="str">
        <f>""</f>
        <v/>
      </c>
      <c r="M173" t="str">
        <f>""</f>
        <v/>
      </c>
      <c r="N173" t="str">
        <f>""</f>
        <v/>
      </c>
      <c r="O173" t="str">
        <f>""</f>
        <v/>
      </c>
      <c r="P173" t="str">
        <f>""</f>
        <v/>
      </c>
      <c r="Q173" t="str">
        <f>""</f>
        <v/>
      </c>
      <c r="R173" t="str">
        <f>""</f>
        <v/>
      </c>
      <c r="S173" t="str">
        <f>""</f>
        <v/>
      </c>
      <c r="T173" t="str">
        <f>""</f>
        <v/>
      </c>
      <c r="U173" t="str">
        <f>""</f>
        <v/>
      </c>
      <c r="V173" t="str">
        <f>""</f>
        <v/>
      </c>
      <c r="W173" t="str">
        <f>""</f>
        <v/>
      </c>
      <c r="X173" t="str">
        <f>""</f>
        <v/>
      </c>
      <c r="Y173" t="str">
        <f>""</f>
        <v/>
      </c>
      <c r="Z173" t="str">
        <f>""</f>
        <v/>
      </c>
      <c r="AA173" t="str">
        <f>""</f>
        <v/>
      </c>
      <c r="AB173" t="str">
        <f>""</f>
        <v/>
      </c>
      <c r="AC173" t="str">
        <f>""</f>
        <v/>
      </c>
      <c r="AD173" t="str">
        <f>""</f>
        <v/>
      </c>
      <c r="AE173" t="str">
        <f>""</f>
        <v/>
      </c>
      <c r="AF173" t="str">
        <f>""</f>
        <v/>
      </c>
      <c r="AG173" t="str">
        <f>""</f>
        <v/>
      </c>
      <c r="AH173" t="str">
        <f>""</f>
        <v/>
      </c>
      <c r="AI173" t="str">
        <f>""</f>
        <v/>
      </c>
      <c r="AJ173" t="str">
        <f>""</f>
        <v/>
      </c>
      <c r="AK173" t="str">
        <f>""</f>
        <v/>
      </c>
      <c r="AL173" t="str">
        <f>""</f>
        <v/>
      </c>
      <c r="AM173" t="str">
        <f>"0.011"</f>
        <v>0.011</v>
      </c>
      <c r="AN173" t="str">
        <f>"-0.004"</f>
        <v>-0.004</v>
      </c>
      <c r="AO173" t="str">
        <f>"0.002"</f>
        <v>0.002</v>
      </c>
      <c r="AP173" t="str">
        <f>""</f>
        <v/>
      </c>
      <c r="AQ173" t="str">
        <f>""</f>
        <v/>
      </c>
      <c r="AR173" t="str">
        <f>""</f>
        <v/>
      </c>
      <c r="AS173" t="str">
        <f>""</f>
        <v/>
      </c>
      <c r="AT173" t="str">
        <f>""</f>
        <v/>
      </c>
      <c r="AU173" t="str">
        <f>""</f>
        <v/>
      </c>
      <c r="AV173" t="str">
        <f>""</f>
        <v/>
      </c>
      <c r="AW173" t="str">
        <f>""</f>
        <v/>
      </c>
      <c r="AX173" t="str">
        <f>""</f>
        <v/>
      </c>
      <c r="AY173" t="str">
        <f>""</f>
        <v/>
      </c>
      <c r="AZ173" t="str">
        <f>""</f>
        <v/>
      </c>
      <c r="BA173" t="str">
        <f>""</f>
        <v/>
      </c>
    </row>
    <row r="174" spans="2:53" x14ac:dyDescent="0.2">
      <c r="B174" t="str">
        <f>""</f>
        <v/>
      </c>
      <c r="C174" t="str">
        <f>""</f>
        <v/>
      </c>
      <c r="D174" t="str">
        <f>""</f>
        <v/>
      </c>
      <c r="E174" t="str">
        <f>""</f>
        <v/>
      </c>
      <c r="F174" t="str">
        <f>""</f>
        <v/>
      </c>
      <c r="G174" t="str">
        <f>""</f>
        <v/>
      </c>
      <c r="H174" t="str">
        <f>""</f>
        <v/>
      </c>
      <c r="I174" t="str">
        <f>""</f>
        <v/>
      </c>
      <c r="J174" t="str">
        <f>""</f>
        <v/>
      </c>
      <c r="K174" t="str">
        <f>""</f>
        <v/>
      </c>
      <c r="L174" t="str">
        <f>""</f>
        <v/>
      </c>
      <c r="M174" t="str">
        <f>""</f>
        <v/>
      </c>
      <c r="N174" t="str">
        <f>""</f>
        <v/>
      </c>
      <c r="O174" t="str">
        <f>""</f>
        <v/>
      </c>
      <c r="P174" t="str">
        <f>""</f>
        <v/>
      </c>
      <c r="Q174" t="str">
        <f>""</f>
        <v/>
      </c>
      <c r="R174" t="str">
        <f>""</f>
        <v/>
      </c>
      <c r="S174" t="str">
        <f>""</f>
        <v/>
      </c>
      <c r="T174" t="str">
        <f>""</f>
        <v/>
      </c>
      <c r="U174" t="str">
        <f>""</f>
        <v/>
      </c>
      <c r="V174" t="str">
        <f>""</f>
        <v/>
      </c>
      <c r="W174" t="str">
        <f>""</f>
        <v/>
      </c>
      <c r="X174" t="str">
        <f>""</f>
        <v/>
      </c>
      <c r="Y174" t="str">
        <f>""</f>
        <v/>
      </c>
      <c r="Z174" t="str">
        <f>""</f>
        <v/>
      </c>
      <c r="AA174" t="str">
        <f>""</f>
        <v/>
      </c>
      <c r="AB174" t="str">
        <f>""</f>
        <v/>
      </c>
      <c r="AC174" t="str">
        <f>""</f>
        <v/>
      </c>
      <c r="AD174" t="str">
        <f>""</f>
        <v/>
      </c>
      <c r="AE174" t="str">
        <f>""</f>
        <v/>
      </c>
      <c r="AF174" t="str">
        <f>""</f>
        <v/>
      </c>
      <c r="AG174" t="str">
        <f>""</f>
        <v/>
      </c>
      <c r="AH174" t="str">
        <f>""</f>
        <v/>
      </c>
      <c r="AI174" t="str">
        <f>""</f>
        <v/>
      </c>
      <c r="AJ174" t="str">
        <f>""</f>
        <v/>
      </c>
      <c r="AK174" t="str">
        <f>""</f>
        <v/>
      </c>
      <c r="AL174" t="str">
        <f>""</f>
        <v/>
      </c>
      <c r="AM174" t="str">
        <f>"[0.056]"</f>
        <v>[0.056]</v>
      </c>
      <c r="AN174" t="str">
        <f>"[0.056]"</f>
        <v>[0.056]</v>
      </c>
      <c r="AO174" t="str">
        <f>"[0.056]"</f>
        <v>[0.056]</v>
      </c>
      <c r="AP174" t="str">
        <f>""</f>
        <v/>
      </c>
      <c r="AQ174" t="str">
        <f>""</f>
        <v/>
      </c>
      <c r="AR174" t="str">
        <f>""</f>
        <v/>
      </c>
      <c r="AS174" t="str">
        <f>""</f>
        <v/>
      </c>
      <c r="AT174" t="str">
        <f>""</f>
        <v/>
      </c>
      <c r="AU174" t="str">
        <f>""</f>
        <v/>
      </c>
      <c r="AV174" t="str">
        <f>""</f>
        <v/>
      </c>
      <c r="AW174" t="str">
        <f>""</f>
        <v/>
      </c>
      <c r="AX174" t="str">
        <f>""</f>
        <v/>
      </c>
      <c r="AY174" t="str">
        <f>""</f>
        <v/>
      </c>
      <c r="AZ174" t="str">
        <f>""</f>
        <v/>
      </c>
      <c r="BA174" t="str">
        <f>""</f>
        <v/>
      </c>
    </row>
    <row r="175" spans="2:53" x14ac:dyDescent="0.2">
      <c r="B175" t="str">
        <f>"At least female male left the household in a given year (yes=1)"</f>
        <v>At least female male left the household in a given year (yes=1)</v>
      </c>
      <c r="C175" t="str">
        <f>""</f>
        <v/>
      </c>
      <c r="D175" t="str">
        <f>""</f>
        <v/>
      </c>
      <c r="E175" t="str">
        <f>""</f>
        <v/>
      </c>
      <c r="F175" t="str">
        <f>""</f>
        <v/>
      </c>
      <c r="G175" t="str">
        <f>""</f>
        <v/>
      </c>
      <c r="H175" t="str">
        <f>""</f>
        <v/>
      </c>
      <c r="I175" t="str">
        <f>""</f>
        <v/>
      </c>
      <c r="J175" t="str">
        <f>""</f>
        <v/>
      </c>
      <c r="K175" t="str">
        <f>""</f>
        <v/>
      </c>
      <c r="L175" t="str">
        <f>""</f>
        <v/>
      </c>
      <c r="M175" t="str">
        <f>""</f>
        <v/>
      </c>
      <c r="N175" t="str">
        <f>""</f>
        <v/>
      </c>
      <c r="O175" t="str">
        <f>""</f>
        <v/>
      </c>
      <c r="P175" t="str">
        <f>""</f>
        <v/>
      </c>
      <c r="Q175" t="str">
        <f>""</f>
        <v/>
      </c>
      <c r="R175" t="str">
        <f>""</f>
        <v/>
      </c>
      <c r="S175" t="str">
        <f>""</f>
        <v/>
      </c>
      <c r="T175" t="str">
        <f>""</f>
        <v/>
      </c>
      <c r="U175" t="str">
        <f>""</f>
        <v/>
      </c>
      <c r="V175" t="str">
        <f>""</f>
        <v/>
      </c>
      <c r="W175" t="str">
        <f>""</f>
        <v/>
      </c>
      <c r="X175" t="str">
        <f>""</f>
        <v/>
      </c>
      <c r="Y175" t="str">
        <f>""</f>
        <v/>
      </c>
      <c r="Z175" t="str">
        <f>""</f>
        <v/>
      </c>
      <c r="AA175" t="str">
        <f>""</f>
        <v/>
      </c>
      <c r="AB175" t="str">
        <f>""</f>
        <v/>
      </c>
      <c r="AC175" t="str">
        <f>""</f>
        <v/>
      </c>
      <c r="AD175" t="str">
        <f>""</f>
        <v/>
      </c>
      <c r="AE175" t="str">
        <f>""</f>
        <v/>
      </c>
      <c r="AF175" t="str">
        <f>""</f>
        <v/>
      </c>
      <c r="AG175" t="str">
        <f>""</f>
        <v/>
      </c>
      <c r="AH175" t="str">
        <f>""</f>
        <v/>
      </c>
      <c r="AI175" t="str">
        <f>""</f>
        <v/>
      </c>
      <c r="AJ175" t="str">
        <f>""</f>
        <v/>
      </c>
      <c r="AK175" t="str">
        <f>""</f>
        <v/>
      </c>
      <c r="AL175" t="str">
        <f>""</f>
        <v/>
      </c>
      <c r="AM175" t="str">
        <f>"-0.034"</f>
        <v>-0.034</v>
      </c>
      <c r="AN175" t="str">
        <f>""</f>
        <v/>
      </c>
      <c r="AO175" t="str">
        <f>""</f>
        <v/>
      </c>
      <c r="AP175" t="str">
        <f>""</f>
        <v/>
      </c>
      <c r="AQ175" t="str">
        <f>""</f>
        <v/>
      </c>
      <c r="AR175" t="str">
        <f>""</f>
        <v/>
      </c>
      <c r="AS175" t="str">
        <f>""</f>
        <v/>
      </c>
      <c r="AT175" t="str">
        <f>""</f>
        <v/>
      </c>
      <c r="AU175" t="str">
        <f>""</f>
        <v/>
      </c>
      <c r="AV175" t="str">
        <f>""</f>
        <v/>
      </c>
      <c r="AW175" t="str">
        <f>""</f>
        <v/>
      </c>
      <c r="AX175" t="str">
        <f>""</f>
        <v/>
      </c>
      <c r="AY175" t="str">
        <f>""</f>
        <v/>
      </c>
      <c r="AZ175" t="str">
        <f>""</f>
        <v/>
      </c>
      <c r="BA175" t="str">
        <f>""</f>
        <v/>
      </c>
    </row>
    <row r="176" spans="2:53" x14ac:dyDescent="0.2">
      <c r="B176" t="str">
        <f>""</f>
        <v/>
      </c>
      <c r="C176" t="str">
        <f>""</f>
        <v/>
      </c>
      <c r="D176" t="str">
        <f>""</f>
        <v/>
      </c>
      <c r="E176" t="str">
        <f>""</f>
        <v/>
      </c>
      <c r="F176" t="str">
        <f>""</f>
        <v/>
      </c>
      <c r="G176" t="str">
        <f>""</f>
        <v/>
      </c>
      <c r="H176" t="str">
        <f>""</f>
        <v/>
      </c>
      <c r="I176" t="str">
        <f>""</f>
        <v/>
      </c>
      <c r="J176" t="str">
        <f>""</f>
        <v/>
      </c>
      <c r="K176" t="str">
        <f>""</f>
        <v/>
      </c>
      <c r="L176" t="str">
        <f>""</f>
        <v/>
      </c>
      <c r="M176" t="str">
        <f>""</f>
        <v/>
      </c>
      <c r="N176" t="str">
        <f>""</f>
        <v/>
      </c>
      <c r="O176" t="str">
        <f>""</f>
        <v/>
      </c>
      <c r="P176" t="str">
        <f>""</f>
        <v/>
      </c>
      <c r="Q176" t="str">
        <f>""</f>
        <v/>
      </c>
      <c r="R176" t="str">
        <f>""</f>
        <v/>
      </c>
      <c r="S176" t="str">
        <f>""</f>
        <v/>
      </c>
      <c r="T176" t="str">
        <f>""</f>
        <v/>
      </c>
      <c r="U176" t="str">
        <f>""</f>
        <v/>
      </c>
      <c r="V176" t="str">
        <f>""</f>
        <v/>
      </c>
      <c r="W176" t="str">
        <f>""</f>
        <v/>
      </c>
      <c r="X176" t="str">
        <f>""</f>
        <v/>
      </c>
      <c r="Y176" t="str">
        <f>""</f>
        <v/>
      </c>
      <c r="Z176" t="str">
        <f>""</f>
        <v/>
      </c>
      <c r="AA176" t="str">
        <f>""</f>
        <v/>
      </c>
      <c r="AB176" t="str">
        <f>""</f>
        <v/>
      </c>
      <c r="AC176" t="str">
        <f>""</f>
        <v/>
      </c>
      <c r="AD176" t="str">
        <f>""</f>
        <v/>
      </c>
      <c r="AE176" t="str">
        <f>""</f>
        <v/>
      </c>
      <c r="AF176" t="str">
        <f>""</f>
        <v/>
      </c>
      <c r="AG176" t="str">
        <f>""</f>
        <v/>
      </c>
      <c r="AH176" t="str">
        <f>""</f>
        <v/>
      </c>
      <c r="AI176" t="str">
        <f>""</f>
        <v/>
      </c>
      <c r="AJ176" t="str">
        <f>""</f>
        <v/>
      </c>
      <c r="AK176" t="str">
        <f>""</f>
        <v/>
      </c>
      <c r="AL176" t="str">
        <f>""</f>
        <v/>
      </c>
      <c r="AM176" t="str">
        <f>"[0.132]"</f>
        <v>[0.132]</v>
      </c>
      <c r="AN176" t="str">
        <f>""</f>
        <v/>
      </c>
      <c r="AO176" t="str">
        <f>""</f>
        <v/>
      </c>
      <c r="AP176" t="str">
        <f>""</f>
        <v/>
      </c>
      <c r="AQ176" t="str">
        <f>""</f>
        <v/>
      </c>
      <c r="AR176" t="str">
        <f>""</f>
        <v/>
      </c>
      <c r="AS176" t="str">
        <f>""</f>
        <v/>
      </c>
      <c r="AT176" t="str">
        <f>""</f>
        <v/>
      </c>
      <c r="AU176" t="str">
        <f>""</f>
        <v/>
      </c>
      <c r="AV176" t="str">
        <f>""</f>
        <v/>
      </c>
      <c r="AW176" t="str">
        <f>""</f>
        <v/>
      </c>
      <c r="AX176" t="str">
        <f>""</f>
        <v/>
      </c>
      <c r="AY176" t="str">
        <f>""</f>
        <v/>
      </c>
      <c r="AZ176" t="str">
        <f>""</f>
        <v/>
      </c>
      <c r="BA176" t="str">
        <f>""</f>
        <v/>
      </c>
    </row>
    <row r="177" spans="2:53" x14ac:dyDescent="0.2">
      <c r="B177" t="str">
        <f>"Interaction"</f>
        <v>Interaction</v>
      </c>
      <c r="C177" t="str">
        <f>""</f>
        <v/>
      </c>
      <c r="D177" t="str">
        <f>""</f>
        <v/>
      </c>
      <c r="E177" t="str">
        <f>""</f>
        <v/>
      </c>
      <c r="F177" t="str">
        <f>""</f>
        <v/>
      </c>
      <c r="G177" t="str">
        <f>""</f>
        <v/>
      </c>
      <c r="H177" t="str">
        <f>""</f>
        <v/>
      </c>
      <c r="I177" t="str">
        <f>""</f>
        <v/>
      </c>
      <c r="J177" t="str">
        <f>""</f>
        <v/>
      </c>
      <c r="K177" t="str">
        <f>""</f>
        <v/>
      </c>
      <c r="L177" t="str">
        <f>""</f>
        <v/>
      </c>
      <c r="M177" t="str">
        <f>""</f>
        <v/>
      </c>
      <c r="N177" t="str">
        <f>""</f>
        <v/>
      </c>
      <c r="O177" t="str">
        <f>""</f>
        <v/>
      </c>
      <c r="P177" t="str">
        <f>""</f>
        <v/>
      </c>
      <c r="Q177" t="str">
        <f>""</f>
        <v/>
      </c>
      <c r="R177" t="str">
        <f>""</f>
        <v/>
      </c>
      <c r="S177" t="str">
        <f>""</f>
        <v/>
      </c>
      <c r="T177" t="str">
        <f>""</f>
        <v/>
      </c>
      <c r="U177" t="str">
        <f>""</f>
        <v/>
      </c>
      <c r="V177" t="str">
        <f>""</f>
        <v/>
      </c>
      <c r="W177" t="str">
        <f>""</f>
        <v/>
      </c>
      <c r="X177" t="str">
        <f>""</f>
        <v/>
      </c>
      <c r="Y177" t="str">
        <f>""</f>
        <v/>
      </c>
      <c r="Z177" t="str">
        <f>""</f>
        <v/>
      </c>
      <c r="AA177" t="str">
        <f>""</f>
        <v/>
      </c>
      <c r="AB177" t="str">
        <f>""</f>
        <v/>
      </c>
      <c r="AC177" t="str">
        <f>""</f>
        <v/>
      </c>
      <c r="AD177" t="str">
        <f>""</f>
        <v/>
      </c>
      <c r="AE177" t="str">
        <f>""</f>
        <v/>
      </c>
      <c r="AF177" t="str">
        <f>""</f>
        <v/>
      </c>
      <c r="AG177" t="str">
        <f>""</f>
        <v/>
      </c>
      <c r="AH177" t="str">
        <f>""</f>
        <v/>
      </c>
      <c r="AI177" t="str">
        <f>""</f>
        <v/>
      </c>
      <c r="AJ177" t="str">
        <f>""</f>
        <v/>
      </c>
      <c r="AK177" t="str">
        <f>""</f>
        <v/>
      </c>
      <c r="AL177" t="str">
        <f>""</f>
        <v/>
      </c>
      <c r="AM177" t="str">
        <f>"-0.055"</f>
        <v>-0.055</v>
      </c>
      <c r="AN177" t="str">
        <f>""</f>
        <v/>
      </c>
      <c r="AO177" t="str">
        <f>""</f>
        <v/>
      </c>
      <c r="AP177" t="str">
        <f>""</f>
        <v/>
      </c>
      <c r="AQ177" t="str">
        <f>""</f>
        <v/>
      </c>
      <c r="AR177" t="str">
        <f>""</f>
        <v/>
      </c>
      <c r="AS177" t="str">
        <f>""</f>
        <v/>
      </c>
      <c r="AT177" t="str">
        <f>""</f>
        <v/>
      </c>
      <c r="AU177" t="str">
        <f>""</f>
        <v/>
      </c>
      <c r="AV177" t="str">
        <f>""</f>
        <v/>
      </c>
      <c r="AW177" t="str">
        <f>""</f>
        <v/>
      </c>
      <c r="AX177" t="str">
        <f>""</f>
        <v/>
      </c>
      <c r="AY177" t="str">
        <f>""</f>
        <v/>
      </c>
      <c r="AZ177" t="str">
        <f>""</f>
        <v/>
      </c>
      <c r="BA177" t="str">
        <f>""</f>
        <v/>
      </c>
    </row>
    <row r="178" spans="2:53" x14ac:dyDescent="0.2">
      <c r="B178" t="str">
        <f>""</f>
        <v/>
      </c>
      <c r="C178" t="str">
        <f>""</f>
        <v/>
      </c>
      <c r="D178" t="str">
        <f>""</f>
        <v/>
      </c>
      <c r="E178" t="str">
        <f>""</f>
        <v/>
      </c>
      <c r="F178" t="str">
        <f>""</f>
        <v/>
      </c>
      <c r="G178" t="str">
        <f>""</f>
        <v/>
      </c>
      <c r="H178" t="str">
        <f>""</f>
        <v/>
      </c>
      <c r="I178" t="str">
        <f>""</f>
        <v/>
      </c>
      <c r="J178" t="str">
        <f>""</f>
        <v/>
      </c>
      <c r="K178" t="str">
        <f>""</f>
        <v/>
      </c>
      <c r="L178" t="str">
        <f>""</f>
        <v/>
      </c>
      <c r="M178" t="str">
        <f>""</f>
        <v/>
      </c>
      <c r="N178" t="str">
        <f>""</f>
        <v/>
      </c>
      <c r="O178" t="str">
        <f>""</f>
        <v/>
      </c>
      <c r="P178" t="str">
        <f>""</f>
        <v/>
      </c>
      <c r="Q178" t="str">
        <f>""</f>
        <v/>
      </c>
      <c r="R178" t="str">
        <f>""</f>
        <v/>
      </c>
      <c r="S178" t="str">
        <f>""</f>
        <v/>
      </c>
      <c r="T178" t="str">
        <f>""</f>
        <v/>
      </c>
      <c r="U178" t="str">
        <f>""</f>
        <v/>
      </c>
      <c r="V178" t="str">
        <f>""</f>
        <v/>
      </c>
      <c r="W178" t="str">
        <f>""</f>
        <v/>
      </c>
      <c r="X178" t="str">
        <f>""</f>
        <v/>
      </c>
      <c r="Y178" t="str">
        <f>""</f>
        <v/>
      </c>
      <c r="Z178" t="str">
        <f>""</f>
        <v/>
      </c>
      <c r="AA178" t="str">
        <f>""</f>
        <v/>
      </c>
      <c r="AB178" t="str">
        <f>""</f>
        <v/>
      </c>
      <c r="AC178" t="str">
        <f>""</f>
        <v/>
      </c>
      <c r="AD178" t="str">
        <f>""</f>
        <v/>
      </c>
      <c r="AE178" t="str">
        <f>""</f>
        <v/>
      </c>
      <c r="AF178" t="str">
        <f>""</f>
        <v/>
      </c>
      <c r="AG178" t="str">
        <f>""</f>
        <v/>
      </c>
      <c r="AH178" t="str">
        <f>""</f>
        <v/>
      </c>
      <c r="AI178" t="str">
        <f>""</f>
        <v/>
      </c>
      <c r="AJ178" t="str">
        <f>""</f>
        <v/>
      </c>
      <c r="AK178" t="str">
        <f>""</f>
        <v/>
      </c>
      <c r="AL178" t="str">
        <f>""</f>
        <v/>
      </c>
      <c r="AM178" t="str">
        <f>"[0.123]"</f>
        <v>[0.123]</v>
      </c>
      <c r="AN178" t="str">
        <f>""</f>
        <v/>
      </c>
      <c r="AO178" t="str">
        <f>""</f>
        <v/>
      </c>
      <c r="AP178" t="str">
        <f>""</f>
        <v/>
      </c>
      <c r="AQ178" t="str">
        <f>""</f>
        <v/>
      </c>
      <c r="AR178" t="str">
        <f>""</f>
        <v/>
      </c>
      <c r="AS178" t="str">
        <f>""</f>
        <v/>
      </c>
      <c r="AT178" t="str">
        <f>""</f>
        <v/>
      </c>
      <c r="AU178" t="str">
        <f>""</f>
        <v/>
      </c>
      <c r="AV178" t="str">
        <f>""</f>
        <v/>
      </c>
      <c r="AW178" t="str">
        <f>""</f>
        <v/>
      </c>
      <c r="AX178" t="str">
        <f>""</f>
        <v/>
      </c>
      <c r="AY178" t="str">
        <f>""</f>
        <v/>
      </c>
      <c r="AZ178" t="str">
        <f>""</f>
        <v/>
      </c>
      <c r="BA178" t="str">
        <f>""</f>
        <v/>
      </c>
    </row>
    <row r="179" spans="2:53" x14ac:dyDescent="0.2">
      <c r="B179" t="str">
        <f>"Number of female who left household 1998-2007"</f>
        <v>Number of female who left household 1998-2007</v>
      </c>
      <c r="C179" t="str">
        <f>""</f>
        <v/>
      </c>
      <c r="D179" t="str">
        <f>""</f>
        <v/>
      </c>
      <c r="E179" t="str">
        <f>""</f>
        <v/>
      </c>
      <c r="F179" t="str">
        <f>""</f>
        <v/>
      </c>
      <c r="G179" t="str">
        <f>""</f>
        <v/>
      </c>
      <c r="H179" t="str">
        <f>""</f>
        <v/>
      </c>
      <c r="I179" t="str">
        <f>""</f>
        <v/>
      </c>
      <c r="J179" t="str">
        <f>""</f>
        <v/>
      </c>
      <c r="K179" t="str">
        <f>""</f>
        <v/>
      </c>
      <c r="L179" t="str">
        <f>""</f>
        <v/>
      </c>
      <c r="M179" t="str">
        <f>""</f>
        <v/>
      </c>
      <c r="N179" t="str">
        <f>""</f>
        <v/>
      </c>
      <c r="O179" t="str">
        <f>""</f>
        <v/>
      </c>
      <c r="P179" t="str">
        <f>""</f>
        <v/>
      </c>
      <c r="Q179" t="str">
        <f>""</f>
        <v/>
      </c>
      <c r="R179" t="str">
        <f>""</f>
        <v/>
      </c>
      <c r="S179" t="str">
        <f>""</f>
        <v/>
      </c>
      <c r="T179" t="str">
        <f>""</f>
        <v/>
      </c>
      <c r="U179" t="str">
        <f>""</f>
        <v/>
      </c>
      <c r="V179" t="str">
        <f>""</f>
        <v/>
      </c>
      <c r="W179" t="str">
        <f>""</f>
        <v/>
      </c>
      <c r="X179" t="str">
        <f>""</f>
        <v/>
      </c>
      <c r="Y179" t="str">
        <f>""</f>
        <v/>
      </c>
      <c r="Z179" t="str">
        <f>""</f>
        <v/>
      </c>
      <c r="AA179" t="str">
        <f>""</f>
        <v/>
      </c>
      <c r="AB179" t="str">
        <f>""</f>
        <v/>
      </c>
      <c r="AC179" t="str">
        <f>""</f>
        <v/>
      </c>
      <c r="AD179" t="str">
        <f>""</f>
        <v/>
      </c>
      <c r="AE179" t="str">
        <f>""</f>
        <v/>
      </c>
      <c r="AF179" t="str">
        <f>""</f>
        <v/>
      </c>
      <c r="AG179" t="str">
        <f>""</f>
        <v/>
      </c>
      <c r="AH179" t="str">
        <f>""</f>
        <v/>
      </c>
      <c r="AI179" t="str">
        <f>""</f>
        <v/>
      </c>
      <c r="AJ179" t="str">
        <f>""</f>
        <v/>
      </c>
      <c r="AK179" t="str">
        <f>""</f>
        <v/>
      </c>
      <c r="AL179" t="str">
        <f>""</f>
        <v/>
      </c>
      <c r="AM179" t="str">
        <f>""</f>
        <v/>
      </c>
      <c r="AN179" t="str">
        <f>"-0.026"</f>
        <v>-0.026</v>
      </c>
      <c r="AO179" t="str">
        <f>""</f>
        <v/>
      </c>
      <c r="AP179" t="str">
        <f>""</f>
        <v/>
      </c>
      <c r="AQ179" t="str">
        <f>""</f>
        <v/>
      </c>
      <c r="AR179" t="str">
        <f>""</f>
        <v/>
      </c>
      <c r="AS179" t="str">
        <f>""</f>
        <v/>
      </c>
      <c r="AT179" t="str">
        <f>""</f>
        <v/>
      </c>
      <c r="AU179" t="str">
        <f>""</f>
        <v/>
      </c>
      <c r="AV179" t="str">
        <f>""</f>
        <v/>
      </c>
      <c r="AW179" t="str">
        <f>""</f>
        <v/>
      </c>
      <c r="AX179" t="str">
        <f>""</f>
        <v/>
      </c>
      <c r="AY179" t="str">
        <f>""</f>
        <v/>
      </c>
      <c r="AZ179" t="str">
        <f>""</f>
        <v/>
      </c>
      <c r="BA179" t="str">
        <f>""</f>
        <v/>
      </c>
    </row>
    <row r="180" spans="2:53" x14ac:dyDescent="0.2">
      <c r="B180" t="str">
        <f>""</f>
        <v/>
      </c>
      <c r="C180" t="str">
        <f>""</f>
        <v/>
      </c>
      <c r="D180" t="str">
        <f>""</f>
        <v/>
      </c>
      <c r="E180" t="str">
        <f>""</f>
        <v/>
      </c>
      <c r="F180" t="str">
        <f>""</f>
        <v/>
      </c>
      <c r="G180" t="str">
        <f>""</f>
        <v/>
      </c>
      <c r="H180" t="str">
        <f>""</f>
        <v/>
      </c>
      <c r="I180" t="str">
        <f>""</f>
        <v/>
      </c>
      <c r="J180" t="str">
        <f>""</f>
        <v/>
      </c>
      <c r="K180" t="str">
        <f>""</f>
        <v/>
      </c>
      <c r="L180" t="str">
        <f>""</f>
        <v/>
      </c>
      <c r="M180" t="str">
        <f>""</f>
        <v/>
      </c>
      <c r="N180" t="str">
        <f>""</f>
        <v/>
      </c>
      <c r="O180" t="str">
        <f>""</f>
        <v/>
      </c>
      <c r="P180" t="str">
        <f>""</f>
        <v/>
      </c>
      <c r="Q180" t="str">
        <f>""</f>
        <v/>
      </c>
      <c r="R180" t="str">
        <f>""</f>
        <v/>
      </c>
      <c r="S180" t="str">
        <f>""</f>
        <v/>
      </c>
      <c r="T180" t="str">
        <f>""</f>
        <v/>
      </c>
      <c r="U180" t="str">
        <f>""</f>
        <v/>
      </c>
      <c r="V180" t="str">
        <f>""</f>
        <v/>
      </c>
      <c r="W180" t="str">
        <f>""</f>
        <v/>
      </c>
      <c r="X180" t="str">
        <f>""</f>
        <v/>
      </c>
      <c r="Y180" t="str">
        <f>""</f>
        <v/>
      </c>
      <c r="Z180" t="str">
        <f>""</f>
        <v/>
      </c>
      <c r="AA180" t="str">
        <f>""</f>
        <v/>
      </c>
      <c r="AB180" t="str">
        <f>""</f>
        <v/>
      </c>
      <c r="AC180" t="str">
        <f>""</f>
        <v/>
      </c>
      <c r="AD180" t="str">
        <f>""</f>
        <v/>
      </c>
      <c r="AE180" t="str">
        <f>""</f>
        <v/>
      </c>
      <c r="AF180" t="str">
        <f>""</f>
        <v/>
      </c>
      <c r="AG180" t="str">
        <f>""</f>
        <v/>
      </c>
      <c r="AH180" t="str">
        <f>""</f>
        <v/>
      </c>
      <c r="AI180" t="str">
        <f>""</f>
        <v/>
      </c>
      <c r="AJ180" t="str">
        <f>""</f>
        <v/>
      </c>
      <c r="AK180" t="str">
        <f>""</f>
        <v/>
      </c>
      <c r="AL180" t="str">
        <f>""</f>
        <v/>
      </c>
      <c r="AM180" t="str">
        <f>""</f>
        <v/>
      </c>
      <c r="AN180" t="str">
        <f>"[0.086]"</f>
        <v>[0.086]</v>
      </c>
      <c r="AO180" t="str">
        <f>""</f>
        <v/>
      </c>
      <c r="AP180" t="str">
        <f>""</f>
        <v/>
      </c>
      <c r="AQ180" t="str">
        <f>""</f>
        <v/>
      </c>
      <c r="AR180" t="str">
        <f>""</f>
        <v/>
      </c>
      <c r="AS180" t="str">
        <f>""</f>
        <v/>
      </c>
      <c r="AT180" t="str">
        <f>""</f>
        <v/>
      </c>
      <c r="AU180" t="str">
        <f>""</f>
        <v/>
      </c>
      <c r="AV180" t="str">
        <f>""</f>
        <v/>
      </c>
      <c r="AW180" t="str">
        <f>""</f>
        <v/>
      </c>
      <c r="AX180" t="str">
        <f>""</f>
        <v/>
      </c>
      <c r="AY180" t="str">
        <f>""</f>
        <v/>
      </c>
      <c r="AZ180" t="str">
        <f>""</f>
        <v/>
      </c>
      <c r="BA180" t="str">
        <f>""</f>
        <v/>
      </c>
    </row>
    <row r="181" spans="2:53" x14ac:dyDescent="0.2">
      <c r="B181" t="str">
        <f>"Interaction"</f>
        <v>Interaction</v>
      </c>
      <c r="C181" t="str">
        <f>""</f>
        <v/>
      </c>
      <c r="D181" t="str">
        <f>""</f>
        <v/>
      </c>
      <c r="E181" t="str">
        <f>""</f>
        <v/>
      </c>
      <c r="F181" t="str">
        <f>""</f>
        <v/>
      </c>
      <c r="G181" t="str">
        <f>""</f>
        <v/>
      </c>
      <c r="H181" t="str">
        <f>""</f>
        <v/>
      </c>
      <c r="I181" t="str">
        <f>""</f>
        <v/>
      </c>
      <c r="J181" t="str">
        <f>""</f>
        <v/>
      </c>
      <c r="K181" t="str">
        <f>""</f>
        <v/>
      </c>
      <c r="L181" t="str">
        <f>""</f>
        <v/>
      </c>
      <c r="M181" t="str">
        <f>""</f>
        <v/>
      </c>
      <c r="N181" t="str">
        <f>""</f>
        <v/>
      </c>
      <c r="O181" t="str">
        <f>""</f>
        <v/>
      </c>
      <c r="P181" t="str">
        <f>""</f>
        <v/>
      </c>
      <c r="Q181" t="str">
        <f>""</f>
        <v/>
      </c>
      <c r="R181" t="str">
        <f>""</f>
        <v/>
      </c>
      <c r="S181" t="str">
        <f>""</f>
        <v/>
      </c>
      <c r="T181" t="str">
        <f>""</f>
        <v/>
      </c>
      <c r="U181" t="str">
        <f>""</f>
        <v/>
      </c>
      <c r="V181" t="str">
        <f>""</f>
        <v/>
      </c>
      <c r="W181" t="str">
        <f>""</f>
        <v/>
      </c>
      <c r="X181" t="str">
        <f>""</f>
        <v/>
      </c>
      <c r="Y181" t="str">
        <f>""</f>
        <v/>
      </c>
      <c r="Z181" t="str">
        <f>""</f>
        <v/>
      </c>
      <c r="AA181" t="str">
        <f>""</f>
        <v/>
      </c>
      <c r="AB181" t="str">
        <f>""</f>
        <v/>
      </c>
      <c r="AC181" t="str">
        <f>""</f>
        <v/>
      </c>
      <c r="AD181" t="str">
        <f>""</f>
        <v/>
      </c>
      <c r="AE181" t="str">
        <f>""</f>
        <v/>
      </c>
      <c r="AF181" t="str">
        <f>""</f>
        <v/>
      </c>
      <c r="AG181" t="str">
        <f>""</f>
        <v/>
      </c>
      <c r="AH181" t="str">
        <f>""</f>
        <v/>
      </c>
      <c r="AI181" t="str">
        <f>""</f>
        <v/>
      </c>
      <c r="AJ181" t="str">
        <f>""</f>
        <v/>
      </c>
      <c r="AK181" t="str">
        <f>""</f>
        <v/>
      </c>
      <c r="AL181" t="str">
        <f>""</f>
        <v/>
      </c>
      <c r="AM181" t="str">
        <f>""</f>
        <v/>
      </c>
      <c r="AN181" t="str">
        <f>"0.028"</f>
        <v>0.028</v>
      </c>
      <c r="AO181" t="str">
        <f>""</f>
        <v/>
      </c>
      <c r="AP181" t="str">
        <f>""</f>
        <v/>
      </c>
      <c r="AQ181" t="str">
        <f>""</f>
        <v/>
      </c>
      <c r="AR181" t="str">
        <f>""</f>
        <v/>
      </c>
      <c r="AS181" t="str">
        <f>""</f>
        <v/>
      </c>
      <c r="AT181" t="str">
        <f>""</f>
        <v/>
      </c>
      <c r="AU181" t="str">
        <f>""</f>
        <v/>
      </c>
      <c r="AV181" t="str">
        <f>""</f>
        <v/>
      </c>
      <c r="AW181" t="str">
        <f>""</f>
        <v/>
      </c>
      <c r="AX181" t="str">
        <f>""</f>
        <v/>
      </c>
      <c r="AY181" t="str">
        <f>""</f>
        <v/>
      </c>
      <c r="AZ181" t="str">
        <f>""</f>
        <v/>
      </c>
      <c r="BA181" t="str">
        <f>""</f>
        <v/>
      </c>
    </row>
    <row r="182" spans="2:53" x14ac:dyDescent="0.2">
      <c r="B182" t="str">
        <f>""</f>
        <v/>
      </c>
      <c r="C182" t="str">
        <f>""</f>
        <v/>
      </c>
      <c r="D182" t="str">
        <f>""</f>
        <v/>
      </c>
      <c r="E182" t="str">
        <f>""</f>
        <v/>
      </c>
      <c r="F182" t="str">
        <f>""</f>
        <v/>
      </c>
      <c r="G182" t="str">
        <f>""</f>
        <v/>
      </c>
      <c r="H182" t="str">
        <f>""</f>
        <v/>
      </c>
      <c r="I182" t="str">
        <f>""</f>
        <v/>
      </c>
      <c r="J182" t="str">
        <f>""</f>
        <v/>
      </c>
      <c r="K182" t="str">
        <f>""</f>
        <v/>
      </c>
      <c r="L182" t="str">
        <f>""</f>
        <v/>
      </c>
      <c r="M182" t="str">
        <f>""</f>
        <v/>
      </c>
      <c r="N182" t="str">
        <f>""</f>
        <v/>
      </c>
      <c r="O182" t="str">
        <f>""</f>
        <v/>
      </c>
      <c r="P182" t="str">
        <f>""</f>
        <v/>
      </c>
      <c r="Q182" t="str">
        <f>""</f>
        <v/>
      </c>
      <c r="R182" t="str">
        <f>""</f>
        <v/>
      </c>
      <c r="S182" t="str">
        <f>""</f>
        <v/>
      </c>
      <c r="T182" t="str">
        <f>""</f>
        <v/>
      </c>
      <c r="U182" t="str">
        <f>""</f>
        <v/>
      </c>
      <c r="V182" t="str">
        <f>""</f>
        <v/>
      </c>
      <c r="W182" t="str">
        <f>""</f>
        <v/>
      </c>
      <c r="X182" t="str">
        <f>""</f>
        <v/>
      </c>
      <c r="Y182" t="str">
        <f>""</f>
        <v/>
      </c>
      <c r="Z182" t="str">
        <f>""</f>
        <v/>
      </c>
      <c r="AA182" t="str">
        <f>""</f>
        <v/>
      </c>
      <c r="AB182" t="str">
        <f>""</f>
        <v/>
      </c>
      <c r="AC182" t="str">
        <f>""</f>
        <v/>
      </c>
      <c r="AD182" t="str">
        <f>""</f>
        <v/>
      </c>
      <c r="AE182" t="str">
        <f>""</f>
        <v/>
      </c>
      <c r="AF182" t="str">
        <f>""</f>
        <v/>
      </c>
      <c r="AG182" t="str">
        <f>""</f>
        <v/>
      </c>
      <c r="AH182" t="str">
        <f>""</f>
        <v/>
      </c>
      <c r="AI182" t="str">
        <f>""</f>
        <v/>
      </c>
      <c r="AJ182" t="str">
        <f>""</f>
        <v/>
      </c>
      <c r="AK182" t="str">
        <f>""</f>
        <v/>
      </c>
      <c r="AL182" t="str">
        <f>""</f>
        <v/>
      </c>
      <c r="AM182" t="str">
        <f>""</f>
        <v/>
      </c>
      <c r="AN182" t="str">
        <f>"[0.076]"</f>
        <v>[0.076]</v>
      </c>
      <c r="AO182" t="str">
        <f>""</f>
        <v/>
      </c>
      <c r="AP182" t="str">
        <f>""</f>
        <v/>
      </c>
      <c r="AQ182" t="str">
        <f>""</f>
        <v/>
      </c>
      <c r="AR182" t="str">
        <f>""</f>
        <v/>
      </c>
      <c r="AS182" t="str">
        <f>""</f>
        <v/>
      </c>
      <c r="AT182" t="str">
        <f>""</f>
        <v/>
      </c>
      <c r="AU182" t="str">
        <f>""</f>
        <v/>
      </c>
      <c r="AV182" t="str">
        <f>""</f>
        <v/>
      </c>
      <c r="AW182" t="str">
        <f>""</f>
        <v/>
      </c>
      <c r="AX182" t="str">
        <f>""</f>
        <v/>
      </c>
      <c r="AY182" t="str">
        <f>""</f>
        <v/>
      </c>
      <c r="AZ182" t="str">
        <f>""</f>
        <v/>
      </c>
      <c r="BA182" t="str">
        <f>""</f>
        <v/>
      </c>
    </row>
    <row r="183" spans="2:53" x14ac:dyDescent="0.2">
      <c r="B183" t="str">
        <f>"Share of females  who left household 1998-2007"</f>
        <v>Share of females  who left household 1998-2007</v>
      </c>
      <c r="C183" t="str">
        <f>""</f>
        <v/>
      </c>
      <c r="D183" t="str">
        <f>""</f>
        <v/>
      </c>
      <c r="E183" t="str">
        <f>""</f>
        <v/>
      </c>
      <c r="F183" t="str">
        <f>""</f>
        <v/>
      </c>
      <c r="G183" t="str">
        <f>""</f>
        <v/>
      </c>
      <c r="H183" t="str">
        <f>""</f>
        <v/>
      </c>
      <c r="I183" t="str">
        <f>""</f>
        <v/>
      </c>
      <c r="J183" t="str">
        <f>""</f>
        <v/>
      </c>
      <c r="K183" t="str">
        <f>""</f>
        <v/>
      </c>
      <c r="L183" t="str">
        <f>""</f>
        <v/>
      </c>
      <c r="M183" t="str">
        <f>""</f>
        <v/>
      </c>
      <c r="N183" t="str">
        <f>""</f>
        <v/>
      </c>
      <c r="O183" t="str">
        <f>""</f>
        <v/>
      </c>
      <c r="P183" t="str">
        <f>""</f>
        <v/>
      </c>
      <c r="Q183" t="str">
        <f>""</f>
        <v/>
      </c>
      <c r="R183" t="str">
        <f>""</f>
        <v/>
      </c>
      <c r="S183" t="str">
        <f>""</f>
        <v/>
      </c>
      <c r="T183" t="str">
        <f>""</f>
        <v/>
      </c>
      <c r="U183" t="str">
        <f>""</f>
        <v/>
      </c>
      <c r="V183" t="str">
        <f>""</f>
        <v/>
      </c>
      <c r="W183" t="str">
        <f>""</f>
        <v/>
      </c>
      <c r="X183" t="str">
        <f>""</f>
        <v/>
      </c>
      <c r="Y183" t="str">
        <f>""</f>
        <v/>
      </c>
      <c r="Z183" t="str">
        <f>""</f>
        <v/>
      </c>
      <c r="AA183" t="str">
        <f>""</f>
        <v/>
      </c>
      <c r="AB183" t="str">
        <f>""</f>
        <v/>
      </c>
      <c r="AC183" t="str">
        <f>""</f>
        <v/>
      </c>
      <c r="AD183" t="str">
        <f>""</f>
        <v/>
      </c>
      <c r="AE183" t="str">
        <f>""</f>
        <v/>
      </c>
      <c r="AF183" t="str">
        <f>""</f>
        <v/>
      </c>
      <c r="AG183" t="str">
        <f>""</f>
        <v/>
      </c>
      <c r="AH183" t="str">
        <f>""</f>
        <v/>
      </c>
      <c r="AI183" t="str">
        <f>""</f>
        <v/>
      </c>
      <c r="AJ183" t="str">
        <f>""</f>
        <v/>
      </c>
      <c r="AK183" t="str">
        <f>""</f>
        <v/>
      </c>
      <c r="AL183" t="str">
        <f>""</f>
        <v/>
      </c>
      <c r="AM183" t="str">
        <f>""</f>
        <v/>
      </c>
      <c r="AN183" t="str">
        <f>""</f>
        <v/>
      </c>
      <c r="AO183" t="str">
        <f>"-0.166"</f>
        <v>-0.166</v>
      </c>
      <c r="AP183" t="str">
        <f>""</f>
        <v/>
      </c>
      <c r="AQ183" t="str">
        <f>""</f>
        <v/>
      </c>
      <c r="AR183" t="str">
        <f>""</f>
        <v/>
      </c>
      <c r="AS183" t="str">
        <f>""</f>
        <v/>
      </c>
      <c r="AT183" t="str">
        <f>""</f>
        <v/>
      </c>
      <c r="AU183" t="str">
        <f>""</f>
        <v/>
      </c>
      <c r="AV183" t="str">
        <f>""</f>
        <v/>
      </c>
      <c r="AW183" t="str">
        <f>""</f>
        <v/>
      </c>
      <c r="AX183" t="str">
        <f>""</f>
        <v/>
      </c>
      <c r="AY183" t="str">
        <f>""</f>
        <v/>
      </c>
      <c r="AZ183" t="str">
        <f>""</f>
        <v/>
      </c>
      <c r="BA183" t="str">
        <f>""</f>
        <v/>
      </c>
    </row>
    <row r="184" spans="2:53" x14ac:dyDescent="0.2">
      <c r="B184" t="str">
        <f>""</f>
        <v/>
      </c>
      <c r="C184" t="str">
        <f>""</f>
        <v/>
      </c>
      <c r="D184" t="str">
        <f>""</f>
        <v/>
      </c>
      <c r="E184" t="str">
        <f>""</f>
        <v/>
      </c>
      <c r="F184" t="str">
        <f>""</f>
        <v/>
      </c>
      <c r="G184" t="str">
        <f>""</f>
        <v/>
      </c>
      <c r="H184" t="str">
        <f>""</f>
        <v/>
      </c>
      <c r="I184" t="str">
        <f>""</f>
        <v/>
      </c>
      <c r="J184" t="str">
        <f>""</f>
        <v/>
      </c>
      <c r="K184" t="str">
        <f>""</f>
        <v/>
      </c>
      <c r="L184" t="str">
        <f>""</f>
        <v/>
      </c>
      <c r="M184" t="str">
        <f>""</f>
        <v/>
      </c>
      <c r="N184" t="str">
        <f>""</f>
        <v/>
      </c>
      <c r="O184" t="str">
        <f>""</f>
        <v/>
      </c>
      <c r="P184" t="str">
        <f>""</f>
        <v/>
      </c>
      <c r="Q184" t="str">
        <f>""</f>
        <v/>
      </c>
      <c r="R184" t="str">
        <f>""</f>
        <v/>
      </c>
      <c r="S184" t="str">
        <f>""</f>
        <v/>
      </c>
      <c r="T184" t="str">
        <f>""</f>
        <v/>
      </c>
      <c r="U184" t="str">
        <f>""</f>
        <v/>
      </c>
      <c r="V184" t="str">
        <f>""</f>
        <v/>
      </c>
      <c r="W184" t="str">
        <f>""</f>
        <v/>
      </c>
      <c r="X184" t="str">
        <f>""</f>
        <v/>
      </c>
      <c r="Y184" t="str">
        <f>""</f>
        <v/>
      </c>
      <c r="Z184" t="str">
        <f>""</f>
        <v/>
      </c>
      <c r="AA184" t="str">
        <f>""</f>
        <v/>
      </c>
      <c r="AB184" t="str">
        <f>""</f>
        <v/>
      </c>
      <c r="AC184" t="str">
        <f>""</f>
        <v/>
      </c>
      <c r="AD184" t="str">
        <f>""</f>
        <v/>
      </c>
      <c r="AE184" t="str">
        <f>""</f>
        <v/>
      </c>
      <c r="AF184" t="str">
        <f>""</f>
        <v/>
      </c>
      <c r="AG184" t="str">
        <f>""</f>
        <v/>
      </c>
      <c r="AH184" t="str">
        <f>""</f>
        <v/>
      </c>
      <c r="AI184" t="str">
        <f>""</f>
        <v/>
      </c>
      <c r="AJ184" t="str">
        <f>""</f>
        <v/>
      </c>
      <c r="AK184" t="str">
        <f>""</f>
        <v/>
      </c>
      <c r="AL184" t="str">
        <f>""</f>
        <v/>
      </c>
      <c r="AM184" t="str">
        <f>""</f>
        <v/>
      </c>
      <c r="AN184" t="str">
        <f>""</f>
        <v/>
      </c>
      <c r="AO184" t="str">
        <f>"[0.207]"</f>
        <v>[0.207]</v>
      </c>
      <c r="AP184" t="str">
        <f>""</f>
        <v/>
      </c>
      <c r="AQ184" t="str">
        <f>""</f>
        <v/>
      </c>
      <c r="AR184" t="str">
        <f>""</f>
        <v/>
      </c>
      <c r="AS184" t="str">
        <f>""</f>
        <v/>
      </c>
      <c r="AT184" t="str">
        <f>""</f>
        <v/>
      </c>
      <c r="AU184" t="str">
        <f>""</f>
        <v/>
      </c>
      <c r="AV184" t="str">
        <f>""</f>
        <v/>
      </c>
      <c r="AW184" t="str">
        <f>""</f>
        <v/>
      </c>
      <c r="AX184" t="str">
        <f>""</f>
        <v/>
      </c>
      <c r="AY184" t="str">
        <f>""</f>
        <v/>
      </c>
      <c r="AZ184" t="str">
        <f>""</f>
        <v/>
      </c>
      <c r="BA184" t="str">
        <f>""</f>
        <v/>
      </c>
    </row>
    <row r="185" spans="2:53" x14ac:dyDescent="0.2">
      <c r="B185" t="str">
        <f>"Interaction"</f>
        <v>Interaction</v>
      </c>
      <c r="C185" t="str">
        <f>""</f>
        <v/>
      </c>
      <c r="D185" t="str">
        <f>""</f>
        <v/>
      </c>
      <c r="E185" t="str">
        <f>""</f>
        <v/>
      </c>
      <c r="F185" t="str">
        <f>""</f>
        <v/>
      </c>
      <c r="G185" t="str">
        <f>""</f>
        <v/>
      </c>
      <c r="H185" t="str">
        <f>""</f>
        <v/>
      </c>
      <c r="I185" t="str">
        <f>""</f>
        <v/>
      </c>
      <c r="J185" t="str">
        <f>""</f>
        <v/>
      </c>
      <c r="K185" t="str">
        <f>""</f>
        <v/>
      </c>
      <c r="L185" t="str">
        <f>""</f>
        <v/>
      </c>
      <c r="M185" t="str">
        <f>""</f>
        <v/>
      </c>
      <c r="N185" t="str">
        <f>""</f>
        <v/>
      </c>
      <c r="O185" t="str">
        <f>""</f>
        <v/>
      </c>
      <c r="P185" t="str">
        <f>""</f>
        <v/>
      </c>
      <c r="Q185" t="str">
        <f>""</f>
        <v/>
      </c>
      <c r="R185" t="str">
        <f>""</f>
        <v/>
      </c>
      <c r="S185" t="str">
        <f>""</f>
        <v/>
      </c>
      <c r="T185" t="str">
        <f>""</f>
        <v/>
      </c>
      <c r="U185" t="str">
        <f>""</f>
        <v/>
      </c>
      <c r="V185" t="str">
        <f>""</f>
        <v/>
      </c>
      <c r="W185" t="str">
        <f>""</f>
        <v/>
      </c>
      <c r="X185" t="str">
        <f>""</f>
        <v/>
      </c>
      <c r="Y185" t="str">
        <f>""</f>
        <v/>
      </c>
      <c r="Z185" t="str">
        <f>""</f>
        <v/>
      </c>
      <c r="AA185" t="str">
        <f>""</f>
        <v/>
      </c>
      <c r="AB185" t="str">
        <f>""</f>
        <v/>
      </c>
      <c r="AC185" t="str">
        <f>""</f>
        <v/>
      </c>
      <c r="AD185" t="str">
        <f>""</f>
        <v/>
      </c>
      <c r="AE185" t="str">
        <f>""</f>
        <v/>
      </c>
      <c r="AF185" t="str">
        <f>""</f>
        <v/>
      </c>
      <c r="AG185" t="str">
        <f>""</f>
        <v/>
      </c>
      <c r="AH185" t="str">
        <f>""</f>
        <v/>
      </c>
      <c r="AI185" t="str">
        <f>""</f>
        <v/>
      </c>
      <c r="AJ185" t="str">
        <f>""</f>
        <v/>
      </c>
      <c r="AK185" t="str">
        <f>""</f>
        <v/>
      </c>
      <c r="AL185" t="str">
        <f>""</f>
        <v/>
      </c>
      <c r="AM185" t="str">
        <f>""</f>
        <v/>
      </c>
      <c r="AN185" t="str">
        <f>""</f>
        <v/>
      </c>
      <c r="AO185" t="str">
        <f>"0.034"</f>
        <v>0.034</v>
      </c>
      <c r="AP185" t="str">
        <f>""</f>
        <v/>
      </c>
      <c r="AQ185" t="str">
        <f>""</f>
        <v/>
      </c>
      <c r="AR185" t="str">
        <f>""</f>
        <v/>
      </c>
      <c r="AS185" t="str">
        <f>""</f>
        <v/>
      </c>
      <c r="AT185" t="str">
        <f>""</f>
        <v/>
      </c>
      <c r="AU185" t="str">
        <f>""</f>
        <v/>
      </c>
      <c r="AV185" t="str">
        <f>""</f>
        <v/>
      </c>
      <c r="AW185" t="str">
        <f>""</f>
        <v/>
      </c>
      <c r="AX185" t="str">
        <f>""</f>
        <v/>
      </c>
      <c r="AY185" t="str">
        <f>""</f>
        <v/>
      </c>
      <c r="AZ185" t="str">
        <f>""</f>
        <v/>
      </c>
      <c r="BA185" t="str">
        <f>""</f>
        <v/>
      </c>
    </row>
    <row r="186" spans="2:53" x14ac:dyDescent="0.2">
      <c r="B186" t="str">
        <f>""</f>
        <v/>
      </c>
      <c r="C186" t="str">
        <f>""</f>
        <v/>
      </c>
      <c r="D186" t="str">
        <f>""</f>
        <v/>
      </c>
      <c r="E186" t="str">
        <f>""</f>
        <v/>
      </c>
      <c r="F186" t="str">
        <f>""</f>
        <v/>
      </c>
      <c r="G186" t="str">
        <f>""</f>
        <v/>
      </c>
      <c r="H186" t="str">
        <f>""</f>
        <v/>
      </c>
      <c r="I186" t="str">
        <f>""</f>
        <v/>
      </c>
      <c r="J186" t="str">
        <f>""</f>
        <v/>
      </c>
      <c r="K186" t="str">
        <f>""</f>
        <v/>
      </c>
      <c r="L186" t="str">
        <f>""</f>
        <v/>
      </c>
      <c r="M186" t="str">
        <f>""</f>
        <v/>
      </c>
      <c r="N186" t="str">
        <f>""</f>
        <v/>
      </c>
      <c r="O186" t="str">
        <f>""</f>
        <v/>
      </c>
      <c r="P186" t="str">
        <f>""</f>
        <v/>
      </c>
      <c r="Q186" t="str">
        <f>""</f>
        <v/>
      </c>
      <c r="R186" t="str">
        <f>""</f>
        <v/>
      </c>
      <c r="S186" t="str">
        <f>""</f>
        <v/>
      </c>
      <c r="T186" t="str">
        <f>""</f>
        <v/>
      </c>
      <c r="U186" t="str">
        <f>""</f>
        <v/>
      </c>
      <c r="V186" t="str">
        <f>""</f>
        <v/>
      </c>
      <c r="W186" t="str">
        <f>""</f>
        <v/>
      </c>
      <c r="X186" t="str">
        <f>""</f>
        <v/>
      </c>
      <c r="Y186" t="str">
        <f>""</f>
        <v/>
      </c>
      <c r="Z186" t="str">
        <f>""</f>
        <v/>
      </c>
      <c r="AA186" t="str">
        <f>""</f>
        <v/>
      </c>
      <c r="AB186" t="str">
        <f>""</f>
        <v/>
      </c>
      <c r="AC186" t="str">
        <f>""</f>
        <v/>
      </c>
      <c r="AD186" t="str">
        <f>""</f>
        <v/>
      </c>
      <c r="AE186" t="str">
        <f>""</f>
        <v/>
      </c>
      <c r="AF186" t="str">
        <f>""</f>
        <v/>
      </c>
      <c r="AG186" t="str">
        <f>""</f>
        <v/>
      </c>
      <c r="AH186" t="str">
        <f>""</f>
        <v/>
      </c>
      <c r="AI186" t="str">
        <f>""</f>
        <v/>
      </c>
      <c r="AJ186" t="str">
        <f>""</f>
        <v/>
      </c>
      <c r="AK186" t="str">
        <f>""</f>
        <v/>
      </c>
      <c r="AL186" t="str">
        <f>""</f>
        <v/>
      </c>
      <c r="AM186" t="str">
        <f>""</f>
        <v/>
      </c>
      <c r="AN186" t="str">
        <f>""</f>
        <v/>
      </c>
      <c r="AO186" t="str">
        <f>"[0.173]"</f>
        <v>[0.173]</v>
      </c>
      <c r="AP186" t="str">
        <f>""</f>
        <v/>
      </c>
      <c r="AQ186" t="str">
        <f>""</f>
        <v/>
      </c>
      <c r="AR186" t="str">
        <f>""</f>
        <v/>
      </c>
      <c r="AS186" t="str">
        <f>""</f>
        <v/>
      </c>
      <c r="AT186" t="str">
        <f>""</f>
        <v/>
      </c>
      <c r="AU186" t="str">
        <f>""</f>
        <v/>
      </c>
      <c r="AV186" t="str">
        <f>""</f>
        <v/>
      </c>
      <c r="AW186" t="str">
        <f>""</f>
        <v/>
      </c>
      <c r="AX186" t="str">
        <f>""</f>
        <v/>
      </c>
      <c r="AY186" t="str">
        <f>""</f>
        <v/>
      </c>
      <c r="AZ186" t="str">
        <f>""</f>
        <v/>
      </c>
      <c r="BA186" t="str">
        <f>""</f>
        <v/>
      </c>
    </row>
    <row r="187" spans="2:53" x14ac:dyDescent="0.2">
      <c r="B187" t="str">
        <f>"Number of years that household had a theft or destruction of goods"</f>
        <v>Number of years that household had a theft or destruction of goods</v>
      </c>
      <c r="C187" t="str">
        <f>""</f>
        <v/>
      </c>
      <c r="D187" t="str">
        <f>""</f>
        <v/>
      </c>
      <c r="E187" t="str">
        <f>""</f>
        <v/>
      </c>
      <c r="F187" t="str">
        <f>""</f>
        <v/>
      </c>
      <c r="G187" t="str">
        <f>""</f>
        <v/>
      </c>
      <c r="H187" t="str">
        <f>""</f>
        <v/>
      </c>
      <c r="I187" t="str">
        <f>""</f>
        <v/>
      </c>
      <c r="J187" t="str">
        <f>""</f>
        <v/>
      </c>
      <c r="K187" t="str">
        <f>""</f>
        <v/>
      </c>
      <c r="L187" t="str">
        <f>""</f>
        <v/>
      </c>
      <c r="M187" t="str">
        <f>""</f>
        <v/>
      </c>
      <c r="N187" t="str">
        <f>""</f>
        <v/>
      </c>
      <c r="O187" t="str">
        <f>""</f>
        <v/>
      </c>
      <c r="P187" t="str">
        <f>""</f>
        <v/>
      </c>
      <c r="Q187" t="str">
        <f>""</f>
        <v/>
      </c>
      <c r="R187" t="str">
        <f>""</f>
        <v/>
      </c>
      <c r="S187" t="str">
        <f>""</f>
        <v/>
      </c>
      <c r="T187" t="str">
        <f>""</f>
        <v/>
      </c>
      <c r="U187" t="str">
        <f>""</f>
        <v/>
      </c>
      <c r="V187" t="str">
        <f>""</f>
        <v/>
      </c>
      <c r="W187" t="str">
        <f>""</f>
        <v/>
      </c>
      <c r="X187" t="str">
        <f>""</f>
        <v/>
      </c>
      <c r="Y187" t="str">
        <f>""</f>
        <v/>
      </c>
      <c r="Z187" t="str">
        <f>""</f>
        <v/>
      </c>
      <c r="AA187" t="str">
        <f>""</f>
        <v/>
      </c>
      <c r="AB187" t="str">
        <f>""</f>
        <v/>
      </c>
      <c r="AC187" t="str">
        <f>""</f>
        <v/>
      </c>
      <c r="AD187" t="str">
        <f>""</f>
        <v/>
      </c>
      <c r="AE187" t="str">
        <f>""</f>
        <v/>
      </c>
      <c r="AF187" t="str">
        <f>""</f>
        <v/>
      </c>
      <c r="AG187" t="str">
        <f>""</f>
        <v/>
      </c>
      <c r="AH187" t="str">
        <f>""</f>
        <v/>
      </c>
      <c r="AI187" t="str">
        <f>""</f>
        <v/>
      </c>
      <c r="AJ187" t="str">
        <f>""</f>
        <v/>
      </c>
      <c r="AK187" t="str">
        <f>""</f>
        <v/>
      </c>
      <c r="AL187" t="str">
        <f>""</f>
        <v/>
      </c>
      <c r="AM187" t="str">
        <f>""</f>
        <v/>
      </c>
      <c r="AN187" t="str">
        <f>""</f>
        <v/>
      </c>
      <c r="AO187" t="str">
        <f>""</f>
        <v/>
      </c>
      <c r="AP187" t="str">
        <f>"-0.023"</f>
        <v>-0.023</v>
      </c>
      <c r="AQ187" t="str">
        <f>"-0.026"</f>
        <v>-0.026</v>
      </c>
      <c r="AR187" t="str">
        <f>"-0.033"</f>
        <v>-0.033</v>
      </c>
      <c r="AS187" t="str">
        <f>""</f>
        <v/>
      </c>
      <c r="AT187" t="str">
        <f>""</f>
        <v/>
      </c>
      <c r="AU187" t="str">
        <f>""</f>
        <v/>
      </c>
      <c r="AV187" t="str">
        <f>""</f>
        <v/>
      </c>
      <c r="AW187" t="str">
        <f>""</f>
        <v/>
      </c>
      <c r="AX187" t="str">
        <f>""</f>
        <v/>
      </c>
      <c r="AY187" t="str">
        <f>""</f>
        <v/>
      </c>
      <c r="AZ187" t="str">
        <f>""</f>
        <v/>
      </c>
      <c r="BA187" t="str">
        <f>""</f>
        <v/>
      </c>
    </row>
    <row r="188" spans="2:53" x14ac:dyDescent="0.2">
      <c r="B188" t="str">
        <f>""</f>
        <v/>
      </c>
      <c r="C188" t="str">
        <f>""</f>
        <v/>
      </c>
      <c r="D188" t="str">
        <f>""</f>
        <v/>
      </c>
      <c r="E188" t="str">
        <f>""</f>
        <v/>
      </c>
      <c r="F188" t="str">
        <f>""</f>
        <v/>
      </c>
      <c r="G188" t="str">
        <f>""</f>
        <v/>
      </c>
      <c r="H188" t="str">
        <f>""</f>
        <v/>
      </c>
      <c r="I188" t="str">
        <f>""</f>
        <v/>
      </c>
      <c r="J188" t="str">
        <f>""</f>
        <v/>
      </c>
      <c r="K188" t="str">
        <f>""</f>
        <v/>
      </c>
      <c r="L188" t="str">
        <f>""</f>
        <v/>
      </c>
      <c r="M188" t="str">
        <f>""</f>
        <v/>
      </c>
      <c r="N188" t="str">
        <f>""</f>
        <v/>
      </c>
      <c r="O188" t="str">
        <f>""</f>
        <v/>
      </c>
      <c r="P188" t="str">
        <f>""</f>
        <v/>
      </c>
      <c r="Q188" t="str">
        <f>""</f>
        <v/>
      </c>
      <c r="R188" t="str">
        <f>""</f>
        <v/>
      </c>
      <c r="S188" t="str">
        <f>""</f>
        <v/>
      </c>
      <c r="T188" t="str">
        <f>""</f>
        <v/>
      </c>
      <c r="U188" t="str">
        <f>""</f>
        <v/>
      </c>
      <c r="V188" t="str">
        <f>""</f>
        <v/>
      </c>
      <c r="W188" t="str">
        <f>""</f>
        <v/>
      </c>
      <c r="X188" t="str">
        <f>""</f>
        <v/>
      </c>
      <c r="Y188" t="str">
        <f>""</f>
        <v/>
      </c>
      <c r="Z188" t="str">
        <f>""</f>
        <v/>
      </c>
      <c r="AA188" t="str">
        <f>""</f>
        <v/>
      </c>
      <c r="AB188" t="str">
        <f>""</f>
        <v/>
      </c>
      <c r="AC188" t="str">
        <f>""</f>
        <v/>
      </c>
      <c r="AD188" t="str">
        <f>""</f>
        <v/>
      </c>
      <c r="AE188" t="str">
        <f>""</f>
        <v/>
      </c>
      <c r="AF188" t="str">
        <f>""</f>
        <v/>
      </c>
      <c r="AG188" t="str">
        <f>""</f>
        <v/>
      </c>
      <c r="AH188" t="str">
        <f>""</f>
        <v/>
      </c>
      <c r="AI188" t="str">
        <f>""</f>
        <v/>
      </c>
      <c r="AJ188" t="str">
        <f>""</f>
        <v/>
      </c>
      <c r="AK188" t="str">
        <f>""</f>
        <v/>
      </c>
      <c r="AL188" t="str">
        <f>""</f>
        <v/>
      </c>
      <c r="AM188" t="str">
        <f>""</f>
        <v/>
      </c>
      <c r="AN188" t="str">
        <f>""</f>
        <v/>
      </c>
      <c r="AO188" t="str">
        <f>""</f>
        <v/>
      </c>
      <c r="AP188" t="str">
        <f>"[0.056]"</f>
        <v>[0.056]</v>
      </c>
      <c r="AQ188" t="str">
        <f>"[0.055]"</f>
        <v>[0.055]</v>
      </c>
      <c r="AR188" t="str">
        <f>"[0.056]"</f>
        <v>[0.056]</v>
      </c>
      <c r="AS188" t="str">
        <f>""</f>
        <v/>
      </c>
      <c r="AT188" t="str">
        <f>""</f>
        <v/>
      </c>
      <c r="AU188" t="str">
        <f>""</f>
        <v/>
      </c>
      <c r="AV188" t="str">
        <f>""</f>
        <v/>
      </c>
      <c r="AW188" t="str">
        <f>""</f>
        <v/>
      </c>
      <c r="AX188" t="str">
        <f>""</f>
        <v/>
      </c>
      <c r="AY188" t="str">
        <f>""</f>
        <v/>
      </c>
      <c r="AZ188" t="str">
        <f>""</f>
        <v/>
      </c>
      <c r="BA188" t="str">
        <f>""</f>
        <v/>
      </c>
    </row>
    <row r="189" spans="2:53" x14ac:dyDescent="0.2">
      <c r="B189" t="str">
        <f>"At least female male left the household in a given year (yes=1)"</f>
        <v>At least female male left the household in a given year (yes=1)</v>
      </c>
      <c r="C189" t="str">
        <f>""</f>
        <v/>
      </c>
      <c r="D189" t="str">
        <f>""</f>
        <v/>
      </c>
      <c r="E189" t="str">
        <f>""</f>
        <v/>
      </c>
      <c r="F189" t="str">
        <f>""</f>
        <v/>
      </c>
      <c r="G189" t="str">
        <f>""</f>
        <v/>
      </c>
      <c r="H189" t="str">
        <f>""</f>
        <v/>
      </c>
      <c r="I189" t="str">
        <f>""</f>
        <v/>
      </c>
      <c r="J189" t="str">
        <f>""</f>
        <v/>
      </c>
      <c r="K189" t="str">
        <f>""</f>
        <v/>
      </c>
      <c r="L189" t="str">
        <f>""</f>
        <v/>
      </c>
      <c r="M189" t="str">
        <f>""</f>
        <v/>
      </c>
      <c r="N189" t="str">
        <f>""</f>
        <v/>
      </c>
      <c r="O189" t="str">
        <f>""</f>
        <v/>
      </c>
      <c r="P189" t="str">
        <f>""</f>
        <v/>
      </c>
      <c r="Q189" t="str">
        <f>""</f>
        <v/>
      </c>
      <c r="R189" t="str">
        <f>""</f>
        <v/>
      </c>
      <c r="S189" t="str">
        <f>""</f>
        <v/>
      </c>
      <c r="T189" t="str">
        <f>""</f>
        <v/>
      </c>
      <c r="U189" t="str">
        <f>""</f>
        <v/>
      </c>
      <c r="V189" t="str">
        <f>""</f>
        <v/>
      </c>
      <c r="W189" t="str">
        <f>""</f>
        <v/>
      </c>
      <c r="X189" t="str">
        <f>""</f>
        <v/>
      </c>
      <c r="Y189" t="str">
        <f>""</f>
        <v/>
      </c>
      <c r="Z189" t="str">
        <f>""</f>
        <v/>
      </c>
      <c r="AA189" t="str">
        <f>""</f>
        <v/>
      </c>
      <c r="AB189" t="str">
        <f>""</f>
        <v/>
      </c>
      <c r="AC189" t="str">
        <f>""</f>
        <v/>
      </c>
      <c r="AD189" t="str">
        <f>""</f>
        <v/>
      </c>
      <c r="AE189" t="str">
        <f>""</f>
        <v/>
      </c>
      <c r="AF189" t="str">
        <f>""</f>
        <v/>
      </c>
      <c r="AG189" t="str">
        <f>""</f>
        <v/>
      </c>
      <c r="AH189" t="str">
        <f>""</f>
        <v/>
      </c>
      <c r="AI189" t="str">
        <f>""</f>
        <v/>
      </c>
      <c r="AJ189" t="str">
        <f>""</f>
        <v/>
      </c>
      <c r="AK189" t="str">
        <f>""</f>
        <v/>
      </c>
      <c r="AL189" t="str">
        <f>""</f>
        <v/>
      </c>
      <c r="AM189" t="str">
        <f>""</f>
        <v/>
      </c>
      <c r="AN189" t="str">
        <f>""</f>
        <v/>
      </c>
      <c r="AO189" t="str">
        <f>""</f>
        <v/>
      </c>
      <c r="AP189" t="str">
        <f>"-0.058"</f>
        <v>-0.058</v>
      </c>
      <c r="AQ189" t="str">
        <f>""</f>
        <v/>
      </c>
      <c r="AR189" t="str">
        <f>""</f>
        <v/>
      </c>
      <c r="AS189" t="str">
        <f>""</f>
        <v/>
      </c>
      <c r="AT189" t="str">
        <f>""</f>
        <v/>
      </c>
      <c r="AU189" t="str">
        <f>""</f>
        <v/>
      </c>
      <c r="AV189" t="str">
        <f>""</f>
        <v/>
      </c>
      <c r="AW189" t="str">
        <f>""</f>
        <v/>
      </c>
      <c r="AX189" t="str">
        <f>""</f>
        <v/>
      </c>
      <c r="AY189" t="str">
        <f>""</f>
        <v/>
      </c>
      <c r="AZ189" t="str">
        <f>""</f>
        <v/>
      </c>
      <c r="BA189" t="str">
        <f>""</f>
        <v/>
      </c>
    </row>
    <row r="190" spans="2:53" x14ac:dyDescent="0.2">
      <c r="B190" t="str">
        <f>""</f>
        <v/>
      </c>
      <c r="C190" t="str">
        <f>""</f>
        <v/>
      </c>
      <c r="D190" t="str">
        <f>""</f>
        <v/>
      </c>
      <c r="E190" t="str">
        <f>""</f>
        <v/>
      </c>
      <c r="F190" t="str">
        <f>""</f>
        <v/>
      </c>
      <c r="G190" t="str">
        <f>""</f>
        <v/>
      </c>
      <c r="H190" t="str">
        <f>""</f>
        <v/>
      </c>
      <c r="I190" t="str">
        <f>""</f>
        <v/>
      </c>
      <c r="J190" t="str">
        <f>""</f>
        <v/>
      </c>
      <c r="K190" t="str">
        <f>""</f>
        <v/>
      </c>
      <c r="L190" t="str">
        <f>""</f>
        <v/>
      </c>
      <c r="M190" t="str">
        <f>""</f>
        <v/>
      </c>
      <c r="N190" t="str">
        <f>""</f>
        <v/>
      </c>
      <c r="O190" t="str">
        <f>""</f>
        <v/>
      </c>
      <c r="P190" t="str">
        <f>""</f>
        <v/>
      </c>
      <c r="Q190" t="str">
        <f>""</f>
        <v/>
      </c>
      <c r="R190" t="str">
        <f>""</f>
        <v/>
      </c>
      <c r="S190" t="str">
        <f>""</f>
        <v/>
      </c>
      <c r="T190" t="str">
        <f>""</f>
        <v/>
      </c>
      <c r="U190" t="str">
        <f>""</f>
        <v/>
      </c>
      <c r="V190" t="str">
        <f>""</f>
        <v/>
      </c>
      <c r="W190" t="str">
        <f>""</f>
        <v/>
      </c>
      <c r="X190" t="str">
        <f>""</f>
        <v/>
      </c>
      <c r="Y190" t="str">
        <f>""</f>
        <v/>
      </c>
      <c r="Z190" t="str">
        <f>""</f>
        <v/>
      </c>
      <c r="AA190" t="str">
        <f>""</f>
        <v/>
      </c>
      <c r="AB190" t="str">
        <f>""</f>
        <v/>
      </c>
      <c r="AC190" t="str">
        <f>""</f>
        <v/>
      </c>
      <c r="AD190" t="str">
        <f>""</f>
        <v/>
      </c>
      <c r="AE190" t="str">
        <f>""</f>
        <v/>
      </c>
      <c r="AF190" t="str">
        <f>""</f>
        <v/>
      </c>
      <c r="AG190" t="str">
        <f>""</f>
        <v/>
      </c>
      <c r="AH190" t="str">
        <f>""</f>
        <v/>
      </c>
      <c r="AI190" t="str">
        <f>""</f>
        <v/>
      </c>
      <c r="AJ190" t="str">
        <f>""</f>
        <v/>
      </c>
      <c r="AK190" t="str">
        <f>""</f>
        <v/>
      </c>
      <c r="AL190" t="str">
        <f>""</f>
        <v/>
      </c>
      <c r="AM190" t="str">
        <f>""</f>
        <v/>
      </c>
      <c r="AN190" t="str">
        <f>""</f>
        <v/>
      </c>
      <c r="AO190" t="str">
        <f>""</f>
        <v/>
      </c>
      <c r="AP190" t="str">
        <f>"[0.130]"</f>
        <v>[0.130]</v>
      </c>
      <c r="AQ190" t="str">
        <f>""</f>
        <v/>
      </c>
      <c r="AR190" t="str">
        <f>""</f>
        <v/>
      </c>
      <c r="AS190" t="str">
        <f>""</f>
        <v/>
      </c>
      <c r="AT190" t="str">
        <f>""</f>
        <v/>
      </c>
      <c r="AU190" t="str">
        <f>""</f>
        <v/>
      </c>
      <c r="AV190" t="str">
        <f>""</f>
        <v/>
      </c>
      <c r="AW190" t="str">
        <f>""</f>
        <v/>
      </c>
      <c r="AX190" t="str">
        <f>""</f>
        <v/>
      </c>
      <c r="AY190" t="str">
        <f>""</f>
        <v/>
      </c>
      <c r="AZ190" t="str">
        <f>""</f>
        <v/>
      </c>
      <c r="BA190" t="str">
        <f>""</f>
        <v/>
      </c>
    </row>
    <row r="191" spans="2:53" x14ac:dyDescent="0.2">
      <c r="B191" t="str">
        <f>"Interaction"</f>
        <v>Interaction</v>
      </c>
      <c r="C191" t="str">
        <f>""</f>
        <v/>
      </c>
      <c r="D191" t="str">
        <f>""</f>
        <v/>
      </c>
      <c r="E191" t="str">
        <f>""</f>
        <v/>
      </c>
      <c r="F191" t="str">
        <f>""</f>
        <v/>
      </c>
      <c r="G191" t="str">
        <f>""</f>
        <v/>
      </c>
      <c r="H191" t="str">
        <f>""</f>
        <v/>
      </c>
      <c r="I191" t="str">
        <f>""</f>
        <v/>
      </c>
      <c r="J191" t="str">
        <f>""</f>
        <v/>
      </c>
      <c r="K191" t="str">
        <f>""</f>
        <v/>
      </c>
      <c r="L191" t="str">
        <f>""</f>
        <v/>
      </c>
      <c r="M191" t="str">
        <f>""</f>
        <v/>
      </c>
      <c r="N191" t="str">
        <f>""</f>
        <v/>
      </c>
      <c r="O191" t="str">
        <f>""</f>
        <v/>
      </c>
      <c r="P191" t="str">
        <f>""</f>
        <v/>
      </c>
      <c r="Q191" t="str">
        <f>""</f>
        <v/>
      </c>
      <c r="R191" t="str">
        <f>""</f>
        <v/>
      </c>
      <c r="S191" t="str">
        <f>""</f>
        <v/>
      </c>
      <c r="T191" t="str">
        <f>""</f>
        <v/>
      </c>
      <c r="U191" t="str">
        <f>""</f>
        <v/>
      </c>
      <c r="V191" t="str">
        <f>""</f>
        <v/>
      </c>
      <c r="W191" t="str">
        <f>""</f>
        <v/>
      </c>
      <c r="X191" t="str">
        <f>""</f>
        <v/>
      </c>
      <c r="Y191" t="str">
        <f>""</f>
        <v/>
      </c>
      <c r="Z191" t="str">
        <f>""</f>
        <v/>
      </c>
      <c r="AA191" t="str">
        <f>""</f>
        <v/>
      </c>
      <c r="AB191" t="str">
        <f>""</f>
        <v/>
      </c>
      <c r="AC191" t="str">
        <f>""</f>
        <v/>
      </c>
      <c r="AD191" t="str">
        <f>""</f>
        <v/>
      </c>
      <c r="AE191" t="str">
        <f>""</f>
        <v/>
      </c>
      <c r="AF191" t="str">
        <f>""</f>
        <v/>
      </c>
      <c r="AG191" t="str">
        <f>""</f>
        <v/>
      </c>
      <c r="AH191" t="str">
        <f>""</f>
        <v/>
      </c>
      <c r="AI191" t="str">
        <f>""</f>
        <v/>
      </c>
      <c r="AJ191" t="str">
        <f>""</f>
        <v/>
      </c>
      <c r="AK191" t="str">
        <f>""</f>
        <v/>
      </c>
      <c r="AL191" t="str">
        <f>""</f>
        <v/>
      </c>
      <c r="AM191" t="str">
        <f>""</f>
        <v/>
      </c>
      <c r="AN191" t="str">
        <f>""</f>
        <v/>
      </c>
      <c r="AO191" t="str">
        <f>""</f>
        <v/>
      </c>
      <c r="AP191" t="str">
        <f>"0.010"</f>
        <v>0.010</v>
      </c>
      <c r="AQ191" t="str">
        <f>""</f>
        <v/>
      </c>
      <c r="AR191" t="str">
        <f>""</f>
        <v/>
      </c>
      <c r="AS191" t="str">
        <f>""</f>
        <v/>
      </c>
      <c r="AT191" t="str">
        <f>""</f>
        <v/>
      </c>
      <c r="AU191" t="str">
        <f>""</f>
        <v/>
      </c>
      <c r="AV191" t="str">
        <f>""</f>
        <v/>
      </c>
      <c r="AW191" t="str">
        <f>""</f>
        <v/>
      </c>
      <c r="AX191" t="str">
        <f>""</f>
        <v/>
      </c>
      <c r="AY191" t="str">
        <f>""</f>
        <v/>
      </c>
      <c r="AZ191" t="str">
        <f>""</f>
        <v/>
      </c>
      <c r="BA191" t="str">
        <f>""</f>
        <v/>
      </c>
    </row>
    <row r="192" spans="2:53" x14ac:dyDescent="0.2">
      <c r="B192" t="str">
        <f>""</f>
        <v/>
      </c>
      <c r="C192" t="str">
        <f>""</f>
        <v/>
      </c>
      <c r="D192" t="str">
        <f>""</f>
        <v/>
      </c>
      <c r="E192" t="str">
        <f>""</f>
        <v/>
      </c>
      <c r="F192" t="str">
        <f>""</f>
        <v/>
      </c>
      <c r="G192" t="str">
        <f>""</f>
        <v/>
      </c>
      <c r="H192" t="str">
        <f>""</f>
        <v/>
      </c>
      <c r="I192" t="str">
        <f>""</f>
        <v/>
      </c>
      <c r="J192" t="str">
        <f>""</f>
        <v/>
      </c>
      <c r="K192" t="str">
        <f>""</f>
        <v/>
      </c>
      <c r="L192" t="str">
        <f>""</f>
        <v/>
      </c>
      <c r="M192" t="str">
        <f>""</f>
        <v/>
      </c>
      <c r="N192" t="str">
        <f>""</f>
        <v/>
      </c>
      <c r="O192" t="str">
        <f>""</f>
        <v/>
      </c>
      <c r="P192" t="str">
        <f>""</f>
        <v/>
      </c>
      <c r="Q192" t="str">
        <f>""</f>
        <v/>
      </c>
      <c r="R192" t="str">
        <f>""</f>
        <v/>
      </c>
      <c r="S192" t="str">
        <f>""</f>
        <v/>
      </c>
      <c r="T192" t="str">
        <f>""</f>
        <v/>
      </c>
      <c r="U192" t="str">
        <f>""</f>
        <v/>
      </c>
      <c r="V192" t="str">
        <f>""</f>
        <v/>
      </c>
      <c r="W192" t="str">
        <f>""</f>
        <v/>
      </c>
      <c r="X192" t="str">
        <f>""</f>
        <v/>
      </c>
      <c r="Y192" t="str">
        <f>""</f>
        <v/>
      </c>
      <c r="Z192" t="str">
        <f>""</f>
        <v/>
      </c>
      <c r="AA192" t="str">
        <f>""</f>
        <v/>
      </c>
      <c r="AB192" t="str">
        <f>""</f>
        <v/>
      </c>
      <c r="AC192" t="str">
        <f>""</f>
        <v/>
      </c>
      <c r="AD192" t="str">
        <f>""</f>
        <v/>
      </c>
      <c r="AE192" t="str">
        <f>""</f>
        <v/>
      </c>
      <c r="AF192" t="str">
        <f>""</f>
        <v/>
      </c>
      <c r="AG192" t="str">
        <f>""</f>
        <v/>
      </c>
      <c r="AH192" t="str">
        <f>""</f>
        <v/>
      </c>
      <c r="AI192" t="str">
        <f>""</f>
        <v/>
      </c>
      <c r="AJ192" t="str">
        <f>""</f>
        <v/>
      </c>
      <c r="AK192" t="str">
        <f>""</f>
        <v/>
      </c>
      <c r="AL192" t="str">
        <f>""</f>
        <v/>
      </c>
      <c r="AM192" t="str">
        <f>""</f>
        <v/>
      </c>
      <c r="AN192" t="str">
        <f>""</f>
        <v/>
      </c>
      <c r="AO192" t="str">
        <f>""</f>
        <v/>
      </c>
      <c r="AP192" t="str">
        <f>"[0.129]"</f>
        <v>[0.129]</v>
      </c>
      <c r="AQ192" t="str">
        <f>""</f>
        <v/>
      </c>
      <c r="AR192" t="str">
        <f>""</f>
        <v/>
      </c>
      <c r="AS192" t="str">
        <f>""</f>
        <v/>
      </c>
      <c r="AT192" t="str">
        <f>""</f>
        <v/>
      </c>
      <c r="AU192" t="str">
        <f>""</f>
        <v/>
      </c>
      <c r="AV192" t="str">
        <f>""</f>
        <v/>
      </c>
      <c r="AW192" t="str">
        <f>""</f>
        <v/>
      </c>
      <c r="AX192" t="str">
        <f>""</f>
        <v/>
      </c>
      <c r="AY192" t="str">
        <f>""</f>
        <v/>
      </c>
      <c r="AZ192" t="str">
        <f>""</f>
        <v/>
      </c>
      <c r="BA192" t="str">
        <f>""</f>
        <v/>
      </c>
    </row>
    <row r="193" spans="2:53" x14ac:dyDescent="0.2">
      <c r="B193" t="str">
        <f>"Number of female who left household 1998-2007"</f>
        <v>Number of female who left household 1998-2007</v>
      </c>
      <c r="C193" t="str">
        <f>""</f>
        <v/>
      </c>
      <c r="D193" t="str">
        <f>""</f>
        <v/>
      </c>
      <c r="E193" t="str">
        <f>""</f>
        <v/>
      </c>
      <c r="F193" t="str">
        <f>""</f>
        <v/>
      </c>
      <c r="G193" t="str">
        <f>""</f>
        <v/>
      </c>
      <c r="H193" t="str">
        <f>""</f>
        <v/>
      </c>
      <c r="I193" t="str">
        <f>""</f>
        <v/>
      </c>
      <c r="J193" t="str">
        <f>""</f>
        <v/>
      </c>
      <c r="K193" t="str">
        <f>""</f>
        <v/>
      </c>
      <c r="L193" t="str">
        <f>""</f>
        <v/>
      </c>
      <c r="M193" t="str">
        <f>""</f>
        <v/>
      </c>
      <c r="N193" t="str">
        <f>""</f>
        <v/>
      </c>
      <c r="O193" t="str">
        <f>""</f>
        <v/>
      </c>
      <c r="P193" t="str">
        <f>""</f>
        <v/>
      </c>
      <c r="Q193" t="str">
        <f>""</f>
        <v/>
      </c>
      <c r="R193" t="str">
        <f>""</f>
        <v/>
      </c>
      <c r="S193" t="str">
        <f>""</f>
        <v/>
      </c>
      <c r="T193" t="str">
        <f>""</f>
        <v/>
      </c>
      <c r="U193" t="str">
        <f>""</f>
        <v/>
      </c>
      <c r="V193" t="str">
        <f>""</f>
        <v/>
      </c>
      <c r="W193" t="str">
        <f>""</f>
        <v/>
      </c>
      <c r="X193" t="str">
        <f>""</f>
        <v/>
      </c>
      <c r="Y193" t="str">
        <f>""</f>
        <v/>
      </c>
      <c r="Z193" t="str">
        <f>""</f>
        <v/>
      </c>
      <c r="AA193" t="str">
        <f>""</f>
        <v/>
      </c>
      <c r="AB193" t="str">
        <f>""</f>
        <v/>
      </c>
      <c r="AC193" t="str">
        <f>""</f>
        <v/>
      </c>
      <c r="AD193" t="str">
        <f>""</f>
        <v/>
      </c>
      <c r="AE193" t="str">
        <f>""</f>
        <v/>
      </c>
      <c r="AF193" t="str">
        <f>""</f>
        <v/>
      </c>
      <c r="AG193" t="str">
        <f>""</f>
        <v/>
      </c>
      <c r="AH193" t="str">
        <f>""</f>
        <v/>
      </c>
      <c r="AI193" t="str">
        <f>""</f>
        <v/>
      </c>
      <c r="AJ193" t="str">
        <f>""</f>
        <v/>
      </c>
      <c r="AK193" t="str">
        <f>""</f>
        <v/>
      </c>
      <c r="AL193" t="str">
        <f>""</f>
        <v/>
      </c>
      <c r="AM193" t="str">
        <f>""</f>
        <v/>
      </c>
      <c r="AN193" t="str">
        <f>""</f>
        <v/>
      </c>
      <c r="AO193" t="str">
        <f>""</f>
        <v/>
      </c>
      <c r="AP193" t="str">
        <f>""</f>
        <v/>
      </c>
      <c r="AQ193" t="str">
        <f>"-0.020"</f>
        <v>-0.020</v>
      </c>
      <c r="AR193" t="str">
        <f>""</f>
        <v/>
      </c>
      <c r="AS193" t="str">
        <f>""</f>
        <v/>
      </c>
      <c r="AT193" t="str">
        <f>""</f>
        <v/>
      </c>
      <c r="AU193" t="str">
        <f>""</f>
        <v/>
      </c>
      <c r="AV193" t="str">
        <f>""</f>
        <v/>
      </c>
      <c r="AW193" t="str">
        <f>""</f>
        <v/>
      </c>
      <c r="AX193" t="str">
        <f>""</f>
        <v/>
      </c>
      <c r="AY193" t="str">
        <f>""</f>
        <v/>
      </c>
      <c r="AZ193" t="str">
        <f>""</f>
        <v/>
      </c>
      <c r="BA193" t="str">
        <f>""</f>
        <v/>
      </c>
    </row>
    <row r="194" spans="2:53" x14ac:dyDescent="0.2">
      <c r="B194" t="str">
        <f>""</f>
        <v/>
      </c>
      <c r="C194" t="str">
        <f>""</f>
        <v/>
      </c>
      <c r="D194" t="str">
        <f>""</f>
        <v/>
      </c>
      <c r="E194" t="str">
        <f>""</f>
        <v/>
      </c>
      <c r="F194" t="str">
        <f>""</f>
        <v/>
      </c>
      <c r="G194" t="str">
        <f>""</f>
        <v/>
      </c>
      <c r="H194" t="str">
        <f>""</f>
        <v/>
      </c>
      <c r="I194" t="str">
        <f>""</f>
        <v/>
      </c>
      <c r="J194" t="str">
        <f>""</f>
        <v/>
      </c>
      <c r="K194" t="str">
        <f>""</f>
        <v/>
      </c>
      <c r="L194" t="str">
        <f>""</f>
        <v/>
      </c>
      <c r="M194" t="str">
        <f>""</f>
        <v/>
      </c>
      <c r="N194" t="str">
        <f>""</f>
        <v/>
      </c>
      <c r="O194" t="str">
        <f>""</f>
        <v/>
      </c>
      <c r="P194" t="str">
        <f>""</f>
        <v/>
      </c>
      <c r="Q194" t="str">
        <f>""</f>
        <v/>
      </c>
      <c r="R194" t="str">
        <f>""</f>
        <v/>
      </c>
      <c r="S194" t="str">
        <f>""</f>
        <v/>
      </c>
      <c r="T194" t="str">
        <f>""</f>
        <v/>
      </c>
      <c r="U194" t="str">
        <f>""</f>
        <v/>
      </c>
      <c r="V194" t="str">
        <f>""</f>
        <v/>
      </c>
      <c r="W194" t="str">
        <f>""</f>
        <v/>
      </c>
      <c r="X194" t="str">
        <f>""</f>
        <v/>
      </c>
      <c r="Y194" t="str">
        <f>""</f>
        <v/>
      </c>
      <c r="Z194" t="str">
        <f>""</f>
        <v/>
      </c>
      <c r="AA194" t="str">
        <f>""</f>
        <v/>
      </c>
      <c r="AB194" t="str">
        <f>""</f>
        <v/>
      </c>
      <c r="AC194" t="str">
        <f>""</f>
        <v/>
      </c>
      <c r="AD194" t="str">
        <f>""</f>
        <v/>
      </c>
      <c r="AE194" t="str">
        <f>""</f>
        <v/>
      </c>
      <c r="AF194" t="str">
        <f>""</f>
        <v/>
      </c>
      <c r="AG194" t="str">
        <f>""</f>
        <v/>
      </c>
      <c r="AH194" t="str">
        <f>""</f>
        <v/>
      </c>
      <c r="AI194" t="str">
        <f>""</f>
        <v/>
      </c>
      <c r="AJ194" t="str">
        <f>""</f>
        <v/>
      </c>
      <c r="AK194" t="str">
        <f>""</f>
        <v/>
      </c>
      <c r="AL194" t="str">
        <f>""</f>
        <v/>
      </c>
      <c r="AM194" t="str">
        <f>""</f>
        <v/>
      </c>
      <c r="AN194" t="str">
        <f>""</f>
        <v/>
      </c>
      <c r="AO194" t="str">
        <f>""</f>
        <v/>
      </c>
      <c r="AP194" t="str">
        <f>""</f>
        <v/>
      </c>
      <c r="AQ194" t="str">
        <f>"[0.068]"</f>
        <v>[0.068]</v>
      </c>
      <c r="AR194" t="str">
        <f>""</f>
        <v/>
      </c>
      <c r="AS194" t="str">
        <f>""</f>
        <v/>
      </c>
      <c r="AT194" t="str">
        <f>""</f>
        <v/>
      </c>
      <c r="AU194" t="str">
        <f>""</f>
        <v/>
      </c>
      <c r="AV194" t="str">
        <f>""</f>
        <v/>
      </c>
      <c r="AW194" t="str">
        <f>""</f>
        <v/>
      </c>
      <c r="AX194" t="str">
        <f>""</f>
        <v/>
      </c>
      <c r="AY194" t="str">
        <f>""</f>
        <v/>
      </c>
      <c r="AZ194" t="str">
        <f>""</f>
        <v/>
      </c>
      <c r="BA194" t="str">
        <f>""</f>
        <v/>
      </c>
    </row>
    <row r="195" spans="2:53" x14ac:dyDescent="0.2">
      <c r="B195" t="str">
        <f>"Interaction"</f>
        <v>Interaction</v>
      </c>
      <c r="C195" t="str">
        <f>""</f>
        <v/>
      </c>
      <c r="D195" t="str">
        <f>""</f>
        <v/>
      </c>
      <c r="E195" t="str">
        <f>""</f>
        <v/>
      </c>
      <c r="F195" t="str">
        <f>""</f>
        <v/>
      </c>
      <c r="G195" t="str">
        <f>""</f>
        <v/>
      </c>
      <c r="H195" t="str">
        <f>""</f>
        <v/>
      </c>
      <c r="I195" t="str">
        <f>""</f>
        <v/>
      </c>
      <c r="J195" t="str">
        <f>""</f>
        <v/>
      </c>
      <c r="K195" t="str">
        <f>""</f>
        <v/>
      </c>
      <c r="L195" t="str">
        <f>""</f>
        <v/>
      </c>
      <c r="M195" t="str">
        <f>""</f>
        <v/>
      </c>
      <c r="N195" t="str">
        <f>""</f>
        <v/>
      </c>
      <c r="O195" t="str">
        <f>""</f>
        <v/>
      </c>
      <c r="P195" t="str">
        <f>""</f>
        <v/>
      </c>
      <c r="Q195" t="str">
        <f>""</f>
        <v/>
      </c>
      <c r="R195" t="str">
        <f>""</f>
        <v/>
      </c>
      <c r="S195" t="str">
        <f>""</f>
        <v/>
      </c>
      <c r="T195" t="str">
        <f>""</f>
        <v/>
      </c>
      <c r="U195" t="str">
        <f>""</f>
        <v/>
      </c>
      <c r="V195" t="str">
        <f>""</f>
        <v/>
      </c>
      <c r="W195" t="str">
        <f>""</f>
        <v/>
      </c>
      <c r="X195" t="str">
        <f>""</f>
        <v/>
      </c>
      <c r="Y195" t="str">
        <f>""</f>
        <v/>
      </c>
      <c r="Z195" t="str">
        <f>""</f>
        <v/>
      </c>
      <c r="AA195" t="str">
        <f>""</f>
        <v/>
      </c>
      <c r="AB195" t="str">
        <f>""</f>
        <v/>
      </c>
      <c r="AC195" t="str">
        <f>""</f>
        <v/>
      </c>
      <c r="AD195" t="str">
        <f>""</f>
        <v/>
      </c>
      <c r="AE195" t="str">
        <f>""</f>
        <v/>
      </c>
      <c r="AF195" t="str">
        <f>""</f>
        <v/>
      </c>
      <c r="AG195" t="str">
        <f>""</f>
        <v/>
      </c>
      <c r="AH195" t="str">
        <f>""</f>
        <v/>
      </c>
      <c r="AI195" t="str">
        <f>""</f>
        <v/>
      </c>
      <c r="AJ195" t="str">
        <f>""</f>
        <v/>
      </c>
      <c r="AK195" t="str">
        <f>""</f>
        <v/>
      </c>
      <c r="AL195" t="str">
        <f>""</f>
        <v/>
      </c>
      <c r="AM195" t="str">
        <f>""</f>
        <v/>
      </c>
      <c r="AN195" t="str">
        <f>""</f>
        <v/>
      </c>
      <c r="AO195" t="str">
        <f>""</f>
        <v/>
      </c>
      <c r="AP195" t="str">
        <f>""</f>
        <v/>
      </c>
      <c r="AQ195" t="str">
        <f>"0.023"</f>
        <v>0.023</v>
      </c>
      <c r="AR195" t="str">
        <f>""</f>
        <v/>
      </c>
      <c r="AS195" t="str">
        <f>""</f>
        <v/>
      </c>
      <c r="AT195" t="str">
        <f>""</f>
        <v/>
      </c>
      <c r="AU195" t="str">
        <f>""</f>
        <v/>
      </c>
      <c r="AV195" t="str">
        <f>""</f>
        <v/>
      </c>
      <c r="AW195" t="str">
        <f>""</f>
        <v/>
      </c>
      <c r="AX195" t="str">
        <f>""</f>
        <v/>
      </c>
      <c r="AY195" t="str">
        <f>""</f>
        <v/>
      </c>
      <c r="AZ195" t="str">
        <f>""</f>
        <v/>
      </c>
      <c r="BA195" t="str">
        <f>""</f>
        <v/>
      </c>
    </row>
    <row r="196" spans="2:53" x14ac:dyDescent="0.2">
      <c r="B196" t="str">
        <f>""</f>
        <v/>
      </c>
      <c r="C196" t="str">
        <f>""</f>
        <v/>
      </c>
      <c r="D196" t="str">
        <f>""</f>
        <v/>
      </c>
      <c r="E196" t="str">
        <f>""</f>
        <v/>
      </c>
      <c r="F196" t="str">
        <f>""</f>
        <v/>
      </c>
      <c r="G196" t="str">
        <f>""</f>
        <v/>
      </c>
      <c r="H196" t="str">
        <f>""</f>
        <v/>
      </c>
      <c r="I196" t="str">
        <f>""</f>
        <v/>
      </c>
      <c r="J196" t="str">
        <f>""</f>
        <v/>
      </c>
      <c r="K196" t="str">
        <f>""</f>
        <v/>
      </c>
      <c r="L196" t="str">
        <f>""</f>
        <v/>
      </c>
      <c r="M196" t="str">
        <f>""</f>
        <v/>
      </c>
      <c r="N196" t="str">
        <f>""</f>
        <v/>
      </c>
      <c r="O196" t="str">
        <f>""</f>
        <v/>
      </c>
      <c r="P196" t="str">
        <f>""</f>
        <v/>
      </c>
      <c r="Q196" t="str">
        <f>""</f>
        <v/>
      </c>
      <c r="R196" t="str">
        <f>""</f>
        <v/>
      </c>
      <c r="S196" t="str">
        <f>""</f>
        <v/>
      </c>
      <c r="T196" t="str">
        <f>""</f>
        <v/>
      </c>
      <c r="U196" t="str">
        <f>""</f>
        <v/>
      </c>
      <c r="V196" t="str">
        <f>""</f>
        <v/>
      </c>
      <c r="W196" t="str">
        <f>""</f>
        <v/>
      </c>
      <c r="X196" t="str">
        <f>""</f>
        <v/>
      </c>
      <c r="Y196" t="str">
        <f>""</f>
        <v/>
      </c>
      <c r="Z196" t="str">
        <f>""</f>
        <v/>
      </c>
      <c r="AA196" t="str">
        <f>""</f>
        <v/>
      </c>
      <c r="AB196" t="str">
        <f>""</f>
        <v/>
      </c>
      <c r="AC196" t="str">
        <f>""</f>
        <v/>
      </c>
      <c r="AD196" t="str">
        <f>""</f>
        <v/>
      </c>
      <c r="AE196" t="str">
        <f>""</f>
        <v/>
      </c>
      <c r="AF196" t="str">
        <f>""</f>
        <v/>
      </c>
      <c r="AG196" t="str">
        <f>""</f>
        <v/>
      </c>
      <c r="AH196" t="str">
        <f>""</f>
        <v/>
      </c>
      <c r="AI196" t="str">
        <f>""</f>
        <v/>
      </c>
      <c r="AJ196" t="str">
        <f>""</f>
        <v/>
      </c>
      <c r="AK196" t="str">
        <f>""</f>
        <v/>
      </c>
      <c r="AL196" t="str">
        <f>""</f>
        <v/>
      </c>
      <c r="AM196" t="str">
        <f>""</f>
        <v/>
      </c>
      <c r="AN196" t="str">
        <f>""</f>
        <v/>
      </c>
      <c r="AO196" t="str">
        <f>""</f>
        <v/>
      </c>
      <c r="AP196" t="str">
        <f>""</f>
        <v/>
      </c>
      <c r="AQ196" t="str">
        <f>"[0.071]"</f>
        <v>[0.071]</v>
      </c>
      <c r="AR196" t="str">
        <f>""</f>
        <v/>
      </c>
      <c r="AS196" t="str">
        <f>""</f>
        <v/>
      </c>
      <c r="AT196" t="str">
        <f>""</f>
        <v/>
      </c>
      <c r="AU196" t="str">
        <f>""</f>
        <v/>
      </c>
      <c r="AV196" t="str">
        <f>""</f>
        <v/>
      </c>
      <c r="AW196" t="str">
        <f>""</f>
        <v/>
      </c>
      <c r="AX196" t="str">
        <f>""</f>
        <v/>
      </c>
      <c r="AY196" t="str">
        <f>""</f>
        <v/>
      </c>
      <c r="AZ196" t="str">
        <f>""</f>
        <v/>
      </c>
      <c r="BA196" t="str">
        <f>""</f>
        <v/>
      </c>
    </row>
    <row r="197" spans="2:53" x14ac:dyDescent="0.2">
      <c r="B197" t="str">
        <f>"Share of females  who left household 1998-2007"</f>
        <v>Share of females  who left household 1998-2007</v>
      </c>
      <c r="C197" t="str">
        <f>""</f>
        <v/>
      </c>
      <c r="D197" t="str">
        <f>""</f>
        <v/>
      </c>
      <c r="E197" t="str">
        <f>""</f>
        <v/>
      </c>
      <c r="F197" t="str">
        <f>""</f>
        <v/>
      </c>
      <c r="G197" t="str">
        <f>""</f>
        <v/>
      </c>
      <c r="H197" t="str">
        <f>""</f>
        <v/>
      </c>
      <c r="I197" t="str">
        <f>""</f>
        <v/>
      </c>
      <c r="J197" t="str">
        <f>""</f>
        <v/>
      </c>
      <c r="K197" t="str">
        <f>""</f>
        <v/>
      </c>
      <c r="L197" t="str">
        <f>""</f>
        <v/>
      </c>
      <c r="M197" t="str">
        <f>""</f>
        <v/>
      </c>
      <c r="N197" t="str">
        <f>""</f>
        <v/>
      </c>
      <c r="O197" t="str">
        <f>""</f>
        <v/>
      </c>
      <c r="P197" t="str">
        <f>""</f>
        <v/>
      </c>
      <c r="Q197" t="str">
        <f>""</f>
        <v/>
      </c>
      <c r="R197" t="str">
        <f>""</f>
        <v/>
      </c>
      <c r="S197" t="str">
        <f>""</f>
        <v/>
      </c>
      <c r="T197" t="str">
        <f>""</f>
        <v/>
      </c>
      <c r="U197" t="str">
        <f>""</f>
        <v/>
      </c>
      <c r="V197" t="str">
        <f>""</f>
        <v/>
      </c>
      <c r="W197" t="str">
        <f>""</f>
        <v/>
      </c>
      <c r="X197" t="str">
        <f>""</f>
        <v/>
      </c>
      <c r="Y197" t="str">
        <f>""</f>
        <v/>
      </c>
      <c r="Z197" t="str">
        <f>""</f>
        <v/>
      </c>
      <c r="AA197" t="str">
        <f>""</f>
        <v/>
      </c>
      <c r="AB197" t="str">
        <f>""</f>
        <v/>
      </c>
      <c r="AC197" t="str">
        <f>""</f>
        <v/>
      </c>
      <c r="AD197" t="str">
        <f>""</f>
        <v/>
      </c>
      <c r="AE197" t="str">
        <f>""</f>
        <v/>
      </c>
      <c r="AF197" t="str">
        <f>""</f>
        <v/>
      </c>
      <c r="AG197" t="str">
        <f>""</f>
        <v/>
      </c>
      <c r="AH197" t="str">
        <f>""</f>
        <v/>
      </c>
      <c r="AI197" t="str">
        <f>""</f>
        <v/>
      </c>
      <c r="AJ197" t="str">
        <f>""</f>
        <v/>
      </c>
      <c r="AK197" t="str">
        <f>""</f>
        <v/>
      </c>
      <c r="AL197" t="str">
        <f>""</f>
        <v/>
      </c>
      <c r="AM197" t="str">
        <f>""</f>
        <v/>
      </c>
      <c r="AN197" t="str">
        <f>""</f>
        <v/>
      </c>
      <c r="AO197" t="str">
        <f>""</f>
        <v/>
      </c>
      <c r="AP197" t="str">
        <f>""</f>
        <v/>
      </c>
      <c r="AQ197" t="str">
        <f>""</f>
        <v/>
      </c>
      <c r="AR197" t="str">
        <f>"-0.201"</f>
        <v>-0.201</v>
      </c>
      <c r="AS197" t="str">
        <f>""</f>
        <v/>
      </c>
      <c r="AT197" t="str">
        <f>""</f>
        <v/>
      </c>
      <c r="AU197" t="str">
        <f>""</f>
        <v/>
      </c>
      <c r="AV197" t="str">
        <f>""</f>
        <v/>
      </c>
      <c r="AW197" t="str">
        <f>""</f>
        <v/>
      </c>
      <c r="AX197" t="str">
        <f>""</f>
        <v/>
      </c>
      <c r="AY197" t="str">
        <f>""</f>
        <v/>
      </c>
      <c r="AZ197" t="str">
        <f>""</f>
        <v/>
      </c>
      <c r="BA197" t="str">
        <f>""</f>
        <v/>
      </c>
    </row>
    <row r="198" spans="2:53" x14ac:dyDescent="0.2">
      <c r="B198" t="str">
        <f>""</f>
        <v/>
      </c>
      <c r="C198" t="str">
        <f>""</f>
        <v/>
      </c>
      <c r="D198" t="str">
        <f>""</f>
        <v/>
      </c>
      <c r="E198" t="str">
        <f>""</f>
        <v/>
      </c>
      <c r="F198" t="str">
        <f>""</f>
        <v/>
      </c>
      <c r="G198" t="str">
        <f>""</f>
        <v/>
      </c>
      <c r="H198" t="str">
        <f>""</f>
        <v/>
      </c>
      <c r="I198" t="str">
        <f>""</f>
        <v/>
      </c>
      <c r="J198" t="str">
        <f>""</f>
        <v/>
      </c>
      <c r="K198" t="str">
        <f>""</f>
        <v/>
      </c>
      <c r="L198" t="str">
        <f>""</f>
        <v/>
      </c>
      <c r="M198" t="str">
        <f>""</f>
        <v/>
      </c>
      <c r="N198" t="str">
        <f>""</f>
        <v/>
      </c>
      <c r="O198" t="str">
        <f>""</f>
        <v/>
      </c>
      <c r="P198" t="str">
        <f>""</f>
        <v/>
      </c>
      <c r="Q198" t="str">
        <f>""</f>
        <v/>
      </c>
      <c r="R198" t="str">
        <f>""</f>
        <v/>
      </c>
      <c r="S198" t="str">
        <f>""</f>
        <v/>
      </c>
      <c r="T198" t="str">
        <f>""</f>
        <v/>
      </c>
      <c r="U198" t="str">
        <f>""</f>
        <v/>
      </c>
      <c r="V198" t="str">
        <f>""</f>
        <v/>
      </c>
      <c r="W198" t="str">
        <f>""</f>
        <v/>
      </c>
      <c r="X198" t="str">
        <f>""</f>
        <v/>
      </c>
      <c r="Y198" t="str">
        <f>""</f>
        <v/>
      </c>
      <c r="Z198" t="str">
        <f>""</f>
        <v/>
      </c>
      <c r="AA198" t="str">
        <f>""</f>
        <v/>
      </c>
      <c r="AB198" t="str">
        <f>""</f>
        <v/>
      </c>
      <c r="AC198" t="str">
        <f>""</f>
        <v/>
      </c>
      <c r="AD198" t="str">
        <f>""</f>
        <v/>
      </c>
      <c r="AE198" t="str">
        <f>""</f>
        <v/>
      </c>
      <c r="AF198" t="str">
        <f>""</f>
        <v/>
      </c>
      <c r="AG198" t="str">
        <f>""</f>
        <v/>
      </c>
      <c r="AH198" t="str">
        <f>""</f>
        <v/>
      </c>
      <c r="AI198" t="str">
        <f>""</f>
        <v/>
      </c>
      <c r="AJ198" t="str">
        <f>""</f>
        <v/>
      </c>
      <c r="AK198" t="str">
        <f>""</f>
        <v/>
      </c>
      <c r="AL198" t="str">
        <f>""</f>
        <v/>
      </c>
      <c r="AM198" t="str">
        <f>""</f>
        <v/>
      </c>
      <c r="AN198" t="str">
        <f>""</f>
        <v/>
      </c>
      <c r="AO198" t="str">
        <f>""</f>
        <v/>
      </c>
      <c r="AP198" t="str">
        <f>""</f>
        <v/>
      </c>
      <c r="AQ198" t="str">
        <f>""</f>
        <v/>
      </c>
      <c r="AR198" t="str">
        <f>"[0.208]"</f>
        <v>[0.208]</v>
      </c>
      <c r="AS198" t="str">
        <f>""</f>
        <v/>
      </c>
      <c r="AT198" t="str">
        <f>""</f>
        <v/>
      </c>
      <c r="AU198" t="str">
        <f>""</f>
        <v/>
      </c>
      <c r="AV198" t="str">
        <f>""</f>
        <v/>
      </c>
      <c r="AW198" t="str">
        <f>""</f>
        <v/>
      </c>
      <c r="AX198" t="str">
        <f>""</f>
        <v/>
      </c>
      <c r="AY198" t="str">
        <f>""</f>
        <v/>
      </c>
      <c r="AZ198" t="str">
        <f>""</f>
        <v/>
      </c>
      <c r="BA198" t="str">
        <f>""</f>
        <v/>
      </c>
    </row>
    <row r="199" spans="2:53" x14ac:dyDescent="0.2">
      <c r="B199" t="str">
        <f>"Interaction"</f>
        <v>Interaction</v>
      </c>
      <c r="C199" t="str">
        <f>""</f>
        <v/>
      </c>
      <c r="D199" t="str">
        <f>""</f>
        <v/>
      </c>
      <c r="E199" t="str">
        <f>""</f>
        <v/>
      </c>
      <c r="F199" t="str">
        <f>""</f>
        <v/>
      </c>
      <c r="G199" t="str">
        <f>""</f>
        <v/>
      </c>
      <c r="H199" t="str">
        <f>""</f>
        <v/>
      </c>
      <c r="I199" t="str">
        <f>""</f>
        <v/>
      </c>
      <c r="J199" t="str">
        <f>""</f>
        <v/>
      </c>
      <c r="K199" t="str">
        <f>""</f>
        <v/>
      </c>
      <c r="L199" t="str">
        <f>""</f>
        <v/>
      </c>
      <c r="M199" t="str">
        <f>""</f>
        <v/>
      </c>
      <c r="N199" t="str">
        <f>""</f>
        <v/>
      </c>
      <c r="O199" t="str">
        <f>""</f>
        <v/>
      </c>
      <c r="P199" t="str">
        <f>""</f>
        <v/>
      </c>
      <c r="Q199" t="str">
        <f>""</f>
        <v/>
      </c>
      <c r="R199" t="str">
        <f>""</f>
        <v/>
      </c>
      <c r="S199" t="str">
        <f>""</f>
        <v/>
      </c>
      <c r="T199" t="str">
        <f>""</f>
        <v/>
      </c>
      <c r="U199" t="str">
        <f>""</f>
        <v/>
      </c>
      <c r="V199" t="str">
        <f>""</f>
        <v/>
      </c>
      <c r="W199" t="str">
        <f>""</f>
        <v/>
      </c>
      <c r="X199" t="str">
        <f>""</f>
        <v/>
      </c>
      <c r="Y199" t="str">
        <f>""</f>
        <v/>
      </c>
      <c r="Z199" t="str">
        <f>""</f>
        <v/>
      </c>
      <c r="AA199" t="str">
        <f>""</f>
        <v/>
      </c>
      <c r="AB199" t="str">
        <f>""</f>
        <v/>
      </c>
      <c r="AC199" t="str">
        <f>""</f>
        <v/>
      </c>
      <c r="AD199" t="str">
        <f>""</f>
        <v/>
      </c>
      <c r="AE199" t="str">
        <f>""</f>
        <v/>
      </c>
      <c r="AF199" t="str">
        <f>""</f>
        <v/>
      </c>
      <c r="AG199" t="str">
        <f>""</f>
        <v/>
      </c>
      <c r="AH199" t="str">
        <f>""</f>
        <v/>
      </c>
      <c r="AI199" t="str">
        <f>""</f>
        <v/>
      </c>
      <c r="AJ199" t="str">
        <f>""</f>
        <v/>
      </c>
      <c r="AK199" t="str">
        <f>""</f>
        <v/>
      </c>
      <c r="AL199" t="str">
        <f>""</f>
        <v/>
      </c>
      <c r="AM199" t="str">
        <f>""</f>
        <v/>
      </c>
      <c r="AN199" t="str">
        <f>""</f>
        <v/>
      </c>
      <c r="AO199" t="str">
        <f>""</f>
        <v/>
      </c>
      <c r="AP199" t="str">
        <f>""</f>
        <v/>
      </c>
      <c r="AQ199" t="str">
        <f>""</f>
        <v/>
      </c>
      <c r="AR199" t="str">
        <f>"0.120"</f>
        <v>0.120</v>
      </c>
      <c r="AS199" t="str">
        <f>""</f>
        <v/>
      </c>
      <c r="AT199" t="str">
        <f>""</f>
        <v/>
      </c>
      <c r="AU199" t="str">
        <f>""</f>
        <v/>
      </c>
      <c r="AV199" t="str">
        <f>""</f>
        <v/>
      </c>
      <c r="AW199" t="str">
        <f>""</f>
        <v/>
      </c>
      <c r="AX199" t="str">
        <f>""</f>
        <v/>
      </c>
      <c r="AY199" t="str">
        <f>""</f>
        <v/>
      </c>
      <c r="AZ199" t="str">
        <f>""</f>
        <v/>
      </c>
      <c r="BA199" t="str">
        <f>""</f>
        <v/>
      </c>
    </row>
    <row r="200" spans="2:53" x14ac:dyDescent="0.2">
      <c r="B200" t="str">
        <f>""</f>
        <v/>
      </c>
      <c r="C200" t="str">
        <f>""</f>
        <v/>
      </c>
      <c r="D200" t="str">
        <f>""</f>
        <v/>
      </c>
      <c r="E200" t="str">
        <f>""</f>
        <v/>
      </c>
      <c r="F200" t="str">
        <f>""</f>
        <v/>
      </c>
      <c r="G200" t="str">
        <f>""</f>
        <v/>
      </c>
      <c r="H200" t="str">
        <f>""</f>
        <v/>
      </c>
      <c r="I200" t="str">
        <f>""</f>
        <v/>
      </c>
      <c r="J200" t="str">
        <f>""</f>
        <v/>
      </c>
      <c r="K200" t="str">
        <f>""</f>
        <v/>
      </c>
      <c r="L200" t="str">
        <f>""</f>
        <v/>
      </c>
      <c r="M200" t="str">
        <f>""</f>
        <v/>
      </c>
      <c r="N200" t="str">
        <f>""</f>
        <v/>
      </c>
      <c r="O200" t="str">
        <f>""</f>
        <v/>
      </c>
      <c r="P200" t="str">
        <f>""</f>
        <v/>
      </c>
      <c r="Q200" t="str">
        <f>""</f>
        <v/>
      </c>
      <c r="R200" t="str">
        <f>""</f>
        <v/>
      </c>
      <c r="S200" t="str">
        <f>""</f>
        <v/>
      </c>
      <c r="T200" t="str">
        <f>""</f>
        <v/>
      </c>
      <c r="U200" t="str">
        <f>""</f>
        <v/>
      </c>
      <c r="V200" t="str">
        <f>""</f>
        <v/>
      </c>
      <c r="W200" t="str">
        <f>""</f>
        <v/>
      </c>
      <c r="X200" t="str">
        <f>""</f>
        <v/>
      </c>
      <c r="Y200" t="str">
        <f>""</f>
        <v/>
      </c>
      <c r="Z200" t="str">
        <f>""</f>
        <v/>
      </c>
      <c r="AA200" t="str">
        <f>""</f>
        <v/>
      </c>
      <c r="AB200" t="str">
        <f>""</f>
        <v/>
      </c>
      <c r="AC200" t="str">
        <f>""</f>
        <v/>
      </c>
      <c r="AD200" t="str">
        <f>""</f>
        <v/>
      </c>
      <c r="AE200" t="str">
        <f>""</f>
        <v/>
      </c>
      <c r="AF200" t="str">
        <f>""</f>
        <v/>
      </c>
      <c r="AG200" t="str">
        <f>""</f>
        <v/>
      </c>
      <c r="AH200" t="str">
        <f>""</f>
        <v/>
      </c>
      <c r="AI200" t="str">
        <f>""</f>
        <v/>
      </c>
      <c r="AJ200" t="str">
        <f>""</f>
        <v/>
      </c>
      <c r="AK200" t="str">
        <f>""</f>
        <v/>
      </c>
      <c r="AL200" t="str">
        <f>""</f>
        <v/>
      </c>
      <c r="AM200" t="str">
        <f>""</f>
        <v/>
      </c>
      <c r="AN200" t="str">
        <f>""</f>
        <v/>
      </c>
      <c r="AO200" t="str">
        <f>""</f>
        <v/>
      </c>
      <c r="AP200" t="str">
        <f>""</f>
        <v/>
      </c>
      <c r="AQ200" t="str">
        <f>""</f>
        <v/>
      </c>
      <c r="AR200" t="str">
        <f>"[0.174]"</f>
        <v>[0.174]</v>
      </c>
      <c r="AS200" t="str">
        <f>""</f>
        <v/>
      </c>
      <c r="AT200" t="str">
        <f>""</f>
        <v/>
      </c>
      <c r="AU200" t="str">
        <f>""</f>
        <v/>
      </c>
      <c r="AV200" t="str">
        <f>""</f>
        <v/>
      </c>
      <c r="AW200" t="str">
        <f>""</f>
        <v/>
      </c>
      <c r="AX200" t="str">
        <f>""</f>
        <v/>
      </c>
      <c r="AY200" t="str">
        <f>""</f>
        <v/>
      </c>
      <c r="AZ200" t="str">
        <f>""</f>
        <v/>
      </c>
      <c r="BA200" t="str">
        <f>""</f>
        <v/>
      </c>
    </row>
    <row r="201" spans="2:53" x14ac:dyDescent="0.2">
      <c r="B201" t="str">
        <f>"Number of years that household had a loss of land"</f>
        <v>Number of years that household had a loss of land</v>
      </c>
      <c r="C201" t="str">
        <f>""</f>
        <v/>
      </c>
      <c r="D201" t="str">
        <f>""</f>
        <v/>
      </c>
      <c r="E201" t="str">
        <f>""</f>
        <v/>
      </c>
      <c r="F201" t="str">
        <f>""</f>
        <v/>
      </c>
      <c r="G201" t="str">
        <f>""</f>
        <v/>
      </c>
      <c r="H201" t="str">
        <f>""</f>
        <v/>
      </c>
      <c r="I201" t="str">
        <f>""</f>
        <v/>
      </c>
      <c r="J201" t="str">
        <f>""</f>
        <v/>
      </c>
      <c r="K201" t="str">
        <f>""</f>
        <v/>
      </c>
      <c r="L201" t="str">
        <f>""</f>
        <v/>
      </c>
      <c r="M201" t="str">
        <f>""</f>
        <v/>
      </c>
      <c r="N201" t="str">
        <f>""</f>
        <v/>
      </c>
      <c r="O201" t="str">
        <f>""</f>
        <v/>
      </c>
      <c r="P201" t="str">
        <f>""</f>
        <v/>
      </c>
      <c r="Q201" t="str">
        <f>""</f>
        <v/>
      </c>
      <c r="R201" t="str">
        <f>""</f>
        <v/>
      </c>
      <c r="S201" t="str">
        <f>""</f>
        <v/>
      </c>
      <c r="T201" t="str">
        <f>""</f>
        <v/>
      </c>
      <c r="U201" t="str">
        <f>""</f>
        <v/>
      </c>
      <c r="V201" t="str">
        <f>""</f>
        <v/>
      </c>
      <c r="W201" t="str">
        <f>""</f>
        <v/>
      </c>
      <c r="X201" t="str">
        <f>""</f>
        <v/>
      </c>
      <c r="Y201" t="str">
        <f>""</f>
        <v/>
      </c>
      <c r="Z201" t="str">
        <f>""</f>
        <v/>
      </c>
      <c r="AA201" t="str">
        <f>""</f>
        <v/>
      </c>
      <c r="AB201" t="str">
        <f>""</f>
        <v/>
      </c>
      <c r="AC201" t="str">
        <f>""</f>
        <v/>
      </c>
      <c r="AD201" t="str">
        <f>""</f>
        <v/>
      </c>
      <c r="AE201" t="str">
        <f>""</f>
        <v/>
      </c>
      <c r="AF201" t="str">
        <f>""</f>
        <v/>
      </c>
      <c r="AG201" t="str">
        <f>""</f>
        <v/>
      </c>
      <c r="AH201" t="str">
        <f>""</f>
        <v/>
      </c>
      <c r="AI201" t="str">
        <f>""</f>
        <v/>
      </c>
      <c r="AJ201" t="str">
        <f>""</f>
        <v/>
      </c>
      <c r="AK201" t="str">
        <f>""</f>
        <v/>
      </c>
      <c r="AL201" t="str">
        <f>""</f>
        <v/>
      </c>
      <c r="AM201" t="str">
        <f>""</f>
        <v/>
      </c>
      <c r="AN201" t="str">
        <f>""</f>
        <v/>
      </c>
      <c r="AO201" t="str">
        <f>""</f>
        <v/>
      </c>
      <c r="AP201" t="str">
        <f>""</f>
        <v/>
      </c>
      <c r="AQ201" t="str">
        <f>""</f>
        <v/>
      </c>
      <c r="AR201" t="str">
        <f>""</f>
        <v/>
      </c>
      <c r="AS201" t="str">
        <f>"0.031"</f>
        <v>0.031</v>
      </c>
      <c r="AT201" t="str">
        <f>"0.035"</f>
        <v>0.035</v>
      </c>
      <c r="AU201" t="str">
        <f>"0.027"</f>
        <v>0.027</v>
      </c>
      <c r="AV201" t="str">
        <f>""</f>
        <v/>
      </c>
      <c r="AW201" t="str">
        <f>""</f>
        <v/>
      </c>
      <c r="AX201" t="str">
        <f>""</f>
        <v/>
      </c>
      <c r="AY201" t="str">
        <f>""</f>
        <v/>
      </c>
      <c r="AZ201" t="str">
        <f>""</f>
        <v/>
      </c>
      <c r="BA201" t="str">
        <f>""</f>
        <v/>
      </c>
    </row>
    <row r="202" spans="2:53" x14ac:dyDescent="0.2">
      <c r="B202" t="str">
        <f>""</f>
        <v/>
      </c>
      <c r="C202" t="str">
        <f>""</f>
        <v/>
      </c>
      <c r="D202" t="str">
        <f>""</f>
        <v/>
      </c>
      <c r="E202" t="str">
        <f>""</f>
        <v/>
      </c>
      <c r="F202" t="str">
        <f>""</f>
        <v/>
      </c>
      <c r="G202" t="str">
        <f>""</f>
        <v/>
      </c>
      <c r="H202" t="str">
        <f>""</f>
        <v/>
      </c>
      <c r="I202" t="str">
        <f>""</f>
        <v/>
      </c>
      <c r="J202" t="str">
        <f>""</f>
        <v/>
      </c>
      <c r="K202" t="str">
        <f>""</f>
        <v/>
      </c>
      <c r="L202" t="str">
        <f>""</f>
        <v/>
      </c>
      <c r="M202" t="str">
        <f>""</f>
        <v/>
      </c>
      <c r="N202" t="str">
        <f>""</f>
        <v/>
      </c>
      <c r="O202" t="str">
        <f>""</f>
        <v/>
      </c>
      <c r="P202" t="str">
        <f>""</f>
        <v/>
      </c>
      <c r="Q202" t="str">
        <f>""</f>
        <v/>
      </c>
      <c r="R202" t="str">
        <f>""</f>
        <v/>
      </c>
      <c r="S202" t="str">
        <f>""</f>
        <v/>
      </c>
      <c r="T202" t="str">
        <f>""</f>
        <v/>
      </c>
      <c r="U202" t="str">
        <f>""</f>
        <v/>
      </c>
      <c r="V202" t="str">
        <f>""</f>
        <v/>
      </c>
      <c r="W202" t="str">
        <f>""</f>
        <v/>
      </c>
      <c r="X202" t="str">
        <f>""</f>
        <v/>
      </c>
      <c r="Y202" t="str">
        <f>""</f>
        <v/>
      </c>
      <c r="Z202" t="str">
        <f>""</f>
        <v/>
      </c>
      <c r="AA202" t="str">
        <f>""</f>
        <v/>
      </c>
      <c r="AB202" t="str">
        <f>""</f>
        <v/>
      </c>
      <c r="AC202" t="str">
        <f>""</f>
        <v/>
      </c>
      <c r="AD202" t="str">
        <f>""</f>
        <v/>
      </c>
      <c r="AE202" t="str">
        <f>""</f>
        <v/>
      </c>
      <c r="AF202" t="str">
        <f>""</f>
        <v/>
      </c>
      <c r="AG202" t="str">
        <f>""</f>
        <v/>
      </c>
      <c r="AH202" t="str">
        <f>""</f>
        <v/>
      </c>
      <c r="AI202" t="str">
        <f>""</f>
        <v/>
      </c>
      <c r="AJ202" t="str">
        <f>""</f>
        <v/>
      </c>
      <c r="AK202" t="str">
        <f>""</f>
        <v/>
      </c>
      <c r="AL202" t="str">
        <f>""</f>
        <v/>
      </c>
      <c r="AM202" t="str">
        <f>""</f>
        <v/>
      </c>
      <c r="AN202" t="str">
        <f>""</f>
        <v/>
      </c>
      <c r="AO202" t="str">
        <f>""</f>
        <v/>
      </c>
      <c r="AP202" t="str">
        <f>""</f>
        <v/>
      </c>
      <c r="AQ202" t="str">
        <f>""</f>
        <v/>
      </c>
      <c r="AR202" t="str">
        <f>""</f>
        <v/>
      </c>
      <c r="AS202" t="str">
        <f>"[0.049]"</f>
        <v>[0.049]</v>
      </c>
      <c r="AT202" t="str">
        <f>"[0.049]"</f>
        <v>[0.049]</v>
      </c>
      <c r="AU202" t="str">
        <f>"[0.049]"</f>
        <v>[0.049]</v>
      </c>
      <c r="AV202" t="str">
        <f>""</f>
        <v/>
      </c>
      <c r="AW202" t="str">
        <f>""</f>
        <v/>
      </c>
      <c r="AX202" t="str">
        <f>""</f>
        <v/>
      </c>
      <c r="AY202" t="str">
        <f>""</f>
        <v/>
      </c>
      <c r="AZ202" t="str">
        <f>""</f>
        <v/>
      </c>
      <c r="BA202" t="str">
        <f>""</f>
        <v/>
      </c>
    </row>
    <row r="203" spans="2:53" x14ac:dyDescent="0.2">
      <c r="B203" t="str">
        <f>"At least female male left the household in a given year (yes=1)"</f>
        <v>At least female male left the household in a given year (yes=1)</v>
      </c>
      <c r="C203" t="str">
        <f>""</f>
        <v/>
      </c>
      <c r="D203" t="str">
        <f>""</f>
        <v/>
      </c>
      <c r="E203" t="str">
        <f>""</f>
        <v/>
      </c>
      <c r="F203" t="str">
        <f>""</f>
        <v/>
      </c>
      <c r="G203" t="str">
        <f>""</f>
        <v/>
      </c>
      <c r="H203" t="str">
        <f>""</f>
        <v/>
      </c>
      <c r="I203" t="str">
        <f>""</f>
        <v/>
      </c>
      <c r="J203" t="str">
        <f>""</f>
        <v/>
      </c>
      <c r="K203" t="str">
        <f>""</f>
        <v/>
      </c>
      <c r="L203" t="str">
        <f>""</f>
        <v/>
      </c>
      <c r="M203" t="str">
        <f>""</f>
        <v/>
      </c>
      <c r="N203" t="str">
        <f>""</f>
        <v/>
      </c>
      <c r="O203" t="str">
        <f>""</f>
        <v/>
      </c>
      <c r="P203" t="str">
        <f>""</f>
        <v/>
      </c>
      <c r="Q203" t="str">
        <f>""</f>
        <v/>
      </c>
      <c r="R203" t="str">
        <f>""</f>
        <v/>
      </c>
      <c r="S203" t="str">
        <f>""</f>
        <v/>
      </c>
      <c r="T203" t="str">
        <f>""</f>
        <v/>
      </c>
      <c r="U203" t="str">
        <f>""</f>
        <v/>
      </c>
      <c r="V203" t="str">
        <f>""</f>
        <v/>
      </c>
      <c r="W203" t="str">
        <f>""</f>
        <v/>
      </c>
      <c r="X203" t="str">
        <f>""</f>
        <v/>
      </c>
      <c r="Y203" t="str">
        <f>""</f>
        <v/>
      </c>
      <c r="Z203" t="str">
        <f>""</f>
        <v/>
      </c>
      <c r="AA203" t="str">
        <f>""</f>
        <v/>
      </c>
      <c r="AB203" t="str">
        <f>""</f>
        <v/>
      </c>
      <c r="AC203" t="str">
        <f>""</f>
        <v/>
      </c>
      <c r="AD203" t="str">
        <f>""</f>
        <v/>
      </c>
      <c r="AE203" t="str">
        <f>""</f>
        <v/>
      </c>
      <c r="AF203" t="str">
        <f>""</f>
        <v/>
      </c>
      <c r="AG203" t="str">
        <f>""</f>
        <v/>
      </c>
      <c r="AH203" t="str">
        <f>""</f>
        <v/>
      </c>
      <c r="AI203" t="str">
        <f>""</f>
        <v/>
      </c>
      <c r="AJ203" t="str">
        <f>""</f>
        <v/>
      </c>
      <c r="AK203" t="str">
        <f>""</f>
        <v/>
      </c>
      <c r="AL203" t="str">
        <f>""</f>
        <v/>
      </c>
      <c r="AM203" t="str">
        <f>""</f>
        <v/>
      </c>
      <c r="AN203" t="str">
        <f>""</f>
        <v/>
      </c>
      <c r="AO203" t="str">
        <f>""</f>
        <v/>
      </c>
      <c r="AP203" t="str">
        <f>""</f>
        <v/>
      </c>
      <c r="AQ203" t="str">
        <f>""</f>
        <v/>
      </c>
      <c r="AR203" t="str">
        <f>""</f>
        <v/>
      </c>
      <c r="AS203" t="str">
        <f>"-0.053"</f>
        <v>-0.053</v>
      </c>
      <c r="AT203" t="str">
        <f>""</f>
        <v/>
      </c>
      <c r="AU203" t="str">
        <f>""</f>
        <v/>
      </c>
      <c r="AV203" t="str">
        <f>""</f>
        <v/>
      </c>
      <c r="AW203" t="str">
        <f>""</f>
        <v/>
      </c>
      <c r="AX203" t="str">
        <f>""</f>
        <v/>
      </c>
      <c r="AY203" t="str">
        <f>""</f>
        <v/>
      </c>
      <c r="AZ203" t="str">
        <f>""</f>
        <v/>
      </c>
      <c r="BA203" t="str">
        <f>""</f>
        <v/>
      </c>
    </row>
    <row r="204" spans="2:53" x14ac:dyDescent="0.2">
      <c r="B204" t="str">
        <f>""</f>
        <v/>
      </c>
      <c r="C204" t="str">
        <f>""</f>
        <v/>
      </c>
      <c r="D204" t="str">
        <f>""</f>
        <v/>
      </c>
      <c r="E204" t="str">
        <f>""</f>
        <v/>
      </c>
      <c r="F204" t="str">
        <f>""</f>
        <v/>
      </c>
      <c r="G204" t="str">
        <f>""</f>
        <v/>
      </c>
      <c r="H204" t="str">
        <f>""</f>
        <v/>
      </c>
      <c r="I204" t="str">
        <f>""</f>
        <v/>
      </c>
      <c r="J204" t="str">
        <f>""</f>
        <v/>
      </c>
      <c r="K204" t="str">
        <f>""</f>
        <v/>
      </c>
      <c r="L204" t="str">
        <f>""</f>
        <v/>
      </c>
      <c r="M204" t="str">
        <f>""</f>
        <v/>
      </c>
      <c r="N204" t="str">
        <f>""</f>
        <v/>
      </c>
      <c r="O204" t="str">
        <f>""</f>
        <v/>
      </c>
      <c r="P204" t="str">
        <f>""</f>
        <v/>
      </c>
      <c r="Q204" t="str">
        <f>""</f>
        <v/>
      </c>
      <c r="R204" t="str">
        <f>""</f>
        <v/>
      </c>
      <c r="S204" t="str">
        <f>""</f>
        <v/>
      </c>
      <c r="T204" t="str">
        <f>""</f>
        <v/>
      </c>
      <c r="U204" t="str">
        <f>""</f>
        <v/>
      </c>
      <c r="V204" t="str">
        <f>""</f>
        <v/>
      </c>
      <c r="W204" t="str">
        <f>""</f>
        <v/>
      </c>
      <c r="X204" t="str">
        <f>""</f>
        <v/>
      </c>
      <c r="Y204" t="str">
        <f>""</f>
        <v/>
      </c>
      <c r="Z204" t="str">
        <f>""</f>
        <v/>
      </c>
      <c r="AA204" t="str">
        <f>""</f>
        <v/>
      </c>
      <c r="AB204" t="str">
        <f>""</f>
        <v/>
      </c>
      <c r="AC204" t="str">
        <f>""</f>
        <v/>
      </c>
      <c r="AD204" t="str">
        <f>""</f>
        <v/>
      </c>
      <c r="AE204" t="str">
        <f>""</f>
        <v/>
      </c>
      <c r="AF204" t="str">
        <f>""</f>
        <v/>
      </c>
      <c r="AG204" t="str">
        <f>""</f>
        <v/>
      </c>
      <c r="AH204" t="str">
        <f>""</f>
        <v/>
      </c>
      <c r="AI204" t="str">
        <f>""</f>
        <v/>
      </c>
      <c r="AJ204" t="str">
        <f>""</f>
        <v/>
      </c>
      <c r="AK204" t="str">
        <f>""</f>
        <v/>
      </c>
      <c r="AL204" t="str">
        <f>""</f>
        <v/>
      </c>
      <c r="AM204" t="str">
        <f>""</f>
        <v/>
      </c>
      <c r="AN204" t="str">
        <f>""</f>
        <v/>
      </c>
      <c r="AO204" t="str">
        <f>""</f>
        <v/>
      </c>
      <c r="AP204" t="str">
        <f>""</f>
        <v/>
      </c>
      <c r="AQ204" t="str">
        <f>""</f>
        <v/>
      </c>
      <c r="AR204" t="str">
        <f>""</f>
        <v/>
      </c>
      <c r="AS204" t="str">
        <f>"[0.112]"</f>
        <v>[0.112]</v>
      </c>
      <c r="AT204" t="str">
        <f>""</f>
        <v/>
      </c>
      <c r="AU204" t="str">
        <f>""</f>
        <v/>
      </c>
      <c r="AV204" t="str">
        <f>""</f>
        <v/>
      </c>
      <c r="AW204" t="str">
        <f>""</f>
        <v/>
      </c>
      <c r="AX204" t="str">
        <f>""</f>
        <v/>
      </c>
      <c r="AY204" t="str">
        <f>""</f>
        <v/>
      </c>
      <c r="AZ204" t="str">
        <f>""</f>
        <v/>
      </c>
      <c r="BA204" t="str">
        <f>""</f>
        <v/>
      </c>
    </row>
    <row r="205" spans="2:53" x14ac:dyDescent="0.2">
      <c r="B205" t="str">
        <f>"Interaction"</f>
        <v>Interaction</v>
      </c>
      <c r="C205" t="str">
        <f>""</f>
        <v/>
      </c>
      <c r="D205" t="str">
        <f>""</f>
        <v/>
      </c>
      <c r="E205" t="str">
        <f>""</f>
        <v/>
      </c>
      <c r="F205" t="str">
        <f>""</f>
        <v/>
      </c>
      <c r="G205" t="str">
        <f>""</f>
        <v/>
      </c>
      <c r="H205" t="str">
        <f>""</f>
        <v/>
      </c>
      <c r="I205" t="str">
        <f>""</f>
        <v/>
      </c>
      <c r="J205" t="str">
        <f>""</f>
        <v/>
      </c>
      <c r="K205" t="str">
        <f>""</f>
        <v/>
      </c>
      <c r="L205" t="str">
        <f>""</f>
        <v/>
      </c>
      <c r="M205" t="str">
        <f>""</f>
        <v/>
      </c>
      <c r="N205" t="str">
        <f>""</f>
        <v/>
      </c>
      <c r="O205" t="str">
        <f>""</f>
        <v/>
      </c>
      <c r="P205" t="str">
        <f>""</f>
        <v/>
      </c>
      <c r="Q205" t="str">
        <f>""</f>
        <v/>
      </c>
      <c r="R205" t="str">
        <f>""</f>
        <v/>
      </c>
      <c r="S205" t="str">
        <f>""</f>
        <v/>
      </c>
      <c r="T205" t="str">
        <f>""</f>
        <v/>
      </c>
      <c r="U205" t="str">
        <f>""</f>
        <v/>
      </c>
      <c r="V205" t="str">
        <f>""</f>
        <v/>
      </c>
      <c r="W205" t="str">
        <f>""</f>
        <v/>
      </c>
      <c r="X205" t="str">
        <f>""</f>
        <v/>
      </c>
      <c r="Y205" t="str">
        <f>""</f>
        <v/>
      </c>
      <c r="Z205" t="str">
        <f>""</f>
        <v/>
      </c>
      <c r="AA205" t="str">
        <f>""</f>
        <v/>
      </c>
      <c r="AB205" t="str">
        <f>""</f>
        <v/>
      </c>
      <c r="AC205" t="str">
        <f>""</f>
        <v/>
      </c>
      <c r="AD205" t="str">
        <f>""</f>
        <v/>
      </c>
      <c r="AE205" t="str">
        <f>""</f>
        <v/>
      </c>
      <c r="AF205" t="str">
        <f>""</f>
        <v/>
      </c>
      <c r="AG205" t="str">
        <f>""</f>
        <v/>
      </c>
      <c r="AH205" t="str">
        <f>""</f>
        <v/>
      </c>
      <c r="AI205" t="str">
        <f>""</f>
        <v/>
      </c>
      <c r="AJ205" t="str">
        <f>""</f>
        <v/>
      </c>
      <c r="AK205" t="str">
        <f>""</f>
        <v/>
      </c>
      <c r="AL205" t="str">
        <f>""</f>
        <v/>
      </c>
      <c r="AM205" t="str">
        <f>""</f>
        <v/>
      </c>
      <c r="AN205" t="str">
        <f>""</f>
        <v/>
      </c>
      <c r="AO205" t="str">
        <f>""</f>
        <v/>
      </c>
      <c r="AP205" t="str">
        <f>""</f>
        <v/>
      </c>
      <c r="AQ205" t="str">
        <f>""</f>
        <v/>
      </c>
      <c r="AR205" t="str">
        <f>""</f>
        <v/>
      </c>
      <c r="AS205" t="str">
        <f>"-0.016"</f>
        <v>-0.016</v>
      </c>
      <c r="AT205" t="str">
        <f>""</f>
        <v/>
      </c>
      <c r="AU205" t="str">
        <f>""</f>
        <v/>
      </c>
      <c r="AV205" t="str">
        <f>""</f>
        <v/>
      </c>
      <c r="AW205" t="str">
        <f>""</f>
        <v/>
      </c>
      <c r="AX205" t="str">
        <f>""</f>
        <v/>
      </c>
      <c r="AY205" t="str">
        <f>""</f>
        <v/>
      </c>
      <c r="AZ205" t="str">
        <f>""</f>
        <v/>
      </c>
      <c r="BA205" t="str">
        <f>""</f>
        <v/>
      </c>
    </row>
    <row r="206" spans="2:53" x14ac:dyDescent="0.2">
      <c r="B206" t="str">
        <f>""</f>
        <v/>
      </c>
      <c r="C206" t="str">
        <f>""</f>
        <v/>
      </c>
      <c r="D206" t="str">
        <f>""</f>
        <v/>
      </c>
      <c r="E206" t="str">
        <f>""</f>
        <v/>
      </c>
      <c r="F206" t="str">
        <f>""</f>
        <v/>
      </c>
      <c r="G206" t="str">
        <f>""</f>
        <v/>
      </c>
      <c r="H206" t="str">
        <f>""</f>
        <v/>
      </c>
      <c r="I206" t="str">
        <f>""</f>
        <v/>
      </c>
      <c r="J206" t="str">
        <f>""</f>
        <v/>
      </c>
      <c r="K206" t="str">
        <f>""</f>
        <v/>
      </c>
      <c r="L206" t="str">
        <f>""</f>
        <v/>
      </c>
      <c r="M206" t="str">
        <f>""</f>
        <v/>
      </c>
      <c r="N206" t="str">
        <f>""</f>
        <v/>
      </c>
      <c r="O206" t="str">
        <f>""</f>
        <v/>
      </c>
      <c r="P206" t="str">
        <f>""</f>
        <v/>
      </c>
      <c r="Q206" t="str">
        <f>""</f>
        <v/>
      </c>
      <c r="R206" t="str">
        <f>""</f>
        <v/>
      </c>
      <c r="S206" t="str">
        <f>""</f>
        <v/>
      </c>
      <c r="T206" t="str">
        <f>""</f>
        <v/>
      </c>
      <c r="U206" t="str">
        <f>""</f>
        <v/>
      </c>
      <c r="V206" t="str">
        <f>""</f>
        <v/>
      </c>
      <c r="W206" t="str">
        <f>""</f>
        <v/>
      </c>
      <c r="X206" t="str">
        <f>""</f>
        <v/>
      </c>
      <c r="Y206" t="str">
        <f>""</f>
        <v/>
      </c>
      <c r="Z206" t="str">
        <f>""</f>
        <v/>
      </c>
      <c r="AA206" t="str">
        <f>""</f>
        <v/>
      </c>
      <c r="AB206" t="str">
        <f>""</f>
        <v/>
      </c>
      <c r="AC206" t="str">
        <f>""</f>
        <v/>
      </c>
      <c r="AD206" t="str">
        <f>""</f>
        <v/>
      </c>
      <c r="AE206" t="str">
        <f>""</f>
        <v/>
      </c>
      <c r="AF206" t="str">
        <f>""</f>
        <v/>
      </c>
      <c r="AG206" t="str">
        <f>""</f>
        <v/>
      </c>
      <c r="AH206" t="str">
        <f>""</f>
        <v/>
      </c>
      <c r="AI206" t="str">
        <f>""</f>
        <v/>
      </c>
      <c r="AJ206" t="str">
        <f>""</f>
        <v/>
      </c>
      <c r="AK206" t="str">
        <f>""</f>
        <v/>
      </c>
      <c r="AL206" t="str">
        <f>""</f>
        <v/>
      </c>
      <c r="AM206" t="str">
        <f>""</f>
        <v/>
      </c>
      <c r="AN206" t="str">
        <f>""</f>
        <v/>
      </c>
      <c r="AO206" t="str">
        <f>""</f>
        <v/>
      </c>
      <c r="AP206" t="str">
        <f>""</f>
        <v/>
      </c>
      <c r="AQ206" t="str">
        <f>""</f>
        <v/>
      </c>
      <c r="AR206" t="str">
        <f>""</f>
        <v/>
      </c>
      <c r="AS206" t="str">
        <f>"[0.119]"</f>
        <v>[0.119]</v>
      </c>
      <c r="AT206" t="str">
        <f>""</f>
        <v/>
      </c>
      <c r="AU206" t="str">
        <f>""</f>
        <v/>
      </c>
      <c r="AV206" t="str">
        <f>""</f>
        <v/>
      </c>
      <c r="AW206" t="str">
        <f>""</f>
        <v/>
      </c>
      <c r="AX206" t="str">
        <f>""</f>
        <v/>
      </c>
      <c r="AY206" t="str">
        <f>""</f>
        <v/>
      </c>
      <c r="AZ206" t="str">
        <f>""</f>
        <v/>
      </c>
      <c r="BA206" t="str">
        <f>""</f>
        <v/>
      </c>
    </row>
    <row r="207" spans="2:53" x14ac:dyDescent="0.2">
      <c r="B207" t="str">
        <f>"Number of female who left household 1998-2007"</f>
        <v>Number of female who left household 1998-2007</v>
      </c>
      <c r="C207" t="str">
        <f>""</f>
        <v/>
      </c>
      <c r="D207" t="str">
        <f>""</f>
        <v/>
      </c>
      <c r="E207" t="str">
        <f>""</f>
        <v/>
      </c>
      <c r="F207" t="str">
        <f>""</f>
        <v/>
      </c>
      <c r="G207" t="str">
        <f>""</f>
        <v/>
      </c>
      <c r="H207" t="str">
        <f>""</f>
        <v/>
      </c>
      <c r="I207" t="str">
        <f>""</f>
        <v/>
      </c>
      <c r="J207" t="str">
        <f>""</f>
        <v/>
      </c>
      <c r="K207" t="str">
        <f>""</f>
        <v/>
      </c>
      <c r="L207" t="str">
        <f>""</f>
        <v/>
      </c>
      <c r="M207" t="str">
        <f>""</f>
        <v/>
      </c>
      <c r="N207" t="str">
        <f>""</f>
        <v/>
      </c>
      <c r="O207" t="str">
        <f>""</f>
        <v/>
      </c>
      <c r="P207" t="str">
        <f>""</f>
        <v/>
      </c>
      <c r="Q207" t="str">
        <f>""</f>
        <v/>
      </c>
      <c r="R207" t="str">
        <f>""</f>
        <v/>
      </c>
      <c r="S207" t="str">
        <f>""</f>
        <v/>
      </c>
      <c r="T207" t="str">
        <f>""</f>
        <v/>
      </c>
      <c r="U207" t="str">
        <f>""</f>
        <v/>
      </c>
      <c r="V207" t="str">
        <f>""</f>
        <v/>
      </c>
      <c r="W207" t="str">
        <f>""</f>
        <v/>
      </c>
      <c r="X207" t="str">
        <f>""</f>
        <v/>
      </c>
      <c r="Y207" t="str">
        <f>""</f>
        <v/>
      </c>
      <c r="Z207" t="str">
        <f>""</f>
        <v/>
      </c>
      <c r="AA207" t="str">
        <f>""</f>
        <v/>
      </c>
      <c r="AB207" t="str">
        <f>""</f>
        <v/>
      </c>
      <c r="AC207" t="str">
        <f>""</f>
        <v/>
      </c>
      <c r="AD207" t="str">
        <f>""</f>
        <v/>
      </c>
      <c r="AE207" t="str">
        <f>""</f>
        <v/>
      </c>
      <c r="AF207" t="str">
        <f>""</f>
        <v/>
      </c>
      <c r="AG207" t="str">
        <f>""</f>
        <v/>
      </c>
      <c r="AH207" t="str">
        <f>""</f>
        <v/>
      </c>
      <c r="AI207" t="str">
        <f>""</f>
        <v/>
      </c>
      <c r="AJ207" t="str">
        <f>""</f>
        <v/>
      </c>
      <c r="AK207" t="str">
        <f>""</f>
        <v/>
      </c>
      <c r="AL207" t="str">
        <f>""</f>
        <v/>
      </c>
      <c r="AM207" t="str">
        <f>""</f>
        <v/>
      </c>
      <c r="AN207" t="str">
        <f>""</f>
        <v/>
      </c>
      <c r="AO207" t="str">
        <f>""</f>
        <v/>
      </c>
      <c r="AP207" t="str">
        <f>""</f>
        <v/>
      </c>
      <c r="AQ207" t="str">
        <f>""</f>
        <v/>
      </c>
      <c r="AR207" t="str">
        <f>""</f>
        <v/>
      </c>
      <c r="AS207" t="str">
        <f>""</f>
        <v/>
      </c>
      <c r="AT207" t="str">
        <f>"-0.007"</f>
        <v>-0.007</v>
      </c>
      <c r="AU207" t="str">
        <f>""</f>
        <v/>
      </c>
      <c r="AV207" t="str">
        <f>""</f>
        <v/>
      </c>
      <c r="AW207" t="str">
        <f>""</f>
        <v/>
      </c>
      <c r="AX207" t="str">
        <f>""</f>
        <v/>
      </c>
      <c r="AY207" t="str">
        <f>""</f>
        <v/>
      </c>
      <c r="AZ207" t="str">
        <f>""</f>
        <v/>
      </c>
      <c r="BA207" t="str">
        <f>""</f>
        <v/>
      </c>
    </row>
    <row r="208" spans="2:53" x14ac:dyDescent="0.2">
      <c r="B208" t="str">
        <f>""</f>
        <v/>
      </c>
      <c r="C208" t="str">
        <f>""</f>
        <v/>
      </c>
      <c r="D208" t="str">
        <f>""</f>
        <v/>
      </c>
      <c r="E208" t="str">
        <f>""</f>
        <v/>
      </c>
      <c r="F208" t="str">
        <f>""</f>
        <v/>
      </c>
      <c r="G208" t="str">
        <f>""</f>
        <v/>
      </c>
      <c r="H208" t="str">
        <f>""</f>
        <v/>
      </c>
      <c r="I208" t="str">
        <f>""</f>
        <v/>
      </c>
      <c r="J208" t="str">
        <f>""</f>
        <v/>
      </c>
      <c r="K208" t="str">
        <f>""</f>
        <v/>
      </c>
      <c r="L208" t="str">
        <f>""</f>
        <v/>
      </c>
      <c r="M208" t="str">
        <f>""</f>
        <v/>
      </c>
      <c r="N208" t="str">
        <f>""</f>
        <v/>
      </c>
      <c r="O208" t="str">
        <f>""</f>
        <v/>
      </c>
      <c r="P208" t="str">
        <f>""</f>
        <v/>
      </c>
      <c r="Q208" t="str">
        <f>""</f>
        <v/>
      </c>
      <c r="R208" t="str">
        <f>""</f>
        <v/>
      </c>
      <c r="S208" t="str">
        <f>""</f>
        <v/>
      </c>
      <c r="T208" t="str">
        <f>""</f>
        <v/>
      </c>
      <c r="U208" t="str">
        <f>""</f>
        <v/>
      </c>
      <c r="V208" t="str">
        <f>""</f>
        <v/>
      </c>
      <c r="W208" t="str">
        <f>""</f>
        <v/>
      </c>
      <c r="X208" t="str">
        <f>""</f>
        <v/>
      </c>
      <c r="Y208" t="str">
        <f>""</f>
        <v/>
      </c>
      <c r="Z208" t="str">
        <f>""</f>
        <v/>
      </c>
      <c r="AA208" t="str">
        <f>""</f>
        <v/>
      </c>
      <c r="AB208" t="str">
        <f>""</f>
        <v/>
      </c>
      <c r="AC208" t="str">
        <f>""</f>
        <v/>
      </c>
      <c r="AD208" t="str">
        <f>""</f>
        <v/>
      </c>
      <c r="AE208" t="str">
        <f>""</f>
        <v/>
      </c>
      <c r="AF208" t="str">
        <f>""</f>
        <v/>
      </c>
      <c r="AG208" t="str">
        <f>""</f>
        <v/>
      </c>
      <c r="AH208" t="str">
        <f>""</f>
        <v/>
      </c>
      <c r="AI208" t="str">
        <f>""</f>
        <v/>
      </c>
      <c r="AJ208" t="str">
        <f>""</f>
        <v/>
      </c>
      <c r="AK208" t="str">
        <f>""</f>
        <v/>
      </c>
      <c r="AL208" t="str">
        <f>""</f>
        <v/>
      </c>
      <c r="AM208" t="str">
        <f>""</f>
        <v/>
      </c>
      <c r="AN208" t="str">
        <f>""</f>
        <v/>
      </c>
      <c r="AO208" t="str">
        <f>""</f>
        <v/>
      </c>
      <c r="AP208" t="str">
        <f>""</f>
        <v/>
      </c>
      <c r="AQ208" t="str">
        <f>""</f>
        <v/>
      </c>
      <c r="AR208" t="str">
        <f>""</f>
        <v/>
      </c>
      <c r="AS208" t="str">
        <f>""</f>
        <v/>
      </c>
      <c r="AT208" t="str">
        <f>"[0.059]"</f>
        <v>[0.059]</v>
      </c>
      <c r="AU208" t="str">
        <f>""</f>
        <v/>
      </c>
      <c r="AV208" t="str">
        <f>""</f>
        <v/>
      </c>
      <c r="AW208" t="str">
        <f>""</f>
        <v/>
      </c>
      <c r="AX208" t="str">
        <f>""</f>
        <v/>
      </c>
      <c r="AY208" t="str">
        <f>""</f>
        <v/>
      </c>
      <c r="AZ208" t="str">
        <f>""</f>
        <v/>
      </c>
      <c r="BA208" t="str">
        <f>""</f>
        <v/>
      </c>
    </row>
    <row r="209" spans="2:53" x14ac:dyDescent="0.2">
      <c r="B209" t="str">
        <f>"Interaction"</f>
        <v>Interaction</v>
      </c>
      <c r="C209" t="str">
        <f>""</f>
        <v/>
      </c>
      <c r="D209" t="str">
        <f>""</f>
        <v/>
      </c>
      <c r="E209" t="str">
        <f>""</f>
        <v/>
      </c>
      <c r="F209" t="str">
        <f>""</f>
        <v/>
      </c>
      <c r="G209" t="str">
        <f>""</f>
        <v/>
      </c>
      <c r="H209" t="str">
        <f>""</f>
        <v/>
      </c>
      <c r="I209" t="str">
        <f>""</f>
        <v/>
      </c>
      <c r="J209" t="str">
        <f>""</f>
        <v/>
      </c>
      <c r="K209" t="str">
        <f>""</f>
        <v/>
      </c>
      <c r="L209" t="str">
        <f>""</f>
        <v/>
      </c>
      <c r="M209" t="str">
        <f>""</f>
        <v/>
      </c>
      <c r="N209" t="str">
        <f>""</f>
        <v/>
      </c>
      <c r="O209" t="str">
        <f>""</f>
        <v/>
      </c>
      <c r="P209" t="str">
        <f>""</f>
        <v/>
      </c>
      <c r="Q209" t="str">
        <f>""</f>
        <v/>
      </c>
      <c r="R209" t="str">
        <f>""</f>
        <v/>
      </c>
      <c r="S209" t="str">
        <f>""</f>
        <v/>
      </c>
      <c r="T209" t="str">
        <f>""</f>
        <v/>
      </c>
      <c r="U209" t="str">
        <f>""</f>
        <v/>
      </c>
      <c r="V209" t="str">
        <f>""</f>
        <v/>
      </c>
      <c r="W209" t="str">
        <f>""</f>
        <v/>
      </c>
      <c r="X209" t="str">
        <f>""</f>
        <v/>
      </c>
      <c r="Y209" t="str">
        <f>""</f>
        <v/>
      </c>
      <c r="Z209" t="str">
        <f>""</f>
        <v/>
      </c>
      <c r="AA209" t="str">
        <f>""</f>
        <v/>
      </c>
      <c r="AB209" t="str">
        <f>""</f>
        <v/>
      </c>
      <c r="AC209" t="str">
        <f>""</f>
        <v/>
      </c>
      <c r="AD209" t="str">
        <f>""</f>
        <v/>
      </c>
      <c r="AE209" t="str">
        <f>""</f>
        <v/>
      </c>
      <c r="AF209" t="str">
        <f>""</f>
        <v/>
      </c>
      <c r="AG209" t="str">
        <f>""</f>
        <v/>
      </c>
      <c r="AH209" t="str">
        <f>""</f>
        <v/>
      </c>
      <c r="AI209" t="str">
        <f>""</f>
        <v/>
      </c>
      <c r="AJ209" t="str">
        <f>""</f>
        <v/>
      </c>
      <c r="AK209" t="str">
        <f>""</f>
        <v/>
      </c>
      <c r="AL209" t="str">
        <f>""</f>
        <v/>
      </c>
      <c r="AM209" t="str">
        <f>""</f>
        <v/>
      </c>
      <c r="AN209" t="str">
        <f>""</f>
        <v/>
      </c>
      <c r="AO209" t="str">
        <f>""</f>
        <v/>
      </c>
      <c r="AP209" t="str">
        <f>""</f>
        <v/>
      </c>
      <c r="AQ209" t="str">
        <f>""</f>
        <v/>
      </c>
      <c r="AR209" t="str">
        <f>""</f>
        <v/>
      </c>
      <c r="AS209" t="str">
        <f>""</f>
        <v/>
      </c>
      <c r="AT209" t="str">
        <f>"-0.031"</f>
        <v>-0.031</v>
      </c>
      <c r="AU209" t="str">
        <f>""</f>
        <v/>
      </c>
      <c r="AV209" t="str">
        <f>""</f>
        <v/>
      </c>
      <c r="AW209" t="str">
        <f>""</f>
        <v/>
      </c>
      <c r="AX209" t="str">
        <f>""</f>
        <v/>
      </c>
      <c r="AY209" t="str">
        <f>""</f>
        <v/>
      </c>
      <c r="AZ209" t="str">
        <f>""</f>
        <v/>
      </c>
      <c r="BA209" t="str">
        <f>""</f>
        <v/>
      </c>
    </row>
    <row r="210" spans="2:53" x14ac:dyDescent="0.2">
      <c r="B210" t="str">
        <f>""</f>
        <v/>
      </c>
      <c r="C210" t="str">
        <f>""</f>
        <v/>
      </c>
      <c r="D210" t="str">
        <f>""</f>
        <v/>
      </c>
      <c r="E210" t="str">
        <f>""</f>
        <v/>
      </c>
      <c r="F210" t="str">
        <f>""</f>
        <v/>
      </c>
      <c r="G210" t="str">
        <f>""</f>
        <v/>
      </c>
      <c r="H210" t="str">
        <f>""</f>
        <v/>
      </c>
      <c r="I210" t="str">
        <f>""</f>
        <v/>
      </c>
      <c r="J210" t="str">
        <f>""</f>
        <v/>
      </c>
      <c r="K210" t="str">
        <f>""</f>
        <v/>
      </c>
      <c r="L210" t="str">
        <f>""</f>
        <v/>
      </c>
      <c r="M210" t="str">
        <f>""</f>
        <v/>
      </c>
      <c r="N210" t="str">
        <f>""</f>
        <v/>
      </c>
      <c r="O210" t="str">
        <f>""</f>
        <v/>
      </c>
      <c r="P210" t="str">
        <f>""</f>
        <v/>
      </c>
      <c r="Q210" t="str">
        <f>""</f>
        <v/>
      </c>
      <c r="R210" t="str">
        <f>""</f>
        <v/>
      </c>
      <c r="S210" t="str">
        <f>""</f>
        <v/>
      </c>
      <c r="T210" t="str">
        <f>""</f>
        <v/>
      </c>
      <c r="U210" t="str">
        <f>""</f>
        <v/>
      </c>
      <c r="V210" t="str">
        <f>""</f>
        <v/>
      </c>
      <c r="W210" t="str">
        <f>""</f>
        <v/>
      </c>
      <c r="X210" t="str">
        <f>""</f>
        <v/>
      </c>
      <c r="Y210" t="str">
        <f>""</f>
        <v/>
      </c>
      <c r="Z210" t="str">
        <f>""</f>
        <v/>
      </c>
      <c r="AA210" t="str">
        <f>""</f>
        <v/>
      </c>
      <c r="AB210" t="str">
        <f>""</f>
        <v/>
      </c>
      <c r="AC210" t="str">
        <f>""</f>
        <v/>
      </c>
      <c r="AD210" t="str">
        <f>""</f>
        <v/>
      </c>
      <c r="AE210" t="str">
        <f>""</f>
        <v/>
      </c>
      <c r="AF210" t="str">
        <f>""</f>
        <v/>
      </c>
      <c r="AG210" t="str">
        <f>""</f>
        <v/>
      </c>
      <c r="AH210" t="str">
        <f>""</f>
        <v/>
      </c>
      <c r="AI210" t="str">
        <f>""</f>
        <v/>
      </c>
      <c r="AJ210" t="str">
        <f>""</f>
        <v/>
      </c>
      <c r="AK210" t="str">
        <f>""</f>
        <v/>
      </c>
      <c r="AL210" t="str">
        <f>""</f>
        <v/>
      </c>
      <c r="AM210" t="str">
        <f>""</f>
        <v/>
      </c>
      <c r="AN210" t="str">
        <f>""</f>
        <v/>
      </c>
      <c r="AO210" t="str">
        <f>""</f>
        <v/>
      </c>
      <c r="AP210" t="str">
        <f>""</f>
        <v/>
      </c>
      <c r="AQ210" t="str">
        <f>""</f>
        <v/>
      </c>
      <c r="AR210" t="str">
        <f>""</f>
        <v/>
      </c>
      <c r="AS210" t="str">
        <f>""</f>
        <v/>
      </c>
      <c r="AT210" t="str">
        <f>"[0.062]"</f>
        <v>[0.062]</v>
      </c>
      <c r="AU210" t="str">
        <f>""</f>
        <v/>
      </c>
      <c r="AV210" t="str">
        <f>""</f>
        <v/>
      </c>
      <c r="AW210" t="str">
        <f>""</f>
        <v/>
      </c>
      <c r="AX210" t="str">
        <f>""</f>
        <v/>
      </c>
      <c r="AY210" t="str">
        <f>""</f>
        <v/>
      </c>
      <c r="AZ210" t="str">
        <f>""</f>
        <v/>
      </c>
      <c r="BA210" t="str">
        <f>""</f>
        <v/>
      </c>
    </row>
    <row r="211" spans="2:53" x14ac:dyDescent="0.2">
      <c r="B211" t="str">
        <f>"Share of females  who left household 1998-2007"</f>
        <v>Share of females  who left household 1998-2007</v>
      </c>
      <c r="C211" t="str">
        <f>""</f>
        <v/>
      </c>
      <c r="D211" t="str">
        <f>""</f>
        <v/>
      </c>
      <c r="E211" t="str">
        <f>""</f>
        <v/>
      </c>
      <c r="F211" t="str">
        <f>""</f>
        <v/>
      </c>
      <c r="G211" t="str">
        <f>""</f>
        <v/>
      </c>
      <c r="H211" t="str">
        <f>""</f>
        <v/>
      </c>
      <c r="I211" t="str">
        <f>""</f>
        <v/>
      </c>
      <c r="J211" t="str">
        <f>""</f>
        <v/>
      </c>
      <c r="K211" t="str">
        <f>""</f>
        <v/>
      </c>
      <c r="L211" t="str">
        <f>""</f>
        <v/>
      </c>
      <c r="M211" t="str">
        <f>""</f>
        <v/>
      </c>
      <c r="N211" t="str">
        <f>""</f>
        <v/>
      </c>
      <c r="O211" t="str">
        <f>""</f>
        <v/>
      </c>
      <c r="P211" t="str">
        <f>""</f>
        <v/>
      </c>
      <c r="Q211" t="str">
        <f>""</f>
        <v/>
      </c>
      <c r="R211" t="str">
        <f>""</f>
        <v/>
      </c>
      <c r="S211" t="str">
        <f>""</f>
        <v/>
      </c>
      <c r="T211" t="str">
        <f>""</f>
        <v/>
      </c>
      <c r="U211" t="str">
        <f>""</f>
        <v/>
      </c>
      <c r="V211" t="str">
        <f>""</f>
        <v/>
      </c>
      <c r="W211" t="str">
        <f>""</f>
        <v/>
      </c>
      <c r="X211" t="str">
        <f>""</f>
        <v/>
      </c>
      <c r="Y211" t="str">
        <f>""</f>
        <v/>
      </c>
      <c r="Z211" t="str">
        <f>""</f>
        <v/>
      </c>
      <c r="AA211" t="str">
        <f>""</f>
        <v/>
      </c>
      <c r="AB211" t="str">
        <f>""</f>
        <v/>
      </c>
      <c r="AC211" t="str">
        <f>""</f>
        <v/>
      </c>
      <c r="AD211" t="str">
        <f>""</f>
        <v/>
      </c>
      <c r="AE211" t="str">
        <f>""</f>
        <v/>
      </c>
      <c r="AF211" t="str">
        <f>""</f>
        <v/>
      </c>
      <c r="AG211" t="str">
        <f>""</f>
        <v/>
      </c>
      <c r="AH211" t="str">
        <f>""</f>
        <v/>
      </c>
      <c r="AI211" t="str">
        <f>""</f>
        <v/>
      </c>
      <c r="AJ211" t="str">
        <f>""</f>
        <v/>
      </c>
      <c r="AK211" t="str">
        <f>""</f>
        <v/>
      </c>
      <c r="AL211" t="str">
        <f>""</f>
        <v/>
      </c>
      <c r="AM211" t="str">
        <f>""</f>
        <v/>
      </c>
      <c r="AN211" t="str">
        <f>""</f>
        <v/>
      </c>
      <c r="AO211" t="str">
        <f>""</f>
        <v/>
      </c>
      <c r="AP211" t="str">
        <f>""</f>
        <v/>
      </c>
      <c r="AQ211" t="str">
        <f>""</f>
        <v/>
      </c>
      <c r="AR211" t="str">
        <f>""</f>
        <v/>
      </c>
      <c r="AS211" t="str">
        <f>""</f>
        <v/>
      </c>
      <c r="AT211" t="str">
        <f>""</f>
        <v/>
      </c>
      <c r="AU211" t="str">
        <f>"-0.159"</f>
        <v>-0.159</v>
      </c>
      <c r="AV211" t="str">
        <f>""</f>
        <v/>
      </c>
      <c r="AW211" t="str">
        <f>""</f>
        <v/>
      </c>
      <c r="AX211" t="str">
        <f>""</f>
        <v/>
      </c>
      <c r="AY211" t="str">
        <f>""</f>
        <v/>
      </c>
      <c r="AZ211" t="str">
        <f>""</f>
        <v/>
      </c>
      <c r="BA211" t="str">
        <f>""</f>
        <v/>
      </c>
    </row>
    <row r="212" spans="2:53" x14ac:dyDescent="0.2">
      <c r="B212" t="str">
        <f>""</f>
        <v/>
      </c>
      <c r="C212" t="str">
        <f>""</f>
        <v/>
      </c>
      <c r="D212" t="str">
        <f>""</f>
        <v/>
      </c>
      <c r="E212" t="str">
        <f>""</f>
        <v/>
      </c>
      <c r="F212" t="str">
        <f>""</f>
        <v/>
      </c>
      <c r="G212" t="str">
        <f>""</f>
        <v/>
      </c>
      <c r="H212" t="str">
        <f>""</f>
        <v/>
      </c>
      <c r="I212" t="str">
        <f>""</f>
        <v/>
      </c>
      <c r="J212" t="str">
        <f>""</f>
        <v/>
      </c>
      <c r="K212" t="str">
        <f>""</f>
        <v/>
      </c>
      <c r="L212" t="str">
        <f>""</f>
        <v/>
      </c>
      <c r="M212" t="str">
        <f>""</f>
        <v/>
      </c>
      <c r="N212" t="str">
        <f>""</f>
        <v/>
      </c>
      <c r="O212" t="str">
        <f>""</f>
        <v/>
      </c>
      <c r="P212" t="str">
        <f>""</f>
        <v/>
      </c>
      <c r="Q212" t="str">
        <f>""</f>
        <v/>
      </c>
      <c r="R212" t="str">
        <f>""</f>
        <v/>
      </c>
      <c r="S212" t="str">
        <f>""</f>
        <v/>
      </c>
      <c r="T212" t="str">
        <f>""</f>
        <v/>
      </c>
      <c r="U212" t="str">
        <f>""</f>
        <v/>
      </c>
      <c r="V212" t="str">
        <f>""</f>
        <v/>
      </c>
      <c r="W212" t="str">
        <f>""</f>
        <v/>
      </c>
      <c r="X212" t="str">
        <f>""</f>
        <v/>
      </c>
      <c r="Y212" t="str">
        <f>""</f>
        <v/>
      </c>
      <c r="Z212" t="str">
        <f>""</f>
        <v/>
      </c>
      <c r="AA212" t="str">
        <f>""</f>
        <v/>
      </c>
      <c r="AB212" t="str">
        <f>""</f>
        <v/>
      </c>
      <c r="AC212" t="str">
        <f>""</f>
        <v/>
      </c>
      <c r="AD212" t="str">
        <f>""</f>
        <v/>
      </c>
      <c r="AE212" t="str">
        <f>""</f>
        <v/>
      </c>
      <c r="AF212" t="str">
        <f>""</f>
        <v/>
      </c>
      <c r="AG212" t="str">
        <f>""</f>
        <v/>
      </c>
      <c r="AH212" t="str">
        <f>""</f>
        <v/>
      </c>
      <c r="AI212" t="str">
        <f>""</f>
        <v/>
      </c>
      <c r="AJ212" t="str">
        <f>""</f>
        <v/>
      </c>
      <c r="AK212" t="str">
        <f>""</f>
        <v/>
      </c>
      <c r="AL212" t="str">
        <f>""</f>
        <v/>
      </c>
      <c r="AM212" t="str">
        <f>""</f>
        <v/>
      </c>
      <c r="AN212" t="str">
        <f>""</f>
        <v/>
      </c>
      <c r="AO212" t="str">
        <f>""</f>
        <v/>
      </c>
      <c r="AP212" t="str">
        <f>""</f>
        <v/>
      </c>
      <c r="AQ212" t="str">
        <f>""</f>
        <v/>
      </c>
      <c r="AR212" t="str">
        <f>""</f>
        <v/>
      </c>
      <c r="AS212" t="str">
        <f>""</f>
        <v/>
      </c>
      <c r="AT212" t="str">
        <f>""</f>
        <v/>
      </c>
      <c r="AU212" t="str">
        <f>"[0.168]"</f>
        <v>[0.168]</v>
      </c>
      <c r="AV212" t="str">
        <f>""</f>
        <v/>
      </c>
      <c r="AW212" t="str">
        <f>""</f>
        <v/>
      </c>
      <c r="AX212" t="str">
        <f>""</f>
        <v/>
      </c>
      <c r="AY212" t="str">
        <f>""</f>
        <v/>
      </c>
      <c r="AZ212" t="str">
        <f>""</f>
        <v/>
      </c>
      <c r="BA212" t="str">
        <f>""</f>
        <v/>
      </c>
    </row>
    <row r="213" spans="2:53" x14ac:dyDescent="0.2">
      <c r="B213" t="str">
        <f>"Interaction"</f>
        <v>Interaction</v>
      </c>
      <c r="C213" t="str">
        <f>""</f>
        <v/>
      </c>
      <c r="D213" t="str">
        <f>""</f>
        <v/>
      </c>
      <c r="E213" t="str">
        <f>""</f>
        <v/>
      </c>
      <c r="F213" t="str">
        <f>""</f>
        <v/>
      </c>
      <c r="G213" t="str">
        <f>""</f>
        <v/>
      </c>
      <c r="H213" t="str">
        <f>""</f>
        <v/>
      </c>
      <c r="I213" t="str">
        <f>""</f>
        <v/>
      </c>
      <c r="J213" t="str">
        <f>""</f>
        <v/>
      </c>
      <c r="K213" t="str">
        <f>""</f>
        <v/>
      </c>
      <c r="L213" t="str">
        <f>""</f>
        <v/>
      </c>
      <c r="M213" t="str">
        <f>""</f>
        <v/>
      </c>
      <c r="N213" t="str">
        <f>""</f>
        <v/>
      </c>
      <c r="O213" t="str">
        <f>""</f>
        <v/>
      </c>
      <c r="P213" t="str">
        <f>""</f>
        <v/>
      </c>
      <c r="Q213" t="str">
        <f>""</f>
        <v/>
      </c>
      <c r="R213" t="str">
        <f>""</f>
        <v/>
      </c>
      <c r="S213" t="str">
        <f>""</f>
        <v/>
      </c>
      <c r="T213" t="str">
        <f>""</f>
        <v/>
      </c>
      <c r="U213" t="str">
        <f>""</f>
        <v/>
      </c>
      <c r="V213" t="str">
        <f>""</f>
        <v/>
      </c>
      <c r="W213" t="str">
        <f>""</f>
        <v/>
      </c>
      <c r="X213" t="str">
        <f>""</f>
        <v/>
      </c>
      <c r="Y213" t="str">
        <f>""</f>
        <v/>
      </c>
      <c r="Z213" t="str">
        <f>""</f>
        <v/>
      </c>
      <c r="AA213" t="str">
        <f>""</f>
        <v/>
      </c>
      <c r="AB213" t="str">
        <f>""</f>
        <v/>
      </c>
      <c r="AC213" t="str">
        <f>""</f>
        <v/>
      </c>
      <c r="AD213" t="str">
        <f>""</f>
        <v/>
      </c>
      <c r="AE213" t="str">
        <f>""</f>
        <v/>
      </c>
      <c r="AF213" t="str">
        <f>""</f>
        <v/>
      </c>
      <c r="AG213" t="str">
        <f>""</f>
        <v/>
      </c>
      <c r="AH213" t="str">
        <f>""</f>
        <v/>
      </c>
      <c r="AI213" t="str">
        <f>""</f>
        <v/>
      </c>
      <c r="AJ213" t="str">
        <f>""</f>
        <v/>
      </c>
      <c r="AK213" t="str">
        <f>""</f>
        <v/>
      </c>
      <c r="AL213" t="str">
        <f>""</f>
        <v/>
      </c>
      <c r="AM213" t="str">
        <f>""</f>
        <v/>
      </c>
      <c r="AN213" t="str">
        <f>""</f>
        <v/>
      </c>
      <c r="AO213" t="str">
        <f>""</f>
        <v/>
      </c>
      <c r="AP213" t="str">
        <f>""</f>
        <v/>
      </c>
      <c r="AQ213" t="str">
        <f>""</f>
        <v/>
      </c>
      <c r="AR213" t="str">
        <f>""</f>
        <v/>
      </c>
      <c r="AS213" t="str">
        <f>""</f>
        <v/>
      </c>
      <c r="AT213" t="str">
        <f>""</f>
        <v/>
      </c>
      <c r="AU213" t="str">
        <f>"0.038"</f>
        <v>0.038</v>
      </c>
      <c r="AV213" t="str">
        <f>""</f>
        <v/>
      </c>
      <c r="AW213" t="str">
        <f>""</f>
        <v/>
      </c>
      <c r="AX213" t="str">
        <f>""</f>
        <v/>
      </c>
      <c r="AY213" t="str">
        <f>""</f>
        <v/>
      </c>
      <c r="AZ213" t="str">
        <f>""</f>
        <v/>
      </c>
      <c r="BA213" t="str">
        <f>""</f>
        <v/>
      </c>
    </row>
    <row r="214" spans="2:53" x14ac:dyDescent="0.2">
      <c r="B214" t="str">
        <f>""</f>
        <v/>
      </c>
      <c r="C214" t="str">
        <f>""</f>
        <v/>
      </c>
      <c r="D214" t="str">
        <f>""</f>
        <v/>
      </c>
      <c r="E214" t="str">
        <f>""</f>
        <v/>
      </c>
      <c r="F214" t="str">
        <f>""</f>
        <v/>
      </c>
      <c r="G214" t="str">
        <f>""</f>
        <v/>
      </c>
      <c r="H214" t="str">
        <f>""</f>
        <v/>
      </c>
      <c r="I214" t="str">
        <f>""</f>
        <v/>
      </c>
      <c r="J214" t="str">
        <f>""</f>
        <v/>
      </c>
      <c r="K214" t="str">
        <f>""</f>
        <v/>
      </c>
      <c r="L214" t="str">
        <f>""</f>
        <v/>
      </c>
      <c r="M214" t="str">
        <f>""</f>
        <v/>
      </c>
      <c r="N214" t="str">
        <f>""</f>
        <v/>
      </c>
      <c r="O214" t="str">
        <f>""</f>
        <v/>
      </c>
      <c r="P214" t="str">
        <f>""</f>
        <v/>
      </c>
      <c r="Q214" t="str">
        <f>""</f>
        <v/>
      </c>
      <c r="R214" t="str">
        <f>""</f>
        <v/>
      </c>
      <c r="S214" t="str">
        <f>""</f>
        <v/>
      </c>
      <c r="T214" t="str">
        <f>""</f>
        <v/>
      </c>
      <c r="U214" t="str">
        <f>""</f>
        <v/>
      </c>
      <c r="V214" t="str">
        <f>""</f>
        <v/>
      </c>
      <c r="W214" t="str">
        <f>""</f>
        <v/>
      </c>
      <c r="X214" t="str">
        <f>""</f>
        <v/>
      </c>
      <c r="Y214" t="str">
        <f>""</f>
        <v/>
      </c>
      <c r="Z214" t="str">
        <f>""</f>
        <v/>
      </c>
      <c r="AA214" t="str">
        <f>""</f>
        <v/>
      </c>
      <c r="AB214" t="str">
        <f>""</f>
        <v/>
      </c>
      <c r="AC214" t="str">
        <f>""</f>
        <v/>
      </c>
      <c r="AD214" t="str">
        <f>""</f>
        <v/>
      </c>
      <c r="AE214" t="str">
        <f>""</f>
        <v/>
      </c>
      <c r="AF214" t="str">
        <f>""</f>
        <v/>
      </c>
      <c r="AG214" t="str">
        <f>""</f>
        <v/>
      </c>
      <c r="AH214" t="str">
        <f>""</f>
        <v/>
      </c>
      <c r="AI214" t="str">
        <f>""</f>
        <v/>
      </c>
      <c r="AJ214" t="str">
        <f>""</f>
        <v/>
      </c>
      <c r="AK214" t="str">
        <f>""</f>
        <v/>
      </c>
      <c r="AL214" t="str">
        <f>""</f>
        <v/>
      </c>
      <c r="AM214" t="str">
        <f>""</f>
        <v/>
      </c>
      <c r="AN214" t="str">
        <f>""</f>
        <v/>
      </c>
      <c r="AO214" t="str">
        <f>""</f>
        <v/>
      </c>
      <c r="AP214" t="str">
        <f>""</f>
        <v/>
      </c>
      <c r="AQ214" t="str">
        <f>""</f>
        <v/>
      </c>
      <c r="AR214" t="str">
        <f>""</f>
        <v/>
      </c>
      <c r="AS214" t="str">
        <f>""</f>
        <v/>
      </c>
      <c r="AT214" t="str">
        <f>""</f>
        <v/>
      </c>
      <c r="AU214" t="str">
        <f>"[0.136]"</f>
        <v>[0.136]</v>
      </c>
      <c r="AV214" t="str">
        <f>""</f>
        <v/>
      </c>
      <c r="AW214" t="str">
        <f>""</f>
        <v/>
      </c>
      <c r="AX214" t="str">
        <f>""</f>
        <v/>
      </c>
      <c r="AY214" t="str">
        <f>""</f>
        <v/>
      </c>
      <c r="AZ214" t="str">
        <f>""</f>
        <v/>
      </c>
      <c r="BA214" t="str">
        <f>""</f>
        <v/>
      </c>
    </row>
    <row r="215" spans="2:53" x14ac:dyDescent="0.2">
      <c r="B215" t="str">
        <f>"Index of Asset Related Losses (sum) (money-goods and/or house) - PCA"</f>
        <v>Index of Asset Related Losses (sum) (money-goods and/or house) - PCA</v>
      </c>
      <c r="C215" t="str">
        <f>""</f>
        <v/>
      </c>
      <c r="D215" t="str">
        <f>""</f>
        <v/>
      </c>
      <c r="E215" t="str">
        <f>""</f>
        <v/>
      </c>
      <c r="F215" t="str">
        <f>""</f>
        <v/>
      </c>
      <c r="G215" t="str">
        <f>""</f>
        <v/>
      </c>
      <c r="H215" t="str">
        <f>""</f>
        <v/>
      </c>
      <c r="I215" t="str">
        <f>""</f>
        <v/>
      </c>
      <c r="J215" t="str">
        <f>""</f>
        <v/>
      </c>
      <c r="K215" t="str">
        <f>""</f>
        <v/>
      </c>
      <c r="L215" t="str">
        <f>""</f>
        <v/>
      </c>
      <c r="M215" t="str">
        <f>""</f>
        <v/>
      </c>
      <c r="N215" t="str">
        <f>""</f>
        <v/>
      </c>
      <c r="O215" t="str">
        <f>""</f>
        <v/>
      </c>
      <c r="P215" t="str">
        <f>""</f>
        <v/>
      </c>
      <c r="Q215" t="str">
        <f>""</f>
        <v/>
      </c>
      <c r="R215" t="str">
        <f>""</f>
        <v/>
      </c>
      <c r="S215" t="str">
        <f>""</f>
        <v/>
      </c>
      <c r="T215" t="str">
        <f>""</f>
        <v/>
      </c>
      <c r="U215" t="str">
        <f>""</f>
        <v/>
      </c>
      <c r="V215" t="str">
        <f>""</f>
        <v/>
      </c>
      <c r="W215" t="str">
        <f>""</f>
        <v/>
      </c>
      <c r="X215" t="str">
        <f>""</f>
        <v/>
      </c>
      <c r="Y215" t="str">
        <f>""</f>
        <v/>
      </c>
      <c r="Z215" t="str">
        <f>""</f>
        <v/>
      </c>
      <c r="AA215" t="str">
        <f>""</f>
        <v/>
      </c>
      <c r="AB215" t="str">
        <f>""</f>
        <v/>
      </c>
      <c r="AC215" t="str">
        <f>""</f>
        <v/>
      </c>
      <c r="AD215" t="str">
        <f>""</f>
        <v/>
      </c>
      <c r="AE215" t="str">
        <f>""</f>
        <v/>
      </c>
      <c r="AF215" t="str">
        <f>""</f>
        <v/>
      </c>
      <c r="AG215" t="str">
        <f>""</f>
        <v/>
      </c>
      <c r="AH215" t="str">
        <f>""</f>
        <v/>
      </c>
      <c r="AI215" t="str">
        <f>""</f>
        <v/>
      </c>
      <c r="AJ215" t="str">
        <f>""</f>
        <v/>
      </c>
      <c r="AK215" t="str">
        <f>""</f>
        <v/>
      </c>
      <c r="AL215" t="str">
        <f>""</f>
        <v/>
      </c>
      <c r="AM215" t="str">
        <f>""</f>
        <v/>
      </c>
      <c r="AN215" t="str">
        <f>""</f>
        <v/>
      </c>
      <c r="AO215" t="str">
        <f>""</f>
        <v/>
      </c>
      <c r="AP215" t="str">
        <f>""</f>
        <v/>
      </c>
      <c r="AQ215" t="str">
        <f>""</f>
        <v/>
      </c>
      <c r="AR215" t="str">
        <f>""</f>
        <v/>
      </c>
      <c r="AS215" t="str">
        <f>""</f>
        <v/>
      </c>
      <c r="AT215" t="str">
        <f>""</f>
        <v/>
      </c>
      <c r="AU215" t="str">
        <f>""</f>
        <v/>
      </c>
      <c r="AV215" t="str">
        <f>"0.002"</f>
        <v>0.002</v>
      </c>
      <c r="AW215" t="str">
        <f>"-0.002"</f>
        <v>-0.002</v>
      </c>
      <c r="AX215" t="str">
        <f>"-0.003"</f>
        <v>-0.003</v>
      </c>
      <c r="AY215" t="str">
        <f>""</f>
        <v/>
      </c>
      <c r="AZ215" t="str">
        <f>""</f>
        <v/>
      </c>
      <c r="BA215" t="str">
        <f>""</f>
        <v/>
      </c>
    </row>
    <row r="216" spans="2:53" x14ac:dyDescent="0.2">
      <c r="B216" t="str">
        <f>""</f>
        <v/>
      </c>
      <c r="C216" t="str">
        <f>""</f>
        <v/>
      </c>
      <c r="D216" t="str">
        <f>""</f>
        <v/>
      </c>
      <c r="E216" t="str">
        <f>""</f>
        <v/>
      </c>
      <c r="F216" t="str">
        <f>""</f>
        <v/>
      </c>
      <c r="G216" t="str">
        <f>""</f>
        <v/>
      </c>
      <c r="H216" t="str">
        <f>""</f>
        <v/>
      </c>
      <c r="I216" t="str">
        <f>""</f>
        <v/>
      </c>
      <c r="J216" t="str">
        <f>""</f>
        <v/>
      </c>
      <c r="K216" t="str">
        <f>""</f>
        <v/>
      </c>
      <c r="L216" t="str">
        <f>""</f>
        <v/>
      </c>
      <c r="M216" t="str">
        <f>""</f>
        <v/>
      </c>
      <c r="N216" t="str">
        <f>""</f>
        <v/>
      </c>
      <c r="O216" t="str">
        <f>""</f>
        <v/>
      </c>
      <c r="P216" t="str">
        <f>""</f>
        <v/>
      </c>
      <c r="Q216" t="str">
        <f>""</f>
        <v/>
      </c>
      <c r="R216" t="str">
        <f>""</f>
        <v/>
      </c>
      <c r="S216" t="str">
        <f>""</f>
        <v/>
      </c>
      <c r="T216" t="str">
        <f>""</f>
        <v/>
      </c>
      <c r="U216" t="str">
        <f>""</f>
        <v/>
      </c>
      <c r="V216" t="str">
        <f>""</f>
        <v/>
      </c>
      <c r="W216" t="str">
        <f>""</f>
        <v/>
      </c>
      <c r="X216" t="str">
        <f>""</f>
        <v/>
      </c>
      <c r="Y216" t="str">
        <f>""</f>
        <v/>
      </c>
      <c r="Z216" t="str">
        <f>""</f>
        <v/>
      </c>
      <c r="AA216" t="str">
        <f>""</f>
        <v/>
      </c>
      <c r="AB216" t="str">
        <f>""</f>
        <v/>
      </c>
      <c r="AC216" t="str">
        <f>""</f>
        <v/>
      </c>
      <c r="AD216" t="str">
        <f>""</f>
        <v/>
      </c>
      <c r="AE216" t="str">
        <f>""</f>
        <v/>
      </c>
      <c r="AF216" t="str">
        <f>""</f>
        <v/>
      </c>
      <c r="AG216" t="str">
        <f>""</f>
        <v/>
      </c>
      <c r="AH216" t="str">
        <f>""</f>
        <v/>
      </c>
      <c r="AI216" t="str">
        <f>""</f>
        <v/>
      </c>
      <c r="AJ216" t="str">
        <f>""</f>
        <v/>
      </c>
      <c r="AK216" t="str">
        <f>""</f>
        <v/>
      </c>
      <c r="AL216" t="str">
        <f>""</f>
        <v/>
      </c>
      <c r="AM216" t="str">
        <f>""</f>
        <v/>
      </c>
      <c r="AN216" t="str">
        <f>""</f>
        <v/>
      </c>
      <c r="AO216" t="str">
        <f>""</f>
        <v/>
      </c>
      <c r="AP216" t="str">
        <f>""</f>
        <v/>
      </c>
      <c r="AQ216" t="str">
        <f>""</f>
        <v/>
      </c>
      <c r="AR216" t="str">
        <f>""</f>
        <v/>
      </c>
      <c r="AS216" t="str">
        <f>""</f>
        <v/>
      </c>
      <c r="AT216" t="str">
        <f>""</f>
        <v/>
      </c>
      <c r="AU216" t="str">
        <f>""</f>
        <v/>
      </c>
      <c r="AV216" t="str">
        <f>"[0.028]"</f>
        <v>[0.028]</v>
      </c>
      <c r="AW216" t="str">
        <f>"[0.029]"</f>
        <v>[0.029]</v>
      </c>
      <c r="AX216" t="str">
        <f>"[0.029]"</f>
        <v>[0.029]</v>
      </c>
      <c r="AY216" t="str">
        <f>""</f>
        <v/>
      </c>
      <c r="AZ216" t="str">
        <f>""</f>
        <v/>
      </c>
      <c r="BA216" t="str">
        <f>""</f>
        <v/>
      </c>
    </row>
    <row r="217" spans="2:53" x14ac:dyDescent="0.2">
      <c r="B217" t="str">
        <f>"At least female male left the household in a given year (yes=1)"</f>
        <v>At least female male left the household in a given year (yes=1)</v>
      </c>
      <c r="C217" t="str">
        <f>""</f>
        <v/>
      </c>
      <c r="D217" t="str">
        <f>""</f>
        <v/>
      </c>
      <c r="E217" t="str">
        <f>""</f>
        <v/>
      </c>
      <c r="F217" t="str">
        <f>""</f>
        <v/>
      </c>
      <c r="G217" t="str">
        <f>""</f>
        <v/>
      </c>
      <c r="H217" t="str">
        <f>""</f>
        <v/>
      </c>
      <c r="I217" t="str">
        <f>""</f>
        <v/>
      </c>
      <c r="J217" t="str">
        <f>""</f>
        <v/>
      </c>
      <c r="K217" t="str">
        <f>""</f>
        <v/>
      </c>
      <c r="L217" t="str">
        <f>""</f>
        <v/>
      </c>
      <c r="M217" t="str">
        <f>""</f>
        <v/>
      </c>
      <c r="N217" t="str">
        <f>""</f>
        <v/>
      </c>
      <c r="O217" t="str">
        <f>""</f>
        <v/>
      </c>
      <c r="P217" t="str">
        <f>""</f>
        <v/>
      </c>
      <c r="Q217" t="str">
        <f>""</f>
        <v/>
      </c>
      <c r="R217" t="str">
        <f>""</f>
        <v/>
      </c>
      <c r="S217" t="str">
        <f>""</f>
        <v/>
      </c>
      <c r="T217" t="str">
        <f>""</f>
        <v/>
      </c>
      <c r="U217" t="str">
        <f>""</f>
        <v/>
      </c>
      <c r="V217" t="str">
        <f>""</f>
        <v/>
      </c>
      <c r="W217" t="str">
        <f>""</f>
        <v/>
      </c>
      <c r="X217" t="str">
        <f>""</f>
        <v/>
      </c>
      <c r="Y217" t="str">
        <f>""</f>
        <v/>
      </c>
      <c r="Z217" t="str">
        <f>""</f>
        <v/>
      </c>
      <c r="AA217" t="str">
        <f>""</f>
        <v/>
      </c>
      <c r="AB217" t="str">
        <f>""</f>
        <v/>
      </c>
      <c r="AC217" t="str">
        <f>""</f>
        <v/>
      </c>
      <c r="AD217" t="str">
        <f>""</f>
        <v/>
      </c>
      <c r="AE217" t="str">
        <f>""</f>
        <v/>
      </c>
      <c r="AF217" t="str">
        <f>""</f>
        <v/>
      </c>
      <c r="AG217" t="str">
        <f>""</f>
        <v/>
      </c>
      <c r="AH217" t="str">
        <f>""</f>
        <v/>
      </c>
      <c r="AI217" t="str">
        <f>""</f>
        <v/>
      </c>
      <c r="AJ217" t="str">
        <f>""</f>
        <v/>
      </c>
      <c r="AK217" t="str">
        <f>""</f>
        <v/>
      </c>
      <c r="AL217" t="str">
        <f>""</f>
        <v/>
      </c>
      <c r="AM217" t="str">
        <f>""</f>
        <v/>
      </c>
      <c r="AN217" t="str">
        <f>""</f>
        <v/>
      </c>
      <c r="AO217" t="str">
        <f>""</f>
        <v/>
      </c>
      <c r="AP217" t="str">
        <f>""</f>
        <v/>
      </c>
      <c r="AQ217" t="str">
        <f>""</f>
        <v/>
      </c>
      <c r="AR217" t="str">
        <f>""</f>
        <v/>
      </c>
      <c r="AS217" t="str">
        <f>""</f>
        <v/>
      </c>
      <c r="AT217" t="str">
        <f>""</f>
        <v/>
      </c>
      <c r="AU217" t="str">
        <f>""</f>
        <v/>
      </c>
      <c r="AV217" t="str">
        <f>"-0.053"</f>
        <v>-0.053</v>
      </c>
      <c r="AW217" t="str">
        <f>""</f>
        <v/>
      </c>
      <c r="AX217" t="str">
        <f>""</f>
        <v/>
      </c>
      <c r="AY217" t="str">
        <f>""</f>
        <v/>
      </c>
      <c r="AZ217" t="str">
        <f>""</f>
        <v/>
      </c>
      <c r="BA217" t="str">
        <f>""</f>
        <v/>
      </c>
    </row>
    <row r="218" spans="2:53" x14ac:dyDescent="0.2">
      <c r="B218" t="str">
        <f>""</f>
        <v/>
      </c>
      <c r="C218" t="str">
        <f>""</f>
        <v/>
      </c>
      <c r="D218" t="str">
        <f>""</f>
        <v/>
      </c>
      <c r="E218" t="str">
        <f>""</f>
        <v/>
      </c>
      <c r="F218" t="str">
        <f>""</f>
        <v/>
      </c>
      <c r="G218" t="str">
        <f>""</f>
        <v/>
      </c>
      <c r="H218" t="str">
        <f>""</f>
        <v/>
      </c>
      <c r="I218" t="str">
        <f>""</f>
        <v/>
      </c>
      <c r="J218" t="str">
        <f>""</f>
        <v/>
      </c>
      <c r="K218" t="str">
        <f>""</f>
        <v/>
      </c>
      <c r="L218" t="str">
        <f>""</f>
        <v/>
      </c>
      <c r="M218" t="str">
        <f>""</f>
        <v/>
      </c>
      <c r="N218" t="str">
        <f>""</f>
        <v/>
      </c>
      <c r="O218" t="str">
        <f>""</f>
        <v/>
      </c>
      <c r="P218" t="str">
        <f>""</f>
        <v/>
      </c>
      <c r="Q218" t="str">
        <f>""</f>
        <v/>
      </c>
      <c r="R218" t="str">
        <f>""</f>
        <v/>
      </c>
      <c r="S218" t="str">
        <f>""</f>
        <v/>
      </c>
      <c r="T218" t="str">
        <f>""</f>
        <v/>
      </c>
      <c r="U218" t="str">
        <f>""</f>
        <v/>
      </c>
      <c r="V218" t="str">
        <f>""</f>
        <v/>
      </c>
      <c r="W218" t="str">
        <f>""</f>
        <v/>
      </c>
      <c r="X218" t="str">
        <f>""</f>
        <v/>
      </c>
      <c r="Y218" t="str">
        <f>""</f>
        <v/>
      </c>
      <c r="Z218" t="str">
        <f>""</f>
        <v/>
      </c>
      <c r="AA218" t="str">
        <f>""</f>
        <v/>
      </c>
      <c r="AB218" t="str">
        <f>""</f>
        <v/>
      </c>
      <c r="AC218" t="str">
        <f>""</f>
        <v/>
      </c>
      <c r="AD218" t="str">
        <f>""</f>
        <v/>
      </c>
      <c r="AE218" t="str">
        <f>""</f>
        <v/>
      </c>
      <c r="AF218" t="str">
        <f>""</f>
        <v/>
      </c>
      <c r="AG218" t="str">
        <f>""</f>
        <v/>
      </c>
      <c r="AH218" t="str">
        <f>""</f>
        <v/>
      </c>
      <c r="AI218" t="str">
        <f>""</f>
        <v/>
      </c>
      <c r="AJ218" t="str">
        <f>""</f>
        <v/>
      </c>
      <c r="AK218" t="str">
        <f>""</f>
        <v/>
      </c>
      <c r="AL218" t="str">
        <f>""</f>
        <v/>
      </c>
      <c r="AM218" t="str">
        <f>""</f>
        <v/>
      </c>
      <c r="AN218" t="str">
        <f>""</f>
        <v/>
      </c>
      <c r="AO218" t="str">
        <f>""</f>
        <v/>
      </c>
      <c r="AP218" t="str">
        <f>""</f>
        <v/>
      </c>
      <c r="AQ218" t="str">
        <f>""</f>
        <v/>
      </c>
      <c r="AR218" t="str">
        <f>""</f>
        <v/>
      </c>
      <c r="AS218" t="str">
        <f>""</f>
        <v/>
      </c>
      <c r="AT218" t="str">
        <f>""</f>
        <v/>
      </c>
      <c r="AU218" t="str">
        <f>""</f>
        <v/>
      </c>
      <c r="AV218" t="str">
        <f>"[0.105]"</f>
        <v>[0.105]</v>
      </c>
      <c r="AW218" t="str">
        <f>""</f>
        <v/>
      </c>
      <c r="AX218" t="str">
        <f>""</f>
        <v/>
      </c>
      <c r="AY218" t="str">
        <f>""</f>
        <v/>
      </c>
      <c r="AZ218" t="str">
        <f>""</f>
        <v/>
      </c>
      <c r="BA218" t="str">
        <f>""</f>
        <v/>
      </c>
    </row>
    <row r="219" spans="2:53" x14ac:dyDescent="0.2">
      <c r="B219" t="str">
        <f>"Interaction"</f>
        <v>Interaction</v>
      </c>
      <c r="C219" t="str">
        <f>""</f>
        <v/>
      </c>
      <c r="D219" t="str">
        <f>""</f>
        <v/>
      </c>
      <c r="E219" t="str">
        <f>""</f>
        <v/>
      </c>
      <c r="F219" t="str">
        <f>""</f>
        <v/>
      </c>
      <c r="G219" t="str">
        <f>""</f>
        <v/>
      </c>
      <c r="H219" t="str">
        <f>""</f>
        <v/>
      </c>
      <c r="I219" t="str">
        <f>""</f>
        <v/>
      </c>
      <c r="J219" t="str">
        <f>""</f>
        <v/>
      </c>
      <c r="K219" t="str">
        <f>""</f>
        <v/>
      </c>
      <c r="L219" t="str">
        <f>""</f>
        <v/>
      </c>
      <c r="M219" t="str">
        <f>""</f>
        <v/>
      </c>
      <c r="N219" t="str">
        <f>""</f>
        <v/>
      </c>
      <c r="O219" t="str">
        <f>""</f>
        <v/>
      </c>
      <c r="P219" t="str">
        <f>""</f>
        <v/>
      </c>
      <c r="Q219" t="str">
        <f>""</f>
        <v/>
      </c>
      <c r="R219" t="str">
        <f>""</f>
        <v/>
      </c>
      <c r="S219" t="str">
        <f>""</f>
        <v/>
      </c>
      <c r="T219" t="str">
        <f>""</f>
        <v/>
      </c>
      <c r="U219" t="str">
        <f>""</f>
        <v/>
      </c>
      <c r="V219" t="str">
        <f>""</f>
        <v/>
      </c>
      <c r="W219" t="str">
        <f>""</f>
        <v/>
      </c>
      <c r="X219" t="str">
        <f>""</f>
        <v/>
      </c>
      <c r="Y219" t="str">
        <f>""</f>
        <v/>
      </c>
      <c r="Z219" t="str">
        <f>""</f>
        <v/>
      </c>
      <c r="AA219" t="str">
        <f>""</f>
        <v/>
      </c>
      <c r="AB219" t="str">
        <f>""</f>
        <v/>
      </c>
      <c r="AC219" t="str">
        <f>""</f>
        <v/>
      </c>
      <c r="AD219" t="str">
        <f>""</f>
        <v/>
      </c>
      <c r="AE219" t="str">
        <f>""</f>
        <v/>
      </c>
      <c r="AF219" t="str">
        <f>""</f>
        <v/>
      </c>
      <c r="AG219" t="str">
        <f>""</f>
        <v/>
      </c>
      <c r="AH219" t="str">
        <f>""</f>
        <v/>
      </c>
      <c r="AI219" t="str">
        <f>""</f>
        <v/>
      </c>
      <c r="AJ219" t="str">
        <f>""</f>
        <v/>
      </c>
      <c r="AK219" t="str">
        <f>""</f>
        <v/>
      </c>
      <c r="AL219" t="str">
        <f>""</f>
        <v/>
      </c>
      <c r="AM219" t="str">
        <f>""</f>
        <v/>
      </c>
      <c r="AN219" t="str">
        <f>""</f>
        <v/>
      </c>
      <c r="AO219" t="str">
        <f>""</f>
        <v/>
      </c>
      <c r="AP219" t="str">
        <f>""</f>
        <v/>
      </c>
      <c r="AQ219" t="str">
        <f>""</f>
        <v/>
      </c>
      <c r="AR219" t="str">
        <f>""</f>
        <v/>
      </c>
      <c r="AS219" t="str">
        <f>""</f>
        <v/>
      </c>
      <c r="AT219" t="str">
        <f>""</f>
        <v/>
      </c>
      <c r="AU219" t="str">
        <f>""</f>
        <v/>
      </c>
      <c r="AV219" t="str">
        <f>"-0.014"</f>
        <v>-0.014</v>
      </c>
      <c r="AW219" t="str">
        <f>""</f>
        <v/>
      </c>
      <c r="AX219" t="str">
        <f>""</f>
        <v/>
      </c>
      <c r="AY219" t="str">
        <f>""</f>
        <v/>
      </c>
      <c r="AZ219" t="str">
        <f>""</f>
        <v/>
      </c>
      <c r="BA219" t="str">
        <f>""</f>
        <v/>
      </c>
    </row>
    <row r="220" spans="2:53" x14ac:dyDescent="0.2">
      <c r="B220" t="str">
        <f>""</f>
        <v/>
      </c>
      <c r="C220" t="str">
        <f>""</f>
        <v/>
      </c>
      <c r="D220" t="str">
        <f>""</f>
        <v/>
      </c>
      <c r="E220" t="str">
        <f>""</f>
        <v/>
      </c>
      <c r="F220" t="str">
        <f>""</f>
        <v/>
      </c>
      <c r="G220" t="str">
        <f>""</f>
        <v/>
      </c>
      <c r="H220" t="str">
        <f>""</f>
        <v/>
      </c>
      <c r="I220" t="str">
        <f>""</f>
        <v/>
      </c>
      <c r="J220" t="str">
        <f>""</f>
        <v/>
      </c>
      <c r="K220" t="str">
        <f>""</f>
        <v/>
      </c>
      <c r="L220" t="str">
        <f>""</f>
        <v/>
      </c>
      <c r="M220" t="str">
        <f>""</f>
        <v/>
      </c>
      <c r="N220" t="str">
        <f>""</f>
        <v/>
      </c>
      <c r="O220" t="str">
        <f>""</f>
        <v/>
      </c>
      <c r="P220" t="str">
        <f>""</f>
        <v/>
      </c>
      <c r="Q220" t="str">
        <f>""</f>
        <v/>
      </c>
      <c r="R220" t="str">
        <f>""</f>
        <v/>
      </c>
      <c r="S220" t="str">
        <f>""</f>
        <v/>
      </c>
      <c r="T220" t="str">
        <f>""</f>
        <v/>
      </c>
      <c r="U220" t="str">
        <f>""</f>
        <v/>
      </c>
      <c r="V220" t="str">
        <f>""</f>
        <v/>
      </c>
      <c r="W220" t="str">
        <f>""</f>
        <v/>
      </c>
      <c r="X220" t="str">
        <f>""</f>
        <v/>
      </c>
      <c r="Y220" t="str">
        <f>""</f>
        <v/>
      </c>
      <c r="Z220" t="str">
        <f>""</f>
        <v/>
      </c>
      <c r="AA220" t="str">
        <f>""</f>
        <v/>
      </c>
      <c r="AB220" t="str">
        <f>""</f>
        <v/>
      </c>
      <c r="AC220" t="str">
        <f>""</f>
        <v/>
      </c>
      <c r="AD220" t="str">
        <f>""</f>
        <v/>
      </c>
      <c r="AE220" t="str">
        <f>""</f>
        <v/>
      </c>
      <c r="AF220" t="str">
        <f>""</f>
        <v/>
      </c>
      <c r="AG220" t="str">
        <f>""</f>
        <v/>
      </c>
      <c r="AH220" t="str">
        <f>""</f>
        <v/>
      </c>
      <c r="AI220" t="str">
        <f>""</f>
        <v/>
      </c>
      <c r="AJ220" t="str">
        <f>""</f>
        <v/>
      </c>
      <c r="AK220" t="str">
        <f>""</f>
        <v/>
      </c>
      <c r="AL220" t="str">
        <f>""</f>
        <v/>
      </c>
      <c r="AM220" t="str">
        <f>""</f>
        <v/>
      </c>
      <c r="AN220" t="str">
        <f>""</f>
        <v/>
      </c>
      <c r="AO220" t="str">
        <f>""</f>
        <v/>
      </c>
      <c r="AP220" t="str">
        <f>""</f>
        <v/>
      </c>
      <c r="AQ220" t="str">
        <f>""</f>
        <v/>
      </c>
      <c r="AR220" t="str">
        <f>""</f>
        <v/>
      </c>
      <c r="AS220" t="str">
        <f>""</f>
        <v/>
      </c>
      <c r="AT220" t="str">
        <f>""</f>
        <v/>
      </c>
      <c r="AU220" t="str">
        <f>""</f>
        <v/>
      </c>
      <c r="AV220" t="str">
        <f>"[0.070]"</f>
        <v>[0.070]</v>
      </c>
      <c r="AW220" t="str">
        <f>""</f>
        <v/>
      </c>
      <c r="AX220" t="str">
        <f>""</f>
        <v/>
      </c>
      <c r="AY220" t="str">
        <f>""</f>
        <v/>
      </c>
      <c r="AZ220" t="str">
        <f>""</f>
        <v/>
      </c>
      <c r="BA220" t="str">
        <f>""</f>
        <v/>
      </c>
    </row>
    <row r="221" spans="2:53" x14ac:dyDescent="0.2">
      <c r="B221" t="str">
        <f>"Number of female who left household 1998-2007"</f>
        <v>Number of female who left household 1998-2007</v>
      </c>
      <c r="C221" t="str">
        <f>""</f>
        <v/>
      </c>
      <c r="D221" t="str">
        <f>""</f>
        <v/>
      </c>
      <c r="E221" t="str">
        <f>""</f>
        <v/>
      </c>
      <c r="F221" t="str">
        <f>""</f>
        <v/>
      </c>
      <c r="G221" t="str">
        <f>""</f>
        <v/>
      </c>
      <c r="H221" t="str">
        <f>""</f>
        <v/>
      </c>
      <c r="I221" t="str">
        <f>""</f>
        <v/>
      </c>
      <c r="J221" t="str">
        <f>""</f>
        <v/>
      </c>
      <c r="K221" t="str">
        <f>""</f>
        <v/>
      </c>
      <c r="L221" t="str">
        <f>""</f>
        <v/>
      </c>
      <c r="M221" t="str">
        <f>""</f>
        <v/>
      </c>
      <c r="N221" t="str">
        <f>""</f>
        <v/>
      </c>
      <c r="O221" t="str">
        <f>""</f>
        <v/>
      </c>
      <c r="P221" t="str">
        <f>""</f>
        <v/>
      </c>
      <c r="Q221" t="str">
        <f>""</f>
        <v/>
      </c>
      <c r="R221" t="str">
        <f>""</f>
        <v/>
      </c>
      <c r="S221" t="str">
        <f>""</f>
        <v/>
      </c>
      <c r="T221" t="str">
        <f>""</f>
        <v/>
      </c>
      <c r="U221" t="str">
        <f>""</f>
        <v/>
      </c>
      <c r="V221" t="str">
        <f>""</f>
        <v/>
      </c>
      <c r="W221" t="str">
        <f>""</f>
        <v/>
      </c>
      <c r="X221" t="str">
        <f>""</f>
        <v/>
      </c>
      <c r="Y221" t="str">
        <f>""</f>
        <v/>
      </c>
      <c r="Z221" t="str">
        <f>""</f>
        <v/>
      </c>
      <c r="AA221" t="str">
        <f>""</f>
        <v/>
      </c>
      <c r="AB221" t="str">
        <f>""</f>
        <v/>
      </c>
      <c r="AC221" t="str">
        <f>""</f>
        <v/>
      </c>
      <c r="AD221" t="str">
        <f>""</f>
        <v/>
      </c>
      <c r="AE221" t="str">
        <f>""</f>
        <v/>
      </c>
      <c r="AF221" t="str">
        <f>""</f>
        <v/>
      </c>
      <c r="AG221" t="str">
        <f>""</f>
        <v/>
      </c>
      <c r="AH221" t="str">
        <f>""</f>
        <v/>
      </c>
      <c r="AI221" t="str">
        <f>""</f>
        <v/>
      </c>
      <c r="AJ221" t="str">
        <f>""</f>
        <v/>
      </c>
      <c r="AK221" t="str">
        <f>""</f>
        <v/>
      </c>
      <c r="AL221" t="str">
        <f>""</f>
        <v/>
      </c>
      <c r="AM221" t="str">
        <f>""</f>
        <v/>
      </c>
      <c r="AN221" t="str">
        <f>""</f>
        <v/>
      </c>
      <c r="AO221" t="str">
        <f>""</f>
        <v/>
      </c>
      <c r="AP221" t="str">
        <f>""</f>
        <v/>
      </c>
      <c r="AQ221" t="str">
        <f>""</f>
        <v/>
      </c>
      <c r="AR221" t="str">
        <f>""</f>
        <v/>
      </c>
      <c r="AS221" t="str">
        <f>""</f>
        <v/>
      </c>
      <c r="AT221" t="str">
        <f>""</f>
        <v/>
      </c>
      <c r="AU221" t="str">
        <f>""</f>
        <v/>
      </c>
      <c r="AV221" t="str">
        <f>""</f>
        <v/>
      </c>
      <c r="AW221" t="str">
        <f>"-0.013"</f>
        <v>-0.013</v>
      </c>
      <c r="AX221" t="str">
        <f>""</f>
        <v/>
      </c>
      <c r="AY221" t="str">
        <f>""</f>
        <v/>
      </c>
      <c r="AZ221" t="str">
        <f>""</f>
        <v/>
      </c>
      <c r="BA221" t="str">
        <f>""</f>
        <v/>
      </c>
    </row>
    <row r="222" spans="2:53" x14ac:dyDescent="0.2">
      <c r="B222" t="str">
        <f>""</f>
        <v/>
      </c>
      <c r="C222" t="str">
        <f>""</f>
        <v/>
      </c>
      <c r="D222" t="str">
        <f>""</f>
        <v/>
      </c>
      <c r="E222" t="str">
        <f>""</f>
        <v/>
      </c>
      <c r="F222" t="str">
        <f>""</f>
        <v/>
      </c>
      <c r="G222" t="str">
        <f>""</f>
        <v/>
      </c>
      <c r="H222" t="str">
        <f>""</f>
        <v/>
      </c>
      <c r="I222" t="str">
        <f>""</f>
        <v/>
      </c>
      <c r="J222" t="str">
        <f>""</f>
        <v/>
      </c>
      <c r="K222" t="str">
        <f>""</f>
        <v/>
      </c>
      <c r="L222" t="str">
        <f>""</f>
        <v/>
      </c>
      <c r="M222" t="str">
        <f>""</f>
        <v/>
      </c>
      <c r="N222" t="str">
        <f>""</f>
        <v/>
      </c>
      <c r="O222" t="str">
        <f>""</f>
        <v/>
      </c>
      <c r="P222" t="str">
        <f>""</f>
        <v/>
      </c>
      <c r="Q222" t="str">
        <f>""</f>
        <v/>
      </c>
      <c r="R222" t="str">
        <f>""</f>
        <v/>
      </c>
      <c r="S222" t="str">
        <f>""</f>
        <v/>
      </c>
      <c r="T222" t="str">
        <f>""</f>
        <v/>
      </c>
      <c r="U222" t="str">
        <f>""</f>
        <v/>
      </c>
      <c r="V222" t="str">
        <f>""</f>
        <v/>
      </c>
      <c r="W222" t="str">
        <f>""</f>
        <v/>
      </c>
      <c r="X222" t="str">
        <f>""</f>
        <v/>
      </c>
      <c r="Y222" t="str">
        <f>""</f>
        <v/>
      </c>
      <c r="Z222" t="str">
        <f>""</f>
        <v/>
      </c>
      <c r="AA222" t="str">
        <f>""</f>
        <v/>
      </c>
      <c r="AB222" t="str">
        <f>""</f>
        <v/>
      </c>
      <c r="AC222" t="str">
        <f>""</f>
        <v/>
      </c>
      <c r="AD222" t="str">
        <f>""</f>
        <v/>
      </c>
      <c r="AE222" t="str">
        <f>""</f>
        <v/>
      </c>
      <c r="AF222" t="str">
        <f>""</f>
        <v/>
      </c>
      <c r="AG222" t="str">
        <f>""</f>
        <v/>
      </c>
      <c r="AH222" t="str">
        <f>""</f>
        <v/>
      </c>
      <c r="AI222" t="str">
        <f>""</f>
        <v/>
      </c>
      <c r="AJ222" t="str">
        <f>""</f>
        <v/>
      </c>
      <c r="AK222" t="str">
        <f>""</f>
        <v/>
      </c>
      <c r="AL222" t="str">
        <f>""</f>
        <v/>
      </c>
      <c r="AM222" t="str">
        <f>""</f>
        <v/>
      </c>
      <c r="AN222" t="str">
        <f>""</f>
        <v/>
      </c>
      <c r="AO222" t="str">
        <f>""</f>
        <v/>
      </c>
      <c r="AP222" t="str">
        <f>""</f>
        <v/>
      </c>
      <c r="AQ222" t="str">
        <f>""</f>
        <v/>
      </c>
      <c r="AR222" t="str">
        <f>""</f>
        <v/>
      </c>
      <c r="AS222" t="str">
        <f>""</f>
        <v/>
      </c>
      <c r="AT222" t="str">
        <f>""</f>
        <v/>
      </c>
      <c r="AU222" t="str">
        <f>""</f>
        <v/>
      </c>
      <c r="AV222" t="str">
        <f>""</f>
        <v/>
      </c>
      <c r="AW222" t="str">
        <f>"[0.059]"</f>
        <v>[0.059]</v>
      </c>
      <c r="AX222" t="str">
        <f>""</f>
        <v/>
      </c>
      <c r="AY222" t="str">
        <f>""</f>
        <v/>
      </c>
      <c r="AZ222" t="str">
        <f>""</f>
        <v/>
      </c>
      <c r="BA222" t="str">
        <f>""</f>
        <v/>
      </c>
    </row>
    <row r="223" spans="2:53" x14ac:dyDescent="0.2">
      <c r="B223" t="str">
        <f>"Interaction"</f>
        <v>Interaction</v>
      </c>
      <c r="C223" t="str">
        <f>""</f>
        <v/>
      </c>
      <c r="D223" t="str">
        <f>""</f>
        <v/>
      </c>
      <c r="E223" t="str">
        <f>""</f>
        <v/>
      </c>
      <c r="F223" t="str">
        <f>""</f>
        <v/>
      </c>
      <c r="G223" t="str">
        <f>""</f>
        <v/>
      </c>
      <c r="H223" t="str">
        <f>""</f>
        <v/>
      </c>
      <c r="I223" t="str">
        <f>""</f>
        <v/>
      </c>
      <c r="J223" t="str">
        <f>""</f>
        <v/>
      </c>
      <c r="K223" t="str">
        <f>""</f>
        <v/>
      </c>
      <c r="L223" t="str">
        <f>""</f>
        <v/>
      </c>
      <c r="M223" t="str">
        <f>""</f>
        <v/>
      </c>
      <c r="N223" t="str">
        <f>""</f>
        <v/>
      </c>
      <c r="O223" t="str">
        <f>""</f>
        <v/>
      </c>
      <c r="P223" t="str">
        <f>""</f>
        <v/>
      </c>
      <c r="Q223" t="str">
        <f>""</f>
        <v/>
      </c>
      <c r="R223" t="str">
        <f>""</f>
        <v/>
      </c>
      <c r="S223" t="str">
        <f>""</f>
        <v/>
      </c>
      <c r="T223" t="str">
        <f>""</f>
        <v/>
      </c>
      <c r="U223" t="str">
        <f>""</f>
        <v/>
      </c>
      <c r="V223" t="str">
        <f>""</f>
        <v/>
      </c>
      <c r="W223" t="str">
        <f>""</f>
        <v/>
      </c>
      <c r="X223" t="str">
        <f>""</f>
        <v/>
      </c>
      <c r="Y223" t="str">
        <f>""</f>
        <v/>
      </c>
      <c r="Z223" t="str">
        <f>""</f>
        <v/>
      </c>
      <c r="AA223" t="str">
        <f>""</f>
        <v/>
      </c>
      <c r="AB223" t="str">
        <f>""</f>
        <v/>
      </c>
      <c r="AC223" t="str">
        <f>""</f>
        <v/>
      </c>
      <c r="AD223" t="str">
        <f>""</f>
        <v/>
      </c>
      <c r="AE223" t="str">
        <f>""</f>
        <v/>
      </c>
      <c r="AF223" t="str">
        <f>""</f>
        <v/>
      </c>
      <c r="AG223" t="str">
        <f>""</f>
        <v/>
      </c>
      <c r="AH223" t="str">
        <f>""</f>
        <v/>
      </c>
      <c r="AI223" t="str">
        <f>""</f>
        <v/>
      </c>
      <c r="AJ223" t="str">
        <f>""</f>
        <v/>
      </c>
      <c r="AK223" t="str">
        <f>""</f>
        <v/>
      </c>
      <c r="AL223" t="str">
        <f>""</f>
        <v/>
      </c>
      <c r="AM223" t="str">
        <f>""</f>
        <v/>
      </c>
      <c r="AN223" t="str">
        <f>""</f>
        <v/>
      </c>
      <c r="AO223" t="str">
        <f>""</f>
        <v/>
      </c>
      <c r="AP223" t="str">
        <f>""</f>
        <v/>
      </c>
      <c r="AQ223" t="str">
        <f>""</f>
        <v/>
      </c>
      <c r="AR223" t="str">
        <f>""</f>
        <v/>
      </c>
      <c r="AS223" t="str">
        <f>""</f>
        <v/>
      </c>
      <c r="AT223" t="str">
        <f>""</f>
        <v/>
      </c>
      <c r="AU223" t="str">
        <f>""</f>
        <v/>
      </c>
      <c r="AV223" t="str">
        <f>""</f>
        <v/>
      </c>
      <c r="AW223" t="str">
        <f>"0.009"</f>
        <v>0.009</v>
      </c>
      <c r="AX223" t="str">
        <f>""</f>
        <v/>
      </c>
      <c r="AY223" t="str">
        <f>""</f>
        <v/>
      </c>
      <c r="AZ223" t="str">
        <f>""</f>
        <v/>
      </c>
      <c r="BA223" t="str">
        <f>""</f>
        <v/>
      </c>
    </row>
    <row r="224" spans="2:53" x14ac:dyDescent="0.2">
      <c r="B224" t="str">
        <f>""</f>
        <v/>
      </c>
      <c r="C224" t="str">
        <f>""</f>
        <v/>
      </c>
      <c r="D224" t="str">
        <f>""</f>
        <v/>
      </c>
      <c r="E224" t="str">
        <f>""</f>
        <v/>
      </c>
      <c r="F224" t="str">
        <f>""</f>
        <v/>
      </c>
      <c r="G224" t="str">
        <f>""</f>
        <v/>
      </c>
      <c r="H224" t="str">
        <f>""</f>
        <v/>
      </c>
      <c r="I224" t="str">
        <f>""</f>
        <v/>
      </c>
      <c r="J224" t="str">
        <f>""</f>
        <v/>
      </c>
      <c r="K224" t="str">
        <f>""</f>
        <v/>
      </c>
      <c r="L224" t="str">
        <f>""</f>
        <v/>
      </c>
      <c r="M224" t="str">
        <f>""</f>
        <v/>
      </c>
      <c r="N224" t="str">
        <f>""</f>
        <v/>
      </c>
      <c r="O224" t="str">
        <f>""</f>
        <v/>
      </c>
      <c r="P224" t="str">
        <f>""</f>
        <v/>
      </c>
      <c r="Q224" t="str">
        <f>""</f>
        <v/>
      </c>
      <c r="R224" t="str">
        <f>""</f>
        <v/>
      </c>
      <c r="S224" t="str">
        <f>""</f>
        <v/>
      </c>
      <c r="T224" t="str">
        <f>""</f>
        <v/>
      </c>
      <c r="U224" t="str">
        <f>""</f>
        <v/>
      </c>
      <c r="V224" t="str">
        <f>""</f>
        <v/>
      </c>
      <c r="W224" t="str">
        <f>""</f>
        <v/>
      </c>
      <c r="X224" t="str">
        <f>""</f>
        <v/>
      </c>
      <c r="Y224" t="str">
        <f>""</f>
        <v/>
      </c>
      <c r="Z224" t="str">
        <f>""</f>
        <v/>
      </c>
      <c r="AA224" t="str">
        <f>""</f>
        <v/>
      </c>
      <c r="AB224" t="str">
        <f>""</f>
        <v/>
      </c>
      <c r="AC224" t="str">
        <f>""</f>
        <v/>
      </c>
      <c r="AD224" t="str">
        <f>""</f>
        <v/>
      </c>
      <c r="AE224" t="str">
        <f>""</f>
        <v/>
      </c>
      <c r="AF224" t="str">
        <f>""</f>
        <v/>
      </c>
      <c r="AG224" t="str">
        <f>""</f>
        <v/>
      </c>
      <c r="AH224" t="str">
        <f>""</f>
        <v/>
      </c>
      <c r="AI224" t="str">
        <f>""</f>
        <v/>
      </c>
      <c r="AJ224" t="str">
        <f>""</f>
        <v/>
      </c>
      <c r="AK224" t="str">
        <f>""</f>
        <v/>
      </c>
      <c r="AL224" t="str">
        <f>""</f>
        <v/>
      </c>
      <c r="AM224" t="str">
        <f>""</f>
        <v/>
      </c>
      <c r="AN224" t="str">
        <f>""</f>
        <v/>
      </c>
      <c r="AO224" t="str">
        <f>""</f>
        <v/>
      </c>
      <c r="AP224" t="str">
        <f>""</f>
        <v/>
      </c>
      <c r="AQ224" t="str">
        <f>""</f>
        <v/>
      </c>
      <c r="AR224" t="str">
        <f>""</f>
        <v/>
      </c>
      <c r="AS224" t="str">
        <f>""</f>
        <v/>
      </c>
      <c r="AT224" t="str">
        <f>""</f>
        <v/>
      </c>
      <c r="AU224" t="str">
        <f>""</f>
        <v/>
      </c>
      <c r="AV224" t="str">
        <f>""</f>
        <v/>
      </c>
      <c r="AW224" t="str">
        <f>"[0.042]"</f>
        <v>[0.042]</v>
      </c>
      <c r="AX224" t="str">
        <f>""</f>
        <v/>
      </c>
      <c r="AY224" t="str">
        <f>""</f>
        <v/>
      </c>
      <c r="AZ224" t="str">
        <f>""</f>
        <v/>
      </c>
      <c r="BA224" t="str">
        <f>""</f>
        <v/>
      </c>
    </row>
    <row r="225" spans="2:53" x14ac:dyDescent="0.2">
      <c r="B225" t="str">
        <f>"Share of females  who left household 1998-2007"</f>
        <v>Share of females  who left household 1998-2007</v>
      </c>
      <c r="C225" t="str">
        <f>""</f>
        <v/>
      </c>
      <c r="D225" t="str">
        <f>""</f>
        <v/>
      </c>
      <c r="E225" t="str">
        <f>""</f>
        <v/>
      </c>
      <c r="F225" t="str">
        <f>""</f>
        <v/>
      </c>
      <c r="G225" t="str">
        <f>""</f>
        <v/>
      </c>
      <c r="H225" t="str">
        <f>""</f>
        <v/>
      </c>
      <c r="I225" t="str">
        <f>""</f>
        <v/>
      </c>
      <c r="J225" t="str">
        <f>""</f>
        <v/>
      </c>
      <c r="K225" t="str">
        <f>""</f>
        <v/>
      </c>
      <c r="L225" t="str">
        <f>""</f>
        <v/>
      </c>
      <c r="M225" t="str">
        <f>""</f>
        <v/>
      </c>
      <c r="N225" t="str">
        <f>""</f>
        <v/>
      </c>
      <c r="O225" t="str">
        <f>""</f>
        <v/>
      </c>
      <c r="P225" t="str">
        <f>""</f>
        <v/>
      </c>
      <c r="Q225" t="str">
        <f>""</f>
        <v/>
      </c>
      <c r="R225" t="str">
        <f>""</f>
        <v/>
      </c>
      <c r="S225" t="str">
        <f>""</f>
        <v/>
      </c>
      <c r="T225" t="str">
        <f>""</f>
        <v/>
      </c>
      <c r="U225" t="str">
        <f>""</f>
        <v/>
      </c>
      <c r="V225" t="str">
        <f>""</f>
        <v/>
      </c>
      <c r="W225" t="str">
        <f>""</f>
        <v/>
      </c>
      <c r="X225" t="str">
        <f>""</f>
        <v/>
      </c>
      <c r="Y225" t="str">
        <f>""</f>
        <v/>
      </c>
      <c r="Z225" t="str">
        <f>""</f>
        <v/>
      </c>
      <c r="AA225" t="str">
        <f>""</f>
        <v/>
      </c>
      <c r="AB225" t="str">
        <f>""</f>
        <v/>
      </c>
      <c r="AC225" t="str">
        <f>""</f>
        <v/>
      </c>
      <c r="AD225" t="str">
        <f>""</f>
        <v/>
      </c>
      <c r="AE225" t="str">
        <f>""</f>
        <v/>
      </c>
      <c r="AF225" t="str">
        <f>""</f>
        <v/>
      </c>
      <c r="AG225" t="str">
        <f>""</f>
        <v/>
      </c>
      <c r="AH225" t="str">
        <f>""</f>
        <v/>
      </c>
      <c r="AI225" t="str">
        <f>""</f>
        <v/>
      </c>
      <c r="AJ225" t="str">
        <f>""</f>
        <v/>
      </c>
      <c r="AK225" t="str">
        <f>""</f>
        <v/>
      </c>
      <c r="AL225" t="str">
        <f>""</f>
        <v/>
      </c>
      <c r="AM225" t="str">
        <f>""</f>
        <v/>
      </c>
      <c r="AN225" t="str">
        <f>""</f>
        <v/>
      </c>
      <c r="AO225" t="str">
        <f>""</f>
        <v/>
      </c>
      <c r="AP225" t="str">
        <f>""</f>
        <v/>
      </c>
      <c r="AQ225" t="str">
        <f>""</f>
        <v/>
      </c>
      <c r="AR225" t="str">
        <f>""</f>
        <v/>
      </c>
      <c r="AS225" t="str">
        <f>""</f>
        <v/>
      </c>
      <c r="AT225" t="str">
        <f>""</f>
        <v/>
      </c>
      <c r="AU225" t="str">
        <f>""</f>
        <v/>
      </c>
      <c r="AV225" t="str">
        <f>""</f>
        <v/>
      </c>
      <c r="AW225" t="str">
        <f>""</f>
        <v/>
      </c>
      <c r="AX225" t="str">
        <f>"-0.162"</f>
        <v>-0.162</v>
      </c>
      <c r="AY225" t="str">
        <f>""</f>
        <v/>
      </c>
      <c r="AZ225" t="str">
        <f>""</f>
        <v/>
      </c>
      <c r="BA225" t="str">
        <f>""</f>
        <v/>
      </c>
    </row>
    <row r="226" spans="2:53" x14ac:dyDescent="0.2">
      <c r="B226" t="str">
        <f>""</f>
        <v/>
      </c>
      <c r="C226" t="str">
        <f>""</f>
        <v/>
      </c>
      <c r="D226" t="str">
        <f>""</f>
        <v/>
      </c>
      <c r="E226" t="str">
        <f>""</f>
        <v/>
      </c>
      <c r="F226" t="str">
        <f>""</f>
        <v/>
      </c>
      <c r="G226" t="str">
        <f>""</f>
        <v/>
      </c>
      <c r="H226" t="str">
        <f>""</f>
        <v/>
      </c>
      <c r="I226" t="str">
        <f>""</f>
        <v/>
      </c>
      <c r="J226" t="str">
        <f>""</f>
        <v/>
      </c>
      <c r="K226" t="str">
        <f>""</f>
        <v/>
      </c>
      <c r="L226" t="str">
        <f>""</f>
        <v/>
      </c>
      <c r="M226" t="str">
        <f>""</f>
        <v/>
      </c>
      <c r="N226" t="str">
        <f>""</f>
        <v/>
      </c>
      <c r="O226" t="str">
        <f>""</f>
        <v/>
      </c>
      <c r="P226" t="str">
        <f>""</f>
        <v/>
      </c>
      <c r="Q226" t="str">
        <f>""</f>
        <v/>
      </c>
      <c r="R226" t="str">
        <f>""</f>
        <v/>
      </c>
      <c r="S226" t="str">
        <f>""</f>
        <v/>
      </c>
      <c r="T226" t="str">
        <f>""</f>
        <v/>
      </c>
      <c r="U226" t="str">
        <f>""</f>
        <v/>
      </c>
      <c r="V226" t="str">
        <f>""</f>
        <v/>
      </c>
      <c r="W226" t="str">
        <f>""</f>
        <v/>
      </c>
      <c r="X226" t="str">
        <f>""</f>
        <v/>
      </c>
      <c r="Y226" t="str">
        <f>""</f>
        <v/>
      </c>
      <c r="Z226" t="str">
        <f>""</f>
        <v/>
      </c>
      <c r="AA226" t="str">
        <f>""</f>
        <v/>
      </c>
      <c r="AB226" t="str">
        <f>""</f>
        <v/>
      </c>
      <c r="AC226" t="str">
        <f>""</f>
        <v/>
      </c>
      <c r="AD226" t="str">
        <f>""</f>
        <v/>
      </c>
      <c r="AE226" t="str">
        <f>""</f>
        <v/>
      </c>
      <c r="AF226" t="str">
        <f>""</f>
        <v/>
      </c>
      <c r="AG226" t="str">
        <f>""</f>
        <v/>
      </c>
      <c r="AH226" t="str">
        <f>""</f>
        <v/>
      </c>
      <c r="AI226" t="str">
        <f>""</f>
        <v/>
      </c>
      <c r="AJ226" t="str">
        <f>""</f>
        <v/>
      </c>
      <c r="AK226" t="str">
        <f>""</f>
        <v/>
      </c>
      <c r="AL226" t="str">
        <f>""</f>
        <v/>
      </c>
      <c r="AM226" t="str">
        <f>""</f>
        <v/>
      </c>
      <c r="AN226" t="str">
        <f>""</f>
        <v/>
      </c>
      <c r="AO226" t="str">
        <f>""</f>
        <v/>
      </c>
      <c r="AP226" t="str">
        <f>""</f>
        <v/>
      </c>
      <c r="AQ226" t="str">
        <f>""</f>
        <v/>
      </c>
      <c r="AR226" t="str">
        <f>""</f>
        <v/>
      </c>
      <c r="AS226" t="str">
        <f>""</f>
        <v/>
      </c>
      <c r="AT226" t="str">
        <f>""</f>
        <v/>
      </c>
      <c r="AU226" t="str">
        <f>""</f>
        <v/>
      </c>
      <c r="AV226" t="str">
        <f>""</f>
        <v/>
      </c>
      <c r="AW226" t="str">
        <f>""</f>
        <v/>
      </c>
      <c r="AX226" t="str">
        <f>"[0.169]"</f>
        <v>[0.169]</v>
      </c>
      <c r="AY226" t="str">
        <f>""</f>
        <v/>
      </c>
      <c r="AZ226" t="str">
        <f>""</f>
        <v/>
      </c>
      <c r="BA226" t="str">
        <f>""</f>
        <v/>
      </c>
    </row>
    <row r="227" spans="2:53" x14ac:dyDescent="0.2">
      <c r="B227" t="str">
        <f>"Interaction"</f>
        <v>Interaction</v>
      </c>
      <c r="C227" t="str">
        <f>""</f>
        <v/>
      </c>
      <c r="D227" t="str">
        <f>""</f>
        <v/>
      </c>
      <c r="E227" t="str">
        <f>""</f>
        <v/>
      </c>
      <c r="F227" t="str">
        <f>""</f>
        <v/>
      </c>
      <c r="G227" t="str">
        <f>""</f>
        <v/>
      </c>
      <c r="H227" t="str">
        <f>""</f>
        <v/>
      </c>
      <c r="I227" t="str">
        <f>""</f>
        <v/>
      </c>
      <c r="J227" t="str">
        <f>""</f>
        <v/>
      </c>
      <c r="K227" t="str">
        <f>""</f>
        <v/>
      </c>
      <c r="L227" t="str">
        <f>""</f>
        <v/>
      </c>
      <c r="M227" t="str">
        <f>""</f>
        <v/>
      </c>
      <c r="N227" t="str">
        <f>""</f>
        <v/>
      </c>
      <c r="O227" t="str">
        <f>""</f>
        <v/>
      </c>
      <c r="P227" t="str">
        <f>""</f>
        <v/>
      </c>
      <c r="Q227" t="str">
        <f>""</f>
        <v/>
      </c>
      <c r="R227" t="str">
        <f>""</f>
        <v/>
      </c>
      <c r="S227" t="str">
        <f>""</f>
        <v/>
      </c>
      <c r="T227" t="str">
        <f>""</f>
        <v/>
      </c>
      <c r="U227" t="str">
        <f>""</f>
        <v/>
      </c>
      <c r="V227" t="str">
        <f>""</f>
        <v/>
      </c>
      <c r="W227" t="str">
        <f>""</f>
        <v/>
      </c>
      <c r="X227" t="str">
        <f>""</f>
        <v/>
      </c>
      <c r="Y227" t="str">
        <f>""</f>
        <v/>
      </c>
      <c r="Z227" t="str">
        <f>""</f>
        <v/>
      </c>
      <c r="AA227" t="str">
        <f>""</f>
        <v/>
      </c>
      <c r="AB227" t="str">
        <f>""</f>
        <v/>
      </c>
      <c r="AC227" t="str">
        <f>""</f>
        <v/>
      </c>
      <c r="AD227" t="str">
        <f>""</f>
        <v/>
      </c>
      <c r="AE227" t="str">
        <f>""</f>
        <v/>
      </c>
      <c r="AF227" t="str">
        <f>""</f>
        <v/>
      </c>
      <c r="AG227" t="str">
        <f>""</f>
        <v/>
      </c>
      <c r="AH227" t="str">
        <f>""</f>
        <v/>
      </c>
      <c r="AI227" t="str">
        <f>""</f>
        <v/>
      </c>
      <c r="AJ227" t="str">
        <f>""</f>
        <v/>
      </c>
      <c r="AK227" t="str">
        <f>""</f>
        <v/>
      </c>
      <c r="AL227" t="str">
        <f>""</f>
        <v/>
      </c>
      <c r="AM227" t="str">
        <f>""</f>
        <v/>
      </c>
      <c r="AN227" t="str">
        <f>""</f>
        <v/>
      </c>
      <c r="AO227" t="str">
        <f>""</f>
        <v/>
      </c>
      <c r="AP227" t="str">
        <f>""</f>
        <v/>
      </c>
      <c r="AQ227" t="str">
        <f>""</f>
        <v/>
      </c>
      <c r="AR227" t="str">
        <f>""</f>
        <v/>
      </c>
      <c r="AS227" t="str">
        <f>""</f>
        <v/>
      </c>
      <c r="AT227" t="str">
        <f>""</f>
        <v/>
      </c>
      <c r="AU227" t="str">
        <f>""</f>
        <v/>
      </c>
      <c r="AV227" t="str">
        <f>""</f>
        <v/>
      </c>
      <c r="AW227" t="str">
        <f>""</f>
        <v/>
      </c>
      <c r="AX227" t="str">
        <f>"0.043"</f>
        <v>0.043</v>
      </c>
      <c r="AY227" t="str">
        <f>""</f>
        <v/>
      </c>
      <c r="AZ227" t="str">
        <f>""</f>
        <v/>
      </c>
      <c r="BA227" t="str">
        <f>""</f>
        <v/>
      </c>
    </row>
    <row r="228" spans="2:53" x14ac:dyDescent="0.2">
      <c r="B228" t="str">
        <f>""</f>
        <v/>
      </c>
      <c r="C228" t="str">
        <f>""</f>
        <v/>
      </c>
      <c r="D228" t="str">
        <f>""</f>
        <v/>
      </c>
      <c r="E228" t="str">
        <f>""</f>
        <v/>
      </c>
      <c r="F228" t="str">
        <f>""</f>
        <v/>
      </c>
      <c r="G228" t="str">
        <f>""</f>
        <v/>
      </c>
      <c r="H228" t="str">
        <f>""</f>
        <v/>
      </c>
      <c r="I228" t="str">
        <f>""</f>
        <v/>
      </c>
      <c r="J228" t="str">
        <f>""</f>
        <v/>
      </c>
      <c r="K228" t="str">
        <f>""</f>
        <v/>
      </c>
      <c r="L228" t="str">
        <f>""</f>
        <v/>
      </c>
      <c r="M228" t="str">
        <f>""</f>
        <v/>
      </c>
      <c r="N228" t="str">
        <f>""</f>
        <v/>
      </c>
      <c r="O228" t="str">
        <f>""</f>
        <v/>
      </c>
      <c r="P228" t="str">
        <f>""</f>
        <v/>
      </c>
      <c r="Q228" t="str">
        <f>""</f>
        <v/>
      </c>
      <c r="R228" t="str">
        <f>""</f>
        <v/>
      </c>
      <c r="S228" t="str">
        <f>""</f>
        <v/>
      </c>
      <c r="T228" t="str">
        <f>""</f>
        <v/>
      </c>
      <c r="U228" t="str">
        <f>""</f>
        <v/>
      </c>
      <c r="V228" t="str">
        <f>""</f>
        <v/>
      </c>
      <c r="W228" t="str">
        <f>""</f>
        <v/>
      </c>
      <c r="X228" t="str">
        <f>""</f>
        <v/>
      </c>
      <c r="Y228" t="str">
        <f>""</f>
        <v/>
      </c>
      <c r="Z228" t="str">
        <f>""</f>
        <v/>
      </c>
      <c r="AA228" t="str">
        <f>""</f>
        <v/>
      </c>
      <c r="AB228" t="str">
        <f>""</f>
        <v/>
      </c>
      <c r="AC228" t="str">
        <f>""</f>
        <v/>
      </c>
      <c r="AD228" t="str">
        <f>""</f>
        <v/>
      </c>
      <c r="AE228" t="str">
        <f>""</f>
        <v/>
      </c>
      <c r="AF228" t="str">
        <f>""</f>
        <v/>
      </c>
      <c r="AG228" t="str">
        <f>""</f>
        <v/>
      </c>
      <c r="AH228" t="str">
        <f>""</f>
        <v/>
      </c>
      <c r="AI228" t="str">
        <f>""</f>
        <v/>
      </c>
      <c r="AJ228" t="str">
        <f>""</f>
        <v/>
      </c>
      <c r="AK228" t="str">
        <f>""</f>
        <v/>
      </c>
      <c r="AL228" t="str">
        <f>""</f>
        <v/>
      </c>
      <c r="AM228" t="str">
        <f>""</f>
        <v/>
      </c>
      <c r="AN228" t="str">
        <f>""</f>
        <v/>
      </c>
      <c r="AO228" t="str">
        <f>""</f>
        <v/>
      </c>
      <c r="AP228" t="str">
        <f>""</f>
        <v/>
      </c>
      <c r="AQ228" t="str">
        <f>""</f>
        <v/>
      </c>
      <c r="AR228" t="str">
        <f>""</f>
        <v/>
      </c>
      <c r="AS228" t="str">
        <f>""</f>
        <v/>
      </c>
      <c r="AT228" t="str">
        <f>""</f>
        <v/>
      </c>
      <c r="AU228" t="str">
        <f>""</f>
        <v/>
      </c>
      <c r="AV228" t="str">
        <f>""</f>
        <v/>
      </c>
      <c r="AW228" t="str">
        <f>""</f>
        <v/>
      </c>
      <c r="AX228" t="str">
        <f>"[0.093]"</f>
        <v>[0.093]</v>
      </c>
      <c r="AY228" t="str">
        <f>""</f>
        <v/>
      </c>
      <c r="AZ228" t="str">
        <f>""</f>
        <v/>
      </c>
      <c r="BA228" t="str">
        <f>""</f>
        <v/>
      </c>
    </row>
    <row r="229" spans="2:53" x14ac:dyDescent="0.2">
      <c r="B229" t="str">
        <f>"Index of household victimization (sum) (all shocks - sum) - PCA"</f>
        <v>Index of household victimization (sum) (all shocks - sum) - PCA</v>
      </c>
      <c r="C229" t="str">
        <f>""</f>
        <v/>
      </c>
      <c r="D229" t="str">
        <f>""</f>
        <v/>
      </c>
      <c r="E229" t="str">
        <f>""</f>
        <v/>
      </c>
      <c r="F229" t="str">
        <f>""</f>
        <v/>
      </c>
      <c r="G229" t="str">
        <f>""</f>
        <v/>
      </c>
      <c r="H229" t="str">
        <f>""</f>
        <v/>
      </c>
      <c r="I229" t="str">
        <f>""</f>
        <v/>
      </c>
      <c r="J229" t="str">
        <f>""</f>
        <v/>
      </c>
      <c r="K229" t="str">
        <f>""</f>
        <v/>
      </c>
      <c r="L229" t="str">
        <f>""</f>
        <v/>
      </c>
      <c r="M229" t="str">
        <f>""</f>
        <v/>
      </c>
      <c r="N229" t="str">
        <f>""</f>
        <v/>
      </c>
      <c r="O229" t="str">
        <f>""</f>
        <v/>
      </c>
      <c r="P229" t="str">
        <f>""</f>
        <v/>
      </c>
      <c r="Q229" t="str">
        <f>""</f>
        <v/>
      </c>
      <c r="R229" t="str">
        <f>""</f>
        <v/>
      </c>
      <c r="S229" t="str">
        <f>""</f>
        <v/>
      </c>
      <c r="T229" t="str">
        <f>""</f>
        <v/>
      </c>
      <c r="U229" t="str">
        <f>""</f>
        <v/>
      </c>
      <c r="V229" t="str">
        <f>""</f>
        <v/>
      </c>
      <c r="W229" t="str">
        <f>""</f>
        <v/>
      </c>
      <c r="X229" t="str">
        <f>""</f>
        <v/>
      </c>
      <c r="Y229" t="str">
        <f>""</f>
        <v/>
      </c>
      <c r="Z229" t="str">
        <f>""</f>
        <v/>
      </c>
      <c r="AA229" t="str">
        <f>""</f>
        <v/>
      </c>
      <c r="AB229" t="str">
        <f>""</f>
        <v/>
      </c>
      <c r="AC229" t="str">
        <f>""</f>
        <v/>
      </c>
      <c r="AD229" t="str">
        <f>""</f>
        <v/>
      </c>
      <c r="AE229" t="str">
        <f>""</f>
        <v/>
      </c>
      <c r="AF229" t="str">
        <f>""</f>
        <v/>
      </c>
      <c r="AG229" t="str">
        <f>""</f>
        <v/>
      </c>
      <c r="AH229" t="str">
        <f>""</f>
        <v/>
      </c>
      <c r="AI229" t="str">
        <f>""</f>
        <v/>
      </c>
      <c r="AJ229" t="str">
        <f>""</f>
        <v/>
      </c>
      <c r="AK229" t="str">
        <f>""</f>
        <v/>
      </c>
      <c r="AL229" t="str">
        <f>""</f>
        <v/>
      </c>
      <c r="AM229" t="str">
        <f>""</f>
        <v/>
      </c>
      <c r="AN229" t="str">
        <f>""</f>
        <v/>
      </c>
      <c r="AO229" t="str">
        <f>""</f>
        <v/>
      </c>
      <c r="AP229" t="str">
        <f>""</f>
        <v/>
      </c>
      <c r="AQ229" t="str">
        <f>""</f>
        <v/>
      </c>
      <c r="AR229" t="str">
        <f>""</f>
        <v/>
      </c>
      <c r="AS229" t="str">
        <f>""</f>
        <v/>
      </c>
      <c r="AT229" t="str">
        <f>""</f>
        <v/>
      </c>
      <c r="AU229" t="str">
        <f>""</f>
        <v/>
      </c>
      <c r="AV229" t="str">
        <f>""</f>
        <v/>
      </c>
      <c r="AW229" t="str">
        <f>""</f>
        <v/>
      </c>
      <c r="AX229" t="str">
        <f>""</f>
        <v/>
      </c>
      <c r="AY229" t="str">
        <f>"0.011"</f>
        <v>0.011</v>
      </c>
      <c r="AZ229" t="str">
        <f>"0.007"</f>
        <v>0.007</v>
      </c>
      <c r="BA229" t="str">
        <f>"0.007"</f>
        <v>0.007</v>
      </c>
    </row>
    <row r="230" spans="2:53" x14ac:dyDescent="0.2">
      <c r="B230" t="str">
        <f>""</f>
        <v/>
      </c>
      <c r="C230" t="str">
        <f>""</f>
        <v/>
      </c>
      <c r="D230" t="str">
        <f>""</f>
        <v/>
      </c>
      <c r="E230" t="str">
        <f>""</f>
        <v/>
      </c>
      <c r="F230" t="str">
        <f>""</f>
        <v/>
      </c>
      <c r="G230" t="str">
        <f>""</f>
        <v/>
      </c>
      <c r="H230" t="str">
        <f>""</f>
        <v/>
      </c>
      <c r="I230" t="str">
        <f>""</f>
        <v/>
      </c>
      <c r="J230" t="str">
        <f>""</f>
        <v/>
      </c>
      <c r="K230" t="str">
        <f>""</f>
        <v/>
      </c>
      <c r="L230" t="str">
        <f>""</f>
        <v/>
      </c>
      <c r="M230" t="str">
        <f>""</f>
        <v/>
      </c>
      <c r="N230" t="str">
        <f>""</f>
        <v/>
      </c>
      <c r="O230" t="str">
        <f>""</f>
        <v/>
      </c>
      <c r="P230" t="str">
        <f>""</f>
        <v/>
      </c>
      <c r="Q230" t="str">
        <f>""</f>
        <v/>
      </c>
      <c r="R230" t="str">
        <f>""</f>
        <v/>
      </c>
      <c r="S230" t="str">
        <f>""</f>
        <v/>
      </c>
      <c r="T230" t="str">
        <f>""</f>
        <v/>
      </c>
      <c r="U230" t="str">
        <f>""</f>
        <v/>
      </c>
      <c r="V230" t="str">
        <f>""</f>
        <v/>
      </c>
      <c r="W230" t="str">
        <f>""</f>
        <v/>
      </c>
      <c r="X230" t="str">
        <f>""</f>
        <v/>
      </c>
      <c r="Y230" t="str">
        <f>""</f>
        <v/>
      </c>
      <c r="Z230" t="str">
        <f>""</f>
        <v/>
      </c>
      <c r="AA230" t="str">
        <f>""</f>
        <v/>
      </c>
      <c r="AB230" t="str">
        <f>""</f>
        <v/>
      </c>
      <c r="AC230" t="str">
        <f>""</f>
        <v/>
      </c>
      <c r="AD230" t="str">
        <f>""</f>
        <v/>
      </c>
      <c r="AE230" t="str">
        <f>""</f>
        <v/>
      </c>
      <c r="AF230" t="str">
        <f>""</f>
        <v/>
      </c>
      <c r="AG230" t="str">
        <f>""</f>
        <v/>
      </c>
      <c r="AH230" t="str">
        <f>""</f>
        <v/>
      </c>
      <c r="AI230" t="str">
        <f>""</f>
        <v/>
      </c>
      <c r="AJ230" t="str">
        <f>""</f>
        <v/>
      </c>
      <c r="AK230" t="str">
        <f>""</f>
        <v/>
      </c>
      <c r="AL230" t="str">
        <f>""</f>
        <v/>
      </c>
      <c r="AM230" t="str">
        <f>""</f>
        <v/>
      </c>
      <c r="AN230" t="str">
        <f>""</f>
        <v/>
      </c>
      <c r="AO230" t="str">
        <f>""</f>
        <v/>
      </c>
      <c r="AP230" t="str">
        <f>""</f>
        <v/>
      </c>
      <c r="AQ230" t="str">
        <f>""</f>
        <v/>
      </c>
      <c r="AR230" t="str">
        <f>""</f>
        <v/>
      </c>
      <c r="AS230" t="str">
        <f>""</f>
        <v/>
      </c>
      <c r="AT230" t="str">
        <f>""</f>
        <v/>
      </c>
      <c r="AU230" t="str">
        <f>""</f>
        <v/>
      </c>
      <c r="AV230" t="str">
        <f>""</f>
        <v/>
      </c>
      <c r="AW230" t="str">
        <f>""</f>
        <v/>
      </c>
      <c r="AX230" t="str">
        <f>""</f>
        <v/>
      </c>
      <c r="AY230" t="str">
        <f>"[0.023]"</f>
        <v>[0.023]</v>
      </c>
      <c r="AZ230" t="str">
        <f>"[0.024]"</f>
        <v>[0.024]</v>
      </c>
      <c r="BA230" t="str">
        <f>"[0.023]"</f>
        <v>[0.023]</v>
      </c>
    </row>
    <row r="231" spans="2:53" x14ac:dyDescent="0.2">
      <c r="B231" t="str">
        <f>"At least female male left the household in a given year (yes=1)"</f>
        <v>At least female male left the household in a given year (yes=1)</v>
      </c>
      <c r="C231" t="str">
        <f>""</f>
        <v/>
      </c>
      <c r="D231" t="str">
        <f>""</f>
        <v/>
      </c>
      <c r="E231" t="str">
        <f>""</f>
        <v/>
      </c>
      <c r="F231" t="str">
        <f>""</f>
        <v/>
      </c>
      <c r="G231" t="str">
        <f>""</f>
        <v/>
      </c>
      <c r="H231" t="str">
        <f>""</f>
        <v/>
      </c>
      <c r="I231" t="str">
        <f>""</f>
        <v/>
      </c>
      <c r="J231" t="str">
        <f>""</f>
        <v/>
      </c>
      <c r="K231" t="str">
        <f>""</f>
        <v/>
      </c>
      <c r="L231" t="str">
        <f>""</f>
        <v/>
      </c>
      <c r="M231" t="str">
        <f>""</f>
        <v/>
      </c>
      <c r="N231" t="str">
        <f>""</f>
        <v/>
      </c>
      <c r="O231" t="str">
        <f>""</f>
        <v/>
      </c>
      <c r="P231" t="str">
        <f>""</f>
        <v/>
      </c>
      <c r="Q231" t="str">
        <f>""</f>
        <v/>
      </c>
      <c r="R231" t="str">
        <f>""</f>
        <v/>
      </c>
      <c r="S231" t="str">
        <f>""</f>
        <v/>
      </c>
      <c r="T231" t="str">
        <f>""</f>
        <v/>
      </c>
      <c r="U231" t="str">
        <f>""</f>
        <v/>
      </c>
      <c r="V231" t="str">
        <f>""</f>
        <v/>
      </c>
      <c r="W231" t="str">
        <f>""</f>
        <v/>
      </c>
      <c r="X231" t="str">
        <f>""</f>
        <v/>
      </c>
      <c r="Y231" t="str">
        <f>""</f>
        <v/>
      </c>
      <c r="Z231" t="str">
        <f>""</f>
        <v/>
      </c>
      <c r="AA231" t="str">
        <f>""</f>
        <v/>
      </c>
      <c r="AB231" t="str">
        <f>""</f>
        <v/>
      </c>
      <c r="AC231" t="str">
        <f>""</f>
        <v/>
      </c>
      <c r="AD231" t="str">
        <f>""</f>
        <v/>
      </c>
      <c r="AE231" t="str">
        <f>""</f>
        <v/>
      </c>
      <c r="AF231" t="str">
        <f>""</f>
        <v/>
      </c>
      <c r="AG231" t="str">
        <f>""</f>
        <v/>
      </c>
      <c r="AH231" t="str">
        <f>""</f>
        <v/>
      </c>
      <c r="AI231" t="str">
        <f>""</f>
        <v/>
      </c>
      <c r="AJ231" t="str">
        <f>""</f>
        <v/>
      </c>
      <c r="AK231" t="str">
        <f>""</f>
        <v/>
      </c>
      <c r="AL231" t="str">
        <f>""</f>
        <v/>
      </c>
      <c r="AM231" t="str">
        <f>""</f>
        <v/>
      </c>
      <c r="AN231" t="str">
        <f>""</f>
        <v/>
      </c>
      <c r="AO231" t="str">
        <f>""</f>
        <v/>
      </c>
      <c r="AP231" t="str">
        <f>""</f>
        <v/>
      </c>
      <c r="AQ231" t="str">
        <f>""</f>
        <v/>
      </c>
      <c r="AR231" t="str">
        <f>""</f>
        <v/>
      </c>
      <c r="AS231" t="str">
        <f>""</f>
        <v/>
      </c>
      <c r="AT231" t="str">
        <f>""</f>
        <v/>
      </c>
      <c r="AU231" t="str">
        <f>""</f>
        <v/>
      </c>
      <c r="AV231" t="str">
        <f>""</f>
        <v/>
      </c>
      <c r="AW231" t="str">
        <f>""</f>
        <v/>
      </c>
      <c r="AX231" t="str">
        <f>""</f>
        <v/>
      </c>
      <c r="AY231" t="str">
        <f>"-0.057"</f>
        <v>-0.057</v>
      </c>
      <c r="AZ231" t="str">
        <f>""</f>
        <v/>
      </c>
      <c r="BA231" t="str">
        <f>""</f>
        <v/>
      </c>
    </row>
    <row r="232" spans="2:53" x14ac:dyDescent="0.2">
      <c r="B232" t="str">
        <f>""</f>
        <v/>
      </c>
      <c r="C232" t="str">
        <f>""</f>
        <v/>
      </c>
      <c r="D232" t="str">
        <f>""</f>
        <v/>
      </c>
      <c r="E232" t="str">
        <f>""</f>
        <v/>
      </c>
      <c r="F232" t="str">
        <f>""</f>
        <v/>
      </c>
      <c r="G232" t="str">
        <f>""</f>
        <v/>
      </c>
      <c r="H232" t="str">
        <f>""</f>
        <v/>
      </c>
      <c r="I232" t="str">
        <f>""</f>
        <v/>
      </c>
      <c r="J232" t="str">
        <f>""</f>
        <v/>
      </c>
      <c r="K232" t="str">
        <f>""</f>
        <v/>
      </c>
      <c r="L232" t="str">
        <f>""</f>
        <v/>
      </c>
      <c r="M232" t="str">
        <f>""</f>
        <v/>
      </c>
      <c r="N232" t="str">
        <f>""</f>
        <v/>
      </c>
      <c r="O232" t="str">
        <f>""</f>
        <v/>
      </c>
      <c r="P232" t="str">
        <f>""</f>
        <v/>
      </c>
      <c r="Q232" t="str">
        <f>""</f>
        <v/>
      </c>
      <c r="R232" t="str">
        <f>""</f>
        <v/>
      </c>
      <c r="S232" t="str">
        <f>""</f>
        <v/>
      </c>
      <c r="T232" t="str">
        <f>""</f>
        <v/>
      </c>
      <c r="U232" t="str">
        <f>""</f>
        <v/>
      </c>
      <c r="V232" t="str">
        <f>""</f>
        <v/>
      </c>
      <c r="W232" t="str">
        <f>""</f>
        <v/>
      </c>
      <c r="X232" t="str">
        <f>""</f>
        <v/>
      </c>
      <c r="Y232" t="str">
        <f>""</f>
        <v/>
      </c>
      <c r="Z232" t="str">
        <f>""</f>
        <v/>
      </c>
      <c r="AA232" t="str">
        <f>""</f>
        <v/>
      </c>
      <c r="AB232" t="str">
        <f>""</f>
        <v/>
      </c>
      <c r="AC232" t="str">
        <f>""</f>
        <v/>
      </c>
      <c r="AD232" t="str">
        <f>""</f>
        <v/>
      </c>
      <c r="AE232" t="str">
        <f>""</f>
        <v/>
      </c>
      <c r="AF232" t="str">
        <f>""</f>
        <v/>
      </c>
      <c r="AG232" t="str">
        <f>""</f>
        <v/>
      </c>
      <c r="AH232" t="str">
        <f>""</f>
        <v/>
      </c>
      <c r="AI232" t="str">
        <f>""</f>
        <v/>
      </c>
      <c r="AJ232" t="str">
        <f>""</f>
        <v/>
      </c>
      <c r="AK232" t="str">
        <f>""</f>
        <v/>
      </c>
      <c r="AL232" t="str">
        <f>""</f>
        <v/>
      </c>
      <c r="AM232" t="str">
        <f>""</f>
        <v/>
      </c>
      <c r="AN232" t="str">
        <f>""</f>
        <v/>
      </c>
      <c r="AO232" t="str">
        <f>""</f>
        <v/>
      </c>
      <c r="AP232" t="str">
        <f>""</f>
        <v/>
      </c>
      <c r="AQ232" t="str">
        <f>""</f>
        <v/>
      </c>
      <c r="AR232" t="str">
        <f>""</f>
        <v/>
      </c>
      <c r="AS232" t="str">
        <f>""</f>
        <v/>
      </c>
      <c r="AT232" t="str">
        <f>""</f>
        <v/>
      </c>
      <c r="AU232" t="str">
        <f>""</f>
        <v/>
      </c>
      <c r="AV232" t="str">
        <f>""</f>
        <v/>
      </c>
      <c r="AW232" t="str">
        <f>""</f>
        <v/>
      </c>
      <c r="AX232" t="str">
        <f>""</f>
        <v/>
      </c>
      <c r="AY232" t="str">
        <f>"[0.109]"</f>
        <v>[0.109]</v>
      </c>
      <c r="AZ232" t="str">
        <f>""</f>
        <v/>
      </c>
      <c r="BA232" t="str">
        <f>""</f>
        <v/>
      </c>
    </row>
    <row r="233" spans="2:53" x14ac:dyDescent="0.2">
      <c r="B233" t="str">
        <f>"Interaction"</f>
        <v>Interaction</v>
      </c>
      <c r="C233" t="str">
        <f>""</f>
        <v/>
      </c>
      <c r="D233" t="str">
        <f>""</f>
        <v/>
      </c>
      <c r="E233" t="str">
        <f>""</f>
        <v/>
      </c>
      <c r="F233" t="str">
        <f>""</f>
        <v/>
      </c>
      <c r="G233" t="str">
        <f>""</f>
        <v/>
      </c>
      <c r="H233" t="str">
        <f>""</f>
        <v/>
      </c>
      <c r="I233" t="str">
        <f>""</f>
        <v/>
      </c>
      <c r="J233" t="str">
        <f>""</f>
        <v/>
      </c>
      <c r="K233" t="str">
        <f>""</f>
        <v/>
      </c>
      <c r="L233" t="str">
        <f>""</f>
        <v/>
      </c>
      <c r="M233" t="str">
        <f>""</f>
        <v/>
      </c>
      <c r="N233" t="str">
        <f>""</f>
        <v/>
      </c>
      <c r="O233" t="str">
        <f>""</f>
        <v/>
      </c>
      <c r="P233" t="str">
        <f>""</f>
        <v/>
      </c>
      <c r="Q233" t="str">
        <f>""</f>
        <v/>
      </c>
      <c r="R233" t="str">
        <f>""</f>
        <v/>
      </c>
      <c r="S233" t="str">
        <f>""</f>
        <v/>
      </c>
      <c r="T233" t="str">
        <f>""</f>
        <v/>
      </c>
      <c r="U233" t="str">
        <f>""</f>
        <v/>
      </c>
      <c r="V233" t="str">
        <f>""</f>
        <v/>
      </c>
      <c r="W233" t="str">
        <f>""</f>
        <v/>
      </c>
      <c r="X233" t="str">
        <f>""</f>
        <v/>
      </c>
      <c r="Y233" t="str">
        <f>""</f>
        <v/>
      </c>
      <c r="Z233" t="str">
        <f>""</f>
        <v/>
      </c>
      <c r="AA233" t="str">
        <f>""</f>
        <v/>
      </c>
      <c r="AB233" t="str">
        <f>""</f>
        <v/>
      </c>
      <c r="AC233" t="str">
        <f>""</f>
        <v/>
      </c>
      <c r="AD233" t="str">
        <f>""</f>
        <v/>
      </c>
      <c r="AE233" t="str">
        <f>""</f>
        <v/>
      </c>
      <c r="AF233" t="str">
        <f>""</f>
        <v/>
      </c>
      <c r="AG233" t="str">
        <f>""</f>
        <v/>
      </c>
      <c r="AH233" t="str">
        <f>""</f>
        <v/>
      </c>
      <c r="AI233" t="str">
        <f>""</f>
        <v/>
      </c>
      <c r="AJ233" t="str">
        <f>""</f>
        <v/>
      </c>
      <c r="AK233" t="str">
        <f>""</f>
        <v/>
      </c>
      <c r="AL233" t="str">
        <f>""</f>
        <v/>
      </c>
      <c r="AM233" t="str">
        <f>""</f>
        <v/>
      </c>
      <c r="AN233" t="str">
        <f>""</f>
        <v/>
      </c>
      <c r="AO233" t="str">
        <f>""</f>
        <v/>
      </c>
      <c r="AP233" t="str">
        <f>""</f>
        <v/>
      </c>
      <c r="AQ233" t="str">
        <f>""</f>
        <v/>
      </c>
      <c r="AR233" t="str">
        <f>""</f>
        <v/>
      </c>
      <c r="AS233" t="str">
        <f>""</f>
        <v/>
      </c>
      <c r="AT233" t="str">
        <f>""</f>
        <v/>
      </c>
      <c r="AU233" t="str">
        <f>""</f>
        <v/>
      </c>
      <c r="AV233" t="str">
        <f>""</f>
        <v/>
      </c>
      <c r="AW233" t="str">
        <f>""</f>
        <v/>
      </c>
      <c r="AX233" t="str">
        <f>""</f>
        <v/>
      </c>
      <c r="AY233" t="str">
        <f>"0.000"</f>
        <v>0.000</v>
      </c>
      <c r="AZ233" t="str">
        <f>""</f>
        <v/>
      </c>
      <c r="BA233" t="str">
        <f>""</f>
        <v/>
      </c>
    </row>
    <row r="234" spans="2:53" x14ac:dyDescent="0.2">
      <c r="B234" t="str">
        <f>""</f>
        <v/>
      </c>
      <c r="C234" t="str">
        <f>""</f>
        <v/>
      </c>
      <c r="D234" t="str">
        <f>""</f>
        <v/>
      </c>
      <c r="E234" t="str">
        <f>""</f>
        <v/>
      </c>
      <c r="F234" t="str">
        <f>""</f>
        <v/>
      </c>
      <c r="G234" t="str">
        <f>""</f>
        <v/>
      </c>
      <c r="H234" t="str">
        <f>""</f>
        <v/>
      </c>
      <c r="I234" t="str">
        <f>""</f>
        <v/>
      </c>
      <c r="J234" t="str">
        <f>""</f>
        <v/>
      </c>
      <c r="K234" t="str">
        <f>""</f>
        <v/>
      </c>
      <c r="L234" t="str">
        <f>""</f>
        <v/>
      </c>
      <c r="M234" t="str">
        <f>""</f>
        <v/>
      </c>
      <c r="N234" t="str">
        <f>""</f>
        <v/>
      </c>
      <c r="O234" t="str">
        <f>""</f>
        <v/>
      </c>
      <c r="P234" t="str">
        <f>""</f>
        <v/>
      </c>
      <c r="Q234" t="str">
        <f>""</f>
        <v/>
      </c>
      <c r="R234" t="str">
        <f>""</f>
        <v/>
      </c>
      <c r="S234" t="str">
        <f>""</f>
        <v/>
      </c>
      <c r="T234" t="str">
        <f>""</f>
        <v/>
      </c>
      <c r="U234" t="str">
        <f>""</f>
        <v/>
      </c>
      <c r="V234" t="str">
        <f>""</f>
        <v/>
      </c>
      <c r="W234" t="str">
        <f>""</f>
        <v/>
      </c>
      <c r="X234" t="str">
        <f>""</f>
        <v/>
      </c>
      <c r="Y234" t="str">
        <f>""</f>
        <v/>
      </c>
      <c r="Z234" t="str">
        <f>""</f>
        <v/>
      </c>
      <c r="AA234" t="str">
        <f>""</f>
        <v/>
      </c>
      <c r="AB234" t="str">
        <f>""</f>
        <v/>
      </c>
      <c r="AC234" t="str">
        <f>""</f>
        <v/>
      </c>
      <c r="AD234" t="str">
        <f>""</f>
        <v/>
      </c>
      <c r="AE234" t="str">
        <f>""</f>
        <v/>
      </c>
      <c r="AF234" t="str">
        <f>""</f>
        <v/>
      </c>
      <c r="AG234" t="str">
        <f>""</f>
        <v/>
      </c>
      <c r="AH234" t="str">
        <f>""</f>
        <v/>
      </c>
      <c r="AI234" t="str">
        <f>""</f>
        <v/>
      </c>
      <c r="AJ234" t="str">
        <f>""</f>
        <v/>
      </c>
      <c r="AK234" t="str">
        <f>""</f>
        <v/>
      </c>
      <c r="AL234" t="str">
        <f>""</f>
        <v/>
      </c>
      <c r="AM234" t="str">
        <f>""</f>
        <v/>
      </c>
      <c r="AN234" t="str">
        <f>""</f>
        <v/>
      </c>
      <c r="AO234" t="str">
        <f>""</f>
        <v/>
      </c>
      <c r="AP234" t="str">
        <f>""</f>
        <v/>
      </c>
      <c r="AQ234" t="str">
        <f>""</f>
        <v/>
      </c>
      <c r="AR234" t="str">
        <f>""</f>
        <v/>
      </c>
      <c r="AS234" t="str">
        <f>""</f>
        <v/>
      </c>
      <c r="AT234" t="str">
        <f>""</f>
        <v/>
      </c>
      <c r="AU234" t="str">
        <f>""</f>
        <v/>
      </c>
      <c r="AV234" t="str">
        <f>""</f>
        <v/>
      </c>
      <c r="AW234" t="str">
        <f>""</f>
        <v/>
      </c>
      <c r="AX234" t="str">
        <f>""</f>
        <v/>
      </c>
      <c r="AY234" t="str">
        <f>"[0.078]"</f>
        <v>[0.078]</v>
      </c>
      <c r="AZ234" t="str">
        <f>""</f>
        <v/>
      </c>
      <c r="BA234" t="str">
        <f>""</f>
        <v/>
      </c>
    </row>
    <row r="235" spans="2:53" x14ac:dyDescent="0.2">
      <c r="B235" t="str">
        <f>"Number of female who left household 1998-2007"</f>
        <v>Number of female who left household 1998-2007</v>
      </c>
      <c r="C235" t="str">
        <f>""</f>
        <v/>
      </c>
      <c r="D235" t="str">
        <f>""</f>
        <v/>
      </c>
      <c r="E235" t="str">
        <f>""</f>
        <v/>
      </c>
      <c r="F235" t="str">
        <f>""</f>
        <v/>
      </c>
      <c r="G235" t="str">
        <f>""</f>
        <v/>
      </c>
      <c r="H235" t="str">
        <f>""</f>
        <v/>
      </c>
      <c r="I235" t="str">
        <f>""</f>
        <v/>
      </c>
      <c r="J235" t="str">
        <f>""</f>
        <v/>
      </c>
      <c r="K235" t="str">
        <f>""</f>
        <v/>
      </c>
      <c r="L235" t="str">
        <f>""</f>
        <v/>
      </c>
      <c r="M235" t="str">
        <f>""</f>
        <v/>
      </c>
      <c r="N235" t="str">
        <f>""</f>
        <v/>
      </c>
      <c r="O235" t="str">
        <f>""</f>
        <v/>
      </c>
      <c r="P235" t="str">
        <f>""</f>
        <v/>
      </c>
      <c r="Q235" t="str">
        <f>""</f>
        <v/>
      </c>
      <c r="R235" t="str">
        <f>""</f>
        <v/>
      </c>
      <c r="S235" t="str">
        <f>""</f>
        <v/>
      </c>
      <c r="T235" t="str">
        <f>""</f>
        <v/>
      </c>
      <c r="U235" t="str">
        <f>""</f>
        <v/>
      </c>
      <c r="V235" t="str">
        <f>""</f>
        <v/>
      </c>
      <c r="W235" t="str">
        <f>""</f>
        <v/>
      </c>
      <c r="X235" t="str">
        <f>""</f>
        <v/>
      </c>
      <c r="Y235" t="str">
        <f>""</f>
        <v/>
      </c>
      <c r="Z235" t="str">
        <f>""</f>
        <v/>
      </c>
      <c r="AA235" t="str">
        <f>""</f>
        <v/>
      </c>
      <c r="AB235" t="str">
        <f>""</f>
        <v/>
      </c>
      <c r="AC235" t="str">
        <f>""</f>
        <v/>
      </c>
      <c r="AD235" t="str">
        <f>""</f>
        <v/>
      </c>
      <c r="AE235" t="str">
        <f>""</f>
        <v/>
      </c>
      <c r="AF235" t="str">
        <f>""</f>
        <v/>
      </c>
      <c r="AG235" t="str">
        <f>""</f>
        <v/>
      </c>
      <c r="AH235" t="str">
        <f>""</f>
        <v/>
      </c>
      <c r="AI235" t="str">
        <f>""</f>
        <v/>
      </c>
      <c r="AJ235" t="str">
        <f>""</f>
        <v/>
      </c>
      <c r="AK235" t="str">
        <f>""</f>
        <v/>
      </c>
      <c r="AL235" t="str">
        <f>""</f>
        <v/>
      </c>
      <c r="AM235" t="str">
        <f>""</f>
        <v/>
      </c>
      <c r="AN235" t="str">
        <f>""</f>
        <v/>
      </c>
      <c r="AO235" t="str">
        <f>""</f>
        <v/>
      </c>
      <c r="AP235" t="str">
        <f>""</f>
        <v/>
      </c>
      <c r="AQ235" t="str">
        <f>""</f>
        <v/>
      </c>
      <c r="AR235" t="str">
        <f>""</f>
        <v/>
      </c>
      <c r="AS235" t="str">
        <f>""</f>
        <v/>
      </c>
      <c r="AT235" t="str">
        <f>""</f>
        <v/>
      </c>
      <c r="AU235" t="str">
        <f>""</f>
        <v/>
      </c>
      <c r="AV235" t="str">
        <f>""</f>
        <v/>
      </c>
      <c r="AW235" t="str">
        <f>""</f>
        <v/>
      </c>
      <c r="AX235" t="str">
        <f>""</f>
        <v/>
      </c>
      <c r="AY235" t="str">
        <f>""</f>
        <v/>
      </c>
      <c r="AZ235" t="str">
        <f>"-0.015"</f>
        <v>-0.015</v>
      </c>
      <c r="BA235" t="str">
        <f>""</f>
        <v/>
      </c>
    </row>
    <row r="236" spans="2:53" x14ac:dyDescent="0.2">
      <c r="B236" t="str">
        <f>""</f>
        <v/>
      </c>
      <c r="C236" t="str">
        <f>""</f>
        <v/>
      </c>
      <c r="D236" t="str">
        <f>""</f>
        <v/>
      </c>
      <c r="E236" t="str">
        <f>""</f>
        <v/>
      </c>
      <c r="F236" t="str">
        <f>""</f>
        <v/>
      </c>
      <c r="G236" t="str">
        <f>""</f>
        <v/>
      </c>
      <c r="H236" t="str">
        <f>""</f>
        <v/>
      </c>
      <c r="I236" t="str">
        <f>""</f>
        <v/>
      </c>
      <c r="J236" t="str">
        <f>""</f>
        <v/>
      </c>
      <c r="K236" t="str">
        <f>""</f>
        <v/>
      </c>
      <c r="L236" t="str">
        <f>""</f>
        <v/>
      </c>
      <c r="M236" t="str">
        <f>""</f>
        <v/>
      </c>
      <c r="N236" t="str">
        <f>""</f>
        <v/>
      </c>
      <c r="O236" t="str">
        <f>""</f>
        <v/>
      </c>
      <c r="P236" t="str">
        <f>""</f>
        <v/>
      </c>
      <c r="Q236" t="str">
        <f>""</f>
        <v/>
      </c>
      <c r="R236" t="str">
        <f>""</f>
        <v/>
      </c>
      <c r="S236" t="str">
        <f>""</f>
        <v/>
      </c>
      <c r="T236" t="str">
        <f>""</f>
        <v/>
      </c>
      <c r="U236" t="str">
        <f>""</f>
        <v/>
      </c>
      <c r="V236" t="str">
        <f>""</f>
        <v/>
      </c>
      <c r="W236" t="str">
        <f>""</f>
        <v/>
      </c>
      <c r="X236" t="str">
        <f>""</f>
        <v/>
      </c>
      <c r="Y236" t="str">
        <f>""</f>
        <v/>
      </c>
      <c r="Z236" t="str">
        <f>""</f>
        <v/>
      </c>
      <c r="AA236" t="str">
        <f>""</f>
        <v/>
      </c>
      <c r="AB236" t="str">
        <f>""</f>
        <v/>
      </c>
      <c r="AC236" t="str">
        <f>""</f>
        <v/>
      </c>
      <c r="AD236" t="str">
        <f>""</f>
        <v/>
      </c>
      <c r="AE236" t="str">
        <f>""</f>
        <v/>
      </c>
      <c r="AF236" t="str">
        <f>""</f>
        <v/>
      </c>
      <c r="AG236" t="str">
        <f>""</f>
        <v/>
      </c>
      <c r="AH236" t="str">
        <f>""</f>
        <v/>
      </c>
      <c r="AI236" t="str">
        <f>""</f>
        <v/>
      </c>
      <c r="AJ236" t="str">
        <f>""</f>
        <v/>
      </c>
      <c r="AK236" t="str">
        <f>""</f>
        <v/>
      </c>
      <c r="AL236" t="str">
        <f>""</f>
        <v/>
      </c>
      <c r="AM236" t="str">
        <f>""</f>
        <v/>
      </c>
      <c r="AN236" t="str">
        <f>""</f>
        <v/>
      </c>
      <c r="AO236" t="str">
        <f>""</f>
        <v/>
      </c>
      <c r="AP236" t="str">
        <f>""</f>
        <v/>
      </c>
      <c r="AQ236" t="str">
        <f>""</f>
        <v/>
      </c>
      <c r="AR236" t="str">
        <f>""</f>
        <v/>
      </c>
      <c r="AS236" t="str">
        <f>""</f>
        <v/>
      </c>
      <c r="AT236" t="str">
        <f>""</f>
        <v/>
      </c>
      <c r="AU236" t="str">
        <f>""</f>
        <v/>
      </c>
      <c r="AV236" t="str">
        <f>""</f>
        <v/>
      </c>
      <c r="AW236" t="str">
        <f>""</f>
        <v/>
      </c>
      <c r="AX236" t="str">
        <f>""</f>
        <v/>
      </c>
      <c r="AY236" t="str">
        <f>""</f>
        <v/>
      </c>
      <c r="AZ236" t="str">
        <f>"[0.058]"</f>
        <v>[0.058]</v>
      </c>
      <c r="BA236" t="str">
        <f>""</f>
        <v/>
      </c>
    </row>
    <row r="237" spans="2:53" x14ac:dyDescent="0.2">
      <c r="B237" t="str">
        <f>"Interaction"</f>
        <v>Interaction</v>
      </c>
      <c r="C237" t="str">
        <f>""</f>
        <v/>
      </c>
      <c r="D237" t="str">
        <f>""</f>
        <v/>
      </c>
      <c r="E237" t="str">
        <f>""</f>
        <v/>
      </c>
      <c r="F237" t="str">
        <f>""</f>
        <v/>
      </c>
      <c r="G237" t="str">
        <f>""</f>
        <v/>
      </c>
      <c r="H237" t="str">
        <f>""</f>
        <v/>
      </c>
      <c r="I237" t="str">
        <f>""</f>
        <v/>
      </c>
      <c r="J237" t="str">
        <f>""</f>
        <v/>
      </c>
      <c r="K237" t="str">
        <f>""</f>
        <v/>
      </c>
      <c r="L237" t="str">
        <f>""</f>
        <v/>
      </c>
      <c r="M237" t="str">
        <f>""</f>
        <v/>
      </c>
      <c r="N237" t="str">
        <f>""</f>
        <v/>
      </c>
      <c r="O237" t="str">
        <f>""</f>
        <v/>
      </c>
      <c r="P237" t="str">
        <f>""</f>
        <v/>
      </c>
      <c r="Q237" t="str">
        <f>""</f>
        <v/>
      </c>
      <c r="R237" t="str">
        <f>""</f>
        <v/>
      </c>
      <c r="S237" t="str">
        <f>""</f>
        <v/>
      </c>
      <c r="T237" t="str">
        <f>""</f>
        <v/>
      </c>
      <c r="U237" t="str">
        <f>""</f>
        <v/>
      </c>
      <c r="V237" t="str">
        <f>""</f>
        <v/>
      </c>
      <c r="W237" t="str">
        <f>""</f>
        <v/>
      </c>
      <c r="X237" t="str">
        <f>""</f>
        <v/>
      </c>
      <c r="Y237" t="str">
        <f>""</f>
        <v/>
      </c>
      <c r="Z237" t="str">
        <f>""</f>
        <v/>
      </c>
      <c r="AA237" t="str">
        <f>""</f>
        <v/>
      </c>
      <c r="AB237" t="str">
        <f>""</f>
        <v/>
      </c>
      <c r="AC237" t="str">
        <f>""</f>
        <v/>
      </c>
      <c r="AD237" t="str">
        <f>""</f>
        <v/>
      </c>
      <c r="AE237" t="str">
        <f>""</f>
        <v/>
      </c>
      <c r="AF237" t="str">
        <f>""</f>
        <v/>
      </c>
      <c r="AG237" t="str">
        <f>""</f>
        <v/>
      </c>
      <c r="AH237" t="str">
        <f>""</f>
        <v/>
      </c>
      <c r="AI237" t="str">
        <f>""</f>
        <v/>
      </c>
      <c r="AJ237" t="str">
        <f>""</f>
        <v/>
      </c>
      <c r="AK237" t="str">
        <f>""</f>
        <v/>
      </c>
      <c r="AL237" t="str">
        <f>""</f>
        <v/>
      </c>
      <c r="AM237" t="str">
        <f>""</f>
        <v/>
      </c>
      <c r="AN237" t="str">
        <f>""</f>
        <v/>
      </c>
      <c r="AO237" t="str">
        <f>""</f>
        <v/>
      </c>
      <c r="AP237" t="str">
        <f>""</f>
        <v/>
      </c>
      <c r="AQ237" t="str">
        <f>""</f>
        <v/>
      </c>
      <c r="AR237" t="str">
        <f>""</f>
        <v/>
      </c>
      <c r="AS237" t="str">
        <f>""</f>
        <v/>
      </c>
      <c r="AT237" t="str">
        <f>""</f>
        <v/>
      </c>
      <c r="AU237" t="str">
        <f>""</f>
        <v/>
      </c>
      <c r="AV237" t="str">
        <f>""</f>
        <v/>
      </c>
      <c r="AW237" t="str">
        <f>""</f>
        <v/>
      </c>
      <c r="AX237" t="str">
        <f>""</f>
        <v/>
      </c>
      <c r="AY237" t="str">
        <f>""</f>
        <v/>
      </c>
      <c r="AZ237" t="str">
        <f>"0.019"</f>
        <v>0.019</v>
      </c>
      <c r="BA237" t="str">
        <f>""</f>
        <v/>
      </c>
    </row>
    <row r="238" spans="2:53" x14ac:dyDescent="0.2">
      <c r="B238" t="str">
        <f>""</f>
        <v/>
      </c>
      <c r="C238" t="str">
        <f>""</f>
        <v/>
      </c>
      <c r="D238" t="str">
        <f>""</f>
        <v/>
      </c>
      <c r="E238" t="str">
        <f>""</f>
        <v/>
      </c>
      <c r="F238" t="str">
        <f>""</f>
        <v/>
      </c>
      <c r="G238" t="str">
        <f>""</f>
        <v/>
      </c>
      <c r="H238" t="str">
        <f>""</f>
        <v/>
      </c>
      <c r="I238" t="str">
        <f>""</f>
        <v/>
      </c>
      <c r="J238" t="str">
        <f>""</f>
        <v/>
      </c>
      <c r="K238" t="str">
        <f>""</f>
        <v/>
      </c>
      <c r="L238" t="str">
        <f>""</f>
        <v/>
      </c>
      <c r="M238" t="str">
        <f>""</f>
        <v/>
      </c>
      <c r="N238" t="str">
        <f>""</f>
        <v/>
      </c>
      <c r="O238" t="str">
        <f>""</f>
        <v/>
      </c>
      <c r="P238" t="str">
        <f>""</f>
        <v/>
      </c>
      <c r="Q238" t="str">
        <f>""</f>
        <v/>
      </c>
      <c r="R238" t="str">
        <f>""</f>
        <v/>
      </c>
      <c r="S238" t="str">
        <f>""</f>
        <v/>
      </c>
      <c r="T238" t="str">
        <f>""</f>
        <v/>
      </c>
      <c r="U238" t="str">
        <f>""</f>
        <v/>
      </c>
      <c r="V238" t="str">
        <f>""</f>
        <v/>
      </c>
      <c r="W238" t="str">
        <f>""</f>
        <v/>
      </c>
      <c r="X238" t="str">
        <f>""</f>
        <v/>
      </c>
      <c r="Y238" t="str">
        <f>""</f>
        <v/>
      </c>
      <c r="Z238" t="str">
        <f>""</f>
        <v/>
      </c>
      <c r="AA238" t="str">
        <f>""</f>
        <v/>
      </c>
      <c r="AB238" t="str">
        <f>""</f>
        <v/>
      </c>
      <c r="AC238" t="str">
        <f>""</f>
        <v/>
      </c>
      <c r="AD238" t="str">
        <f>""</f>
        <v/>
      </c>
      <c r="AE238" t="str">
        <f>""</f>
        <v/>
      </c>
      <c r="AF238" t="str">
        <f>""</f>
        <v/>
      </c>
      <c r="AG238" t="str">
        <f>""</f>
        <v/>
      </c>
      <c r="AH238" t="str">
        <f>""</f>
        <v/>
      </c>
      <c r="AI238" t="str">
        <f>""</f>
        <v/>
      </c>
      <c r="AJ238" t="str">
        <f>""</f>
        <v/>
      </c>
      <c r="AK238" t="str">
        <f>""</f>
        <v/>
      </c>
      <c r="AL238" t="str">
        <f>""</f>
        <v/>
      </c>
      <c r="AM238" t="str">
        <f>""</f>
        <v/>
      </c>
      <c r="AN238" t="str">
        <f>""</f>
        <v/>
      </c>
      <c r="AO238" t="str">
        <f>""</f>
        <v/>
      </c>
      <c r="AP238" t="str">
        <f>""</f>
        <v/>
      </c>
      <c r="AQ238" t="str">
        <f>""</f>
        <v/>
      </c>
      <c r="AR238" t="str">
        <f>""</f>
        <v/>
      </c>
      <c r="AS238" t="str">
        <f>""</f>
        <v/>
      </c>
      <c r="AT238" t="str">
        <f>""</f>
        <v/>
      </c>
      <c r="AU238" t="str">
        <f>""</f>
        <v/>
      </c>
      <c r="AV238" t="str">
        <f>""</f>
        <v/>
      </c>
      <c r="AW238" t="str">
        <f>""</f>
        <v/>
      </c>
      <c r="AX238" t="str">
        <f>""</f>
        <v/>
      </c>
      <c r="AY238" t="str">
        <f>""</f>
        <v/>
      </c>
      <c r="AZ238" t="str">
        <f>"[0.045]"</f>
        <v>[0.045]</v>
      </c>
      <c r="BA238" t="str">
        <f>""</f>
        <v/>
      </c>
    </row>
    <row r="239" spans="2:53" x14ac:dyDescent="0.2">
      <c r="B239" t="str">
        <f>"Share of females  who left household 1998-2007"</f>
        <v>Share of females  who left household 1998-2007</v>
      </c>
      <c r="C239" t="str">
        <f>""</f>
        <v/>
      </c>
      <c r="D239" t="str">
        <f>""</f>
        <v/>
      </c>
      <c r="E239" t="str">
        <f>""</f>
        <v/>
      </c>
      <c r="F239" t="str">
        <f>""</f>
        <v/>
      </c>
      <c r="G239" t="str">
        <f>""</f>
        <v/>
      </c>
      <c r="H239" t="str">
        <f>""</f>
        <v/>
      </c>
      <c r="I239" t="str">
        <f>""</f>
        <v/>
      </c>
      <c r="J239" t="str">
        <f>""</f>
        <v/>
      </c>
      <c r="K239" t="str">
        <f>""</f>
        <v/>
      </c>
      <c r="L239" t="str">
        <f>""</f>
        <v/>
      </c>
      <c r="M239" t="str">
        <f>""</f>
        <v/>
      </c>
      <c r="N239" t="str">
        <f>""</f>
        <v/>
      </c>
      <c r="O239" t="str">
        <f>""</f>
        <v/>
      </c>
      <c r="P239" t="str">
        <f>""</f>
        <v/>
      </c>
      <c r="Q239" t="str">
        <f>""</f>
        <v/>
      </c>
      <c r="R239" t="str">
        <f>""</f>
        <v/>
      </c>
      <c r="S239" t="str">
        <f>""</f>
        <v/>
      </c>
      <c r="T239" t="str">
        <f>""</f>
        <v/>
      </c>
      <c r="U239" t="str">
        <f>""</f>
        <v/>
      </c>
      <c r="V239" t="str">
        <f>""</f>
        <v/>
      </c>
      <c r="W239" t="str">
        <f>""</f>
        <v/>
      </c>
      <c r="X239" t="str">
        <f>""</f>
        <v/>
      </c>
      <c r="Y239" t="str">
        <f>""</f>
        <v/>
      </c>
      <c r="Z239" t="str">
        <f>""</f>
        <v/>
      </c>
      <c r="AA239" t="str">
        <f>""</f>
        <v/>
      </c>
      <c r="AB239" t="str">
        <f>""</f>
        <v/>
      </c>
      <c r="AC239" t="str">
        <f>""</f>
        <v/>
      </c>
      <c r="AD239" t="str">
        <f>""</f>
        <v/>
      </c>
      <c r="AE239" t="str">
        <f>""</f>
        <v/>
      </c>
      <c r="AF239" t="str">
        <f>""</f>
        <v/>
      </c>
      <c r="AG239" t="str">
        <f>""</f>
        <v/>
      </c>
      <c r="AH239" t="str">
        <f>""</f>
        <v/>
      </c>
      <c r="AI239" t="str">
        <f>""</f>
        <v/>
      </c>
      <c r="AJ239" t="str">
        <f>""</f>
        <v/>
      </c>
      <c r="AK239" t="str">
        <f>""</f>
        <v/>
      </c>
      <c r="AL239" t="str">
        <f>""</f>
        <v/>
      </c>
      <c r="AM239" t="str">
        <f>""</f>
        <v/>
      </c>
      <c r="AN239" t="str">
        <f>""</f>
        <v/>
      </c>
      <c r="AO239" t="str">
        <f>""</f>
        <v/>
      </c>
      <c r="AP239" t="str">
        <f>""</f>
        <v/>
      </c>
      <c r="AQ239" t="str">
        <f>""</f>
        <v/>
      </c>
      <c r="AR239" t="str">
        <f>""</f>
        <v/>
      </c>
      <c r="AS239" t="str">
        <f>""</f>
        <v/>
      </c>
      <c r="AT239" t="str">
        <f>""</f>
        <v/>
      </c>
      <c r="AU239" t="str">
        <f>""</f>
        <v/>
      </c>
      <c r="AV239" t="str">
        <f>""</f>
        <v/>
      </c>
      <c r="AW239" t="str">
        <f>""</f>
        <v/>
      </c>
      <c r="AX239" t="str">
        <f>""</f>
        <v/>
      </c>
      <c r="AY239" t="str">
        <f>""</f>
        <v/>
      </c>
      <c r="AZ239" t="str">
        <f>""</f>
        <v/>
      </c>
      <c r="BA239" t="str">
        <f>"-0.165"</f>
        <v>-0.165</v>
      </c>
    </row>
    <row r="240" spans="2:53" x14ac:dyDescent="0.2">
      <c r="B240" t="str">
        <f>""</f>
        <v/>
      </c>
      <c r="C240" t="str">
        <f>""</f>
        <v/>
      </c>
      <c r="D240" t="str">
        <f>""</f>
        <v/>
      </c>
      <c r="E240" t="str">
        <f>""</f>
        <v/>
      </c>
      <c r="F240" t="str">
        <f>""</f>
        <v/>
      </c>
      <c r="G240" t="str">
        <f>""</f>
        <v/>
      </c>
      <c r="H240" t="str">
        <f>""</f>
        <v/>
      </c>
      <c r="I240" t="str">
        <f>""</f>
        <v/>
      </c>
      <c r="J240" t="str">
        <f>""</f>
        <v/>
      </c>
      <c r="K240" t="str">
        <f>""</f>
        <v/>
      </c>
      <c r="L240" t="str">
        <f>""</f>
        <v/>
      </c>
      <c r="M240" t="str">
        <f>""</f>
        <v/>
      </c>
      <c r="N240" t="str">
        <f>""</f>
        <v/>
      </c>
      <c r="O240" t="str">
        <f>""</f>
        <v/>
      </c>
      <c r="P240" t="str">
        <f>""</f>
        <v/>
      </c>
      <c r="Q240" t="str">
        <f>""</f>
        <v/>
      </c>
      <c r="R240" t="str">
        <f>""</f>
        <v/>
      </c>
      <c r="S240" t="str">
        <f>""</f>
        <v/>
      </c>
      <c r="T240" t="str">
        <f>""</f>
        <v/>
      </c>
      <c r="U240" t="str">
        <f>""</f>
        <v/>
      </c>
      <c r="V240" t="str">
        <f>""</f>
        <v/>
      </c>
      <c r="W240" t="str">
        <f>""</f>
        <v/>
      </c>
      <c r="X240" t="str">
        <f>""</f>
        <v/>
      </c>
      <c r="Y240" t="str">
        <f>""</f>
        <v/>
      </c>
      <c r="Z240" t="str">
        <f>""</f>
        <v/>
      </c>
      <c r="AA240" t="str">
        <f>""</f>
        <v/>
      </c>
      <c r="AB240" t="str">
        <f>""</f>
        <v/>
      </c>
      <c r="AC240" t="str">
        <f>""</f>
        <v/>
      </c>
      <c r="AD240" t="str">
        <f>""</f>
        <v/>
      </c>
      <c r="AE240" t="str">
        <f>""</f>
        <v/>
      </c>
      <c r="AF240" t="str">
        <f>""</f>
        <v/>
      </c>
      <c r="AG240" t="str">
        <f>""</f>
        <v/>
      </c>
      <c r="AH240" t="str">
        <f>""</f>
        <v/>
      </c>
      <c r="AI240" t="str">
        <f>""</f>
        <v/>
      </c>
      <c r="AJ240" t="str">
        <f>""</f>
        <v/>
      </c>
      <c r="AK240" t="str">
        <f>""</f>
        <v/>
      </c>
      <c r="AL240" t="str">
        <f>""</f>
        <v/>
      </c>
      <c r="AM240" t="str">
        <f>""</f>
        <v/>
      </c>
      <c r="AN240" t="str">
        <f>""</f>
        <v/>
      </c>
      <c r="AO240" t="str">
        <f>""</f>
        <v/>
      </c>
      <c r="AP240" t="str">
        <f>""</f>
        <v/>
      </c>
      <c r="AQ240" t="str">
        <f>""</f>
        <v/>
      </c>
      <c r="AR240" t="str">
        <f>""</f>
        <v/>
      </c>
      <c r="AS240" t="str">
        <f>""</f>
        <v/>
      </c>
      <c r="AT240" t="str">
        <f>""</f>
        <v/>
      </c>
      <c r="AU240" t="str">
        <f>""</f>
        <v/>
      </c>
      <c r="AV240" t="str">
        <f>""</f>
        <v/>
      </c>
      <c r="AW240" t="str">
        <f>""</f>
        <v/>
      </c>
      <c r="AX240" t="str">
        <f>""</f>
        <v/>
      </c>
      <c r="AY240" t="str">
        <f>""</f>
        <v/>
      </c>
      <c r="AZ240" t="str">
        <f>""</f>
        <v/>
      </c>
      <c r="BA240" t="str">
        <f>"[0.170]"</f>
        <v>[0.170]</v>
      </c>
    </row>
    <row r="241" spans="2:53" x14ac:dyDescent="0.2">
      <c r="B241" t="str">
        <f>"Interaction"</f>
        <v>Interaction</v>
      </c>
      <c r="C241" t="str">
        <f>""</f>
        <v/>
      </c>
      <c r="D241" t="str">
        <f>""</f>
        <v/>
      </c>
      <c r="E241" t="str">
        <f>""</f>
        <v/>
      </c>
      <c r="F241" t="str">
        <f>""</f>
        <v/>
      </c>
      <c r="G241" t="str">
        <f>""</f>
        <v/>
      </c>
      <c r="H241" t="str">
        <f>""</f>
        <v/>
      </c>
      <c r="I241" t="str">
        <f>""</f>
        <v/>
      </c>
      <c r="J241" t="str">
        <f>""</f>
        <v/>
      </c>
      <c r="K241" t="str">
        <f>""</f>
        <v/>
      </c>
      <c r="L241" t="str">
        <f>""</f>
        <v/>
      </c>
      <c r="M241" t="str">
        <f>""</f>
        <v/>
      </c>
      <c r="N241" t="str">
        <f>""</f>
        <v/>
      </c>
      <c r="O241" t="str">
        <f>""</f>
        <v/>
      </c>
      <c r="P241" t="str">
        <f>""</f>
        <v/>
      </c>
      <c r="Q241" t="str">
        <f>""</f>
        <v/>
      </c>
      <c r="R241" t="str">
        <f>""</f>
        <v/>
      </c>
      <c r="S241" t="str">
        <f>""</f>
        <v/>
      </c>
      <c r="T241" t="str">
        <f>""</f>
        <v/>
      </c>
      <c r="U241" t="str">
        <f>""</f>
        <v/>
      </c>
      <c r="V241" t="str">
        <f>""</f>
        <v/>
      </c>
      <c r="W241" t="str">
        <f>""</f>
        <v/>
      </c>
      <c r="X241" t="str">
        <f>""</f>
        <v/>
      </c>
      <c r="Y241" t="str">
        <f>""</f>
        <v/>
      </c>
      <c r="Z241" t="str">
        <f>""</f>
        <v/>
      </c>
      <c r="AA241" t="str">
        <f>""</f>
        <v/>
      </c>
      <c r="AB241" t="str">
        <f>""</f>
        <v/>
      </c>
      <c r="AC241" t="str">
        <f>""</f>
        <v/>
      </c>
      <c r="AD241" t="str">
        <f>""</f>
        <v/>
      </c>
      <c r="AE241" t="str">
        <f>""</f>
        <v/>
      </c>
      <c r="AF241" t="str">
        <f>""</f>
        <v/>
      </c>
      <c r="AG241" t="str">
        <f>""</f>
        <v/>
      </c>
      <c r="AH241" t="str">
        <f>""</f>
        <v/>
      </c>
      <c r="AI241" t="str">
        <f>""</f>
        <v/>
      </c>
      <c r="AJ241" t="str">
        <f>""</f>
        <v/>
      </c>
      <c r="AK241" t="str">
        <f>""</f>
        <v/>
      </c>
      <c r="AL241" t="str">
        <f>""</f>
        <v/>
      </c>
      <c r="AM241" t="str">
        <f>""</f>
        <v/>
      </c>
      <c r="AN241" t="str">
        <f>""</f>
        <v/>
      </c>
      <c r="AO241" t="str">
        <f>""</f>
        <v/>
      </c>
      <c r="AP241" t="str">
        <f>""</f>
        <v/>
      </c>
      <c r="AQ241" t="str">
        <f>""</f>
        <v/>
      </c>
      <c r="AR241" t="str">
        <f>""</f>
        <v/>
      </c>
      <c r="AS241" t="str">
        <f>""</f>
        <v/>
      </c>
      <c r="AT241" t="str">
        <f>""</f>
        <v/>
      </c>
      <c r="AU241" t="str">
        <f>""</f>
        <v/>
      </c>
      <c r="AV241" t="str">
        <f>""</f>
        <v/>
      </c>
      <c r="AW241" t="str">
        <f>""</f>
        <v/>
      </c>
      <c r="AX241" t="str">
        <f>""</f>
        <v/>
      </c>
      <c r="AY241" t="str">
        <f>""</f>
        <v/>
      </c>
      <c r="AZ241" t="str">
        <f>""</f>
        <v/>
      </c>
      <c r="BA241" t="str">
        <f>"0.052"</f>
        <v>0.052</v>
      </c>
    </row>
    <row r="242" spans="2:53" x14ac:dyDescent="0.2">
      <c r="B242" t="str">
        <f>""</f>
        <v/>
      </c>
      <c r="C242" t="str">
        <f>""</f>
        <v/>
      </c>
      <c r="D242" t="str">
        <f>""</f>
        <v/>
      </c>
      <c r="E242" t="str">
        <f>""</f>
        <v/>
      </c>
      <c r="F242" t="str">
        <f>""</f>
        <v/>
      </c>
      <c r="G242" t="str">
        <f>""</f>
        <v/>
      </c>
      <c r="H242" t="str">
        <f>""</f>
        <v/>
      </c>
      <c r="I242" t="str">
        <f>""</f>
        <v/>
      </c>
      <c r="J242" t="str">
        <f>""</f>
        <v/>
      </c>
      <c r="K242" t="str">
        <f>""</f>
        <v/>
      </c>
      <c r="L242" t="str">
        <f>""</f>
        <v/>
      </c>
      <c r="M242" t="str">
        <f>""</f>
        <v/>
      </c>
      <c r="N242" t="str">
        <f>""</f>
        <v/>
      </c>
      <c r="O242" t="str">
        <f>""</f>
        <v/>
      </c>
      <c r="P242" t="str">
        <f>""</f>
        <v/>
      </c>
      <c r="Q242" t="str">
        <f>""</f>
        <v/>
      </c>
      <c r="R242" t="str">
        <f>""</f>
        <v/>
      </c>
      <c r="S242" t="str">
        <f>""</f>
        <v/>
      </c>
      <c r="T242" t="str">
        <f>""</f>
        <v/>
      </c>
      <c r="U242" t="str">
        <f>""</f>
        <v/>
      </c>
      <c r="V242" t="str">
        <f>""</f>
        <v/>
      </c>
      <c r="W242" t="str">
        <f>""</f>
        <v/>
      </c>
      <c r="X242" t="str">
        <f>""</f>
        <v/>
      </c>
      <c r="Y242" t="str">
        <f>""</f>
        <v/>
      </c>
      <c r="Z242" t="str">
        <f>""</f>
        <v/>
      </c>
      <c r="AA242" t="str">
        <f>""</f>
        <v/>
      </c>
      <c r="AB242" t="str">
        <f>""</f>
        <v/>
      </c>
      <c r="AC242" t="str">
        <f>""</f>
        <v/>
      </c>
      <c r="AD242" t="str">
        <f>""</f>
        <v/>
      </c>
      <c r="AE242" t="str">
        <f>""</f>
        <v/>
      </c>
      <c r="AF242" t="str">
        <f>""</f>
        <v/>
      </c>
      <c r="AG242" t="str">
        <f>""</f>
        <v/>
      </c>
      <c r="AH242" t="str">
        <f>""</f>
        <v/>
      </c>
      <c r="AI242" t="str">
        <f>""</f>
        <v/>
      </c>
      <c r="AJ242" t="str">
        <f>""</f>
        <v/>
      </c>
      <c r="AK242" t="str">
        <f>""</f>
        <v/>
      </c>
      <c r="AL242" t="str">
        <f>""</f>
        <v/>
      </c>
      <c r="AM242" t="str">
        <f>""</f>
        <v/>
      </c>
      <c r="AN242" t="str">
        <f>""</f>
        <v/>
      </c>
      <c r="AO242" t="str">
        <f>""</f>
        <v/>
      </c>
      <c r="AP242" t="str">
        <f>""</f>
        <v/>
      </c>
      <c r="AQ242" t="str">
        <f>""</f>
        <v/>
      </c>
      <c r="AR242" t="str">
        <f>""</f>
        <v/>
      </c>
      <c r="AS242" t="str">
        <f>""</f>
        <v/>
      </c>
      <c r="AT242" t="str">
        <f>""</f>
        <v/>
      </c>
      <c r="AU242" t="str">
        <f>""</f>
        <v/>
      </c>
      <c r="AV242" t="str">
        <f>""</f>
        <v/>
      </c>
      <c r="AW242" t="str">
        <f>""</f>
        <v/>
      </c>
      <c r="AX242" t="str">
        <f>""</f>
        <v/>
      </c>
      <c r="AY242" t="str">
        <f>""</f>
        <v/>
      </c>
      <c r="AZ242" t="str">
        <f>""</f>
        <v/>
      </c>
      <c r="BA242" t="str">
        <f>"[0.103]"</f>
        <v>[0.103]</v>
      </c>
    </row>
    <row r="243" spans="2:53" x14ac:dyDescent="0.2">
      <c r="B243" s="15" t="s">
        <v>5</v>
      </c>
      <c r="C243" s="21" t="str">
        <f t="shared" ref="C243:BA243" si="0">"872"</f>
        <v>872</v>
      </c>
      <c r="D243" s="21" t="str">
        <f t="shared" si="0"/>
        <v>872</v>
      </c>
      <c r="E243" s="21" t="str">
        <f t="shared" si="0"/>
        <v>872</v>
      </c>
      <c r="F243" s="21" t="str">
        <f t="shared" si="0"/>
        <v>872</v>
      </c>
      <c r="G243" s="21" t="str">
        <f t="shared" si="0"/>
        <v>872</v>
      </c>
      <c r="H243" s="21" t="str">
        <f t="shared" si="0"/>
        <v>872</v>
      </c>
      <c r="I243" s="21" t="str">
        <f t="shared" si="0"/>
        <v>872</v>
      </c>
      <c r="J243" s="21" t="str">
        <f t="shared" si="0"/>
        <v>872</v>
      </c>
      <c r="K243" s="21" t="str">
        <f t="shared" si="0"/>
        <v>872</v>
      </c>
      <c r="L243" s="21" t="str">
        <f t="shared" si="0"/>
        <v>872</v>
      </c>
      <c r="M243" s="21" t="str">
        <f t="shared" si="0"/>
        <v>872</v>
      </c>
      <c r="N243" s="21" t="str">
        <f t="shared" si="0"/>
        <v>872</v>
      </c>
      <c r="O243" s="21" t="str">
        <f t="shared" si="0"/>
        <v>872</v>
      </c>
      <c r="P243" s="21" t="str">
        <f t="shared" si="0"/>
        <v>872</v>
      </c>
      <c r="Q243" s="21" t="str">
        <f t="shared" si="0"/>
        <v>872</v>
      </c>
      <c r="R243" s="21" t="str">
        <f t="shared" si="0"/>
        <v>872</v>
      </c>
      <c r="S243" s="21" t="str">
        <f t="shared" si="0"/>
        <v>872</v>
      </c>
      <c r="T243" s="21" t="str">
        <f t="shared" si="0"/>
        <v>872</v>
      </c>
      <c r="U243" s="21" t="str">
        <f t="shared" si="0"/>
        <v>872</v>
      </c>
      <c r="V243" s="21" t="str">
        <f t="shared" si="0"/>
        <v>872</v>
      </c>
      <c r="W243" s="21" t="str">
        <f t="shared" si="0"/>
        <v>872</v>
      </c>
      <c r="X243" s="21" t="str">
        <f t="shared" si="0"/>
        <v>872</v>
      </c>
      <c r="Y243" s="21" t="str">
        <f t="shared" si="0"/>
        <v>872</v>
      </c>
      <c r="Z243" s="21" t="str">
        <f t="shared" si="0"/>
        <v>872</v>
      </c>
      <c r="AA243" s="21" t="str">
        <f t="shared" si="0"/>
        <v>872</v>
      </c>
      <c r="AB243" s="21" t="str">
        <f t="shared" si="0"/>
        <v>872</v>
      </c>
      <c r="AC243" s="21" t="str">
        <f t="shared" si="0"/>
        <v>872</v>
      </c>
      <c r="AD243" s="21" t="str">
        <f t="shared" si="0"/>
        <v>872</v>
      </c>
      <c r="AE243" s="21" t="str">
        <f t="shared" si="0"/>
        <v>872</v>
      </c>
      <c r="AF243" s="21" t="str">
        <f t="shared" si="0"/>
        <v>872</v>
      </c>
      <c r="AG243" s="21" t="str">
        <f t="shared" si="0"/>
        <v>872</v>
      </c>
      <c r="AH243" s="21" t="str">
        <f t="shared" si="0"/>
        <v>872</v>
      </c>
      <c r="AI243" s="21" t="str">
        <f t="shared" si="0"/>
        <v>872</v>
      </c>
      <c r="AJ243" s="21" t="str">
        <f t="shared" si="0"/>
        <v>872</v>
      </c>
      <c r="AK243" s="21" t="str">
        <f t="shared" si="0"/>
        <v>872</v>
      </c>
      <c r="AL243" s="21" t="str">
        <f t="shared" si="0"/>
        <v>872</v>
      </c>
      <c r="AM243" s="21" t="str">
        <f t="shared" si="0"/>
        <v>872</v>
      </c>
      <c r="AN243" s="21" t="str">
        <f t="shared" si="0"/>
        <v>872</v>
      </c>
      <c r="AO243" s="21" t="str">
        <f t="shared" si="0"/>
        <v>872</v>
      </c>
      <c r="AP243" s="21" t="str">
        <f t="shared" si="0"/>
        <v>872</v>
      </c>
      <c r="AQ243" s="21" t="str">
        <f t="shared" si="0"/>
        <v>872</v>
      </c>
      <c r="AR243" s="21" t="str">
        <f t="shared" si="0"/>
        <v>872</v>
      </c>
      <c r="AS243" s="21" t="str">
        <f t="shared" si="0"/>
        <v>872</v>
      </c>
      <c r="AT243" s="21" t="str">
        <f t="shared" si="0"/>
        <v>872</v>
      </c>
      <c r="AU243" s="21" t="str">
        <f t="shared" si="0"/>
        <v>872</v>
      </c>
      <c r="AV243" s="21" t="str">
        <f t="shared" si="0"/>
        <v>872</v>
      </c>
      <c r="AW243" s="21" t="str">
        <f t="shared" si="0"/>
        <v>872</v>
      </c>
      <c r="AX243" s="21" t="str">
        <f t="shared" si="0"/>
        <v>872</v>
      </c>
      <c r="AY243" s="21" t="str">
        <f t="shared" si="0"/>
        <v>872</v>
      </c>
      <c r="AZ243" s="21" t="str">
        <f t="shared" si="0"/>
        <v>872</v>
      </c>
      <c r="BA243" s="21" t="str">
        <f t="shared" si="0"/>
        <v>872</v>
      </c>
    </row>
    <row r="244" spans="2:53" x14ac:dyDescent="0.2">
      <c r="B244" s="14" t="s">
        <v>6</v>
      </c>
      <c r="C244" s="22">
        <v>0.40100000000000002</v>
      </c>
      <c r="D244" s="22">
        <v>0.40100000000000002</v>
      </c>
      <c r="E244" s="22">
        <v>0.40100000000000002</v>
      </c>
      <c r="F244" s="22">
        <v>0.40100000000000002</v>
      </c>
      <c r="G244" s="22">
        <v>0.40100000000000002</v>
      </c>
      <c r="H244" s="22">
        <v>0.40100000000000002</v>
      </c>
      <c r="I244" s="22">
        <v>0.40100000000000002</v>
      </c>
      <c r="J244" s="22">
        <v>0.40100000000000002</v>
      </c>
      <c r="K244" s="22">
        <v>0.40100000000000002</v>
      </c>
      <c r="L244" s="22">
        <v>0.40100000000000002</v>
      </c>
      <c r="M244" s="22">
        <v>0.40100000000000002</v>
      </c>
      <c r="N244" s="22">
        <v>0.40100000000000002</v>
      </c>
      <c r="O244" s="22">
        <v>0.40100000000000002</v>
      </c>
      <c r="P244" s="22">
        <v>0.40100000000000002</v>
      </c>
      <c r="Q244" s="22">
        <v>0.40100000000000002</v>
      </c>
      <c r="R244" s="22">
        <v>0.40100000000000002</v>
      </c>
      <c r="S244" s="22">
        <v>0.40100000000000002</v>
      </c>
      <c r="T244" s="22">
        <v>0.40100000000000002</v>
      </c>
      <c r="U244" s="22">
        <v>0.40100000000000002</v>
      </c>
      <c r="V244" s="22">
        <v>0.40100000000000002</v>
      </c>
      <c r="W244" s="22">
        <v>0.40100000000000002</v>
      </c>
      <c r="X244" s="22">
        <v>0.40100000000000002</v>
      </c>
      <c r="Y244" s="22">
        <v>0.40100000000000002</v>
      </c>
      <c r="Z244" s="22">
        <v>0.40100000000000002</v>
      </c>
      <c r="AA244" s="22">
        <v>0.40100000000000002</v>
      </c>
      <c r="AB244" s="22">
        <v>0.40100000000000002</v>
      </c>
      <c r="AC244" s="22">
        <v>0.40100000000000002</v>
      </c>
      <c r="AD244" s="22">
        <v>0.40100000000000002</v>
      </c>
      <c r="AE244" s="22">
        <v>0.40100000000000002</v>
      </c>
      <c r="AF244" s="22">
        <v>0.40100000000000002</v>
      </c>
      <c r="AG244" s="22">
        <v>0.40100000000000002</v>
      </c>
      <c r="AH244" s="22">
        <v>0.40100000000000002</v>
      </c>
      <c r="AI244" s="22">
        <v>0.40100000000000002</v>
      </c>
      <c r="AJ244" s="22">
        <v>0.40100000000000002</v>
      </c>
      <c r="AK244" s="22">
        <v>0.40100000000000002</v>
      </c>
      <c r="AL244" s="22">
        <v>0.40100000000000002</v>
      </c>
      <c r="AM244" s="22">
        <v>0.40100000000000002</v>
      </c>
      <c r="AN244" s="22">
        <v>0.40100000000000002</v>
      </c>
      <c r="AO244" s="22">
        <v>0.40100000000000002</v>
      </c>
      <c r="AP244" s="22">
        <v>0.40100000000000002</v>
      </c>
      <c r="AQ244" s="22">
        <v>0.40100000000000002</v>
      </c>
      <c r="AR244" s="22">
        <v>0.40100000000000002</v>
      </c>
      <c r="AS244" s="22">
        <v>0.40100000000000002</v>
      </c>
      <c r="AT244" s="22">
        <v>0.40100000000000002</v>
      </c>
      <c r="AU244" s="22">
        <v>0.40100000000000002</v>
      </c>
      <c r="AV244" s="22">
        <v>0.40100000000000002</v>
      </c>
      <c r="AW244" s="22">
        <v>0.40100000000000002</v>
      </c>
      <c r="AX244" s="22">
        <v>0.40100000000000002</v>
      </c>
      <c r="AY244" s="22">
        <v>0.40100000000000002</v>
      </c>
      <c r="AZ244" s="22">
        <v>0.40100000000000002</v>
      </c>
      <c r="BA244" s="22">
        <v>0.40100000000000002</v>
      </c>
    </row>
    <row r="245" spans="2:53" x14ac:dyDescent="0.2">
      <c r="B245" s="6" t="s">
        <v>56</v>
      </c>
      <c r="C245" s="22" t="s">
        <v>4</v>
      </c>
      <c r="D245" s="22" t="s">
        <v>4</v>
      </c>
      <c r="E245" s="22" t="s">
        <v>4</v>
      </c>
      <c r="F245" s="22" t="s">
        <v>4</v>
      </c>
      <c r="G245" s="22" t="s">
        <v>4</v>
      </c>
      <c r="H245" s="22" t="s">
        <v>4</v>
      </c>
      <c r="I245" s="22" t="s">
        <v>4</v>
      </c>
      <c r="J245" s="22" t="s">
        <v>4</v>
      </c>
      <c r="K245" s="22" t="s">
        <v>4</v>
      </c>
      <c r="L245" s="22" t="s">
        <v>4</v>
      </c>
      <c r="M245" s="22" t="s">
        <v>4</v>
      </c>
      <c r="N245" s="22" t="s">
        <v>4</v>
      </c>
      <c r="O245" s="22" t="s">
        <v>4</v>
      </c>
      <c r="P245" s="22" t="s">
        <v>4</v>
      </c>
      <c r="Q245" s="22" t="s">
        <v>4</v>
      </c>
      <c r="R245" s="22" t="s">
        <v>4</v>
      </c>
      <c r="S245" s="22" t="s">
        <v>4</v>
      </c>
      <c r="T245" s="22" t="s">
        <v>4</v>
      </c>
      <c r="U245" s="22" t="s">
        <v>4</v>
      </c>
      <c r="V245" s="22" t="s">
        <v>4</v>
      </c>
      <c r="W245" s="22" t="s">
        <v>4</v>
      </c>
      <c r="X245" s="22" t="s">
        <v>4</v>
      </c>
      <c r="Y245" s="22" t="s">
        <v>4</v>
      </c>
      <c r="Z245" s="22" t="s">
        <v>4</v>
      </c>
      <c r="AA245" s="22" t="s">
        <v>4</v>
      </c>
      <c r="AB245" s="22" t="s">
        <v>4</v>
      </c>
      <c r="AC245" s="22" t="s">
        <v>4</v>
      </c>
      <c r="AD245" s="22" t="s">
        <v>4</v>
      </c>
      <c r="AE245" s="22" t="s">
        <v>4</v>
      </c>
      <c r="AF245" s="22" t="s">
        <v>4</v>
      </c>
      <c r="AG245" s="22" t="s">
        <v>4</v>
      </c>
      <c r="AH245" s="22" t="s">
        <v>4</v>
      </c>
      <c r="AI245" s="22" t="s">
        <v>4</v>
      </c>
      <c r="AJ245" s="22" t="s">
        <v>4</v>
      </c>
      <c r="AK245" s="22" t="s">
        <v>4</v>
      </c>
      <c r="AL245" s="22" t="s">
        <v>4</v>
      </c>
      <c r="AM245" s="22" t="s">
        <v>4</v>
      </c>
      <c r="AN245" s="22" t="s">
        <v>4</v>
      </c>
      <c r="AO245" s="22" t="s">
        <v>4</v>
      </c>
      <c r="AP245" s="22" t="s">
        <v>4</v>
      </c>
      <c r="AQ245" s="22" t="s">
        <v>4</v>
      </c>
      <c r="AR245" s="22" t="s">
        <v>4</v>
      </c>
      <c r="AS245" s="22" t="s">
        <v>4</v>
      </c>
      <c r="AT245" s="22" t="s">
        <v>4</v>
      </c>
      <c r="AU245" s="22" t="s">
        <v>4</v>
      </c>
      <c r="AV245" s="22" t="s">
        <v>4</v>
      </c>
      <c r="AW245" s="22" t="s">
        <v>4</v>
      </c>
      <c r="AX245" s="22" t="s">
        <v>4</v>
      </c>
      <c r="AY245" s="22" t="s">
        <v>4</v>
      </c>
      <c r="AZ245" s="22" t="s">
        <v>4</v>
      </c>
      <c r="BA245" s="22" t="s">
        <v>4</v>
      </c>
    </row>
    <row r="246" spans="2:53" x14ac:dyDescent="0.2">
      <c r="B246" s="6" t="s">
        <v>57</v>
      </c>
      <c r="C246" s="22" t="s">
        <v>4</v>
      </c>
      <c r="D246" s="22" t="s">
        <v>4</v>
      </c>
      <c r="E246" s="22" t="s">
        <v>4</v>
      </c>
      <c r="F246" s="22" t="s">
        <v>4</v>
      </c>
      <c r="G246" s="22" t="s">
        <v>4</v>
      </c>
      <c r="H246" s="22" t="s">
        <v>4</v>
      </c>
      <c r="I246" s="22" t="s">
        <v>4</v>
      </c>
      <c r="J246" s="22" t="s">
        <v>4</v>
      </c>
      <c r="K246" s="22" t="s">
        <v>4</v>
      </c>
      <c r="L246" s="22" t="s">
        <v>4</v>
      </c>
      <c r="M246" s="22" t="s">
        <v>4</v>
      </c>
      <c r="N246" s="22" t="s">
        <v>4</v>
      </c>
      <c r="O246" s="22" t="s">
        <v>4</v>
      </c>
      <c r="P246" s="22" t="s">
        <v>4</v>
      </c>
      <c r="Q246" s="22" t="s">
        <v>4</v>
      </c>
      <c r="R246" s="22" t="s">
        <v>4</v>
      </c>
      <c r="S246" s="22" t="s">
        <v>4</v>
      </c>
      <c r="T246" s="22" t="s">
        <v>4</v>
      </c>
      <c r="U246" s="22" t="s">
        <v>4</v>
      </c>
      <c r="V246" s="22" t="s">
        <v>4</v>
      </c>
      <c r="W246" s="22" t="s">
        <v>4</v>
      </c>
      <c r="X246" s="22" t="s">
        <v>4</v>
      </c>
      <c r="Y246" s="22" t="s">
        <v>4</v>
      </c>
      <c r="Z246" s="22" t="s">
        <v>4</v>
      </c>
      <c r="AA246" s="22" t="s">
        <v>4</v>
      </c>
      <c r="AB246" s="22" t="s">
        <v>4</v>
      </c>
      <c r="AC246" s="22" t="s">
        <v>4</v>
      </c>
      <c r="AD246" s="22" t="s">
        <v>4</v>
      </c>
      <c r="AE246" s="22" t="s">
        <v>4</v>
      </c>
      <c r="AF246" s="22" t="s">
        <v>4</v>
      </c>
      <c r="AG246" s="22" t="s">
        <v>4</v>
      </c>
      <c r="AH246" s="22" t="s">
        <v>4</v>
      </c>
      <c r="AI246" s="22" t="s">
        <v>4</v>
      </c>
      <c r="AJ246" s="22" t="s">
        <v>4</v>
      </c>
      <c r="AK246" s="22" t="s">
        <v>4</v>
      </c>
      <c r="AL246" s="22" t="s">
        <v>4</v>
      </c>
      <c r="AM246" s="22" t="s">
        <v>4</v>
      </c>
      <c r="AN246" s="22" t="s">
        <v>4</v>
      </c>
      <c r="AO246" s="22" t="s">
        <v>4</v>
      </c>
      <c r="AP246" s="22" t="s">
        <v>4</v>
      </c>
      <c r="AQ246" s="22" t="s">
        <v>4</v>
      </c>
      <c r="AR246" s="22" t="s">
        <v>4</v>
      </c>
      <c r="AS246" s="22" t="s">
        <v>4</v>
      </c>
      <c r="AT246" s="22" t="s">
        <v>4</v>
      </c>
      <c r="AU246" s="22" t="s">
        <v>4</v>
      </c>
      <c r="AV246" s="22" t="s">
        <v>4</v>
      </c>
      <c r="AW246" s="22" t="s">
        <v>4</v>
      </c>
      <c r="AX246" s="22" t="s">
        <v>4</v>
      </c>
      <c r="AY246" s="22" t="s">
        <v>4</v>
      </c>
      <c r="AZ246" s="22" t="s">
        <v>4</v>
      </c>
      <c r="BA246" s="22" t="s">
        <v>4</v>
      </c>
    </row>
    <row r="247" spans="2:53" x14ac:dyDescent="0.2">
      <c r="B247" s="6" t="s">
        <v>58</v>
      </c>
      <c r="C247" s="22" t="s">
        <v>4</v>
      </c>
      <c r="D247" s="22" t="s">
        <v>4</v>
      </c>
      <c r="E247" s="22" t="s">
        <v>4</v>
      </c>
      <c r="F247" s="22" t="s">
        <v>4</v>
      </c>
      <c r="G247" s="22" t="s">
        <v>4</v>
      </c>
      <c r="H247" s="22" t="s">
        <v>4</v>
      </c>
      <c r="I247" s="22" t="s">
        <v>4</v>
      </c>
      <c r="J247" s="22" t="s">
        <v>4</v>
      </c>
      <c r="K247" s="22" t="s">
        <v>4</v>
      </c>
      <c r="L247" s="22" t="s">
        <v>4</v>
      </c>
      <c r="M247" s="22" t="s">
        <v>4</v>
      </c>
      <c r="N247" s="22" t="s">
        <v>4</v>
      </c>
      <c r="O247" s="22" t="s">
        <v>4</v>
      </c>
      <c r="P247" s="22" t="s">
        <v>4</v>
      </c>
      <c r="Q247" s="22" t="s">
        <v>4</v>
      </c>
      <c r="R247" s="22" t="s">
        <v>4</v>
      </c>
      <c r="S247" s="22" t="s">
        <v>4</v>
      </c>
      <c r="T247" s="22" t="s">
        <v>4</v>
      </c>
      <c r="U247" s="22" t="s">
        <v>4</v>
      </c>
      <c r="V247" s="22" t="s">
        <v>4</v>
      </c>
      <c r="W247" s="22" t="s">
        <v>4</v>
      </c>
      <c r="X247" s="22" t="s">
        <v>4</v>
      </c>
      <c r="Y247" s="22" t="s">
        <v>4</v>
      </c>
      <c r="Z247" s="22" t="s">
        <v>4</v>
      </c>
      <c r="AA247" s="22" t="s">
        <v>4</v>
      </c>
      <c r="AB247" s="22" t="s">
        <v>4</v>
      </c>
      <c r="AC247" s="22" t="s">
        <v>4</v>
      </c>
      <c r="AD247" s="22" t="s">
        <v>4</v>
      </c>
      <c r="AE247" s="22" t="s">
        <v>4</v>
      </c>
      <c r="AF247" s="22" t="s">
        <v>4</v>
      </c>
      <c r="AG247" s="22" t="s">
        <v>4</v>
      </c>
      <c r="AH247" s="22" t="s">
        <v>4</v>
      </c>
      <c r="AI247" s="22" t="s">
        <v>4</v>
      </c>
      <c r="AJ247" s="22" t="s">
        <v>4</v>
      </c>
      <c r="AK247" s="22" t="s">
        <v>4</v>
      </c>
      <c r="AL247" s="22" t="s">
        <v>4</v>
      </c>
      <c r="AM247" s="22" t="s">
        <v>4</v>
      </c>
      <c r="AN247" s="22" t="s">
        <v>4</v>
      </c>
      <c r="AO247" s="22" t="s">
        <v>4</v>
      </c>
      <c r="AP247" s="22" t="s">
        <v>4</v>
      </c>
      <c r="AQ247" s="22" t="s">
        <v>4</v>
      </c>
      <c r="AR247" s="22" t="s">
        <v>4</v>
      </c>
      <c r="AS247" s="22" t="s">
        <v>4</v>
      </c>
      <c r="AT247" s="22" t="s">
        <v>4</v>
      </c>
      <c r="AU247" s="22" t="s">
        <v>4</v>
      </c>
      <c r="AV247" s="22" t="s">
        <v>4</v>
      </c>
      <c r="AW247" s="22" t="s">
        <v>4</v>
      </c>
      <c r="AX247" s="22" t="s">
        <v>4</v>
      </c>
      <c r="AY247" s="22" t="s">
        <v>4</v>
      </c>
      <c r="AZ247" s="22" t="s">
        <v>4</v>
      </c>
      <c r="BA247" s="22" t="s">
        <v>4</v>
      </c>
    </row>
    <row r="248" spans="2:53" x14ac:dyDescent="0.2">
      <c r="B248" s="20" t="s">
        <v>59</v>
      </c>
      <c r="C248" s="23" t="s">
        <v>4</v>
      </c>
      <c r="D248" s="23" t="s">
        <v>4</v>
      </c>
      <c r="E248" s="23" t="s">
        <v>4</v>
      </c>
      <c r="F248" s="23" t="s">
        <v>4</v>
      </c>
      <c r="G248" s="23" t="s">
        <v>4</v>
      </c>
      <c r="H248" s="23" t="s">
        <v>4</v>
      </c>
      <c r="I248" s="23" t="s">
        <v>4</v>
      </c>
      <c r="J248" s="23" t="s">
        <v>4</v>
      </c>
      <c r="K248" s="23" t="s">
        <v>4</v>
      </c>
      <c r="L248" s="23" t="s">
        <v>4</v>
      </c>
      <c r="M248" s="23" t="s">
        <v>4</v>
      </c>
      <c r="N248" s="23" t="s">
        <v>4</v>
      </c>
      <c r="O248" s="23" t="s">
        <v>4</v>
      </c>
      <c r="P248" s="23" t="s">
        <v>4</v>
      </c>
      <c r="Q248" s="23" t="s">
        <v>4</v>
      </c>
      <c r="R248" s="23" t="s">
        <v>4</v>
      </c>
      <c r="S248" s="23" t="s">
        <v>4</v>
      </c>
      <c r="T248" s="23" t="s">
        <v>4</v>
      </c>
      <c r="U248" s="23" t="s">
        <v>4</v>
      </c>
      <c r="V248" s="23" t="s">
        <v>4</v>
      </c>
      <c r="W248" s="23" t="s">
        <v>4</v>
      </c>
      <c r="X248" s="23" t="s">
        <v>4</v>
      </c>
      <c r="Y248" s="23" t="s">
        <v>4</v>
      </c>
      <c r="Z248" s="23" t="s">
        <v>4</v>
      </c>
      <c r="AA248" s="23" t="s">
        <v>4</v>
      </c>
      <c r="AB248" s="23" t="s">
        <v>4</v>
      </c>
      <c r="AC248" s="23" t="s">
        <v>4</v>
      </c>
      <c r="AD248" s="23" t="s">
        <v>4</v>
      </c>
      <c r="AE248" s="23" t="s">
        <v>4</v>
      </c>
      <c r="AF248" s="23" t="s">
        <v>4</v>
      </c>
      <c r="AG248" s="23" t="s">
        <v>4</v>
      </c>
      <c r="AH248" s="23" t="s">
        <v>4</v>
      </c>
      <c r="AI248" s="23" t="s">
        <v>4</v>
      </c>
      <c r="AJ248" s="23" t="s">
        <v>4</v>
      </c>
      <c r="AK248" s="23" t="s">
        <v>4</v>
      </c>
      <c r="AL248" s="23" t="s">
        <v>4</v>
      </c>
      <c r="AM248" s="23" t="s">
        <v>4</v>
      </c>
      <c r="AN248" s="23" t="s">
        <v>4</v>
      </c>
      <c r="AO248" s="23" t="s">
        <v>4</v>
      </c>
      <c r="AP248" s="23" t="s">
        <v>4</v>
      </c>
      <c r="AQ248" s="23" t="s">
        <v>4</v>
      </c>
      <c r="AR248" s="23" t="s">
        <v>4</v>
      </c>
      <c r="AS248" s="23" t="s">
        <v>4</v>
      </c>
      <c r="AT248" s="23" t="s">
        <v>4</v>
      </c>
      <c r="AU248" s="23" t="s">
        <v>4</v>
      </c>
      <c r="AV248" s="23" t="s">
        <v>4</v>
      </c>
      <c r="AW248" s="23" t="s">
        <v>4</v>
      </c>
      <c r="AX248" s="23" t="s">
        <v>4</v>
      </c>
      <c r="AY248" s="23" t="s">
        <v>4</v>
      </c>
      <c r="AZ248" s="23" t="s">
        <v>4</v>
      </c>
      <c r="BA248" s="23" t="s">
        <v>4</v>
      </c>
    </row>
    <row r="249" spans="2:53" x14ac:dyDescent="0.2">
      <c r="B249" s="29" t="s">
        <v>375</v>
      </c>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row>
  </sheetData>
  <mergeCells count="2">
    <mergeCell ref="B2:BA2"/>
    <mergeCell ref="B249:BA249"/>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B3FDA-3DEB-5E4E-86EB-AD076FFCC5FF}">
  <sheetPr codeName="Sheet7">
    <tabColor theme="5"/>
  </sheetPr>
  <dimension ref="B2:BA249"/>
  <sheetViews>
    <sheetView showGridLines="0" workbookViewId="0">
      <pane xSplit="2" ySplit="4" topLeftCell="C229" activePane="bottomRight" state="frozen"/>
      <selection pane="topRight" activeCell="C1" sqref="C1"/>
      <selection pane="bottomLeft" activeCell="A5" sqref="A5"/>
      <selection pane="bottomRight" activeCell="B249" sqref="B249:BA249"/>
    </sheetView>
  </sheetViews>
  <sheetFormatPr baseColWidth="10" defaultColWidth="11" defaultRowHeight="16" x14ac:dyDescent="0.2"/>
  <cols>
    <col min="2" max="2" width="62.5" customWidth="1"/>
  </cols>
  <sheetData>
    <row r="2" spans="2:53" x14ac:dyDescent="0.2">
      <c r="B2" s="27" t="s">
        <v>65</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row>
    <row r="3" spans="2:53" ht="56" customHeight="1" thickBot="1" x14ac:dyDescent="0.25">
      <c r="B3" s="7" t="s">
        <v>60</v>
      </c>
      <c r="C3" s="3" t="str">
        <f>"(1)"</f>
        <v>(1)</v>
      </c>
      <c r="D3" s="3" t="str">
        <f>"(2)"</f>
        <v>(2)</v>
      </c>
      <c r="E3" s="3" t="str">
        <f>"(3)"</f>
        <v>(3)</v>
      </c>
      <c r="F3" s="3" t="str">
        <f>"(4)"</f>
        <v>(4)</v>
      </c>
      <c r="G3" s="3" t="str">
        <f>"(5)"</f>
        <v>(5)</v>
      </c>
      <c r="H3" s="3" t="str">
        <f>"(6)"</f>
        <v>(6)</v>
      </c>
      <c r="I3" s="3" t="str">
        <f>"(7)"</f>
        <v>(7)</v>
      </c>
      <c r="J3" s="3" t="str">
        <f>"(8)"</f>
        <v>(8)</v>
      </c>
      <c r="K3" s="3" t="str">
        <f>"(9)"</f>
        <v>(9)</v>
      </c>
      <c r="L3" s="3" t="str">
        <f>"(10)"</f>
        <v>(10)</v>
      </c>
      <c r="M3" s="3" t="str">
        <f>"(11)"</f>
        <v>(11)</v>
      </c>
      <c r="N3" s="3" t="str">
        <f>"(12)"</f>
        <v>(12)</v>
      </c>
      <c r="O3" s="3" t="str">
        <f>"(13)"</f>
        <v>(13)</v>
      </c>
      <c r="P3" s="3" t="str">
        <f>"(14)"</f>
        <v>(14)</v>
      </c>
      <c r="Q3" s="3" t="str">
        <f>"(15)"</f>
        <v>(15)</v>
      </c>
      <c r="R3" s="3" t="str">
        <f>"(16)"</f>
        <v>(16)</v>
      </c>
      <c r="S3" s="3" t="str">
        <f>"(17)"</f>
        <v>(17)</v>
      </c>
      <c r="T3" s="3" t="str">
        <f>"(18)"</f>
        <v>(18)</v>
      </c>
      <c r="U3" s="3" t="str">
        <f>"(19)"</f>
        <v>(19)</v>
      </c>
      <c r="V3" s="3" t="str">
        <f>"(20)"</f>
        <v>(20)</v>
      </c>
      <c r="W3" s="3" t="str">
        <f>"(21)"</f>
        <v>(21)</v>
      </c>
      <c r="X3" s="3" t="str">
        <f>"(22)"</f>
        <v>(22)</v>
      </c>
      <c r="Y3" s="3" t="str">
        <f>"(23)"</f>
        <v>(23)</v>
      </c>
      <c r="Z3" s="3" t="str">
        <f>"(24)"</f>
        <v>(24)</v>
      </c>
      <c r="AA3" s="3" t="str">
        <f>"(25)"</f>
        <v>(25)</v>
      </c>
      <c r="AB3" s="3" t="str">
        <f>"(26)"</f>
        <v>(26)</v>
      </c>
      <c r="AC3" s="3" t="str">
        <f>"(27)"</f>
        <v>(27)</v>
      </c>
      <c r="AD3" s="3" t="str">
        <f>"(28)"</f>
        <v>(28)</v>
      </c>
      <c r="AE3" s="3" t="str">
        <f>"(29)"</f>
        <v>(29)</v>
      </c>
      <c r="AF3" s="3" t="str">
        <f>"(30)"</f>
        <v>(30)</v>
      </c>
      <c r="AG3" s="3" t="str">
        <f>"(31)"</f>
        <v>(31)</v>
      </c>
      <c r="AH3" s="3" t="str">
        <f>"(32)"</f>
        <v>(32)</v>
      </c>
      <c r="AI3" s="3" t="str">
        <f>"(33)"</f>
        <v>(33)</v>
      </c>
      <c r="AJ3" s="3" t="str">
        <f>"(34)"</f>
        <v>(34)</v>
      </c>
      <c r="AK3" s="3" t="str">
        <f>"(35)"</f>
        <v>(35)</v>
      </c>
      <c r="AL3" s="3" t="str">
        <f>"(36)"</f>
        <v>(36)</v>
      </c>
      <c r="AM3" s="3" t="str">
        <f>"(37)"</f>
        <v>(37)</v>
      </c>
      <c r="AN3" s="3" t="str">
        <f>"(38)"</f>
        <v>(38)</v>
      </c>
      <c r="AO3" s="3" t="str">
        <f>"(39)"</f>
        <v>(39)</v>
      </c>
      <c r="AP3" s="3" t="str">
        <f>"(40)"</f>
        <v>(40)</v>
      </c>
      <c r="AQ3" s="3" t="str">
        <f>"(41)"</f>
        <v>(41)</v>
      </c>
      <c r="AR3" s="3" t="str">
        <f>"(42)"</f>
        <v>(42)</v>
      </c>
      <c r="AS3" s="3" t="str">
        <f>"(43)"</f>
        <v>(43)</v>
      </c>
      <c r="AT3" s="3" t="str">
        <f>"(44)"</f>
        <v>(44)</v>
      </c>
      <c r="AU3" s="3" t="str">
        <f>"(45)"</f>
        <v>(45)</v>
      </c>
      <c r="AV3" s="3" t="str">
        <f>"(46)"</f>
        <v>(46)</v>
      </c>
      <c r="AW3" s="3" t="str">
        <f>"(47)"</f>
        <v>(47)</v>
      </c>
      <c r="AX3" s="3" t="str">
        <f>"(48)"</f>
        <v>(48)</v>
      </c>
      <c r="AY3" s="3" t="str">
        <f>"(49)"</f>
        <v>(49)</v>
      </c>
      <c r="AZ3" s="3" t="str">
        <f>"(50)"</f>
        <v>(50)</v>
      </c>
      <c r="BA3" s="3" t="str">
        <f>"(51)"</f>
        <v>(51)</v>
      </c>
    </row>
    <row r="4" spans="2:53" s="14" customFormat="1" ht="20" customHeight="1" thickTop="1" x14ac:dyDescent="0.2">
      <c r="B4" s="19"/>
      <c r="C4" s="13"/>
      <c r="D4" s="13"/>
      <c r="E4" s="13"/>
      <c r="F4" s="13"/>
      <c r="G4" s="13"/>
      <c r="H4" s="13"/>
      <c r="I4" s="13"/>
      <c r="J4" s="13"/>
      <c r="K4" s="13"/>
      <c r="L4" s="13"/>
    </row>
    <row r="5" spans="2:53" x14ac:dyDescent="0.2">
      <c r="B5" t="str">
        <f>"Dummy presence of violence during 1998-2007 (yes=1)"</f>
        <v>Dummy presence of violence during 1998-2007 (yes=1)</v>
      </c>
      <c r="C5" t="str">
        <f>"-0.105"</f>
        <v>-0.105</v>
      </c>
      <c r="D5" t="str">
        <f>"-0.109"</f>
        <v>-0.109</v>
      </c>
      <c r="E5" t="str">
        <f>"-0.105"</f>
        <v>-0.105</v>
      </c>
      <c r="F5" t="str">
        <f>""</f>
        <v/>
      </c>
      <c r="G5" t="str">
        <f>""</f>
        <v/>
      </c>
      <c r="H5" t="str">
        <f>""</f>
        <v/>
      </c>
      <c r="I5" t="str">
        <f>""</f>
        <v/>
      </c>
      <c r="J5" t="str">
        <f>""</f>
        <v/>
      </c>
      <c r="K5" t="str">
        <f>""</f>
        <v/>
      </c>
      <c r="L5" t="str">
        <f>""</f>
        <v/>
      </c>
      <c r="M5" t="str">
        <f>""</f>
        <v/>
      </c>
      <c r="N5" t="str">
        <f>""</f>
        <v/>
      </c>
      <c r="O5" t="str">
        <f>""</f>
        <v/>
      </c>
      <c r="P5" t="str">
        <f>""</f>
        <v/>
      </c>
      <c r="Q5" t="str">
        <f>""</f>
        <v/>
      </c>
      <c r="R5" t="str">
        <f>""</f>
        <v/>
      </c>
      <c r="S5" t="str">
        <f>""</f>
        <v/>
      </c>
      <c r="T5" t="str">
        <f>""</f>
        <v/>
      </c>
      <c r="U5" t="str">
        <f>""</f>
        <v/>
      </c>
      <c r="V5" t="str">
        <f>""</f>
        <v/>
      </c>
      <c r="W5" t="str">
        <f>""</f>
        <v/>
      </c>
      <c r="X5" t="str">
        <f>""</f>
        <v/>
      </c>
      <c r="Y5" t="str">
        <f>""</f>
        <v/>
      </c>
      <c r="Z5" t="str">
        <f>""</f>
        <v/>
      </c>
      <c r="AA5" t="str">
        <f>""</f>
        <v/>
      </c>
      <c r="AB5" t="str">
        <f>""</f>
        <v/>
      </c>
      <c r="AC5" t="str">
        <f>""</f>
        <v/>
      </c>
      <c r="AD5" t="str">
        <f>""</f>
        <v/>
      </c>
      <c r="AE5" t="str">
        <f>""</f>
        <v/>
      </c>
      <c r="AF5" t="str">
        <f>""</f>
        <v/>
      </c>
      <c r="AG5" t="str">
        <f>""</f>
        <v/>
      </c>
      <c r="AH5" t="str">
        <f>""</f>
        <v/>
      </c>
      <c r="AI5" t="str">
        <f>""</f>
        <v/>
      </c>
      <c r="AJ5" t="str">
        <f>""</f>
        <v/>
      </c>
      <c r="AK5" t="str">
        <f>""</f>
        <v/>
      </c>
      <c r="AL5" t="str">
        <f>""</f>
        <v/>
      </c>
      <c r="AM5" t="str">
        <f>""</f>
        <v/>
      </c>
      <c r="AN5" t="str">
        <f>""</f>
        <v/>
      </c>
      <c r="AO5" t="str">
        <f>""</f>
        <v/>
      </c>
      <c r="AP5" t="str">
        <f>""</f>
        <v/>
      </c>
      <c r="AQ5" t="str">
        <f>""</f>
        <v/>
      </c>
      <c r="AR5" t="str">
        <f>""</f>
        <v/>
      </c>
      <c r="AS5" t="str">
        <f>""</f>
        <v/>
      </c>
      <c r="AT5" t="str">
        <f>""</f>
        <v/>
      </c>
      <c r="AU5" t="str">
        <f>""</f>
        <v/>
      </c>
      <c r="AV5" t="str">
        <f>""</f>
        <v/>
      </c>
      <c r="AW5" t="str">
        <f>""</f>
        <v/>
      </c>
      <c r="AX5" t="str">
        <f>""</f>
        <v/>
      </c>
      <c r="AY5" t="str">
        <f>""</f>
        <v/>
      </c>
      <c r="AZ5" t="str">
        <f>""</f>
        <v/>
      </c>
      <c r="BA5" t="str">
        <f>""</f>
        <v/>
      </c>
    </row>
    <row r="6" spans="2:53" x14ac:dyDescent="0.2">
      <c r="B6" t="str">
        <f>""</f>
        <v/>
      </c>
      <c r="C6" t="str">
        <f>"[0.104]"</f>
        <v>[0.104]</v>
      </c>
      <c r="D6" t="str">
        <f>"[0.107]"</f>
        <v>[0.107]</v>
      </c>
      <c r="E6" t="str">
        <f>"[0.102]"</f>
        <v>[0.102]</v>
      </c>
      <c r="F6" t="str">
        <f>""</f>
        <v/>
      </c>
      <c r="G6" t="str">
        <f>""</f>
        <v/>
      </c>
      <c r="H6" t="str">
        <f>""</f>
        <v/>
      </c>
      <c r="I6" t="str">
        <f>""</f>
        <v/>
      </c>
      <c r="J6" t="str">
        <f>""</f>
        <v/>
      </c>
      <c r="K6" t="str">
        <f>""</f>
        <v/>
      </c>
      <c r="L6" t="str">
        <f>""</f>
        <v/>
      </c>
      <c r="M6" t="str">
        <f>""</f>
        <v/>
      </c>
      <c r="N6" t="str">
        <f>""</f>
        <v/>
      </c>
      <c r="O6" t="str">
        <f>""</f>
        <v/>
      </c>
      <c r="P6" t="str">
        <f>""</f>
        <v/>
      </c>
      <c r="Q6" t="str">
        <f>""</f>
        <v/>
      </c>
      <c r="R6" t="str">
        <f>""</f>
        <v/>
      </c>
      <c r="S6" t="str">
        <f>""</f>
        <v/>
      </c>
      <c r="T6" t="str">
        <f>""</f>
        <v/>
      </c>
      <c r="U6" t="str">
        <f>""</f>
        <v/>
      </c>
      <c r="V6" t="str">
        <f>""</f>
        <v/>
      </c>
      <c r="W6" t="str">
        <f>""</f>
        <v/>
      </c>
      <c r="X6" t="str">
        <f>""</f>
        <v/>
      </c>
      <c r="Y6" t="str">
        <f>""</f>
        <v/>
      </c>
      <c r="Z6" t="str">
        <f>""</f>
        <v/>
      </c>
      <c r="AA6" t="str">
        <f>""</f>
        <v/>
      </c>
      <c r="AB6" t="str">
        <f>""</f>
        <v/>
      </c>
      <c r="AC6" t="str">
        <f>""</f>
        <v/>
      </c>
      <c r="AD6" t="str">
        <f>""</f>
        <v/>
      </c>
      <c r="AE6" t="str">
        <f>""</f>
        <v/>
      </c>
      <c r="AF6" t="str">
        <f>""</f>
        <v/>
      </c>
      <c r="AG6" t="str">
        <f>""</f>
        <v/>
      </c>
      <c r="AH6" t="str">
        <f>""</f>
        <v/>
      </c>
      <c r="AI6" t="str">
        <f>""</f>
        <v/>
      </c>
      <c r="AJ6" t="str">
        <f>""</f>
        <v/>
      </c>
      <c r="AK6" t="str">
        <f>""</f>
        <v/>
      </c>
      <c r="AL6" t="str">
        <f>""</f>
        <v/>
      </c>
      <c r="AM6" t="str">
        <f>""</f>
        <v/>
      </c>
      <c r="AN6" t="str">
        <f>""</f>
        <v/>
      </c>
      <c r="AO6" t="str">
        <f>""</f>
        <v/>
      </c>
      <c r="AP6" t="str">
        <f>""</f>
        <v/>
      </c>
      <c r="AQ6" t="str">
        <f>""</f>
        <v/>
      </c>
      <c r="AR6" t="str">
        <f>""</f>
        <v/>
      </c>
      <c r="AS6" t="str">
        <f>""</f>
        <v/>
      </c>
      <c r="AT6" t="str">
        <f>""</f>
        <v/>
      </c>
      <c r="AU6" t="str">
        <f>""</f>
        <v/>
      </c>
      <c r="AV6" t="str">
        <f>""</f>
        <v/>
      </c>
      <c r="AW6" t="str">
        <f>""</f>
        <v/>
      </c>
      <c r="AX6" t="str">
        <f>""</f>
        <v/>
      </c>
      <c r="AY6" t="str">
        <f>""</f>
        <v/>
      </c>
      <c r="AZ6" t="str">
        <f>""</f>
        <v/>
      </c>
      <c r="BA6" t="str">
        <f>""</f>
        <v/>
      </c>
    </row>
    <row r="7" spans="2:53" x14ac:dyDescent="0.2">
      <c r="B7" t="str">
        <f>"At least 1 male left the household in a given year (yes=1)"</f>
        <v>At least 1 male left the household in a given year (yes=1)</v>
      </c>
      <c r="C7" t="str">
        <f>"0.071"</f>
        <v>0.071</v>
      </c>
      <c r="D7" t="str">
        <f>""</f>
        <v/>
      </c>
      <c r="E7" t="str">
        <f>""</f>
        <v/>
      </c>
      <c r="F7" t="str">
        <f>""</f>
        <v/>
      </c>
      <c r="G7" t="str">
        <f>""</f>
        <v/>
      </c>
      <c r="H7" t="str">
        <f>""</f>
        <v/>
      </c>
      <c r="I7" t="str">
        <f>""</f>
        <v/>
      </c>
      <c r="J7" t="str">
        <f>""</f>
        <v/>
      </c>
      <c r="K7" t="str">
        <f>""</f>
        <v/>
      </c>
      <c r="L7" t="str">
        <f>""</f>
        <v/>
      </c>
      <c r="M7" t="str">
        <f>""</f>
        <v/>
      </c>
      <c r="N7" t="str">
        <f>""</f>
        <v/>
      </c>
      <c r="O7" t="str">
        <f>""</f>
        <v/>
      </c>
      <c r="P7" t="str">
        <f>""</f>
        <v/>
      </c>
      <c r="Q7" t="str">
        <f>""</f>
        <v/>
      </c>
      <c r="R7" t="str">
        <f>""</f>
        <v/>
      </c>
      <c r="S7" t="str">
        <f>""</f>
        <v/>
      </c>
      <c r="T7" t="str">
        <f>""</f>
        <v/>
      </c>
      <c r="U7" t="str">
        <f>""</f>
        <v/>
      </c>
      <c r="V7" t="str">
        <f>""</f>
        <v/>
      </c>
      <c r="W7" t="str">
        <f>""</f>
        <v/>
      </c>
      <c r="X7" t="str">
        <f>""</f>
        <v/>
      </c>
      <c r="Y7" t="str">
        <f>""</f>
        <v/>
      </c>
      <c r="Z7" t="str">
        <f>""</f>
        <v/>
      </c>
      <c r="AA7" t="str">
        <f>""</f>
        <v/>
      </c>
      <c r="AB7" t="str">
        <f>""</f>
        <v/>
      </c>
      <c r="AC7" t="str">
        <f>""</f>
        <v/>
      </c>
      <c r="AD7" t="str">
        <f>""</f>
        <v/>
      </c>
      <c r="AE7" t="str">
        <f>""</f>
        <v/>
      </c>
      <c r="AF7" t="str">
        <f>""</f>
        <v/>
      </c>
      <c r="AG7" t="str">
        <f>""</f>
        <v/>
      </c>
      <c r="AH7" t="str">
        <f>""</f>
        <v/>
      </c>
      <c r="AI7" t="str">
        <f>""</f>
        <v/>
      </c>
      <c r="AJ7" t="str">
        <f>""</f>
        <v/>
      </c>
      <c r="AK7" t="str">
        <f>""</f>
        <v/>
      </c>
      <c r="AL7" t="str">
        <f>""</f>
        <v/>
      </c>
      <c r="AM7" t="str">
        <f>""</f>
        <v/>
      </c>
      <c r="AN7" t="str">
        <f>""</f>
        <v/>
      </c>
      <c r="AO7" t="str">
        <f>""</f>
        <v/>
      </c>
      <c r="AP7" t="str">
        <f>""</f>
        <v/>
      </c>
      <c r="AQ7" t="str">
        <f>""</f>
        <v/>
      </c>
      <c r="AR7" t="str">
        <f>""</f>
        <v/>
      </c>
      <c r="AS7" t="str">
        <f>""</f>
        <v/>
      </c>
      <c r="AT7" t="str">
        <f>""</f>
        <v/>
      </c>
      <c r="AU7" t="str">
        <f>""</f>
        <v/>
      </c>
      <c r="AV7" t="str">
        <f>""</f>
        <v/>
      </c>
      <c r="AW7" t="str">
        <f>""</f>
        <v/>
      </c>
      <c r="AX7" t="str">
        <f>""</f>
        <v/>
      </c>
      <c r="AY7" t="str">
        <f>""</f>
        <v/>
      </c>
      <c r="AZ7" t="str">
        <f>""</f>
        <v/>
      </c>
      <c r="BA7" t="str">
        <f>""</f>
        <v/>
      </c>
    </row>
    <row r="8" spans="2:53" x14ac:dyDescent="0.2">
      <c r="B8" t="str">
        <f>""</f>
        <v/>
      </c>
      <c r="C8" t="str">
        <f>"[0.104]"</f>
        <v>[0.104]</v>
      </c>
      <c r="D8" t="str">
        <f>""</f>
        <v/>
      </c>
      <c r="E8" t="str">
        <f>""</f>
        <v/>
      </c>
      <c r="F8" t="str">
        <f>""</f>
        <v/>
      </c>
      <c r="G8" t="str">
        <f>""</f>
        <v/>
      </c>
      <c r="H8" t="str">
        <f>""</f>
        <v/>
      </c>
      <c r="I8" t="str">
        <f>""</f>
        <v/>
      </c>
      <c r="J8" t="str">
        <f>""</f>
        <v/>
      </c>
      <c r="K8" t="str">
        <f>""</f>
        <v/>
      </c>
      <c r="L8" t="str">
        <f>""</f>
        <v/>
      </c>
      <c r="M8" t="str">
        <f>""</f>
        <v/>
      </c>
      <c r="N8" t="str">
        <f>""</f>
        <v/>
      </c>
      <c r="O8" t="str">
        <f>""</f>
        <v/>
      </c>
      <c r="P8" t="str">
        <f>""</f>
        <v/>
      </c>
      <c r="Q8" t="str">
        <f>""</f>
        <v/>
      </c>
      <c r="R8" t="str">
        <f>""</f>
        <v/>
      </c>
      <c r="S8" t="str">
        <f>""</f>
        <v/>
      </c>
      <c r="T8" t="str">
        <f>""</f>
        <v/>
      </c>
      <c r="U8" t="str">
        <f>""</f>
        <v/>
      </c>
      <c r="V8" t="str">
        <f>""</f>
        <v/>
      </c>
      <c r="W8" t="str">
        <f>""</f>
        <v/>
      </c>
      <c r="X8" t="str">
        <f>""</f>
        <v/>
      </c>
      <c r="Y8" t="str">
        <f>""</f>
        <v/>
      </c>
      <c r="Z8" t="str">
        <f>""</f>
        <v/>
      </c>
      <c r="AA8" t="str">
        <f>""</f>
        <v/>
      </c>
      <c r="AB8" t="str">
        <f>""</f>
        <v/>
      </c>
      <c r="AC8" t="str">
        <f>""</f>
        <v/>
      </c>
      <c r="AD8" t="str">
        <f>""</f>
        <v/>
      </c>
      <c r="AE8" t="str">
        <f>""</f>
        <v/>
      </c>
      <c r="AF8" t="str">
        <f>""</f>
        <v/>
      </c>
      <c r="AG8" t="str">
        <f>""</f>
        <v/>
      </c>
      <c r="AH8" t="str">
        <f>""</f>
        <v/>
      </c>
      <c r="AI8" t="str">
        <f>""</f>
        <v/>
      </c>
      <c r="AJ8" t="str">
        <f>""</f>
        <v/>
      </c>
      <c r="AK8" t="str">
        <f>""</f>
        <v/>
      </c>
      <c r="AL8" t="str">
        <f>""</f>
        <v/>
      </c>
      <c r="AM8" t="str">
        <f>""</f>
        <v/>
      </c>
      <c r="AN8" t="str">
        <f>""</f>
        <v/>
      </c>
      <c r="AO8" t="str">
        <f>""</f>
        <v/>
      </c>
      <c r="AP8" t="str">
        <f>""</f>
        <v/>
      </c>
      <c r="AQ8" t="str">
        <f>""</f>
        <v/>
      </c>
      <c r="AR8" t="str">
        <f>""</f>
        <v/>
      </c>
      <c r="AS8" t="str">
        <f>""</f>
        <v/>
      </c>
      <c r="AT8" t="str">
        <f>""</f>
        <v/>
      </c>
      <c r="AU8" t="str">
        <f>""</f>
        <v/>
      </c>
      <c r="AV8" t="str">
        <f>""</f>
        <v/>
      </c>
      <c r="AW8" t="str">
        <f>""</f>
        <v/>
      </c>
      <c r="AX8" t="str">
        <f>""</f>
        <v/>
      </c>
      <c r="AY8" t="str">
        <f>""</f>
        <v/>
      </c>
      <c r="AZ8" t="str">
        <f>""</f>
        <v/>
      </c>
      <c r="BA8" t="str">
        <f>""</f>
        <v/>
      </c>
    </row>
    <row r="9" spans="2:53" x14ac:dyDescent="0.2">
      <c r="B9" t="str">
        <f>"Interaction"</f>
        <v>Interaction</v>
      </c>
      <c r="C9" t="str">
        <f>"-0.061"</f>
        <v>-0.061</v>
      </c>
      <c r="D9" t="str">
        <f>""</f>
        <v/>
      </c>
      <c r="E9" t="str">
        <f>""</f>
        <v/>
      </c>
      <c r="F9" t="str">
        <f>""</f>
        <v/>
      </c>
      <c r="G9" t="str">
        <f>""</f>
        <v/>
      </c>
      <c r="H9" t="str">
        <f>""</f>
        <v/>
      </c>
      <c r="I9" t="str">
        <f>""</f>
        <v/>
      </c>
      <c r="J9" t="str">
        <f>""</f>
        <v/>
      </c>
      <c r="K9" t="str">
        <f>""</f>
        <v/>
      </c>
      <c r="L9" t="str">
        <f>""</f>
        <v/>
      </c>
      <c r="M9" t="str">
        <f>""</f>
        <v/>
      </c>
      <c r="N9" t="str">
        <f>""</f>
        <v/>
      </c>
      <c r="O9" t="str">
        <f>""</f>
        <v/>
      </c>
      <c r="P9" t="str">
        <f>""</f>
        <v/>
      </c>
      <c r="Q9" t="str">
        <f>""</f>
        <v/>
      </c>
      <c r="R9" t="str">
        <f>""</f>
        <v/>
      </c>
      <c r="S9" t="str">
        <f>""</f>
        <v/>
      </c>
      <c r="T9" t="str">
        <f>""</f>
        <v/>
      </c>
      <c r="U9" t="str">
        <f>""</f>
        <v/>
      </c>
      <c r="V9" t="str">
        <f>""</f>
        <v/>
      </c>
      <c r="W9" t="str">
        <f>""</f>
        <v/>
      </c>
      <c r="X9" t="str">
        <f>""</f>
        <v/>
      </c>
      <c r="Y9" t="str">
        <f>""</f>
        <v/>
      </c>
      <c r="Z9" t="str">
        <f>""</f>
        <v/>
      </c>
      <c r="AA9" t="str">
        <f>""</f>
        <v/>
      </c>
      <c r="AB9" t="str">
        <f>""</f>
        <v/>
      </c>
      <c r="AC9" t="str">
        <f>""</f>
        <v/>
      </c>
      <c r="AD9" t="str">
        <f>""</f>
        <v/>
      </c>
      <c r="AE9" t="str">
        <f>""</f>
        <v/>
      </c>
      <c r="AF9" t="str">
        <f>""</f>
        <v/>
      </c>
      <c r="AG9" t="str">
        <f>""</f>
        <v/>
      </c>
      <c r="AH9" t="str">
        <f>""</f>
        <v/>
      </c>
      <c r="AI9" t="str">
        <f>""</f>
        <v/>
      </c>
      <c r="AJ9" t="str">
        <f>""</f>
        <v/>
      </c>
      <c r="AK9" t="str">
        <f>""</f>
        <v/>
      </c>
      <c r="AL9" t="str">
        <f>""</f>
        <v/>
      </c>
      <c r="AM9" t="str">
        <f>""</f>
        <v/>
      </c>
      <c r="AN9" t="str">
        <f>""</f>
        <v/>
      </c>
      <c r="AO9" t="str">
        <f>""</f>
        <v/>
      </c>
      <c r="AP9" t="str">
        <f>""</f>
        <v/>
      </c>
      <c r="AQ9" t="str">
        <f>""</f>
        <v/>
      </c>
      <c r="AR9" t="str">
        <f>""</f>
        <v/>
      </c>
      <c r="AS9" t="str">
        <f>""</f>
        <v/>
      </c>
      <c r="AT9" t="str">
        <f>""</f>
        <v/>
      </c>
      <c r="AU9" t="str">
        <f>""</f>
        <v/>
      </c>
      <c r="AV9" t="str">
        <f>""</f>
        <v/>
      </c>
      <c r="AW9" t="str">
        <f>""</f>
        <v/>
      </c>
      <c r="AX9" t="str">
        <f>""</f>
        <v/>
      </c>
      <c r="AY9" t="str">
        <f>""</f>
        <v/>
      </c>
      <c r="AZ9" t="str">
        <f>""</f>
        <v/>
      </c>
      <c r="BA9" t="str">
        <f>""</f>
        <v/>
      </c>
    </row>
    <row r="10" spans="2:53" x14ac:dyDescent="0.2">
      <c r="B10" t="str">
        <f>""</f>
        <v/>
      </c>
      <c r="C10" t="str">
        <f>"[0.195]"</f>
        <v>[0.195]</v>
      </c>
      <c r="D10" t="str">
        <f>""</f>
        <v/>
      </c>
      <c r="E10" t="str">
        <f>""</f>
        <v/>
      </c>
      <c r="F10" t="str">
        <f>""</f>
        <v/>
      </c>
      <c r="G10" t="str">
        <f>""</f>
        <v/>
      </c>
      <c r="H10" t="str">
        <f>""</f>
        <v/>
      </c>
      <c r="I10" t="str">
        <f>""</f>
        <v/>
      </c>
      <c r="J10" t="str">
        <f>""</f>
        <v/>
      </c>
      <c r="K10" t="str">
        <f>""</f>
        <v/>
      </c>
      <c r="L10" t="str">
        <f>""</f>
        <v/>
      </c>
      <c r="M10" t="str">
        <f>""</f>
        <v/>
      </c>
      <c r="N10" t="str">
        <f>""</f>
        <v/>
      </c>
      <c r="O10" t="str">
        <f>""</f>
        <v/>
      </c>
      <c r="P10" t="str">
        <f>""</f>
        <v/>
      </c>
      <c r="Q10" t="str">
        <f>""</f>
        <v/>
      </c>
      <c r="R10" t="str">
        <f>""</f>
        <v/>
      </c>
      <c r="S10" t="str">
        <f>""</f>
        <v/>
      </c>
      <c r="T10" t="str">
        <f>""</f>
        <v/>
      </c>
      <c r="U10" t="str">
        <f>""</f>
        <v/>
      </c>
      <c r="V10" t="str">
        <f>""</f>
        <v/>
      </c>
      <c r="W10" t="str">
        <f>""</f>
        <v/>
      </c>
      <c r="X10" t="str">
        <f>""</f>
        <v/>
      </c>
      <c r="Y10" t="str">
        <f>""</f>
        <v/>
      </c>
      <c r="Z10" t="str">
        <f>""</f>
        <v/>
      </c>
      <c r="AA10" t="str">
        <f>""</f>
        <v/>
      </c>
      <c r="AB10" t="str">
        <f>""</f>
        <v/>
      </c>
      <c r="AC10" t="str">
        <f>""</f>
        <v/>
      </c>
      <c r="AD10" t="str">
        <f>""</f>
        <v/>
      </c>
      <c r="AE10" t="str">
        <f>""</f>
        <v/>
      </c>
      <c r="AF10" t="str">
        <f>""</f>
        <v/>
      </c>
      <c r="AG10" t="str">
        <f>""</f>
        <v/>
      </c>
      <c r="AH10" t="str">
        <f>""</f>
        <v/>
      </c>
      <c r="AI10" t="str">
        <f>""</f>
        <v/>
      </c>
      <c r="AJ10" t="str">
        <f>""</f>
        <v/>
      </c>
      <c r="AK10" t="str">
        <f>""</f>
        <v/>
      </c>
      <c r="AL10" t="str">
        <f>""</f>
        <v/>
      </c>
      <c r="AM10" t="str">
        <f>""</f>
        <v/>
      </c>
      <c r="AN10" t="str">
        <f>""</f>
        <v/>
      </c>
      <c r="AO10" t="str">
        <f>""</f>
        <v/>
      </c>
      <c r="AP10" t="str">
        <f>""</f>
        <v/>
      </c>
      <c r="AQ10" t="str">
        <f>""</f>
        <v/>
      </c>
      <c r="AR10" t="str">
        <f>""</f>
        <v/>
      </c>
      <c r="AS10" t="str">
        <f>""</f>
        <v/>
      </c>
      <c r="AT10" t="str">
        <f>""</f>
        <v/>
      </c>
      <c r="AU10" t="str">
        <f>""</f>
        <v/>
      </c>
      <c r="AV10" t="str">
        <f>""</f>
        <v/>
      </c>
      <c r="AW10" t="str">
        <f>""</f>
        <v/>
      </c>
      <c r="AX10" t="str">
        <f>""</f>
        <v/>
      </c>
      <c r="AY10" t="str">
        <f>""</f>
        <v/>
      </c>
      <c r="AZ10" t="str">
        <f>""</f>
        <v/>
      </c>
      <c r="BA10" t="str">
        <f>""</f>
        <v/>
      </c>
    </row>
    <row r="11" spans="2:53" x14ac:dyDescent="0.2">
      <c r="B11" t="str">
        <f>"Number of males who left household 1998-2007"</f>
        <v>Number of males who left household 1998-2007</v>
      </c>
      <c r="C11" t="str">
        <f>""</f>
        <v/>
      </c>
      <c r="D11" t="str">
        <f>"0.043"</f>
        <v>0.043</v>
      </c>
      <c r="E11" t="str">
        <f>""</f>
        <v/>
      </c>
      <c r="F11" t="str">
        <f>""</f>
        <v/>
      </c>
      <c r="G11" t="str">
        <f>""</f>
        <v/>
      </c>
      <c r="H11" t="str">
        <f>""</f>
        <v/>
      </c>
      <c r="I11" t="str">
        <f>""</f>
        <v/>
      </c>
      <c r="J11" t="str">
        <f>""</f>
        <v/>
      </c>
      <c r="K11" t="str">
        <f>""</f>
        <v/>
      </c>
      <c r="L11" t="str">
        <f>""</f>
        <v/>
      </c>
      <c r="M11" t="str">
        <f>""</f>
        <v/>
      </c>
      <c r="N11" t="str">
        <f>""</f>
        <v/>
      </c>
      <c r="O11" t="str">
        <f>""</f>
        <v/>
      </c>
      <c r="P11" t="str">
        <f>""</f>
        <v/>
      </c>
      <c r="Q11" t="str">
        <f>""</f>
        <v/>
      </c>
      <c r="R11" t="str">
        <f>""</f>
        <v/>
      </c>
      <c r="S11" t="str">
        <f>""</f>
        <v/>
      </c>
      <c r="T11" t="str">
        <f>""</f>
        <v/>
      </c>
      <c r="U11" t="str">
        <f>""</f>
        <v/>
      </c>
      <c r="V11" t="str">
        <f>""</f>
        <v/>
      </c>
      <c r="W11" t="str">
        <f>""</f>
        <v/>
      </c>
      <c r="X11" t="str">
        <f>""</f>
        <v/>
      </c>
      <c r="Y11" t="str">
        <f>""</f>
        <v/>
      </c>
      <c r="Z11" t="str">
        <f>""</f>
        <v/>
      </c>
      <c r="AA11" t="str">
        <f>""</f>
        <v/>
      </c>
      <c r="AB11" t="str">
        <f>""</f>
        <v/>
      </c>
      <c r="AC11" t="str">
        <f>""</f>
        <v/>
      </c>
      <c r="AD11" t="str">
        <f>""</f>
        <v/>
      </c>
      <c r="AE11" t="str">
        <f>""</f>
        <v/>
      </c>
      <c r="AF11" t="str">
        <f>""</f>
        <v/>
      </c>
      <c r="AG11" t="str">
        <f>""</f>
        <v/>
      </c>
      <c r="AH11" t="str">
        <f>""</f>
        <v/>
      </c>
      <c r="AI11" t="str">
        <f>""</f>
        <v/>
      </c>
      <c r="AJ11" t="str">
        <f>""</f>
        <v/>
      </c>
      <c r="AK11" t="str">
        <f>""</f>
        <v/>
      </c>
      <c r="AL11" t="str">
        <f>""</f>
        <v/>
      </c>
      <c r="AM11" t="str">
        <f>""</f>
        <v/>
      </c>
      <c r="AN11" t="str">
        <f>""</f>
        <v/>
      </c>
      <c r="AO11" t="str">
        <f>""</f>
        <v/>
      </c>
      <c r="AP11" t="str">
        <f>""</f>
        <v/>
      </c>
      <c r="AQ11" t="str">
        <f>""</f>
        <v/>
      </c>
      <c r="AR11" t="str">
        <f>""</f>
        <v/>
      </c>
      <c r="AS11" t="str">
        <f>""</f>
        <v/>
      </c>
      <c r="AT11" t="str">
        <f>""</f>
        <v/>
      </c>
      <c r="AU11" t="str">
        <f>""</f>
        <v/>
      </c>
      <c r="AV11" t="str">
        <f>""</f>
        <v/>
      </c>
      <c r="AW11" t="str">
        <f>""</f>
        <v/>
      </c>
      <c r="AX11" t="str">
        <f>""</f>
        <v/>
      </c>
      <c r="AY11" t="str">
        <f>""</f>
        <v/>
      </c>
      <c r="AZ11" t="str">
        <f>""</f>
        <v/>
      </c>
      <c r="BA11" t="str">
        <f>""</f>
        <v/>
      </c>
    </row>
    <row r="12" spans="2:53" x14ac:dyDescent="0.2">
      <c r="B12" t="str">
        <f>""</f>
        <v/>
      </c>
      <c r="C12" t="str">
        <f>""</f>
        <v/>
      </c>
      <c r="D12" t="str">
        <f>"[0.057]"</f>
        <v>[0.057]</v>
      </c>
      <c r="E12" t="str">
        <f>""</f>
        <v/>
      </c>
      <c r="F12" t="str">
        <f>""</f>
        <v/>
      </c>
      <c r="G12" t="str">
        <f>""</f>
        <v/>
      </c>
      <c r="H12" t="str">
        <f>""</f>
        <v/>
      </c>
      <c r="I12" t="str">
        <f>""</f>
        <v/>
      </c>
      <c r="J12" t="str">
        <f>""</f>
        <v/>
      </c>
      <c r="K12" t="str">
        <f>""</f>
        <v/>
      </c>
      <c r="L12" t="str">
        <f>""</f>
        <v/>
      </c>
      <c r="M12" t="str">
        <f>""</f>
        <v/>
      </c>
      <c r="N12" t="str">
        <f>""</f>
        <v/>
      </c>
      <c r="O12" t="str">
        <f>""</f>
        <v/>
      </c>
      <c r="P12" t="str">
        <f>""</f>
        <v/>
      </c>
      <c r="Q12" t="str">
        <f>""</f>
        <v/>
      </c>
      <c r="R12" t="str">
        <f>""</f>
        <v/>
      </c>
      <c r="S12" t="str">
        <f>""</f>
        <v/>
      </c>
      <c r="T12" t="str">
        <f>""</f>
        <v/>
      </c>
      <c r="U12" t="str">
        <f>""</f>
        <v/>
      </c>
      <c r="V12" t="str">
        <f>""</f>
        <v/>
      </c>
      <c r="W12" t="str">
        <f>""</f>
        <v/>
      </c>
      <c r="X12" t="str">
        <f>""</f>
        <v/>
      </c>
      <c r="Y12" t="str">
        <f>""</f>
        <v/>
      </c>
      <c r="Z12" t="str">
        <f>""</f>
        <v/>
      </c>
      <c r="AA12" t="str">
        <f>""</f>
        <v/>
      </c>
      <c r="AB12" t="str">
        <f>""</f>
        <v/>
      </c>
      <c r="AC12" t="str">
        <f>""</f>
        <v/>
      </c>
      <c r="AD12" t="str">
        <f>""</f>
        <v/>
      </c>
      <c r="AE12" t="str">
        <f>""</f>
        <v/>
      </c>
      <c r="AF12" t="str">
        <f>""</f>
        <v/>
      </c>
      <c r="AG12" t="str">
        <f>""</f>
        <v/>
      </c>
      <c r="AH12" t="str">
        <f>""</f>
        <v/>
      </c>
      <c r="AI12" t="str">
        <f>""</f>
        <v/>
      </c>
      <c r="AJ12" t="str">
        <f>""</f>
        <v/>
      </c>
      <c r="AK12" t="str">
        <f>""</f>
        <v/>
      </c>
      <c r="AL12" t="str">
        <f>""</f>
        <v/>
      </c>
      <c r="AM12" t="str">
        <f>""</f>
        <v/>
      </c>
      <c r="AN12" t="str">
        <f>""</f>
        <v/>
      </c>
      <c r="AO12" t="str">
        <f>""</f>
        <v/>
      </c>
      <c r="AP12" t="str">
        <f>""</f>
        <v/>
      </c>
      <c r="AQ12" t="str">
        <f>""</f>
        <v/>
      </c>
      <c r="AR12" t="str">
        <f>""</f>
        <v/>
      </c>
      <c r="AS12" t="str">
        <f>""</f>
        <v/>
      </c>
      <c r="AT12" t="str">
        <f>""</f>
        <v/>
      </c>
      <c r="AU12" t="str">
        <f>""</f>
        <v/>
      </c>
      <c r="AV12" t="str">
        <f>""</f>
        <v/>
      </c>
      <c r="AW12" t="str">
        <f>""</f>
        <v/>
      </c>
      <c r="AX12" t="str">
        <f>""</f>
        <v/>
      </c>
      <c r="AY12" t="str">
        <f>""</f>
        <v/>
      </c>
      <c r="AZ12" t="str">
        <f>""</f>
        <v/>
      </c>
      <c r="BA12" t="str">
        <f>""</f>
        <v/>
      </c>
    </row>
    <row r="13" spans="2:53" x14ac:dyDescent="0.2">
      <c r="B13" t="str">
        <f>"Interaction"</f>
        <v>Interaction</v>
      </c>
      <c r="C13" t="str">
        <f>""</f>
        <v/>
      </c>
      <c r="D13" t="str">
        <f>"-0.036"</f>
        <v>-0.036</v>
      </c>
      <c r="E13" t="str">
        <f>""</f>
        <v/>
      </c>
      <c r="F13" t="str">
        <f>""</f>
        <v/>
      </c>
      <c r="G13" t="str">
        <f>""</f>
        <v/>
      </c>
      <c r="H13" t="str">
        <f>""</f>
        <v/>
      </c>
      <c r="I13" t="str">
        <f>""</f>
        <v/>
      </c>
      <c r="J13" t="str">
        <f>""</f>
        <v/>
      </c>
      <c r="K13" t="str">
        <f>""</f>
        <v/>
      </c>
      <c r="L13" t="str">
        <f>""</f>
        <v/>
      </c>
      <c r="M13" t="str">
        <f>""</f>
        <v/>
      </c>
      <c r="N13" t="str">
        <f>""</f>
        <v/>
      </c>
      <c r="O13" t="str">
        <f>""</f>
        <v/>
      </c>
      <c r="P13" t="str">
        <f>""</f>
        <v/>
      </c>
      <c r="Q13" t="str">
        <f>""</f>
        <v/>
      </c>
      <c r="R13" t="str">
        <f>""</f>
        <v/>
      </c>
      <c r="S13" t="str">
        <f>""</f>
        <v/>
      </c>
      <c r="T13" t="str">
        <f>""</f>
        <v/>
      </c>
      <c r="U13" t="str">
        <f>""</f>
        <v/>
      </c>
      <c r="V13" t="str">
        <f>""</f>
        <v/>
      </c>
      <c r="W13" t="str">
        <f>""</f>
        <v/>
      </c>
      <c r="X13" t="str">
        <f>""</f>
        <v/>
      </c>
      <c r="Y13" t="str">
        <f>""</f>
        <v/>
      </c>
      <c r="Z13" t="str">
        <f>""</f>
        <v/>
      </c>
      <c r="AA13" t="str">
        <f>""</f>
        <v/>
      </c>
      <c r="AB13" t="str">
        <f>""</f>
        <v/>
      </c>
      <c r="AC13" t="str">
        <f>""</f>
        <v/>
      </c>
      <c r="AD13" t="str">
        <f>""</f>
        <v/>
      </c>
      <c r="AE13" t="str">
        <f>""</f>
        <v/>
      </c>
      <c r="AF13" t="str">
        <f>""</f>
        <v/>
      </c>
      <c r="AG13" t="str">
        <f>""</f>
        <v/>
      </c>
      <c r="AH13" t="str">
        <f>""</f>
        <v/>
      </c>
      <c r="AI13" t="str">
        <f>""</f>
        <v/>
      </c>
      <c r="AJ13" t="str">
        <f>""</f>
        <v/>
      </c>
      <c r="AK13" t="str">
        <f>""</f>
        <v/>
      </c>
      <c r="AL13" t="str">
        <f>""</f>
        <v/>
      </c>
      <c r="AM13" t="str">
        <f>""</f>
        <v/>
      </c>
      <c r="AN13" t="str">
        <f>""</f>
        <v/>
      </c>
      <c r="AO13" t="str">
        <f>""</f>
        <v/>
      </c>
      <c r="AP13" t="str">
        <f>""</f>
        <v/>
      </c>
      <c r="AQ13" t="str">
        <f>""</f>
        <v/>
      </c>
      <c r="AR13" t="str">
        <f>""</f>
        <v/>
      </c>
      <c r="AS13" t="str">
        <f>""</f>
        <v/>
      </c>
      <c r="AT13" t="str">
        <f>""</f>
        <v/>
      </c>
      <c r="AU13" t="str">
        <f>""</f>
        <v/>
      </c>
      <c r="AV13" t="str">
        <f>""</f>
        <v/>
      </c>
      <c r="AW13" t="str">
        <f>""</f>
        <v/>
      </c>
      <c r="AX13" t="str">
        <f>""</f>
        <v/>
      </c>
      <c r="AY13" t="str">
        <f>""</f>
        <v/>
      </c>
      <c r="AZ13" t="str">
        <f>""</f>
        <v/>
      </c>
      <c r="BA13" t="str">
        <f>""</f>
        <v/>
      </c>
    </row>
    <row r="14" spans="2:53" x14ac:dyDescent="0.2">
      <c r="B14" t="str">
        <f>""</f>
        <v/>
      </c>
      <c r="C14" t="str">
        <f>""</f>
        <v/>
      </c>
      <c r="D14" t="str">
        <f>"[0.084]"</f>
        <v>[0.084]</v>
      </c>
      <c r="E14" t="str">
        <f>""</f>
        <v/>
      </c>
      <c r="F14" t="str">
        <f>""</f>
        <v/>
      </c>
      <c r="G14" t="str">
        <f>""</f>
        <v/>
      </c>
      <c r="H14" t="str">
        <f>""</f>
        <v/>
      </c>
      <c r="I14" t="str">
        <f>""</f>
        <v/>
      </c>
      <c r="J14" t="str">
        <f>""</f>
        <v/>
      </c>
      <c r="K14" t="str">
        <f>""</f>
        <v/>
      </c>
      <c r="L14" t="str">
        <f>""</f>
        <v/>
      </c>
      <c r="M14" t="str">
        <f>""</f>
        <v/>
      </c>
      <c r="N14" t="str">
        <f>""</f>
        <v/>
      </c>
      <c r="O14" t="str">
        <f>""</f>
        <v/>
      </c>
      <c r="P14" t="str">
        <f>""</f>
        <v/>
      </c>
      <c r="Q14" t="str">
        <f>""</f>
        <v/>
      </c>
      <c r="R14" t="str">
        <f>""</f>
        <v/>
      </c>
      <c r="S14" t="str">
        <f>""</f>
        <v/>
      </c>
      <c r="T14" t="str">
        <f>""</f>
        <v/>
      </c>
      <c r="U14" t="str">
        <f>""</f>
        <v/>
      </c>
      <c r="V14" t="str">
        <f>""</f>
        <v/>
      </c>
      <c r="W14" t="str">
        <f>""</f>
        <v/>
      </c>
      <c r="X14" t="str">
        <f>""</f>
        <v/>
      </c>
      <c r="Y14" t="str">
        <f>""</f>
        <v/>
      </c>
      <c r="Z14" t="str">
        <f>""</f>
        <v/>
      </c>
      <c r="AA14" t="str">
        <f>""</f>
        <v/>
      </c>
      <c r="AB14" t="str">
        <f>""</f>
        <v/>
      </c>
      <c r="AC14" t="str">
        <f>""</f>
        <v/>
      </c>
      <c r="AD14" t="str">
        <f>""</f>
        <v/>
      </c>
      <c r="AE14" t="str">
        <f>""</f>
        <v/>
      </c>
      <c r="AF14" t="str">
        <f>""</f>
        <v/>
      </c>
      <c r="AG14" t="str">
        <f>""</f>
        <v/>
      </c>
      <c r="AH14" t="str">
        <f>""</f>
        <v/>
      </c>
      <c r="AI14" t="str">
        <f>""</f>
        <v/>
      </c>
      <c r="AJ14" t="str">
        <f>""</f>
        <v/>
      </c>
      <c r="AK14" t="str">
        <f>""</f>
        <v/>
      </c>
      <c r="AL14" t="str">
        <f>""</f>
        <v/>
      </c>
      <c r="AM14" t="str">
        <f>""</f>
        <v/>
      </c>
      <c r="AN14" t="str">
        <f>""</f>
        <v/>
      </c>
      <c r="AO14" t="str">
        <f>""</f>
        <v/>
      </c>
      <c r="AP14" t="str">
        <f>""</f>
        <v/>
      </c>
      <c r="AQ14" t="str">
        <f>""</f>
        <v/>
      </c>
      <c r="AR14" t="str">
        <f>""</f>
        <v/>
      </c>
      <c r="AS14" t="str">
        <f>""</f>
        <v/>
      </c>
      <c r="AT14" t="str">
        <f>""</f>
        <v/>
      </c>
      <c r="AU14" t="str">
        <f>""</f>
        <v/>
      </c>
      <c r="AV14" t="str">
        <f>""</f>
        <v/>
      </c>
      <c r="AW14" t="str">
        <f>""</f>
        <v/>
      </c>
      <c r="AX14" t="str">
        <f>""</f>
        <v/>
      </c>
      <c r="AY14" t="str">
        <f>""</f>
        <v/>
      </c>
      <c r="AZ14" t="str">
        <f>""</f>
        <v/>
      </c>
      <c r="BA14" t="str">
        <f>""</f>
        <v/>
      </c>
    </row>
    <row r="15" spans="2:53" x14ac:dyDescent="0.2">
      <c r="B15" t="str">
        <f>"Share of males  who left household 1998-2007"</f>
        <v>Share of males  who left household 1998-2007</v>
      </c>
      <c r="C15" t="str">
        <f>""</f>
        <v/>
      </c>
      <c r="D15" t="str">
        <f>""</f>
        <v/>
      </c>
      <c r="E15" t="str">
        <f>"0.111"</f>
        <v>0.111</v>
      </c>
      <c r="F15" t="str">
        <f>""</f>
        <v/>
      </c>
      <c r="G15" t="str">
        <f>""</f>
        <v/>
      </c>
      <c r="H15" t="str">
        <f>""</f>
        <v/>
      </c>
      <c r="I15" t="str">
        <f>""</f>
        <v/>
      </c>
      <c r="J15" t="str">
        <f>""</f>
        <v/>
      </c>
      <c r="K15" t="str">
        <f>""</f>
        <v/>
      </c>
      <c r="L15" t="str">
        <f>""</f>
        <v/>
      </c>
      <c r="M15" t="str">
        <f>""</f>
        <v/>
      </c>
      <c r="N15" t="str">
        <f>""</f>
        <v/>
      </c>
      <c r="O15" t="str">
        <f>""</f>
        <v/>
      </c>
      <c r="P15" t="str">
        <f>""</f>
        <v/>
      </c>
      <c r="Q15" t="str">
        <f>""</f>
        <v/>
      </c>
      <c r="R15" t="str">
        <f>""</f>
        <v/>
      </c>
      <c r="S15" t="str">
        <f>""</f>
        <v/>
      </c>
      <c r="T15" t="str">
        <f>""</f>
        <v/>
      </c>
      <c r="U15" t="str">
        <f>""</f>
        <v/>
      </c>
      <c r="V15" t="str">
        <f>""</f>
        <v/>
      </c>
      <c r="W15" t="str">
        <f>""</f>
        <v/>
      </c>
      <c r="X15" t="str">
        <f>""</f>
        <v/>
      </c>
      <c r="Y15" t="str">
        <f>""</f>
        <v/>
      </c>
      <c r="Z15" t="str">
        <f>""</f>
        <v/>
      </c>
      <c r="AA15" t="str">
        <f>""</f>
        <v/>
      </c>
      <c r="AB15" t="str">
        <f>""</f>
        <v/>
      </c>
      <c r="AC15" t="str">
        <f>""</f>
        <v/>
      </c>
      <c r="AD15" t="str">
        <f>""</f>
        <v/>
      </c>
      <c r="AE15" t="str">
        <f>""</f>
        <v/>
      </c>
      <c r="AF15" t="str">
        <f>""</f>
        <v/>
      </c>
      <c r="AG15" t="str">
        <f>""</f>
        <v/>
      </c>
      <c r="AH15" t="str">
        <f>""</f>
        <v/>
      </c>
      <c r="AI15" t="str">
        <f>""</f>
        <v/>
      </c>
      <c r="AJ15" t="str">
        <f>""</f>
        <v/>
      </c>
      <c r="AK15" t="str">
        <f>""</f>
        <v/>
      </c>
      <c r="AL15" t="str">
        <f>""</f>
        <v/>
      </c>
      <c r="AM15" t="str">
        <f>""</f>
        <v/>
      </c>
      <c r="AN15" t="str">
        <f>""</f>
        <v/>
      </c>
      <c r="AO15" t="str">
        <f>""</f>
        <v/>
      </c>
      <c r="AP15" t="str">
        <f>""</f>
        <v/>
      </c>
      <c r="AQ15" t="str">
        <f>""</f>
        <v/>
      </c>
      <c r="AR15" t="str">
        <f>""</f>
        <v/>
      </c>
      <c r="AS15" t="str">
        <f>""</f>
        <v/>
      </c>
      <c r="AT15" t="str">
        <f>""</f>
        <v/>
      </c>
      <c r="AU15" t="str">
        <f>""</f>
        <v/>
      </c>
      <c r="AV15" t="str">
        <f>""</f>
        <v/>
      </c>
      <c r="AW15" t="str">
        <f>""</f>
        <v/>
      </c>
      <c r="AX15" t="str">
        <f>""</f>
        <v/>
      </c>
      <c r="AY15" t="str">
        <f>""</f>
        <v/>
      </c>
      <c r="AZ15" t="str">
        <f>""</f>
        <v/>
      </c>
      <c r="BA15" t="str">
        <f>""</f>
        <v/>
      </c>
    </row>
    <row r="16" spans="2:53" x14ac:dyDescent="0.2">
      <c r="B16" t="str">
        <f>""</f>
        <v/>
      </c>
      <c r="C16" t="str">
        <f>""</f>
        <v/>
      </c>
      <c r="D16" t="str">
        <f>""</f>
        <v/>
      </c>
      <c r="E16" t="str">
        <f>"[0.120]"</f>
        <v>[0.120]</v>
      </c>
      <c r="F16" t="str">
        <f>""</f>
        <v/>
      </c>
      <c r="G16" t="str">
        <f>""</f>
        <v/>
      </c>
      <c r="H16" t="str">
        <f>""</f>
        <v/>
      </c>
      <c r="I16" t="str">
        <f>""</f>
        <v/>
      </c>
      <c r="J16" t="str">
        <f>""</f>
        <v/>
      </c>
      <c r="K16" t="str">
        <f>""</f>
        <v/>
      </c>
      <c r="L16" t="str">
        <f>""</f>
        <v/>
      </c>
      <c r="M16" t="str">
        <f>""</f>
        <v/>
      </c>
      <c r="N16" t="str">
        <f>""</f>
        <v/>
      </c>
      <c r="O16" t="str">
        <f>""</f>
        <v/>
      </c>
      <c r="P16" t="str">
        <f>""</f>
        <v/>
      </c>
      <c r="Q16" t="str">
        <f>""</f>
        <v/>
      </c>
      <c r="R16" t="str">
        <f>""</f>
        <v/>
      </c>
      <c r="S16" t="str">
        <f>""</f>
        <v/>
      </c>
      <c r="T16" t="str">
        <f>""</f>
        <v/>
      </c>
      <c r="U16" t="str">
        <f>""</f>
        <v/>
      </c>
      <c r="V16" t="str">
        <f>""</f>
        <v/>
      </c>
      <c r="W16" t="str">
        <f>""</f>
        <v/>
      </c>
      <c r="X16" t="str">
        <f>""</f>
        <v/>
      </c>
      <c r="Y16" t="str">
        <f>""</f>
        <v/>
      </c>
      <c r="Z16" t="str">
        <f>""</f>
        <v/>
      </c>
      <c r="AA16" t="str">
        <f>""</f>
        <v/>
      </c>
      <c r="AB16" t="str">
        <f>""</f>
        <v/>
      </c>
      <c r="AC16" t="str">
        <f>""</f>
        <v/>
      </c>
      <c r="AD16" t="str">
        <f>""</f>
        <v/>
      </c>
      <c r="AE16" t="str">
        <f>""</f>
        <v/>
      </c>
      <c r="AF16" t="str">
        <f>""</f>
        <v/>
      </c>
      <c r="AG16" t="str">
        <f>""</f>
        <v/>
      </c>
      <c r="AH16" t="str">
        <f>""</f>
        <v/>
      </c>
      <c r="AI16" t="str">
        <f>""</f>
        <v/>
      </c>
      <c r="AJ16" t="str">
        <f>""</f>
        <v/>
      </c>
      <c r="AK16" t="str">
        <f>""</f>
        <v/>
      </c>
      <c r="AL16" t="str">
        <f>""</f>
        <v/>
      </c>
      <c r="AM16" t="str">
        <f>""</f>
        <v/>
      </c>
      <c r="AN16" t="str">
        <f>""</f>
        <v/>
      </c>
      <c r="AO16" t="str">
        <f>""</f>
        <v/>
      </c>
      <c r="AP16" t="str">
        <f>""</f>
        <v/>
      </c>
      <c r="AQ16" t="str">
        <f>""</f>
        <v/>
      </c>
      <c r="AR16" t="str">
        <f>""</f>
        <v/>
      </c>
      <c r="AS16" t="str">
        <f>""</f>
        <v/>
      </c>
      <c r="AT16" t="str">
        <f>""</f>
        <v/>
      </c>
      <c r="AU16" t="str">
        <f>""</f>
        <v/>
      </c>
      <c r="AV16" t="str">
        <f>""</f>
        <v/>
      </c>
      <c r="AW16" t="str">
        <f>""</f>
        <v/>
      </c>
      <c r="AX16" t="str">
        <f>""</f>
        <v/>
      </c>
      <c r="AY16" t="str">
        <f>""</f>
        <v/>
      </c>
      <c r="AZ16" t="str">
        <f>""</f>
        <v/>
      </c>
      <c r="BA16" t="str">
        <f>""</f>
        <v/>
      </c>
    </row>
    <row r="17" spans="2:53" x14ac:dyDescent="0.2">
      <c r="B17" t="str">
        <f>"Interaction"</f>
        <v>Interaction</v>
      </c>
      <c r="C17" t="str">
        <f>""</f>
        <v/>
      </c>
      <c r="D17" t="str">
        <f>""</f>
        <v/>
      </c>
      <c r="E17" t="str">
        <f>"-0.091"</f>
        <v>-0.091</v>
      </c>
      <c r="F17" t="str">
        <f>""</f>
        <v/>
      </c>
      <c r="G17" t="str">
        <f>""</f>
        <v/>
      </c>
      <c r="H17" t="str">
        <f>""</f>
        <v/>
      </c>
      <c r="I17" t="str">
        <f>""</f>
        <v/>
      </c>
      <c r="J17" t="str">
        <f>""</f>
        <v/>
      </c>
      <c r="K17" t="str">
        <f>""</f>
        <v/>
      </c>
      <c r="L17" t="str">
        <f>""</f>
        <v/>
      </c>
      <c r="M17" t="str">
        <f>""</f>
        <v/>
      </c>
      <c r="N17" t="str">
        <f>""</f>
        <v/>
      </c>
      <c r="O17" t="str">
        <f>""</f>
        <v/>
      </c>
      <c r="P17" t="str">
        <f>""</f>
        <v/>
      </c>
      <c r="Q17" t="str">
        <f>""</f>
        <v/>
      </c>
      <c r="R17" t="str">
        <f>""</f>
        <v/>
      </c>
      <c r="S17" t="str">
        <f>""</f>
        <v/>
      </c>
      <c r="T17" t="str">
        <f>""</f>
        <v/>
      </c>
      <c r="U17" t="str">
        <f>""</f>
        <v/>
      </c>
      <c r="V17" t="str">
        <f>""</f>
        <v/>
      </c>
      <c r="W17" t="str">
        <f>""</f>
        <v/>
      </c>
      <c r="X17" t="str">
        <f>""</f>
        <v/>
      </c>
      <c r="Y17" t="str">
        <f>""</f>
        <v/>
      </c>
      <c r="Z17" t="str">
        <f>""</f>
        <v/>
      </c>
      <c r="AA17" t="str">
        <f>""</f>
        <v/>
      </c>
      <c r="AB17" t="str">
        <f>""</f>
        <v/>
      </c>
      <c r="AC17" t="str">
        <f>""</f>
        <v/>
      </c>
      <c r="AD17" t="str">
        <f>""</f>
        <v/>
      </c>
      <c r="AE17" t="str">
        <f>""</f>
        <v/>
      </c>
      <c r="AF17" t="str">
        <f>""</f>
        <v/>
      </c>
      <c r="AG17" t="str">
        <f>""</f>
        <v/>
      </c>
      <c r="AH17" t="str">
        <f>""</f>
        <v/>
      </c>
      <c r="AI17" t="str">
        <f>""</f>
        <v/>
      </c>
      <c r="AJ17" t="str">
        <f>""</f>
        <v/>
      </c>
      <c r="AK17" t="str">
        <f>""</f>
        <v/>
      </c>
      <c r="AL17" t="str">
        <f>""</f>
        <v/>
      </c>
      <c r="AM17" t="str">
        <f>""</f>
        <v/>
      </c>
      <c r="AN17" t="str">
        <f>""</f>
        <v/>
      </c>
      <c r="AO17" t="str">
        <f>""</f>
        <v/>
      </c>
      <c r="AP17" t="str">
        <f>""</f>
        <v/>
      </c>
      <c r="AQ17" t="str">
        <f>""</f>
        <v/>
      </c>
      <c r="AR17" t="str">
        <f>""</f>
        <v/>
      </c>
      <c r="AS17" t="str">
        <f>""</f>
        <v/>
      </c>
      <c r="AT17" t="str">
        <f>""</f>
        <v/>
      </c>
      <c r="AU17" t="str">
        <f>""</f>
        <v/>
      </c>
      <c r="AV17" t="str">
        <f>""</f>
        <v/>
      </c>
      <c r="AW17" t="str">
        <f>""</f>
        <v/>
      </c>
      <c r="AX17" t="str">
        <f>""</f>
        <v/>
      </c>
      <c r="AY17" t="str">
        <f>""</f>
        <v/>
      </c>
      <c r="AZ17" t="str">
        <f>""</f>
        <v/>
      </c>
      <c r="BA17" t="str">
        <f>""</f>
        <v/>
      </c>
    </row>
    <row r="18" spans="2:53" x14ac:dyDescent="0.2">
      <c r="B18" t="str">
        <f>""</f>
        <v/>
      </c>
      <c r="C18" t="str">
        <f>""</f>
        <v/>
      </c>
      <c r="D18" t="str">
        <f>""</f>
        <v/>
      </c>
      <c r="E18" t="str">
        <f>"[0.223]"</f>
        <v>[0.223]</v>
      </c>
      <c r="F18" t="str">
        <f>""</f>
        <v/>
      </c>
      <c r="G18" t="str">
        <f>""</f>
        <v/>
      </c>
      <c r="H18" t="str">
        <f>""</f>
        <v/>
      </c>
      <c r="I18" t="str">
        <f>""</f>
        <v/>
      </c>
      <c r="J18" t="str">
        <f>""</f>
        <v/>
      </c>
      <c r="K18" t="str">
        <f>""</f>
        <v/>
      </c>
      <c r="L18" t="str">
        <f>""</f>
        <v/>
      </c>
      <c r="M18" t="str">
        <f>""</f>
        <v/>
      </c>
      <c r="N18" t="str">
        <f>""</f>
        <v/>
      </c>
      <c r="O18" t="str">
        <f>""</f>
        <v/>
      </c>
      <c r="P18" t="str">
        <f>""</f>
        <v/>
      </c>
      <c r="Q18" t="str">
        <f>""</f>
        <v/>
      </c>
      <c r="R18" t="str">
        <f>""</f>
        <v/>
      </c>
      <c r="S18" t="str">
        <f>""</f>
        <v/>
      </c>
      <c r="T18" t="str">
        <f>""</f>
        <v/>
      </c>
      <c r="U18" t="str">
        <f>""</f>
        <v/>
      </c>
      <c r="V18" t="str">
        <f>""</f>
        <v/>
      </c>
      <c r="W18" t="str">
        <f>""</f>
        <v/>
      </c>
      <c r="X18" t="str">
        <f>""</f>
        <v/>
      </c>
      <c r="Y18" t="str">
        <f>""</f>
        <v/>
      </c>
      <c r="Z18" t="str">
        <f>""</f>
        <v/>
      </c>
      <c r="AA18" t="str">
        <f>""</f>
        <v/>
      </c>
      <c r="AB18" t="str">
        <f>""</f>
        <v/>
      </c>
      <c r="AC18" t="str">
        <f>""</f>
        <v/>
      </c>
      <c r="AD18" t="str">
        <f>""</f>
        <v/>
      </c>
      <c r="AE18" t="str">
        <f>""</f>
        <v/>
      </c>
      <c r="AF18" t="str">
        <f>""</f>
        <v/>
      </c>
      <c r="AG18" t="str">
        <f>""</f>
        <v/>
      </c>
      <c r="AH18" t="str">
        <f>""</f>
        <v/>
      </c>
      <c r="AI18" t="str">
        <f>""</f>
        <v/>
      </c>
      <c r="AJ18" t="str">
        <f>""</f>
        <v/>
      </c>
      <c r="AK18" t="str">
        <f>""</f>
        <v/>
      </c>
      <c r="AL18" t="str">
        <f>""</f>
        <v/>
      </c>
      <c r="AM18" t="str">
        <f>""</f>
        <v/>
      </c>
      <c r="AN18" t="str">
        <f>""</f>
        <v/>
      </c>
      <c r="AO18" t="str">
        <f>""</f>
        <v/>
      </c>
      <c r="AP18" t="str">
        <f>""</f>
        <v/>
      </c>
      <c r="AQ18" t="str">
        <f>""</f>
        <v/>
      </c>
      <c r="AR18" t="str">
        <f>""</f>
        <v/>
      </c>
      <c r="AS18" t="str">
        <f>""</f>
        <v/>
      </c>
      <c r="AT18" t="str">
        <f>""</f>
        <v/>
      </c>
      <c r="AU18" t="str">
        <f>""</f>
        <v/>
      </c>
      <c r="AV18" t="str">
        <f>""</f>
        <v/>
      </c>
      <c r="AW18" t="str">
        <f>""</f>
        <v/>
      </c>
      <c r="AX18" t="str">
        <f>""</f>
        <v/>
      </c>
      <c r="AY18" t="str">
        <f>""</f>
        <v/>
      </c>
      <c r="AZ18" t="str">
        <f>""</f>
        <v/>
      </c>
      <c r="BA18" t="str">
        <f>""</f>
        <v/>
      </c>
    </row>
    <row r="19" spans="2:53" x14ac:dyDescent="0.2">
      <c r="B19" t="str">
        <f>"Number of years with presence of violence during 1998-2007"</f>
        <v>Number of years with presence of violence during 1998-2007</v>
      </c>
      <c r="C19" t="str">
        <f>""</f>
        <v/>
      </c>
      <c r="D19" t="str">
        <f>""</f>
        <v/>
      </c>
      <c r="E19" t="str">
        <f>""</f>
        <v/>
      </c>
      <c r="F19" t="str">
        <f>"-0.017"</f>
        <v>-0.017</v>
      </c>
      <c r="G19" t="str">
        <f>"-0.016"</f>
        <v>-0.016</v>
      </c>
      <c r="H19" t="str">
        <f>"-0.012"</f>
        <v>-0.012</v>
      </c>
      <c r="I19" t="str">
        <f>""</f>
        <v/>
      </c>
      <c r="J19" t="str">
        <f>""</f>
        <v/>
      </c>
      <c r="K19" t="str">
        <f>""</f>
        <v/>
      </c>
      <c r="L19" t="str">
        <f>""</f>
        <v/>
      </c>
      <c r="M19" t="str">
        <f>""</f>
        <v/>
      </c>
      <c r="N19" t="str">
        <f>""</f>
        <v/>
      </c>
      <c r="O19" t="str">
        <f>""</f>
        <v/>
      </c>
      <c r="P19" t="str">
        <f>""</f>
        <v/>
      </c>
      <c r="Q19" t="str">
        <f>""</f>
        <v/>
      </c>
      <c r="R19" t="str">
        <f>""</f>
        <v/>
      </c>
      <c r="S19" t="str">
        <f>""</f>
        <v/>
      </c>
      <c r="T19" t="str">
        <f>""</f>
        <v/>
      </c>
      <c r="U19" t="str">
        <f>""</f>
        <v/>
      </c>
      <c r="V19" t="str">
        <f>""</f>
        <v/>
      </c>
      <c r="W19" t="str">
        <f>""</f>
        <v/>
      </c>
      <c r="X19" t="str">
        <f>""</f>
        <v/>
      </c>
      <c r="Y19" t="str">
        <f>""</f>
        <v/>
      </c>
      <c r="Z19" t="str">
        <f>""</f>
        <v/>
      </c>
      <c r="AA19" t="str">
        <f>""</f>
        <v/>
      </c>
      <c r="AB19" t="str">
        <f>""</f>
        <v/>
      </c>
      <c r="AC19" t="str">
        <f>""</f>
        <v/>
      </c>
      <c r="AD19" t="str">
        <f>""</f>
        <v/>
      </c>
      <c r="AE19" t="str">
        <f>""</f>
        <v/>
      </c>
      <c r="AF19" t="str">
        <f>""</f>
        <v/>
      </c>
      <c r="AG19" t="str">
        <f>""</f>
        <v/>
      </c>
      <c r="AH19" t="str">
        <f>""</f>
        <v/>
      </c>
      <c r="AI19" t="str">
        <f>""</f>
        <v/>
      </c>
      <c r="AJ19" t="str">
        <f>""</f>
        <v/>
      </c>
      <c r="AK19" t="str">
        <f>""</f>
        <v/>
      </c>
      <c r="AL19" t="str">
        <f>""</f>
        <v/>
      </c>
      <c r="AM19" t="str">
        <f>""</f>
        <v/>
      </c>
      <c r="AN19" t="str">
        <f>""</f>
        <v/>
      </c>
      <c r="AO19" t="str">
        <f>""</f>
        <v/>
      </c>
      <c r="AP19" t="str">
        <f>""</f>
        <v/>
      </c>
      <c r="AQ19" t="str">
        <f>""</f>
        <v/>
      </c>
      <c r="AR19" t="str">
        <f>""</f>
        <v/>
      </c>
      <c r="AS19" t="str">
        <f>""</f>
        <v/>
      </c>
      <c r="AT19" t="str">
        <f>""</f>
        <v/>
      </c>
      <c r="AU19" t="str">
        <f>""</f>
        <v/>
      </c>
      <c r="AV19" t="str">
        <f>""</f>
        <v/>
      </c>
      <c r="AW19" t="str">
        <f>""</f>
        <v/>
      </c>
      <c r="AX19" t="str">
        <f>""</f>
        <v/>
      </c>
      <c r="AY19" t="str">
        <f>""</f>
        <v/>
      </c>
      <c r="AZ19" t="str">
        <f>""</f>
        <v/>
      </c>
      <c r="BA19" t="str">
        <f>""</f>
        <v/>
      </c>
    </row>
    <row r="20" spans="2:53" x14ac:dyDescent="0.2">
      <c r="B20" t="str">
        <f>""</f>
        <v/>
      </c>
      <c r="C20" t="str">
        <f>""</f>
        <v/>
      </c>
      <c r="D20" t="str">
        <f>""</f>
        <v/>
      </c>
      <c r="E20" t="str">
        <f>""</f>
        <v/>
      </c>
      <c r="F20" t="str">
        <f>"[0.030]"</f>
        <v>[0.030]</v>
      </c>
      <c r="G20" t="str">
        <f>"[0.030]"</f>
        <v>[0.030]</v>
      </c>
      <c r="H20" t="str">
        <f>"[0.032]"</f>
        <v>[0.032]</v>
      </c>
      <c r="I20" t="str">
        <f>""</f>
        <v/>
      </c>
      <c r="J20" t="str">
        <f>""</f>
        <v/>
      </c>
      <c r="K20" t="str">
        <f>""</f>
        <v/>
      </c>
      <c r="L20" t="str">
        <f>""</f>
        <v/>
      </c>
      <c r="M20" t="str">
        <f>""</f>
        <v/>
      </c>
      <c r="N20" t="str">
        <f>""</f>
        <v/>
      </c>
      <c r="O20" t="str">
        <f>""</f>
        <v/>
      </c>
      <c r="P20" t="str">
        <f>""</f>
        <v/>
      </c>
      <c r="Q20" t="str">
        <f>""</f>
        <v/>
      </c>
      <c r="R20" t="str">
        <f>""</f>
        <v/>
      </c>
      <c r="S20" t="str">
        <f>""</f>
        <v/>
      </c>
      <c r="T20" t="str">
        <f>""</f>
        <v/>
      </c>
      <c r="U20" t="str">
        <f>""</f>
        <v/>
      </c>
      <c r="V20" t="str">
        <f>""</f>
        <v/>
      </c>
      <c r="W20" t="str">
        <f>""</f>
        <v/>
      </c>
      <c r="X20" t="str">
        <f>""</f>
        <v/>
      </c>
      <c r="Y20" t="str">
        <f>""</f>
        <v/>
      </c>
      <c r="Z20" t="str">
        <f>""</f>
        <v/>
      </c>
      <c r="AA20" t="str">
        <f>""</f>
        <v/>
      </c>
      <c r="AB20" t="str">
        <f>""</f>
        <v/>
      </c>
      <c r="AC20" t="str">
        <f>""</f>
        <v/>
      </c>
      <c r="AD20" t="str">
        <f>""</f>
        <v/>
      </c>
      <c r="AE20" t="str">
        <f>""</f>
        <v/>
      </c>
      <c r="AF20" t="str">
        <f>""</f>
        <v/>
      </c>
      <c r="AG20" t="str">
        <f>""</f>
        <v/>
      </c>
      <c r="AH20" t="str">
        <f>""</f>
        <v/>
      </c>
      <c r="AI20" t="str">
        <f>""</f>
        <v/>
      </c>
      <c r="AJ20" t="str">
        <f>""</f>
        <v/>
      </c>
      <c r="AK20" t="str">
        <f>""</f>
        <v/>
      </c>
      <c r="AL20" t="str">
        <f>""</f>
        <v/>
      </c>
      <c r="AM20" t="str">
        <f>""</f>
        <v/>
      </c>
      <c r="AN20" t="str">
        <f>""</f>
        <v/>
      </c>
      <c r="AO20" t="str">
        <f>""</f>
        <v/>
      </c>
      <c r="AP20" t="str">
        <f>""</f>
        <v/>
      </c>
      <c r="AQ20" t="str">
        <f>""</f>
        <v/>
      </c>
      <c r="AR20" t="str">
        <f>""</f>
        <v/>
      </c>
      <c r="AS20" t="str">
        <f>""</f>
        <v/>
      </c>
      <c r="AT20" t="str">
        <f>""</f>
        <v/>
      </c>
      <c r="AU20" t="str">
        <f>""</f>
        <v/>
      </c>
      <c r="AV20" t="str">
        <f>""</f>
        <v/>
      </c>
      <c r="AW20" t="str">
        <f>""</f>
        <v/>
      </c>
      <c r="AX20" t="str">
        <f>""</f>
        <v/>
      </c>
      <c r="AY20" t="str">
        <f>""</f>
        <v/>
      </c>
      <c r="AZ20" t="str">
        <f>""</f>
        <v/>
      </c>
      <c r="BA20" t="str">
        <f>""</f>
        <v/>
      </c>
    </row>
    <row r="21" spans="2:53" x14ac:dyDescent="0.2">
      <c r="B21" t="str">
        <f>"At least 1 male left the household in a given year (yes=1)"</f>
        <v>At least 1 male left the household in a given year (yes=1)</v>
      </c>
      <c r="C21" t="str">
        <f>""</f>
        <v/>
      </c>
      <c r="D21" t="str">
        <f>""</f>
        <v/>
      </c>
      <c r="E21" t="str">
        <f>""</f>
        <v/>
      </c>
      <c r="F21" t="str">
        <f>"0.018"</f>
        <v>0.018</v>
      </c>
      <c r="G21" t="str">
        <f>""</f>
        <v/>
      </c>
      <c r="H21" t="str">
        <f>""</f>
        <v/>
      </c>
      <c r="I21" t="str">
        <f>""</f>
        <v/>
      </c>
      <c r="J21" t="str">
        <f>""</f>
        <v/>
      </c>
      <c r="K21" t="str">
        <f>""</f>
        <v/>
      </c>
      <c r="L21" t="str">
        <f>""</f>
        <v/>
      </c>
      <c r="M21" t="str">
        <f>""</f>
        <v/>
      </c>
      <c r="N21" t="str">
        <f>""</f>
        <v/>
      </c>
      <c r="O21" t="str">
        <f>""</f>
        <v/>
      </c>
      <c r="P21" t="str">
        <f>""</f>
        <v/>
      </c>
      <c r="Q21" t="str">
        <f>""</f>
        <v/>
      </c>
      <c r="R21" t="str">
        <f>""</f>
        <v/>
      </c>
      <c r="S21" t="str">
        <f>""</f>
        <v/>
      </c>
      <c r="T21" t="str">
        <f>""</f>
        <v/>
      </c>
      <c r="U21" t="str">
        <f>""</f>
        <v/>
      </c>
      <c r="V21" t="str">
        <f>""</f>
        <v/>
      </c>
      <c r="W21" t="str">
        <f>""</f>
        <v/>
      </c>
      <c r="X21" t="str">
        <f>""</f>
        <v/>
      </c>
      <c r="Y21" t="str">
        <f>""</f>
        <v/>
      </c>
      <c r="Z21" t="str">
        <f>""</f>
        <v/>
      </c>
      <c r="AA21" t="str">
        <f>""</f>
        <v/>
      </c>
      <c r="AB21" t="str">
        <f>""</f>
        <v/>
      </c>
      <c r="AC21" t="str">
        <f>""</f>
        <v/>
      </c>
      <c r="AD21" t="str">
        <f>""</f>
        <v/>
      </c>
      <c r="AE21" t="str">
        <f>""</f>
        <v/>
      </c>
      <c r="AF21" t="str">
        <f>""</f>
        <v/>
      </c>
      <c r="AG21" t="str">
        <f>""</f>
        <v/>
      </c>
      <c r="AH21" t="str">
        <f>""</f>
        <v/>
      </c>
      <c r="AI21" t="str">
        <f>""</f>
        <v/>
      </c>
      <c r="AJ21" t="str">
        <f>""</f>
        <v/>
      </c>
      <c r="AK21" t="str">
        <f>""</f>
        <v/>
      </c>
      <c r="AL21" t="str">
        <f>""</f>
        <v/>
      </c>
      <c r="AM21" t="str">
        <f>""</f>
        <v/>
      </c>
      <c r="AN21" t="str">
        <f>""</f>
        <v/>
      </c>
      <c r="AO21" t="str">
        <f>""</f>
        <v/>
      </c>
      <c r="AP21" t="str">
        <f>""</f>
        <v/>
      </c>
      <c r="AQ21" t="str">
        <f>""</f>
        <v/>
      </c>
      <c r="AR21" t="str">
        <f>""</f>
        <v/>
      </c>
      <c r="AS21" t="str">
        <f>""</f>
        <v/>
      </c>
      <c r="AT21" t="str">
        <f>""</f>
        <v/>
      </c>
      <c r="AU21" t="str">
        <f>""</f>
        <v/>
      </c>
      <c r="AV21" t="str">
        <f>""</f>
        <v/>
      </c>
      <c r="AW21" t="str">
        <f>""</f>
        <v/>
      </c>
      <c r="AX21" t="str">
        <f>""</f>
        <v/>
      </c>
      <c r="AY21" t="str">
        <f>""</f>
        <v/>
      </c>
      <c r="AZ21" t="str">
        <f>""</f>
        <v/>
      </c>
      <c r="BA21" t="str">
        <f>""</f>
        <v/>
      </c>
    </row>
    <row r="22" spans="2:53" x14ac:dyDescent="0.2">
      <c r="B22" t="str">
        <f>""</f>
        <v/>
      </c>
      <c r="C22" t="str">
        <f>""</f>
        <v/>
      </c>
      <c r="D22" t="str">
        <f>""</f>
        <v/>
      </c>
      <c r="E22" t="str">
        <f>""</f>
        <v/>
      </c>
      <c r="F22" t="str">
        <f>"[0.092]"</f>
        <v>[0.092]</v>
      </c>
      <c r="G22" t="str">
        <f>""</f>
        <v/>
      </c>
      <c r="H22" t="str">
        <f>""</f>
        <v/>
      </c>
      <c r="I22" t="str">
        <f>""</f>
        <v/>
      </c>
      <c r="J22" t="str">
        <f>""</f>
        <v/>
      </c>
      <c r="K22" t="str">
        <f>""</f>
        <v/>
      </c>
      <c r="L22" t="str">
        <f>""</f>
        <v/>
      </c>
      <c r="M22" t="str">
        <f>""</f>
        <v/>
      </c>
      <c r="N22" t="str">
        <f>""</f>
        <v/>
      </c>
      <c r="O22" t="str">
        <f>""</f>
        <v/>
      </c>
      <c r="P22" t="str">
        <f>""</f>
        <v/>
      </c>
      <c r="Q22" t="str">
        <f>""</f>
        <v/>
      </c>
      <c r="R22" t="str">
        <f>""</f>
        <v/>
      </c>
      <c r="S22" t="str">
        <f>""</f>
        <v/>
      </c>
      <c r="T22" t="str">
        <f>""</f>
        <v/>
      </c>
      <c r="U22" t="str">
        <f>""</f>
        <v/>
      </c>
      <c r="V22" t="str">
        <f>""</f>
        <v/>
      </c>
      <c r="W22" t="str">
        <f>""</f>
        <v/>
      </c>
      <c r="X22" t="str">
        <f>""</f>
        <v/>
      </c>
      <c r="Y22" t="str">
        <f>""</f>
        <v/>
      </c>
      <c r="Z22" t="str">
        <f>""</f>
        <v/>
      </c>
      <c r="AA22" t="str">
        <f>""</f>
        <v/>
      </c>
      <c r="AB22" t="str">
        <f>""</f>
        <v/>
      </c>
      <c r="AC22" t="str">
        <f>""</f>
        <v/>
      </c>
      <c r="AD22" t="str">
        <f>""</f>
        <v/>
      </c>
      <c r="AE22" t="str">
        <f>""</f>
        <v/>
      </c>
      <c r="AF22" t="str">
        <f>""</f>
        <v/>
      </c>
      <c r="AG22" t="str">
        <f>""</f>
        <v/>
      </c>
      <c r="AH22" t="str">
        <f>""</f>
        <v/>
      </c>
      <c r="AI22" t="str">
        <f>""</f>
        <v/>
      </c>
      <c r="AJ22" t="str">
        <f>""</f>
        <v/>
      </c>
      <c r="AK22" t="str">
        <f>""</f>
        <v/>
      </c>
      <c r="AL22" t="str">
        <f>""</f>
        <v/>
      </c>
      <c r="AM22" t="str">
        <f>""</f>
        <v/>
      </c>
      <c r="AN22" t="str">
        <f>""</f>
        <v/>
      </c>
      <c r="AO22" t="str">
        <f>""</f>
        <v/>
      </c>
      <c r="AP22" t="str">
        <f>""</f>
        <v/>
      </c>
      <c r="AQ22" t="str">
        <f>""</f>
        <v/>
      </c>
      <c r="AR22" t="str">
        <f>""</f>
        <v/>
      </c>
      <c r="AS22" t="str">
        <f>""</f>
        <v/>
      </c>
      <c r="AT22" t="str">
        <f>""</f>
        <v/>
      </c>
      <c r="AU22" t="str">
        <f>""</f>
        <v/>
      </c>
      <c r="AV22" t="str">
        <f>""</f>
        <v/>
      </c>
      <c r="AW22" t="str">
        <f>""</f>
        <v/>
      </c>
      <c r="AX22" t="str">
        <f>""</f>
        <v/>
      </c>
      <c r="AY22" t="str">
        <f>""</f>
        <v/>
      </c>
      <c r="AZ22" t="str">
        <f>""</f>
        <v/>
      </c>
      <c r="BA22" t="str">
        <f>""</f>
        <v/>
      </c>
    </row>
    <row r="23" spans="2:53" x14ac:dyDescent="0.2">
      <c r="B23" t="str">
        <f>"Interaction"</f>
        <v>Interaction</v>
      </c>
      <c r="C23" t="str">
        <f>""</f>
        <v/>
      </c>
      <c r="D23" t="str">
        <f>""</f>
        <v/>
      </c>
      <c r="E23" t="str">
        <f>""</f>
        <v/>
      </c>
      <c r="F23" t="str">
        <f>"0.056*"</f>
        <v>0.056*</v>
      </c>
      <c r="G23" t="str">
        <f>""</f>
        <v/>
      </c>
      <c r="H23" t="str">
        <f>""</f>
        <v/>
      </c>
      <c r="I23" t="str">
        <f>""</f>
        <v/>
      </c>
      <c r="J23" t="str">
        <f>""</f>
        <v/>
      </c>
      <c r="K23" t="str">
        <f>""</f>
        <v/>
      </c>
      <c r="L23" t="str">
        <f>""</f>
        <v/>
      </c>
      <c r="M23" t="str">
        <f>""</f>
        <v/>
      </c>
      <c r="N23" t="str">
        <f>""</f>
        <v/>
      </c>
      <c r="O23" t="str">
        <f>""</f>
        <v/>
      </c>
      <c r="P23" t="str">
        <f>""</f>
        <v/>
      </c>
      <c r="Q23" t="str">
        <f>""</f>
        <v/>
      </c>
      <c r="R23" t="str">
        <f>""</f>
        <v/>
      </c>
      <c r="S23" t="str">
        <f>""</f>
        <v/>
      </c>
      <c r="T23" t="str">
        <f>""</f>
        <v/>
      </c>
      <c r="U23" t="str">
        <f>""</f>
        <v/>
      </c>
      <c r="V23" t="str">
        <f>""</f>
        <v/>
      </c>
      <c r="W23" t="str">
        <f>""</f>
        <v/>
      </c>
      <c r="X23" t="str">
        <f>""</f>
        <v/>
      </c>
      <c r="Y23" t="str">
        <f>""</f>
        <v/>
      </c>
      <c r="Z23" t="str">
        <f>""</f>
        <v/>
      </c>
      <c r="AA23" t="str">
        <f>""</f>
        <v/>
      </c>
      <c r="AB23" t="str">
        <f>""</f>
        <v/>
      </c>
      <c r="AC23" t="str">
        <f>""</f>
        <v/>
      </c>
      <c r="AD23" t="str">
        <f>""</f>
        <v/>
      </c>
      <c r="AE23" t="str">
        <f>""</f>
        <v/>
      </c>
      <c r="AF23" t="str">
        <f>""</f>
        <v/>
      </c>
      <c r="AG23" t="str">
        <f>""</f>
        <v/>
      </c>
      <c r="AH23" t="str">
        <f>""</f>
        <v/>
      </c>
      <c r="AI23" t="str">
        <f>""</f>
        <v/>
      </c>
      <c r="AJ23" t="str">
        <f>""</f>
        <v/>
      </c>
      <c r="AK23" t="str">
        <f>""</f>
        <v/>
      </c>
      <c r="AL23" t="str">
        <f>""</f>
        <v/>
      </c>
      <c r="AM23" t="str">
        <f>""</f>
        <v/>
      </c>
      <c r="AN23" t="str">
        <f>""</f>
        <v/>
      </c>
      <c r="AO23" t="str">
        <f>""</f>
        <v/>
      </c>
      <c r="AP23" t="str">
        <f>""</f>
        <v/>
      </c>
      <c r="AQ23" t="str">
        <f>""</f>
        <v/>
      </c>
      <c r="AR23" t="str">
        <f>""</f>
        <v/>
      </c>
      <c r="AS23" t="str">
        <f>""</f>
        <v/>
      </c>
      <c r="AT23" t="str">
        <f>""</f>
        <v/>
      </c>
      <c r="AU23" t="str">
        <f>""</f>
        <v/>
      </c>
      <c r="AV23" t="str">
        <f>""</f>
        <v/>
      </c>
      <c r="AW23" t="str">
        <f>""</f>
        <v/>
      </c>
      <c r="AX23" t="str">
        <f>""</f>
        <v/>
      </c>
      <c r="AY23" t="str">
        <f>""</f>
        <v/>
      </c>
      <c r="AZ23" t="str">
        <f>""</f>
        <v/>
      </c>
      <c r="BA23" t="str">
        <f>""</f>
        <v/>
      </c>
    </row>
    <row r="24" spans="2:53" x14ac:dyDescent="0.2">
      <c r="B24" t="str">
        <f>""</f>
        <v/>
      </c>
      <c r="C24" t="str">
        <f>""</f>
        <v/>
      </c>
      <c r="D24" t="str">
        <f>""</f>
        <v/>
      </c>
      <c r="E24" t="str">
        <f>""</f>
        <v/>
      </c>
      <c r="F24" t="str">
        <f>"[0.033]"</f>
        <v>[0.033]</v>
      </c>
      <c r="G24" t="str">
        <f>""</f>
        <v/>
      </c>
      <c r="H24" t="str">
        <f>""</f>
        <v/>
      </c>
      <c r="I24" t="str">
        <f>""</f>
        <v/>
      </c>
      <c r="J24" t="str">
        <f>""</f>
        <v/>
      </c>
      <c r="K24" t="str">
        <f>""</f>
        <v/>
      </c>
      <c r="L24" t="str">
        <f>""</f>
        <v/>
      </c>
      <c r="M24" t="str">
        <f>""</f>
        <v/>
      </c>
      <c r="N24" t="str">
        <f>""</f>
        <v/>
      </c>
      <c r="O24" t="str">
        <f>""</f>
        <v/>
      </c>
      <c r="P24" t="str">
        <f>""</f>
        <v/>
      </c>
      <c r="Q24" t="str">
        <f>""</f>
        <v/>
      </c>
      <c r="R24" t="str">
        <f>""</f>
        <v/>
      </c>
      <c r="S24" t="str">
        <f>""</f>
        <v/>
      </c>
      <c r="T24" t="str">
        <f>""</f>
        <v/>
      </c>
      <c r="U24" t="str">
        <f>""</f>
        <v/>
      </c>
      <c r="V24" t="str">
        <f>""</f>
        <v/>
      </c>
      <c r="W24" t="str">
        <f>""</f>
        <v/>
      </c>
      <c r="X24" t="str">
        <f>""</f>
        <v/>
      </c>
      <c r="Y24" t="str">
        <f>""</f>
        <v/>
      </c>
      <c r="Z24" t="str">
        <f>""</f>
        <v/>
      </c>
      <c r="AA24" t="str">
        <f>""</f>
        <v/>
      </c>
      <c r="AB24" t="str">
        <f>""</f>
        <v/>
      </c>
      <c r="AC24" t="str">
        <f>""</f>
        <v/>
      </c>
      <c r="AD24" t="str">
        <f>""</f>
        <v/>
      </c>
      <c r="AE24" t="str">
        <f>""</f>
        <v/>
      </c>
      <c r="AF24" t="str">
        <f>""</f>
        <v/>
      </c>
      <c r="AG24" t="str">
        <f>""</f>
        <v/>
      </c>
      <c r="AH24" t="str">
        <f>""</f>
        <v/>
      </c>
      <c r="AI24" t="str">
        <f>""</f>
        <v/>
      </c>
      <c r="AJ24" t="str">
        <f>""</f>
        <v/>
      </c>
      <c r="AK24" t="str">
        <f>""</f>
        <v/>
      </c>
      <c r="AL24" t="str">
        <f>""</f>
        <v/>
      </c>
      <c r="AM24" t="str">
        <f>""</f>
        <v/>
      </c>
      <c r="AN24" t="str">
        <f>""</f>
        <v/>
      </c>
      <c r="AO24" t="str">
        <f>""</f>
        <v/>
      </c>
      <c r="AP24" t="str">
        <f>""</f>
        <v/>
      </c>
      <c r="AQ24" t="str">
        <f>""</f>
        <v/>
      </c>
      <c r="AR24" t="str">
        <f>""</f>
        <v/>
      </c>
      <c r="AS24" t="str">
        <f>""</f>
        <v/>
      </c>
      <c r="AT24" t="str">
        <f>""</f>
        <v/>
      </c>
      <c r="AU24" t="str">
        <f>""</f>
        <v/>
      </c>
      <c r="AV24" t="str">
        <f>""</f>
        <v/>
      </c>
      <c r="AW24" t="str">
        <f>""</f>
        <v/>
      </c>
      <c r="AX24" t="str">
        <f>""</f>
        <v/>
      </c>
      <c r="AY24" t="str">
        <f>""</f>
        <v/>
      </c>
      <c r="AZ24" t="str">
        <f>""</f>
        <v/>
      </c>
      <c r="BA24" t="str">
        <f>""</f>
        <v/>
      </c>
    </row>
    <row r="25" spans="2:53" x14ac:dyDescent="0.2">
      <c r="B25" t="str">
        <f>"Number of males who left household 1998-2007"</f>
        <v>Number of males who left household 1998-2007</v>
      </c>
      <c r="C25" t="str">
        <f>""</f>
        <v/>
      </c>
      <c r="D25" t="str">
        <f>""</f>
        <v/>
      </c>
      <c r="E25" t="str">
        <f>""</f>
        <v/>
      </c>
      <c r="F25" t="str">
        <f>""</f>
        <v/>
      </c>
      <c r="G25" t="str">
        <f>"-0.002"</f>
        <v>-0.002</v>
      </c>
      <c r="H25" t="str">
        <f>""</f>
        <v/>
      </c>
      <c r="I25" t="str">
        <f>""</f>
        <v/>
      </c>
      <c r="J25" t="str">
        <f>""</f>
        <v/>
      </c>
      <c r="K25" t="str">
        <f>""</f>
        <v/>
      </c>
      <c r="L25" t="str">
        <f>""</f>
        <v/>
      </c>
      <c r="M25" t="str">
        <f>""</f>
        <v/>
      </c>
      <c r="N25" t="str">
        <f>""</f>
        <v/>
      </c>
      <c r="O25" t="str">
        <f>""</f>
        <v/>
      </c>
      <c r="P25" t="str">
        <f>""</f>
        <v/>
      </c>
      <c r="Q25" t="str">
        <f>""</f>
        <v/>
      </c>
      <c r="R25" t="str">
        <f>""</f>
        <v/>
      </c>
      <c r="S25" t="str">
        <f>""</f>
        <v/>
      </c>
      <c r="T25" t="str">
        <f>""</f>
        <v/>
      </c>
      <c r="U25" t="str">
        <f>""</f>
        <v/>
      </c>
      <c r="V25" t="str">
        <f>""</f>
        <v/>
      </c>
      <c r="W25" t="str">
        <f>""</f>
        <v/>
      </c>
      <c r="X25" t="str">
        <f>""</f>
        <v/>
      </c>
      <c r="Y25" t="str">
        <f>""</f>
        <v/>
      </c>
      <c r="Z25" t="str">
        <f>""</f>
        <v/>
      </c>
      <c r="AA25" t="str">
        <f>""</f>
        <v/>
      </c>
      <c r="AB25" t="str">
        <f>""</f>
        <v/>
      </c>
      <c r="AC25" t="str">
        <f>""</f>
        <v/>
      </c>
      <c r="AD25" t="str">
        <f>""</f>
        <v/>
      </c>
      <c r="AE25" t="str">
        <f>""</f>
        <v/>
      </c>
      <c r="AF25" t="str">
        <f>""</f>
        <v/>
      </c>
      <c r="AG25" t="str">
        <f>""</f>
        <v/>
      </c>
      <c r="AH25" t="str">
        <f>""</f>
        <v/>
      </c>
      <c r="AI25" t="str">
        <f>""</f>
        <v/>
      </c>
      <c r="AJ25" t="str">
        <f>""</f>
        <v/>
      </c>
      <c r="AK25" t="str">
        <f>""</f>
        <v/>
      </c>
      <c r="AL25" t="str">
        <f>""</f>
        <v/>
      </c>
      <c r="AM25" t="str">
        <f>""</f>
        <v/>
      </c>
      <c r="AN25" t="str">
        <f>""</f>
        <v/>
      </c>
      <c r="AO25" t="str">
        <f>""</f>
        <v/>
      </c>
      <c r="AP25" t="str">
        <f>""</f>
        <v/>
      </c>
      <c r="AQ25" t="str">
        <f>""</f>
        <v/>
      </c>
      <c r="AR25" t="str">
        <f>""</f>
        <v/>
      </c>
      <c r="AS25" t="str">
        <f>""</f>
        <v/>
      </c>
      <c r="AT25" t="str">
        <f>""</f>
        <v/>
      </c>
      <c r="AU25" t="str">
        <f>""</f>
        <v/>
      </c>
      <c r="AV25" t="str">
        <f>""</f>
        <v/>
      </c>
      <c r="AW25" t="str">
        <f>""</f>
        <v/>
      </c>
      <c r="AX25" t="str">
        <f>""</f>
        <v/>
      </c>
      <c r="AY25" t="str">
        <f>""</f>
        <v/>
      </c>
      <c r="AZ25" t="str">
        <f>""</f>
        <v/>
      </c>
      <c r="BA25" t="str">
        <f>""</f>
        <v/>
      </c>
    </row>
    <row r="26" spans="2:53" x14ac:dyDescent="0.2">
      <c r="B26" t="str">
        <f>""</f>
        <v/>
      </c>
      <c r="C26" t="str">
        <f>""</f>
        <v/>
      </c>
      <c r="D26" t="str">
        <f>""</f>
        <v/>
      </c>
      <c r="E26" t="str">
        <f>""</f>
        <v/>
      </c>
      <c r="F26" t="str">
        <f>""</f>
        <v/>
      </c>
      <c r="G26" t="str">
        <f>"[0.048]"</f>
        <v>[0.048]</v>
      </c>
      <c r="H26" t="str">
        <f>""</f>
        <v/>
      </c>
      <c r="I26" t="str">
        <f>""</f>
        <v/>
      </c>
      <c r="J26" t="str">
        <f>""</f>
        <v/>
      </c>
      <c r="K26" t="str">
        <f>""</f>
        <v/>
      </c>
      <c r="L26" t="str">
        <f>""</f>
        <v/>
      </c>
      <c r="M26" t="str">
        <f>""</f>
        <v/>
      </c>
      <c r="N26" t="str">
        <f>""</f>
        <v/>
      </c>
      <c r="O26" t="str">
        <f>""</f>
        <v/>
      </c>
      <c r="P26" t="str">
        <f>""</f>
        <v/>
      </c>
      <c r="Q26" t="str">
        <f>""</f>
        <v/>
      </c>
      <c r="R26" t="str">
        <f>""</f>
        <v/>
      </c>
      <c r="S26" t="str">
        <f>""</f>
        <v/>
      </c>
      <c r="T26" t="str">
        <f>""</f>
        <v/>
      </c>
      <c r="U26" t="str">
        <f>""</f>
        <v/>
      </c>
      <c r="V26" t="str">
        <f>""</f>
        <v/>
      </c>
      <c r="W26" t="str">
        <f>""</f>
        <v/>
      </c>
      <c r="X26" t="str">
        <f>""</f>
        <v/>
      </c>
      <c r="Y26" t="str">
        <f>""</f>
        <v/>
      </c>
      <c r="Z26" t="str">
        <f>""</f>
        <v/>
      </c>
      <c r="AA26" t="str">
        <f>""</f>
        <v/>
      </c>
      <c r="AB26" t="str">
        <f>""</f>
        <v/>
      </c>
      <c r="AC26" t="str">
        <f>""</f>
        <v/>
      </c>
      <c r="AD26" t="str">
        <f>""</f>
        <v/>
      </c>
      <c r="AE26" t="str">
        <f>""</f>
        <v/>
      </c>
      <c r="AF26" t="str">
        <f>""</f>
        <v/>
      </c>
      <c r="AG26" t="str">
        <f>""</f>
        <v/>
      </c>
      <c r="AH26" t="str">
        <f>""</f>
        <v/>
      </c>
      <c r="AI26" t="str">
        <f>""</f>
        <v/>
      </c>
      <c r="AJ26" t="str">
        <f>""</f>
        <v/>
      </c>
      <c r="AK26" t="str">
        <f>""</f>
        <v/>
      </c>
      <c r="AL26" t="str">
        <f>""</f>
        <v/>
      </c>
      <c r="AM26" t="str">
        <f>""</f>
        <v/>
      </c>
      <c r="AN26" t="str">
        <f>""</f>
        <v/>
      </c>
      <c r="AO26" t="str">
        <f>""</f>
        <v/>
      </c>
      <c r="AP26" t="str">
        <f>""</f>
        <v/>
      </c>
      <c r="AQ26" t="str">
        <f>""</f>
        <v/>
      </c>
      <c r="AR26" t="str">
        <f>""</f>
        <v/>
      </c>
      <c r="AS26" t="str">
        <f>""</f>
        <v/>
      </c>
      <c r="AT26" t="str">
        <f>""</f>
        <v/>
      </c>
      <c r="AU26" t="str">
        <f>""</f>
        <v/>
      </c>
      <c r="AV26" t="str">
        <f>""</f>
        <v/>
      </c>
      <c r="AW26" t="str">
        <f>""</f>
        <v/>
      </c>
      <c r="AX26" t="str">
        <f>""</f>
        <v/>
      </c>
      <c r="AY26" t="str">
        <f>""</f>
        <v/>
      </c>
      <c r="AZ26" t="str">
        <f>""</f>
        <v/>
      </c>
      <c r="BA26" t="str">
        <f>""</f>
        <v/>
      </c>
    </row>
    <row r="27" spans="2:53" x14ac:dyDescent="0.2">
      <c r="B27" t="str">
        <f>"Interaction"</f>
        <v>Interaction</v>
      </c>
      <c r="C27" t="str">
        <f>""</f>
        <v/>
      </c>
      <c r="D27" t="str">
        <f>""</f>
        <v/>
      </c>
      <c r="E27" t="str">
        <f>""</f>
        <v/>
      </c>
      <c r="F27" t="str">
        <f>""</f>
        <v/>
      </c>
      <c r="G27" t="str">
        <f>"0.041"</f>
        <v>0.041</v>
      </c>
      <c r="H27" t="str">
        <f>""</f>
        <v/>
      </c>
      <c r="I27" t="str">
        <f>""</f>
        <v/>
      </c>
      <c r="J27" t="str">
        <f>""</f>
        <v/>
      </c>
      <c r="K27" t="str">
        <f>""</f>
        <v/>
      </c>
      <c r="L27" t="str">
        <f>""</f>
        <v/>
      </c>
      <c r="M27" t="str">
        <f>""</f>
        <v/>
      </c>
      <c r="N27" t="str">
        <f>""</f>
        <v/>
      </c>
      <c r="O27" t="str">
        <f>""</f>
        <v/>
      </c>
      <c r="P27" t="str">
        <f>""</f>
        <v/>
      </c>
      <c r="Q27" t="str">
        <f>""</f>
        <v/>
      </c>
      <c r="R27" t="str">
        <f>""</f>
        <v/>
      </c>
      <c r="S27" t="str">
        <f>""</f>
        <v/>
      </c>
      <c r="T27" t="str">
        <f>""</f>
        <v/>
      </c>
      <c r="U27" t="str">
        <f>""</f>
        <v/>
      </c>
      <c r="V27" t="str">
        <f>""</f>
        <v/>
      </c>
      <c r="W27" t="str">
        <f>""</f>
        <v/>
      </c>
      <c r="X27" t="str">
        <f>""</f>
        <v/>
      </c>
      <c r="Y27" t="str">
        <f>""</f>
        <v/>
      </c>
      <c r="Z27" t="str">
        <f>""</f>
        <v/>
      </c>
      <c r="AA27" t="str">
        <f>""</f>
        <v/>
      </c>
      <c r="AB27" t="str">
        <f>""</f>
        <v/>
      </c>
      <c r="AC27" t="str">
        <f>""</f>
        <v/>
      </c>
      <c r="AD27" t="str">
        <f>""</f>
        <v/>
      </c>
      <c r="AE27" t="str">
        <f>""</f>
        <v/>
      </c>
      <c r="AF27" t="str">
        <f>""</f>
        <v/>
      </c>
      <c r="AG27" t="str">
        <f>""</f>
        <v/>
      </c>
      <c r="AH27" t="str">
        <f>""</f>
        <v/>
      </c>
      <c r="AI27" t="str">
        <f>""</f>
        <v/>
      </c>
      <c r="AJ27" t="str">
        <f>""</f>
        <v/>
      </c>
      <c r="AK27" t="str">
        <f>""</f>
        <v/>
      </c>
      <c r="AL27" t="str">
        <f>""</f>
        <v/>
      </c>
      <c r="AM27" t="str">
        <f>""</f>
        <v/>
      </c>
      <c r="AN27" t="str">
        <f>""</f>
        <v/>
      </c>
      <c r="AO27" t="str">
        <f>""</f>
        <v/>
      </c>
      <c r="AP27" t="str">
        <f>""</f>
        <v/>
      </c>
      <c r="AQ27" t="str">
        <f>""</f>
        <v/>
      </c>
      <c r="AR27" t="str">
        <f>""</f>
        <v/>
      </c>
      <c r="AS27" t="str">
        <f>""</f>
        <v/>
      </c>
      <c r="AT27" t="str">
        <f>""</f>
        <v/>
      </c>
      <c r="AU27" t="str">
        <f>""</f>
        <v/>
      </c>
      <c r="AV27" t="str">
        <f>""</f>
        <v/>
      </c>
      <c r="AW27" t="str">
        <f>""</f>
        <v/>
      </c>
      <c r="AX27" t="str">
        <f>""</f>
        <v/>
      </c>
      <c r="AY27" t="str">
        <f>""</f>
        <v/>
      </c>
      <c r="AZ27" t="str">
        <f>""</f>
        <v/>
      </c>
      <c r="BA27" t="str">
        <f>""</f>
        <v/>
      </c>
    </row>
    <row r="28" spans="2:53" x14ac:dyDescent="0.2">
      <c r="B28" t="str">
        <f>""</f>
        <v/>
      </c>
      <c r="C28" t="str">
        <f>""</f>
        <v/>
      </c>
      <c r="D28" t="str">
        <f>""</f>
        <v/>
      </c>
      <c r="E28" t="str">
        <f>""</f>
        <v/>
      </c>
      <c r="F28" t="str">
        <f>""</f>
        <v/>
      </c>
      <c r="G28" t="str">
        <f>"[0.030]"</f>
        <v>[0.030]</v>
      </c>
      <c r="H28" t="str">
        <f>""</f>
        <v/>
      </c>
      <c r="I28" t="str">
        <f>""</f>
        <v/>
      </c>
      <c r="J28" t="str">
        <f>""</f>
        <v/>
      </c>
      <c r="K28" t="str">
        <f>""</f>
        <v/>
      </c>
      <c r="L28" t="str">
        <f>""</f>
        <v/>
      </c>
      <c r="M28" t="str">
        <f>""</f>
        <v/>
      </c>
      <c r="N28" t="str">
        <f>""</f>
        <v/>
      </c>
      <c r="O28" t="str">
        <f>""</f>
        <v/>
      </c>
      <c r="P28" t="str">
        <f>""</f>
        <v/>
      </c>
      <c r="Q28" t="str">
        <f>""</f>
        <v/>
      </c>
      <c r="R28" t="str">
        <f>""</f>
        <v/>
      </c>
      <c r="S28" t="str">
        <f>""</f>
        <v/>
      </c>
      <c r="T28" t="str">
        <f>""</f>
        <v/>
      </c>
      <c r="U28" t="str">
        <f>""</f>
        <v/>
      </c>
      <c r="V28" t="str">
        <f>""</f>
        <v/>
      </c>
      <c r="W28" t="str">
        <f>""</f>
        <v/>
      </c>
      <c r="X28" t="str">
        <f>""</f>
        <v/>
      </c>
      <c r="Y28" t="str">
        <f>""</f>
        <v/>
      </c>
      <c r="Z28" t="str">
        <f>""</f>
        <v/>
      </c>
      <c r="AA28" t="str">
        <f>""</f>
        <v/>
      </c>
      <c r="AB28" t="str">
        <f>""</f>
        <v/>
      </c>
      <c r="AC28" t="str">
        <f>""</f>
        <v/>
      </c>
      <c r="AD28" t="str">
        <f>""</f>
        <v/>
      </c>
      <c r="AE28" t="str">
        <f>""</f>
        <v/>
      </c>
      <c r="AF28" t="str">
        <f>""</f>
        <v/>
      </c>
      <c r="AG28" t="str">
        <f>""</f>
        <v/>
      </c>
      <c r="AH28" t="str">
        <f>""</f>
        <v/>
      </c>
      <c r="AI28" t="str">
        <f>""</f>
        <v/>
      </c>
      <c r="AJ28" t="str">
        <f>""</f>
        <v/>
      </c>
      <c r="AK28" t="str">
        <f>""</f>
        <v/>
      </c>
      <c r="AL28" t="str">
        <f>""</f>
        <v/>
      </c>
      <c r="AM28" t="str">
        <f>""</f>
        <v/>
      </c>
      <c r="AN28" t="str">
        <f>""</f>
        <v/>
      </c>
      <c r="AO28" t="str">
        <f>""</f>
        <v/>
      </c>
      <c r="AP28" t="str">
        <f>""</f>
        <v/>
      </c>
      <c r="AQ28" t="str">
        <f>""</f>
        <v/>
      </c>
      <c r="AR28" t="str">
        <f>""</f>
        <v/>
      </c>
      <c r="AS28" t="str">
        <f>""</f>
        <v/>
      </c>
      <c r="AT28" t="str">
        <f>""</f>
        <v/>
      </c>
      <c r="AU28" t="str">
        <f>""</f>
        <v/>
      </c>
      <c r="AV28" t="str">
        <f>""</f>
        <v/>
      </c>
      <c r="AW28" t="str">
        <f>""</f>
        <v/>
      </c>
      <c r="AX28" t="str">
        <f>""</f>
        <v/>
      </c>
      <c r="AY28" t="str">
        <f>""</f>
        <v/>
      </c>
      <c r="AZ28" t="str">
        <f>""</f>
        <v/>
      </c>
      <c r="BA28" t="str">
        <f>""</f>
        <v/>
      </c>
    </row>
    <row r="29" spans="2:53" x14ac:dyDescent="0.2">
      <c r="B29" t="str">
        <f>"Share of males  who left household 1998-2007"</f>
        <v>Share of males  who left household 1998-2007</v>
      </c>
      <c r="C29" t="str">
        <f>""</f>
        <v/>
      </c>
      <c r="D29" t="str">
        <f>""</f>
        <v/>
      </c>
      <c r="E29" t="str">
        <f>""</f>
        <v/>
      </c>
      <c r="F29" t="str">
        <f>""</f>
        <v/>
      </c>
      <c r="G29" t="str">
        <f>""</f>
        <v/>
      </c>
      <c r="H29" t="str">
        <f>"0.054"</f>
        <v>0.054</v>
      </c>
      <c r="I29" t="str">
        <f>""</f>
        <v/>
      </c>
      <c r="J29" t="str">
        <f>""</f>
        <v/>
      </c>
      <c r="K29" t="str">
        <f>""</f>
        <v/>
      </c>
      <c r="L29" t="str">
        <f>""</f>
        <v/>
      </c>
      <c r="M29" t="str">
        <f>""</f>
        <v/>
      </c>
      <c r="N29" t="str">
        <f>""</f>
        <v/>
      </c>
      <c r="O29" t="str">
        <f>""</f>
        <v/>
      </c>
      <c r="P29" t="str">
        <f>""</f>
        <v/>
      </c>
      <c r="Q29" t="str">
        <f>""</f>
        <v/>
      </c>
      <c r="R29" t="str">
        <f>""</f>
        <v/>
      </c>
      <c r="S29" t="str">
        <f>""</f>
        <v/>
      </c>
      <c r="T29" t="str">
        <f>""</f>
        <v/>
      </c>
      <c r="U29" t="str">
        <f>""</f>
        <v/>
      </c>
      <c r="V29" t="str">
        <f>""</f>
        <v/>
      </c>
      <c r="W29" t="str">
        <f>""</f>
        <v/>
      </c>
      <c r="X29" t="str">
        <f>""</f>
        <v/>
      </c>
      <c r="Y29" t="str">
        <f>""</f>
        <v/>
      </c>
      <c r="Z29" t="str">
        <f>""</f>
        <v/>
      </c>
      <c r="AA29" t="str">
        <f>""</f>
        <v/>
      </c>
      <c r="AB29" t="str">
        <f>""</f>
        <v/>
      </c>
      <c r="AC29" t="str">
        <f>""</f>
        <v/>
      </c>
      <c r="AD29" t="str">
        <f>""</f>
        <v/>
      </c>
      <c r="AE29" t="str">
        <f>""</f>
        <v/>
      </c>
      <c r="AF29" t="str">
        <f>""</f>
        <v/>
      </c>
      <c r="AG29" t="str">
        <f>""</f>
        <v/>
      </c>
      <c r="AH29" t="str">
        <f>""</f>
        <v/>
      </c>
      <c r="AI29" t="str">
        <f>""</f>
        <v/>
      </c>
      <c r="AJ29" t="str">
        <f>""</f>
        <v/>
      </c>
      <c r="AK29" t="str">
        <f>""</f>
        <v/>
      </c>
      <c r="AL29" t="str">
        <f>""</f>
        <v/>
      </c>
      <c r="AM29" t="str">
        <f>""</f>
        <v/>
      </c>
      <c r="AN29" t="str">
        <f>""</f>
        <v/>
      </c>
      <c r="AO29" t="str">
        <f>""</f>
        <v/>
      </c>
      <c r="AP29" t="str">
        <f>""</f>
        <v/>
      </c>
      <c r="AQ29" t="str">
        <f>""</f>
        <v/>
      </c>
      <c r="AR29" t="str">
        <f>""</f>
        <v/>
      </c>
      <c r="AS29" t="str">
        <f>""</f>
        <v/>
      </c>
      <c r="AT29" t="str">
        <f>""</f>
        <v/>
      </c>
      <c r="AU29" t="str">
        <f>""</f>
        <v/>
      </c>
      <c r="AV29" t="str">
        <f>""</f>
        <v/>
      </c>
      <c r="AW29" t="str">
        <f>""</f>
        <v/>
      </c>
      <c r="AX29" t="str">
        <f>""</f>
        <v/>
      </c>
      <c r="AY29" t="str">
        <f>""</f>
        <v/>
      </c>
      <c r="AZ29" t="str">
        <f>""</f>
        <v/>
      </c>
      <c r="BA29" t="str">
        <f>""</f>
        <v/>
      </c>
    </row>
    <row r="30" spans="2:53" x14ac:dyDescent="0.2">
      <c r="B30" t="str">
        <f>""</f>
        <v/>
      </c>
      <c r="C30" t="str">
        <f>""</f>
        <v/>
      </c>
      <c r="D30" t="str">
        <f>""</f>
        <v/>
      </c>
      <c r="E30" t="str">
        <f>""</f>
        <v/>
      </c>
      <c r="F30" t="str">
        <f>""</f>
        <v/>
      </c>
      <c r="G30" t="str">
        <f>""</f>
        <v/>
      </c>
      <c r="H30" t="str">
        <f>"[0.105]"</f>
        <v>[0.105]</v>
      </c>
      <c r="I30" t="str">
        <f>""</f>
        <v/>
      </c>
      <c r="J30" t="str">
        <f>""</f>
        <v/>
      </c>
      <c r="K30" t="str">
        <f>""</f>
        <v/>
      </c>
      <c r="L30" t="str">
        <f>""</f>
        <v/>
      </c>
      <c r="M30" t="str">
        <f>""</f>
        <v/>
      </c>
      <c r="N30" t="str">
        <f>""</f>
        <v/>
      </c>
      <c r="O30" t="str">
        <f>""</f>
        <v/>
      </c>
      <c r="P30" t="str">
        <f>""</f>
        <v/>
      </c>
      <c r="Q30" t="str">
        <f>""</f>
        <v/>
      </c>
      <c r="R30" t="str">
        <f>""</f>
        <v/>
      </c>
      <c r="S30" t="str">
        <f>""</f>
        <v/>
      </c>
      <c r="T30" t="str">
        <f>""</f>
        <v/>
      </c>
      <c r="U30" t="str">
        <f>""</f>
        <v/>
      </c>
      <c r="V30" t="str">
        <f>""</f>
        <v/>
      </c>
      <c r="W30" t="str">
        <f>""</f>
        <v/>
      </c>
      <c r="X30" t="str">
        <f>""</f>
        <v/>
      </c>
      <c r="Y30" t="str">
        <f>""</f>
        <v/>
      </c>
      <c r="Z30" t="str">
        <f>""</f>
        <v/>
      </c>
      <c r="AA30" t="str">
        <f>""</f>
        <v/>
      </c>
      <c r="AB30" t="str">
        <f>""</f>
        <v/>
      </c>
      <c r="AC30" t="str">
        <f>""</f>
        <v/>
      </c>
      <c r="AD30" t="str">
        <f>""</f>
        <v/>
      </c>
      <c r="AE30" t="str">
        <f>""</f>
        <v/>
      </c>
      <c r="AF30" t="str">
        <f>""</f>
        <v/>
      </c>
      <c r="AG30" t="str">
        <f>""</f>
        <v/>
      </c>
      <c r="AH30" t="str">
        <f>""</f>
        <v/>
      </c>
      <c r="AI30" t="str">
        <f>""</f>
        <v/>
      </c>
      <c r="AJ30" t="str">
        <f>""</f>
        <v/>
      </c>
      <c r="AK30" t="str">
        <f>""</f>
        <v/>
      </c>
      <c r="AL30" t="str">
        <f>""</f>
        <v/>
      </c>
      <c r="AM30" t="str">
        <f>""</f>
        <v/>
      </c>
      <c r="AN30" t="str">
        <f>""</f>
        <v/>
      </c>
      <c r="AO30" t="str">
        <f>""</f>
        <v/>
      </c>
      <c r="AP30" t="str">
        <f>""</f>
        <v/>
      </c>
      <c r="AQ30" t="str">
        <f>""</f>
        <v/>
      </c>
      <c r="AR30" t="str">
        <f>""</f>
        <v/>
      </c>
      <c r="AS30" t="str">
        <f>""</f>
        <v/>
      </c>
      <c r="AT30" t="str">
        <f>""</f>
        <v/>
      </c>
      <c r="AU30" t="str">
        <f>""</f>
        <v/>
      </c>
      <c r="AV30" t="str">
        <f>""</f>
        <v/>
      </c>
      <c r="AW30" t="str">
        <f>""</f>
        <v/>
      </c>
      <c r="AX30" t="str">
        <f>""</f>
        <v/>
      </c>
      <c r="AY30" t="str">
        <f>""</f>
        <v/>
      </c>
      <c r="AZ30" t="str">
        <f>""</f>
        <v/>
      </c>
      <c r="BA30" t="str">
        <f>""</f>
        <v/>
      </c>
    </row>
    <row r="31" spans="2:53" x14ac:dyDescent="0.2">
      <c r="B31" t="str">
        <f>"Interaction"</f>
        <v>Interaction</v>
      </c>
      <c r="C31" t="str">
        <f>""</f>
        <v/>
      </c>
      <c r="D31" t="str">
        <f>""</f>
        <v/>
      </c>
      <c r="E31" t="str">
        <f>""</f>
        <v/>
      </c>
      <c r="F31" t="str">
        <f>""</f>
        <v/>
      </c>
      <c r="G31" t="str">
        <f>""</f>
        <v/>
      </c>
      <c r="H31" t="str">
        <f>"0.035"</f>
        <v>0.035</v>
      </c>
      <c r="I31" t="str">
        <f>""</f>
        <v/>
      </c>
      <c r="J31" t="str">
        <f>""</f>
        <v/>
      </c>
      <c r="K31" t="str">
        <f>""</f>
        <v/>
      </c>
      <c r="L31" t="str">
        <f>""</f>
        <v/>
      </c>
      <c r="M31" t="str">
        <f>""</f>
        <v/>
      </c>
      <c r="N31" t="str">
        <f>""</f>
        <v/>
      </c>
      <c r="O31" t="str">
        <f>""</f>
        <v/>
      </c>
      <c r="P31" t="str">
        <f>""</f>
        <v/>
      </c>
      <c r="Q31" t="str">
        <f>""</f>
        <v/>
      </c>
      <c r="R31" t="str">
        <f>""</f>
        <v/>
      </c>
      <c r="S31" t="str">
        <f>""</f>
        <v/>
      </c>
      <c r="T31" t="str">
        <f>""</f>
        <v/>
      </c>
      <c r="U31" t="str">
        <f>""</f>
        <v/>
      </c>
      <c r="V31" t="str">
        <f>""</f>
        <v/>
      </c>
      <c r="W31" t="str">
        <f>""</f>
        <v/>
      </c>
      <c r="X31" t="str">
        <f>""</f>
        <v/>
      </c>
      <c r="Y31" t="str">
        <f>""</f>
        <v/>
      </c>
      <c r="Z31" t="str">
        <f>""</f>
        <v/>
      </c>
      <c r="AA31" t="str">
        <f>""</f>
        <v/>
      </c>
      <c r="AB31" t="str">
        <f>""</f>
        <v/>
      </c>
      <c r="AC31" t="str">
        <f>""</f>
        <v/>
      </c>
      <c r="AD31" t="str">
        <f>""</f>
        <v/>
      </c>
      <c r="AE31" t="str">
        <f>""</f>
        <v/>
      </c>
      <c r="AF31" t="str">
        <f>""</f>
        <v/>
      </c>
      <c r="AG31" t="str">
        <f>""</f>
        <v/>
      </c>
      <c r="AH31" t="str">
        <f>""</f>
        <v/>
      </c>
      <c r="AI31" t="str">
        <f>""</f>
        <v/>
      </c>
      <c r="AJ31" t="str">
        <f>""</f>
        <v/>
      </c>
      <c r="AK31" t="str">
        <f>""</f>
        <v/>
      </c>
      <c r="AL31" t="str">
        <f>""</f>
        <v/>
      </c>
      <c r="AM31" t="str">
        <f>""</f>
        <v/>
      </c>
      <c r="AN31" t="str">
        <f>""</f>
        <v/>
      </c>
      <c r="AO31" t="str">
        <f>""</f>
        <v/>
      </c>
      <c r="AP31" t="str">
        <f>""</f>
        <v/>
      </c>
      <c r="AQ31" t="str">
        <f>""</f>
        <v/>
      </c>
      <c r="AR31" t="str">
        <f>""</f>
        <v/>
      </c>
      <c r="AS31" t="str">
        <f>""</f>
        <v/>
      </c>
      <c r="AT31" t="str">
        <f>""</f>
        <v/>
      </c>
      <c r="AU31" t="str">
        <f>""</f>
        <v/>
      </c>
      <c r="AV31" t="str">
        <f>""</f>
        <v/>
      </c>
      <c r="AW31" t="str">
        <f>""</f>
        <v/>
      </c>
      <c r="AX31" t="str">
        <f>""</f>
        <v/>
      </c>
      <c r="AY31" t="str">
        <f>""</f>
        <v/>
      </c>
      <c r="AZ31" t="str">
        <f>""</f>
        <v/>
      </c>
      <c r="BA31" t="str">
        <f>""</f>
        <v/>
      </c>
    </row>
    <row r="32" spans="2:53" x14ac:dyDescent="0.2">
      <c r="B32" t="str">
        <f>""</f>
        <v/>
      </c>
      <c r="C32" t="str">
        <f>""</f>
        <v/>
      </c>
      <c r="D32" t="str">
        <f>""</f>
        <v/>
      </c>
      <c r="E32" t="str">
        <f>""</f>
        <v/>
      </c>
      <c r="F32" t="str">
        <f>""</f>
        <v/>
      </c>
      <c r="G32" t="str">
        <f>""</f>
        <v/>
      </c>
      <c r="H32" t="str">
        <f>"[0.037]"</f>
        <v>[0.037]</v>
      </c>
      <c r="I32" t="str">
        <f>""</f>
        <v/>
      </c>
      <c r="J32" t="str">
        <f>""</f>
        <v/>
      </c>
      <c r="K32" t="str">
        <f>""</f>
        <v/>
      </c>
      <c r="L32" t="str">
        <f>""</f>
        <v/>
      </c>
      <c r="M32" t="str">
        <f>""</f>
        <v/>
      </c>
      <c r="N32" t="str">
        <f>""</f>
        <v/>
      </c>
      <c r="O32" t="str">
        <f>""</f>
        <v/>
      </c>
      <c r="P32" t="str">
        <f>""</f>
        <v/>
      </c>
      <c r="Q32" t="str">
        <f>""</f>
        <v/>
      </c>
      <c r="R32" t="str">
        <f>""</f>
        <v/>
      </c>
      <c r="S32" t="str">
        <f>""</f>
        <v/>
      </c>
      <c r="T32" t="str">
        <f>""</f>
        <v/>
      </c>
      <c r="U32" t="str">
        <f>""</f>
        <v/>
      </c>
      <c r="V32" t="str">
        <f>""</f>
        <v/>
      </c>
      <c r="W32" t="str">
        <f>""</f>
        <v/>
      </c>
      <c r="X32" t="str">
        <f>""</f>
        <v/>
      </c>
      <c r="Y32" t="str">
        <f>""</f>
        <v/>
      </c>
      <c r="Z32" t="str">
        <f>""</f>
        <v/>
      </c>
      <c r="AA32" t="str">
        <f>""</f>
        <v/>
      </c>
      <c r="AB32" t="str">
        <f>""</f>
        <v/>
      </c>
      <c r="AC32" t="str">
        <f>""</f>
        <v/>
      </c>
      <c r="AD32" t="str">
        <f>""</f>
        <v/>
      </c>
      <c r="AE32" t="str">
        <f>""</f>
        <v/>
      </c>
      <c r="AF32" t="str">
        <f>""</f>
        <v/>
      </c>
      <c r="AG32" t="str">
        <f>""</f>
        <v/>
      </c>
      <c r="AH32" t="str">
        <f>""</f>
        <v/>
      </c>
      <c r="AI32" t="str">
        <f>""</f>
        <v/>
      </c>
      <c r="AJ32" t="str">
        <f>""</f>
        <v/>
      </c>
      <c r="AK32" t="str">
        <f>""</f>
        <v/>
      </c>
      <c r="AL32" t="str">
        <f>""</f>
        <v/>
      </c>
      <c r="AM32" t="str">
        <f>""</f>
        <v/>
      </c>
      <c r="AN32" t="str">
        <f>""</f>
        <v/>
      </c>
      <c r="AO32" t="str">
        <f>""</f>
        <v/>
      </c>
      <c r="AP32" t="str">
        <f>""</f>
        <v/>
      </c>
      <c r="AQ32" t="str">
        <f>""</f>
        <v/>
      </c>
      <c r="AR32" t="str">
        <f>""</f>
        <v/>
      </c>
      <c r="AS32" t="str">
        <f>""</f>
        <v/>
      </c>
      <c r="AT32" t="str">
        <f>""</f>
        <v/>
      </c>
      <c r="AU32" t="str">
        <f>""</f>
        <v/>
      </c>
      <c r="AV32" t="str">
        <f>""</f>
        <v/>
      </c>
      <c r="AW32" t="str">
        <f>""</f>
        <v/>
      </c>
      <c r="AX32" t="str">
        <f>""</f>
        <v/>
      </c>
      <c r="AY32" t="str">
        <f>""</f>
        <v/>
      </c>
      <c r="AZ32" t="str">
        <f>""</f>
        <v/>
      </c>
      <c r="BA32" t="str">
        <f>""</f>
        <v/>
      </c>
    </row>
    <row r="33" spans="2:53" x14ac:dyDescent="0.2">
      <c r="B33" t="str">
        <f>"Average of dead and wounded per year (by 100 people) 1998-2007"</f>
        <v>Average of dead and wounded per year (by 100 people) 1998-2007</v>
      </c>
      <c r="C33" t="str">
        <f>""</f>
        <v/>
      </c>
      <c r="D33" t="str">
        <f>""</f>
        <v/>
      </c>
      <c r="E33" t="str">
        <f>""</f>
        <v/>
      </c>
      <c r="F33" t="str">
        <f>""</f>
        <v/>
      </c>
      <c r="G33" t="str">
        <f>""</f>
        <v/>
      </c>
      <c r="H33" t="str">
        <f>""</f>
        <v/>
      </c>
      <c r="I33" t="str">
        <f>"-5.404*"</f>
        <v>-5.404*</v>
      </c>
      <c r="J33" t="str">
        <f>"-5.436**"</f>
        <v>-5.436**</v>
      </c>
      <c r="K33" t="str">
        <f>"-5.690**"</f>
        <v>-5.690**</v>
      </c>
      <c r="L33" t="str">
        <f>""</f>
        <v/>
      </c>
      <c r="M33" t="str">
        <f>""</f>
        <v/>
      </c>
      <c r="N33" t="str">
        <f>""</f>
        <v/>
      </c>
      <c r="O33" t="str">
        <f>""</f>
        <v/>
      </c>
      <c r="P33" t="str">
        <f>""</f>
        <v/>
      </c>
      <c r="Q33" t="str">
        <f>""</f>
        <v/>
      </c>
      <c r="R33" t="str">
        <f>""</f>
        <v/>
      </c>
      <c r="S33" t="str">
        <f>""</f>
        <v/>
      </c>
      <c r="T33" t="str">
        <f>""</f>
        <v/>
      </c>
      <c r="U33" t="str">
        <f>""</f>
        <v/>
      </c>
      <c r="V33" t="str">
        <f>""</f>
        <v/>
      </c>
      <c r="W33" t="str">
        <f>""</f>
        <v/>
      </c>
      <c r="X33" t="str">
        <f>""</f>
        <v/>
      </c>
      <c r="Y33" t="str">
        <f>""</f>
        <v/>
      </c>
      <c r="Z33" t="str">
        <f>""</f>
        <v/>
      </c>
      <c r="AA33" t="str">
        <f>""</f>
        <v/>
      </c>
      <c r="AB33" t="str">
        <f>""</f>
        <v/>
      </c>
      <c r="AC33" t="str">
        <f>""</f>
        <v/>
      </c>
      <c r="AD33" t="str">
        <f>""</f>
        <v/>
      </c>
      <c r="AE33" t="str">
        <f>""</f>
        <v/>
      </c>
      <c r="AF33" t="str">
        <f>""</f>
        <v/>
      </c>
      <c r="AG33" t="str">
        <f>""</f>
        <v/>
      </c>
      <c r="AH33" t="str">
        <f>""</f>
        <v/>
      </c>
      <c r="AI33" t="str">
        <f>""</f>
        <v/>
      </c>
      <c r="AJ33" t="str">
        <f>""</f>
        <v/>
      </c>
      <c r="AK33" t="str">
        <f>""</f>
        <v/>
      </c>
      <c r="AL33" t="str">
        <f>""</f>
        <v/>
      </c>
      <c r="AM33" t="str">
        <f>""</f>
        <v/>
      </c>
      <c r="AN33" t="str">
        <f>""</f>
        <v/>
      </c>
      <c r="AO33" t="str">
        <f>""</f>
        <v/>
      </c>
      <c r="AP33" t="str">
        <f>""</f>
        <v/>
      </c>
      <c r="AQ33" t="str">
        <f>""</f>
        <v/>
      </c>
      <c r="AR33" t="str">
        <f>""</f>
        <v/>
      </c>
      <c r="AS33" t="str">
        <f>""</f>
        <v/>
      </c>
      <c r="AT33" t="str">
        <f>""</f>
        <v/>
      </c>
      <c r="AU33" t="str">
        <f>""</f>
        <v/>
      </c>
      <c r="AV33" t="str">
        <f>""</f>
        <v/>
      </c>
      <c r="AW33" t="str">
        <f>""</f>
        <v/>
      </c>
      <c r="AX33" t="str">
        <f>""</f>
        <v/>
      </c>
      <c r="AY33" t="str">
        <f>""</f>
        <v/>
      </c>
      <c r="AZ33" t="str">
        <f>""</f>
        <v/>
      </c>
      <c r="BA33" t="str">
        <f>""</f>
        <v/>
      </c>
    </row>
    <row r="34" spans="2:53" x14ac:dyDescent="0.2">
      <c r="B34" t="str">
        <f>""</f>
        <v/>
      </c>
      <c r="C34" t="str">
        <f>""</f>
        <v/>
      </c>
      <c r="D34" t="str">
        <f>""</f>
        <v/>
      </c>
      <c r="E34" t="str">
        <f>""</f>
        <v/>
      </c>
      <c r="F34" t="str">
        <f>""</f>
        <v/>
      </c>
      <c r="G34" t="str">
        <f>""</f>
        <v/>
      </c>
      <c r="H34" t="str">
        <f>""</f>
        <v/>
      </c>
      <c r="I34" t="str">
        <f>"[2.827]"</f>
        <v>[2.827]</v>
      </c>
      <c r="J34" t="str">
        <f>"[2.550]"</f>
        <v>[2.550]</v>
      </c>
      <c r="K34" t="str">
        <f>"[2.512]"</f>
        <v>[2.512]</v>
      </c>
      <c r="L34" t="str">
        <f>""</f>
        <v/>
      </c>
      <c r="M34" t="str">
        <f>""</f>
        <v/>
      </c>
      <c r="N34" t="str">
        <f>""</f>
        <v/>
      </c>
      <c r="O34" t="str">
        <f>""</f>
        <v/>
      </c>
      <c r="P34" t="str">
        <f>""</f>
        <v/>
      </c>
      <c r="Q34" t="str">
        <f>""</f>
        <v/>
      </c>
      <c r="R34" t="str">
        <f>""</f>
        <v/>
      </c>
      <c r="S34" t="str">
        <f>""</f>
        <v/>
      </c>
      <c r="T34" t="str">
        <f>""</f>
        <v/>
      </c>
      <c r="U34" t="str">
        <f>""</f>
        <v/>
      </c>
      <c r="V34" t="str">
        <f>""</f>
        <v/>
      </c>
      <c r="W34" t="str">
        <f>""</f>
        <v/>
      </c>
      <c r="X34" t="str">
        <f>""</f>
        <v/>
      </c>
      <c r="Y34" t="str">
        <f>""</f>
        <v/>
      </c>
      <c r="Z34" t="str">
        <f>""</f>
        <v/>
      </c>
      <c r="AA34" t="str">
        <f>""</f>
        <v/>
      </c>
      <c r="AB34" t="str">
        <f>""</f>
        <v/>
      </c>
      <c r="AC34" t="str">
        <f>""</f>
        <v/>
      </c>
      <c r="AD34" t="str">
        <f>""</f>
        <v/>
      </c>
      <c r="AE34" t="str">
        <f>""</f>
        <v/>
      </c>
      <c r="AF34" t="str">
        <f>""</f>
        <v/>
      </c>
      <c r="AG34" t="str">
        <f>""</f>
        <v/>
      </c>
      <c r="AH34" t="str">
        <f>""</f>
        <v/>
      </c>
      <c r="AI34" t="str">
        <f>""</f>
        <v/>
      </c>
      <c r="AJ34" t="str">
        <f>""</f>
        <v/>
      </c>
      <c r="AK34" t="str">
        <f>""</f>
        <v/>
      </c>
      <c r="AL34" t="str">
        <f>""</f>
        <v/>
      </c>
      <c r="AM34" t="str">
        <f>""</f>
        <v/>
      </c>
      <c r="AN34" t="str">
        <f>""</f>
        <v/>
      </c>
      <c r="AO34" t="str">
        <f>""</f>
        <v/>
      </c>
      <c r="AP34" t="str">
        <f>""</f>
        <v/>
      </c>
      <c r="AQ34" t="str">
        <f>""</f>
        <v/>
      </c>
      <c r="AR34" t="str">
        <f>""</f>
        <v/>
      </c>
      <c r="AS34" t="str">
        <f>""</f>
        <v/>
      </c>
      <c r="AT34" t="str">
        <f>""</f>
        <v/>
      </c>
      <c r="AU34" t="str">
        <f>""</f>
        <v/>
      </c>
      <c r="AV34" t="str">
        <f>""</f>
        <v/>
      </c>
      <c r="AW34" t="str">
        <f>""</f>
        <v/>
      </c>
      <c r="AX34" t="str">
        <f>""</f>
        <v/>
      </c>
      <c r="AY34" t="str">
        <f>""</f>
        <v/>
      </c>
      <c r="AZ34" t="str">
        <f>""</f>
        <v/>
      </c>
      <c r="BA34" t="str">
        <f>""</f>
        <v/>
      </c>
    </row>
    <row r="35" spans="2:53" x14ac:dyDescent="0.2">
      <c r="B35" t="str">
        <f>"At least 1 male left the household in a given year (yes=1)"</f>
        <v>At least 1 male left the household in a given year (yes=1)</v>
      </c>
      <c r="C35" t="str">
        <f>""</f>
        <v/>
      </c>
      <c r="D35" t="str">
        <f>""</f>
        <v/>
      </c>
      <c r="E35" t="str">
        <f>""</f>
        <v/>
      </c>
      <c r="F35" t="str">
        <f>""</f>
        <v/>
      </c>
      <c r="G35" t="str">
        <f>""</f>
        <v/>
      </c>
      <c r="H35" t="str">
        <f>""</f>
        <v/>
      </c>
      <c r="I35" t="str">
        <f>"0.043"</f>
        <v>0.043</v>
      </c>
      <c r="J35" t="str">
        <f>""</f>
        <v/>
      </c>
      <c r="K35" t="str">
        <f>""</f>
        <v/>
      </c>
      <c r="L35" t="str">
        <f>""</f>
        <v/>
      </c>
      <c r="M35" t="str">
        <f>""</f>
        <v/>
      </c>
      <c r="N35" t="str">
        <f>""</f>
        <v/>
      </c>
      <c r="O35" t="str">
        <f>""</f>
        <v/>
      </c>
      <c r="P35" t="str">
        <f>""</f>
        <v/>
      </c>
      <c r="Q35" t="str">
        <f>""</f>
        <v/>
      </c>
      <c r="R35" t="str">
        <f>""</f>
        <v/>
      </c>
      <c r="S35" t="str">
        <f>""</f>
        <v/>
      </c>
      <c r="T35" t="str">
        <f>""</f>
        <v/>
      </c>
      <c r="U35" t="str">
        <f>""</f>
        <v/>
      </c>
      <c r="V35" t="str">
        <f>""</f>
        <v/>
      </c>
      <c r="W35" t="str">
        <f>""</f>
        <v/>
      </c>
      <c r="X35" t="str">
        <f>""</f>
        <v/>
      </c>
      <c r="Y35" t="str">
        <f>""</f>
        <v/>
      </c>
      <c r="Z35" t="str">
        <f>""</f>
        <v/>
      </c>
      <c r="AA35" t="str">
        <f>""</f>
        <v/>
      </c>
      <c r="AB35" t="str">
        <f>""</f>
        <v/>
      </c>
      <c r="AC35" t="str">
        <f>""</f>
        <v/>
      </c>
      <c r="AD35" t="str">
        <f>""</f>
        <v/>
      </c>
      <c r="AE35" t="str">
        <f>""</f>
        <v/>
      </c>
      <c r="AF35" t="str">
        <f>""</f>
        <v/>
      </c>
      <c r="AG35" t="str">
        <f>""</f>
        <v/>
      </c>
      <c r="AH35" t="str">
        <f>""</f>
        <v/>
      </c>
      <c r="AI35" t="str">
        <f>""</f>
        <v/>
      </c>
      <c r="AJ35" t="str">
        <f>""</f>
        <v/>
      </c>
      <c r="AK35" t="str">
        <f>""</f>
        <v/>
      </c>
      <c r="AL35" t="str">
        <f>""</f>
        <v/>
      </c>
      <c r="AM35" t="str">
        <f>""</f>
        <v/>
      </c>
      <c r="AN35" t="str">
        <f>""</f>
        <v/>
      </c>
      <c r="AO35" t="str">
        <f>""</f>
        <v/>
      </c>
      <c r="AP35" t="str">
        <f>""</f>
        <v/>
      </c>
      <c r="AQ35" t="str">
        <f>""</f>
        <v/>
      </c>
      <c r="AR35" t="str">
        <f>""</f>
        <v/>
      </c>
      <c r="AS35" t="str">
        <f>""</f>
        <v/>
      </c>
      <c r="AT35" t="str">
        <f>""</f>
        <v/>
      </c>
      <c r="AU35" t="str">
        <f>""</f>
        <v/>
      </c>
      <c r="AV35" t="str">
        <f>""</f>
        <v/>
      </c>
      <c r="AW35" t="str">
        <f>""</f>
        <v/>
      </c>
      <c r="AX35" t="str">
        <f>""</f>
        <v/>
      </c>
      <c r="AY35" t="str">
        <f>""</f>
        <v/>
      </c>
      <c r="AZ35" t="str">
        <f>""</f>
        <v/>
      </c>
      <c r="BA35" t="str">
        <f>""</f>
        <v/>
      </c>
    </row>
    <row r="36" spans="2:53" x14ac:dyDescent="0.2">
      <c r="B36" t="str">
        <f>""</f>
        <v/>
      </c>
      <c r="C36" t="str">
        <f>""</f>
        <v/>
      </c>
      <c r="D36" t="str">
        <f>""</f>
        <v/>
      </c>
      <c r="E36" t="str">
        <f>""</f>
        <v/>
      </c>
      <c r="F36" t="str">
        <f>""</f>
        <v/>
      </c>
      <c r="G36" t="str">
        <f>""</f>
        <v/>
      </c>
      <c r="H36" t="str">
        <f>""</f>
        <v/>
      </c>
      <c r="I36" t="str">
        <f>"[0.091]"</f>
        <v>[0.091]</v>
      </c>
      <c r="J36" t="str">
        <f>""</f>
        <v/>
      </c>
      <c r="K36" t="str">
        <f>""</f>
        <v/>
      </c>
      <c r="L36" t="str">
        <f>""</f>
        <v/>
      </c>
      <c r="M36" t="str">
        <f>""</f>
        <v/>
      </c>
      <c r="N36" t="str">
        <f>""</f>
        <v/>
      </c>
      <c r="O36" t="str">
        <f>""</f>
        <v/>
      </c>
      <c r="P36" t="str">
        <f>""</f>
        <v/>
      </c>
      <c r="Q36" t="str">
        <f>""</f>
        <v/>
      </c>
      <c r="R36" t="str">
        <f>""</f>
        <v/>
      </c>
      <c r="S36" t="str">
        <f>""</f>
        <v/>
      </c>
      <c r="T36" t="str">
        <f>""</f>
        <v/>
      </c>
      <c r="U36" t="str">
        <f>""</f>
        <v/>
      </c>
      <c r="V36" t="str">
        <f>""</f>
        <v/>
      </c>
      <c r="W36" t="str">
        <f>""</f>
        <v/>
      </c>
      <c r="X36" t="str">
        <f>""</f>
        <v/>
      </c>
      <c r="Y36" t="str">
        <f>""</f>
        <v/>
      </c>
      <c r="Z36" t="str">
        <f>""</f>
        <v/>
      </c>
      <c r="AA36" t="str">
        <f>""</f>
        <v/>
      </c>
      <c r="AB36" t="str">
        <f>""</f>
        <v/>
      </c>
      <c r="AC36" t="str">
        <f>""</f>
        <v/>
      </c>
      <c r="AD36" t="str">
        <f>""</f>
        <v/>
      </c>
      <c r="AE36" t="str">
        <f>""</f>
        <v/>
      </c>
      <c r="AF36" t="str">
        <f>""</f>
        <v/>
      </c>
      <c r="AG36" t="str">
        <f>""</f>
        <v/>
      </c>
      <c r="AH36" t="str">
        <f>""</f>
        <v/>
      </c>
      <c r="AI36" t="str">
        <f>""</f>
        <v/>
      </c>
      <c r="AJ36" t="str">
        <f>""</f>
        <v/>
      </c>
      <c r="AK36" t="str">
        <f>""</f>
        <v/>
      </c>
      <c r="AL36" t="str">
        <f>""</f>
        <v/>
      </c>
      <c r="AM36" t="str">
        <f>""</f>
        <v/>
      </c>
      <c r="AN36" t="str">
        <f>""</f>
        <v/>
      </c>
      <c r="AO36" t="str">
        <f>""</f>
        <v/>
      </c>
      <c r="AP36" t="str">
        <f>""</f>
        <v/>
      </c>
      <c r="AQ36" t="str">
        <f>""</f>
        <v/>
      </c>
      <c r="AR36" t="str">
        <f>""</f>
        <v/>
      </c>
      <c r="AS36" t="str">
        <f>""</f>
        <v/>
      </c>
      <c r="AT36" t="str">
        <f>""</f>
        <v/>
      </c>
      <c r="AU36" t="str">
        <f>""</f>
        <v/>
      </c>
      <c r="AV36" t="str">
        <f>""</f>
        <v/>
      </c>
      <c r="AW36" t="str">
        <f>""</f>
        <v/>
      </c>
      <c r="AX36" t="str">
        <f>""</f>
        <v/>
      </c>
      <c r="AY36" t="str">
        <f>""</f>
        <v/>
      </c>
      <c r="AZ36" t="str">
        <f>""</f>
        <v/>
      </c>
      <c r="BA36" t="str">
        <f>""</f>
        <v/>
      </c>
    </row>
    <row r="37" spans="2:53" x14ac:dyDescent="0.2">
      <c r="B37" t="str">
        <f>"Interaction"</f>
        <v>Interaction</v>
      </c>
      <c r="C37" t="str">
        <f>""</f>
        <v/>
      </c>
      <c r="D37" t="str">
        <f>""</f>
        <v/>
      </c>
      <c r="E37" t="str">
        <f>""</f>
        <v/>
      </c>
      <c r="F37" t="str">
        <f>""</f>
        <v/>
      </c>
      <c r="G37" t="str">
        <f>""</f>
        <v/>
      </c>
      <c r="H37" t="str">
        <f>""</f>
        <v/>
      </c>
      <c r="I37" t="str">
        <f>"3.843"</f>
        <v>3.843</v>
      </c>
      <c r="J37" t="str">
        <f>""</f>
        <v/>
      </c>
      <c r="K37" t="str">
        <f>""</f>
        <v/>
      </c>
      <c r="L37" t="str">
        <f>""</f>
        <v/>
      </c>
      <c r="M37" t="str">
        <f>""</f>
        <v/>
      </c>
      <c r="N37" t="str">
        <f>""</f>
        <v/>
      </c>
      <c r="O37" t="str">
        <f>""</f>
        <v/>
      </c>
      <c r="P37" t="str">
        <f>""</f>
        <v/>
      </c>
      <c r="Q37" t="str">
        <f>""</f>
        <v/>
      </c>
      <c r="R37" t="str">
        <f>""</f>
        <v/>
      </c>
      <c r="S37" t="str">
        <f>""</f>
        <v/>
      </c>
      <c r="T37" t="str">
        <f>""</f>
        <v/>
      </c>
      <c r="U37" t="str">
        <f>""</f>
        <v/>
      </c>
      <c r="V37" t="str">
        <f>""</f>
        <v/>
      </c>
      <c r="W37" t="str">
        <f>""</f>
        <v/>
      </c>
      <c r="X37" t="str">
        <f>""</f>
        <v/>
      </c>
      <c r="Y37" t="str">
        <f>""</f>
        <v/>
      </c>
      <c r="Z37" t="str">
        <f>""</f>
        <v/>
      </c>
      <c r="AA37" t="str">
        <f>""</f>
        <v/>
      </c>
      <c r="AB37" t="str">
        <f>""</f>
        <v/>
      </c>
      <c r="AC37" t="str">
        <f>""</f>
        <v/>
      </c>
      <c r="AD37" t="str">
        <f>""</f>
        <v/>
      </c>
      <c r="AE37" t="str">
        <f>""</f>
        <v/>
      </c>
      <c r="AF37" t="str">
        <f>""</f>
        <v/>
      </c>
      <c r="AG37" t="str">
        <f>""</f>
        <v/>
      </c>
      <c r="AH37" t="str">
        <f>""</f>
        <v/>
      </c>
      <c r="AI37" t="str">
        <f>""</f>
        <v/>
      </c>
      <c r="AJ37" t="str">
        <f>""</f>
        <v/>
      </c>
      <c r="AK37" t="str">
        <f>""</f>
        <v/>
      </c>
      <c r="AL37" t="str">
        <f>""</f>
        <v/>
      </c>
      <c r="AM37" t="str">
        <f>""</f>
        <v/>
      </c>
      <c r="AN37" t="str">
        <f>""</f>
        <v/>
      </c>
      <c r="AO37" t="str">
        <f>""</f>
        <v/>
      </c>
      <c r="AP37" t="str">
        <f>""</f>
        <v/>
      </c>
      <c r="AQ37" t="str">
        <f>""</f>
        <v/>
      </c>
      <c r="AR37" t="str">
        <f>""</f>
        <v/>
      </c>
      <c r="AS37" t="str">
        <f>""</f>
        <v/>
      </c>
      <c r="AT37" t="str">
        <f>""</f>
        <v/>
      </c>
      <c r="AU37" t="str">
        <f>""</f>
        <v/>
      </c>
      <c r="AV37" t="str">
        <f>""</f>
        <v/>
      </c>
      <c r="AW37" t="str">
        <f>""</f>
        <v/>
      </c>
      <c r="AX37" t="str">
        <f>""</f>
        <v/>
      </c>
      <c r="AY37" t="str">
        <f>""</f>
        <v/>
      </c>
      <c r="AZ37" t="str">
        <f>""</f>
        <v/>
      </c>
      <c r="BA37" t="str">
        <f>""</f>
        <v/>
      </c>
    </row>
    <row r="38" spans="2:53" x14ac:dyDescent="0.2">
      <c r="B38" t="str">
        <f>""</f>
        <v/>
      </c>
      <c r="C38" t="str">
        <f>""</f>
        <v/>
      </c>
      <c r="D38" t="str">
        <f>""</f>
        <v/>
      </c>
      <c r="E38" t="str">
        <f>""</f>
        <v/>
      </c>
      <c r="F38" t="str">
        <f>""</f>
        <v/>
      </c>
      <c r="G38" t="str">
        <f>""</f>
        <v/>
      </c>
      <c r="H38" t="str">
        <f>""</f>
        <v/>
      </c>
      <c r="I38" t="str">
        <f>"[4.759]"</f>
        <v>[4.759]</v>
      </c>
      <c r="J38" t="str">
        <f>""</f>
        <v/>
      </c>
      <c r="K38" t="str">
        <f>""</f>
        <v/>
      </c>
      <c r="L38" t="str">
        <f>""</f>
        <v/>
      </c>
      <c r="M38" t="str">
        <f>""</f>
        <v/>
      </c>
      <c r="N38" t="str">
        <f>""</f>
        <v/>
      </c>
      <c r="O38" t="str">
        <f>""</f>
        <v/>
      </c>
      <c r="P38" t="str">
        <f>""</f>
        <v/>
      </c>
      <c r="Q38" t="str">
        <f>""</f>
        <v/>
      </c>
      <c r="R38" t="str">
        <f>""</f>
        <v/>
      </c>
      <c r="S38" t="str">
        <f>""</f>
        <v/>
      </c>
      <c r="T38" t="str">
        <f>""</f>
        <v/>
      </c>
      <c r="U38" t="str">
        <f>""</f>
        <v/>
      </c>
      <c r="V38" t="str">
        <f>""</f>
        <v/>
      </c>
      <c r="W38" t="str">
        <f>""</f>
        <v/>
      </c>
      <c r="X38" t="str">
        <f>""</f>
        <v/>
      </c>
      <c r="Y38" t="str">
        <f>""</f>
        <v/>
      </c>
      <c r="Z38" t="str">
        <f>""</f>
        <v/>
      </c>
      <c r="AA38" t="str">
        <f>""</f>
        <v/>
      </c>
      <c r="AB38" t="str">
        <f>""</f>
        <v/>
      </c>
      <c r="AC38" t="str">
        <f>""</f>
        <v/>
      </c>
      <c r="AD38" t="str">
        <f>""</f>
        <v/>
      </c>
      <c r="AE38" t="str">
        <f>""</f>
        <v/>
      </c>
      <c r="AF38" t="str">
        <f>""</f>
        <v/>
      </c>
      <c r="AG38" t="str">
        <f>""</f>
        <v/>
      </c>
      <c r="AH38" t="str">
        <f>""</f>
        <v/>
      </c>
      <c r="AI38" t="str">
        <f>""</f>
        <v/>
      </c>
      <c r="AJ38" t="str">
        <f>""</f>
        <v/>
      </c>
      <c r="AK38" t="str">
        <f>""</f>
        <v/>
      </c>
      <c r="AL38" t="str">
        <f>""</f>
        <v/>
      </c>
      <c r="AM38" t="str">
        <f>""</f>
        <v/>
      </c>
      <c r="AN38" t="str">
        <f>""</f>
        <v/>
      </c>
      <c r="AO38" t="str">
        <f>""</f>
        <v/>
      </c>
      <c r="AP38" t="str">
        <f>""</f>
        <v/>
      </c>
      <c r="AQ38" t="str">
        <f>""</f>
        <v/>
      </c>
      <c r="AR38" t="str">
        <f>""</f>
        <v/>
      </c>
      <c r="AS38" t="str">
        <f>""</f>
        <v/>
      </c>
      <c r="AT38" t="str">
        <f>""</f>
        <v/>
      </c>
      <c r="AU38" t="str">
        <f>""</f>
        <v/>
      </c>
      <c r="AV38" t="str">
        <f>""</f>
        <v/>
      </c>
      <c r="AW38" t="str">
        <f>""</f>
        <v/>
      </c>
      <c r="AX38" t="str">
        <f>""</f>
        <v/>
      </c>
      <c r="AY38" t="str">
        <f>""</f>
        <v/>
      </c>
      <c r="AZ38" t="str">
        <f>""</f>
        <v/>
      </c>
      <c r="BA38" t="str">
        <f>""</f>
        <v/>
      </c>
    </row>
    <row r="39" spans="2:53" x14ac:dyDescent="0.2">
      <c r="B39" t="str">
        <f>"Number of males who left household 1998-2007"</f>
        <v>Number of males who left household 1998-2007</v>
      </c>
      <c r="C39" t="str">
        <f>""</f>
        <v/>
      </c>
      <c r="D39" t="str">
        <f>""</f>
        <v/>
      </c>
      <c r="E39" t="str">
        <f>""</f>
        <v/>
      </c>
      <c r="F39" t="str">
        <f>""</f>
        <v/>
      </c>
      <c r="G39" t="str">
        <f>""</f>
        <v/>
      </c>
      <c r="H39" t="str">
        <f>""</f>
        <v/>
      </c>
      <c r="I39" t="str">
        <f>""</f>
        <v/>
      </c>
      <c r="J39" t="str">
        <f>"0.015"</f>
        <v>0.015</v>
      </c>
      <c r="K39" t="str">
        <f>""</f>
        <v/>
      </c>
      <c r="L39" t="str">
        <f>""</f>
        <v/>
      </c>
      <c r="M39" t="str">
        <f>""</f>
        <v/>
      </c>
      <c r="N39" t="str">
        <f>""</f>
        <v/>
      </c>
      <c r="O39" t="str">
        <f>""</f>
        <v/>
      </c>
      <c r="P39" t="str">
        <f>""</f>
        <v/>
      </c>
      <c r="Q39" t="str">
        <f>""</f>
        <v/>
      </c>
      <c r="R39" t="str">
        <f>""</f>
        <v/>
      </c>
      <c r="S39" t="str">
        <f>""</f>
        <v/>
      </c>
      <c r="T39" t="str">
        <f>""</f>
        <v/>
      </c>
      <c r="U39" t="str">
        <f>""</f>
        <v/>
      </c>
      <c r="V39" t="str">
        <f>""</f>
        <v/>
      </c>
      <c r="W39" t="str">
        <f>""</f>
        <v/>
      </c>
      <c r="X39" t="str">
        <f>""</f>
        <v/>
      </c>
      <c r="Y39" t="str">
        <f>""</f>
        <v/>
      </c>
      <c r="Z39" t="str">
        <f>""</f>
        <v/>
      </c>
      <c r="AA39" t="str">
        <f>""</f>
        <v/>
      </c>
      <c r="AB39" t="str">
        <f>""</f>
        <v/>
      </c>
      <c r="AC39" t="str">
        <f>""</f>
        <v/>
      </c>
      <c r="AD39" t="str">
        <f>""</f>
        <v/>
      </c>
      <c r="AE39" t="str">
        <f>""</f>
        <v/>
      </c>
      <c r="AF39" t="str">
        <f>""</f>
        <v/>
      </c>
      <c r="AG39" t="str">
        <f>""</f>
        <v/>
      </c>
      <c r="AH39" t="str">
        <f>""</f>
        <v/>
      </c>
      <c r="AI39" t="str">
        <f>""</f>
        <v/>
      </c>
      <c r="AJ39" t="str">
        <f>""</f>
        <v/>
      </c>
      <c r="AK39" t="str">
        <f>""</f>
        <v/>
      </c>
      <c r="AL39" t="str">
        <f>""</f>
        <v/>
      </c>
      <c r="AM39" t="str">
        <f>""</f>
        <v/>
      </c>
      <c r="AN39" t="str">
        <f>""</f>
        <v/>
      </c>
      <c r="AO39" t="str">
        <f>""</f>
        <v/>
      </c>
      <c r="AP39" t="str">
        <f>""</f>
        <v/>
      </c>
      <c r="AQ39" t="str">
        <f>""</f>
        <v/>
      </c>
      <c r="AR39" t="str">
        <f>""</f>
        <v/>
      </c>
      <c r="AS39" t="str">
        <f>""</f>
        <v/>
      </c>
      <c r="AT39" t="str">
        <f>""</f>
        <v/>
      </c>
      <c r="AU39" t="str">
        <f>""</f>
        <v/>
      </c>
      <c r="AV39" t="str">
        <f>""</f>
        <v/>
      </c>
      <c r="AW39" t="str">
        <f>""</f>
        <v/>
      </c>
      <c r="AX39" t="str">
        <f>""</f>
        <v/>
      </c>
      <c r="AY39" t="str">
        <f>""</f>
        <v/>
      </c>
      <c r="AZ39" t="str">
        <f>""</f>
        <v/>
      </c>
      <c r="BA39" t="str">
        <f>""</f>
        <v/>
      </c>
    </row>
    <row r="40" spans="2:53" x14ac:dyDescent="0.2">
      <c r="B40" t="str">
        <f>""</f>
        <v/>
      </c>
      <c r="C40" t="str">
        <f>""</f>
        <v/>
      </c>
      <c r="D40" t="str">
        <f>""</f>
        <v/>
      </c>
      <c r="E40" t="str">
        <f>""</f>
        <v/>
      </c>
      <c r="F40" t="str">
        <f>""</f>
        <v/>
      </c>
      <c r="G40" t="str">
        <f>""</f>
        <v/>
      </c>
      <c r="H40" t="str">
        <f>""</f>
        <v/>
      </c>
      <c r="I40" t="str">
        <f>""</f>
        <v/>
      </c>
      <c r="J40" t="str">
        <f>"[0.047]"</f>
        <v>[0.047]</v>
      </c>
      <c r="K40" t="str">
        <f>""</f>
        <v/>
      </c>
      <c r="L40" t="str">
        <f>""</f>
        <v/>
      </c>
      <c r="M40" t="str">
        <f>""</f>
        <v/>
      </c>
      <c r="N40" t="str">
        <f>""</f>
        <v/>
      </c>
      <c r="O40" t="str">
        <f>""</f>
        <v/>
      </c>
      <c r="P40" t="str">
        <f>""</f>
        <v/>
      </c>
      <c r="Q40" t="str">
        <f>""</f>
        <v/>
      </c>
      <c r="R40" t="str">
        <f>""</f>
        <v/>
      </c>
      <c r="S40" t="str">
        <f>""</f>
        <v/>
      </c>
      <c r="T40" t="str">
        <f>""</f>
        <v/>
      </c>
      <c r="U40" t="str">
        <f>""</f>
        <v/>
      </c>
      <c r="V40" t="str">
        <f>""</f>
        <v/>
      </c>
      <c r="W40" t="str">
        <f>""</f>
        <v/>
      </c>
      <c r="X40" t="str">
        <f>""</f>
        <v/>
      </c>
      <c r="Y40" t="str">
        <f>""</f>
        <v/>
      </c>
      <c r="Z40" t="str">
        <f>""</f>
        <v/>
      </c>
      <c r="AA40" t="str">
        <f>""</f>
        <v/>
      </c>
      <c r="AB40" t="str">
        <f>""</f>
        <v/>
      </c>
      <c r="AC40" t="str">
        <f>""</f>
        <v/>
      </c>
      <c r="AD40" t="str">
        <f>""</f>
        <v/>
      </c>
      <c r="AE40" t="str">
        <f>""</f>
        <v/>
      </c>
      <c r="AF40" t="str">
        <f>""</f>
        <v/>
      </c>
      <c r="AG40" t="str">
        <f>""</f>
        <v/>
      </c>
      <c r="AH40" t="str">
        <f>""</f>
        <v/>
      </c>
      <c r="AI40" t="str">
        <f>""</f>
        <v/>
      </c>
      <c r="AJ40" t="str">
        <f>""</f>
        <v/>
      </c>
      <c r="AK40" t="str">
        <f>""</f>
        <v/>
      </c>
      <c r="AL40" t="str">
        <f>""</f>
        <v/>
      </c>
      <c r="AM40" t="str">
        <f>""</f>
        <v/>
      </c>
      <c r="AN40" t="str">
        <f>""</f>
        <v/>
      </c>
      <c r="AO40" t="str">
        <f>""</f>
        <v/>
      </c>
      <c r="AP40" t="str">
        <f>""</f>
        <v/>
      </c>
      <c r="AQ40" t="str">
        <f>""</f>
        <v/>
      </c>
      <c r="AR40" t="str">
        <f>""</f>
        <v/>
      </c>
      <c r="AS40" t="str">
        <f>""</f>
        <v/>
      </c>
      <c r="AT40" t="str">
        <f>""</f>
        <v/>
      </c>
      <c r="AU40" t="str">
        <f>""</f>
        <v/>
      </c>
      <c r="AV40" t="str">
        <f>""</f>
        <v/>
      </c>
      <c r="AW40" t="str">
        <f>""</f>
        <v/>
      </c>
      <c r="AX40" t="str">
        <f>""</f>
        <v/>
      </c>
      <c r="AY40" t="str">
        <f>""</f>
        <v/>
      </c>
      <c r="AZ40" t="str">
        <f>""</f>
        <v/>
      </c>
      <c r="BA40" t="str">
        <f>""</f>
        <v/>
      </c>
    </row>
    <row r="41" spans="2:53" x14ac:dyDescent="0.2">
      <c r="B41" t="str">
        <f>"Interaction"</f>
        <v>Interaction</v>
      </c>
      <c r="C41" t="str">
        <f>""</f>
        <v/>
      </c>
      <c r="D41" t="str">
        <f>""</f>
        <v/>
      </c>
      <c r="E41" t="str">
        <f>""</f>
        <v/>
      </c>
      <c r="F41" t="str">
        <f>""</f>
        <v/>
      </c>
      <c r="G41" t="str">
        <f>""</f>
        <v/>
      </c>
      <c r="H41" t="str">
        <f>""</f>
        <v/>
      </c>
      <c r="I41" t="str">
        <f>""</f>
        <v/>
      </c>
      <c r="J41" t="str">
        <f>"2.022"</f>
        <v>2.022</v>
      </c>
      <c r="K41" t="str">
        <f>""</f>
        <v/>
      </c>
      <c r="L41" t="str">
        <f>""</f>
        <v/>
      </c>
      <c r="M41" t="str">
        <f>""</f>
        <v/>
      </c>
      <c r="N41" t="str">
        <f>""</f>
        <v/>
      </c>
      <c r="O41" t="str">
        <f>""</f>
        <v/>
      </c>
      <c r="P41" t="str">
        <f>""</f>
        <v/>
      </c>
      <c r="Q41" t="str">
        <f>""</f>
        <v/>
      </c>
      <c r="R41" t="str">
        <f>""</f>
        <v/>
      </c>
      <c r="S41" t="str">
        <f>""</f>
        <v/>
      </c>
      <c r="T41" t="str">
        <f>""</f>
        <v/>
      </c>
      <c r="U41" t="str">
        <f>""</f>
        <v/>
      </c>
      <c r="V41" t="str">
        <f>""</f>
        <v/>
      </c>
      <c r="W41" t="str">
        <f>""</f>
        <v/>
      </c>
      <c r="X41" t="str">
        <f>""</f>
        <v/>
      </c>
      <c r="Y41" t="str">
        <f>""</f>
        <v/>
      </c>
      <c r="Z41" t="str">
        <f>""</f>
        <v/>
      </c>
      <c r="AA41" t="str">
        <f>""</f>
        <v/>
      </c>
      <c r="AB41" t="str">
        <f>""</f>
        <v/>
      </c>
      <c r="AC41" t="str">
        <f>""</f>
        <v/>
      </c>
      <c r="AD41" t="str">
        <f>""</f>
        <v/>
      </c>
      <c r="AE41" t="str">
        <f>""</f>
        <v/>
      </c>
      <c r="AF41" t="str">
        <f>""</f>
        <v/>
      </c>
      <c r="AG41" t="str">
        <f>""</f>
        <v/>
      </c>
      <c r="AH41" t="str">
        <f>""</f>
        <v/>
      </c>
      <c r="AI41" t="str">
        <f>""</f>
        <v/>
      </c>
      <c r="AJ41" t="str">
        <f>""</f>
        <v/>
      </c>
      <c r="AK41" t="str">
        <f>""</f>
        <v/>
      </c>
      <c r="AL41" t="str">
        <f>""</f>
        <v/>
      </c>
      <c r="AM41" t="str">
        <f>""</f>
        <v/>
      </c>
      <c r="AN41" t="str">
        <f>""</f>
        <v/>
      </c>
      <c r="AO41" t="str">
        <f>""</f>
        <v/>
      </c>
      <c r="AP41" t="str">
        <f>""</f>
        <v/>
      </c>
      <c r="AQ41" t="str">
        <f>""</f>
        <v/>
      </c>
      <c r="AR41" t="str">
        <f>""</f>
        <v/>
      </c>
      <c r="AS41" t="str">
        <f>""</f>
        <v/>
      </c>
      <c r="AT41" t="str">
        <f>""</f>
        <v/>
      </c>
      <c r="AU41" t="str">
        <f>""</f>
        <v/>
      </c>
      <c r="AV41" t="str">
        <f>""</f>
        <v/>
      </c>
      <c r="AW41" t="str">
        <f>""</f>
        <v/>
      </c>
      <c r="AX41" t="str">
        <f>""</f>
        <v/>
      </c>
      <c r="AY41" t="str">
        <f>""</f>
        <v/>
      </c>
      <c r="AZ41" t="str">
        <f>""</f>
        <v/>
      </c>
      <c r="BA41" t="str">
        <f>""</f>
        <v/>
      </c>
    </row>
    <row r="42" spans="2:53" x14ac:dyDescent="0.2">
      <c r="B42" t="str">
        <f>""</f>
        <v/>
      </c>
      <c r="C42" t="str">
        <f>""</f>
        <v/>
      </c>
      <c r="D42" t="str">
        <f>""</f>
        <v/>
      </c>
      <c r="E42" t="str">
        <f>""</f>
        <v/>
      </c>
      <c r="F42" t="str">
        <f>""</f>
        <v/>
      </c>
      <c r="G42" t="str">
        <f>""</f>
        <v/>
      </c>
      <c r="H42" t="str">
        <f>""</f>
        <v/>
      </c>
      <c r="I42" t="str">
        <f>""</f>
        <v/>
      </c>
      <c r="J42" t="str">
        <f>"[1.551]"</f>
        <v>[1.551]</v>
      </c>
      <c r="K42" t="str">
        <f>""</f>
        <v/>
      </c>
      <c r="L42" t="str">
        <f>""</f>
        <v/>
      </c>
      <c r="M42" t="str">
        <f>""</f>
        <v/>
      </c>
      <c r="N42" t="str">
        <f>""</f>
        <v/>
      </c>
      <c r="O42" t="str">
        <f>""</f>
        <v/>
      </c>
      <c r="P42" t="str">
        <f>""</f>
        <v/>
      </c>
      <c r="Q42" t="str">
        <f>""</f>
        <v/>
      </c>
      <c r="R42" t="str">
        <f>""</f>
        <v/>
      </c>
      <c r="S42" t="str">
        <f>""</f>
        <v/>
      </c>
      <c r="T42" t="str">
        <f>""</f>
        <v/>
      </c>
      <c r="U42" t="str">
        <f>""</f>
        <v/>
      </c>
      <c r="V42" t="str">
        <f>""</f>
        <v/>
      </c>
      <c r="W42" t="str">
        <f>""</f>
        <v/>
      </c>
      <c r="X42" t="str">
        <f>""</f>
        <v/>
      </c>
      <c r="Y42" t="str">
        <f>""</f>
        <v/>
      </c>
      <c r="Z42" t="str">
        <f>""</f>
        <v/>
      </c>
      <c r="AA42" t="str">
        <f>""</f>
        <v/>
      </c>
      <c r="AB42" t="str">
        <f>""</f>
        <v/>
      </c>
      <c r="AC42" t="str">
        <f>""</f>
        <v/>
      </c>
      <c r="AD42" t="str">
        <f>""</f>
        <v/>
      </c>
      <c r="AE42" t="str">
        <f>""</f>
        <v/>
      </c>
      <c r="AF42" t="str">
        <f>""</f>
        <v/>
      </c>
      <c r="AG42" t="str">
        <f>""</f>
        <v/>
      </c>
      <c r="AH42" t="str">
        <f>""</f>
        <v/>
      </c>
      <c r="AI42" t="str">
        <f>""</f>
        <v/>
      </c>
      <c r="AJ42" t="str">
        <f>""</f>
        <v/>
      </c>
      <c r="AK42" t="str">
        <f>""</f>
        <v/>
      </c>
      <c r="AL42" t="str">
        <f>""</f>
        <v/>
      </c>
      <c r="AM42" t="str">
        <f>""</f>
        <v/>
      </c>
      <c r="AN42" t="str">
        <f>""</f>
        <v/>
      </c>
      <c r="AO42" t="str">
        <f>""</f>
        <v/>
      </c>
      <c r="AP42" t="str">
        <f>""</f>
        <v/>
      </c>
      <c r="AQ42" t="str">
        <f>""</f>
        <v/>
      </c>
      <c r="AR42" t="str">
        <f>""</f>
        <v/>
      </c>
      <c r="AS42" t="str">
        <f>""</f>
        <v/>
      </c>
      <c r="AT42" t="str">
        <f>""</f>
        <v/>
      </c>
      <c r="AU42" t="str">
        <f>""</f>
        <v/>
      </c>
      <c r="AV42" t="str">
        <f>""</f>
        <v/>
      </c>
      <c r="AW42" t="str">
        <f>""</f>
        <v/>
      </c>
      <c r="AX42" t="str">
        <f>""</f>
        <v/>
      </c>
      <c r="AY42" t="str">
        <f>""</f>
        <v/>
      </c>
      <c r="AZ42" t="str">
        <f>""</f>
        <v/>
      </c>
      <c r="BA42" t="str">
        <f>""</f>
        <v/>
      </c>
    </row>
    <row r="43" spans="2:53" x14ac:dyDescent="0.2">
      <c r="B43" t="str">
        <f>"Share of males  who left household 1998-2007"</f>
        <v>Share of males  who left household 1998-2007</v>
      </c>
      <c r="C43" t="str">
        <f>""</f>
        <v/>
      </c>
      <c r="D43" t="str">
        <f>""</f>
        <v/>
      </c>
      <c r="E43" t="str">
        <f>""</f>
        <v/>
      </c>
      <c r="F43" t="str">
        <f>""</f>
        <v/>
      </c>
      <c r="G43" t="str">
        <f>""</f>
        <v/>
      </c>
      <c r="H43" t="str">
        <f>""</f>
        <v/>
      </c>
      <c r="I43" t="str">
        <f>""</f>
        <v/>
      </c>
      <c r="J43" t="str">
        <f>""</f>
        <v/>
      </c>
      <c r="K43" t="str">
        <f>"0.062"</f>
        <v>0.062</v>
      </c>
      <c r="L43" t="str">
        <f>""</f>
        <v/>
      </c>
      <c r="M43" t="str">
        <f>""</f>
        <v/>
      </c>
      <c r="N43" t="str">
        <f>""</f>
        <v/>
      </c>
      <c r="O43" t="str">
        <f>""</f>
        <v/>
      </c>
      <c r="P43" t="str">
        <f>""</f>
        <v/>
      </c>
      <c r="Q43" t="str">
        <f>""</f>
        <v/>
      </c>
      <c r="R43" t="str">
        <f>""</f>
        <v/>
      </c>
      <c r="S43" t="str">
        <f>""</f>
        <v/>
      </c>
      <c r="T43" t="str">
        <f>""</f>
        <v/>
      </c>
      <c r="U43" t="str">
        <f>""</f>
        <v/>
      </c>
      <c r="V43" t="str">
        <f>""</f>
        <v/>
      </c>
      <c r="W43" t="str">
        <f>""</f>
        <v/>
      </c>
      <c r="X43" t="str">
        <f>""</f>
        <v/>
      </c>
      <c r="Y43" t="str">
        <f>""</f>
        <v/>
      </c>
      <c r="Z43" t="str">
        <f>""</f>
        <v/>
      </c>
      <c r="AA43" t="str">
        <f>""</f>
        <v/>
      </c>
      <c r="AB43" t="str">
        <f>""</f>
        <v/>
      </c>
      <c r="AC43" t="str">
        <f>""</f>
        <v/>
      </c>
      <c r="AD43" t="str">
        <f>""</f>
        <v/>
      </c>
      <c r="AE43" t="str">
        <f>""</f>
        <v/>
      </c>
      <c r="AF43" t="str">
        <f>""</f>
        <v/>
      </c>
      <c r="AG43" t="str">
        <f>""</f>
        <v/>
      </c>
      <c r="AH43" t="str">
        <f>""</f>
        <v/>
      </c>
      <c r="AI43" t="str">
        <f>""</f>
        <v/>
      </c>
      <c r="AJ43" t="str">
        <f>""</f>
        <v/>
      </c>
      <c r="AK43" t="str">
        <f>""</f>
        <v/>
      </c>
      <c r="AL43" t="str">
        <f>""</f>
        <v/>
      </c>
      <c r="AM43" t="str">
        <f>""</f>
        <v/>
      </c>
      <c r="AN43" t="str">
        <f>""</f>
        <v/>
      </c>
      <c r="AO43" t="str">
        <f>""</f>
        <v/>
      </c>
      <c r="AP43" t="str">
        <f>""</f>
        <v/>
      </c>
      <c r="AQ43" t="str">
        <f>""</f>
        <v/>
      </c>
      <c r="AR43" t="str">
        <f>""</f>
        <v/>
      </c>
      <c r="AS43" t="str">
        <f>""</f>
        <v/>
      </c>
      <c r="AT43" t="str">
        <f>""</f>
        <v/>
      </c>
      <c r="AU43" t="str">
        <f>""</f>
        <v/>
      </c>
      <c r="AV43" t="str">
        <f>""</f>
        <v/>
      </c>
      <c r="AW43" t="str">
        <f>""</f>
        <v/>
      </c>
      <c r="AX43" t="str">
        <f>""</f>
        <v/>
      </c>
      <c r="AY43" t="str">
        <f>""</f>
        <v/>
      </c>
      <c r="AZ43" t="str">
        <f>""</f>
        <v/>
      </c>
      <c r="BA43" t="str">
        <f>""</f>
        <v/>
      </c>
    </row>
    <row r="44" spans="2:53" x14ac:dyDescent="0.2">
      <c r="B44" t="str">
        <f>""</f>
        <v/>
      </c>
      <c r="C44" t="str">
        <f>""</f>
        <v/>
      </c>
      <c r="D44" t="str">
        <f>""</f>
        <v/>
      </c>
      <c r="E44" t="str">
        <f>""</f>
        <v/>
      </c>
      <c r="F44" t="str">
        <f>""</f>
        <v/>
      </c>
      <c r="G44" t="str">
        <f>""</f>
        <v/>
      </c>
      <c r="H44" t="str">
        <f>""</f>
        <v/>
      </c>
      <c r="I44" t="str">
        <f>""</f>
        <v/>
      </c>
      <c r="J44" t="str">
        <f>""</f>
        <v/>
      </c>
      <c r="K44" t="str">
        <f>"[0.109]"</f>
        <v>[0.109]</v>
      </c>
      <c r="L44" t="str">
        <f>""</f>
        <v/>
      </c>
      <c r="M44" t="str">
        <f>""</f>
        <v/>
      </c>
      <c r="N44" t="str">
        <f>""</f>
        <v/>
      </c>
      <c r="O44" t="str">
        <f>""</f>
        <v/>
      </c>
      <c r="P44" t="str">
        <f>""</f>
        <v/>
      </c>
      <c r="Q44" t="str">
        <f>""</f>
        <v/>
      </c>
      <c r="R44" t="str">
        <f>""</f>
        <v/>
      </c>
      <c r="S44" t="str">
        <f>""</f>
        <v/>
      </c>
      <c r="T44" t="str">
        <f>""</f>
        <v/>
      </c>
      <c r="U44" t="str">
        <f>""</f>
        <v/>
      </c>
      <c r="V44" t="str">
        <f>""</f>
        <v/>
      </c>
      <c r="W44" t="str">
        <f>""</f>
        <v/>
      </c>
      <c r="X44" t="str">
        <f>""</f>
        <v/>
      </c>
      <c r="Y44" t="str">
        <f>""</f>
        <v/>
      </c>
      <c r="Z44" t="str">
        <f>""</f>
        <v/>
      </c>
      <c r="AA44" t="str">
        <f>""</f>
        <v/>
      </c>
      <c r="AB44" t="str">
        <f>""</f>
        <v/>
      </c>
      <c r="AC44" t="str">
        <f>""</f>
        <v/>
      </c>
      <c r="AD44" t="str">
        <f>""</f>
        <v/>
      </c>
      <c r="AE44" t="str">
        <f>""</f>
        <v/>
      </c>
      <c r="AF44" t="str">
        <f>""</f>
        <v/>
      </c>
      <c r="AG44" t="str">
        <f>""</f>
        <v/>
      </c>
      <c r="AH44" t="str">
        <f>""</f>
        <v/>
      </c>
      <c r="AI44" t="str">
        <f>""</f>
        <v/>
      </c>
      <c r="AJ44" t="str">
        <f>""</f>
        <v/>
      </c>
      <c r="AK44" t="str">
        <f>""</f>
        <v/>
      </c>
      <c r="AL44" t="str">
        <f>""</f>
        <v/>
      </c>
      <c r="AM44" t="str">
        <f>""</f>
        <v/>
      </c>
      <c r="AN44" t="str">
        <f>""</f>
        <v/>
      </c>
      <c r="AO44" t="str">
        <f>""</f>
        <v/>
      </c>
      <c r="AP44" t="str">
        <f>""</f>
        <v/>
      </c>
      <c r="AQ44" t="str">
        <f>""</f>
        <v/>
      </c>
      <c r="AR44" t="str">
        <f>""</f>
        <v/>
      </c>
      <c r="AS44" t="str">
        <f>""</f>
        <v/>
      </c>
      <c r="AT44" t="str">
        <f>""</f>
        <v/>
      </c>
      <c r="AU44" t="str">
        <f>""</f>
        <v/>
      </c>
      <c r="AV44" t="str">
        <f>""</f>
        <v/>
      </c>
      <c r="AW44" t="str">
        <f>""</f>
        <v/>
      </c>
      <c r="AX44" t="str">
        <f>""</f>
        <v/>
      </c>
      <c r="AY44" t="str">
        <f>""</f>
        <v/>
      </c>
      <c r="AZ44" t="str">
        <f>""</f>
        <v/>
      </c>
      <c r="BA44" t="str">
        <f>""</f>
        <v/>
      </c>
    </row>
    <row r="45" spans="2:53" x14ac:dyDescent="0.2">
      <c r="B45" t="str">
        <f>"Interaction"</f>
        <v>Interaction</v>
      </c>
      <c r="C45" t="str">
        <f>""</f>
        <v/>
      </c>
      <c r="D45" t="str">
        <f>""</f>
        <v/>
      </c>
      <c r="E45" t="str">
        <f>""</f>
        <v/>
      </c>
      <c r="F45" t="str">
        <f>""</f>
        <v/>
      </c>
      <c r="G45" t="str">
        <f>""</f>
        <v/>
      </c>
      <c r="H45" t="str">
        <f>""</f>
        <v/>
      </c>
      <c r="I45" t="str">
        <f>""</f>
        <v/>
      </c>
      <c r="J45" t="str">
        <f>""</f>
        <v/>
      </c>
      <c r="K45" t="str">
        <f>"4.621"</f>
        <v>4.621</v>
      </c>
      <c r="L45" t="str">
        <f>""</f>
        <v/>
      </c>
      <c r="M45" t="str">
        <f>""</f>
        <v/>
      </c>
      <c r="N45" t="str">
        <f>""</f>
        <v/>
      </c>
      <c r="O45" t="str">
        <f>""</f>
        <v/>
      </c>
      <c r="P45" t="str">
        <f>""</f>
        <v/>
      </c>
      <c r="Q45" t="str">
        <f>""</f>
        <v/>
      </c>
      <c r="R45" t="str">
        <f>""</f>
        <v/>
      </c>
      <c r="S45" t="str">
        <f>""</f>
        <v/>
      </c>
      <c r="T45" t="str">
        <f>""</f>
        <v/>
      </c>
      <c r="U45" t="str">
        <f>""</f>
        <v/>
      </c>
      <c r="V45" t="str">
        <f>""</f>
        <v/>
      </c>
      <c r="W45" t="str">
        <f>""</f>
        <v/>
      </c>
      <c r="X45" t="str">
        <f>""</f>
        <v/>
      </c>
      <c r="Y45" t="str">
        <f>""</f>
        <v/>
      </c>
      <c r="Z45" t="str">
        <f>""</f>
        <v/>
      </c>
      <c r="AA45" t="str">
        <f>""</f>
        <v/>
      </c>
      <c r="AB45" t="str">
        <f>""</f>
        <v/>
      </c>
      <c r="AC45" t="str">
        <f>""</f>
        <v/>
      </c>
      <c r="AD45" t="str">
        <f>""</f>
        <v/>
      </c>
      <c r="AE45" t="str">
        <f>""</f>
        <v/>
      </c>
      <c r="AF45" t="str">
        <f>""</f>
        <v/>
      </c>
      <c r="AG45" t="str">
        <f>""</f>
        <v/>
      </c>
      <c r="AH45" t="str">
        <f>""</f>
        <v/>
      </c>
      <c r="AI45" t="str">
        <f>""</f>
        <v/>
      </c>
      <c r="AJ45" t="str">
        <f>""</f>
        <v/>
      </c>
      <c r="AK45" t="str">
        <f>""</f>
        <v/>
      </c>
      <c r="AL45" t="str">
        <f>""</f>
        <v/>
      </c>
      <c r="AM45" t="str">
        <f>""</f>
        <v/>
      </c>
      <c r="AN45" t="str">
        <f>""</f>
        <v/>
      </c>
      <c r="AO45" t="str">
        <f>""</f>
        <v/>
      </c>
      <c r="AP45" t="str">
        <f>""</f>
        <v/>
      </c>
      <c r="AQ45" t="str">
        <f>""</f>
        <v/>
      </c>
      <c r="AR45" t="str">
        <f>""</f>
        <v/>
      </c>
      <c r="AS45" t="str">
        <f>""</f>
        <v/>
      </c>
      <c r="AT45" t="str">
        <f>""</f>
        <v/>
      </c>
      <c r="AU45" t="str">
        <f>""</f>
        <v/>
      </c>
      <c r="AV45" t="str">
        <f>""</f>
        <v/>
      </c>
      <c r="AW45" t="str">
        <f>""</f>
        <v/>
      </c>
      <c r="AX45" t="str">
        <f>""</f>
        <v/>
      </c>
      <c r="AY45" t="str">
        <f>""</f>
        <v/>
      </c>
      <c r="AZ45" t="str">
        <f>""</f>
        <v/>
      </c>
      <c r="BA45" t="str">
        <f>""</f>
        <v/>
      </c>
    </row>
    <row r="46" spans="2:53" x14ac:dyDescent="0.2">
      <c r="B46" t="str">
        <f>""</f>
        <v/>
      </c>
      <c r="C46" t="str">
        <f>""</f>
        <v/>
      </c>
      <c r="D46" t="str">
        <f>""</f>
        <v/>
      </c>
      <c r="E46" t="str">
        <f>""</f>
        <v/>
      </c>
      <c r="F46" t="str">
        <f>""</f>
        <v/>
      </c>
      <c r="G46" t="str">
        <f>""</f>
        <v/>
      </c>
      <c r="H46" t="str">
        <f>""</f>
        <v/>
      </c>
      <c r="I46" t="str">
        <f>""</f>
        <v/>
      </c>
      <c r="J46" t="str">
        <f>""</f>
        <v/>
      </c>
      <c r="K46" t="str">
        <f>"[3.943]"</f>
        <v>[3.943]</v>
      </c>
      <c r="L46" t="str">
        <f>""</f>
        <v/>
      </c>
      <c r="M46" t="str">
        <f>""</f>
        <v/>
      </c>
      <c r="N46" t="str">
        <f>""</f>
        <v/>
      </c>
      <c r="O46" t="str">
        <f>""</f>
        <v/>
      </c>
      <c r="P46" t="str">
        <f>""</f>
        <v/>
      </c>
      <c r="Q46" t="str">
        <f>""</f>
        <v/>
      </c>
      <c r="R46" t="str">
        <f>""</f>
        <v/>
      </c>
      <c r="S46" t="str">
        <f>""</f>
        <v/>
      </c>
      <c r="T46" t="str">
        <f>""</f>
        <v/>
      </c>
      <c r="U46" t="str">
        <f>""</f>
        <v/>
      </c>
      <c r="V46" t="str">
        <f>""</f>
        <v/>
      </c>
      <c r="W46" t="str">
        <f>""</f>
        <v/>
      </c>
      <c r="X46" t="str">
        <f>""</f>
        <v/>
      </c>
      <c r="Y46" t="str">
        <f>""</f>
        <v/>
      </c>
      <c r="Z46" t="str">
        <f>""</f>
        <v/>
      </c>
      <c r="AA46" t="str">
        <f>""</f>
        <v/>
      </c>
      <c r="AB46" t="str">
        <f>""</f>
        <v/>
      </c>
      <c r="AC46" t="str">
        <f>""</f>
        <v/>
      </c>
      <c r="AD46" t="str">
        <f>""</f>
        <v/>
      </c>
      <c r="AE46" t="str">
        <f>""</f>
        <v/>
      </c>
      <c r="AF46" t="str">
        <f>""</f>
        <v/>
      </c>
      <c r="AG46" t="str">
        <f>""</f>
        <v/>
      </c>
      <c r="AH46" t="str">
        <f>""</f>
        <v/>
      </c>
      <c r="AI46" t="str">
        <f>""</f>
        <v/>
      </c>
      <c r="AJ46" t="str">
        <f>""</f>
        <v/>
      </c>
      <c r="AK46" t="str">
        <f>""</f>
        <v/>
      </c>
      <c r="AL46" t="str">
        <f>""</f>
        <v/>
      </c>
      <c r="AM46" t="str">
        <f>""</f>
        <v/>
      </c>
      <c r="AN46" t="str">
        <f>""</f>
        <v/>
      </c>
      <c r="AO46" t="str">
        <f>""</f>
        <v/>
      </c>
      <c r="AP46" t="str">
        <f>""</f>
        <v/>
      </c>
      <c r="AQ46" t="str">
        <f>""</f>
        <v/>
      </c>
      <c r="AR46" t="str">
        <f>""</f>
        <v/>
      </c>
      <c r="AS46" t="str">
        <f>""</f>
        <v/>
      </c>
      <c r="AT46" t="str">
        <f>""</f>
        <v/>
      </c>
      <c r="AU46" t="str">
        <f>""</f>
        <v/>
      </c>
      <c r="AV46" t="str">
        <f>""</f>
        <v/>
      </c>
      <c r="AW46" t="str">
        <f>""</f>
        <v/>
      </c>
      <c r="AX46" t="str">
        <f>""</f>
        <v/>
      </c>
      <c r="AY46" t="str">
        <f>""</f>
        <v/>
      </c>
      <c r="AZ46" t="str">
        <f>""</f>
        <v/>
      </c>
      <c r="BA46" t="str">
        <f>""</f>
        <v/>
      </c>
    </row>
    <row r="47" spans="2:53" x14ac:dyDescent="0.2">
      <c r="B47" t="str">
        <f>"Loss of land (yes=1) for a household in 1998-07"</f>
        <v>Loss of land (yes=1) for a household in 1998-07</v>
      </c>
      <c r="C47" t="str">
        <f>""</f>
        <v/>
      </c>
      <c r="D47" t="str">
        <f>""</f>
        <v/>
      </c>
      <c r="E47" t="str">
        <f>""</f>
        <v/>
      </c>
      <c r="F47" t="str">
        <f>""</f>
        <v/>
      </c>
      <c r="G47" t="str">
        <f>""</f>
        <v/>
      </c>
      <c r="H47" t="str">
        <f>""</f>
        <v/>
      </c>
      <c r="I47" t="str">
        <f>""</f>
        <v/>
      </c>
      <c r="J47" t="str">
        <f>""</f>
        <v/>
      </c>
      <c r="K47" t="str">
        <f>""</f>
        <v/>
      </c>
      <c r="L47" t="str">
        <f>"-0.169"</f>
        <v>-0.169</v>
      </c>
      <c r="M47" t="str">
        <f>"-0.163"</f>
        <v>-0.163</v>
      </c>
      <c r="N47" t="str">
        <f>"-0.170"</f>
        <v>-0.170</v>
      </c>
      <c r="O47" t="str">
        <f>""</f>
        <v/>
      </c>
      <c r="P47" t="str">
        <f>""</f>
        <v/>
      </c>
      <c r="Q47" t="str">
        <f>""</f>
        <v/>
      </c>
      <c r="R47" t="str">
        <f>""</f>
        <v/>
      </c>
      <c r="S47" t="str">
        <f>""</f>
        <v/>
      </c>
      <c r="T47" t="str">
        <f>""</f>
        <v/>
      </c>
      <c r="U47" t="str">
        <f>""</f>
        <v/>
      </c>
      <c r="V47" t="str">
        <f>""</f>
        <v/>
      </c>
      <c r="W47" t="str">
        <f>""</f>
        <v/>
      </c>
      <c r="X47" t="str">
        <f>""</f>
        <v/>
      </c>
      <c r="Y47" t="str">
        <f>""</f>
        <v/>
      </c>
      <c r="Z47" t="str">
        <f>""</f>
        <v/>
      </c>
      <c r="AA47" t="str">
        <f>""</f>
        <v/>
      </c>
      <c r="AB47" t="str">
        <f>""</f>
        <v/>
      </c>
      <c r="AC47" t="str">
        <f>""</f>
        <v/>
      </c>
      <c r="AD47" t="str">
        <f>""</f>
        <v/>
      </c>
      <c r="AE47" t="str">
        <f>""</f>
        <v/>
      </c>
      <c r="AF47" t="str">
        <f>""</f>
        <v/>
      </c>
      <c r="AG47" t="str">
        <f>""</f>
        <v/>
      </c>
      <c r="AH47" t="str">
        <f>""</f>
        <v/>
      </c>
      <c r="AI47" t="str">
        <f>""</f>
        <v/>
      </c>
      <c r="AJ47" t="str">
        <f>""</f>
        <v/>
      </c>
      <c r="AK47" t="str">
        <f>""</f>
        <v/>
      </c>
      <c r="AL47" t="str">
        <f>""</f>
        <v/>
      </c>
      <c r="AM47" t="str">
        <f>""</f>
        <v/>
      </c>
      <c r="AN47" t="str">
        <f>""</f>
        <v/>
      </c>
      <c r="AO47" t="str">
        <f>""</f>
        <v/>
      </c>
      <c r="AP47" t="str">
        <f>""</f>
        <v/>
      </c>
      <c r="AQ47" t="str">
        <f>""</f>
        <v/>
      </c>
      <c r="AR47" t="str">
        <f>""</f>
        <v/>
      </c>
      <c r="AS47" t="str">
        <f>""</f>
        <v/>
      </c>
      <c r="AT47" t="str">
        <f>""</f>
        <v/>
      </c>
      <c r="AU47" t="str">
        <f>""</f>
        <v/>
      </c>
      <c r="AV47" t="str">
        <f>""</f>
        <v/>
      </c>
      <c r="AW47" t="str">
        <f>""</f>
        <v/>
      </c>
      <c r="AX47" t="str">
        <f>""</f>
        <v/>
      </c>
      <c r="AY47" t="str">
        <f>""</f>
        <v/>
      </c>
      <c r="AZ47" t="str">
        <f>""</f>
        <v/>
      </c>
      <c r="BA47" t="str">
        <f>""</f>
        <v/>
      </c>
    </row>
    <row r="48" spans="2:53" x14ac:dyDescent="0.2">
      <c r="B48" t="str">
        <f>""</f>
        <v/>
      </c>
      <c r="C48" t="str">
        <f>""</f>
        <v/>
      </c>
      <c r="D48" t="str">
        <f>""</f>
        <v/>
      </c>
      <c r="E48" t="str">
        <f>""</f>
        <v/>
      </c>
      <c r="F48" t="str">
        <f>""</f>
        <v/>
      </c>
      <c r="G48" t="str">
        <f>""</f>
        <v/>
      </c>
      <c r="H48" t="str">
        <f>""</f>
        <v/>
      </c>
      <c r="I48" t="str">
        <f>""</f>
        <v/>
      </c>
      <c r="J48" t="str">
        <f>""</f>
        <v/>
      </c>
      <c r="K48" t="str">
        <f>""</f>
        <v/>
      </c>
      <c r="L48" t="str">
        <f>"[0.148]"</f>
        <v>[0.148]</v>
      </c>
      <c r="M48" t="str">
        <f>"[0.142]"</f>
        <v>[0.142]</v>
      </c>
      <c r="N48" t="str">
        <f>"[0.144]"</f>
        <v>[0.144]</v>
      </c>
      <c r="O48" t="str">
        <f>""</f>
        <v/>
      </c>
      <c r="P48" t="str">
        <f>""</f>
        <v/>
      </c>
      <c r="Q48" t="str">
        <f>""</f>
        <v/>
      </c>
      <c r="R48" t="str">
        <f>""</f>
        <v/>
      </c>
      <c r="S48" t="str">
        <f>""</f>
        <v/>
      </c>
      <c r="T48" t="str">
        <f>""</f>
        <v/>
      </c>
      <c r="U48" t="str">
        <f>""</f>
        <v/>
      </c>
      <c r="V48" t="str">
        <f>""</f>
        <v/>
      </c>
      <c r="W48" t="str">
        <f>""</f>
        <v/>
      </c>
      <c r="X48" t="str">
        <f>""</f>
        <v/>
      </c>
      <c r="Y48" t="str">
        <f>""</f>
        <v/>
      </c>
      <c r="Z48" t="str">
        <f>""</f>
        <v/>
      </c>
      <c r="AA48" t="str">
        <f>""</f>
        <v/>
      </c>
      <c r="AB48" t="str">
        <f>""</f>
        <v/>
      </c>
      <c r="AC48" t="str">
        <f>""</f>
        <v/>
      </c>
      <c r="AD48" t="str">
        <f>""</f>
        <v/>
      </c>
      <c r="AE48" t="str">
        <f>""</f>
        <v/>
      </c>
      <c r="AF48" t="str">
        <f>""</f>
        <v/>
      </c>
      <c r="AG48" t="str">
        <f>""</f>
        <v/>
      </c>
      <c r="AH48" t="str">
        <f>""</f>
        <v/>
      </c>
      <c r="AI48" t="str">
        <f>""</f>
        <v/>
      </c>
      <c r="AJ48" t="str">
        <f>""</f>
        <v/>
      </c>
      <c r="AK48" t="str">
        <f>""</f>
        <v/>
      </c>
      <c r="AL48" t="str">
        <f>""</f>
        <v/>
      </c>
      <c r="AM48" t="str">
        <f>""</f>
        <v/>
      </c>
      <c r="AN48" t="str">
        <f>""</f>
        <v/>
      </c>
      <c r="AO48" t="str">
        <f>""</f>
        <v/>
      </c>
      <c r="AP48" t="str">
        <f>""</f>
        <v/>
      </c>
      <c r="AQ48" t="str">
        <f>""</f>
        <v/>
      </c>
      <c r="AR48" t="str">
        <f>""</f>
        <v/>
      </c>
      <c r="AS48" t="str">
        <f>""</f>
        <v/>
      </c>
      <c r="AT48" t="str">
        <f>""</f>
        <v/>
      </c>
      <c r="AU48" t="str">
        <f>""</f>
        <v/>
      </c>
      <c r="AV48" t="str">
        <f>""</f>
        <v/>
      </c>
      <c r="AW48" t="str">
        <f>""</f>
        <v/>
      </c>
      <c r="AX48" t="str">
        <f>""</f>
        <v/>
      </c>
      <c r="AY48" t="str">
        <f>""</f>
        <v/>
      </c>
      <c r="AZ48" t="str">
        <f>""</f>
        <v/>
      </c>
      <c r="BA48" t="str">
        <f>""</f>
        <v/>
      </c>
    </row>
    <row r="49" spans="2:53" x14ac:dyDescent="0.2">
      <c r="B49" t="str">
        <f>"At least 1 male left the household in a given year (yes=1)"</f>
        <v>At least 1 male left the household in a given year (yes=1)</v>
      </c>
      <c r="C49" t="str">
        <f>""</f>
        <v/>
      </c>
      <c r="D49" t="str">
        <f>""</f>
        <v/>
      </c>
      <c r="E49" t="str">
        <f>""</f>
        <v/>
      </c>
      <c r="F49" t="str">
        <f>""</f>
        <v/>
      </c>
      <c r="G49" t="str">
        <f>""</f>
        <v/>
      </c>
      <c r="H49" t="str">
        <f>""</f>
        <v/>
      </c>
      <c r="I49" t="str">
        <f>""</f>
        <v/>
      </c>
      <c r="J49" t="str">
        <f>""</f>
        <v/>
      </c>
      <c r="K49" t="str">
        <f>""</f>
        <v/>
      </c>
      <c r="L49" t="str">
        <f>"0.026"</f>
        <v>0.026</v>
      </c>
      <c r="M49" t="str">
        <f>""</f>
        <v/>
      </c>
      <c r="N49" t="str">
        <f>""</f>
        <v/>
      </c>
      <c r="O49" t="str">
        <f>""</f>
        <v/>
      </c>
      <c r="P49" t="str">
        <f>""</f>
        <v/>
      </c>
      <c r="Q49" t="str">
        <f>""</f>
        <v/>
      </c>
      <c r="R49" t="str">
        <f>""</f>
        <v/>
      </c>
      <c r="S49" t="str">
        <f>""</f>
        <v/>
      </c>
      <c r="T49" t="str">
        <f>""</f>
        <v/>
      </c>
      <c r="U49" t="str">
        <f>""</f>
        <v/>
      </c>
      <c r="V49" t="str">
        <f>""</f>
        <v/>
      </c>
      <c r="W49" t="str">
        <f>""</f>
        <v/>
      </c>
      <c r="X49" t="str">
        <f>""</f>
        <v/>
      </c>
      <c r="Y49" t="str">
        <f>""</f>
        <v/>
      </c>
      <c r="Z49" t="str">
        <f>""</f>
        <v/>
      </c>
      <c r="AA49" t="str">
        <f>""</f>
        <v/>
      </c>
      <c r="AB49" t="str">
        <f>""</f>
        <v/>
      </c>
      <c r="AC49" t="str">
        <f>""</f>
        <v/>
      </c>
      <c r="AD49" t="str">
        <f>""</f>
        <v/>
      </c>
      <c r="AE49" t="str">
        <f>""</f>
        <v/>
      </c>
      <c r="AF49" t="str">
        <f>""</f>
        <v/>
      </c>
      <c r="AG49" t="str">
        <f>""</f>
        <v/>
      </c>
      <c r="AH49" t="str">
        <f>""</f>
        <v/>
      </c>
      <c r="AI49" t="str">
        <f>""</f>
        <v/>
      </c>
      <c r="AJ49" t="str">
        <f>""</f>
        <v/>
      </c>
      <c r="AK49" t="str">
        <f>""</f>
        <v/>
      </c>
      <c r="AL49" t="str">
        <f>""</f>
        <v/>
      </c>
      <c r="AM49" t="str">
        <f>""</f>
        <v/>
      </c>
      <c r="AN49" t="str">
        <f>""</f>
        <v/>
      </c>
      <c r="AO49" t="str">
        <f>""</f>
        <v/>
      </c>
      <c r="AP49" t="str">
        <f>""</f>
        <v/>
      </c>
      <c r="AQ49" t="str">
        <f>""</f>
        <v/>
      </c>
      <c r="AR49" t="str">
        <f>""</f>
        <v/>
      </c>
      <c r="AS49" t="str">
        <f>""</f>
        <v/>
      </c>
      <c r="AT49" t="str">
        <f>""</f>
        <v/>
      </c>
      <c r="AU49" t="str">
        <f>""</f>
        <v/>
      </c>
      <c r="AV49" t="str">
        <f>""</f>
        <v/>
      </c>
      <c r="AW49" t="str">
        <f>""</f>
        <v/>
      </c>
      <c r="AX49" t="str">
        <f>""</f>
        <v/>
      </c>
      <c r="AY49" t="str">
        <f>""</f>
        <v/>
      </c>
      <c r="AZ49" t="str">
        <f>""</f>
        <v/>
      </c>
      <c r="BA49" t="str">
        <f>""</f>
        <v/>
      </c>
    </row>
    <row r="50" spans="2:53" x14ac:dyDescent="0.2">
      <c r="B50" t="str">
        <f>""</f>
        <v/>
      </c>
      <c r="C50" t="str">
        <f>""</f>
        <v/>
      </c>
      <c r="D50" t="str">
        <f>""</f>
        <v/>
      </c>
      <c r="E50" t="str">
        <f>""</f>
        <v/>
      </c>
      <c r="F50" t="str">
        <f>""</f>
        <v/>
      </c>
      <c r="G50" t="str">
        <f>""</f>
        <v/>
      </c>
      <c r="H50" t="str">
        <f>""</f>
        <v/>
      </c>
      <c r="I50" t="str">
        <f>""</f>
        <v/>
      </c>
      <c r="J50" t="str">
        <f>""</f>
        <v/>
      </c>
      <c r="K50" t="str">
        <f>""</f>
        <v/>
      </c>
      <c r="L50" t="str">
        <f>"[0.088]"</f>
        <v>[0.088]</v>
      </c>
      <c r="M50" t="str">
        <f>""</f>
        <v/>
      </c>
      <c r="N50" t="str">
        <f>""</f>
        <v/>
      </c>
      <c r="O50" t="str">
        <f>""</f>
        <v/>
      </c>
      <c r="P50" t="str">
        <f>""</f>
        <v/>
      </c>
      <c r="Q50" t="str">
        <f>""</f>
        <v/>
      </c>
      <c r="R50" t="str">
        <f>""</f>
        <v/>
      </c>
      <c r="S50" t="str">
        <f>""</f>
        <v/>
      </c>
      <c r="T50" t="str">
        <f>""</f>
        <v/>
      </c>
      <c r="U50" t="str">
        <f>""</f>
        <v/>
      </c>
      <c r="V50" t="str">
        <f>""</f>
        <v/>
      </c>
      <c r="W50" t="str">
        <f>""</f>
        <v/>
      </c>
      <c r="X50" t="str">
        <f>""</f>
        <v/>
      </c>
      <c r="Y50" t="str">
        <f>""</f>
        <v/>
      </c>
      <c r="Z50" t="str">
        <f>""</f>
        <v/>
      </c>
      <c r="AA50" t="str">
        <f>""</f>
        <v/>
      </c>
      <c r="AB50" t="str">
        <f>""</f>
        <v/>
      </c>
      <c r="AC50" t="str">
        <f>""</f>
        <v/>
      </c>
      <c r="AD50" t="str">
        <f>""</f>
        <v/>
      </c>
      <c r="AE50" t="str">
        <f>""</f>
        <v/>
      </c>
      <c r="AF50" t="str">
        <f>""</f>
        <v/>
      </c>
      <c r="AG50" t="str">
        <f>""</f>
        <v/>
      </c>
      <c r="AH50" t="str">
        <f>""</f>
        <v/>
      </c>
      <c r="AI50" t="str">
        <f>""</f>
        <v/>
      </c>
      <c r="AJ50" t="str">
        <f>""</f>
        <v/>
      </c>
      <c r="AK50" t="str">
        <f>""</f>
        <v/>
      </c>
      <c r="AL50" t="str">
        <f>""</f>
        <v/>
      </c>
      <c r="AM50" t="str">
        <f>""</f>
        <v/>
      </c>
      <c r="AN50" t="str">
        <f>""</f>
        <v/>
      </c>
      <c r="AO50" t="str">
        <f>""</f>
        <v/>
      </c>
      <c r="AP50" t="str">
        <f>""</f>
        <v/>
      </c>
      <c r="AQ50" t="str">
        <f>""</f>
        <v/>
      </c>
      <c r="AR50" t="str">
        <f>""</f>
        <v/>
      </c>
      <c r="AS50" t="str">
        <f>""</f>
        <v/>
      </c>
      <c r="AT50" t="str">
        <f>""</f>
        <v/>
      </c>
      <c r="AU50" t="str">
        <f>""</f>
        <v/>
      </c>
      <c r="AV50" t="str">
        <f>""</f>
        <v/>
      </c>
      <c r="AW50" t="str">
        <f>""</f>
        <v/>
      </c>
      <c r="AX50" t="str">
        <f>""</f>
        <v/>
      </c>
      <c r="AY50" t="str">
        <f>""</f>
        <v/>
      </c>
      <c r="AZ50" t="str">
        <f>""</f>
        <v/>
      </c>
      <c r="BA50" t="str">
        <f>""</f>
        <v/>
      </c>
    </row>
    <row r="51" spans="2:53" x14ac:dyDescent="0.2">
      <c r="B51" t="str">
        <f>"Interaction"</f>
        <v>Interaction</v>
      </c>
      <c r="C51" t="str">
        <f>""</f>
        <v/>
      </c>
      <c r="D51" t="str">
        <f>""</f>
        <v/>
      </c>
      <c r="E51" t="str">
        <f>""</f>
        <v/>
      </c>
      <c r="F51" t="str">
        <f>""</f>
        <v/>
      </c>
      <c r="G51" t="str">
        <f>""</f>
        <v/>
      </c>
      <c r="H51" t="str">
        <f>""</f>
        <v/>
      </c>
      <c r="I51" t="str">
        <f>""</f>
        <v/>
      </c>
      <c r="J51" t="str">
        <f>""</f>
        <v/>
      </c>
      <c r="K51" t="str">
        <f>""</f>
        <v/>
      </c>
      <c r="L51" t="str">
        <f>"0.307"</f>
        <v>0.307</v>
      </c>
      <c r="M51" t="str">
        <f>""</f>
        <v/>
      </c>
      <c r="N51" t="str">
        <f>""</f>
        <v/>
      </c>
      <c r="O51" t="str">
        <f>""</f>
        <v/>
      </c>
      <c r="P51" t="str">
        <f>""</f>
        <v/>
      </c>
      <c r="Q51" t="str">
        <f>""</f>
        <v/>
      </c>
      <c r="R51" t="str">
        <f>""</f>
        <v/>
      </c>
      <c r="S51" t="str">
        <f>""</f>
        <v/>
      </c>
      <c r="T51" t="str">
        <f>""</f>
        <v/>
      </c>
      <c r="U51" t="str">
        <f>""</f>
        <v/>
      </c>
      <c r="V51" t="str">
        <f>""</f>
        <v/>
      </c>
      <c r="W51" t="str">
        <f>""</f>
        <v/>
      </c>
      <c r="X51" t="str">
        <f>""</f>
        <v/>
      </c>
      <c r="Y51" t="str">
        <f>""</f>
        <v/>
      </c>
      <c r="Z51" t="str">
        <f>""</f>
        <v/>
      </c>
      <c r="AA51" t="str">
        <f>""</f>
        <v/>
      </c>
      <c r="AB51" t="str">
        <f>""</f>
        <v/>
      </c>
      <c r="AC51" t="str">
        <f>""</f>
        <v/>
      </c>
      <c r="AD51" t="str">
        <f>""</f>
        <v/>
      </c>
      <c r="AE51" t="str">
        <f>""</f>
        <v/>
      </c>
      <c r="AF51" t="str">
        <f>""</f>
        <v/>
      </c>
      <c r="AG51" t="str">
        <f>""</f>
        <v/>
      </c>
      <c r="AH51" t="str">
        <f>""</f>
        <v/>
      </c>
      <c r="AI51" t="str">
        <f>""</f>
        <v/>
      </c>
      <c r="AJ51" t="str">
        <f>""</f>
        <v/>
      </c>
      <c r="AK51" t="str">
        <f>""</f>
        <v/>
      </c>
      <c r="AL51" t="str">
        <f>""</f>
        <v/>
      </c>
      <c r="AM51" t="str">
        <f>""</f>
        <v/>
      </c>
      <c r="AN51" t="str">
        <f>""</f>
        <v/>
      </c>
      <c r="AO51" t="str">
        <f>""</f>
        <v/>
      </c>
      <c r="AP51" t="str">
        <f>""</f>
        <v/>
      </c>
      <c r="AQ51" t="str">
        <f>""</f>
        <v/>
      </c>
      <c r="AR51" t="str">
        <f>""</f>
        <v/>
      </c>
      <c r="AS51" t="str">
        <f>""</f>
        <v/>
      </c>
      <c r="AT51" t="str">
        <f>""</f>
        <v/>
      </c>
      <c r="AU51" t="str">
        <f>""</f>
        <v/>
      </c>
      <c r="AV51" t="str">
        <f>""</f>
        <v/>
      </c>
      <c r="AW51" t="str">
        <f>""</f>
        <v/>
      </c>
      <c r="AX51" t="str">
        <f>""</f>
        <v/>
      </c>
      <c r="AY51" t="str">
        <f>""</f>
        <v/>
      </c>
      <c r="AZ51" t="str">
        <f>""</f>
        <v/>
      </c>
      <c r="BA51" t="str">
        <f>""</f>
        <v/>
      </c>
    </row>
    <row r="52" spans="2:53" x14ac:dyDescent="0.2">
      <c r="B52" t="str">
        <f>""</f>
        <v/>
      </c>
      <c r="C52" t="str">
        <f>""</f>
        <v/>
      </c>
      <c r="D52" t="str">
        <f>""</f>
        <v/>
      </c>
      <c r="E52" t="str">
        <f>""</f>
        <v/>
      </c>
      <c r="F52" t="str">
        <f>""</f>
        <v/>
      </c>
      <c r="G52" t="str">
        <f>""</f>
        <v/>
      </c>
      <c r="H52" t="str">
        <f>""</f>
        <v/>
      </c>
      <c r="I52" t="str">
        <f>""</f>
        <v/>
      </c>
      <c r="J52" t="str">
        <f>""</f>
        <v/>
      </c>
      <c r="K52" t="str">
        <f>""</f>
        <v/>
      </c>
      <c r="L52" t="str">
        <f>"[0.297]"</f>
        <v>[0.297]</v>
      </c>
      <c r="M52" t="str">
        <f>""</f>
        <v/>
      </c>
      <c r="N52" t="str">
        <f>""</f>
        <v/>
      </c>
      <c r="O52" t="str">
        <f>""</f>
        <v/>
      </c>
      <c r="P52" t="str">
        <f>""</f>
        <v/>
      </c>
      <c r="Q52" t="str">
        <f>""</f>
        <v/>
      </c>
      <c r="R52" t="str">
        <f>""</f>
        <v/>
      </c>
      <c r="S52" t="str">
        <f>""</f>
        <v/>
      </c>
      <c r="T52" t="str">
        <f>""</f>
        <v/>
      </c>
      <c r="U52" t="str">
        <f>""</f>
        <v/>
      </c>
      <c r="V52" t="str">
        <f>""</f>
        <v/>
      </c>
      <c r="W52" t="str">
        <f>""</f>
        <v/>
      </c>
      <c r="X52" t="str">
        <f>""</f>
        <v/>
      </c>
      <c r="Y52" t="str">
        <f>""</f>
        <v/>
      </c>
      <c r="Z52" t="str">
        <f>""</f>
        <v/>
      </c>
      <c r="AA52" t="str">
        <f>""</f>
        <v/>
      </c>
      <c r="AB52" t="str">
        <f>""</f>
        <v/>
      </c>
      <c r="AC52" t="str">
        <f>""</f>
        <v/>
      </c>
      <c r="AD52" t="str">
        <f>""</f>
        <v/>
      </c>
      <c r="AE52" t="str">
        <f>""</f>
        <v/>
      </c>
      <c r="AF52" t="str">
        <f>""</f>
        <v/>
      </c>
      <c r="AG52" t="str">
        <f>""</f>
        <v/>
      </c>
      <c r="AH52" t="str">
        <f>""</f>
        <v/>
      </c>
      <c r="AI52" t="str">
        <f>""</f>
        <v/>
      </c>
      <c r="AJ52" t="str">
        <f>""</f>
        <v/>
      </c>
      <c r="AK52" t="str">
        <f>""</f>
        <v/>
      </c>
      <c r="AL52" t="str">
        <f>""</f>
        <v/>
      </c>
      <c r="AM52" t="str">
        <f>""</f>
        <v/>
      </c>
      <c r="AN52" t="str">
        <f>""</f>
        <v/>
      </c>
      <c r="AO52" t="str">
        <f>""</f>
        <v/>
      </c>
      <c r="AP52" t="str">
        <f>""</f>
        <v/>
      </c>
      <c r="AQ52" t="str">
        <f>""</f>
        <v/>
      </c>
      <c r="AR52" t="str">
        <f>""</f>
        <v/>
      </c>
      <c r="AS52" t="str">
        <f>""</f>
        <v/>
      </c>
      <c r="AT52" t="str">
        <f>""</f>
        <v/>
      </c>
      <c r="AU52" t="str">
        <f>""</f>
        <v/>
      </c>
      <c r="AV52" t="str">
        <f>""</f>
        <v/>
      </c>
      <c r="AW52" t="str">
        <f>""</f>
        <v/>
      </c>
      <c r="AX52" t="str">
        <f>""</f>
        <v/>
      </c>
      <c r="AY52" t="str">
        <f>""</f>
        <v/>
      </c>
      <c r="AZ52" t="str">
        <f>""</f>
        <v/>
      </c>
      <c r="BA52" t="str">
        <f>""</f>
        <v/>
      </c>
    </row>
    <row r="53" spans="2:53" x14ac:dyDescent="0.2">
      <c r="B53" t="str">
        <f>"Number of males who left household 1998-2007"</f>
        <v>Number of males who left household 1998-2007</v>
      </c>
      <c r="C53" t="str">
        <f>""</f>
        <v/>
      </c>
      <c r="D53" t="str">
        <f>""</f>
        <v/>
      </c>
      <c r="E53" t="str">
        <f>""</f>
        <v/>
      </c>
      <c r="F53" t="str">
        <f>""</f>
        <v/>
      </c>
      <c r="G53" t="str">
        <f>""</f>
        <v/>
      </c>
      <c r="H53" t="str">
        <f>""</f>
        <v/>
      </c>
      <c r="I53" t="str">
        <f>""</f>
        <v/>
      </c>
      <c r="J53" t="str">
        <f>""</f>
        <v/>
      </c>
      <c r="K53" t="str">
        <f>""</f>
        <v/>
      </c>
      <c r="L53" t="str">
        <f>""</f>
        <v/>
      </c>
      <c r="M53" t="str">
        <f>"0.007"</f>
        <v>0.007</v>
      </c>
      <c r="N53" t="str">
        <f>""</f>
        <v/>
      </c>
      <c r="O53" t="str">
        <f>""</f>
        <v/>
      </c>
      <c r="P53" t="str">
        <f>""</f>
        <v/>
      </c>
      <c r="Q53" t="str">
        <f>""</f>
        <v/>
      </c>
      <c r="R53" t="str">
        <f>""</f>
        <v/>
      </c>
      <c r="S53" t="str">
        <f>""</f>
        <v/>
      </c>
      <c r="T53" t="str">
        <f>""</f>
        <v/>
      </c>
      <c r="U53" t="str">
        <f>""</f>
        <v/>
      </c>
      <c r="V53" t="str">
        <f>""</f>
        <v/>
      </c>
      <c r="W53" t="str">
        <f>""</f>
        <v/>
      </c>
      <c r="X53" t="str">
        <f>""</f>
        <v/>
      </c>
      <c r="Y53" t="str">
        <f>""</f>
        <v/>
      </c>
      <c r="Z53" t="str">
        <f>""</f>
        <v/>
      </c>
      <c r="AA53" t="str">
        <f>""</f>
        <v/>
      </c>
      <c r="AB53" t="str">
        <f>""</f>
        <v/>
      </c>
      <c r="AC53" t="str">
        <f>""</f>
        <v/>
      </c>
      <c r="AD53" t="str">
        <f>""</f>
        <v/>
      </c>
      <c r="AE53" t="str">
        <f>""</f>
        <v/>
      </c>
      <c r="AF53" t="str">
        <f>""</f>
        <v/>
      </c>
      <c r="AG53" t="str">
        <f>""</f>
        <v/>
      </c>
      <c r="AH53" t="str">
        <f>""</f>
        <v/>
      </c>
      <c r="AI53" t="str">
        <f>""</f>
        <v/>
      </c>
      <c r="AJ53" t="str">
        <f>""</f>
        <v/>
      </c>
      <c r="AK53" t="str">
        <f>""</f>
        <v/>
      </c>
      <c r="AL53" t="str">
        <f>""</f>
        <v/>
      </c>
      <c r="AM53" t="str">
        <f>""</f>
        <v/>
      </c>
      <c r="AN53" t="str">
        <f>""</f>
        <v/>
      </c>
      <c r="AO53" t="str">
        <f>""</f>
        <v/>
      </c>
      <c r="AP53" t="str">
        <f>""</f>
        <v/>
      </c>
      <c r="AQ53" t="str">
        <f>""</f>
        <v/>
      </c>
      <c r="AR53" t="str">
        <f>""</f>
        <v/>
      </c>
      <c r="AS53" t="str">
        <f>""</f>
        <v/>
      </c>
      <c r="AT53" t="str">
        <f>""</f>
        <v/>
      </c>
      <c r="AU53" t="str">
        <f>""</f>
        <v/>
      </c>
      <c r="AV53" t="str">
        <f>""</f>
        <v/>
      </c>
      <c r="AW53" t="str">
        <f>""</f>
        <v/>
      </c>
      <c r="AX53" t="str">
        <f>""</f>
        <v/>
      </c>
      <c r="AY53" t="str">
        <f>""</f>
        <v/>
      </c>
      <c r="AZ53" t="str">
        <f>""</f>
        <v/>
      </c>
      <c r="BA53" t="str">
        <f>""</f>
        <v/>
      </c>
    </row>
    <row r="54" spans="2:53" x14ac:dyDescent="0.2">
      <c r="B54" t="str">
        <f>""</f>
        <v/>
      </c>
      <c r="C54" t="str">
        <f>""</f>
        <v/>
      </c>
      <c r="D54" t="str">
        <f>""</f>
        <v/>
      </c>
      <c r="E54" t="str">
        <f>""</f>
        <v/>
      </c>
      <c r="F54" t="str">
        <f>""</f>
        <v/>
      </c>
      <c r="G54" t="str">
        <f>""</f>
        <v/>
      </c>
      <c r="H54" t="str">
        <f>""</f>
        <v/>
      </c>
      <c r="I54" t="str">
        <f>""</f>
        <v/>
      </c>
      <c r="J54" t="str">
        <f>""</f>
        <v/>
      </c>
      <c r="K54" t="str">
        <f>""</f>
        <v/>
      </c>
      <c r="L54" t="str">
        <f>""</f>
        <v/>
      </c>
      <c r="M54" t="str">
        <f>"[0.044]"</f>
        <v>[0.044]</v>
      </c>
      <c r="N54" t="str">
        <f>""</f>
        <v/>
      </c>
      <c r="O54" t="str">
        <f>""</f>
        <v/>
      </c>
      <c r="P54" t="str">
        <f>""</f>
        <v/>
      </c>
      <c r="Q54" t="str">
        <f>""</f>
        <v/>
      </c>
      <c r="R54" t="str">
        <f>""</f>
        <v/>
      </c>
      <c r="S54" t="str">
        <f>""</f>
        <v/>
      </c>
      <c r="T54" t="str">
        <f>""</f>
        <v/>
      </c>
      <c r="U54" t="str">
        <f>""</f>
        <v/>
      </c>
      <c r="V54" t="str">
        <f>""</f>
        <v/>
      </c>
      <c r="W54" t="str">
        <f>""</f>
        <v/>
      </c>
      <c r="X54" t="str">
        <f>""</f>
        <v/>
      </c>
      <c r="Y54" t="str">
        <f>""</f>
        <v/>
      </c>
      <c r="Z54" t="str">
        <f>""</f>
        <v/>
      </c>
      <c r="AA54" t="str">
        <f>""</f>
        <v/>
      </c>
      <c r="AB54" t="str">
        <f>""</f>
        <v/>
      </c>
      <c r="AC54" t="str">
        <f>""</f>
        <v/>
      </c>
      <c r="AD54" t="str">
        <f>""</f>
        <v/>
      </c>
      <c r="AE54" t="str">
        <f>""</f>
        <v/>
      </c>
      <c r="AF54" t="str">
        <f>""</f>
        <v/>
      </c>
      <c r="AG54" t="str">
        <f>""</f>
        <v/>
      </c>
      <c r="AH54" t="str">
        <f>""</f>
        <v/>
      </c>
      <c r="AI54" t="str">
        <f>""</f>
        <v/>
      </c>
      <c r="AJ54" t="str">
        <f>""</f>
        <v/>
      </c>
      <c r="AK54" t="str">
        <f>""</f>
        <v/>
      </c>
      <c r="AL54" t="str">
        <f>""</f>
        <v/>
      </c>
      <c r="AM54" t="str">
        <f>""</f>
        <v/>
      </c>
      <c r="AN54" t="str">
        <f>""</f>
        <v/>
      </c>
      <c r="AO54" t="str">
        <f>""</f>
        <v/>
      </c>
      <c r="AP54" t="str">
        <f>""</f>
        <v/>
      </c>
      <c r="AQ54" t="str">
        <f>""</f>
        <v/>
      </c>
      <c r="AR54" t="str">
        <f>""</f>
        <v/>
      </c>
      <c r="AS54" t="str">
        <f>""</f>
        <v/>
      </c>
      <c r="AT54" t="str">
        <f>""</f>
        <v/>
      </c>
      <c r="AU54" t="str">
        <f>""</f>
        <v/>
      </c>
      <c r="AV54" t="str">
        <f>""</f>
        <v/>
      </c>
      <c r="AW54" t="str">
        <f>""</f>
        <v/>
      </c>
      <c r="AX54" t="str">
        <f>""</f>
        <v/>
      </c>
      <c r="AY54" t="str">
        <f>""</f>
        <v/>
      </c>
      <c r="AZ54" t="str">
        <f>""</f>
        <v/>
      </c>
      <c r="BA54" t="str">
        <f>""</f>
        <v/>
      </c>
    </row>
    <row r="55" spans="2:53" x14ac:dyDescent="0.2">
      <c r="B55" t="str">
        <f>"Interaction"</f>
        <v>Interaction</v>
      </c>
      <c r="C55" t="str">
        <f>""</f>
        <v/>
      </c>
      <c r="D55" t="str">
        <f>""</f>
        <v/>
      </c>
      <c r="E55" t="str">
        <f>""</f>
        <v/>
      </c>
      <c r="F55" t="str">
        <f>""</f>
        <v/>
      </c>
      <c r="G55" t="str">
        <f>""</f>
        <v/>
      </c>
      <c r="H55" t="str">
        <f>""</f>
        <v/>
      </c>
      <c r="I55" t="str">
        <f>""</f>
        <v/>
      </c>
      <c r="J55" t="str">
        <f>""</f>
        <v/>
      </c>
      <c r="K55" t="str">
        <f>""</f>
        <v/>
      </c>
      <c r="L55" t="str">
        <f>""</f>
        <v/>
      </c>
      <c r="M55" t="str">
        <f>"0.160"</f>
        <v>0.160</v>
      </c>
      <c r="N55" t="str">
        <f>""</f>
        <v/>
      </c>
      <c r="O55" t="str">
        <f>""</f>
        <v/>
      </c>
      <c r="P55" t="str">
        <f>""</f>
        <v/>
      </c>
      <c r="Q55" t="str">
        <f>""</f>
        <v/>
      </c>
      <c r="R55" t="str">
        <f>""</f>
        <v/>
      </c>
      <c r="S55" t="str">
        <f>""</f>
        <v/>
      </c>
      <c r="T55" t="str">
        <f>""</f>
        <v/>
      </c>
      <c r="U55" t="str">
        <f>""</f>
        <v/>
      </c>
      <c r="V55" t="str">
        <f>""</f>
        <v/>
      </c>
      <c r="W55" t="str">
        <f>""</f>
        <v/>
      </c>
      <c r="X55" t="str">
        <f>""</f>
        <v/>
      </c>
      <c r="Y55" t="str">
        <f>""</f>
        <v/>
      </c>
      <c r="Z55" t="str">
        <f>""</f>
        <v/>
      </c>
      <c r="AA55" t="str">
        <f>""</f>
        <v/>
      </c>
      <c r="AB55" t="str">
        <f>""</f>
        <v/>
      </c>
      <c r="AC55" t="str">
        <f>""</f>
        <v/>
      </c>
      <c r="AD55" t="str">
        <f>""</f>
        <v/>
      </c>
      <c r="AE55" t="str">
        <f>""</f>
        <v/>
      </c>
      <c r="AF55" t="str">
        <f>""</f>
        <v/>
      </c>
      <c r="AG55" t="str">
        <f>""</f>
        <v/>
      </c>
      <c r="AH55" t="str">
        <f>""</f>
        <v/>
      </c>
      <c r="AI55" t="str">
        <f>""</f>
        <v/>
      </c>
      <c r="AJ55" t="str">
        <f>""</f>
        <v/>
      </c>
      <c r="AK55" t="str">
        <f>""</f>
        <v/>
      </c>
      <c r="AL55" t="str">
        <f>""</f>
        <v/>
      </c>
      <c r="AM55" t="str">
        <f>""</f>
        <v/>
      </c>
      <c r="AN55" t="str">
        <f>""</f>
        <v/>
      </c>
      <c r="AO55" t="str">
        <f>""</f>
        <v/>
      </c>
      <c r="AP55" t="str">
        <f>""</f>
        <v/>
      </c>
      <c r="AQ55" t="str">
        <f>""</f>
        <v/>
      </c>
      <c r="AR55" t="str">
        <f>""</f>
        <v/>
      </c>
      <c r="AS55" t="str">
        <f>""</f>
        <v/>
      </c>
      <c r="AT55" t="str">
        <f>""</f>
        <v/>
      </c>
      <c r="AU55" t="str">
        <f>""</f>
        <v/>
      </c>
      <c r="AV55" t="str">
        <f>""</f>
        <v/>
      </c>
      <c r="AW55" t="str">
        <f>""</f>
        <v/>
      </c>
      <c r="AX55" t="str">
        <f>""</f>
        <v/>
      </c>
      <c r="AY55" t="str">
        <f>""</f>
        <v/>
      </c>
      <c r="AZ55" t="str">
        <f>""</f>
        <v/>
      </c>
      <c r="BA55" t="str">
        <f>""</f>
        <v/>
      </c>
    </row>
    <row r="56" spans="2:53" x14ac:dyDescent="0.2">
      <c r="B56" t="str">
        <f>""</f>
        <v/>
      </c>
      <c r="C56" t="str">
        <f>""</f>
        <v/>
      </c>
      <c r="D56" t="str">
        <f>""</f>
        <v/>
      </c>
      <c r="E56" t="str">
        <f>""</f>
        <v/>
      </c>
      <c r="F56" t="str">
        <f>""</f>
        <v/>
      </c>
      <c r="G56" t="str">
        <f>""</f>
        <v/>
      </c>
      <c r="H56" t="str">
        <f>""</f>
        <v/>
      </c>
      <c r="I56" t="str">
        <f>""</f>
        <v/>
      </c>
      <c r="J56" t="str">
        <f>""</f>
        <v/>
      </c>
      <c r="K56" t="str">
        <f>""</f>
        <v/>
      </c>
      <c r="L56" t="str">
        <f>""</f>
        <v/>
      </c>
      <c r="M56" t="str">
        <f>"[0.131]"</f>
        <v>[0.131]</v>
      </c>
      <c r="N56" t="str">
        <f>""</f>
        <v/>
      </c>
      <c r="O56" t="str">
        <f>""</f>
        <v/>
      </c>
      <c r="P56" t="str">
        <f>""</f>
        <v/>
      </c>
      <c r="Q56" t="str">
        <f>""</f>
        <v/>
      </c>
      <c r="R56" t="str">
        <f>""</f>
        <v/>
      </c>
      <c r="S56" t="str">
        <f>""</f>
        <v/>
      </c>
      <c r="T56" t="str">
        <f>""</f>
        <v/>
      </c>
      <c r="U56" t="str">
        <f>""</f>
        <v/>
      </c>
      <c r="V56" t="str">
        <f>""</f>
        <v/>
      </c>
      <c r="W56" t="str">
        <f>""</f>
        <v/>
      </c>
      <c r="X56" t="str">
        <f>""</f>
        <v/>
      </c>
      <c r="Y56" t="str">
        <f>""</f>
        <v/>
      </c>
      <c r="Z56" t="str">
        <f>""</f>
        <v/>
      </c>
      <c r="AA56" t="str">
        <f>""</f>
        <v/>
      </c>
      <c r="AB56" t="str">
        <f>""</f>
        <v/>
      </c>
      <c r="AC56" t="str">
        <f>""</f>
        <v/>
      </c>
      <c r="AD56" t="str">
        <f>""</f>
        <v/>
      </c>
      <c r="AE56" t="str">
        <f>""</f>
        <v/>
      </c>
      <c r="AF56" t="str">
        <f>""</f>
        <v/>
      </c>
      <c r="AG56" t="str">
        <f>""</f>
        <v/>
      </c>
      <c r="AH56" t="str">
        <f>""</f>
        <v/>
      </c>
      <c r="AI56" t="str">
        <f>""</f>
        <v/>
      </c>
      <c r="AJ56" t="str">
        <f>""</f>
        <v/>
      </c>
      <c r="AK56" t="str">
        <f>""</f>
        <v/>
      </c>
      <c r="AL56" t="str">
        <f>""</f>
        <v/>
      </c>
      <c r="AM56" t="str">
        <f>""</f>
        <v/>
      </c>
      <c r="AN56" t="str">
        <f>""</f>
        <v/>
      </c>
      <c r="AO56" t="str">
        <f>""</f>
        <v/>
      </c>
      <c r="AP56" t="str">
        <f>""</f>
        <v/>
      </c>
      <c r="AQ56" t="str">
        <f>""</f>
        <v/>
      </c>
      <c r="AR56" t="str">
        <f>""</f>
        <v/>
      </c>
      <c r="AS56" t="str">
        <f>""</f>
        <v/>
      </c>
      <c r="AT56" t="str">
        <f>""</f>
        <v/>
      </c>
      <c r="AU56" t="str">
        <f>""</f>
        <v/>
      </c>
      <c r="AV56" t="str">
        <f>""</f>
        <v/>
      </c>
      <c r="AW56" t="str">
        <f>""</f>
        <v/>
      </c>
      <c r="AX56" t="str">
        <f>""</f>
        <v/>
      </c>
      <c r="AY56" t="str">
        <f>""</f>
        <v/>
      </c>
      <c r="AZ56" t="str">
        <f>""</f>
        <v/>
      </c>
      <c r="BA56" t="str">
        <f>""</f>
        <v/>
      </c>
    </row>
    <row r="57" spans="2:53" x14ac:dyDescent="0.2">
      <c r="B57" t="str">
        <f>"Share of males  who left household 1998-2007"</f>
        <v>Share of males  who left household 1998-2007</v>
      </c>
      <c r="C57" t="str">
        <f>""</f>
        <v/>
      </c>
      <c r="D57" t="str">
        <f>""</f>
        <v/>
      </c>
      <c r="E57" t="str">
        <f>""</f>
        <v/>
      </c>
      <c r="F57" t="str">
        <f>""</f>
        <v/>
      </c>
      <c r="G57" t="str">
        <f>""</f>
        <v/>
      </c>
      <c r="H57" t="str">
        <f>""</f>
        <v/>
      </c>
      <c r="I57" t="str">
        <f>""</f>
        <v/>
      </c>
      <c r="J57" t="str">
        <f>""</f>
        <v/>
      </c>
      <c r="K57" t="str">
        <f>""</f>
        <v/>
      </c>
      <c r="L57" t="str">
        <f>""</f>
        <v/>
      </c>
      <c r="M57" t="str">
        <f>""</f>
        <v/>
      </c>
      <c r="N57" t="str">
        <f>"0.039"</f>
        <v>0.039</v>
      </c>
      <c r="O57" t="str">
        <f>""</f>
        <v/>
      </c>
      <c r="P57" t="str">
        <f>""</f>
        <v/>
      </c>
      <c r="Q57" t="str">
        <f>""</f>
        <v/>
      </c>
      <c r="R57" t="str">
        <f>""</f>
        <v/>
      </c>
      <c r="S57" t="str">
        <f>""</f>
        <v/>
      </c>
      <c r="T57" t="str">
        <f>""</f>
        <v/>
      </c>
      <c r="U57" t="str">
        <f>""</f>
        <v/>
      </c>
      <c r="V57" t="str">
        <f>""</f>
        <v/>
      </c>
      <c r="W57" t="str">
        <f>""</f>
        <v/>
      </c>
      <c r="X57" t="str">
        <f>""</f>
        <v/>
      </c>
      <c r="Y57" t="str">
        <f>""</f>
        <v/>
      </c>
      <c r="Z57" t="str">
        <f>""</f>
        <v/>
      </c>
      <c r="AA57" t="str">
        <f>""</f>
        <v/>
      </c>
      <c r="AB57" t="str">
        <f>""</f>
        <v/>
      </c>
      <c r="AC57" t="str">
        <f>""</f>
        <v/>
      </c>
      <c r="AD57" t="str">
        <f>""</f>
        <v/>
      </c>
      <c r="AE57" t="str">
        <f>""</f>
        <v/>
      </c>
      <c r="AF57" t="str">
        <f>""</f>
        <v/>
      </c>
      <c r="AG57" t="str">
        <f>""</f>
        <v/>
      </c>
      <c r="AH57" t="str">
        <f>""</f>
        <v/>
      </c>
      <c r="AI57" t="str">
        <f>""</f>
        <v/>
      </c>
      <c r="AJ57" t="str">
        <f>""</f>
        <v/>
      </c>
      <c r="AK57" t="str">
        <f>""</f>
        <v/>
      </c>
      <c r="AL57" t="str">
        <f>""</f>
        <v/>
      </c>
      <c r="AM57" t="str">
        <f>""</f>
        <v/>
      </c>
      <c r="AN57" t="str">
        <f>""</f>
        <v/>
      </c>
      <c r="AO57" t="str">
        <f>""</f>
        <v/>
      </c>
      <c r="AP57" t="str">
        <f>""</f>
        <v/>
      </c>
      <c r="AQ57" t="str">
        <f>""</f>
        <v/>
      </c>
      <c r="AR57" t="str">
        <f>""</f>
        <v/>
      </c>
      <c r="AS57" t="str">
        <f>""</f>
        <v/>
      </c>
      <c r="AT57" t="str">
        <f>""</f>
        <v/>
      </c>
      <c r="AU57" t="str">
        <f>""</f>
        <v/>
      </c>
      <c r="AV57" t="str">
        <f>""</f>
        <v/>
      </c>
      <c r="AW57" t="str">
        <f>""</f>
        <v/>
      </c>
      <c r="AX57" t="str">
        <f>""</f>
        <v/>
      </c>
      <c r="AY57" t="str">
        <f>""</f>
        <v/>
      </c>
      <c r="AZ57" t="str">
        <f>""</f>
        <v/>
      </c>
      <c r="BA57" t="str">
        <f>""</f>
        <v/>
      </c>
    </row>
    <row r="58" spans="2:53" x14ac:dyDescent="0.2">
      <c r="B58" t="str">
        <f>""</f>
        <v/>
      </c>
      <c r="C58" t="str">
        <f>""</f>
        <v/>
      </c>
      <c r="D58" t="str">
        <f>""</f>
        <v/>
      </c>
      <c r="E58" t="str">
        <f>""</f>
        <v/>
      </c>
      <c r="F58" t="str">
        <f>""</f>
        <v/>
      </c>
      <c r="G58" t="str">
        <f>""</f>
        <v/>
      </c>
      <c r="H58" t="str">
        <f>""</f>
        <v/>
      </c>
      <c r="I58" t="str">
        <f>""</f>
        <v/>
      </c>
      <c r="J58" t="str">
        <f>""</f>
        <v/>
      </c>
      <c r="K58" t="str">
        <f>""</f>
        <v/>
      </c>
      <c r="L58" t="str">
        <f>""</f>
        <v/>
      </c>
      <c r="M58" t="str">
        <f>""</f>
        <v/>
      </c>
      <c r="N58" t="str">
        <f>"[0.098]"</f>
        <v>[0.098]</v>
      </c>
      <c r="O58" t="str">
        <f>""</f>
        <v/>
      </c>
      <c r="P58" t="str">
        <f>""</f>
        <v/>
      </c>
      <c r="Q58" t="str">
        <f>""</f>
        <v/>
      </c>
      <c r="R58" t="str">
        <f>""</f>
        <v/>
      </c>
      <c r="S58" t="str">
        <f>""</f>
        <v/>
      </c>
      <c r="T58" t="str">
        <f>""</f>
        <v/>
      </c>
      <c r="U58" t="str">
        <f>""</f>
        <v/>
      </c>
      <c r="V58" t="str">
        <f>""</f>
        <v/>
      </c>
      <c r="W58" t="str">
        <f>""</f>
        <v/>
      </c>
      <c r="X58" t="str">
        <f>""</f>
        <v/>
      </c>
      <c r="Y58" t="str">
        <f>""</f>
        <v/>
      </c>
      <c r="Z58" t="str">
        <f>""</f>
        <v/>
      </c>
      <c r="AA58" t="str">
        <f>""</f>
        <v/>
      </c>
      <c r="AB58" t="str">
        <f>""</f>
        <v/>
      </c>
      <c r="AC58" t="str">
        <f>""</f>
        <v/>
      </c>
      <c r="AD58" t="str">
        <f>""</f>
        <v/>
      </c>
      <c r="AE58" t="str">
        <f>""</f>
        <v/>
      </c>
      <c r="AF58" t="str">
        <f>""</f>
        <v/>
      </c>
      <c r="AG58" t="str">
        <f>""</f>
        <v/>
      </c>
      <c r="AH58" t="str">
        <f>""</f>
        <v/>
      </c>
      <c r="AI58" t="str">
        <f>""</f>
        <v/>
      </c>
      <c r="AJ58" t="str">
        <f>""</f>
        <v/>
      </c>
      <c r="AK58" t="str">
        <f>""</f>
        <v/>
      </c>
      <c r="AL58" t="str">
        <f>""</f>
        <v/>
      </c>
      <c r="AM58" t="str">
        <f>""</f>
        <v/>
      </c>
      <c r="AN58" t="str">
        <f>""</f>
        <v/>
      </c>
      <c r="AO58" t="str">
        <f>""</f>
        <v/>
      </c>
      <c r="AP58" t="str">
        <f>""</f>
        <v/>
      </c>
      <c r="AQ58" t="str">
        <f>""</f>
        <v/>
      </c>
      <c r="AR58" t="str">
        <f>""</f>
        <v/>
      </c>
      <c r="AS58" t="str">
        <f>""</f>
        <v/>
      </c>
      <c r="AT58" t="str">
        <f>""</f>
        <v/>
      </c>
      <c r="AU58" t="str">
        <f>""</f>
        <v/>
      </c>
      <c r="AV58" t="str">
        <f>""</f>
        <v/>
      </c>
      <c r="AW58" t="str">
        <f>""</f>
        <v/>
      </c>
      <c r="AX58" t="str">
        <f>""</f>
        <v/>
      </c>
      <c r="AY58" t="str">
        <f>""</f>
        <v/>
      </c>
      <c r="AZ58" t="str">
        <f>""</f>
        <v/>
      </c>
      <c r="BA58" t="str">
        <f>""</f>
        <v/>
      </c>
    </row>
    <row r="59" spans="2:53" x14ac:dyDescent="0.2">
      <c r="B59" t="str">
        <f>"Interaction"</f>
        <v>Interaction</v>
      </c>
      <c r="C59" t="str">
        <f>""</f>
        <v/>
      </c>
      <c r="D59" t="str">
        <f>""</f>
        <v/>
      </c>
      <c r="E59" t="str">
        <f>""</f>
        <v/>
      </c>
      <c r="F59" t="str">
        <f>""</f>
        <v/>
      </c>
      <c r="G59" t="str">
        <f>""</f>
        <v/>
      </c>
      <c r="H59" t="str">
        <f>""</f>
        <v/>
      </c>
      <c r="I59" t="str">
        <f>""</f>
        <v/>
      </c>
      <c r="J59" t="str">
        <f>""</f>
        <v/>
      </c>
      <c r="K59" t="str">
        <f>""</f>
        <v/>
      </c>
      <c r="L59" t="str">
        <f>""</f>
        <v/>
      </c>
      <c r="M59" t="str">
        <f>""</f>
        <v/>
      </c>
      <c r="N59" t="str">
        <f>"0.437"</f>
        <v>0.437</v>
      </c>
      <c r="O59" t="str">
        <f>""</f>
        <v/>
      </c>
      <c r="P59" t="str">
        <f>""</f>
        <v/>
      </c>
      <c r="Q59" t="str">
        <f>""</f>
        <v/>
      </c>
      <c r="R59" t="str">
        <f>""</f>
        <v/>
      </c>
      <c r="S59" t="str">
        <f>""</f>
        <v/>
      </c>
      <c r="T59" t="str">
        <f>""</f>
        <v/>
      </c>
      <c r="U59" t="str">
        <f>""</f>
        <v/>
      </c>
      <c r="V59" t="str">
        <f>""</f>
        <v/>
      </c>
      <c r="W59" t="str">
        <f>""</f>
        <v/>
      </c>
      <c r="X59" t="str">
        <f>""</f>
        <v/>
      </c>
      <c r="Y59" t="str">
        <f>""</f>
        <v/>
      </c>
      <c r="Z59" t="str">
        <f>""</f>
        <v/>
      </c>
      <c r="AA59" t="str">
        <f>""</f>
        <v/>
      </c>
      <c r="AB59" t="str">
        <f>""</f>
        <v/>
      </c>
      <c r="AC59" t="str">
        <f>""</f>
        <v/>
      </c>
      <c r="AD59" t="str">
        <f>""</f>
        <v/>
      </c>
      <c r="AE59" t="str">
        <f>""</f>
        <v/>
      </c>
      <c r="AF59" t="str">
        <f>""</f>
        <v/>
      </c>
      <c r="AG59" t="str">
        <f>""</f>
        <v/>
      </c>
      <c r="AH59" t="str">
        <f>""</f>
        <v/>
      </c>
      <c r="AI59" t="str">
        <f>""</f>
        <v/>
      </c>
      <c r="AJ59" t="str">
        <f>""</f>
        <v/>
      </c>
      <c r="AK59" t="str">
        <f>""</f>
        <v/>
      </c>
      <c r="AL59" t="str">
        <f>""</f>
        <v/>
      </c>
      <c r="AM59" t="str">
        <f>""</f>
        <v/>
      </c>
      <c r="AN59" t="str">
        <f>""</f>
        <v/>
      </c>
      <c r="AO59" t="str">
        <f>""</f>
        <v/>
      </c>
      <c r="AP59" t="str">
        <f>""</f>
        <v/>
      </c>
      <c r="AQ59" t="str">
        <f>""</f>
        <v/>
      </c>
      <c r="AR59" t="str">
        <f>""</f>
        <v/>
      </c>
      <c r="AS59" t="str">
        <f>""</f>
        <v/>
      </c>
      <c r="AT59" t="str">
        <f>""</f>
        <v/>
      </c>
      <c r="AU59" t="str">
        <f>""</f>
        <v/>
      </c>
      <c r="AV59" t="str">
        <f>""</f>
        <v/>
      </c>
      <c r="AW59" t="str">
        <f>""</f>
        <v/>
      </c>
      <c r="AX59" t="str">
        <f>""</f>
        <v/>
      </c>
      <c r="AY59" t="str">
        <f>""</f>
        <v/>
      </c>
      <c r="AZ59" t="str">
        <f>""</f>
        <v/>
      </c>
      <c r="BA59" t="str">
        <f>""</f>
        <v/>
      </c>
    </row>
    <row r="60" spans="2:53" x14ac:dyDescent="0.2">
      <c r="B60" t="str">
        <f>""</f>
        <v/>
      </c>
      <c r="C60" t="str">
        <f>""</f>
        <v/>
      </c>
      <c r="D60" t="str">
        <f>""</f>
        <v/>
      </c>
      <c r="E60" t="str">
        <f>""</f>
        <v/>
      </c>
      <c r="F60" t="str">
        <f>""</f>
        <v/>
      </c>
      <c r="G60" t="str">
        <f>""</f>
        <v/>
      </c>
      <c r="H60" t="str">
        <f>""</f>
        <v/>
      </c>
      <c r="I60" t="str">
        <f>""</f>
        <v/>
      </c>
      <c r="J60" t="str">
        <f>""</f>
        <v/>
      </c>
      <c r="K60" t="str">
        <f>""</f>
        <v/>
      </c>
      <c r="L60" t="str">
        <f>""</f>
        <v/>
      </c>
      <c r="M60" t="str">
        <f>""</f>
        <v/>
      </c>
      <c r="N60" t="str">
        <f>"[0.356]"</f>
        <v>[0.356]</v>
      </c>
      <c r="O60" t="str">
        <f>""</f>
        <v/>
      </c>
      <c r="P60" t="str">
        <f>""</f>
        <v/>
      </c>
      <c r="Q60" t="str">
        <f>""</f>
        <v/>
      </c>
      <c r="R60" t="str">
        <f>""</f>
        <v/>
      </c>
      <c r="S60" t="str">
        <f>""</f>
        <v/>
      </c>
      <c r="T60" t="str">
        <f>""</f>
        <v/>
      </c>
      <c r="U60" t="str">
        <f>""</f>
        <v/>
      </c>
      <c r="V60" t="str">
        <f>""</f>
        <v/>
      </c>
      <c r="W60" t="str">
        <f>""</f>
        <v/>
      </c>
      <c r="X60" t="str">
        <f>""</f>
        <v/>
      </c>
      <c r="Y60" t="str">
        <f>""</f>
        <v/>
      </c>
      <c r="Z60" t="str">
        <f>""</f>
        <v/>
      </c>
      <c r="AA60" t="str">
        <f>""</f>
        <v/>
      </c>
      <c r="AB60" t="str">
        <f>""</f>
        <v/>
      </c>
      <c r="AC60" t="str">
        <f>""</f>
        <v/>
      </c>
      <c r="AD60" t="str">
        <f>""</f>
        <v/>
      </c>
      <c r="AE60" t="str">
        <f>""</f>
        <v/>
      </c>
      <c r="AF60" t="str">
        <f>""</f>
        <v/>
      </c>
      <c r="AG60" t="str">
        <f>""</f>
        <v/>
      </c>
      <c r="AH60" t="str">
        <f>""</f>
        <v/>
      </c>
      <c r="AI60" t="str">
        <f>""</f>
        <v/>
      </c>
      <c r="AJ60" t="str">
        <f>""</f>
        <v/>
      </c>
      <c r="AK60" t="str">
        <f>""</f>
        <v/>
      </c>
      <c r="AL60" t="str">
        <f>""</f>
        <v/>
      </c>
      <c r="AM60" t="str">
        <f>""</f>
        <v/>
      </c>
      <c r="AN60" t="str">
        <f>""</f>
        <v/>
      </c>
      <c r="AO60" t="str">
        <f>""</f>
        <v/>
      </c>
      <c r="AP60" t="str">
        <f>""</f>
        <v/>
      </c>
      <c r="AQ60" t="str">
        <f>""</f>
        <v/>
      </c>
      <c r="AR60" t="str">
        <f>""</f>
        <v/>
      </c>
      <c r="AS60" t="str">
        <f>""</f>
        <v/>
      </c>
      <c r="AT60" t="str">
        <f>""</f>
        <v/>
      </c>
      <c r="AU60" t="str">
        <f>""</f>
        <v/>
      </c>
      <c r="AV60" t="str">
        <f>""</f>
        <v/>
      </c>
      <c r="AW60" t="str">
        <f>""</f>
        <v/>
      </c>
      <c r="AX60" t="str">
        <f>""</f>
        <v/>
      </c>
      <c r="AY60" t="str">
        <f>""</f>
        <v/>
      </c>
      <c r="AZ60" t="str">
        <f>""</f>
        <v/>
      </c>
      <c r="BA60" t="str">
        <f>""</f>
        <v/>
      </c>
    </row>
    <row r="61" spans="2:53" x14ac:dyDescent="0.2">
      <c r="B61" t="str">
        <f>"Theft of crops (yes=1) for a household in 1998-07"</f>
        <v>Theft of crops (yes=1) for a household in 1998-07</v>
      </c>
      <c r="C61" t="str">
        <f>""</f>
        <v/>
      </c>
      <c r="D61" t="str">
        <f>""</f>
        <v/>
      </c>
      <c r="E61" t="str">
        <f>""</f>
        <v/>
      </c>
      <c r="F61" t="str">
        <f>""</f>
        <v/>
      </c>
      <c r="G61" t="str">
        <f>""</f>
        <v/>
      </c>
      <c r="H61" t="str">
        <f>""</f>
        <v/>
      </c>
      <c r="I61" t="str">
        <f>""</f>
        <v/>
      </c>
      <c r="J61" t="str">
        <f>""</f>
        <v/>
      </c>
      <c r="K61" t="str">
        <f>""</f>
        <v/>
      </c>
      <c r="L61" t="str">
        <f>""</f>
        <v/>
      </c>
      <c r="M61" t="str">
        <f>""</f>
        <v/>
      </c>
      <c r="N61" t="str">
        <f>""</f>
        <v/>
      </c>
      <c r="O61" t="str">
        <f>"0.079"</f>
        <v>0.079</v>
      </c>
      <c r="P61" t="str">
        <f>"0.100"</f>
        <v>0.100</v>
      </c>
      <c r="Q61" t="str">
        <f>"0.078"</f>
        <v>0.078</v>
      </c>
      <c r="R61" t="str">
        <f>""</f>
        <v/>
      </c>
      <c r="S61" t="str">
        <f>""</f>
        <v/>
      </c>
      <c r="T61" t="str">
        <f>""</f>
        <v/>
      </c>
      <c r="U61" t="str">
        <f>""</f>
        <v/>
      </c>
      <c r="V61" t="str">
        <f>""</f>
        <v/>
      </c>
      <c r="W61" t="str">
        <f>""</f>
        <v/>
      </c>
      <c r="X61" t="str">
        <f>""</f>
        <v/>
      </c>
      <c r="Y61" t="str">
        <f>""</f>
        <v/>
      </c>
      <c r="Z61" t="str">
        <f>""</f>
        <v/>
      </c>
      <c r="AA61" t="str">
        <f>""</f>
        <v/>
      </c>
      <c r="AB61" t="str">
        <f>""</f>
        <v/>
      </c>
      <c r="AC61" t="str">
        <f>""</f>
        <v/>
      </c>
      <c r="AD61" t="str">
        <f>""</f>
        <v/>
      </c>
      <c r="AE61" t="str">
        <f>""</f>
        <v/>
      </c>
      <c r="AF61" t="str">
        <f>""</f>
        <v/>
      </c>
      <c r="AG61" t="str">
        <f>""</f>
        <v/>
      </c>
      <c r="AH61" t="str">
        <f>""</f>
        <v/>
      </c>
      <c r="AI61" t="str">
        <f>""</f>
        <v/>
      </c>
      <c r="AJ61" t="str">
        <f>""</f>
        <v/>
      </c>
      <c r="AK61" t="str">
        <f>""</f>
        <v/>
      </c>
      <c r="AL61" t="str">
        <f>""</f>
        <v/>
      </c>
      <c r="AM61" t="str">
        <f>""</f>
        <v/>
      </c>
      <c r="AN61" t="str">
        <f>""</f>
        <v/>
      </c>
      <c r="AO61" t="str">
        <f>""</f>
        <v/>
      </c>
      <c r="AP61" t="str">
        <f>""</f>
        <v/>
      </c>
      <c r="AQ61" t="str">
        <f>""</f>
        <v/>
      </c>
      <c r="AR61" t="str">
        <f>""</f>
        <v/>
      </c>
      <c r="AS61" t="str">
        <f>""</f>
        <v/>
      </c>
      <c r="AT61" t="str">
        <f>""</f>
        <v/>
      </c>
      <c r="AU61" t="str">
        <f>""</f>
        <v/>
      </c>
      <c r="AV61" t="str">
        <f>""</f>
        <v/>
      </c>
      <c r="AW61" t="str">
        <f>""</f>
        <v/>
      </c>
      <c r="AX61" t="str">
        <f>""</f>
        <v/>
      </c>
      <c r="AY61" t="str">
        <f>""</f>
        <v/>
      </c>
      <c r="AZ61" t="str">
        <f>""</f>
        <v/>
      </c>
      <c r="BA61" t="str">
        <f>""</f>
        <v/>
      </c>
    </row>
    <row r="62" spans="2:53" x14ac:dyDescent="0.2">
      <c r="B62" t="str">
        <f>""</f>
        <v/>
      </c>
      <c r="C62" t="str">
        <f>""</f>
        <v/>
      </c>
      <c r="D62" t="str">
        <f>""</f>
        <v/>
      </c>
      <c r="E62" t="str">
        <f>""</f>
        <v/>
      </c>
      <c r="F62" t="str">
        <f>""</f>
        <v/>
      </c>
      <c r="G62" t="str">
        <f>""</f>
        <v/>
      </c>
      <c r="H62" t="str">
        <f>""</f>
        <v/>
      </c>
      <c r="I62" t="str">
        <f>""</f>
        <v/>
      </c>
      <c r="J62" t="str">
        <f>""</f>
        <v/>
      </c>
      <c r="K62" t="str">
        <f>""</f>
        <v/>
      </c>
      <c r="L62" t="str">
        <f>""</f>
        <v/>
      </c>
      <c r="M62" t="str">
        <f>""</f>
        <v/>
      </c>
      <c r="N62" t="str">
        <f>""</f>
        <v/>
      </c>
      <c r="O62" t="str">
        <f>"[0.110]"</f>
        <v>[0.110]</v>
      </c>
      <c r="P62" t="str">
        <f>"[0.103]"</f>
        <v>[0.103]</v>
      </c>
      <c r="Q62" t="str">
        <f>"[0.106]"</f>
        <v>[0.106]</v>
      </c>
      <c r="R62" t="str">
        <f>""</f>
        <v/>
      </c>
      <c r="S62" t="str">
        <f>""</f>
        <v/>
      </c>
      <c r="T62" t="str">
        <f>""</f>
        <v/>
      </c>
      <c r="U62" t="str">
        <f>""</f>
        <v/>
      </c>
      <c r="V62" t="str">
        <f>""</f>
        <v/>
      </c>
      <c r="W62" t="str">
        <f>""</f>
        <v/>
      </c>
      <c r="X62" t="str">
        <f>""</f>
        <v/>
      </c>
      <c r="Y62" t="str">
        <f>""</f>
        <v/>
      </c>
      <c r="Z62" t="str">
        <f>""</f>
        <v/>
      </c>
      <c r="AA62" t="str">
        <f>""</f>
        <v/>
      </c>
      <c r="AB62" t="str">
        <f>""</f>
        <v/>
      </c>
      <c r="AC62" t="str">
        <f>""</f>
        <v/>
      </c>
      <c r="AD62" t="str">
        <f>""</f>
        <v/>
      </c>
      <c r="AE62" t="str">
        <f>""</f>
        <v/>
      </c>
      <c r="AF62" t="str">
        <f>""</f>
        <v/>
      </c>
      <c r="AG62" t="str">
        <f>""</f>
        <v/>
      </c>
      <c r="AH62" t="str">
        <f>""</f>
        <v/>
      </c>
      <c r="AI62" t="str">
        <f>""</f>
        <v/>
      </c>
      <c r="AJ62" t="str">
        <f>""</f>
        <v/>
      </c>
      <c r="AK62" t="str">
        <f>""</f>
        <v/>
      </c>
      <c r="AL62" t="str">
        <f>""</f>
        <v/>
      </c>
      <c r="AM62" t="str">
        <f>""</f>
        <v/>
      </c>
      <c r="AN62" t="str">
        <f>""</f>
        <v/>
      </c>
      <c r="AO62" t="str">
        <f>""</f>
        <v/>
      </c>
      <c r="AP62" t="str">
        <f>""</f>
        <v/>
      </c>
      <c r="AQ62" t="str">
        <f>""</f>
        <v/>
      </c>
      <c r="AR62" t="str">
        <f>""</f>
        <v/>
      </c>
      <c r="AS62" t="str">
        <f>""</f>
        <v/>
      </c>
      <c r="AT62" t="str">
        <f>""</f>
        <v/>
      </c>
      <c r="AU62" t="str">
        <f>""</f>
        <v/>
      </c>
      <c r="AV62" t="str">
        <f>""</f>
        <v/>
      </c>
      <c r="AW62" t="str">
        <f>""</f>
        <v/>
      </c>
      <c r="AX62" t="str">
        <f>""</f>
        <v/>
      </c>
      <c r="AY62" t="str">
        <f>""</f>
        <v/>
      </c>
      <c r="AZ62" t="str">
        <f>""</f>
        <v/>
      </c>
      <c r="BA62" t="str">
        <f>""</f>
        <v/>
      </c>
    </row>
    <row r="63" spans="2:53" x14ac:dyDescent="0.2">
      <c r="B63" t="str">
        <f>"At least 1 male left the household in a given year (yes=1)"</f>
        <v>At least 1 male left the household in a given year (yes=1)</v>
      </c>
      <c r="C63" t="str">
        <f>""</f>
        <v/>
      </c>
      <c r="D63" t="str">
        <f>""</f>
        <v/>
      </c>
      <c r="E63" t="str">
        <f>""</f>
        <v/>
      </c>
      <c r="F63" t="str">
        <f>""</f>
        <v/>
      </c>
      <c r="G63" t="str">
        <f>""</f>
        <v/>
      </c>
      <c r="H63" t="str">
        <f>""</f>
        <v/>
      </c>
      <c r="I63" t="str">
        <f>""</f>
        <v/>
      </c>
      <c r="J63" t="str">
        <f>""</f>
        <v/>
      </c>
      <c r="K63" t="str">
        <f>""</f>
        <v/>
      </c>
      <c r="L63" t="str">
        <f>""</f>
        <v/>
      </c>
      <c r="M63" t="str">
        <f>""</f>
        <v/>
      </c>
      <c r="N63" t="str">
        <f>""</f>
        <v/>
      </c>
      <c r="O63" t="str">
        <f>"-0.025"</f>
        <v>-0.025</v>
      </c>
      <c r="P63" t="str">
        <f>""</f>
        <v/>
      </c>
      <c r="Q63" t="str">
        <f>""</f>
        <v/>
      </c>
      <c r="R63" t="str">
        <f>""</f>
        <v/>
      </c>
      <c r="S63" t="str">
        <f>""</f>
        <v/>
      </c>
      <c r="T63" t="str">
        <f>""</f>
        <v/>
      </c>
      <c r="U63" t="str">
        <f>""</f>
        <v/>
      </c>
      <c r="V63" t="str">
        <f>""</f>
        <v/>
      </c>
      <c r="W63" t="str">
        <f>""</f>
        <v/>
      </c>
      <c r="X63" t="str">
        <f>""</f>
        <v/>
      </c>
      <c r="Y63" t="str">
        <f>""</f>
        <v/>
      </c>
      <c r="Z63" t="str">
        <f>""</f>
        <v/>
      </c>
      <c r="AA63" t="str">
        <f>""</f>
        <v/>
      </c>
      <c r="AB63" t="str">
        <f>""</f>
        <v/>
      </c>
      <c r="AC63" t="str">
        <f>""</f>
        <v/>
      </c>
      <c r="AD63" t="str">
        <f>""</f>
        <v/>
      </c>
      <c r="AE63" t="str">
        <f>""</f>
        <v/>
      </c>
      <c r="AF63" t="str">
        <f>""</f>
        <v/>
      </c>
      <c r="AG63" t="str">
        <f>""</f>
        <v/>
      </c>
      <c r="AH63" t="str">
        <f>""</f>
        <v/>
      </c>
      <c r="AI63" t="str">
        <f>""</f>
        <v/>
      </c>
      <c r="AJ63" t="str">
        <f>""</f>
        <v/>
      </c>
      <c r="AK63" t="str">
        <f>""</f>
        <v/>
      </c>
      <c r="AL63" t="str">
        <f>""</f>
        <v/>
      </c>
      <c r="AM63" t="str">
        <f>""</f>
        <v/>
      </c>
      <c r="AN63" t="str">
        <f>""</f>
        <v/>
      </c>
      <c r="AO63" t="str">
        <f>""</f>
        <v/>
      </c>
      <c r="AP63" t="str">
        <f>""</f>
        <v/>
      </c>
      <c r="AQ63" t="str">
        <f>""</f>
        <v/>
      </c>
      <c r="AR63" t="str">
        <f>""</f>
        <v/>
      </c>
      <c r="AS63" t="str">
        <f>""</f>
        <v/>
      </c>
      <c r="AT63" t="str">
        <f>""</f>
        <v/>
      </c>
      <c r="AU63" t="str">
        <f>""</f>
        <v/>
      </c>
      <c r="AV63" t="str">
        <f>""</f>
        <v/>
      </c>
      <c r="AW63" t="str">
        <f>""</f>
        <v/>
      </c>
      <c r="AX63" t="str">
        <f>""</f>
        <v/>
      </c>
      <c r="AY63" t="str">
        <f>""</f>
        <v/>
      </c>
      <c r="AZ63" t="str">
        <f>""</f>
        <v/>
      </c>
      <c r="BA63" t="str">
        <f>""</f>
        <v/>
      </c>
    </row>
    <row r="64" spans="2:53" x14ac:dyDescent="0.2">
      <c r="B64" t="str">
        <f>""</f>
        <v/>
      </c>
      <c r="C64" t="str">
        <f>""</f>
        <v/>
      </c>
      <c r="D64" t="str">
        <f>""</f>
        <v/>
      </c>
      <c r="E64" t="str">
        <f>""</f>
        <v/>
      </c>
      <c r="F64" t="str">
        <f>""</f>
        <v/>
      </c>
      <c r="G64" t="str">
        <f>""</f>
        <v/>
      </c>
      <c r="H64" t="str">
        <f>""</f>
        <v/>
      </c>
      <c r="I64" t="str">
        <f>""</f>
        <v/>
      </c>
      <c r="J64" t="str">
        <f>""</f>
        <v/>
      </c>
      <c r="K64" t="str">
        <f>""</f>
        <v/>
      </c>
      <c r="L64" t="str">
        <f>""</f>
        <v/>
      </c>
      <c r="M64" t="str">
        <f>""</f>
        <v/>
      </c>
      <c r="N64" t="str">
        <f>""</f>
        <v/>
      </c>
      <c r="O64" t="str">
        <f>"[0.128]"</f>
        <v>[0.128]</v>
      </c>
      <c r="P64" t="str">
        <f>""</f>
        <v/>
      </c>
      <c r="Q64" t="str">
        <f>""</f>
        <v/>
      </c>
      <c r="R64" t="str">
        <f>""</f>
        <v/>
      </c>
      <c r="S64" t="str">
        <f>""</f>
        <v/>
      </c>
      <c r="T64" t="str">
        <f>""</f>
        <v/>
      </c>
      <c r="U64" t="str">
        <f>""</f>
        <v/>
      </c>
      <c r="V64" t="str">
        <f>""</f>
        <v/>
      </c>
      <c r="W64" t="str">
        <f>""</f>
        <v/>
      </c>
      <c r="X64" t="str">
        <f>""</f>
        <v/>
      </c>
      <c r="Y64" t="str">
        <f>""</f>
        <v/>
      </c>
      <c r="Z64" t="str">
        <f>""</f>
        <v/>
      </c>
      <c r="AA64" t="str">
        <f>""</f>
        <v/>
      </c>
      <c r="AB64" t="str">
        <f>""</f>
        <v/>
      </c>
      <c r="AC64" t="str">
        <f>""</f>
        <v/>
      </c>
      <c r="AD64" t="str">
        <f>""</f>
        <v/>
      </c>
      <c r="AE64" t="str">
        <f>""</f>
        <v/>
      </c>
      <c r="AF64" t="str">
        <f>""</f>
        <v/>
      </c>
      <c r="AG64" t="str">
        <f>""</f>
        <v/>
      </c>
      <c r="AH64" t="str">
        <f>""</f>
        <v/>
      </c>
      <c r="AI64" t="str">
        <f>""</f>
        <v/>
      </c>
      <c r="AJ64" t="str">
        <f>""</f>
        <v/>
      </c>
      <c r="AK64" t="str">
        <f>""</f>
        <v/>
      </c>
      <c r="AL64" t="str">
        <f>""</f>
        <v/>
      </c>
      <c r="AM64" t="str">
        <f>""</f>
        <v/>
      </c>
      <c r="AN64" t="str">
        <f>""</f>
        <v/>
      </c>
      <c r="AO64" t="str">
        <f>""</f>
        <v/>
      </c>
      <c r="AP64" t="str">
        <f>""</f>
        <v/>
      </c>
      <c r="AQ64" t="str">
        <f>""</f>
        <v/>
      </c>
      <c r="AR64" t="str">
        <f>""</f>
        <v/>
      </c>
      <c r="AS64" t="str">
        <f>""</f>
        <v/>
      </c>
      <c r="AT64" t="str">
        <f>""</f>
        <v/>
      </c>
      <c r="AU64" t="str">
        <f>""</f>
        <v/>
      </c>
      <c r="AV64" t="str">
        <f>""</f>
        <v/>
      </c>
      <c r="AW64" t="str">
        <f>""</f>
        <v/>
      </c>
      <c r="AX64" t="str">
        <f>""</f>
        <v/>
      </c>
      <c r="AY64" t="str">
        <f>""</f>
        <v/>
      </c>
      <c r="AZ64" t="str">
        <f>""</f>
        <v/>
      </c>
      <c r="BA64" t="str">
        <f>""</f>
        <v/>
      </c>
    </row>
    <row r="65" spans="2:53" x14ac:dyDescent="0.2">
      <c r="B65" t="str">
        <f>"Interaction"</f>
        <v>Interaction</v>
      </c>
      <c r="C65" t="str">
        <f>""</f>
        <v/>
      </c>
      <c r="D65" t="str">
        <f>""</f>
        <v/>
      </c>
      <c r="E65" t="str">
        <f>""</f>
        <v/>
      </c>
      <c r="F65" t="str">
        <f>""</f>
        <v/>
      </c>
      <c r="G65" t="str">
        <f>""</f>
        <v/>
      </c>
      <c r="H65" t="str">
        <f>""</f>
        <v/>
      </c>
      <c r="I65" t="str">
        <f>""</f>
        <v/>
      </c>
      <c r="J65" t="str">
        <f>""</f>
        <v/>
      </c>
      <c r="K65" t="str">
        <f>""</f>
        <v/>
      </c>
      <c r="L65" t="str">
        <f>""</f>
        <v/>
      </c>
      <c r="M65" t="str">
        <f>""</f>
        <v/>
      </c>
      <c r="N65" t="str">
        <f>""</f>
        <v/>
      </c>
      <c r="O65" t="str">
        <f>"0.217"</f>
        <v>0.217</v>
      </c>
      <c r="P65" t="str">
        <f>""</f>
        <v/>
      </c>
      <c r="Q65" t="str">
        <f>""</f>
        <v/>
      </c>
      <c r="R65" t="str">
        <f>""</f>
        <v/>
      </c>
      <c r="S65" t="str">
        <f>""</f>
        <v/>
      </c>
      <c r="T65" t="str">
        <f>""</f>
        <v/>
      </c>
      <c r="U65" t="str">
        <f>""</f>
        <v/>
      </c>
      <c r="V65" t="str">
        <f>""</f>
        <v/>
      </c>
      <c r="W65" t="str">
        <f>""</f>
        <v/>
      </c>
      <c r="X65" t="str">
        <f>""</f>
        <v/>
      </c>
      <c r="Y65" t="str">
        <f>""</f>
        <v/>
      </c>
      <c r="Z65" t="str">
        <f>""</f>
        <v/>
      </c>
      <c r="AA65" t="str">
        <f>""</f>
        <v/>
      </c>
      <c r="AB65" t="str">
        <f>""</f>
        <v/>
      </c>
      <c r="AC65" t="str">
        <f>""</f>
        <v/>
      </c>
      <c r="AD65" t="str">
        <f>""</f>
        <v/>
      </c>
      <c r="AE65" t="str">
        <f>""</f>
        <v/>
      </c>
      <c r="AF65" t="str">
        <f>""</f>
        <v/>
      </c>
      <c r="AG65" t="str">
        <f>""</f>
        <v/>
      </c>
      <c r="AH65" t="str">
        <f>""</f>
        <v/>
      </c>
      <c r="AI65" t="str">
        <f>""</f>
        <v/>
      </c>
      <c r="AJ65" t="str">
        <f>""</f>
        <v/>
      </c>
      <c r="AK65" t="str">
        <f>""</f>
        <v/>
      </c>
      <c r="AL65" t="str">
        <f>""</f>
        <v/>
      </c>
      <c r="AM65" t="str">
        <f>""</f>
        <v/>
      </c>
      <c r="AN65" t="str">
        <f>""</f>
        <v/>
      </c>
      <c r="AO65" t="str">
        <f>""</f>
        <v/>
      </c>
      <c r="AP65" t="str">
        <f>""</f>
        <v/>
      </c>
      <c r="AQ65" t="str">
        <f>""</f>
        <v/>
      </c>
      <c r="AR65" t="str">
        <f>""</f>
        <v/>
      </c>
      <c r="AS65" t="str">
        <f>""</f>
        <v/>
      </c>
      <c r="AT65" t="str">
        <f>""</f>
        <v/>
      </c>
      <c r="AU65" t="str">
        <f>""</f>
        <v/>
      </c>
      <c r="AV65" t="str">
        <f>""</f>
        <v/>
      </c>
      <c r="AW65" t="str">
        <f>""</f>
        <v/>
      </c>
      <c r="AX65" t="str">
        <f>""</f>
        <v/>
      </c>
      <c r="AY65" t="str">
        <f>""</f>
        <v/>
      </c>
      <c r="AZ65" t="str">
        <f>""</f>
        <v/>
      </c>
      <c r="BA65" t="str">
        <f>""</f>
        <v/>
      </c>
    </row>
    <row r="66" spans="2:53" x14ac:dyDescent="0.2">
      <c r="B66" t="str">
        <f>""</f>
        <v/>
      </c>
      <c r="C66" t="str">
        <f>""</f>
        <v/>
      </c>
      <c r="D66" t="str">
        <f>""</f>
        <v/>
      </c>
      <c r="E66" t="str">
        <f>""</f>
        <v/>
      </c>
      <c r="F66" t="str">
        <f>""</f>
        <v/>
      </c>
      <c r="G66" t="str">
        <f>""</f>
        <v/>
      </c>
      <c r="H66" t="str">
        <f>""</f>
        <v/>
      </c>
      <c r="I66" t="str">
        <f>""</f>
        <v/>
      </c>
      <c r="J66" t="str">
        <f>""</f>
        <v/>
      </c>
      <c r="K66" t="str">
        <f>""</f>
        <v/>
      </c>
      <c r="L66" t="str">
        <f>""</f>
        <v/>
      </c>
      <c r="M66" t="str">
        <f>""</f>
        <v/>
      </c>
      <c r="N66" t="str">
        <f>""</f>
        <v/>
      </c>
      <c r="O66" t="str">
        <f>"[0.187]"</f>
        <v>[0.187]</v>
      </c>
      <c r="P66" t="str">
        <f>""</f>
        <v/>
      </c>
      <c r="Q66" t="str">
        <f>""</f>
        <v/>
      </c>
      <c r="R66" t="str">
        <f>""</f>
        <v/>
      </c>
      <c r="S66" t="str">
        <f>""</f>
        <v/>
      </c>
      <c r="T66" t="str">
        <f>""</f>
        <v/>
      </c>
      <c r="U66" t="str">
        <f>""</f>
        <v/>
      </c>
      <c r="V66" t="str">
        <f>""</f>
        <v/>
      </c>
      <c r="W66" t="str">
        <f>""</f>
        <v/>
      </c>
      <c r="X66" t="str">
        <f>""</f>
        <v/>
      </c>
      <c r="Y66" t="str">
        <f>""</f>
        <v/>
      </c>
      <c r="Z66" t="str">
        <f>""</f>
        <v/>
      </c>
      <c r="AA66" t="str">
        <f>""</f>
        <v/>
      </c>
      <c r="AB66" t="str">
        <f>""</f>
        <v/>
      </c>
      <c r="AC66" t="str">
        <f>""</f>
        <v/>
      </c>
      <c r="AD66" t="str">
        <f>""</f>
        <v/>
      </c>
      <c r="AE66" t="str">
        <f>""</f>
        <v/>
      </c>
      <c r="AF66" t="str">
        <f>""</f>
        <v/>
      </c>
      <c r="AG66" t="str">
        <f>""</f>
        <v/>
      </c>
      <c r="AH66" t="str">
        <f>""</f>
        <v/>
      </c>
      <c r="AI66" t="str">
        <f>""</f>
        <v/>
      </c>
      <c r="AJ66" t="str">
        <f>""</f>
        <v/>
      </c>
      <c r="AK66" t="str">
        <f>""</f>
        <v/>
      </c>
      <c r="AL66" t="str">
        <f>""</f>
        <v/>
      </c>
      <c r="AM66" t="str">
        <f>""</f>
        <v/>
      </c>
      <c r="AN66" t="str">
        <f>""</f>
        <v/>
      </c>
      <c r="AO66" t="str">
        <f>""</f>
        <v/>
      </c>
      <c r="AP66" t="str">
        <f>""</f>
        <v/>
      </c>
      <c r="AQ66" t="str">
        <f>""</f>
        <v/>
      </c>
      <c r="AR66" t="str">
        <f>""</f>
        <v/>
      </c>
      <c r="AS66" t="str">
        <f>""</f>
        <v/>
      </c>
      <c r="AT66" t="str">
        <f>""</f>
        <v/>
      </c>
      <c r="AU66" t="str">
        <f>""</f>
        <v/>
      </c>
      <c r="AV66" t="str">
        <f>""</f>
        <v/>
      </c>
      <c r="AW66" t="str">
        <f>""</f>
        <v/>
      </c>
      <c r="AX66" t="str">
        <f>""</f>
        <v/>
      </c>
      <c r="AY66" t="str">
        <f>""</f>
        <v/>
      </c>
      <c r="AZ66" t="str">
        <f>""</f>
        <v/>
      </c>
      <c r="BA66" t="str">
        <f>""</f>
        <v/>
      </c>
    </row>
    <row r="67" spans="2:53" x14ac:dyDescent="0.2">
      <c r="B67" t="str">
        <f>"Number of males who left household 1998-2007"</f>
        <v>Number of males who left household 1998-2007</v>
      </c>
      <c r="C67" t="str">
        <f>""</f>
        <v/>
      </c>
      <c r="D67" t="str">
        <f>""</f>
        <v/>
      </c>
      <c r="E67" t="str">
        <f>""</f>
        <v/>
      </c>
      <c r="F67" t="str">
        <f>""</f>
        <v/>
      </c>
      <c r="G67" t="str">
        <f>""</f>
        <v/>
      </c>
      <c r="H67" t="str">
        <f>""</f>
        <v/>
      </c>
      <c r="I67" t="str">
        <f>""</f>
        <v/>
      </c>
      <c r="J67" t="str">
        <f>""</f>
        <v/>
      </c>
      <c r="K67" t="str">
        <f>""</f>
        <v/>
      </c>
      <c r="L67" t="str">
        <f>""</f>
        <v/>
      </c>
      <c r="M67" t="str">
        <f>""</f>
        <v/>
      </c>
      <c r="N67" t="str">
        <f>""</f>
        <v/>
      </c>
      <c r="O67" t="str">
        <f>""</f>
        <v/>
      </c>
      <c r="P67" t="str">
        <f>"-0.006"</f>
        <v>-0.006</v>
      </c>
      <c r="Q67" t="str">
        <f>""</f>
        <v/>
      </c>
      <c r="R67" t="str">
        <f>""</f>
        <v/>
      </c>
      <c r="S67" t="str">
        <f>""</f>
        <v/>
      </c>
      <c r="T67" t="str">
        <f>""</f>
        <v/>
      </c>
      <c r="U67" t="str">
        <f>""</f>
        <v/>
      </c>
      <c r="V67" t="str">
        <f>""</f>
        <v/>
      </c>
      <c r="W67" t="str">
        <f>""</f>
        <v/>
      </c>
      <c r="X67" t="str">
        <f>""</f>
        <v/>
      </c>
      <c r="Y67" t="str">
        <f>""</f>
        <v/>
      </c>
      <c r="Z67" t="str">
        <f>""</f>
        <v/>
      </c>
      <c r="AA67" t="str">
        <f>""</f>
        <v/>
      </c>
      <c r="AB67" t="str">
        <f>""</f>
        <v/>
      </c>
      <c r="AC67" t="str">
        <f>""</f>
        <v/>
      </c>
      <c r="AD67" t="str">
        <f>""</f>
        <v/>
      </c>
      <c r="AE67" t="str">
        <f>""</f>
        <v/>
      </c>
      <c r="AF67" t="str">
        <f>""</f>
        <v/>
      </c>
      <c r="AG67" t="str">
        <f>""</f>
        <v/>
      </c>
      <c r="AH67" t="str">
        <f>""</f>
        <v/>
      </c>
      <c r="AI67" t="str">
        <f>""</f>
        <v/>
      </c>
      <c r="AJ67" t="str">
        <f>""</f>
        <v/>
      </c>
      <c r="AK67" t="str">
        <f>""</f>
        <v/>
      </c>
      <c r="AL67" t="str">
        <f>""</f>
        <v/>
      </c>
      <c r="AM67" t="str">
        <f>""</f>
        <v/>
      </c>
      <c r="AN67" t="str">
        <f>""</f>
        <v/>
      </c>
      <c r="AO67" t="str">
        <f>""</f>
        <v/>
      </c>
      <c r="AP67" t="str">
        <f>""</f>
        <v/>
      </c>
      <c r="AQ67" t="str">
        <f>""</f>
        <v/>
      </c>
      <c r="AR67" t="str">
        <f>""</f>
        <v/>
      </c>
      <c r="AS67" t="str">
        <f>""</f>
        <v/>
      </c>
      <c r="AT67" t="str">
        <f>""</f>
        <v/>
      </c>
      <c r="AU67" t="str">
        <f>""</f>
        <v/>
      </c>
      <c r="AV67" t="str">
        <f>""</f>
        <v/>
      </c>
      <c r="AW67" t="str">
        <f>""</f>
        <v/>
      </c>
      <c r="AX67" t="str">
        <f>""</f>
        <v/>
      </c>
      <c r="AY67" t="str">
        <f>""</f>
        <v/>
      </c>
      <c r="AZ67" t="str">
        <f>""</f>
        <v/>
      </c>
      <c r="BA67" t="str">
        <f>""</f>
        <v/>
      </c>
    </row>
    <row r="68" spans="2:53" x14ac:dyDescent="0.2">
      <c r="B68" t="str">
        <f>""</f>
        <v/>
      </c>
      <c r="C68" t="str">
        <f>""</f>
        <v/>
      </c>
      <c r="D68" t="str">
        <f>""</f>
        <v/>
      </c>
      <c r="E68" t="str">
        <f>""</f>
        <v/>
      </c>
      <c r="F68" t="str">
        <f>""</f>
        <v/>
      </c>
      <c r="G68" t="str">
        <f>""</f>
        <v/>
      </c>
      <c r="H68" t="str">
        <f>""</f>
        <v/>
      </c>
      <c r="I68" t="str">
        <f>""</f>
        <v/>
      </c>
      <c r="J68" t="str">
        <f>""</f>
        <v/>
      </c>
      <c r="K68" t="str">
        <f>""</f>
        <v/>
      </c>
      <c r="L68" t="str">
        <f>""</f>
        <v/>
      </c>
      <c r="M68" t="str">
        <f>""</f>
        <v/>
      </c>
      <c r="N68" t="str">
        <f>""</f>
        <v/>
      </c>
      <c r="O68" t="str">
        <f>""</f>
        <v/>
      </c>
      <c r="P68" t="str">
        <f>"[0.062]"</f>
        <v>[0.062]</v>
      </c>
      <c r="Q68" t="str">
        <f>""</f>
        <v/>
      </c>
      <c r="R68" t="str">
        <f>""</f>
        <v/>
      </c>
      <c r="S68" t="str">
        <f>""</f>
        <v/>
      </c>
      <c r="T68" t="str">
        <f>""</f>
        <v/>
      </c>
      <c r="U68" t="str">
        <f>""</f>
        <v/>
      </c>
      <c r="V68" t="str">
        <f>""</f>
        <v/>
      </c>
      <c r="W68" t="str">
        <f>""</f>
        <v/>
      </c>
      <c r="X68" t="str">
        <f>""</f>
        <v/>
      </c>
      <c r="Y68" t="str">
        <f>""</f>
        <v/>
      </c>
      <c r="Z68" t="str">
        <f>""</f>
        <v/>
      </c>
      <c r="AA68" t="str">
        <f>""</f>
        <v/>
      </c>
      <c r="AB68" t="str">
        <f>""</f>
        <v/>
      </c>
      <c r="AC68" t="str">
        <f>""</f>
        <v/>
      </c>
      <c r="AD68" t="str">
        <f>""</f>
        <v/>
      </c>
      <c r="AE68" t="str">
        <f>""</f>
        <v/>
      </c>
      <c r="AF68" t="str">
        <f>""</f>
        <v/>
      </c>
      <c r="AG68" t="str">
        <f>""</f>
        <v/>
      </c>
      <c r="AH68" t="str">
        <f>""</f>
        <v/>
      </c>
      <c r="AI68" t="str">
        <f>""</f>
        <v/>
      </c>
      <c r="AJ68" t="str">
        <f>""</f>
        <v/>
      </c>
      <c r="AK68" t="str">
        <f>""</f>
        <v/>
      </c>
      <c r="AL68" t="str">
        <f>""</f>
        <v/>
      </c>
      <c r="AM68" t="str">
        <f>""</f>
        <v/>
      </c>
      <c r="AN68" t="str">
        <f>""</f>
        <v/>
      </c>
      <c r="AO68" t="str">
        <f>""</f>
        <v/>
      </c>
      <c r="AP68" t="str">
        <f>""</f>
        <v/>
      </c>
      <c r="AQ68" t="str">
        <f>""</f>
        <v/>
      </c>
      <c r="AR68" t="str">
        <f>""</f>
        <v/>
      </c>
      <c r="AS68" t="str">
        <f>""</f>
        <v/>
      </c>
      <c r="AT68" t="str">
        <f>""</f>
        <v/>
      </c>
      <c r="AU68" t="str">
        <f>""</f>
        <v/>
      </c>
      <c r="AV68" t="str">
        <f>""</f>
        <v/>
      </c>
      <c r="AW68" t="str">
        <f>""</f>
        <v/>
      </c>
      <c r="AX68" t="str">
        <f>""</f>
        <v/>
      </c>
      <c r="AY68" t="str">
        <f>""</f>
        <v/>
      </c>
      <c r="AZ68" t="str">
        <f>""</f>
        <v/>
      </c>
      <c r="BA68" t="str">
        <f>""</f>
        <v/>
      </c>
    </row>
    <row r="69" spans="2:53" x14ac:dyDescent="0.2">
      <c r="B69" t="str">
        <f>"Interaction"</f>
        <v>Interaction</v>
      </c>
      <c r="C69" t="str">
        <f>""</f>
        <v/>
      </c>
      <c r="D69" t="str">
        <f>""</f>
        <v/>
      </c>
      <c r="E69" t="str">
        <f>""</f>
        <v/>
      </c>
      <c r="F69" t="str">
        <f>""</f>
        <v/>
      </c>
      <c r="G69" t="str">
        <f>""</f>
        <v/>
      </c>
      <c r="H69" t="str">
        <f>""</f>
        <v/>
      </c>
      <c r="I69" t="str">
        <f>""</f>
        <v/>
      </c>
      <c r="J69" t="str">
        <f>""</f>
        <v/>
      </c>
      <c r="K69" t="str">
        <f>""</f>
        <v/>
      </c>
      <c r="L69" t="str">
        <f>""</f>
        <v/>
      </c>
      <c r="M69" t="str">
        <f>""</f>
        <v/>
      </c>
      <c r="N69" t="str">
        <f>""</f>
        <v/>
      </c>
      <c r="O69" t="str">
        <f>""</f>
        <v/>
      </c>
      <c r="P69" t="str">
        <f>"0.086"</f>
        <v>0.086</v>
      </c>
      <c r="Q69" t="str">
        <f>""</f>
        <v/>
      </c>
      <c r="R69" t="str">
        <f>""</f>
        <v/>
      </c>
      <c r="S69" t="str">
        <f>""</f>
        <v/>
      </c>
      <c r="T69" t="str">
        <f>""</f>
        <v/>
      </c>
      <c r="U69" t="str">
        <f>""</f>
        <v/>
      </c>
      <c r="V69" t="str">
        <f>""</f>
        <v/>
      </c>
      <c r="W69" t="str">
        <f>""</f>
        <v/>
      </c>
      <c r="X69" t="str">
        <f>""</f>
        <v/>
      </c>
      <c r="Y69" t="str">
        <f>""</f>
        <v/>
      </c>
      <c r="Z69" t="str">
        <f>""</f>
        <v/>
      </c>
      <c r="AA69" t="str">
        <f>""</f>
        <v/>
      </c>
      <c r="AB69" t="str">
        <f>""</f>
        <v/>
      </c>
      <c r="AC69" t="str">
        <f>""</f>
        <v/>
      </c>
      <c r="AD69" t="str">
        <f>""</f>
        <v/>
      </c>
      <c r="AE69" t="str">
        <f>""</f>
        <v/>
      </c>
      <c r="AF69" t="str">
        <f>""</f>
        <v/>
      </c>
      <c r="AG69" t="str">
        <f>""</f>
        <v/>
      </c>
      <c r="AH69" t="str">
        <f>""</f>
        <v/>
      </c>
      <c r="AI69" t="str">
        <f>""</f>
        <v/>
      </c>
      <c r="AJ69" t="str">
        <f>""</f>
        <v/>
      </c>
      <c r="AK69" t="str">
        <f>""</f>
        <v/>
      </c>
      <c r="AL69" t="str">
        <f>""</f>
        <v/>
      </c>
      <c r="AM69" t="str">
        <f>""</f>
        <v/>
      </c>
      <c r="AN69" t="str">
        <f>""</f>
        <v/>
      </c>
      <c r="AO69" t="str">
        <f>""</f>
        <v/>
      </c>
      <c r="AP69" t="str">
        <f>""</f>
        <v/>
      </c>
      <c r="AQ69" t="str">
        <f>""</f>
        <v/>
      </c>
      <c r="AR69" t="str">
        <f>""</f>
        <v/>
      </c>
      <c r="AS69" t="str">
        <f>""</f>
        <v/>
      </c>
      <c r="AT69" t="str">
        <f>""</f>
        <v/>
      </c>
      <c r="AU69" t="str">
        <f>""</f>
        <v/>
      </c>
      <c r="AV69" t="str">
        <f>""</f>
        <v/>
      </c>
      <c r="AW69" t="str">
        <f>""</f>
        <v/>
      </c>
      <c r="AX69" t="str">
        <f>""</f>
        <v/>
      </c>
      <c r="AY69" t="str">
        <f>""</f>
        <v/>
      </c>
      <c r="AZ69" t="str">
        <f>""</f>
        <v/>
      </c>
      <c r="BA69" t="str">
        <f>""</f>
        <v/>
      </c>
    </row>
    <row r="70" spans="2:53" x14ac:dyDescent="0.2">
      <c r="B70" t="str">
        <f>""</f>
        <v/>
      </c>
      <c r="C70" t="str">
        <f>""</f>
        <v/>
      </c>
      <c r="D70" t="str">
        <f>""</f>
        <v/>
      </c>
      <c r="E70" t="str">
        <f>""</f>
        <v/>
      </c>
      <c r="F70" t="str">
        <f>""</f>
        <v/>
      </c>
      <c r="G70" t="str">
        <f>""</f>
        <v/>
      </c>
      <c r="H70" t="str">
        <f>""</f>
        <v/>
      </c>
      <c r="I70" t="str">
        <f>""</f>
        <v/>
      </c>
      <c r="J70" t="str">
        <f>""</f>
        <v/>
      </c>
      <c r="K70" t="str">
        <f>""</f>
        <v/>
      </c>
      <c r="L70" t="str">
        <f>""</f>
        <v/>
      </c>
      <c r="M70" t="str">
        <f>""</f>
        <v/>
      </c>
      <c r="N70" t="str">
        <f>""</f>
        <v/>
      </c>
      <c r="O70" t="str">
        <f>""</f>
        <v/>
      </c>
      <c r="P70" t="str">
        <f>"[0.087]"</f>
        <v>[0.087]</v>
      </c>
      <c r="Q70" t="str">
        <f>""</f>
        <v/>
      </c>
      <c r="R70" t="str">
        <f>""</f>
        <v/>
      </c>
      <c r="S70" t="str">
        <f>""</f>
        <v/>
      </c>
      <c r="T70" t="str">
        <f>""</f>
        <v/>
      </c>
      <c r="U70" t="str">
        <f>""</f>
        <v/>
      </c>
      <c r="V70" t="str">
        <f>""</f>
        <v/>
      </c>
      <c r="W70" t="str">
        <f>""</f>
        <v/>
      </c>
      <c r="X70" t="str">
        <f>""</f>
        <v/>
      </c>
      <c r="Y70" t="str">
        <f>""</f>
        <v/>
      </c>
      <c r="Z70" t="str">
        <f>""</f>
        <v/>
      </c>
      <c r="AA70" t="str">
        <f>""</f>
        <v/>
      </c>
      <c r="AB70" t="str">
        <f>""</f>
        <v/>
      </c>
      <c r="AC70" t="str">
        <f>""</f>
        <v/>
      </c>
      <c r="AD70" t="str">
        <f>""</f>
        <v/>
      </c>
      <c r="AE70" t="str">
        <f>""</f>
        <v/>
      </c>
      <c r="AF70" t="str">
        <f>""</f>
        <v/>
      </c>
      <c r="AG70" t="str">
        <f>""</f>
        <v/>
      </c>
      <c r="AH70" t="str">
        <f>""</f>
        <v/>
      </c>
      <c r="AI70" t="str">
        <f>""</f>
        <v/>
      </c>
      <c r="AJ70" t="str">
        <f>""</f>
        <v/>
      </c>
      <c r="AK70" t="str">
        <f>""</f>
        <v/>
      </c>
      <c r="AL70" t="str">
        <f>""</f>
        <v/>
      </c>
      <c r="AM70" t="str">
        <f>""</f>
        <v/>
      </c>
      <c r="AN70" t="str">
        <f>""</f>
        <v/>
      </c>
      <c r="AO70" t="str">
        <f>""</f>
        <v/>
      </c>
      <c r="AP70" t="str">
        <f>""</f>
        <v/>
      </c>
      <c r="AQ70" t="str">
        <f>""</f>
        <v/>
      </c>
      <c r="AR70" t="str">
        <f>""</f>
        <v/>
      </c>
      <c r="AS70" t="str">
        <f>""</f>
        <v/>
      </c>
      <c r="AT70" t="str">
        <f>""</f>
        <v/>
      </c>
      <c r="AU70" t="str">
        <f>""</f>
        <v/>
      </c>
      <c r="AV70" t="str">
        <f>""</f>
        <v/>
      </c>
      <c r="AW70" t="str">
        <f>""</f>
        <v/>
      </c>
      <c r="AX70" t="str">
        <f>""</f>
        <v/>
      </c>
      <c r="AY70" t="str">
        <f>""</f>
        <v/>
      </c>
      <c r="AZ70" t="str">
        <f>""</f>
        <v/>
      </c>
      <c r="BA70" t="str">
        <f>""</f>
        <v/>
      </c>
    </row>
    <row r="71" spans="2:53" x14ac:dyDescent="0.2">
      <c r="B71" t="str">
        <f>"Share of males  who left household 1998-2007"</f>
        <v>Share of males  who left household 1998-2007</v>
      </c>
      <c r="C71" t="str">
        <f>""</f>
        <v/>
      </c>
      <c r="D71" t="str">
        <f>""</f>
        <v/>
      </c>
      <c r="E71" t="str">
        <f>""</f>
        <v/>
      </c>
      <c r="F71" t="str">
        <f>""</f>
        <v/>
      </c>
      <c r="G71" t="str">
        <f>""</f>
        <v/>
      </c>
      <c r="H71" t="str">
        <f>""</f>
        <v/>
      </c>
      <c r="I71" t="str">
        <f>""</f>
        <v/>
      </c>
      <c r="J71" t="str">
        <f>""</f>
        <v/>
      </c>
      <c r="K71" t="str">
        <f>""</f>
        <v/>
      </c>
      <c r="L71" t="str">
        <f>""</f>
        <v/>
      </c>
      <c r="M71" t="str">
        <f>""</f>
        <v/>
      </c>
      <c r="N71" t="str">
        <f>""</f>
        <v/>
      </c>
      <c r="O71" t="str">
        <f>""</f>
        <v/>
      </c>
      <c r="P71" t="str">
        <f>""</f>
        <v/>
      </c>
      <c r="Q71" t="str">
        <f>"-0.044"</f>
        <v>-0.044</v>
      </c>
      <c r="R71" t="str">
        <f>""</f>
        <v/>
      </c>
      <c r="S71" t="str">
        <f>""</f>
        <v/>
      </c>
      <c r="T71" t="str">
        <f>""</f>
        <v/>
      </c>
      <c r="U71" t="str">
        <f>""</f>
        <v/>
      </c>
      <c r="V71" t="str">
        <f>""</f>
        <v/>
      </c>
      <c r="W71" t="str">
        <f>""</f>
        <v/>
      </c>
      <c r="X71" t="str">
        <f>""</f>
        <v/>
      </c>
      <c r="Y71" t="str">
        <f>""</f>
        <v/>
      </c>
      <c r="Z71" t="str">
        <f>""</f>
        <v/>
      </c>
      <c r="AA71" t="str">
        <f>""</f>
        <v/>
      </c>
      <c r="AB71" t="str">
        <f>""</f>
        <v/>
      </c>
      <c r="AC71" t="str">
        <f>""</f>
        <v/>
      </c>
      <c r="AD71" t="str">
        <f>""</f>
        <v/>
      </c>
      <c r="AE71" t="str">
        <f>""</f>
        <v/>
      </c>
      <c r="AF71" t="str">
        <f>""</f>
        <v/>
      </c>
      <c r="AG71" t="str">
        <f>""</f>
        <v/>
      </c>
      <c r="AH71" t="str">
        <f>""</f>
        <v/>
      </c>
      <c r="AI71" t="str">
        <f>""</f>
        <v/>
      </c>
      <c r="AJ71" t="str">
        <f>""</f>
        <v/>
      </c>
      <c r="AK71" t="str">
        <f>""</f>
        <v/>
      </c>
      <c r="AL71" t="str">
        <f>""</f>
        <v/>
      </c>
      <c r="AM71" t="str">
        <f>""</f>
        <v/>
      </c>
      <c r="AN71" t="str">
        <f>""</f>
        <v/>
      </c>
      <c r="AO71" t="str">
        <f>""</f>
        <v/>
      </c>
      <c r="AP71" t="str">
        <f>""</f>
        <v/>
      </c>
      <c r="AQ71" t="str">
        <f>""</f>
        <v/>
      </c>
      <c r="AR71" t="str">
        <f>""</f>
        <v/>
      </c>
      <c r="AS71" t="str">
        <f>""</f>
        <v/>
      </c>
      <c r="AT71" t="str">
        <f>""</f>
        <v/>
      </c>
      <c r="AU71" t="str">
        <f>""</f>
        <v/>
      </c>
      <c r="AV71" t="str">
        <f>""</f>
        <v/>
      </c>
      <c r="AW71" t="str">
        <f>""</f>
        <v/>
      </c>
      <c r="AX71" t="str">
        <f>""</f>
        <v/>
      </c>
      <c r="AY71" t="str">
        <f>""</f>
        <v/>
      </c>
      <c r="AZ71" t="str">
        <f>""</f>
        <v/>
      </c>
      <c r="BA71" t="str">
        <f>""</f>
        <v/>
      </c>
    </row>
    <row r="72" spans="2:53" x14ac:dyDescent="0.2">
      <c r="B72" t="str">
        <f>""</f>
        <v/>
      </c>
      <c r="C72" t="str">
        <f>""</f>
        <v/>
      </c>
      <c r="D72" t="str">
        <f>""</f>
        <v/>
      </c>
      <c r="E72" t="str">
        <f>""</f>
        <v/>
      </c>
      <c r="F72" t="str">
        <f>""</f>
        <v/>
      </c>
      <c r="G72" t="str">
        <f>""</f>
        <v/>
      </c>
      <c r="H72" t="str">
        <f>""</f>
        <v/>
      </c>
      <c r="I72" t="str">
        <f>""</f>
        <v/>
      </c>
      <c r="J72" t="str">
        <f>""</f>
        <v/>
      </c>
      <c r="K72" t="str">
        <f>""</f>
        <v/>
      </c>
      <c r="L72" t="str">
        <f>""</f>
        <v/>
      </c>
      <c r="M72" t="str">
        <f>""</f>
        <v/>
      </c>
      <c r="N72" t="str">
        <f>""</f>
        <v/>
      </c>
      <c r="O72" t="str">
        <f>""</f>
        <v/>
      </c>
      <c r="P72" t="str">
        <f>""</f>
        <v/>
      </c>
      <c r="Q72" t="str">
        <f>"[0.135]"</f>
        <v>[0.135]</v>
      </c>
      <c r="R72" t="str">
        <f>""</f>
        <v/>
      </c>
      <c r="S72" t="str">
        <f>""</f>
        <v/>
      </c>
      <c r="T72" t="str">
        <f>""</f>
        <v/>
      </c>
      <c r="U72" t="str">
        <f>""</f>
        <v/>
      </c>
      <c r="V72" t="str">
        <f>""</f>
        <v/>
      </c>
      <c r="W72" t="str">
        <f>""</f>
        <v/>
      </c>
      <c r="X72" t="str">
        <f>""</f>
        <v/>
      </c>
      <c r="Y72" t="str">
        <f>""</f>
        <v/>
      </c>
      <c r="Z72" t="str">
        <f>""</f>
        <v/>
      </c>
      <c r="AA72" t="str">
        <f>""</f>
        <v/>
      </c>
      <c r="AB72" t="str">
        <f>""</f>
        <v/>
      </c>
      <c r="AC72" t="str">
        <f>""</f>
        <v/>
      </c>
      <c r="AD72" t="str">
        <f>""</f>
        <v/>
      </c>
      <c r="AE72" t="str">
        <f>""</f>
        <v/>
      </c>
      <c r="AF72" t="str">
        <f>""</f>
        <v/>
      </c>
      <c r="AG72" t="str">
        <f>""</f>
        <v/>
      </c>
      <c r="AH72" t="str">
        <f>""</f>
        <v/>
      </c>
      <c r="AI72" t="str">
        <f>""</f>
        <v/>
      </c>
      <c r="AJ72" t="str">
        <f>""</f>
        <v/>
      </c>
      <c r="AK72" t="str">
        <f>""</f>
        <v/>
      </c>
      <c r="AL72" t="str">
        <f>""</f>
        <v/>
      </c>
      <c r="AM72" t="str">
        <f>""</f>
        <v/>
      </c>
      <c r="AN72" t="str">
        <f>""</f>
        <v/>
      </c>
      <c r="AO72" t="str">
        <f>""</f>
        <v/>
      </c>
      <c r="AP72" t="str">
        <f>""</f>
        <v/>
      </c>
      <c r="AQ72" t="str">
        <f>""</f>
        <v/>
      </c>
      <c r="AR72" t="str">
        <f>""</f>
        <v/>
      </c>
      <c r="AS72" t="str">
        <f>""</f>
        <v/>
      </c>
      <c r="AT72" t="str">
        <f>""</f>
        <v/>
      </c>
      <c r="AU72" t="str">
        <f>""</f>
        <v/>
      </c>
      <c r="AV72" t="str">
        <f>""</f>
        <v/>
      </c>
      <c r="AW72" t="str">
        <f>""</f>
        <v/>
      </c>
      <c r="AX72" t="str">
        <f>""</f>
        <v/>
      </c>
      <c r="AY72" t="str">
        <f>""</f>
        <v/>
      </c>
      <c r="AZ72" t="str">
        <f>""</f>
        <v/>
      </c>
      <c r="BA72" t="str">
        <f>""</f>
        <v/>
      </c>
    </row>
    <row r="73" spans="2:53" x14ac:dyDescent="0.2">
      <c r="B73" t="str">
        <f>"Interaction"</f>
        <v>Interaction</v>
      </c>
      <c r="C73" t="str">
        <f>""</f>
        <v/>
      </c>
      <c r="D73" t="str">
        <f>""</f>
        <v/>
      </c>
      <c r="E73" t="str">
        <f>""</f>
        <v/>
      </c>
      <c r="F73" t="str">
        <f>""</f>
        <v/>
      </c>
      <c r="G73" t="str">
        <f>""</f>
        <v/>
      </c>
      <c r="H73" t="str">
        <f>""</f>
        <v/>
      </c>
      <c r="I73" t="str">
        <f>""</f>
        <v/>
      </c>
      <c r="J73" t="str">
        <f>""</f>
        <v/>
      </c>
      <c r="K73" t="str">
        <f>""</f>
        <v/>
      </c>
      <c r="L73" t="str">
        <f>""</f>
        <v/>
      </c>
      <c r="M73" t="str">
        <f>""</f>
        <v/>
      </c>
      <c r="N73" t="str">
        <f>""</f>
        <v/>
      </c>
      <c r="O73" t="str">
        <f>""</f>
        <v/>
      </c>
      <c r="P73" t="str">
        <f>""</f>
        <v/>
      </c>
      <c r="Q73" t="str">
        <f>"0.308"</f>
        <v>0.308</v>
      </c>
      <c r="R73" t="str">
        <f>""</f>
        <v/>
      </c>
      <c r="S73" t="str">
        <f>""</f>
        <v/>
      </c>
      <c r="T73" t="str">
        <f>""</f>
        <v/>
      </c>
      <c r="U73" t="str">
        <f>""</f>
        <v/>
      </c>
      <c r="V73" t="str">
        <f>""</f>
        <v/>
      </c>
      <c r="W73" t="str">
        <f>""</f>
        <v/>
      </c>
      <c r="X73" t="str">
        <f>""</f>
        <v/>
      </c>
      <c r="Y73" t="str">
        <f>""</f>
        <v/>
      </c>
      <c r="Z73" t="str">
        <f>""</f>
        <v/>
      </c>
      <c r="AA73" t="str">
        <f>""</f>
        <v/>
      </c>
      <c r="AB73" t="str">
        <f>""</f>
        <v/>
      </c>
      <c r="AC73" t="str">
        <f>""</f>
        <v/>
      </c>
      <c r="AD73" t="str">
        <f>""</f>
        <v/>
      </c>
      <c r="AE73" t="str">
        <f>""</f>
        <v/>
      </c>
      <c r="AF73" t="str">
        <f>""</f>
        <v/>
      </c>
      <c r="AG73" t="str">
        <f>""</f>
        <v/>
      </c>
      <c r="AH73" t="str">
        <f>""</f>
        <v/>
      </c>
      <c r="AI73" t="str">
        <f>""</f>
        <v/>
      </c>
      <c r="AJ73" t="str">
        <f>""</f>
        <v/>
      </c>
      <c r="AK73" t="str">
        <f>""</f>
        <v/>
      </c>
      <c r="AL73" t="str">
        <f>""</f>
        <v/>
      </c>
      <c r="AM73" t="str">
        <f>""</f>
        <v/>
      </c>
      <c r="AN73" t="str">
        <f>""</f>
        <v/>
      </c>
      <c r="AO73" t="str">
        <f>""</f>
        <v/>
      </c>
      <c r="AP73" t="str">
        <f>""</f>
        <v/>
      </c>
      <c r="AQ73" t="str">
        <f>""</f>
        <v/>
      </c>
      <c r="AR73" t="str">
        <f>""</f>
        <v/>
      </c>
      <c r="AS73" t="str">
        <f>""</f>
        <v/>
      </c>
      <c r="AT73" t="str">
        <f>""</f>
        <v/>
      </c>
      <c r="AU73" t="str">
        <f>""</f>
        <v/>
      </c>
      <c r="AV73" t="str">
        <f>""</f>
        <v/>
      </c>
      <c r="AW73" t="str">
        <f>""</f>
        <v/>
      </c>
      <c r="AX73" t="str">
        <f>""</f>
        <v/>
      </c>
      <c r="AY73" t="str">
        <f>""</f>
        <v/>
      </c>
      <c r="AZ73" t="str">
        <f>""</f>
        <v/>
      </c>
      <c r="BA73" t="str">
        <f>""</f>
        <v/>
      </c>
    </row>
    <row r="74" spans="2:53" x14ac:dyDescent="0.2">
      <c r="B74" t="str">
        <f>""</f>
        <v/>
      </c>
      <c r="C74" t="str">
        <f>""</f>
        <v/>
      </c>
      <c r="D74" t="str">
        <f>""</f>
        <v/>
      </c>
      <c r="E74" t="str">
        <f>""</f>
        <v/>
      </c>
      <c r="F74" t="str">
        <f>""</f>
        <v/>
      </c>
      <c r="G74" t="str">
        <f>""</f>
        <v/>
      </c>
      <c r="H74" t="str">
        <f>""</f>
        <v/>
      </c>
      <c r="I74" t="str">
        <f>""</f>
        <v/>
      </c>
      <c r="J74" t="str">
        <f>""</f>
        <v/>
      </c>
      <c r="K74" t="str">
        <f>""</f>
        <v/>
      </c>
      <c r="L74" t="str">
        <f>""</f>
        <v/>
      </c>
      <c r="M74" t="str">
        <f>""</f>
        <v/>
      </c>
      <c r="N74" t="str">
        <f>""</f>
        <v/>
      </c>
      <c r="O74" t="str">
        <f>""</f>
        <v/>
      </c>
      <c r="P74" t="str">
        <f>""</f>
        <v/>
      </c>
      <c r="Q74" t="str">
        <f>"[0.206]"</f>
        <v>[0.206]</v>
      </c>
      <c r="R74" t="str">
        <f>""</f>
        <v/>
      </c>
      <c r="S74" t="str">
        <f>""</f>
        <v/>
      </c>
      <c r="T74" t="str">
        <f>""</f>
        <v/>
      </c>
      <c r="U74" t="str">
        <f>""</f>
        <v/>
      </c>
      <c r="V74" t="str">
        <f>""</f>
        <v/>
      </c>
      <c r="W74" t="str">
        <f>""</f>
        <v/>
      </c>
      <c r="X74" t="str">
        <f>""</f>
        <v/>
      </c>
      <c r="Y74" t="str">
        <f>""</f>
        <v/>
      </c>
      <c r="Z74" t="str">
        <f>""</f>
        <v/>
      </c>
      <c r="AA74" t="str">
        <f>""</f>
        <v/>
      </c>
      <c r="AB74" t="str">
        <f>""</f>
        <v/>
      </c>
      <c r="AC74" t="str">
        <f>""</f>
        <v/>
      </c>
      <c r="AD74" t="str">
        <f>""</f>
        <v/>
      </c>
      <c r="AE74" t="str">
        <f>""</f>
        <v/>
      </c>
      <c r="AF74" t="str">
        <f>""</f>
        <v/>
      </c>
      <c r="AG74" t="str">
        <f>""</f>
        <v/>
      </c>
      <c r="AH74" t="str">
        <f>""</f>
        <v/>
      </c>
      <c r="AI74" t="str">
        <f>""</f>
        <v/>
      </c>
      <c r="AJ74" t="str">
        <f>""</f>
        <v/>
      </c>
      <c r="AK74" t="str">
        <f>""</f>
        <v/>
      </c>
      <c r="AL74" t="str">
        <f>""</f>
        <v/>
      </c>
      <c r="AM74" t="str">
        <f>""</f>
        <v/>
      </c>
      <c r="AN74" t="str">
        <f>""</f>
        <v/>
      </c>
      <c r="AO74" t="str">
        <f>""</f>
        <v/>
      </c>
      <c r="AP74" t="str">
        <f>""</f>
        <v/>
      </c>
      <c r="AQ74" t="str">
        <f>""</f>
        <v/>
      </c>
      <c r="AR74" t="str">
        <f>""</f>
        <v/>
      </c>
      <c r="AS74" t="str">
        <f>""</f>
        <v/>
      </c>
      <c r="AT74" t="str">
        <f>""</f>
        <v/>
      </c>
      <c r="AU74" t="str">
        <f>""</f>
        <v/>
      </c>
      <c r="AV74" t="str">
        <f>""</f>
        <v/>
      </c>
      <c r="AW74" t="str">
        <f>""</f>
        <v/>
      </c>
      <c r="AX74" t="str">
        <f>""</f>
        <v/>
      </c>
      <c r="AY74" t="str">
        <f>""</f>
        <v/>
      </c>
      <c r="AZ74" t="str">
        <f>""</f>
        <v/>
      </c>
      <c r="BA74" t="str">
        <f>""</f>
        <v/>
      </c>
    </row>
    <row r="75" spans="2:53" x14ac:dyDescent="0.2">
      <c r="B75" t="str">
        <f>"Theft of money (yes=1) for a household in 1998-07"</f>
        <v>Theft of money (yes=1) for a household in 1998-07</v>
      </c>
      <c r="C75" t="str">
        <f>""</f>
        <v/>
      </c>
      <c r="D75" t="str">
        <f>""</f>
        <v/>
      </c>
      <c r="E75" t="str">
        <f>""</f>
        <v/>
      </c>
      <c r="F75" t="str">
        <f>""</f>
        <v/>
      </c>
      <c r="G75" t="str">
        <f>""</f>
        <v/>
      </c>
      <c r="H75" t="str">
        <f>""</f>
        <v/>
      </c>
      <c r="I75" t="str">
        <f>""</f>
        <v/>
      </c>
      <c r="J75" t="str">
        <f>""</f>
        <v/>
      </c>
      <c r="K75" t="str">
        <f>""</f>
        <v/>
      </c>
      <c r="L75" t="str">
        <f>""</f>
        <v/>
      </c>
      <c r="M75" t="str">
        <f>""</f>
        <v/>
      </c>
      <c r="N75" t="str">
        <f>""</f>
        <v/>
      </c>
      <c r="O75" t="str">
        <f>""</f>
        <v/>
      </c>
      <c r="P75" t="str">
        <f>""</f>
        <v/>
      </c>
      <c r="Q75" t="str">
        <f>""</f>
        <v/>
      </c>
      <c r="R75" t="str">
        <f>"-0.067"</f>
        <v>-0.067</v>
      </c>
      <c r="S75" t="str">
        <f>"-0.058"</f>
        <v>-0.058</v>
      </c>
      <c r="T75" t="str">
        <f>"-0.077"</f>
        <v>-0.077</v>
      </c>
      <c r="U75" t="str">
        <f>""</f>
        <v/>
      </c>
      <c r="V75" t="str">
        <f>""</f>
        <v/>
      </c>
      <c r="W75" t="str">
        <f>""</f>
        <v/>
      </c>
      <c r="X75" t="str">
        <f>""</f>
        <v/>
      </c>
      <c r="Y75" t="str">
        <f>""</f>
        <v/>
      </c>
      <c r="Z75" t="str">
        <f>""</f>
        <v/>
      </c>
      <c r="AA75" t="str">
        <f>""</f>
        <v/>
      </c>
      <c r="AB75" t="str">
        <f>""</f>
        <v/>
      </c>
      <c r="AC75" t="str">
        <f>""</f>
        <v/>
      </c>
      <c r="AD75" t="str">
        <f>""</f>
        <v/>
      </c>
      <c r="AE75" t="str">
        <f>""</f>
        <v/>
      </c>
      <c r="AF75" t="str">
        <f>""</f>
        <v/>
      </c>
      <c r="AG75" t="str">
        <f>""</f>
        <v/>
      </c>
      <c r="AH75" t="str">
        <f>""</f>
        <v/>
      </c>
      <c r="AI75" t="str">
        <f>""</f>
        <v/>
      </c>
      <c r="AJ75" t="str">
        <f>""</f>
        <v/>
      </c>
      <c r="AK75" t="str">
        <f>""</f>
        <v/>
      </c>
      <c r="AL75" t="str">
        <f>""</f>
        <v/>
      </c>
      <c r="AM75" t="str">
        <f>""</f>
        <v/>
      </c>
      <c r="AN75" t="str">
        <f>""</f>
        <v/>
      </c>
      <c r="AO75" t="str">
        <f>""</f>
        <v/>
      </c>
      <c r="AP75" t="str">
        <f>""</f>
        <v/>
      </c>
      <c r="AQ75" t="str">
        <f>""</f>
        <v/>
      </c>
      <c r="AR75" t="str">
        <f>""</f>
        <v/>
      </c>
      <c r="AS75" t="str">
        <f>""</f>
        <v/>
      </c>
      <c r="AT75" t="str">
        <f>""</f>
        <v/>
      </c>
      <c r="AU75" t="str">
        <f>""</f>
        <v/>
      </c>
      <c r="AV75" t="str">
        <f>""</f>
        <v/>
      </c>
      <c r="AW75" t="str">
        <f>""</f>
        <v/>
      </c>
      <c r="AX75" t="str">
        <f>""</f>
        <v/>
      </c>
      <c r="AY75" t="str">
        <f>""</f>
        <v/>
      </c>
      <c r="AZ75" t="str">
        <f>""</f>
        <v/>
      </c>
      <c r="BA75" t="str">
        <f>""</f>
        <v/>
      </c>
    </row>
    <row r="76" spans="2:53" x14ac:dyDescent="0.2">
      <c r="B76" t="str">
        <f>""</f>
        <v/>
      </c>
      <c r="C76" t="str">
        <f>""</f>
        <v/>
      </c>
      <c r="D76" t="str">
        <f>""</f>
        <v/>
      </c>
      <c r="E76" t="str">
        <f>""</f>
        <v/>
      </c>
      <c r="F76" t="str">
        <f>""</f>
        <v/>
      </c>
      <c r="G76" t="str">
        <f>""</f>
        <v/>
      </c>
      <c r="H76" t="str">
        <f>""</f>
        <v/>
      </c>
      <c r="I76" t="str">
        <f>""</f>
        <v/>
      </c>
      <c r="J76" t="str">
        <f>""</f>
        <v/>
      </c>
      <c r="K76" t="str">
        <f>""</f>
        <v/>
      </c>
      <c r="L76" t="str">
        <f>""</f>
        <v/>
      </c>
      <c r="M76" t="str">
        <f>""</f>
        <v/>
      </c>
      <c r="N76" t="str">
        <f>""</f>
        <v/>
      </c>
      <c r="O76" t="str">
        <f>""</f>
        <v/>
      </c>
      <c r="P76" t="str">
        <f>""</f>
        <v/>
      </c>
      <c r="Q76" t="str">
        <f>""</f>
        <v/>
      </c>
      <c r="R76" t="str">
        <f>"[0.124]"</f>
        <v>[0.124]</v>
      </c>
      <c r="S76" t="str">
        <f>"[0.121]"</f>
        <v>[0.121]</v>
      </c>
      <c r="T76" t="str">
        <f>"[0.120]"</f>
        <v>[0.120]</v>
      </c>
      <c r="U76" t="str">
        <f>""</f>
        <v/>
      </c>
      <c r="V76" t="str">
        <f>""</f>
        <v/>
      </c>
      <c r="W76" t="str">
        <f>""</f>
        <v/>
      </c>
      <c r="X76" t="str">
        <f>""</f>
        <v/>
      </c>
      <c r="Y76" t="str">
        <f>""</f>
        <v/>
      </c>
      <c r="Z76" t="str">
        <f>""</f>
        <v/>
      </c>
      <c r="AA76" t="str">
        <f>""</f>
        <v/>
      </c>
      <c r="AB76" t="str">
        <f>""</f>
        <v/>
      </c>
      <c r="AC76" t="str">
        <f>""</f>
        <v/>
      </c>
      <c r="AD76" t="str">
        <f>""</f>
        <v/>
      </c>
      <c r="AE76" t="str">
        <f>""</f>
        <v/>
      </c>
      <c r="AF76" t="str">
        <f>""</f>
        <v/>
      </c>
      <c r="AG76" t="str">
        <f>""</f>
        <v/>
      </c>
      <c r="AH76" t="str">
        <f>""</f>
        <v/>
      </c>
      <c r="AI76" t="str">
        <f>""</f>
        <v/>
      </c>
      <c r="AJ76" t="str">
        <f>""</f>
        <v/>
      </c>
      <c r="AK76" t="str">
        <f>""</f>
        <v/>
      </c>
      <c r="AL76" t="str">
        <f>""</f>
        <v/>
      </c>
      <c r="AM76" t="str">
        <f>""</f>
        <v/>
      </c>
      <c r="AN76" t="str">
        <f>""</f>
        <v/>
      </c>
      <c r="AO76" t="str">
        <f>""</f>
        <v/>
      </c>
      <c r="AP76" t="str">
        <f>""</f>
        <v/>
      </c>
      <c r="AQ76" t="str">
        <f>""</f>
        <v/>
      </c>
      <c r="AR76" t="str">
        <f>""</f>
        <v/>
      </c>
      <c r="AS76" t="str">
        <f>""</f>
        <v/>
      </c>
      <c r="AT76" t="str">
        <f>""</f>
        <v/>
      </c>
      <c r="AU76" t="str">
        <f>""</f>
        <v/>
      </c>
      <c r="AV76" t="str">
        <f>""</f>
        <v/>
      </c>
      <c r="AW76" t="str">
        <f>""</f>
        <v/>
      </c>
      <c r="AX76" t="str">
        <f>""</f>
        <v/>
      </c>
      <c r="AY76" t="str">
        <f>""</f>
        <v/>
      </c>
      <c r="AZ76" t="str">
        <f>""</f>
        <v/>
      </c>
      <c r="BA76" t="str">
        <f>""</f>
        <v/>
      </c>
    </row>
    <row r="77" spans="2:53" x14ac:dyDescent="0.2">
      <c r="B77" t="str">
        <f>"At least 1 male left the household in a given year (yes=1)"</f>
        <v>At least 1 male left the household in a given year (yes=1)</v>
      </c>
      <c r="C77" t="str">
        <f>""</f>
        <v/>
      </c>
      <c r="D77" t="str">
        <f>""</f>
        <v/>
      </c>
      <c r="E77" t="str">
        <f>""</f>
        <v/>
      </c>
      <c r="F77" t="str">
        <f>""</f>
        <v/>
      </c>
      <c r="G77" t="str">
        <f>""</f>
        <v/>
      </c>
      <c r="H77" t="str">
        <f>""</f>
        <v/>
      </c>
      <c r="I77" t="str">
        <f>""</f>
        <v/>
      </c>
      <c r="J77" t="str">
        <f>""</f>
        <v/>
      </c>
      <c r="K77" t="str">
        <f>""</f>
        <v/>
      </c>
      <c r="L77" t="str">
        <f>""</f>
        <v/>
      </c>
      <c r="M77" t="str">
        <f>""</f>
        <v/>
      </c>
      <c r="N77" t="str">
        <f>""</f>
        <v/>
      </c>
      <c r="O77" t="str">
        <f>""</f>
        <v/>
      </c>
      <c r="P77" t="str">
        <f>""</f>
        <v/>
      </c>
      <c r="Q77" t="str">
        <f>""</f>
        <v/>
      </c>
      <c r="R77" t="str">
        <f>"0.058"</f>
        <v>0.058</v>
      </c>
      <c r="S77" t="str">
        <f>""</f>
        <v/>
      </c>
      <c r="T77" t="str">
        <f>""</f>
        <v/>
      </c>
      <c r="U77" t="str">
        <f>""</f>
        <v/>
      </c>
      <c r="V77" t="str">
        <f>""</f>
        <v/>
      </c>
      <c r="W77" t="str">
        <f>""</f>
        <v/>
      </c>
      <c r="X77" t="str">
        <f>""</f>
        <v/>
      </c>
      <c r="Y77" t="str">
        <f>""</f>
        <v/>
      </c>
      <c r="Z77" t="str">
        <f>""</f>
        <v/>
      </c>
      <c r="AA77" t="str">
        <f>""</f>
        <v/>
      </c>
      <c r="AB77" t="str">
        <f>""</f>
        <v/>
      </c>
      <c r="AC77" t="str">
        <f>""</f>
        <v/>
      </c>
      <c r="AD77" t="str">
        <f>""</f>
        <v/>
      </c>
      <c r="AE77" t="str">
        <f>""</f>
        <v/>
      </c>
      <c r="AF77" t="str">
        <f>""</f>
        <v/>
      </c>
      <c r="AG77" t="str">
        <f>""</f>
        <v/>
      </c>
      <c r="AH77" t="str">
        <f>""</f>
        <v/>
      </c>
      <c r="AI77" t="str">
        <f>""</f>
        <v/>
      </c>
      <c r="AJ77" t="str">
        <f>""</f>
        <v/>
      </c>
      <c r="AK77" t="str">
        <f>""</f>
        <v/>
      </c>
      <c r="AL77" t="str">
        <f>""</f>
        <v/>
      </c>
      <c r="AM77" t="str">
        <f>""</f>
        <v/>
      </c>
      <c r="AN77" t="str">
        <f>""</f>
        <v/>
      </c>
      <c r="AO77" t="str">
        <f>""</f>
        <v/>
      </c>
      <c r="AP77" t="str">
        <f>""</f>
        <v/>
      </c>
      <c r="AQ77" t="str">
        <f>""</f>
        <v/>
      </c>
      <c r="AR77" t="str">
        <f>""</f>
        <v/>
      </c>
      <c r="AS77" t="str">
        <f>""</f>
        <v/>
      </c>
      <c r="AT77" t="str">
        <f>""</f>
        <v/>
      </c>
      <c r="AU77" t="str">
        <f>""</f>
        <v/>
      </c>
      <c r="AV77" t="str">
        <f>""</f>
        <v/>
      </c>
      <c r="AW77" t="str">
        <f>""</f>
        <v/>
      </c>
      <c r="AX77" t="str">
        <f>""</f>
        <v/>
      </c>
      <c r="AY77" t="str">
        <f>""</f>
        <v/>
      </c>
      <c r="AZ77" t="str">
        <f>""</f>
        <v/>
      </c>
      <c r="BA77" t="str">
        <f>""</f>
        <v/>
      </c>
    </row>
    <row r="78" spans="2:53" x14ac:dyDescent="0.2">
      <c r="B78" t="str">
        <f>""</f>
        <v/>
      </c>
      <c r="C78" t="str">
        <f>""</f>
        <v/>
      </c>
      <c r="D78" t="str">
        <f>""</f>
        <v/>
      </c>
      <c r="E78" t="str">
        <f>""</f>
        <v/>
      </c>
      <c r="F78" t="str">
        <f>""</f>
        <v/>
      </c>
      <c r="G78" t="str">
        <f>""</f>
        <v/>
      </c>
      <c r="H78" t="str">
        <f>""</f>
        <v/>
      </c>
      <c r="I78" t="str">
        <f>""</f>
        <v/>
      </c>
      <c r="J78" t="str">
        <f>""</f>
        <v/>
      </c>
      <c r="K78" t="str">
        <f>""</f>
        <v/>
      </c>
      <c r="L78" t="str">
        <f>""</f>
        <v/>
      </c>
      <c r="M78" t="str">
        <f>""</f>
        <v/>
      </c>
      <c r="N78" t="str">
        <f>""</f>
        <v/>
      </c>
      <c r="O78" t="str">
        <f>""</f>
        <v/>
      </c>
      <c r="P78" t="str">
        <f>""</f>
        <v/>
      </c>
      <c r="Q78" t="str">
        <f>""</f>
        <v/>
      </c>
      <c r="R78" t="str">
        <f>"[0.104]"</f>
        <v>[0.104]</v>
      </c>
      <c r="S78" t="str">
        <f>""</f>
        <v/>
      </c>
      <c r="T78" t="str">
        <f>""</f>
        <v/>
      </c>
      <c r="U78" t="str">
        <f>""</f>
        <v/>
      </c>
      <c r="V78" t="str">
        <f>""</f>
        <v/>
      </c>
      <c r="W78" t="str">
        <f>""</f>
        <v/>
      </c>
      <c r="X78" t="str">
        <f>""</f>
        <v/>
      </c>
      <c r="Y78" t="str">
        <f>""</f>
        <v/>
      </c>
      <c r="Z78" t="str">
        <f>""</f>
        <v/>
      </c>
      <c r="AA78" t="str">
        <f>""</f>
        <v/>
      </c>
      <c r="AB78" t="str">
        <f>""</f>
        <v/>
      </c>
      <c r="AC78" t="str">
        <f>""</f>
        <v/>
      </c>
      <c r="AD78" t="str">
        <f>""</f>
        <v/>
      </c>
      <c r="AE78" t="str">
        <f>""</f>
        <v/>
      </c>
      <c r="AF78" t="str">
        <f>""</f>
        <v/>
      </c>
      <c r="AG78" t="str">
        <f>""</f>
        <v/>
      </c>
      <c r="AH78" t="str">
        <f>""</f>
        <v/>
      </c>
      <c r="AI78" t="str">
        <f>""</f>
        <v/>
      </c>
      <c r="AJ78" t="str">
        <f>""</f>
        <v/>
      </c>
      <c r="AK78" t="str">
        <f>""</f>
        <v/>
      </c>
      <c r="AL78" t="str">
        <f>""</f>
        <v/>
      </c>
      <c r="AM78" t="str">
        <f>""</f>
        <v/>
      </c>
      <c r="AN78" t="str">
        <f>""</f>
        <v/>
      </c>
      <c r="AO78" t="str">
        <f>""</f>
        <v/>
      </c>
      <c r="AP78" t="str">
        <f>""</f>
        <v/>
      </c>
      <c r="AQ78" t="str">
        <f>""</f>
        <v/>
      </c>
      <c r="AR78" t="str">
        <f>""</f>
        <v/>
      </c>
      <c r="AS78" t="str">
        <f>""</f>
        <v/>
      </c>
      <c r="AT78" t="str">
        <f>""</f>
        <v/>
      </c>
      <c r="AU78" t="str">
        <f>""</f>
        <v/>
      </c>
      <c r="AV78" t="str">
        <f>""</f>
        <v/>
      </c>
      <c r="AW78" t="str">
        <f>""</f>
        <v/>
      </c>
      <c r="AX78" t="str">
        <f>""</f>
        <v/>
      </c>
      <c r="AY78" t="str">
        <f>""</f>
        <v/>
      </c>
      <c r="AZ78" t="str">
        <f>""</f>
        <v/>
      </c>
      <c r="BA78" t="str">
        <f>""</f>
        <v/>
      </c>
    </row>
    <row r="79" spans="2:53" x14ac:dyDescent="0.2">
      <c r="B79" t="str">
        <f>"Interaction"</f>
        <v>Interaction</v>
      </c>
      <c r="C79" t="str">
        <f>""</f>
        <v/>
      </c>
      <c r="D79" t="str">
        <f>""</f>
        <v/>
      </c>
      <c r="E79" t="str">
        <f>""</f>
        <v/>
      </c>
      <c r="F79" t="str">
        <f>""</f>
        <v/>
      </c>
      <c r="G79" t="str">
        <f>""</f>
        <v/>
      </c>
      <c r="H79" t="str">
        <f>""</f>
        <v/>
      </c>
      <c r="I79" t="str">
        <f>""</f>
        <v/>
      </c>
      <c r="J79" t="str">
        <f>""</f>
        <v/>
      </c>
      <c r="K79" t="str">
        <f>""</f>
        <v/>
      </c>
      <c r="L79" t="str">
        <f>""</f>
        <v/>
      </c>
      <c r="M79" t="str">
        <f>""</f>
        <v/>
      </c>
      <c r="N79" t="str">
        <f>""</f>
        <v/>
      </c>
      <c r="O79" t="str">
        <f>""</f>
        <v/>
      </c>
      <c r="P79" t="str">
        <f>""</f>
        <v/>
      </c>
      <c r="Q79" t="str">
        <f>""</f>
        <v/>
      </c>
      <c r="R79" t="str">
        <f>"0.021"</f>
        <v>0.021</v>
      </c>
      <c r="S79" t="str">
        <f>""</f>
        <v/>
      </c>
      <c r="T79" t="str">
        <f>""</f>
        <v/>
      </c>
      <c r="U79" t="str">
        <f>""</f>
        <v/>
      </c>
      <c r="V79" t="str">
        <f>""</f>
        <v/>
      </c>
      <c r="W79" t="str">
        <f>""</f>
        <v/>
      </c>
      <c r="X79" t="str">
        <f>""</f>
        <v/>
      </c>
      <c r="Y79" t="str">
        <f>""</f>
        <v/>
      </c>
      <c r="Z79" t="str">
        <f>""</f>
        <v/>
      </c>
      <c r="AA79" t="str">
        <f>""</f>
        <v/>
      </c>
      <c r="AB79" t="str">
        <f>""</f>
        <v/>
      </c>
      <c r="AC79" t="str">
        <f>""</f>
        <v/>
      </c>
      <c r="AD79" t="str">
        <f>""</f>
        <v/>
      </c>
      <c r="AE79" t="str">
        <f>""</f>
        <v/>
      </c>
      <c r="AF79" t="str">
        <f>""</f>
        <v/>
      </c>
      <c r="AG79" t="str">
        <f>""</f>
        <v/>
      </c>
      <c r="AH79" t="str">
        <f>""</f>
        <v/>
      </c>
      <c r="AI79" t="str">
        <f>""</f>
        <v/>
      </c>
      <c r="AJ79" t="str">
        <f>""</f>
        <v/>
      </c>
      <c r="AK79" t="str">
        <f>""</f>
        <v/>
      </c>
      <c r="AL79" t="str">
        <f>""</f>
        <v/>
      </c>
      <c r="AM79" t="str">
        <f>""</f>
        <v/>
      </c>
      <c r="AN79" t="str">
        <f>""</f>
        <v/>
      </c>
      <c r="AO79" t="str">
        <f>""</f>
        <v/>
      </c>
      <c r="AP79" t="str">
        <f>""</f>
        <v/>
      </c>
      <c r="AQ79" t="str">
        <f>""</f>
        <v/>
      </c>
      <c r="AR79" t="str">
        <f>""</f>
        <v/>
      </c>
      <c r="AS79" t="str">
        <f>""</f>
        <v/>
      </c>
      <c r="AT79" t="str">
        <f>""</f>
        <v/>
      </c>
      <c r="AU79" t="str">
        <f>""</f>
        <v/>
      </c>
      <c r="AV79" t="str">
        <f>""</f>
        <v/>
      </c>
      <c r="AW79" t="str">
        <f>""</f>
        <v/>
      </c>
      <c r="AX79" t="str">
        <f>""</f>
        <v/>
      </c>
      <c r="AY79" t="str">
        <f>""</f>
        <v/>
      </c>
      <c r="AZ79" t="str">
        <f>""</f>
        <v/>
      </c>
      <c r="BA79" t="str">
        <f>""</f>
        <v/>
      </c>
    </row>
    <row r="80" spans="2:53" x14ac:dyDescent="0.2">
      <c r="B80" t="str">
        <f>""</f>
        <v/>
      </c>
      <c r="C80" t="str">
        <f>""</f>
        <v/>
      </c>
      <c r="D80" t="str">
        <f>""</f>
        <v/>
      </c>
      <c r="E80" t="str">
        <f>""</f>
        <v/>
      </c>
      <c r="F80" t="str">
        <f>""</f>
        <v/>
      </c>
      <c r="G80" t="str">
        <f>""</f>
        <v/>
      </c>
      <c r="H80" t="str">
        <f>""</f>
        <v/>
      </c>
      <c r="I80" t="str">
        <f>""</f>
        <v/>
      </c>
      <c r="J80" t="str">
        <f>""</f>
        <v/>
      </c>
      <c r="K80" t="str">
        <f>""</f>
        <v/>
      </c>
      <c r="L80" t="str">
        <f>""</f>
        <v/>
      </c>
      <c r="M80" t="str">
        <f>""</f>
        <v/>
      </c>
      <c r="N80" t="str">
        <f>""</f>
        <v/>
      </c>
      <c r="O80" t="str">
        <f>""</f>
        <v/>
      </c>
      <c r="P80" t="str">
        <f>""</f>
        <v/>
      </c>
      <c r="Q80" t="str">
        <f>""</f>
        <v/>
      </c>
      <c r="R80" t="str">
        <f>"[0.182]"</f>
        <v>[0.182]</v>
      </c>
      <c r="S80" t="str">
        <f>""</f>
        <v/>
      </c>
      <c r="T80" t="str">
        <f>""</f>
        <v/>
      </c>
      <c r="U80" t="str">
        <f>""</f>
        <v/>
      </c>
      <c r="V80" t="str">
        <f>""</f>
        <v/>
      </c>
      <c r="W80" t="str">
        <f>""</f>
        <v/>
      </c>
      <c r="X80" t="str">
        <f>""</f>
        <v/>
      </c>
      <c r="Y80" t="str">
        <f>""</f>
        <v/>
      </c>
      <c r="Z80" t="str">
        <f>""</f>
        <v/>
      </c>
      <c r="AA80" t="str">
        <f>""</f>
        <v/>
      </c>
      <c r="AB80" t="str">
        <f>""</f>
        <v/>
      </c>
      <c r="AC80" t="str">
        <f>""</f>
        <v/>
      </c>
      <c r="AD80" t="str">
        <f>""</f>
        <v/>
      </c>
      <c r="AE80" t="str">
        <f>""</f>
        <v/>
      </c>
      <c r="AF80" t="str">
        <f>""</f>
        <v/>
      </c>
      <c r="AG80" t="str">
        <f>""</f>
        <v/>
      </c>
      <c r="AH80" t="str">
        <f>""</f>
        <v/>
      </c>
      <c r="AI80" t="str">
        <f>""</f>
        <v/>
      </c>
      <c r="AJ80" t="str">
        <f>""</f>
        <v/>
      </c>
      <c r="AK80" t="str">
        <f>""</f>
        <v/>
      </c>
      <c r="AL80" t="str">
        <f>""</f>
        <v/>
      </c>
      <c r="AM80" t="str">
        <f>""</f>
        <v/>
      </c>
      <c r="AN80" t="str">
        <f>""</f>
        <v/>
      </c>
      <c r="AO80" t="str">
        <f>""</f>
        <v/>
      </c>
      <c r="AP80" t="str">
        <f>""</f>
        <v/>
      </c>
      <c r="AQ80" t="str">
        <f>""</f>
        <v/>
      </c>
      <c r="AR80" t="str">
        <f>""</f>
        <v/>
      </c>
      <c r="AS80" t="str">
        <f>""</f>
        <v/>
      </c>
      <c r="AT80" t="str">
        <f>""</f>
        <v/>
      </c>
      <c r="AU80" t="str">
        <f>""</f>
        <v/>
      </c>
      <c r="AV80" t="str">
        <f>""</f>
        <v/>
      </c>
      <c r="AW80" t="str">
        <f>""</f>
        <v/>
      </c>
      <c r="AX80" t="str">
        <f>""</f>
        <v/>
      </c>
      <c r="AY80" t="str">
        <f>""</f>
        <v/>
      </c>
      <c r="AZ80" t="str">
        <f>""</f>
        <v/>
      </c>
      <c r="BA80" t="str">
        <f>""</f>
        <v/>
      </c>
    </row>
    <row r="81" spans="2:53" x14ac:dyDescent="0.2">
      <c r="B81" t="str">
        <f>"Number of males who left household 1998-2007"</f>
        <v>Number of males who left household 1998-2007</v>
      </c>
      <c r="C81" t="str">
        <f>""</f>
        <v/>
      </c>
      <c r="D81" t="str">
        <f>""</f>
        <v/>
      </c>
      <c r="E81" t="str">
        <f>""</f>
        <v/>
      </c>
      <c r="F81" t="str">
        <f>""</f>
        <v/>
      </c>
      <c r="G81" t="str">
        <f>""</f>
        <v/>
      </c>
      <c r="H81" t="str">
        <f>""</f>
        <v/>
      </c>
      <c r="I81" t="str">
        <f>""</f>
        <v/>
      </c>
      <c r="J81" t="str">
        <f>""</f>
        <v/>
      </c>
      <c r="K81" t="str">
        <f>""</f>
        <v/>
      </c>
      <c r="L81" t="str">
        <f>""</f>
        <v/>
      </c>
      <c r="M81" t="str">
        <f>""</f>
        <v/>
      </c>
      <c r="N81" t="str">
        <f>""</f>
        <v/>
      </c>
      <c r="O81" t="str">
        <f>""</f>
        <v/>
      </c>
      <c r="P81" t="str">
        <f>""</f>
        <v/>
      </c>
      <c r="Q81" t="str">
        <f>""</f>
        <v/>
      </c>
      <c r="R81" t="str">
        <f>""</f>
        <v/>
      </c>
      <c r="S81" t="str">
        <f>"0.030"</f>
        <v>0.030</v>
      </c>
      <c r="T81" t="str">
        <f>""</f>
        <v/>
      </c>
      <c r="U81" t="str">
        <f>""</f>
        <v/>
      </c>
      <c r="V81" t="str">
        <f>""</f>
        <v/>
      </c>
      <c r="W81" t="str">
        <f>""</f>
        <v/>
      </c>
      <c r="X81" t="str">
        <f>""</f>
        <v/>
      </c>
      <c r="Y81" t="str">
        <f>""</f>
        <v/>
      </c>
      <c r="Z81" t="str">
        <f>""</f>
        <v/>
      </c>
      <c r="AA81" t="str">
        <f>""</f>
        <v/>
      </c>
      <c r="AB81" t="str">
        <f>""</f>
        <v/>
      </c>
      <c r="AC81" t="str">
        <f>""</f>
        <v/>
      </c>
      <c r="AD81" t="str">
        <f>""</f>
        <v/>
      </c>
      <c r="AE81" t="str">
        <f>""</f>
        <v/>
      </c>
      <c r="AF81" t="str">
        <f>""</f>
        <v/>
      </c>
      <c r="AG81" t="str">
        <f>""</f>
        <v/>
      </c>
      <c r="AH81" t="str">
        <f>""</f>
        <v/>
      </c>
      <c r="AI81" t="str">
        <f>""</f>
        <v/>
      </c>
      <c r="AJ81" t="str">
        <f>""</f>
        <v/>
      </c>
      <c r="AK81" t="str">
        <f>""</f>
        <v/>
      </c>
      <c r="AL81" t="str">
        <f>""</f>
        <v/>
      </c>
      <c r="AM81" t="str">
        <f>""</f>
        <v/>
      </c>
      <c r="AN81" t="str">
        <f>""</f>
        <v/>
      </c>
      <c r="AO81" t="str">
        <f>""</f>
        <v/>
      </c>
      <c r="AP81" t="str">
        <f>""</f>
        <v/>
      </c>
      <c r="AQ81" t="str">
        <f>""</f>
        <v/>
      </c>
      <c r="AR81" t="str">
        <f>""</f>
        <v/>
      </c>
      <c r="AS81" t="str">
        <f>""</f>
        <v/>
      </c>
      <c r="AT81" t="str">
        <f>""</f>
        <v/>
      </c>
      <c r="AU81" t="str">
        <f>""</f>
        <v/>
      </c>
      <c r="AV81" t="str">
        <f>""</f>
        <v/>
      </c>
      <c r="AW81" t="str">
        <f>""</f>
        <v/>
      </c>
      <c r="AX81" t="str">
        <f>""</f>
        <v/>
      </c>
      <c r="AY81" t="str">
        <f>""</f>
        <v/>
      </c>
      <c r="AZ81" t="str">
        <f>""</f>
        <v/>
      </c>
      <c r="BA81" t="str">
        <f>""</f>
        <v/>
      </c>
    </row>
    <row r="82" spans="2:53" x14ac:dyDescent="0.2">
      <c r="B82" t="str">
        <f>""</f>
        <v/>
      </c>
      <c r="C82" t="str">
        <f>""</f>
        <v/>
      </c>
      <c r="D82" t="str">
        <f>""</f>
        <v/>
      </c>
      <c r="E82" t="str">
        <f>""</f>
        <v/>
      </c>
      <c r="F82" t="str">
        <f>""</f>
        <v/>
      </c>
      <c r="G82" t="str">
        <f>""</f>
        <v/>
      </c>
      <c r="H82" t="str">
        <f>""</f>
        <v/>
      </c>
      <c r="I82" t="str">
        <f>""</f>
        <v/>
      </c>
      <c r="J82" t="str">
        <f>""</f>
        <v/>
      </c>
      <c r="K82" t="str">
        <f>""</f>
        <v/>
      </c>
      <c r="L82" t="str">
        <f>""</f>
        <v/>
      </c>
      <c r="M82" t="str">
        <f>""</f>
        <v/>
      </c>
      <c r="N82" t="str">
        <f>""</f>
        <v/>
      </c>
      <c r="O82" t="str">
        <f>""</f>
        <v/>
      </c>
      <c r="P82" t="str">
        <f>""</f>
        <v/>
      </c>
      <c r="Q82" t="str">
        <f>""</f>
        <v/>
      </c>
      <c r="R82" t="str">
        <f>""</f>
        <v/>
      </c>
      <c r="S82" t="str">
        <f>"[0.049]"</f>
        <v>[0.049]</v>
      </c>
      <c r="T82" t="str">
        <f>""</f>
        <v/>
      </c>
      <c r="U82" t="str">
        <f>""</f>
        <v/>
      </c>
      <c r="V82" t="str">
        <f>""</f>
        <v/>
      </c>
      <c r="W82" t="str">
        <f>""</f>
        <v/>
      </c>
      <c r="X82" t="str">
        <f>""</f>
        <v/>
      </c>
      <c r="Y82" t="str">
        <f>""</f>
        <v/>
      </c>
      <c r="Z82" t="str">
        <f>""</f>
        <v/>
      </c>
      <c r="AA82" t="str">
        <f>""</f>
        <v/>
      </c>
      <c r="AB82" t="str">
        <f>""</f>
        <v/>
      </c>
      <c r="AC82" t="str">
        <f>""</f>
        <v/>
      </c>
      <c r="AD82" t="str">
        <f>""</f>
        <v/>
      </c>
      <c r="AE82" t="str">
        <f>""</f>
        <v/>
      </c>
      <c r="AF82" t="str">
        <f>""</f>
        <v/>
      </c>
      <c r="AG82" t="str">
        <f>""</f>
        <v/>
      </c>
      <c r="AH82" t="str">
        <f>""</f>
        <v/>
      </c>
      <c r="AI82" t="str">
        <f>""</f>
        <v/>
      </c>
      <c r="AJ82" t="str">
        <f>""</f>
        <v/>
      </c>
      <c r="AK82" t="str">
        <f>""</f>
        <v/>
      </c>
      <c r="AL82" t="str">
        <f>""</f>
        <v/>
      </c>
      <c r="AM82" t="str">
        <f>""</f>
        <v/>
      </c>
      <c r="AN82" t="str">
        <f>""</f>
        <v/>
      </c>
      <c r="AO82" t="str">
        <f>""</f>
        <v/>
      </c>
      <c r="AP82" t="str">
        <f>""</f>
        <v/>
      </c>
      <c r="AQ82" t="str">
        <f>""</f>
        <v/>
      </c>
      <c r="AR82" t="str">
        <f>""</f>
        <v/>
      </c>
      <c r="AS82" t="str">
        <f>""</f>
        <v/>
      </c>
      <c r="AT82" t="str">
        <f>""</f>
        <v/>
      </c>
      <c r="AU82" t="str">
        <f>""</f>
        <v/>
      </c>
      <c r="AV82" t="str">
        <f>""</f>
        <v/>
      </c>
      <c r="AW82" t="str">
        <f>""</f>
        <v/>
      </c>
      <c r="AX82" t="str">
        <f>""</f>
        <v/>
      </c>
      <c r="AY82" t="str">
        <f>""</f>
        <v/>
      </c>
      <c r="AZ82" t="str">
        <f>""</f>
        <v/>
      </c>
      <c r="BA82" t="str">
        <f>""</f>
        <v/>
      </c>
    </row>
    <row r="83" spans="2:53" x14ac:dyDescent="0.2">
      <c r="B83" t="str">
        <f>"Interaction"</f>
        <v>Interaction</v>
      </c>
      <c r="C83" t="str">
        <f>""</f>
        <v/>
      </c>
      <c r="D83" t="str">
        <f>""</f>
        <v/>
      </c>
      <c r="E83" t="str">
        <f>""</f>
        <v/>
      </c>
      <c r="F83" t="str">
        <f>""</f>
        <v/>
      </c>
      <c r="G83" t="str">
        <f>""</f>
        <v/>
      </c>
      <c r="H83" t="str">
        <f>""</f>
        <v/>
      </c>
      <c r="I83" t="str">
        <f>""</f>
        <v/>
      </c>
      <c r="J83" t="str">
        <f>""</f>
        <v/>
      </c>
      <c r="K83" t="str">
        <f>""</f>
        <v/>
      </c>
      <c r="L83" t="str">
        <f>""</f>
        <v/>
      </c>
      <c r="M83" t="str">
        <f>""</f>
        <v/>
      </c>
      <c r="N83" t="str">
        <f>""</f>
        <v/>
      </c>
      <c r="O83" t="str">
        <f>""</f>
        <v/>
      </c>
      <c r="P83" t="str">
        <f>""</f>
        <v/>
      </c>
      <c r="Q83" t="str">
        <f>""</f>
        <v/>
      </c>
      <c r="R83" t="str">
        <f>""</f>
        <v/>
      </c>
      <c r="S83" t="str">
        <f>"0.001"</f>
        <v>0.001</v>
      </c>
      <c r="T83" t="str">
        <f>""</f>
        <v/>
      </c>
      <c r="U83" t="str">
        <f>""</f>
        <v/>
      </c>
      <c r="V83" t="str">
        <f>""</f>
        <v/>
      </c>
      <c r="W83" t="str">
        <f>""</f>
        <v/>
      </c>
      <c r="X83" t="str">
        <f>""</f>
        <v/>
      </c>
      <c r="Y83" t="str">
        <f>""</f>
        <v/>
      </c>
      <c r="Z83" t="str">
        <f>""</f>
        <v/>
      </c>
      <c r="AA83" t="str">
        <f>""</f>
        <v/>
      </c>
      <c r="AB83" t="str">
        <f>""</f>
        <v/>
      </c>
      <c r="AC83" t="str">
        <f>""</f>
        <v/>
      </c>
      <c r="AD83" t="str">
        <f>""</f>
        <v/>
      </c>
      <c r="AE83" t="str">
        <f>""</f>
        <v/>
      </c>
      <c r="AF83" t="str">
        <f>""</f>
        <v/>
      </c>
      <c r="AG83" t="str">
        <f>""</f>
        <v/>
      </c>
      <c r="AH83" t="str">
        <f>""</f>
        <v/>
      </c>
      <c r="AI83" t="str">
        <f>""</f>
        <v/>
      </c>
      <c r="AJ83" t="str">
        <f>""</f>
        <v/>
      </c>
      <c r="AK83" t="str">
        <f>""</f>
        <v/>
      </c>
      <c r="AL83" t="str">
        <f>""</f>
        <v/>
      </c>
      <c r="AM83" t="str">
        <f>""</f>
        <v/>
      </c>
      <c r="AN83" t="str">
        <f>""</f>
        <v/>
      </c>
      <c r="AO83" t="str">
        <f>""</f>
        <v/>
      </c>
      <c r="AP83" t="str">
        <f>""</f>
        <v/>
      </c>
      <c r="AQ83" t="str">
        <f>""</f>
        <v/>
      </c>
      <c r="AR83" t="str">
        <f>""</f>
        <v/>
      </c>
      <c r="AS83" t="str">
        <f>""</f>
        <v/>
      </c>
      <c r="AT83" t="str">
        <f>""</f>
        <v/>
      </c>
      <c r="AU83" t="str">
        <f>""</f>
        <v/>
      </c>
      <c r="AV83" t="str">
        <f>""</f>
        <v/>
      </c>
      <c r="AW83" t="str">
        <f>""</f>
        <v/>
      </c>
      <c r="AX83" t="str">
        <f>""</f>
        <v/>
      </c>
      <c r="AY83" t="str">
        <f>""</f>
        <v/>
      </c>
      <c r="AZ83" t="str">
        <f>""</f>
        <v/>
      </c>
      <c r="BA83" t="str">
        <f>""</f>
        <v/>
      </c>
    </row>
    <row r="84" spans="2:53" x14ac:dyDescent="0.2">
      <c r="B84" t="str">
        <f>""</f>
        <v/>
      </c>
      <c r="C84" t="str">
        <f>""</f>
        <v/>
      </c>
      <c r="D84" t="str">
        <f>""</f>
        <v/>
      </c>
      <c r="E84" t="str">
        <f>""</f>
        <v/>
      </c>
      <c r="F84" t="str">
        <f>""</f>
        <v/>
      </c>
      <c r="G84" t="str">
        <f>""</f>
        <v/>
      </c>
      <c r="H84" t="str">
        <f>""</f>
        <v/>
      </c>
      <c r="I84" t="str">
        <f>""</f>
        <v/>
      </c>
      <c r="J84" t="str">
        <f>""</f>
        <v/>
      </c>
      <c r="K84" t="str">
        <f>""</f>
        <v/>
      </c>
      <c r="L84" t="str">
        <f>""</f>
        <v/>
      </c>
      <c r="M84" t="str">
        <f>""</f>
        <v/>
      </c>
      <c r="N84" t="str">
        <f>""</f>
        <v/>
      </c>
      <c r="O84" t="str">
        <f>""</f>
        <v/>
      </c>
      <c r="P84" t="str">
        <f>""</f>
        <v/>
      </c>
      <c r="Q84" t="str">
        <f>""</f>
        <v/>
      </c>
      <c r="R84" t="str">
        <f>""</f>
        <v/>
      </c>
      <c r="S84" t="str">
        <f>"[0.091]"</f>
        <v>[0.091]</v>
      </c>
      <c r="T84" t="str">
        <f>""</f>
        <v/>
      </c>
      <c r="U84" t="str">
        <f>""</f>
        <v/>
      </c>
      <c r="V84" t="str">
        <f>""</f>
        <v/>
      </c>
      <c r="W84" t="str">
        <f>""</f>
        <v/>
      </c>
      <c r="X84" t="str">
        <f>""</f>
        <v/>
      </c>
      <c r="Y84" t="str">
        <f>""</f>
        <v/>
      </c>
      <c r="Z84" t="str">
        <f>""</f>
        <v/>
      </c>
      <c r="AA84" t="str">
        <f>""</f>
        <v/>
      </c>
      <c r="AB84" t="str">
        <f>""</f>
        <v/>
      </c>
      <c r="AC84" t="str">
        <f>""</f>
        <v/>
      </c>
      <c r="AD84" t="str">
        <f>""</f>
        <v/>
      </c>
      <c r="AE84" t="str">
        <f>""</f>
        <v/>
      </c>
      <c r="AF84" t="str">
        <f>""</f>
        <v/>
      </c>
      <c r="AG84" t="str">
        <f>""</f>
        <v/>
      </c>
      <c r="AH84" t="str">
        <f>""</f>
        <v/>
      </c>
      <c r="AI84" t="str">
        <f>""</f>
        <v/>
      </c>
      <c r="AJ84" t="str">
        <f>""</f>
        <v/>
      </c>
      <c r="AK84" t="str">
        <f>""</f>
        <v/>
      </c>
      <c r="AL84" t="str">
        <f>""</f>
        <v/>
      </c>
      <c r="AM84" t="str">
        <f>""</f>
        <v/>
      </c>
      <c r="AN84" t="str">
        <f>""</f>
        <v/>
      </c>
      <c r="AO84" t="str">
        <f>""</f>
        <v/>
      </c>
      <c r="AP84" t="str">
        <f>""</f>
        <v/>
      </c>
      <c r="AQ84" t="str">
        <f>""</f>
        <v/>
      </c>
      <c r="AR84" t="str">
        <f>""</f>
        <v/>
      </c>
      <c r="AS84" t="str">
        <f>""</f>
        <v/>
      </c>
      <c r="AT84" t="str">
        <f>""</f>
        <v/>
      </c>
      <c r="AU84" t="str">
        <f>""</f>
        <v/>
      </c>
      <c r="AV84" t="str">
        <f>""</f>
        <v/>
      </c>
      <c r="AW84" t="str">
        <f>""</f>
        <v/>
      </c>
      <c r="AX84" t="str">
        <f>""</f>
        <v/>
      </c>
      <c r="AY84" t="str">
        <f>""</f>
        <v/>
      </c>
      <c r="AZ84" t="str">
        <f>""</f>
        <v/>
      </c>
      <c r="BA84" t="str">
        <f>""</f>
        <v/>
      </c>
    </row>
    <row r="85" spans="2:53" x14ac:dyDescent="0.2">
      <c r="B85" t="str">
        <f>"Share of males  who left household 1998-2007"</f>
        <v>Share of males  who left household 1998-2007</v>
      </c>
      <c r="C85" t="str">
        <f>""</f>
        <v/>
      </c>
      <c r="D85" t="str">
        <f>""</f>
        <v/>
      </c>
      <c r="E85" t="str">
        <f>""</f>
        <v/>
      </c>
      <c r="F85" t="str">
        <f>""</f>
        <v/>
      </c>
      <c r="G85" t="str">
        <f>""</f>
        <v/>
      </c>
      <c r="H85" t="str">
        <f>""</f>
        <v/>
      </c>
      <c r="I85" t="str">
        <f>""</f>
        <v/>
      </c>
      <c r="J85" t="str">
        <f>""</f>
        <v/>
      </c>
      <c r="K85" t="str">
        <f>""</f>
        <v/>
      </c>
      <c r="L85" t="str">
        <f>""</f>
        <v/>
      </c>
      <c r="M85" t="str">
        <f>""</f>
        <v/>
      </c>
      <c r="N85" t="str">
        <f>""</f>
        <v/>
      </c>
      <c r="O85" t="str">
        <f>""</f>
        <v/>
      </c>
      <c r="P85" t="str">
        <f>""</f>
        <v/>
      </c>
      <c r="Q85" t="str">
        <f>""</f>
        <v/>
      </c>
      <c r="R85" t="str">
        <f>""</f>
        <v/>
      </c>
      <c r="S85" t="str">
        <f>""</f>
        <v/>
      </c>
      <c r="T85" t="str">
        <f>"0.073"</f>
        <v>0.073</v>
      </c>
      <c r="U85" t="str">
        <f>""</f>
        <v/>
      </c>
      <c r="V85" t="str">
        <f>""</f>
        <v/>
      </c>
      <c r="W85" t="str">
        <f>""</f>
        <v/>
      </c>
      <c r="X85" t="str">
        <f>""</f>
        <v/>
      </c>
      <c r="Y85" t="str">
        <f>""</f>
        <v/>
      </c>
      <c r="Z85" t="str">
        <f>""</f>
        <v/>
      </c>
      <c r="AA85" t="str">
        <f>""</f>
        <v/>
      </c>
      <c r="AB85" t="str">
        <f>""</f>
        <v/>
      </c>
      <c r="AC85" t="str">
        <f>""</f>
        <v/>
      </c>
      <c r="AD85" t="str">
        <f>""</f>
        <v/>
      </c>
      <c r="AE85" t="str">
        <f>""</f>
        <v/>
      </c>
      <c r="AF85" t="str">
        <f>""</f>
        <v/>
      </c>
      <c r="AG85" t="str">
        <f>""</f>
        <v/>
      </c>
      <c r="AH85" t="str">
        <f>""</f>
        <v/>
      </c>
      <c r="AI85" t="str">
        <f>""</f>
        <v/>
      </c>
      <c r="AJ85" t="str">
        <f>""</f>
        <v/>
      </c>
      <c r="AK85" t="str">
        <f>""</f>
        <v/>
      </c>
      <c r="AL85" t="str">
        <f>""</f>
        <v/>
      </c>
      <c r="AM85" t="str">
        <f>""</f>
        <v/>
      </c>
      <c r="AN85" t="str">
        <f>""</f>
        <v/>
      </c>
      <c r="AO85" t="str">
        <f>""</f>
        <v/>
      </c>
      <c r="AP85" t="str">
        <f>""</f>
        <v/>
      </c>
      <c r="AQ85" t="str">
        <f>""</f>
        <v/>
      </c>
      <c r="AR85" t="str">
        <f>""</f>
        <v/>
      </c>
      <c r="AS85" t="str">
        <f>""</f>
        <v/>
      </c>
      <c r="AT85" t="str">
        <f>""</f>
        <v/>
      </c>
      <c r="AU85" t="str">
        <f>""</f>
        <v/>
      </c>
      <c r="AV85" t="str">
        <f>""</f>
        <v/>
      </c>
      <c r="AW85" t="str">
        <f>""</f>
        <v/>
      </c>
      <c r="AX85" t="str">
        <f>""</f>
        <v/>
      </c>
      <c r="AY85" t="str">
        <f>""</f>
        <v/>
      </c>
      <c r="AZ85" t="str">
        <f>""</f>
        <v/>
      </c>
      <c r="BA85" t="str">
        <f>""</f>
        <v/>
      </c>
    </row>
    <row r="86" spans="2:53" x14ac:dyDescent="0.2">
      <c r="B86" t="str">
        <f>""</f>
        <v/>
      </c>
      <c r="C86" t="str">
        <f>""</f>
        <v/>
      </c>
      <c r="D86" t="str">
        <f>""</f>
        <v/>
      </c>
      <c r="E86" t="str">
        <f>""</f>
        <v/>
      </c>
      <c r="F86" t="str">
        <f>""</f>
        <v/>
      </c>
      <c r="G86" t="str">
        <f>""</f>
        <v/>
      </c>
      <c r="H86" t="str">
        <f>""</f>
        <v/>
      </c>
      <c r="I86" t="str">
        <f>""</f>
        <v/>
      </c>
      <c r="J86" t="str">
        <f>""</f>
        <v/>
      </c>
      <c r="K86" t="str">
        <f>""</f>
        <v/>
      </c>
      <c r="L86" t="str">
        <f>""</f>
        <v/>
      </c>
      <c r="M86" t="str">
        <f>""</f>
        <v/>
      </c>
      <c r="N86" t="str">
        <f>""</f>
        <v/>
      </c>
      <c r="O86" t="str">
        <f>""</f>
        <v/>
      </c>
      <c r="P86" t="str">
        <f>""</f>
        <v/>
      </c>
      <c r="Q86" t="str">
        <f>""</f>
        <v/>
      </c>
      <c r="R86" t="str">
        <f>""</f>
        <v/>
      </c>
      <c r="S86" t="str">
        <f>""</f>
        <v/>
      </c>
      <c r="T86" t="str">
        <f>"[0.127]"</f>
        <v>[0.127]</v>
      </c>
      <c r="U86" t="str">
        <f>""</f>
        <v/>
      </c>
      <c r="V86" t="str">
        <f>""</f>
        <v/>
      </c>
      <c r="W86" t="str">
        <f>""</f>
        <v/>
      </c>
      <c r="X86" t="str">
        <f>""</f>
        <v/>
      </c>
      <c r="Y86" t="str">
        <f>""</f>
        <v/>
      </c>
      <c r="Z86" t="str">
        <f>""</f>
        <v/>
      </c>
      <c r="AA86" t="str">
        <f>""</f>
        <v/>
      </c>
      <c r="AB86" t="str">
        <f>""</f>
        <v/>
      </c>
      <c r="AC86" t="str">
        <f>""</f>
        <v/>
      </c>
      <c r="AD86" t="str">
        <f>""</f>
        <v/>
      </c>
      <c r="AE86" t="str">
        <f>""</f>
        <v/>
      </c>
      <c r="AF86" t="str">
        <f>""</f>
        <v/>
      </c>
      <c r="AG86" t="str">
        <f>""</f>
        <v/>
      </c>
      <c r="AH86" t="str">
        <f>""</f>
        <v/>
      </c>
      <c r="AI86" t="str">
        <f>""</f>
        <v/>
      </c>
      <c r="AJ86" t="str">
        <f>""</f>
        <v/>
      </c>
      <c r="AK86" t="str">
        <f>""</f>
        <v/>
      </c>
      <c r="AL86" t="str">
        <f>""</f>
        <v/>
      </c>
      <c r="AM86" t="str">
        <f>""</f>
        <v/>
      </c>
      <c r="AN86" t="str">
        <f>""</f>
        <v/>
      </c>
      <c r="AO86" t="str">
        <f>""</f>
        <v/>
      </c>
      <c r="AP86" t="str">
        <f>""</f>
        <v/>
      </c>
      <c r="AQ86" t="str">
        <f>""</f>
        <v/>
      </c>
      <c r="AR86" t="str">
        <f>""</f>
        <v/>
      </c>
      <c r="AS86" t="str">
        <f>""</f>
        <v/>
      </c>
      <c r="AT86" t="str">
        <f>""</f>
        <v/>
      </c>
      <c r="AU86" t="str">
        <f>""</f>
        <v/>
      </c>
      <c r="AV86" t="str">
        <f>""</f>
        <v/>
      </c>
      <c r="AW86" t="str">
        <f>""</f>
        <v/>
      </c>
      <c r="AX86" t="str">
        <f>""</f>
        <v/>
      </c>
      <c r="AY86" t="str">
        <f>""</f>
        <v/>
      </c>
      <c r="AZ86" t="str">
        <f>""</f>
        <v/>
      </c>
      <c r="BA86" t="str">
        <f>""</f>
        <v/>
      </c>
    </row>
    <row r="87" spans="2:53" x14ac:dyDescent="0.2">
      <c r="B87" t="str">
        <f>"Interaction"</f>
        <v>Interaction</v>
      </c>
      <c r="C87" t="str">
        <f>""</f>
        <v/>
      </c>
      <c r="D87" t="str">
        <f>""</f>
        <v/>
      </c>
      <c r="E87" t="str">
        <f>""</f>
        <v/>
      </c>
      <c r="F87" t="str">
        <f>""</f>
        <v/>
      </c>
      <c r="G87" t="str">
        <f>""</f>
        <v/>
      </c>
      <c r="H87" t="str">
        <f>""</f>
        <v/>
      </c>
      <c r="I87" t="str">
        <f>""</f>
        <v/>
      </c>
      <c r="J87" t="str">
        <f>""</f>
        <v/>
      </c>
      <c r="K87" t="str">
        <f>""</f>
        <v/>
      </c>
      <c r="L87" t="str">
        <f>""</f>
        <v/>
      </c>
      <c r="M87" t="str">
        <f>""</f>
        <v/>
      </c>
      <c r="N87" t="str">
        <f>""</f>
        <v/>
      </c>
      <c r="O87" t="str">
        <f>""</f>
        <v/>
      </c>
      <c r="P87" t="str">
        <f>""</f>
        <v/>
      </c>
      <c r="Q87" t="str">
        <f>""</f>
        <v/>
      </c>
      <c r="R87" t="str">
        <f>""</f>
        <v/>
      </c>
      <c r="S87" t="str">
        <f>""</f>
        <v/>
      </c>
      <c r="T87" t="str">
        <f>"0.068"</f>
        <v>0.068</v>
      </c>
      <c r="U87" t="str">
        <f>""</f>
        <v/>
      </c>
      <c r="V87" t="str">
        <f>""</f>
        <v/>
      </c>
      <c r="W87" t="str">
        <f>""</f>
        <v/>
      </c>
      <c r="X87" t="str">
        <f>""</f>
        <v/>
      </c>
      <c r="Y87" t="str">
        <f>""</f>
        <v/>
      </c>
      <c r="Z87" t="str">
        <f>""</f>
        <v/>
      </c>
      <c r="AA87" t="str">
        <f>""</f>
        <v/>
      </c>
      <c r="AB87" t="str">
        <f>""</f>
        <v/>
      </c>
      <c r="AC87" t="str">
        <f>""</f>
        <v/>
      </c>
      <c r="AD87" t="str">
        <f>""</f>
        <v/>
      </c>
      <c r="AE87" t="str">
        <f>""</f>
        <v/>
      </c>
      <c r="AF87" t="str">
        <f>""</f>
        <v/>
      </c>
      <c r="AG87" t="str">
        <f>""</f>
        <v/>
      </c>
      <c r="AH87" t="str">
        <f>""</f>
        <v/>
      </c>
      <c r="AI87" t="str">
        <f>""</f>
        <v/>
      </c>
      <c r="AJ87" t="str">
        <f>""</f>
        <v/>
      </c>
      <c r="AK87" t="str">
        <f>""</f>
        <v/>
      </c>
      <c r="AL87" t="str">
        <f>""</f>
        <v/>
      </c>
      <c r="AM87" t="str">
        <f>""</f>
        <v/>
      </c>
      <c r="AN87" t="str">
        <f>""</f>
        <v/>
      </c>
      <c r="AO87" t="str">
        <f>""</f>
        <v/>
      </c>
      <c r="AP87" t="str">
        <f>""</f>
        <v/>
      </c>
      <c r="AQ87" t="str">
        <f>""</f>
        <v/>
      </c>
      <c r="AR87" t="str">
        <f>""</f>
        <v/>
      </c>
      <c r="AS87" t="str">
        <f>""</f>
        <v/>
      </c>
      <c r="AT87" t="str">
        <f>""</f>
        <v/>
      </c>
      <c r="AU87" t="str">
        <f>""</f>
        <v/>
      </c>
      <c r="AV87" t="str">
        <f>""</f>
        <v/>
      </c>
      <c r="AW87" t="str">
        <f>""</f>
        <v/>
      </c>
      <c r="AX87" t="str">
        <f>""</f>
        <v/>
      </c>
      <c r="AY87" t="str">
        <f>""</f>
        <v/>
      </c>
      <c r="AZ87" t="str">
        <f>""</f>
        <v/>
      </c>
      <c r="BA87" t="str">
        <f>""</f>
        <v/>
      </c>
    </row>
    <row r="88" spans="2:53" x14ac:dyDescent="0.2">
      <c r="B88" t="str">
        <f>""</f>
        <v/>
      </c>
      <c r="C88" t="str">
        <f>""</f>
        <v/>
      </c>
      <c r="D88" t="str">
        <f>""</f>
        <v/>
      </c>
      <c r="E88" t="str">
        <f>""</f>
        <v/>
      </c>
      <c r="F88" t="str">
        <f>""</f>
        <v/>
      </c>
      <c r="G88" t="str">
        <f>""</f>
        <v/>
      </c>
      <c r="H88" t="str">
        <f>""</f>
        <v/>
      </c>
      <c r="I88" t="str">
        <f>""</f>
        <v/>
      </c>
      <c r="J88" t="str">
        <f>""</f>
        <v/>
      </c>
      <c r="K88" t="str">
        <f>""</f>
        <v/>
      </c>
      <c r="L88" t="str">
        <f>""</f>
        <v/>
      </c>
      <c r="M88" t="str">
        <f>""</f>
        <v/>
      </c>
      <c r="N88" t="str">
        <f>""</f>
        <v/>
      </c>
      <c r="O88" t="str">
        <f>""</f>
        <v/>
      </c>
      <c r="P88" t="str">
        <f>""</f>
        <v/>
      </c>
      <c r="Q88" t="str">
        <f>""</f>
        <v/>
      </c>
      <c r="R88" t="str">
        <f>""</f>
        <v/>
      </c>
      <c r="S88" t="str">
        <f>""</f>
        <v/>
      </c>
      <c r="T88" t="str">
        <f>"[0.217]"</f>
        <v>[0.217]</v>
      </c>
      <c r="U88" t="str">
        <f>""</f>
        <v/>
      </c>
      <c r="V88" t="str">
        <f>""</f>
        <v/>
      </c>
      <c r="W88" t="str">
        <f>""</f>
        <v/>
      </c>
      <c r="X88" t="str">
        <f>""</f>
        <v/>
      </c>
      <c r="Y88" t="str">
        <f>""</f>
        <v/>
      </c>
      <c r="Z88" t="str">
        <f>""</f>
        <v/>
      </c>
      <c r="AA88" t="str">
        <f>""</f>
        <v/>
      </c>
      <c r="AB88" t="str">
        <f>""</f>
        <v/>
      </c>
      <c r="AC88" t="str">
        <f>""</f>
        <v/>
      </c>
      <c r="AD88" t="str">
        <f>""</f>
        <v/>
      </c>
      <c r="AE88" t="str">
        <f>""</f>
        <v/>
      </c>
      <c r="AF88" t="str">
        <f>""</f>
        <v/>
      </c>
      <c r="AG88" t="str">
        <f>""</f>
        <v/>
      </c>
      <c r="AH88" t="str">
        <f>""</f>
        <v/>
      </c>
      <c r="AI88" t="str">
        <f>""</f>
        <v/>
      </c>
      <c r="AJ88" t="str">
        <f>""</f>
        <v/>
      </c>
      <c r="AK88" t="str">
        <f>""</f>
        <v/>
      </c>
      <c r="AL88" t="str">
        <f>""</f>
        <v/>
      </c>
      <c r="AM88" t="str">
        <f>""</f>
        <v/>
      </c>
      <c r="AN88" t="str">
        <f>""</f>
        <v/>
      </c>
      <c r="AO88" t="str">
        <f>""</f>
        <v/>
      </c>
      <c r="AP88" t="str">
        <f>""</f>
        <v/>
      </c>
      <c r="AQ88" t="str">
        <f>""</f>
        <v/>
      </c>
      <c r="AR88" t="str">
        <f>""</f>
        <v/>
      </c>
      <c r="AS88" t="str">
        <f>""</f>
        <v/>
      </c>
      <c r="AT88" t="str">
        <f>""</f>
        <v/>
      </c>
      <c r="AU88" t="str">
        <f>""</f>
        <v/>
      </c>
      <c r="AV88" t="str">
        <f>""</f>
        <v/>
      </c>
      <c r="AW88" t="str">
        <f>""</f>
        <v/>
      </c>
      <c r="AX88" t="str">
        <f>""</f>
        <v/>
      </c>
      <c r="AY88" t="str">
        <f>""</f>
        <v/>
      </c>
      <c r="AZ88" t="str">
        <f>""</f>
        <v/>
      </c>
      <c r="BA88" t="str">
        <f>""</f>
        <v/>
      </c>
    </row>
    <row r="89" spans="2:53" x14ac:dyDescent="0.2">
      <c r="B89" t="str">
        <f>"Theft or destruction of goods (yes=1) for a household in 1998-07"</f>
        <v>Theft or destruction of goods (yes=1) for a household in 1998-07</v>
      </c>
      <c r="C89" t="str">
        <f>""</f>
        <v/>
      </c>
      <c r="D89" t="str">
        <f>""</f>
        <v/>
      </c>
      <c r="E89" t="str">
        <f>""</f>
        <v/>
      </c>
      <c r="F89" t="str">
        <f>""</f>
        <v/>
      </c>
      <c r="G89" t="str">
        <f>""</f>
        <v/>
      </c>
      <c r="H89" t="str">
        <f>""</f>
        <v/>
      </c>
      <c r="I89" t="str">
        <f>""</f>
        <v/>
      </c>
      <c r="J89" t="str">
        <f>""</f>
        <v/>
      </c>
      <c r="K89" t="str">
        <f>""</f>
        <v/>
      </c>
      <c r="L89" t="str">
        <f>""</f>
        <v/>
      </c>
      <c r="M89" t="str">
        <f>""</f>
        <v/>
      </c>
      <c r="N89" t="str">
        <f>""</f>
        <v/>
      </c>
      <c r="O89" t="str">
        <f>""</f>
        <v/>
      </c>
      <c r="P89" t="str">
        <f>""</f>
        <v/>
      </c>
      <c r="Q89" t="str">
        <f>""</f>
        <v/>
      </c>
      <c r="R89" t="str">
        <f>""</f>
        <v/>
      </c>
      <c r="S89" t="str">
        <f>""</f>
        <v/>
      </c>
      <c r="T89" t="str">
        <f>""</f>
        <v/>
      </c>
      <c r="U89" t="str">
        <f>"-0.086"</f>
        <v>-0.086</v>
      </c>
      <c r="V89" t="str">
        <f>"-0.065"</f>
        <v>-0.065</v>
      </c>
      <c r="W89" t="str">
        <f>"-0.077"</f>
        <v>-0.077</v>
      </c>
      <c r="X89" t="str">
        <f>""</f>
        <v/>
      </c>
      <c r="Y89" t="str">
        <f>""</f>
        <v/>
      </c>
      <c r="Z89" t="str">
        <f>""</f>
        <v/>
      </c>
      <c r="AA89" t="str">
        <f>""</f>
        <v/>
      </c>
      <c r="AB89" t="str">
        <f>""</f>
        <v/>
      </c>
      <c r="AC89" t="str">
        <f>""</f>
        <v/>
      </c>
      <c r="AD89" t="str">
        <f>""</f>
        <v/>
      </c>
      <c r="AE89" t="str">
        <f>""</f>
        <v/>
      </c>
      <c r="AF89" t="str">
        <f>""</f>
        <v/>
      </c>
      <c r="AG89" t="str">
        <f>""</f>
        <v/>
      </c>
      <c r="AH89" t="str">
        <f>""</f>
        <v/>
      </c>
      <c r="AI89" t="str">
        <f>""</f>
        <v/>
      </c>
      <c r="AJ89" t="str">
        <f>""</f>
        <v/>
      </c>
      <c r="AK89" t="str">
        <f>""</f>
        <v/>
      </c>
      <c r="AL89" t="str">
        <f>""</f>
        <v/>
      </c>
      <c r="AM89" t="str">
        <f>""</f>
        <v/>
      </c>
      <c r="AN89" t="str">
        <f>""</f>
        <v/>
      </c>
      <c r="AO89" t="str">
        <f>""</f>
        <v/>
      </c>
      <c r="AP89" t="str">
        <f>""</f>
        <v/>
      </c>
      <c r="AQ89" t="str">
        <f>""</f>
        <v/>
      </c>
      <c r="AR89" t="str">
        <f>""</f>
        <v/>
      </c>
      <c r="AS89" t="str">
        <f>""</f>
        <v/>
      </c>
      <c r="AT89" t="str">
        <f>""</f>
        <v/>
      </c>
      <c r="AU89" t="str">
        <f>""</f>
        <v/>
      </c>
      <c r="AV89" t="str">
        <f>""</f>
        <v/>
      </c>
      <c r="AW89" t="str">
        <f>""</f>
        <v/>
      </c>
      <c r="AX89" t="str">
        <f>""</f>
        <v/>
      </c>
      <c r="AY89" t="str">
        <f>""</f>
        <v/>
      </c>
      <c r="AZ89" t="str">
        <f>""</f>
        <v/>
      </c>
      <c r="BA89" t="str">
        <f>""</f>
        <v/>
      </c>
    </row>
    <row r="90" spans="2:53" x14ac:dyDescent="0.2">
      <c r="B90" t="str">
        <f>""</f>
        <v/>
      </c>
      <c r="C90" t="str">
        <f>""</f>
        <v/>
      </c>
      <c r="D90" t="str">
        <f>""</f>
        <v/>
      </c>
      <c r="E90" t="str">
        <f>""</f>
        <v/>
      </c>
      <c r="F90" t="str">
        <f>""</f>
        <v/>
      </c>
      <c r="G90" t="str">
        <f>""</f>
        <v/>
      </c>
      <c r="H90" t="str">
        <f>""</f>
        <v/>
      </c>
      <c r="I90" t="str">
        <f>""</f>
        <v/>
      </c>
      <c r="J90" t="str">
        <f>""</f>
        <v/>
      </c>
      <c r="K90" t="str">
        <f>""</f>
        <v/>
      </c>
      <c r="L90" t="str">
        <f>""</f>
        <v/>
      </c>
      <c r="M90" t="str">
        <f>""</f>
        <v/>
      </c>
      <c r="N90" t="str">
        <f>""</f>
        <v/>
      </c>
      <c r="O90" t="str">
        <f>""</f>
        <v/>
      </c>
      <c r="P90" t="str">
        <f>""</f>
        <v/>
      </c>
      <c r="Q90" t="str">
        <f>""</f>
        <v/>
      </c>
      <c r="R90" t="str">
        <f>""</f>
        <v/>
      </c>
      <c r="S90" t="str">
        <f>""</f>
        <v/>
      </c>
      <c r="T90" t="str">
        <f>""</f>
        <v/>
      </c>
      <c r="U90" t="str">
        <f>"[0.096]"</f>
        <v>[0.096]</v>
      </c>
      <c r="V90" t="str">
        <f>"[0.089]"</f>
        <v>[0.089]</v>
      </c>
      <c r="W90" t="str">
        <f>"[0.093]"</f>
        <v>[0.093]</v>
      </c>
      <c r="X90" t="str">
        <f>""</f>
        <v/>
      </c>
      <c r="Y90" t="str">
        <f>""</f>
        <v/>
      </c>
      <c r="Z90" t="str">
        <f>""</f>
        <v/>
      </c>
      <c r="AA90" t="str">
        <f>""</f>
        <v/>
      </c>
      <c r="AB90" t="str">
        <f>""</f>
        <v/>
      </c>
      <c r="AC90" t="str">
        <f>""</f>
        <v/>
      </c>
      <c r="AD90" t="str">
        <f>""</f>
        <v/>
      </c>
      <c r="AE90" t="str">
        <f>""</f>
        <v/>
      </c>
      <c r="AF90" t="str">
        <f>""</f>
        <v/>
      </c>
      <c r="AG90" t="str">
        <f>""</f>
        <v/>
      </c>
      <c r="AH90" t="str">
        <f>""</f>
        <v/>
      </c>
      <c r="AI90" t="str">
        <f>""</f>
        <v/>
      </c>
      <c r="AJ90" t="str">
        <f>""</f>
        <v/>
      </c>
      <c r="AK90" t="str">
        <f>""</f>
        <v/>
      </c>
      <c r="AL90" t="str">
        <f>""</f>
        <v/>
      </c>
      <c r="AM90" t="str">
        <f>""</f>
        <v/>
      </c>
      <c r="AN90" t="str">
        <f>""</f>
        <v/>
      </c>
      <c r="AO90" t="str">
        <f>""</f>
        <v/>
      </c>
      <c r="AP90" t="str">
        <f>""</f>
        <v/>
      </c>
      <c r="AQ90" t="str">
        <f>""</f>
        <v/>
      </c>
      <c r="AR90" t="str">
        <f>""</f>
        <v/>
      </c>
      <c r="AS90" t="str">
        <f>""</f>
        <v/>
      </c>
      <c r="AT90" t="str">
        <f>""</f>
        <v/>
      </c>
      <c r="AU90" t="str">
        <f>""</f>
        <v/>
      </c>
      <c r="AV90" t="str">
        <f>""</f>
        <v/>
      </c>
      <c r="AW90" t="str">
        <f>""</f>
        <v/>
      </c>
      <c r="AX90" t="str">
        <f>""</f>
        <v/>
      </c>
      <c r="AY90" t="str">
        <f>""</f>
        <v/>
      </c>
      <c r="AZ90" t="str">
        <f>""</f>
        <v/>
      </c>
      <c r="BA90" t="str">
        <f>""</f>
        <v/>
      </c>
    </row>
    <row r="91" spans="2:53" x14ac:dyDescent="0.2">
      <c r="B91" t="str">
        <f>"At least 1 male left the household in a given year (yes=1)"</f>
        <v>At least 1 male left the household in a given year (yes=1)</v>
      </c>
      <c r="C91" t="str">
        <f>""</f>
        <v/>
      </c>
      <c r="D91" t="str">
        <f>""</f>
        <v/>
      </c>
      <c r="E91" t="str">
        <f>""</f>
        <v/>
      </c>
      <c r="F91" t="str">
        <f>""</f>
        <v/>
      </c>
      <c r="G91" t="str">
        <f>""</f>
        <v/>
      </c>
      <c r="H91" t="str">
        <f>""</f>
        <v/>
      </c>
      <c r="I91" t="str">
        <f>""</f>
        <v/>
      </c>
      <c r="J91" t="str">
        <f>""</f>
        <v/>
      </c>
      <c r="K91" t="str">
        <f>""</f>
        <v/>
      </c>
      <c r="L91" t="str">
        <f>""</f>
        <v/>
      </c>
      <c r="M91" t="str">
        <f>""</f>
        <v/>
      </c>
      <c r="N91" t="str">
        <f>""</f>
        <v/>
      </c>
      <c r="O91" t="str">
        <f>""</f>
        <v/>
      </c>
      <c r="P91" t="str">
        <f>""</f>
        <v/>
      </c>
      <c r="Q91" t="str">
        <f>""</f>
        <v/>
      </c>
      <c r="R91" t="str">
        <f>""</f>
        <v/>
      </c>
      <c r="S91" t="str">
        <f>""</f>
        <v/>
      </c>
      <c r="T91" t="str">
        <f>""</f>
        <v/>
      </c>
      <c r="U91" t="str">
        <f>"0.051"</f>
        <v>0.051</v>
      </c>
      <c r="V91" t="str">
        <f>""</f>
        <v/>
      </c>
      <c r="W91" t="str">
        <f>""</f>
        <v/>
      </c>
      <c r="X91" t="str">
        <f>""</f>
        <v/>
      </c>
      <c r="Y91" t="str">
        <f>""</f>
        <v/>
      </c>
      <c r="Z91" t="str">
        <f>""</f>
        <v/>
      </c>
      <c r="AA91" t="str">
        <f>""</f>
        <v/>
      </c>
      <c r="AB91" t="str">
        <f>""</f>
        <v/>
      </c>
      <c r="AC91" t="str">
        <f>""</f>
        <v/>
      </c>
      <c r="AD91" t="str">
        <f>""</f>
        <v/>
      </c>
      <c r="AE91" t="str">
        <f>""</f>
        <v/>
      </c>
      <c r="AF91" t="str">
        <f>""</f>
        <v/>
      </c>
      <c r="AG91" t="str">
        <f>""</f>
        <v/>
      </c>
      <c r="AH91" t="str">
        <f>""</f>
        <v/>
      </c>
      <c r="AI91" t="str">
        <f>""</f>
        <v/>
      </c>
      <c r="AJ91" t="str">
        <f>""</f>
        <v/>
      </c>
      <c r="AK91" t="str">
        <f>""</f>
        <v/>
      </c>
      <c r="AL91" t="str">
        <f>""</f>
        <v/>
      </c>
      <c r="AM91" t="str">
        <f>""</f>
        <v/>
      </c>
      <c r="AN91" t="str">
        <f>""</f>
        <v/>
      </c>
      <c r="AO91" t="str">
        <f>""</f>
        <v/>
      </c>
      <c r="AP91" t="str">
        <f>""</f>
        <v/>
      </c>
      <c r="AQ91" t="str">
        <f>""</f>
        <v/>
      </c>
      <c r="AR91" t="str">
        <f>""</f>
        <v/>
      </c>
      <c r="AS91" t="str">
        <f>""</f>
        <v/>
      </c>
      <c r="AT91" t="str">
        <f>""</f>
        <v/>
      </c>
      <c r="AU91" t="str">
        <f>""</f>
        <v/>
      </c>
      <c r="AV91" t="str">
        <f>""</f>
        <v/>
      </c>
      <c r="AW91" t="str">
        <f>""</f>
        <v/>
      </c>
      <c r="AX91" t="str">
        <f>""</f>
        <v/>
      </c>
      <c r="AY91" t="str">
        <f>""</f>
        <v/>
      </c>
      <c r="AZ91" t="str">
        <f>""</f>
        <v/>
      </c>
      <c r="BA91" t="str">
        <f>""</f>
        <v/>
      </c>
    </row>
    <row r="92" spans="2:53" x14ac:dyDescent="0.2">
      <c r="B92" t="str">
        <f>""</f>
        <v/>
      </c>
      <c r="C92" t="str">
        <f>""</f>
        <v/>
      </c>
      <c r="D92" t="str">
        <f>""</f>
        <v/>
      </c>
      <c r="E92" t="str">
        <f>""</f>
        <v/>
      </c>
      <c r="F92" t="str">
        <f>""</f>
        <v/>
      </c>
      <c r="G92" t="str">
        <f>""</f>
        <v/>
      </c>
      <c r="H92" t="str">
        <f>""</f>
        <v/>
      </c>
      <c r="I92" t="str">
        <f>""</f>
        <v/>
      </c>
      <c r="J92" t="str">
        <f>""</f>
        <v/>
      </c>
      <c r="K92" t="str">
        <f>""</f>
        <v/>
      </c>
      <c r="L92" t="str">
        <f>""</f>
        <v/>
      </c>
      <c r="M92" t="str">
        <f>""</f>
        <v/>
      </c>
      <c r="N92" t="str">
        <f>""</f>
        <v/>
      </c>
      <c r="O92" t="str">
        <f>""</f>
        <v/>
      </c>
      <c r="P92" t="str">
        <f>""</f>
        <v/>
      </c>
      <c r="Q92" t="str">
        <f>""</f>
        <v/>
      </c>
      <c r="R92" t="str">
        <f>""</f>
        <v/>
      </c>
      <c r="S92" t="str">
        <f>""</f>
        <v/>
      </c>
      <c r="T92" t="str">
        <f>""</f>
        <v/>
      </c>
      <c r="U92" t="str">
        <f>"[0.109]"</f>
        <v>[0.109]</v>
      </c>
      <c r="V92" t="str">
        <f>""</f>
        <v/>
      </c>
      <c r="W92" t="str">
        <f>""</f>
        <v/>
      </c>
      <c r="X92" t="str">
        <f>""</f>
        <v/>
      </c>
      <c r="Y92" t="str">
        <f>""</f>
        <v/>
      </c>
      <c r="Z92" t="str">
        <f>""</f>
        <v/>
      </c>
      <c r="AA92" t="str">
        <f>""</f>
        <v/>
      </c>
      <c r="AB92" t="str">
        <f>""</f>
        <v/>
      </c>
      <c r="AC92" t="str">
        <f>""</f>
        <v/>
      </c>
      <c r="AD92" t="str">
        <f>""</f>
        <v/>
      </c>
      <c r="AE92" t="str">
        <f>""</f>
        <v/>
      </c>
      <c r="AF92" t="str">
        <f>""</f>
        <v/>
      </c>
      <c r="AG92" t="str">
        <f>""</f>
        <v/>
      </c>
      <c r="AH92" t="str">
        <f>""</f>
        <v/>
      </c>
      <c r="AI92" t="str">
        <f>""</f>
        <v/>
      </c>
      <c r="AJ92" t="str">
        <f>""</f>
        <v/>
      </c>
      <c r="AK92" t="str">
        <f>""</f>
        <v/>
      </c>
      <c r="AL92" t="str">
        <f>""</f>
        <v/>
      </c>
      <c r="AM92" t="str">
        <f>""</f>
        <v/>
      </c>
      <c r="AN92" t="str">
        <f>""</f>
        <v/>
      </c>
      <c r="AO92" t="str">
        <f>""</f>
        <v/>
      </c>
      <c r="AP92" t="str">
        <f>""</f>
        <v/>
      </c>
      <c r="AQ92" t="str">
        <f>""</f>
        <v/>
      </c>
      <c r="AR92" t="str">
        <f>""</f>
        <v/>
      </c>
      <c r="AS92" t="str">
        <f>""</f>
        <v/>
      </c>
      <c r="AT92" t="str">
        <f>""</f>
        <v/>
      </c>
      <c r="AU92" t="str">
        <f>""</f>
        <v/>
      </c>
      <c r="AV92" t="str">
        <f>""</f>
        <v/>
      </c>
      <c r="AW92" t="str">
        <f>""</f>
        <v/>
      </c>
      <c r="AX92" t="str">
        <f>""</f>
        <v/>
      </c>
      <c r="AY92" t="str">
        <f>""</f>
        <v/>
      </c>
      <c r="AZ92" t="str">
        <f>""</f>
        <v/>
      </c>
      <c r="BA92" t="str">
        <f>""</f>
        <v/>
      </c>
    </row>
    <row r="93" spans="2:53" x14ac:dyDescent="0.2">
      <c r="B93" t="str">
        <f>"Interaction"</f>
        <v>Interaction</v>
      </c>
      <c r="C93" t="str">
        <f>""</f>
        <v/>
      </c>
      <c r="D93" t="str">
        <f>""</f>
        <v/>
      </c>
      <c r="E93" t="str">
        <f>""</f>
        <v/>
      </c>
      <c r="F93" t="str">
        <f>""</f>
        <v/>
      </c>
      <c r="G93" t="str">
        <f>""</f>
        <v/>
      </c>
      <c r="H93" t="str">
        <f>""</f>
        <v/>
      </c>
      <c r="I93" t="str">
        <f>""</f>
        <v/>
      </c>
      <c r="J93" t="str">
        <f>""</f>
        <v/>
      </c>
      <c r="K93" t="str">
        <f>""</f>
        <v/>
      </c>
      <c r="L93" t="str">
        <f>""</f>
        <v/>
      </c>
      <c r="M93" t="str">
        <f>""</f>
        <v/>
      </c>
      <c r="N93" t="str">
        <f>""</f>
        <v/>
      </c>
      <c r="O93" t="str">
        <f>""</f>
        <v/>
      </c>
      <c r="P93" t="str">
        <f>""</f>
        <v/>
      </c>
      <c r="Q93" t="str">
        <f>""</f>
        <v/>
      </c>
      <c r="R93" t="str">
        <f>""</f>
        <v/>
      </c>
      <c r="S93" t="str">
        <f>""</f>
        <v/>
      </c>
      <c r="T93" t="str">
        <f>""</f>
        <v/>
      </c>
      <c r="U93" t="str">
        <f>"0.044"</f>
        <v>0.044</v>
      </c>
      <c r="V93" t="str">
        <f>""</f>
        <v/>
      </c>
      <c r="W93" t="str">
        <f>""</f>
        <v/>
      </c>
      <c r="X93" t="str">
        <f>""</f>
        <v/>
      </c>
      <c r="Y93" t="str">
        <f>""</f>
        <v/>
      </c>
      <c r="Z93" t="str">
        <f>""</f>
        <v/>
      </c>
      <c r="AA93" t="str">
        <f>""</f>
        <v/>
      </c>
      <c r="AB93" t="str">
        <f>""</f>
        <v/>
      </c>
      <c r="AC93" t="str">
        <f>""</f>
        <v/>
      </c>
      <c r="AD93" t="str">
        <f>""</f>
        <v/>
      </c>
      <c r="AE93" t="str">
        <f>""</f>
        <v/>
      </c>
      <c r="AF93" t="str">
        <f>""</f>
        <v/>
      </c>
      <c r="AG93" t="str">
        <f>""</f>
        <v/>
      </c>
      <c r="AH93" t="str">
        <f>""</f>
        <v/>
      </c>
      <c r="AI93" t="str">
        <f>""</f>
        <v/>
      </c>
      <c r="AJ93" t="str">
        <f>""</f>
        <v/>
      </c>
      <c r="AK93" t="str">
        <f>""</f>
        <v/>
      </c>
      <c r="AL93" t="str">
        <f>""</f>
        <v/>
      </c>
      <c r="AM93" t="str">
        <f>""</f>
        <v/>
      </c>
      <c r="AN93" t="str">
        <f>""</f>
        <v/>
      </c>
      <c r="AO93" t="str">
        <f>""</f>
        <v/>
      </c>
      <c r="AP93" t="str">
        <f>""</f>
        <v/>
      </c>
      <c r="AQ93" t="str">
        <f>""</f>
        <v/>
      </c>
      <c r="AR93" t="str">
        <f>""</f>
        <v/>
      </c>
      <c r="AS93" t="str">
        <f>""</f>
        <v/>
      </c>
      <c r="AT93" t="str">
        <f>""</f>
        <v/>
      </c>
      <c r="AU93" t="str">
        <f>""</f>
        <v/>
      </c>
      <c r="AV93" t="str">
        <f>""</f>
        <v/>
      </c>
      <c r="AW93" t="str">
        <f>""</f>
        <v/>
      </c>
      <c r="AX93" t="str">
        <f>""</f>
        <v/>
      </c>
      <c r="AY93" t="str">
        <f>""</f>
        <v/>
      </c>
      <c r="AZ93" t="str">
        <f>""</f>
        <v/>
      </c>
      <c r="BA93" t="str">
        <f>""</f>
        <v/>
      </c>
    </row>
    <row r="94" spans="2:53" x14ac:dyDescent="0.2">
      <c r="B94" t="str">
        <f>""</f>
        <v/>
      </c>
      <c r="C94" t="str">
        <f>""</f>
        <v/>
      </c>
      <c r="D94" t="str">
        <f>""</f>
        <v/>
      </c>
      <c r="E94" t="str">
        <f>""</f>
        <v/>
      </c>
      <c r="F94" t="str">
        <f>""</f>
        <v/>
      </c>
      <c r="G94" t="str">
        <f>""</f>
        <v/>
      </c>
      <c r="H94" t="str">
        <f>""</f>
        <v/>
      </c>
      <c r="I94" t="str">
        <f>""</f>
        <v/>
      </c>
      <c r="J94" t="str">
        <f>""</f>
        <v/>
      </c>
      <c r="K94" t="str">
        <f>""</f>
        <v/>
      </c>
      <c r="L94" t="str">
        <f>""</f>
        <v/>
      </c>
      <c r="M94" t="str">
        <f>""</f>
        <v/>
      </c>
      <c r="N94" t="str">
        <f>""</f>
        <v/>
      </c>
      <c r="O94" t="str">
        <f>""</f>
        <v/>
      </c>
      <c r="P94" t="str">
        <f>""</f>
        <v/>
      </c>
      <c r="Q94" t="str">
        <f>""</f>
        <v/>
      </c>
      <c r="R94" t="str">
        <f>""</f>
        <v/>
      </c>
      <c r="S94" t="str">
        <f>""</f>
        <v/>
      </c>
      <c r="T94" t="str">
        <f>""</f>
        <v/>
      </c>
      <c r="U94" t="str">
        <f>"[0.162]"</f>
        <v>[0.162]</v>
      </c>
      <c r="V94" t="str">
        <f>""</f>
        <v/>
      </c>
      <c r="W94" t="str">
        <f>""</f>
        <v/>
      </c>
      <c r="X94" t="str">
        <f>""</f>
        <v/>
      </c>
      <c r="Y94" t="str">
        <f>""</f>
        <v/>
      </c>
      <c r="Z94" t="str">
        <f>""</f>
        <v/>
      </c>
      <c r="AA94" t="str">
        <f>""</f>
        <v/>
      </c>
      <c r="AB94" t="str">
        <f>""</f>
        <v/>
      </c>
      <c r="AC94" t="str">
        <f>""</f>
        <v/>
      </c>
      <c r="AD94" t="str">
        <f>""</f>
        <v/>
      </c>
      <c r="AE94" t="str">
        <f>""</f>
        <v/>
      </c>
      <c r="AF94" t="str">
        <f>""</f>
        <v/>
      </c>
      <c r="AG94" t="str">
        <f>""</f>
        <v/>
      </c>
      <c r="AH94" t="str">
        <f>""</f>
        <v/>
      </c>
      <c r="AI94" t="str">
        <f>""</f>
        <v/>
      </c>
      <c r="AJ94" t="str">
        <f>""</f>
        <v/>
      </c>
      <c r="AK94" t="str">
        <f>""</f>
        <v/>
      </c>
      <c r="AL94" t="str">
        <f>""</f>
        <v/>
      </c>
      <c r="AM94" t="str">
        <f>""</f>
        <v/>
      </c>
      <c r="AN94" t="str">
        <f>""</f>
        <v/>
      </c>
      <c r="AO94" t="str">
        <f>""</f>
        <v/>
      </c>
      <c r="AP94" t="str">
        <f>""</f>
        <v/>
      </c>
      <c r="AQ94" t="str">
        <f>""</f>
        <v/>
      </c>
      <c r="AR94" t="str">
        <f>""</f>
        <v/>
      </c>
      <c r="AS94" t="str">
        <f>""</f>
        <v/>
      </c>
      <c r="AT94" t="str">
        <f>""</f>
        <v/>
      </c>
      <c r="AU94" t="str">
        <f>""</f>
        <v/>
      </c>
      <c r="AV94" t="str">
        <f>""</f>
        <v/>
      </c>
      <c r="AW94" t="str">
        <f>""</f>
        <v/>
      </c>
      <c r="AX94" t="str">
        <f>""</f>
        <v/>
      </c>
      <c r="AY94" t="str">
        <f>""</f>
        <v/>
      </c>
      <c r="AZ94" t="str">
        <f>""</f>
        <v/>
      </c>
      <c r="BA94" t="str">
        <f>""</f>
        <v/>
      </c>
    </row>
    <row r="95" spans="2:53" x14ac:dyDescent="0.2">
      <c r="B95" t="str">
        <f>"Number of males who left household 1998-2007"</f>
        <v>Number of males who left household 1998-2007</v>
      </c>
      <c r="C95" t="str">
        <f>""</f>
        <v/>
      </c>
      <c r="D95" t="str">
        <f>""</f>
        <v/>
      </c>
      <c r="E95" t="str">
        <f>""</f>
        <v/>
      </c>
      <c r="F95" t="str">
        <f>""</f>
        <v/>
      </c>
      <c r="G95" t="str">
        <f>""</f>
        <v/>
      </c>
      <c r="H95" t="str">
        <f>""</f>
        <v/>
      </c>
      <c r="I95" t="str">
        <f>""</f>
        <v/>
      </c>
      <c r="J95" t="str">
        <f>""</f>
        <v/>
      </c>
      <c r="K95" t="str">
        <f>""</f>
        <v/>
      </c>
      <c r="L95" t="str">
        <f>""</f>
        <v/>
      </c>
      <c r="M95" t="str">
        <f>""</f>
        <v/>
      </c>
      <c r="N95" t="str">
        <f>""</f>
        <v/>
      </c>
      <c r="O95" t="str">
        <f>""</f>
        <v/>
      </c>
      <c r="P95" t="str">
        <f>""</f>
        <v/>
      </c>
      <c r="Q95" t="str">
        <f>""</f>
        <v/>
      </c>
      <c r="R95" t="str">
        <f>""</f>
        <v/>
      </c>
      <c r="S95" t="str">
        <f>""</f>
        <v/>
      </c>
      <c r="T95" t="str">
        <f>""</f>
        <v/>
      </c>
      <c r="U95" t="str">
        <f>""</f>
        <v/>
      </c>
      <c r="V95" t="str">
        <f>"0.036"</f>
        <v>0.036</v>
      </c>
      <c r="W95" t="str">
        <f>""</f>
        <v/>
      </c>
      <c r="X95" t="str">
        <f>""</f>
        <v/>
      </c>
      <c r="Y95" t="str">
        <f>""</f>
        <v/>
      </c>
      <c r="Z95" t="str">
        <f>""</f>
        <v/>
      </c>
      <c r="AA95" t="str">
        <f>""</f>
        <v/>
      </c>
      <c r="AB95" t="str">
        <f>""</f>
        <v/>
      </c>
      <c r="AC95" t="str">
        <f>""</f>
        <v/>
      </c>
      <c r="AD95" t="str">
        <f>""</f>
        <v/>
      </c>
      <c r="AE95" t="str">
        <f>""</f>
        <v/>
      </c>
      <c r="AF95" t="str">
        <f>""</f>
        <v/>
      </c>
      <c r="AG95" t="str">
        <f>""</f>
        <v/>
      </c>
      <c r="AH95" t="str">
        <f>""</f>
        <v/>
      </c>
      <c r="AI95" t="str">
        <f>""</f>
        <v/>
      </c>
      <c r="AJ95" t="str">
        <f>""</f>
        <v/>
      </c>
      <c r="AK95" t="str">
        <f>""</f>
        <v/>
      </c>
      <c r="AL95" t="str">
        <f>""</f>
        <v/>
      </c>
      <c r="AM95" t="str">
        <f>""</f>
        <v/>
      </c>
      <c r="AN95" t="str">
        <f>""</f>
        <v/>
      </c>
      <c r="AO95" t="str">
        <f>""</f>
        <v/>
      </c>
      <c r="AP95" t="str">
        <f>""</f>
        <v/>
      </c>
      <c r="AQ95" t="str">
        <f>""</f>
        <v/>
      </c>
      <c r="AR95" t="str">
        <f>""</f>
        <v/>
      </c>
      <c r="AS95" t="str">
        <f>""</f>
        <v/>
      </c>
      <c r="AT95" t="str">
        <f>""</f>
        <v/>
      </c>
      <c r="AU95" t="str">
        <f>""</f>
        <v/>
      </c>
      <c r="AV95" t="str">
        <f>""</f>
        <v/>
      </c>
      <c r="AW95" t="str">
        <f>""</f>
        <v/>
      </c>
      <c r="AX95" t="str">
        <f>""</f>
        <v/>
      </c>
      <c r="AY95" t="str">
        <f>""</f>
        <v/>
      </c>
      <c r="AZ95" t="str">
        <f>""</f>
        <v/>
      </c>
      <c r="BA95" t="str">
        <f>""</f>
        <v/>
      </c>
    </row>
    <row r="96" spans="2:53" x14ac:dyDescent="0.2">
      <c r="B96" t="str">
        <f>""</f>
        <v/>
      </c>
      <c r="C96" t="str">
        <f>""</f>
        <v/>
      </c>
      <c r="D96" t="str">
        <f>""</f>
        <v/>
      </c>
      <c r="E96" t="str">
        <f>""</f>
        <v/>
      </c>
      <c r="F96" t="str">
        <f>""</f>
        <v/>
      </c>
      <c r="G96" t="str">
        <f>""</f>
        <v/>
      </c>
      <c r="H96" t="str">
        <f>""</f>
        <v/>
      </c>
      <c r="I96" t="str">
        <f>""</f>
        <v/>
      </c>
      <c r="J96" t="str">
        <f>""</f>
        <v/>
      </c>
      <c r="K96" t="str">
        <f>""</f>
        <v/>
      </c>
      <c r="L96" t="str">
        <f>""</f>
        <v/>
      </c>
      <c r="M96" t="str">
        <f>""</f>
        <v/>
      </c>
      <c r="N96" t="str">
        <f>""</f>
        <v/>
      </c>
      <c r="O96" t="str">
        <f>""</f>
        <v/>
      </c>
      <c r="P96" t="str">
        <f>""</f>
        <v/>
      </c>
      <c r="Q96" t="str">
        <f>""</f>
        <v/>
      </c>
      <c r="R96" t="str">
        <f>""</f>
        <v/>
      </c>
      <c r="S96" t="str">
        <f>""</f>
        <v/>
      </c>
      <c r="T96" t="str">
        <f>""</f>
        <v/>
      </c>
      <c r="U96" t="str">
        <f>""</f>
        <v/>
      </c>
      <c r="V96" t="str">
        <f>"[0.053]"</f>
        <v>[0.053]</v>
      </c>
      <c r="W96" t="str">
        <f>""</f>
        <v/>
      </c>
      <c r="X96" t="str">
        <f>""</f>
        <v/>
      </c>
      <c r="Y96" t="str">
        <f>""</f>
        <v/>
      </c>
      <c r="Z96" t="str">
        <f>""</f>
        <v/>
      </c>
      <c r="AA96" t="str">
        <f>""</f>
        <v/>
      </c>
      <c r="AB96" t="str">
        <f>""</f>
        <v/>
      </c>
      <c r="AC96" t="str">
        <f>""</f>
        <v/>
      </c>
      <c r="AD96" t="str">
        <f>""</f>
        <v/>
      </c>
      <c r="AE96" t="str">
        <f>""</f>
        <v/>
      </c>
      <c r="AF96" t="str">
        <f>""</f>
        <v/>
      </c>
      <c r="AG96" t="str">
        <f>""</f>
        <v/>
      </c>
      <c r="AH96" t="str">
        <f>""</f>
        <v/>
      </c>
      <c r="AI96" t="str">
        <f>""</f>
        <v/>
      </c>
      <c r="AJ96" t="str">
        <f>""</f>
        <v/>
      </c>
      <c r="AK96" t="str">
        <f>""</f>
        <v/>
      </c>
      <c r="AL96" t="str">
        <f>""</f>
        <v/>
      </c>
      <c r="AM96" t="str">
        <f>""</f>
        <v/>
      </c>
      <c r="AN96" t="str">
        <f>""</f>
        <v/>
      </c>
      <c r="AO96" t="str">
        <f>""</f>
        <v/>
      </c>
      <c r="AP96" t="str">
        <f>""</f>
        <v/>
      </c>
      <c r="AQ96" t="str">
        <f>""</f>
        <v/>
      </c>
      <c r="AR96" t="str">
        <f>""</f>
        <v/>
      </c>
      <c r="AS96" t="str">
        <f>""</f>
        <v/>
      </c>
      <c r="AT96" t="str">
        <f>""</f>
        <v/>
      </c>
      <c r="AU96" t="str">
        <f>""</f>
        <v/>
      </c>
      <c r="AV96" t="str">
        <f>""</f>
        <v/>
      </c>
      <c r="AW96" t="str">
        <f>""</f>
        <v/>
      </c>
      <c r="AX96" t="str">
        <f>""</f>
        <v/>
      </c>
      <c r="AY96" t="str">
        <f>""</f>
        <v/>
      </c>
      <c r="AZ96" t="str">
        <f>""</f>
        <v/>
      </c>
      <c r="BA96" t="str">
        <f>""</f>
        <v/>
      </c>
    </row>
    <row r="97" spans="2:53" x14ac:dyDescent="0.2">
      <c r="B97" t="str">
        <f>"Interaction"</f>
        <v>Interaction</v>
      </c>
      <c r="C97" t="str">
        <f>""</f>
        <v/>
      </c>
      <c r="D97" t="str">
        <f>""</f>
        <v/>
      </c>
      <c r="E97" t="str">
        <f>""</f>
        <v/>
      </c>
      <c r="F97" t="str">
        <f>""</f>
        <v/>
      </c>
      <c r="G97" t="str">
        <f>""</f>
        <v/>
      </c>
      <c r="H97" t="str">
        <f>""</f>
        <v/>
      </c>
      <c r="I97" t="str">
        <f>""</f>
        <v/>
      </c>
      <c r="J97" t="str">
        <f>""</f>
        <v/>
      </c>
      <c r="K97" t="str">
        <f>""</f>
        <v/>
      </c>
      <c r="L97" t="str">
        <f>""</f>
        <v/>
      </c>
      <c r="M97" t="str">
        <f>""</f>
        <v/>
      </c>
      <c r="N97" t="str">
        <f>""</f>
        <v/>
      </c>
      <c r="O97" t="str">
        <f>""</f>
        <v/>
      </c>
      <c r="P97" t="str">
        <f>""</f>
        <v/>
      </c>
      <c r="Q97" t="str">
        <f>""</f>
        <v/>
      </c>
      <c r="R97" t="str">
        <f>""</f>
        <v/>
      </c>
      <c r="S97" t="str">
        <f>""</f>
        <v/>
      </c>
      <c r="T97" t="str">
        <f>""</f>
        <v/>
      </c>
      <c r="U97" t="str">
        <f>""</f>
        <v/>
      </c>
      <c r="V97" t="str">
        <f>"-0.021"</f>
        <v>-0.021</v>
      </c>
      <c r="W97" t="str">
        <f>""</f>
        <v/>
      </c>
      <c r="X97" t="str">
        <f>""</f>
        <v/>
      </c>
      <c r="Y97" t="str">
        <f>""</f>
        <v/>
      </c>
      <c r="Z97" t="str">
        <f>""</f>
        <v/>
      </c>
      <c r="AA97" t="str">
        <f>""</f>
        <v/>
      </c>
      <c r="AB97" t="str">
        <f>""</f>
        <v/>
      </c>
      <c r="AC97" t="str">
        <f>""</f>
        <v/>
      </c>
      <c r="AD97" t="str">
        <f>""</f>
        <v/>
      </c>
      <c r="AE97" t="str">
        <f>""</f>
        <v/>
      </c>
      <c r="AF97" t="str">
        <f>""</f>
        <v/>
      </c>
      <c r="AG97" t="str">
        <f>""</f>
        <v/>
      </c>
      <c r="AH97" t="str">
        <f>""</f>
        <v/>
      </c>
      <c r="AI97" t="str">
        <f>""</f>
        <v/>
      </c>
      <c r="AJ97" t="str">
        <f>""</f>
        <v/>
      </c>
      <c r="AK97" t="str">
        <f>""</f>
        <v/>
      </c>
      <c r="AL97" t="str">
        <f>""</f>
        <v/>
      </c>
      <c r="AM97" t="str">
        <f>""</f>
        <v/>
      </c>
      <c r="AN97" t="str">
        <f>""</f>
        <v/>
      </c>
      <c r="AO97" t="str">
        <f>""</f>
        <v/>
      </c>
      <c r="AP97" t="str">
        <f>""</f>
        <v/>
      </c>
      <c r="AQ97" t="str">
        <f>""</f>
        <v/>
      </c>
      <c r="AR97" t="str">
        <f>""</f>
        <v/>
      </c>
      <c r="AS97" t="str">
        <f>""</f>
        <v/>
      </c>
      <c r="AT97" t="str">
        <f>""</f>
        <v/>
      </c>
      <c r="AU97" t="str">
        <f>""</f>
        <v/>
      </c>
      <c r="AV97" t="str">
        <f>""</f>
        <v/>
      </c>
      <c r="AW97" t="str">
        <f>""</f>
        <v/>
      </c>
      <c r="AX97" t="str">
        <f>""</f>
        <v/>
      </c>
      <c r="AY97" t="str">
        <f>""</f>
        <v/>
      </c>
      <c r="AZ97" t="str">
        <f>""</f>
        <v/>
      </c>
      <c r="BA97" t="str">
        <f>""</f>
        <v/>
      </c>
    </row>
    <row r="98" spans="2:53" x14ac:dyDescent="0.2">
      <c r="B98" t="str">
        <f>""</f>
        <v/>
      </c>
      <c r="C98" t="str">
        <f>""</f>
        <v/>
      </c>
      <c r="D98" t="str">
        <f>""</f>
        <v/>
      </c>
      <c r="E98" t="str">
        <f>""</f>
        <v/>
      </c>
      <c r="F98" t="str">
        <f>""</f>
        <v/>
      </c>
      <c r="G98" t="str">
        <f>""</f>
        <v/>
      </c>
      <c r="H98" t="str">
        <f>""</f>
        <v/>
      </c>
      <c r="I98" t="str">
        <f>""</f>
        <v/>
      </c>
      <c r="J98" t="str">
        <f>""</f>
        <v/>
      </c>
      <c r="K98" t="str">
        <f>""</f>
        <v/>
      </c>
      <c r="L98" t="str">
        <f>""</f>
        <v/>
      </c>
      <c r="M98" t="str">
        <f>""</f>
        <v/>
      </c>
      <c r="N98" t="str">
        <f>""</f>
        <v/>
      </c>
      <c r="O98" t="str">
        <f>""</f>
        <v/>
      </c>
      <c r="P98" t="str">
        <f>""</f>
        <v/>
      </c>
      <c r="Q98" t="str">
        <f>""</f>
        <v/>
      </c>
      <c r="R98" t="str">
        <f>""</f>
        <v/>
      </c>
      <c r="S98" t="str">
        <f>""</f>
        <v/>
      </c>
      <c r="T98" t="str">
        <f>""</f>
        <v/>
      </c>
      <c r="U98" t="str">
        <f>""</f>
        <v/>
      </c>
      <c r="V98" t="str">
        <f>"[0.072]"</f>
        <v>[0.072]</v>
      </c>
      <c r="W98" t="str">
        <f>""</f>
        <v/>
      </c>
      <c r="X98" t="str">
        <f>""</f>
        <v/>
      </c>
      <c r="Y98" t="str">
        <f>""</f>
        <v/>
      </c>
      <c r="Z98" t="str">
        <f>""</f>
        <v/>
      </c>
      <c r="AA98" t="str">
        <f>""</f>
        <v/>
      </c>
      <c r="AB98" t="str">
        <f>""</f>
        <v/>
      </c>
      <c r="AC98" t="str">
        <f>""</f>
        <v/>
      </c>
      <c r="AD98" t="str">
        <f>""</f>
        <v/>
      </c>
      <c r="AE98" t="str">
        <f>""</f>
        <v/>
      </c>
      <c r="AF98" t="str">
        <f>""</f>
        <v/>
      </c>
      <c r="AG98" t="str">
        <f>""</f>
        <v/>
      </c>
      <c r="AH98" t="str">
        <f>""</f>
        <v/>
      </c>
      <c r="AI98" t="str">
        <f>""</f>
        <v/>
      </c>
      <c r="AJ98" t="str">
        <f>""</f>
        <v/>
      </c>
      <c r="AK98" t="str">
        <f>""</f>
        <v/>
      </c>
      <c r="AL98" t="str">
        <f>""</f>
        <v/>
      </c>
      <c r="AM98" t="str">
        <f>""</f>
        <v/>
      </c>
      <c r="AN98" t="str">
        <f>""</f>
        <v/>
      </c>
      <c r="AO98" t="str">
        <f>""</f>
        <v/>
      </c>
      <c r="AP98" t="str">
        <f>""</f>
        <v/>
      </c>
      <c r="AQ98" t="str">
        <f>""</f>
        <v/>
      </c>
      <c r="AR98" t="str">
        <f>""</f>
        <v/>
      </c>
      <c r="AS98" t="str">
        <f>""</f>
        <v/>
      </c>
      <c r="AT98" t="str">
        <f>""</f>
        <v/>
      </c>
      <c r="AU98" t="str">
        <f>""</f>
        <v/>
      </c>
      <c r="AV98" t="str">
        <f>""</f>
        <v/>
      </c>
      <c r="AW98" t="str">
        <f>""</f>
        <v/>
      </c>
      <c r="AX98" t="str">
        <f>""</f>
        <v/>
      </c>
      <c r="AY98" t="str">
        <f>""</f>
        <v/>
      </c>
      <c r="AZ98" t="str">
        <f>""</f>
        <v/>
      </c>
      <c r="BA98" t="str">
        <f>""</f>
        <v/>
      </c>
    </row>
    <row r="99" spans="2:53" x14ac:dyDescent="0.2">
      <c r="B99" t="str">
        <f>"Share of males  who left household 1998-2007"</f>
        <v>Share of males  who left household 1998-2007</v>
      </c>
      <c r="C99" t="str">
        <f>""</f>
        <v/>
      </c>
      <c r="D99" t="str">
        <f>""</f>
        <v/>
      </c>
      <c r="E99" t="str">
        <f>""</f>
        <v/>
      </c>
      <c r="F99" t="str">
        <f>""</f>
        <v/>
      </c>
      <c r="G99" t="str">
        <f>""</f>
        <v/>
      </c>
      <c r="H99" t="str">
        <f>""</f>
        <v/>
      </c>
      <c r="I99" t="str">
        <f>""</f>
        <v/>
      </c>
      <c r="J99" t="str">
        <f>""</f>
        <v/>
      </c>
      <c r="K99" t="str">
        <f>""</f>
        <v/>
      </c>
      <c r="L99" t="str">
        <f>""</f>
        <v/>
      </c>
      <c r="M99" t="str">
        <f>""</f>
        <v/>
      </c>
      <c r="N99" t="str">
        <f>""</f>
        <v/>
      </c>
      <c r="O99" t="str">
        <f>""</f>
        <v/>
      </c>
      <c r="P99" t="str">
        <f>""</f>
        <v/>
      </c>
      <c r="Q99" t="str">
        <f>""</f>
        <v/>
      </c>
      <c r="R99" t="str">
        <f>""</f>
        <v/>
      </c>
      <c r="S99" t="str">
        <f>""</f>
        <v/>
      </c>
      <c r="T99" t="str">
        <f>""</f>
        <v/>
      </c>
      <c r="U99" t="str">
        <f>""</f>
        <v/>
      </c>
      <c r="V99" t="str">
        <f>""</f>
        <v/>
      </c>
      <c r="W99" t="str">
        <f>"0.097"</f>
        <v>0.097</v>
      </c>
      <c r="X99" t="str">
        <f>""</f>
        <v/>
      </c>
      <c r="Y99" t="str">
        <f>""</f>
        <v/>
      </c>
      <c r="Z99" t="str">
        <f>""</f>
        <v/>
      </c>
      <c r="AA99" t="str">
        <f>""</f>
        <v/>
      </c>
      <c r="AB99" t="str">
        <f>""</f>
        <v/>
      </c>
      <c r="AC99" t="str">
        <f>""</f>
        <v/>
      </c>
      <c r="AD99" t="str">
        <f>""</f>
        <v/>
      </c>
      <c r="AE99" t="str">
        <f>""</f>
        <v/>
      </c>
      <c r="AF99" t="str">
        <f>""</f>
        <v/>
      </c>
      <c r="AG99" t="str">
        <f>""</f>
        <v/>
      </c>
      <c r="AH99" t="str">
        <f>""</f>
        <v/>
      </c>
      <c r="AI99" t="str">
        <f>""</f>
        <v/>
      </c>
      <c r="AJ99" t="str">
        <f>""</f>
        <v/>
      </c>
      <c r="AK99" t="str">
        <f>""</f>
        <v/>
      </c>
      <c r="AL99" t="str">
        <f>""</f>
        <v/>
      </c>
      <c r="AM99" t="str">
        <f>""</f>
        <v/>
      </c>
      <c r="AN99" t="str">
        <f>""</f>
        <v/>
      </c>
      <c r="AO99" t="str">
        <f>""</f>
        <v/>
      </c>
      <c r="AP99" t="str">
        <f>""</f>
        <v/>
      </c>
      <c r="AQ99" t="str">
        <f>""</f>
        <v/>
      </c>
      <c r="AR99" t="str">
        <f>""</f>
        <v/>
      </c>
      <c r="AS99" t="str">
        <f>""</f>
        <v/>
      </c>
      <c r="AT99" t="str">
        <f>""</f>
        <v/>
      </c>
      <c r="AU99" t="str">
        <f>""</f>
        <v/>
      </c>
      <c r="AV99" t="str">
        <f>""</f>
        <v/>
      </c>
      <c r="AW99" t="str">
        <f>""</f>
        <v/>
      </c>
      <c r="AX99" t="str">
        <f>""</f>
        <v/>
      </c>
      <c r="AY99" t="str">
        <f>""</f>
        <v/>
      </c>
      <c r="AZ99" t="str">
        <f>""</f>
        <v/>
      </c>
      <c r="BA99" t="str">
        <f>""</f>
        <v/>
      </c>
    </row>
    <row r="100" spans="2:53" x14ac:dyDescent="0.2">
      <c r="B100" t="str">
        <f>""</f>
        <v/>
      </c>
      <c r="C100" t="str">
        <f>""</f>
        <v/>
      </c>
      <c r="D100" t="str">
        <f>""</f>
        <v/>
      </c>
      <c r="E100" t="str">
        <f>""</f>
        <v/>
      </c>
      <c r="F100" t="str">
        <f>""</f>
        <v/>
      </c>
      <c r="G100" t="str">
        <f>""</f>
        <v/>
      </c>
      <c r="H100" t="str">
        <f>""</f>
        <v/>
      </c>
      <c r="I100" t="str">
        <f>""</f>
        <v/>
      </c>
      <c r="J100" t="str">
        <f>""</f>
        <v/>
      </c>
      <c r="K100" t="str">
        <f>""</f>
        <v/>
      </c>
      <c r="L100" t="str">
        <f>""</f>
        <v/>
      </c>
      <c r="M100" t="str">
        <f>""</f>
        <v/>
      </c>
      <c r="N100" t="str">
        <f>""</f>
        <v/>
      </c>
      <c r="O100" t="str">
        <f>""</f>
        <v/>
      </c>
      <c r="P100" t="str">
        <f>""</f>
        <v/>
      </c>
      <c r="Q100" t="str">
        <f>""</f>
        <v/>
      </c>
      <c r="R100" t="str">
        <f>""</f>
        <v/>
      </c>
      <c r="S100" t="str">
        <f>""</f>
        <v/>
      </c>
      <c r="T100" t="str">
        <f>""</f>
        <v/>
      </c>
      <c r="U100" t="str">
        <f>""</f>
        <v/>
      </c>
      <c r="V100" t="str">
        <f>""</f>
        <v/>
      </c>
      <c r="W100" t="str">
        <f>"[0.138]"</f>
        <v>[0.138]</v>
      </c>
      <c r="X100" t="str">
        <f>""</f>
        <v/>
      </c>
      <c r="Y100" t="str">
        <f>""</f>
        <v/>
      </c>
      <c r="Z100" t="str">
        <f>""</f>
        <v/>
      </c>
      <c r="AA100" t="str">
        <f>""</f>
        <v/>
      </c>
      <c r="AB100" t="str">
        <f>""</f>
        <v/>
      </c>
      <c r="AC100" t="str">
        <f>""</f>
        <v/>
      </c>
      <c r="AD100" t="str">
        <f>""</f>
        <v/>
      </c>
      <c r="AE100" t="str">
        <f>""</f>
        <v/>
      </c>
      <c r="AF100" t="str">
        <f>""</f>
        <v/>
      </c>
      <c r="AG100" t="str">
        <f>""</f>
        <v/>
      </c>
      <c r="AH100" t="str">
        <f>""</f>
        <v/>
      </c>
      <c r="AI100" t="str">
        <f>""</f>
        <v/>
      </c>
      <c r="AJ100" t="str">
        <f>""</f>
        <v/>
      </c>
      <c r="AK100" t="str">
        <f>""</f>
        <v/>
      </c>
      <c r="AL100" t="str">
        <f>""</f>
        <v/>
      </c>
      <c r="AM100" t="str">
        <f>""</f>
        <v/>
      </c>
      <c r="AN100" t="str">
        <f>""</f>
        <v/>
      </c>
      <c r="AO100" t="str">
        <f>""</f>
        <v/>
      </c>
      <c r="AP100" t="str">
        <f>""</f>
        <v/>
      </c>
      <c r="AQ100" t="str">
        <f>""</f>
        <v/>
      </c>
      <c r="AR100" t="str">
        <f>""</f>
        <v/>
      </c>
      <c r="AS100" t="str">
        <f>""</f>
        <v/>
      </c>
      <c r="AT100" t="str">
        <f>""</f>
        <v/>
      </c>
      <c r="AU100" t="str">
        <f>""</f>
        <v/>
      </c>
      <c r="AV100" t="str">
        <f>""</f>
        <v/>
      </c>
      <c r="AW100" t="str">
        <f>""</f>
        <v/>
      </c>
      <c r="AX100" t="str">
        <f>""</f>
        <v/>
      </c>
      <c r="AY100" t="str">
        <f>""</f>
        <v/>
      </c>
      <c r="AZ100" t="str">
        <f>""</f>
        <v/>
      </c>
      <c r="BA100" t="str">
        <f>""</f>
        <v/>
      </c>
    </row>
    <row r="101" spans="2:53" x14ac:dyDescent="0.2">
      <c r="B101" t="str">
        <f>"Interaction"</f>
        <v>Interaction</v>
      </c>
      <c r="C101" t="str">
        <f>""</f>
        <v/>
      </c>
      <c r="D101" t="str">
        <f>""</f>
        <v/>
      </c>
      <c r="E101" t="str">
        <f>""</f>
        <v/>
      </c>
      <c r="F101" t="str">
        <f>""</f>
        <v/>
      </c>
      <c r="G101" t="str">
        <f>""</f>
        <v/>
      </c>
      <c r="H101" t="str">
        <f>""</f>
        <v/>
      </c>
      <c r="I101" t="str">
        <f>""</f>
        <v/>
      </c>
      <c r="J101" t="str">
        <f>""</f>
        <v/>
      </c>
      <c r="K101" t="str">
        <f>""</f>
        <v/>
      </c>
      <c r="L101" t="str">
        <f>""</f>
        <v/>
      </c>
      <c r="M101" t="str">
        <f>""</f>
        <v/>
      </c>
      <c r="N101" t="str">
        <f>""</f>
        <v/>
      </c>
      <c r="O101" t="str">
        <f>""</f>
        <v/>
      </c>
      <c r="P101" t="str">
        <f>""</f>
        <v/>
      </c>
      <c r="Q101" t="str">
        <f>""</f>
        <v/>
      </c>
      <c r="R101" t="str">
        <f>""</f>
        <v/>
      </c>
      <c r="S101" t="str">
        <f>""</f>
        <v/>
      </c>
      <c r="T101" t="str">
        <f>""</f>
        <v/>
      </c>
      <c r="U101" t="str">
        <f>""</f>
        <v/>
      </c>
      <c r="V101" t="str">
        <f>""</f>
        <v/>
      </c>
      <c r="W101" t="str">
        <f>"-0.007"</f>
        <v>-0.007</v>
      </c>
      <c r="X101" t="str">
        <f>""</f>
        <v/>
      </c>
      <c r="Y101" t="str">
        <f>""</f>
        <v/>
      </c>
      <c r="Z101" t="str">
        <f>""</f>
        <v/>
      </c>
      <c r="AA101" t="str">
        <f>""</f>
        <v/>
      </c>
      <c r="AB101" t="str">
        <f>""</f>
        <v/>
      </c>
      <c r="AC101" t="str">
        <f>""</f>
        <v/>
      </c>
      <c r="AD101" t="str">
        <f>""</f>
        <v/>
      </c>
      <c r="AE101" t="str">
        <f>""</f>
        <v/>
      </c>
      <c r="AF101" t="str">
        <f>""</f>
        <v/>
      </c>
      <c r="AG101" t="str">
        <f>""</f>
        <v/>
      </c>
      <c r="AH101" t="str">
        <f>""</f>
        <v/>
      </c>
      <c r="AI101" t="str">
        <f>""</f>
        <v/>
      </c>
      <c r="AJ101" t="str">
        <f>""</f>
        <v/>
      </c>
      <c r="AK101" t="str">
        <f>""</f>
        <v/>
      </c>
      <c r="AL101" t="str">
        <f>""</f>
        <v/>
      </c>
      <c r="AM101" t="str">
        <f>""</f>
        <v/>
      </c>
      <c r="AN101" t="str">
        <f>""</f>
        <v/>
      </c>
      <c r="AO101" t="str">
        <f>""</f>
        <v/>
      </c>
      <c r="AP101" t="str">
        <f>""</f>
        <v/>
      </c>
      <c r="AQ101" t="str">
        <f>""</f>
        <v/>
      </c>
      <c r="AR101" t="str">
        <f>""</f>
        <v/>
      </c>
      <c r="AS101" t="str">
        <f>""</f>
        <v/>
      </c>
      <c r="AT101" t="str">
        <f>""</f>
        <v/>
      </c>
      <c r="AU101" t="str">
        <f>""</f>
        <v/>
      </c>
      <c r="AV101" t="str">
        <f>""</f>
        <v/>
      </c>
      <c r="AW101" t="str">
        <f>""</f>
        <v/>
      </c>
      <c r="AX101" t="str">
        <f>""</f>
        <v/>
      </c>
      <c r="AY101" t="str">
        <f>""</f>
        <v/>
      </c>
      <c r="AZ101" t="str">
        <f>""</f>
        <v/>
      </c>
      <c r="BA101" t="str">
        <f>""</f>
        <v/>
      </c>
    </row>
    <row r="102" spans="2:53" x14ac:dyDescent="0.2">
      <c r="B102" t="str">
        <f>""</f>
        <v/>
      </c>
      <c r="C102" t="str">
        <f>""</f>
        <v/>
      </c>
      <c r="D102" t="str">
        <f>""</f>
        <v/>
      </c>
      <c r="E102" t="str">
        <f>""</f>
        <v/>
      </c>
      <c r="F102" t="str">
        <f>""</f>
        <v/>
      </c>
      <c r="G102" t="str">
        <f>""</f>
        <v/>
      </c>
      <c r="H102" t="str">
        <f>""</f>
        <v/>
      </c>
      <c r="I102" t="str">
        <f>""</f>
        <v/>
      </c>
      <c r="J102" t="str">
        <f>""</f>
        <v/>
      </c>
      <c r="K102" t="str">
        <f>""</f>
        <v/>
      </c>
      <c r="L102" t="str">
        <f>""</f>
        <v/>
      </c>
      <c r="M102" t="str">
        <f>""</f>
        <v/>
      </c>
      <c r="N102" t="str">
        <f>""</f>
        <v/>
      </c>
      <c r="O102" t="str">
        <f>""</f>
        <v/>
      </c>
      <c r="P102" t="str">
        <f>""</f>
        <v/>
      </c>
      <c r="Q102" t="str">
        <f>""</f>
        <v/>
      </c>
      <c r="R102" t="str">
        <f>""</f>
        <v/>
      </c>
      <c r="S102" t="str">
        <f>""</f>
        <v/>
      </c>
      <c r="T102" t="str">
        <f>""</f>
        <v/>
      </c>
      <c r="U102" t="str">
        <f>""</f>
        <v/>
      </c>
      <c r="V102" t="str">
        <f>""</f>
        <v/>
      </c>
      <c r="W102" t="str">
        <f>"[0.205]"</f>
        <v>[0.205]</v>
      </c>
      <c r="X102" t="str">
        <f>""</f>
        <v/>
      </c>
      <c r="Y102" t="str">
        <f>""</f>
        <v/>
      </c>
      <c r="Z102" t="str">
        <f>""</f>
        <v/>
      </c>
      <c r="AA102" t="str">
        <f>""</f>
        <v/>
      </c>
      <c r="AB102" t="str">
        <f>""</f>
        <v/>
      </c>
      <c r="AC102" t="str">
        <f>""</f>
        <v/>
      </c>
      <c r="AD102" t="str">
        <f>""</f>
        <v/>
      </c>
      <c r="AE102" t="str">
        <f>""</f>
        <v/>
      </c>
      <c r="AF102" t="str">
        <f>""</f>
        <v/>
      </c>
      <c r="AG102" t="str">
        <f>""</f>
        <v/>
      </c>
      <c r="AH102" t="str">
        <f>""</f>
        <v/>
      </c>
      <c r="AI102" t="str">
        <f>""</f>
        <v/>
      </c>
      <c r="AJ102" t="str">
        <f>""</f>
        <v/>
      </c>
      <c r="AK102" t="str">
        <f>""</f>
        <v/>
      </c>
      <c r="AL102" t="str">
        <f>""</f>
        <v/>
      </c>
      <c r="AM102" t="str">
        <f>""</f>
        <v/>
      </c>
      <c r="AN102" t="str">
        <f>""</f>
        <v/>
      </c>
      <c r="AO102" t="str">
        <f>""</f>
        <v/>
      </c>
      <c r="AP102" t="str">
        <f>""</f>
        <v/>
      </c>
      <c r="AQ102" t="str">
        <f>""</f>
        <v/>
      </c>
      <c r="AR102" t="str">
        <f>""</f>
        <v/>
      </c>
      <c r="AS102" t="str">
        <f>""</f>
        <v/>
      </c>
      <c r="AT102" t="str">
        <f>""</f>
        <v/>
      </c>
      <c r="AU102" t="str">
        <f>""</f>
        <v/>
      </c>
      <c r="AV102" t="str">
        <f>""</f>
        <v/>
      </c>
      <c r="AW102" t="str">
        <f>""</f>
        <v/>
      </c>
      <c r="AX102" t="str">
        <f>""</f>
        <v/>
      </c>
      <c r="AY102" t="str">
        <f>""</f>
        <v/>
      </c>
      <c r="AZ102" t="str">
        <f>""</f>
        <v/>
      </c>
      <c r="BA102" t="str">
        <f>""</f>
        <v/>
      </c>
    </row>
    <row r="103" spans="2:53" x14ac:dyDescent="0.2">
      <c r="B103" t="str">
        <f>"Destruction of house (yes=1) for a household in 1998-07"</f>
        <v>Destruction of house (yes=1) for a household in 1998-07</v>
      </c>
      <c r="C103" t="str">
        <f>""</f>
        <v/>
      </c>
      <c r="D103" t="str">
        <f>""</f>
        <v/>
      </c>
      <c r="E103" t="str">
        <f>""</f>
        <v/>
      </c>
      <c r="F103" t="str">
        <f>""</f>
        <v/>
      </c>
      <c r="G103" t="str">
        <f>""</f>
        <v/>
      </c>
      <c r="H103" t="str">
        <f>""</f>
        <v/>
      </c>
      <c r="I103" t="str">
        <f>""</f>
        <v/>
      </c>
      <c r="J103" t="str">
        <f>""</f>
        <v/>
      </c>
      <c r="K103" t="str">
        <f>""</f>
        <v/>
      </c>
      <c r="L103" t="str">
        <f>""</f>
        <v/>
      </c>
      <c r="M103" t="str">
        <f>""</f>
        <v/>
      </c>
      <c r="N103" t="str">
        <f>""</f>
        <v/>
      </c>
      <c r="O103" t="str">
        <f>""</f>
        <v/>
      </c>
      <c r="P103" t="str">
        <f>""</f>
        <v/>
      </c>
      <c r="Q103" t="str">
        <f>""</f>
        <v/>
      </c>
      <c r="R103" t="str">
        <f>""</f>
        <v/>
      </c>
      <c r="S103" t="str">
        <f>""</f>
        <v/>
      </c>
      <c r="T103" t="str">
        <f>""</f>
        <v/>
      </c>
      <c r="U103" t="str">
        <f>""</f>
        <v/>
      </c>
      <c r="V103" t="str">
        <f>""</f>
        <v/>
      </c>
      <c r="W103" t="str">
        <f>""</f>
        <v/>
      </c>
      <c r="X103" t="str">
        <f>"0.019"</f>
        <v>0.019</v>
      </c>
      <c r="Y103" t="str">
        <f>"0.013"</f>
        <v>0.013</v>
      </c>
      <c r="Z103" t="str">
        <f>"0.020"</f>
        <v>0.020</v>
      </c>
      <c r="AA103" t="str">
        <f>""</f>
        <v/>
      </c>
      <c r="AB103" t="str">
        <f>""</f>
        <v/>
      </c>
      <c r="AC103" t="str">
        <f>""</f>
        <v/>
      </c>
      <c r="AD103" t="str">
        <f>""</f>
        <v/>
      </c>
      <c r="AE103" t="str">
        <f>""</f>
        <v/>
      </c>
      <c r="AF103" t="str">
        <f>""</f>
        <v/>
      </c>
      <c r="AG103" t="str">
        <f>""</f>
        <v/>
      </c>
      <c r="AH103" t="str">
        <f>""</f>
        <v/>
      </c>
      <c r="AI103" t="str">
        <f>""</f>
        <v/>
      </c>
      <c r="AJ103" t="str">
        <f>""</f>
        <v/>
      </c>
      <c r="AK103" t="str">
        <f>""</f>
        <v/>
      </c>
      <c r="AL103" t="str">
        <f>""</f>
        <v/>
      </c>
      <c r="AM103" t="str">
        <f>""</f>
        <v/>
      </c>
      <c r="AN103" t="str">
        <f>""</f>
        <v/>
      </c>
      <c r="AO103" t="str">
        <f>""</f>
        <v/>
      </c>
      <c r="AP103" t="str">
        <f>""</f>
        <v/>
      </c>
      <c r="AQ103" t="str">
        <f>""</f>
        <v/>
      </c>
      <c r="AR103" t="str">
        <f>""</f>
        <v/>
      </c>
      <c r="AS103" t="str">
        <f>""</f>
        <v/>
      </c>
      <c r="AT103" t="str">
        <f>""</f>
        <v/>
      </c>
      <c r="AU103" t="str">
        <f>""</f>
        <v/>
      </c>
      <c r="AV103" t="str">
        <f>""</f>
        <v/>
      </c>
      <c r="AW103" t="str">
        <f>""</f>
        <v/>
      </c>
      <c r="AX103" t="str">
        <f>""</f>
        <v/>
      </c>
      <c r="AY103" t="str">
        <f>""</f>
        <v/>
      </c>
      <c r="AZ103" t="str">
        <f>""</f>
        <v/>
      </c>
      <c r="BA103" t="str">
        <f>""</f>
        <v/>
      </c>
    </row>
    <row r="104" spans="2:53" x14ac:dyDescent="0.2">
      <c r="B104" t="str">
        <f>""</f>
        <v/>
      </c>
      <c r="C104" t="str">
        <f>""</f>
        <v/>
      </c>
      <c r="D104" t="str">
        <f>""</f>
        <v/>
      </c>
      <c r="E104" t="str">
        <f>""</f>
        <v/>
      </c>
      <c r="F104" t="str">
        <f>""</f>
        <v/>
      </c>
      <c r="G104" t="str">
        <f>""</f>
        <v/>
      </c>
      <c r="H104" t="str">
        <f>""</f>
        <v/>
      </c>
      <c r="I104" t="str">
        <f>""</f>
        <v/>
      </c>
      <c r="J104" t="str">
        <f>""</f>
        <v/>
      </c>
      <c r="K104" t="str">
        <f>""</f>
        <v/>
      </c>
      <c r="L104" t="str">
        <f>""</f>
        <v/>
      </c>
      <c r="M104" t="str">
        <f>""</f>
        <v/>
      </c>
      <c r="N104" t="str">
        <f>""</f>
        <v/>
      </c>
      <c r="O104" t="str">
        <f>""</f>
        <v/>
      </c>
      <c r="P104" t="str">
        <f>""</f>
        <v/>
      </c>
      <c r="Q104" t="str">
        <f>""</f>
        <v/>
      </c>
      <c r="R104" t="str">
        <f>""</f>
        <v/>
      </c>
      <c r="S104" t="str">
        <f>""</f>
        <v/>
      </c>
      <c r="T104" t="str">
        <f>""</f>
        <v/>
      </c>
      <c r="U104" t="str">
        <f>""</f>
        <v/>
      </c>
      <c r="V104" t="str">
        <f>""</f>
        <v/>
      </c>
      <c r="W104" t="str">
        <f>""</f>
        <v/>
      </c>
      <c r="X104" t="str">
        <f>"[0.118]"</f>
        <v>[0.118]</v>
      </c>
      <c r="Y104" t="str">
        <f>"[0.113]"</f>
        <v>[0.113]</v>
      </c>
      <c r="Z104" t="str">
        <f>"[0.119]"</f>
        <v>[0.119]</v>
      </c>
      <c r="AA104" t="str">
        <f>""</f>
        <v/>
      </c>
      <c r="AB104" t="str">
        <f>""</f>
        <v/>
      </c>
      <c r="AC104" t="str">
        <f>""</f>
        <v/>
      </c>
      <c r="AD104" t="str">
        <f>""</f>
        <v/>
      </c>
      <c r="AE104" t="str">
        <f>""</f>
        <v/>
      </c>
      <c r="AF104" t="str">
        <f>""</f>
        <v/>
      </c>
      <c r="AG104" t="str">
        <f>""</f>
        <v/>
      </c>
      <c r="AH104" t="str">
        <f>""</f>
        <v/>
      </c>
      <c r="AI104" t="str">
        <f>""</f>
        <v/>
      </c>
      <c r="AJ104" t="str">
        <f>""</f>
        <v/>
      </c>
      <c r="AK104" t="str">
        <f>""</f>
        <v/>
      </c>
      <c r="AL104" t="str">
        <f>""</f>
        <v/>
      </c>
      <c r="AM104" t="str">
        <f>""</f>
        <v/>
      </c>
      <c r="AN104" t="str">
        <f>""</f>
        <v/>
      </c>
      <c r="AO104" t="str">
        <f>""</f>
        <v/>
      </c>
      <c r="AP104" t="str">
        <f>""</f>
        <v/>
      </c>
      <c r="AQ104" t="str">
        <f>""</f>
        <v/>
      </c>
      <c r="AR104" t="str">
        <f>""</f>
        <v/>
      </c>
      <c r="AS104" t="str">
        <f>""</f>
        <v/>
      </c>
      <c r="AT104" t="str">
        <f>""</f>
        <v/>
      </c>
      <c r="AU104" t="str">
        <f>""</f>
        <v/>
      </c>
      <c r="AV104" t="str">
        <f>""</f>
        <v/>
      </c>
      <c r="AW104" t="str">
        <f>""</f>
        <v/>
      </c>
      <c r="AX104" t="str">
        <f>""</f>
        <v/>
      </c>
      <c r="AY104" t="str">
        <f>""</f>
        <v/>
      </c>
      <c r="AZ104" t="str">
        <f>""</f>
        <v/>
      </c>
      <c r="BA104" t="str">
        <f>""</f>
        <v/>
      </c>
    </row>
    <row r="105" spans="2:53" x14ac:dyDescent="0.2">
      <c r="B105" t="str">
        <f>"At least 1 male left the household in a given year (yes=1)"</f>
        <v>At least 1 male left the household in a given year (yes=1)</v>
      </c>
      <c r="C105" t="str">
        <f>""</f>
        <v/>
      </c>
      <c r="D105" t="str">
        <f>""</f>
        <v/>
      </c>
      <c r="E105" t="str">
        <f>""</f>
        <v/>
      </c>
      <c r="F105" t="str">
        <f>""</f>
        <v/>
      </c>
      <c r="G105" t="str">
        <f>""</f>
        <v/>
      </c>
      <c r="H105" t="str">
        <f>""</f>
        <v/>
      </c>
      <c r="I105" t="str">
        <f>""</f>
        <v/>
      </c>
      <c r="J105" t="str">
        <f>""</f>
        <v/>
      </c>
      <c r="K105" t="str">
        <f>""</f>
        <v/>
      </c>
      <c r="L105" t="str">
        <f>""</f>
        <v/>
      </c>
      <c r="M105" t="str">
        <f>""</f>
        <v/>
      </c>
      <c r="N105" t="str">
        <f>""</f>
        <v/>
      </c>
      <c r="O105" t="str">
        <f>""</f>
        <v/>
      </c>
      <c r="P105" t="str">
        <f>""</f>
        <v/>
      </c>
      <c r="Q105" t="str">
        <f>""</f>
        <v/>
      </c>
      <c r="R105" t="str">
        <f>""</f>
        <v/>
      </c>
      <c r="S105" t="str">
        <f>""</f>
        <v/>
      </c>
      <c r="T105" t="str">
        <f>""</f>
        <v/>
      </c>
      <c r="U105" t="str">
        <f>""</f>
        <v/>
      </c>
      <c r="V105" t="str">
        <f>""</f>
        <v/>
      </c>
      <c r="W105" t="str">
        <f>""</f>
        <v/>
      </c>
      <c r="X105" t="str">
        <f>"0.079"</f>
        <v>0.079</v>
      </c>
      <c r="Y105" t="str">
        <f>""</f>
        <v/>
      </c>
      <c r="Z105" t="str">
        <f>""</f>
        <v/>
      </c>
      <c r="AA105" t="str">
        <f>""</f>
        <v/>
      </c>
      <c r="AB105" t="str">
        <f>""</f>
        <v/>
      </c>
      <c r="AC105" t="str">
        <f>""</f>
        <v/>
      </c>
      <c r="AD105" t="str">
        <f>""</f>
        <v/>
      </c>
      <c r="AE105" t="str">
        <f>""</f>
        <v/>
      </c>
      <c r="AF105" t="str">
        <f>""</f>
        <v/>
      </c>
      <c r="AG105" t="str">
        <f>""</f>
        <v/>
      </c>
      <c r="AH105" t="str">
        <f>""</f>
        <v/>
      </c>
      <c r="AI105" t="str">
        <f>""</f>
        <v/>
      </c>
      <c r="AJ105" t="str">
        <f>""</f>
        <v/>
      </c>
      <c r="AK105" t="str">
        <f>""</f>
        <v/>
      </c>
      <c r="AL105" t="str">
        <f>""</f>
        <v/>
      </c>
      <c r="AM105" t="str">
        <f>""</f>
        <v/>
      </c>
      <c r="AN105" t="str">
        <f>""</f>
        <v/>
      </c>
      <c r="AO105" t="str">
        <f>""</f>
        <v/>
      </c>
      <c r="AP105" t="str">
        <f>""</f>
        <v/>
      </c>
      <c r="AQ105" t="str">
        <f>""</f>
        <v/>
      </c>
      <c r="AR105" t="str">
        <f>""</f>
        <v/>
      </c>
      <c r="AS105" t="str">
        <f>""</f>
        <v/>
      </c>
      <c r="AT105" t="str">
        <f>""</f>
        <v/>
      </c>
      <c r="AU105" t="str">
        <f>""</f>
        <v/>
      </c>
      <c r="AV105" t="str">
        <f>""</f>
        <v/>
      </c>
      <c r="AW105" t="str">
        <f>""</f>
        <v/>
      </c>
      <c r="AX105" t="str">
        <f>""</f>
        <v/>
      </c>
      <c r="AY105" t="str">
        <f>""</f>
        <v/>
      </c>
      <c r="AZ105" t="str">
        <f>""</f>
        <v/>
      </c>
      <c r="BA105" t="str">
        <f>""</f>
        <v/>
      </c>
    </row>
    <row r="106" spans="2:53" x14ac:dyDescent="0.2">
      <c r="B106" t="str">
        <f>""</f>
        <v/>
      </c>
      <c r="C106" t="str">
        <f>""</f>
        <v/>
      </c>
      <c r="D106" t="str">
        <f>""</f>
        <v/>
      </c>
      <c r="E106" t="str">
        <f>""</f>
        <v/>
      </c>
      <c r="F106" t="str">
        <f>""</f>
        <v/>
      </c>
      <c r="G106" t="str">
        <f>""</f>
        <v/>
      </c>
      <c r="H106" t="str">
        <f>""</f>
        <v/>
      </c>
      <c r="I106" t="str">
        <f>""</f>
        <v/>
      </c>
      <c r="J106" t="str">
        <f>""</f>
        <v/>
      </c>
      <c r="K106" t="str">
        <f>""</f>
        <v/>
      </c>
      <c r="L106" t="str">
        <f>""</f>
        <v/>
      </c>
      <c r="M106" t="str">
        <f>""</f>
        <v/>
      </c>
      <c r="N106" t="str">
        <f>""</f>
        <v/>
      </c>
      <c r="O106" t="str">
        <f>""</f>
        <v/>
      </c>
      <c r="P106" t="str">
        <f>""</f>
        <v/>
      </c>
      <c r="Q106" t="str">
        <f>""</f>
        <v/>
      </c>
      <c r="R106" t="str">
        <f>""</f>
        <v/>
      </c>
      <c r="S106" t="str">
        <f>""</f>
        <v/>
      </c>
      <c r="T106" t="str">
        <f>""</f>
        <v/>
      </c>
      <c r="U106" t="str">
        <f>""</f>
        <v/>
      </c>
      <c r="V106" t="str">
        <f>""</f>
        <v/>
      </c>
      <c r="W106" t="str">
        <f>""</f>
        <v/>
      </c>
      <c r="X106" t="str">
        <f>"[0.097]"</f>
        <v>[0.097]</v>
      </c>
      <c r="Y106" t="str">
        <f>""</f>
        <v/>
      </c>
      <c r="Z106" t="str">
        <f>""</f>
        <v/>
      </c>
      <c r="AA106" t="str">
        <f>""</f>
        <v/>
      </c>
      <c r="AB106" t="str">
        <f>""</f>
        <v/>
      </c>
      <c r="AC106" t="str">
        <f>""</f>
        <v/>
      </c>
      <c r="AD106" t="str">
        <f>""</f>
        <v/>
      </c>
      <c r="AE106" t="str">
        <f>""</f>
        <v/>
      </c>
      <c r="AF106" t="str">
        <f>""</f>
        <v/>
      </c>
      <c r="AG106" t="str">
        <f>""</f>
        <v/>
      </c>
      <c r="AH106" t="str">
        <f>""</f>
        <v/>
      </c>
      <c r="AI106" t="str">
        <f>""</f>
        <v/>
      </c>
      <c r="AJ106" t="str">
        <f>""</f>
        <v/>
      </c>
      <c r="AK106" t="str">
        <f>""</f>
        <v/>
      </c>
      <c r="AL106" t="str">
        <f>""</f>
        <v/>
      </c>
      <c r="AM106" t="str">
        <f>""</f>
        <v/>
      </c>
      <c r="AN106" t="str">
        <f>""</f>
        <v/>
      </c>
      <c r="AO106" t="str">
        <f>""</f>
        <v/>
      </c>
      <c r="AP106" t="str">
        <f>""</f>
        <v/>
      </c>
      <c r="AQ106" t="str">
        <f>""</f>
        <v/>
      </c>
      <c r="AR106" t="str">
        <f>""</f>
        <v/>
      </c>
      <c r="AS106" t="str">
        <f>""</f>
        <v/>
      </c>
      <c r="AT106" t="str">
        <f>""</f>
        <v/>
      </c>
      <c r="AU106" t="str">
        <f>""</f>
        <v/>
      </c>
      <c r="AV106" t="str">
        <f>""</f>
        <v/>
      </c>
      <c r="AW106" t="str">
        <f>""</f>
        <v/>
      </c>
      <c r="AX106" t="str">
        <f>""</f>
        <v/>
      </c>
      <c r="AY106" t="str">
        <f>""</f>
        <v/>
      </c>
      <c r="AZ106" t="str">
        <f>""</f>
        <v/>
      </c>
      <c r="BA106" t="str">
        <f>""</f>
        <v/>
      </c>
    </row>
    <row r="107" spans="2:53" x14ac:dyDescent="0.2">
      <c r="B107" t="str">
        <f>"Interaction"</f>
        <v>Interaction</v>
      </c>
      <c r="C107" t="str">
        <f>""</f>
        <v/>
      </c>
      <c r="D107" t="str">
        <f>""</f>
        <v/>
      </c>
      <c r="E107" t="str">
        <f>""</f>
        <v/>
      </c>
      <c r="F107" t="str">
        <f>""</f>
        <v/>
      </c>
      <c r="G107" t="str">
        <f>""</f>
        <v/>
      </c>
      <c r="H107" t="str">
        <f>""</f>
        <v/>
      </c>
      <c r="I107" t="str">
        <f>""</f>
        <v/>
      </c>
      <c r="J107" t="str">
        <f>""</f>
        <v/>
      </c>
      <c r="K107" t="str">
        <f>""</f>
        <v/>
      </c>
      <c r="L107" t="str">
        <f>""</f>
        <v/>
      </c>
      <c r="M107" t="str">
        <f>""</f>
        <v/>
      </c>
      <c r="N107" t="str">
        <f>""</f>
        <v/>
      </c>
      <c r="O107" t="str">
        <f>""</f>
        <v/>
      </c>
      <c r="P107" t="str">
        <f>""</f>
        <v/>
      </c>
      <c r="Q107" t="str">
        <f>""</f>
        <v/>
      </c>
      <c r="R107" t="str">
        <f>""</f>
        <v/>
      </c>
      <c r="S107" t="str">
        <f>""</f>
        <v/>
      </c>
      <c r="T107" t="str">
        <f>""</f>
        <v/>
      </c>
      <c r="U107" t="str">
        <f>""</f>
        <v/>
      </c>
      <c r="V107" t="str">
        <f>""</f>
        <v/>
      </c>
      <c r="W107" t="str">
        <f>""</f>
        <v/>
      </c>
      <c r="X107" t="str">
        <f>"-0.174"</f>
        <v>-0.174</v>
      </c>
      <c r="Y107" t="str">
        <f>""</f>
        <v/>
      </c>
      <c r="Z107" t="str">
        <f>""</f>
        <v/>
      </c>
      <c r="AA107" t="str">
        <f>""</f>
        <v/>
      </c>
      <c r="AB107" t="str">
        <f>""</f>
        <v/>
      </c>
      <c r="AC107" t="str">
        <f>""</f>
        <v/>
      </c>
      <c r="AD107" t="str">
        <f>""</f>
        <v/>
      </c>
      <c r="AE107" t="str">
        <f>""</f>
        <v/>
      </c>
      <c r="AF107" t="str">
        <f>""</f>
        <v/>
      </c>
      <c r="AG107" t="str">
        <f>""</f>
        <v/>
      </c>
      <c r="AH107" t="str">
        <f>""</f>
        <v/>
      </c>
      <c r="AI107" t="str">
        <f>""</f>
        <v/>
      </c>
      <c r="AJ107" t="str">
        <f>""</f>
        <v/>
      </c>
      <c r="AK107" t="str">
        <f>""</f>
        <v/>
      </c>
      <c r="AL107" t="str">
        <f>""</f>
        <v/>
      </c>
      <c r="AM107" t="str">
        <f>""</f>
        <v/>
      </c>
      <c r="AN107" t="str">
        <f>""</f>
        <v/>
      </c>
      <c r="AO107" t="str">
        <f>""</f>
        <v/>
      </c>
      <c r="AP107" t="str">
        <f>""</f>
        <v/>
      </c>
      <c r="AQ107" t="str">
        <f>""</f>
        <v/>
      </c>
      <c r="AR107" t="str">
        <f>""</f>
        <v/>
      </c>
      <c r="AS107" t="str">
        <f>""</f>
        <v/>
      </c>
      <c r="AT107" t="str">
        <f>""</f>
        <v/>
      </c>
      <c r="AU107" t="str">
        <f>""</f>
        <v/>
      </c>
      <c r="AV107" t="str">
        <f>""</f>
        <v/>
      </c>
      <c r="AW107" t="str">
        <f>""</f>
        <v/>
      </c>
      <c r="AX107" t="str">
        <f>""</f>
        <v/>
      </c>
      <c r="AY107" t="str">
        <f>""</f>
        <v/>
      </c>
      <c r="AZ107" t="str">
        <f>""</f>
        <v/>
      </c>
      <c r="BA107" t="str">
        <f>""</f>
        <v/>
      </c>
    </row>
    <row r="108" spans="2:53" x14ac:dyDescent="0.2">
      <c r="B108" t="str">
        <f>""</f>
        <v/>
      </c>
      <c r="C108" t="str">
        <f>""</f>
        <v/>
      </c>
      <c r="D108" t="str">
        <f>""</f>
        <v/>
      </c>
      <c r="E108" t="str">
        <f>""</f>
        <v/>
      </c>
      <c r="F108" t="str">
        <f>""</f>
        <v/>
      </c>
      <c r="G108" t="str">
        <f>""</f>
        <v/>
      </c>
      <c r="H108" t="str">
        <f>""</f>
        <v/>
      </c>
      <c r="I108" t="str">
        <f>""</f>
        <v/>
      </c>
      <c r="J108" t="str">
        <f>""</f>
        <v/>
      </c>
      <c r="K108" t="str">
        <f>""</f>
        <v/>
      </c>
      <c r="L108" t="str">
        <f>""</f>
        <v/>
      </c>
      <c r="M108" t="str">
        <f>""</f>
        <v/>
      </c>
      <c r="N108" t="str">
        <f>""</f>
        <v/>
      </c>
      <c r="O108" t="str">
        <f>""</f>
        <v/>
      </c>
      <c r="P108" t="str">
        <f>""</f>
        <v/>
      </c>
      <c r="Q108" t="str">
        <f>""</f>
        <v/>
      </c>
      <c r="R108" t="str">
        <f>""</f>
        <v/>
      </c>
      <c r="S108" t="str">
        <f>""</f>
        <v/>
      </c>
      <c r="T108" t="str">
        <f>""</f>
        <v/>
      </c>
      <c r="U108" t="str">
        <f>""</f>
        <v/>
      </c>
      <c r="V108" t="str">
        <f>""</f>
        <v/>
      </c>
      <c r="W108" t="str">
        <f>""</f>
        <v/>
      </c>
      <c r="X108" t="str">
        <f>"[0.217]"</f>
        <v>[0.217]</v>
      </c>
      <c r="Y108" t="str">
        <f>""</f>
        <v/>
      </c>
      <c r="Z108" t="str">
        <f>""</f>
        <v/>
      </c>
      <c r="AA108" t="str">
        <f>""</f>
        <v/>
      </c>
      <c r="AB108" t="str">
        <f>""</f>
        <v/>
      </c>
      <c r="AC108" t="str">
        <f>""</f>
        <v/>
      </c>
      <c r="AD108" t="str">
        <f>""</f>
        <v/>
      </c>
      <c r="AE108" t="str">
        <f>""</f>
        <v/>
      </c>
      <c r="AF108" t="str">
        <f>""</f>
        <v/>
      </c>
      <c r="AG108" t="str">
        <f>""</f>
        <v/>
      </c>
      <c r="AH108" t="str">
        <f>""</f>
        <v/>
      </c>
      <c r="AI108" t="str">
        <f>""</f>
        <v/>
      </c>
      <c r="AJ108" t="str">
        <f>""</f>
        <v/>
      </c>
      <c r="AK108" t="str">
        <f>""</f>
        <v/>
      </c>
      <c r="AL108" t="str">
        <f>""</f>
        <v/>
      </c>
      <c r="AM108" t="str">
        <f>""</f>
        <v/>
      </c>
      <c r="AN108" t="str">
        <f>""</f>
        <v/>
      </c>
      <c r="AO108" t="str">
        <f>""</f>
        <v/>
      </c>
      <c r="AP108" t="str">
        <f>""</f>
        <v/>
      </c>
      <c r="AQ108" t="str">
        <f>""</f>
        <v/>
      </c>
      <c r="AR108" t="str">
        <f>""</f>
        <v/>
      </c>
      <c r="AS108" t="str">
        <f>""</f>
        <v/>
      </c>
      <c r="AT108" t="str">
        <f>""</f>
        <v/>
      </c>
      <c r="AU108" t="str">
        <f>""</f>
        <v/>
      </c>
      <c r="AV108" t="str">
        <f>""</f>
        <v/>
      </c>
      <c r="AW108" t="str">
        <f>""</f>
        <v/>
      </c>
      <c r="AX108" t="str">
        <f>""</f>
        <v/>
      </c>
      <c r="AY108" t="str">
        <f>""</f>
        <v/>
      </c>
      <c r="AZ108" t="str">
        <f>""</f>
        <v/>
      </c>
      <c r="BA108" t="str">
        <f>""</f>
        <v/>
      </c>
    </row>
    <row r="109" spans="2:53" x14ac:dyDescent="0.2">
      <c r="B109" t="str">
        <f>"Number of males who left household 1998-2007"</f>
        <v>Number of males who left household 1998-2007</v>
      </c>
      <c r="C109" t="str">
        <f>""</f>
        <v/>
      </c>
      <c r="D109" t="str">
        <f>""</f>
        <v/>
      </c>
      <c r="E109" t="str">
        <f>""</f>
        <v/>
      </c>
      <c r="F109" t="str">
        <f>""</f>
        <v/>
      </c>
      <c r="G109" t="str">
        <f>""</f>
        <v/>
      </c>
      <c r="H109" t="str">
        <f>""</f>
        <v/>
      </c>
      <c r="I109" t="str">
        <f>""</f>
        <v/>
      </c>
      <c r="J109" t="str">
        <f>""</f>
        <v/>
      </c>
      <c r="K109" t="str">
        <f>""</f>
        <v/>
      </c>
      <c r="L109" t="str">
        <f>""</f>
        <v/>
      </c>
      <c r="M109" t="str">
        <f>""</f>
        <v/>
      </c>
      <c r="N109" t="str">
        <f>""</f>
        <v/>
      </c>
      <c r="O109" t="str">
        <f>""</f>
        <v/>
      </c>
      <c r="P109" t="str">
        <f>""</f>
        <v/>
      </c>
      <c r="Q109" t="str">
        <f>""</f>
        <v/>
      </c>
      <c r="R109" t="str">
        <f>""</f>
        <v/>
      </c>
      <c r="S109" t="str">
        <f>""</f>
        <v/>
      </c>
      <c r="T109" t="str">
        <f>""</f>
        <v/>
      </c>
      <c r="U109" t="str">
        <f>""</f>
        <v/>
      </c>
      <c r="V109" t="str">
        <f>""</f>
        <v/>
      </c>
      <c r="W109" t="str">
        <f>""</f>
        <v/>
      </c>
      <c r="X109" t="str">
        <f>""</f>
        <v/>
      </c>
      <c r="Y109" t="str">
        <f>"0.039"</f>
        <v>0.039</v>
      </c>
      <c r="Z109" t="str">
        <f>""</f>
        <v/>
      </c>
      <c r="AA109" t="str">
        <f>""</f>
        <v/>
      </c>
      <c r="AB109" t="str">
        <f>""</f>
        <v/>
      </c>
      <c r="AC109" t="str">
        <f>""</f>
        <v/>
      </c>
      <c r="AD109" t="str">
        <f>""</f>
        <v/>
      </c>
      <c r="AE109" t="str">
        <f>""</f>
        <v/>
      </c>
      <c r="AF109" t="str">
        <f>""</f>
        <v/>
      </c>
      <c r="AG109" t="str">
        <f>""</f>
        <v/>
      </c>
      <c r="AH109" t="str">
        <f>""</f>
        <v/>
      </c>
      <c r="AI109" t="str">
        <f>""</f>
        <v/>
      </c>
      <c r="AJ109" t="str">
        <f>""</f>
        <v/>
      </c>
      <c r="AK109" t="str">
        <f>""</f>
        <v/>
      </c>
      <c r="AL109" t="str">
        <f>""</f>
        <v/>
      </c>
      <c r="AM109" t="str">
        <f>""</f>
        <v/>
      </c>
      <c r="AN109" t="str">
        <f>""</f>
        <v/>
      </c>
      <c r="AO109" t="str">
        <f>""</f>
        <v/>
      </c>
      <c r="AP109" t="str">
        <f>""</f>
        <v/>
      </c>
      <c r="AQ109" t="str">
        <f>""</f>
        <v/>
      </c>
      <c r="AR109" t="str">
        <f>""</f>
        <v/>
      </c>
      <c r="AS109" t="str">
        <f>""</f>
        <v/>
      </c>
      <c r="AT109" t="str">
        <f>""</f>
        <v/>
      </c>
      <c r="AU109" t="str">
        <f>""</f>
        <v/>
      </c>
      <c r="AV109" t="str">
        <f>""</f>
        <v/>
      </c>
      <c r="AW109" t="str">
        <f>""</f>
        <v/>
      </c>
      <c r="AX109" t="str">
        <f>""</f>
        <v/>
      </c>
      <c r="AY109" t="str">
        <f>""</f>
        <v/>
      </c>
      <c r="AZ109" t="str">
        <f>""</f>
        <v/>
      </c>
      <c r="BA109" t="str">
        <f>""</f>
        <v/>
      </c>
    </row>
    <row r="110" spans="2:53" x14ac:dyDescent="0.2">
      <c r="B110" t="str">
        <f>""</f>
        <v/>
      </c>
      <c r="C110" t="str">
        <f>""</f>
        <v/>
      </c>
      <c r="D110" t="str">
        <f>""</f>
        <v/>
      </c>
      <c r="E110" t="str">
        <f>""</f>
        <v/>
      </c>
      <c r="F110" t="str">
        <f>""</f>
        <v/>
      </c>
      <c r="G110" t="str">
        <f>""</f>
        <v/>
      </c>
      <c r="H110" t="str">
        <f>""</f>
        <v/>
      </c>
      <c r="I110" t="str">
        <f>""</f>
        <v/>
      </c>
      <c r="J110" t="str">
        <f>""</f>
        <v/>
      </c>
      <c r="K110" t="str">
        <f>""</f>
        <v/>
      </c>
      <c r="L110" t="str">
        <f>""</f>
        <v/>
      </c>
      <c r="M110" t="str">
        <f>""</f>
        <v/>
      </c>
      <c r="N110" t="str">
        <f>""</f>
        <v/>
      </c>
      <c r="O110" t="str">
        <f>""</f>
        <v/>
      </c>
      <c r="P110" t="str">
        <f>""</f>
        <v/>
      </c>
      <c r="Q110" t="str">
        <f>""</f>
        <v/>
      </c>
      <c r="R110" t="str">
        <f>""</f>
        <v/>
      </c>
      <c r="S110" t="str">
        <f>""</f>
        <v/>
      </c>
      <c r="T110" t="str">
        <f>""</f>
        <v/>
      </c>
      <c r="U110" t="str">
        <f>""</f>
        <v/>
      </c>
      <c r="V110" t="str">
        <f>""</f>
        <v/>
      </c>
      <c r="W110" t="str">
        <f>""</f>
        <v/>
      </c>
      <c r="X110" t="str">
        <f>""</f>
        <v/>
      </c>
      <c r="Y110" t="str">
        <f>"[0.047]"</f>
        <v>[0.047]</v>
      </c>
      <c r="Z110" t="str">
        <f>""</f>
        <v/>
      </c>
      <c r="AA110" t="str">
        <f>""</f>
        <v/>
      </c>
      <c r="AB110" t="str">
        <f>""</f>
        <v/>
      </c>
      <c r="AC110" t="str">
        <f>""</f>
        <v/>
      </c>
      <c r="AD110" t="str">
        <f>""</f>
        <v/>
      </c>
      <c r="AE110" t="str">
        <f>""</f>
        <v/>
      </c>
      <c r="AF110" t="str">
        <f>""</f>
        <v/>
      </c>
      <c r="AG110" t="str">
        <f>""</f>
        <v/>
      </c>
      <c r="AH110" t="str">
        <f>""</f>
        <v/>
      </c>
      <c r="AI110" t="str">
        <f>""</f>
        <v/>
      </c>
      <c r="AJ110" t="str">
        <f>""</f>
        <v/>
      </c>
      <c r="AK110" t="str">
        <f>""</f>
        <v/>
      </c>
      <c r="AL110" t="str">
        <f>""</f>
        <v/>
      </c>
      <c r="AM110" t="str">
        <f>""</f>
        <v/>
      </c>
      <c r="AN110" t="str">
        <f>""</f>
        <v/>
      </c>
      <c r="AO110" t="str">
        <f>""</f>
        <v/>
      </c>
      <c r="AP110" t="str">
        <f>""</f>
        <v/>
      </c>
      <c r="AQ110" t="str">
        <f>""</f>
        <v/>
      </c>
      <c r="AR110" t="str">
        <f>""</f>
        <v/>
      </c>
      <c r="AS110" t="str">
        <f>""</f>
        <v/>
      </c>
      <c r="AT110" t="str">
        <f>""</f>
        <v/>
      </c>
      <c r="AU110" t="str">
        <f>""</f>
        <v/>
      </c>
      <c r="AV110" t="str">
        <f>""</f>
        <v/>
      </c>
      <c r="AW110" t="str">
        <f>""</f>
        <v/>
      </c>
      <c r="AX110" t="str">
        <f>""</f>
        <v/>
      </c>
      <c r="AY110" t="str">
        <f>""</f>
        <v/>
      </c>
      <c r="AZ110" t="str">
        <f>""</f>
        <v/>
      </c>
      <c r="BA110" t="str">
        <f>""</f>
        <v/>
      </c>
    </row>
    <row r="111" spans="2:53" x14ac:dyDescent="0.2">
      <c r="B111" t="str">
        <f>"Interaction"</f>
        <v>Interaction</v>
      </c>
      <c r="C111" t="str">
        <f>""</f>
        <v/>
      </c>
      <c r="D111" t="str">
        <f>""</f>
        <v/>
      </c>
      <c r="E111" t="str">
        <f>""</f>
        <v/>
      </c>
      <c r="F111" t="str">
        <f>""</f>
        <v/>
      </c>
      <c r="G111" t="str">
        <f>""</f>
        <v/>
      </c>
      <c r="H111" t="str">
        <f>""</f>
        <v/>
      </c>
      <c r="I111" t="str">
        <f>""</f>
        <v/>
      </c>
      <c r="J111" t="str">
        <f>""</f>
        <v/>
      </c>
      <c r="K111" t="str">
        <f>""</f>
        <v/>
      </c>
      <c r="L111" t="str">
        <f>""</f>
        <v/>
      </c>
      <c r="M111" t="str">
        <f>""</f>
        <v/>
      </c>
      <c r="N111" t="str">
        <f>""</f>
        <v/>
      </c>
      <c r="O111" t="str">
        <f>""</f>
        <v/>
      </c>
      <c r="P111" t="str">
        <f>""</f>
        <v/>
      </c>
      <c r="Q111" t="str">
        <f>""</f>
        <v/>
      </c>
      <c r="R111" t="str">
        <f>""</f>
        <v/>
      </c>
      <c r="S111" t="str">
        <f>""</f>
        <v/>
      </c>
      <c r="T111" t="str">
        <f>""</f>
        <v/>
      </c>
      <c r="U111" t="str">
        <f>""</f>
        <v/>
      </c>
      <c r="V111" t="str">
        <f>""</f>
        <v/>
      </c>
      <c r="W111" t="str">
        <f>""</f>
        <v/>
      </c>
      <c r="X111" t="str">
        <f>""</f>
        <v/>
      </c>
      <c r="Y111" t="str">
        <f>"-0.098"</f>
        <v>-0.098</v>
      </c>
      <c r="Z111" t="str">
        <f>""</f>
        <v/>
      </c>
      <c r="AA111" t="str">
        <f>""</f>
        <v/>
      </c>
      <c r="AB111" t="str">
        <f>""</f>
        <v/>
      </c>
      <c r="AC111" t="str">
        <f>""</f>
        <v/>
      </c>
      <c r="AD111" t="str">
        <f>""</f>
        <v/>
      </c>
      <c r="AE111" t="str">
        <f>""</f>
        <v/>
      </c>
      <c r="AF111" t="str">
        <f>""</f>
        <v/>
      </c>
      <c r="AG111" t="str">
        <f>""</f>
        <v/>
      </c>
      <c r="AH111" t="str">
        <f>""</f>
        <v/>
      </c>
      <c r="AI111" t="str">
        <f>""</f>
        <v/>
      </c>
      <c r="AJ111" t="str">
        <f>""</f>
        <v/>
      </c>
      <c r="AK111" t="str">
        <f>""</f>
        <v/>
      </c>
      <c r="AL111" t="str">
        <f>""</f>
        <v/>
      </c>
      <c r="AM111" t="str">
        <f>""</f>
        <v/>
      </c>
      <c r="AN111" t="str">
        <f>""</f>
        <v/>
      </c>
      <c r="AO111" t="str">
        <f>""</f>
        <v/>
      </c>
      <c r="AP111" t="str">
        <f>""</f>
        <v/>
      </c>
      <c r="AQ111" t="str">
        <f>""</f>
        <v/>
      </c>
      <c r="AR111" t="str">
        <f>""</f>
        <v/>
      </c>
      <c r="AS111" t="str">
        <f>""</f>
        <v/>
      </c>
      <c r="AT111" t="str">
        <f>""</f>
        <v/>
      </c>
      <c r="AU111" t="str">
        <f>""</f>
        <v/>
      </c>
      <c r="AV111" t="str">
        <f>""</f>
        <v/>
      </c>
      <c r="AW111" t="str">
        <f>""</f>
        <v/>
      </c>
      <c r="AX111" t="str">
        <f>""</f>
        <v/>
      </c>
      <c r="AY111" t="str">
        <f>""</f>
        <v/>
      </c>
      <c r="AZ111" t="str">
        <f>""</f>
        <v/>
      </c>
      <c r="BA111" t="str">
        <f>""</f>
        <v/>
      </c>
    </row>
    <row r="112" spans="2:53" x14ac:dyDescent="0.2">
      <c r="B112" t="str">
        <f>""</f>
        <v/>
      </c>
      <c r="C112" t="str">
        <f>""</f>
        <v/>
      </c>
      <c r="D112" t="str">
        <f>""</f>
        <v/>
      </c>
      <c r="E112" t="str">
        <f>""</f>
        <v/>
      </c>
      <c r="F112" t="str">
        <f>""</f>
        <v/>
      </c>
      <c r="G112" t="str">
        <f>""</f>
        <v/>
      </c>
      <c r="H112" t="str">
        <f>""</f>
        <v/>
      </c>
      <c r="I112" t="str">
        <f>""</f>
        <v/>
      </c>
      <c r="J112" t="str">
        <f>""</f>
        <v/>
      </c>
      <c r="K112" t="str">
        <f>""</f>
        <v/>
      </c>
      <c r="L112" t="str">
        <f>""</f>
        <v/>
      </c>
      <c r="M112" t="str">
        <f>""</f>
        <v/>
      </c>
      <c r="N112" t="str">
        <f>""</f>
        <v/>
      </c>
      <c r="O112" t="str">
        <f>""</f>
        <v/>
      </c>
      <c r="P112" t="str">
        <f>""</f>
        <v/>
      </c>
      <c r="Q112" t="str">
        <f>""</f>
        <v/>
      </c>
      <c r="R112" t="str">
        <f>""</f>
        <v/>
      </c>
      <c r="S112" t="str">
        <f>""</f>
        <v/>
      </c>
      <c r="T112" t="str">
        <f>""</f>
        <v/>
      </c>
      <c r="U112" t="str">
        <f>""</f>
        <v/>
      </c>
      <c r="V112" t="str">
        <f>""</f>
        <v/>
      </c>
      <c r="W112" t="str">
        <f>""</f>
        <v/>
      </c>
      <c r="X112" t="str">
        <f>""</f>
        <v/>
      </c>
      <c r="Y112" t="str">
        <f>"[0.091]"</f>
        <v>[0.091]</v>
      </c>
      <c r="Z112" t="str">
        <f>""</f>
        <v/>
      </c>
      <c r="AA112" t="str">
        <f>""</f>
        <v/>
      </c>
      <c r="AB112" t="str">
        <f>""</f>
        <v/>
      </c>
      <c r="AC112" t="str">
        <f>""</f>
        <v/>
      </c>
      <c r="AD112" t="str">
        <f>""</f>
        <v/>
      </c>
      <c r="AE112" t="str">
        <f>""</f>
        <v/>
      </c>
      <c r="AF112" t="str">
        <f>""</f>
        <v/>
      </c>
      <c r="AG112" t="str">
        <f>""</f>
        <v/>
      </c>
      <c r="AH112" t="str">
        <f>""</f>
        <v/>
      </c>
      <c r="AI112" t="str">
        <f>""</f>
        <v/>
      </c>
      <c r="AJ112" t="str">
        <f>""</f>
        <v/>
      </c>
      <c r="AK112" t="str">
        <f>""</f>
        <v/>
      </c>
      <c r="AL112" t="str">
        <f>""</f>
        <v/>
      </c>
      <c r="AM112" t="str">
        <f>""</f>
        <v/>
      </c>
      <c r="AN112" t="str">
        <f>""</f>
        <v/>
      </c>
      <c r="AO112" t="str">
        <f>""</f>
        <v/>
      </c>
      <c r="AP112" t="str">
        <f>""</f>
        <v/>
      </c>
      <c r="AQ112" t="str">
        <f>""</f>
        <v/>
      </c>
      <c r="AR112" t="str">
        <f>""</f>
        <v/>
      </c>
      <c r="AS112" t="str">
        <f>""</f>
        <v/>
      </c>
      <c r="AT112" t="str">
        <f>""</f>
        <v/>
      </c>
      <c r="AU112" t="str">
        <f>""</f>
        <v/>
      </c>
      <c r="AV112" t="str">
        <f>""</f>
        <v/>
      </c>
      <c r="AW112" t="str">
        <f>""</f>
        <v/>
      </c>
      <c r="AX112" t="str">
        <f>""</f>
        <v/>
      </c>
      <c r="AY112" t="str">
        <f>""</f>
        <v/>
      </c>
      <c r="AZ112" t="str">
        <f>""</f>
        <v/>
      </c>
      <c r="BA112" t="str">
        <f>""</f>
        <v/>
      </c>
    </row>
    <row r="113" spans="2:53" x14ac:dyDescent="0.2">
      <c r="B113" t="str">
        <f>"Share of males  who left household 1998-2007"</f>
        <v>Share of males  who left household 1998-2007</v>
      </c>
      <c r="C113" t="str">
        <f>""</f>
        <v/>
      </c>
      <c r="D113" t="str">
        <f>""</f>
        <v/>
      </c>
      <c r="E113" t="str">
        <f>""</f>
        <v/>
      </c>
      <c r="F113" t="str">
        <f>""</f>
        <v/>
      </c>
      <c r="G113" t="str">
        <f>""</f>
        <v/>
      </c>
      <c r="H113" t="str">
        <f>""</f>
        <v/>
      </c>
      <c r="I113" t="str">
        <f>""</f>
        <v/>
      </c>
      <c r="J113" t="str">
        <f>""</f>
        <v/>
      </c>
      <c r="K113" t="str">
        <f>""</f>
        <v/>
      </c>
      <c r="L113" t="str">
        <f>""</f>
        <v/>
      </c>
      <c r="M113" t="str">
        <f>""</f>
        <v/>
      </c>
      <c r="N113" t="str">
        <f>""</f>
        <v/>
      </c>
      <c r="O113" t="str">
        <f>""</f>
        <v/>
      </c>
      <c r="P113" t="str">
        <f>""</f>
        <v/>
      </c>
      <c r="Q113" t="str">
        <f>""</f>
        <v/>
      </c>
      <c r="R113" t="str">
        <f>""</f>
        <v/>
      </c>
      <c r="S113" t="str">
        <f>""</f>
        <v/>
      </c>
      <c r="T113" t="str">
        <f>""</f>
        <v/>
      </c>
      <c r="U113" t="str">
        <f>""</f>
        <v/>
      </c>
      <c r="V113" t="str">
        <f>""</f>
        <v/>
      </c>
      <c r="W113" t="str">
        <f>""</f>
        <v/>
      </c>
      <c r="X113" t="str">
        <f>""</f>
        <v/>
      </c>
      <c r="Y113" t="str">
        <f>""</f>
        <v/>
      </c>
      <c r="Z113" t="str">
        <f>"0.122"</f>
        <v>0.122</v>
      </c>
      <c r="AA113" t="str">
        <f>""</f>
        <v/>
      </c>
      <c r="AB113" t="str">
        <f>""</f>
        <v/>
      </c>
      <c r="AC113" t="str">
        <f>""</f>
        <v/>
      </c>
      <c r="AD113" t="str">
        <f>""</f>
        <v/>
      </c>
      <c r="AE113" t="str">
        <f>""</f>
        <v/>
      </c>
      <c r="AF113" t="str">
        <f>""</f>
        <v/>
      </c>
      <c r="AG113" t="str">
        <f>""</f>
        <v/>
      </c>
      <c r="AH113" t="str">
        <f>""</f>
        <v/>
      </c>
      <c r="AI113" t="str">
        <f>""</f>
        <v/>
      </c>
      <c r="AJ113" t="str">
        <f>""</f>
        <v/>
      </c>
      <c r="AK113" t="str">
        <f>""</f>
        <v/>
      </c>
      <c r="AL113" t="str">
        <f>""</f>
        <v/>
      </c>
      <c r="AM113" t="str">
        <f>""</f>
        <v/>
      </c>
      <c r="AN113" t="str">
        <f>""</f>
        <v/>
      </c>
      <c r="AO113" t="str">
        <f>""</f>
        <v/>
      </c>
      <c r="AP113" t="str">
        <f>""</f>
        <v/>
      </c>
      <c r="AQ113" t="str">
        <f>""</f>
        <v/>
      </c>
      <c r="AR113" t="str">
        <f>""</f>
        <v/>
      </c>
      <c r="AS113" t="str">
        <f>""</f>
        <v/>
      </c>
      <c r="AT113" t="str">
        <f>""</f>
        <v/>
      </c>
      <c r="AU113" t="str">
        <f>""</f>
        <v/>
      </c>
      <c r="AV113" t="str">
        <f>""</f>
        <v/>
      </c>
      <c r="AW113" t="str">
        <f>""</f>
        <v/>
      </c>
      <c r="AX113" t="str">
        <f>""</f>
        <v/>
      </c>
      <c r="AY113" t="str">
        <f>""</f>
        <v/>
      </c>
      <c r="AZ113" t="str">
        <f>""</f>
        <v/>
      </c>
      <c r="BA113" t="str">
        <f>""</f>
        <v/>
      </c>
    </row>
    <row r="114" spans="2:53" x14ac:dyDescent="0.2">
      <c r="B114" t="str">
        <f>""</f>
        <v/>
      </c>
      <c r="C114" t="str">
        <f>""</f>
        <v/>
      </c>
      <c r="D114" t="str">
        <f>""</f>
        <v/>
      </c>
      <c r="E114" t="str">
        <f>""</f>
        <v/>
      </c>
      <c r="F114" t="str">
        <f>""</f>
        <v/>
      </c>
      <c r="G114" t="str">
        <f>""</f>
        <v/>
      </c>
      <c r="H114" t="str">
        <f>""</f>
        <v/>
      </c>
      <c r="I114" t="str">
        <f>""</f>
        <v/>
      </c>
      <c r="J114" t="str">
        <f>""</f>
        <v/>
      </c>
      <c r="K114" t="str">
        <f>""</f>
        <v/>
      </c>
      <c r="L114" t="str">
        <f>""</f>
        <v/>
      </c>
      <c r="M114" t="str">
        <f>""</f>
        <v/>
      </c>
      <c r="N114" t="str">
        <f>""</f>
        <v/>
      </c>
      <c r="O114" t="str">
        <f>""</f>
        <v/>
      </c>
      <c r="P114" t="str">
        <f>""</f>
        <v/>
      </c>
      <c r="Q114" t="str">
        <f>""</f>
        <v/>
      </c>
      <c r="R114" t="str">
        <f>""</f>
        <v/>
      </c>
      <c r="S114" t="str">
        <f>""</f>
        <v/>
      </c>
      <c r="T114" t="str">
        <f>""</f>
        <v/>
      </c>
      <c r="U114" t="str">
        <f>""</f>
        <v/>
      </c>
      <c r="V114" t="str">
        <f>""</f>
        <v/>
      </c>
      <c r="W114" t="str">
        <f>""</f>
        <v/>
      </c>
      <c r="X114" t="str">
        <f>""</f>
        <v/>
      </c>
      <c r="Y114" t="str">
        <f>""</f>
        <v/>
      </c>
      <c r="Z114" t="str">
        <f>"[0.119]"</f>
        <v>[0.119]</v>
      </c>
      <c r="AA114" t="str">
        <f>""</f>
        <v/>
      </c>
      <c r="AB114" t="str">
        <f>""</f>
        <v/>
      </c>
      <c r="AC114" t="str">
        <f>""</f>
        <v/>
      </c>
      <c r="AD114" t="str">
        <f>""</f>
        <v/>
      </c>
      <c r="AE114" t="str">
        <f>""</f>
        <v/>
      </c>
      <c r="AF114" t="str">
        <f>""</f>
        <v/>
      </c>
      <c r="AG114" t="str">
        <f>""</f>
        <v/>
      </c>
      <c r="AH114" t="str">
        <f>""</f>
        <v/>
      </c>
      <c r="AI114" t="str">
        <f>""</f>
        <v/>
      </c>
      <c r="AJ114" t="str">
        <f>""</f>
        <v/>
      </c>
      <c r="AK114" t="str">
        <f>""</f>
        <v/>
      </c>
      <c r="AL114" t="str">
        <f>""</f>
        <v/>
      </c>
      <c r="AM114" t="str">
        <f>""</f>
        <v/>
      </c>
      <c r="AN114" t="str">
        <f>""</f>
        <v/>
      </c>
      <c r="AO114" t="str">
        <f>""</f>
        <v/>
      </c>
      <c r="AP114" t="str">
        <f>""</f>
        <v/>
      </c>
      <c r="AQ114" t="str">
        <f>""</f>
        <v/>
      </c>
      <c r="AR114" t="str">
        <f>""</f>
        <v/>
      </c>
      <c r="AS114" t="str">
        <f>""</f>
        <v/>
      </c>
      <c r="AT114" t="str">
        <f>""</f>
        <v/>
      </c>
      <c r="AU114" t="str">
        <f>""</f>
        <v/>
      </c>
      <c r="AV114" t="str">
        <f>""</f>
        <v/>
      </c>
      <c r="AW114" t="str">
        <f>""</f>
        <v/>
      </c>
      <c r="AX114" t="str">
        <f>""</f>
        <v/>
      </c>
      <c r="AY114" t="str">
        <f>""</f>
        <v/>
      </c>
      <c r="AZ114" t="str">
        <f>""</f>
        <v/>
      </c>
      <c r="BA114" t="str">
        <f>""</f>
        <v/>
      </c>
    </row>
    <row r="115" spans="2:53" x14ac:dyDescent="0.2">
      <c r="B115" t="str">
        <f>"Interaction"</f>
        <v>Interaction</v>
      </c>
      <c r="C115" t="str">
        <f>""</f>
        <v/>
      </c>
      <c r="D115" t="str">
        <f>""</f>
        <v/>
      </c>
      <c r="E115" t="str">
        <f>""</f>
        <v/>
      </c>
      <c r="F115" t="str">
        <f>""</f>
        <v/>
      </c>
      <c r="G115" t="str">
        <f>""</f>
        <v/>
      </c>
      <c r="H115" t="str">
        <f>""</f>
        <v/>
      </c>
      <c r="I115" t="str">
        <f>""</f>
        <v/>
      </c>
      <c r="J115" t="str">
        <f>""</f>
        <v/>
      </c>
      <c r="K115" t="str">
        <f>""</f>
        <v/>
      </c>
      <c r="L115" t="str">
        <f>""</f>
        <v/>
      </c>
      <c r="M115" t="str">
        <f>""</f>
        <v/>
      </c>
      <c r="N115" t="str">
        <f>""</f>
        <v/>
      </c>
      <c r="O115" t="str">
        <f>""</f>
        <v/>
      </c>
      <c r="P115" t="str">
        <f>""</f>
        <v/>
      </c>
      <c r="Q115" t="str">
        <f>""</f>
        <v/>
      </c>
      <c r="R115" t="str">
        <f>""</f>
        <v/>
      </c>
      <c r="S115" t="str">
        <f>""</f>
        <v/>
      </c>
      <c r="T115" t="str">
        <f>""</f>
        <v/>
      </c>
      <c r="U115" t="str">
        <f>""</f>
        <v/>
      </c>
      <c r="V115" t="str">
        <f>""</f>
        <v/>
      </c>
      <c r="W115" t="str">
        <f>""</f>
        <v/>
      </c>
      <c r="X115" t="str">
        <f>""</f>
        <v/>
      </c>
      <c r="Y115" t="str">
        <f>""</f>
        <v/>
      </c>
      <c r="Z115" t="str">
        <f>"-0.235"</f>
        <v>-0.235</v>
      </c>
      <c r="AA115" t="str">
        <f>""</f>
        <v/>
      </c>
      <c r="AB115" t="str">
        <f>""</f>
        <v/>
      </c>
      <c r="AC115" t="str">
        <f>""</f>
        <v/>
      </c>
      <c r="AD115" t="str">
        <f>""</f>
        <v/>
      </c>
      <c r="AE115" t="str">
        <f>""</f>
        <v/>
      </c>
      <c r="AF115" t="str">
        <f>""</f>
        <v/>
      </c>
      <c r="AG115" t="str">
        <f>""</f>
        <v/>
      </c>
      <c r="AH115" t="str">
        <f>""</f>
        <v/>
      </c>
      <c r="AI115" t="str">
        <f>""</f>
        <v/>
      </c>
      <c r="AJ115" t="str">
        <f>""</f>
        <v/>
      </c>
      <c r="AK115" t="str">
        <f>""</f>
        <v/>
      </c>
      <c r="AL115" t="str">
        <f>""</f>
        <v/>
      </c>
      <c r="AM115" t="str">
        <f>""</f>
        <v/>
      </c>
      <c r="AN115" t="str">
        <f>""</f>
        <v/>
      </c>
      <c r="AO115" t="str">
        <f>""</f>
        <v/>
      </c>
      <c r="AP115" t="str">
        <f>""</f>
        <v/>
      </c>
      <c r="AQ115" t="str">
        <f>""</f>
        <v/>
      </c>
      <c r="AR115" t="str">
        <f>""</f>
        <v/>
      </c>
      <c r="AS115" t="str">
        <f>""</f>
        <v/>
      </c>
      <c r="AT115" t="str">
        <f>""</f>
        <v/>
      </c>
      <c r="AU115" t="str">
        <f>""</f>
        <v/>
      </c>
      <c r="AV115" t="str">
        <f>""</f>
        <v/>
      </c>
      <c r="AW115" t="str">
        <f>""</f>
        <v/>
      </c>
      <c r="AX115" t="str">
        <f>""</f>
        <v/>
      </c>
      <c r="AY115" t="str">
        <f>""</f>
        <v/>
      </c>
      <c r="AZ115" t="str">
        <f>""</f>
        <v/>
      </c>
      <c r="BA115" t="str">
        <f>""</f>
        <v/>
      </c>
    </row>
    <row r="116" spans="2:53" x14ac:dyDescent="0.2">
      <c r="B116" t="str">
        <f>""</f>
        <v/>
      </c>
      <c r="C116" t="str">
        <f>""</f>
        <v/>
      </c>
      <c r="D116" t="str">
        <f>""</f>
        <v/>
      </c>
      <c r="E116" t="str">
        <f>""</f>
        <v/>
      </c>
      <c r="F116" t="str">
        <f>""</f>
        <v/>
      </c>
      <c r="G116" t="str">
        <f>""</f>
        <v/>
      </c>
      <c r="H116" t="str">
        <f>""</f>
        <v/>
      </c>
      <c r="I116" t="str">
        <f>""</f>
        <v/>
      </c>
      <c r="J116" t="str">
        <f>""</f>
        <v/>
      </c>
      <c r="K116" t="str">
        <f>""</f>
        <v/>
      </c>
      <c r="L116" t="str">
        <f>""</f>
        <v/>
      </c>
      <c r="M116" t="str">
        <f>""</f>
        <v/>
      </c>
      <c r="N116" t="str">
        <f>""</f>
        <v/>
      </c>
      <c r="O116" t="str">
        <f>""</f>
        <v/>
      </c>
      <c r="P116" t="str">
        <f>""</f>
        <v/>
      </c>
      <c r="Q116" t="str">
        <f>""</f>
        <v/>
      </c>
      <c r="R116" t="str">
        <f>""</f>
        <v/>
      </c>
      <c r="S116" t="str">
        <f>""</f>
        <v/>
      </c>
      <c r="T116" t="str">
        <f>""</f>
        <v/>
      </c>
      <c r="U116" t="str">
        <f>""</f>
        <v/>
      </c>
      <c r="V116" t="str">
        <f>""</f>
        <v/>
      </c>
      <c r="W116" t="str">
        <f>""</f>
        <v/>
      </c>
      <c r="X116" t="str">
        <f>""</f>
        <v/>
      </c>
      <c r="Y116" t="str">
        <f>""</f>
        <v/>
      </c>
      <c r="Z116" t="str">
        <f>"[0.251]"</f>
        <v>[0.251]</v>
      </c>
      <c r="AA116" t="str">
        <f>""</f>
        <v/>
      </c>
      <c r="AB116" t="str">
        <f>""</f>
        <v/>
      </c>
      <c r="AC116" t="str">
        <f>""</f>
        <v/>
      </c>
      <c r="AD116" t="str">
        <f>""</f>
        <v/>
      </c>
      <c r="AE116" t="str">
        <f>""</f>
        <v/>
      </c>
      <c r="AF116" t="str">
        <f>""</f>
        <v/>
      </c>
      <c r="AG116" t="str">
        <f>""</f>
        <v/>
      </c>
      <c r="AH116" t="str">
        <f>""</f>
        <v/>
      </c>
      <c r="AI116" t="str">
        <f>""</f>
        <v/>
      </c>
      <c r="AJ116" t="str">
        <f>""</f>
        <v/>
      </c>
      <c r="AK116" t="str">
        <f>""</f>
        <v/>
      </c>
      <c r="AL116" t="str">
        <f>""</f>
        <v/>
      </c>
      <c r="AM116" t="str">
        <f>""</f>
        <v/>
      </c>
      <c r="AN116" t="str">
        <f>""</f>
        <v/>
      </c>
      <c r="AO116" t="str">
        <f>""</f>
        <v/>
      </c>
      <c r="AP116" t="str">
        <f>""</f>
        <v/>
      </c>
      <c r="AQ116" t="str">
        <f>""</f>
        <v/>
      </c>
      <c r="AR116" t="str">
        <f>""</f>
        <v/>
      </c>
      <c r="AS116" t="str">
        <f>""</f>
        <v/>
      </c>
      <c r="AT116" t="str">
        <f>""</f>
        <v/>
      </c>
      <c r="AU116" t="str">
        <f>""</f>
        <v/>
      </c>
      <c r="AV116" t="str">
        <f>""</f>
        <v/>
      </c>
      <c r="AW116" t="str">
        <f>""</f>
        <v/>
      </c>
      <c r="AX116" t="str">
        <f>""</f>
        <v/>
      </c>
      <c r="AY116" t="str">
        <f>""</f>
        <v/>
      </c>
      <c r="AZ116" t="str">
        <f>""</f>
        <v/>
      </c>
      <c r="BA116" t="str">
        <f>""</f>
        <v/>
      </c>
    </row>
    <row r="117" spans="2:53" x14ac:dyDescent="0.2">
      <c r="B117" t="str">
        <f>"Index of Asset Related Losses (dummy) (money-goods and/or house) - PCA"</f>
        <v>Index of Asset Related Losses (dummy) (money-goods and/or house) - PCA</v>
      </c>
      <c r="C117" t="str">
        <f>""</f>
        <v/>
      </c>
      <c r="D117" t="str">
        <f>""</f>
        <v/>
      </c>
      <c r="E117" t="str">
        <f>""</f>
        <v/>
      </c>
      <c r="F117" t="str">
        <f>""</f>
        <v/>
      </c>
      <c r="G117" t="str">
        <f>""</f>
        <v/>
      </c>
      <c r="H117" t="str">
        <f>""</f>
        <v/>
      </c>
      <c r="I117" t="str">
        <f>""</f>
        <v/>
      </c>
      <c r="J117" t="str">
        <f>""</f>
        <v/>
      </c>
      <c r="K117" t="str">
        <f>""</f>
        <v/>
      </c>
      <c r="L117" t="str">
        <f>""</f>
        <v/>
      </c>
      <c r="M117" t="str">
        <f>""</f>
        <v/>
      </c>
      <c r="N117" t="str">
        <f>""</f>
        <v/>
      </c>
      <c r="O117" t="str">
        <f>""</f>
        <v/>
      </c>
      <c r="P117" t="str">
        <f>""</f>
        <v/>
      </c>
      <c r="Q117" t="str">
        <f>""</f>
        <v/>
      </c>
      <c r="R117" t="str">
        <f>""</f>
        <v/>
      </c>
      <c r="S117" t="str">
        <f>""</f>
        <v/>
      </c>
      <c r="T117" t="str">
        <f>""</f>
        <v/>
      </c>
      <c r="U117" t="str">
        <f>""</f>
        <v/>
      </c>
      <c r="V117" t="str">
        <f>""</f>
        <v/>
      </c>
      <c r="W117" t="str">
        <f>""</f>
        <v/>
      </c>
      <c r="X117" t="str">
        <f>""</f>
        <v/>
      </c>
      <c r="Y117" t="str">
        <f>""</f>
        <v/>
      </c>
      <c r="Z117" t="str">
        <f>""</f>
        <v/>
      </c>
      <c r="AA117" t="str">
        <f>"-0.023"</f>
        <v>-0.023</v>
      </c>
      <c r="AB117" t="str">
        <f>"-0.019"</f>
        <v>-0.019</v>
      </c>
      <c r="AC117" t="str">
        <f>"-0.023"</f>
        <v>-0.023</v>
      </c>
      <c r="AD117" t="str">
        <f>""</f>
        <v/>
      </c>
      <c r="AE117" t="str">
        <f>""</f>
        <v/>
      </c>
      <c r="AF117" t="str">
        <f>""</f>
        <v/>
      </c>
      <c r="AG117" t="str">
        <f>""</f>
        <v/>
      </c>
      <c r="AH117" t="str">
        <f>""</f>
        <v/>
      </c>
      <c r="AI117" t="str">
        <f>""</f>
        <v/>
      </c>
      <c r="AJ117" t="str">
        <f>""</f>
        <v/>
      </c>
      <c r="AK117" t="str">
        <f>""</f>
        <v/>
      </c>
      <c r="AL117" t="str">
        <f>""</f>
        <v/>
      </c>
      <c r="AM117" t="str">
        <f>""</f>
        <v/>
      </c>
      <c r="AN117" t="str">
        <f>""</f>
        <v/>
      </c>
      <c r="AO117" t="str">
        <f>""</f>
        <v/>
      </c>
      <c r="AP117" t="str">
        <f>""</f>
        <v/>
      </c>
      <c r="AQ117" t="str">
        <f>""</f>
        <v/>
      </c>
      <c r="AR117" t="str">
        <f>""</f>
        <v/>
      </c>
      <c r="AS117" t="str">
        <f>""</f>
        <v/>
      </c>
      <c r="AT117" t="str">
        <f>""</f>
        <v/>
      </c>
      <c r="AU117" t="str">
        <f>""</f>
        <v/>
      </c>
      <c r="AV117" t="str">
        <f>""</f>
        <v/>
      </c>
      <c r="AW117" t="str">
        <f>""</f>
        <v/>
      </c>
      <c r="AX117" t="str">
        <f>""</f>
        <v/>
      </c>
      <c r="AY117" t="str">
        <f>""</f>
        <v/>
      </c>
      <c r="AZ117" t="str">
        <f>""</f>
        <v/>
      </c>
      <c r="BA117" t="str">
        <f>""</f>
        <v/>
      </c>
    </row>
    <row r="118" spans="2:53" x14ac:dyDescent="0.2">
      <c r="B118" t="str">
        <f>""</f>
        <v/>
      </c>
      <c r="C118" t="str">
        <f>""</f>
        <v/>
      </c>
      <c r="D118" t="str">
        <f>""</f>
        <v/>
      </c>
      <c r="E118" t="str">
        <f>""</f>
        <v/>
      </c>
      <c r="F118" t="str">
        <f>""</f>
        <v/>
      </c>
      <c r="G118" t="str">
        <f>""</f>
        <v/>
      </c>
      <c r="H118" t="str">
        <f>""</f>
        <v/>
      </c>
      <c r="I118" t="str">
        <f>""</f>
        <v/>
      </c>
      <c r="J118" t="str">
        <f>""</f>
        <v/>
      </c>
      <c r="K118" t="str">
        <f>""</f>
        <v/>
      </c>
      <c r="L118" t="str">
        <f>""</f>
        <v/>
      </c>
      <c r="M118" t="str">
        <f>""</f>
        <v/>
      </c>
      <c r="N118" t="str">
        <f>""</f>
        <v/>
      </c>
      <c r="O118" t="str">
        <f>""</f>
        <v/>
      </c>
      <c r="P118" t="str">
        <f>""</f>
        <v/>
      </c>
      <c r="Q118" t="str">
        <f>""</f>
        <v/>
      </c>
      <c r="R118" t="str">
        <f>""</f>
        <v/>
      </c>
      <c r="S118" t="str">
        <f>""</f>
        <v/>
      </c>
      <c r="T118" t="str">
        <f>""</f>
        <v/>
      </c>
      <c r="U118" t="str">
        <f>""</f>
        <v/>
      </c>
      <c r="V118" t="str">
        <f>""</f>
        <v/>
      </c>
      <c r="W118" t="str">
        <f>""</f>
        <v/>
      </c>
      <c r="X118" t="str">
        <f>""</f>
        <v/>
      </c>
      <c r="Y118" t="str">
        <f>""</f>
        <v/>
      </c>
      <c r="Z118" t="str">
        <f>""</f>
        <v/>
      </c>
      <c r="AA118" t="str">
        <f>"[0.035]"</f>
        <v>[0.035]</v>
      </c>
      <c r="AB118" t="str">
        <f>"[0.033]"</f>
        <v>[0.033]</v>
      </c>
      <c r="AC118" t="str">
        <f>"[0.035]"</f>
        <v>[0.035]</v>
      </c>
      <c r="AD118" t="str">
        <f>""</f>
        <v/>
      </c>
      <c r="AE118" t="str">
        <f>""</f>
        <v/>
      </c>
      <c r="AF118" t="str">
        <f>""</f>
        <v/>
      </c>
      <c r="AG118" t="str">
        <f>""</f>
        <v/>
      </c>
      <c r="AH118" t="str">
        <f>""</f>
        <v/>
      </c>
      <c r="AI118" t="str">
        <f>""</f>
        <v/>
      </c>
      <c r="AJ118" t="str">
        <f>""</f>
        <v/>
      </c>
      <c r="AK118" t="str">
        <f>""</f>
        <v/>
      </c>
      <c r="AL118" t="str">
        <f>""</f>
        <v/>
      </c>
      <c r="AM118" t="str">
        <f>""</f>
        <v/>
      </c>
      <c r="AN118" t="str">
        <f>""</f>
        <v/>
      </c>
      <c r="AO118" t="str">
        <f>""</f>
        <v/>
      </c>
      <c r="AP118" t="str">
        <f>""</f>
        <v/>
      </c>
      <c r="AQ118" t="str">
        <f>""</f>
        <v/>
      </c>
      <c r="AR118" t="str">
        <f>""</f>
        <v/>
      </c>
      <c r="AS118" t="str">
        <f>""</f>
        <v/>
      </c>
      <c r="AT118" t="str">
        <f>""</f>
        <v/>
      </c>
      <c r="AU118" t="str">
        <f>""</f>
        <v/>
      </c>
      <c r="AV118" t="str">
        <f>""</f>
        <v/>
      </c>
      <c r="AW118" t="str">
        <f>""</f>
        <v/>
      </c>
      <c r="AX118" t="str">
        <f>""</f>
        <v/>
      </c>
      <c r="AY118" t="str">
        <f>""</f>
        <v/>
      </c>
      <c r="AZ118" t="str">
        <f>""</f>
        <v/>
      </c>
      <c r="BA118" t="str">
        <f>""</f>
        <v/>
      </c>
    </row>
    <row r="119" spans="2:53" x14ac:dyDescent="0.2">
      <c r="B119" t="str">
        <f>"At least 1 male left the household in a given year (yes=1)"</f>
        <v>At least 1 male left the household in a given year (yes=1)</v>
      </c>
      <c r="C119" t="str">
        <f>""</f>
        <v/>
      </c>
      <c r="D119" t="str">
        <f>""</f>
        <v/>
      </c>
      <c r="E119" t="str">
        <f>""</f>
        <v/>
      </c>
      <c r="F119" t="str">
        <f>""</f>
        <v/>
      </c>
      <c r="G119" t="str">
        <f>""</f>
        <v/>
      </c>
      <c r="H119" t="str">
        <f>""</f>
        <v/>
      </c>
      <c r="I119" t="str">
        <f>""</f>
        <v/>
      </c>
      <c r="J119" t="str">
        <f>""</f>
        <v/>
      </c>
      <c r="K119" t="str">
        <f>""</f>
        <v/>
      </c>
      <c r="L119" t="str">
        <f>""</f>
        <v/>
      </c>
      <c r="M119" t="str">
        <f>""</f>
        <v/>
      </c>
      <c r="N119" t="str">
        <f>""</f>
        <v/>
      </c>
      <c r="O119" t="str">
        <f>""</f>
        <v/>
      </c>
      <c r="P119" t="str">
        <f>""</f>
        <v/>
      </c>
      <c r="Q119" t="str">
        <f>""</f>
        <v/>
      </c>
      <c r="R119" t="str">
        <f>""</f>
        <v/>
      </c>
      <c r="S119" t="str">
        <f>""</f>
        <v/>
      </c>
      <c r="T119" t="str">
        <f>""</f>
        <v/>
      </c>
      <c r="U119" t="str">
        <f>""</f>
        <v/>
      </c>
      <c r="V119" t="str">
        <f>""</f>
        <v/>
      </c>
      <c r="W119" t="str">
        <f>""</f>
        <v/>
      </c>
      <c r="X119" t="str">
        <f>""</f>
        <v/>
      </c>
      <c r="Y119" t="str">
        <f>""</f>
        <v/>
      </c>
      <c r="Z119" t="str">
        <f>""</f>
        <v/>
      </c>
      <c r="AA119" t="str">
        <f>"0.065"</f>
        <v>0.065</v>
      </c>
      <c r="AB119" t="str">
        <f>""</f>
        <v/>
      </c>
      <c r="AC119" t="str">
        <f>""</f>
        <v/>
      </c>
      <c r="AD119" t="str">
        <f>""</f>
        <v/>
      </c>
      <c r="AE119" t="str">
        <f>""</f>
        <v/>
      </c>
      <c r="AF119" t="str">
        <f>""</f>
        <v/>
      </c>
      <c r="AG119" t="str">
        <f>""</f>
        <v/>
      </c>
      <c r="AH119" t="str">
        <f>""</f>
        <v/>
      </c>
      <c r="AI119" t="str">
        <f>""</f>
        <v/>
      </c>
      <c r="AJ119" t="str">
        <f>""</f>
        <v/>
      </c>
      <c r="AK119" t="str">
        <f>""</f>
        <v/>
      </c>
      <c r="AL119" t="str">
        <f>""</f>
        <v/>
      </c>
      <c r="AM119" t="str">
        <f>""</f>
        <v/>
      </c>
      <c r="AN119" t="str">
        <f>""</f>
        <v/>
      </c>
      <c r="AO119" t="str">
        <f>""</f>
        <v/>
      </c>
      <c r="AP119" t="str">
        <f>""</f>
        <v/>
      </c>
      <c r="AQ119" t="str">
        <f>""</f>
        <v/>
      </c>
      <c r="AR119" t="str">
        <f>""</f>
        <v/>
      </c>
      <c r="AS119" t="str">
        <f>""</f>
        <v/>
      </c>
      <c r="AT119" t="str">
        <f>""</f>
        <v/>
      </c>
      <c r="AU119" t="str">
        <f>""</f>
        <v/>
      </c>
      <c r="AV119" t="str">
        <f>""</f>
        <v/>
      </c>
      <c r="AW119" t="str">
        <f>""</f>
        <v/>
      </c>
      <c r="AX119" t="str">
        <f>""</f>
        <v/>
      </c>
      <c r="AY119" t="str">
        <f>""</f>
        <v/>
      </c>
      <c r="AZ119" t="str">
        <f>""</f>
        <v/>
      </c>
      <c r="BA119" t="str">
        <f>""</f>
        <v/>
      </c>
    </row>
    <row r="120" spans="2:53" x14ac:dyDescent="0.2">
      <c r="B120" t="str">
        <f>""</f>
        <v/>
      </c>
      <c r="C120" t="str">
        <f>""</f>
        <v/>
      </c>
      <c r="D120" t="str">
        <f>""</f>
        <v/>
      </c>
      <c r="E120" t="str">
        <f>""</f>
        <v/>
      </c>
      <c r="F120" t="str">
        <f>""</f>
        <v/>
      </c>
      <c r="G120" t="str">
        <f>""</f>
        <v/>
      </c>
      <c r="H120" t="str">
        <f>""</f>
        <v/>
      </c>
      <c r="I120" t="str">
        <f>""</f>
        <v/>
      </c>
      <c r="J120" t="str">
        <f>""</f>
        <v/>
      </c>
      <c r="K120" t="str">
        <f>""</f>
        <v/>
      </c>
      <c r="L120" t="str">
        <f>""</f>
        <v/>
      </c>
      <c r="M120" t="str">
        <f>""</f>
        <v/>
      </c>
      <c r="N120" t="str">
        <f>""</f>
        <v/>
      </c>
      <c r="O120" t="str">
        <f>""</f>
        <v/>
      </c>
      <c r="P120" t="str">
        <f>""</f>
        <v/>
      </c>
      <c r="Q120" t="str">
        <f>""</f>
        <v/>
      </c>
      <c r="R120" t="str">
        <f>""</f>
        <v/>
      </c>
      <c r="S120" t="str">
        <f>""</f>
        <v/>
      </c>
      <c r="T120" t="str">
        <f>""</f>
        <v/>
      </c>
      <c r="U120" t="str">
        <f>""</f>
        <v/>
      </c>
      <c r="V120" t="str">
        <f>""</f>
        <v/>
      </c>
      <c r="W120" t="str">
        <f>""</f>
        <v/>
      </c>
      <c r="X120" t="str">
        <f>""</f>
        <v/>
      </c>
      <c r="Y120" t="str">
        <f>""</f>
        <v/>
      </c>
      <c r="Z120" t="str">
        <f>""</f>
        <v/>
      </c>
      <c r="AA120" t="str">
        <f>"[0.088]"</f>
        <v>[0.088]</v>
      </c>
      <c r="AB120" t="str">
        <f>""</f>
        <v/>
      </c>
      <c r="AC120" t="str">
        <f>""</f>
        <v/>
      </c>
      <c r="AD120" t="str">
        <f>""</f>
        <v/>
      </c>
      <c r="AE120" t="str">
        <f>""</f>
        <v/>
      </c>
      <c r="AF120" t="str">
        <f>""</f>
        <v/>
      </c>
      <c r="AG120" t="str">
        <f>""</f>
        <v/>
      </c>
      <c r="AH120" t="str">
        <f>""</f>
        <v/>
      </c>
      <c r="AI120" t="str">
        <f>""</f>
        <v/>
      </c>
      <c r="AJ120" t="str">
        <f>""</f>
        <v/>
      </c>
      <c r="AK120" t="str">
        <f>""</f>
        <v/>
      </c>
      <c r="AL120" t="str">
        <f>""</f>
        <v/>
      </c>
      <c r="AM120" t="str">
        <f>""</f>
        <v/>
      </c>
      <c r="AN120" t="str">
        <f>""</f>
        <v/>
      </c>
      <c r="AO120" t="str">
        <f>""</f>
        <v/>
      </c>
      <c r="AP120" t="str">
        <f>""</f>
        <v/>
      </c>
      <c r="AQ120" t="str">
        <f>""</f>
        <v/>
      </c>
      <c r="AR120" t="str">
        <f>""</f>
        <v/>
      </c>
      <c r="AS120" t="str">
        <f>""</f>
        <v/>
      </c>
      <c r="AT120" t="str">
        <f>""</f>
        <v/>
      </c>
      <c r="AU120" t="str">
        <f>""</f>
        <v/>
      </c>
      <c r="AV120" t="str">
        <f>""</f>
        <v/>
      </c>
      <c r="AW120" t="str">
        <f>""</f>
        <v/>
      </c>
      <c r="AX120" t="str">
        <f>""</f>
        <v/>
      </c>
      <c r="AY120" t="str">
        <f>""</f>
        <v/>
      </c>
      <c r="AZ120" t="str">
        <f>""</f>
        <v/>
      </c>
      <c r="BA120" t="str">
        <f>""</f>
        <v/>
      </c>
    </row>
    <row r="121" spans="2:53" x14ac:dyDescent="0.2">
      <c r="B121" t="str">
        <f>"Interaction"</f>
        <v>Interaction</v>
      </c>
      <c r="C121" t="str">
        <f>""</f>
        <v/>
      </c>
      <c r="D121" t="str">
        <f>""</f>
        <v/>
      </c>
      <c r="E121" t="str">
        <f>""</f>
        <v/>
      </c>
      <c r="F121" t="str">
        <f>""</f>
        <v/>
      </c>
      <c r="G121" t="str">
        <f>""</f>
        <v/>
      </c>
      <c r="H121" t="str">
        <f>""</f>
        <v/>
      </c>
      <c r="I121" t="str">
        <f>""</f>
        <v/>
      </c>
      <c r="J121" t="str">
        <f>""</f>
        <v/>
      </c>
      <c r="K121" t="str">
        <f>""</f>
        <v/>
      </c>
      <c r="L121" t="str">
        <f>""</f>
        <v/>
      </c>
      <c r="M121" t="str">
        <f>""</f>
        <v/>
      </c>
      <c r="N121" t="str">
        <f>""</f>
        <v/>
      </c>
      <c r="O121" t="str">
        <f>""</f>
        <v/>
      </c>
      <c r="P121" t="str">
        <f>""</f>
        <v/>
      </c>
      <c r="Q121" t="str">
        <f>""</f>
        <v/>
      </c>
      <c r="R121" t="str">
        <f>""</f>
        <v/>
      </c>
      <c r="S121" t="str">
        <f>""</f>
        <v/>
      </c>
      <c r="T121" t="str">
        <f>""</f>
        <v/>
      </c>
      <c r="U121" t="str">
        <f>""</f>
        <v/>
      </c>
      <c r="V121" t="str">
        <f>""</f>
        <v/>
      </c>
      <c r="W121" t="str">
        <f>""</f>
        <v/>
      </c>
      <c r="X121" t="str">
        <f>""</f>
        <v/>
      </c>
      <c r="Y121" t="str">
        <f>""</f>
        <v/>
      </c>
      <c r="Z121" t="str">
        <f>""</f>
        <v/>
      </c>
      <c r="AA121" t="str">
        <f>"-0.005"</f>
        <v>-0.005</v>
      </c>
      <c r="AB121" t="str">
        <f>""</f>
        <v/>
      </c>
      <c r="AC121" t="str">
        <f>""</f>
        <v/>
      </c>
      <c r="AD121" t="str">
        <f>""</f>
        <v/>
      </c>
      <c r="AE121" t="str">
        <f>""</f>
        <v/>
      </c>
      <c r="AF121" t="str">
        <f>""</f>
        <v/>
      </c>
      <c r="AG121" t="str">
        <f>""</f>
        <v/>
      </c>
      <c r="AH121" t="str">
        <f>""</f>
        <v/>
      </c>
      <c r="AI121" t="str">
        <f>""</f>
        <v/>
      </c>
      <c r="AJ121" t="str">
        <f>""</f>
        <v/>
      </c>
      <c r="AK121" t="str">
        <f>""</f>
        <v/>
      </c>
      <c r="AL121" t="str">
        <f>""</f>
        <v/>
      </c>
      <c r="AM121" t="str">
        <f>""</f>
        <v/>
      </c>
      <c r="AN121" t="str">
        <f>""</f>
        <v/>
      </c>
      <c r="AO121" t="str">
        <f>""</f>
        <v/>
      </c>
      <c r="AP121" t="str">
        <f>""</f>
        <v/>
      </c>
      <c r="AQ121" t="str">
        <f>""</f>
        <v/>
      </c>
      <c r="AR121" t="str">
        <f>""</f>
        <v/>
      </c>
      <c r="AS121" t="str">
        <f>""</f>
        <v/>
      </c>
      <c r="AT121" t="str">
        <f>""</f>
        <v/>
      </c>
      <c r="AU121" t="str">
        <f>""</f>
        <v/>
      </c>
      <c r="AV121" t="str">
        <f>""</f>
        <v/>
      </c>
      <c r="AW121" t="str">
        <f>""</f>
        <v/>
      </c>
      <c r="AX121" t="str">
        <f>""</f>
        <v/>
      </c>
      <c r="AY121" t="str">
        <f>""</f>
        <v/>
      </c>
      <c r="AZ121" t="str">
        <f>""</f>
        <v/>
      </c>
      <c r="BA121" t="str">
        <f>""</f>
        <v/>
      </c>
    </row>
    <row r="122" spans="2:53" x14ac:dyDescent="0.2">
      <c r="B122" t="str">
        <f>""</f>
        <v/>
      </c>
      <c r="C122" t="str">
        <f>""</f>
        <v/>
      </c>
      <c r="D122" t="str">
        <f>""</f>
        <v/>
      </c>
      <c r="E122" t="str">
        <f>""</f>
        <v/>
      </c>
      <c r="F122" t="str">
        <f>""</f>
        <v/>
      </c>
      <c r="G122" t="str">
        <f>""</f>
        <v/>
      </c>
      <c r="H122" t="str">
        <f>""</f>
        <v/>
      </c>
      <c r="I122" t="str">
        <f>""</f>
        <v/>
      </c>
      <c r="J122" t="str">
        <f>""</f>
        <v/>
      </c>
      <c r="K122" t="str">
        <f>""</f>
        <v/>
      </c>
      <c r="L122" t="str">
        <f>""</f>
        <v/>
      </c>
      <c r="M122" t="str">
        <f>""</f>
        <v/>
      </c>
      <c r="N122" t="str">
        <f>""</f>
        <v/>
      </c>
      <c r="O122" t="str">
        <f>""</f>
        <v/>
      </c>
      <c r="P122" t="str">
        <f>""</f>
        <v/>
      </c>
      <c r="Q122" t="str">
        <f>""</f>
        <v/>
      </c>
      <c r="R122" t="str">
        <f>""</f>
        <v/>
      </c>
      <c r="S122" t="str">
        <f>""</f>
        <v/>
      </c>
      <c r="T122" t="str">
        <f>""</f>
        <v/>
      </c>
      <c r="U122" t="str">
        <f>""</f>
        <v/>
      </c>
      <c r="V122" t="str">
        <f>""</f>
        <v/>
      </c>
      <c r="W122" t="str">
        <f>""</f>
        <v/>
      </c>
      <c r="X122" t="str">
        <f>""</f>
        <v/>
      </c>
      <c r="Y122" t="str">
        <f>""</f>
        <v/>
      </c>
      <c r="Z122" t="str">
        <f>""</f>
        <v/>
      </c>
      <c r="AA122" t="str">
        <f>"[0.057]"</f>
        <v>[0.057]</v>
      </c>
      <c r="AB122" t="str">
        <f>""</f>
        <v/>
      </c>
      <c r="AC122" t="str">
        <f>""</f>
        <v/>
      </c>
      <c r="AD122" t="str">
        <f>""</f>
        <v/>
      </c>
      <c r="AE122" t="str">
        <f>""</f>
        <v/>
      </c>
      <c r="AF122" t="str">
        <f>""</f>
        <v/>
      </c>
      <c r="AG122" t="str">
        <f>""</f>
        <v/>
      </c>
      <c r="AH122" t="str">
        <f>""</f>
        <v/>
      </c>
      <c r="AI122" t="str">
        <f>""</f>
        <v/>
      </c>
      <c r="AJ122" t="str">
        <f>""</f>
        <v/>
      </c>
      <c r="AK122" t="str">
        <f>""</f>
        <v/>
      </c>
      <c r="AL122" t="str">
        <f>""</f>
        <v/>
      </c>
      <c r="AM122" t="str">
        <f>""</f>
        <v/>
      </c>
      <c r="AN122" t="str">
        <f>""</f>
        <v/>
      </c>
      <c r="AO122" t="str">
        <f>""</f>
        <v/>
      </c>
      <c r="AP122" t="str">
        <f>""</f>
        <v/>
      </c>
      <c r="AQ122" t="str">
        <f>""</f>
        <v/>
      </c>
      <c r="AR122" t="str">
        <f>""</f>
        <v/>
      </c>
      <c r="AS122" t="str">
        <f>""</f>
        <v/>
      </c>
      <c r="AT122" t="str">
        <f>""</f>
        <v/>
      </c>
      <c r="AU122" t="str">
        <f>""</f>
        <v/>
      </c>
      <c r="AV122" t="str">
        <f>""</f>
        <v/>
      </c>
      <c r="AW122" t="str">
        <f>""</f>
        <v/>
      </c>
      <c r="AX122" t="str">
        <f>""</f>
        <v/>
      </c>
      <c r="AY122" t="str">
        <f>""</f>
        <v/>
      </c>
      <c r="AZ122" t="str">
        <f>""</f>
        <v/>
      </c>
      <c r="BA122" t="str">
        <f>""</f>
        <v/>
      </c>
    </row>
    <row r="123" spans="2:53" x14ac:dyDescent="0.2">
      <c r="B123" t="str">
        <f>"Number of males who left household 1998-2007"</f>
        <v>Number of males who left household 1998-2007</v>
      </c>
      <c r="C123" t="str">
        <f>""</f>
        <v/>
      </c>
      <c r="D123" t="str">
        <f>""</f>
        <v/>
      </c>
      <c r="E123" t="str">
        <f>""</f>
        <v/>
      </c>
      <c r="F123" t="str">
        <f>""</f>
        <v/>
      </c>
      <c r="G123" t="str">
        <f>""</f>
        <v/>
      </c>
      <c r="H123" t="str">
        <f>""</f>
        <v/>
      </c>
      <c r="I123" t="str">
        <f>""</f>
        <v/>
      </c>
      <c r="J123" t="str">
        <f>""</f>
        <v/>
      </c>
      <c r="K123" t="str">
        <f>""</f>
        <v/>
      </c>
      <c r="L123" t="str">
        <f>""</f>
        <v/>
      </c>
      <c r="M123" t="str">
        <f>""</f>
        <v/>
      </c>
      <c r="N123" t="str">
        <f>""</f>
        <v/>
      </c>
      <c r="O123" t="str">
        <f>""</f>
        <v/>
      </c>
      <c r="P123" t="str">
        <f>""</f>
        <v/>
      </c>
      <c r="Q123" t="str">
        <f>""</f>
        <v/>
      </c>
      <c r="R123" t="str">
        <f>""</f>
        <v/>
      </c>
      <c r="S123" t="str">
        <f>""</f>
        <v/>
      </c>
      <c r="T123" t="str">
        <f>""</f>
        <v/>
      </c>
      <c r="U123" t="str">
        <f>""</f>
        <v/>
      </c>
      <c r="V123" t="str">
        <f>""</f>
        <v/>
      </c>
      <c r="W123" t="str">
        <f>""</f>
        <v/>
      </c>
      <c r="X123" t="str">
        <f>""</f>
        <v/>
      </c>
      <c r="Y123" t="str">
        <f>""</f>
        <v/>
      </c>
      <c r="Z123" t="str">
        <f>""</f>
        <v/>
      </c>
      <c r="AA123" t="str">
        <f>""</f>
        <v/>
      </c>
      <c r="AB123" t="str">
        <f>"0.032"</f>
        <v>0.032</v>
      </c>
      <c r="AC123" t="str">
        <f>""</f>
        <v/>
      </c>
      <c r="AD123" t="str">
        <f>""</f>
        <v/>
      </c>
      <c r="AE123" t="str">
        <f>""</f>
        <v/>
      </c>
      <c r="AF123" t="str">
        <f>""</f>
        <v/>
      </c>
      <c r="AG123" t="str">
        <f>""</f>
        <v/>
      </c>
      <c r="AH123" t="str">
        <f>""</f>
        <v/>
      </c>
      <c r="AI123" t="str">
        <f>""</f>
        <v/>
      </c>
      <c r="AJ123" t="str">
        <f>""</f>
        <v/>
      </c>
      <c r="AK123" t="str">
        <f>""</f>
        <v/>
      </c>
      <c r="AL123" t="str">
        <f>""</f>
        <v/>
      </c>
      <c r="AM123" t="str">
        <f>""</f>
        <v/>
      </c>
      <c r="AN123" t="str">
        <f>""</f>
        <v/>
      </c>
      <c r="AO123" t="str">
        <f>""</f>
        <v/>
      </c>
      <c r="AP123" t="str">
        <f>""</f>
        <v/>
      </c>
      <c r="AQ123" t="str">
        <f>""</f>
        <v/>
      </c>
      <c r="AR123" t="str">
        <f>""</f>
        <v/>
      </c>
      <c r="AS123" t="str">
        <f>""</f>
        <v/>
      </c>
      <c r="AT123" t="str">
        <f>""</f>
        <v/>
      </c>
      <c r="AU123" t="str">
        <f>""</f>
        <v/>
      </c>
      <c r="AV123" t="str">
        <f>""</f>
        <v/>
      </c>
      <c r="AW123" t="str">
        <f>""</f>
        <v/>
      </c>
      <c r="AX123" t="str">
        <f>""</f>
        <v/>
      </c>
      <c r="AY123" t="str">
        <f>""</f>
        <v/>
      </c>
      <c r="AZ123" t="str">
        <f>""</f>
        <v/>
      </c>
      <c r="BA123" t="str">
        <f>""</f>
        <v/>
      </c>
    </row>
    <row r="124" spans="2:53" x14ac:dyDescent="0.2">
      <c r="B124" t="str">
        <f>""</f>
        <v/>
      </c>
      <c r="C124" t="str">
        <f>""</f>
        <v/>
      </c>
      <c r="D124" t="str">
        <f>""</f>
        <v/>
      </c>
      <c r="E124" t="str">
        <f>""</f>
        <v/>
      </c>
      <c r="F124" t="str">
        <f>""</f>
        <v/>
      </c>
      <c r="G124" t="str">
        <f>""</f>
        <v/>
      </c>
      <c r="H124" t="str">
        <f>""</f>
        <v/>
      </c>
      <c r="I124" t="str">
        <f>""</f>
        <v/>
      </c>
      <c r="J124" t="str">
        <f>""</f>
        <v/>
      </c>
      <c r="K124" t="str">
        <f>""</f>
        <v/>
      </c>
      <c r="L124" t="str">
        <f>""</f>
        <v/>
      </c>
      <c r="M124" t="str">
        <f>""</f>
        <v/>
      </c>
      <c r="N124" t="str">
        <f>""</f>
        <v/>
      </c>
      <c r="O124" t="str">
        <f>""</f>
        <v/>
      </c>
      <c r="P124" t="str">
        <f>""</f>
        <v/>
      </c>
      <c r="Q124" t="str">
        <f>""</f>
        <v/>
      </c>
      <c r="R124" t="str">
        <f>""</f>
        <v/>
      </c>
      <c r="S124" t="str">
        <f>""</f>
        <v/>
      </c>
      <c r="T124" t="str">
        <f>""</f>
        <v/>
      </c>
      <c r="U124" t="str">
        <f>""</f>
        <v/>
      </c>
      <c r="V124" t="str">
        <f>""</f>
        <v/>
      </c>
      <c r="W124" t="str">
        <f>""</f>
        <v/>
      </c>
      <c r="X124" t="str">
        <f>""</f>
        <v/>
      </c>
      <c r="Y124" t="str">
        <f>""</f>
        <v/>
      </c>
      <c r="Z124" t="str">
        <f>""</f>
        <v/>
      </c>
      <c r="AA124" t="str">
        <f>""</f>
        <v/>
      </c>
      <c r="AB124" t="str">
        <f>"[0.042]"</f>
        <v>[0.042]</v>
      </c>
      <c r="AC124" t="str">
        <f>""</f>
        <v/>
      </c>
      <c r="AD124" t="str">
        <f>""</f>
        <v/>
      </c>
      <c r="AE124" t="str">
        <f>""</f>
        <v/>
      </c>
      <c r="AF124" t="str">
        <f>""</f>
        <v/>
      </c>
      <c r="AG124" t="str">
        <f>""</f>
        <v/>
      </c>
      <c r="AH124" t="str">
        <f>""</f>
        <v/>
      </c>
      <c r="AI124" t="str">
        <f>""</f>
        <v/>
      </c>
      <c r="AJ124" t="str">
        <f>""</f>
        <v/>
      </c>
      <c r="AK124" t="str">
        <f>""</f>
        <v/>
      </c>
      <c r="AL124" t="str">
        <f>""</f>
        <v/>
      </c>
      <c r="AM124" t="str">
        <f>""</f>
        <v/>
      </c>
      <c r="AN124" t="str">
        <f>""</f>
        <v/>
      </c>
      <c r="AO124" t="str">
        <f>""</f>
        <v/>
      </c>
      <c r="AP124" t="str">
        <f>""</f>
        <v/>
      </c>
      <c r="AQ124" t="str">
        <f>""</f>
        <v/>
      </c>
      <c r="AR124" t="str">
        <f>""</f>
        <v/>
      </c>
      <c r="AS124" t="str">
        <f>""</f>
        <v/>
      </c>
      <c r="AT124" t="str">
        <f>""</f>
        <v/>
      </c>
      <c r="AU124" t="str">
        <f>""</f>
        <v/>
      </c>
      <c r="AV124" t="str">
        <f>""</f>
        <v/>
      </c>
      <c r="AW124" t="str">
        <f>""</f>
        <v/>
      </c>
      <c r="AX124" t="str">
        <f>""</f>
        <v/>
      </c>
      <c r="AY124" t="str">
        <f>""</f>
        <v/>
      </c>
      <c r="AZ124" t="str">
        <f>""</f>
        <v/>
      </c>
      <c r="BA124" t="str">
        <f>""</f>
        <v/>
      </c>
    </row>
    <row r="125" spans="2:53" x14ac:dyDescent="0.2">
      <c r="B125" t="str">
        <f>"Interaction"</f>
        <v>Interaction</v>
      </c>
      <c r="C125" t="str">
        <f>""</f>
        <v/>
      </c>
      <c r="D125" t="str">
        <f>""</f>
        <v/>
      </c>
      <c r="E125" t="str">
        <f>""</f>
        <v/>
      </c>
      <c r="F125" t="str">
        <f>""</f>
        <v/>
      </c>
      <c r="G125" t="str">
        <f>""</f>
        <v/>
      </c>
      <c r="H125" t="str">
        <f>""</f>
        <v/>
      </c>
      <c r="I125" t="str">
        <f>""</f>
        <v/>
      </c>
      <c r="J125" t="str">
        <f>""</f>
        <v/>
      </c>
      <c r="K125" t="str">
        <f>""</f>
        <v/>
      </c>
      <c r="L125" t="str">
        <f>""</f>
        <v/>
      </c>
      <c r="M125" t="str">
        <f>""</f>
        <v/>
      </c>
      <c r="N125" t="str">
        <f>""</f>
        <v/>
      </c>
      <c r="O125" t="str">
        <f>""</f>
        <v/>
      </c>
      <c r="P125" t="str">
        <f>""</f>
        <v/>
      </c>
      <c r="Q125" t="str">
        <f>""</f>
        <v/>
      </c>
      <c r="R125" t="str">
        <f>""</f>
        <v/>
      </c>
      <c r="S125" t="str">
        <f>""</f>
        <v/>
      </c>
      <c r="T125" t="str">
        <f>""</f>
        <v/>
      </c>
      <c r="U125" t="str">
        <f>""</f>
        <v/>
      </c>
      <c r="V125" t="str">
        <f>""</f>
        <v/>
      </c>
      <c r="W125" t="str">
        <f>""</f>
        <v/>
      </c>
      <c r="X125" t="str">
        <f>""</f>
        <v/>
      </c>
      <c r="Y125" t="str">
        <f>""</f>
        <v/>
      </c>
      <c r="Z125" t="str">
        <f>""</f>
        <v/>
      </c>
      <c r="AA125" t="str">
        <f>""</f>
        <v/>
      </c>
      <c r="AB125" t="str">
        <f>"-0.013"</f>
        <v>-0.013</v>
      </c>
      <c r="AC125" t="str">
        <f>""</f>
        <v/>
      </c>
      <c r="AD125" t="str">
        <f>""</f>
        <v/>
      </c>
      <c r="AE125" t="str">
        <f>""</f>
        <v/>
      </c>
      <c r="AF125" t="str">
        <f>""</f>
        <v/>
      </c>
      <c r="AG125" t="str">
        <f>""</f>
        <v/>
      </c>
      <c r="AH125" t="str">
        <f>""</f>
        <v/>
      </c>
      <c r="AI125" t="str">
        <f>""</f>
        <v/>
      </c>
      <c r="AJ125" t="str">
        <f>""</f>
        <v/>
      </c>
      <c r="AK125" t="str">
        <f>""</f>
        <v/>
      </c>
      <c r="AL125" t="str">
        <f>""</f>
        <v/>
      </c>
      <c r="AM125" t="str">
        <f>""</f>
        <v/>
      </c>
      <c r="AN125" t="str">
        <f>""</f>
        <v/>
      </c>
      <c r="AO125" t="str">
        <f>""</f>
        <v/>
      </c>
      <c r="AP125" t="str">
        <f>""</f>
        <v/>
      </c>
      <c r="AQ125" t="str">
        <f>""</f>
        <v/>
      </c>
      <c r="AR125" t="str">
        <f>""</f>
        <v/>
      </c>
      <c r="AS125" t="str">
        <f>""</f>
        <v/>
      </c>
      <c r="AT125" t="str">
        <f>""</f>
        <v/>
      </c>
      <c r="AU125" t="str">
        <f>""</f>
        <v/>
      </c>
      <c r="AV125" t="str">
        <f>""</f>
        <v/>
      </c>
      <c r="AW125" t="str">
        <f>""</f>
        <v/>
      </c>
      <c r="AX125" t="str">
        <f>""</f>
        <v/>
      </c>
      <c r="AY125" t="str">
        <f>""</f>
        <v/>
      </c>
      <c r="AZ125" t="str">
        <f>""</f>
        <v/>
      </c>
      <c r="BA125" t="str">
        <f>""</f>
        <v/>
      </c>
    </row>
    <row r="126" spans="2:53" x14ac:dyDescent="0.2">
      <c r="B126" t="str">
        <f>""</f>
        <v/>
      </c>
      <c r="C126" t="str">
        <f>""</f>
        <v/>
      </c>
      <c r="D126" t="str">
        <f>""</f>
        <v/>
      </c>
      <c r="E126" t="str">
        <f>""</f>
        <v/>
      </c>
      <c r="F126" t="str">
        <f>""</f>
        <v/>
      </c>
      <c r="G126" t="str">
        <f>""</f>
        <v/>
      </c>
      <c r="H126" t="str">
        <f>""</f>
        <v/>
      </c>
      <c r="I126" t="str">
        <f>""</f>
        <v/>
      </c>
      <c r="J126" t="str">
        <f>""</f>
        <v/>
      </c>
      <c r="K126" t="str">
        <f>""</f>
        <v/>
      </c>
      <c r="L126" t="str">
        <f>""</f>
        <v/>
      </c>
      <c r="M126" t="str">
        <f>""</f>
        <v/>
      </c>
      <c r="N126" t="str">
        <f>""</f>
        <v/>
      </c>
      <c r="O126" t="str">
        <f>""</f>
        <v/>
      </c>
      <c r="P126" t="str">
        <f>""</f>
        <v/>
      </c>
      <c r="Q126" t="str">
        <f>""</f>
        <v/>
      </c>
      <c r="R126" t="str">
        <f>""</f>
        <v/>
      </c>
      <c r="S126" t="str">
        <f>""</f>
        <v/>
      </c>
      <c r="T126" t="str">
        <f>""</f>
        <v/>
      </c>
      <c r="U126" t="str">
        <f>""</f>
        <v/>
      </c>
      <c r="V126" t="str">
        <f>""</f>
        <v/>
      </c>
      <c r="W126" t="str">
        <f>""</f>
        <v/>
      </c>
      <c r="X126" t="str">
        <f>""</f>
        <v/>
      </c>
      <c r="Y126" t="str">
        <f>""</f>
        <v/>
      </c>
      <c r="Z126" t="str">
        <f>""</f>
        <v/>
      </c>
      <c r="AA126" t="str">
        <f>""</f>
        <v/>
      </c>
      <c r="AB126" t="str">
        <f>"[0.027]"</f>
        <v>[0.027]</v>
      </c>
      <c r="AC126" t="str">
        <f>""</f>
        <v/>
      </c>
      <c r="AD126" t="str">
        <f>""</f>
        <v/>
      </c>
      <c r="AE126" t="str">
        <f>""</f>
        <v/>
      </c>
      <c r="AF126" t="str">
        <f>""</f>
        <v/>
      </c>
      <c r="AG126" t="str">
        <f>""</f>
        <v/>
      </c>
      <c r="AH126" t="str">
        <f>""</f>
        <v/>
      </c>
      <c r="AI126" t="str">
        <f>""</f>
        <v/>
      </c>
      <c r="AJ126" t="str">
        <f>""</f>
        <v/>
      </c>
      <c r="AK126" t="str">
        <f>""</f>
        <v/>
      </c>
      <c r="AL126" t="str">
        <f>""</f>
        <v/>
      </c>
      <c r="AM126" t="str">
        <f>""</f>
        <v/>
      </c>
      <c r="AN126" t="str">
        <f>""</f>
        <v/>
      </c>
      <c r="AO126" t="str">
        <f>""</f>
        <v/>
      </c>
      <c r="AP126" t="str">
        <f>""</f>
        <v/>
      </c>
      <c r="AQ126" t="str">
        <f>""</f>
        <v/>
      </c>
      <c r="AR126" t="str">
        <f>""</f>
        <v/>
      </c>
      <c r="AS126" t="str">
        <f>""</f>
        <v/>
      </c>
      <c r="AT126" t="str">
        <f>""</f>
        <v/>
      </c>
      <c r="AU126" t="str">
        <f>""</f>
        <v/>
      </c>
      <c r="AV126" t="str">
        <f>""</f>
        <v/>
      </c>
      <c r="AW126" t="str">
        <f>""</f>
        <v/>
      </c>
      <c r="AX126" t="str">
        <f>""</f>
        <v/>
      </c>
      <c r="AY126" t="str">
        <f>""</f>
        <v/>
      </c>
      <c r="AZ126" t="str">
        <f>""</f>
        <v/>
      </c>
      <c r="BA126" t="str">
        <f>""</f>
        <v/>
      </c>
    </row>
    <row r="127" spans="2:53" x14ac:dyDescent="0.2">
      <c r="B127" t="str">
        <f>"Share of males  who left household 1998-2007"</f>
        <v>Share of males  who left household 1998-2007</v>
      </c>
      <c r="C127" t="str">
        <f>""</f>
        <v/>
      </c>
      <c r="D127" t="str">
        <f>""</f>
        <v/>
      </c>
      <c r="E127" t="str">
        <f>""</f>
        <v/>
      </c>
      <c r="F127" t="str">
        <f>""</f>
        <v/>
      </c>
      <c r="G127" t="str">
        <f>""</f>
        <v/>
      </c>
      <c r="H127" t="str">
        <f>""</f>
        <v/>
      </c>
      <c r="I127" t="str">
        <f>""</f>
        <v/>
      </c>
      <c r="J127" t="str">
        <f>""</f>
        <v/>
      </c>
      <c r="K127" t="str">
        <f>""</f>
        <v/>
      </c>
      <c r="L127" t="str">
        <f>""</f>
        <v/>
      </c>
      <c r="M127" t="str">
        <f>""</f>
        <v/>
      </c>
      <c r="N127" t="str">
        <f>""</f>
        <v/>
      </c>
      <c r="O127" t="str">
        <f>""</f>
        <v/>
      </c>
      <c r="P127" t="str">
        <f>""</f>
        <v/>
      </c>
      <c r="Q127" t="str">
        <f>""</f>
        <v/>
      </c>
      <c r="R127" t="str">
        <f>""</f>
        <v/>
      </c>
      <c r="S127" t="str">
        <f>""</f>
        <v/>
      </c>
      <c r="T127" t="str">
        <f>""</f>
        <v/>
      </c>
      <c r="U127" t="str">
        <f>""</f>
        <v/>
      </c>
      <c r="V127" t="str">
        <f>""</f>
        <v/>
      </c>
      <c r="W127" t="str">
        <f>""</f>
        <v/>
      </c>
      <c r="X127" t="str">
        <f>""</f>
        <v/>
      </c>
      <c r="Y127" t="str">
        <f>""</f>
        <v/>
      </c>
      <c r="Z127" t="str">
        <f>""</f>
        <v/>
      </c>
      <c r="AA127" t="str">
        <f>""</f>
        <v/>
      </c>
      <c r="AB127" t="str">
        <f>""</f>
        <v/>
      </c>
      <c r="AC127" t="str">
        <f>"0.102"</f>
        <v>0.102</v>
      </c>
      <c r="AD127" t="str">
        <f>""</f>
        <v/>
      </c>
      <c r="AE127" t="str">
        <f>""</f>
        <v/>
      </c>
      <c r="AF127" t="str">
        <f>""</f>
        <v/>
      </c>
      <c r="AG127" t="str">
        <f>""</f>
        <v/>
      </c>
      <c r="AH127" t="str">
        <f>""</f>
        <v/>
      </c>
      <c r="AI127" t="str">
        <f>""</f>
        <v/>
      </c>
      <c r="AJ127" t="str">
        <f>""</f>
        <v/>
      </c>
      <c r="AK127" t="str">
        <f>""</f>
        <v/>
      </c>
      <c r="AL127" t="str">
        <f>""</f>
        <v/>
      </c>
      <c r="AM127" t="str">
        <f>""</f>
        <v/>
      </c>
      <c r="AN127" t="str">
        <f>""</f>
        <v/>
      </c>
      <c r="AO127" t="str">
        <f>""</f>
        <v/>
      </c>
      <c r="AP127" t="str">
        <f>""</f>
        <v/>
      </c>
      <c r="AQ127" t="str">
        <f>""</f>
        <v/>
      </c>
      <c r="AR127" t="str">
        <f>""</f>
        <v/>
      </c>
      <c r="AS127" t="str">
        <f>""</f>
        <v/>
      </c>
      <c r="AT127" t="str">
        <f>""</f>
        <v/>
      </c>
      <c r="AU127" t="str">
        <f>""</f>
        <v/>
      </c>
      <c r="AV127" t="str">
        <f>""</f>
        <v/>
      </c>
      <c r="AW127" t="str">
        <f>""</f>
        <v/>
      </c>
      <c r="AX127" t="str">
        <f>""</f>
        <v/>
      </c>
      <c r="AY127" t="str">
        <f>""</f>
        <v/>
      </c>
      <c r="AZ127" t="str">
        <f>""</f>
        <v/>
      </c>
      <c r="BA127" t="str">
        <f>""</f>
        <v/>
      </c>
    </row>
    <row r="128" spans="2:53" x14ac:dyDescent="0.2">
      <c r="B128" t="str">
        <f>""</f>
        <v/>
      </c>
      <c r="C128" t="str">
        <f>""</f>
        <v/>
      </c>
      <c r="D128" t="str">
        <f>""</f>
        <v/>
      </c>
      <c r="E128" t="str">
        <f>""</f>
        <v/>
      </c>
      <c r="F128" t="str">
        <f>""</f>
        <v/>
      </c>
      <c r="G128" t="str">
        <f>""</f>
        <v/>
      </c>
      <c r="H128" t="str">
        <f>""</f>
        <v/>
      </c>
      <c r="I128" t="str">
        <f>""</f>
        <v/>
      </c>
      <c r="J128" t="str">
        <f>""</f>
        <v/>
      </c>
      <c r="K128" t="str">
        <f>""</f>
        <v/>
      </c>
      <c r="L128" t="str">
        <f>""</f>
        <v/>
      </c>
      <c r="M128" t="str">
        <f>""</f>
        <v/>
      </c>
      <c r="N128" t="str">
        <f>""</f>
        <v/>
      </c>
      <c r="O128" t="str">
        <f>""</f>
        <v/>
      </c>
      <c r="P128" t="str">
        <f>""</f>
        <v/>
      </c>
      <c r="Q128" t="str">
        <f>""</f>
        <v/>
      </c>
      <c r="R128" t="str">
        <f>""</f>
        <v/>
      </c>
      <c r="S128" t="str">
        <f>""</f>
        <v/>
      </c>
      <c r="T128" t="str">
        <f>""</f>
        <v/>
      </c>
      <c r="U128" t="str">
        <f>""</f>
        <v/>
      </c>
      <c r="V128" t="str">
        <f>""</f>
        <v/>
      </c>
      <c r="W128" t="str">
        <f>""</f>
        <v/>
      </c>
      <c r="X128" t="str">
        <f>""</f>
        <v/>
      </c>
      <c r="Y128" t="str">
        <f>""</f>
        <v/>
      </c>
      <c r="Z128" t="str">
        <f>""</f>
        <v/>
      </c>
      <c r="AA128" t="str">
        <f>""</f>
        <v/>
      </c>
      <c r="AB128" t="str">
        <f>""</f>
        <v/>
      </c>
      <c r="AC128" t="str">
        <f>"[0.109]"</f>
        <v>[0.109]</v>
      </c>
      <c r="AD128" t="str">
        <f>""</f>
        <v/>
      </c>
      <c r="AE128" t="str">
        <f>""</f>
        <v/>
      </c>
      <c r="AF128" t="str">
        <f>""</f>
        <v/>
      </c>
      <c r="AG128" t="str">
        <f>""</f>
        <v/>
      </c>
      <c r="AH128" t="str">
        <f>""</f>
        <v/>
      </c>
      <c r="AI128" t="str">
        <f>""</f>
        <v/>
      </c>
      <c r="AJ128" t="str">
        <f>""</f>
        <v/>
      </c>
      <c r="AK128" t="str">
        <f>""</f>
        <v/>
      </c>
      <c r="AL128" t="str">
        <f>""</f>
        <v/>
      </c>
      <c r="AM128" t="str">
        <f>""</f>
        <v/>
      </c>
      <c r="AN128" t="str">
        <f>""</f>
        <v/>
      </c>
      <c r="AO128" t="str">
        <f>""</f>
        <v/>
      </c>
      <c r="AP128" t="str">
        <f>""</f>
        <v/>
      </c>
      <c r="AQ128" t="str">
        <f>""</f>
        <v/>
      </c>
      <c r="AR128" t="str">
        <f>""</f>
        <v/>
      </c>
      <c r="AS128" t="str">
        <f>""</f>
        <v/>
      </c>
      <c r="AT128" t="str">
        <f>""</f>
        <v/>
      </c>
      <c r="AU128" t="str">
        <f>""</f>
        <v/>
      </c>
      <c r="AV128" t="str">
        <f>""</f>
        <v/>
      </c>
      <c r="AW128" t="str">
        <f>""</f>
        <v/>
      </c>
      <c r="AX128" t="str">
        <f>""</f>
        <v/>
      </c>
      <c r="AY128" t="str">
        <f>""</f>
        <v/>
      </c>
      <c r="AZ128" t="str">
        <f>""</f>
        <v/>
      </c>
      <c r="BA128" t="str">
        <f>""</f>
        <v/>
      </c>
    </row>
    <row r="129" spans="2:53" x14ac:dyDescent="0.2">
      <c r="B129" t="str">
        <f>"Interaction"</f>
        <v>Interaction</v>
      </c>
      <c r="C129" t="str">
        <f>""</f>
        <v/>
      </c>
      <c r="D129" t="str">
        <f>""</f>
        <v/>
      </c>
      <c r="E129" t="str">
        <f>""</f>
        <v/>
      </c>
      <c r="F129" t="str">
        <f>""</f>
        <v/>
      </c>
      <c r="G129" t="str">
        <f>""</f>
        <v/>
      </c>
      <c r="H129" t="str">
        <f>""</f>
        <v/>
      </c>
      <c r="I129" t="str">
        <f>""</f>
        <v/>
      </c>
      <c r="J129" t="str">
        <f>""</f>
        <v/>
      </c>
      <c r="K129" t="str">
        <f>""</f>
        <v/>
      </c>
      <c r="L129" t="str">
        <f>""</f>
        <v/>
      </c>
      <c r="M129" t="str">
        <f>""</f>
        <v/>
      </c>
      <c r="N129" t="str">
        <f>""</f>
        <v/>
      </c>
      <c r="O129" t="str">
        <f>""</f>
        <v/>
      </c>
      <c r="P129" t="str">
        <f>""</f>
        <v/>
      </c>
      <c r="Q129" t="str">
        <f>""</f>
        <v/>
      </c>
      <c r="R129" t="str">
        <f>""</f>
        <v/>
      </c>
      <c r="S129" t="str">
        <f>""</f>
        <v/>
      </c>
      <c r="T129" t="str">
        <f>""</f>
        <v/>
      </c>
      <c r="U129" t="str">
        <f>""</f>
        <v/>
      </c>
      <c r="V129" t="str">
        <f>""</f>
        <v/>
      </c>
      <c r="W129" t="str">
        <f>""</f>
        <v/>
      </c>
      <c r="X129" t="str">
        <f>""</f>
        <v/>
      </c>
      <c r="Y129" t="str">
        <f>""</f>
        <v/>
      </c>
      <c r="Z129" t="str">
        <f>""</f>
        <v/>
      </c>
      <c r="AA129" t="str">
        <f>""</f>
        <v/>
      </c>
      <c r="AB129" t="str">
        <f>""</f>
        <v/>
      </c>
      <c r="AC129" t="str">
        <f>"-0.015"</f>
        <v>-0.015</v>
      </c>
      <c r="AD129" t="str">
        <f>""</f>
        <v/>
      </c>
      <c r="AE129" t="str">
        <f>""</f>
        <v/>
      </c>
      <c r="AF129" t="str">
        <f>""</f>
        <v/>
      </c>
      <c r="AG129" t="str">
        <f>""</f>
        <v/>
      </c>
      <c r="AH129" t="str">
        <f>""</f>
        <v/>
      </c>
      <c r="AI129" t="str">
        <f>""</f>
        <v/>
      </c>
      <c r="AJ129" t="str">
        <f>""</f>
        <v/>
      </c>
      <c r="AK129" t="str">
        <f>""</f>
        <v/>
      </c>
      <c r="AL129" t="str">
        <f>""</f>
        <v/>
      </c>
      <c r="AM129" t="str">
        <f>""</f>
        <v/>
      </c>
      <c r="AN129" t="str">
        <f>""</f>
        <v/>
      </c>
      <c r="AO129" t="str">
        <f>""</f>
        <v/>
      </c>
      <c r="AP129" t="str">
        <f>""</f>
        <v/>
      </c>
      <c r="AQ129" t="str">
        <f>""</f>
        <v/>
      </c>
      <c r="AR129" t="str">
        <f>""</f>
        <v/>
      </c>
      <c r="AS129" t="str">
        <f>""</f>
        <v/>
      </c>
      <c r="AT129" t="str">
        <f>""</f>
        <v/>
      </c>
      <c r="AU129" t="str">
        <f>""</f>
        <v/>
      </c>
      <c r="AV129" t="str">
        <f>""</f>
        <v/>
      </c>
      <c r="AW129" t="str">
        <f>""</f>
        <v/>
      </c>
      <c r="AX129" t="str">
        <f>""</f>
        <v/>
      </c>
      <c r="AY129" t="str">
        <f>""</f>
        <v/>
      </c>
      <c r="AZ129" t="str">
        <f>""</f>
        <v/>
      </c>
      <c r="BA129" t="str">
        <f>""</f>
        <v/>
      </c>
    </row>
    <row r="130" spans="2:53" x14ac:dyDescent="0.2">
      <c r="B130" t="str">
        <f>""</f>
        <v/>
      </c>
      <c r="C130" t="str">
        <f>""</f>
        <v/>
      </c>
      <c r="D130" t="str">
        <f>""</f>
        <v/>
      </c>
      <c r="E130" t="str">
        <f>""</f>
        <v/>
      </c>
      <c r="F130" t="str">
        <f>""</f>
        <v/>
      </c>
      <c r="G130" t="str">
        <f>""</f>
        <v/>
      </c>
      <c r="H130" t="str">
        <f>""</f>
        <v/>
      </c>
      <c r="I130" t="str">
        <f>""</f>
        <v/>
      </c>
      <c r="J130" t="str">
        <f>""</f>
        <v/>
      </c>
      <c r="K130" t="str">
        <f>""</f>
        <v/>
      </c>
      <c r="L130" t="str">
        <f>""</f>
        <v/>
      </c>
      <c r="M130" t="str">
        <f>""</f>
        <v/>
      </c>
      <c r="N130" t="str">
        <f>""</f>
        <v/>
      </c>
      <c r="O130" t="str">
        <f>""</f>
        <v/>
      </c>
      <c r="P130" t="str">
        <f>""</f>
        <v/>
      </c>
      <c r="Q130" t="str">
        <f>""</f>
        <v/>
      </c>
      <c r="R130" t="str">
        <f>""</f>
        <v/>
      </c>
      <c r="S130" t="str">
        <f>""</f>
        <v/>
      </c>
      <c r="T130" t="str">
        <f>""</f>
        <v/>
      </c>
      <c r="U130" t="str">
        <f>""</f>
        <v/>
      </c>
      <c r="V130" t="str">
        <f>""</f>
        <v/>
      </c>
      <c r="W130" t="str">
        <f>""</f>
        <v/>
      </c>
      <c r="X130" t="str">
        <f>""</f>
        <v/>
      </c>
      <c r="Y130" t="str">
        <f>""</f>
        <v/>
      </c>
      <c r="Z130" t="str">
        <f>""</f>
        <v/>
      </c>
      <c r="AA130" t="str">
        <f>""</f>
        <v/>
      </c>
      <c r="AB130" t="str">
        <f>""</f>
        <v/>
      </c>
      <c r="AC130" t="str">
        <f>"[0.069]"</f>
        <v>[0.069]</v>
      </c>
      <c r="AD130" t="str">
        <f>""</f>
        <v/>
      </c>
      <c r="AE130" t="str">
        <f>""</f>
        <v/>
      </c>
      <c r="AF130" t="str">
        <f>""</f>
        <v/>
      </c>
      <c r="AG130" t="str">
        <f>""</f>
        <v/>
      </c>
      <c r="AH130" t="str">
        <f>""</f>
        <v/>
      </c>
      <c r="AI130" t="str">
        <f>""</f>
        <v/>
      </c>
      <c r="AJ130" t="str">
        <f>""</f>
        <v/>
      </c>
      <c r="AK130" t="str">
        <f>""</f>
        <v/>
      </c>
      <c r="AL130" t="str">
        <f>""</f>
        <v/>
      </c>
      <c r="AM130" t="str">
        <f>""</f>
        <v/>
      </c>
      <c r="AN130" t="str">
        <f>""</f>
        <v/>
      </c>
      <c r="AO130" t="str">
        <f>""</f>
        <v/>
      </c>
      <c r="AP130" t="str">
        <f>""</f>
        <v/>
      </c>
      <c r="AQ130" t="str">
        <f>""</f>
        <v/>
      </c>
      <c r="AR130" t="str">
        <f>""</f>
        <v/>
      </c>
      <c r="AS130" t="str">
        <f>""</f>
        <v/>
      </c>
      <c r="AT130" t="str">
        <f>""</f>
        <v/>
      </c>
      <c r="AU130" t="str">
        <f>""</f>
        <v/>
      </c>
      <c r="AV130" t="str">
        <f>""</f>
        <v/>
      </c>
      <c r="AW130" t="str">
        <f>""</f>
        <v/>
      </c>
      <c r="AX130" t="str">
        <f>""</f>
        <v/>
      </c>
      <c r="AY130" t="str">
        <f>""</f>
        <v/>
      </c>
      <c r="AZ130" t="str">
        <f>""</f>
        <v/>
      </c>
      <c r="BA130" t="str">
        <f>""</f>
        <v/>
      </c>
    </row>
    <row r="131" spans="2:53" x14ac:dyDescent="0.2">
      <c r="B131" t="str">
        <f>"Index of household victimization (dummy) (all shocks - sum) - PCA"</f>
        <v>Index of household victimization (dummy) (all shocks - sum) - PCA</v>
      </c>
      <c r="C131" t="str">
        <f>""</f>
        <v/>
      </c>
      <c r="D131" t="str">
        <f>""</f>
        <v/>
      </c>
      <c r="E131" t="str">
        <f>""</f>
        <v/>
      </c>
      <c r="F131" t="str">
        <f>""</f>
        <v/>
      </c>
      <c r="G131" t="str">
        <f>""</f>
        <v/>
      </c>
      <c r="H131" t="str">
        <f>""</f>
        <v/>
      </c>
      <c r="I131" t="str">
        <f>""</f>
        <v/>
      </c>
      <c r="J131" t="str">
        <f>""</f>
        <v/>
      </c>
      <c r="K131" t="str">
        <f>""</f>
        <v/>
      </c>
      <c r="L131" t="str">
        <f>""</f>
        <v/>
      </c>
      <c r="M131" t="str">
        <f>""</f>
        <v/>
      </c>
      <c r="N131" t="str">
        <f>""</f>
        <v/>
      </c>
      <c r="O131" t="str">
        <f>""</f>
        <v/>
      </c>
      <c r="P131" t="str">
        <f>""</f>
        <v/>
      </c>
      <c r="Q131" t="str">
        <f>""</f>
        <v/>
      </c>
      <c r="R131" t="str">
        <f>""</f>
        <v/>
      </c>
      <c r="S131" t="str">
        <f>""</f>
        <v/>
      </c>
      <c r="T131" t="str">
        <f>""</f>
        <v/>
      </c>
      <c r="U131" t="str">
        <f>""</f>
        <v/>
      </c>
      <c r="V131" t="str">
        <f>""</f>
        <v/>
      </c>
      <c r="W131" t="str">
        <f>""</f>
        <v/>
      </c>
      <c r="X131" t="str">
        <f>""</f>
        <v/>
      </c>
      <c r="Y131" t="str">
        <f>""</f>
        <v/>
      </c>
      <c r="Z131" t="str">
        <f>""</f>
        <v/>
      </c>
      <c r="AA131" t="str">
        <f>""</f>
        <v/>
      </c>
      <c r="AB131" t="str">
        <f>""</f>
        <v/>
      </c>
      <c r="AC131" t="str">
        <f>""</f>
        <v/>
      </c>
      <c r="AD131" t="str">
        <f>"-0.010"</f>
        <v>-0.010</v>
      </c>
      <c r="AE131" t="str">
        <f>"-0.004"</f>
        <v>-0.004</v>
      </c>
      <c r="AF131" t="str">
        <f>"-0.009"</f>
        <v>-0.009</v>
      </c>
      <c r="AG131" t="str">
        <f>""</f>
        <v/>
      </c>
      <c r="AH131" t="str">
        <f>""</f>
        <v/>
      </c>
      <c r="AI131" t="str">
        <f>""</f>
        <v/>
      </c>
      <c r="AJ131" t="str">
        <f>""</f>
        <v/>
      </c>
      <c r="AK131" t="str">
        <f>""</f>
        <v/>
      </c>
      <c r="AL131" t="str">
        <f>""</f>
        <v/>
      </c>
      <c r="AM131" t="str">
        <f>""</f>
        <v/>
      </c>
      <c r="AN131" t="str">
        <f>""</f>
        <v/>
      </c>
      <c r="AO131" t="str">
        <f>""</f>
        <v/>
      </c>
      <c r="AP131" t="str">
        <f>""</f>
        <v/>
      </c>
      <c r="AQ131" t="str">
        <f>""</f>
        <v/>
      </c>
      <c r="AR131" t="str">
        <f>""</f>
        <v/>
      </c>
      <c r="AS131" t="str">
        <f>""</f>
        <v/>
      </c>
      <c r="AT131" t="str">
        <f>""</f>
        <v/>
      </c>
      <c r="AU131" t="str">
        <f>""</f>
        <v/>
      </c>
      <c r="AV131" t="str">
        <f>""</f>
        <v/>
      </c>
      <c r="AW131" t="str">
        <f>""</f>
        <v/>
      </c>
      <c r="AX131" t="str">
        <f>""</f>
        <v/>
      </c>
      <c r="AY131" t="str">
        <f>""</f>
        <v/>
      </c>
      <c r="AZ131" t="str">
        <f>""</f>
        <v/>
      </c>
      <c r="BA131" t="str">
        <f>""</f>
        <v/>
      </c>
    </row>
    <row r="132" spans="2:53" x14ac:dyDescent="0.2">
      <c r="B132" t="str">
        <f>""</f>
        <v/>
      </c>
      <c r="C132" t="str">
        <f>""</f>
        <v/>
      </c>
      <c r="D132" t="str">
        <f>""</f>
        <v/>
      </c>
      <c r="E132" t="str">
        <f>""</f>
        <v/>
      </c>
      <c r="F132" t="str">
        <f>""</f>
        <v/>
      </c>
      <c r="G132" t="str">
        <f>""</f>
        <v/>
      </c>
      <c r="H132" t="str">
        <f>""</f>
        <v/>
      </c>
      <c r="I132" t="str">
        <f>""</f>
        <v/>
      </c>
      <c r="J132" t="str">
        <f>""</f>
        <v/>
      </c>
      <c r="K132" t="str">
        <f>""</f>
        <v/>
      </c>
      <c r="L132" t="str">
        <f>""</f>
        <v/>
      </c>
      <c r="M132" t="str">
        <f>""</f>
        <v/>
      </c>
      <c r="N132" t="str">
        <f>""</f>
        <v/>
      </c>
      <c r="O132" t="str">
        <f>""</f>
        <v/>
      </c>
      <c r="P132" t="str">
        <f>""</f>
        <v/>
      </c>
      <c r="Q132" t="str">
        <f>""</f>
        <v/>
      </c>
      <c r="R132" t="str">
        <f>""</f>
        <v/>
      </c>
      <c r="S132" t="str">
        <f>""</f>
        <v/>
      </c>
      <c r="T132" t="str">
        <f>""</f>
        <v/>
      </c>
      <c r="U132" t="str">
        <f>""</f>
        <v/>
      </c>
      <c r="V132" t="str">
        <f>""</f>
        <v/>
      </c>
      <c r="W132" t="str">
        <f>""</f>
        <v/>
      </c>
      <c r="X132" t="str">
        <f>""</f>
        <v/>
      </c>
      <c r="Y132" t="str">
        <f>""</f>
        <v/>
      </c>
      <c r="Z132" t="str">
        <f>""</f>
        <v/>
      </c>
      <c r="AA132" t="str">
        <f>""</f>
        <v/>
      </c>
      <c r="AB132" t="str">
        <f>""</f>
        <v/>
      </c>
      <c r="AC132" t="str">
        <f>""</f>
        <v/>
      </c>
      <c r="AD132" t="str">
        <f>"[0.037]"</f>
        <v>[0.037]</v>
      </c>
      <c r="AE132" t="str">
        <f>"[0.036]"</f>
        <v>[0.036]</v>
      </c>
      <c r="AF132" t="str">
        <f>"[0.036]"</f>
        <v>[0.036]</v>
      </c>
      <c r="AG132" t="str">
        <f>""</f>
        <v/>
      </c>
      <c r="AH132" t="str">
        <f>""</f>
        <v/>
      </c>
      <c r="AI132" t="str">
        <f>""</f>
        <v/>
      </c>
      <c r="AJ132" t="str">
        <f>""</f>
        <v/>
      </c>
      <c r="AK132" t="str">
        <f>""</f>
        <v/>
      </c>
      <c r="AL132" t="str">
        <f>""</f>
        <v/>
      </c>
      <c r="AM132" t="str">
        <f>""</f>
        <v/>
      </c>
      <c r="AN132" t="str">
        <f>""</f>
        <v/>
      </c>
      <c r="AO132" t="str">
        <f>""</f>
        <v/>
      </c>
      <c r="AP132" t="str">
        <f>""</f>
        <v/>
      </c>
      <c r="AQ132" t="str">
        <f>""</f>
        <v/>
      </c>
      <c r="AR132" t="str">
        <f>""</f>
        <v/>
      </c>
      <c r="AS132" t="str">
        <f>""</f>
        <v/>
      </c>
      <c r="AT132" t="str">
        <f>""</f>
        <v/>
      </c>
      <c r="AU132" t="str">
        <f>""</f>
        <v/>
      </c>
      <c r="AV132" t="str">
        <f>""</f>
        <v/>
      </c>
      <c r="AW132" t="str">
        <f>""</f>
        <v/>
      </c>
      <c r="AX132" t="str">
        <f>""</f>
        <v/>
      </c>
      <c r="AY132" t="str">
        <f>""</f>
        <v/>
      </c>
      <c r="AZ132" t="str">
        <f>""</f>
        <v/>
      </c>
      <c r="BA132" t="str">
        <f>""</f>
        <v/>
      </c>
    </row>
    <row r="133" spans="2:53" x14ac:dyDescent="0.2">
      <c r="B133" t="str">
        <f>"At least 1 male left the household in a given year (yes=1)"</f>
        <v>At least 1 male left the household in a given year (yes=1)</v>
      </c>
      <c r="C133" t="str">
        <f>""</f>
        <v/>
      </c>
      <c r="D133" t="str">
        <f>""</f>
        <v/>
      </c>
      <c r="E133" t="str">
        <f>""</f>
        <v/>
      </c>
      <c r="F133" t="str">
        <f>""</f>
        <v/>
      </c>
      <c r="G133" t="str">
        <f>""</f>
        <v/>
      </c>
      <c r="H133" t="str">
        <f>""</f>
        <v/>
      </c>
      <c r="I133" t="str">
        <f>""</f>
        <v/>
      </c>
      <c r="J133" t="str">
        <f>""</f>
        <v/>
      </c>
      <c r="K133" t="str">
        <f>""</f>
        <v/>
      </c>
      <c r="L133" t="str">
        <f>""</f>
        <v/>
      </c>
      <c r="M133" t="str">
        <f>""</f>
        <v/>
      </c>
      <c r="N133" t="str">
        <f>""</f>
        <v/>
      </c>
      <c r="O133" t="str">
        <f>""</f>
        <v/>
      </c>
      <c r="P133" t="str">
        <f>""</f>
        <v/>
      </c>
      <c r="Q133" t="str">
        <f>""</f>
        <v/>
      </c>
      <c r="R133" t="str">
        <f>""</f>
        <v/>
      </c>
      <c r="S133" t="str">
        <f>""</f>
        <v/>
      </c>
      <c r="T133" t="str">
        <f>""</f>
        <v/>
      </c>
      <c r="U133" t="str">
        <f>""</f>
        <v/>
      </c>
      <c r="V133" t="str">
        <f>""</f>
        <v/>
      </c>
      <c r="W133" t="str">
        <f>""</f>
        <v/>
      </c>
      <c r="X133" t="str">
        <f>""</f>
        <v/>
      </c>
      <c r="Y133" t="str">
        <f>""</f>
        <v/>
      </c>
      <c r="Z133" t="str">
        <f>""</f>
        <v/>
      </c>
      <c r="AA133" t="str">
        <f>""</f>
        <v/>
      </c>
      <c r="AB133" t="str">
        <f>""</f>
        <v/>
      </c>
      <c r="AC133" t="str">
        <f>""</f>
        <v/>
      </c>
      <c r="AD133" t="str">
        <f>"0.056"</f>
        <v>0.056</v>
      </c>
      <c r="AE133" t="str">
        <f>""</f>
        <v/>
      </c>
      <c r="AF133" t="str">
        <f>""</f>
        <v/>
      </c>
      <c r="AG133" t="str">
        <f>""</f>
        <v/>
      </c>
      <c r="AH133" t="str">
        <f>""</f>
        <v/>
      </c>
      <c r="AI133" t="str">
        <f>""</f>
        <v/>
      </c>
      <c r="AJ133" t="str">
        <f>""</f>
        <v/>
      </c>
      <c r="AK133" t="str">
        <f>""</f>
        <v/>
      </c>
      <c r="AL133" t="str">
        <f>""</f>
        <v/>
      </c>
      <c r="AM133" t="str">
        <f>""</f>
        <v/>
      </c>
      <c r="AN133" t="str">
        <f>""</f>
        <v/>
      </c>
      <c r="AO133" t="str">
        <f>""</f>
        <v/>
      </c>
      <c r="AP133" t="str">
        <f>""</f>
        <v/>
      </c>
      <c r="AQ133" t="str">
        <f>""</f>
        <v/>
      </c>
      <c r="AR133" t="str">
        <f>""</f>
        <v/>
      </c>
      <c r="AS133" t="str">
        <f>""</f>
        <v/>
      </c>
      <c r="AT133" t="str">
        <f>""</f>
        <v/>
      </c>
      <c r="AU133" t="str">
        <f>""</f>
        <v/>
      </c>
      <c r="AV133" t="str">
        <f>""</f>
        <v/>
      </c>
      <c r="AW133" t="str">
        <f>""</f>
        <v/>
      </c>
      <c r="AX133" t="str">
        <f>""</f>
        <v/>
      </c>
      <c r="AY133" t="str">
        <f>""</f>
        <v/>
      </c>
      <c r="AZ133" t="str">
        <f>""</f>
        <v/>
      </c>
      <c r="BA133" t="str">
        <f>""</f>
        <v/>
      </c>
    </row>
    <row r="134" spans="2:53" x14ac:dyDescent="0.2">
      <c r="B134" t="str">
        <f>""</f>
        <v/>
      </c>
      <c r="C134" t="str">
        <f>""</f>
        <v/>
      </c>
      <c r="D134" t="str">
        <f>""</f>
        <v/>
      </c>
      <c r="E134" t="str">
        <f>""</f>
        <v/>
      </c>
      <c r="F134" t="str">
        <f>""</f>
        <v/>
      </c>
      <c r="G134" t="str">
        <f>""</f>
        <v/>
      </c>
      <c r="H134" t="str">
        <f>""</f>
        <v/>
      </c>
      <c r="I134" t="str">
        <f>""</f>
        <v/>
      </c>
      <c r="J134" t="str">
        <f>""</f>
        <v/>
      </c>
      <c r="K134" t="str">
        <f>""</f>
        <v/>
      </c>
      <c r="L134" t="str">
        <f>""</f>
        <v/>
      </c>
      <c r="M134" t="str">
        <f>""</f>
        <v/>
      </c>
      <c r="N134" t="str">
        <f>""</f>
        <v/>
      </c>
      <c r="O134" t="str">
        <f>""</f>
        <v/>
      </c>
      <c r="P134" t="str">
        <f>""</f>
        <v/>
      </c>
      <c r="Q134" t="str">
        <f>""</f>
        <v/>
      </c>
      <c r="R134" t="str">
        <f>""</f>
        <v/>
      </c>
      <c r="S134" t="str">
        <f>""</f>
        <v/>
      </c>
      <c r="T134" t="str">
        <f>""</f>
        <v/>
      </c>
      <c r="U134" t="str">
        <f>""</f>
        <v/>
      </c>
      <c r="V134" t="str">
        <f>""</f>
        <v/>
      </c>
      <c r="W134" t="str">
        <f>""</f>
        <v/>
      </c>
      <c r="X134" t="str">
        <f>""</f>
        <v/>
      </c>
      <c r="Y134" t="str">
        <f>""</f>
        <v/>
      </c>
      <c r="Z134" t="str">
        <f>""</f>
        <v/>
      </c>
      <c r="AA134" t="str">
        <f>""</f>
        <v/>
      </c>
      <c r="AB134" t="str">
        <f>""</f>
        <v/>
      </c>
      <c r="AC134" t="str">
        <f>""</f>
        <v/>
      </c>
      <c r="AD134" t="str">
        <f>"[0.088]"</f>
        <v>[0.088]</v>
      </c>
      <c r="AE134" t="str">
        <f>""</f>
        <v/>
      </c>
      <c r="AF134" t="str">
        <f>""</f>
        <v/>
      </c>
      <c r="AG134" t="str">
        <f>""</f>
        <v/>
      </c>
      <c r="AH134" t="str">
        <f>""</f>
        <v/>
      </c>
      <c r="AI134" t="str">
        <f>""</f>
        <v/>
      </c>
      <c r="AJ134" t="str">
        <f>""</f>
        <v/>
      </c>
      <c r="AK134" t="str">
        <f>""</f>
        <v/>
      </c>
      <c r="AL134" t="str">
        <f>""</f>
        <v/>
      </c>
      <c r="AM134" t="str">
        <f>""</f>
        <v/>
      </c>
      <c r="AN134" t="str">
        <f>""</f>
        <v/>
      </c>
      <c r="AO134" t="str">
        <f>""</f>
        <v/>
      </c>
      <c r="AP134" t="str">
        <f>""</f>
        <v/>
      </c>
      <c r="AQ134" t="str">
        <f>""</f>
        <v/>
      </c>
      <c r="AR134" t="str">
        <f>""</f>
        <v/>
      </c>
      <c r="AS134" t="str">
        <f>""</f>
        <v/>
      </c>
      <c r="AT134" t="str">
        <f>""</f>
        <v/>
      </c>
      <c r="AU134" t="str">
        <f>""</f>
        <v/>
      </c>
      <c r="AV134" t="str">
        <f>""</f>
        <v/>
      </c>
      <c r="AW134" t="str">
        <f>""</f>
        <v/>
      </c>
      <c r="AX134" t="str">
        <f>""</f>
        <v/>
      </c>
      <c r="AY134" t="str">
        <f>""</f>
        <v/>
      </c>
      <c r="AZ134" t="str">
        <f>""</f>
        <v/>
      </c>
      <c r="BA134" t="str">
        <f>""</f>
        <v/>
      </c>
    </row>
    <row r="135" spans="2:53" x14ac:dyDescent="0.2">
      <c r="B135" t="str">
        <f>"Interaction"</f>
        <v>Interaction</v>
      </c>
      <c r="C135" t="str">
        <f>""</f>
        <v/>
      </c>
      <c r="D135" t="str">
        <f>""</f>
        <v/>
      </c>
      <c r="E135" t="str">
        <f>""</f>
        <v/>
      </c>
      <c r="F135" t="str">
        <f>""</f>
        <v/>
      </c>
      <c r="G135" t="str">
        <f>""</f>
        <v/>
      </c>
      <c r="H135" t="str">
        <f>""</f>
        <v/>
      </c>
      <c r="I135" t="str">
        <f>""</f>
        <v/>
      </c>
      <c r="J135" t="str">
        <f>""</f>
        <v/>
      </c>
      <c r="K135" t="str">
        <f>""</f>
        <v/>
      </c>
      <c r="L135" t="str">
        <f>""</f>
        <v/>
      </c>
      <c r="M135" t="str">
        <f>""</f>
        <v/>
      </c>
      <c r="N135" t="str">
        <f>""</f>
        <v/>
      </c>
      <c r="O135" t="str">
        <f>""</f>
        <v/>
      </c>
      <c r="P135" t="str">
        <f>""</f>
        <v/>
      </c>
      <c r="Q135" t="str">
        <f>""</f>
        <v/>
      </c>
      <c r="R135" t="str">
        <f>""</f>
        <v/>
      </c>
      <c r="S135" t="str">
        <f>""</f>
        <v/>
      </c>
      <c r="T135" t="str">
        <f>""</f>
        <v/>
      </c>
      <c r="U135" t="str">
        <f>""</f>
        <v/>
      </c>
      <c r="V135" t="str">
        <f>""</f>
        <v/>
      </c>
      <c r="W135" t="str">
        <f>""</f>
        <v/>
      </c>
      <c r="X135" t="str">
        <f>""</f>
        <v/>
      </c>
      <c r="Y135" t="str">
        <f>""</f>
        <v/>
      </c>
      <c r="Z135" t="str">
        <f>""</f>
        <v/>
      </c>
      <c r="AA135" t="str">
        <f>""</f>
        <v/>
      </c>
      <c r="AB135" t="str">
        <f>""</f>
        <v/>
      </c>
      <c r="AC135" t="str">
        <f>""</f>
        <v/>
      </c>
      <c r="AD135" t="str">
        <f>"0.020"</f>
        <v>0.020</v>
      </c>
      <c r="AE135" t="str">
        <f>""</f>
        <v/>
      </c>
      <c r="AF135" t="str">
        <f>""</f>
        <v/>
      </c>
      <c r="AG135" t="str">
        <f>""</f>
        <v/>
      </c>
      <c r="AH135" t="str">
        <f>""</f>
        <v/>
      </c>
      <c r="AI135" t="str">
        <f>""</f>
        <v/>
      </c>
      <c r="AJ135" t="str">
        <f>""</f>
        <v/>
      </c>
      <c r="AK135" t="str">
        <f>""</f>
        <v/>
      </c>
      <c r="AL135" t="str">
        <f>""</f>
        <v/>
      </c>
      <c r="AM135" t="str">
        <f>""</f>
        <v/>
      </c>
      <c r="AN135" t="str">
        <f>""</f>
        <v/>
      </c>
      <c r="AO135" t="str">
        <f>""</f>
        <v/>
      </c>
      <c r="AP135" t="str">
        <f>""</f>
        <v/>
      </c>
      <c r="AQ135" t="str">
        <f>""</f>
        <v/>
      </c>
      <c r="AR135" t="str">
        <f>""</f>
        <v/>
      </c>
      <c r="AS135" t="str">
        <f>""</f>
        <v/>
      </c>
      <c r="AT135" t="str">
        <f>""</f>
        <v/>
      </c>
      <c r="AU135" t="str">
        <f>""</f>
        <v/>
      </c>
      <c r="AV135" t="str">
        <f>""</f>
        <v/>
      </c>
      <c r="AW135" t="str">
        <f>""</f>
        <v/>
      </c>
      <c r="AX135" t="str">
        <f>""</f>
        <v/>
      </c>
      <c r="AY135" t="str">
        <f>""</f>
        <v/>
      </c>
      <c r="AZ135" t="str">
        <f>""</f>
        <v/>
      </c>
      <c r="BA135" t="str">
        <f>""</f>
        <v/>
      </c>
    </row>
    <row r="136" spans="2:53" x14ac:dyDescent="0.2">
      <c r="B136" t="str">
        <f>""</f>
        <v/>
      </c>
      <c r="C136" t="str">
        <f>""</f>
        <v/>
      </c>
      <c r="D136" t="str">
        <f>""</f>
        <v/>
      </c>
      <c r="E136" t="str">
        <f>""</f>
        <v/>
      </c>
      <c r="F136" t="str">
        <f>""</f>
        <v/>
      </c>
      <c r="G136" t="str">
        <f>""</f>
        <v/>
      </c>
      <c r="H136" t="str">
        <f>""</f>
        <v/>
      </c>
      <c r="I136" t="str">
        <f>""</f>
        <v/>
      </c>
      <c r="J136" t="str">
        <f>""</f>
        <v/>
      </c>
      <c r="K136" t="str">
        <f>""</f>
        <v/>
      </c>
      <c r="L136" t="str">
        <f>""</f>
        <v/>
      </c>
      <c r="M136" t="str">
        <f>""</f>
        <v/>
      </c>
      <c r="N136" t="str">
        <f>""</f>
        <v/>
      </c>
      <c r="O136" t="str">
        <f>""</f>
        <v/>
      </c>
      <c r="P136" t="str">
        <f>""</f>
        <v/>
      </c>
      <c r="Q136" t="str">
        <f>""</f>
        <v/>
      </c>
      <c r="R136" t="str">
        <f>""</f>
        <v/>
      </c>
      <c r="S136" t="str">
        <f>""</f>
        <v/>
      </c>
      <c r="T136" t="str">
        <f>""</f>
        <v/>
      </c>
      <c r="U136" t="str">
        <f>""</f>
        <v/>
      </c>
      <c r="V136" t="str">
        <f>""</f>
        <v/>
      </c>
      <c r="W136" t="str">
        <f>""</f>
        <v/>
      </c>
      <c r="X136" t="str">
        <f>""</f>
        <v/>
      </c>
      <c r="Y136" t="str">
        <f>""</f>
        <v/>
      </c>
      <c r="Z136" t="str">
        <f>""</f>
        <v/>
      </c>
      <c r="AA136" t="str">
        <f>""</f>
        <v/>
      </c>
      <c r="AB136" t="str">
        <f>""</f>
        <v/>
      </c>
      <c r="AC136" t="str">
        <f>""</f>
        <v/>
      </c>
      <c r="AD136" t="str">
        <f>"[0.057]"</f>
        <v>[0.057]</v>
      </c>
      <c r="AE136" t="str">
        <f>""</f>
        <v/>
      </c>
      <c r="AF136" t="str">
        <f>""</f>
        <v/>
      </c>
      <c r="AG136" t="str">
        <f>""</f>
        <v/>
      </c>
      <c r="AH136" t="str">
        <f>""</f>
        <v/>
      </c>
      <c r="AI136" t="str">
        <f>""</f>
        <v/>
      </c>
      <c r="AJ136" t="str">
        <f>""</f>
        <v/>
      </c>
      <c r="AK136" t="str">
        <f>""</f>
        <v/>
      </c>
      <c r="AL136" t="str">
        <f>""</f>
        <v/>
      </c>
      <c r="AM136" t="str">
        <f>""</f>
        <v/>
      </c>
      <c r="AN136" t="str">
        <f>""</f>
        <v/>
      </c>
      <c r="AO136" t="str">
        <f>""</f>
        <v/>
      </c>
      <c r="AP136" t="str">
        <f>""</f>
        <v/>
      </c>
      <c r="AQ136" t="str">
        <f>""</f>
        <v/>
      </c>
      <c r="AR136" t="str">
        <f>""</f>
        <v/>
      </c>
      <c r="AS136" t="str">
        <f>""</f>
        <v/>
      </c>
      <c r="AT136" t="str">
        <f>""</f>
        <v/>
      </c>
      <c r="AU136" t="str">
        <f>""</f>
        <v/>
      </c>
      <c r="AV136" t="str">
        <f>""</f>
        <v/>
      </c>
      <c r="AW136" t="str">
        <f>""</f>
        <v/>
      </c>
      <c r="AX136" t="str">
        <f>""</f>
        <v/>
      </c>
      <c r="AY136" t="str">
        <f>""</f>
        <v/>
      </c>
      <c r="AZ136" t="str">
        <f>""</f>
        <v/>
      </c>
      <c r="BA136" t="str">
        <f>""</f>
        <v/>
      </c>
    </row>
    <row r="137" spans="2:53" x14ac:dyDescent="0.2">
      <c r="B137" t="str">
        <f>"Number of males who left household 1998-2007"</f>
        <v>Number of males who left household 1998-2007</v>
      </c>
      <c r="C137" t="str">
        <f>""</f>
        <v/>
      </c>
      <c r="D137" t="str">
        <f>""</f>
        <v/>
      </c>
      <c r="E137" t="str">
        <f>""</f>
        <v/>
      </c>
      <c r="F137" t="str">
        <f>""</f>
        <v/>
      </c>
      <c r="G137" t="str">
        <f>""</f>
        <v/>
      </c>
      <c r="H137" t="str">
        <f>""</f>
        <v/>
      </c>
      <c r="I137" t="str">
        <f>""</f>
        <v/>
      </c>
      <c r="J137" t="str">
        <f>""</f>
        <v/>
      </c>
      <c r="K137" t="str">
        <f>""</f>
        <v/>
      </c>
      <c r="L137" t="str">
        <f>""</f>
        <v/>
      </c>
      <c r="M137" t="str">
        <f>""</f>
        <v/>
      </c>
      <c r="N137" t="str">
        <f>""</f>
        <v/>
      </c>
      <c r="O137" t="str">
        <f>""</f>
        <v/>
      </c>
      <c r="P137" t="str">
        <f>""</f>
        <v/>
      </c>
      <c r="Q137" t="str">
        <f>""</f>
        <v/>
      </c>
      <c r="R137" t="str">
        <f>""</f>
        <v/>
      </c>
      <c r="S137" t="str">
        <f>""</f>
        <v/>
      </c>
      <c r="T137" t="str">
        <f>""</f>
        <v/>
      </c>
      <c r="U137" t="str">
        <f>""</f>
        <v/>
      </c>
      <c r="V137" t="str">
        <f>""</f>
        <v/>
      </c>
      <c r="W137" t="str">
        <f>""</f>
        <v/>
      </c>
      <c r="X137" t="str">
        <f>""</f>
        <v/>
      </c>
      <c r="Y137" t="str">
        <f>""</f>
        <v/>
      </c>
      <c r="Z137" t="str">
        <f>""</f>
        <v/>
      </c>
      <c r="AA137" t="str">
        <f>""</f>
        <v/>
      </c>
      <c r="AB137" t="str">
        <f>""</f>
        <v/>
      </c>
      <c r="AC137" t="str">
        <f>""</f>
        <v/>
      </c>
      <c r="AD137" t="str">
        <f>""</f>
        <v/>
      </c>
      <c r="AE137" t="str">
        <f>"0.028"</f>
        <v>0.028</v>
      </c>
      <c r="AF137" t="str">
        <f>""</f>
        <v/>
      </c>
      <c r="AG137" t="str">
        <f>""</f>
        <v/>
      </c>
      <c r="AH137" t="str">
        <f>""</f>
        <v/>
      </c>
      <c r="AI137" t="str">
        <f>""</f>
        <v/>
      </c>
      <c r="AJ137" t="str">
        <f>""</f>
        <v/>
      </c>
      <c r="AK137" t="str">
        <f>""</f>
        <v/>
      </c>
      <c r="AL137" t="str">
        <f>""</f>
        <v/>
      </c>
      <c r="AM137" t="str">
        <f>""</f>
        <v/>
      </c>
      <c r="AN137" t="str">
        <f>""</f>
        <v/>
      </c>
      <c r="AO137" t="str">
        <f>""</f>
        <v/>
      </c>
      <c r="AP137" t="str">
        <f>""</f>
        <v/>
      </c>
      <c r="AQ137" t="str">
        <f>""</f>
        <v/>
      </c>
      <c r="AR137" t="str">
        <f>""</f>
        <v/>
      </c>
      <c r="AS137" t="str">
        <f>""</f>
        <v/>
      </c>
      <c r="AT137" t="str">
        <f>""</f>
        <v/>
      </c>
      <c r="AU137" t="str">
        <f>""</f>
        <v/>
      </c>
      <c r="AV137" t="str">
        <f>""</f>
        <v/>
      </c>
      <c r="AW137" t="str">
        <f>""</f>
        <v/>
      </c>
      <c r="AX137" t="str">
        <f>""</f>
        <v/>
      </c>
      <c r="AY137" t="str">
        <f>""</f>
        <v/>
      </c>
      <c r="AZ137" t="str">
        <f>""</f>
        <v/>
      </c>
      <c r="BA137" t="str">
        <f>""</f>
        <v/>
      </c>
    </row>
    <row r="138" spans="2:53" x14ac:dyDescent="0.2">
      <c r="B138" t="str">
        <f>""</f>
        <v/>
      </c>
      <c r="C138" t="str">
        <f>""</f>
        <v/>
      </c>
      <c r="D138" t="str">
        <f>""</f>
        <v/>
      </c>
      <c r="E138" t="str">
        <f>""</f>
        <v/>
      </c>
      <c r="F138" t="str">
        <f>""</f>
        <v/>
      </c>
      <c r="G138" t="str">
        <f>""</f>
        <v/>
      </c>
      <c r="H138" t="str">
        <f>""</f>
        <v/>
      </c>
      <c r="I138" t="str">
        <f>""</f>
        <v/>
      </c>
      <c r="J138" t="str">
        <f>""</f>
        <v/>
      </c>
      <c r="K138" t="str">
        <f>""</f>
        <v/>
      </c>
      <c r="L138" t="str">
        <f>""</f>
        <v/>
      </c>
      <c r="M138" t="str">
        <f>""</f>
        <v/>
      </c>
      <c r="N138" t="str">
        <f>""</f>
        <v/>
      </c>
      <c r="O138" t="str">
        <f>""</f>
        <v/>
      </c>
      <c r="P138" t="str">
        <f>""</f>
        <v/>
      </c>
      <c r="Q138" t="str">
        <f>""</f>
        <v/>
      </c>
      <c r="R138" t="str">
        <f>""</f>
        <v/>
      </c>
      <c r="S138" t="str">
        <f>""</f>
        <v/>
      </c>
      <c r="T138" t="str">
        <f>""</f>
        <v/>
      </c>
      <c r="U138" t="str">
        <f>""</f>
        <v/>
      </c>
      <c r="V138" t="str">
        <f>""</f>
        <v/>
      </c>
      <c r="W138" t="str">
        <f>""</f>
        <v/>
      </c>
      <c r="X138" t="str">
        <f>""</f>
        <v/>
      </c>
      <c r="Y138" t="str">
        <f>""</f>
        <v/>
      </c>
      <c r="Z138" t="str">
        <f>""</f>
        <v/>
      </c>
      <c r="AA138" t="str">
        <f>""</f>
        <v/>
      </c>
      <c r="AB138" t="str">
        <f>""</f>
        <v/>
      </c>
      <c r="AC138" t="str">
        <f>""</f>
        <v/>
      </c>
      <c r="AD138" t="str">
        <f>""</f>
        <v/>
      </c>
      <c r="AE138" t="str">
        <f>"[0.043]"</f>
        <v>[0.043]</v>
      </c>
      <c r="AF138" t="str">
        <f>""</f>
        <v/>
      </c>
      <c r="AG138" t="str">
        <f>""</f>
        <v/>
      </c>
      <c r="AH138" t="str">
        <f>""</f>
        <v/>
      </c>
      <c r="AI138" t="str">
        <f>""</f>
        <v/>
      </c>
      <c r="AJ138" t="str">
        <f>""</f>
        <v/>
      </c>
      <c r="AK138" t="str">
        <f>""</f>
        <v/>
      </c>
      <c r="AL138" t="str">
        <f>""</f>
        <v/>
      </c>
      <c r="AM138" t="str">
        <f>""</f>
        <v/>
      </c>
      <c r="AN138" t="str">
        <f>""</f>
        <v/>
      </c>
      <c r="AO138" t="str">
        <f>""</f>
        <v/>
      </c>
      <c r="AP138" t="str">
        <f>""</f>
        <v/>
      </c>
      <c r="AQ138" t="str">
        <f>""</f>
        <v/>
      </c>
      <c r="AR138" t="str">
        <f>""</f>
        <v/>
      </c>
      <c r="AS138" t="str">
        <f>""</f>
        <v/>
      </c>
      <c r="AT138" t="str">
        <f>""</f>
        <v/>
      </c>
      <c r="AU138" t="str">
        <f>""</f>
        <v/>
      </c>
      <c r="AV138" t="str">
        <f>""</f>
        <v/>
      </c>
      <c r="AW138" t="str">
        <f>""</f>
        <v/>
      </c>
      <c r="AX138" t="str">
        <f>""</f>
        <v/>
      </c>
      <c r="AY138" t="str">
        <f>""</f>
        <v/>
      </c>
      <c r="AZ138" t="str">
        <f>""</f>
        <v/>
      </c>
      <c r="BA138" t="str">
        <f>""</f>
        <v/>
      </c>
    </row>
    <row r="139" spans="2:53" x14ac:dyDescent="0.2">
      <c r="B139" t="str">
        <f>"Interaction"</f>
        <v>Interaction</v>
      </c>
      <c r="C139" t="str">
        <f>""</f>
        <v/>
      </c>
      <c r="D139" t="str">
        <f>""</f>
        <v/>
      </c>
      <c r="E139" t="str">
        <f>""</f>
        <v/>
      </c>
      <c r="F139" t="str">
        <f>""</f>
        <v/>
      </c>
      <c r="G139" t="str">
        <f>""</f>
        <v/>
      </c>
      <c r="H139" t="str">
        <f>""</f>
        <v/>
      </c>
      <c r="I139" t="str">
        <f>""</f>
        <v/>
      </c>
      <c r="J139" t="str">
        <f>""</f>
        <v/>
      </c>
      <c r="K139" t="str">
        <f>""</f>
        <v/>
      </c>
      <c r="L139" t="str">
        <f>""</f>
        <v/>
      </c>
      <c r="M139" t="str">
        <f>""</f>
        <v/>
      </c>
      <c r="N139" t="str">
        <f>""</f>
        <v/>
      </c>
      <c r="O139" t="str">
        <f>""</f>
        <v/>
      </c>
      <c r="P139" t="str">
        <f>""</f>
        <v/>
      </c>
      <c r="Q139" t="str">
        <f>""</f>
        <v/>
      </c>
      <c r="R139" t="str">
        <f>""</f>
        <v/>
      </c>
      <c r="S139" t="str">
        <f>""</f>
        <v/>
      </c>
      <c r="T139" t="str">
        <f>""</f>
        <v/>
      </c>
      <c r="U139" t="str">
        <f>""</f>
        <v/>
      </c>
      <c r="V139" t="str">
        <f>""</f>
        <v/>
      </c>
      <c r="W139" t="str">
        <f>""</f>
        <v/>
      </c>
      <c r="X139" t="str">
        <f>""</f>
        <v/>
      </c>
      <c r="Y139" t="str">
        <f>""</f>
        <v/>
      </c>
      <c r="Z139" t="str">
        <f>""</f>
        <v/>
      </c>
      <c r="AA139" t="str">
        <f>""</f>
        <v/>
      </c>
      <c r="AB139" t="str">
        <f>""</f>
        <v/>
      </c>
      <c r="AC139" t="str">
        <f>""</f>
        <v/>
      </c>
      <c r="AD139" t="str">
        <f>""</f>
        <v/>
      </c>
      <c r="AE139" t="str">
        <f>"0.001"</f>
        <v>0.001</v>
      </c>
      <c r="AF139" t="str">
        <f>""</f>
        <v/>
      </c>
      <c r="AG139" t="str">
        <f>""</f>
        <v/>
      </c>
      <c r="AH139" t="str">
        <f>""</f>
        <v/>
      </c>
      <c r="AI139" t="str">
        <f>""</f>
        <v/>
      </c>
      <c r="AJ139" t="str">
        <f>""</f>
        <v/>
      </c>
      <c r="AK139" t="str">
        <f>""</f>
        <v/>
      </c>
      <c r="AL139" t="str">
        <f>""</f>
        <v/>
      </c>
      <c r="AM139" t="str">
        <f>""</f>
        <v/>
      </c>
      <c r="AN139" t="str">
        <f>""</f>
        <v/>
      </c>
      <c r="AO139" t="str">
        <f>""</f>
        <v/>
      </c>
      <c r="AP139" t="str">
        <f>""</f>
        <v/>
      </c>
      <c r="AQ139" t="str">
        <f>""</f>
        <v/>
      </c>
      <c r="AR139" t="str">
        <f>""</f>
        <v/>
      </c>
      <c r="AS139" t="str">
        <f>""</f>
        <v/>
      </c>
      <c r="AT139" t="str">
        <f>""</f>
        <v/>
      </c>
      <c r="AU139" t="str">
        <f>""</f>
        <v/>
      </c>
      <c r="AV139" t="str">
        <f>""</f>
        <v/>
      </c>
      <c r="AW139" t="str">
        <f>""</f>
        <v/>
      </c>
      <c r="AX139" t="str">
        <f>""</f>
        <v/>
      </c>
      <c r="AY139" t="str">
        <f>""</f>
        <v/>
      </c>
      <c r="AZ139" t="str">
        <f>""</f>
        <v/>
      </c>
      <c r="BA139" t="str">
        <f>""</f>
        <v/>
      </c>
    </row>
    <row r="140" spans="2:53" x14ac:dyDescent="0.2">
      <c r="B140" t="str">
        <f>""</f>
        <v/>
      </c>
      <c r="C140" t="str">
        <f>""</f>
        <v/>
      </c>
      <c r="D140" t="str">
        <f>""</f>
        <v/>
      </c>
      <c r="E140" t="str">
        <f>""</f>
        <v/>
      </c>
      <c r="F140" t="str">
        <f>""</f>
        <v/>
      </c>
      <c r="G140" t="str">
        <f>""</f>
        <v/>
      </c>
      <c r="H140" t="str">
        <f>""</f>
        <v/>
      </c>
      <c r="I140" t="str">
        <f>""</f>
        <v/>
      </c>
      <c r="J140" t="str">
        <f>""</f>
        <v/>
      </c>
      <c r="K140" t="str">
        <f>""</f>
        <v/>
      </c>
      <c r="L140" t="str">
        <f>""</f>
        <v/>
      </c>
      <c r="M140" t="str">
        <f>""</f>
        <v/>
      </c>
      <c r="N140" t="str">
        <f>""</f>
        <v/>
      </c>
      <c r="O140" t="str">
        <f>""</f>
        <v/>
      </c>
      <c r="P140" t="str">
        <f>""</f>
        <v/>
      </c>
      <c r="Q140" t="str">
        <f>""</f>
        <v/>
      </c>
      <c r="R140" t="str">
        <f>""</f>
        <v/>
      </c>
      <c r="S140" t="str">
        <f>""</f>
        <v/>
      </c>
      <c r="T140" t="str">
        <f>""</f>
        <v/>
      </c>
      <c r="U140" t="str">
        <f>""</f>
        <v/>
      </c>
      <c r="V140" t="str">
        <f>""</f>
        <v/>
      </c>
      <c r="W140" t="str">
        <f>""</f>
        <v/>
      </c>
      <c r="X140" t="str">
        <f>""</f>
        <v/>
      </c>
      <c r="Y140" t="str">
        <f>""</f>
        <v/>
      </c>
      <c r="Z140" t="str">
        <f>""</f>
        <v/>
      </c>
      <c r="AA140" t="str">
        <f>""</f>
        <v/>
      </c>
      <c r="AB140" t="str">
        <f>""</f>
        <v/>
      </c>
      <c r="AC140" t="str">
        <f>""</f>
        <v/>
      </c>
      <c r="AD140" t="str">
        <f>""</f>
        <v/>
      </c>
      <c r="AE140" t="str">
        <f>"[0.028]"</f>
        <v>[0.028]</v>
      </c>
      <c r="AF140" t="str">
        <f>""</f>
        <v/>
      </c>
      <c r="AG140" t="str">
        <f>""</f>
        <v/>
      </c>
      <c r="AH140" t="str">
        <f>""</f>
        <v/>
      </c>
      <c r="AI140" t="str">
        <f>""</f>
        <v/>
      </c>
      <c r="AJ140" t="str">
        <f>""</f>
        <v/>
      </c>
      <c r="AK140" t="str">
        <f>""</f>
        <v/>
      </c>
      <c r="AL140" t="str">
        <f>""</f>
        <v/>
      </c>
      <c r="AM140" t="str">
        <f>""</f>
        <v/>
      </c>
      <c r="AN140" t="str">
        <f>""</f>
        <v/>
      </c>
      <c r="AO140" t="str">
        <f>""</f>
        <v/>
      </c>
      <c r="AP140" t="str">
        <f>""</f>
        <v/>
      </c>
      <c r="AQ140" t="str">
        <f>""</f>
        <v/>
      </c>
      <c r="AR140" t="str">
        <f>""</f>
        <v/>
      </c>
      <c r="AS140" t="str">
        <f>""</f>
        <v/>
      </c>
      <c r="AT140" t="str">
        <f>""</f>
        <v/>
      </c>
      <c r="AU140" t="str">
        <f>""</f>
        <v/>
      </c>
      <c r="AV140" t="str">
        <f>""</f>
        <v/>
      </c>
      <c r="AW140" t="str">
        <f>""</f>
        <v/>
      </c>
      <c r="AX140" t="str">
        <f>""</f>
        <v/>
      </c>
      <c r="AY140" t="str">
        <f>""</f>
        <v/>
      </c>
      <c r="AZ140" t="str">
        <f>""</f>
        <v/>
      </c>
      <c r="BA140" t="str">
        <f>""</f>
        <v/>
      </c>
    </row>
    <row r="141" spans="2:53" x14ac:dyDescent="0.2">
      <c r="B141" t="str">
        <f>"Share of males  who left household 1998-2007"</f>
        <v>Share of males  who left household 1998-2007</v>
      </c>
      <c r="C141" t="str">
        <f>""</f>
        <v/>
      </c>
      <c r="D141" t="str">
        <f>""</f>
        <v/>
      </c>
      <c r="E141" t="str">
        <f>""</f>
        <v/>
      </c>
      <c r="F141" t="str">
        <f>""</f>
        <v/>
      </c>
      <c r="G141" t="str">
        <f>""</f>
        <v/>
      </c>
      <c r="H141" t="str">
        <f>""</f>
        <v/>
      </c>
      <c r="I141" t="str">
        <f>""</f>
        <v/>
      </c>
      <c r="J141" t="str">
        <f>""</f>
        <v/>
      </c>
      <c r="K141" t="str">
        <f>""</f>
        <v/>
      </c>
      <c r="L141" t="str">
        <f>""</f>
        <v/>
      </c>
      <c r="M141" t="str">
        <f>""</f>
        <v/>
      </c>
      <c r="N141" t="str">
        <f>""</f>
        <v/>
      </c>
      <c r="O141" t="str">
        <f>""</f>
        <v/>
      </c>
      <c r="P141" t="str">
        <f>""</f>
        <v/>
      </c>
      <c r="Q141" t="str">
        <f>""</f>
        <v/>
      </c>
      <c r="R141" t="str">
        <f>""</f>
        <v/>
      </c>
      <c r="S141" t="str">
        <f>""</f>
        <v/>
      </c>
      <c r="T141" t="str">
        <f>""</f>
        <v/>
      </c>
      <c r="U141" t="str">
        <f>""</f>
        <v/>
      </c>
      <c r="V141" t="str">
        <f>""</f>
        <v/>
      </c>
      <c r="W141" t="str">
        <f>""</f>
        <v/>
      </c>
      <c r="X141" t="str">
        <f>""</f>
        <v/>
      </c>
      <c r="Y141" t="str">
        <f>""</f>
        <v/>
      </c>
      <c r="Z141" t="str">
        <f>""</f>
        <v/>
      </c>
      <c r="AA141" t="str">
        <f>""</f>
        <v/>
      </c>
      <c r="AB141" t="str">
        <f>""</f>
        <v/>
      </c>
      <c r="AC141" t="str">
        <f>""</f>
        <v/>
      </c>
      <c r="AD141" t="str">
        <f>""</f>
        <v/>
      </c>
      <c r="AE141" t="str">
        <f>""</f>
        <v/>
      </c>
      <c r="AF141" t="str">
        <f>"0.080"</f>
        <v>0.080</v>
      </c>
      <c r="AG141" t="str">
        <f>""</f>
        <v/>
      </c>
      <c r="AH141" t="str">
        <f>""</f>
        <v/>
      </c>
      <c r="AI141" t="str">
        <f>""</f>
        <v/>
      </c>
      <c r="AJ141" t="str">
        <f>""</f>
        <v/>
      </c>
      <c r="AK141" t="str">
        <f>""</f>
        <v/>
      </c>
      <c r="AL141" t="str">
        <f>""</f>
        <v/>
      </c>
      <c r="AM141" t="str">
        <f>""</f>
        <v/>
      </c>
      <c r="AN141" t="str">
        <f>""</f>
        <v/>
      </c>
      <c r="AO141" t="str">
        <f>""</f>
        <v/>
      </c>
      <c r="AP141" t="str">
        <f>""</f>
        <v/>
      </c>
      <c r="AQ141" t="str">
        <f>""</f>
        <v/>
      </c>
      <c r="AR141" t="str">
        <f>""</f>
        <v/>
      </c>
      <c r="AS141" t="str">
        <f>""</f>
        <v/>
      </c>
      <c r="AT141" t="str">
        <f>""</f>
        <v/>
      </c>
      <c r="AU141" t="str">
        <f>""</f>
        <v/>
      </c>
      <c r="AV141" t="str">
        <f>""</f>
        <v/>
      </c>
      <c r="AW141" t="str">
        <f>""</f>
        <v/>
      </c>
      <c r="AX141" t="str">
        <f>""</f>
        <v/>
      </c>
      <c r="AY141" t="str">
        <f>""</f>
        <v/>
      </c>
      <c r="AZ141" t="str">
        <f>""</f>
        <v/>
      </c>
      <c r="BA141" t="str">
        <f>""</f>
        <v/>
      </c>
    </row>
    <row r="142" spans="2:53" x14ac:dyDescent="0.2">
      <c r="B142" t="str">
        <f>""</f>
        <v/>
      </c>
      <c r="C142" t="str">
        <f>""</f>
        <v/>
      </c>
      <c r="D142" t="str">
        <f>""</f>
        <v/>
      </c>
      <c r="E142" t="str">
        <f>""</f>
        <v/>
      </c>
      <c r="F142" t="str">
        <f>""</f>
        <v/>
      </c>
      <c r="G142" t="str">
        <f>""</f>
        <v/>
      </c>
      <c r="H142" t="str">
        <f>""</f>
        <v/>
      </c>
      <c r="I142" t="str">
        <f>""</f>
        <v/>
      </c>
      <c r="J142" t="str">
        <f>""</f>
        <v/>
      </c>
      <c r="K142" t="str">
        <f>""</f>
        <v/>
      </c>
      <c r="L142" t="str">
        <f>""</f>
        <v/>
      </c>
      <c r="M142" t="str">
        <f>""</f>
        <v/>
      </c>
      <c r="N142" t="str">
        <f>""</f>
        <v/>
      </c>
      <c r="O142" t="str">
        <f>""</f>
        <v/>
      </c>
      <c r="P142" t="str">
        <f>""</f>
        <v/>
      </c>
      <c r="Q142" t="str">
        <f>""</f>
        <v/>
      </c>
      <c r="R142" t="str">
        <f>""</f>
        <v/>
      </c>
      <c r="S142" t="str">
        <f>""</f>
        <v/>
      </c>
      <c r="T142" t="str">
        <f>""</f>
        <v/>
      </c>
      <c r="U142" t="str">
        <f>""</f>
        <v/>
      </c>
      <c r="V142" t="str">
        <f>""</f>
        <v/>
      </c>
      <c r="W142" t="str">
        <f>""</f>
        <v/>
      </c>
      <c r="X142" t="str">
        <f>""</f>
        <v/>
      </c>
      <c r="Y142" t="str">
        <f>""</f>
        <v/>
      </c>
      <c r="Z142" t="str">
        <f>""</f>
        <v/>
      </c>
      <c r="AA142" t="str">
        <f>""</f>
        <v/>
      </c>
      <c r="AB142" t="str">
        <f>""</f>
        <v/>
      </c>
      <c r="AC142" t="str">
        <f>""</f>
        <v/>
      </c>
      <c r="AD142" t="str">
        <f>""</f>
        <v/>
      </c>
      <c r="AE142" t="str">
        <f>""</f>
        <v/>
      </c>
      <c r="AF142" t="str">
        <f>"[0.106]"</f>
        <v>[0.106]</v>
      </c>
      <c r="AG142" t="str">
        <f>""</f>
        <v/>
      </c>
      <c r="AH142" t="str">
        <f>""</f>
        <v/>
      </c>
      <c r="AI142" t="str">
        <f>""</f>
        <v/>
      </c>
      <c r="AJ142" t="str">
        <f>""</f>
        <v/>
      </c>
      <c r="AK142" t="str">
        <f>""</f>
        <v/>
      </c>
      <c r="AL142" t="str">
        <f>""</f>
        <v/>
      </c>
      <c r="AM142" t="str">
        <f>""</f>
        <v/>
      </c>
      <c r="AN142" t="str">
        <f>""</f>
        <v/>
      </c>
      <c r="AO142" t="str">
        <f>""</f>
        <v/>
      </c>
      <c r="AP142" t="str">
        <f>""</f>
        <v/>
      </c>
      <c r="AQ142" t="str">
        <f>""</f>
        <v/>
      </c>
      <c r="AR142" t="str">
        <f>""</f>
        <v/>
      </c>
      <c r="AS142" t="str">
        <f>""</f>
        <v/>
      </c>
      <c r="AT142" t="str">
        <f>""</f>
        <v/>
      </c>
      <c r="AU142" t="str">
        <f>""</f>
        <v/>
      </c>
      <c r="AV142" t="str">
        <f>""</f>
        <v/>
      </c>
      <c r="AW142" t="str">
        <f>""</f>
        <v/>
      </c>
      <c r="AX142" t="str">
        <f>""</f>
        <v/>
      </c>
      <c r="AY142" t="str">
        <f>""</f>
        <v/>
      </c>
      <c r="AZ142" t="str">
        <f>""</f>
        <v/>
      </c>
      <c r="BA142" t="str">
        <f>""</f>
        <v/>
      </c>
    </row>
    <row r="143" spans="2:53" x14ac:dyDescent="0.2">
      <c r="B143" t="str">
        <f>"Interaction"</f>
        <v>Interaction</v>
      </c>
      <c r="C143" t="str">
        <f>""</f>
        <v/>
      </c>
      <c r="D143" t="str">
        <f>""</f>
        <v/>
      </c>
      <c r="E143" t="str">
        <f>""</f>
        <v/>
      </c>
      <c r="F143" t="str">
        <f>""</f>
        <v/>
      </c>
      <c r="G143" t="str">
        <f>""</f>
        <v/>
      </c>
      <c r="H143" t="str">
        <f>""</f>
        <v/>
      </c>
      <c r="I143" t="str">
        <f>""</f>
        <v/>
      </c>
      <c r="J143" t="str">
        <f>""</f>
        <v/>
      </c>
      <c r="K143" t="str">
        <f>""</f>
        <v/>
      </c>
      <c r="L143" t="str">
        <f>""</f>
        <v/>
      </c>
      <c r="M143" t="str">
        <f>""</f>
        <v/>
      </c>
      <c r="N143" t="str">
        <f>""</f>
        <v/>
      </c>
      <c r="O143" t="str">
        <f>""</f>
        <v/>
      </c>
      <c r="P143" t="str">
        <f>""</f>
        <v/>
      </c>
      <c r="Q143" t="str">
        <f>""</f>
        <v/>
      </c>
      <c r="R143" t="str">
        <f>""</f>
        <v/>
      </c>
      <c r="S143" t="str">
        <f>""</f>
        <v/>
      </c>
      <c r="T143" t="str">
        <f>""</f>
        <v/>
      </c>
      <c r="U143" t="str">
        <f>""</f>
        <v/>
      </c>
      <c r="V143" t="str">
        <f>""</f>
        <v/>
      </c>
      <c r="W143" t="str">
        <f>""</f>
        <v/>
      </c>
      <c r="X143" t="str">
        <f>""</f>
        <v/>
      </c>
      <c r="Y143" t="str">
        <f>""</f>
        <v/>
      </c>
      <c r="Z143" t="str">
        <f>""</f>
        <v/>
      </c>
      <c r="AA143" t="str">
        <f>""</f>
        <v/>
      </c>
      <c r="AB143" t="str">
        <f>""</f>
        <v/>
      </c>
      <c r="AC143" t="str">
        <f>""</f>
        <v/>
      </c>
      <c r="AD143" t="str">
        <f>""</f>
        <v/>
      </c>
      <c r="AE143" t="str">
        <f>""</f>
        <v/>
      </c>
      <c r="AF143" t="str">
        <f>"0.019"</f>
        <v>0.019</v>
      </c>
      <c r="AG143" t="str">
        <f>""</f>
        <v/>
      </c>
      <c r="AH143" t="str">
        <f>""</f>
        <v/>
      </c>
      <c r="AI143" t="str">
        <f>""</f>
        <v/>
      </c>
      <c r="AJ143" t="str">
        <f>""</f>
        <v/>
      </c>
      <c r="AK143" t="str">
        <f>""</f>
        <v/>
      </c>
      <c r="AL143" t="str">
        <f>""</f>
        <v/>
      </c>
      <c r="AM143" t="str">
        <f>""</f>
        <v/>
      </c>
      <c r="AN143" t="str">
        <f>""</f>
        <v/>
      </c>
      <c r="AO143" t="str">
        <f>""</f>
        <v/>
      </c>
      <c r="AP143" t="str">
        <f>""</f>
        <v/>
      </c>
      <c r="AQ143" t="str">
        <f>""</f>
        <v/>
      </c>
      <c r="AR143" t="str">
        <f>""</f>
        <v/>
      </c>
      <c r="AS143" t="str">
        <f>""</f>
        <v/>
      </c>
      <c r="AT143" t="str">
        <f>""</f>
        <v/>
      </c>
      <c r="AU143" t="str">
        <f>""</f>
        <v/>
      </c>
      <c r="AV143" t="str">
        <f>""</f>
        <v/>
      </c>
      <c r="AW143" t="str">
        <f>""</f>
        <v/>
      </c>
      <c r="AX143" t="str">
        <f>""</f>
        <v/>
      </c>
      <c r="AY143" t="str">
        <f>""</f>
        <v/>
      </c>
      <c r="AZ143" t="str">
        <f>""</f>
        <v/>
      </c>
      <c r="BA143" t="str">
        <f>""</f>
        <v/>
      </c>
    </row>
    <row r="144" spans="2:53" x14ac:dyDescent="0.2">
      <c r="B144" t="str">
        <f>""</f>
        <v/>
      </c>
      <c r="C144" t="str">
        <f>""</f>
        <v/>
      </c>
      <c r="D144" t="str">
        <f>""</f>
        <v/>
      </c>
      <c r="E144" t="str">
        <f>""</f>
        <v/>
      </c>
      <c r="F144" t="str">
        <f>""</f>
        <v/>
      </c>
      <c r="G144" t="str">
        <f>""</f>
        <v/>
      </c>
      <c r="H144" t="str">
        <f>""</f>
        <v/>
      </c>
      <c r="I144" t="str">
        <f>""</f>
        <v/>
      </c>
      <c r="J144" t="str">
        <f>""</f>
        <v/>
      </c>
      <c r="K144" t="str">
        <f>""</f>
        <v/>
      </c>
      <c r="L144" t="str">
        <f>""</f>
        <v/>
      </c>
      <c r="M144" t="str">
        <f>""</f>
        <v/>
      </c>
      <c r="N144" t="str">
        <f>""</f>
        <v/>
      </c>
      <c r="O144" t="str">
        <f>""</f>
        <v/>
      </c>
      <c r="P144" t="str">
        <f>""</f>
        <v/>
      </c>
      <c r="Q144" t="str">
        <f>""</f>
        <v/>
      </c>
      <c r="R144" t="str">
        <f>""</f>
        <v/>
      </c>
      <c r="S144" t="str">
        <f>""</f>
        <v/>
      </c>
      <c r="T144" t="str">
        <f>""</f>
        <v/>
      </c>
      <c r="U144" t="str">
        <f>""</f>
        <v/>
      </c>
      <c r="V144" t="str">
        <f>""</f>
        <v/>
      </c>
      <c r="W144" t="str">
        <f>""</f>
        <v/>
      </c>
      <c r="X144" t="str">
        <f>""</f>
        <v/>
      </c>
      <c r="Y144" t="str">
        <f>""</f>
        <v/>
      </c>
      <c r="Z144" t="str">
        <f>""</f>
        <v/>
      </c>
      <c r="AA144" t="str">
        <f>""</f>
        <v/>
      </c>
      <c r="AB144" t="str">
        <f>""</f>
        <v/>
      </c>
      <c r="AC144" t="str">
        <f>""</f>
        <v/>
      </c>
      <c r="AD144" t="str">
        <f>""</f>
        <v/>
      </c>
      <c r="AE144" t="str">
        <f>""</f>
        <v/>
      </c>
      <c r="AF144" t="str">
        <f>"[0.066]"</f>
        <v>[0.066]</v>
      </c>
      <c r="AG144" t="str">
        <f>""</f>
        <v/>
      </c>
      <c r="AH144" t="str">
        <f>""</f>
        <v/>
      </c>
      <c r="AI144" t="str">
        <f>""</f>
        <v/>
      </c>
      <c r="AJ144" t="str">
        <f>""</f>
        <v/>
      </c>
      <c r="AK144" t="str">
        <f>""</f>
        <v/>
      </c>
      <c r="AL144" t="str">
        <f>""</f>
        <v/>
      </c>
      <c r="AM144" t="str">
        <f>""</f>
        <v/>
      </c>
      <c r="AN144" t="str">
        <f>""</f>
        <v/>
      </c>
      <c r="AO144" t="str">
        <f>""</f>
        <v/>
      </c>
      <c r="AP144" t="str">
        <f>""</f>
        <v/>
      </c>
      <c r="AQ144" t="str">
        <f>""</f>
        <v/>
      </c>
      <c r="AR144" t="str">
        <f>""</f>
        <v/>
      </c>
      <c r="AS144" t="str">
        <f>""</f>
        <v/>
      </c>
      <c r="AT144" t="str">
        <f>""</f>
        <v/>
      </c>
      <c r="AU144" t="str">
        <f>""</f>
        <v/>
      </c>
      <c r="AV144" t="str">
        <f>""</f>
        <v/>
      </c>
      <c r="AW144" t="str">
        <f>""</f>
        <v/>
      </c>
      <c r="AX144" t="str">
        <f>""</f>
        <v/>
      </c>
      <c r="AY144" t="str">
        <f>""</f>
        <v/>
      </c>
      <c r="AZ144" t="str">
        <f>""</f>
        <v/>
      </c>
      <c r="BA144" t="str">
        <f>""</f>
        <v/>
      </c>
    </row>
    <row r="145" spans="2:53" x14ac:dyDescent="0.2">
      <c r="B145" t="str">
        <f>"Loss of land (yes=1) for a household in a given year"</f>
        <v>Loss of land (yes=1) for a household in a given year</v>
      </c>
      <c r="C145" t="str">
        <f>""</f>
        <v/>
      </c>
      <c r="D145" t="str">
        <f>""</f>
        <v/>
      </c>
      <c r="E145" t="str">
        <f>""</f>
        <v/>
      </c>
      <c r="F145" t="str">
        <f>""</f>
        <v/>
      </c>
      <c r="G145" t="str">
        <f>""</f>
        <v/>
      </c>
      <c r="H145" t="str">
        <f>""</f>
        <v/>
      </c>
      <c r="I145" t="str">
        <f>""</f>
        <v/>
      </c>
      <c r="J145" t="str">
        <f>""</f>
        <v/>
      </c>
      <c r="K145" t="str">
        <f>""</f>
        <v/>
      </c>
      <c r="L145" t="str">
        <f>""</f>
        <v/>
      </c>
      <c r="M145" t="str">
        <f>""</f>
        <v/>
      </c>
      <c r="N145" t="str">
        <f>""</f>
        <v/>
      </c>
      <c r="O145" t="str">
        <f>""</f>
        <v/>
      </c>
      <c r="P145" t="str">
        <f>""</f>
        <v/>
      </c>
      <c r="Q145" t="str">
        <f>""</f>
        <v/>
      </c>
      <c r="R145" t="str">
        <f>""</f>
        <v/>
      </c>
      <c r="S145" t="str">
        <f>""</f>
        <v/>
      </c>
      <c r="T145" t="str">
        <f>""</f>
        <v/>
      </c>
      <c r="U145" t="str">
        <f>""</f>
        <v/>
      </c>
      <c r="V145" t="str">
        <f>""</f>
        <v/>
      </c>
      <c r="W145" t="str">
        <f>""</f>
        <v/>
      </c>
      <c r="X145" t="str">
        <f>""</f>
        <v/>
      </c>
      <c r="Y145" t="str">
        <f>""</f>
        <v/>
      </c>
      <c r="Z145" t="str">
        <f>""</f>
        <v/>
      </c>
      <c r="AA145" t="str">
        <f>""</f>
        <v/>
      </c>
      <c r="AB145" t="str">
        <f>""</f>
        <v/>
      </c>
      <c r="AC145" t="str">
        <f>""</f>
        <v/>
      </c>
      <c r="AD145" t="str">
        <f>""</f>
        <v/>
      </c>
      <c r="AE145" t="str">
        <f>""</f>
        <v/>
      </c>
      <c r="AF145" t="str">
        <f>""</f>
        <v/>
      </c>
      <c r="AG145" t="str">
        <f>"-0.098"</f>
        <v>-0.098</v>
      </c>
      <c r="AH145" t="str">
        <f>"-0.062"</f>
        <v>-0.062</v>
      </c>
      <c r="AI145" t="str">
        <f>"-0.102"</f>
        <v>-0.102</v>
      </c>
      <c r="AJ145" t="str">
        <f>""</f>
        <v/>
      </c>
      <c r="AK145" t="str">
        <f>""</f>
        <v/>
      </c>
      <c r="AL145" t="str">
        <f>""</f>
        <v/>
      </c>
      <c r="AM145" t="str">
        <f>""</f>
        <v/>
      </c>
      <c r="AN145" t="str">
        <f>""</f>
        <v/>
      </c>
      <c r="AO145" t="str">
        <f>""</f>
        <v/>
      </c>
      <c r="AP145" t="str">
        <f>""</f>
        <v/>
      </c>
      <c r="AQ145" t="str">
        <f>""</f>
        <v/>
      </c>
      <c r="AR145" t="str">
        <f>""</f>
        <v/>
      </c>
      <c r="AS145" t="str">
        <f>""</f>
        <v/>
      </c>
      <c r="AT145" t="str">
        <f>""</f>
        <v/>
      </c>
      <c r="AU145" t="str">
        <f>""</f>
        <v/>
      </c>
      <c r="AV145" t="str">
        <f>""</f>
        <v/>
      </c>
      <c r="AW145" t="str">
        <f>""</f>
        <v/>
      </c>
      <c r="AX145" t="str">
        <f>""</f>
        <v/>
      </c>
      <c r="AY145" t="str">
        <f>""</f>
        <v/>
      </c>
      <c r="AZ145" t="str">
        <f>""</f>
        <v/>
      </c>
      <c r="BA145" t="str">
        <f>""</f>
        <v/>
      </c>
    </row>
    <row r="146" spans="2:53" x14ac:dyDescent="0.2">
      <c r="B146" t="str">
        <f>""</f>
        <v/>
      </c>
      <c r="C146" t="str">
        <f>""</f>
        <v/>
      </c>
      <c r="D146" t="str">
        <f>""</f>
        <v/>
      </c>
      <c r="E146" t="str">
        <f>""</f>
        <v/>
      </c>
      <c r="F146" t="str">
        <f>""</f>
        <v/>
      </c>
      <c r="G146" t="str">
        <f>""</f>
        <v/>
      </c>
      <c r="H146" t="str">
        <f>""</f>
        <v/>
      </c>
      <c r="I146" t="str">
        <f>""</f>
        <v/>
      </c>
      <c r="J146" t="str">
        <f>""</f>
        <v/>
      </c>
      <c r="K146" t="str">
        <f>""</f>
        <v/>
      </c>
      <c r="L146" t="str">
        <f>""</f>
        <v/>
      </c>
      <c r="M146" t="str">
        <f>""</f>
        <v/>
      </c>
      <c r="N146" t="str">
        <f>""</f>
        <v/>
      </c>
      <c r="O146" t="str">
        <f>""</f>
        <v/>
      </c>
      <c r="P146" t="str">
        <f>""</f>
        <v/>
      </c>
      <c r="Q146" t="str">
        <f>""</f>
        <v/>
      </c>
      <c r="R146" t="str">
        <f>""</f>
        <v/>
      </c>
      <c r="S146" t="str">
        <f>""</f>
        <v/>
      </c>
      <c r="T146" t="str">
        <f>""</f>
        <v/>
      </c>
      <c r="U146" t="str">
        <f>""</f>
        <v/>
      </c>
      <c r="V146" t="str">
        <f>""</f>
        <v/>
      </c>
      <c r="W146" t="str">
        <f>""</f>
        <v/>
      </c>
      <c r="X146" t="str">
        <f>""</f>
        <v/>
      </c>
      <c r="Y146" t="str">
        <f>""</f>
        <v/>
      </c>
      <c r="Z146" t="str">
        <f>""</f>
        <v/>
      </c>
      <c r="AA146" t="str">
        <f>""</f>
        <v/>
      </c>
      <c r="AB146" t="str">
        <f>""</f>
        <v/>
      </c>
      <c r="AC146" t="str">
        <f>""</f>
        <v/>
      </c>
      <c r="AD146" t="str">
        <f>""</f>
        <v/>
      </c>
      <c r="AE146" t="str">
        <f>""</f>
        <v/>
      </c>
      <c r="AF146" t="str">
        <f>""</f>
        <v/>
      </c>
      <c r="AG146" t="str">
        <f>"[0.094]"</f>
        <v>[0.094]</v>
      </c>
      <c r="AH146" t="str">
        <f>"[0.078]"</f>
        <v>[0.078]</v>
      </c>
      <c r="AI146" t="str">
        <f>"[0.091]"</f>
        <v>[0.091]</v>
      </c>
      <c r="AJ146" t="str">
        <f>""</f>
        <v/>
      </c>
      <c r="AK146" t="str">
        <f>""</f>
        <v/>
      </c>
      <c r="AL146" t="str">
        <f>""</f>
        <v/>
      </c>
      <c r="AM146" t="str">
        <f>""</f>
        <v/>
      </c>
      <c r="AN146" t="str">
        <f>""</f>
        <v/>
      </c>
      <c r="AO146" t="str">
        <f>""</f>
        <v/>
      </c>
      <c r="AP146" t="str">
        <f>""</f>
        <v/>
      </c>
      <c r="AQ146" t="str">
        <f>""</f>
        <v/>
      </c>
      <c r="AR146" t="str">
        <f>""</f>
        <v/>
      </c>
      <c r="AS146" t="str">
        <f>""</f>
        <v/>
      </c>
      <c r="AT146" t="str">
        <f>""</f>
        <v/>
      </c>
      <c r="AU146" t="str">
        <f>""</f>
        <v/>
      </c>
      <c r="AV146" t="str">
        <f>""</f>
        <v/>
      </c>
      <c r="AW146" t="str">
        <f>""</f>
        <v/>
      </c>
      <c r="AX146" t="str">
        <f>""</f>
        <v/>
      </c>
      <c r="AY146" t="str">
        <f>""</f>
        <v/>
      </c>
      <c r="AZ146" t="str">
        <f>""</f>
        <v/>
      </c>
      <c r="BA146" t="str">
        <f>""</f>
        <v/>
      </c>
    </row>
    <row r="147" spans="2:53" x14ac:dyDescent="0.2">
      <c r="B147" t="str">
        <f>"At least 1 male left the household in a given year (yes=1)"</f>
        <v>At least 1 male left the household in a given year (yes=1)</v>
      </c>
      <c r="C147" t="str">
        <f>""</f>
        <v/>
      </c>
      <c r="D147" t="str">
        <f>""</f>
        <v/>
      </c>
      <c r="E147" t="str">
        <f>""</f>
        <v/>
      </c>
      <c r="F147" t="str">
        <f>""</f>
        <v/>
      </c>
      <c r="G147" t="str">
        <f>""</f>
        <v/>
      </c>
      <c r="H147" t="str">
        <f>""</f>
        <v/>
      </c>
      <c r="I147" t="str">
        <f>""</f>
        <v/>
      </c>
      <c r="J147" t="str">
        <f>""</f>
        <v/>
      </c>
      <c r="K147" t="str">
        <f>""</f>
        <v/>
      </c>
      <c r="L147" t="str">
        <f>""</f>
        <v/>
      </c>
      <c r="M147" t="str">
        <f>""</f>
        <v/>
      </c>
      <c r="N147" t="str">
        <f>""</f>
        <v/>
      </c>
      <c r="O147" t="str">
        <f>""</f>
        <v/>
      </c>
      <c r="P147" t="str">
        <f>""</f>
        <v/>
      </c>
      <c r="Q147" t="str">
        <f>""</f>
        <v/>
      </c>
      <c r="R147" t="str">
        <f>""</f>
        <v/>
      </c>
      <c r="S147" t="str">
        <f>""</f>
        <v/>
      </c>
      <c r="T147" t="str">
        <f>""</f>
        <v/>
      </c>
      <c r="U147" t="str">
        <f>""</f>
        <v/>
      </c>
      <c r="V147" t="str">
        <f>""</f>
        <v/>
      </c>
      <c r="W147" t="str">
        <f>""</f>
        <v/>
      </c>
      <c r="X147" t="str">
        <f>""</f>
        <v/>
      </c>
      <c r="Y147" t="str">
        <f>""</f>
        <v/>
      </c>
      <c r="Z147" t="str">
        <f>""</f>
        <v/>
      </c>
      <c r="AA147" t="str">
        <f>""</f>
        <v/>
      </c>
      <c r="AB147" t="str">
        <f>""</f>
        <v/>
      </c>
      <c r="AC147" t="str">
        <f>""</f>
        <v/>
      </c>
      <c r="AD147" t="str">
        <f>""</f>
        <v/>
      </c>
      <c r="AE147" t="str">
        <f>""</f>
        <v/>
      </c>
      <c r="AF147" t="str">
        <f>""</f>
        <v/>
      </c>
      <c r="AG147" t="str">
        <f>"0.029"</f>
        <v>0.029</v>
      </c>
      <c r="AH147" t="str">
        <f>""</f>
        <v/>
      </c>
      <c r="AI147" t="str">
        <f>""</f>
        <v/>
      </c>
      <c r="AJ147" t="str">
        <f>""</f>
        <v/>
      </c>
      <c r="AK147" t="str">
        <f>""</f>
        <v/>
      </c>
      <c r="AL147" t="str">
        <f>""</f>
        <v/>
      </c>
      <c r="AM147" t="str">
        <f>""</f>
        <v/>
      </c>
      <c r="AN147" t="str">
        <f>""</f>
        <v/>
      </c>
      <c r="AO147" t="str">
        <f>""</f>
        <v/>
      </c>
      <c r="AP147" t="str">
        <f>""</f>
        <v/>
      </c>
      <c r="AQ147" t="str">
        <f>""</f>
        <v/>
      </c>
      <c r="AR147" t="str">
        <f>""</f>
        <v/>
      </c>
      <c r="AS147" t="str">
        <f>""</f>
        <v/>
      </c>
      <c r="AT147" t="str">
        <f>""</f>
        <v/>
      </c>
      <c r="AU147" t="str">
        <f>""</f>
        <v/>
      </c>
      <c r="AV147" t="str">
        <f>""</f>
        <v/>
      </c>
      <c r="AW147" t="str">
        <f>""</f>
        <v/>
      </c>
      <c r="AX147" t="str">
        <f>""</f>
        <v/>
      </c>
      <c r="AY147" t="str">
        <f>""</f>
        <v/>
      </c>
      <c r="AZ147" t="str">
        <f>""</f>
        <v/>
      </c>
      <c r="BA147" t="str">
        <f>""</f>
        <v/>
      </c>
    </row>
    <row r="148" spans="2:53" x14ac:dyDescent="0.2">
      <c r="B148" t="str">
        <f>""</f>
        <v/>
      </c>
      <c r="C148" t="str">
        <f>""</f>
        <v/>
      </c>
      <c r="D148" t="str">
        <f>""</f>
        <v/>
      </c>
      <c r="E148" t="str">
        <f>""</f>
        <v/>
      </c>
      <c r="F148" t="str">
        <f>""</f>
        <v/>
      </c>
      <c r="G148" t="str">
        <f>""</f>
        <v/>
      </c>
      <c r="H148" t="str">
        <f>""</f>
        <v/>
      </c>
      <c r="I148" t="str">
        <f>""</f>
        <v/>
      </c>
      <c r="J148" t="str">
        <f>""</f>
        <v/>
      </c>
      <c r="K148" t="str">
        <f>""</f>
        <v/>
      </c>
      <c r="L148" t="str">
        <f>""</f>
        <v/>
      </c>
      <c r="M148" t="str">
        <f>""</f>
        <v/>
      </c>
      <c r="N148" t="str">
        <f>""</f>
        <v/>
      </c>
      <c r="O148" t="str">
        <f>""</f>
        <v/>
      </c>
      <c r="P148" t="str">
        <f>""</f>
        <v/>
      </c>
      <c r="Q148" t="str">
        <f>""</f>
        <v/>
      </c>
      <c r="R148" t="str">
        <f>""</f>
        <v/>
      </c>
      <c r="S148" t="str">
        <f>""</f>
        <v/>
      </c>
      <c r="T148" t="str">
        <f>""</f>
        <v/>
      </c>
      <c r="U148" t="str">
        <f>""</f>
        <v/>
      </c>
      <c r="V148" t="str">
        <f>""</f>
        <v/>
      </c>
      <c r="W148" t="str">
        <f>""</f>
        <v/>
      </c>
      <c r="X148" t="str">
        <f>""</f>
        <v/>
      </c>
      <c r="Y148" t="str">
        <f>""</f>
        <v/>
      </c>
      <c r="Z148" t="str">
        <f>""</f>
        <v/>
      </c>
      <c r="AA148" t="str">
        <f>""</f>
        <v/>
      </c>
      <c r="AB148" t="str">
        <f>""</f>
        <v/>
      </c>
      <c r="AC148" t="str">
        <f>""</f>
        <v/>
      </c>
      <c r="AD148" t="str">
        <f>""</f>
        <v/>
      </c>
      <c r="AE148" t="str">
        <f>""</f>
        <v/>
      </c>
      <c r="AF148" t="str">
        <f>""</f>
        <v/>
      </c>
      <c r="AG148" t="str">
        <f>"[0.087]"</f>
        <v>[0.087]</v>
      </c>
      <c r="AH148" t="str">
        <f>""</f>
        <v/>
      </c>
      <c r="AI148" t="str">
        <f>""</f>
        <v/>
      </c>
      <c r="AJ148" t="str">
        <f>""</f>
        <v/>
      </c>
      <c r="AK148" t="str">
        <f>""</f>
        <v/>
      </c>
      <c r="AL148" t="str">
        <f>""</f>
        <v/>
      </c>
      <c r="AM148" t="str">
        <f>""</f>
        <v/>
      </c>
      <c r="AN148" t="str">
        <f>""</f>
        <v/>
      </c>
      <c r="AO148" t="str">
        <f>""</f>
        <v/>
      </c>
      <c r="AP148" t="str">
        <f>""</f>
        <v/>
      </c>
      <c r="AQ148" t="str">
        <f>""</f>
        <v/>
      </c>
      <c r="AR148" t="str">
        <f>""</f>
        <v/>
      </c>
      <c r="AS148" t="str">
        <f>""</f>
        <v/>
      </c>
      <c r="AT148" t="str">
        <f>""</f>
        <v/>
      </c>
      <c r="AU148" t="str">
        <f>""</f>
        <v/>
      </c>
      <c r="AV148" t="str">
        <f>""</f>
        <v/>
      </c>
      <c r="AW148" t="str">
        <f>""</f>
        <v/>
      </c>
      <c r="AX148" t="str">
        <f>""</f>
        <v/>
      </c>
      <c r="AY148" t="str">
        <f>""</f>
        <v/>
      </c>
      <c r="AZ148" t="str">
        <f>""</f>
        <v/>
      </c>
      <c r="BA148" t="str">
        <f>""</f>
        <v/>
      </c>
    </row>
    <row r="149" spans="2:53" x14ac:dyDescent="0.2">
      <c r="B149" t="str">
        <f>"Interaction"</f>
        <v>Interaction</v>
      </c>
      <c r="C149" t="str">
        <f>""</f>
        <v/>
      </c>
      <c r="D149" t="str">
        <f>""</f>
        <v/>
      </c>
      <c r="E149" t="str">
        <f>""</f>
        <v/>
      </c>
      <c r="F149" t="str">
        <f>""</f>
        <v/>
      </c>
      <c r="G149" t="str">
        <f>""</f>
        <v/>
      </c>
      <c r="H149" t="str">
        <f>""</f>
        <v/>
      </c>
      <c r="I149" t="str">
        <f>""</f>
        <v/>
      </c>
      <c r="J149" t="str">
        <f>""</f>
        <v/>
      </c>
      <c r="K149" t="str">
        <f>""</f>
        <v/>
      </c>
      <c r="L149" t="str">
        <f>""</f>
        <v/>
      </c>
      <c r="M149" t="str">
        <f>""</f>
        <v/>
      </c>
      <c r="N149" t="str">
        <f>""</f>
        <v/>
      </c>
      <c r="O149" t="str">
        <f>""</f>
        <v/>
      </c>
      <c r="P149" t="str">
        <f>""</f>
        <v/>
      </c>
      <c r="Q149" t="str">
        <f>""</f>
        <v/>
      </c>
      <c r="R149" t="str">
        <f>""</f>
        <v/>
      </c>
      <c r="S149" t="str">
        <f>""</f>
        <v/>
      </c>
      <c r="T149" t="str">
        <f>""</f>
        <v/>
      </c>
      <c r="U149" t="str">
        <f>""</f>
        <v/>
      </c>
      <c r="V149" t="str">
        <f>""</f>
        <v/>
      </c>
      <c r="W149" t="str">
        <f>""</f>
        <v/>
      </c>
      <c r="X149" t="str">
        <f>""</f>
        <v/>
      </c>
      <c r="Y149" t="str">
        <f>""</f>
        <v/>
      </c>
      <c r="Z149" t="str">
        <f>""</f>
        <v/>
      </c>
      <c r="AA149" t="str">
        <f>""</f>
        <v/>
      </c>
      <c r="AB149" t="str">
        <f>""</f>
        <v/>
      </c>
      <c r="AC149" t="str">
        <f>""</f>
        <v/>
      </c>
      <c r="AD149" t="str">
        <f>""</f>
        <v/>
      </c>
      <c r="AE149" t="str">
        <f>""</f>
        <v/>
      </c>
      <c r="AF149" t="str">
        <f>""</f>
        <v/>
      </c>
      <c r="AG149" t="str">
        <f>"0.188*"</f>
        <v>0.188*</v>
      </c>
      <c r="AH149" t="str">
        <f>""</f>
        <v/>
      </c>
      <c r="AI149" t="str">
        <f>""</f>
        <v/>
      </c>
      <c r="AJ149" t="str">
        <f>""</f>
        <v/>
      </c>
      <c r="AK149" t="str">
        <f>""</f>
        <v/>
      </c>
      <c r="AL149" t="str">
        <f>""</f>
        <v/>
      </c>
      <c r="AM149" t="str">
        <f>""</f>
        <v/>
      </c>
      <c r="AN149" t="str">
        <f>""</f>
        <v/>
      </c>
      <c r="AO149" t="str">
        <f>""</f>
        <v/>
      </c>
      <c r="AP149" t="str">
        <f>""</f>
        <v/>
      </c>
      <c r="AQ149" t="str">
        <f>""</f>
        <v/>
      </c>
      <c r="AR149" t="str">
        <f>""</f>
        <v/>
      </c>
      <c r="AS149" t="str">
        <f>""</f>
        <v/>
      </c>
      <c r="AT149" t="str">
        <f>""</f>
        <v/>
      </c>
      <c r="AU149" t="str">
        <f>""</f>
        <v/>
      </c>
      <c r="AV149" t="str">
        <f>""</f>
        <v/>
      </c>
      <c r="AW149" t="str">
        <f>""</f>
        <v/>
      </c>
      <c r="AX149" t="str">
        <f>""</f>
        <v/>
      </c>
      <c r="AY149" t="str">
        <f>""</f>
        <v/>
      </c>
      <c r="AZ149" t="str">
        <f>""</f>
        <v/>
      </c>
      <c r="BA149" t="str">
        <f>""</f>
        <v/>
      </c>
    </row>
    <row r="150" spans="2:53" x14ac:dyDescent="0.2">
      <c r="B150" t="str">
        <f>""</f>
        <v/>
      </c>
      <c r="C150" t="str">
        <f>""</f>
        <v/>
      </c>
      <c r="D150" t="str">
        <f>""</f>
        <v/>
      </c>
      <c r="E150" t="str">
        <f>""</f>
        <v/>
      </c>
      <c r="F150" t="str">
        <f>""</f>
        <v/>
      </c>
      <c r="G150" t="str">
        <f>""</f>
        <v/>
      </c>
      <c r="H150" t="str">
        <f>""</f>
        <v/>
      </c>
      <c r="I150" t="str">
        <f>""</f>
        <v/>
      </c>
      <c r="J150" t="str">
        <f>""</f>
        <v/>
      </c>
      <c r="K150" t="str">
        <f>""</f>
        <v/>
      </c>
      <c r="L150" t="str">
        <f>""</f>
        <v/>
      </c>
      <c r="M150" t="str">
        <f>""</f>
        <v/>
      </c>
      <c r="N150" t="str">
        <f>""</f>
        <v/>
      </c>
      <c r="O150" t="str">
        <f>""</f>
        <v/>
      </c>
      <c r="P150" t="str">
        <f>""</f>
        <v/>
      </c>
      <c r="Q150" t="str">
        <f>""</f>
        <v/>
      </c>
      <c r="R150" t="str">
        <f>""</f>
        <v/>
      </c>
      <c r="S150" t="str">
        <f>""</f>
        <v/>
      </c>
      <c r="T150" t="str">
        <f>""</f>
        <v/>
      </c>
      <c r="U150" t="str">
        <f>""</f>
        <v/>
      </c>
      <c r="V150" t="str">
        <f>""</f>
        <v/>
      </c>
      <c r="W150" t="str">
        <f>""</f>
        <v/>
      </c>
      <c r="X150" t="str">
        <f>""</f>
        <v/>
      </c>
      <c r="Y150" t="str">
        <f>""</f>
        <v/>
      </c>
      <c r="Z150" t="str">
        <f>""</f>
        <v/>
      </c>
      <c r="AA150" t="str">
        <f>""</f>
        <v/>
      </c>
      <c r="AB150" t="str">
        <f>""</f>
        <v/>
      </c>
      <c r="AC150" t="str">
        <f>""</f>
        <v/>
      </c>
      <c r="AD150" t="str">
        <f>""</f>
        <v/>
      </c>
      <c r="AE150" t="str">
        <f>""</f>
        <v/>
      </c>
      <c r="AF150" t="str">
        <f>""</f>
        <v/>
      </c>
      <c r="AG150" t="str">
        <f>"[0.112]"</f>
        <v>[0.112]</v>
      </c>
      <c r="AH150" t="str">
        <f>""</f>
        <v/>
      </c>
      <c r="AI150" t="str">
        <f>""</f>
        <v/>
      </c>
      <c r="AJ150" t="str">
        <f>""</f>
        <v/>
      </c>
      <c r="AK150" t="str">
        <f>""</f>
        <v/>
      </c>
      <c r="AL150" t="str">
        <f>""</f>
        <v/>
      </c>
      <c r="AM150" t="str">
        <f>""</f>
        <v/>
      </c>
      <c r="AN150" t="str">
        <f>""</f>
        <v/>
      </c>
      <c r="AO150" t="str">
        <f>""</f>
        <v/>
      </c>
      <c r="AP150" t="str">
        <f>""</f>
        <v/>
      </c>
      <c r="AQ150" t="str">
        <f>""</f>
        <v/>
      </c>
      <c r="AR150" t="str">
        <f>""</f>
        <v/>
      </c>
      <c r="AS150" t="str">
        <f>""</f>
        <v/>
      </c>
      <c r="AT150" t="str">
        <f>""</f>
        <v/>
      </c>
      <c r="AU150" t="str">
        <f>""</f>
        <v/>
      </c>
      <c r="AV150" t="str">
        <f>""</f>
        <v/>
      </c>
      <c r="AW150" t="str">
        <f>""</f>
        <v/>
      </c>
      <c r="AX150" t="str">
        <f>""</f>
        <v/>
      </c>
      <c r="AY150" t="str">
        <f>""</f>
        <v/>
      </c>
      <c r="AZ150" t="str">
        <f>""</f>
        <v/>
      </c>
      <c r="BA150" t="str">
        <f>""</f>
        <v/>
      </c>
    </row>
    <row r="151" spans="2:53" x14ac:dyDescent="0.2">
      <c r="B151" t="str">
        <f>"Number of males who left household 1998-2007"</f>
        <v>Number of males who left household 1998-2007</v>
      </c>
      <c r="C151" t="str">
        <f>""</f>
        <v/>
      </c>
      <c r="D151" t="str">
        <f>""</f>
        <v/>
      </c>
      <c r="E151" t="str">
        <f>""</f>
        <v/>
      </c>
      <c r="F151" t="str">
        <f>""</f>
        <v/>
      </c>
      <c r="G151" t="str">
        <f>""</f>
        <v/>
      </c>
      <c r="H151" t="str">
        <f>""</f>
        <v/>
      </c>
      <c r="I151" t="str">
        <f>""</f>
        <v/>
      </c>
      <c r="J151" t="str">
        <f>""</f>
        <v/>
      </c>
      <c r="K151" t="str">
        <f>""</f>
        <v/>
      </c>
      <c r="L151" t="str">
        <f>""</f>
        <v/>
      </c>
      <c r="M151" t="str">
        <f>""</f>
        <v/>
      </c>
      <c r="N151" t="str">
        <f>""</f>
        <v/>
      </c>
      <c r="O151" t="str">
        <f>""</f>
        <v/>
      </c>
      <c r="P151" t="str">
        <f>""</f>
        <v/>
      </c>
      <c r="Q151" t="str">
        <f>""</f>
        <v/>
      </c>
      <c r="R151" t="str">
        <f>""</f>
        <v/>
      </c>
      <c r="S151" t="str">
        <f>""</f>
        <v/>
      </c>
      <c r="T151" t="str">
        <f>""</f>
        <v/>
      </c>
      <c r="U151" t="str">
        <f>""</f>
        <v/>
      </c>
      <c r="V151" t="str">
        <f>""</f>
        <v/>
      </c>
      <c r="W151" t="str">
        <f>""</f>
        <v/>
      </c>
      <c r="X151" t="str">
        <f>""</f>
        <v/>
      </c>
      <c r="Y151" t="str">
        <f>""</f>
        <v/>
      </c>
      <c r="Z151" t="str">
        <f>""</f>
        <v/>
      </c>
      <c r="AA151" t="str">
        <f>""</f>
        <v/>
      </c>
      <c r="AB151" t="str">
        <f>""</f>
        <v/>
      </c>
      <c r="AC151" t="str">
        <f>""</f>
        <v/>
      </c>
      <c r="AD151" t="str">
        <f>""</f>
        <v/>
      </c>
      <c r="AE151" t="str">
        <f>""</f>
        <v/>
      </c>
      <c r="AF151" t="str">
        <f>""</f>
        <v/>
      </c>
      <c r="AG151" t="str">
        <f>""</f>
        <v/>
      </c>
      <c r="AH151" t="str">
        <f>"0.010"</f>
        <v>0.010</v>
      </c>
      <c r="AI151" t="str">
        <f>""</f>
        <v/>
      </c>
      <c r="AJ151" t="str">
        <f>""</f>
        <v/>
      </c>
      <c r="AK151" t="str">
        <f>""</f>
        <v/>
      </c>
      <c r="AL151" t="str">
        <f>""</f>
        <v/>
      </c>
      <c r="AM151" t="str">
        <f>""</f>
        <v/>
      </c>
      <c r="AN151" t="str">
        <f>""</f>
        <v/>
      </c>
      <c r="AO151" t="str">
        <f>""</f>
        <v/>
      </c>
      <c r="AP151" t="str">
        <f>""</f>
        <v/>
      </c>
      <c r="AQ151" t="str">
        <f>""</f>
        <v/>
      </c>
      <c r="AR151" t="str">
        <f>""</f>
        <v/>
      </c>
      <c r="AS151" t="str">
        <f>""</f>
        <v/>
      </c>
      <c r="AT151" t="str">
        <f>""</f>
        <v/>
      </c>
      <c r="AU151" t="str">
        <f>""</f>
        <v/>
      </c>
      <c r="AV151" t="str">
        <f>""</f>
        <v/>
      </c>
      <c r="AW151" t="str">
        <f>""</f>
        <v/>
      </c>
      <c r="AX151" t="str">
        <f>""</f>
        <v/>
      </c>
      <c r="AY151" t="str">
        <f>""</f>
        <v/>
      </c>
      <c r="AZ151" t="str">
        <f>""</f>
        <v/>
      </c>
      <c r="BA151" t="str">
        <f>""</f>
        <v/>
      </c>
    </row>
    <row r="152" spans="2:53" x14ac:dyDescent="0.2">
      <c r="B152" t="str">
        <f>""</f>
        <v/>
      </c>
      <c r="C152" t="str">
        <f>""</f>
        <v/>
      </c>
      <c r="D152" t="str">
        <f>""</f>
        <v/>
      </c>
      <c r="E152" t="str">
        <f>""</f>
        <v/>
      </c>
      <c r="F152" t="str">
        <f>""</f>
        <v/>
      </c>
      <c r="G152" t="str">
        <f>""</f>
        <v/>
      </c>
      <c r="H152" t="str">
        <f>""</f>
        <v/>
      </c>
      <c r="I152" t="str">
        <f>""</f>
        <v/>
      </c>
      <c r="J152" t="str">
        <f>""</f>
        <v/>
      </c>
      <c r="K152" t="str">
        <f>""</f>
        <v/>
      </c>
      <c r="L152" t="str">
        <f>""</f>
        <v/>
      </c>
      <c r="M152" t="str">
        <f>""</f>
        <v/>
      </c>
      <c r="N152" t="str">
        <f>""</f>
        <v/>
      </c>
      <c r="O152" t="str">
        <f>""</f>
        <v/>
      </c>
      <c r="P152" t="str">
        <f>""</f>
        <v/>
      </c>
      <c r="Q152" t="str">
        <f>""</f>
        <v/>
      </c>
      <c r="R152" t="str">
        <f>""</f>
        <v/>
      </c>
      <c r="S152" t="str">
        <f>""</f>
        <v/>
      </c>
      <c r="T152" t="str">
        <f>""</f>
        <v/>
      </c>
      <c r="U152" t="str">
        <f>""</f>
        <v/>
      </c>
      <c r="V152" t="str">
        <f>""</f>
        <v/>
      </c>
      <c r="W152" t="str">
        <f>""</f>
        <v/>
      </c>
      <c r="X152" t="str">
        <f>""</f>
        <v/>
      </c>
      <c r="Y152" t="str">
        <f>""</f>
        <v/>
      </c>
      <c r="Z152" t="str">
        <f>""</f>
        <v/>
      </c>
      <c r="AA152" t="str">
        <f>""</f>
        <v/>
      </c>
      <c r="AB152" t="str">
        <f>""</f>
        <v/>
      </c>
      <c r="AC152" t="str">
        <f>""</f>
        <v/>
      </c>
      <c r="AD152" t="str">
        <f>""</f>
        <v/>
      </c>
      <c r="AE152" t="str">
        <f>""</f>
        <v/>
      </c>
      <c r="AF152" t="str">
        <f>""</f>
        <v/>
      </c>
      <c r="AG152" t="str">
        <f>""</f>
        <v/>
      </c>
      <c r="AH152" t="str">
        <f>"[0.044]"</f>
        <v>[0.044]</v>
      </c>
      <c r="AI152" t="str">
        <f>""</f>
        <v/>
      </c>
      <c r="AJ152" t="str">
        <f>""</f>
        <v/>
      </c>
      <c r="AK152" t="str">
        <f>""</f>
        <v/>
      </c>
      <c r="AL152" t="str">
        <f>""</f>
        <v/>
      </c>
      <c r="AM152" t="str">
        <f>""</f>
        <v/>
      </c>
      <c r="AN152" t="str">
        <f>""</f>
        <v/>
      </c>
      <c r="AO152" t="str">
        <f>""</f>
        <v/>
      </c>
      <c r="AP152" t="str">
        <f>""</f>
        <v/>
      </c>
      <c r="AQ152" t="str">
        <f>""</f>
        <v/>
      </c>
      <c r="AR152" t="str">
        <f>""</f>
        <v/>
      </c>
      <c r="AS152" t="str">
        <f>""</f>
        <v/>
      </c>
      <c r="AT152" t="str">
        <f>""</f>
        <v/>
      </c>
      <c r="AU152" t="str">
        <f>""</f>
        <v/>
      </c>
      <c r="AV152" t="str">
        <f>""</f>
        <v/>
      </c>
      <c r="AW152" t="str">
        <f>""</f>
        <v/>
      </c>
      <c r="AX152" t="str">
        <f>""</f>
        <v/>
      </c>
      <c r="AY152" t="str">
        <f>""</f>
        <v/>
      </c>
      <c r="AZ152" t="str">
        <f>""</f>
        <v/>
      </c>
      <c r="BA152" t="str">
        <f>""</f>
        <v/>
      </c>
    </row>
    <row r="153" spans="2:53" x14ac:dyDescent="0.2">
      <c r="B153" t="str">
        <f>"Interaction"</f>
        <v>Interaction</v>
      </c>
      <c r="C153" t="str">
        <f>""</f>
        <v/>
      </c>
      <c r="D153" t="str">
        <f>""</f>
        <v/>
      </c>
      <c r="E153" t="str">
        <f>""</f>
        <v/>
      </c>
      <c r="F153" t="str">
        <f>""</f>
        <v/>
      </c>
      <c r="G153" t="str">
        <f>""</f>
        <v/>
      </c>
      <c r="H153" t="str">
        <f>""</f>
        <v/>
      </c>
      <c r="I153" t="str">
        <f>""</f>
        <v/>
      </c>
      <c r="J153" t="str">
        <f>""</f>
        <v/>
      </c>
      <c r="K153" t="str">
        <f>""</f>
        <v/>
      </c>
      <c r="L153" t="str">
        <f>""</f>
        <v/>
      </c>
      <c r="M153" t="str">
        <f>""</f>
        <v/>
      </c>
      <c r="N153" t="str">
        <f>""</f>
        <v/>
      </c>
      <c r="O153" t="str">
        <f>""</f>
        <v/>
      </c>
      <c r="P153" t="str">
        <f>""</f>
        <v/>
      </c>
      <c r="Q153" t="str">
        <f>""</f>
        <v/>
      </c>
      <c r="R153" t="str">
        <f>""</f>
        <v/>
      </c>
      <c r="S153" t="str">
        <f>""</f>
        <v/>
      </c>
      <c r="T153" t="str">
        <f>""</f>
        <v/>
      </c>
      <c r="U153" t="str">
        <f>""</f>
        <v/>
      </c>
      <c r="V153" t="str">
        <f>""</f>
        <v/>
      </c>
      <c r="W153" t="str">
        <f>""</f>
        <v/>
      </c>
      <c r="X153" t="str">
        <f>""</f>
        <v/>
      </c>
      <c r="Y153" t="str">
        <f>""</f>
        <v/>
      </c>
      <c r="Z153" t="str">
        <f>""</f>
        <v/>
      </c>
      <c r="AA153" t="str">
        <f>""</f>
        <v/>
      </c>
      <c r="AB153" t="str">
        <f>""</f>
        <v/>
      </c>
      <c r="AC153" t="str">
        <f>""</f>
        <v/>
      </c>
      <c r="AD153" t="str">
        <f>""</f>
        <v/>
      </c>
      <c r="AE153" t="str">
        <f>""</f>
        <v/>
      </c>
      <c r="AF153" t="str">
        <f>""</f>
        <v/>
      </c>
      <c r="AG153" t="str">
        <f>""</f>
        <v/>
      </c>
      <c r="AH153" t="str">
        <f>"0.087"</f>
        <v>0.087</v>
      </c>
      <c r="AI153" t="str">
        <f>""</f>
        <v/>
      </c>
      <c r="AJ153" t="str">
        <f>""</f>
        <v/>
      </c>
      <c r="AK153" t="str">
        <f>""</f>
        <v/>
      </c>
      <c r="AL153" t="str">
        <f>""</f>
        <v/>
      </c>
      <c r="AM153" t="str">
        <f>""</f>
        <v/>
      </c>
      <c r="AN153" t="str">
        <f>""</f>
        <v/>
      </c>
      <c r="AO153" t="str">
        <f>""</f>
        <v/>
      </c>
      <c r="AP153" t="str">
        <f>""</f>
        <v/>
      </c>
      <c r="AQ153" t="str">
        <f>""</f>
        <v/>
      </c>
      <c r="AR153" t="str">
        <f>""</f>
        <v/>
      </c>
      <c r="AS153" t="str">
        <f>""</f>
        <v/>
      </c>
      <c r="AT153" t="str">
        <f>""</f>
        <v/>
      </c>
      <c r="AU153" t="str">
        <f>""</f>
        <v/>
      </c>
      <c r="AV153" t="str">
        <f>""</f>
        <v/>
      </c>
      <c r="AW153" t="str">
        <f>""</f>
        <v/>
      </c>
      <c r="AX153" t="str">
        <f>""</f>
        <v/>
      </c>
      <c r="AY153" t="str">
        <f>""</f>
        <v/>
      </c>
      <c r="AZ153" t="str">
        <f>""</f>
        <v/>
      </c>
      <c r="BA153" t="str">
        <f>""</f>
        <v/>
      </c>
    </row>
    <row r="154" spans="2:53" x14ac:dyDescent="0.2">
      <c r="B154" t="str">
        <f>""</f>
        <v/>
      </c>
      <c r="C154" t="str">
        <f>""</f>
        <v/>
      </c>
      <c r="D154" t="str">
        <f>""</f>
        <v/>
      </c>
      <c r="E154" t="str">
        <f>""</f>
        <v/>
      </c>
      <c r="F154" t="str">
        <f>""</f>
        <v/>
      </c>
      <c r="G154" t="str">
        <f>""</f>
        <v/>
      </c>
      <c r="H154" t="str">
        <f>""</f>
        <v/>
      </c>
      <c r="I154" t="str">
        <f>""</f>
        <v/>
      </c>
      <c r="J154" t="str">
        <f>""</f>
        <v/>
      </c>
      <c r="K154" t="str">
        <f>""</f>
        <v/>
      </c>
      <c r="L154" t="str">
        <f>""</f>
        <v/>
      </c>
      <c r="M154" t="str">
        <f>""</f>
        <v/>
      </c>
      <c r="N154" t="str">
        <f>""</f>
        <v/>
      </c>
      <c r="O154" t="str">
        <f>""</f>
        <v/>
      </c>
      <c r="P154" t="str">
        <f>""</f>
        <v/>
      </c>
      <c r="Q154" t="str">
        <f>""</f>
        <v/>
      </c>
      <c r="R154" t="str">
        <f>""</f>
        <v/>
      </c>
      <c r="S154" t="str">
        <f>""</f>
        <v/>
      </c>
      <c r="T154" t="str">
        <f>""</f>
        <v/>
      </c>
      <c r="U154" t="str">
        <f>""</f>
        <v/>
      </c>
      <c r="V154" t="str">
        <f>""</f>
        <v/>
      </c>
      <c r="W154" t="str">
        <f>""</f>
        <v/>
      </c>
      <c r="X154" t="str">
        <f>""</f>
        <v/>
      </c>
      <c r="Y154" t="str">
        <f>""</f>
        <v/>
      </c>
      <c r="Z154" t="str">
        <f>""</f>
        <v/>
      </c>
      <c r="AA154" t="str">
        <f>""</f>
        <v/>
      </c>
      <c r="AB154" t="str">
        <f>""</f>
        <v/>
      </c>
      <c r="AC154" t="str">
        <f>""</f>
        <v/>
      </c>
      <c r="AD154" t="str">
        <f>""</f>
        <v/>
      </c>
      <c r="AE154" t="str">
        <f>""</f>
        <v/>
      </c>
      <c r="AF154" t="str">
        <f>""</f>
        <v/>
      </c>
      <c r="AG154" t="str">
        <f>""</f>
        <v/>
      </c>
      <c r="AH154" t="str">
        <f>"[0.067]"</f>
        <v>[0.067]</v>
      </c>
      <c r="AI154" t="str">
        <f>""</f>
        <v/>
      </c>
      <c r="AJ154" t="str">
        <f>""</f>
        <v/>
      </c>
      <c r="AK154" t="str">
        <f>""</f>
        <v/>
      </c>
      <c r="AL154" t="str">
        <f>""</f>
        <v/>
      </c>
      <c r="AM154" t="str">
        <f>""</f>
        <v/>
      </c>
      <c r="AN154" t="str">
        <f>""</f>
        <v/>
      </c>
      <c r="AO154" t="str">
        <f>""</f>
        <v/>
      </c>
      <c r="AP154" t="str">
        <f>""</f>
        <v/>
      </c>
      <c r="AQ154" t="str">
        <f>""</f>
        <v/>
      </c>
      <c r="AR154" t="str">
        <f>""</f>
        <v/>
      </c>
      <c r="AS154" t="str">
        <f>""</f>
        <v/>
      </c>
      <c r="AT154" t="str">
        <f>""</f>
        <v/>
      </c>
      <c r="AU154" t="str">
        <f>""</f>
        <v/>
      </c>
      <c r="AV154" t="str">
        <f>""</f>
        <v/>
      </c>
      <c r="AW154" t="str">
        <f>""</f>
        <v/>
      </c>
      <c r="AX154" t="str">
        <f>""</f>
        <v/>
      </c>
      <c r="AY154" t="str">
        <f>""</f>
        <v/>
      </c>
      <c r="AZ154" t="str">
        <f>""</f>
        <v/>
      </c>
      <c r="BA154" t="str">
        <f>""</f>
        <v/>
      </c>
    </row>
    <row r="155" spans="2:53" x14ac:dyDescent="0.2">
      <c r="B155" t="str">
        <f>"Share of males  who left household 1998-2007"</f>
        <v>Share of males  who left household 1998-2007</v>
      </c>
      <c r="C155" t="str">
        <f>""</f>
        <v/>
      </c>
      <c r="D155" t="str">
        <f>""</f>
        <v/>
      </c>
      <c r="E155" t="str">
        <f>""</f>
        <v/>
      </c>
      <c r="F155" t="str">
        <f>""</f>
        <v/>
      </c>
      <c r="G155" t="str">
        <f>""</f>
        <v/>
      </c>
      <c r="H155" t="str">
        <f>""</f>
        <v/>
      </c>
      <c r="I155" t="str">
        <f>""</f>
        <v/>
      </c>
      <c r="J155" t="str">
        <f>""</f>
        <v/>
      </c>
      <c r="K155" t="str">
        <f>""</f>
        <v/>
      </c>
      <c r="L155" t="str">
        <f>""</f>
        <v/>
      </c>
      <c r="M155" t="str">
        <f>""</f>
        <v/>
      </c>
      <c r="N155" t="str">
        <f>""</f>
        <v/>
      </c>
      <c r="O155" t="str">
        <f>""</f>
        <v/>
      </c>
      <c r="P155" t="str">
        <f>""</f>
        <v/>
      </c>
      <c r="Q155" t="str">
        <f>""</f>
        <v/>
      </c>
      <c r="R155" t="str">
        <f>""</f>
        <v/>
      </c>
      <c r="S155" t="str">
        <f>""</f>
        <v/>
      </c>
      <c r="T155" t="str">
        <f>""</f>
        <v/>
      </c>
      <c r="U155" t="str">
        <f>""</f>
        <v/>
      </c>
      <c r="V155" t="str">
        <f>""</f>
        <v/>
      </c>
      <c r="W155" t="str">
        <f>""</f>
        <v/>
      </c>
      <c r="X155" t="str">
        <f>""</f>
        <v/>
      </c>
      <c r="Y155" t="str">
        <f>""</f>
        <v/>
      </c>
      <c r="Z155" t="str">
        <f>""</f>
        <v/>
      </c>
      <c r="AA155" t="str">
        <f>""</f>
        <v/>
      </c>
      <c r="AB155" t="str">
        <f>""</f>
        <v/>
      </c>
      <c r="AC155" t="str">
        <f>""</f>
        <v/>
      </c>
      <c r="AD155" t="str">
        <f>""</f>
        <v/>
      </c>
      <c r="AE155" t="str">
        <f>""</f>
        <v/>
      </c>
      <c r="AF155" t="str">
        <f>""</f>
        <v/>
      </c>
      <c r="AG155" t="str">
        <f>""</f>
        <v/>
      </c>
      <c r="AH155" t="str">
        <f>""</f>
        <v/>
      </c>
      <c r="AI155" t="str">
        <f>"0.045"</f>
        <v>0.045</v>
      </c>
      <c r="AJ155" t="str">
        <f>""</f>
        <v/>
      </c>
      <c r="AK155" t="str">
        <f>""</f>
        <v/>
      </c>
      <c r="AL155" t="str">
        <f>""</f>
        <v/>
      </c>
      <c r="AM155" t="str">
        <f>""</f>
        <v/>
      </c>
      <c r="AN155" t="str">
        <f>""</f>
        <v/>
      </c>
      <c r="AO155" t="str">
        <f>""</f>
        <v/>
      </c>
      <c r="AP155" t="str">
        <f>""</f>
        <v/>
      </c>
      <c r="AQ155" t="str">
        <f>""</f>
        <v/>
      </c>
      <c r="AR155" t="str">
        <f>""</f>
        <v/>
      </c>
      <c r="AS155" t="str">
        <f>""</f>
        <v/>
      </c>
      <c r="AT155" t="str">
        <f>""</f>
        <v/>
      </c>
      <c r="AU155" t="str">
        <f>""</f>
        <v/>
      </c>
      <c r="AV155" t="str">
        <f>""</f>
        <v/>
      </c>
      <c r="AW155" t="str">
        <f>""</f>
        <v/>
      </c>
      <c r="AX155" t="str">
        <f>""</f>
        <v/>
      </c>
      <c r="AY155" t="str">
        <f>""</f>
        <v/>
      </c>
      <c r="AZ155" t="str">
        <f>""</f>
        <v/>
      </c>
      <c r="BA155" t="str">
        <f>""</f>
        <v/>
      </c>
    </row>
    <row r="156" spans="2:53" x14ac:dyDescent="0.2">
      <c r="B156" t="str">
        <f>""</f>
        <v/>
      </c>
      <c r="C156" t="str">
        <f>""</f>
        <v/>
      </c>
      <c r="D156" t="str">
        <f>""</f>
        <v/>
      </c>
      <c r="E156" t="str">
        <f>""</f>
        <v/>
      </c>
      <c r="F156" t="str">
        <f>""</f>
        <v/>
      </c>
      <c r="G156" t="str">
        <f>""</f>
        <v/>
      </c>
      <c r="H156" t="str">
        <f>""</f>
        <v/>
      </c>
      <c r="I156" t="str">
        <f>""</f>
        <v/>
      </c>
      <c r="J156" t="str">
        <f>""</f>
        <v/>
      </c>
      <c r="K156" t="str">
        <f>""</f>
        <v/>
      </c>
      <c r="L156" t="str">
        <f>""</f>
        <v/>
      </c>
      <c r="M156" t="str">
        <f>""</f>
        <v/>
      </c>
      <c r="N156" t="str">
        <f>""</f>
        <v/>
      </c>
      <c r="O156" t="str">
        <f>""</f>
        <v/>
      </c>
      <c r="P156" t="str">
        <f>""</f>
        <v/>
      </c>
      <c r="Q156" t="str">
        <f>""</f>
        <v/>
      </c>
      <c r="R156" t="str">
        <f>""</f>
        <v/>
      </c>
      <c r="S156" t="str">
        <f>""</f>
        <v/>
      </c>
      <c r="T156" t="str">
        <f>""</f>
        <v/>
      </c>
      <c r="U156" t="str">
        <f>""</f>
        <v/>
      </c>
      <c r="V156" t="str">
        <f>""</f>
        <v/>
      </c>
      <c r="W156" t="str">
        <f>""</f>
        <v/>
      </c>
      <c r="X156" t="str">
        <f>""</f>
        <v/>
      </c>
      <c r="Y156" t="str">
        <f>""</f>
        <v/>
      </c>
      <c r="Z156" t="str">
        <f>""</f>
        <v/>
      </c>
      <c r="AA156" t="str">
        <f>""</f>
        <v/>
      </c>
      <c r="AB156" t="str">
        <f>""</f>
        <v/>
      </c>
      <c r="AC156" t="str">
        <f>""</f>
        <v/>
      </c>
      <c r="AD156" t="str">
        <f>""</f>
        <v/>
      </c>
      <c r="AE156" t="str">
        <f>""</f>
        <v/>
      </c>
      <c r="AF156" t="str">
        <f>""</f>
        <v/>
      </c>
      <c r="AG156" t="str">
        <f>""</f>
        <v/>
      </c>
      <c r="AH156" t="str">
        <f>""</f>
        <v/>
      </c>
      <c r="AI156" t="str">
        <f>"[0.099]"</f>
        <v>[0.099]</v>
      </c>
      <c r="AJ156" t="str">
        <f>""</f>
        <v/>
      </c>
      <c r="AK156" t="str">
        <f>""</f>
        <v/>
      </c>
      <c r="AL156" t="str">
        <f>""</f>
        <v/>
      </c>
      <c r="AM156" t="str">
        <f>""</f>
        <v/>
      </c>
      <c r="AN156" t="str">
        <f>""</f>
        <v/>
      </c>
      <c r="AO156" t="str">
        <f>""</f>
        <v/>
      </c>
      <c r="AP156" t="str">
        <f>""</f>
        <v/>
      </c>
      <c r="AQ156" t="str">
        <f>""</f>
        <v/>
      </c>
      <c r="AR156" t="str">
        <f>""</f>
        <v/>
      </c>
      <c r="AS156" t="str">
        <f>""</f>
        <v/>
      </c>
      <c r="AT156" t="str">
        <f>""</f>
        <v/>
      </c>
      <c r="AU156" t="str">
        <f>""</f>
        <v/>
      </c>
      <c r="AV156" t="str">
        <f>""</f>
        <v/>
      </c>
      <c r="AW156" t="str">
        <f>""</f>
        <v/>
      </c>
      <c r="AX156" t="str">
        <f>""</f>
        <v/>
      </c>
      <c r="AY156" t="str">
        <f>""</f>
        <v/>
      </c>
      <c r="AZ156" t="str">
        <f>""</f>
        <v/>
      </c>
      <c r="BA156" t="str">
        <f>""</f>
        <v/>
      </c>
    </row>
    <row r="157" spans="2:53" x14ac:dyDescent="0.2">
      <c r="B157" t="str">
        <f>"Interaction"</f>
        <v>Interaction</v>
      </c>
      <c r="C157" t="str">
        <f>""</f>
        <v/>
      </c>
      <c r="D157" t="str">
        <f>""</f>
        <v/>
      </c>
      <c r="E157" t="str">
        <f>""</f>
        <v/>
      </c>
      <c r="F157" t="str">
        <f>""</f>
        <v/>
      </c>
      <c r="G157" t="str">
        <f>""</f>
        <v/>
      </c>
      <c r="H157" t="str">
        <f>""</f>
        <v/>
      </c>
      <c r="I157" t="str">
        <f>""</f>
        <v/>
      </c>
      <c r="J157" t="str">
        <f>""</f>
        <v/>
      </c>
      <c r="K157" t="str">
        <f>""</f>
        <v/>
      </c>
      <c r="L157" t="str">
        <f>""</f>
        <v/>
      </c>
      <c r="M157" t="str">
        <f>""</f>
        <v/>
      </c>
      <c r="N157" t="str">
        <f>""</f>
        <v/>
      </c>
      <c r="O157" t="str">
        <f>""</f>
        <v/>
      </c>
      <c r="P157" t="str">
        <f>""</f>
        <v/>
      </c>
      <c r="Q157" t="str">
        <f>""</f>
        <v/>
      </c>
      <c r="R157" t="str">
        <f>""</f>
        <v/>
      </c>
      <c r="S157" t="str">
        <f>""</f>
        <v/>
      </c>
      <c r="T157" t="str">
        <f>""</f>
        <v/>
      </c>
      <c r="U157" t="str">
        <f>""</f>
        <v/>
      </c>
      <c r="V157" t="str">
        <f>""</f>
        <v/>
      </c>
      <c r="W157" t="str">
        <f>""</f>
        <v/>
      </c>
      <c r="X157" t="str">
        <f>""</f>
        <v/>
      </c>
      <c r="Y157" t="str">
        <f>""</f>
        <v/>
      </c>
      <c r="Z157" t="str">
        <f>""</f>
        <v/>
      </c>
      <c r="AA157" t="str">
        <f>""</f>
        <v/>
      </c>
      <c r="AB157" t="str">
        <f>""</f>
        <v/>
      </c>
      <c r="AC157" t="str">
        <f>""</f>
        <v/>
      </c>
      <c r="AD157" t="str">
        <f>""</f>
        <v/>
      </c>
      <c r="AE157" t="str">
        <f>""</f>
        <v/>
      </c>
      <c r="AF157" t="str">
        <f>""</f>
        <v/>
      </c>
      <c r="AG157" t="str">
        <f>""</f>
        <v/>
      </c>
      <c r="AH157" t="str">
        <f>""</f>
        <v/>
      </c>
      <c r="AI157" t="str">
        <f>"0.215**"</f>
        <v>0.215**</v>
      </c>
      <c r="AJ157" t="str">
        <f>""</f>
        <v/>
      </c>
      <c r="AK157" t="str">
        <f>""</f>
        <v/>
      </c>
      <c r="AL157" t="str">
        <f>""</f>
        <v/>
      </c>
      <c r="AM157" t="str">
        <f>""</f>
        <v/>
      </c>
      <c r="AN157" t="str">
        <f>""</f>
        <v/>
      </c>
      <c r="AO157" t="str">
        <f>""</f>
        <v/>
      </c>
      <c r="AP157" t="str">
        <f>""</f>
        <v/>
      </c>
      <c r="AQ157" t="str">
        <f>""</f>
        <v/>
      </c>
      <c r="AR157" t="str">
        <f>""</f>
        <v/>
      </c>
      <c r="AS157" t="str">
        <f>""</f>
        <v/>
      </c>
      <c r="AT157" t="str">
        <f>""</f>
        <v/>
      </c>
      <c r="AU157" t="str">
        <f>""</f>
        <v/>
      </c>
      <c r="AV157" t="str">
        <f>""</f>
        <v/>
      </c>
      <c r="AW157" t="str">
        <f>""</f>
        <v/>
      </c>
      <c r="AX157" t="str">
        <f>""</f>
        <v/>
      </c>
      <c r="AY157" t="str">
        <f>""</f>
        <v/>
      </c>
      <c r="AZ157" t="str">
        <f>""</f>
        <v/>
      </c>
      <c r="BA157" t="str">
        <f>""</f>
        <v/>
      </c>
    </row>
    <row r="158" spans="2:53" x14ac:dyDescent="0.2">
      <c r="B158" t="str">
        <f>""</f>
        <v/>
      </c>
      <c r="C158" t="str">
        <f>""</f>
        <v/>
      </c>
      <c r="D158" t="str">
        <f>""</f>
        <v/>
      </c>
      <c r="E158" t="str">
        <f>""</f>
        <v/>
      </c>
      <c r="F158" t="str">
        <f>""</f>
        <v/>
      </c>
      <c r="G158" t="str">
        <f>""</f>
        <v/>
      </c>
      <c r="H158" t="str">
        <f>""</f>
        <v/>
      </c>
      <c r="I158" t="str">
        <f>""</f>
        <v/>
      </c>
      <c r="J158" t="str">
        <f>""</f>
        <v/>
      </c>
      <c r="K158" t="str">
        <f>""</f>
        <v/>
      </c>
      <c r="L158" t="str">
        <f>""</f>
        <v/>
      </c>
      <c r="M158" t="str">
        <f>""</f>
        <v/>
      </c>
      <c r="N158" t="str">
        <f>""</f>
        <v/>
      </c>
      <c r="O158" t="str">
        <f>""</f>
        <v/>
      </c>
      <c r="P158" t="str">
        <f>""</f>
        <v/>
      </c>
      <c r="Q158" t="str">
        <f>""</f>
        <v/>
      </c>
      <c r="R158" t="str">
        <f>""</f>
        <v/>
      </c>
      <c r="S158" t="str">
        <f>""</f>
        <v/>
      </c>
      <c r="T158" t="str">
        <f>""</f>
        <v/>
      </c>
      <c r="U158" t="str">
        <f>""</f>
        <v/>
      </c>
      <c r="V158" t="str">
        <f>""</f>
        <v/>
      </c>
      <c r="W158" t="str">
        <f>""</f>
        <v/>
      </c>
      <c r="X158" t="str">
        <f>""</f>
        <v/>
      </c>
      <c r="Y158" t="str">
        <f>""</f>
        <v/>
      </c>
      <c r="Z158" t="str">
        <f>""</f>
        <v/>
      </c>
      <c r="AA158" t="str">
        <f>""</f>
        <v/>
      </c>
      <c r="AB158" t="str">
        <f>""</f>
        <v/>
      </c>
      <c r="AC158" t="str">
        <f>""</f>
        <v/>
      </c>
      <c r="AD158" t="str">
        <f>""</f>
        <v/>
      </c>
      <c r="AE158" t="str">
        <f>""</f>
        <v/>
      </c>
      <c r="AF158" t="str">
        <f>""</f>
        <v/>
      </c>
      <c r="AG158" t="str">
        <f>""</f>
        <v/>
      </c>
      <c r="AH158" t="str">
        <f>""</f>
        <v/>
      </c>
      <c r="AI158" t="str">
        <f>"[0.108]"</f>
        <v>[0.108]</v>
      </c>
      <c r="AJ158" t="str">
        <f>""</f>
        <v/>
      </c>
      <c r="AK158" t="str">
        <f>""</f>
        <v/>
      </c>
      <c r="AL158" t="str">
        <f>""</f>
        <v/>
      </c>
      <c r="AM158" t="str">
        <f>""</f>
        <v/>
      </c>
      <c r="AN158" t="str">
        <f>""</f>
        <v/>
      </c>
      <c r="AO158" t="str">
        <f>""</f>
        <v/>
      </c>
      <c r="AP158" t="str">
        <f>""</f>
        <v/>
      </c>
      <c r="AQ158" t="str">
        <f>""</f>
        <v/>
      </c>
      <c r="AR158" t="str">
        <f>""</f>
        <v/>
      </c>
      <c r="AS158" t="str">
        <f>""</f>
        <v/>
      </c>
      <c r="AT158" t="str">
        <f>""</f>
        <v/>
      </c>
      <c r="AU158" t="str">
        <f>""</f>
        <v/>
      </c>
      <c r="AV158" t="str">
        <f>""</f>
        <v/>
      </c>
      <c r="AW158" t="str">
        <f>""</f>
        <v/>
      </c>
      <c r="AX158" t="str">
        <f>""</f>
        <v/>
      </c>
      <c r="AY158" t="str">
        <f>""</f>
        <v/>
      </c>
      <c r="AZ158" t="str">
        <f>""</f>
        <v/>
      </c>
      <c r="BA158" t="str">
        <f>""</f>
        <v/>
      </c>
    </row>
    <row r="159" spans="2:53" x14ac:dyDescent="0.2">
      <c r="B159" t="str">
        <f>"Number of years that household had a theft of crops for a household"</f>
        <v>Number of years that household had a theft of crops for a household</v>
      </c>
      <c r="C159" t="str">
        <f>""</f>
        <v/>
      </c>
      <c r="D159" t="str">
        <f>""</f>
        <v/>
      </c>
      <c r="E159" t="str">
        <f>""</f>
        <v/>
      </c>
      <c r="F159" t="str">
        <f>""</f>
        <v/>
      </c>
      <c r="G159" t="str">
        <f>""</f>
        <v/>
      </c>
      <c r="H159" t="str">
        <f>""</f>
        <v/>
      </c>
      <c r="I159" t="str">
        <f>""</f>
        <v/>
      </c>
      <c r="J159" t="str">
        <f>""</f>
        <v/>
      </c>
      <c r="K159" t="str">
        <f>""</f>
        <v/>
      </c>
      <c r="L159" t="str">
        <f>""</f>
        <v/>
      </c>
      <c r="M159" t="str">
        <f>""</f>
        <v/>
      </c>
      <c r="N159" t="str">
        <f>""</f>
        <v/>
      </c>
      <c r="O159" t="str">
        <f>""</f>
        <v/>
      </c>
      <c r="P159" t="str">
        <f>""</f>
        <v/>
      </c>
      <c r="Q159" t="str">
        <f>""</f>
        <v/>
      </c>
      <c r="R159" t="str">
        <f>""</f>
        <v/>
      </c>
      <c r="S159" t="str">
        <f>""</f>
        <v/>
      </c>
      <c r="T159" t="str">
        <f>""</f>
        <v/>
      </c>
      <c r="U159" t="str">
        <f>""</f>
        <v/>
      </c>
      <c r="V159" t="str">
        <f>""</f>
        <v/>
      </c>
      <c r="W159" t="str">
        <f>""</f>
        <v/>
      </c>
      <c r="X159" t="str">
        <f>""</f>
        <v/>
      </c>
      <c r="Y159" t="str">
        <f>""</f>
        <v/>
      </c>
      <c r="Z159" t="str">
        <f>""</f>
        <v/>
      </c>
      <c r="AA159" t="str">
        <f>""</f>
        <v/>
      </c>
      <c r="AB159" t="str">
        <f>""</f>
        <v/>
      </c>
      <c r="AC159" t="str">
        <f>""</f>
        <v/>
      </c>
      <c r="AD159" t="str">
        <f>""</f>
        <v/>
      </c>
      <c r="AE159" t="str">
        <f>""</f>
        <v/>
      </c>
      <c r="AF159" t="str">
        <f>""</f>
        <v/>
      </c>
      <c r="AG159" t="str">
        <f>""</f>
        <v/>
      </c>
      <c r="AH159" t="str">
        <f>""</f>
        <v/>
      </c>
      <c r="AI159" t="str">
        <f>""</f>
        <v/>
      </c>
      <c r="AJ159" t="str">
        <f>"0.034"</f>
        <v>0.034</v>
      </c>
      <c r="AK159" t="str">
        <f>"0.045"</f>
        <v>0.045</v>
      </c>
      <c r="AL159" t="str">
        <f>"0.037"</f>
        <v>0.037</v>
      </c>
      <c r="AM159" t="str">
        <f>""</f>
        <v/>
      </c>
      <c r="AN159" t="str">
        <f>""</f>
        <v/>
      </c>
      <c r="AO159" t="str">
        <f>""</f>
        <v/>
      </c>
      <c r="AP159" t="str">
        <f>""</f>
        <v/>
      </c>
      <c r="AQ159" t="str">
        <f>""</f>
        <v/>
      </c>
      <c r="AR159" t="str">
        <f>""</f>
        <v/>
      </c>
      <c r="AS159" t="str">
        <f>""</f>
        <v/>
      </c>
      <c r="AT159" t="str">
        <f>""</f>
        <v/>
      </c>
      <c r="AU159" t="str">
        <f>""</f>
        <v/>
      </c>
      <c r="AV159" t="str">
        <f>""</f>
        <v/>
      </c>
      <c r="AW159" t="str">
        <f>""</f>
        <v/>
      </c>
      <c r="AX159" t="str">
        <f>""</f>
        <v/>
      </c>
      <c r="AY159" t="str">
        <f>""</f>
        <v/>
      </c>
      <c r="AZ159" t="str">
        <f>""</f>
        <v/>
      </c>
      <c r="BA159" t="str">
        <f>""</f>
        <v/>
      </c>
    </row>
    <row r="160" spans="2:53" x14ac:dyDescent="0.2">
      <c r="B160" t="str">
        <f>""</f>
        <v/>
      </c>
      <c r="C160" t="str">
        <f>""</f>
        <v/>
      </c>
      <c r="D160" t="str">
        <f>""</f>
        <v/>
      </c>
      <c r="E160" t="str">
        <f>""</f>
        <v/>
      </c>
      <c r="F160" t="str">
        <f>""</f>
        <v/>
      </c>
      <c r="G160" t="str">
        <f>""</f>
        <v/>
      </c>
      <c r="H160" t="str">
        <f>""</f>
        <v/>
      </c>
      <c r="I160" t="str">
        <f>""</f>
        <v/>
      </c>
      <c r="J160" t="str">
        <f>""</f>
        <v/>
      </c>
      <c r="K160" t="str">
        <f>""</f>
        <v/>
      </c>
      <c r="L160" t="str">
        <f>""</f>
        <v/>
      </c>
      <c r="M160" t="str">
        <f>""</f>
        <v/>
      </c>
      <c r="N160" t="str">
        <f>""</f>
        <v/>
      </c>
      <c r="O160" t="str">
        <f>""</f>
        <v/>
      </c>
      <c r="P160" t="str">
        <f>""</f>
        <v/>
      </c>
      <c r="Q160" t="str">
        <f>""</f>
        <v/>
      </c>
      <c r="R160" t="str">
        <f>""</f>
        <v/>
      </c>
      <c r="S160" t="str">
        <f>""</f>
        <v/>
      </c>
      <c r="T160" t="str">
        <f>""</f>
        <v/>
      </c>
      <c r="U160" t="str">
        <f>""</f>
        <v/>
      </c>
      <c r="V160" t="str">
        <f>""</f>
        <v/>
      </c>
      <c r="W160" t="str">
        <f>""</f>
        <v/>
      </c>
      <c r="X160" t="str">
        <f>""</f>
        <v/>
      </c>
      <c r="Y160" t="str">
        <f>""</f>
        <v/>
      </c>
      <c r="Z160" t="str">
        <f>""</f>
        <v/>
      </c>
      <c r="AA160" t="str">
        <f>""</f>
        <v/>
      </c>
      <c r="AB160" t="str">
        <f>""</f>
        <v/>
      </c>
      <c r="AC160" t="str">
        <f>""</f>
        <v/>
      </c>
      <c r="AD160" t="str">
        <f>""</f>
        <v/>
      </c>
      <c r="AE160" t="str">
        <f>""</f>
        <v/>
      </c>
      <c r="AF160" t="str">
        <f>""</f>
        <v/>
      </c>
      <c r="AG160" t="str">
        <f>""</f>
        <v/>
      </c>
      <c r="AH160" t="str">
        <f>""</f>
        <v/>
      </c>
      <c r="AI160" t="str">
        <f>""</f>
        <v/>
      </c>
      <c r="AJ160" t="str">
        <f>"[0.056]"</f>
        <v>[0.056]</v>
      </c>
      <c r="AK160" t="str">
        <f>"[0.052]"</f>
        <v>[0.052]</v>
      </c>
      <c r="AL160" t="str">
        <f>"[0.054]"</f>
        <v>[0.054]</v>
      </c>
      <c r="AM160" t="str">
        <f>""</f>
        <v/>
      </c>
      <c r="AN160" t="str">
        <f>""</f>
        <v/>
      </c>
      <c r="AO160" t="str">
        <f>""</f>
        <v/>
      </c>
      <c r="AP160" t="str">
        <f>""</f>
        <v/>
      </c>
      <c r="AQ160" t="str">
        <f>""</f>
        <v/>
      </c>
      <c r="AR160" t="str">
        <f>""</f>
        <v/>
      </c>
      <c r="AS160" t="str">
        <f>""</f>
        <v/>
      </c>
      <c r="AT160" t="str">
        <f>""</f>
        <v/>
      </c>
      <c r="AU160" t="str">
        <f>""</f>
        <v/>
      </c>
      <c r="AV160" t="str">
        <f>""</f>
        <v/>
      </c>
      <c r="AW160" t="str">
        <f>""</f>
        <v/>
      </c>
      <c r="AX160" t="str">
        <f>""</f>
        <v/>
      </c>
      <c r="AY160" t="str">
        <f>""</f>
        <v/>
      </c>
      <c r="AZ160" t="str">
        <f>""</f>
        <v/>
      </c>
      <c r="BA160" t="str">
        <f>""</f>
        <v/>
      </c>
    </row>
    <row r="161" spans="2:53" x14ac:dyDescent="0.2">
      <c r="B161" t="str">
        <f>"At least 1 male left the household in a given year (yes=1)"</f>
        <v>At least 1 male left the household in a given year (yes=1)</v>
      </c>
      <c r="C161" t="str">
        <f>""</f>
        <v/>
      </c>
      <c r="D161" t="str">
        <f>""</f>
        <v/>
      </c>
      <c r="E161" t="str">
        <f>""</f>
        <v/>
      </c>
      <c r="F161" t="str">
        <f>""</f>
        <v/>
      </c>
      <c r="G161" t="str">
        <f>""</f>
        <v/>
      </c>
      <c r="H161" t="str">
        <f>""</f>
        <v/>
      </c>
      <c r="I161" t="str">
        <f>""</f>
        <v/>
      </c>
      <c r="J161" t="str">
        <f>""</f>
        <v/>
      </c>
      <c r="K161" t="str">
        <f>""</f>
        <v/>
      </c>
      <c r="L161" t="str">
        <f>""</f>
        <v/>
      </c>
      <c r="M161" t="str">
        <f>""</f>
        <v/>
      </c>
      <c r="N161" t="str">
        <f>""</f>
        <v/>
      </c>
      <c r="O161" t="str">
        <f>""</f>
        <v/>
      </c>
      <c r="P161" t="str">
        <f>""</f>
        <v/>
      </c>
      <c r="Q161" t="str">
        <f>""</f>
        <v/>
      </c>
      <c r="R161" t="str">
        <f>""</f>
        <v/>
      </c>
      <c r="S161" t="str">
        <f>""</f>
        <v/>
      </c>
      <c r="T161" t="str">
        <f>""</f>
        <v/>
      </c>
      <c r="U161" t="str">
        <f>""</f>
        <v/>
      </c>
      <c r="V161" t="str">
        <f>""</f>
        <v/>
      </c>
      <c r="W161" t="str">
        <f>""</f>
        <v/>
      </c>
      <c r="X161" t="str">
        <f>""</f>
        <v/>
      </c>
      <c r="Y161" t="str">
        <f>""</f>
        <v/>
      </c>
      <c r="Z161" t="str">
        <f>""</f>
        <v/>
      </c>
      <c r="AA161" t="str">
        <f>""</f>
        <v/>
      </c>
      <c r="AB161" t="str">
        <f>""</f>
        <v/>
      </c>
      <c r="AC161" t="str">
        <f>""</f>
        <v/>
      </c>
      <c r="AD161" t="str">
        <f>""</f>
        <v/>
      </c>
      <c r="AE161" t="str">
        <f>""</f>
        <v/>
      </c>
      <c r="AF161" t="str">
        <f>""</f>
        <v/>
      </c>
      <c r="AG161" t="str">
        <f>""</f>
        <v/>
      </c>
      <c r="AH161" t="str">
        <f>""</f>
        <v/>
      </c>
      <c r="AI161" t="str">
        <f>""</f>
        <v/>
      </c>
      <c r="AJ161" t="str">
        <f>"-0.013"</f>
        <v>-0.013</v>
      </c>
      <c r="AK161" t="str">
        <f>""</f>
        <v/>
      </c>
      <c r="AL161" t="str">
        <f>""</f>
        <v/>
      </c>
      <c r="AM161" t="str">
        <f>""</f>
        <v/>
      </c>
      <c r="AN161" t="str">
        <f>""</f>
        <v/>
      </c>
      <c r="AO161" t="str">
        <f>""</f>
        <v/>
      </c>
      <c r="AP161" t="str">
        <f>""</f>
        <v/>
      </c>
      <c r="AQ161" t="str">
        <f>""</f>
        <v/>
      </c>
      <c r="AR161" t="str">
        <f>""</f>
        <v/>
      </c>
      <c r="AS161" t="str">
        <f>""</f>
        <v/>
      </c>
      <c r="AT161" t="str">
        <f>""</f>
        <v/>
      </c>
      <c r="AU161" t="str">
        <f>""</f>
        <v/>
      </c>
      <c r="AV161" t="str">
        <f>""</f>
        <v/>
      </c>
      <c r="AW161" t="str">
        <f>""</f>
        <v/>
      </c>
      <c r="AX161" t="str">
        <f>""</f>
        <v/>
      </c>
      <c r="AY161" t="str">
        <f>""</f>
        <v/>
      </c>
      <c r="AZ161" t="str">
        <f>""</f>
        <v/>
      </c>
      <c r="BA161" t="str">
        <f>""</f>
        <v/>
      </c>
    </row>
    <row r="162" spans="2:53" x14ac:dyDescent="0.2">
      <c r="B162" t="str">
        <f>""</f>
        <v/>
      </c>
      <c r="C162" t="str">
        <f>""</f>
        <v/>
      </c>
      <c r="D162" t="str">
        <f>""</f>
        <v/>
      </c>
      <c r="E162" t="str">
        <f>""</f>
        <v/>
      </c>
      <c r="F162" t="str">
        <f>""</f>
        <v/>
      </c>
      <c r="G162" t="str">
        <f>""</f>
        <v/>
      </c>
      <c r="H162" t="str">
        <f>""</f>
        <v/>
      </c>
      <c r="I162" t="str">
        <f>""</f>
        <v/>
      </c>
      <c r="J162" t="str">
        <f>""</f>
        <v/>
      </c>
      <c r="K162" t="str">
        <f>""</f>
        <v/>
      </c>
      <c r="L162" t="str">
        <f>""</f>
        <v/>
      </c>
      <c r="M162" t="str">
        <f>""</f>
        <v/>
      </c>
      <c r="N162" t="str">
        <f>""</f>
        <v/>
      </c>
      <c r="O162" t="str">
        <f>""</f>
        <v/>
      </c>
      <c r="P162" t="str">
        <f>""</f>
        <v/>
      </c>
      <c r="Q162" t="str">
        <f>""</f>
        <v/>
      </c>
      <c r="R162" t="str">
        <f>""</f>
        <v/>
      </c>
      <c r="S162" t="str">
        <f>""</f>
        <v/>
      </c>
      <c r="T162" t="str">
        <f>""</f>
        <v/>
      </c>
      <c r="U162" t="str">
        <f>""</f>
        <v/>
      </c>
      <c r="V162" t="str">
        <f>""</f>
        <v/>
      </c>
      <c r="W162" t="str">
        <f>""</f>
        <v/>
      </c>
      <c r="X162" t="str">
        <f>""</f>
        <v/>
      </c>
      <c r="Y162" t="str">
        <f>""</f>
        <v/>
      </c>
      <c r="Z162" t="str">
        <f>""</f>
        <v/>
      </c>
      <c r="AA162" t="str">
        <f>""</f>
        <v/>
      </c>
      <c r="AB162" t="str">
        <f>""</f>
        <v/>
      </c>
      <c r="AC162" t="str">
        <f>""</f>
        <v/>
      </c>
      <c r="AD162" t="str">
        <f>""</f>
        <v/>
      </c>
      <c r="AE162" t="str">
        <f>""</f>
        <v/>
      </c>
      <c r="AF162" t="str">
        <f>""</f>
        <v/>
      </c>
      <c r="AG162" t="str">
        <f>""</f>
        <v/>
      </c>
      <c r="AH162" t="str">
        <f>""</f>
        <v/>
      </c>
      <c r="AI162" t="str">
        <f>""</f>
        <v/>
      </c>
      <c r="AJ162" t="str">
        <f>"[0.111]"</f>
        <v>[0.111]</v>
      </c>
      <c r="AK162" t="str">
        <f>""</f>
        <v/>
      </c>
      <c r="AL162" t="str">
        <f>""</f>
        <v/>
      </c>
      <c r="AM162" t="str">
        <f>""</f>
        <v/>
      </c>
      <c r="AN162" t="str">
        <f>""</f>
        <v/>
      </c>
      <c r="AO162" t="str">
        <f>""</f>
        <v/>
      </c>
      <c r="AP162" t="str">
        <f>""</f>
        <v/>
      </c>
      <c r="AQ162" t="str">
        <f>""</f>
        <v/>
      </c>
      <c r="AR162" t="str">
        <f>""</f>
        <v/>
      </c>
      <c r="AS162" t="str">
        <f>""</f>
        <v/>
      </c>
      <c r="AT162" t="str">
        <f>""</f>
        <v/>
      </c>
      <c r="AU162" t="str">
        <f>""</f>
        <v/>
      </c>
      <c r="AV162" t="str">
        <f>""</f>
        <v/>
      </c>
      <c r="AW162" t="str">
        <f>""</f>
        <v/>
      </c>
      <c r="AX162" t="str">
        <f>""</f>
        <v/>
      </c>
      <c r="AY162" t="str">
        <f>""</f>
        <v/>
      </c>
      <c r="AZ162" t="str">
        <f>""</f>
        <v/>
      </c>
      <c r="BA162" t="str">
        <f>""</f>
        <v/>
      </c>
    </row>
    <row r="163" spans="2:53" x14ac:dyDescent="0.2">
      <c r="B163" t="str">
        <f>"Interaction"</f>
        <v>Interaction</v>
      </c>
      <c r="C163" t="str">
        <f>""</f>
        <v/>
      </c>
      <c r="D163" t="str">
        <f>""</f>
        <v/>
      </c>
      <c r="E163" t="str">
        <f>""</f>
        <v/>
      </c>
      <c r="F163" t="str">
        <f>""</f>
        <v/>
      </c>
      <c r="G163" t="str">
        <f>""</f>
        <v/>
      </c>
      <c r="H163" t="str">
        <f>""</f>
        <v/>
      </c>
      <c r="I163" t="str">
        <f>""</f>
        <v/>
      </c>
      <c r="J163" t="str">
        <f>""</f>
        <v/>
      </c>
      <c r="K163" t="str">
        <f>""</f>
        <v/>
      </c>
      <c r="L163" t="str">
        <f>""</f>
        <v/>
      </c>
      <c r="M163" t="str">
        <f>""</f>
        <v/>
      </c>
      <c r="N163" t="str">
        <f>""</f>
        <v/>
      </c>
      <c r="O163" t="str">
        <f>""</f>
        <v/>
      </c>
      <c r="P163" t="str">
        <f>""</f>
        <v/>
      </c>
      <c r="Q163" t="str">
        <f>""</f>
        <v/>
      </c>
      <c r="R163" t="str">
        <f>""</f>
        <v/>
      </c>
      <c r="S163" t="str">
        <f>""</f>
        <v/>
      </c>
      <c r="T163" t="str">
        <f>""</f>
        <v/>
      </c>
      <c r="U163" t="str">
        <f>""</f>
        <v/>
      </c>
      <c r="V163" t="str">
        <f>""</f>
        <v/>
      </c>
      <c r="W163" t="str">
        <f>""</f>
        <v/>
      </c>
      <c r="X163" t="str">
        <f>""</f>
        <v/>
      </c>
      <c r="Y163" t="str">
        <f>""</f>
        <v/>
      </c>
      <c r="Z163" t="str">
        <f>""</f>
        <v/>
      </c>
      <c r="AA163" t="str">
        <f>""</f>
        <v/>
      </c>
      <c r="AB163" t="str">
        <f>""</f>
        <v/>
      </c>
      <c r="AC163" t="str">
        <f>""</f>
        <v/>
      </c>
      <c r="AD163" t="str">
        <f>""</f>
        <v/>
      </c>
      <c r="AE163" t="str">
        <f>""</f>
        <v/>
      </c>
      <c r="AF163" t="str">
        <f>""</f>
        <v/>
      </c>
      <c r="AG163" t="str">
        <f>""</f>
        <v/>
      </c>
      <c r="AH163" t="str">
        <f>""</f>
        <v/>
      </c>
      <c r="AI163" t="str">
        <f>""</f>
        <v/>
      </c>
      <c r="AJ163" t="str">
        <f>"0.114"</f>
        <v>0.114</v>
      </c>
      <c r="AK163" t="str">
        <f>""</f>
        <v/>
      </c>
      <c r="AL163" t="str">
        <f>""</f>
        <v/>
      </c>
      <c r="AM163" t="str">
        <f>""</f>
        <v/>
      </c>
      <c r="AN163" t="str">
        <f>""</f>
        <v/>
      </c>
      <c r="AO163" t="str">
        <f>""</f>
        <v/>
      </c>
      <c r="AP163" t="str">
        <f>""</f>
        <v/>
      </c>
      <c r="AQ163" t="str">
        <f>""</f>
        <v/>
      </c>
      <c r="AR163" t="str">
        <f>""</f>
        <v/>
      </c>
      <c r="AS163" t="str">
        <f>""</f>
        <v/>
      </c>
      <c r="AT163" t="str">
        <f>""</f>
        <v/>
      </c>
      <c r="AU163" t="str">
        <f>""</f>
        <v/>
      </c>
      <c r="AV163" t="str">
        <f>""</f>
        <v/>
      </c>
      <c r="AW163" t="str">
        <f>""</f>
        <v/>
      </c>
      <c r="AX163" t="str">
        <f>""</f>
        <v/>
      </c>
      <c r="AY163" t="str">
        <f>""</f>
        <v/>
      </c>
      <c r="AZ163" t="str">
        <f>""</f>
        <v/>
      </c>
      <c r="BA163" t="str">
        <f>""</f>
        <v/>
      </c>
    </row>
    <row r="164" spans="2:53" x14ac:dyDescent="0.2">
      <c r="B164" t="str">
        <f>""</f>
        <v/>
      </c>
      <c r="C164" t="str">
        <f>""</f>
        <v/>
      </c>
      <c r="D164" t="str">
        <f>""</f>
        <v/>
      </c>
      <c r="E164" t="str">
        <f>""</f>
        <v/>
      </c>
      <c r="F164" t="str">
        <f>""</f>
        <v/>
      </c>
      <c r="G164" t="str">
        <f>""</f>
        <v/>
      </c>
      <c r="H164" t="str">
        <f>""</f>
        <v/>
      </c>
      <c r="I164" t="str">
        <f>""</f>
        <v/>
      </c>
      <c r="J164" t="str">
        <f>""</f>
        <v/>
      </c>
      <c r="K164" t="str">
        <f>""</f>
        <v/>
      </c>
      <c r="L164" t="str">
        <f>""</f>
        <v/>
      </c>
      <c r="M164" t="str">
        <f>""</f>
        <v/>
      </c>
      <c r="N164" t="str">
        <f>""</f>
        <v/>
      </c>
      <c r="O164" t="str">
        <f>""</f>
        <v/>
      </c>
      <c r="P164" t="str">
        <f>""</f>
        <v/>
      </c>
      <c r="Q164" t="str">
        <f>""</f>
        <v/>
      </c>
      <c r="R164" t="str">
        <f>""</f>
        <v/>
      </c>
      <c r="S164" t="str">
        <f>""</f>
        <v/>
      </c>
      <c r="T164" t="str">
        <f>""</f>
        <v/>
      </c>
      <c r="U164" t="str">
        <f>""</f>
        <v/>
      </c>
      <c r="V164" t="str">
        <f>""</f>
        <v/>
      </c>
      <c r="W164" t="str">
        <f>""</f>
        <v/>
      </c>
      <c r="X164" t="str">
        <f>""</f>
        <v/>
      </c>
      <c r="Y164" t="str">
        <f>""</f>
        <v/>
      </c>
      <c r="Z164" t="str">
        <f>""</f>
        <v/>
      </c>
      <c r="AA164" t="str">
        <f>""</f>
        <v/>
      </c>
      <c r="AB164" t="str">
        <f>""</f>
        <v/>
      </c>
      <c r="AC164" t="str">
        <f>""</f>
        <v/>
      </c>
      <c r="AD164" t="str">
        <f>""</f>
        <v/>
      </c>
      <c r="AE164" t="str">
        <f>""</f>
        <v/>
      </c>
      <c r="AF164" t="str">
        <f>""</f>
        <v/>
      </c>
      <c r="AG164" t="str">
        <f>""</f>
        <v/>
      </c>
      <c r="AH164" t="str">
        <f>""</f>
        <v/>
      </c>
      <c r="AI164" t="str">
        <f>""</f>
        <v/>
      </c>
      <c r="AJ164" t="str">
        <f>"[0.081]"</f>
        <v>[0.081]</v>
      </c>
      <c r="AK164" t="str">
        <f>""</f>
        <v/>
      </c>
      <c r="AL164" t="str">
        <f>""</f>
        <v/>
      </c>
      <c r="AM164" t="str">
        <f>""</f>
        <v/>
      </c>
      <c r="AN164" t="str">
        <f>""</f>
        <v/>
      </c>
      <c r="AO164" t="str">
        <f>""</f>
        <v/>
      </c>
      <c r="AP164" t="str">
        <f>""</f>
        <v/>
      </c>
      <c r="AQ164" t="str">
        <f>""</f>
        <v/>
      </c>
      <c r="AR164" t="str">
        <f>""</f>
        <v/>
      </c>
      <c r="AS164" t="str">
        <f>""</f>
        <v/>
      </c>
      <c r="AT164" t="str">
        <f>""</f>
        <v/>
      </c>
      <c r="AU164" t="str">
        <f>""</f>
        <v/>
      </c>
      <c r="AV164" t="str">
        <f>""</f>
        <v/>
      </c>
      <c r="AW164" t="str">
        <f>""</f>
        <v/>
      </c>
      <c r="AX164" t="str">
        <f>""</f>
        <v/>
      </c>
      <c r="AY164" t="str">
        <f>""</f>
        <v/>
      </c>
      <c r="AZ164" t="str">
        <f>""</f>
        <v/>
      </c>
      <c r="BA164" t="str">
        <f>""</f>
        <v/>
      </c>
    </row>
    <row r="165" spans="2:53" x14ac:dyDescent="0.2">
      <c r="B165" t="str">
        <f>"Number of males who left household 1998-2007"</f>
        <v>Number of males who left household 1998-2007</v>
      </c>
      <c r="C165" t="str">
        <f>""</f>
        <v/>
      </c>
      <c r="D165" t="str">
        <f>""</f>
        <v/>
      </c>
      <c r="E165" t="str">
        <f>""</f>
        <v/>
      </c>
      <c r="F165" t="str">
        <f>""</f>
        <v/>
      </c>
      <c r="G165" t="str">
        <f>""</f>
        <v/>
      </c>
      <c r="H165" t="str">
        <f>""</f>
        <v/>
      </c>
      <c r="I165" t="str">
        <f>""</f>
        <v/>
      </c>
      <c r="J165" t="str">
        <f>""</f>
        <v/>
      </c>
      <c r="K165" t="str">
        <f>""</f>
        <v/>
      </c>
      <c r="L165" t="str">
        <f>""</f>
        <v/>
      </c>
      <c r="M165" t="str">
        <f>""</f>
        <v/>
      </c>
      <c r="N165" t="str">
        <f>""</f>
        <v/>
      </c>
      <c r="O165" t="str">
        <f>""</f>
        <v/>
      </c>
      <c r="P165" t="str">
        <f>""</f>
        <v/>
      </c>
      <c r="Q165" t="str">
        <f>""</f>
        <v/>
      </c>
      <c r="R165" t="str">
        <f>""</f>
        <v/>
      </c>
      <c r="S165" t="str">
        <f>""</f>
        <v/>
      </c>
      <c r="T165" t="str">
        <f>""</f>
        <v/>
      </c>
      <c r="U165" t="str">
        <f>""</f>
        <v/>
      </c>
      <c r="V165" t="str">
        <f>""</f>
        <v/>
      </c>
      <c r="W165" t="str">
        <f>""</f>
        <v/>
      </c>
      <c r="X165" t="str">
        <f>""</f>
        <v/>
      </c>
      <c r="Y165" t="str">
        <f>""</f>
        <v/>
      </c>
      <c r="Z165" t="str">
        <f>""</f>
        <v/>
      </c>
      <c r="AA165" t="str">
        <f>""</f>
        <v/>
      </c>
      <c r="AB165" t="str">
        <f>""</f>
        <v/>
      </c>
      <c r="AC165" t="str">
        <f>""</f>
        <v/>
      </c>
      <c r="AD165" t="str">
        <f>""</f>
        <v/>
      </c>
      <c r="AE165" t="str">
        <f>""</f>
        <v/>
      </c>
      <c r="AF165" t="str">
        <f>""</f>
        <v/>
      </c>
      <c r="AG165" t="str">
        <f>""</f>
        <v/>
      </c>
      <c r="AH165" t="str">
        <f>""</f>
        <v/>
      </c>
      <c r="AI165" t="str">
        <f>""</f>
        <v/>
      </c>
      <c r="AJ165" t="str">
        <f>""</f>
        <v/>
      </c>
      <c r="AK165" t="str">
        <f>"-0.006"</f>
        <v>-0.006</v>
      </c>
      <c r="AL165" t="str">
        <f>""</f>
        <v/>
      </c>
      <c r="AM165" t="str">
        <f>""</f>
        <v/>
      </c>
      <c r="AN165" t="str">
        <f>""</f>
        <v/>
      </c>
      <c r="AO165" t="str">
        <f>""</f>
        <v/>
      </c>
      <c r="AP165" t="str">
        <f>""</f>
        <v/>
      </c>
      <c r="AQ165" t="str">
        <f>""</f>
        <v/>
      </c>
      <c r="AR165" t="str">
        <f>""</f>
        <v/>
      </c>
      <c r="AS165" t="str">
        <f>""</f>
        <v/>
      </c>
      <c r="AT165" t="str">
        <f>""</f>
        <v/>
      </c>
      <c r="AU165" t="str">
        <f>""</f>
        <v/>
      </c>
      <c r="AV165" t="str">
        <f>""</f>
        <v/>
      </c>
      <c r="AW165" t="str">
        <f>""</f>
        <v/>
      </c>
      <c r="AX165" t="str">
        <f>""</f>
        <v/>
      </c>
      <c r="AY165" t="str">
        <f>""</f>
        <v/>
      </c>
      <c r="AZ165" t="str">
        <f>""</f>
        <v/>
      </c>
      <c r="BA165" t="str">
        <f>""</f>
        <v/>
      </c>
    </row>
    <row r="166" spans="2:53" x14ac:dyDescent="0.2">
      <c r="B166" t="str">
        <f>""</f>
        <v/>
      </c>
      <c r="C166" t="str">
        <f>""</f>
        <v/>
      </c>
      <c r="D166" t="str">
        <f>""</f>
        <v/>
      </c>
      <c r="E166" t="str">
        <f>""</f>
        <v/>
      </c>
      <c r="F166" t="str">
        <f>""</f>
        <v/>
      </c>
      <c r="G166" t="str">
        <f>""</f>
        <v/>
      </c>
      <c r="H166" t="str">
        <f>""</f>
        <v/>
      </c>
      <c r="I166" t="str">
        <f>""</f>
        <v/>
      </c>
      <c r="J166" t="str">
        <f>""</f>
        <v/>
      </c>
      <c r="K166" t="str">
        <f>""</f>
        <v/>
      </c>
      <c r="L166" t="str">
        <f>""</f>
        <v/>
      </c>
      <c r="M166" t="str">
        <f>""</f>
        <v/>
      </c>
      <c r="N166" t="str">
        <f>""</f>
        <v/>
      </c>
      <c r="O166" t="str">
        <f>""</f>
        <v/>
      </c>
      <c r="P166" t="str">
        <f>""</f>
        <v/>
      </c>
      <c r="Q166" t="str">
        <f>""</f>
        <v/>
      </c>
      <c r="R166" t="str">
        <f>""</f>
        <v/>
      </c>
      <c r="S166" t="str">
        <f>""</f>
        <v/>
      </c>
      <c r="T166" t="str">
        <f>""</f>
        <v/>
      </c>
      <c r="U166" t="str">
        <f>""</f>
        <v/>
      </c>
      <c r="V166" t="str">
        <f>""</f>
        <v/>
      </c>
      <c r="W166" t="str">
        <f>""</f>
        <v/>
      </c>
      <c r="X166" t="str">
        <f>""</f>
        <v/>
      </c>
      <c r="Y166" t="str">
        <f>""</f>
        <v/>
      </c>
      <c r="Z166" t="str">
        <f>""</f>
        <v/>
      </c>
      <c r="AA166" t="str">
        <f>""</f>
        <v/>
      </c>
      <c r="AB166" t="str">
        <f>""</f>
        <v/>
      </c>
      <c r="AC166" t="str">
        <f>""</f>
        <v/>
      </c>
      <c r="AD166" t="str">
        <f>""</f>
        <v/>
      </c>
      <c r="AE166" t="str">
        <f>""</f>
        <v/>
      </c>
      <c r="AF166" t="str">
        <f>""</f>
        <v/>
      </c>
      <c r="AG166" t="str">
        <f>""</f>
        <v/>
      </c>
      <c r="AH166" t="str">
        <f>""</f>
        <v/>
      </c>
      <c r="AI166" t="str">
        <f>""</f>
        <v/>
      </c>
      <c r="AJ166" t="str">
        <f>""</f>
        <v/>
      </c>
      <c r="AK166" t="str">
        <f>"[0.058]"</f>
        <v>[0.058]</v>
      </c>
      <c r="AL166" t="str">
        <f>""</f>
        <v/>
      </c>
      <c r="AM166" t="str">
        <f>""</f>
        <v/>
      </c>
      <c r="AN166" t="str">
        <f>""</f>
        <v/>
      </c>
      <c r="AO166" t="str">
        <f>""</f>
        <v/>
      </c>
      <c r="AP166" t="str">
        <f>""</f>
        <v/>
      </c>
      <c r="AQ166" t="str">
        <f>""</f>
        <v/>
      </c>
      <c r="AR166" t="str">
        <f>""</f>
        <v/>
      </c>
      <c r="AS166" t="str">
        <f>""</f>
        <v/>
      </c>
      <c r="AT166" t="str">
        <f>""</f>
        <v/>
      </c>
      <c r="AU166" t="str">
        <f>""</f>
        <v/>
      </c>
      <c r="AV166" t="str">
        <f>""</f>
        <v/>
      </c>
      <c r="AW166" t="str">
        <f>""</f>
        <v/>
      </c>
      <c r="AX166" t="str">
        <f>""</f>
        <v/>
      </c>
      <c r="AY166" t="str">
        <f>""</f>
        <v/>
      </c>
      <c r="AZ166" t="str">
        <f>""</f>
        <v/>
      </c>
      <c r="BA166" t="str">
        <f>""</f>
        <v/>
      </c>
    </row>
    <row r="167" spans="2:53" x14ac:dyDescent="0.2">
      <c r="B167" t="str">
        <f>"Interaction"</f>
        <v>Interaction</v>
      </c>
      <c r="C167" t="str">
        <f>""</f>
        <v/>
      </c>
      <c r="D167" t="str">
        <f>""</f>
        <v/>
      </c>
      <c r="E167" t="str">
        <f>""</f>
        <v/>
      </c>
      <c r="F167" t="str">
        <f>""</f>
        <v/>
      </c>
      <c r="G167" t="str">
        <f>""</f>
        <v/>
      </c>
      <c r="H167" t="str">
        <f>""</f>
        <v/>
      </c>
      <c r="I167" t="str">
        <f>""</f>
        <v/>
      </c>
      <c r="J167" t="str">
        <f>""</f>
        <v/>
      </c>
      <c r="K167" t="str">
        <f>""</f>
        <v/>
      </c>
      <c r="L167" t="str">
        <f>""</f>
        <v/>
      </c>
      <c r="M167" t="str">
        <f>""</f>
        <v/>
      </c>
      <c r="N167" t="str">
        <f>""</f>
        <v/>
      </c>
      <c r="O167" t="str">
        <f>""</f>
        <v/>
      </c>
      <c r="P167" t="str">
        <f>""</f>
        <v/>
      </c>
      <c r="Q167" t="str">
        <f>""</f>
        <v/>
      </c>
      <c r="R167" t="str">
        <f>""</f>
        <v/>
      </c>
      <c r="S167" t="str">
        <f>""</f>
        <v/>
      </c>
      <c r="T167" t="str">
        <f>""</f>
        <v/>
      </c>
      <c r="U167" t="str">
        <f>""</f>
        <v/>
      </c>
      <c r="V167" t="str">
        <f>""</f>
        <v/>
      </c>
      <c r="W167" t="str">
        <f>""</f>
        <v/>
      </c>
      <c r="X167" t="str">
        <f>""</f>
        <v/>
      </c>
      <c r="Y167" t="str">
        <f>""</f>
        <v/>
      </c>
      <c r="Z167" t="str">
        <f>""</f>
        <v/>
      </c>
      <c r="AA167" t="str">
        <f>""</f>
        <v/>
      </c>
      <c r="AB167" t="str">
        <f>""</f>
        <v/>
      </c>
      <c r="AC167" t="str">
        <f>""</f>
        <v/>
      </c>
      <c r="AD167" t="str">
        <f>""</f>
        <v/>
      </c>
      <c r="AE167" t="str">
        <f>""</f>
        <v/>
      </c>
      <c r="AF167" t="str">
        <f>""</f>
        <v/>
      </c>
      <c r="AG167" t="str">
        <f>""</f>
        <v/>
      </c>
      <c r="AH167" t="str">
        <f>""</f>
        <v/>
      </c>
      <c r="AI167" t="str">
        <f>""</f>
        <v/>
      </c>
      <c r="AJ167" t="str">
        <f>""</f>
        <v/>
      </c>
      <c r="AK167" t="str">
        <f>"0.051"</f>
        <v>0.051</v>
      </c>
      <c r="AL167" t="str">
        <f>""</f>
        <v/>
      </c>
      <c r="AM167" t="str">
        <f>""</f>
        <v/>
      </c>
      <c r="AN167" t="str">
        <f>""</f>
        <v/>
      </c>
      <c r="AO167" t="str">
        <f>""</f>
        <v/>
      </c>
      <c r="AP167" t="str">
        <f>""</f>
        <v/>
      </c>
      <c r="AQ167" t="str">
        <f>""</f>
        <v/>
      </c>
      <c r="AR167" t="str">
        <f>""</f>
        <v/>
      </c>
      <c r="AS167" t="str">
        <f>""</f>
        <v/>
      </c>
      <c r="AT167" t="str">
        <f>""</f>
        <v/>
      </c>
      <c r="AU167" t="str">
        <f>""</f>
        <v/>
      </c>
      <c r="AV167" t="str">
        <f>""</f>
        <v/>
      </c>
      <c r="AW167" t="str">
        <f>""</f>
        <v/>
      </c>
      <c r="AX167" t="str">
        <f>""</f>
        <v/>
      </c>
      <c r="AY167" t="str">
        <f>""</f>
        <v/>
      </c>
      <c r="AZ167" t="str">
        <f>""</f>
        <v/>
      </c>
      <c r="BA167" t="str">
        <f>""</f>
        <v/>
      </c>
    </row>
    <row r="168" spans="2:53" x14ac:dyDescent="0.2">
      <c r="B168" t="str">
        <f>""</f>
        <v/>
      </c>
      <c r="C168" t="str">
        <f>""</f>
        <v/>
      </c>
      <c r="D168" t="str">
        <f>""</f>
        <v/>
      </c>
      <c r="E168" t="str">
        <f>""</f>
        <v/>
      </c>
      <c r="F168" t="str">
        <f>""</f>
        <v/>
      </c>
      <c r="G168" t="str">
        <f>""</f>
        <v/>
      </c>
      <c r="H168" t="str">
        <f>""</f>
        <v/>
      </c>
      <c r="I168" t="str">
        <f>""</f>
        <v/>
      </c>
      <c r="J168" t="str">
        <f>""</f>
        <v/>
      </c>
      <c r="K168" t="str">
        <f>""</f>
        <v/>
      </c>
      <c r="L168" t="str">
        <f>""</f>
        <v/>
      </c>
      <c r="M168" t="str">
        <f>""</f>
        <v/>
      </c>
      <c r="N168" t="str">
        <f>""</f>
        <v/>
      </c>
      <c r="O168" t="str">
        <f>""</f>
        <v/>
      </c>
      <c r="P168" t="str">
        <f>""</f>
        <v/>
      </c>
      <c r="Q168" t="str">
        <f>""</f>
        <v/>
      </c>
      <c r="R168" t="str">
        <f>""</f>
        <v/>
      </c>
      <c r="S168" t="str">
        <f>""</f>
        <v/>
      </c>
      <c r="T168" t="str">
        <f>""</f>
        <v/>
      </c>
      <c r="U168" t="str">
        <f>""</f>
        <v/>
      </c>
      <c r="V168" t="str">
        <f>""</f>
        <v/>
      </c>
      <c r="W168" t="str">
        <f>""</f>
        <v/>
      </c>
      <c r="X168" t="str">
        <f>""</f>
        <v/>
      </c>
      <c r="Y168" t="str">
        <f>""</f>
        <v/>
      </c>
      <c r="Z168" t="str">
        <f>""</f>
        <v/>
      </c>
      <c r="AA168" t="str">
        <f>""</f>
        <v/>
      </c>
      <c r="AB168" t="str">
        <f>""</f>
        <v/>
      </c>
      <c r="AC168" t="str">
        <f>""</f>
        <v/>
      </c>
      <c r="AD168" t="str">
        <f>""</f>
        <v/>
      </c>
      <c r="AE168" t="str">
        <f>""</f>
        <v/>
      </c>
      <c r="AF168" t="str">
        <f>""</f>
        <v/>
      </c>
      <c r="AG168" t="str">
        <f>""</f>
        <v/>
      </c>
      <c r="AH168" t="str">
        <f>""</f>
        <v/>
      </c>
      <c r="AI168" t="str">
        <f>""</f>
        <v/>
      </c>
      <c r="AJ168" t="str">
        <f>""</f>
        <v/>
      </c>
      <c r="AK168" t="str">
        <f>"[0.043]"</f>
        <v>[0.043]</v>
      </c>
      <c r="AL168" t="str">
        <f>""</f>
        <v/>
      </c>
      <c r="AM168" t="str">
        <f>""</f>
        <v/>
      </c>
      <c r="AN168" t="str">
        <f>""</f>
        <v/>
      </c>
      <c r="AO168" t="str">
        <f>""</f>
        <v/>
      </c>
      <c r="AP168" t="str">
        <f>""</f>
        <v/>
      </c>
      <c r="AQ168" t="str">
        <f>""</f>
        <v/>
      </c>
      <c r="AR168" t="str">
        <f>""</f>
        <v/>
      </c>
      <c r="AS168" t="str">
        <f>""</f>
        <v/>
      </c>
      <c r="AT168" t="str">
        <f>""</f>
        <v/>
      </c>
      <c r="AU168" t="str">
        <f>""</f>
        <v/>
      </c>
      <c r="AV168" t="str">
        <f>""</f>
        <v/>
      </c>
      <c r="AW168" t="str">
        <f>""</f>
        <v/>
      </c>
      <c r="AX168" t="str">
        <f>""</f>
        <v/>
      </c>
      <c r="AY168" t="str">
        <f>""</f>
        <v/>
      </c>
      <c r="AZ168" t="str">
        <f>""</f>
        <v/>
      </c>
      <c r="BA168" t="str">
        <f>""</f>
        <v/>
      </c>
    </row>
    <row r="169" spans="2:53" x14ac:dyDescent="0.2">
      <c r="B169" t="str">
        <f>"Share of males  who left household 1998-2007"</f>
        <v>Share of males  who left household 1998-2007</v>
      </c>
      <c r="C169" t="str">
        <f>""</f>
        <v/>
      </c>
      <c r="D169" t="str">
        <f>""</f>
        <v/>
      </c>
      <c r="E169" t="str">
        <f>""</f>
        <v/>
      </c>
      <c r="F169" t="str">
        <f>""</f>
        <v/>
      </c>
      <c r="G169" t="str">
        <f>""</f>
        <v/>
      </c>
      <c r="H169" t="str">
        <f>""</f>
        <v/>
      </c>
      <c r="I169" t="str">
        <f>""</f>
        <v/>
      </c>
      <c r="J169" t="str">
        <f>""</f>
        <v/>
      </c>
      <c r="K169" t="str">
        <f>""</f>
        <v/>
      </c>
      <c r="L169" t="str">
        <f>""</f>
        <v/>
      </c>
      <c r="M169" t="str">
        <f>""</f>
        <v/>
      </c>
      <c r="N169" t="str">
        <f>""</f>
        <v/>
      </c>
      <c r="O169" t="str">
        <f>""</f>
        <v/>
      </c>
      <c r="P169" t="str">
        <f>""</f>
        <v/>
      </c>
      <c r="Q169" t="str">
        <f>""</f>
        <v/>
      </c>
      <c r="R169" t="str">
        <f>""</f>
        <v/>
      </c>
      <c r="S169" t="str">
        <f>""</f>
        <v/>
      </c>
      <c r="T169" t="str">
        <f>""</f>
        <v/>
      </c>
      <c r="U169" t="str">
        <f>""</f>
        <v/>
      </c>
      <c r="V169" t="str">
        <f>""</f>
        <v/>
      </c>
      <c r="W169" t="str">
        <f>""</f>
        <v/>
      </c>
      <c r="X169" t="str">
        <f>""</f>
        <v/>
      </c>
      <c r="Y169" t="str">
        <f>""</f>
        <v/>
      </c>
      <c r="Z169" t="str">
        <f>""</f>
        <v/>
      </c>
      <c r="AA169" t="str">
        <f>""</f>
        <v/>
      </c>
      <c r="AB169" t="str">
        <f>""</f>
        <v/>
      </c>
      <c r="AC169" t="str">
        <f>""</f>
        <v/>
      </c>
      <c r="AD169" t="str">
        <f>""</f>
        <v/>
      </c>
      <c r="AE169" t="str">
        <f>""</f>
        <v/>
      </c>
      <c r="AF169" t="str">
        <f>""</f>
        <v/>
      </c>
      <c r="AG169" t="str">
        <f>""</f>
        <v/>
      </c>
      <c r="AH169" t="str">
        <f>""</f>
        <v/>
      </c>
      <c r="AI169" t="str">
        <f>""</f>
        <v/>
      </c>
      <c r="AJ169" t="str">
        <f>""</f>
        <v/>
      </c>
      <c r="AK169" t="str">
        <f>""</f>
        <v/>
      </c>
      <c r="AL169" t="str">
        <f>"-0.009"</f>
        <v>-0.009</v>
      </c>
      <c r="AM169" t="str">
        <f>""</f>
        <v/>
      </c>
      <c r="AN169" t="str">
        <f>""</f>
        <v/>
      </c>
      <c r="AO169" t="str">
        <f>""</f>
        <v/>
      </c>
      <c r="AP169" t="str">
        <f>""</f>
        <v/>
      </c>
      <c r="AQ169" t="str">
        <f>""</f>
        <v/>
      </c>
      <c r="AR169" t="str">
        <f>""</f>
        <v/>
      </c>
      <c r="AS169" t="str">
        <f>""</f>
        <v/>
      </c>
      <c r="AT169" t="str">
        <f>""</f>
        <v/>
      </c>
      <c r="AU169" t="str">
        <f>""</f>
        <v/>
      </c>
      <c r="AV169" t="str">
        <f>""</f>
        <v/>
      </c>
      <c r="AW169" t="str">
        <f>""</f>
        <v/>
      </c>
      <c r="AX169" t="str">
        <f>""</f>
        <v/>
      </c>
      <c r="AY169" t="str">
        <f>""</f>
        <v/>
      </c>
      <c r="AZ169" t="str">
        <f>""</f>
        <v/>
      </c>
      <c r="BA169" t="str">
        <f>""</f>
        <v/>
      </c>
    </row>
    <row r="170" spans="2:53" x14ac:dyDescent="0.2">
      <c r="B170" t="str">
        <f>""</f>
        <v/>
      </c>
      <c r="C170" t="str">
        <f>""</f>
        <v/>
      </c>
      <c r="D170" t="str">
        <f>""</f>
        <v/>
      </c>
      <c r="E170" t="str">
        <f>""</f>
        <v/>
      </c>
      <c r="F170" t="str">
        <f>""</f>
        <v/>
      </c>
      <c r="G170" t="str">
        <f>""</f>
        <v/>
      </c>
      <c r="H170" t="str">
        <f>""</f>
        <v/>
      </c>
      <c r="I170" t="str">
        <f>""</f>
        <v/>
      </c>
      <c r="J170" t="str">
        <f>""</f>
        <v/>
      </c>
      <c r="K170" t="str">
        <f>""</f>
        <v/>
      </c>
      <c r="L170" t="str">
        <f>""</f>
        <v/>
      </c>
      <c r="M170" t="str">
        <f>""</f>
        <v/>
      </c>
      <c r="N170" t="str">
        <f>""</f>
        <v/>
      </c>
      <c r="O170" t="str">
        <f>""</f>
        <v/>
      </c>
      <c r="P170" t="str">
        <f>""</f>
        <v/>
      </c>
      <c r="Q170" t="str">
        <f>""</f>
        <v/>
      </c>
      <c r="R170" t="str">
        <f>""</f>
        <v/>
      </c>
      <c r="S170" t="str">
        <f>""</f>
        <v/>
      </c>
      <c r="T170" t="str">
        <f>""</f>
        <v/>
      </c>
      <c r="U170" t="str">
        <f>""</f>
        <v/>
      </c>
      <c r="V170" t="str">
        <f>""</f>
        <v/>
      </c>
      <c r="W170" t="str">
        <f>""</f>
        <v/>
      </c>
      <c r="X170" t="str">
        <f>""</f>
        <v/>
      </c>
      <c r="Y170" t="str">
        <f>""</f>
        <v/>
      </c>
      <c r="Z170" t="str">
        <f>""</f>
        <v/>
      </c>
      <c r="AA170" t="str">
        <f>""</f>
        <v/>
      </c>
      <c r="AB170" t="str">
        <f>""</f>
        <v/>
      </c>
      <c r="AC170" t="str">
        <f>""</f>
        <v/>
      </c>
      <c r="AD170" t="str">
        <f>""</f>
        <v/>
      </c>
      <c r="AE170" t="str">
        <f>""</f>
        <v/>
      </c>
      <c r="AF170" t="str">
        <f>""</f>
        <v/>
      </c>
      <c r="AG170" t="str">
        <f>""</f>
        <v/>
      </c>
      <c r="AH170" t="str">
        <f>""</f>
        <v/>
      </c>
      <c r="AI170" t="str">
        <f>""</f>
        <v/>
      </c>
      <c r="AJ170" t="str">
        <f>""</f>
        <v/>
      </c>
      <c r="AK170" t="str">
        <f>""</f>
        <v/>
      </c>
      <c r="AL170" t="str">
        <f>"[0.121]"</f>
        <v>[0.121]</v>
      </c>
      <c r="AM170" t="str">
        <f>""</f>
        <v/>
      </c>
      <c r="AN170" t="str">
        <f>""</f>
        <v/>
      </c>
      <c r="AO170" t="str">
        <f>""</f>
        <v/>
      </c>
      <c r="AP170" t="str">
        <f>""</f>
        <v/>
      </c>
      <c r="AQ170" t="str">
        <f>""</f>
        <v/>
      </c>
      <c r="AR170" t="str">
        <f>""</f>
        <v/>
      </c>
      <c r="AS170" t="str">
        <f>""</f>
        <v/>
      </c>
      <c r="AT170" t="str">
        <f>""</f>
        <v/>
      </c>
      <c r="AU170" t="str">
        <f>""</f>
        <v/>
      </c>
      <c r="AV170" t="str">
        <f>""</f>
        <v/>
      </c>
      <c r="AW170" t="str">
        <f>""</f>
        <v/>
      </c>
      <c r="AX170" t="str">
        <f>""</f>
        <v/>
      </c>
      <c r="AY170" t="str">
        <f>""</f>
        <v/>
      </c>
      <c r="AZ170" t="str">
        <f>""</f>
        <v/>
      </c>
      <c r="BA170" t="str">
        <f>""</f>
        <v/>
      </c>
    </row>
    <row r="171" spans="2:53" x14ac:dyDescent="0.2">
      <c r="B171" t="str">
        <f>"Interaction"</f>
        <v>Interaction</v>
      </c>
      <c r="C171" t="str">
        <f>""</f>
        <v/>
      </c>
      <c r="D171" t="str">
        <f>""</f>
        <v/>
      </c>
      <c r="E171" t="str">
        <f>""</f>
        <v/>
      </c>
      <c r="F171" t="str">
        <f>""</f>
        <v/>
      </c>
      <c r="G171" t="str">
        <f>""</f>
        <v/>
      </c>
      <c r="H171" t="str">
        <f>""</f>
        <v/>
      </c>
      <c r="I171" t="str">
        <f>""</f>
        <v/>
      </c>
      <c r="J171" t="str">
        <f>""</f>
        <v/>
      </c>
      <c r="K171" t="str">
        <f>""</f>
        <v/>
      </c>
      <c r="L171" t="str">
        <f>""</f>
        <v/>
      </c>
      <c r="M171" t="str">
        <f>""</f>
        <v/>
      </c>
      <c r="N171" t="str">
        <f>""</f>
        <v/>
      </c>
      <c r="O171" t="str">
        <f>""</f>
        <v/>
      </c>
      <c r="P171" t="str">
        <f>""</f>
        <v/>
      </c>
      <c r="Q171" t="str">
        <f>""</f>
        <v/>
      </c>
      <c r="R171" t="str">
        <f>""</f>
        <v/>
      </c>
      <c r="S171" t="str">
        <f>""</f>
        <v/>
      </c>
      <c r="T171" t="str">
        <f>""</f>
        <v/>
      </c>
      <c r="U171" t="str">
        <f>""</f>
        <v/>
      </c>
      <c r="V171" t="str">
        <f>""</f>
        <v/>
      </c>
      <c r="W171" t="str">
        <f>""</f>
        <v/>
      </c>
      <c r="X171" t="str">
        <f>""</f>
        <v/>
      </c>
      <c r="Y171" t="str">
        <f>""</f>
        <v/>
      </c>
      <c r="Z171" t="str">
        <f>""</f>
        <v/>
      </c>
      <c r="AA171" t="str">
        <f>""</f>
        <v/>
      </c>
      <c r="AB171" t="str">
        <f>""</f>
        <v/>
      </c>
      <c r="AC171" t="str">
        <f>""</f>
        <v/>
      </c>
      <c r="AD171" t="str">
        <f>""</f>
        <v/>
      </c>
      <c r="AE171" t="str">
        <f>""</f>
        <v/>
      </c>
      <c r="AF171" t="str">
        <f>""</f>
        <v/>
      </c>
      <c r="AG171" t="str">
        <f>""</f>
        <v/>
      </c>
      <c r="AH171" t="str">
        <f>""</f>
        <v/>
      </c>
      <c r="AI171" t="str">
        <f>""</f>
        <v/>
      </c>
      <c r="AJ171" t="str">
        <f>""</f>
        <v/>
      </c>
      <c r="AK171" t="str">
        <f>""</f>
        <v/>
      </c>
      <c r="AL171" t="str">
        <f>"0.122"</f>
        <v>0.122</v>
      </c>
      <c r="AM171" t="str">
        <f>""</f>
        <v/>
      </c>
      <c r="AN171" t="str">
        <f>""</f>
        <v/>
      </c>
      <c r="AO171" t="str">
        <f>""</f>
        <v/>
      </c>
      <c r="AP171" t="str">
        <f>""</f>
        <v/>
      </c>
      <c r="AQ171" t="str">
        <f>""</f>
        <v/>
      </c>
      <c r="AR171" t="str">
        <f>""</f>
        <v/>
      </c>
      <c r="AS171" t="str">
        <f>""</f>
        <v/>
      </c>
      <c r="AT171" t="str">
        <f>""</f>
        <v/>
      </c>
      <c r="AU171" t="str">
        <f>""</f>
        <v/>
      </c>
      <c r="AV171" t="str">
        <f>""</f>
        <v/>
      </c>
      <c r="AW171" t="str">
        <f>""</f>
        <v/>
      </c>
      <c r="AX171" t="str">
        <f>""</f>
        <v/>
      </c>
      <c r="AY171" t="str">
        <f>""</f>
        <v/>
      </c>
      <c r="AZ171" t="str">
        <f>""</f>
        <v/>
      </c>
      <c r="BA171" t="str">
        <f>""</f>
        <v/>
      </c>
    </row>
    <row r="172" spans="2:53" x14ac:dyDescent="0.2">
      <c r="B172" t="str">
        <f>""</f>
        <v/>
      </c>
      <c r="C172" t="str">
        <f>""</f>
        <v/>
      </c>
      <c r="D172" t="str">
        <f>""</f>
        <v/>
      </c>
      <c r="E172" t="str">
        <f>""</f>
        <v/>
      </c>
      <c r="F172" t="str">
        <f>""</f>
        <v/>
      </c>
      <c r="G172" t="str">
        <f>""</f>
        <v/>
      </c>
      <c r="H172" t="str">
        <f>""</f>
        <v/>
      </c>
      <c r="I172" t="str">
        <f>""</f>
        <v/>
      </c>
      <c r="J172" t="str">
        <f>""</f>
        <v/>
      </c>
      <c r="K172" t="str">
        <f>""</f>
        <v/>
      </c>
      <c r="L172" t="str">
        <f>""</f>
        <v/>
      </c>
      <c r="M172" t="str">
        <f>""</f>
        <v/>
      </c>
      <c r="N172" t="str">
        <f>""</f>
        <v/>
      </c>
      <c r="O172" t="str">
        <f>""</f>
        <v/>
      </c>
      <c r="P172" t="str">
        <f>""</f>
        <v/>
      </c>
      <c r="Q172" t="str">
        <f>""</f>
        <v/>
      </c>
      <c r="R172" t="str">
        <f>""</f>
        <v/>
      </c>
      <c r="S172" t="str">
        <f>""</f>
        <v/>
      </c>
      <c r="T172" t="str">
        <f>""</f>
        <v/>
      </c>
      <c r="U172" t="str">
        <f>""</f>
        <v/>
      </c>
      <c r="V172" t="str">
        <f>""</f>
        <v/>
      </c>
      <c r="W172" t="str">
        <f>""</f>
        <v/>
      </c>
      <c r="X172" t="str">
        <f>""</f>
        <v/>
      </c>
      <c r="Y172" t="str">
        <f>""</f>
        <v/>
      </c>
      <c r="Z172" t="str">
        <f>""</f>
        <v/>
      </c>
      <c r="AA172" t="str">
        <f>""</f>
        <v/>
      </c>
      <c r="AB172" t="str">
        <f>""</f>
        <v/>
      </c>
      <c r="AC172" t="str">
        <f>""</f>
        <v/>
      </c>
      <c r="AD172" t="str">
        <f>""</f>
        <v/>
      </c>
      <c r="AE172" t="str">
        <f>""</f>
        <v/>
      </c>
      <c r="AF172" t="str">
        <f>""</f>
        <v/>
      </c>
      <c r="AG172" t="str">
        <f>""</f>
        <v/>
      </c>
      <c r="AH172" t="str">
        <f>""</f>
        <v/>
      </c>
      <c r="AI172" t="str">
        <f>""</f>
        <v/>
      </c>
      <c r="AJ172" t="str">
        <f>""</f>
        <v/>
      </c>
      <c r="AK172" t="str">
        <f>""</f>
        <v/>
      </c>
      <c r="AL172" t="str">
        <f>"[0.080]"</f>
        <v>[0.080]</v>
      </c>
      <c r="AM172" t="str">
        <f>""</f>
        <v/>
      </c>
      <c r="AN172" t="str">
        <f>""</f>
        <v/>
      </c>
      <c r="AO172" t="str">
        <f>""</f>
        <v/>
      </c>
      <c r="AP172" t="str">
        <f>""</f>
        <v/>
      </c>
      <c r="AQ172" t="str">
        <f>""</f>
        <v/>
      </c>
      <c r="AR172" t="str">
        <f>""</f>
        <v/>
      </c>
      <c r="AS172" t="str">
        <f>""</f>
        <v/>
      </c>
      <c r="AT172" t="str">
        <f>""</f>
        <v/>
      </c>
      <c r="AU172" t="str">
        <f>""</f>
        <v/>
      </c>
      <c r="AV172" t="str">
        <f>""</f>
        <v/>
      </c>
      <c r="AW172" t="str">
        <f>""</f>
        <v/>
      </c>
      <c r="AX172" t="str">
        <f>""</f>
        <v/>
      </c>
      <c r="AY172" t="str">
        <f>""</f>
        <v/>
      </c>
      <c r="AZ172" t="str">
        <f>""</f>
        <v/>
      </c>
      <c r="BA172" t="str">
        <f>""</f>
        <v/>
      </c>
    </row>
    <row r="173" spans="2:53" x14ac:dyDescent="0.2">
      <c r="B173" t="str">
        <f>"Number of years that household had a theft of money"</f>
        <v>Number of years that household had a theft of money</v>
      </c>
      <c r="C173" t="str">
        <f>""</f>
        <v/>
      </c>
      <c r="D173" t="str">
        <f>""</f>
        <v/>
      </c>
      <c r="E173" t="str">
        <f>""</f>
        <v/>
      </c>
      <c r="F173" t="str">
        <f>""</f>
        <v/>
      </c>
      <c r="G173" t="str">
        <f>""</f>
        <v/>
      </c>
      <c r="H173" t="str">
        <f>""</f>
        <v/>
      </c>
      <c r="I173" t="str">
        <f>""</f>
        <v/>
      </c>
      <c r="J173" t="str">
        <f>""</f>
        <v/>
      </c>
      <c r="K173" t="str">
        <f>""</f>
        <v/>
      </c>
      <c r="L173" t="str">
        <f>""</f>
        <v/>
      </c>
      <c r="M173" t="str">
        <f>""</f>
        <v/>
      </c>
      <c r="N173" t="str">
        <f>""</f>
        <v/>
      </c>
      <c r="O173" t="str">
        <f>""</f>
        <v/>
      </c>
      <c r="P173" t="str">
        <f>""</f>
        <v/>
      </c>
      <c r="Q173" t="str">
        <f>""</f>
        <v/>
      </c>
      <c r="R173" t="str">
        <f>""</f>
        <v/>
      </c>
      <c r="S173" t="str">
        <f>""</f>
        <v/>
      </c>
      <c r="T173" t="str">
        <f>""</f>
        <v/>
      </c>
      <c r="U173" t="str">
        <f>""</f>
        <v/>
      </c>
      <c r="V173" t="str">
        <f>""</f>
        <v/>
      </c>
      <c r="W173" t="str">
        <f>""</f>
        <v/>
      </c>
      <c r="X173" t="str">
        <f>""</f>
        <v/>
      </c>
      <c r="Y173" t="str">
        <f>""</f>
        <v/>
      </c>
      <c r="Z173" t="str">
        <f>""</f>
        <v/>
      </c>
      <c r="AA173" t="str">
        <f>""</f>
        <v/>
      </c>
      <c r="AB173" t="str">
        <f>""</f>
        <v/>
      </c>
      <c r="AC173" t="str">
        <f>""</f>
        <v/>
      </c>
      <c r="AD173" t="str">
        <f>""</f>
        <v/>
      </c>
      <c r="AE173" t="str">
        <f>""</f>
        <v/>
      </c>
      <c r="AF173" t="str">
        <f>""</f>
        <v/>
      </c>
      <c r="AG173" t="str">
        <f>""</f>
        <v/>
      </c>
      <c r="AH173" t="str">
        <f>""</f>
        <v/>
      </c>
      <c r="AI173" t="str">
        <f>""</f>
        <v/>
      </c>
      <c r="AJ173" t="str">
        <f>""</f>
        <v/>
      </c>
      <c r="AK173" t="str">
        <f>""</f>
        <v/>
      </c>
      <c r="AL173" t="str">
        <f>""</f>
        <v/>
      </c>
      <c r="AM173" t="str">
        <f>"-0.004"</f>
        <v>-0.004</v>
      </c>
      <c r="AN173" t="str">
        <f>"0.000"</f>
        <v>0.000</v>
      </c>
      <c r="AO173" t="str">
        <f>"-0.017"</f>
        <v>-0.017</v>
      </c>
      <c r="AP173" t="str">
        <f>""</f>
        <v/>
      </c>
      <c r="AQ173" t="str">
        <f>""</f>
        <v/>
      </c>
      <c r="AR173" t="str">
        <f>""</f>
        <v/>
      </c>
      <c r="AS173" t="str">
        <f>""</f>
        <v/>
      </c>
      <c r="AT173" t="str">
        <f>""</f>
        <v/>
      </c>
      <c r="AU173" t="str">
        <f>""</f>
        <v/>
      </c>
      <c r="AV173" t="str">
        <f>""</f>
        <v/>
      </c>
      <c r="AW173" t="str">
        <f>""</f>
        <v/>
      </c>
      <c r="AX173" t="str">
        <f>""</f>
        <v/>
      </c>
      <c r="AY173" t="str">
        <f>""</f>
        <v/>
      </c>
      <c r="AZ173" t="str">
        <f>""</f>
        <v/>
      </c>
      <c r="BA173" t="str">
        <f>""</f>
        <v/>
      </c>
    </row>
    <row r="174" spans="2:53" x14ac:dyDescent="0.2">
      <c r="B174" t="str">
        <f>""</f>
        <v/>
      </c>
      <c r="C174" t="str">
        <f>""</f>
        <v/>
      </c>
      <c r="D174" t="str">
        <f>""</f>
        <v/>
      </c>
      <c r="E174" t="str">
        <f>""</f>
        <v/>
      </c>
      <c r="F174" t="str">
        <f>""</f>
        <v/>
      </c>
      <c r="G174" t="str">
        <f>""</f>
        <v/>
      </c>
      <c r="H174" t="str">
        <f>""</f>
        <v/>
      </c>
      <c r="I174" t="str">
        <f>""</f>
        <v/>
      </c>
      <c r="J174" t="str">
        <f>""</f>
        <v/>
      </c>
      <c r="K174" t="str">
        <f>""</f>
        <v/>
      </c>
      <c r="L174" t="str">
        <f>""</f>
        <v/>
      </c>
      <c r="M174" t="str">
        <f>""</f>
        <v/>
      </c>
      <c r="N174" t="str">
        <f>""</f>
        <v/>
      </c>
      <c r="O174" t="str">
        <f>""</f>
        <v/>
      </c>
      <c r="P174" t="str">
        <f>""</f>
        <v/>
      </c>
      <c r="Q174" t="str">
        <f>""</f>
        <v/>
      </c>
      <c r="R174" t="str">
        <f>""</f>
        <v/>
      </c>
      <c r="S174" t="str">
        <f>""</f>
        <v/>
      </c>
      <c r="T174" t="str">
        <f>""</f>
        <v/>
      </c>
      <c r="U174" t="str">
        <f>""</f>
        <v/>
      </c>
      <c r="V174" t="str">
        <f>""</f>
        <v/>
      </c>
      <c r="W174" t="str">
        <f>""</f>
        <v/>
      </c>
      <c r="X174" t="str">
        <f>""</f>
        <v/>
      </c>
      <c r="Y174" t="str">
        <f>""</f>
        <v/>
      </c>
      <c r="Z174" t="str">
        <f>""</f>
        <v/>
      </c>
      <c r="AA174" t="str">
        <f>""</f>
        <v/>
      </c>
      <c r="AB174" t="str">
        <f>""</f>
        <v/>
      </c>
      <c r="AC174" t="str">
        <f>""</f>
        <v/>
      </c>
      <c r="AD174" t="str">
        <f>""</f>
        <v/>
      </c>
      <c r="AE174" t="str">
        <f>""</f>
        <v/>
      </c>
      <c r="AF174" t="str">
        <f>""</f>
        <v/>
      </c>
      <c r="AG174" t="str">
        <f>""</f>
        <v/>
      </c>
      <c r="AH174" t="str">
        <f>""</f>
        <v/>
      </c>
      <c r="AI174" t="str">
        <f>""</f>
        <v/>
      </c>
      <c r="AJ174" t="str">
        <f>""</f>
        <v/>
      </c>
      <c r="AK174" t="str">
        <f>""</f>
        <v/>
      </c>
      <c r="AL174" t="str">
        <f>""</f>
        <v/>
      </c>
      <c r="AM174" t="str">
        <f>"[0.063]"</f>
        <v>[0.063]</v>
      </c>
      <c r="AN174" t="str">
        <f>"[0.060]"</f>
        <v>[0.060]</v>
      </c>
      <c r="AO174" t="str">
        <f>"[0.064]"</f>
        <v>[0.064]</v>
      </c>
      <c r="AP174" t="str">
        <f>""</f>
        <v/>
      </c>
      <c r="AQ174" t="str">
        <f>""</f>
        <v/>
      </c>
      <c r="AR174" t="str">
        <f>""</f>
        <v/>
      </c>
      <c r="AS174" t="str">
        <f>""</f>
        <v/>
      </c>
      <c r="AT174" t="str">
        <f>""</f>
        <v/>
      </c>
      <c r="AU174" t="str">
        <f>""</f>
        <v/>
      </c>
      <c r="AV174" t="str">
        <f>""</f>
        <v/>
      </c>
      <c r="AW174" t="str">
        <f>""</f>
        <v/>
      </c>
      <c r="AX174" t="str">
        <f>""</f>
        <v/>
      </c>
      <c r="AY174" t="str">
        <f>""</f>
        <v/>
      </c>
      <c r="AZ174" t="str">
        <f>""</f>
        <v/>
      </c>
      <c r="BA174" t="str">
        <f>""</f>
        <v/>
      </c>
    </row>
    <row r="175" spans="2:53" x14ac:dyDescent="0.2">
      <c r="B175" t="str">
        <f>"At least 1 male left the household in a given year (yes=1)"</f>
        <v>At least 1 male left the household in a given year (yes=1)</v>
      </c>
      <c r="C175" t="str">
        <f>""</f>
        <v/>
      </c>
      <c r="D175" t="str">
        <f>""</f>
        <v/>
      </c>
      <c r="E175" t="str">
        <f>""</f>
        <v/>
      </c>
      <c r="F175" t="str">
        <f>""</f>
        <v/>
      </c>
      <c r="G175" t="str">
        <f>""</f>
        <v/>
      </c>
      <c r="H175" t="str">
        <f>""</f>
        <v/>
      </c>
      <c r="I175" t="str">
        <f>""</f>
        <v/>
      </c>
      <c r="J175" t="str">
        <f>""</f>
        <v/>
      </c>
      <c r="K175" t="str">
        <f>""</f>
        <v/>
      </c>
      <c r="L175" t="str">
        <f>""</f>
        <v/>
      </c>
      <c r="M175" t="str">
        <f>""</f>
        <v/>
      </c>
      <c r="N175" t="str">
        <f>""</f>
        <v/>
      </c>
      <c r="O175" t="str">
        <f>""</f>
        <v/>
      </c>
      <c r="P175" t="str">
        <f>""</f>
        <v/>
      </c>
      <c r="Q175" t="str">
        <f>""</f>
        <v/>
      </c>
      <c r="R175" t="str">
        <f>""</f>
        <v/>
      </c>
      <c r="S175" t="str">
        <f>""</f>
        <v/>
      </c>
      <c r="T175" t="str">
        <f>""</f>
        <v/>
      </c>
      <c r="U175" t="str">
        <f>""</f>
        <v/>
      </c>
      <c r="V175" t="str">
        <f>""</f>
        <v/>
      </c>
      <c r="W175" t="str">
        <f>""</f>
        <v/>
      </c>
      <c r="X175" t="str">
        <f>""</f>
        <v/>
      </c>
      <c r="Y175" t="str">
        <f>""</f>
        <v/>
      </c>
      <c r="Z175" t="str">
        <f>""</f>
        <v/>
      </c>
      <c r="AA175" t="str">
        <f>""</f>
        <v/>
      </c>
      <c r="AB175" t="str">
        <f>""</f>
        <v/>
      </c>
      <c r="AC175" t="str">
        <f>""</f>
        <v/>
      </c>
      <c r="AD175" t="str">
        <f>""</f>
        <v/>
      </c>
      <c r="AE175" t="str">
        <f>""</f>
        <v/>
      </c>
      <c r="AF175" t="str">
        <f>""</f>
        <v/>
      </c>
      <c r="AG175" t="str">
        <f>""</f>
        <v/>
      </c>
      <c r="AH175" t="str">
        <f>""</f>
        <v/>
      </c>
      <c r="AI175" t="str">
        <f>""</f>
        <v/>
      </c>
      <c r="AJ175" t="str">
        <f>""</f>
        <v/>
      </c>
      <c r="AK175" t="str">
        <f>""</f>
        <v/>
      </c>
      <c r="AL175" t="str">
        <f>""</f>
        <v/>
      </c>
      <c r="AM175" t="str">
        <f>"0.056"</f>
        <v>0.056</v>
      </c>
      <c r="AN175" t="str">
        <f>""</f>
        <v/>
      </c>
      <c r="AO175" t="str">
        <f>""</f>
        <v/>
      </c>
      <c r="AP175" t="str">
        <f>""</f>
        <v/>
      </c>
      <c r="AQ175" t="str">
        <f>""</f>
        <v/>
      </c>
      <c r="AR175" t="str">
        <f>""</f>
        <v/>
      </c>
      <c r="AS175" t="str">
        <f>""</f>
        <v/>
      </c>
      <c r="AT175" t="str">
        <f>""</f>
        <v/>
      </c>
      <c r="AU175" t="str">
        <f>""</f>
        <v/>
      </c>
      <c r="AV175" t="str">
        <f>""</f>
        <v/>
      </c>
      <c r="AW175" t="str">
        <f>""</f>
        <v/>
      </c>
      <c r="AX175" t="str">
        <f>""</f>
        <v/>
      </c>
      <c r="AY175" t="str">
        <f>""</f>
        <v/>
      </c>
      <c r="AZ175" t="str">
        <f>""</f>
        <v/>
      </c>
      <c r="BA175" t="str">
        <f>""</f>
        <v/>
      </c>
    </row>
    <row r="176" spans="2:53" x14ac:dyDescent="0.2">
      <c r="B176" t="str">
        <f>""</f>
        <v/>
      </c>
      <c r="C176" t="str">
        <f>""</f>
        <v/>
      </c>
      <c r="D176" t="str">
        <f>""</f>
        <v/>
      </c>
      <c r="E176" t="str">
        <f>""</f>
        <v/>
      </c>
      <c r="F176" t="str">
        <f>""</f>
        <v/>
      </c>
      <c r="G176" t="str">
        <f>""</f>
        <v/>
      </c>
      <c r="H176" t="str">
        <f>""</f>
        <v/>
      </c>
      <c r="I176" t="str">
        <f>""</f>
        <v/>
      </c>
      <c r="J176" t="str">
        <f>""</f>
        <v/>
      </c>
      <c r="K176" t="str">
        <f>""</f>
        <v/>
      </c>
      <c r="L176" t="str">
        <f>""</f>
        <v/>
      </c>
      <c r="M176" t="str">
        <f>""</f>
        <v/>
      </c>
      <c r="N176" t="str">
        <f>""</f>
        <v/>
      </c>
      <c r="O176" t="str">
        <f>""</f>
        <v/>
      </c>
      <c r="P176" t="str">
        <f>""</f>
        <v/>
      </c>
      <c r="Q176" t="str">
        <f>""</f>
        <v/>
      </c>
      <c r="R176" t="str">
        <f>""</f>
        <v/>
      </c>
      <c r="S176" t="str">
        <f>""</f>
        <v/>
      </c>
      <c r="T176" t="str">
        <f>""</f>
        <v/>
      </c>
      <c r="U176" t="str">
        <f>""</f>
        <v/>
      </c>
      <c r="V176" t="str">
        <f>""</f>
        <v/>
      </c>
      <c r="W176" t="str">
        <f>""</f>
        <v/>
      </c>
      <c r="X176" t="str">
        <f>""</f>
        <v/>
      </c>
      <c r="Y176" t="str">
        <f>""</f>
        <v/>
      </c>
      <c r="Z176" t="str">
        <f>""</f>
        <v/>
      </c>
      <c r="AA176" t="str">
        <f>""</f>
        <v/>
      </c>
      <c r="AB176" t="str">
        <f>""</f>
        <v/>
      </c>
      <c r="AC176" t="str">
        <f>""</f>
        <v/>
      </c>
      <c r="AD176" t="str">
        <f>""</f>
        <v/>
      </c>
      <c r="AE176" t="str">
        <f>""</f>
        <v/>
      </c>
      <c r="AF176" t="str">
        <f>""</f>
        <v/>
      </c>
      <c r="AG176" t="str">
        <f>""</f>
        <v/>
      </c>
      <c r="AH176" t="str">
        <f>""</f>
        <v/>
      </c>
      <c r="AI176" t="str">
        <f>""</f>
        <v/>
      </c>
      <c r="AJ176" t="str">
        <f>""</f>
        <v/>
      </c>
      <c r="AK176" t="str">
        <f>""</f>
        <v/>
      </c>
      <c r="AL176" t="str">
        <f>""</f>
        <v/>
      </c>
      <c r="AM176" t="str">
        <f>"[0.096]"</f>
        <v>[0.096]</v>
      </c>
      <c r="AN176" t="str">
        <f>""</f>
        <v/>
      </c>
      <c r="AO176" t="str">
        <f>""</f>
        <v/>
      </c>
      <c r="AP176" t="str">
        <f>""</f>
        <v/>
      </c>
      <c r="AQ176" t="str">
        <f>""</f>
        <v/>
      </c>
      <c r="AR176" t="str">
        <f>""</f>
        <v/>
      </c>
      <c r="AS176" t="str">
        <f>""</f>
        <v/>
      </c>
      <c r="AT176" t="str">
        <f>""</f>
        <v/>
      </c>
      <c r="AU176" t="str">
        <f>""</f>
        <v/>
      </c>
      <c r="AV176" t="str">
        <f>""</f>
        <v/>
      </c>
      <c r="AW176" t="str">
        <f>""</f>
        <v/>
      </c>
      <c r="AX176" t="str">
        <f>""</f>
        <v/>
      </c>
      <c r="AY176" t="str">
        <f>""</f>
        <v/>
      </c>
      <c r="AZ176" t="str">
        <f>""</f>
        <v/>
      </c>
      <c r="BA176" t="str">
        <f>""</f>
        <v/>
      </c>
    </row>
    <row r="177" spans="2:53" x14ac:dyDescent="0.2">
      <c r="B177" t="str">
        <f>"Interaction"</f>
        <v>Interaction</v>
      </c>
      <c r="C177" t="str">
        <f>""</f>
        <v/>
      </c>
      <c r="D177" t="str">
        <f>""</f>
        <v/>
      </c>
      <c r="E177" t="str">
        <f>""</f>
        <v/>
      </c>
      <c r="F177" t="str">
        <f>""</f>
        <v/>
      </c>
      <c r="G177" t="str">
        <f>""</f>
        <v/>
      </c>
      <c r="H177" t="str">
        <f>""</f>
        <v/>
      </c>
      <c r="I177" t="str">
        <f>""</f>
        <v/>
      </c>
      <c r="J177" t="str">
        <f>""</f>
        <v/>
      </c>
      <c r="K177" t="str">
        <f>""</f>
        <v/>
      </c>
      <c r="L177" t="str">
        <f>""</f>
        <v/>
      </c>
      <c r="M177" t="str">
        <f>""</f>
        <v/>
      </c>
      <c r="N177" t="str">
        <f>""</f>
        <v/>
      </c>
      <c r="O177" t="str">
        <f>""</f>
        <v/>
      </c>
      <c r="P177" t="str">
        <f>""</f>
        <v/>
      </c>
      <c r="Q177" t="str">
        <f>""</f>
        <v/>
      </c>
      <c r="R177" t="str">
        <f>""</f>
        <v/>
      </c>
      <c r="S177" t="str">
        <f>""</f>
        <v/>
      </c>
      <c r="T177" t="str">
        <f>""</f>
        <v/>
      </c>
      <c r="U177" t="str">
        <f>""</f>
        <v/>
      </c>
      <c r="V177" t="str">
        <f>""</f>
        <v/>
      </c>
      <c r="W177" t="str">
        <f>""</f>
        <v/>
      </c>
      <c r="X177" t="str">
        <f>""</f>
        <v/>
      </c>
      <c r="Y177" t="str">
        <f>""</f>
        <v/>
      </c>
      <c r="Z177" t="str">
        <f>""</f>
        <v/>
      </c>
      <c r="AA177" t="str">
        <f>""</f>
        <v/>
      </c>
      <c r="AB177" t="str">
        <f>""</f>
        <v/>
      </c>
      <c r="AC177" t="str">
        <f>""</f>
        <v/>
      </c>
      <c r="AD177" t="str">
        <f>""</f>
        <v/>
      </c>
      <c r="AE177" t="str">
        <f>""</f>
        <v/>
      </c>
      <c r="AF177" t="str">
        <f>""</f>
        <v/>
      </c>
      <c r="AG177" t="str">
        <f>""</f>
        <v/>
      </c>
      <c r="AH177" t="str">
        <f>""</f>
        <v/>
      </c>
      <c r="AI177" t="str">
        <f>""</f>
        <v/>
      </c>
      <c r="AJ177" t="str">
        <f>""</f>
        <v/>
      </c>
      <c r="AK177" t="str">
        <f>""</f>
        <v/>
      </c>
      <c r="AL177" t="str">
        <f>""</f>
        <v/>
      </c>
      <c r="AM177" t="str">
        <f>"0.007"</f>
        <v>0.007</v>
      </c>
      <c r="AN177" t="str">
        <f>""</f>
        <v/>
      </c>
      <c r="AO177" t="str">
        <f>""</f>
        <v/>
      </c>
      <c r="AP177" t="str">
        <f>""</f>
        <v/>
      </c>
      <c r="AQ177" t="str">
        <f>""</f>
        <v/>
      </c>
      <c r="AR177" t="str">
        <f>""</f>
        <v/>
      </c>
      <c r="AS177" t="str">
        <f>""</f>
        <v/>
      </c>
      <c r="AT177" t="str">
        <f>""</f>
        <v/>
      </c>
      <c r="AU177" t="str">
        <f>""</f>
        <v/>
      </c>
      <c r="AV177" t="str">
        <f>""</f>
        <v/>
      </c>
      <c r="AW177" t="str">
        <f>""</f>
        <v/>
      </c>
      <c r="AX177" t="str">
        <f>""</f>
        <v/>
      </c>
      <c r="AY177" t="str">
        <f>""</f>
        <v/>
      </c>
      <c r="AZ177" t="str">
        <f>""</f>
        <v/>
      </c>
      <c r="BA177" t="str">
        <f>""</f>
        <v/>
      </c>
    </row>
    <row r="178" spans="2:53" x14ac:dyDescent="0.2">
      <c r="B178" t="str">
        <f>""</f>
        <v/>
      </c>
      <c r="C178" t="str">
        <f>""</f>
        <v/>
      </c>
      <c r="D178" t="str">
        <f>""</f>
        <v/>
      </c>
      <c r="E178" t="str">
        <f>""</f>
        <v/>
      </c>
      <c r="F178" t="str">
        <f>""</f>
        <v/>
      </c>
      <c r="G178" t="str">
        <f>""</f>
        <v/>
      </c>
      <c r="H178" t="str">
        <f>""</f>
        <v/>
      </c>
      <c r="I178" t="str">
        <f>""</f>
        <v/>
      </c>
      <c r="J178" t="str">
        <f>""</f>
        <v/>
      </c>
      <c r="K178" t="str">
        <f>""</f>
        <v/>
      </c>
      <c r="L178" t="str">
        <f>""</f>
        <v/>
      </c>
      <c r="M178" t="str">
        <f>""</f>
        <v/>
      </c>
      <c r="N178" t="str">
        <f>""</f>
        <v/>
      </c>
      <c r="O178" t="str">
        <f>""</f>
        <v/>
      </c>
      <c r="P178" t="str">
        <f>""</f>
        <v/>
      </c>
      <c r="Q178" t="str">
        <f>""</f>
        <v/>
      </c>
      <c r="R178" t="str">
        <f>""</f>
        <v/>
      </c>
      <c r="S178" t="str">
        <f>""</f>
        <v/>
      </c>
      <c r="T178" t="str">
        <f>""</f>
        <v/>
      </c>
      <c r="U178" t="str">
        <f>""</f>
        <v/>
      </c>
      <c r="V178" t="str">
        <f>""</f>
        <v/>
      </c>
      <c r="W178" t="str">
        <f>""</f>
        <v/>
      </c>
      <c r="X178" t="str">
        <f>""</f>
        <v/>
      </c>
      <c r="Y178" t="str">
        <f>""</f>
        <v/>
      </c>
      <c r="Z178" t="str">
        <f>""</f>
        <v/>
      </c>
      <c r="AA178" t="str">
        <f>""</f>
        <v/>
      </c>
      <c r="AB178" t="str">
        <f>""</f>
        <v/>
      </c>
      <c r="AC178" t="str">
        <f>""</f>
        <v/>
      </c>
      <c r="AD178" t="str">
        <f>""</f>
        <v/>
      </c>
      <c r="AE178" t="str">
        <f>""</f>
        <v/>
      </c>
      <c r="AF178" t="str">
        <f>""</f>
        <v/>
      </c>
      <c r="AG178" t="str">
        <f>""</f>
        <v/>
      </c>
      <c r="AH178" t="str">
        <f>""</f>
        <v/>
      </c>
      <c r="AI178" t="str">
        <f>""</f>
        <v/>
      </c>
      <c r="AJ178" t="str">
        <f>""</f>
        <v/>
      </c>
      <c r="AK178" t="str">
        <f>""</f>
        <v/>
      </c>
      <c r="AL178" t="str">
        <f>""</f>
        <v/>
      </c>
      <c r="AM178" t="str">
        <f>"[0.092]"</f>
        <v>[0.092]</v>
      </c>
      <c r="AN178" t="str">
        <f>""</f>
        <v/>
      </c>
      <c r="AO178" t="str">
        <f>""</f>
        <v/>
      </c>
      <c r="AP178" t="str">
        <f>""</f>
        <v/>
      </c>
      <c r="AQ178" t="str">
        <f>""</f>
        <v/>
      </c>
      <c r="AR178" t="str">
        <f>""</f>
        <v/>
      </c>
      <c r="AS178" t="str">
        <f>""</f>
        <v/>
      </c>
      <c r="AT178" t="str">
        <f>""</f>
        <v/>
      </c>
      <c r="AU178" t="str">
        <f>""</f>
        <v/>
      </c>
      <c r="AV178" t="str">
        <f>""</f>
        <v/>
      </c>
      <c r="AW178" t="str">
        <f>""</f>
        <v/>
      </c>
      <c r="AX178" t="str">
        <f>""</f>
        <v/>
      </c>
      <c r="AY178" t="str">
        <f>""</f>
        <v/>
      </c>
      <c r="AZ178" t="str">
        <f>""</f>
        <v/>
      </c>
      <c r="BA178" t="str">
        <f>""</f>
        <v/>
      </c>
    </row>
    <row r="179" spans="2:53" x14ac:dyDescent="0.2">
      <c r="B179" t="str">
        <f>"Number of males who left household 1998-2007"</f>
        <v>Number of males who left household 1998-2007</v>
      </c>
      <c r="C179" t="str">
        <f>""</f>
        <v/>
      </c>
      <c r="D179" t="str">
        <f>""</f>
        <v/>
      </c>
      <c r="E179" t="str">
        <f>""</f>
        <v/>
      </c>
      <c r="F179" t="str">
        <f>""</f>
        <v/>
      </c>
      <c r="G179" t="str">
        <f>""</f>
        <v/>
      </c>
      <c r="H179" t="str">
        <f>""</f>
        <v/>
      </c>
      <c r="I179" t="str">
        <f>""</f>
        <v/>
      </c>
      <c r="J179" t="str">
        <f>""</f>
        <v/>
      </c>
      <c r="K179" t="str">
        <f>""</f>
        <v/>
      </c>
      <c r="L179" t="str">
        <f>""</f>
        <v/>
      </c>
      <c r="M179" t="str">
        <f>""</f>
        <v/>
      </c>
      <c r="N179" t="str">
        <f>""</f>
        <v/>
      </c>
      <c r="O179" t="str">
        <f>""</f>
        <v/>
      </c>
      <c r="P179" t="str">
        <f>""</f>
        <v/>
      </c>
      <c r="Q179" t="str">
        <f>""</f>
        <v/>
      </c>
      <c r="R179" t="str">
        <f>""</f>
        <v/>
      </c>
      <c r="S179" t="str">
        <f>""</f>
        <v/>
      </c>
      <c r="T179" t="str">
        <f>""</f>
        <v/>
      </c>
      <c r="U179" t="str">
        <f>""</f>
        <v/>
      </c>
      <c r="V179" t="str">
        <f>""</f>
        <v/>
      </c>
      <c r="W179" t="str">
        <f>""</f>
        <v/>
      </c>
      <c r="X179" t="str">
        <f>""</f>
        <v/>
      </c>
      <c r="Y179" t="str">
        <f>""</f>
        <v/>
      </c>
      <c r="Z179" t="str">
        <f>""</f>
        <v/>
      </c>
      <c r="AA179" t="str">
        <f>""</f>
        <v/>
      </c>
      <c r="AB179" t="str">
        <f>""</f>
        <v/>
      </c>
      <c r="AC179" t="str">
        <f>""</f>
        <v/>
      </c>
      <c r="AD179" t="str">
        <f>""</f>
        <v/>
      </c>
      <c r="AE179" t="str">
        <f>""</f>
        <v/>
      </c>
      <c r="AF179" t="str">
        <f>""</f>
        <v/>
      </c>
      <c r="AG179" t="str">
        <f>""</f>
        <v/>
      </c>
      <c r="AH179" t="str">
        <f>""</f>
        <v/>
      </c>
      <c r="AI179" t="str">
        <f>""</f>
        <v/>
      </c>
      <c r="AJ179" t="str">
        <f>""</f>
        <v/>
      </c>
      <c r="AK179" t="str">
        <f>""</f>
        <v/>
      </c>
      <c r="AL179" t="str">
        <f>""</f>
        <v/>
      </c>
      <c r="AM179" t="str">
        <f>""</f>
        <v/>
      </c>
      <c r="AN179" t="str">
        <f>"0.028"</f>
        <v>0.028</v>
      </c>
      <c r="AO179" t="str">
        <f>""</f>
        <v/>
      </c>
      <c r="AP179" t="str">
        <f>""</f>
        <v/>
      </c>
      <c r="AQ179" t="str">
        <f>""</f>
        <v/>
      </c>
      <c r="AR179" t="str">
        <f>""</f>
        <v/>
      </c>
      <c r="AS179" t="str">
        <f>""</f>
        <v/>
      </c>
      <c r="AT179" t="str">
        <f>""</f>
        <v/>
      </c>
      <c r="AU179" t="str">
        <f>""</f>
        <v/>
      </c>
      <c r="AV179" t="str">
        <f>""</f>
        <v/>
      </c>
      <c r="AW179" t="str">
        <f>""</f>
        <v/>
      </c>
      <c r="AX179" t="str">
        <f>""</f>
        <v/>
      </c>
      <c r="AY179" t="str">
        <f>""</f>
        <v/>
      </c>
      <c r="AZ179" t="str">
        <f>""</f>
        <v/>
      </c>
      <c r="BA179" t="str">
        <f>""</f>
        <v/>
      </c>
    </row>
    <row r="180" spans="2:53" x14ac:dyDescent="0.2">
      <c r="B180" t="str">
        <f>""</f>
        <v/>
      </c>
      <c r="C180" t="str">
        <f>""</f>
        <v/>
      </c>
      <c r="D180" t="str">
        <f>""</f>
        <v/>
      </c>
      <c r="E180" t="str">
        <f>""</f>
        <v/>
      </c>
      <c r="F180" t="str">
        <f>""</f>
        <v/>
      </c>
      <c r="G180" t="str">
        <f>""</f>
        <v/>
      </c>
      <c r="H180" t="str">
        <f>""</f>
        <v/>
      </c>
      <c r="I180" t="str">
        <f>""</f>
        <v/>
      </c>
      <c r="J180" t="str">
        <f>""</f>
        <v/>
      </c>
      <c r="K180" t="str">
        <f>""</f>
        <v/>
      </c>
      <c r="L180" t="str">
        <f>""</f>
        <v/>
      </c>
      <c r="M180" t="str">
        <f>""</f>
        <v/>
      </c>
      <c r="N180" t="str">
        <f>""</f>
        <v/>
      </c>
      <c r="O180" t="str">
        <f>""</f>
        <v/>
      </c>
      <c r="P180" t="str">
        <f>""</f>
        <v/>
      </c>
      <c r="Q180" t="str">
        <f>""</f>
        <v/>
      </c>
      <c r="R180" t="str">
        <f>""</f>
        <v/>
      </c>
      <c r="S180" t="str">
        <f>""</f>
        <v/>
      </c>
      <c r="T180" t="str">
        <f>""</f>
        <v/>
      </c>
      <c r="U180" t="str">
        <f>""</f>
        <v/>
      </c>
      <c r="V180" t="str">
        <f>""</f>
        <v/>
      </c>
      <c r="W180" t="str">
        <f>""</f>
        <v/>
      </c>
      <c r="X180" t="str">
        <f>""</f>
        <v/>
      </c>
      <c r="Y180" t="str">
        <f>""</f>
        <v/>
      </c>
      <c r="Z180" t="str">
        <f>""</f>
        <v/>
      </c>
      <c r="AA180" t="str">
        <f>""</f>
        <v/>
      </c>
      <c r="AB180" t="str">
        <f>""</f>
        <v/>
      </c>
      <c r="AC180" t="str">
        <f>""</f>
        <v/>
      </c>
      <c r="AD180" t="str">
        <f>""</f>
        <v/>
      </c>
      <c r="AE180" t="str">
        <f>""</f>
        <v/>
      </c>
      <c r="AF180" t="str">
        <f>""</f>
        <v/>
      </c>
      <c r="AG180" t="str">
        <f>""</f>
        <v/>
      </c>
      <c r="AH180" t="str">
        <f>""</f>
        <v/>
      </c>
      <c r="AI180" t="str">
        <f>""</f>
        <v/>
      </c>
      <c r="AJ180" t="str">
        <f>""</f>
        <v/>
      </c>
      <c r="AK180" t="str">
        <f>""</f>
        <v/>
      </c>
      <c r="AL180" t="str">
        <f>""</f>
        <v/>
      </c>
      <c r="AM180" t="str">
        <f>""</f>
        <v/>
      </c>
      <c r="AN180" t="str">
        <f>"[0.048]"</f>
        <v>[0.048]</v>
      </c>
      <c r="AO180" t="str">
        <f>""</f>
        <v/>
      </c>
      <c r="AP180" t="str">
        <f>""</f>
        <v/>
      </c>
      <c r="AQ180" t="str">
        <f>""</f>
        <v/>
      </c>
      <c r="AR180" t="str">
        <f>""</f>
        <v/>
      </c>
      <c r="AS180" t="str">
        <f>""</f>
        <v/>
      </c>
      <c r="AT180" t="str">
        <f>""</f>
        <v/>
      </c>
      <c r="AU180" t="str">
        <f>""</f>
        <v/>
      </c>
      <c r="AV180" t="str">
        <f>""</f>
        <v/>
      </c>
      <c r="AW180" t="str">
        <f>""</f>
        <v/>
      </c>
      <c r="AX180" t="str">
        <f>""</f>
        <v/>
      </c>
      <c r="AY180" t="str">
        <f>""</f>
        <v/>
      </c>
      <c r="AZ180" t="str">
        <f>""</f>
        <v/>
      </c>
      <c r="BA180" t="str">
        <f>""</f>
        <v/>
      </c>
    </row>
    <row r="181" spans="2:53" x14ac:dyDescent="0.2">
      <c r="B181" t="str">
        <f>"Interaction"</f>
        <v>Interaction</v>
      </c>
      <c r="C181" t="str">
        <f>""</f>
        <v/>
      </c>
      <c r="D181" t="str">
        <f>""</f>
        <v/>
      </c>
      <c r="E181" t="str">
        <f>""</f>
        <v/>
      </c>
      <c r="F181" t="str">
        <f>""</f>
        <v/>
      </c>
      <c r="G181" t="str">
        <f>""</f>
        <v/>
      </c>
      <c r="H181" t="str">
        <f>""</f>
        <v/>
      </c>
      <c r="I181" t="str">
        <f>""</f>
        <v/>
      </c>
      <c r="J181" t="str">
        <f>""</f>
        <v/>
      </c>
      <c r="K181" t="str">
        <f>""</f>
        <v/>
      </c>
      <c r="L181" t="str">
        <f>""</f>
        <v/>
      </c>
      <c r="M181" t="str">
        <f>""</f>
        <v/>
      </c>
      <c r="N181" t="str">
        <f>""</f>
        <v/>
      </c>
      <c r="O181" t="str">
        <f>""</f>
        <v/>
      </c>
      <c r="P181" t="str">
        <f>""</f>
        <v/>
      </c>
      <c r="Q181" t="str">
        <f>""</f>
        <v/>
      </c>
      <c r="R181" t="str">
        <f>""</f>
        <v/>
      </c>
      <c r="S181" t="str">
        <f>""</f>
        <v/>
      </c>
      <c r="T181" t="str">
        <f>""</f>
        <v/>
      </c>
      <c r="U181" t="str">
        <f>""</f>
        <v/>
      </c>
      <c r="V181" t="str">
        <f>""</f>
        <v/>
      </c>
      <c r="W181" t="str">
        <f>""</f>
        <v/>
      </c>
      <c r="X181" t="str">
        <f>""</f>
        <v/>
      </c>
      <c r="Y181" t="str">
        <f>""</f>
        <v/>
      </c>
      <c r="Z181" t="str">
        <f>""</f>
        <v/>
      </c>
      <c r="AA181" t="str">
        <f>""</f>
        <v/>
      </c>
      <c r="AB181" t="str">
        <f>""</f>
        <v/>
      </c>
      <c r="AC181" t="str">
        <f>""</f>
        <v/>
      </c>
      <c r="AD181" t="str">
        <f>""</f>
        <v/>
      </c>
      <c r="AE181" t="str">
        <f>""</f>
        <v/>
      </c>
      <c r="AF181" t="str">
        <f>""</f>
        <v/>
      </c>
      <c r="AG181" t="str">
        <f>""</f>
        <v/>
      </c>
      <c r="AH181" t="str">
        <f>""</f>
        <v/>
      </c>
      <c r="AI181" t="str">
        <f>""</f>
        <v/>
      </c>
      <c r="AJ181" t="str">
        <f>""</f>
        <v/>
      </c>
      <c r="AK181" t="str">
        <f>""</f>
        <v/>
      </c>
      <c r="AL181" t="str">
        <f>""</f>
        <v/>
      </c>
      <c r="AM181" t="str">
        <f>""</f>
        <v/>
      </c>
      <c r="AN181" t="str">
        <f>"-0.002"</f>
        <v>-0.002</v>
      </c>
      <c r="AO181" t="str">
        <f>""</f>
        <v/>
      </c>
      <c r="AP181" t="str">
        <f>""</f>
        <v/>
      </c>
      <c r="AQ181" t="str">
        <f>""</f>
        <v/>
      </c>
      <c r="AR181" t="str">
        <f>""</f>
        <v/>
      </c>
      <c r="AS181" t="str">
        <f>""</f>
        <v/>
      </c>
      <c r="AT181" t="str">
        <f>""</f>
        <v/>
      </c>
      <c r="AU181" t="str">
        <f>""</f>
        <v/>
      </c>
      <c r="AV181" t="str">
        <f>""</f>
        <v/>
      </c>
      <c r="AW181" t="str">
        <f>""</f>
        <v/>
      </c>
      <c r="AX181" t="str">
        <f>""</f>
        <v/>
      </c>
      <c r="AY181" t="str">
        <f>""</f>
        <v/>
      </c>
      <c r="AZ181" t="str">
        <f>""</f>
        <v/>
      </c>
      <c r="BA181" t="str">
        <f>""</f>
        <v/>
      </c>
    </row>
    <row r="182" spans="2:53" x14ac:dyDescent="0.2">
      <c r="B182" t="str">
        <f>""</f>
        <v/>
      </c>
      <c r="C182" t="str">
        <f>""</f>
        <v/>
      </c>
      <c r="D182" t="str">
        <f>""</f>
        <v/>
      </c>
      <c r="E182" t="str">
        <f>""</f>
        <v/>
      </c>
      <c r="F182" t="str">
        <f>""</f>
        <v/>
      </c>
      <c r="G182" t="str">
        <f>""</f>
        <v/>
      </c>
      <c r="H182" t="str">
        <f>""</f>
        <v/>
      </c>
      <c r="I182" t="str">
        <f>""</f>
        <v/>
      </c>
      <c r="J182" t="str">
        <f>""</f>
        <v/>
      </c>
      <c r="K182" t="str">
        <f>""</f>
        <v/>
      </c>
      <c r="L182" t="str">
        <f>""</f>
        <v/>
      </c>
      <c r="M182" t="str">
        <f>""</f>
        <v/>
      </c>
      <c r="N182" t="str">
        <f>""</f>
        <v/>
      </c>
      <c r="O182" t="str">
        <f>""</f>
        <v/>
      </c>
      <c r="P182" t="str">
        <f>""</f>
        <v/>
      </c>
      <c r="Q182" t="str">
        <f>""</f>
        <v/>
      </c>
      <c r="R182" t="str">
        <f>""</f>
        <v/>
      </c>
      <c r="S182" t="str">
        <f>""</f>
        <v/>
      </c>
      <c r="T182" t="str">
        <f>""</f>
        <v/>
      </c>
      <c r="U182" t="str">
        <f>""</f>
        <v/>
      </c>
      <c r="V182" t="str">
        <f>""</f>
        <v/>
      </c>
      <c r="W182" t="str">
        <f>""</f>
        <v/>
      </c>
      <c r="X182" t="str">
        <f>""</f>
        <v/>
      </c>
      <c r="Y182" t="str">
        <f>""</f>
        <v/>
      </c>
      <c r="Z182" t="str">
        <f>""</f>
        <v/>
      </c>
      <c r="AA182" t="str">
        <f>""</f>
        <v/>
      </c>
      <c r="AB182" t="str">
        <f>""</f>
        <v/>
      </c>
      <c r="AC182" t="str">
        <f>""</f>
        <v/>
      </c>
      <c r="AD182" t="str">
        <f>""</f>
        <v/>
      </c>
      <c r="AE182" t="str">
        <f>""</f>
        <v/>
      </c>
      <c r="AF182" t="str">
        <f>""</f>
        <v/>
      </c>
      <c r="AG182" t="str">
        <f>""</f>
        <v/>
      </c>
      <c r="AH182" t="str">
        <f>""</f>
        <v/>
      </c>
      <c r="AI182" t="str">
        <f>""</f>
        <v/>
      </c>
      <c r="AJ182" t="str">
        <f>""</f>
        <v/>
      </c>
      <c r="AK182" t="str">
        <f>""</f>
        <v/>
      </c>
      <c r="AL182" t="str">
        <f>""</f>
        <v/>
      </c>
      <c r="AM182" t="str">
        <f>""</f>
        <v/>
      </c>
      <c r="AN182" t="str">
        <f>"[0.043]"</f>
        <v>[0.043]</v>
      </c>
      <c r="AO182" t="str">
        <f>""</f>
        <v/>
      </c>
      <c r="AP182" t="str">
        <f>""</f>
        <v/>
      </c>
      <c r="AQ182" t="str">
        <f>""</f>
        <v/>
      </c>
      <c r="AR182" t="str">
        <f>""</f>
        <v/>
      </c>
      <c r="AS182" t="str">
        <f>""</f>
        <v/>
      </c>
      <c r="AT182" t="str">
        <f>""</f>
        <v/>
      </c>
      <c r="AU182" t="str">
        <f>""</f>
        <v/>
      </c>
      <c r="AV182" t="str">
        <f>""</f>
        <v/>
      </c>
      <c r="AW182" t="str">
        <f>""</f>
        <v/>
      </c>
      <c r="AX182" t="str">
        <f>""</f>
        <v/>
      </c>
      <c r="AY182" t="str">
        <f>""</f>
        <v/>
      </c>
      <c r="AZ182" t="str">
        <f>""</f>
        <v/>
      </c>
      <c r="BA182" t="str">
        <f>""</f>
        <v/>
      </c>
    </row>
    <row r="183" spans="2:53" x14ac:dyDescent="0.2">
      <c r="B183" t="str">
        <f>"Share of males  who left household 1998-2007"</f>
        <v>Share of males  who left household 1998-2007</v>
      </c>
      <c r="C183" t="str">
        <f>""</f>
        <v/>
      </c>
      <c r="D183" t="str">
        <f>""</f>
        <v/>
      </c>
      <c r="E183" t="str">
        <f>""</f>
        <v/>
      </c>
      <c r="F183" t="str">
        <f>""</f>
        <v/>
      </c>
      <c r="G183" t="str">
        <f>""</f>
        <v/>
      </c>
      <c r="H183" t="str">
        <f>""</f>
        <v/>
      </c>
      <c r="I183" t="str">
        <f>""</f>
        <v/>
      </c>
      <c r="J183" t="str">
        <f>""</f>
        <v/>
      </c>
      <c r="K183" t="str">
        <f>""</f>
        <v/>
      </c>
      <c r="L183" t="str">
        <f>""</f>
        <v/>
      </c>
      <c r="M183" t="str">
        <f>""</f>
        <v/>
      </c>
      <c r="N183" t="str">
        <f>""</f>
        <v/>
      </c>
      <c r="O183" t="str">
        <f>""</f>
        <v/>
      </c>
      <c r="P183" t="str">
        <f>""</f>
        <v/>
      </c>
      <c r="Q183" t="str">
        <f>""</f>
        <v/>
      </c>
      <c r="R183" t="str">
        <f>""</f>
        <v/>
      </c>
      <c r="S183" t="str">
        <f>""</f>
        <v/>
      </c>
      <c r="T183" t="str">
        <f>""</f>
        <v/>
      </c>
      <c r="U183" t="str">
        <f>""</f>
        <v/>
      </c>
      <c r="V183" t="str">
        <f>""</f>
        <v/>
      </c>
      <c r="W183" t="str">
        <f>""</f>
        <v/>
      </c>
      <c r="X183" t="str">
        <f>""</f>
        <v/>
      </c>
      <c r="Y183" t="str">
        <f>""</f>
        <v/>
      </c>
      <c r="Z183" t="str">
        <f>""</f>
        <v/>
      </c>
      <c r="AA183" t="str">
        <f>""</f>
        <v/>
      </c>
      <c r="AB183" t="str">
        <f>""</f>
        <v/>
      </c>
      <c r="AC183" t="str">
        <f>""</f>
        <v/>
      </c>
      <c r="AD183" t="str">
        <f>""</f>
        <v/>
      </c>
      <c r="AE183" t="str">
        <f>""</f>
        <v/>
      </c>
      <c r="AF183" t="str">
        <f>""</f>
        <v/>
      </c>
      <c r="AG183" t="str">
        <f>""</f>
        <v/>
      </c>
      <c r="AH183" t="str">
        <f>""</f>
        <v/>
      </c>
      <c r="AI183" t="str">
        <f>""</f>
        <v/>
      </c>
      <c r="AJ183" t="str">
        <f>""</f>
        <v/>
      </c>
      <c r="AK183" t="str">
        <f>""</f>
        <v/>
      </c>
      <c r="AL183" t="str">
        <f>""</f>
        <v/>
      </c>
      <c r="AM183" t="str">
        <f>""</f>
        <v/>
      </c>
      <c r="AN183" t="str">
        <f>""</f>
        <v/>
      </c>
      <c r="AO183" t="str">
        <f>"0.065"</f>
        <v>0.065</v>
      </c>
      <c r="AP183" t="str">
        <f>""</f>
        <v/>
      </c>
      <c r="AQ183" t="str">
        <f>""</f>
        <v/>
      </c>
      <c r="AR183" t="str">
        <f>""</f>
        <v/>
      </c>
      <c r="AS183" t="str">
        <f>""</f>
        <v/>
      </c>
      <c r="AT183" t="str">
        <f>""</f>
        <v/>
      </c>
      <c r="AU183" t="str">
        <f>""</f>
        <v/>
      </c>
      <c r="AV183" t="str">
        <f>""</f>
        <v/>
      </c>
      <c r="AW183" t="str">
        <f>""</f>
        <v/>
      </c>
      <c r="AX183" t="str">
        <f>""</f>
        <v/>
      </c>
      <c r="AY183" t="str">
        <f>""</f>
        <v/>
      </c>
      <c r="AZ183" t="str">
        <f>""</f>
        <v/>
      </c>
      <c r="BA183" t="str">
        <f>""</f>
        <v/>
      </c>
    </row>
    <row r="184" spans="2:53" x14ac:dyDescent="0.2">
      <c r="B184" t="str">
        <f>""</f>
        <v/>
      </c>
      <c r="C184" t="str">
        <f>""</f>
        <v/>
      </c>
      <c r="D184" t="str">
        <f>""</f>
        <v/>
      </c>
      <c r="E184" t="str">
        <f>""</f>
        <v/>
      </c>
      <c r="F184" t="str">
        <f>""</f>
        <v/>
      </c>
      <c r="G184" t="str">
        <f>""</f>
        <v/>
      </c>
      <c r="H184" t="str">
        <f>""</f>
        <v/>
      </c>
      <c r="I184" t="str">
        <f>""</f>
        <v/>
      </c>
      <c r="J184" t="str">
        <f>""</f>
        <v/>
      </c>
      <c r="K184" t="str">
        <f>""</f>
        <v/>
      </c>
      <c r="L184" t="str">
        <f>""</f>
        <v/>
      </c>
      <c r="M184" t="str">
        <f>""</f>
        <v/>
      </c>
      <c r="N184" t="str">
        <f>""</f>
        <v/>
      </c>
      <c r="O184" t="str">
        <f>""</f>
        <v/>
      </c>
      <c r="P184" t="str">
        <f>""</f>
        <v/>
      </c>
      <c r="Q184" t="str">
        <f>""</f>
        <v/>
      </c>
      <c r="R184" t="str">
        <f>""</f>
        <v/>
      </c>
      <c r="S184" t="str">
        <f>""</f>
        <v/>
      </c>
      <c r="T184" t="str">
        <f>""</f>
        <v/>
      </c>
      <c r="U184" t="str">
        <f>""</f>
        <v/>
      </c>
      <c r="V184" t="str">
        <f>""</f>
        <v/>
      </c>
      <c r="W184" t="str">
        <f>""</f>
        <v/>
      </c>
      <c r="X184" t="str">
        <f>""</f>
        <v/>
      </c>
      <c r="Y184" t="str">
        <f>""</f>
        <v/>
      </c>
      <c r="Z184" t="str">
        <f>""</f>
        <v/>
      </c>
      <c r="AA184" t="str">
        <f>""</f>
        <v/>
      </c>
      <c r="AB184" t="str">
        <f>""</f>
        <v/>
      </c>
      <c r="AC184" t="str">
        <f>""</f>
        <v/>
      </c>
      <c r="AD184" t="str">
        <f>""</f>
        <v/>
      </c>
      <c r="AE184" t="str">
        <f>""</f>
        <v/>
      </c>
      <c r="AF184" t="str">
        <f>""</f>
        <v/>
      </c>
      <c r="AG184" t="str">
        <f>""</f>
        <v/>
      </c>
      <c r="AH184" t="str">
        <f>""</f>
        <v/>
      </c>
      <c r="AI184" t="str">
        <f>""</f>
        <v/>
      </c>
      <c r="AJ184" t="str">
        <f>""</f>
        <v/>
      </c>
      <c r="AK184" t="str">
        <f>""</f>
        <v/>
      </c>
      <c r="AL184" t="str">
        <f>""</f>
        <v/>
      </c>
      <c r="AM184" t="str">
        <f>""</f>
        <v/>
      </c>
      <c r="AN184" t="str">
        <f>""</f>
        <v/>
      </c>
      <c r="AO184" t="str">
        <f>"[0.114]"</f>
        <v>[0.114]</v>
      </c>
      <c r="AP184" t="str">
        <f>""</f>
        <v/>
      </c>
      <c r="AQ184" t="str">
        <f>""</f>
        <v/>
      </c>
      <c r="AR184" t="str">
        <f>""</f>
        <v/>
      </c>
      <c r="AS184" t="str">
        <f>""</f>
        <v/>
      </c>
      <c r="AT184" t="str">
        <f>""</f>
        <v/>
      </c>
      <c r="AU184" t="str">
        <f>""</f>
        <v/>
      </c>
      <c r="AV184" t="str">
        <f>""</f>
        <v/>
      </c>
      <c r="AW184" t="str">
        <f>""</f>
        <v/>
      </c>
      <c r="AX184" t="str">
        <f>""</f>
        <v/>
      </c>
      <c r="AY184" t="str">
        <f>""</f>
        <v/>
      </c>
      <c r="AZ184" t="str">
        <f>""</f>
        <v/>
      </c>
      <c r="BA184" t="str">
        <f>""</f>
        <v/>
      </c>
    </row>
    <row r="185" spans="2:53" x14ac:dyDescent="0.2">
      <c r="B185" t="str">
        <f>"Interaction"</f>
        <v>Interaction</v>
      </c>
      <c r="C185" t="str">
        <f>""</f>
        <v/>
      </c>
      <c r="D185" t="str">
        <f>""</f>
        <v/>
      </c>
      <c r="E185" t="str">
        <f>""</f>
        <v/>
      </c>
      <c r="F185" t="str">
        <f>""</f>
        <v/>
      </c>
      <c r="G185" t="str">
        <f>""</f>
        <v/>
      </c>
      <c r="H185" t="str">
        <f>""</f>
        <v/>
      </c>
      <c r="I185" t="str">
        <f>""</f>
        <v/>
      </c>
      <c r="J185" t="str">
        <f>""</f>
        <v/>
      </c>
      <c r="K185" t="str">
        <f>""</f>
        <v/>
      </c>
      <c r="L185" t="str">
        <f>""</f>
        <v/>
      </c>
      <c r="M185" t="str">
        <f>""</f>
        <v/>
      </c>
      <c r="N185" t="str">
        <f>""</f>
        <v/>
      </c>
      <c r="O185" t="str">
        <f>""</f>
        <v/>
      </c>
      <c r="P185" t="str">
        <f>""</f>
        <v/>
      </c>
      <c r="Q185" t="str">
        <f>""</f>
        <v/>
      </c>
      <c r="R185" t="str">
        <f>""</f>
        <v/>
      </c>
      <c r="S185" t="str">
        <f>""</f>
        <v/>
      </c>
      <c r="T185" t="str">
        <f>""</f>
        <v/>
      </c>
      <c r="U185" t="str">
        <f>""</f>
        <v/>
      </c>
      <c r="V185" t="str">
        <f>""</f>
        <v/>
      </c>
      <c r="W185" t="str">
        <f>""</f>
        <v/>
      </c>
      <c r="X185" t="str">
        <f>""</f>
        <v/>
      </c>
      <c r="Y185" t="str">
        <f>""</f>
        <v/>
      </c>
      <c r="Z185" t="str">
        <f>""</f>
        <v/>
      </c>
      <c r="AA185" t="str">
        <f>""</f>
        <v/>
      </c>
      <c r="AB185" t="str">
        <f>""</f>
        <v/>
      </c>
      <c r="AC185" t="str">
        <f>""</f>
        <v/>
      </c>
      <c r="AD185" t="str">
        <f>""</f>
        <v/>
      </c>
      <c r="AE185" t="str">
        <f>""</f>
        <v/>
      </c>
      <c r="AF185" t="str">
        <f>""</f>
        <v/>
      </c>
      <c r="AG185" t="str">
        <f>""</f>
        <v/>
      </c>
      <c r="AH185" t="str">
        <f>""</f>
        <v/>
      </c>
      <c r="AI185" t="str">
        <f>""</f>
        <v/>
      </c>
      <c r="AJ185" t="str">
        <f>""</f>
        <v/>
      </c>
      <c r="AK185" t="str">
        <f>""</f>
        <v/>
      </c>
      <c r="AL185" t="str">
        <f>""</f>
        <v/>
      </c>
      <c r="AM185" t="str">
        <f>""</f>
        <v/>
      </c>
      <c r="AN185" t="str">
        <f>""</f>
        <v/>
      </c>
      <c r="AO185" t="str">
        <f>"0.044"</f>
        <v>0.044</v>
      </c>
      <c r="AP185" t="str">
        <f>""</f>
        <v/>
      </c>
      <c r="AQ185" t="str">
        <f>""</f>
        <v/>
      </c>
      <c r="AR185" t="str">
        <f>""</f>
        <v/>
      </c>
      <c r="AS185" t="str">
        <f>""</f>
        <v/>
      </c>
      <c r="AT185" t="str">
        <f>""</f>
        <v/>
      </c>
      <c r="AU185" t="str">
        <f>""</f>
        <v/>
      </c>
      <c r="AV185" t="str">
        <f>""</f>
        <v/>
      </c>
      <c r="AW185" t="str">
        <f>""</f>
        <v/>
      </c>
      <c r="AX185" t="str">
        <f>""</f>
        <v/>
      </c>
      <c r="AY185" t="str">
        <f>""</f>
        <v/>
      </c>
      <c r="AZ185" t="str">
        <f>""</f>
        <v/>
      </c>
      <c r="BA185" t="str">
        <f>""</f>
        <v/>
      </c>
    </row>
    <row r="186" spans="2:53" x14ac:dyDescent="0.2">
      <c r="B186" t="str">
        <f>""</f>
        <v/>
      </c>
      <c r="C186" t="str">
        <f>""</f>
        <v/>
      </c>
      <c r="D186" t="str">
        <f>""</f>
        <v/>
      </c>
      <c r="E186" t="str">
        <f>""</f>
        <v/>
      </c>
      <c r="F186" t="str">
        <f>""</f>
        <v/>
      </c>
      <c r="G186" t="str">
        <f>""</f>
        <v/>
      </c>
      <c r="H186" t="str">
        <f>""</f>
        <v/>
      </c>
      <c r="I186" t="str">
        <f>""</f>
        <v/>
      </c>
      <c r="J186" t="str">
        <f>""</f>
        <v/>
      </c>
      <c r="K186" t="str">
        <f>""</f>
        <v/>
      </c>
      <c r="L186" t="str">
        <f>""</f>
        <v/>
      </c>
      <c r="M186" t="str">
        <f>""</f>
        <v/>
      </c>
      <c r="N186" t="str">
        <f>""</f>
        <v/>
      </c>
      <c r="O186" t="str">
        <f>""</f>
        <v/>
      </c>
      <c r="P186" t="str">
        <f>""</f>
        <v/>
      </c>
      <c r="Q186" t="str">
        <f>""</f>
        <v/>
      </c>
      <c r="R186" t="str">
        <f>""</f>
        <v/>
      </c>
      <c r="S186" t="str">
        <f>""</f>
        <v/>
      </c>
      <c r="T186" t="str">
        <f>""</f>
        <v/>
      </c>
      <c r="U186" t="str">
        <f>""</f>
        <v/>
      </c>
      <c r="V186" t="str">
        <f>""</f>
        <v/>
      </c>
      <c r="W186" t="str">
        <f>""</f>
        <v/>
      </c>
      <c r="X186" t="str">
        <f>""</f>
        <v/>
      </c>
      <c r="Y186" t="str">
        <f>""</f>
        <v/>
      </c>
      <c r="Z186" t="str">
        <f>""</f>
        <v/>
      </c>
      <c r="AA186" t="str">
        <f>""</f>
        <v/>
      </c>
      <c r="AB186" t="str">
        <f>""</f>
        <v/>
      </c>
      <c r="AC186" t="str">
        <f>""</f>
        <v/>
      </c>
      <c r="AD186" t="str">
        <f>""</f>
        <v/>
      </c>
      <c r="AE186" t="str">
        <f>""</f>
        <v/>
      </c>
      <c r="AF186" t="str">
        <f>""</f>
        <v/>
      </c>
      <c r="AG186" t="str">
        <f>""</f>
        <v/>
      </c>
      <c r="AH186" t="str">
        <f>""</f>
        <v/>
      </c>
      <c r="AI186" t="str">
        <f>""</f>
        <v/>
      </c>
      <c r="AJ186" t="str">
        <f>""</f>
        <v/>
      </c>
      <c r="AK186" t="str">
        <f>""</f>
        <v/>
      </c>
      <c r="AL186" t="str">
        <f>""</f>
        <v/>
      </c>
      <c r="AM186" t="str">
        <f>""</f>
        <v/>
      </c>
      <c r="AN186" t="str">
        <f>""</f>
        <v/>
      </c>
      <c r="AO186" t="str">
        <f>"[0.091]"</f>
        <v>[0.091]</v>
      </c>
      <c r="AP186" t="str">
        <f>""</f>
        <v/>
      </c>
      <c r="AQ186" t="str">
        <f>""</f>
        <v/>
      </c>
      <c r="AR186" t="str">
        <f>""</f>
        <v/>
      </c>
      <c r="AS186" t="str">
        <f>""</f>
        <v/>
      </c>
      <c r="AT186" t="str">
        <f>""</f>
        <v/>
      </c>
      <c r="AU186" t="str">
        <f>""</f>
        <v/>
      </c>
      <c r="AV186" t="str">
        <f>""</f>
        <v/>
      </c>
      <c r="AW186" t="str">
        <f>""</f>
        <v/>
      </c>
      <c r="AX186" t="str">
        <f>""</f>
        <v/>
      </c>
      <c r="AY186" t="str">
        <f>""</f>
        <v/>
      </c>
      <c r="AZ186" t="str">
        <f>""</f>
        <v/>
      </c>
      <c r="BA186" t="str">
        <f>""</f>
        <v/>
      </c>
    </row>
    <row r="187" spans="2:53" x14ac:dyDescent="0.2">
      <c r="B187" t="str">
        <f>"Number of years that household had a theft or destruction of goods"</f>
        <v>Number of years that household had a theft or destruction of goods</v>
      </c>
      <c r="C187" t="str">
        <f>""</f>
        <v/>
      </c>
      <c r="D187" t="str">
        <f>""</f>
        <v/>
      </c>
      <c r="E187" t="str">
        <f>""</f>
        <v/>
      </c>
      <c r="F187" t="str">
        <f>""</f>
        <v/>
      </c>
      <c r="G187" t="str">
        <f>""</f>
        <v/>
      </c>
      <c r="H187" t="str">
        <f>""</f>
        <v/>
      </c>
      <c r="I187" t="str">
        <f>""</f>
        <v/>
      </c>
      <c r="J187" t="str">
        <f>""</f>
        <v/>
      </c>
      <c r="K187" t="str">
        <f>""</f>
        <v/>
      </c>
      <c r="L187" t="str">
        <f>""</f>
        <v/>
      </c>
      <c r="M187" t="str">
        <f>""</f>
        <v/>
      </c>
      <c r="N187" t="str">
        <f>""</f>
        <v/>
      </c>
      <c r="O187" t="str">
        <f>""</f>
        <v/>
      </c>
      <c r="P187" t="str">
        <f>""</f>
        <v/>
      </c>
      <c r="Q187" t="str">
        <f>""</f>
        <v/>
      </c>
      <c r="R187" t="str">
        <f>""</f>
        <v/>
      </c>
      <c r="S187" t="str">
        <f>""</f>
        <v/>
      </c>
      <c r="T187" t="str">
        <f>""</f>
        <v/>
      </c>
      <c r="U187" t="str">
        <f>""</f>
        <v/>
      </c>
      <c r="V187" t="str">
        <f>""</f>
        <v/>
      </c>
      <c r="W187" t="str">
        <f>""</f>
        <v/>
      </c>
      <c r="X187" t="str">
        <f>""</f>
        <v/>
      </c>
      <c r="Y187" t="str">
        <f>""</f>
        <v/>
      </c>
      <c r="Z187" t="str">
        <f>""</f>
        <v/>
      </c>
      <c r="AA187" t="str">
        <f>""</f>
        <v/>
      </c>
      <c r="AB187" t="str">
        <f>""</f>
        <v/>
      </c>
      <c r="AC187" t="str">
        <f>""</f>
        <v/>
      </c>
      <c r="AD187" t="str">
        <f>""</f>
        <v/>
      </c>
      <c r="AE187" t="str">
        <f>""</f>
        <v/>
      </c>
      <c r="AF187" t="str">
        <f>""</f>
        <v/>
      </c>
      <c r="AG187" t="str">
        <f>""</f>
        <v/>
      </c>
      <c r="AH187" t="str">
        <f>""</f>
        <v/>
      </c>
      <c r="AI187" t="str">
        <f>""</f>
        <v/>
      </c>
      <c r="AJ187" t="str">
        <f>""</f>
        <v/>
      </c>
      <c r="AK187" t="str">
        <f>""</f>
        <v/>
      </c>
      <c r="AL187" t="str">
        <f>""</f>
        <v/>
      </c>
      <c r="AM187" t="str">
        <f>""</f>
        <v/>
      </c>
      <c r="AN187" t="str">
        <f>""</f>
        <v/>
      </c>
      <c r="AO187" t="str">
        <f>""</f>
        <v/>
      </c>
      <c r="AP187" t="str">
        <f>"-0.056"</f>
        <v>-0.056</v>
      </c>
      <c r="AQ187" t="str">
        <f>"-0.036"</f>
        <v>-0.036</v>
      </c>
      <c r="AR187" t="str">
        <f>"-0.056"</f>
        <v>-0.056</v>
      </c>
      <c r="AS187" t="str">
        <f>""</f>
        <v/>
      </c>
      <c r="AT187" t="str">
        <f>""</f>
        <v/>
      </c>
      <c r="AU187" t="str">
        <f>""</f>
        <v/>
      </c>
      <c r="AV187" t="str">
        <f>""</f>
        <v/>
      </c>
      <c r="AW187" t="str">
        <f>""</f>
        <v/>
      </c>
      <c r="AX187" t="str">
        <f>""</f>
        <v/>
      </c>
      <c r="AY187" t="str">
        <f>""</f>
        <v/>
      </c>
      <c r="AZ187" t="str">
        <f>""</f>
        <v/>
      </c>
      <c r="BA187" t="str">
        <f>""</f>
        <v/>
      </c>
    </row>
    <row r="188" spans="2:53" x14ac:dyDescent="0.2">
      <c r="B188" t="str">
        <f>""</f>
        <v/>
      </c>
      <c r="C188" t="str">
        <f>""</f>
        <v/>
      </c>
      <c r="D188" t="str">
        <f>""</f>
        <v/>
      </c>
      <c r="E188" t="str">
        <f>""</f>
        <v/>
      </c>
      <c r="F188" t="str">
        <f>""</f>
        <v/>
      </c>
      <c r="G188" t="str">
        <f>""</f>
        <v/>
      </c>
      <c r="H188" t="str">
        <f>""</f>
        <v/>
      </c>
      <c r="I188" t="str">
        <f>""</f>
        <v/>
      </c>
      <c r="J188" t="str">
        <f>""</f>
        <v/>
      </c>
      <c r="K188" t="str">
        <f>""</f>
        <v/>
      </c>
      <c r="L188" t="str">
        <f>""</f>
        <v/>
      </c>
      <c r="M188" t="str">
        <f>""</f>
        <v/>
      </c>
      <c r="N188" t="str">
        <f>""</f>
        <v/>
      </c>
      <c r="O188" t="str">
        <f>""</f>
        <v/>
      </c>
      <c r="P188" t="str">
        <f>""</f>
        <v/>
      </c>
      <c r="Q188" t="str">
        <f>""</f>
        <v/>
      </c>
      <c r="R188" t="str">
        <f>""</f>
        <v/>
      </c>
      <c r="S188" t="str">
        <f>""</f>
        <v/>
      </c>
      <c r="T188" t="str">
        <f>""</f>
        <v/>
      </c>
      <c r="U188" t="str">
        <f>""</f>
        <v/>
      </c>
      <c r="V188" t="str">
        <f>""</f>
        <v/>
      </c>
      <c r="W188" t="str">
        <f>""</f>
        <v/>
      </c>
      <c r="X188" t="str">
        <f>""</f>
        <v/>
      </c>
      <c r="Y188" t="str">
        <f>""</f>
        <v/>
      </c>
      <c r="Z188" t="str">
        <f>""</f>
        <v/>
      </c>
      <c r="AA188" t="str">
        <f>""</f>
        <v/>
      </c>
      <c r="AB188" t="str">
        <f>""</f>
        <v/>
      </c>
      <c r="AC188" t="str">
        <f>""</f>
        <v/>
      </c>
      <c r="AD188" t="str">
        <f>""</f>
        <v/>
      </c>
      <c r="AE188" t="str">
        <f>""</f>
        <v/>
      </c>
      <c r="AF188" t="str">
        <f>""</f>
        <v/>
      </c>
      <c r="AG188" t="str">
        <f>""</f>
        <v/>
      </c>
      <c r="AH188" t="str">
        <f>""</f>
        <v/>
      </c>
      <c r="AI188" t="str">
        <f>""</f>
        <v/>
      </c>
      <c r="AJ188" t="str">
        <f>""</f>
        <v/>
      </c>
      <c r="AK188" t="str">
        <f>""</f>
        <v/>
      </c>
      <c r="AL188" t="str">
        <f>""</f>
        <v/>
      </c>
      <c r="AM188" t="str">
        <f>""</f>
        <v/>
      </c>
      <c r="AN188" t="str">
        <f>""</f>
        <v/>
      </c>
      <c r="AO188" t="str">
        <f>""</f>
        <v/>
      </c>
      <c r="AP188" t="str">
        <f>"[0.066]"</f>
        <v>[0.066]</v>
      </c>
      <c r="AQ188" t="str">
        <f>"[0.060]"</f>
        <v>[0.060]</v>
      </c>
      <c r="AR188" t="str">
        <f>"[0.063]"</f>
        <v>[0.063]</v>
      </c>
      <c r="AS188" t="str">
        <f>""</f>
        <v/>
      </c>
      <c r="AT188" t="str">
        <f>""</f>
        <v/>
      </c>
      <c r="AU188" t="str">
        <f>""</f>
        <v/>
      </c>
      <c r="AV188" t="str">
        <f>""</f>
        <v/>
      </c>
      <c r="AW188" t="str">
        <f>""</f>
        <v/>
      </c>
      <c r="AX188" t="str">
        <f>""</f>
        <v/>
      </c>
      <c r="AY188" t="str">
        <f>""</f>
        <v/>
      </c>
      <c r="AZ188" t="str">
        <f>""</f>
        <v/>
      </c>
      <c r="BA188" t="str">
        <f>""</f>
        <v/>
      </c>
    </row>
    <row r="189" spans="2:53" x14ac:dyDescent="0.2">
      <c r="B189" t="str">
        <f>"At least 1 male left the household in a given year (yes=1)"</f>
        <v>At least 1 male left the household in a given year (yes=1)</v>
      </c>
      <c r="C189" t="str">
        <f>""</f>
        <v/>
      </c>
      <c r="D189" t="str">
        <f>""</f>
        <v/>
      </c>
      <c r="E189" t="str">
        <f>""</f>
        <v/>
      </c>
      <c r="F189" t="str">
        <f>""</f>
        <v/>
      </c>
      <c r="G189" t="str">
        <f>""</f>
        <v/>
      </c>
      <c r="H189" t="str">
        <f>""</f>
        <v/>
      </c>
      <c r="I189" t="str">
        <f>""</f>
        <v/>
      </c>
      <c r="J189" t="str">
        <f>""</f>
        <v/>
      </c>
      <c r="K189" t="str">
        <f>""</f>
        <v/>
      </c>
      <c r="L189" t="str">
        <f>""</f>
        <v/>
      </c>
      <c r="M189" t="str">
        <f>""</f>
        <v/>
      </c>
      <c r="N189" t="str">
        <f>""</f>
        <v/>
      </c>
      <c r="O189" t="str">
        <f>""</f>
        <v/>
      </c>
      <c r="P189" t="str">
        <f>""</f>
        <v/>
      </c>
      <c r="Q189" t="str">
        <f>""</f>
        <v/>
      </c>
      <c r="R189" t="str">
        <f>""</f>
        <v/>
      </c>
      <c r="S189" t="str">
        <f>""</f>
        <v/>
      </c>
      <c r="T189" t="str">
        <f>""</f>
        <v/>
      </c>
      <c r="U189" t="str">
        <f>""</f>
        <v/>
      </c>
      <c r="V189" t="str">
        <f>""</f>
        <v/>
      </c>
      <c r="W189" t="str">
        <f>""</f>
        <v/>
      </c>
      <c r="X189" t="str">
        <f>""</f>
        <v/>
      </c>
      <c r="Y189" t="str">
        <f>""</f>
        <v/>
      </c>
      <c r="Z189" t="str">
        <f>""</f>
        <v/>
      </c>
      <c r="AA189" t="str">
        <f>""</f>
        <v/>
      </c>
      <c r="AB189" t="str">
        <f>""</f>
        <v/>
      </c>
      <c r="AC189" t="str">
        <f>""</f>
        <v/>
      </c>
      <c r="AD189" t="str">
        <f>""</f>
        <v/>
      </c>
      <c r="AE189" t="str">
        <f>""</f>
        <v/>
      </c>
      <c r="AF189" t="str">
        <f>""</f>
        <v/>
      </c>
      <c r="AG189" t="str">
        <f>""</f>
        <v/>
      </c>
      <c r="AH189" t="str">
        <f>""</f>
        <v/>
      </c>
      <c r="AI189" t="str">
        <f>""</f>
        <v/>
      </c>
      <c r="AJ189" t="str">
        <f>""</f>
        <v/>
      </c>
      <c r="AK189" t="str">
        <f>""</f>
        <v/>
      </c>
      <c r="AL189" t="str">
        <f>""</f>
        <v/>
      </c>
      <c r="AM189" t="str">
        <f>""</f>
        <v/>
      </c>
      <c r="AN189" t="str">
        <f>""</f>
        <v/>
      </c>
      <c r="AO189" t="str">
        <f>""</f>
        <v/>
      </c>
      <c r="AP189" t="str">
        <f>"0.026"</f>
        <v>0.026</v>
      </c>
      <c r="AQ189" t="str">
        <f>""</f>
        <v/>
      </c>
      <c r="AR189" t="str">
        <f>""</f>
        <v/>
      </c>
      <c r="AS189" t="str">
        <f>""</f>
        <v/>
      </c>
      <c r="AT189" t="str">
        <f>""</f>
        <v/>
      </c>
      <c r="AU189" t="str">
        <f>""</f>
        <v/>
      </c>
      <c r="AV189" t="str">
        <f>""</f>
        <v/>
      </c>
      <c r="AW189" t="str">
        <f>""</f>
        <v/>
      </c>
      <c r="AX189" t="str">
        <f>""</f>
        <v/>
      </c>
      <c r="AY189" t="str">
        <f>""</f>
        <v/>
      </c>
      <c r="AZ189" t="str">
        <f>""</f>
        <v/>
      </c>
      <c r="BA189" t="str">
        <f>""</f>
        <v/>
      </c>
    </row>
    <row r="190" spans="2:53" x14ac:dyDescent="0.2">
      <c r="B190" t="str">
        <f>""</f>
        <v/>
      </c>
      <c r="C190" t="str">
        <f>""</f>
        <v/>
      </c>
      <c r="D190" t="str">
        <f>""</f>
        <v/>
      </c>
      <c r="E190" t="str">
        <f>""</f>
        <v/>
      </c>
      <c r="F190" t="str">
        <f>""</f>
        <v/>
      </c>
      <c r="G190" t="str">
        <f>""</f>
        <v/>
      </c>
      <c r="H190" t="str">
        <f>""</f>
        <v/>
      </c>
      <c r="I190" t="str">
        <f>""</f>
        <v/>
      </c>
      <c r="J190" t="str">
        <f>""</f>
        <v/>
      </c>
      <c r="K190" t="str">
        <f>""</f>
        <v/>
      </c>
      <c r="L190" t="str">
        <f>""</f>
        <v/>
      </c>
      <c r="M190" t="str">
        <f>""</f>
        <v/>
      </c>
      <c r="N190" t="str">
        <f>""</f>
        <v/>
      </c>
      <c r="O190" t="str">
        <f>""</f>
        <v/>
      </c>
      <c r="P190" t="str">
        <f>""</f>
        <v/>
      </c>
      <c r="Q190" t="str">
        <f>""</f>
        <v/>
      </c>
      <c r="R190" t="str">
        <f>""</f>
        <v/>
      </c>
      <c r="S190" t="str">
        <f>""</f>
        <v/>
      </c>
      <c r="T190" t="str">
        <f>""</f>
        <v/>
      </c>
      <c r="U190" t="str">
        <f>""</f>
        <v/>
      </c>
      <c r="V190" t="str">
        <f>""</f>
        <v/>
      </c>
      <c r="W190" t="str">
        <f>""</f>
        <v/>
      </c>
      <c r="X190" t="str">
        <f>""</f>
        <v/>
      </c>
      <c r="Y190" t="str">
        <f>""</f>
        <v/>
      </c>
      <c r="Z190" t="str">
        <f>""</f>
        <v/>
      </c>
      <c r="AA190" t="str">
        <f>""</f>
        <v/>
      </c>
      <c r="AB190" t="str">
        <f>""</f>
        <v/>
      </c>
      <c r="AC190" t="str">
        <f>""</f>
        <v/>
      </c>
      <c r="AD190" t="str">
        <f>""</f>
        <v/>
      </c>
      <c r="AE190" t="str">
        <f>""</f>
        <v/>
      </c>
      <c r="AF190" t="str">
        <f>""</f>
        <v/>
      </c>
      <c r="AG190" t="str">
        <f>""</f>
        <v/>
      </c>
      <c r="AH190" t="str">
        <f>""</f>
        <v/>
      </c>
      <c r="AI190" t="str">
        <f>""</f>
        <v/>
      </c>
      <c r="AJ190" t="str">
        <f>""</f>
        <v/>
      </c>
      <c r="AK190" t="str">
        <f>""</f>
        <v/>
      </c>
      <c r="AL190" t="str">
        <f>""</f>
        <v/>
      </c>
      <c r="AM190" t="str">
        <f>""</f>
        <v/>
      </c>
      <c r="AN190" t="str">
        <f>""</f>
        <v/>
      </c>
      <c r="AO190" t="str">
        <f>""</f>
        <v/>
      </c>
      <c r="AP190" t="str">
        <f>"[0.100]"</f>
        <v>[0.100]</v>
      </c>
      <c r="AQ190" t="str">
        <f>""</f>
        <v/>
      </c>
      <c r="AR190" t="str">
        <f>""</f>
        <v/>
      </c>
      <c r="AS190" t="str">
        <f>""</f>
        <v/>
      </c>
      <c r="AT190" t="str">
        <f>""</f>
        <v/>
      </c>
      <c r="AU190" t="str">
        <f>""</f>
        <v/>
      </c>
      <c r="AV190" t="str">
        <f>""</f>
        <v/>
      </c>
      <c r="AW190" t="str">
        <f>""</f>
        <v/>
      </c>
      <c r="AX190" t="str">
        <f>""</f>
        <v/>
      </c>
      <c r="AY190" t="str">
        <f>""</f>
        <v/>
      </c>
      <c r="AZ190" t="str">
        <f>""</f>
        <v/>
      </c>
      <c r="BA190" t="str">
        <f>""</f>
        <v/>
      </c>
    </row>
    <row r="191" spans="2:53" x14ac:dyDescent="0.2">
      <c r="B191" t="str">
        <f>"Interaction"</f>
        <v>Interaction</v>
      </c>
      <c r="C191" t="str">
        <f>""</f>
        <v/>
      </c>
      <c r="D191" t="str">
        <f>""</f>
        <v/>
      </c>
      <c r="E191" t="str">
        <f>""</f>
        <v/>
      </c>
      <c r="F191" t="str">
        <f>""</f>
        <v/>
      </c>
      <c r="G191" t="str">
        <f>""</f>
        <v/>
      </c>
      <c r="H191" t="str">
        <f>""</f>
        <v/>
      </c>
      <c r="I191" t="str">
        <f>""</f>
        <v/>
      </c>
      <c r="J191" t="str">
        <f>""</f>
        <v/>
      </c>
      <c r="K191" t="str">
        <f>""</f>
        <v/>
      </c>
      <c r="L191" t="str">
        <f>""</f>
        <v/>
      </c>
      <c r="M191" t="str">
        <f>""</f>
        <v/>
      </c>
      <c r="N191" t="str">
        <f>""</f>
        <v/>
      </c>
      <c r="O191" t="str">
        <f>""</f>
        <v/>
      </c>
      <c r="P191" t="str">
        <f>""</f>
        <v/>
      </c>
      <c r="Q191" t="str">
        <f>""</f>
        <v/>
      </c>
      <c r="R191" t="str">
        <f>""</f>
        <v/>
      </c>
      <c r="S191" t="str">
        <f>""</f>
        <v/>
      </c>
      <c r="T191" t="str">
        <f>""</f>
        <v/>
      </c>
      <c r="U191" t="str">
        <f>""</f>
        <v/>
      </c>
      <c r="V191" t="str">
        <f>""</f>
        <v/>
      </c>
      <c r="W191" t="str">
        <f>""</f>
        <v/>
      </c>
      <c r="X191" t="str">
        <f>""</f>
        <v/>
      </c>
      <c r="Y191" t="str">
        <f>""</f>
        <v/>
      </c>
      <c r="Z191" t="str">
        <f>""</f>
        <v/>
      </c>
      <c r="AA191" t="str">
        <f>""</f>
        <v/>
      </c>
      <c r="AB191" t="str">
        <f>""</f>
        <v/>
      </c>
      <c r="AC191" t="str">
        <f>""</f>
        <v/>
      </c>
      <c r="AD191" t="str">
        <f>""</f>
        <v/>
      </c>
      <c r="AE191" t="str">
        <f>""</f>
        <v/>
      </c>
      <c r="AF191" t="str">
        <f>""</f>
        <v/>
      </c>
      <c r="AG191" t="str">
        <f>""</f>
        <v/>
      </c>
      <c r="AH191" t="str">
        <f>""</f>
        <v/>
      </c>
      <c r="AI191" t="str">
        <f>""</f>
        <v/>
      </c>
      <c r="AJ191" t="str">
        <f>""</f>
        <v/>
      </c>
      <c r="AK191" t="str">
        <f>""</f>
        <v/>
      </c>
      <c r="AL191" t="str">
        <f>""</f>
        <v/>
      </c>
      <c r="AM191" t="str">
        <f>""</f>
        <v/>
      </c>
      <c r="AN191" t="str">
        <f>""</f>
        <v/>
      </c>
      <c r="AO191" t="str">
        <f>""</f>
        <v/>
      </c>
      <c r="AP191" t="str">
        <f>"0.090"</f>
        <v>0.090</v>
      </c>
      <c r="AQ191" t="str">
        <f>""</f>
        <v/>
      </c>
      <c r="AR191" t="str">
        <f>""</f>
        <v/>
      </c>
      <c r="AS191" t="str">
        <f>""</f>
        <v/>
      </c>
      <c r="AT191" t="str">
        <f>""</f>
        <v/>
      </c>
      <c r="AU191" t="str">
        <f>""</f>
        <v/>
      </c>
      <c r="AV191" t="str">
        <f>""</f>
        <v/>
      </c>
      <c r="AW191" t="str">
        <f>""</f>
        <v/>
      </c>
      <c r="AX191" t="str">
        <f>""</f>
        <v/>
      </c>
      <c r="AY191" t="str">
        <f>""</f>
        <v/>
      </c>
      <c r="AZ191" t="str">
        <f>""</f>
        <v/>
      </c>
      <c r="BA191" t="str">
        <f>""</f>
        <v/>
      </c>
    </row>
    <row r="192" spans="2:53" x14ac:dyDescent="0.2">
      <c r="B192" t="str">
        <f>""</f>
        <v/>
      </c>
      <c r="C192" t="str">
        <f>""</f>
        <v/>
      </c>
      <c r="D192" t="str">
        <f>""</f>
        <v/>
      </c>
      <c r="E192" t="str">
        <f>""</f>
        <v/>
      </c>
      <c r="F192" t="str">
        <f>""</f>
        <v/>
      </c>
      <c r="G192" t="str">
        <f>""</f>
        <v/>
      </c>
      <c r="H192" t="str">
        <f>""</f>
        <v/>
      </c>
      <c r="I192" t="str">
        <f>""</f>
        <v/>
      </c>
      <c r="J192" t="str">
        <f>""</f>
        <v/>
      </c>
      <c r="K192" t="str">
        <f>""</f>
        <v/>
      </c>
      <c r="L192" t="str">
        <f>""</f>
        <v/>
      </c>
      <c r="M192" t="str">
        <f>""</f>
        <v/>
      </c>
      <c r="N192" t="str">
        <f>""</f>
        <v/>
      </c>
      <c r="O192" t="str">
        <f>""</f>
        <v/>
      </c>
      <c r="P192" t="str">
        <f>""</f>
        <v/>
      </c>
      <c r="Q192" t="str">
        <f>""</f>
        <v/>
      </c>
      <c r="R192" t="str">
        <f>""</f>
        <v/>
      </c>
      <c r="S192" t="str">
        <f>""</f>
        <v/>
      </c>
      <c r="T192" t="str">
        <f>""</f>
        <v/>
      </c>
      <c r="U192" t="str">
        <f>""</f>
        <v/>
      </c>
      <c r="V192" t="str">
        <f>""</f>
        <v/>
      </c>
      <c r="W192" t="str">
        <f>""</f>
        <v/>
      </c>
      <c r="X192" t="str">
        <f>""</f>
        <v/>
      </c>
      <c r="Y192" t="str">
        <f>""</f>
        <v/>
      </c>
      <c r="Z192" t="str">
        <f>""</f>
        <v/>
      </c>
      <c r="AA192" t="str">
        <f>""</f>
        <v/>
      </c>
      <c r="AB192" t="str">
        <f>""</f>
        <v/>
      </c>
      <c r="AC192" t="str">
        <f>""</f>
        <v/>
      </c>
      <c r="AD192" t="str">
        <f>""</f>
        <v/>
      </c>
      <c r="AE192" t="str">
        <f>""</f>
        <v/>
      </c>
      <c r="AF192" t="str">
        <f>""</f>
        <v/>
      </c>
      <c r="AG192" t="str">
        <f>""</f>
        <v/>
      </c>
      <c r="AH192" t="str">
        <f>""</f>
        <v/>
      </c>
      <c r="AI192" t="str">
        <f>""</f>
        <v/>
      </c>
      <c r="AJ192" t="str">
        <f>""</f>
        <v/>
      </c>
      <c r="AK192" t="str">
        <f>""</f>
        <v/>
      </c>
      <c r="AL192" t="str">
        <f>""</f>
        <v/>
      </c>
      <c r="AM192" t="str">
        <f>""</f>
        <v/>
      </c>
      <c r="AN192" t="str">
        <f>""</f>
        <v/>
      </c>
      <c r="AO192" t="str">
        <f>""</f>
        <v/>
      </c>
      <c r="AP192" t="str">
        <f>"[0.087]"</f>
        <v>[0.087]</v>
      </c>
      <c r="AQ192" t="str">
        <f>""</f>
        <v/>
      </c>
      <c r="AR192" t="str">
        <f>""</f>
        <v/>
      </c>
      <c r="AS192" t="str">
        <f>""</f>
        <v/>
      </c>
      <c r="AT192" t="str">
        <f>""</f>
        <v/>
      </c>
      <c r="AU192" t="str">
        <f>""</f>
        <v/>
      </c>
      <c r="AV192" t="str">
        <f>""</f>
        <v/>
      </c>
      <c r="AW192" t="str">
        <f>""</f>
        <v/>
      </c>
      <c r="AX192" t="str">
        <f>""</f>
        <v/>
      </c>
      <c r="AY192" t="str">
        <f>""</f>
        <v/>
      </c>
      <c r="AZ192" t="str">
        <f>""</f>
        <v/>
      </c>
      <c r="BA192" t="str">
        <f>""</f>
        <v/>
      </c>
    </row>
    <row r="193" spans="2:53" x14ac:dyDescent="0.2">
      <c r="B193" t="str">
        <f>"Number of males who left household 1998-2007"</f>
        <v>Number of males who left household 1998-2007</v>
      </c>
      <c r="C193" t="str">
        <f>""</f>
        <v/>
      </c>
      <c r="D193" t="str">
        <f>""</f>
        <v/>
      </c>
      <c r="E193" t="str">
        <f>""</f>
        <v/>
      </c>
      <c r="F193" t="str">
        <f>""</f>
        <v/>
      </c>
      <c r="G193" t="str">
        <f>""</f>
        <v/>
      </c>
      <c r="H193" t="str">
        <f>""</f>
        <v/>
      </c>
      <c r="I193" t="str">
        <f>""</f>
        <v/>
      </c>
      <c r="J193" t="str">
        <f>""</f>
        <v/>
      </c>
      <c r="K193" t="str">
        <f>""</f>
        <v/>
      </c>
      <c r="L193" t="str">
        <f>""</f>
        <v/>
      </c>
      <c r="M193" t="str">
        <f>""</f>
        <v/>
      </c>
      <c r="N193" t="str">
        <f>""</f>
        <v/>
      </c>
      <c r="O193" t="str">
        <f>""</f>
        <v/>
      </c>
      <c r="P193" t="str">
        <f>""</f>
        <v/>
      </c>
      <c r="Q193" t="str">
        <f>""</f>
        <v/>
      </c>
      <c r="R193" t="str">
        <f>""</f>
        <v/>
      </c>
      <c r="S193" t="str">
        <f>""</f>
        <v/>
      </c>
      <c r="T193" t="str">
        <f>""</f>
        <v/>
      </c>
      <c r="U193" t="str">
        <f>""</f>
        <v/>
      </c>
      <c r="V193" t="str">
        <f>""</f>
        <v/>
      </c>
      <c r="W193" t="str">
        <f>""</f>
        <v/>
      </c>
      <c r="X193" t="str">
        <f>""</f>
        <v/>
      </c>
      <c r="Y193" t="str">
        <f>""</f>
        <v/>
      </c>
      <c r="Z193" t="str">
        <f>""</f>
        <v/>
      </c>
      <c r="AA193" t="str">
        <f>""</f>
        <v/>
      </c>
      <c r="AB193" t="str">
        <f>""</f>
        <v/>
      </c>
      <c r="AC193" t="str">
        <f>""</f>
        <v/>
      </c>
      <c r="AD193" t="str">
        <f>""</f>
        <v/>
      </c>
      <c r="AE193" t="str">
        <f>""</f>
        <v/>
      </c>
      <c r="AF193" t="str">
        <f>""</f>
        <v/>
      </c>
      <c r="AG193" t="str">
        <f>""</f>
        <v/>
      </c>
      <c r="AH193" t="str">
        <f>""</f>
        <v/>
      </c>
      <c r="AI193" t="str">
        <f>""</f>
        <v/>
      </c>
      <c r="AJ193" t="str">
        <f>""</f>
        <v/>
      </c>
      <c r="AK193" t="str">
        <f>""</f>
        <v/>
      </c>
      <c r="AL193" t="str">
        <f>""</f>
        <v/>
      </c>
      <c r="AM193" t="str">
        <f>""</f>
        <v/>
      </c>
      <c r="AN193" t="str">
        <f>""</f>
        <v/>
      </c>
      <c r="AO193" t="str">
        <f>""</f>
        <v/>
      </c>
      <c r="AP193" t="str">
        <f>""</f>
        <v/>
      </c>
      <c r="AQ193" t="str">
        <f>"0.017"</f>
        <v>0.017</v>
      </c>
      <c r="AR193" t="str">
        <f>""</f>
        <v/>
      </c>
      <c r="AS193" t="str">
        <f>""</f>
        <v/>
      </c>
      <c r="AT193" t="str">
        <f>""</f>
        <v/>
      </c>
      <c r="AU193" t="str">
        <f>""</f>
        <v/>
      </c>
      <c r="AV193" t="str">
        <f>""</f>
        <v/>
      </c>
      <c r="AW193" t="str">
        <f>""</f>
        <v/>
      </c>
      <c r="AX193" t="str">
        <f>""</f>
        <v/>
      </c>
      <c r="AY193" t="str">
        <f>""</f>
        <v/>
      </c>
      <c r="AZ193" t="str">
        <f>""</f>
        <v/>
      </c>
      <c r="BA193" t="str">
        <f>""</f>
        <v/>
      </c>
    </row>
    <row r="194" spans="2:53" x14ac:dyDescent="0.2">
      <c r="B194" t="str">
        <f>""</f>
        <v/>
      </c>
      <c r="C194" t="str">
        <f>""</f>
        <v/>
      </c>
      <c r="D194" t="str">
        <f>""</f>
        <v/>
      </c>
      <c r="E194" t="str">
        <f>""</f>
        <v/>
      </c>
      <c r="F194" t="str">
        <f>""</f>
        <v/>
      </c>
      <c r="G194" t="str">
        <f>""</f>
        <v/>
      </c>
      <c r="H194" t="str">
        <f>""</f>
        <v/>
      </c>
      <c r="I194" t="str">
        <f>""</f>
        <v/>
      </c>
      <c r="J194" t="str">
        <f>""</f>
        <v/>
      </c>
      <c r="K194" t="str">
        <f>""</f>
        <v/>
      </c>
      <c r="L194" t="str">
        <f>""</f>
        <v/>
      </c>
      <c r="M194" t="str">
        <f>""</f>
        <v/>
      </c>
      <c r="N194" t="str">
        <f>""</f>
        <v/>
      </c>
      <c r="O194" t="str">
        <f>""</f>
        <v/>
      </c>
      <c r="P194" t="str">
        <f>""</f>
        <v/>
      </c>
      <c r="Q194" t="str">
        <f>""</f>
        <v/>
      </c>
      <c r="R194" t="str">
        <f>""</f>
        <v/>
      </c>
      <c r="S194" t="str">
        <f>""</f>
        <v/>
      </c>
      <c r="T194" t="str">
        <f>""</f>
        <v/>
      </c>
      <c r="U194" t="str">
        <f>""</f>
        <v/>
      </c>
      <c r="V194" t="str">
        <f>""</f>
        <v/>
      </c>
      <c r="W194" t="str">
        <f>""</f>
        <v/>
      </c>
      <c r="X194" t="str">
        <f>""</f>
        <v/>
      </c>
      <c r="Y194" t="str">
        <f>""</f>
        <v/>
      </c>
      <c r="Z194" t="str">
        <f>""</f>
        <v/>
      </c>
      <c r="AA194" t="str">
        <f>""</f>
        <v/>
      </c>
      <c r="AB194" t="str">
        <f>""</f>
        <v/>
      </c>
      <c r="AC194" t="str">
        <f>""</f>
        <v/>
      </c>
      <c r="AD194" t="str">
        <f>""</f>
        <v/>
      </c>
      <c r="AE194" t="str">
        <f>""</f>
        <v/>
      </c>
      <c r="AF194" t="str">
        <f>""</f>
        <v/>
      </c>
      <c r="AG194" t="str">
        <f>""</f>
        <v/>
      </c>
      <c r="AH194" t="str">
        <f>""</f>
        <v/>
      </c>
      <c r="AI194" t="str">
        <f>""</f>
        <v/>
      </c>
      <c r="AJ194" t="str">
        <f>""</f>
        <v/>
      </c>
      <c r="AK194" t="str">
        <f>""</f>
        <v/>
      </c>
      <c r="AL194" t="str">
        <f>""</f>
        <v/>
      </c>
      <c r="AM194" t="str">
        <f>""</f>
        <v/>
      </c>
      <c r="AN194" t="str">
        <f>""</f>
        <v/>
      </c>
      <c r="AO194" t="str">
        <f>""</f>
        <v/>
      </c>
      <c r="AP194" t="str">
        <f>""</f>
        <v/>
      </c>
      <c r="AQ194" t="str">
        <f>"[0.051]"</f>
        <v>[0.051]</v>
      </c>
      <c r="AR194" t="str">
        <f>""</f>
        <v/>
      </c>
      <c r="AS194" t="str">
        <f>""</f>
        <v/>
      </c>
      <c r="AT194" t="str">
        <f>""</f>
        <v/>
      </c>
      <c r="AU194" t="str">
        <f>""</f>
        <v/>
      </c>
      <c r="AV194" t="str">
        <f>""</f>
        <v/>
      </c>
      <c r="AW194" t="str">
        <f>""</f>
        <v/>
      </c>
      <c r="AX194" t="str">
        <f>""</f>
        <v/>
      </c>
      <c r="AY194" t="str">
        <f>""</f>
        <v/>
      </c>
      <c r="AZ194" t="str">
        <f>""</f>
        <v/>
      </c>
      <c r="BA194" t="str">
        <f>""</f>
        <v/>
      </c>
    </row>
    <row r="195" spans="2:53" x14ac:dyDescent="0.2">
      <c r="B195" t="str">
        <f>"Interaction"</f>
        <v>Interaction</v>
      </c>
      <c r="C195" t="str">
        <f>""</f>
        <v/>
      </c>
      <c r="D195" t="str">
        <f>""</f>
        <v/>
      </c>
      <c r="E195" t="str">
        <f>""</f>
        <v/>
      </c>
      <c r="F195" t="str">
        <f>""</f>
        <v/>
      </c>
      <c r="G195" t="str">
        <f>""</f>
        <v/>
      </c>
      <c r="H195" t="str">
        <f>""</f>
        <v/>
      </c>
      <c r="I195" t="str">
        <f>""</f>
        <v/>
      </c>
      <c r="J195" t="str">
        <f>""</f>
        <v/>
      </c>
      <c r="K195" t="str">
        <f>""</f>
        <v/>
      </c>
      <c r="L195" t="str">
        <f>""</f>
        <v/>
      </c>
      <c r="M195" t="str">
        <f>""</f>
        <v/>
      </c>
      <c r="N195" t="str">
        <f>""</f>
        <v/>
      </c>
      <c r="O195" t="str">
        <f>""</f>
        <v/>
      </c>
      <c r="P195" t="str">
        <f>""</f>
        <v/>
      </c>
      <c r="Q195" t="str">
        <f>""</f>
        <v/>
      </c>
      <c r="R195" t="str">
        <f>""</f>
        <v/>
      </c>
      <c r="S195" t="str">
        <f>""</f>
        <v/>
      </c>
      <c r="T195" t="str">
        <f>""</f>
        <v/>
      </c>
      <c r="U195" t="str">
        <f>""</f>
        <v/>
      </c>
      <c r="V195" t="str">
        <f>""</f>
        <v/>
      </c>
      <c r="W195" t="str">
        <f>""</f>
        <v/>
      </c>
      <c r="X195" t="str">
        <f>""</f>
        <v/>
      </c>
      <c r="Y195" t="str">
        <f>""</f>
        <v/>
      </c>
      <c r="Z195" t="str">
        <f>""</f>
        <v/>
      </c>
      <c r="AA195" t="str">
        <f>""</f>
        <v/>
      </c>
      <c r="AB195" t="str">
        <f>""</f>
        <v/>
      </c>
      <c r="AC195" t="str">
        <f>""</f>
        <v/>
      </c>
      <c r="AD195" t="str">
        <f>""</f>
        <v/>
      </c>
      <c r="AE195" t="str">
        <f>""</f>
        <v/>
      </c>
      <c r="AF195" t="str">
        <f>""</f>
        <v/>
      </c>
      <c r="AG195" t="str">
        <f>""</f>
        <v/>
      </c>
      <c r="AH195" t="str">
        <f>""</f>
        <v/>
      </c>
      <c r="AI195" t="str">
        <f>""</f>
        <v/>
      </c>
      <c r="AJ195" t="str">
        <f>""</f>
        <v/>
      </c>
      <c r="AK195" t="str">
        <f>""</f>
        <v/>
      </c>
      <c r="AL195" t="str">
        <f>""</f>
        <v/>
      </c>
      <c r="AM195" t="str">
        <f>""</f>
        <v/>
      </c>
      <c r="AN195" t="str">
        <f>""</f>
        <v/>
      </c>
      <c r="AO195" t="str">
        <f>""</f>
        <v/>
      </c>
      <c r="AP195" t="str">
        <f>""</f>
        <v/>
      </c>
      <c r="AQ195" t="str">
        <f>"0.031"</f>
        <v>0.031</v>
      </c>
      <c r="AR195" t="str">
        <f>""</f>
        <v/>
      </c>
      <c r="AS195" t="str">
        <f>""</f>
        <v/>
      </c>
      <c r="AT195" t="str">
        <f>""</f>
        <v/>
      </c>
      <c r="AU195" t="str">
        <f>""</f>
        <v/>
      </c>
      <c r="AV195" t="str">
        <f>""</f>
        <v/>
      </c>
      <c r="AW195" t="str">
        <f>""</f>
        <v/>
      </c>
      <c r="AX195" t="str">
        <f>""</f>
        <v/>
      </c>
      <c r="AY195" t="str">
        <f>""</f>
        <v/>
      </c>
      <c r="AZ195" t="str">
        <f>""</f>
        <v/>
      </c>
      <c r="BA195" t="str">
        <f>""</f>
        <v/>
      </c>
    </row>
    <row r="196" spans="2:53" x14ac:dyDescent="0.2">
      <c r="B196" t="str">
        <f>""</f>
        <v/>
      </c>
      <c r="C196" t="str">
        <f>""</f>
        <v/>
      </c>
      <c r="D196" t="str">
        <f>""</f>
        <v/>
      </c>
      <c r="E196" t="str">
        <f>""</f>
        <v/>
      </c>
      <c r="F196" t="str">
        <f>""</f>
        <v/>
      </c>
      <c r="G196" t="str">
        <f>""</f>
        <v/>
      </c>
      <c r="H196" t="str">
        <f>""</f>
        <v/>
      </c>
      <c r="I196" t="str">
        <f>""</f>
        <v/>
      </c>
      <c r="J196" t="str">
        <f>""</f>
        <v/>
      </c>
      <c r="K196" t="str">
        <f>""</f>
        <v/>
      </c>
      <c r="L196" t="str">
        <f>""</f>
        <v/>
      </c>
      <c r="M196" t="str">
        <f>""</f>
        <v/>
      </c>
      <c r="N196" t="str">
        <f>""</f>
        <v/>
      </c>
      <c r="O196" t="str">
        <f>""</f>
        <v/>
      </c>
      <c r="P196" t="str">
        <f>""</f>
        <v/>
      </c>
      <c r="Q196" t="str">
        <f>""</f>
        <v/>
      </c>
      <c r="R196" t="str">
        <f>""</f>
        <v/>
      </c>
      <c r="S196" t="str">
        <f>""</f>
        <v/>
      </c>
      <c r="T196" t="str">
        <f>""</f>
        <v/>
      </c>
      <c r="U196" t="str">
        <f>""</f>
        <v/>
      </c>
      <c r="V196" t="str">
        <f>""</f>
        <v/>
      </c>
      <c r="W196" t="str">
        <f>""</f>
        <v/>
      </c>
      <c r="X196" t="str">
        <f>""</f>
        <v/>
      </c>
      <c r="Y196" t="str">
        <f>""</f>
        <v/>
      </c>
      <c r="Z196" t="str">
        <f>""</f>
        <v/>
      </c>
      <c r="AA196" t="str">
        <f>""</f>
        <v/>
      </c>
      <c r="AB196" t="str">
        <f>""</f>
        <v/>
      </c>
      <c r="AC196" t="str">
        <f>""</f>
        <v/>
      </c>
      <c r="AD196" t="str">
        <f>""</f>
        <v/>
      </c>
      <c r="AE196" t="str">
        <f>""</f>
        <v/>
      </c>
      <c r="AF196" t="str">
        <f>""</f>
        <v/>
      </c>
      <c r="AG196" t="str">
        <f>""</f>
        <v/>
      </c>
      <c r="AH196" t="str">
        <f>""</f>
        <v/>
      </c>
      <c r="AI196" t="str">
        <f>""</f>
        <v/>
      </c>
      <c r="AJ196" t="str">
        <f>""</f>
        <v/>
      </c>
      <c r="AK196" t="str">
        <f>""</f>
        <v/>
      </c>
      <c r="AL196" t="str">
        <f>""</f>
        <v/>
      </c>
      <c r="AM196" t="str">
        <f>""</f>
        <v/>
      </c>
      <c r="AN196" t="str">
        <f>""</f>
        <v/>
      </c>
      <c r="AO196" t="str">
        <f>""</f>
        <v/>
      </c>
      <c r="AP196" t="str">
        <f>""</f>
        <v/>
      </c>
      <c r="AQ196" t="str">
        <f>"[0.051]"</f>
        <v>[0.051]</v>
      </c>
      <c r="AR196" t="str">
        <f>""</f>
        <v/>
      </c>
      <c r="AS196" t="str">
        <f>""</f>
        <v/>
      </c>
      <c r="AT196" t="str">
        <f>""</f>
        <v/>
      </c>
      <c r="AU196" t="str">
        <f>""</f>
        <v/>
      </c>
      <c r="AV196" t="str">
        <f>""</f>
        <v/>
      </c>
      <c r="AW196" t="str">
        <f>""</f>
        <v/>
      </c>
      <c r="AX196" t="str">
        <f>""</f>
        <v/>
      </c>
      <c r="AY196" t="str">
        <f>""</f>
        <v/>
      </c>
      <c r="AZ196" t="str">
        <f>""</f>
        <v/>
      </c>
      <c r="BA196" t="str">
        <f>""</f>
        <v/>
      </c>
    </row>
    <row r="197" spans="2:53" x14ac:dyDescent="0.2">
      <c r="B197" t="str">
        <f>"Share of males  who left household 1998-2007"</f>
        <v>Share of males  who left household 1998-2007</v>
      </c>
      <c r="C197" t="str">
        <f>""</f>
        <v/>
      </c>
      <c r="D197" t="str">
        <f>""</f>
        <v/>
      </c>
      <c r="E197" t="str">
        <f>""</f>
        <v/>
      </c>
      <c r="F197" t="str">
        <f>""</f>
        <v/>
      </c>
      <c r="G197" t="str">
        <f>""</f>
        <v/>
      </c>
      <c r="H197" t="str">
        <f>""</f>
        <v/>
      </c>
      <c r="I197" t="str">
        <f>""</f>
        <v/>
      </c>
      <c r="J197" t="str">
        <f>""</f>
        <v/>
      </c>
      <c r="K197" t="str">
        <f>""</f>
        <v/>
      </c>
      <c r="L197" t="str">
        <f>""</f>
        <v/>
      </c>
      <c r="M197" t="str">
        <f>""</f>
        <v/>
      </c>
      <c r="N197" t="str">
        <f>""</f>
        <v/>
      </c>
      <c r="O197" t="str">
        <f>""</f>
        <v/>
      </c>
      <c r="P197" t="str">
        <f>""</f>
        <v/>
      </c>
      <c r="Q197" t="str">
        <f>""</f>
        <v/>
      </c>
      <c r="R197" t="str">
        <f>""</f>
        <v/>
      </c>
      <c r="S197" t="str">
        <f>""</f>
        <v/>
      </c>
      <c r="T197" t="str">
        <f>""</f>
        <v/>
      </c>
      <c r="U197" t="str">
        <f>""</f>
        <v/>
      </c>
      <c r="V197" t="str">
        <f>""</f>
        <v/>
      </c>
      <c r="W197" t="str">
        <f>""</f>
        <v/>
      </c>
      <c r="X197" t="str">
        <f>""</f>
        <v/>
      </c>
      <c r="Y197" t="str">
        <f>""</f>
        <v/>
      </c>
      <c r="Z197" t="str">
        <f>""</f>
        <v/>
      </c>
      <c r="AA197" t="str">
        <f>""</f>
        <v/>
      </c>
      <c r="AB197" t="str">
        <f>""</f>
        <v/>
      </c>
      <c r="AC197" t="str">
        <f>""</f>
        <v/>
      </c>
      <c r="AD197" t="str">
        <f>""</f>
        <v/>
      </c>
      <c r="AE197" t="str">
        <f>""</f>
        <v/>
      </c>
      <c r="AF197" t="str">
        <f>""</f>
        <v/>
      </c>
      <c r="AG197" t="str">
        <f>""</f>
        <v/>
      </c>
      <c r="AH197" t="str">
        <f>""</f>
        <v/>
      </c>
      <c r="AI197" t="str">
        <f>""</f>
        <v/>
      </c>
      <c r="AJ197" t="str">
        <f>""</f>
        <v/>
      </c>
      <c r="AK197" t="str">
        <f>""</f>
        <v/>
      </c>
      <c r="AL197" t="str">
        <f>""</f>
        <v/>
      </c>
      <c r="AM197" t="str">
        <f>""</f>
        <v/>
      </c>
      <c r="AN197" t="str">
        <f>""</f>
        <v/>
      </c>
      <c r="AO197" t="str">
        <f>""</f>
        <v/>
      </c>
      <c r="AP197" t="str">
        <f>""</f>
        <v/>
      </c>
      <c r="AQ197" t="str">
        <f>""</f>
        <v/>
      </c>
      <c r="AR197" t="str">
        <f>"0.042"</f>
        <v>0.042</v>
      </c>
      <c r="AS197" t="str">
        <f>""</f>
        <v/>
      </c>
      <c r="AT197" t="str">
        <f>""</f>
        <v/>
      </c>
      <c r="AU197" t="str">
        <f>""</f>
        <v/>
      </c>
      <c r="AV197" t="str">
        <f>""</f>
        <v/>
      </c>
      <c r="AW197" t="str">
        <f>""</f>
        <v/>
      </c>
      <c r="AX197" t="str">
        <f>""</f>
        <v/>
      </c>
      <c r="AY197" t="str">
        <f>""</f>
        <v/>
      </c>
      <c r="AZ197" t="str">
        <f>""</f>
        <v/>
      </c>
      <c r="BA197" t="str">
        <f>""</f>
        <v/>
      </c>
    </row>
    <row r="198" spans="2:53" x14ac:dyDescent="0.2">
      <c r="B198" t="str">
        <f>""</f>
        <v/>
      </c>
      <c r="C198" t="str">
        <f>""</f>
        <v/>
      </c>
      <c r="D198" t="str">
        <f>""</f>
        <v/>
      </c>
      <c r="E198" t="str">
        <f>""</f>
        <v/>
      </c>
      <c r="F198" t="str">
        <f>""</f>
        <v/>
      </c>
      <c r="G198" t="str">
        <f>""</f>
        <v/>
      </c>
      <c r="H198" t="str">
        <f>""</f>
        <v/>
      </c>
      <c r="I198" t="str">
        <f>""</f>
        <v/>
      </c>
      <c r="J198" t="str">
        <f>""</f>
        <v/>
      </c>
      <c r="K198" t="str">
        <f>""</f>
        <v/>
      </c>
      <c r="L198" t="str">
        <f>""</f>
        <v/>
      </c>
      <c r="M198" t="str">
        <f>""</f>
        <v/>
      </c>
      <c r="N198" t="str">
        <f>""</f>
        <v/>
      </c>
      <c r="O198" t="str">
        <f>""</f>
        <v/>
      </c>
      <c r="P198" t="str">
        <f>""</f>
        <v/>
      </c>
      <c r="Q198" t="str">
        <f>""</f>
        <v/>
      </c>
      <c r="R198" t="str">
        <f>""</f>
        <v/>
      </c>
      <c r="S198" t="str">
        <f>""</f>
        <v/>
      </c>
      <c r="T198" t="str">
        <f>""</f>
        <v/>
      </c>
      <c r="U198" t="str">
        <f>""</f>
        <v/>
      </c>
      <c r="V198" t="str">
        <f>""</f>
        <v/>
      </c>
      <c r="W198" t="str">
        <f>""</f>
        <v/>
      </c>
      <c r="X198" t="str">
        <f>""</f>
        <v/>
      </c>
      <c r="Y198" t="str">
        <f>""</f>
        <v/>
      </c>
      <c r="Z198" t="str">
        <f>""</f>
        <v/>
      </c>
      <c r="AA198" t="str">
        <f>""</f>
        <v/>
      </c>
      <c r="AB198" t="str">
        <f>""</f>
        <v/>
      </c>
      <c r="AC198" t="str">
        <f>""</f>
        <v/>
      </c>
      <c r="AD198" t="str">
        <f>""</f>
        <v/>
      </c>
      <c r="AE198" t="str">
        <f>""</f>
        <v/>
      </c>
      <c r="AF198" t="str">
        <f>""</f>
        <v/>
      </c>
      <c r="AG198" t="str">
        <f>""</f>
        <v/>
      </c>
      <c r="AH198" t="str">
        <f>""</f>
        <v/>
      </c>
      <c r="AI198" t="str">
        <f>""</f>
        <v/>
      </c>
      <c r="AJ198" t="str">
        <f>""</f>
        <v/>
      </c>
      <c r="AK198" t="str">
        <f>""</f>
        <v/>
      </c>
      <c r="AL198" t="str">
        <f>""</f>
        <v/>
      </c>
      <c r="AM198" t="str">
        <f>""</f>
        <v/>
      </c>
      <c r="AN198" t="str">
        <f>""</f>
        <v/>
      </c>
      <c r="AO198" t="str">
        <f>""</f>
        <v/>
      </c>
      <c r="AP198" t="str">
        <f>""</f>
        <v/>
      </c>
      <c r="AQ198" t="str">
        <f>""</f>
        <v/>
      </c>
      <c r="AR198" t="str">
        <f>"[0.120]"</f>
        <v>[0.120]</v>
      </c>
      <c r="AS198" t="str">
        <f>""</f>
        <v/>
      </c>
      <c r="AT198" t="str">
        <f>""</f>
        <v/>
      </c>
      <c r="AU198" t="str">
        <f>""</f>
        <v/>
      </c>
      <c r="AV198" t="str">
        <f>""</f>
        <v/>
      </c>
      <c r="AW198" t="str">
        <f>""</f>
        <v/>
      </c>
      <c r="AX198" t="str">
        <f>""</f>
        <v/>
      </c>
      <c r="AY198" t="str">
        <f>""</f>
        <v/>
      </c>
      <c r="AZ198" t="str">
        <f>""</f>
        <v/>
      </c>
      <c r="BA198" t="str">
        <f>""</f>
        <v/>
      </c>
    </row>
    <row r="199" spans="2:53" x14ac:dyDescent="0.2">
      <c r="B199" t="str">
        <f>"Interaction"</f>
        <v>Interaction</v>
      </c>
      <c r="C199" t="str">
        <f>""</f>
        <v/>
      </c>
      <c r="D199" t="str">
        <f>""</f>
        <v/>
      </c>
      <c r="E199" t="str">
        <f>""</f>
        <v/>
      </c>
      <c r="F199" t="str">
        <f>""</f>
        <v/>
      </c>
      <c r="G199" t="str">
        <f>""</f>
        <v/>
      </c>
      <c r="H199" t="str">
        <f>""</f>
        <v/>
      </c>
      <c r="I199" t="str">
        <f>""</f>
        <v/>
      </c>
      <c r="J199" t="str">
        <f>""</f>
        <v/>
      </c>
      <c r="K199" t="str">
        <f>""</f>
        <v/>
      </c>
      <c r="L199" t="str">
        <f>""</f>
        <v/>
      </c>
      <c r="M199" t="str">
        <f>""</f>
        <v/>
      </c>
      <c r="N199" t="str">
        <f>""</f>
        <v/>
      </c>
      <c r="O199" t="str">
        <f>""</f>
        <v/>
      </c>
      <c r="P199" t="str">
        <f>""</f>
        <v/>
      </c>
      <c r="Q199" t="str">
        <f>""</f>
        <v/>
      </c>
      <c r="R199" t="str">
        <f>""</f>
        <v/>
      </c>
      <c r="S199" t="str">
        <f>""</f>
        <v/>
      </c>
      <c r="T199" t="str">
        <f>""</f>
        <v/>
      </c>
      <c r="U199" t="str">
        <f>""</f>
        <v/>
      </c>
      <c r="V199" t="str">
        <f>""</f>
        <v/>
      </c>
      <c r="W199" t="str">
        <f>""</f>
        <v/>
      </c>
      <c r="X199" t="str">
        <f>""</f>
        <v/>
      </c>
      <c r="Y199" t="str">
        <f>""</f>
        <v/>
      </c>
      <c r="Z199" t="str">
        <f>""</f>
        <v/>
      </c>
      <c r="AA199" t="str">
        <f>""</f>
        <v/>
      </c>
      <c r="AB199" t="str">
        <f>""</f>
        <v/>
      </c>
      <c r="AC199" t="str">
        <f>""</f>
        <v/>
      </c>
      <c r="AD199" t="str">
        <f>""</f>
        <v/>
      </c>
      <c r="AE199" t="str">
        <f>""</f>
        <v/>
      </c>
      <c r="AF199" t="str">
        <f>""</f>
        <v/>
      </c>
      <c r="AG199" t="str">
        <f>""</f>
        <v/>
      </c>
      <c r="AH199" t="str">
        <f>""</f>
        <v/>
      </c>
      <c r="AI199" t="str">
        <f>""</f>
        <v/>
      </c>
      <c r="AJ199" t="str">
        <f>""</f>
        <v/>
      </c>
      <c r="AK199" t="str">
        <f>""</f>
        <v/>
      </c>
      <c r="AL199" t="str">
        <f>""</f>
        <v/>
      </c>
      <c r="AM199" t="str">
        <f>""</f>
        <v/>
      </c>
      <c r="AN199" t="str">
        <f>""</f>
        <v/>
      </c>
      <c r="AO199" t="str">
        <f>""</f>
        <v/>
      </c>
      <c r="AP199" t="str">
        <f>""</f>
        <v/>
      </c>
      <c r="AQ199" t="str">
        <f>""</f>
        <v/>
      </c>
      <c r="AR199" t="str">
        <f>"0.099"</f>
        <v>0.099</v>
      </c>
      <c r="AS199" t="str">
        <f>""</f>
        <v/>
      </c>
      <c r="AT199" t="str">
        <f>""</f>
        <v/>
      </c>
      <c r="AU199" t="str">
        <f>""</f>
        <v/>
      </c>
      <c r="AV199" t="str">
        <f>""</f>
        <v/>
      </c>
      <c r="AW199" t="str">
        <f>""</f>
        <v/>
      </c>
      <c r="AX199" t="str">
        <f>""</f>
        <v/>
      </c>
      <c r="AY199" t="str">
        <f>""</f>
        <v/>
      </c>
      <c r="AZ199" t="str">
        <f>""</f>
        <v/>
      </c>
      <c r="BA199" t="str">
        <f>""</f>
        <v/>
      </c>
    </row>
    <row r="200" spans="2:53" x14ac:dyDescent="0.2">
      <c r="B200" t="str">
        <f>""</f>
        <v/>
      </c>
      <c r="C200" t="str">
        <f>""</f>
        <v/>
      </c>
      <c r="D200" t="str">
        <f>""</f>
        <v/>
      </c>
      <c r="E200" t="str">
        <f>""</f>
        <v/>
      </c>
      <c r="F200" t="str">
        <f>""</f>
        <v/>
      </c>
      <c r="G200" t="str">
        <f>""</f>
        <v/>
      </c>
      <c r="H200" t="str">
        <f>""</f>
        <v/>
      </c>
      <c r="I200" t="str">
        <f>""</f>
        <v/>
      </c>
      <c r="J200" t="str">
        <f>""</f>
        <v/>
      </c>
      <c r="K200" t="str">
        <f>""</f>
        <v/>
      </c>
      <c r="L200" t="str">
        <f>""</f>
        <v/>
      </c>
      <c r="M200" t="str">
        <f>""</f>
        <v/>
      </c>
      <c r="N200" t="str">
        <f>""</f>
        <v/>
      </c>
      <c r="O200" t="str">
        <f>""</f>
        <v/>
      </c>
      <c r="P200" t="str">
        <f>""</f>
        <v/>
      </c>
      <c r="Q200" t="str">
        <f>""</f>
        <v/>
      </c>
      <c r="R200" t="str">
        <f>""</f>
        <v/>
      </c>
      <c r="S200" t="str">
        <f>""</f>
        <v/>
      </c>
      <c r="T200" t="str">
        <f>""</f>
        <v/>
      </c>
      <c r="U200" t="str">
        <f>""</f>
        <v/>
      </c>
      <c r="V200" t="str">
        <f>""</f>
        <v/>
      </c>
      <c r="W200" t="str">
        <f>""</f>
        <v/>
      </c>
      <c r="X200" t="str">
        <f>""</f>
        <v/>
      </c>
      <c r="Y200" t="str">
        <f>""</f>
        <v/>
      </c>
      <c r="Z200" t="str">
        <f>""</f>
        <v/>
      </c>
      <c r="AA200" t="str">
        <f>""</f>
        <v/>
      </c>
      <c r="AB200" t="str">
        <f>""</f>
        <v/>
      </c>
      <c r="AC200" t="str">
        <f>""</f>
        <v/>
      </c>
      <c r="AD200" t="str">
        <f>""</f>
        <v/>
      </c>
      <c r="AE200" t="str">
        <f>""</f>
        <v/>
      </c>
      <c r="AF200" t="str">
        <f>""</f>
        <v/>
      </c>
      <c r="AG200" t="str">
        <f>""</f>
        <v/>
      </c>
      <c r="AH200" t="str">
        <f>""</f>
        <v/>
      </c>
      <c r="AI200" t="str">
        <f>""</f>
        <v/>
      </c>
      <c r="AJ200" t="str">
        <f>""</f>
        <v/>
      </c>
      <c r="AK200" t="str">
        <f>""</f>
        <v/>
      </c>
      <c r="AL200" t="str">
        <f>""</f>
        <v/>
      </c>
      <c r="AM200" t="str">
        <f>""</f>
        <v/>
      </c>
      <c r="AN200" t="str">
        <f>""</f>
        <v/>
      </c>
      <c r="AO200" t="str">
        <f>""</f>
        <v/>
      </c>
      <c r="AP200" t="str">
        <f>""</f>
        <v/>
      </c>
      <c r="AQ200" t="str">
        <f>""</f>
        <v/>
      </c>
      <c r="AR200" t="str">
        <f>"[0.089]"</f>
        <v>[0.089]</v>
      </c>
      <c r="AS200" t="str">
        <f>""</f>
        <v/>
      </c>
      <c r="AT200" t="str">
        <f>""</f>
        <v/>
      </c>
      <c r="AU200" t="str">
        <f>""</f>
        <v/>
      </c>
      <c r="AV200" t="str">
        <f>""</f>
        <v/>
      </c>
      <c r="AW200" t="str">
        <f>""</f>
        <v/>
      </c>
      <c r="AX200" t="str">
        <f>""</f>
        <v/>
      </c>
      <c r="AY200" t="str">
        <f>""</f>
        <v/>
      </c>
      <c r="AZ200" t="str">
        <f>""</f>
        <v/>
      </c>
      <c r="BA200" t="str">
        <f>""</f>
        <v/>
      </c>
    </row>
    <row r="201" spans="2:53" x14ac:dyDescent="0.2">
      <c r="B201" t="str">
        <f>"Number of years that household had a loss of land"</f>
        <v>Number of years that household had a loss of land</v>
      </c>
      <c r="C201" t="str">
        <f>""</f>
        <v/>
      </c>
      <c r="D201" t="str">
        <f>""</f>
        <v/>
      </c>
      <c r="E201" t="str">
        <f>""</f>
        <v/>
      </c>
      <c r="F201" t="str">
        <f>""</f>
        <v/>
      </c>
      <c r="G201" t="str">
        <f>""</f>
        <v/>
      </c>
      <c r="H201" t="str">
        <f>""</f>
        <v/>
      </c>
      <c r="I201" t="str">
        <f>""</f>
        <v/>
      </c>
      <c r="J201" t="str">
        <f>""</f>
        <v/>
      </c>
      <c r="K201" t="str">
        <f>""</f>
        <v/>
      </c>
      <c r="L201" t="str">
        <f>""</f>
        <v/>
      </c>
      <c r="M201" t="str">
        <f>""</f>
        <v/>
      </c>
      <c r="N201" t="str">
        <f>""</f>
        <v/>
      </c>
      <c r="O201" t="str">
        <f>""</f>
        <v/>
      </c>
      <c r="P201" t="str">
        <f>""</f>
        <v/>
      </c>
      <c r="Q201" t="str">
        <f>""</f>
        <v/>
      </c>
      <c r="R201" t="str">
        <f>""</f>
        <v/>
      </c>
      <c r="S201" t="str">
        <f>""</f>
        <v/>
      </c>
      <c r="T201" t="str">
        <f>""</f>
        <v/>
      </c>
      <c r="U201" t="str">
        <f>""</f>
        <v/>
      </c>
      <c r="V201" t="str">
        <f>""</f>
        <v/>
      </c>
      <c r="W201" t="str">
        <f>""</f>
        <v/>
      </c>
      <c r="X201" t="str">
        <f>""</f>
        <v/>
      </c>
      <c r="Y201" t="str">
        <f>""</f>
        <v/>
      </c>
      <c r="Z201" t="str">
        <f>""</f>
        <v/>
      </c>
      <c r="AA201" t="str">
        <f>""</f>
        <v/>
      </c>
      <c r="AB201" t="str">
        <f>""</f>
        <v/>
      </c>
      <c r="AC201" t="str">
        <f>""</f>
        <v/>
      </c>
      <c r="AD201" t="str">
        <f>""</f>
        <v/>
      </c>
      <c r="AE201" t="str">
        <f>""</f>
        <v/>
      </c>
      <c r="AF201" t="str">
        <f>""</f>
        <v/>
      </c>
      <c r="AG201" t="str">
        <f>""</f>
        <v/>
      </c>
      <c r="AH201" t="str">
        <f>""</f>
        <v/>
      </c>
      <c r="AI201" t="str">
        <f>""</f>
        <v/>
      </c>
      <c r="AJ201" t="str">
        <f>""</f>
        <v/>
      </c>
      <c r="AK201" t="str">
        <f>""</f>
        <v/>
      </c>
      <c r="AL201" t="str">
        <f>""</f>
        <v/>
      </c>
      <c r="AM201" t="str">
        <f>""</f>
        <v/>
      </c>
      <c r="AN201" t="str">
        <f>""</f>
        <v/>
      </c>
      <c r="AO201" t="str">
        <f>""</f>
        <v/>
      </c>
      <c r="AP201" t="str">
        <f>""</f>
        <v/>
      </c>
      <c r="AQ201" t="str">
        <f>""</f>
        <v/>
      </c>
      <c r="AR201" t="str">
        <f>""</f>
        <v/>
      </c>
      <c r="AS201" t="str">
        <f>"0.011"</f>
        <v>0.011</v>
      </c>
      <c r="AT201" t="str">
        <f>"0.022"</f>
        <v>0.022</v>
      </c>
      <c r="AU201" t="str">
        <f>"0.009"</f>
        <v>0.009</v>
      </c>
      <c r="AV201" t="str">
        <f>""</f>
        <v/>
      </c>
      <c r="AW201" t="str">
        <f>""</f>
        <v/>
      </c>
      <c r="AX201" t="str">
        <f>""</f>
        <v/>
      </c>
      <c r="AY201" t="str">
        <f>""</f>
        <v/>
      </c>
      <c r="AZ201" t="str">
        <f>""</f>
        <v/>
      </c>
      <c r="BA201" t="str">
        <f>""</f>
        <v/>
      </c>
    </row>
    <row r="202" spans="2:53" x14ac:dyDescent="0.2">
      <c r="B202" t="str">
        <f>""</f>
        <v/>
      </c>
      <c r="C202" t="str">
        <f>""</f>
        <v/>
      </c>
      <c r="D202" t="str">
        <f>""</f>
        <v/>
      </c>
      <c r="E202" t="str">
        <f>""</f>
        <v/>
      </c>
      <c r="F202" t="str">
        <f>""</f>
        <v/>
      </c>
      <c r="G202" t="str">
        <f>""</f>
        <v/>
      </c>
      <c r="H202" t="str">
        <f>""</f>
        <v/>
      </c>
      <c r="I202" t="str">
        <f>""</f>
        <v/>
      </c>
      <c r="J202" t="str">
        <f>""</f>
        <v/>
      </c>
      <c r="K202" t="str">
        <f>""</f>
        <v/>
      </c>
      <c r="L202" t="str">
        <f>""</f>
        <v/>
      </c>
      <c r="M202" t="str">
        <f>""</f>
        <v/>
      </c>
      <c r="N202" t="str">
        <f>""</f>
        <v/>
      </c>
      <c r="O202" t="str">
        <f>""</f>
        <v/>
      </c>
      <c r="P202" t="str">
        <f>""</f>
        <v/>
      </c>
      <c r="Q202" t="str">
        <f>""</f>
        <v/>
      </c>
      <c r="R202" t="str">
        <f>""</f>
        <v/>
      </c>
      <c r="S202" t="str">
        <f>""</f>
        <v/>
      </c>
      <c r="T202" t="str">
        <f>""</f>
        <v/>
      </c>
      <c r="U202" t="str">
        <f>""</f>
        <v/>
      </c>
      <c r="V202" t="str">
        <f>""</f>
        <v/>
      </c>
      <c r="W202" t="str">
        <f>""</f>
        <v/>
      </c>
      <c r="X202" t="str">
        <f>""</f>
        <v/>
      </c>
      <c r="Y202" t="str">
        <f>""</f>
        <v/>
      </c>
      <c r="Z202" t="str">
        <f>""</f>
        <v/>
      </c>
      <c r="AA202" t="str">
        <f>""</f>
        <v/>
      </c>
      <c r="AB202" t="str">
        <f>""</f>
        <v/>
      </c>
      <c r="AC202" t="str">
        <f>""</f>
        <v/>
      </c>
      <c r="AD202" t="str">
        <f>""</f>
        <v/>
      </c>
      <c r="AE202" t="str">
        <f>""</f>
        <v/>
      </c>
      <c r="AF202" t="str">
        <f>""</f>
        <v/>
      </c>
      <c r="AG202" t="str">
        <f>""</f>
        <v/>
      </c>
      <c r="AH202" t="str">
        <f>""</f>
        <v/>
      </c>
      <c r="AI202" t="str">
        <f>""</f>
        <v/>
      </c>
      <c r="AJ202" t="str">
        <f>""</f>
        <v/>
      </c>
      <c r="AK202" t="str">
        <f>""</f>
        <v/>
      </c>
      <c r="AL202" t="str">
        <f>""</f>
        <v/>
      </c>
      <c r="AM202" t="str">
        <f>""</f>
        <v/>
      </c>
      <c r="AN202" t="str">
        <f>""</f>
        <v/>
      </c>
      <c r="AO202" t="str">
        <f>""</f>
        <v/>
      </c>
      <c r="AP202" t="str">
        <f>""</f>
        <v/>
      </c>
      <c r="AQ202" t="str">
        <f>""</f>
        <v/>
      </c>
      <c r="AR202" t="str">
        <f>""</f>
        <v/>
      </c>
      <c r="AS202" t="str">
        <f>"[0.071]"</f>
        <v>[0.071]</v>
      </c>
      <c r="AT202" t="str">
        <f>"[0.060]"</f>
        <v>[0.060]</v>
      </c>
      <c r="AU202" t="str">
        <f>"[0.072]"</f>
        <v>[0.072]</v>
      </c>
      <c r="AV202" t="str">
        <f>""</f>
        <v/>
      </c>
      <c r="AW202" t="str">
        <f>""</f>
        <v/>
      </c>
      <c r="AX202" t="str">
        <f>""</f>
        <v/>
      </c>
      <c r="AY202" t="str">
        <f>""</f>
        <v/>
      </c>
      <c r="AZ202" t="str">
        <f>""</f>
        <v/>
      </c>
      <c r="BA202" t="str">
        <f>""</f>
        <v/>
      </c>
    </row>
    <row r="203" spans="2:53" x14ac:dyDescent="0.2">
      <c r="B203" t="str">
        <f>"At least 1 male left the household in a given year (yes=1)"</f>
        <v>At least 1 male left the household in a given year (yes=1)</v>
      </c>
      <c r="C203" t="str">
        <f>""</f>
        <v/>
      </c>
      <c r="D203" t="str">
        <f>""</f>
        <v/>
      </c>
      <c r="E203" t="str">
        <f>""</f>
        <v/>
      </c>
      <c r="F203" t="str">
        <f>""</f>
        <v/>
      </c>
      <c r="G203" t="str">
        <f>""</f>
        <v/>
      </c>
      <c r="H203" t="str">
        <f>""</f>
        <v/>
      </c>
      <c r="I203" t="str">
        <f>""</f>
        <v/>
      </c>
      <c r="J203" t="str">
        <f>""</f>
        <v/>
      </c>
      <c r="K203" t="str">
        <f>""</f>
        <v/>
      </c>
      <c r="L203" t="str">
        <f>""</f>
        <v/>
      </c>
      <c r="M203" t="str">
        <f>""</f>
        <v/>
      </c>
      <c r="N203" t="str">
        <f>""</f>
        <v/>
      </c>
      <c r="O203" t="str">
        <f>""</f>
        <v/>
      </c>
      <c r="P203" t="str">
        <f>""</f>
        <v/>
      </c>
      <c r="Q203" t="str">
        <f>""</f>
        <v/>
      </c>
      <c r="R203" t="str">
        <f>""</f>
        <v/>
      </c>
      <c r="S203" t="str">
        <f>""</f>
        <v/>
      </c>
      <c r="T203" t="str">
        <f>""</f>
        <v/>
      </c>
      <c r="U203" t="str">
        <f>""</f>
        <v/>
      </c>
      <c r="V203" t="str">
        <f>""</f>
        <v/>
      </c>
      <c r="W203" t="str">
        <f>""</f>
        <v/>
      </c>
      <c r="X203" t="str">
        <f>""</f>
        <v/>
      </c>
      <c r="Y203" t="str">
        <f>""</f>
        <v/>
      </c>
      <c r="Z203" t="str">
        <f>""</f>
        <v/>
      </c>
      <c r="AA203" t="str">
        <f>""</f>
        <v/>
      </c>
      <c r="AB203" t="str">
        <f>""</f>
        <v/>
      </c>
      <c r="AC203" t="str">
        <f>""</f>
        <v/>
      </c>
      <c r="AD203" t="str">
        <f>""</f>
        <v/>
      </c>
      <c r="AE203" t="str">
        <f>""</f>
        <v/>
      </c>
      <c r="AF203" t="str">
        <f>""</f>
        <v/>
      </c>
      <c r="AG203" t="str">
        <f>""</f>
        <v/>
      </c>
      <c r="AH203" t="str">
        <f>""</f>
        <v/>
      </c>
      <c r="AI203" t="str">
        <f>""</f>
        <v/>
      </c>
      <c r="AJ203" t="str">
        <f>""</f>
        <v/>
      </c>
      <c r="AK203" t="str">
        <f>""</f>
        <v/>
      </c>
      <c r="AL203" t="str">
        <f>""</f>
        <v/>
      </c>
      <c r="AM203" t="str">
        <f>""</f>
        <v/>
      </c>
      <c r="AN203" t="str">
        <f>""</f>
        <v/>
      </c>
      <c r="AO203" t="str">
        <f>""</f>
        <v/>
      </c>
      <c r="AP203" t="str">
        <f>""</f>
        <v/>
      </c>
      <c r="AQ203" t="str">
        <f>""</f>
        <v/>
      </c>
      <c r="AR203" t="str">
        <f>""</f>
        <v/>
      </c>
      <c r="AS203" t="str">
        <f>"0.051"</f>
        <v>0.051</v>
      </c>
      <c r="AT203" t="str">
        <f>""</f>
        <v/>
      </c>
      <c r="AU203" t="str">
        <f>""</f>
        <v/>
      </c>
      <c r="AV203" t="str">
        <f>""</f>
        <v/>
      </c>
      <c r="AW203" t="str">
        <f>""</f>
        <v/>
      </c>
      <c r="AX203" t="str">
        <f>""</f>
        <v/>
      </c>
      <c r="AY203" t="str">
        <f>""</f>
        <v/>
      </c>
      <c r="AZ203" t="str">
        <f>""</f>
        <v/>
      </c>
      <c r="BA203" t="str">
        <f>""</f>
        <v/>
      </c>
    </row>
    <row r="204" spans="2:53" x14ac:dyDescent="0.2">
      <c r="B204" t="str">
        <f>""</f>
        <v/>
      </c>
      <c r="C204" t="str">
        <f>""</f>
        <v/>
      </c>
      <c r="D204" t="str">
        <f>""</f>
        <v/>
      </c>
      <c r="E204" t="str">
        <f>""</f>
        <v/>
      </c>
      <c r="F204" t="str">
        <f>""</f>
        <v/>
      </c>
      <c r="G204" t="str">
        <f>""</f>
        <v/>
      </c>
      <c r="H204" t="str">
        <f>""</f>
        <v/>
      </c>
      <c r="I204" t="str">
        <f>""</f>
        <v/>
      </c>
      <c r="J204" t="str">
        <f>""</f>
        <v/>
      </c>
      <c r="K204" t="str">
        <f>""</f>
        <v/>
      </c>
      <c r="L204" t="str">
        <f>""</f>
        <v/>
      </c>
      <c r="M204" t="str">
        <f>""</f>
        <v/>
      </c>
      <c r="N204" t="str">
        <f>""</f>
        <v/>
      </c>
      <c r="O204" t="str">
        <f>""</f>
        <v/>
      </c>
      <c r="P204" t="str">
        <f>""</f>
        <v/>
      </c>
      <c r="Q204" t="str">
        <f>""</f>
        <v/>
      </c>
      <c r="R204" t="str">
        <f>""</f>
        <v/>
      </c>
      <c r="S204" t="str">
        <f>""</f>
        <v/>
      </c>
      <c r="T204" t="str">
        <f>""</f>
        <v/>
      </c>
      <c r="U204" t="str">
        <f>""</f>
        <v/>
      </c>
      <c r="V204" t="str">
        <f>""</f>
        <v/>
      </c>
      <c r="W204" t="str">
        <f>""</f>
        <v/>
      </c>
      <c r="X204" t="str">
        <f>""</f>
        <v/>
      </c>
      <c r="Y204" t="str">
        <f>""</f>
        <v/>
      </c>
      <c r="Z204" t="str">
        <f>""</f>
        <v/>
      </c>
      <c r="AA204" t="str">
        <f>""</f>
        <v/>
      </c>
      <c r="AB204" t="str">
        <f>""</f>
        <v/>
      </c>
      <c r="AC204" t="str">
        <f>""</f>
        <v/>
      </c>
      <c r="AD204" t="str">
        <f>""</f>
        <v/>
      </c>
      <c r="AE204" t="str">
        <f>""</f>
        <v/>
      </c>
      <c r="AF204" t="str">
        <f>""</f>
        <v/>
      </c>
      <c r="AG204" t="str">
        <f>""</f>
        <v/>
      </c>
      <c r="AH204" t="str">
        <f>""</f>
        <v/>
      </c>
      <c r="AI204" t="str">
        <f>""</f>
        <v/>
      </c>
      <c r="AJ204" t="str">
        <f>""</f>
        <v/>
      </c>
      <c r="AK204" t="str">
        <f>""</f>
        <v/>
      </c>
      <c r="AL204" t="str">
        <f>""</f>
        <v/>
      </c>
      <c r="AM204" t="str">
        <f>""</f>
        <v/>
      </c>
      <c r="AN204" t="str">
        <f>""</f>
        <v/>
      </c>
      <c r="AO204" t="str">
        <f>""</f>
        <v/>
      </c>
      <c r="AP204" t="str">
        <f>""</f>
        <v/>
      </c>
      <c r="AQ204" t="str">
        <f>""</f>
        <v/>
      </c>
      <c r="AR204" t="str">
        <f>""</f>
        <v/>
      </c>
      <c r="AS204" t="str">
        <f>"[0.091]"</f>
        <v>[0.091]</v>
      </c>
      <c r="AT204" t="str">
        <f>""</f>
        <v/>
      </c>
      <c r="AU204" t="str">
        <f>""</f>
        <v/>
      </c>
      <c r="AV204" t="str">
        <f>""</f>
        <v/>
      </c>
      <c r="AW204" t="str">
        <f>""</f>
        <v/>
      </c>
      <c r="AX204" t="str">
        <f>""</f>
        <v/>
      </c>
      <c r="AY204" t="str">
        <f>""</f>
        <v/>
      </c>
      <c r="AZ204" t="str">
        <f>""</f>
        <v/>
      </c>
      <c r="BA204" t="str">
        <f>""</f>
        <v/>
      </c>
    </row>
    <row r="205" spans="2:53" x14ac:dyDescent="0.2">
      <c r="B205" t="str">
        <f>"Interaction"</f>
        <v>Interaction</v>
      </c>
      <c r="C205" t="str">
        <f>""</f>
        <v/>
      </c>
      <c r="D205" t="str">
        <f>""</f>
        <v/>
      </c>
      <c r="E205" t="str">
        <f>""</f>
        <v/>
      </c>
      <c r="F205" t="str">
        <f>""</f>
        <v/>
      </c>
      <c r="G205" t="str">
        <f>""</f>
        <v/>
      </c>
      <c r="H205" t="str">
        <f>""</f>
        <v/>
      </c>
      <c r="I205" t="str">
        <f>""</f>
        <v/>
      </c>
      <c r="J205" t="str">
        <f>""</f>
        <v/>
      </c>
      <c r="K205" t="str">
        <f>""</f>
        <v/>
      </c>
      <c r="L205" t="str">
        <f>""</f>
        <v/>
      </c>
      <c r="M205" t="str">
        <f>""</f>
        <v/>
      </c>
      <c r="N205" t="str">
        <f>""</f>
        <v/>
      </c>
      <c r="O205" t="str">
        <f>""</f>
        <v/>
      </c>
      <c r="P205" t="str">
        <f>""</f>
        <v/>
      </c>
      <c r="Q205" t="str">
        <f>""</f>
        <v/>
      </c>
      <c r="R205" t="str">
        <f>""</f>
        <v/>
      </c>
      <c r="S205" t="str">
        <f>""</f>
        <v/>
      </c>
      <c r="T205" t="str">
        <f>""</f>
        <v/>
      </c>
      <c r="U205" t="str">
        <f>""</f>
        <v/>
      </c>
      <c r="V205" t="str">
        <f>""</f>
        <v/>
      </c>
      <c r="W205" t="str">
        <f>""</f>
        <v/>
      </c>
      <c r="X205" t="str">
        <f>""</f>
        <v/>
      </c>
      <c r="Y205" t="str">
        <f>""</f>
        <v/>
      </c>
      <c r="Z205" t="str">
        <f>""</f>
        <v/>
      </c>
      <c r="AA205" t="str">
        <f>""</f>
        <v/>
      </c>
      <c r="AB205" t="str">
        <f>""</f>
        <v/>
      </c>
      <c r="AC205" t="str">
        <f>""</f>
        <v/>
      </c>
      <c r="AD205" t="str">
        <f>""</f>
        <v/>
      </c>
      <c r="AE205" t="str">
        <f>""</f>
        <v/>
      </c>
      <c r="AF205" t="str">
        <f>""</f>
        <v/>
      </c>
      <c r="AG205" t="str">
        <f>""</f>
        <v/>
      </c>
      <c r="AH205" t="str">
        <f>""</f>
        <v/>
      </c>
      <c r="AI205" t="str">
        <f>""</f>
        <v/>
      </c>
      <c r="AJ205" t="str">
        <f>""</f>
        <v/>
      </c>
      <c r="AK205" t="str">
        <f>""</f>
        <v/>
      </c>
      <c r="AL205" t="str">
        <f>""</f>
        <v/>
      </c>
      <c r="AM205" t="str">
        <f>""</f>
        <v/>
      </c>
      <c r="AN205" t="str">
        <f>""</f>
        <v/>
      </c>
      <c r="AO205" t="str">
        <f>""</f>
        <v/>
      </c>
      <c r="AP205" t="str">
        <f>""</f>
        <v/>
      </c>
      <c r="AQ205" t="str">
        <f>""</f>
        <v/>
      </c>
      <c r="AR205" t="str">
        <f>""</f>
        <v/>
      </c>
      <c r="AS205" t="str">
        <f>"0.035"</f>
        <v>0.035</v>
      </c>
      <c r="AT205" t="str">
        <f>""</f>
        <v/>
      </c>
      <c r="AU205" t="str">
        <f>""</f>
        <v/>
      </c>
      <c r="AV205" t="str">
        <f>""</f>
        <v/>
      </c>
      <c r="AW205" t="str">
        <f>""</f>
        <v/>
      </c>
      <c r="AX205" t="str">
        <f>""</f>
        <v/>
      </c>
      <c r="AY205" t="str">
        <f>""</f>
        <v/>
      </c>
      <c r="AZ205" t="str">
        <f>""</f>
        <v/>
      </c>
      <c r="BA205" t="str">
        <f>""</f>
        <v/>
      </c>
    </row>
    <row r="206" spans="2:53" x14ac:dyDescent="0.2">
      <c r="B206" t="str">
        <f>""</f>
        <v/>
      </c>
      <c r="C206" t="str">
        <f>""</f>
        <v/>
      </c>
      <c r="D206" t="str">
        <f>""</f>
        <v/>
      </c>
      <c r="E206" t="str">
        <f>""</f>
        <v/>
      </c>
      <c r="F206" t="str">
        <f>""</f>
        <v/>
      </c>
      <c r="G206" t="str">
        <f>""</f>
        <v/>
      </c>
      <c r="H206" t="str">
        <f>""</f>
        <v/>
      </c>
      <c r="I206" t="str">
        <f>""</f>
        <v/>
      </c>
      <c r="J206" t="str">
        <f>""</f>
        <v/>
      </c>
      <c r="K206" t="str">
        <f>""</f>
        <v/>
      </c>
      <c r="L206" t="str">
        <f>""</f>
        <v/>
      </c>
      <c r="M206" t="str">
        <f>""</f>
        <v/>
      </c>
      <c r="N206" t="str">
        <f>""</f>
        <v/>
      </c>
      <c r="O206" t="str">
        <f>""</f>
        <v/>
      </c>
      <c r="P206" t="str">
        <f>""</f>
        <v/>
      </c>
      <c r="Q206" t="str">
        <f>""</f>
        <v/>
      </c>
      <c r="R206" t="str">
        <f>""</f>
        <v/>
      </c>
      <c r="S206" t="str">
        <f>""</f>
        <v/>
      </c>
      <c r="T206" t="str">
        <f>""</f>
        <v/>
      </c>
      <c r="U206" t="str">
        <f>""</f>
        <v/>
      </c>
      <c r="V206" t="str">
        <f>""</f>
        <v/>
      </c>
      <c r="W206" t="str">
        <f>""</f>
        <v/>
      </c>
      <c r="X206" t="str">
        <f>""</f>
        <v/>
      </c>
      <c r="Y206" t="str">
        <f>""</f>
        <v/>
      </c>
      <c r="Z206" t="str">
        <f>""</f>
        <v/>
      </c>
      <c r="AA206" t="str">
        <f>""</f>
        <v/>
      </c>
      <c r="AB206" t="str">
        <f>""</f>
        <v/>
      </c>
      <c r="AC206" t="str">
        <f>""</f>
        <v/>
      </c>
      <c r="AD206" t="str">
        <f>""</f>
        <v/>
      </c>
      <c r="AE206" t="str">
        <f>""</f>
        <v/>
      </c>
      <c r="AF206" t="str">
        <f>""</f>
        <v/>
      </c>
      <c r="AG206" t="str">
        <f>""</f>
        <v/>
      </c>
      <c r="AH206" t="str">
        <f>""</f>
        <v/>
      </c>
      <c r="AI206" t="str">
        <f>""</f>
        <v/>
      </c>
      <c r="AJ206" t="str">
        <f>""</f>
        <v/>
      </c>
      <c r="AK206" t="str">
        <f>""</f>
        <v/>
      </c>
      <c r="AL206" t="str">
        <f>""</f>
        <v/>
      </c>
      <c r="AM206" t="str">
        <f>""</f>
        <v/>
      </c>
      <c r="AN206" t="str">
        <f>""</f>
        <v/>
      </c>
      <c r="AO206" t="str">
        <f>""</f>
        <v/>
      </c>
      <c r="AP206" t="str">
        <f>""</f>
        <v/>
      </c>
      <c r="AQ206" t="str">
        <f>""</f>
        <v/>
      </c>
      <c r="AR206" t="str">
        <f>""</f>
        <v/>
      </c>
      <c r="AS206" t="str">
        <f>"[0.096]"</f>
        <v>[0.096]</v>
      </c>
      <c r="AT206" t="str">
        <f>""</f>
        <v/>
      </c>
      <c r="AU206" t="str">
        <f>""</f>
        <v/>
      </c>
      <c r="AV206" t="str">
        <f>""</f>
        <v/>
      </c>
      <c r="AW206" t="str">
        <f>""</f>
        <v/>
      </c>
      <c r="AX206" t="str">
        <f>""</f>
        <v/>
      </c>
      <c r="AY206" t="str">
        <f>""</f>
        <v/>
      </c>
      <c r="AZ206" t="str">
        <f>""</f>
        <v/>
      </c>
      <c r="BA206" t="str">
        <f>""</f>
        <v/>
      </c>
    </row>
    <row r="207" spans="2:53" x14ac:dyDescent="0.2">
      <c r="B207" t="str">
        <f>"Number of males who left household 1998-2007"</f>
        <v>Number of males who left household 1998-2007</v>
      </c>
      <c r="C207" t="str">
        <f>""</f>
        <v/>
      </c>
      <c r="D207" t="str">
        <f>""</f>
        <v/>
      </c>
      <c r="E207" t="str">
        <f>""</f>
        <v/>
      </c>
      <c r="F207" t="str">
        <f>""</f>
        <v/>
      </c>
      <c r="G207" t="str">
        <f>""</f>
        <v/>
      </c>
      <c r="H207" t="str">
        <f>""</f>
        <v/>
      </c>
      <c r="I207" t="str">
        <f>""</f>
        <v/>
      </c>
      <c r="J207" t="str">
        <f>""</f>
        <v/>
      </c>
      <c r="K207" t="str">
        <f>""</f>
        <v/>
      </c>
      <c r="L207" t="str">
        <f>""</f>
        <v/>
      </c>
      <c r="M207" t="str">
        <f>""</f>
        <v/>
      </c>
      <c r="N207" t="str">
        <f>""</f>
        <v/>
      </c>
      <c r="O207" t="str">
        <f>""</f>
        <v/>
      </c>
      <c r="P207" t="str">
        <f>""</f>
        <v/>
      </c>
      <c r="Q207" t="str">
        <f>""</f>
        <v/>
      </c>
      <c r="R207" t="str">
        <f>""</f>
        <v/>
      </c>
      <c r="S207" t="str">
        <f>""</f>
        <v/>
      </c>
      <c r="T207" t="str">
        <f>""</f>
        <v/>
      </c>
      <c r="U207" t="str">
        <f>""</f>
        <v/>
      </c>
      <c r="V207" t="str">
        <f>""</f>
        <v/>
      </c>
      <c r="W207" t="str">
        <f>""</f>
        <v/>
      </c>
      <c r="X207" t="str">
        <f>""</f>
        <v/>
      </c>
      <c r="Y207" t="str">
        <f>""</f>
        <v/>
      </c>
      <c r="Z207" t="str">
        <f>""</f>
        <v/>
      </c>
      <c r="AA207" t="str">
        <f>""</f>
        <v/>
      </c>
      <c r="AB207" t="str">
        <f>""</f>
        <v/>
      </c>
      <c r="AC207" t="str">
        <f>""</f>
        <v/>
      </c>
      <c r="AD207" t="str">
        <f>""</f>
        <v/>
      </c>
      <c r="AE207" t="str">
        <f>""</f>
        <v/>
      </c>
      <c r="AF207" t="str">
        <f>""</f>
        <v/>
      </c>
      <c r="AG207" t="str">
        <f>""</f>
        <v/>
      </c>
      <c r="AH207" t="str">
        <f>""</f>
        <v/>
      </c>
      <c r="AI207" t="str">
        <f>""</f>
        <v/>
      </c>
      <c r="AJ207" t="str">
        <f>""</f>
        <v/>
      </c>
      <c r="AK207" t="str">
        <f>""</f>
        <v/>
      </c>
      <c r="AL207" t="str">
        <f>""</f>
        <v/>
      </c>
      <c r="AM207" t="str">
        <f>""</f>
        <v/>
      </c>
      <c r="AN207" t="str">
        <f>""</f>
        <v/>
      </c>
      <c r="AO207" t="str">
        <f>""</f>
        <v/>
      </c>
      <c r="AP207" t="str">
        <f>""</f>
        <v/>
      </c>
      <c r="AQ207" t="str">
        <f>""</f>
        <v/>
      </c>
      <c r="AR207" t="str">
        <f>""</f>
        <v/>
      </c>
      <c r="AS207" t="str">
        <f>""</f>
        <v/>
      </c>
      <c r="AT207" t="str">
        <f>"0.026"</f>
        <v>0.026</v>
      </c>
      <c r="AU207" t="str">
        <f>""</f>
        <v/>
      </c>
      <c r="AV207" t="str">
        <f>""</f>
        <v/>
      </c>
      <c r="AW207" t="str">
        <f>""</f>
        <v/>
      </c>
      <c r="AX207" t="str">
        <f>""</f>
        <v/>
      </c>
      <c r="AY207" t="str">
        <f>""</f>
        <v/>
      </c>
      <c r="AZ207" t="str">
        <f>""</f>
        <v/>
      </c>
      <c r="BA207" t="str">
        <f>""</f>
        <v/>
      </c>
    </row>
    <row r="208" spans="2:53" x14ac:dyDescent="0.2">
      <c r="B208" t="str">
        <f>""</f>
        <v/>
      </c>
      <c r="C208" t="str">
        <f>""</f>
        <v/>
      </c>
      <c r="D208" t="str">
        <f>""</f>
        <v/>
      </c>
      <c r="E208" t="str">
        <f>""</f>
        <v/>
      </c>
      <c r="F208" t="str">
        <f>""</f>
        <v/>
      </c>
      <c r="G208" t="str">
        <f>""</f>
        <v/>
      </c>
      <c r="H208" t="str">
        <f>""</f>
        <v/>
      </c>
      <c r="I208" t="str">
        <f>""</f>
        <v/>
      </c>
      <c r="J208" t="str">
        <f>""</f>
        <v/>
      </c>
      <c r="K208" t="str">
        <f>""</f>
        <v/>
      </c>
      <c r="L208" t="str">
        <f>""</f>
        <v/>
      </c>
      <c r="M208" t="str">
        <f>""</f>
        <v/>
      </c>
      <c r="N208" t="str">
        <f>""</f>
        <v/>
      </c>
      <c r="O208" t="str">
        <f>""</f>
        <v/>
      </c>
      <c r="P208" t="str">
        <f>""</f>
        <v/>
      </c>
      <c r="Q208" t="str">
        <f>""</f>
        <v/>
      </c>
      <c r="R208" t="str">
        <f>""</f>
        <v/>
      </c>
      <c r="S208" t="str">
        <f>""</f>
        <v/>
      </c>
      <c r="T208" t="str">
        <f>""</f>
        <v/>
      </c>
      <c r="U208" t="str">
        <f>""</f>
        <v/>
      </c>
      <c r="V208" t="str">
        <f>""</f>
        <v/>
      </c>
      <c r="W208" t="str">
        <f>""</f>
        <v/>
      </c>
      <c r="X208" t="str">
        <f>""</f>
        <v/>
      </c>
      <c r="Y208" t="str">
        <f>""</f>
        <v/>
      </c>
      <c r="Z208" t="str">
        <f>""</f>
        <v/>
      </c>
      <c r="AA208" t="str">
        <f>""</f>
        <v/>
      </c>
      <c r="AB208" t="str">
        <f>""</f>
        <v/>
      </c>
      <c r="AC208" t="str">
        <f>""</f>
        <v/>
      </c>
      <c r="AD208" t="str">
        <f>""</f>
        <v/>
      </c>
      <c r="AE208" t="str">
        <f>""</f>
        <v/>
      </c>
      <c r="AF208" t="str">
        <f>""</f>
        <v/>
      </c>
      <c r="AG208" t="str">
        <f>""</f>
        <v/>
      </c>
      <c r="AH208" t="str">
        <f>""</f>
        <v/>
      </c>
      <c r="AI208" t="str">
        <f>""</f>
        <v/>
      </c>
      <c r="AJ208" t="str">
        <f>""</f>
        <v/>
      </c>
      <c r="AK208" t="str">
        <f>""</f>
        <v/>
      </c>
      <c r="AL208" t="str">
        <f>""</f>
        <v/>
      </c>
      <c r="AM208" t="str">
        <f>""</f>
        <v/>
      </c>
      <c r="AN208" t="str">
        <f>""</f>
        <v/>
      </c>
      <c r="AO208" t="str">
        <f>""</f>
        <v/>
      </c>
      <c r="AP208" t="str">
        <f>""</f>
        <v/>
      </c>
      <c r="AQ208" t="str">
        <f>""</f>
        <v/>
      </c>
      <c r="AR208" t="str">
        <f>""</f>
        <v/>
      </c>
      <c r="AS208" t="str">
        <f>""</f>
        <v/>
      </c>
      <c r="AT208" t="str">
        <f>"[0.045]"</f>
        <v>[0.045]</v>
      </c>
      <c r="AU208" t="str">
        <f>""</f>
        <v/>
      </c>
      <c r="AV208" t="str">
        <f>""</f>
        <v/>
      </c>
      <c r="AW208" t="str">
        <f>""</f>
        <v/>
      </c>
      <c r="AX208" t="str">
        <f>""</f>
        <v/>
      </c>
      <c r="AY208" t="str">
        <f>""</f>
        <v/>
      </c>
      <c r="AZ208" t="str">
        <f>""</f>
        <v/>
      </c>
      <c r="BA208" t="str">
        <f>""</f>
        <v/>
      </c>
    </row>
    <row r="209" spans="2:53" x14ac:dyDescent="0.2">
      <c r="B209" t="str">
        <f>"Interaction"</f>
        <v>Interaction</v>
      </c>
      <c r="C209" t="str">
        <f>""</f>
        <v/>
      </c>
      <c r="D209" t="str">
        <f>""</f>
        <v/>
      </c>
      <c r="E209" t="str">
        <f>""</f>
        <v/>
      </c>
      <c r="F209" t="str">
        <f>""</f>
        <v/>
      </c>
      <c r="G209" t="str">
        <f>""</f>
        <v/>
      </c>
      <c r="H209" t="str">
        <f>""</f>
        <v/>
      </c>
      <c r="I209" t="str">
        <f>""</f>
        <v/>
      </c>
      <c r="J209" t="str">
        <f>""</f>
        <v/>
      </c>
      <c r="K209" t="str">
        <f>""</f>
        <v/>
      </c>
      <c r="L209" t="str">
        <f>""</f>
        <v/>
      </c>
      <c r="M209" t="str">
        <f>""</f>
        <v/>
      </c>
      <c r="N209" t="str">
        <f>""</f>
        <v/>
      </c>
      <c r="O209" t="str">
        <f>""</f>
        <v/>
      </c>
      <c r="P209" t="str">
        <f>""</f>
        <v/>
      </c>
      <c r="Q209" t="str">
        <f>""</f>
        <v/>
      </c>
      <c r="R209" t="str">
        <f>""</f>
        <v/>
      </c>
      <c r="S209" t="str">
        <f>""</f>
        <v/>
      </c>
      <c r="T209" t="str">
        <f>""</f>
        <v/>
      </c>
      <c r="U209" t="str">
        <f>""</f>
        <v/>
      </c>
      <c r="V209" t="str">
        <f>""</f>
        <v/>
      </c>
      <c r="W209" t="str">
        <f>""</f>
        <v/>
      </c>
      <c r="X209" t="str">
        <f>""</f>
        <v/>
      </c>
      <c r="Y209" t="str">
        <f>""</f>
        <v/>
      </c>
      <c r="Z209" t="str">
        <f>""</f>
        <v/>
      </c>
      <c r="AA209" t="str">
        <f>""</f>
        <v/>
      </c>
      <c r="AB209" t="str">
        <f>""</f>
        <v/>
      </c>
      <c r="AC209" t="str">
        <f>""</f>
        <v/>
      </c>
      <c r="AD209" t="str">
        <f>""</f>
        <v/>
      </c>
      <c r="AE209" t="str">
        <f>""</f>
        <v/>
      </c>
      <c r="AF209" t="str">
        <f>""</f>
        <v/>
      </c>
      <c r="AG209" t="str">
        <f>""</f>
        <v/>
      </c>
      <c r="AH209" t="str">
        <f>""</f>
        <v/>
      </c>
      <c r="AI209" t="str">
        <f>""</f>
        <v/>
      </c>
      <c r="AJ209" t="str">
        <f>""</f>
        <v/>
      </c>
      <c r="AK209" t="str">
        <f>""</f>
        <v/>
      </c>
      <c r="AL209" t="str">
        <f>""</f>
        <v/>
      </c>
      <c r="AM209" t="str">
        <f>""</f>
        <v/>
      </c>
      <c r="AN209" t="str">
        <f>""</f>
        <v/>
      </c>
      <c r="AO209" t="str">
        <f>""</f>
        <v/>
      </c>
      <c r="AP209" t="str">
        <f>""</f>
        <v/>
      </c>
      <c r="AQ209" t="str">
        <f>""</f>
        <v/>
      </c>
      <c r="AR209" t="str">
        <f>""</f>
        <v/>
      </c>
      <c r="AS209" t="str">
        <f>""</f>
        <v/>
      </c>
      <c r="AT209" t="str">
        <f>"0.010"</f>
        <v>0.010</v>
      </c>
      <c r="AU209" t="str">
        <f>""</f>
        <v/>
      </c>
      <c r="AV209" t="str">
        <f>""</f>
        <v/>
      </c>
      <c r="AW209" t="str">
        <f>""</f>
        <v/>
      </c>
      <c r="AX209" t="str">
        <f>""</f>
        <v/>
      </c>
      <c r="AY209" t="str">
        <f>""</f>
        <v/>
      </c>
      <c r="AZ209" t="str">
        <f>""</f>
        <v/>
      </c>
      <c r="BA209" t="str">
        <f>""</f>
        <v/>
      </c>
    </row>
    <row r="210" spans="2:53" x14ac:dyDescent="0.2">
      <c r="B210" t="str">
        <f>""</f>
        <v/>
      </c>
      <c r="C210" t="str">
        <f>""</f>
        <v/>
      </c>
      <c r="D210" t="str">
        <f>""</f>
        <v/>
      </c>
      <c r="E210" t="str">
        <f>""</f>
        <v/>
      </c>
      <c r="F210" t="str">
        <f>""</f>
        <v/>
      </c>
      <c r="G210" t="str">
        <f>""</f>
        <v/>
      </c>
      <c r="H210" t="str">
        <f>""</f>
        <v/>
      </c>
      <c r="I210" t="str">
        <f>""</f>
        <v/>
      </c>
      <c r="J210" t="str">
        <f>""</f>
        <v/>
      </c>
      <c r="K210" t="str">
        <f>""</f>
        <v/>
      </c>
      <c r="L210" t="str">
        <f>""</f>
        <v/>
      </c>
      <c r="M210" t="str">
        <f>""</f>
        <v/>
      </c>
      <c r="N210" t="str">
        <f>""</f>
        <v/>
      </c>
      <c r="O210" t="str">
        <f>""</f>
        <v/>
      </c>
      <c r="P210" t="str">
        <f>""</f>
        <v/>
      </c>
      <c r="Q210" t="str">
        <f>""</f>
        <v/>
      </c>
      <c r="R210" t="str">
        <f>""</f>
        <v/>
      </c>
      <c r="S210" t="str">
        <f>""</f>
        <v/>
      </c>
      <c r="T210" t="str">
        <f>""</f>
        <v/>
      </c>
      <c r="U210" t="str">
        <f>""</f>
        <v/>
      </c>
      <c r="V210" t="str">
        <f>""</f>
        <v/>
      </c>
      <c r="W210" t="str">
        <f>""</f>
        <v/>
      </c>
      <c r="X210" t="str">
        <f>""</f>
        <v/>
      </c>
      <c r="Y210" t="str">
        <f>""</f>
        <v/>
      </c>
      <c r="Z210" t="str">
        <f>""</f>
        <v/>
      </c>
      <c r="AA210" t="str">
        <f>""</f>
        <v/>
      </c>
      <c r="AB210" t="str">
        <f>""</f>
        <v/>
      </c>
      <c r="AC210" t="str">
        <f>""</f>
        <v/>
      </c>
      <c r="AD210" t="str">
        <f>""</f>
        <v/>
      </c>
      <c r="AE210" t="str">
        <f>""</f>
        <v/>
      </c>
      <c r="AF210" t="str">
        <f>""</f>
        <v/>
      </c>
      <c r="AG210" t="str">
        <f>""</f>
        <v/>
      </c>
      <c r="AH210" t="str">
        <f>""</f>
        <v/>
      </c>
      <c r="AI210" t="str">
        <f>""</f>
        <v/>
      </c>
      <c r="AJ210" t="str">
        <f>""</f>
        <v/>
      </c>
      <c r="AK210" t="str">
        <f>""</f>
        <v/>
      </c>
      <c r="AL210" t="str">
        <f>""</f>
        <v/>
      </c>
      <c r="AM210" t="str">
        <f>""</f>
        <v/>
      </c>
      <c r="AN210" t="str">
        <f>""</f>
        <v/>
      </c>
      <c r="AO210" t="str">
        <f>""</f>
        <v/>
      </c>
      <c r="AP210" t="str">
        <f>""</f>
        <v/>
      </c>
      <c r="AQ210" t="str">
        <f>""</f>
        <v/>
      </c>
      <c r="AR210" t="str">
        <f>""</f>
        <v/>
      </c>
      <c r="AS210" t="str">
        <f>""</f>
        <v/>
      </c>
      <c r="AT210" t="str">
        <f>"[0.052]"</f>
        <v>[0.052]</v>
      </c>
      <c r="AU210" t="str">
        <f>""</f>
        <v/>
      </c>
      <c r="AV210" t="str">
        <f>""</f>
        <v/>
      </c>
      <c r="AW210" t="str">
        <f>""</f>
        <v/>
      </c>
      <c r="AX210" t="str">
        <f>""</f>
        <v/>
      </c>
      <c r="AY210" t="str">
        <f>""</f>
        <v/>
      </c>
      <c r="AZ210" t="str">
        <f>""</f>
        <v/>
      </c>
      <c r="BA210" t="str">
        <f>""</f>
        <v/>
      </c>
    </row>
    <row r="211" spans="2:53" x14ac:dyDescent="0.2">
      <c r="B211" t="str">
        <f>"Share of males  who left household 1998-2007"</f>
        <v>Share of males  who left household 1998-2007</v>
      </c>
      <c r="C211" t="str">
        <f>""</f>
        <v/>
      </c>
      <c r="D211" t="str">
        <f>""</f>
        <v/>
      </c>
      <c r="E211" t="str">
        <f>""</f>
        <v/>
      </c>
      <c r="F211" t="str">
        <f>""</f>
        <v/>
      </c>
      <c r="G211" t="str">
        <f>""</f>
        <v/>
      </c>
      <c r="H211" t="str">
        <f>""</f>
        <v/>
      </c>
      <c r="I211" t="str">
        <f>""</f>
        <v/>
      </c>
      <c r="J211" t="str">
        <f>""</f>
        <v/>
      </c>
      <c r="K211" t="str">
        <f>""</f>
        <v/>
      </c>
      <c r="L211" t="str">
        <f>""</f>
        <v/>
      </c>
      <c r="M211" t="str">
        <f>""</f>
        <v/>
      </c>
      <c r="N211" t="str">
        <f>""</f>
        <v/>
      </c>
      <c r="O211" t="str">
        <f>""</f>
        <v/>
      </c>
      <c r="P211" t="str">
        <f>""</f>
        <v/>
      </c>
      <c r="Q211" t="str">
        <f>""</f>
        <v/>
      </c>
      <c r="R211" t="str">
        <f>""</f>
        <v/>
      </c>
      <c r="S211" t="str">
        <f>""</f>
        <v/>
      </c>
      <c r="T211" t="str">
        <f>""</f>
        <v/>
      </c>
      <c r="U211" t="str">
        <f>""</f>
        <v/>
      </c>
      <c r="V211" t="str">
        <f>""</f>
        <v/>
      </c>
      <c r="W211" t="str">
        <f>""</f>
        <v/>
      </c>
      <c r="X211" t="str">
        <f>""</f>
        <v/>
      </c>
      <c r="Y211" t="str">
        <f>""</f>
        <v/>
      </c>
      <c r="Z211" t="str">
        <f>""</f>
        <v/>
      </c>
      <c r="AA211" t="str">
        <f>""</f>
        <v/>
      </c>
      <c r="AB211" t="str">
        <f>""</f>
        <v/>
      </c>
      <c r="AC211" t="str">
        <f>""</f>
        <v/>
      </c>
      <c r="AD211" t="str">
        <f>""</f>
        <v/>
      </c>
      <c r="AE211" t="str">
        <f>""</f>
        <v/>
      </c>
      <c r="AF211" t="str">
        <f>""</f>
        <v/>
      </c>
      <c r="AG211" t="str">
        <f>""</f>
        <v/>
      </c>
      <c r="AH211" t="str">
        <f>""</f>
        <v/>
      </c>
      <c r="AI211" t="str">
        <f>""</f>
        <v/>
      </c>
      <c r="AJ211" t="str">
        <f>""</f>
        <v/>
      </c>
      <c r="AK211" t="str">
        <f>""</f>
        <v/>
      </c>
      <c r="AL211" t="str">
        <f>""</f>
        <v/>
      </c>
      <c r="AM211" t="str">
        <f>""</f>
        <v/>
      </c>
      <c r="AN211" t="str">
        <f>""</f>
        <v/>
      </c>
      <c r="AO211" t="str">
        <f>""</f>
        <v/>
      </c>
      <c r="AP211" t="str">
        <f>""</f>
        <v/>
      </c>
      <c r="AQ211" t="str">
        <f>""</f>
        <v/>
      </c>
      <c r="AR211" t="str">
        <f>""</f>
        <v/>
      </c>
      <c r="AS211" t="str">
        <f>""</f>
        <v/>
      </c>
      <c r="AT211" t="str">
        <f>""</f>
        <v/>
      </c>
      <c r="AU211" t="str">
        <f>"0.073"</f>
        <v>0.073</v>
      </c>
      <c r="AV211" t="str">
        <f>""</f>
        <v/>
      </c>
      <c r="AW211" t="str">
        <f>""</f>
        <v/>
      </c>
      <c r="AX211" t="str">
        <f>""</f>
        <v/>
      </c>
      <c r="AY211" t="str">
        <f>""</f>
        <v/>
      </c>
      <c r="AZ211" t="str">
        <f>""</f>
        <v/>
      </c>
      <c r="BA211" t="str">
        <f>""</f>
        <v/>
      </c>
    </row>
    <row r="212" spans="2:53" x14ac:dyDescent="0.2">
      <c r="B212" t="str">
        <f>""</f>
        <v/>
      </c>
      <c r="C212" t="str">
        <f>""</f>
        <v/>
      </c>
      <c r="D212" t="str">
        <f>""</f>
        <v/>
      </c>
      <c r="E212" t="str">
        <f>""</f>
        <v/>
      </c>
      <c r="F212" t="str">
        <f>""</f>
        <v/>
      </c>
      <c r="G212" t="str">
        <f>""</f>
        <v/>
      </c>
      <c r="H212" t="str">
        <f>""</f>
        <v/>
      </c>
      <c r="I212" t="str">
        <f>""</f>
        <v/>
      </c>
      <c r="J212" t="str">
        <f>""</f>
        <v/>
      </c>
      <c r="K212" t="str">
        <f>""</f>
        <v/>
      </c>
      <c r="L212" t="str">
        <f>""</f>
        <v/>
      </c>
      <c r="M212" t="str">
        <f>""</f>
        <v/>
      </c>
      <c r="N212" t="str">
        <f>""</f>
        <v/>
      </c>
      <c r="O212" t="str">
        <f>""</f>
        <v/>
      </c>
      <c r="P212" t="str">
        <f>""</f>
        <v/>
      </c>
      <c r="Q212" t="str">
        <f>""</f>
        <v/>
      </c>
      <c r="R212" t="str">
        <f>""</f>
        <v/>
      </c>
      <c r="S212" t="str">
        <f>""</f>
        <v/>
      </c>
      <c r="T212" t="str">
        <f>""</f>
        <v/>
      </c>
      <c r="U212" t="str">
        <f>""</f>
        <v/>
      </c>
      <c r="V212" t="str">
        <f>""</f>
        <v/>
      </c>
      <c r="W212" t="str">
        <f>""</f>
        <v/>
      </c>
      <c r="X212" t="str">
        <f>""</f>
        <v/>
      </c>
      <c r="Y212" t="str">
        <f>""</f>
        <v/>
      </c>
      <c r="Z212" t="str">
        <f>""</f>
        <v/>
      </c>
      <c r="AA212" t="str">
        <f>""</f>
        <v/>
      </c>
      <c r="AB212" t="str">
        <f>""</f>
        <v/>
      </c>
      <c r="AC212" t="str">
        <f>""</f>
        <v/>
      </c>
      <c r="AD212" t="str">
        <f>""</f>
        <v/>
      </c>
      <c r="AE212" t="str">
        <f>""</f>
        <v/>
      </c>
      <c r="AF212" t="str">
        <f>""</f>
        <v/>
      </c>
      <c r="AG212" t="str">
        <f>""</f>
        <v/>
      </c>
      <c r="AH212" t="str">
        <f>""</f>
        <v/>
      </c>
      <c r="AI212" t="str">
        <f>""</f>
        <v/>
      </c>
      <c r="AJ212" t="str">
        <f>""</f>
        <v/>
      </c>
      <c r="AK212" t="str">
        <f>""</f>
        <v/>
      </c>
      <c r="AL212" t="str">
        <f>""</f>
        <v/>
      </c>
      <c r="AM212" t="str">
        <f>""</f>
        <v/>
      </c>
      <c r="AN212" t="str">
        <f>""</f>
        <v/>
      </c>
      <c r="AO212" t="str">
        <f>""</f>
        <v/>
      </c>
      <c r="AP212" t="str">
        <f>""</f>
        <v/>
      </c>
      <c r="AQ212" t="str">
        <f>""</f>
        <v/>
      </c>
      <c r="AR212" t="str">
        <f>""</f>
        <v/>
      </c>
      <c r="AS212" t="str">
        <f>""</f>
        <v/>
      </c>
      <c r="AT212" t="str">
        <f>""</f>
        <v/>
      </c>
      <c r="AU212" t="str">
        <f>"[0.108]"</f>
        <v>[0.108]</v>
      </c>
      <c r="AV212" t="str">
        <f>""</f>
        <v/>
      </c>
      <c r="AW212" t="str">
        <f>""</f>
        <v/>
      </c>
      <c r="AX212" t="str">
        <f>""</f>
        <v/>
      </c>
      <c r="AY212" t="str">
        <f>""</f>
        <v/>
      </c>
      <c r="AZ212" t="str">
        <f>""</f>
        <v/>
      </c>
      <c r="BA212" t="str">
        <f>""</f>
        <v/>
      </c>
    </row>
    <row r="213" spans="2:53" x14ac:dyDescent="0.2">
      <c r="B213" t="str">
        <f>"Interaction"</f>
        <v>Interaction</v>
      </c>
      <c r="C213" t="str">
        <f>""</f>
        <v/>
      </c>
      <c r="D213" t="str">
        <f>""</f>
        <v/>
      </c>
      <c r="E213" t="str">
        <f>""</f>
        <v/>
      </c>
      <c r="F213" t="str">
        <f>""</f>
        <v/>
      </c>
      <c r="G213" t="str">
        <f>""</f>
        <v/>
      </c>
      <c r="H213" t="str">
        <f>""</f>
        <v/>
      </c>
      <c r="I213" t="str">
        <f>""</f>
        <v/>
      </c>
      <c r="J213" t="str">
        <f>""</f>
        <v/>
      </c>
      <c r="K213" t="str">
        <f>""</f>
        <v/>
      </c>
      <c r="L213" t="str">
        <f>""</f>
        <v/>
      </c>
      <c r="M213" t="str">
        <f>""</f>
        <v/>
      </c>
      <c r="N213" t="str">
        <f>""</f>
        <v/>
      </c>
      <c r="O213" t="str">
        <f>""</f>
        <v/>
      </c>
      <c r="P213" t="str">
        <f>""</f>
        <v/>
      </c>
      <c r="Q213" t="str">
        <f>""</f>
        <v/>
      </c>
      <c r="R213" t="str">
        <f>""</f>
        <v/>
      </c>
      <c r="S213" t="str">
        <f>""</f>
        <v/>
      </c>
      <c r="T213" t="str">
        <f>""</f>
        <v/>
      </c>
      <c r="U213" t="str">
        <f>""</f>
        <v/>
      </c>
      <c r="V213" t="str">
        <f>""</f>
        <v/>
      </c>
      <c r="W213" t="str">
        <f>""</f>
        <v/>
      </c>
      <c r="X213" t="str">
        <f>""</f>
        <v/>
      </c>
      <c r="Y213" t="str">
        <f>""</f>
        <v/>
      </c>
      <c r="Z213" t="str">
        <f>""</f>
        <v/>
      </c>
      <c r="AA213" t="str">
        <f>""</f>
        <v/>
      </c>
      <c r="AB213" t="str">
        <f>""</f>
        <v/>
      </c>
      <c r="AC213" t="str">
        <f>""</f>
        <v/>
      </c>
      <c r="AD213" t="str">
        <f>""</f>
        <v/>
      </c>
      <c r="AE213" t="str">
        <f>""</f>
        <v/>
      </c>
      <c r="AF213" t="str">
        <f>""</f>
        <v/>
      </c>
      <c r="AG213" t="str">
        <f>""</f>
        <v/>
      </c>
      <c r="AH213" t="str">
        <f>""</f>
        <v/>
      </c>
      <c r="AI213" t="str">
        <f>""</f>
        <v/>
      </c>
      <c r="AJ213" t="str">
        <f>""</f>
        <v/>
      </c>
      <c r="AK213" t="str">
        <f>""</f>
        <v/>
      </c>
      <c r="AL213" t="str">
        <f>""</f>
        <v/>
      </c>
      <c r="AM213" t="str">
        <f>""</f>
        <v/>
      </c>
      <c r="AN213" t="str">
        <f>""</f>
        <v/>
      </c>
      <c r="AO213" t="str">
        <f>""</f>
        <v/>
      </c>
      <c r="AP213" t="str">
        <f>""</f>
        <v/>
      </c>
      <c r="AQ213" t="str">
        <f>""</f>
        <v/>
      </c>
      <c r="AR213" t="str">
        <f>""</f>
        <v/>
      </c>
      <c r="AS213" t="str">
        <f>""</f>
        <v/>
      </c>
      <c r="AT213" t="str">
        <f>""</f>
        <v/>
      </c>
      <c r="AU213" t="str">
        <f>"0.036"</f>
        <v>0.036</v>
      </c>
      <c r="AV213" t="str">
        <f>""</f>
        <v/>
      </c>
      <c r="AW213" t="str">
        <f>""</f>
        <v/>
      </c>
      <c r="AX213" t="str">
        <f>""</f>
        <v/>
      </c>
      <c r="AY213" t="str">
        <f>""</f>
        <v/>
      </c>
      <c r="AZ213" t="str">
        <f>""</f>
        <v/>
      </c>
      <c r="BA213" t="str">
        <f>""</f>
        <v/>
      </c>
    </row>
    <row r="214" spans="2:53" x14ac:dyDescent="0.2">
      <c r="B214" t="str">
        <f>""</f>
        <v/>
      </c>
      <c r="C214" t="str">
        <f>""</f>
        <v/>
      </c>
      <c r="D214" t="str">
        <f>""</f>
        <v/>
      </c>
      <c r="E214" t="str">
        <f>""</f>
        <v/>
      </c>
      <c r="F214" t="str">
        <f>""</f>
        <v/>
      </c>
      <c r="G214" t="str">
        <f>""</f>
        <v/>
      </c>
      <c r="H214" t="str">
        <f>""</f>
        <v/>
      </c>
      <c r="I214" t="str">
        <f>""</f>
        <v/>
      </c>
      <c r="J214" t="str">
        <f>""</f>
        <v/>
      </c>
      <c r="K214" t="str">
        <f>""</f>
        <v/>
      </c>
      <c r="L214" t="str">
        <f>""</f>
        <v/>
      </c>
      <c r="M214" t="str">
        <f>""</f>
        <v/>
      </c>
      <c r="N214" t="str">
        <f>""</f>
        <v/>
      </c>
      <c r="O214" t="str">
        <f>""</f>
        <v/>
      </c>
      <c r="P214" t="str">
        <f>""</f>
        <v/>
      </c>
      <c r="Q214" t="str">
        <f>""</f>
        <v/>
      </c>
      <c r="R214" t="str">
        <f>""</f>
        <v/>
      </c>
      <c r="S214" t="str">
        <f>""</f>
        <v/>
      </c>
      <c r="T214" t="str">
        <f>""</f>
        <v/>
      </c>
      <c r="U214" t="str">
        <f>""</f>
        <v/>
      </c>
      <c r="V214" t="str">
        <f>""</f>
        <v/>
      </c>
      <c r="W214" t="str">
        <f>""</f>
        <v/>
      </c>
      <c r="X214" t="str">
        <f>""</f>
        <v/>
      </c>
      <c r="Y214" t="str">
        <f>""</f>
        <v/>
      </c>
      <c r="Z214" t="str">
        <f>""</f>
        <v/>
      </c>
      <c r="AA214" t="str">
        <f>""</f>
        <v/>
      </c>
      <c r="AB214" t="str">
        <f>""</f>
        <v/>
      </c>
      <c r="AC214" t="str">
        <f>""</f>
        <v/>
      </c>
      <c r="AD214" t="str">
        <f>""</f>
        <v/>
      </c>
      <c r="AE214" t="str">
        <f>""</f>
        <v/>
      </c>
      <c r="AF214" t="str">
        <f>""</f>
        <v/>
      </c>
      <c r="AG214" t="str">
        <f>""</f>
        <v/>
      </c>
      <c r="AH214" t="str">
        <f>""</f>
        <v/>
      </c>
      <c r="AI214" t="str">
        <f>""</f>
        <v/>
      </c>
      <c r="AJ214" t="str">
        <f>""</f>
        <v/>
      </c>
      <c r="AK214" t="str">
        <f>""</f>
        <v/>
      </c>
      <c r="AL214" t="str">
        <f>""</f>
        <v/>
      </c>
      <c r="AM214" t="str">
        <f>""</f>
        <v/>
      </c>
      <c r="AN214" t="str">
        <f>""</f>
        <v/>
      </c>
      <c r="AO214" t="str">
        <f>""</f>
        <v/>
      </c>
      <c r="AP214" t="str">
        <f>""</f>
        <v/>
      </c>
      <c r="AQ214" t="str">
        <f>""</f>
        <v/>
      </c>
      <c r="AR214" t="str">
        <f>""</f>
        <v/>
      </c>
      <c r="AS214" t="str">
        <f>""</f>
        <v/>
      </c>
      <c r="AT214" t="str">
        <f>""</f>
        <v/>
      </c>
      <c r="AU214" t="str">
        <f>"[0.099]"</f>
        <v>[0.099]</v>
      </c>
      <c r="AV214" t="str">
        <f>""</f>
        <v/>
      </c>
      <c r="AW214" t="str">
        <f>""</f>
        <v/>
      </c>
      <c r="AX214" t="str">
        <f>""</f>
        <v/>
      </c>
      <c r="AY214" t="str">
        <f>""</f>
        <v/>
      </c>
      <c r="AZ214" t="str">
        <f>""</f>
        <v/>
      </c>
      <c r="BA214" t="str">
        <f>""</f>
        <v/>
      </c>
    </row>
    <row r="215" spans="2:53" x14ac:dyDescent="0.2">
      <c r="B215" t="str">
        <f>"Index of Asset Related Losses (sum) (money-goods and/or house) - PCA"</f>
        <v>Index of Asset Related Losses (sum) (money-goods and/or house) - PCA</v>
      </c>
      <c r="C215" t="str">
        <f>""</f>
        <v/>
      </c>
      <c r="D215" t="str">
        <f>""</f>
        <v/>
      </c>
      <c r="E215" t="str">
        <f>""</f>
        <v/>
      </c>
      <c r="F215" t="str">
        <f>""</f>
        <v/>
      </c>
      <c r="G215" t="str">
        <f>""</f>
        <v/>
      </c>
      <c r="H215" t="str">
        <f>""</f>
        <v/>
      </c>
      <c r="I215" t="str">
        <f>""</f>
        <v/>
      </c>
      <c r="J215" t="str">
        <f>""</f>
        <v/>
      </c>
      <c r="K215" t="str">
        <f>""</f>
        <v/>
      </c>
      <c r="L215" t="str">
        <f>""</f>
        <v/>
      </c>
      <c r="M215" t="str">
        <f>""</f>
        <v/>
      </c>
      <c r="N215" t="str">
        <f>""</f>
        <v/>
      </c>
      <c r="O215" t="str">
        <f>""</f>
        <v/>
      </c>
      <c r="P215" t="str">
        <f>""</f>
        <v/>
      </c>
      <c r="Q215" t="str">
        <f>""</f>
        <v/>
      </c>
      <c r="R215" t="str">
        <f>""</f>
        <v/>
      </c>
      <c r="S215" t="str">
        <f>""</f>
        <v/>
      </c>
      <c r="T215" t="str">
        <f>""</f>
        <v/>
      </c>
      <c r="U215" t="str">
        <f>""</f>
        <v/>
      </c>
      <c r="V215" t="str">
        <f>""</f>
        <v/>
      </c>
      <c r="W215" t="str">
        <f>""</f>
        <v/>
      </c>
      <c r="X215" t="str">
        <f>""</f>
        <v/>
      </c>
      <c r="Y215" t="str">
        <f>""</f>
        <v/>
      </c>
      <c r="Z215" t="str">
        <f>""</f>
        <v/>
      </c>
      <c r="AA215" t="str">
        <f>""</f>
        <v/>
      </c>
      <c r="AB215" t="str">
        <f>""</f>
        <v/>
      </c>
      <c r="AC215" t="str">
        <f>""</f>
        <v/>
      </c>
      <c r="AD215" t="str">
        <f>""</f>
        <v/>
      </c>
      <c r="AE215" t="str">
        <f>""</f>
        <v/>
      </c>
      <c r="AF215" t="str">
        <f>""</f>
        <v/>
      </c>
      <c r="AG215" t="str">
        <f>""</f>
        <v/>
      </c>
      <c r="AH215" t="str">
        <f>""</f>
        <v/>
      </c>
      <c r="AI215" t="str">
        <f>""</f>
        <v/>
      </c>
      <c r="AJ215" t="str">
        <f>""</f>
        <v/>
      </c>
      <c r="AK215" t="str">
        <f>""</f>
        <v/>
      </c>
      <c r="AL215" t="str">
        <f>""</f>
        <v/>
      </c>
      <c r="AM215" t="str">
        <f>""</f>
        <v/>
      </c>
      <c r="AN215" t="str">
        <f>""</f>
        <v/>
      </c>
      <c r="AO215" t="str">
        <f>""</f>
        <v/>
      </c>
      <c r="AP215" t="str">
        <f>""</f>
        <v/>
      </c>
      <c r="AQ215" t="str">
        <f>""</f>
        <v/>
      </c>
      <c r="AR215" t="str">
        <f>""</f>
        <v/>
      </c>
      <c r="AS215" t="str">
        <f>""</f>
        <v/>
      </c>
      <c r="AT215" t="str">
        <f>""</f>
        <v/>
      </c>
      <c r="AU215" t="str">
        <f>""</f>
        <v/>
      </c>
      <c r="AV215" t="str">
        <f>"-0.018"</f>
        <v>-0.018</v>
      </c>
      <c r="AW215" t="str">
        <f>"-0.007"</f>
        <v>-0.007</v>
      </c>
      <c r="AX215" t="str">
        <f>"-0.022"</f>
        <v>-0.022</v>
      </c>
      <c r="AY215" t="str">
        <f>""</f>
        <v/>
      </c>
      <c r="AZ215" t="str">
        <f>""</f>
        <v/>
      </c>
      <c r="BA215" t="str">
        <f>""</f>
        <v/>
      </c>
    </row>
    <row r="216" spans="2:53" x14ac:dyDescent="0.2">
      <c r="B216" t="str">
        <f>""</f>
        <v/>
      </c>
      <c r="C216" t="str">
        <f>""</f>
        <v/>
      </c>
      <c r="D216" t="str">
        <f>""</f>
        <v/>
      </c>
      <c r="E216" t="str">
        <f>""</f>
        <v/>
      </c>
      <c r="F216" t="str">
        <f>""</f>
        <v/>
      </c>
      <c r="G216" t="str">
        <f>""</f>
        <v/>
      </c>
      <c r="H216" t="str">
        <f>""</f>
        <v/>
      </c>
      <c r="I216" t="str">
        <f>""</f>
        <v/>
      </c>
      <c r="J216" t="str">
        <f>""</f>
        <v/>
      </c>
      <c r="K216" t="str">
        <f>""</f>
        <v/>
      </c>
      <c r="L216" t="str">
        <f>""</f>
        <v/>
      </c>
      <c r="M216" t="str">
        <f>""</f>
        <v/>
      </c>
      <c r="N216" t="str">
        <f>""</f>
        <v/>
      </c>
      <c r="O216" t="str">
        <f>""</f>
        <v/>
      </c>
      <c r="P216" t="str">
        <f>""</f>
        <v/>
      </c>
      <c r="Q216" t="str">
        <f>""</f>
        <v/>
      </c>
      <c r="R216" t="str">
        <f>""</f>
        <v/>
      </c>
      <c r="S216" t="str">
        <f>""</f>
        <v/>
      </c>
      <c r="T216" t="str">
        <f>""</f>
        <v/>
      </c>
      <c r="U216" t="str">
        <f>""</f>
        <v/>
      </c>
      <c r="V216" t="str">
        <f>""</f>
        <v/>
      </c>
      <c r="W216" t="str">
        <f>""</f>
        <v/>
      </c>
      <c r="X216" t="str">
        <f>""</f>
        <v/>
      </c>
      <c r="Y216" t="str">
        <f>""</f>
        <v/>
      </c>
      <c r="Z216" t="str">
        <f>""</f>
        <v/>
      </c>
      <c r="AA216" t="str">
        <f>""</f>
        <v/>
      </c>
      <c r="AB216" t="str">
        <f>""</f>
        <v/>
      </c>
      <c r="AC216" t="str">
        <f>""</f>
        <v/>
      </c>
      <c r="AD216" t="str">
        <f>""</f>
        <v/>
      </c>
      <c r="AE216" t="str">
        <f>""</f>
        <v/>
      </c>
      <c r="AF216" t="str">
        <f>""</f>
        <v/>
      </c>
      <c r="AG216" t="str">
        <f>""</f>
        <v/>
      </c>
      <c r="AH216" t="str">
        <f>""</f>
        <v/>
      </c>
      <c r="AI216" t="str">
        <f>""</f>
        <v/>
      </c>
      <c r="AJ216" t="str">
        <f>""</f>
        <v/>
      </c>
      <c r="AK216" t="str">
        <f>""</f>
        <v/>
      </c>
      <c r="AL216" t="str">
        <f>""</f>
        <v/>
      </c>
      <c r="AM216" t="str">
        <f>""</f>
        <v/>
      </c>
      <c r="AN216" t="str">
        <f>""</f>
        <v/>
      </c>
      <c r="AO216" t="str">
        <f>""</f>
        <v/>
      </c>
      <c r="AP216" t="str">
        <f>""</f>
        <v/>
      </c>
      <c r="AQ216" t="str">
        <f>""</f>
        <v/>
      </c>
      <c r="AR216" t="str">
        <f>""</f>
        <v/>
      </c>
      <c r="AS216" t="str">
        <f>""</f>
        <v/>
      </c>
      <c r="AT216" t="str">
        <f>""</f>
        <v/>
      </c>
      <c r="AU216" t="str">
        <f>""</f>
        <v/>
      </c>
      <c r="AV216" t="str">
        <f>"[0.042]"</f>
        <v>[0.042]</v>
      </c>
      <c r="AW216" t="str">
        <f>"[0.035]"</f>
        <v>[0.035]</v>
      </c>
      <c r="AX216" t="str">
        <f>"[0.040]"</f>
        <v>[0.040]</v>
      </c>
      <c r="AY216" t="str">
        <f>""</f>
        <v/>
      </c>
      <c r="AZ216" t="str">
        <f>""</f>
        <v/>
      </c>
      <c r="BA216" t="str">
        <f>""</f>
        <v/>
      </c>
    </row>
    <row r="217" spans="2:53" x14ac:dyDescent="0.2">
      <c r="B217" t="str">
        <f>"At least 1 male left the household in a given year (yes=1)"</f>
        <v>At least 1 male left the household in a given year (yes=1)</v>
      </c>
      <c r="C217" t="str">
        <f>""</f>
        <v/>
      </c>
      <c r="D217" t="str">
        <f>""</f>
        <v/>
      </c>
      <c r="E217" t="str">
        <f>""</f>
        <v/>
      </c>
      <c r="F217" t="str">
        <f>""</f>
        <v/>
      </c>
      <c r="G217" t="str">
        <f>""</f>
        <v/>
      </c>
      <c r="H217" t="str">
        <f>""</f>
        <v/>
      </c>
      <c r="I217" t="str">
        <f>""</f>
        <v/>
      </c>
      <c r="J217" t="str">
        <f>""</f>
        <v/>
      </c>
      <c r="K217" t="str">
        <f>""</f>
        <v/>
      </c>
      <c r="L217" t="str">
        <f>""</f>
        <v/>
      </c>
      <c r="M217" t="str">
        <f>""</f>
        <v/>
      </c>
      <c r="N217" t="str">
        <f>""</f>
        <v/>
      </c>
      <c r="O217" t="str">
        <f>""</f>
        <v/>
      </c>
      <c r="P217" t="str">
        <f>""</f>
        <v/>
      </c>
      <c r="Q217" t="str">
        <f>""</f>
        <v/>
      </c>
      <c r="R217" t="str">
        <f>""</f>
        <v/>
      </c>
      <c r="S217" t="str">
        <f>""</f>
        <v/>
      </c>
      <c r="T217" t="str">
        <f>""</f>
        <v/>
      </c>
      <c r="U217" t="str">
        <f>""</f>
        <v/>
      </c>
      <c r="V217" t="str">
        <f>""</f>
        <v/>
      </c>
      <c r="W217" t="str">
        <f>""</f>
        <v/>
      </c>
      <c r="X217" t="str">
        <f>""</f>
        <v/>
      </c>
      <c r="Y217" t="str">
        <f>""</f>
        <v/>
      </c>
      <c r="Z217" t="str">
        <f>""</f>
        <v/>
      </c>
      <c r="AA217" t="str">
        <f>""</f>
        <v/>
      </c>
      <c r="AB217" t="str">
        <f>""</f>
        <v/>
      </c>
      <c r="AC217" t="str">
        <f>""</f>
        <v/>
      </c>
      <c r="AD217" t="str">
        <f>""</f>
        <v/>
      </c>
      <c r="AE217" t="str">
        <f>""</f>
        <v/>
      </c>
      <c r="AF217" t="str">
        <f>""</f>
        <v/>
      </c>
      <c r="AG217" t="str">
        <f>""</f>
        <v/>
      </c>
      <c r="AH217" t="str">
        <f>""</f>
        <v/>
      </c>
      <c r="AI217" t="str">
        <f>""</f>
        <v/>
      </c>
      <c r="AJ217" t="str">
        <f>""</f>
        <v/>
      </c>
      <c r="AK217" t="str">
        <f>""</f>
        <v/>
      </c>
      <c r="AL217" t="str">
        <f>""</f>
        <v/>
      </c>
      <c r="AM217" t="str">
        <f>""</f>
        <v/>
      </c>
      <c r="AN217" t="str">
        <f>""</f>
        <v/>
      </c>
      <c r="AO217" t="str">
        <f>""</f>
        <v/>
      </c>
      <c r="AP217" t="str">
        <f>""</f>
        <v/>
      </c>
      <c r="AQ217" t="str">
        <f>""</f>
        <v/>
      </c>
      <c r="AR217" t="str">
        <f>""</f>
        <v/>
      </c>
      <c r="AS217" t="str">
        <f>""</f>
        <v/>
      </c>
      <c r="AT217" t="str">
        <f>""</f>
        <v/>
      </c>
      <c r="AU217" t="str">
        <f>""</f>
        <v/>
      </c>
      <c r="AV217" t="str">
        <f>"0.056"</f>
        <v>0.056</v>
      </c>
      <c r="AW217" t="str">
        <f>""</f>
        <v/>
      </c>
      <c r="AX217" t="str">
        <f>""</f>
        <v/>
      </c>
      <c r="AY217" t="str">
        <f>""</f>
        <v/>
      </c>
      <c r="AZ217" t="str">
        <f>""</f>
        <v/>
      </c>
      <c r="BA217" t="str">
        <f>""</f>
        <v/>
      </c>
    </row>
    <row r="218" spans="2:53" x14ac:dyDescent="0.2">
      <c r="B218" t="str">
        <f>""</f>
        <v/>
      </c>
      <c r="C218" t="str">
        <f>""</f>
        <v/>
      </c>
      <c r="D218" t="str">
        <f>""</f>
        <v/>
      </c>
      <c r="E218" t="str">
        <f>""</f>
        <v/>
      </c>
      <c r="F218" t="str">
        <f>""</f>
        <v/>
      </c>
      <c r="G218" t="str">
        <f>""</f>
        <v/>
      </c>
      <c r="H218" t="str">
        <f>""</f>
        <v/>
      </c>
      <c r="I218" t="str">
        <f>""</f>
        <v/>
      </c>
      <c r="J218" t="str">
        <f>""</f>
        <v/>
      </c>
      <c r="K218" t="str">
        <f>""</f>
        <v/>
      </c>
      <c r="L218" t="str">
        <f>""</f>
        <v/>
      </c>
      <c r="M218" t="str">
        <f>""</f>
        <v/>
      </c>
      <c r="N218" t="str">
        <f>""</f>
        <v/>
      </c>
      <c r="O218" t="str">
        <f>""</f>
        <v/>
      </c>
      <c r="P218" t="str">
        <f>""</f>
        <v/>
      </c>
      <c r="Q218" t="str">
        <f>""</f>
        <v/>
      </c>
      <c r="R218" t="str">
        <f>""</f>
        <v/>
      </c>
      <c r="S218" t="str">
        <f>""</f>
        <v/>
      </c>
      <c r="T218" t="str">
        <f>""</f>
        <v/>
      </c>
      <c r="U218" t="str">
        <f>""</f>
        <v/>
      </c>
      <c r="V218" t="str">
        <f>""</f>
        <v/>
      </c>
      <c r="W218" t="str">
        <f>""</f>
        <v/>
      </c>
      <c r="X218" t="str">
        <f>""</f>
        <v/>
      </c>
      <c r="Y218" t="str">
        <f>""</f>
        <v/>
      </c>
      <c r="Z218" t="str">
        <f>""</f>
        <v/>
      </c>
      <c r="AA218" t="str">
        <f>""</f>
        <v/>
      </c>
      <c r="AB218" t="str">
        <f>""</f>
        <v/>
      </c>
      <c r="AC218" t="str">
        <f>""</f>
        <v/>
      </c>
      <c r="AD218" t="str">
        <f>""</f>
        <v/>
      </c>
      <c r="AE218" t="str">
        <f>""</f>
        <v/>
      </c>
      <c r="AF218" t="str">
        <f>""</f>
        <v/>
      </c>
      <c r="AG218" t="str">
        <f>""</f>
        <v/>
      </c>
      <c r="AH218" t="str">
        <f>""</f>
        <v/>
      </c>
      <c r="AI218" t="str">
        <f>""</f>
        <v/>
      </c>
      <c r="AJ218" t="str">
        <f>""</f>
        <v/>
      </c>
      <c r="AK218" t="str">
        <f>""</f>
        <v/>
      </c>
      <c r="AL218" t="str">
        <f>""</f>
        <v/>
      </c>
      <c r="AM218" t="str">
        <f>""</f>
        <v/>
      </c>
      <c r="AN218" t="str">
        <f>""</f>
        <v/>
      </c>
      <c r="AO218" t="str">
        <f>""</f>
        <v/>
      </c>
      <c r="AP218" t="str">
        <f>""</f>
        <v/>
      </c>
      <c r="AQ218" t="str">
        <f>""</f>
        <v/>
      </c>
      <c r="AR218" t="str">
        <f>""</f>
        <v/>
      </c>
      <c r="AS218" t="str">
        <f>""</f>
        <v/>
      </c>
      <c r="AT218" t="str">
        <f>""</f>
        <v/>
      </c>
      <c r="AU218" t="str">
        <f>""</f>
        <v/>
      </c>
      <c r="AV218" t="str">
        <f>"[0.086]"</f>
        <v>[0.086]</v>
      </c>
      <c r="AW218" t="str">
        <f>""</f>
        <v/>
      </c>
      <c r="AX218" t="str">
        <f>""</f>
        <v/>
      </c>
      <c r="AY218" t="str">
        <f>""</f>
        <v/>
      </c>
      <c r="AZ218" t="str">
        <f>""</f>
        <v/>
      </c>
      <c r="BA218" t="str">
        <f>""</f>
        <v/>
      </c>
    </row>
    <row r="219" spans="2:53" x14ac:dyDescent="0.2">
      <c r="B219" t="str">
        <f>"Interaction"</f>
        <v>Interaction</v>
      </c>
      <c r="C219" t="str">
        <f>""</f>
        <v/>
      </c>
      <c r="D219" t="str">
        <f>""</f>
        <v/>
      </c>
      <c r="E219" t="str">
        <f>""</f>
        <v/>
      </c>
      <c r="F219" t="str">
        <f>""</f>
        <v/>
      </c>
      <c r="G219" t="str">
        <f>""</f>
        <v/>
      </c>
      <c r="H219" t="str">
        <f>""</f>
        <v/>
      </c>
      <c r="I219" t="str">
        <f>""</f>
        <v/>
      </c>
      <c r="J219" t="str">
        <f>""</f>
        <v/>
      </c>
      <c r="K219" t="str">
        <f>""</f>
        <v/>
      </c>
      <c r="L219" t="str">
        <f>""</f>
        <v/>
      </c>
      <c r="M219" t="str">
        <f>""</f>
        <v/>
      </c>
      <c r="N219" t="str">
        <f>""</f>
        <v/>
      </c>
      <c r="O219" t="str">
        <f>""</f>
        <v/>
      </c>
      <c r="P219" t="str">
        <f>""</f>
        <v/>
      </c>
      <c r="Q219" t="str">
        <f>""</f>
        <v/>
      </c>
      <c r="R219" t="str">
        <f>""</f>
        <v/>
      </c>
      <c r="S219" t="str">
        <f>""</f>
        <v/>
      </c>
      <c r="T219" t="str">
        <f>""</f>
        <v/>
      </c>
      <c r="U219" t="str">
        <f>""</f>
        <v/>
      </c>
      <c r="V219" t="str">
        <f>""</f>
        <v/>
      </c>
      <c r="W219" t="str">
        <f>""</f>
        <v/>
      </c>
      <c r="X219" t="str">
        <f>""</f>
        <v/>
      </c>
      <c r="Y219" t="str">
        <f>""</f>
        <v/>
      </c>
      <c r="Z219" t="str">
        <f>""</f>
        <v/>
      </c>
      <c r="AA219" t="str">
        <f>""</f>
        <v/>
      </c>
      <c r="AB219" t="str">
        <f>""</f>
        <v/>
      </c>
      <c r="AC219" t="str">
        <f>""</f>
        <v/>
      </c>
      <c r="AD219" t="str">
        <f>""</f>
        <v/>
      </c>
      <c r="AE219" t="str">
        <f>""</f>
        <v/>
      </c>
      <c r="AF219" t="str">
        <f>""</f>
        <v/>
      </c>
      <c r="AG219" t="str">
        <f>""</f>
        <v/>
      </c>
      <c r="AH219" t="str">
        <f>""</f>
        <v/>
      </c>
      <c r="AI219" t="str">
        <f>""</f>
        <v/>
      </c>
      <c r="AJ219" t="str">
        <f>""</f>
        <v/>
      </c>
      <c r="AK219" t="str">
        <f>""</f>
        <v/>
      </c>
      <c r="AL219" t="str">
        <f>""</f>
        <v/>
      </c>
      <c r="AM219" t="str">
        <f>""</f>
        <v/>
      </c>
      <c r="AN219" t="str">
        <f>""</f>
        <v/>
      </c>
      <c r="AO219" t="str">
        <f>""</f>
        <v/>
      </c>
      <c r="AP219" t="str">
        <f>""</f>
        <v/>
      </c>
      <c r="AQ219" t="str">
        <f>""</f>
        <v/>
      </c>
      <c r="AR219" t="str">
        <f>""</f>
        <v/>
      </c>
      <c r="AS219" t="str">
        <f>""</f>
        <v/>
      </c>
      <c r="AT219" t="str">
        <f>""</f>
        <v/>
      </c>
      <c r="AU219" t="str">
        <f>""</f>
        <v/>
      </c>
      <c r="AV219" t="str">
        <f>"0.030"</f>
        <v>0.030</v>
      </c>
      <c r="AW219" t="str">
        <f>""</f>
        <v/>
      </c>
      <c r="AX219" t="str">
        <f>""</f>
        <v/>
      </c>
      <c r="AY219" t="str">
        <f>""</f>
        <v/>
      </c>
      <c r="AZ219" t="str">
        <f>""</f>
        <v/>
      </c>
      <c r="BA219" t="str">
        <f>""</f>
        <v/>
      </c>
    </row>
    <row r="220" spans="2:53" x14ac:dyDescent="0.2">
      <c r="B220" t="str">
        <f>""</f>
        <v/>
      </c>
      <c r="C220" t="str">
        <f>""</f>
        <v/>
      </c>
      <c r="D220" t="str">
        <f>""</f>
        <v/>
      </c>
      <c r="E220" t="str">
        <f>""</f>
        <v/>
      </c>
      <c r="F220" t="str">
        <f>""</f>
        <v/>
      </c>
      <c r="G220" t="str">
        <f>""</f>
        <v/>
      </c>
      <c r="H220" t="str">
        <f>""</f>
        <v/>
      </c>
      <c r="I220" t="str">
        <f>""</f>
        <v/>
      </c>
      <c r="J220" t="str">
        <f>""</f>
        <v/>
      </c>
      <c r="K220" t="str">
        <f>""</f>
        <v/>
      </c>
      <c r="L220" t="str">
        <f>""</f>
        <v/>
      </c>
      <c r="M220" t="str">
        <f>""</f>
        <v/>
      </c>
      <c r="N220" t="str">
        <f>""</f>
        <v/>
      </c>
      <c r="O220" t="str">
        <f>""</f>
        <v/>
      </c>
      <c r="P220" t="str">
        <f>""</f>
        <v/>
      </c>
      <c r="Q220" t="str">
        <f>""</f>
        <v/>
      </c>
      <c r="R220" t="str">
        <f>""</f>
        <v/>
      </c>
      <c r="S220" t="str">
        <f>""</f>
        <v/>
      </c>
      <c r="T220" t="str">
        <f>""</f>
        <v/>
      </c>
      <c r="U220" t="str">
        <f>""</f>
        <v/>
      </c>
      <c r="V220" t="str">
        <f>""</f>
        <v/>
      </c>
      <c r="W220" t="str">
        <f>""</f>
        <v/>
      </c>
      <c r="X220" t="str">
        <f>""</f>
        <v/>
      </c>
      <c r="Y220" t="str">
        <f>""</f>
        <v/>
      </c>
      <c r="Z220" t="str">
        <f>""</f>
        <v/>
      </c>
      <c r="AA220" t="str">
        <f>""</f>
        <v/>
      </c>
      <c r="AB220" t="str">
        <f>""</f>
        <v/>
      </c>
      <c r="AC220" t="str">
        <f>""</f>
        <v/>
      </c>
      <c r="AD220" t="str">
        <f>""</f>
        <v/>
      </c>
      <c r="AE220" t="str">
        <f>""</f>
        <v/>
      </c>
      <c r="AF220" t="str">
        <f>""</f>
        <v/>
      </c>
      <c r="AG220" t="str">
        <f>""</f>
        <v/>
      </c>
      <c r="AH220" t="str">
        <f>""</f>
        <v/>
      </c>
      <c r="AI220" t="str">
        <f>""</f>
        <v/>
      </c>
      <c r="AJ220" t="str">
        <f>""</f>
        <v/>
      </c>
      <c r="AK220" t="str">
        <f>""</f>
        <v/>
      </c>
      <c r="AL220" t="str">
        <f>""</f>
        <v/>
      </c>
      <c r="AM220" t="str">
        <f>""</f>
        <v/>
      </c>
      <c r="AN220" t="str">
        <f>""</f>
        <v/>
      </c>
      <c r="AO220" t="str">
        <f>""</f>
        <v/>
      </c>
      <c r="AP220" t="str">
        <f>""</f>
        <v/>
      </c>
      <c r="AQ220" t="str">
        <f>""</f>
        <v/>
      </c>
      <c r="AR220" t="str">
        <f>""</f>
        <v/>
      </c>
      <c r="AS220" t="str">
        <f>""</f>
        <v/>
      </c>
      <c r="AT220" t="str">
        <f>""</f>
        <v/>
      </c>
      <c r="AU220" t="str">
        <f>""</f>
        <v/>
      </c>
      <c r="AV220" t="str">
        <f>"[0.049]"</f>
        <v>[0.049]</v>
      </c>
      <c r="AW220" t="str">
        <f>""</f>
        <v/>
      </c>
      <c r="AX220" t="str">
        <f>""</f>
        <v/>
      </c>
      <c r="AY220" t="str">
        <f>""</f>
        <v/>
      </c>
      <c r="AZ220" t="str">
        <f>""</f>
        <v/>
      </c>
      <c r="BA220" t="str">
        <f>""</f>
        <v/>
      </c>
    </row>
    <row r="221" spans="2:53" x14ac:dyDescent="0.2">
      <c r="B221" t="str">
        <f>"Number of males who left household 1998-2007"</f>
        <v>Number of males who left household 1998-2007</v>
      </c>
      <c r="C221" t="str">
        <f>""</f>
        <v/>
      </c>
      <c r="D221" t="str">
        <f>""</f>
        <v/>
      </c>
      <c r="E221" t="str">
        <f>""</f>
        <v/>
      </c>
      <c r="F221" t="str">
        <f>""</f>
        <v/>
      </c>
      <c r="G221" t="str">
        <f>""</f>
        <v/>
      </c>
      <c r="H221" t="str">
        <f>""</f>
        <v/>
      </c>
      <c r="I221" t="str">
        <f>""</f>
        <v/>
      </c>
      <c r="J221" t="str">
        <f>""</f>
        <v/>
      </c>
      <c r="K221" t="str">
        <f>""</f>
        <v/>
      </c>
      <c r="L221" t="str">
        <f>""</f>
        <v/>
      </c>
      <c r="M221" t="str">
        <f>""</f>
        <v/>
      </c>
      <c r="N221" t="str">
        <f>""</f>
        <v/>
      </c>
      <c r="O221" t="str">
        <f>""</f>
        <v/>
      </c>
      <c r="P221" t="str">
        <f>""</f>
        <v/>
      </c>
      <c r="Q221" t="str">
        <f>""</f>
        <v/>
      </c>
      <c r="R221" t="str">
        <f>""</f>
        <v/>
      </c>
      <c r="S221" t="str">
        <f>""</f>
        <v/>
      </c>
      <c r="T221" t="str">
        <f>""</f>
        <v/>
      </c>
      <c r="U221" t="str">
        <f>""</f>
        <v/>
      </c>
      <c r="V221" t="str">
        <f>""</f>
        <v/>
      </c>
      <c r="W221" t="str">
        <f>""</f>
        <v/>
      </c>
      <c r="X221" t="str">
        <f>""</f>
        <v/>
      </c>
      <c r="Y221" t="str">
        <f>""</f>
        <v/>
      </c>
      <c r="Z221" t="str">
        <f>""</f>
        <v/>
      </c>
      <c r="AA221" t="str">
        <f>""</f>
        <v/>
      </c>
      <c r="AB221" t="str">
        <f>""</f>
        <v/>
      </c>
      <c r="AC221" t="str">
        <f>""</f>
        <v/>
      </c>
      <c r="AD221" t="str">
        <f>""</f>
        <v/>
      </c>
      <c r="AE221" t="str">
        <f>""</f>
        <v/>
      </c>
      <c r="AF221" t="str">
        <f>""</f>
        <v/>
      </c>
      <c r="AG221" t="str">
        <f>""</f>
        <v/>
      </c>
      <c r="AH221" t="str">
        <f>""</f>
        <v/>
      </c>
      <c r="AI221" t="str">
        <f>""</f>
        <v/>
      </c>
      <c r="AJ221" t="str">
        <f>""</f>
        <v/>
      </c>
      <c r="AK221" t="str">
        <f>""</f>
        <v/>
      </c>
      <c r="AL221" t="str">
        <f>""</f>
        <v/>
      </c>
      <c r="AM221" t="str">
        <f>""</f>
        <v/>
      </c>
      <c r="AN221" t="str">
        <f>""</f>
        <v/>
      </c>
      <c r="AO221" t="str">
        <f>""</f>
        <v/>
      </c>
      <c r="AP221" t="str">
        <f>""</f>
        <v/>
      </c>
      <c r="AQ221" t="str">
        <f>""</f>
        <v/>
      </c>
      <c r="AR221" t="str">
        <f>""</f>
        <v/>
      </c>
      <c r="AS221" t="str">
        <f>""</f>
        <v/>
      </c>
      <c r="AT221" t="str">
        <f>""</f>
        <v/>
      </c>
      <c r="AU221" t="str">
        <f>""</f>
        <v/>
      </c>
      <c r="AV221" t="str">
        <f>""</f>
        <v/>
      </c>
      <c r="AW221" t="str">
        <f>"0.027"</f>
        <v>0.027</v>
      </c>
      <c r="AX221" t="str">
        <f>""</f>
        <v/>
      </c>
      <c r="AY221" t="str">
        <f>""</f>
        <v/>
      </c>
      <c r="AZ221" t="str">
        <f>""</f>
        <v/>
      </c>
      <c r="BA221" t="str">
        <f>""</f>
        <v/>
      </c>
    </row>
    <row r="222" spans="2:53" x14ac:dyDescent="0.2">
      <c r="B222" t="str">
        <f>""</f>
        <v/>
      </c>
      <c r="C222" t="str">
        <f>""</f>
        <v/>
      </c>
      <c r="D222" t="str">
        <f>""</f>
        <v/>
      </c>
      <c r="E222" t="str">
        <f>""</f>
        <v/>
      </c>
      <c r="F222" t="str">
        <f>""</f>
        <v/>
      </c>
      <c r="G222" t="str">
        <f>""</f>
        <v/>
      </c>
      <c r="H222" t="str">
        <f>""</f>
        <v/>
      </c>
      <c r="I222" t="str">
        <f>""</f>
        <v/>
      </c>
      <c r="J222" t="str">
        <f>""</f>
        <v/>
      </c>
      <c r="K222" t="str">
        <f>""</f>
        <v/>
      </c>
      <c r="L222" t="str">
        <f>""</f>
        <v/>
      </c>
      <c r="M222" t="str">
        <f>""</f>
        <v/>
      </c>
      <c r="N222" t="str">
        <f>""</f>
        <v/>
      </c>
      <c r="O222" t="str">
        <f>""</f>
        <v/>
      </c>
      <c r="P222" t="str">
        <f>""</f>
        <v/>
      </c>
      <c r="Q222" t="str">
        <f>""</f>
        <v/>
      </c>
      <c r="R222" t="str">
        <f>""</f>
        <v/>
      </c>
      <c r="S222" t="str">
        <f>""</f>
        <v/>
      </c>
      <c r="T222" t="str">
        <f>""</f>
        <v/>
      </c>
      <c r="U222" t="str">
        <f>""</f>
        <v/>
      </c>
      <c r="V222" t="str">
        <f>""</f>
        <v/>
      </c>
      <c r="W222" t="str">
        <f>""</f>
        <v/>
      </c>
      <c r="X222" t="str">
        <f>""</f>
        <v/>
      </c>
      <c r="Y222" t="str">
        <f>""</f>
        <v/>
      </c>
      <c r="Z222" t="str">
        <f>""</f>
        <v/>
      </c>
      <c r="AA222" t="str">
        <f>""</f>
        <v/>
      </c>
      <c r="AB222" t="str">
        <f>""</f>
        <v/>
      </c>
      <c r="AC222" t="str">
        <f>""</f>
        <v/>
      </c>
      <c r="AD222" t="str">
        <f>""</f>
        <v/>
      </c>
      <c r="AE222" t="str">
        <f>""</f>
        <v/>
      </c>
      <c r="AF222" t="str">
        <f>""</f>
        <v/>
      </c>
      <c r="AG222" t="str">
        <f>""</f>
        <v/>
      </c>
      <c r="AH222" t="str">
        <f>""</f>
        <v/>
      </c>
      <c r="AI222" t="str">
        <f>""</f>
        <v/>
      </c>
      <c r="AJ222" t="str">
        <f>""</f>
        <v/>
      </c>
      <c r="AK222" t="str">
        <f>""</f>
        <v/>
      </c>
      <c r="AL222" t="str">
        <f>""</f>
        <v/>
      </c>
      <c r="AM222" t="str">
        <f>""</f>
        <v/>
      </c>
      <c r="AN222" t="str">
        <f>""</f>
        <v/>
      </c>
      <c r="AO222" t="str">
        <f>""</f>
        <v/>
      </c>
      <c r="AP222" t="str">
        <f>""</f>
        <v/>
      </c>
      <c r="AQ222" t="str">
        <f>""</f>
        <v/>
      </c>
      <c r="AR222" t="str">
        <f>""</f>
        <v/>
      </c>
      <c r="AS222" t="str">
        <f>""</f>
        <v/>
      </c>
      <c r="AT222" t="str">
        <f>""</f>
        <v/>
      </c>
      <c r="AU222" t="str">
        <f>""</f>
        <v/>
      </c>
      <c r="AV222" t="str">
        <f>""</f>
        <v/>
      </c>
      <c r="AW222" t="str">
        <f>"[0.043]"</f>
        <v>[0.043]</v>
      </c>
      <c r="AX222" t="str">
        <f>""</f>
        <v/>
      </c>
      <c r="AY222" t="str">
        <f>""</f>
        <v/>
      </c>
      <c r="AZ222" t="str">
        <f>""</f>
        <v/>
      </c>
      <c r="BA222" t="str">
        <f>""</f>
        <v/>
      </c>
    </row>
    <row r="223" spans="2:53" x14ac:dyDescent="0.2">
      <c r="B223" t="str">
        <f>"Interaction"</f>
        <v>Interaction</v>
      </c>
      <c r="C223" t="str">
        <f>""</f>
        <v/>
      </c>
      <c r="D223" t="str">
        <f>""</f>
        <v/>
      </c>
      <c r="E223" t="str">
        <f>""</f>
        <v/>
      </c>
      <c r="F223" t="str">
        <f>""</f>
        <v/>
      </c>
      <c r="G223" t="str">
        <f>""</f>
        <v/>
      </c>
      <c r="H223" t="str">
        <f>""</f>
        <v/>
      </c>
      <c r="I223" t="str">
        <f>""</f>
        <v/>
      </c>
      <c r="J223" t="str">
        <f>""</f>
        <v/>
      </c>
      <c r="K223" t="str">
        <f>""</f>
        <v/>
      </c>
      <c r="L223" t="str">
        <f>""</f>
        <v/>
      </c>
      <c r="M223" t="str">
        <f>""</f>
        <v/>
      </c>
      <c r="N223" t="str">
        <f>""</f>
        <v/>
      </c>
      <c r="O223" t="str">
        <f>""</f>
        <v/>
      </c>
      <c r="P223" t="str">
        <f>""</f>
        <v/>
      </c>
      <c r="Q223" t="str">
        <f>""</f>
        <v/>
      </c>
      <c r="R223" t="str">
        <f>""</f>
        <v/>
      </c>
      <c r="S223" t="str">
        <f>""</f>
        <v/>
      </c>
      <c r="T223" t="str">
        <f>""</f>
        <v/>
      </c>
      <c r="U223" t="str">
        <f>""</f>
        <v/>
      </c>
      <c r="V223" t="str">
        <f>""</f>
        <v/>
      </c>
      <c r="W223" t="str">
        <f>""</f>
        <v/>
      </c>
      <c r="X223" t="str">
        <f>""</f>
        <v/>
      </c>
      <c r="Y223" t="str">
        <f>""</f>
        <v/>
      </c>
      <c r="Z223" t="str">
        <f>""</f>
        <v/>
      </c>
      <c r="AA223" t="str">
        <f>""</f>
        <v/>
      </c>
      <c r="AB223" t="str">
        <f>""</f>
        <v/>
      </c>
      <c r="AC223" t="str">
        <f>""</f>
        <v/>
      </c>
      <c r="AD223" t="str">
        <f>""</f>
        <v/>
      </c>
      <c r="AE223" t="str">
        <f>""</f>
        <v/>
      </c>
      <c r="AF223" t="str">
        <f>""</f>
        <v/>
      </c>
      <c r="AG223" t="str">
        <f>""</f>
        <v/>
      </c>
      <c r="AH223" t="str">
        <f>""</f>
        <v/>
      </c>
      <c r="AI223" t="str">
        <f>""</f>
        <v/>
      </c>
      <c r="AJ223" t="str">
        <f>""</f>
        <v/>
      </c>
      <c r="AK223" t="str">
        <f>""</f>
        <v/>
      </c>
      <c r="AL223" t="str">
        <f>""</f>
        <v/>
      </c>
      <c r="AM223" t="str">
        <f>""</f>
        <v/>
      </c>
      <c r="AN223" t="str">
        <f>""</f>
        <v/>
      </c>
      <c r="AO223" t="str">
        <f>""</f>
        <v/>
      </c>
      <c r="AP223" t="str">
        <f>""</f>
        <v/>
      </c>
      <c r="AQ223" t="str">
        <f>""</f>
        <v/>
      </c>
      <c r="AR223" t="str">
        <f>""</f>
        <v/>
      </c>
      <c r="AS223" t="str">
        <f>""</f>
        <v/>
      </c>
      <c r="AT223" t="str">
        <f>""</f>
        <v/>
      </c>
      <c r="AU223" t="str">
        <f>""</f>
        <v/>
      </c>
      <c r="AV223" t="str">
        <f>""</f>
        <v/>
      </c>
      <c r="AW223" t="str">
        <f>"0.009"</f>
        <v>0.009</v>
      </c>
      <c r="AX223" t="str">
        <f>""</f>
        <v/>
      </c>
      <c r="AY223" t="str">
        <f>""</f>
        <v/>
      </c>
      <c r="AZ223" t="str">
        <f>""</f>
        <v/>
      </c>
      <c r="BA223" t="str">
        <f>""</f>
        <v/>
      </c>
    </row>
    <row r="224" spans="2:53" x14ac:dyDescent="0.2">
      <c r="B224" t="str">
        <f>""</f>
        <v/>
      </c>
      <c r="C224" t="str">
        <f>""</f>
        <v/>
      </c>
      <c r="D224" t="str">
        <f>""</f>
        <v/>
      </c>
      <c r="E224" t="str">
        <f>""</f>
        <v/>
      </c>
      <c r="F224" t="str">
        <f>""</f>
        <v/>
      </c>
      <c r="G224" t="str">
        <f>""</f>
        <v/>
      </c>
      <c r="H224" t="str">
        <f>""</f>
        <v/>
      </c>
      <c r="I224" t="str">
        <f>""</f>
        <v/>
      </c>
      <c r="J224" t="str">
        <f>""</f>
        <v/>
      </c>
      <c r="K224" t="str">
        <f>""</f>
        <v/>
      </c>
      <c r="L224" t="str">
        <f>""</f>
        <v/>
      </c>
      <c r="M224" t="str">
        <f>""</f>
        <v/>
      </c>
      <c r="N224" t="str">
        <f>""</f>
        <v/>
      </c>
      <c r="O224" t="str">
        <f>""</f>
        <v/>
      </c>
      <c r="P224" t="str">
        <f>""</f>
        <v/>
      </c>
      <c r="Q224" t="str">
        <f>""</f>
        <v/>
      </c>
      <c r="R224" t="str">
        <f>""</f>
        <v/>
      </c>
      <c r="S224" t="str">
        <f>""</f>
        <v/>
      </c>
      <c r="T224" t="str">
        <f>""</f>
        <v/>
      </c>
      <c r="U224" t="str">
        <f>""</f>
        <v/>
      </c>
      <c r="V224" t="str">
        <f>""</f>
        <v/>
      </c>
      <c r="W224" t="str">
        <f>""</f>
        <v/>
      </c>
      <c r="X224" t="str">
        <f>""</f>
        <v/>
      </c>
      <c r="Y224" t="str">
        <f>""</f>
        <v/>
      </c>
      <c r="Z224" t="str">
        <f>""</f>
        <v/>
      </c>
      <c r="AA224" t="str">
        <f>""</f>
        <v/>
      </c>
      <c r="AB224" t="str">
        <f>""</f>
        <v/>
      </c>
      <c r="AC224" t="str">
        <f>""</f>
        <v/>
      </c>
      <c r="AD224" t="str">
        <f>""</f>
        <v/>
      </c>
      <c r="AE224" t="str">
        <f>""</f>
        <v/>
      </c>
      <c r="AF224" t="str">
        <f>""</f>
        <v/>
      </c>
      <c r="AG224" t="str">
        <f>""</f>
        <v/>
      </c>
      <c r="AH224" t="str">
        <f>""</f>
        <v/>
      </c>
      <c r="AI224" t="str">
        <f>""</f>
        <v/>
      </c>
      <c r="AJ224" t="str">
        <f>""</f>
        <v/>
      </c>
      <c r="AK224" t="str">
        <f>""</f>
        <v/>
      </c>
      <c r="AL224" t="str">
        <f>""</f>
        <v/>
      </c>
      <c r="AM224" t="str">
        <f>""</f>
        <v/>
      </c>
      <c r="AN224" t="str">
        <f>""</f>
        <v/>
      </c>
      <c r="AO224" t="str">
        <f>""</f>
        <v/>
      </c>
      <c r="AP224" t="str">
        <f>""</f>
        <v/>
      </c>
      <c r="AQ224" t="str">
        <f>""</f>
        <v/>
      </c>
      <c r="AR224" t="str">
        <f>""</f>
        <v/>
      </c>
      <c r="AS224" t="str">
        <f>""</f>
        <v/>
      </c>
      <c r="AT224" t="str">
        <f>""</f>
        <v/>
      </c>
      <c r="AU224" t="str">
        <f>""</f>
        <v/>
      </c>
      <c r="AV224" t="str">
        <f>""</f>
        <v/>
      </c>
      <c r="AW224" t="str">
        <f>"[0.026]"</f>
        <v>[0.026]</v>
      </c>
      <c r="AX224" t="str">
        <f>""</f>
        <v/>
      </c>
      <c r="AY224" t="str">
        <f>""</f>
        <v/>
      </c>
      <c r="AZ224" t="str">
        <f>""</f>
        <v/>
      </c>
      <c r="BA224" t="str">
        <f>""</f>
        <v/>
      </c>
    </row>
    <row r="225" spans="2:53" x14ac:dyDescent="0.2">
      <c r="B225" t="str">
        <f>"Share of males  who left household 1998-2007"</f>
        <v>Share of males  who left household 1998-2007</v>
      </c>
      <c r="C225" t="str">
        <f>""</f>
        <v/>
      </c>
      <c r="D225" t="str">
        <f>""</f>
        <v/>
      </c>
      <c r="E225" t="str">
        <f>""</f>
        <v/>
      </c>
      <c r="F225" t="str">
        <f>""</f>
        <v/>
      </c>
      <c r="G225" t="str">
        <f>""</f>
        <v/>
      </c>
      <c r="H225" t="str">
        <f>""</f>
        <v/>
      </c>
      <c r="I225" t="str">
        <f>""</f>
        <v/>
      </c>
      <c r="J225" t="str">
        <f>""</f>
        <v/>
      </c>
      <c r="K225" t="str">
        <f>""</f>
        <v/>
      </c>
      <c r="L225" t="str">
        <f>""</f>
        <v/>
      </c>
      <c r="M225" t="str">
        <f>""</f>
        <v/>
      </c>
      <c r="N225" t="str">
        <f>""</f>
        <v/>
      </c>
      <c r="O225" t="str">
        <f>""</f>
        <v/>
      </c>
      <c r="P225" t="str">
        <f>""</f>
        <v/>
      </c>
      <c r="Q225" t="str">
        <f>""</f>
        <v/>
      </c>
      <c r="R225" t="str">
        <f>""</f>
        <v/>
      </c>
      <c r="S225" t="str">
        <f>""</f>
        <v/>
      </c>
      <c r="T225" t="str">
        <f>""</f>
        <v/>
      </c>
      <c r="U225" t="str">
        <f>""</f>
        <v/>
      </c>
      <c r="V225" t="str">
        <f>""</f>
        <v/>
      </c>
      <c r="W225" t="str">
        <f>""</f>
        <v/>
      </c>
      <c r="X225" t="str">
        <f>""</f>
        <v/>
      </c>
      <c r="Y225" t="str">
        <f>""</f>
        <v/>
      </c>
      <c r="Z225" t="str">
        <f>""</f>
        <v/>
      </c>
      <c r="AA225" t="str">
        <f>""</f>
        <v/>
      </c>
      <c r="AB225" t="str">
        <f>""</f>
        <v/>
      </c>
      <c r="AC225" t="str">
        <f>""</f>
        <v/>
      </c>
      <c r="AD225" t="str">
        <f>""</f>
        <v/>
      </c>
      <c r="AE225" t="str">
        <f>""</f>
        <v/>
      </c>
      <c r="AF225" t="str">
        <f>""</f>
        <v/>
      </c>
      <c r="AG225" t="str">
        <f>""</f>
        <v/>
      </c>
      <c r="AH225" t="str">
        <f>""</f>
        <v/>
      </c>
      <c r="AI225" t="str">
        <f>""</f>
        <v/>
      </c>
      <c r="AJ225" t="str">
        <f>""</f>
        <v/>
      </c>
      <c r="AK225" t="str">
        <f>""</f>
        <v/>
      </c>
      <c r="AL225" t="str">
        <f>""</f>
        <v/>
      </c>
      <c r="AM225" t="str">
        <f>""</f>
        <v/>
      </c>
      <c r="AN225" t="str">
        <f>""</f>
        <v/>
      </c>
      <c r="AO225" t="str">
        <f>""</f>
        <v/>
      </c>
      <c r="AP225" t="str">
        <f>""</f>
        <v/>
      </c>
      <c r="AQ225" t="str">
        <f>""</f>
        <v/>
      </c>
      <c r="AR225" t="str">
        <f>""</f>
        <v/>
      </c>
      <c r="AS225" t="str">
        <f>""</f>
        <v/>
      </c>
      <c r="AT225" t="str">
        <f>""</f>
        <v/>
      </c>
      <c r="AU225" t="str">
        <f>""</f>
        <v/>
      </c>
      <c r="AV225" t="str">
        <f>""</f>
        <v/>
      </c>
      <c r="AW225" t="str">
        <f>""</f>
        <v/>
      </c>
      <c r="AX225" t="str">
        <f>"0.076"</f>
        <v>0.076</v>
      </c>
      <c r="AY225" t="str">
        <f>""</f>
        <v/>
      </c>
      <c r="AZ225" t="str">
        <f>""</f>
        <v/>
      </c>
      <c r="BA225" t="str">
        <f>""</f>
        <v/>
      </c>
    </row>
    <row r="226" spans="2:53" x14ac:dyDescent="0.2">
      <c r="B226" t="str">
        <f>""</f>
        <v/>
      </c>
      <c r="C226" t="str">
        <f>""</f>
        <v/>
      </c>
      <c r="D226" t="str">
        <f>""</f>
        <v/>
      </c>
      <c r="E226" t="str">
        <f>""</f>
        <v/>
      </c>
      <c r="F226" t="str">
        <f>""</f>
        <v/>
      </c>
      <c r="G226" t="str">
        <f>""</f>
        <v/>
      </c>
      <c r="H226" t="str">
        <f>""</f>
        <v/>
      </c>
      <c r="I226" t="str">
        <f>""</f>
        <v/>
      </c>
      <c r="J226" t="str">
        <f>""</f>
        <v/>
      </c>
      <c r="K226" t="str">
        <f>""</f>
        <v/>
      </c>
      <c r="L226" t="str">
        <f>""</f>
        <v/>
      </c>
      <c r="M226" t="str">
        <f>""</f>
        <v/>
      </c>
      <c r="N226" t="str">
        <f>""</f>
        <v/>
      </c>
      <c r="O226" t="str">
        <f>""</f>
        <v/>
      </c>
      <c r="P226" t="str">
        <f>""</f>
        <v/>
      </c>
      <c r="Q226" t="str">
        <f>""</f>
        <v/>
      </c>
      <c r="R226" t="str">
        <f>""</f>
        <v/>
      </c>
      <c r="S226" t="str">
        <f>""</f>
        <v/>
      </c>
      <c r="T226" t="str">
        <f>""</f>
        <v/>
      </c>
      <c r="U226" t="str">
        <f>""</f>
        <v/>
      </c>
      <c r="V226" t="str">
        <f>""</f>
        <v/>
      </c>
      <c r="W226" t="str">
        <f>""</f>
        <v/>
      </c>
      <c r="X226" t="str">
        <f>""</f>
        <v/>
      </c>
      <c r="Y226" t="str">
        <f>""</f>
        <v/>
      </c>
      <c r="Z226" t="str">
        <f>""</f>
        <v/>
      </c>
      <c r="AA226" t="str">
        <f>""</f>
        <v/>
      </c>
      <c r="AB226" t="str">
        <f>""</f>
        <v/>
      </c>
      <c r="AC226" t="str">
        <f>""</f>
        <v/>
      </c>
      <c r="AD226" t="str">
        <f>""</f>
        <v/>
      </c>
      <c r="AE226" t="str">
        <f>""</f>
        <v/>
      </c>
      <c r="AF226" t="str">
        <f>""</f>
        <v/>
      </c>
      <c r="AG226" t="str">
        <f>""</f>
        <v/>
      </c>
      <c r="AH226" t="str">
        <f>""</f>
        <v/>
      </c>
      <c r="AI226" t="str">
        <f>""</f>
        <v/>
      </c>
      <c r="AJ226" t="str">
        <f>""</f>
        <v/>
      </c>
      <c r="AK226" t="str">
        <f>""</f>
        <v/>
      </c>
      <c r="AL226" t="str">
        <f>""</f>
        <v/>
      </c>
      <c r="AM226" t="str">
        <f>""</f>
        <v/>
      </c>
      <c r="AN226" t="str">
        <f>""</f>
        <v/>
      </c>
      <c r="AO226" t="str">
        <f>""</f>
        <v/>
      </c>
      <c r="AP226" t="str">
        <f>""</f>
        <v/>
      </c>
      <c r="AQ226" t="str">
        <f>""</f>
        <v/>
      </c>
      <c r="AR226" t="str">
        <f>""</f>
        <v/>
      </c>
      <c r="AS226" t="str">
        <f>""</f>
        <v/>
      </c>
      <c r="AT226" t="str">
        <f>""</f>
        <v/>
      </c>
      <c r="AU226" t="str">
        <f>""</f>
        <v/>
      </c>
      <c r="AV226" t="str">
        <f>""</f>
        <v/>
      </c>
      <c r="AW226" t="str">
        <f>""</f>
        <v/>
      </c>
      <c r="AX226" t="str">
        <f>"[0.104]"</f>
        <v>[0.104]</v>
      </c>
      <c r="AY226" t="str">
        <f>""</f>
        <v/>
      </c>
      <c r="AZ226" t="str">
        <f>""</f>
        <v/>
      </c>
      <c r="BA226" t="str">
        <f>""</f>
        <v/>
      </c>
    </row>
    <row r="227" spans="2:53" x14ac:dyDescent="0.2">
      <c r="B227" t="str">
        <f>"Interaction"</f>
        <v>Interaction</v>
      </c>
      <c r="C227" t="str">
        <f>""</f>
        <v/>
      </c>
      <c r="D227" t="str">
        <f>""</f>
        <v/>
      </c>
      <c r="E227" t="str">
        <f>""</f>
        <v/>
      </c>
      <c r="F227" t="str">
        <f>""</f>
        <v/>
      </c>
      <c r="G227" t="str">
        <f>""</f>
        <v/>
      </c>
      <c r="H227" t="str">
        <f>""</f>
        <v/>
      </c>
      <c r="I227" t="str">
        <f>""</f>
        <v/>
      </c>
      <c r="J227" t="str">
        <f>""</f>
        <v/>
      </c>
      <c r="K227" t="str">
        <f>""</f>
        <v/>
      </c>
      <c r="L227" t="str">
        <f>""</f>
        <v/>
      </c>
      <c r="M227" t="str">
        <f>""</f>
        <v/>
      </c>
      <c r="N227" t="str">
        <f>""</f>
        <v/>
      </c>
      <c r="O227" t="str">
        <f>""</f>
        <v/>
      </c>
      <c r="P227" t="str">
        <f>""</f>
        <v/>
      </c>
      <c r="Q227" t="str">
        <f>""</f>
        <v/>
      </c>
      <c r="R227" t="str">
        <f>""</f>
        <v/>
      </c>
      <c r="S227" t="str">
        <f>""</f>
        <v/>
      </c>
      <c r="T227" t="str">
        <f>""</f>
        <v/>
      </c>
      <c r="U227" t="str">
        <f>""</f>
        <v/>
      </c>
      <c r="V227" t="str">
        <f>""</f>
        <v/>
      </c>
      <c r="W227" t="str">
        <f>""</f>
        <v/>
      </c>
      <c r="X227" t="str">
        <f>""</f>
        <v/>
      </c>
      <c r="Y227" t="str">
        <f>""</f>
        <v/>
      </c>
      <c r="Z227" t="str">
        <f>""</f>
        <v/>
      </c>
      <c r="AA227" t="str">
        <f>""</f>
        <v/>
      </c>
      <c r="AB227" t="str">
        <f>""</f>
        <v/>
      </c>
      <c r="AC227" t="str">
        <f>""</f>
        <v/>
      </c>
      <c r="AD227" t="str">
        <f>""</f>
        <v/>
      </c>
      <c r="AE227" t="str">
        <f>""</f>
        <v/>
      </c>
      <c r="AF227" t="str">
        <f>""</f>
        <v/>
      </c>
      <c r="AG227" t="str">
        <f>""</f>
        <v/>
      </c>
      <c r="AH227" t="str">
        <f>""</f>
        <v/>
      </c>
      <c r="AI227" t="str">
        <f>""</f>
        <v/>
      </c>
      <c r="AJ227" t="str">
        <f>""</f>
        <v/>
      </c>
      <c r="AK227" t="str">
        <f>""</f>
        <v/>
      </c>
      <c r="AL227" t="str">
        <f>""</f>
        <v/>
      </c>
      <c r="AM227" t="str">
        <f>""</f>
        <v/>
      </c>
      <c r="AN227" t="str">
        <f>""</f>
        <v/>
      </c>
      <c r="AO227" t="str">
        <f>""</f>
        <v/>
      </c>
      <c r="AP227" t="str">
        <f>""</f>
        <v/>
      </c>
      <c r="AQ227" t="str">
        <f>""</f>
        <v/>
      </c>
      <c r="AR227" t="str">
        <f>""</f>
        <v/>
      </c>
      <c r="AS227" t="str">
        <f>""</f>
        <v/>
      </c>
      <c r="AT227" t="str">
        <f>""</f>
        <v/>
      </c>
      <c r="AU227" t="str">
        <f>""</f>
        <v/>
      </c>
      <c r="AV227" t="str">
        <f>""</f>
        <v/>
      </c>
      <c r="AW227" t="str">
        <f>""</f>
        <v/>
      </c>
      <c r="AX227" t="str">
        <f>"0.038"</f>
        <v>0.038</v>
      </c>
      <c r="AY227" t="str">
        <f>""</f>
        <v/>
      </c>
      <c r="AZ227" t="str">
        <f>""</f>
        <v/>
      </c>
      <c r="BA227" t="str">
        <f>""</f>
        <v/>
      </c>
    </row>
    <row r="228" spans="2:53" x14ac:dyDescent="0.2">
      <c r="B228" t="str">
        <f>""</f>
        <v/>
      </c>
      <c r="C228" t="str">
        <f>""</f>
        <v/>
      </c>
      <c r="D228" t="str">
        <f>""</f>
        <v/>
      </c>
      <c r="E228" t="str">
        <f>""</f>
        <v/>
      </c>
      <c r="F228" t="str">
        <f>""</f>
        <v/>
      </c>
      <c r="G228" t="str">
        <f>""</f>
        <v/>
      </c>
      <c r="H228" t="str">
        <f>""</f>
        <v/>
      </c>
      <c r="I228" t="str">
        <f>""</f>
        <v/>
      </c>
      <c r="J228" t="str">
        <f>""</f>
        <v/>
      </c>
      <c r="K228" t="str">
        <f>""</f>
        <v/>
      </c>
      <c r="L228" t="str">
        <f>""</f>
        <v/>
      </c>
      <c r="M228" t="str">
        <f>""</f>
        <v/>
      </c>
      <c r="N228" t="str">
        <f>""</f>
        <v/>
      </c>
      <c r="O228" t="str">
        <f>""</f>
        <v/>
      </c>
      <c r="P228" t="str">
        <f>""</f>
        <v/>
      </c>
      <c r="Q228" t="str">
        <f>""</f>
        <v/>
      </c>
      <c r="R228" t="str">
        <f>""</f>
        <v/>
      </c>
      <c r="S228" t="str">
        <f>""</f>
        <v/>
      </c>
      <c r="T228" t="str">
        <f>""</f>
        <v/>
      </c>
      <c r="U228" t="str">
        <f>""</f>
        <v/>
      </c>
      <c r="V228" t="str">
        <f>""</f>
        <v/>
      </c>
      <c r="W228" t="str">
        <f>""</f>
        <v/>
      </c>
      <c r="X228" t="str">
        <f>""</f>
        <v/>
      </c>
      <c r="Y228" t="str">
        <f>""</f>
        <v/>
      </c>
      <c r="Z228" t="str">
        <f>""</f>
        <v/>
      </c>
      <c r="AA228" t="str">
        <f>""</f>
        <v/>
      </c>
      <c r="AB228" t="str">
        <f>""</f>
        <v/>
      </c>
      <c r="AC228" t="str">
        <f>""</f>
        <v/>
      </c>
      <c r="AD228" t="str">
        <f>""</f>
        <v/>
      </c>
      <c r="AE228" t="str">
        <f>""</f>
        <v/>
      </c>
      <c r="AF228" t="str">
        <f>""</f>
        <v/>
      </c>
      <c r="AG228" t="str">
        <f>""</f>
        <v/>
      </c>
      <c r="AH228" t="str">
        <f>""</f>
        <v/>
      </c>
      <c r="AI228" t="str">
        <f>""</f>
        <v/>
      </c>
      <c r="AJ228" t="str">
        <f>""</f>
        <v/>
      </c>
      <c r="AK228" t="str">
        <f>""</f>
        <v/>
      </c>
      <c r="AL228" t="str">
        <f>""</f>
        <v/>
      </c>
      <c r="AM228" t="str">
        <f>""</f>
        <v/>
      </c>
      <c r="AN228" t="str">
        <f>""</f>
        <v/>
      </c>
      <c r="AO228" t="str">
        <f>""</f>
        <v/>
      </c>
      <c r="AP228" t="str">
        <f>""</f>
        <v/>
      </c>
      <c r="AQ228" t="str">
        <f>""</f>
        <v/>
      </c>
      <c r="AR228" t="str">
        <f>""</f>
        <v/>
      </c>
      <c r="AS228" t="str">
        <f>""</f>
        <v/>
      </c>
      <c r="AT228" t="str">
        <f>""</f>
        <v/>
      </c>
      <c r="AU228" t="str">
        <f>""</f>
        <v/>
      </c>
      <c r="AV228" t="str">
        <f>""</f>
        <v/>
      </c>
      <c r="AW228" t="str">
        <f>""</f>
        <v/>
      </c>
      <c r="AX228" t="str">
        <f>"[0.048]"</f>
        <v>[0.048]</v>
      </c>
      <c r="AY228" t="str">
        <f>""</f>
        <v/>
      </c>
      <c r="AZ228" t="str">
        <f>""</f>
        <v/>
      </c>
      <c r="BA228" t="str">
        <f>""</f>
        <v/>
      </c>
    </row>
    <row r="229" spans="2:53" x14ac:dyDescent="0.2">
      <c r="B229" t="str">
        <f>"Index of household victimization (sum) (all shocks - sum) - PCA"</f>
        <v>Index of household victimization (sum) (all shocks - sum) - PCA</v>
      </c>
      <c r="C229" t="str">
        <f>""</f>
        <v/>
      </c>
      <c r="D229" t="str">
        <f>""</f>
        <v/>
      </c>
      <c r="E229" t="str">
        <f>""</f>
        <v/>
      </c>
      <c r="F229" t="str">
        <f>""</f>
        <v/>
      </c>
      <c r="G229" t="str">
        <f>""</f>
        <v/>
      </c>
      <c r="H229" t="str">
        <f>""</f>
        <v/>
      </c>
      <c r="I229" t="str">
        <f>""</f>
        <v/>
      </c>
      <c r="J229" t="str">
        <f>""</f>
        <v/>
      </c>
      <c r="K229" t="str">
        <f>""</f>
        <v/>
      </c>
      <c r="L229" t="str">
        <f>""</f>
        <v/>
      </c>
      <c r="M229" t="str">
        <f>""</f>
        <v/>
      </c>
      <c r="N229" t="str">
        <f>""</f>
        <v/>
      </c>
      <c r="O229" t="str">
        <f>""</f>
        <v/>
      </c>
      <c r="P229" t="str">
        <f>""</f>
        <v/>
      </c>
      <c r="Q229" t="str">
        <f>""</f>
        <v/>
      </c>
      <c r="R229" t="str">
        <f>""</f>
        <v/>
      </c>
      <c r="S229" t="str">
        <f>""</f>
        <v/>
      </c>
      <c r="T229" t="str">
        <f>""</f>
        <v/>
      </c>
      <c r="U229" t="str">
        <f>""</f>
        <v/>
      </c>
      <c r="V229" t="str">
        <f>""</f>
        <v/>
      </c>
      <c r="W229" t="str">
        <f>""</f>
        <v/>
      </c>
      <c r="X229" t="str">
        <f>""</f>
        <v/>
      </c>
      <c r="Y229" t="str">
        <f>""</f>
        <v/>
      </c>
      <c r="Z229" t="str">
        <f>""</f>
        <v/>
      </c>
      <c r="AA229" t="str">
        <f>""</f>
        <v/>
      </c>
      <c r="AB229" t="str">
        <f>""</f>
        <v/>
      </c>
      <c r="AC229" t="str">
        <f>""</f>
        <v/>
      </c>
      <c r="AD229" t="str">
        <f>""</f>
        <v/>
      </c>
      <c r="AE229" t="str">
        <f>""</f>
        <v/>
      </c>
      <c r="AF229" t="str">
        <f>""</f>
        <v/>
      </c>
      <c r="AG229" t="str">
        <f>""</f>
        <v/>
      </c>
      <c r="AH229" t="str">
        <f>""</f>
        <v/>
      </c>
      <c r="AI229" t="str">
        <f>""</f>
        <v/>
      </c>
      <c r="AJ229" t="str">
        <f>""</f>
        <v/>
      </c>
      <c r="AK229" t="str">
        <f>""</f>
        <v/>
      </c>
      <c r="AL229" t="str">
        <f>""</f>
        <v/>
      </c>
      <c r="AM229" t="str">
        <f>""</f>
        <v/>
      </c>
      <c r="AN229" t="str">
        <f>""</f>
        <v/>
      </c>
      <c r="AO229" t="str">
        <f>""</f>
        <v/>
      </c>
      <c r="AP229" t="str">
        <f>""</f>
        <v/>
      </c>
      <c r="AQ229" t="str">
        <f>""</f>
        <v/>
      </c>
      <c r="AR229" t="str">
        <f>""</f>
        <v/>
      </c>
      <c r="AS229" t="str">
        <f>""</f>
        <v/>
      </c>
      <c r="AT229" t="str">
        <f>""</f>
        <v/>
      </c>
      <c r="AU229" t="str">
        <f>""</f>
        <v/>
      </c>
      <c r="AV229" t="str">
        <f>""</f>
        <v/>
      </c>
      <c r="AW229" t="str">
        <f>""</f>
        <v/>
      </c>
      <c r="AX229" t="str">
        <f>""</f>
        <v/>
      </c>
      <c r="AY229" t="str">
        <f>"-0.012"</f>
        <v>-0.012</v>
      </c>
      <c r="AZ229" t="str">
        <f>"-0.003"</f>
        <v>-0.003</v>
      </c>
      <c r="BA229" t="str">
        <f>"-0.014"</f>
        <v>-0.014</v>
      </c>
    </row>
    <row r="230" spans="2:53" x14ac:dyDescent="0.2">
      <c r="B230" t="str">
        <f>""</f>
        <v/>
      </c>
      <c r="C230" t="str">
        <f>""</f>
        <v/>
      </c>
      <c r="D230" t="str">
        <f>""</f>
        <v/>
      </c>
      <c r="E230" t="str">
        <f>""</f>
        <v/>
      </c>
      <c r="F230" t="str">
        <f>""</f>
        <v/>
      </c>
      <c r="G230" t="str">
        <f>""</f>
        <v/>
      </c>
      <c r="H230" t="str">
        <f>""</f>
        <v/>
      </c>
      <c r="I230" t="str">
        <f>""</f>
        <v/>
      </c>
      <c r="J230" t="str">
        <f>""</f>
        <v/>
      </c>
      <c r="K230" t="str">
        <f>""</f>
        <v/>
      </c>
      <c r="L230" t="str">
        <f>""</f>
        <v/>
      </c>
      <c r="M230" t="str">
        <f>""</f>
        <v/>
      </c>
      <c r="N230" t="str">
        <f>""</f>
        <v/>
      </c>
      <c r="O230" t="str">
        <f>""</f>
        <v/>
      </c>
      <c r="P230" t="str">
        <f>""</f>
        <v/>
      </c>
      <c r="Q230" t="str">
        <f>""</f>
        <v/>
      </c>
      <c r="R230" t="str">
        <f>""</f>
        <v/>
      </c>
      <c r="S230" t="str">
        <f>""</f>
        <v/>
      </c>
      <c r="T230" t="str">
        <f>""</f>
        <v/>
      </c>
      <c r="U230" t="str">
        <f>""</f>
        <v/>
      </c>
      <c r="V230" t="str">
        <f>""</f>
        <v/>
      </c>
      <c r="W230" t="str">
        <f>""</f>
        <v/>
      </c>
      <c r="X230" t="str">
        <f>""</f>
        <v/>
      </c>
      <c r="Y230" t="str">
        <f>""</f>
        <v/>
      </c>
      <c r="Z230" t="str">
        <f>""</f>
        <v/>
      </c>
      <c r="AA230" t="str">
        <f>""</f>
        <v/>
      </c>
      <c r="AB230" t="str">
        <f>""</f>
        <v/>
      </c>
      <c r="AC230" t="str">
        <f>""</f>
        <v/>
      </c>
      <c r="AD230" t="str">
        <f>""</f>
        <v/>
      </c>
      <c r="AE230" t="str">
        <f>""</f>
        <v/>
      </c>
      <c r="AF230" t="str">
        <f>""</f>
        <v/>
      </c>
      <c r="AG230" t="str">
        <f>""</f>
        <v/>
      </c>
      <c r="AH230" t="str">
        <f>""</f>
        <v/>
      </c>
      <c r="AI230" t="str">
        <f>""</f>
        <v/>
      </c>
      <c r="AJ230" t="str">
        <f>""</f>
        <v/>
      </c>
      <c r="AK230" t="str">
        <f>""</f>
        <v/>
      </c>
      <c r="AL230" t="str">
        <f>""</f>
        <v/>
      </c>
      <c r="AM230" t="str">
        <f>""</f>
        <v/>
      </c>
      <c r="AN230" t="str">
        <f>""</f>
        <v/>
      </c>
      <c r="AO230" t="str">
        <f>""</f>
        <v/>
      </c>
      <c r="AP230" t="str">
        <f>""</f>
        <v/>
      </c>
      <c r="AQ230" t="str">
        <f>""</f>
        <v/>
      </c>
      <c r="AR230" t="str">
        <f>""</f>
        <v/>
      </c>
      <c r="AS230" t="str">
        <f>""</f>
        <v/>
      </c>
      <c r="AT230" t="str">
        <f>""</f>
        <v/>
      </c>
      <c r="AU230" t="str">
        <f>""</f>
        <v/>
      </c>
      <c r="AV230" t="str">
        <f>""</f>
        <v/>
      </c>
      <c r="AW230" t="str">
        <f>""</f>
        <v/>
      </c>
      <c r="AX230" t="str">
        <f>""</f>
        <v/>
      </c>
      <c r="AY230" t="str">
        <f>"[0.043]"</f>
        <v>[0.043]</v>
      </c>
      <c r="AZ230" t="str">
        <f>"[0.035]"</f>
        <v>[0.035]</v>
      </c>
      <c r="BA230" t="str">
        <f>"[0.042]"</f>
        <v>[0.042]</v>
      </c>
    </row>
    <row r="231" spans="2:53" x14ac:dyDescent="0.2">
      <c r="B231" t="str">
        <f>"At least 1 male left the household in a given year (yes=1)"</f>
        <v>At least 1 male left the household in a given year (yes=1)</v>
      </c>
      <c r="C231" t="str">
        <f>""</f>
        <v/>
      </c>
      <c r="D231" t="str">
        <f>""</f>
        <v/>
      </c>
      <c r="E231" t="str">
        <f>""</f>
        <v/>
      </c>
      <c r="F231" t="str">
        <f>""</f>
        <v/>
      </c>
      <c r="G231" t="str">
        <f>""</f>
        <v/>
      </c>
      <c r="H231" t="str">
        <f>""</f>
        <v/>
      </c>
      <c r="I231" t="str">
        <f>""</f>
        <v/>
      </c>
      <c r="J231" t="str">
        <f>""</f>
        <v/>
      </c>
      <c r="K231" t="str">
        <f>""</f>
        <v/>
      </c>
      <c r="L231" t="str">
        <f>""</f>
        <v/>
      </c>
      <c r="M231" t="str">
        <f>""</f>
        <v/>
      </c>
      <c r="N231" t="str">
        <f>""</f>
        <v/>
      </c>
      <c r="O231" t="str">
        <f>""</f>
        <v/>
      </c>
      <c r="P231" t="str">
        <f>""</f>
        <v/>
      </c>
      <c r="Q231" t="str">
        <f>""</f>
        <v/>
      </c>
      <c r="R231" t="str">
        <f>""</f>
        <v/>
      </c>
      <c r="S231" t="str">
        <f>""</f>
        <v/>
      </c>
      <c r="T231" t="str">
        <f>""</f>
        <v/>
      </c>
      <c r="U231" t="str">
        <f>""</f>
        <v/>
      </c>
      <c r="V231" t="str">
        <f>""</f>
        <v/>
      </c>
      <c r="W231" t="str">
        <f>""</f>
        <v/>
      </c>
      <c r="X231" t="str">
        <f>""</f>
        <v/>
      </c>
      <c r="Y231" t="str">
        <f>""</f>
        <v/>
      </c>
      <c r="Z231" t="str">
        <f>""</f>
        <v/>
      </c>
      <c r="AA231" t="str">
        <f>""</f>
        <v/>
      </c>
      <c r="AB231" t="str">
        <f>""</f>
        <v/>
      </c>
      <c r="AC231" t="str">
        <f>""</f>
        <v/>
      </c>
      <c r="AD231" t="str">
        <f>""</f>
        <v/>
      </c>
      <c r="AE231" t="str">
        <f>""</f>
        <v/>
      </c>
      <c r="AF231" t="str">
        <f>""</f>
        <v/>
      </c>
      <c r="AG231" t="str">
        <f>""</f>
        <v/>
      </c>
      <c r="AH231" t="str">
        <f>""</f>
        <v/>
      </c>
      <c r="AI231" t="str">
        <f>""</f>
        <v/>
      </c>
      <c r="AJ231" t="str">
        <f>""</f>
        <v/>
      </c>
      <c r="AK231" t="str">
        <f>""</f>
        <v/>
      </c>
      <c r="AL231" t="str">
        <f>""</f>
        <v/>
      </c>
      <c r="AM231" t="str">
        <f>""</f>
        <v/>
      </c>
      <c r="AN231" t="str">
        <f>""</f>
        <v/>
      </c>
      <c r="AO231" t="str">
        <f>""</f>
        <v/>
      </c>
      <c r="AP231" t="str">
        <f>""</f>
        <v/>
      </c>
      <c r="AQ231" t="str">
        <f>""</f>
        <v/>
      </c>
      <c r="AR231" t="str">
        <f>""</f>
        <v/>
      </c>
      <c r="AS231" t="str">
        <f>""</f>
        <v/>
      </c>
      <c r="AT231" t="str">
        <f>""</f>
        <v/>
      </c>
      <c r="AU231" t="str">
        <f>""</f>
        <v/>
      </c>
      <c r="AV231" t="str">
        <f>""</f>
        <v/>
      </c>
      <c r="AW231" t="str">
        <f>""</f>
        <v/>
      </c>
      <c r="AX231" t="str">
        <f>""</f>
        <v/>
      </c>
      <c r="AY231" t="str">
        <f>"0.054"</f>
        <v>0.054</v>
      </c>
      <c r="AZ231" t="str">
        <f>""</f>
        <v/>
      </c>
      <c r="BA231" t="str">
        <f>""</f>
        <v/>
      </c>
    </row>
    <row r="232" spans="2:53" x14ac:dyDescent="0.2">
      <c r="B232" t="str">
        <f>""</f>
        <v/>
      </c>
      <c r="C232" t="str">
        <f>""</f>
        <v/>
      </c>
      <c r="D232" t="str">
        <f>""</f>
        <v/>
      </c>
      <c r="E232" t="str">
        <f>""</f>
        <v/>
      </c>
      <c r="F232" t="str">
        <f>""</f>
        <v/>
      </c>
      <c r="G232" t="str">
        <f>""</f>
        <v/>
      </c>
      <c r="H232" t="str">
        <f>""</f>
        <v/>
      </c>
      <c r="I232" t="str">
        <f>""</f>
        <v/>
      </c>
      <c r="J232" t="str">
        <f>""</f>
        <v/>
      </c>
      <c r="K232" t="str">
        <f>""</f>
        <v/>
      </c>
      <c r="L232" t="str">
        <f>""</f>
        <v/>
      </c>
      <c r="M232" t="str">
        <f>""</f>
        <v/>
      </c>
      <c r="N232" t="str">
        <f>""</f>
        <v/>
      </c>
      <c r="O232" t="str">
        <f>""</f>
        <v/>
      </c>
      <c r="P232" t="str">
        <f>""</f>
        <v/>
      </c>
      <c r="Q232" t="str">
        <f>""</f>
        <v/>
      </c>
      <c r="R232" t="str">
        <f>""</f>
        <v/>
      </c>
      <c r="S232" t="str">
        <f>""</f>
        <v/>
      </c>
      <c r="T232" t="str">
        <f>""</f>
        <v/>
      </c>
      <c r="U232" t="str">
        <f>""</f>
        <v/>
      </c>
      <c r="V232" t="str">
        <f>""</f>
        <v/>
      </c>
      <c r="W232" t="str">
        <f>""</f>
        <v/>
      </c>
      <c r="X232" t="str">
        <f>""</f>
        <v/>
      </c>
      <c r="Y232" t="str">
        <f>""</f>
        <v/>
      </c>
      <c r="Z232" t="str">
        <f>""</f>
        <v/>
      </c>
      <c r="AA232" t="str">
        <f>""</f>
        <v/>
      </c>
      <c r="AB232" t="str">
        <f>""</f>
        <v/>
      </c>
      <c r="AC232" t="str">
        <f>""</f>
        <v/>
      </c>
      <c r="AD232" t="str">
        <f>""</f>
        <v/>
      </c>
      <c r="AE232" t="str">
        <f>""</f>
        <v/>
      </c>
      <c r="AF232" t="str">
        <f>""</f>
        <v/>
      </c>
      <c r="AG232" t="str">
        <f>""</f>
        <v/>
      </c>
      <c r="AH232" t="str">
        <f>""</f>
        <v/>
      </c>
      <c r="AI232" t="str">
        <f>""</f>
        <v/>
      </c>
      <c r="AJ232" t="str">
        <f>""</f>
        <v/>
      </c>
      <c r="AK232" t="str">
        <f>""</f>
        <v/>
      </c>
      <c r="AL232" t="str">
        <f>""</f>
        <v/>
      </c>
      <c r="AM232" t="str">
        <f>""</f>
        <v/>
      </c>
      <c r="AN232" t="str">
        <f>""</f>
        <v/>
      </c>
      <c r="AO232" t="str">
        <f>""</f>
        <v/>
      </c>
      <c r="AP232" t="str">
        <f>""</f>
        <v/>
      </c>
      <c r="AQ232" t="str">
        <f>""</f>
        <v/>
      </c>
      <c r="AR232" t="str">
        <f>""</f>
        <v/>
      </c>
      <c r="AS232" t="str">
        <f>""</f>
        <v/>
      </c>
      <c r="AT232" t="str">
        <f>""</f>
        <v/>
      </c>
      <c r="AU232" t="str">
        <f>""</f>
        <v/>
      </c>
      <c r="AV232" t="str">
        <f>""</f>
        <v/>
      </c>
      <c r="AW232" t="str">
        <f>""</f>
        <v/>
      </c>
      <c r="AX232" t="str">
        <f>""</f>
        <v/>
      </c>
      <c r="AY232" t="str">
        <f>"[0.086]"</f>
        <v>[0.086]</v>
      </c>
      <c r="AZ232" t="str">
        <f>""</f>
        <v/>
      </c>
      <c r="BA232" t="str">
        <f>""</f>
        <v/>
      </c>
    </row>
    <row r="233" spans="2:53" x14ac:dyDescent="0.2">
      <c r="B233" t="str">
        <f>"Interaction"</f>
        <v>Interaction</v>
      </c>
      <c r="C233" t="str">
        <f>""</f>
        <v/>
      </c>
      <c r="D233" t="str">
        <f>""</f>
        <v/>
      </c>
      <c r="E233" t="str">
        <f>""</f>
        <v/>
      </c>
      <c r="F233" t="str">
        <f>""</f>
        <v/>
      </c>
      <c r="G233" t="str">
        <f>""</f>
        <v/>
      </c>
      <c r="H233" t="str">
        <f>""</f>
        <v/>
      </c>
      <c r="I233" t="str">
        <f>""</f>
        <v/>
      </c>
      <c r="J233" t="str">
        <f>""</f>
        <v/>
      </c>
      <c r="K233" t="str">
        <f>""</f>
        <v/>
      </c>
      <c r="L233" t="str">
        <f>""</f>
        <v/>
      </c>
      <c r="M233" t="str">
        <f>""</f>
        <v/>
      </c>
      <c r="N233" t="str">
        <f>""</f>
        <v/>
      </c>
      <c r="O233" t="str">
        <f>""</f>
        <v/>
      </c>
      <c r="P233" t="str">
        <f>""</f>
        <v/>
      </c>
      <c r="Q233" t="str">
        <f>""</f>
        <v/>
      </c>
      <c r="R233" t="str">
        <f>""</f>
        <v/>
      </c>
      <c r="S233" t="str">
        <f>""</f>
        <v/>
      </c>
      <c r="T233" t="str">
        <f>""</f>
        <v/>
      </c>
      <c r="U233" t="str">
        <f>""</f>
        <v/>
      </c>
      <c r="V233" t="str">
        <f>""</f>
        <v/>
      </c>
      <c r="W233" t="str">
        <f>""</f>
        <v/>
      </c>
      <c r="X233" t="str">
        <f>""</f>
        <v/>
      </c>
      <c r="Y233" t="str">
        <f>""</f>
        <v/>
      </c>
      <c r="Z233" t="str">
        <f>""</f>
        <v/>
      </c>
      <c r="AA233" t="str">
        <f>""</f>
        <v/>
      </c>
      <c r="AB233" t="str">
        <f>""</f>
        <v/>
      </c>
      <c r="AC233" t="str">
        <f>""</f>
        <v/>
      </c>
      <c r="AD233" t="str">
        <f>""</f>
        <v/>
      </c>
      <c r="AE233" t="str">
        <f>""</f>
        <v/>
      </c>
      <c r="AF233" t="str">
        <f>""</f>
        <v/>
      </c>
      <c r="AG233" t="str">
        <f>""</f>
        <v/>
      </c>
      <c r="AH233" t="str">
        <f>""</f>
        <v/>
      </c>
      <c r="AI233" t="str">
        <f>""</f>
        <v/>
      </c>
      <c r="AJ233" t="str">
        <f>""</f>
        <v/>
      </c>
      <c r="AK233" t="str">
        <f>""</f>
        <v/>
      </c>
      <c r="AL233" t="str">
        <f>""</f>
        <v/>
      </c>
      <c r="AM233" t="str">
        <f>""</f>
        <v/>
      </c>
      <c r="AN233" t="str">
        <f>""</f>
        <v/>
      </c>
      <c r="AO233" t="str">
        <f>""</f>
        <v/>
      </c>
      <c r="AP233" t="str">
        <f>""</f>
        <v/>
      </c>
      <c r="AQ233" t="str">
        <f>""</f>
        <v/>
      </c>
      <c r="AR233" t="str">
        <f>""</f>
        <v/>
      </c>
      <c r="AS233" t="str">
        <f>""</f>
        <v/>
      </c>
      <c r="AT233" t="str">
        <f>""</f>
        <v/>
      </c>
      <c r="AU233" t="str">
        <f>""</f>
        <v/>
      </c>
      <c r="AV233" t="str">
        <f>""</f>
        <v/>
      </c>
      <c r="AW233" t="str">
        <f>""</f>
        <v/>
      </c>
      <c r="AX233" t="str">
        <f>""</f>
        <v/>
      </c>
      <c r="AY233" t="str">
        <f>"0.038"</f>
        <v>0.038</v>
      </c>
      <c r="AZ233" t="str">
        <f>""</f>
        <v/>
      </c>
      <c r="BA233" t="str">
        <f>""</f>
        <v/>
      </c>
    </row>
    <row r="234" spans="2:53" x14ac:dyDescent="0.2">
      <c r="B234" t="str">
        <f>""</f>
        <v/>
      </c>
      <c r="C234" t="str">
        <f>""</f>
        <v/>
      </c>
      <c r="D234" t="str">
        <f>""</f>
        <v/>
      </c>
      <c r="E234" t="str">
        <f>""</f>
        <v/>
      </c>
      <c r="F234" t="str">
        <f>""</f>
        <v/>
      </c>
      <c r="G234" t="str">
        <f>""</f>
        <v/>
      </c>
      <c r="H234" t="str">
        <f>""</f>
        <v/>
      </c>
      <c r="I234" t="str">
        <f>""</f>
        <v/>
      </c>
      <c r="J234" t="str">
        <f>""</f>
        <v/>
      </c>
      <c r="K234" t="str">
        <f>""</f>
        <v/>
      </c>
      <c r="L234" t="str">
        <f>""</f>
        <v/>
      </c>
      <c r="M234" t="str">
        <f>""</f>
        <v/>
      </c>
      <c r="N234" t="str">
        <f>""</f>
        <v/>
      </c>
      <c r="O234" t="str">
        <f>""</f>
        <v/>
      </c>
      <c r="P234" t="str">
        <f>""</f>
        <v/>
      </c>
      <c r="Q234" t="str">
        <f>""</f>
        <v/>
      </c>
      <c r="R234" t="str">
        <f>""</f>
        <v/>
      </c>
      <c r="S234" t="str">
        <f>""</f>
        <v/>
      </c>
      <c r="T234" t="str">
        <f>""</f>
        <v/>
      </c>
      <c r="U234" t="str">
        <f>""</f>
        <v/>
      </c>
      <c r="V234" t="str">
        <f>""</f>
        <v/>
      </c>
      <c r="W234" t="str">
        <f>""</f>
        <v/>
      </c>
      <c r="X234" t="str">
        <f>""</f>
        <v/>
      </c>
      <c r="Y234" t="str">
        <f>""</f>
        <v/>
      </c>
      <c r="Z234" t="str">
        <f>""</f>
        <v/>
      </c>
      <c r="AA234" t="str">
        <f>""</f>
        <v/>
      </c>
      <c r="AB234" t="str">
        <f>""</f>
        <v/>
      </c>
      <c r="AC234" t="str">
        <f>""</f>
        <v/>
      </c>
      <c r="AD234" t="str">
        <f>""</f>
        <v/>
      </c>
      <c r="AE234" t="str">
        <f>""</f>
        <v/>
      </c>
      <c r="AF234" t="str">
        <f>""</f>
        <v/>
      </c>
      <c r="AG234" t="str">
        <f>""</f>
        <v/>
      </c>
      <c r="AH234" t="str">
        <f>""</f>
        <v/>
      </c>
      <c r="AI234" t="str">
        <f>""</f>
        <v/>
      </c>
      <c r="AJ234" t="str">
        <f>""</f>
        <v/>
      </c>
      <c r="AK234" t="str">
        <f>""</f>
        <v/>
      </c>
      <c r="AL234" t="str">
        <f>""</f>
        <v/>
      </c>
      <c r="AM234" t="str">
        <f>""</f>
        <v/>
      </c>
      <c r="AN234" t="str">
        <f>""</f>
        <v/>
      </c>
      <c r="AO234" t="str">
        <f>""</f>
        <v/>
      </c>
      <c r="AP234" t="str">
        <f>""</f>
        <v/>
      </c>
      <c r="AQ234" t="str">
        <f>""</f>
        <v/>
      </c>
      <c r="AR234" t="str">
        <f>""</f>
        <v/>
      </c>
      <c r="AS234" t="str">
        <f>""</f>
        <v/>
      </c>
      <c r="AT234" t="str">
        <f>""</f>
        <v/>
      </c>
      <c r="AU234" t="str">
        <f>""</f>
        <v/>
      </c>
      <c r="AV234" t="str">
        <f>""</f>
        <v/>
      </c>
      <c r="AW234" t="str">
        <f>""</f>
        <v/>
      </c>
      <c r="AX234" t="str">
        <f>""</f>
        <v/>
      </c>
      <c r="AY234" t="str">
        <f>"[0.046]"</f>
        <v>[0.046]</v>
      </c>
      <c r="AZ234" t="str">
        <f>""</f>
        <v/>
      </c>
      <c r="BA234" t="str">
        <f>""</f>
        <v/>
      </c>
    </row>
    <row r="235" spans="2:53" x14ac:dyDescent="0.2">
      <c r="B235" t="str">
        <f>"Number of males who left household 1998-2007"</f>
        <v>Number of males who left household 1998-2007</v>
      </c>
      <c r="C235" t="str">
        <f>""</f>
        <v/>
      </c>
      <c r="D235" t="str">
        <f>""</f>
        <v/>
      </c>
      <c r="E235" t="str">
        <f>""</f>
        <v/>
      </c>
      <c r="F235" t="str">
        <f>""</f>
        <v/>
      </c>
      <c r="G235" t="str">
        <f>""</f>
        <v/>
      </c>
      <c r="H235" t="str">
        <f>""</f>
        <v/>
      </c>
      <c r="I235" t="str">
        <f>""</f>
        <v/>
      </c>
      <c r="J235" t="str">
        <f>""</f>
        <v/>
      </c>
      <c r="K235" t="str">
        <f>""</f>
        <v/>
      </c>
      <c r="L235" t="str">
        <f>""</f>
        <v/>
      </c>
      <c r="M235" t="str">
        <f>""</f>
        <v/>
      </c>
      <c r="N235" t="str">
        <f>""</f>
        <v/>
      </c>
      <c r="O235" t="str">
        <f>""</f>
        <v/>
      </c>
      <c r="P235" t="str">
        <f>""</f>
        <v/>
      </c>
      <c r="Q235" t="str">
        <f>""</f>
        <v/>
      </c>
      <c r="R235" t="str">
        <f>""</f>
        <v/>
      </c>
      <c r="S235" t="str">
        <f>""</f>
        <v/>
      </c>
      <c r="T235" t="str">
        <f>""</f>
        <v/>
      </c>
      <c r="U235" t="str">
        <f>""</f>
        <v/>
      </c>
      <c r="V235" t="str">
        <f>""</f>
        <v/>
      </c>
      <c r="W235" t="str">
        <f>""</f>
        <v/>
      </c>
      <c r="X235" t="str">
        <f>""</f>
        <v/>
      </c>
      <c r="Y235" t="str">
        <f>""</f>
        <v/>
      </c>
      <c r="Z235" t="str">
        <f>""</f>
        <v/>
      </c>
      <c r="AA235" t="str">
        <f>""</f>
        <v/>
      </c>
      <c r="AB235" t="str">
        <f>""</f>
        <v/>
      </c>
      <c r="AC235" t="str">
        <f>""</f>
        <v/>
      </c>
      <c r="AD235" t="str">
        <f>""</f>
        <v/>
      </c>
      <c r="AE235" t="str">
        <f>""</f>
        <v/>
      </c>
      <c r="AF235" t="str">
        <f>""</f>
        <v/>
      </c>
      <c r="AG235" t="str">
        <f>""</f>
        <v/>
      </c>
      <c r="AH235" t="str">
        <f>""</f>
        <v/>
      </c>
      <c r="AI235" t="str">
        <f>""</f>
        <v/>
      </c>
      <c r="AJ235" t="str">
        <f>""</f>
        <v/>
      </c>
      <c r="AK235" t="str">
        <f>""</f>
        <v/>
      </c>
      <c r="AL235" t="str">
        <f>""</f>
        <v/>
      </c>
      <c r="AM235" t="str">
        <f>""</f>
        <v/>
      </c>
      <c r="AN235" t="str">
        <f>""</f>
        <v/>
      </c>
      <c r="AO235" t="str">
        <f>""</f>
        <v/>
      </c>
      <c r="AP235" t="str">
        <f>""</f>
        <v/>
      </c>
      <c r="AQ235" t="str">
        <f>""</f>
        <v/>
      </c>
      <c r="AR235" t="str">
        <f>""</f>
        <v/>
      </c>
      <c r="AS235" t="str">
        <f>""</f>
        <v/>
      </c>
      <c r="AT235" t="str">
        <f>""</f>
        <v/>
      </c>
      <c r="AU235" t="str">
        <f>""</f>
        <v/>
      </c>
      <c r="AV235" t="str">
        <f>""</f>
        <v/>
      </c>
      <c r="AW235" t="str">
        <f>""</f>
        <v/>
      </c>
      <c r="AX235" t="str">
        <f>""</f>
        <v/>
      </c>
      <c r="AY235" t="str">
        <f>""</f>
        <v/>
      </c>
      <c r="AZ235" t="str">
        <f>"0.025"</f>
        <v>0.025</v>
      </c>
      <c r="BA235" t="str">
        <f>""</f>
        <v/>
      </c>
    </row>
    <row r="236" spans="2:53" x14ac:dyDescent="0.2">
      <c r="B236" t="str">
        <f>""</f>
        <v/>
      </c>
      <c r="C236" t="str">
        <f>""</f>
        <v/>
      </c>
      <c r="D236" t="str">
        <f>""</f>
        <v/>
      </c>
      <c r="E236" t="str">
        <f>""</f>
        <v/>
      </c>
      <c r="F236" t="str">
        <f>""</f>
        <v/>
      </c>
      <c r="G236" t="str">
        <f>""</f>
        <v/>
      </c>
      <c r="H236" t="str">
        <f>""</f>
        <v/>
      </c>
      <c r="I236" t="str">
        <f>""</f>
        <v/>
      </c>
      <c r="J236" t="str">
        <f>""</f>
        <v/>
      </c>
      <c r="K236" t="str">
        <f>""</f>
        <v/>
      </c>
      <c r="L236" t="str">
        <f>""</f>
        <v/>
      </c>
      <c r="M236" t="str">
        <f>""</f>
        <v/>
      </c>
      <c r="N236" t="str">
        <f>""</f>
        <v/>
      </c>
      <c r="O236" t="str">
        <f>""</f>
        <v/>
      </c>
      <c r="P236" t="str">
        <f>""</f>
        <v/>
      </c>
      <c r="Q236" t="str">
        <f>""</f>
        <v/>
      </c>
      <c r="R236" t="str">
        <f>""</f>
        <v/>
      </c>
      <c r="S236" t="str">
        <f>""</f>
        <v/>
      </c>
      <c r="T236" t="str">
        <f>""</f>
        <v/>
      </c>
      <c r="U236" t="str">
        <f>""</f>
        <v/>
      </c>
      <c r="V236" t="str">
        <f>""</f>
        <v/>
      </c>
      <c r="W236" t="str">
        <f>""</f>
        <v/>
      </c>
      <c r="X236" t="str">
        <f>""</f>
        <v/>
      </c>
      <c r="Y236" t="str">
        <f>""</f>
        <v/>
      </c>
      <c r="Z236" t="str">
        <f>""</f>
        <v/>
      </c>
      <c r="AA236" t="str">
        <f>""</f>
        <v/>
      </c>
      <c r="AB236" t="str">
        <f>""</f>
        <v/>
      </c>
      <c r="AC236" t="str">
        <f>""</f>
        <v/>
      </c>
      <c r="AD236" t="str">
        <f>""</f>
        <v/>
      </c>
      <c r="AE236" t="str">
        <f>""</f>
        <v/>
      </c>
      <c r="AF236" t="str">
        <f>""</f>
        <v/>
      </c>
      <c r="AG236" t="str">
        <f>""</f>
        <v/>
      </c>
      <c r="AH236" t="str">
        <f>""</f>
        <v/>
      </c>
      <c r="AI236" t="str">
        <f>""</f>
        <v/>
      </c>
      <c r="AJ236" t="str">
        <f>""</f>
        <v/>
      </c>
      <c r="AK236" t="str">
        <f>""</f>
        <v/>
      </c>
      <c r="AL236" t="str">
        <f>""</f>
        <v/>
      </c>
      <c r="AM236" t="str">
        <f>""</f>
        <v/>
      </c>
      <c r="AN236" t="str">
        <f>""</f>
        <v/>
      </c>
      <c r="AO236" t="str">
        <f>""</f>
        <v/>
      </c>
      <c r="AP236" t="str">
        <f>""</f>
        <v/>
      </c>
      <c r="AQ236" t="str">
        <f>""</f>
        <v/>
      </c>
      <c r="AR236" t="str">
        <f>""</f>
        <v/>
      </c>
      <c r="AS236" t="str">
        <f>""</f>
        <v/>
      </c>
      <c r="AT236" t="str">
        <f>""</f>
        <v/>
      </c>
      <c r="AU236" t="str">
        <f>""</f>
        <v/>
      </c>
      <c r="AV236" t="str">
        <f>""</f>
        <v/>
      </c>
      <c r="AW236" t="str">
        <f>""</f>
        <v/>
      </c>
      <c r="AX236" t="str">
        <f>""</f>
        <v/>
      </c>
      <c r="AY236" t="str">
        <f>""</f>
        <v/>
      </c>
      <c r="AZ236" t="str">
        <f>"[0.043]"</f>
        <v>[0.043]</v>
      </c>
      <c r="BA236" t="str">
        <f>""</f>
        <v/>
      </c>
    </row>
    <row r="237" spans="2:53" x14ac:dyDescent="0.2">
      <c r="B237" t="str">
        <f>"Interaction"</f>
        <v>Interaction</v>
      </c>
      <c r="C237" t="str">
        <f>""</f>
        <v/>
      </c>
      <c r="D237" t="str">
        <f>""</f>
        <v/>
      </c>
      <c r="E237" t="str">
        <f>""</f>
        <v/>
      </c>
      <c r="F237" t="str">
        <f>""</f>
        <v/>
      </c>
      <c r="G237" t="str">
        <f>""</f>
        <v/>
      </c>
      <c r="H237" t="str">
        <f>""</f>
        <v/>
      </c>
      <c r="I237" t="str">
        <f>""</f>
        <v/>
      </c>
      <c r="J237" t="str">
        <f>""</f>
        <v/>
      </c>
      <c r="K237" t="str">
        <f>""</f>
        <v/>
      </c>
      <c r="L237" t="str">
        <f>""</f>
        <v/>
      </c>
      <c r="M237" t="str">
        <f>""</f>
        <v/>
      </c>
      <c r="N237" t="str">
        <f>""</f>
        <v/>
      </c>
      <c r="O237" t="str">
        <f>""</f>
        <v/>
      </c>
      <c r="P237" t="str">
        <f>""</f>
        <v/>
      </c>
      <c r="Q237" t="str">
        <f>""</f>
        <v/>
      </c>
      <c r="R237" t="str">
        <f>""</f>
        <v/>
      </c>
      <c r="S237" t="str">
        <f>""</f>
        <v/>
      </c>
      <c r="T237" t="str">
        <f>""</f>
        <v/>
      </c>
      <c r="U237" t="str">
        <f>""</f>
        <v/>
      </c>
      <c r="V237" t="str">
        <f>""</f>
        <v/>
      </c>
      <c r="W237" t="str">
        <f>""</f>
        <v/>
      </c>
      <c r="X237" t="str">
        <f>""</f>
        <v/>
      </c>
      <c r="Y237" t="str">
        <f>""</f>
        <v/>
      </c>
      <c r="Z237" t="str">
        <f>""</f>
        <v/>
      </c>
      <c r="AA237" t="str">
        <f>""</f>
        <v/>
      </c>
      <c r="AB237" t="str">
        <f>""</f>
        <v/>
      </c>
      <c r="AC237" t="str">
        <f>""</f>
        <v/>
      </c>
      <c r="AD237" t="str">
        <f>""</f>
        <v/>
      </c>
      <c r="AE237" t="str">
        <f>""</f>
        <v/>
      </c>
      <c r="AF237" t="str">
        <f>""</f>
        <v/>
      </c>
      <c r="AG237" t="str">
        <f>""</f>
        <v/>
      </c>
      <c r="AH237" t="str">
        <f>""</f>
        <v/>
      </c>
      <c r="AI237" t="str">
        <f>""</f>
        <v/>
      </c>
      <c r="AJ237" t="str">
        <f>""</f>
        <v/>
      </c>
      <c r="AK237" t="str">
        <f>""</f>
        <v/>
      </c>
      <c r="AL237" t="str">
        <f>""</f>
        <v/>
      </c>
      <c r="AM237" t="str">
        <f>""</f>
        <v/>
      </c>
      <c r="AN237" t="str">
        <f>""</f>
        <v/>
      </c>
      <c r="AO237" t="str">
        <f>""</f>
        <v/>
      </c>
      <c r="AP237" t="str">
        <f>""</f>
        <v/>
      </c>
      <c r="AQ237" t="str">
        <f>""</f>
        <v/>
      </c>
      <c r="AR237" t="str">
        <f>""</f>
        <v/>
      </c>
      <c r="AS237" t="str">
        <f>""</f>
        <v/>
      </c>
      <c r="AT237" t="str">
        <f>""</f>
        <v/>
      </c>
      <c r="AU237" t="str">
        <f>""</f>
        <v/>
      </c>
      <c r="AV237" t="str">
        <f>""</f>
        <v/>
      </c>
      <c r="AW237" t="str">
        <f>""</f>
        <v/>
      </c>
      <c r="AX237" t="str">
        <f>""</f>
        <v/>
      </c>
      <c r="AY237" t="str">
        <f>""</f>
        <v/>
      </c>
      <c r="AZ237" t="str">
        <f>"0.019"</f>
        <v>0.019</v>
      </c>
      <c r="BA237" t="str">
        <f>""</f>
        <v/>
      </c>
    </row>
    <row r="238" spans="2:53" x14ac:dyDescent="0.2">
      <c r="B238" t="str">
        <f>""</f>
        <v/>
      </c>
      <c r="C238" t="str">
        <f>""</f>
        <v/>
      </c>
      <c r="D238" t="str">
        <f>""</f>
        <v/>
      </c>
      <c r="E238" t="str">
        <f>""</f>
        <v/>
      </c>
      <c r="F238" t="str">
        <f>""</f>
        <v/>
      </c>
      <c r="G238" t="str">
        <f>""</f>
        <v/>
      </c>
      <c r="H238" t="str">
        <f>""</f>
        <v/>
      </c>
      <c r="I238" t="str">
        <f>""</f>
        <v/>
      </c>
      <c r="J238" t="str">
        <f>""</f>
        <v/>
      </c>
      <c r="K238" t="str">
        <f>""</f>
        <v/>
      </c>
      <c r="L238" t="str">
        <f>""</f>
        <v/>
      </c>
      <c r="M238" t="str">
        <f>""</f>
        <v/>
      </c>
      <c r="N238" t="str">
        <f>""</f>
        <v/>
      </c>
      <c r="O238" t="str">
        <f>""</f>
        <v/>
      </c>
      <c r="P238" t="str">
        <f>""</f>
        <v/>
      </c>
      <c r="Q238" t="str">
        <f>""</f>
        <v/>
      </c>
      <c r="R238" t="str">
        <f>""</f>
        <v/>
      </c>
      <c r="S238" t="str">
        <f>""</f>
        <v/>
      </c>
      <c r="T238" t="str">
        <f>""</f>
        <v/>
      </c>
      <c r="U238" t="str">
        <f>""</f>
        <v/>
      </c>
      <c r="V238" t="str">
        <f>""</f>
        <v/>
      </c>
      <c r="W238" t="str">
        <f>""</f>
        <v/>
      </c>
      <c r="X238" t="str">
        <f>""</f>
        <v/>
      </c>
      <c r="Y238" t="str">
        <f>""</f>
        <v/>
      </c>
      <c r="Z238" t="str">
        <f>""</f>
        <v/>
      </c>
      <c r="AA238" t="str">
        <f>""</f>
        <v/>
      </c>
      <c r="AB238" t="str">
        <f>""</f>
        <v/>
      </c>
      <c r="AC238" t="str">
        <f>""</f>
        <v/>
      </c>
      <c r="AD238" t="str">
        <f>""</f>
        <v/>
      </c>
      <c r="AE238" t="str">
        <f>""</f>
        <v/>
      </c>
      <c r="AF238" t="str">
        <f>""</f>
        <v/>
      </c>
      <c r="AG238" t="str">
        <f>""</f>
        <v/>
      </c>
      <c r="AH238" t="str">
        <f>""</f>
        <v/>
      </c>
      <c r="AI238" t="str">
        <f>""</f>
        <v/>
      </c>
      <c r="AJ238" t="str">
        <f>""</f>
        <v/>
      </c>
      <c r="AK238" t="str">
        <f>""</f>
        <v/>
      </c>
      <c r="AL238" t="str">
        <f>""</f>
        <v/>
      </c>
      <c r="AM238" t="str">
        <f>""</f>
        <v/>
      </c>
      <c r="AN238" t="str">
        <f>""</f>
        <v/>
      </c>
      <c r="AO238" t="str">
        <f>""</f>
        <v/>
      </c>
      <c r="AP238" t="str">
        <f>""</f>
        <v/>
      </c>
      <c r="AQ238" t="str">
        <f>""</f>
        <v/>
      </c>
      <c r="AR238" t="str">
        <f>""</f>
        <v/>
      </c>
      <c r="AS238" t="str">
        <f>""</f>
        <v/>
      </c>
      <c r="AT238" t="str">
        <f>""</f>
        <v/>
      </c>
      <c r="AU238" t="str">
        <f>""</f>
        <v/>
      </c>
      <c r="AV238" t="str">
        <f>""</f>
        <v/>
      </c>
      <c r="AW238" t="str">
        <f>""</f>
        <v/>
      </c>
      <c r="AX238" t="str">
        <f>""</f>
        <v/>
      </c>
      <c r="AY238" t="str">
        <f>""</f>
        <v/>
      </c>
      <c r="AZ238" t="str">
        <f>"[0.026]"</f>
        <v>[0.026]</v>
      </c>
      <c r="BA238" t="str">
        <f>""</f>
        <v/>
      </c>
    </row>
    <row r="239" spans="2:53" x14ac:dyDescent="0.2">
      <c r="B239" t="str">
        <f>"Share of males  who left household 1998-2007"</f>
        <v>Share of males  who left household 1998-2007</v>
      </c>
      <c r="C239" t="str">
        <f>""</f>
        <v/>
      </c>
      <c r="D239" t="str">
        <f>""</f>
        <v/>
      </c>
      <c r="E239" t="str">
        <f>""</f>
        <v/>
      </c>
      <c r="F239" t="str">
        <f>""</f>
        <v/>
      </c>
      <c r="G239" t="str">
        <f>""</f>
        <v/>
      </c>
      <c r="H239" t="str">
        <f>""</f>
        <v/>
      </c>
      <c r="I239" t="str">
        <f>""</f>
        <v/>
      </c>
      <c r="J239" t="str">
        <f>""</f>
        <v/>
      </c>
      <c r="K239" t="str">
        <f>""</f>
        <v/>
      </c>
      <c r="L239" t="str">
        <f>""</f>
        <v/>
      </c>
      <c r="M239" t="str">
        <f>""</f>
        <v/>
      </c>
      <c r="N239" t="str">
        <f>""</f>
        <v/>
      </c>
      <c r="O239" t="str">
        <f>""</f>
        <v/>
      </c>
      <c r="P239" t="str">
        <f>""</f>
        <v/>
      </c>
      <c r="Q239" t="str">
        <f>""</f>
        <v/>
      </c>
      <c r="R239" t="str">
        <f>""</f>
        <v/>
      </c>
      <c r="S239" t="str">
        <f>""</f>
        <v/>
      </c>
      <c r="T239" t="str">
        <f>""</f>
        <v/>
      </c>
      <c r="U239" t="str">
        <f>""</f>
        <v/>
      </c>
      <c r="V239" t="str">
        <f>""</f>
        <v/>
      </c>
      <c r="W239" t="str">
        <f>""</f>
        <v/>
      </c>
      <c r="X239" t="str">
        <f>""</f>
        <v/>
      </c>
      <c r="Y239" t="str">
        <f>""</f>
        <v/>
      </c>
      <c r="Z239" t="str">
        <f>""</f>
        <v/>
      </c>
      <c r="AA239" t="str">
        <f>""</f>
        <v/>
      </c>
      <c r="AB239" t="str">
        <f>""</f>
        <v/>
      </c>
      <c r="AC239" t="str">
        <f>""</f>
        <v/>
      </c>
      <c r="AD239" t="str">
        <f>""</f>
        <v/>
      </c>
      <c r="AE239" t="str">
        <f>""</f>
        <v/>
      </c>
      <c r="AF239" t="str">
        <f>""</f>
        <v/>
      </c>
      <c r="AG239" t="str">
        <f>""</f>
        <v/>
      </c>
      <c r="AH239" t="str">
        <f>""</f>
        <v/>
      </c>
      <c r="AI239" t="str">
        <f>""</f>
        <v/>
      </c>
      <c r="AJ239" t="str">
        <f>""</f>
        <v/>
      </c>
      <c r="AK239" t="str">
        <f>""</f>
        <v/>
      </c>
      <c r="AL239" t="str">
        <f>""</f>
        <v/>
      </c>
      <c r="AM239" t="str">
        <f>""</f>
        <v/>
      </c>
      <c r="AN239" t="str">
        <f>""</f>
        <v/>
      </c>
      <c r="AO239" t="str">
        <f>""</f>
        <v/>
      </c>
      <c r="AP239" t="str">
        <f>""</f>
        <v/>
      </c>
      <c r="AQ239" t="str">
        <f>""</f>
        <v/>
      </c>
      <c r="AR239" t="str">
        <f>""</f>
        <v/>
      </c>
      <c r="AS239" t="str">
        <f>""</f>
        <v/>
      </c>
      <c r="AT239" t="str">
        <f>""</f>
        <v/>
      </c>
      <c r="AU239" t="str">
        <f>""</f>
        <v/>
      </c>
      <c r="AV239" t="str">
        <f>""</f>
        <v/>
      </c>
      <c r="AW239" t="str">
        <f>""</f>
        <v/>
      </c>
      <c r="AX239" t="str">
        <f>""</f>
        <v/>
      </c>
      <c r="AY239" t="str">
        <f>""</f>
        <v/>
      </c>
      <c r="AZ239" t="str">
        <f>""</f>
        <v/>
      </c>
      <c r="BA239" t="str">
        <f>"0.070"</f>
        <v>0.070</v>
      </c>
    </row>
    <row r="240" spans="2:53" x14ac:dyDescent="0.2">
      <c r="B240" t="str">
        <f>""</f>
        <v/>
      </c>
      <c r="C240" t="str">
        <f>""</f>
        <v/>
      </c>
      <c r="D240" t="str">
        <f>""</f>
        <v/>
      </c>
      <c r="E240" t="str">
        <f>""</f>
        <v/>
      </c>
      <c r="F240" t="str">
        <f>""</f>
        <v/>
      </c>
      <c r="G240" t="str">
        <f>""</f>
        <v/>
      </c>
      <c r="H240" t="str">
        <f>""</f>
        <v/>
      </c>
      <c r="I240" t="str">
        <f>""</f>
        <v/>
      </c>
      <c r="J240" t="str">
        <f>""</f>
        <v/>
      </c>
      <c r="K240" t="str">
        <f>""</f>
        <v/>
      </c>
      <c r="L240" t="str">
        <f>""</f>
        <v/>
      </c>
      <c r="M240" t="str">
        <f>""</f>
        <v/>
      </c>
      <c r="N240" t="str">
        <f>""</f>
        <v/>
      </c>
      <c r="O240" t="str">
        <f>""</f>
        <v/>
      </c>
      <c r="P240" t="str">
        <f>""</f>
        <v/>
      </c>
      <c r="Q240" t="str">
        <f>""</f>
        <v/>
      </c>
      <c r="R240" t="str">
        <f>""</f>
        <v/>
      </c>
      <c r="S240" t="str">
        <f>""</f>
        <v/>
      </c>
      <c r="T240" t="str">
        <f>""</f>
        <v/>
      </c>
      <c r="U240" t="str">
        <f>""</f>
        <v/>
      </c>
      <c r="V240" t="str">
        <f>""</f>
        <v/>
      </c>
      <c r="W240" t="str">
        <f>""</f>
        <v/>
      </c>
      <c r="X240" t="str">
        <f>""</f>
        <v/>
      </c>
      <c r="Y240" t="str">
        <f>""</f>
        <v/>
      </c>
      <c r="Z240" t="str">
        <f>""</f>
        <v/>
      </c>
      <c r="AA240" t="str">
        <f>""</f>
        <v/>
      </c>
      <c r="AB240" t="str">
        <f>""</f>
        <v/>
      </c>
      <c r="AC240" t="str">
        <f>""</f>
        <v/>
      </c>
      <c r="AD240" t="str">
        <f>""</f>
        <v/>
      </c>
      <c r="AE240" t="str">
        <f>""</f>
        <v/>
      </c>
      <c r="AF240" t="str">
        <f>""</f>
        <v/>
      </c>
      <c r="AG240" t="str">
        <f>""</f>
        <v/>
      </c>
      <c r="AH240" t="str">
        <f>""</f>
        <v/>
      </c>
      <c r="AI240" t="str">
        <f>""</f>
        <v/>
      </c>
      <c r="AJ240" t="str">
        <f>""</f>
        <v/>
      </c>
      <c r="AK240" t="str">
        <f>""</f>
        <v/>
      </c>
      <c r="AL240" t="str">
        <f>""</f>
        <v/>
      </c>
      <c r="AM240" t="str">
        <f>""</f>
        <v/>
      </c>
      <c r="AN240" t="str">
        <f>""</f>
        <v/>
      </c>
      <c r="AO240" t="str">
        <f>""</f>
        <v/>
      </c>
      <c r="AP240" t="str">
        <f>""</f>
        <v/>
      </c>
      <c r="AQ240" t="str">
        <f>""</f>
        <v/>
      </c>
      <c r="AR240" t="str">
        <f>""</f>
        <v/>
      </c>
      <c r="AS240" t="str">
        <f>""</f>
        <v/>
      </c>
      <c r="AT240" t="str">
        <f>""</f>
        <v/>
      </c>
      <c r="AU240" t="str">
        <f>""</f>
        <v/>
      </c>
      <c r="AV240" t="str">
        <f>""</f>
        <v/>
      </c>
      <c r="AW240" t="str">
        <f>""</f>
        <v/>
      </c>
      <c r="AX240" t="str">
        <f>""</f>
        <v/>
      </c>
      <c r="AY240" t="str">
        <f>""</f>
        <v/>
      </c>
      <c r="AZ240" t="str">
        <f>""</f>
        <v/>
      </c>
      <c r="BA240" t="str">
        <f>"[0.101]"</f>
        <v>[0.101]</v>
      </c>
    </row>
    <row r="241" spans="2:53" x14ac:dyDescent="0.2">
      <c r="B241" t="str">
        <f>"Interaction"</f>
        <v>Interaction</v>
      </c>
      <c r="C241" t="str">
        <f>""</f>
        <v/>
      </c>
      <c r="D241" t="str">
        <f>""</f>
        <v/>
      </c>
      <c r="E241" t="str">
        <f>""</f>
        <v/>
      </c>
      <c r="F241" t="str">
        <f>""</f>
        <v/>
      </c>
      <c r="G241" t="str">
        <f>""</f>
        <v/>
      </c>
      <c r="H241" t="str">
        <f>""</f>
        <v/>
      </c>
      <c r="I241" t="str">
        <f>""</f>
        <v/>
      </c>
      <c r="J241" t="str">
        <f>""</f>
        <v/>
      </c>
      <c r="K241" t="str">
        <f>""</f>
        <v/>
      </c>
      <c r="L241" t="str">
        <f>""</f>
        <v/>
      </c>
      <c r="M241" t="str">
        <f>""</f>
        <v/>
      </c>
      <c r="N241" t="str">
        <f>""</f>
        <v/>
      </c>
      <c r="O241" t="str">
        <f>""</f>
        <v/>
      </c>
      <c r="P241" t="str">
        <f>""</f>
        <v/>
      </c>
      <c r="Q241" t="str">
        <f>""</f>
        <v/>
      </c>
      <c r="R241" t="str">
        <f>""</f>
        <v/>
      </c>
      <c r="S241" t="str">
        <f>""</f>
        <v/>
      </c>
      <c r="T241" t="str">
        <f>""</f>
        <v/>
      </c>
      <c r="U241" t="str">
        <f>""</f>
        <v/>
      </c>
      <c r="V241" t="str">
        <f>""</f>
        <v/>
      </c>
      <c r="W241" t="str">
        <f>""</f>
        <v/>
      </c>
      <c r="X241" t="str">
        <f>""</f>
        <v/>
      </c>
      <c r="Y241" t="str">
        <f>""</f>
        <v/>
      </c>
      <c r="Z241" t="str">
        <f>""</f>
        <v/>
      </c>
      <c r="AA241" t="str">
        <f>""</f>
        <v/>
      </c>
      <c r="AB241" t="str">
        <f>""</f>
        <v/>
      </c>
      <c r="AC241" t="str">
        <f>""</f>
        <v/>
      </c>
      <c r="AD241" t="str">
        <f>""</f>
        <v/>
      </c>
      <c r="AE241" t="str">
        <f>""</f>
        <v/>
      </c>
      <c r="AF241" t="str">
        <f>""</f>
        <v/>
      </c>
      <c r="AG241" t="str">
        <f>""</f>
        <v/>
      </c>
      <c r="AH241" t="str">
        <f>""</f>
        <v/>
      </c>
      <c r="AI241" t="str">
        <f>""</f>
        <v/>
      </c>
      <c r="AJ241" t="str">
        <f>""</f>
        <v/>
      </c>
      <c r="AK241" t="str">
        <f>""</f>
        <v/>
      </c>
      <c r="AL241" t="str">
        <f>""</f>
        <v/>
      </c>
      <c r="AM241" t="str">
        <f>""</f>
        <v/>
      </c>
      <c r="AN241" t="str">
        <f>""</f>
        <v/>
      </c>
      <c r="AO241" t="str">
        <f>""</f>
        <v/>
      </c>
      <c r="AP241" t="str">
        <f>""</f>
        <v/>
      </c>
      <c r="AQ241" t="str">
        <f>""</f>
        <v/>
      </c>
      <c r="AR241" t="str">
        <f>""</f>
        <v/>
      </c>
      <c r="AS241" t="str">
        <f>""</f>
        <v/>
      </c>
      <c r="AT241" t="str">
        <f>""</f>
        <v/>
      </c>
      <c r="AU241" t="str">
        <f>""</f>
        <v/>
      </c>
      <c r="AV241" t="str">
        <f>""</f>
        <v/>
      </c>
      <c r="AW241" t="str">
        <f>""</f>
        <v/>
      </c>
      <c r="AX241" t="str">
        <f>""</f>
        <v/>
      </c>
      <c r="AY241" t="str">
        <f>""</f>
        <v/>
      </c>
      <c r="AZ241" t="str">
        <f>""</f>
        <v/>
      </c>
      <c r="BA241" t="str">
        <f>"0.042"</f>
        <v>0.042</v>
      </c>
    </row>
    <row r="242" spans="2:53" x14ac:dyDescent="0.2">
      <c r="B242" t="str">
        <f>""</f>
        <v/>
      </c>
      <c r="C242" t="str">
        <f>""</f>
        <v/>
      </c>
      <c r="D242" t="str">
        <f>""</f>
        <v/>
      </c>
      <c r="E242" t="str">
        <f>""</f>
        <v/>
      </c>
      <c r="F242" t="str">
        <f>""</f>
        <v/>
      </c>
      <c r="G242" t="str">
        <f>""</f>
        <v/>
      </c>
      <c r="H242" t="str">
        <f>""</f>
        <v/>
      </c>
      <c r="I242" t="str">
        <f>""</f>
        <v/>
      </c>
      <c r="J242" t="str">
        <f>""</f>
        <v/>
      </c>
      <c r="K242" t="str">
        <f>""</f>
        <v/>
      </c>
      <c r="L242" t="str">
        <f>""</f>
        <v/>
      </c>
      <c r="M242" t="str">
        <f>""</f>
        <v/>
      </c>
      <c r="N242" t="str">
        <f>""</f>
        <v/>
      </c>
      <c r="O242" t="str">
        <f>""</f>
        <v/>
      </c>
      <c r="P242" t="str">
        <f>""</f>
        <v/>
      </c>
      <c r="Q242" t="str">
        <f>""</f>
        <v/>
      </c>
      <c r="R242" t="str">
        <f>""</f>
        <v/>
      </c>
      <c r="S242" t="str">
        <f>""</f>
        <v/>
      </c>
      <c r="T242" t="str">
        <f>""</f>
        <v/>
      </c>
      <c r="U242" t="str">
        <f>""</f>
        <v/>
      </c>
      <c r="V242" t="str">
        <f>""</f>
        <v/>
      </c>
      <c r="W242" t="str">
        <f>""</f>
        <v/>
      </c>
      <c r="X242" t="str">
        <f>""</f>
        <v/>
      </c>
      <c r="Y242" t="str">
        <f>""</f>
        <v/>
      </c>
      <c r="Z242" t="str">
        <f>""</f>
        <v/>
      </c>
      <c r="AA242" t="str">
        <f>""</f>
        <v/>
      </c>
      <c r="AB242" t="str">
        <f>""</f>
        <v/>
      </c>
      <c r="AC242" t="str">
        <f>""</f>
        <v/>
      </c>
      <c r="AD242" t="str">
        <f>""</f>
        <v/>
      </c>
      <c r="AE242" t="str">
        <f>""</f>
        <v/>
      </c>
      <c r="AF242" t="str">
        <f>""</f>
        <v/>
      </c>
      <c r="AG242" t="str">
        <f>""</f>
        <v/>
      </c>
      <c r="AH242" t="str">
        <f>""</f>
        <v/>
      </c>
      <c r="AI242" t="str">
        <f>""</f>
        <v/>
      </c>
      <c r="AJ242" t="str">
        <f>""</f>
        <v/>
      </c>
      <c r="AK242" t="str">
        <f>""</f>
        <v/>
      </c>
      <c r="AL242" t="str">
        <f>""</f>
        <v/>
      </c>
      <c r="AM242" t="str">
        <f>""</f>
        <v/>
      </c>
      <c r="AN242" t="str">
        <f>""</f>
        <v/>
      </c>
      <c r="AO242" t="str">
        <f>""</f>
        <v/>
      </c>
      <c r="AP242" t="str">
        <f>""</f>
        <v/>
      </c>
      <c r="AQ242" t="str">
        <f>""</f>
        <v/>
      </c>
      <c r="AR242" t="str">
        <f>""</f>
        <v/>
      </c>
      <c r="AS242" t="str">
        <f>""</f>
        <v/>
      </c>
      <c r="AT242" t="str">
        <f>""</f>
        <v/>
      </c>
      <c r="AU242" t="str">
        <f>""</f>
        <v/>
      </c>
      <c r="AV242" t="str">
        <f>""</f>
        <v/>
      </c>
      <c r="AW242" t="str">
        <f>""</f>
        <v/>
      </c>
      <c r="AX242" t="str">
        <f>""</f>
        <v/>
      </c>
      <c r="AY242" t="str">
        <f>""</f>
        <v/>
      </c>
      <c r="AZ242" t="str">
        <f>""</f>
        <v/>
      </c>
      <c r="BA242" t="str">
        <f>"[0.044]"</f>
        <v>[0.044]</v>
      </c>
    </row>
    <row r="243" spans="2:53" x14ac:dyDescent="0.2">
      <c r="B243" s="15" t="s">
        <v>5</v>
      </c>
      <c r="C243" s="21" t="str">
        <f t="shared" ref="C243:BA243" si="0">"872"</f>
        <v>872</v>
      </c>
      <c r="D243" s="21" t="str">
        <f t="shared" si="0"/>
        <v>872</v>
      </c>
      <c r="E243" s="21" t="str">
        <f t="shared" si="0"/>
        <v>872</v>
      </c>
      <c r="F243" s="21" t="str">
        <f t="shared" si="0"/>
        <v>872</v>
      </c>
      <c r="G243" s="21" t="str">
        <f t="shared" si="0"/>
        <v>872</v>
      </c>
      <c r="H243" s="21" t="str">
        <f t="shared" si="0"/>
        <v>872</v>
      </c>
      <c r="I243" s="21" t="str">
        <f t="shared" si="0"/>
        <v>872</v>
      </c>
      <c r="J243" s="21" t="str">
        <f t="shared" si="0"/>
        <v>872</v>
      </c>
      <c r="K243" s="21" t="str">
        <f t="shared" si="0"/>
        <v>872</v>
      </c>
      <c r="L243" s="21" t="str">
        <f t="shared" si="0"/>
        <v>872</v>
      </c>
      <c r="M243" s="21" t="str">
        <f t="shared" si="0"/>
        <v>872</v>
      </c>
      <c r="N243" s="21" t="str">
        <f t="shared" si="0"/>
        <v>872</v>
      </c>
      <c r="O243" s="21" t="str">
        <f t="shared" si="0"/>
        <v>872</v>
      </c>
      <c r="P243" s="21" t="str">
        <f t="shared" si="0"/>
        <v>872</v>
      </c>
      <c r="Q243" s="21" t="str">
        <f t="shared" si="0"/>
        <v>872</v>
      </c>
      <c r="R243" s="21" t="str">
        <f t="shared" si="0"/>
        <v>872</v>
      </c>
      <c r="S243" s="21" t="str">
        <f t="shared" si="0"/>
        <v>872</v>
      </c>
      <c r="T243" s="21" t="str">
        <f t="shared" si="0"/>
        <v>872</v>
      </c>
      <c r="U243" s="21" t="str">
        <f t="shared" si="0"/>
        <v>872</v>
      </c>
      <c r="V243" s="21" t="str">
        <f t="shared" si="0"/>
        <v>872</v>
      </c>
      <c r="W243" s="21" t="str">
        <f t="shared" si="0"/>
        <v>872</v>
      </c>
      <c r="X243" s="21" t="str">
        <f t="shared" si="0"/>
        <v>872</v>
      </c>
      <c r="Y243" s="21" t="str">
        <f t="shared" si="0"/>
        <v>872</v>
      </c>
      <c r="Z243" s="21" t="str">
        <f t="shared" si="0"/>
        <v>872</v>
      </c>
      <c r="AA243" s="21" t="str">
        <f t="shared" si="0"/>
        <v>872</v>
      </c>
      <c r="AB243" s="21" t="str">
        <f t="shared" si="0"/>
        <v>872</v>
      </c>
      <c r="AC243" s="21" t="str">
        <f t="shared" si="0"/>
        <v>872</v>
      </c>
      <c r="AD243" s="21" t="str">
        <f t="shared" si="0"/>
        <v>872</v>
      </c>
      <c r="AE243" s="21" t="str">
        <f t="shared" si="0"/>
        <v>872</v>
      </c>
      <c r="AF243" s="21" t="str">
        <f t="shared" si="0"/>
        <v>872</v>
      </c>
      <c r="AG243" s="21" t="str">
        <f t="shared" si="0"/>
        <v>872</v>
      </c>
      <c r="AH243" s="21" t="str">
        <f t="shared" si="0"/>
        <v>872</v>
      </c>
      <c r="AI243" s="21" t="str">
        <f t="shared" si="0"/>
        <v>872</v>
      </c>
      <c r="AJ243" s="21" t="str">
        <f t="shared" si="0"/>
        <v>872</v>
      </c>
      <c r="AK243" s="21" t="str">
        <f t="shared" si="0"/>
        <v>872</v>
      </c>
      <c r="AL243" s="21" t="str">
        <f t="shared" si="0"/>
        <v>872</v>
      </c>
      <c r="AM243" s="21" t="str">
        <f t="shared" si="0"/>
        <v>872</v>
      </c>
      <c r="AN243" s="21" t="str">
        <f t="shared" si="0"/>
        <v>872</v>
      </c>
      <c r="AO243" s="21" t="str">
        <f t="shared" si="0"/>
        <v>872</v>
      </c>
      <c r="AP243" s="21" t="str">
        <f t="shared" si="0"/>
        <v>872</v>
      </c>
      <c r="AQ243" s="21" t="str">
        <f t="shared" si="0"/>
        <v>872</v>
      </c>
      <c r="AR243" s="21" t="str">
        <f t="shared" si="0"/>
        <v>872</v>
      </c>
      <c r="AS243" s="21" t="str">
        <f t="shared" si="0"/>
        <v>872</v>
      </c>
      <c r="AT243" s="21" t="str">
        <f t="shared" si="0"/>
        <v>872</v>
      </c>
      <c r="AU243" s="21" t="str">
        <f t="shared" si="0"/>
        <v>872</v>
      </c>
      <c r="AV243" s="21" t="str">
        <f t="shared" si="0"/>
        <v>872</v>
      </c>
      <c r="AW243" s="21" t="str">
        <f t="shared" si="0"/>
        <v>872</v>
      </c>
      <c r="AX243" s="21" t="str">
        <f t="shared" si="0"/>
        <v>872</v>
      </c>
      <c r="AY243" s="21" t="str">
        <f t="shared" si="0"/>
        <v>872</v>
      </c>
      <c r="AZ243" s="21" t="str">
        <f t="shared" si="0"/>
        <v>872</v>
      </c>
      <c r="BA243" s="21" t="str">
        <f t="shared" si="0"/>
        <v>872</v>
      </c>
    </row>
    <row r="244" spans="2:53" x14ac:dyDescent="0.2">
      <c r="B244" s="14" t="s">
        <v>6</v>
      </c>
      <c r="C244" s="22">
        <v>0.40100000000000002</v>
      </c>
      <c r="D244" s="22">
        <v>0.40100000000000002</v>
      </c>
      <c r="E244" s="22">
        <v>0.40100000000000002</v>
      </c>
      <c r="F244" s="22">
        <v>0.40100000000000002</v>
      </c>
      <c r="G244" s="22">
        <v>0.40100000000000002</v>
      </c>
      <c r="H244" s="22">
        <v>0.40100000000000002</v>
      </c>
      <c r="I244" s="22">
        <v>0.40100000000000002</v>
      </c>
      <c r="J244" s="22">
        <v>0.40100000000000002</v>
      </c>
      <c r="K244" s="22">
        <v>0.40100000000000002</v>
      </c>
      <c r="L244" s="22">
        <v>0.40100000000000002</v>
      </c>
      <c r="M244" s="22">
        <v>0.40100000000000002</v>
      </c>
      <c r="N244" s="22">
        <v>0.40100000000000002</v>
      </c>
      <c r="O244" s="22">
        <v>0.40100000000000002</v>
      </c>
      <c r="P244" s="22">
        <v>0.40100000000000002</v>
      </c>
      <c r="Q244" s="22">
        <v>0.40100000000000002</v>
      </c>
      <c r="R244" s="22">
        <v>0.40100000000000002</v>
      </c>
      <c r="S244" s="22">
        <v>0.40100000000000002</v>
      </c>
      <c r="T244" s="22">
        <v>0.40100000000000002</v>
      </c>
      <c r="U244" s="22">
        <v>0.40100000000000002</v>
      </c>
      <c r="V244" s="22">
        <v>0.40100000000000002</v>
      </c>
      <c r="W244" s="22">
        <v>0.40100000000000002</v>
      </c>
      <c r="X244" s="22">
        <v>0.40100000000000002</v>
      </c>
      <c r="Y244" s="22">
        <v>0.40100000000000002</v>
      </c>
      <c r="Z244" s="22">
        <v>0.40100000000000002</v>
      </c>
      <c r="AA244" s="22">
        <v>0.40100000000000002</v>
      </c>
      <c r="AB244" s="22">
        <v>0.40100000000000002</v>
      </c>
      <c r="AC244" s="22">
        <v>0.40100000000000002</v>
      </c>
      <c r="AD244" s="22">
        <v>0.40100000000000002</v>
      </c>
      <c r="AE244" s="22">
        <v>0.40100000000000002</v>
      </c>
      <c r="AF244" s="22">
        <v>0.40100000000000002</v>
      </c>
      <c r="AG244" s="22">
        <v>0.40100000000000002</v>
      </c>
      <c r="AH244" s="22">
        <v>0.40100000000000002</v>
      </c>
      <c r="AI244" s="22">
        <v>0.40100000000000002</v>
      </c>
      <c r="AJ244" s="22">
        <v>0.40100000000000002</v>
      </c>
      <c r="AK244" s="22">
        <v>0.40100000000000002</v>
      </c>
      <c r="AL244" s="22">
        <v>0.40100000000000002</v>
      </c>
      <c r="AM244" s="22">
        <v>0.40100000000000002</v>
      </c>
      <c r="AN244" s="22">
        <v>0.40100000000000002</v>
      </c>
      <c r="AO244" s="22">
        <v>0.40100000000000002</v>
      </c>
      <c r="AP244" s="22">
        <v>0.40100000000000002</v>
      </c>
      <c r="AQ244" s="22">
        <v>0.40100000000000002</v>
      </c>
      <c r="AR244" s="22">
        <v>0.40100000000000002</v>
      </c>
      <c r="AS244" s="22">
        <v>0.40100000000000002</v>
      </c>
      <c r="AT244" s="22">
        <v>0.40100000000000002</v>
      </c>
      <c r="AU244" s="22">
        <v>0.40100000000000002</v>
      </c>
      <c r="AV244" s="22">
        <v>0.40100000000000002</v>
      </c>
      <c r="AW244" s="22">
        <v>0.40100000000000002</v>
      </c>
      <c r="AX244" s="22">
        <v>0.40100000000000002</v>
      </c>
      <c r="AY244" s="22">
        <v>0.40100000000000002</v>
      </c>
      <c r="AZ244" s="22">
        <v>0.40100000000000002</v>
      </c>
      <c r="BA244" s="22">
        <v>0.40100000000000002</v>
      </c>
    </row>
    <row r="245" spans="2:53" x14ac:dyDescent="0.2">
      <c r="B245" s="6" t="s">
        <v>56</v>
      </c>
      <c r="C245" s="22" t="s">
        <v>4</v>
      </c>
      <c r="D245" s="22" t="s">
        <v>4</v>
      </c>
      <c r="E245" s="22" t="s">
        <v>4</v>
      </c>
      <c r="F245" s="22" t="s">
        <v>4</v>
      </c>
      <c r="G245" s="22" t="s">
        <v>4</v>
      </c>
      <c r="H245" s="22" t="s">
        <v>4</v>
      </c>
      <c r="I245" s="22" t="s">
        <v>4</v>
      </c>
      <c r="J245" s="22" t="s">
        <v>4</v>
      </c>
      <c r="K245" s="22" t="s">
        <v>4</v>
      </c>
      <c r="L245" s="22" t="s">
        <v>4</v>
      </c>
      <c r="M245" s="22" t="s">
        <v>4</v>
      </c>
      <c r="N245" s="22" t="s">
        <v>4</v>
      </c>
      <c r="O245" s="22" t="s">
        <v>4</v>
      </c>
      <c r="P245" s="22" t="s">
        <v>4</v>
      </c>
      <c r="Q245" s="22" t="s">
        <v>4</v>
      </c>
      <c r="R245" s="22" t="s">
        <v>4</v>
      </c>
      <c r="S245" s="22" t="s">
        <v>4</v>
      </c>
      <c r="T245" s="22" t="s">
        <v>4</v>
      </c>
      <c r="U245" s="22" t="s">
        <v>4</v>
      </c>
      <c r="V245" s="22" t="s">
        <v>4</v>
      </c>
      <c r="W245" s="22" t="s">
        <v>4</v>
      </c>
      <c r="X245" s="22" t="s">
        <v>4</v>
      </c>
      <c r="Y245" s="22" t="s">
        <v>4</v>
      </c>
      <c r="Z245" s="22" t="s">
        <v>4</v>
      </c>
      <c r="AA245" s="22" t="s">
        <v>4</v>
      </c>
      <c r="AB245" s="22" t="s">
        <v>4</v>
      </c>
      <c r="AC245" s="22" t="s">
        <v>4</v>
      </c>
      <c r="AD245" s="22" t="s">
        <v>4</v>
      </c>
      <c r="AE245" s="22" t="s">
        <v>4</v>
      </c>
      <c r="AF245" s="22" t="s">
        <v>4</v>
      </c>
      <c r="AG245" s="22" t="s">
        <v>4</v>
      </c>
      <c r="AH245" s="22" t="s">
        <v>4</v>
      </c>
      <c r="AI245" s="22" t="s">
        <v>4</v>
      </c>
      <c r="AJ245" s="22" t="s">
        <v>4</v>
      </c>
      <c r="AK245" s="22" t="s">
        <v>4</v>
      </c>
      <c r="AL245" s="22" t="s">
        <v>4</v>
      </c>
      <c r="AM245" s="22" t="s">
        <v>4</v>
      </c>
      <c r="AN245" s="22" t="s">
        <v>4</v>
      </c>
      <c r="AO245" s="22" t="s">
        <v>4</v>
      </c>
      <c r="AP245" s="22" t="s">
        <v>4</v>
      </c>
      <c r="AQ245" s="22" t="s">
        <v>4</v>
      </c>
      <c r="AR245" s="22" t="s">
        <v>4</v>
      </c>
      <c r="AS245" s="22" t="s">
        <v>4</v>
      </c>
      <c r="AT245" s="22" t="s">
        <v>4</v>
      </c>
      <c r="AU245" s="22" t="s">
        <v>4</v>
      </c>
      <c r="AV245" s="22" t="s">
        <v>4</v>
      </c>
      <c r="AW245" s="22" t="s">
        <v>4</v>
      </c>
      <c r="AX245" s="22" t="s">
        <v>4</v>
      </c>
      <c r="AY245" s="22" t="s">
        <v>4</v>
      </c>
      <c r="AZ245" s="22" t="s">
        <v>4</v>
      </c>
      <c r="BA245" s="22" t="s">
        <v>4</v>
      </c>
    </row>
    <row r="246" spans="2:53" x14ac:dyDescent="0.2">
      <c r="B246" s="6" t="s">
        <v>57</v>
      </c>
      <c r="C246" s="22" t="s">
        <v>4</v>
      </c>
      <c r="D246" s="22" t="s">
        <v>4</v>
      </c>
      <c r="E246" s="22" t="s">
        <v>4</v>
      </c>
      <c r="F246" s="22" t="s">
        <v>4</v>
      </c>
      <c r="G246" s="22" t="s">
        <v>4</v>
      </c>
      <c r="H246" s="22" t="s">
        <v>4</v>
      </c>
      <c r="I246" s="22" t="s">
        <v>4</v>
      </c>
      <c r="J246" s="22" t="s">
        <v>4</v>
      </c>
      <c r="K246" s="22" t="s">
        <v>4</v>
      </c>
      <c r="L246" s="22" t="s">
        <v>4</v>
      </c>
      <c r="M246" s="22" t="s">
        <v>4</v>
      </c>
      <c r="N246" s="22" t="s">
        <v>4</v>
      </c>
      <c r="O246" s="22" t="s">
        <v>4</v>
      </c>
      <c r="P246" s="22" t="s">
        <v>4</v>
      </c>
      <c r="Q246" s="22" t="s">
        <v>4</v>
      </c>
      <c r="R246" s="22" t="s">
        <v>4</v>
      </c>
      <c r="S246" s="22" t="s">
        <v>4</v>
      </c>
      <c r="T246" s="22" t="s">
        <v>4</v>
      </c>
      <c r="U246" s="22" t="s">
        <v>4</v>
      </c>
      <c r="V246" s="22" t="s">
        <v>4</v>
      </c>
      <c r="W246" s="22" t="s">
        <v>4</v>
      </c>
      <c r="X246" s="22" t="s">
        <v>4</v>
      </c>
      <c r="Y246" s="22" t="s">
        <v>4</v>
      </c>
      <c r="Z246" s="22" t="s">
        <v>4</v>
      </c>
      <c r="AA246" s="22" t="s">
        <v>4</v>
      </c>
      <c r="AB246" s="22" t="s">
        <v>4</v>
      </c>
      <c r="AC246" s="22" t="s">
        <v>4</v>
      </c>
      <c r="AD246" s="22" t="s">
        <v>4</v>
      </c>
      <c r="AE246" s="22" t="s">
        <v>4</v>
      </c>
      <c r="AF246" s="22" t="s">
        <v>4</v>
      </c>
      <c r="AG246" s="22" t="s">
        <v>4</v>
      </c>
      <c r="AH246" s="22" t="s">
        <v>4</v>
      </c>
      <c r="AI246" s="22" t="s">
        <v>4</v>
      </c>
      <c r="AJ246" s="22" t="s">
        <v>4</v>
      </c>
      <c r="AK246" s="22" t="s">
        <v>4</v>
      </c>
      <c r="AL246" s="22" t="s">
        <v>4</v>
      </c>
      <c r="AM246" s="22" t="s">
        <v>4</v>
      </c>
      <c r="AN246" s="22" t="s">
        <v>4</v>
      </c>
      <c r="AO246" s="22" t="s">
        <v>4</v>
      </c>
      <c r="AP246" s="22" t="s">
        <v>4</v>
      </c>
      <c r="AQ246" s="22" t="s">
        <v>4</v>
      </c>
      <c r="AR246" s="22" t="s">
        <v>4</v>
      </c>
      <c r="AS246" s="22" t="s">
        <v>4</v>
      </c>
      <c r="AT246" s="22" t="s">
        <v>4</v>
      </c>
      <c r="AU246" s="22" t="s">
        <v>4</v>
      </c>
      <c r="AV246" s="22" t="s">
        <v>4</v>
      </c>
      <c r="AW246" s="22" t="s">
        <v>4</v>
      </c>
      <c r="AX246" s="22" t="s">
        <v>4</v>
      </c>
      <c r="AY246" s="22" t="s">
        <v>4</v>
      </c>
      <c r="AZ246" s="22" t="s">
        <v>4</v>
      </c>
      <c r="BA246" s="22" t="s">
        <v>4</v>
      </c>
    </row>
    <row r="247" spans="2:53" x14ac:dyDescent="0.2">
      <c r="B247" s="6" t="s">
        <v>58</v>
      </c>
      <c r="C247" s="22" t="s">
        <v>4</v>
      </c>
      <c r="D247" s="22" t="s">
        <v>4</v>
      </c>
      <c r="E247" s="22" t="s">
        <v>4</v>
      </c>
      <c r="F247" s="22" t="s">
        <v>4</v>
      </c>
      <c r="G247" s="22" t="s">
        <v>4</v>
      </c>
      <c r="H247" s="22" t="s">
        <v>4</v>
      </c>
      <c r="I247" s="22" t="s">
        <v>4</v>
      </c>
      <c r="J247" s="22" t="s">
        <v>4</v>
      </c>
      <c r="K247" s="22" t="s">
        <v>4</v>
      </c>
      <c r="L247" s="22" t="s">
        <v>4</v>
      </c>
      <c r="M247" s="22" t="s">
        <v>4</v>
      </c>
      <c r="N247" s="22" t="s">
        <v>4</v>
      </c>
      <c r="O247" s="22" t="s">
        <v>4</v>
      </c>
      <c r="P247" s="22" t="s">
        <v>4</v>
      </c>
      <c r="Q247" s="22" t="s">
        <v>4</v>
      </c>
      <c r="R247" s="22" t="s">
        <v>4</v>
      </c>
      <c r="S247" s="22" t="s">
        <v>4</v>
      </c>
      <c r="T247" s="22" t="s">
        <v>4</v>
      </c>
      <c r="U247" s="22" t="s">
        <v>4</v>
      </c>
      <c r="V247" s="22" t="s">
        <v>4</v>
      </c>
      <c r="W247" s="22" t="s">
        <v>4</v>
      </c>
      <c r="X247" s="22" t="s">
        <v>4</v>
      </c>
      <c r="Y247" s="22" t="s">
        <v>4</v>
      </c>
      <c r="Z247" s="22" t="s">
        <v>4</v>
      </c>
      <c r="AA247" s="22" t="s">
        <v>4</v>
      </c>
      <c r="AB247" s="22" t="s">
        <v>4</v>
      </c>
      <c r="AC247" s="22" t="s">
        <v>4</v>
      </c>
      <c r="AD247" s="22" t="s">
        <v>4</v>
      </c>
      <c r="AE247" s="22" t="s">
        <v>4</v>
      </c>
      <c r="AF247" s="22" t="s">
        <v>4</v>
      </c>
      <c r="AG247" s="22" t="s">
        <v>4</v>
      </c>
      <c r="AH247" s="22" t="s">
        <v>4</v>
      </c>
      <c r="AI247" s="22" t="s">
        <v>4</v>
      </c>
      <c r="AJ247" s="22" t="s">
        <v>4</v>
      </c>
      <c r="AK247" s="22" t="s">
        <v>4</v>
      </c>
      <c r="AL247" s="22" t="s">
        <v>4</v>
      </c>
      <c r="AM247" s="22" t="s">
        <v>4</v>
      </c>
      <c r="AN247" s="22" t="s">
        <v>4</v>
      </c>
      <c r="AO247" s="22" t="s">
        <v>4</v>
      </c>
      <c r="AP247" s="22" t="s">
        <v>4</v>
      </c>
      <c r="AQ247" s="22" t="s">
        <v>4</v>
      </c>
      <c r="AR247" s="22" t="s">
        <v>4</v>
      </c>
      <c r="AS247" s="22" t="s">
        <v>4</v>
      </c>
      <c r="AT247" s="22" t="s">
        <v>4</v>
      </c>
      <c r="AU247" s="22" t="s">
        <v>4</v>
      </c>
      <c r="AV247" s="22" t="s">
        <v>4</v>
      </c>
      <c r="AW247" s="22" t="s">
        <v>4</v>
      </c>
      <c r="AX247" s="22" t="s">
        <v>4</v>
      </c>
      <c r="AY247" s="22" t="s">
        <v>4</v>
      </c>
      <c r="AZ247" s="22" t="s">
        <v>4</v>
      </c>
      <c r="BA247" s="22" t="s">
        <v>4</v>
      </c>
    </row>
    <row r="248" spans="2:53" x14ac:dyDescent="0.2">
      <c r="B248" s="20" t="s">
        <v>59</v>
      </c>
      <c r="C248" s="23" t="s">
        <v>4</v>
      </c>
      <c r="D248" s="23" t="s">
        <v>4</v>
      </c>
      <c r="E248" s="23" t="s">
        <v>4</v>
      </c>
      <c r="F248" s="23" t="s">
        <v>4</v>
      </c>
      <c r="G248" s="23" t="s">
        <v>4</v>
      </c>
      <c r="H248" s="23" t="s">
        <v>4</v>
      </c>
      <c r="I248" s="23" t="s">
        <v>4</v>
      </c>
      <c r="J248" s="23" t="s">
        <v>4</v>
      </c>
      <c r="K248" s="23" t="s">
        <v>4</v>
      </c>
      <c r="L248" s="23" t="s">
        <v>4</v>
      </c>
      <c r="M248" s="23" t="s">
        <v>4</v>
      </c>
      <c r="N248" s="23" t="s">
        <v>4</v>
      </c>
      <c r="O248" s="23" t="s">
        <v>4</v>
      </c>
      <c r="P248" s="23" t="s">
        <v>4</v>
      </c>
      <c r="Q248" s="23" t="s">
        <v>4</v>
      </c>
      <c r="R248" s="23" t="s">
        <v>4</v>
      </c>
      <c r="S248" s="23" t="s">
        <v>4</v>
      </c>
      <c r="T248" s="23" t="s">
        <v>4</v>
      </c>
      <c r="U248" s="23" t="s">
        <v>4</v>
      </c>
      <c r="V248" s="23" t="s">
        <v>4</v>
      </c>
      <c r="W248" s="23" t="s">
        <v>4</v>
      </c>
      <c r="X248" s="23" t="s">
        <v>4</v>
      </c>
      <c r="Y248" s="23" t="s">
        <v>4</v>
      </c>
      <c r="Z248" s="23" t="s">
        <v>4</v>
      </c>
      <c r="AA248" s="23" t="s">
        <v>4</v>
      </c>
      <c r="AB248" s="23" t="s">
        <v>4</v>
      </c>
      <c r="AC248" s="23" t="s">
        <v>4</v>
      </c>
      <c r="AD248" s="23" t="s">
        <v>4</v>
      </c>
      <c r="AE248" s="23" t="s">
        <v>4</v>
      </c>
      <c r="AF248" s="23" t="s">
        <v>4</v>
      </c>
      <c r="AG248" s="23" t="s">
        <v>4</v>
      </c>
      <c r="AH248" s="23" t="s">
        <v>4</v>
      </c>
      <c r="AI248" s="23" t="s">
        <v>4</v>
      </c>
      <c r="AJ248" s="23" t="s">
        <v>4</v>
      </c>
      <c r="AK248" s="23" t="s">
        <v>4</v>
      </c>
      <c r="AL248" s="23" t="s">
        <v>4</v>
      </c>
      <c r="AM248" s="23" t="s">
        <v>4</v>
      </c>
      <c r="AN248" s="23" t="s">
        <v>4</v>
      </c>
      <c r="AO248" s="23" t="s">
        <v>4</v>
      </c>
      <c r="AP248" s="23" t="s">
        <v>4</v>
      </c>
      <c r="AQ248" s="23" t="s">
        <v>4</v>
      </c>
      <c r="AR248" s="23" t="s">
        <v>4</v>
      </c>
      <c r="AS248" s="23" t="s">
        <v>4</v>
      </c>
      <c r="AT248" s="23" t="s">
        <v>4</v>
      </c>
      <c r="AU248" s="23" t="s">
        <v>4</v>
      </c>
      <c r="AV248" s="23" t="s">
        <v>4</v>
      </c>
      <c r="AW248" s="23" t="s">
        <v>4</v>
      </c>
      <c r="AX248" s="23" t="s">
        <v>4</v>
      </c>
      <c r="AY248" s="23" t="s">
        <v>4</v>
      </c>
      <c r="AZ248" s="23" t="s">
        <v>4</v>
      </c>
      <c r="BA248" s="23" t="s">
        <v>4</v>
      </c>
    </row>
    <row r="249" spans="2:53" x14ac:dyDescent="0.2">
      <c r="B249" s="29" t="s">
        <v>375</v>
      </c>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row>
  </sheetData>
  <mergeCells count="2">
    <mergeCell ref="B2:BA2"/>
    <mergeCell ref="B249:BA249"/>
  </mergeCells>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3E335-9957-3948-A1D9-E4F31A0AC653}">
  <sheetPr codeName="Sheet8">
    <tabColor theme="0" tint="-0.499984740745262"/>
  </sheetPr>
  <dimension ref="B2:BA249"/>
  <sheetViews>
    <sheetView showGridLines="0" workbookViewId="0">
      <pane xSplit="2" ySplit="4" topLeftCell="AM219" activePane="bottomRight" state="frozen"/>
      <selection pane="topRight" activeCell="C1" sqref="C1"/>
      <selection pane="bottomLeft" activeCell="A5" sqref="A5"/>
      <selection pane="bottomRight" activeCell="B249" sqref="B249:BA249"/>
    </sheetView>
  </sheetViews>
  <sheetFormatPr baseColWidth="10" defaultColWidth="11" defaultRowHeight="16" x14ac:dyDescent="0.2"/>
  <cols>
    <col min="2" max="2" width="62.5" customWidth="1"/>
  </cols>
  <sheetData>
    <row r="2" spans="2:53" x14ac:dyDescent="0.2">
      <c r="B2" s="27" t="s">
        <v>66</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row>
    <row r="3" spans="2:53" ht="56" customHeight="1" thickBot="1" x14ac:dyDescent="0.25">
      <c r="B3" s="7" t="s">
        <v>76</v>
      </c>
      <c r="C3" s="3" t="str">
        <f>"(1)"</f>
        <v>(1)</v>
      </c>
      <c r="D3" s="3" t="str">
        <f>"(2)"</f>
        <v>(2)</v>
      </c>
      <c r="E3" s="3" t="str">
        <f>"(3)"</f>
        <v>(3)</v>
      </c>
      <c r="F3" s="3" t="str">
        <f>"(4)"</f>
        <v>(4)</v>
      </c>
      <c r="G3" s="3" t="str">
        <f>"(5)"</f>
        <v>(5)</v>
      </c>
      <c r="H3" s="3" t="str">
        <f>"(6)"</f>
        <v>(6)</v>
      </c>
      <c r="I3" s="3" t="str">
        <f>"(7)"</f>
        <v>(7)</v>
      </c>
      <c r="J3" s="3" t="str">
        <f>"(8)"</f>
        <v>(8)</v>
      </c>
      <c r="K3" s="3" t="str">
        <f>"(9)"</f>
        <v>(9)</v>
      </c>
      <c r="L3" s="3" t="str">
        <f>"(10)"</f>
        <v>(10)</v>
      </c>
      <c r="M3" s="3" t="str">
        <f>"(11)"</f>
        <v>(11)</v>
      </c>
      <c r="N3" s="3" t="str">
        <f>"(12)"</f>
        <v>(12)</v>
      </c>
      <c r="O3" s="3" t="str">
        <f>"(13)"</f>
        <v>(13)</v>
      </c>
      <c r="P3" s="3" t="str">
        <f>"(14)"</f>
        <v>(14)</v>
      </c>
      <c r="Q3" s="3" t="str">
        <f>"(15)"</f>
        <v>(15)</v>
      </c>
      <c r="R3" s="3" t="str">
        <f>"(16)"</f>
        <v>(16)</v>
      </c>
      <c r="S3" s="3" t="str">
        <f>"(17)"</f>
        <v>(17)</v>
      </c>
      <c r="T3" s="3" t="str">
        <f>"(18)"</f>
        <v>(18)</v>
      </c>
      <c r="U3" s="3" t="str">
        <f>"(19)"</f>
        <v>(19)</v>
      </c>
      <c r="V3" s="3" t="str">
        <f>"(20)"</f>
        <v>(20)</v>
      </c>
      <c r="W3" s="3" t="str">
        <f>"(21)"</f>
        <v>(21)</v>
      </c>
      <c r="X3" s="3" t="str">
        <f>"(22)"</f>
        <v>(22)</v>
      </c>
      <c r="Y3" s="3" t="str">
        <f>"(23)"</f>
        <v>(23)</v>
      </c>
      <c r="Z3" s="3" t="str">
        <f>"(24)"</f>
        <v>(24)</v>
      </c>
      <c r="AA3" s="3" t="str">
        <f>"(25)"</f>
        <v>(25)</v>
      </c>
      <c r="AB3" s="3" t="str">
        <f>"(26)"</f>
        <v>(26)</v>
      </c>
      <c r="AC3" s="3" t="str">
        <f>"(27)"</f>
        <v>(27)</v>
      </c>
      <c r="AD3" s="3" t="str">
        <f>"(28)"</f>
        <v>(28)</v>
      </c>
      <c r="AE3" s="3" t="str">
        <f>"(29)"</f>
        <v>(29)</v>
      </c>
      <c r="AF3" s="3" t="str">
        <f>"(30)"</f>
        <v>(30)</v>
      </c>
      <c r="AG3" s="3" t="str">
        <f>"(31)"</f>
        <v>(31)</v>
      </c>
      <c r="AH3" s="3" t="str">
        <f>"(32)"</f>
        <v>(32)</v>
      </c>
      <c r="AI3" s="3" t="str">
        <f>"(33)"</f>
        <v>(33)</v>
      </c>
      <c r="AJ3" s="3" t="str">
        <f>"(34)"</f>
        <v>(34)</v>
      </c>
      <c r="AK3" s="3" t="str">
        <f>"(35)"</f>
        <v>(35)</v>
      </c>
      <c r="AL3" s="3" t="str">
        <f>"(36)"</f>
        <v>(36)</v>
      </c>
      <c r="AM3" s="3" t="str">
        <f>"(37)"</f>
        <v>(37)</v>
      </c>
      <c r="AN3" s="3" t="str">
        <f>"(38)"</f>
        <v>(38)</v>
      </c>
      <c r="AO3" s="3" t="str">
        <f>"(39)"</f>
        <v>(39)</v>
      </c>
      <c r="AP3" s="3" t="str">
        <f>"(40)"</f>
        <v>(40)</v>
      </c>
      <c r="AQ3" s="3" t="str">
        <f>"(41)"</f>
        <v>(41)</v>
      </c>
      <c r="AR3" s="3" t="str">
        <f>"(42)"</f>
        <v>(42)</v>
      </c>
      <c r="AS3" s="3" t="str">
        <f>"(43)"</f>
        <v>(43)</v>
      </c>
      <c r="AT3" s="3" t="str">
        <f>"(44)"</f>
        <v>(44)</v>
      </c>
      <c r="AU3" s="3" t="str">
        <f>"(45)"</f>
        <v>(45)</v>
      </c>
      <c r="AV3" s="3" t="str">
        <f>"(46)"</f>
        <v>(46)</v>
      </c>
      <c r="AW3" s="3" t="str">
        <f>"(47)"</f>
        <v>(47)</v>
      </c>
      <c r="AX3" s="3" t="str">
        <f>"(48)"</f>
        <v>(48)</v>
      </c>
      <c r="AY3" s="3" t="str">
        <f>"(49)"</f>
        <v>(49)</v>
      </c>
      <c r="AZ3" s="3" t="str">
        <f>"(50)"</f>
        <v>(50)</v>
      </c>
      <c r="BA3" s="3" t="str">
        <f>"(51)"</f>
        <v>(51)</v>
      </c>
    </row>
    <row r="4" spans="2:53" s="14" customFormat="1" ht="20" customHeight="1" thickTop="1" x14ac:dyDescent="0.2">
      <c r="B4" s="19"/>
      <c r="C4" s="13"/>
      <c r="D4" s="13"/>
      <c r="E4" s="13"/>
      <c r="F4" s="13"/>
      <c r="G4" s="13"/>
      <c r="H4" s="13"/>
      <c r="I4" s="13"/>
      <c r="J4" s="13"/>
      <c r="K4" s="13"/>
      <c r="L4" s="13"/>
    </row>
    <row r="5" spans="2:53" x14ac:dyDescent="0.2">
      <c r="B5" t="str">
        <f>"Dummy presence of violence during 1998-2007 (yes=1)"</f>
        <v>Dummy presence of violence during 1998-2007 (yes=1)</v>
      </c>
      <c r="C5" t="str">
        <f>"-0.121***"</f>
        <v>-0.121***</v>
      </c>
      <c r="D5" t="str">
        <f>"-0.096**"</f>
        <v>-0.096**</v>
      </c>
      <c r="E5" t="str">
        <f>"-0.105**"</f>
        <v>-0.105**</v>
      </c>
      <c r="F5" t="str">
        <f>""</f>
        <v/>
      </c>
      <c r="G5" t="str">
        <f>""</f>
        <v/>
      </c>
      <c r="H5" t="str">
        <f>""</f>
        <v/>
      </c>
      <c r="I5" t="str">
        <f>""</f>
        <v/>
      </c>
      <c r="J5" t="str">
        <f>""</f>
        <v/>
      </c>
      <c r="K5" t="str">
        <f>""</f>
        <v/>
      </c>
      <c r="L5" t="str">
        <f>""</f>
        <v/>
      </c>
      <c r="M5" t="str">
        <f>""</f>
        <v/>
      </c>
      <c r="N5" t="str">
        <f>""</f>
        <v/>
      </c>
      <c r="O5" t="str">
        <f>""</f>
        <v/>
      </c>
      <c r="P5" t="str">
        <f>""</f>
        <v/>
      </c>
      <c r="Q5" t="str">
        <f>""</f>
        <v/>
      </c>
      <c r="R5" t="str">
        <f>""</f>
        <v/>
      </c>
      <c r="S5" t="str">
        <f>""</f>
        <v/>
      </c>
      <c r="T5" t="str">
        <f>""</f>
        <v/>
      </c>
      <c r="U5" t="str">
        <f>""</f>
        <v/>
      </c>
      <c r="V5" t="str">
        <f>""</f>
        <v/>
      </c>
      <c r="W5" t="str">
        <f>""</f>
        <v/>
      </c>
      <c r="X5" t="str">
        <f>""</f>
        <v/>
      </c>
      <c r="Y5" t="str">
        <f>""</f>
        <v/>
      </c>
      <c r="Z5" t="str">
        <f>""</f>
        <v/>
      </c>
      <c r="AA5" t="str">
        <f>""</f>
        <v/>
      </c>
      <c r="AB5" t="str">
        <f>""</f>
        <v/>
      </c>
      <c r="AC5" t="str">
        <f>""</f>
        <v/>
      </c>
      <c r="AD5" t="str">
        <f>""</f>
        <v/>
      </c>
      <c r="AE5" t="str">
        <f>""</f>
        <v/>
      </c>
      <c r="AF5" t="str">
        <f>""</f>
        <v/>
      </c>
      <c r="AG5" t="str">
        <f>""</f>
        <v/>
      </c>
      <c r="AH5" t="str">
        <f>""</f>
        <v/>
      </c>
      <c r="AI5" t="str">
        <f>""</f>
        <v/>
      </c>
      <c r="AJ5" t="str">
        <f>""</f>
        <v/>
      </c>
      <c r="AK5" t="str">
        <f>""</f>
        <v/>
      </c>
      <c r="AL5" t="str">
        <f>""</f>
        <v/>
      </c>
      <c r="AM5" t="str">
        <f>""</f>
        <v/>
      </c>
      <c r="AN5" t="str">
        <f>""</f>
        <v/>
      </c>
      <c r="AO5" t="str">
        <f>""</f>
        <v/>
      </c>
      <c r="AP5" t="str">
        <f>""</f>
        <v/>
      </c>
      <c r="AQ5" t="str">
        <f>""</f>
        <v/>
      </c>
      <c r="AR5" t="str">
        <f>""</f>
        <v/>
      </c>
      <c r="AS5" t="str">
        <f>""</f>
        <v/>
      </c>
      <c r="AT5" t="str">
        <f>""</f>
        <v/>
      </c>
      <c r="AU5" t="str">
        <f>""</f>
        <v/>
      </c>
      <c r="AV5" t="str">
        <f>""</f>
        <v/>
      </c>
      <c r="AW5" t="str">
        <f>""</f>
        <v/>
      </c>
      <c r="AX5" t="str">
        <f>""</f>
        <v/>
      </c>
      <c r="AY5" t="str">
        <f>""</f>
        <v/>
      </c>
      <c r="AZ5" t="str">
        <f>""</f>
        <v/>
      </c>
      <c r="BA5" t="str">
        <f>""</f>
        <v/>
      </c>
    </row>
    <row r="6" spans="2:53" x14ac:dyDescent="0.2">
      <c r="B6" t="str">
        <f>""</f>
        <v/>
      </c>
      <c r="C6" t="str">
        <f>"[0.041]"</f>
        <v>[0.041]</v>
      </c>
      <c r="D6" t="str">
        <f>"[0.041]"</f>
        <v>[0.041]</v>
      </c>
      <c r="E6" t="str">
        <f>"[0.043]"</f>
        <v>[0.043]</v>
      </c>
      <c r="F6" t="str">
        <f>""</f>
        <v/>
      </c>
      <c r="G6" t="str">
        <f>""</f>
        <v/>
      </c>
      <c r="H6" t="str">
        <f>""</f>
        <v/>
      </c>
      <c r="I6" t="str">
        <f>""</f>
        <v/>
      </c>
      <c r="J6" t="str">
        <f>""</f>
        <v/>
      </c>
      <c r="K6" t="str">
        <f>""</f>
        <v/>
      </c>
      <c r="L6" t="str">
        <f>""</f>
        <v/>
      </c>
      <c r="M6" t="str">
        <f>""</f>
        <v/>
      </c>
      <c r="N6" t="str">
        <f>""</f>
        <v/>
      </c>
      <c r="O6" t="str">
        <f>""</f>
        <v/>
      </c>
      <c r="P6" t="str">
        <f>""</f>
        <v/>
      </c>
      <c r="Q6" t="str">
        <f>""</f>
        <v/>
      </c>
      <c r="R6" t="str">
        <f>""</f>
        <v/>
      </c>
      <c r="S6" t="str">
        <f>""</f>
        <v/>
      </c>
      <c r="T6" t="str">
        <f>""</f>
        <v/>
      </c>
      <c r="U6" t="str">
        <f>""</f>
        <v/>
      </c>
      <c r="V6" t="str">
        <f>""</f>
        <v/>
      </c>
      <c r="W6" t="str">
        <f>""</f>
        <v/>
      </c>
      <c r="X6" t="str">
        <f>""</f>
        <v/>
      </c>
      <c r="Y6" t="str">
        <f>""</f>
        <v/>
      </c>
      <c r="Z6" t="str">
        <f>""</f>
        <v/>
      </c>
      <c r="AA6" t="str">
        <f>""</f>
        <v/>
      </c>
      <c r="AB6" t="str">
        <f>""</f>
        <v/>
      </c>
      <c r="AC6" t="str">
        <f>""</f>
        <v/>
      </c>
      <c r="AD6" t="str">
        <f>""</f>
        <v/>
      </c>
      <c r="AE6" t="str">
        <f>""</f>
        <v/>
      </c>
      <c r="AF6" t="str">
        <f>""</f>
        <v/>
      </c>
      <c r="AG6" t="str">
        <f>""</f>
        <v/>
      </c>
      <c r="AH6" t="str">
        <f>""</f>
        <v/>
      </c>
      <c r="AI6" t="str">
        <f>""</f>
        <v/>
      </c>
      <c r="AJ6" t="str">
        <f>""</f>
        <v/>
      </c>
      <c r="AK6" t="str">
        <f>""</f>
        <v/>
      </c>
      <c r="AL6" t="str">
        <f>""</f>
        <v/>
      </c>
      <c r="AM6" t="str">
        <f>""</f>
        <v/>
      </c>
      <c r="AN6" t="str">
        <f>""</f>
        <v/>
      </c>
      <c r="AO6" t="str">
        <f>""</f>
        <v/>
      </c>
      <c r="AP6" t="str">
        <f>""</f>
        <v/>
      </c>
      <c r="AQ6" t="str">
        <f>""</f>
        <v/>
      </c>
      <c r="AR6" t="str">
        <f>""</f>
        <v/>
      </c>
      <c r="AS6" t="str">
        <f>""</f>
        <v/>
      </c>
      <c r="AT6" t="str">
        <f>""</f>
        <v/>
      </c>
      <c r="AU6" t="str">
        <f>""</f>
        <v/>
      </c>
      <c r="AV6" t="str">
        <f>""</f>
        <v/>
      </c>
      <c r="AW6" t="str">
        <f>""</f>
        <v/>
      </c>
      <c r="AX6" t="str">
        <f>""</f>
        <v/>
      </c>
      <c r="AY6" t="str">
        <f>""</f>
        <v/>
      </c>
      <c r="AZ6" t="str">
        <f>""</f>
        <v/>
      </c>
      <c r="BA6" t="str">
        <f>""</f>
        <v/>
      </c>
    </row>
    <row r="7" spans="2:53" x14ac:dyDescent="0.2">
      <c r="B7" t="str">
        <f>"At least 1 person left the household in a given year (yes=1)"</f>
        <v>At least 1 person left the household in a given year (yes=1)</v>
      </c>
      <c r="C7" t="str">
        <f>"-0.069**"</f>
        <v>-0.069**</v>
      </c>
      <c r="D7" t="str">
        <f>""</f>
        <v/>
      </c>
      <c r="E7" t="str">
        <f>""</f>
        <v/>
      </c>
      <c r="F7" t="str">
        <f>""</f>
        <v/>
      </c>
      <c r="G7" t="str">
        <f>""</f>
        <v/>
      </c>
      <c r="H7" t="str">
        <f>""</f>
        <v/>
      </c>
      <c r="I7" t="str">
        <f>""</f>
        <v/>
      </c>
      <c r="J7" t="str">
        <f>""</f>
        <v/>
      </c>
      <c r="K7" t="str">
        <f>""</f>
        <v/>
      </c>
      <c r="L7" t="str">
        <f>""</f>
        <v/>
      </c>
      <c r="M7" t="str">
        <f>""</f>
        <v/>
      </c>
      <c r="N7" t="str">
        <f>""</f>
        <v/>
      </c>
      <c r="O7" t="str">
        <f>""</f>
        <v/>
      </c>
      <c r="P7" t="str">
        <f>""</f>
        <v/>
      </c>
      <c r="Q7" t="str">
        <f>""</f>
        <v/>
      </c>
      <c r="R7" t="str">
        <f>""</f>
        <v/>
      </c>
      <c r="S7" t="str">
        <f>""</f>
        <v/>
      </c>
      <c r="T7" t="str">
        <f>""</f>
        <v/>
      </c>
      <c r="U7" t="str">
        <f>""</f>
        <v/>
      </c>
      <c r="V7" t="str">
        <f>""</f>
        <v/>
      </c>
      <c r="W7" t="str">
        <f>""</f>
        <v/>
      </c>
      <c r="X7" t="str">
        <f>""</f>
        <v/>
      </c>
      <c r="Y7" t="str">
        <f>""</f>
        <v/>
      </c>
      <c r="Z7" t="str">
        <f>""</f>
        <v/>
      </c>
      <c r="AA7" t="str">
        <f>""</f>
        <v/>
      </c>
      <c r="AB7" t="str">
        <f>""</f>
        <v/>
      </c>
      <c r="AC7" t="str">
        <f>""</f>
        <v/>
      </c>
      <c r="AD7" t="str">
        <f>""</f>
        <v/>
      </c>
      <c r="AE7" t="str">
        <f>""</f>
        <v/>
      </c>
      <c r="AF7" t="str">
        <f>""</f>
        <v/>
      </c>
      <c r="AG7" t="str">
        <f>""</f>
        <v/>
      </c>
      <c r="AH7" t="str">
        <f>""</f>
        <v/>
      </c>
      <c r="AI7" t="str">
        <f>""</f>
        <v/>
      </c>
      <c r="AJ7" t="str">
        <f>""</f>
        <v/>
      </c>
      <c r="AK7" t="str">
        <f>""</f>
        <v/>
      </c>
      <c r="AL7" t="str">
        <f>""</f>
        <v/>
      </c>
      <c r="AM7" t="str">
        <f>""</f>
        <v/>
      </c>
      <c r="AN7" t="str">
        <f>""</f>
        <v/>
      </c>
      <c r="AO7" t="str">
        <f>""</f>
        <v/>
      </c>
      <c r="AP7" t="str">
        <f>""</f>
        <v/>
      </c>
      <c r="AQ7" t="str">
        <f>""</f>
        <v/>
      </c>
      <c r="AR7" t="str">
        <f>""</f>
        <v/>
      </c>
      <c r="AS7" t="str">
        <f>""</f>
        <v/>
      </c>
      <c r="AT7" t="str">
        <f>""</f>
        <v/>
      </c>
      <c r="AU7" t="str">
        <f>""</f>
        <v/>
      </c>
      <c r="AV7" t="str">
        <f>""</f>
        <v/>
      </c>
      <c r="AW7" t="str">
        <f>""</f>
        <v/>
      </c>
      <c r="AX7" t="str">
        <f>""</f>
        <v/>
      </c>
      <c r="AY7" t="str">
        <f>""</f>
        <v/>
      </c>
      <c r="AZ7" t="str">
        <f>""</f>
        <v/>
      </c>
      <c r="BA7" t="str">
        <f>""</f>
        <v/>
      </c>
    </row>
    <row r="8" spans="2:53" x14ac:dyDescent="0.2">
      <c r="B8" t="str">
        <f>""</f>
        <v/>
      </c>
      <c r="C8" t="str">
        <f>"[0.034]"</f>
        <v>[0.034]</v>
      </c>
      <c r="D8" t="str">
        <f>""</f>
        <v/>
      </c>
      <c r="E8" t="str">
        <f>""</f>
        <v/>
      </c>
      <c r="F8" t="str">
        <f>""</f>
        <v/>
      </c>
      <c r="G8" t="str">
        <f>""</f>
        <v/>
      </c>
      <c r="H8" t="str">
        <f>""</f>
        <v/>
      </c>
      <c r="I8" t="str">
        <f>""</f>
        <v/>
      </c>
      <c r="J8" t="str">
        <f>""</f>
        <v/>
      </c>
      <c r="K8" t="str">
        <f>""</f>
        <v/>
      </c>
      <c r="L8" t="str">
        <f>""</f>
        <v/>
      </c>
      <c r="M8" t="str">
        <f>""</f>
        <v/>
      </c>
      <c r="N8" t="str">
        <f>""</f>
        <v/>
      </c>
      <c r="O8" t="str">
        <f>""</f>
        <v/>
      </c>
      <c r="P8" t="str">
        <f>""</f>
        <v/>
      </c>
      <c r="Q8" t="str">
        <f>""</f>
        <v/>
      </c>
      <c r="R8" t="str">
        <f>""</f>
        <v/>
      </c>
      <c r="S8" t="str">
        <f>""</f>
        <v/>
      </c>
      <c r="T8" t="str">
        <f>""</f>
        <v/>
      </c>
      <c r="U8" t="str">
        <f>""</f>
        <v/>
      </c>
      <c r="V8" t="str">
        <f>""</f>
        <v/>
      </c>
      <c r="W8" t="str">
        <f>""</f>
        <v/>
      </c>
      <c r="X8" t="str">
        <f>""</f>
        <v/>
      </c>
      <c r="Y8" t="str">
        <f>""</f>
        <v/>
      </c>
      <c r="Z8" t="str">
        <f>""</f>
        <v/>
      </c>
      <c r="AA8" t="str">
        <f>""</f>
        <v/>
      </c>
      <c r="AB8" t="str">
        <f>""</f>
        <v/>
      </c>
      <c r="AC8" t="str">
        <f>""</f>
        <v/>
      </c>
      <c r="AD8" t="str">
        <f>""</f>
        <v/>
      </c>
      <c r="AE8" t="str">
        <f>""</f>
        <v/>
      </c>
      <c r="AF8" t="str">
        <f>""</f>
        <v/>
      </c>
      <c r="AG8" t="str">
        <f>""</f>
        <v/>
      </c>
      <c r="AH8" t="str">
        <f>""</f>
        <v/>
      </c>
      <c r="AI8" t="str">
        <f>""</f>
        <v/>
      </c>
      <c r="AJ8" t="str">
        <f>""</f>
        <v/>
      </c>
      <c r="AK8" t="str">
        <f>""</f>
        <v/>
      </c>
      <c r="AL8" t="str">
        <f>""</f>
        <v/>
      </c>
      <c r="AM8" t="str">
        <f>""</f>
        <v/>
      </c>
      <c r="AN8" t="str">
        <f>""</f>
        <v/>
      </c>
      <c r="AO8" t="str">
        <f>""</f>
        <v/>
      </c>
      <c r="AP8" t="str">
        <f>""</f>
        <v/>
      </c>
      <c r="AQ8" t="str">
        <f>""</f>
        <v/>
      </c>
      <c r="AR8" t="str">
        <f>""</f>
        <v/>
      </c>
      <c r="AS8" t="str">
        <f>""</f>
        <v/>
      </c>
      <c r="AT8" t="str">
        <f>""</f>
        <v/>
      </c>
      <c r="AU8" t="str">
        <f>""</f>
        <v/>
      </c>
      <c r="AV8" t="str">
        <f>""</f>
        <v/>
      </c>
      <c r="AW8" t="str">
        <f>""</f>
        <v/>
      </c>
      <c r="AX8" t="str">
        <f>""</f>
        <v/>
      </c>
      <c r="AY8" t="str">
        <f>""</f>
        <v/>
      </c>
      <c r="AZ8" t="str">
        <f>""</f>
        <v/>
      </c>
      <c r="BA8" t="str">
        <f>""</f>
        <v/>
      </c>
    </row>
    <row r="9" spans="2:53" x14ac:dyDescent="0.2">
      <c r="B9" t="str">
        <f>"Interaction"</f>
        <v>Interaction</v>
      </c>
      <c r="C9" t="str">
        <f>"0.014"</f>
        <v>0.014</v>
      </c>
      <c r="D9" t="str">
        <f>""</f>
        <v/>
      </c>
      <c r="E9" t="str">
        <f>""</f>
        <v/>
      </c>
      <c r="F9" t="str">
        <f>""</f>
        <v/>
      </c>
      <c r="G9" t="str">
        <f>""</f>
        <v/>
      </c>
      <c r="H9" t="str">
        <f>""</f>
        <v/>
      </c>
      <c r="I9" t="str">
        <f>""</f>
        <v/>
      </c>
      <c r="J9" t="str">
        <f>""</f>
        <v/>
      </c>
      <c r="K9" t="str">
        <f>""</f>
        <v/>
      </c>
      <c r="L9" t="str">
        <f>""</f>
        <v/>
      </c>
      <c r="M9" t="str">
        <f>""</f>
        <v/>
      </c>
      <c r="N9" t="str">
        <f>""</f>
        <v/>
      </c>
      <c r="O9" t="str">
        <f>""</f>
        <v/>
      </c>
      <c r="P9" t="str">
        <f>""</f>
        <v/>
      </c>
      <c r="Q9" t="str">
        <f>""</f>
        <v/>
      </c>
      <c r="R9" t="str">
        <f>""</f>
        <v/>
      </c>
      <c r="S9" t="str">
        <f>""</f>
        <v/>
      </c>
      <c r="T9" t="str">
        <f>""</f>
        <v/>
      </c>
      <c r="U9" t="str">
        <f>""</f>
        <v/>
      </c>
      <c r="V9" t="str">
        <f>""</f>
        <v/>
      </c>
      <c r="W9" t="str">
        <f>""</f>
        <v/>
      </c>
      <c r="X9" t="str">
        <f>""</f>
        <v/>
      </c>
      <c r="Y9" t="str">
        <f>""</f>
        <v/>
      </c>
      <c r="Z9" t="str">
        <f>""</f>
        <v/>
      </c>
      <c r="AA9" t="str">
        <f>""</f>
        <v/>
      </c>
      <c r="AB9" t="str">
        <f>""</f>
        <v/>
      </c>
      <c r="AC9" t="str">
        <f>""</f>
        <v/>
      </c>
      <c r="AD9" t="str">
        <f>""</f>
        <v/>
      </c>
      <c r="AE9" t="str">
        <f>""</f>
        <v/>
      </c>
      <c r="AF9" t="str">
        <f>""</f>
        <v/>
      </c>
      <c r="AG9" t="str">
        <f>""</f>
        <v/>
      </c>
      <c r="AH9" t="str">
        <f>""</f>
        <v/>
      </c>
      <c r="AI9" t="str">
        <f>""</f>
        <v/>
      </c>
      <c r="AJ9" t="str">
        <f>""</f>
        <v/>
      </c>
      <c r="AK9" t="str">
        <f>""</f>
        <v/>
      </c>
      <c r="AL9" t="str">
        <f>""</f>
        <v/>
      </c>
      <c r="AM9" t="str">
        <f>""</f>
        <v/>
      </c>
      <c r="AN9" t="str">
        <f>""</f>
        <v/>
      </c>
      <c r="AO9" t="str">
        <f>""</f>
        <v/>
      </c>
      <c r="AP9" t="str">
        <f>""</f>
        <v/>
      </c>
      <c r="AQ9" t="str">
        <f>""</f>
        <v/>
      </c>
      <c r="AR9" t="str">
        <f>""</f>
        <v/>
      </c>
      <c r="AS9" t="str">
        <f>""</f>
        <v/>
      </c>
      <c r="AT9" t="str">
        <f>""</f>
        <v/>
      </c>
      <c r="AU9" t="str">
        <f>""</f>
        <v/>
      </c>
      <c r="AV9" t="str">
        <f>""</f>
        <v/>
      </c>
      <c r="AW9" t="str">
        <f>""</f>
        <v/>
      </c>
      <c r="AX9" t="str">
        <f>""</f>
        <v/>
      </c>
      <c r="AY9" t="str">
        <f>""</f>
        <v/>
      </c>
      <c r="AZ9" t="str">
        <f>""</f>
        <v/>
      </c>
      <c r="BA9" t="str">
        <f>""</f>
        <v/>
      </c>
    </row>
    <row r="10" spans="2:53" x14ac:dyDescent="0.2">
      <c r="B10" t="str">
        <f>""</f>
        <v/>
      </c>
      <c r="C10" t="str">
        <f>"[0.080]"</f>
        <v>[0.080]</v>
      </c>
      <c r="D10" t="str">
        <f>""</f>
        <v/>
      </c>
      <c r="E10" t="str">
        <f>""</f>
        <v/>
      </c>
      <c r="F10" t="str">
        <f>""</f>
        <v/>
      </c>
      <c r="G10" t="str">
        <f>""</f>
        <v/>
      </c>
      <c r="H10" t="str">
        <f>""</f>
        <v/>
      </c>
      <c r="I10" t="str">
        <f>""</f>
        <v/>
      </c>
      <c r="J10" t="str">
        <f>""</f>
        <v/>
      </c>
      <c r="K10" t="str">
        <f>""</f>
        <v/>
      </c>
      <c r="L10" t="str">
        <f>""</f>
        <v/>
      </c>
      <c r="M10" t="str">
        <f>""</f>
        <v/>
      </c>
      <c r="N10" t="str">
        <f>""</f>
        <v/>
      </c>
      <c r="O10" t="str">
        <f>""</f>
        <v/>
      </c>
      <c r="P10" t="str">
        <f>""</f>
        <v/>
      </c>
      <c r="Q10" t="str">
        <f>""</f>
        <v/>
      </c>
      <c r="R10" t="str">
        <f>""</f>
        <v/>
      </c>
      <c r="S10" t="str">
        <f>""</f>
        <v/>
      </c>
      <c r="T10" t="str">
        <f>""</f>
        <v/>
      </c>
      <c r="U10" t="str">
        <f>""</f>
        <v/>
      </c>
      <c r="V10" t="str">
        <f>""</f>
        <v/>
      </c>
      <c r="W10" t="str">
        <f>""</f>
        <v/>
      </c>
      <c r="X10" t="str">
        <f>""</f>
        <v/>
      </c>
      <c r="Y10" t="str">
        <f>""</f>
        <v/>
      </c>
      <c r="Z10" t="str">
        <f>""</f>
        <v/>
      </c>
      <c r="AA10" t="str">
        <f>""</f>
        <v/>
      </c>
      <c r="AB10" t="str">
        <f>""</f>
        <v/>
      </c>
      <c r="AC10" t="str">
        <f>""</f>
        <v/>
      </c>
      <c r="AD10" t="str">
        <f>""</f>
        <v/>
      </c>
      <c r="AE10" t="str">
        <f>""</f>
        <v/>
      </c>
      <c r="AF10" t="str">
        <f>""</f>
        <v/>
      </c>
      <c r="AG10" t="str">
        <f>""</f>
        <v/>
      </c>
      <c r="AH10" t="str">
        <f>""</f>
        <v/>
      </c>
      <c r="AI10" t="str">
        <f>""</f>
        <v/>
      </c>
      <c r="AJ10" t="str">
        <f>""</f>
        <v/>
      </c>
      <c r="AK10" t="str">
        <f>""</f>
        <v/>
      </c>
      <c r="AL10" t="str">
        <f>""</f>
        <v/>
      </c>
      <c r="AM10" t="str">
        <f>""</f>
        <v/>
      </c>
      <c r="AN10" t="str">
        <f>""</f>
        <v/>
      </c>
      <c r="AO10" t="str">
        <f>""</f>
        <v/>
      </c>
      <c r="AP10" t="str">
        <f>""</f>
        <v/>
      </c>
      <c r="AQ10" t="str">
        <f>""</f>
        <v/>
      </c>
      <c r="AR10" t="str">
        <f>""</f>
        <v/>
      </c>
      <c r="AS10" t="str">
        <f>""</f>
        <v/>
      </c>
      <c r="AT10" t="str">
        <f>""</f>
        <v/>
      </c>
      <c r="AU10" t="str">
        <f>""</f>
        <v/>
      </c>
      <c r="AV10" t="str">
        <f>""</f>
        <v/>
      </c>
      <c r="AW10" t="str">
        <f>""</f>
        <v/>
      </c>
      <c r="AX10" t="str">
        <f>""</f>
        <v/>
      </c>
      <c r="AY10" t="str">
        <f>""</f>
        <v/>
      </c>
      <c r="AZ10" t="str">
        <f>""</f>
        <v/>
      </c>
      <c r="BA10" t="str">
        <f>""</f>
        <v/>
      </c>
    </row>
    <row r="11" spans="2:53" x14ac:dyDescent="0.2">
      <c r="B11" t="str">
        <f>"Number of members who left household 1998-2007"</f>
        <v>Number of members who left household 1998-2007</v>
      </c>
      <c r="C11" t="str">
        <f>""</f>
        <v/>
      </c>
      <c r="D11" t="str">
        <f>"-0.022"</f>
        <v>-0.022</v>
      </c>
      <c r="E11" t="str">
        <f>""</f>
        <v/>
      </c>
      <c r="F11" t="str">
        <f>""</f>
        <v/>
      </c>
      <c r="G11" t="str">
        <f>""</f>
        <v/>
      </c>
      <c r="H11" t="str">
        <f>""</f>
        <v/>
      </c>
      <c r="I11" t="str">
        <f>""</f>
        <v/>
      </c>
      <c r="J11" t="str">
        <f>""</f>
        <v/>
      </c>
      <c r="K11" t="str">
        <f>""</f>
        <v/>
      </c>
      <c r="L11" t="str">
        <f>""</f>
        <v/>
      </c>
      <c r="M11" t="str">
        <f>""</f>
        <v/>
      </c>
      <c r="N11" t="str">
        <f>""</f>
        <v/>
      </c>
      <c r="O11" t="str">
        <f>""</f>
        <v/>
      </c>
      <c r="P11" t="str">
        <f>""</f>
        <v/>
      </c>
      <c r="Q11" t="str">
        <f>""</f>
        <v/>
      </c>
      <c r="R11" t="str">
        <f>""</f>
        <v/>
      </c>
      <c r="S11" t="str">
        <f>""</f>
        <v/>
      </c>
      <c r="T11" t="str">
        <f>""</f>
        <v/>
      </c>
      <c r="U11" t="str">
        <f>""</f>
        <v/>
      </c>
      <c r="V11" t="str">
        <f>""</f>
        <v/>
      </c>
      <c r="W11" t="str">
        <f>""</f>
        <v/>
      </c>
      <c r="X11" t="str">
        <f>""</f>
        <v/>
      </c>
      <c r="Y11" t="str">
        <f>""</f>
        <v/>
      </c>
      <c r="Z11" t="str">
        <f>""</f>
        <v/>
      </c>
      <c r="AA11" t="str">
        <f>""</f>
        <v/>
      </c>
      <c r="AB11" t="str">
        <f>""</f>
        <v/>
      </c>
      <c r="AC11" t="str">
        <f>""</f>
        <v/>
      </c>
      <c r="AD11" t="str">
        <f>""</f>
        <v/>
      </c>
      <c r="AE11" t="str">
        <f>""</f>
        <v/>
      </c>
      <c r="AF11" t="str">
        <f>""</f>
        <v/>
      </c>
      <c r="AG11" t="str">
        <f>""</f>
        <v/>
      </c>
      <c r="AH11" t="str">
        <f>""</f>
        <v/>
      </c>
      <c r="AI11" t="str">
        <f>""</f>
        <v/>
      </c>
      <c r="AJ11" t="str">
        <f>""</f>
        <v/>
      </c>
      <c r="AK11" t="str">
        <f>""</f>
        <v/>
      </c>
      <c r="AL11" t="str">
        <f>""</f>
        <v/>
      </c>
      <c r="AM11" t="str">
        <f>""</f>
        <v/>
      </c>
      <c r="AN11" t="str">
        <f>""</f>
        <v/>
      </c>
      <c r="AO11" t="str">
        <f>""</f>
        <v/>
      </c>
      <c r="AP11" t="str">
        <f>""</f>
        <v/>
      </c>
      <c r="AQ11" t="str">
        <f>""</f>
        <v/>
      </c>
      <c r="AR11" t="str">
        <f>""</f>
        <v/>
      </c>
      <c r="AS11" t="str">
        <f>""</f>
        <v/>
      </c>
      <c r="AT11" t="str">
        <f>""</f>
        <v/>
      </c>
      <c r="AU11" t="str">
        <f>""</f>
        <v/>
      </c>
      <c r="AV11" t="str">
        <f>""</f>
        <v/>
      </c>
      <c r="AW11" t="str">
        <f>""</f>
        <v/>
      </c>
      <c r="AX11" t="str">
        <f>""</f>
        <v/>
      </c>
      <c r="AY11" t="str">
        <f>""</f>
        <v/>
      </c>
      <c r="AZ11" t="str">
        <f>""</f>
        <v/>
      </c>
      <c r="BA11" t="str">
        <f>""</f>
        <v/>
      </c>
    </row>
    <row r="12" spans="2:53" x14ac:dyDescent="0.2">
      <c r="B12" t="str">
        <f>""</f>
        <v/>
      </c>
      <c r="C12" t="str">
        <f>""</f>
        <v/>
      </c>
      <c r="D12" t="str">
        <f>"[0.017]"</f>
        <v>[0.017]</v>
      </c>
      <c r="E12" t="str">
        <f>""</f>
        <v/>
      </c>
      <c r="F12" t="str">
        <f>""</f>
        <v/>
      </c>
      <c r="G12" t="str">
        <f>""</f>
        <v/>
      </c>
      <c r="H12" t="str">
        <f>""</f>
        <v/>
      </c>
      <c r="I12" t="str">
        <f>""</f>
        <v/>
      </c>
      <c r="J12" t="str">
        <f>""</f>
        <v/>
      </c>
      <c r="K12" t="str">
        <f>""</f>
        <v/>
      </c>
      <c r="L12" t="str">
        <f>""</f>
        <v/>
      </c>
      <c r="M12" t="str">
        <f>""</f>
        <v/>
      </c>
      <c r="N12" t="str">
        <f>""</f>
        <v/>
      </c>
      <c r="O12" t="str">
        <f>""</f>
        <v/>
      </c>
      <c r="P12" t="str">
        <f>""</f>
        <v/>
      </c>
      <c r="Q12" t="str">
        <f>""</f>
        <v/>
      </c>
      <c r="R12" t="str">
        <f>""</f>
        <v/>
      </c>
      <c r="S12" t="str">
        <f>""</f>
        <v/>
      </c>
      <c r="T12" t="str">
        <f>""</f>
        <v/>
      </c>
      <c r="U12" t="str">
        <f>""</f>
        <v/>
      </c>
      <c r="V12" t="str">
        <f>""</f>
        <v/>
      </c>
      <c r="W12" t="str">
        <f>""</f>
        <v/>
      </c>
      <c r="X12" t="str">
        <f>""</f>
        <v/>
      </c>
      <c r="Y12" t="str">
        <f>""</f>
        <v/>
      </c>
      <c r="Z12" t="str">
        <f>""</f>
        <v/>
      </c>
      <c r="AA12" t="str">
        <f>""</f>
        <v/>
      </c>
      <c r="AB12" t="str">
        <f>""</f>
        <v/>
      </c>
      <c r="AC12" t="str">
        <f>""</f>
        <v/>
      </c>
      <c r="AD12" t="str">
        <f>""</f>
        <v/>
      </c>
      <c r="AE12" t="str">
        <f>""</f>
        <v/>
      </c>
      <c r="AF12" t="str">
        <f>""</f>
        <v/>
      </c>
      <c r="AG12" t="str">
        <f>""</f>
        <v/>
      </c>
      <c r="AH12" t="str">
        <f>""</f>
        <v/>
      </c>
      <c r="AI12" t="str">
        <f>""</f>
        <v/>
      </c>
      <c r="AJ12" t="str">
        <f>""</f>
        <v/>
      </c>
      <c r="AK12" t="str">
        <f>""</f>
        <v/>
      </c>
      <c r="AL12" t="str">
        <f>""</f>
        <v/>
      </c>
      <c r="AM12" t="str">
        <f>""</f>
        <v/>
      </c>
      <c r="AN12" t="str">
        <f>""</f>
        <v/>
      </c>
      <c r="AO12" t="str">
        <f>""</f>
        <v/>
      </c>
      <c r="AP12" t="str">
        <f>""</f>
        <v/>
      </c>
      <c r="AQ12" t="str">
        <f>""</f>
        <v/>
      </c>
      <c r="AR12" t="str">
        <f>""</f>
        <v/>
      </c>
      <c r="AS12" t="str">
        <f>""</f>
        <v/>
      </c>
      <c r="AT12" t="str">
        <f>""</f>
        <v/>
      </c>
      <c r="AU12" t="str">
        <f>""</f>
        <v/>
      </c>
      <c r="AV12" t="str">
        <f>""</f>
        <v/>
      </c>
      <c r="AW12" t="str">
        <f>""</f>
        <v/>
      </c>
      <c r="AX12" t="str">
        <f>""</f>
        <v/>
      </c>
      <c r="AY12" t="str">
        <f>""</f>
        <v/>
      </c>
      <c r="AZ12" t="str">
        <f>""</f>
        <v/>
      </c>
      <c r="BA12" t="str">
        <f>""</f>
        <v/>
      </c>
    </row>
    <row r="13" spans="2:53" x14ac:dyDescent="0.2">
      <c r="B13" t="str">
        <f>"Interaction"</f>
        <v>Interaction</v>
      </c>
      <c r="C13" t="str">
        <f>""</f>
        <v/>
      </c>
      <c r="D13" t="str">
        <f>"-0.038"</f>
        <v>-0.038</v>
      </c>
      <c r="E13" t="str">
        <f>""</f>
        <v/>
      </c>
      <c r="F13" t="str">
        <f>""</f>
        <v/>
      </c>
      <c r="G13" t="str">
        <f>""</f>
        <v/>
      </c>
      <c r="H13" t="str">
        <f>""</f>
        <v/>
      </c>
      <c r="I13" t="str">
        <f>""</f>
        <v/>
      </c>
      <c r="J13" t="str">
        <f>""</f>
        <v/>
      </c>
      <c r="K13" t="str">
        <f>""</f>
        <v/>
      </c>
      <c r="L13" t="str">
        <f>""</f>
        <v/>
      </c>
      <c r="M13" t="str">
        <f>""</f>
        <v/>
      </c>
      <c r="N13" t="str">
        <f>""</f>
        <v/>
      </c>
      <c r="O13" t="str">
        <f>""</f>
        <v/>
      </c>
      <c r="P13" t="str">
        <f>""</f>
        <v/>
      </c>
      <c r="Q13" t="str">
        <f>""</f>
        <v/>
      </c>
      <c r="R13" t="str">
        <f>""</f>
        <v/>
      </c>
      <c r="S13" t="str">
        <f>""</f>
        <v/>
      </c>
      <c r="T13" t="str">
        <f>""</f>
        <v/>
      </c>
      <c r="U13" t="str">
        <f>""</f>
        <v/>
      </c>
      <c r="V13" t="str">
        <f>""</f>
        <v/>
      </c>
      <c r="W13" t="str">
        <f>""</f>
        <v/>
      </c>
      <c r="X13" t="str">
        <f>""</f>
        <v/>
      </c>
      <c r="Y13" t="str">
        <f>""</f>
        <v/>
      </c>
      <c r="Z13" t="str">
        <f>""</f>
        <v/>
      </c>
      <c r="AA13" t="str">
        <f>""</f>
        <v/>
      </c>
      <c r="AB13" t="str">
        <f>""</f>
        <v/>
      </c>
      <c r="AC13" t="str">
        <f>""</f>
        <v/>
      </c>
      <c r="AD13" t="str">
        <f>""</f>
        <v/>
      </c>
      <c r="AE13" t="str">
        <f>""</f>
        <v/>
      </c>
      <c r="AF13" t="str">
        <f>""</f>
        <v/>
      </c>
      <c r="AG13" t="str">
        <f>""</f>
        <v/>
      </c>
      <c r="AH13" t="str">
        <f>""</f>
        <v/>
      </c>
      <c r="AI13" t="str">
        <f>""</f>
        <v/>
      </c>
      <c r="AJ13" t="str">
        <f>""</f>
        <v/>
      </c>
      <c r="AK13" t="str">
        <f>""</f>
        <v/>
      </c>
      <c r="AL13" t="str">
        <f>""</f>
        <v/>
      </c>
      <c r="AM13" t="str">
        <f>""</f>
        <v/>
      </c>
      <c r="AN13" t="str">
        <f>""</f>
        <v/>
      </c>
      <c r="AO13" t="str">
        <f>""</f>
        <v/>
      </c>
      <c r="AP13" t="str">
        <f>""</f>
        <v/>
      </c>
      <c r="AQ13" t="str">
        <f>""</f>
        <v/>
      </c>
      <c r="AR13" t="str">
        <f>""</f>
        <v/>
      </c>
      <c r="AS13" t="str">
        <f>""</f>
        <v/>
      </c>
      <c r="AT13" t="str">
        <f>""</f>
        <v/>
      </c>
      <c r="AU13" t="str">
        <f>""</f>
        <v/>
      </c>
      <c r="AV13" t="str">
        <f>""</f>
        <v/>
      </c>
      <c r="AW13" t="str">
        <f>""</f>
        <v/>
      </c>
      <c r="AX13" t="str">
        <f>""</f>
        <v/>
      </c>
      <c r="AY13" t="str">
        <f>""</f>
        <v/>
      </c>
      <c r="AZ13" t="str">
        <f>""</f>
        <v/>
      </c>
      <c r="BA13" t="str">
        <f>""</f>
        <v/>
      </c>
    </row>
    <row r="14" spans="2:53" x14ac:dyDescent="0.2">
      <c r="B14" t="str">
        <f>""</f>
        <v/>
      </c>
      <c r="C14" t="str">
        <f>""</f>
        <v/>
      </c>
      <c r="D14" t="str">
        <f>"[0.028]"</f>
        <v>[0.028]</v>
      </c>
      <c r="E14" t="str">
        <f>""</f>
        <v/>
      </c>
      <c r="F14" t="str">
        <f>""</f>
        <v/>
      </c>
      <c r="G14" t="str">
        <f>""</f>
        <v/>
      </c>
      <c r="H14" t="str">
        <f>""</f>
        <v/>
      </c>
      <c r="I14" t="str">
        <f>""</f>
        <v/>
      </c>
      <c r="J14" t="str">
        <f>""</f>
        <v/>
      </c>
      <c r="K14" t="str">
        <f>""</f>
        <v/>
      </c>
      <c r="L14" t="str">
        <f>""</f>
        <v/>
      </c>
      <c r="M14" t="str">
        <f>""</f>
        <v/>
      </c>
      <c r="N14" t="str">
        <f>""</f>
        <v/>
      </c>
      <c r="O14" t="str">
        <f>""</f>
        <v/>
      </c>
      <c r="P14" t="str">
        <f>""</f>
        <v/>
      </c>
      <c r="Q14" t="str">
        <f>""</f>
        <v/>
      </c>
      <c r="R14" t="str">
        <f>""</f>
        <v/>
      </c>
      <c r="S14" t="str">
        <f>""</f>
        <v/>
      </c>
      <c r="T14" t="str">
        <f>""</f>
        <v/>
      </c>
      <c r="U14" t="str">
        <f>""</f>
        <v/>
      </c>
      <c r="V14" t="str">
        <f>""</f>
        <v/>
      </c>
      <c r="W14" t="str">
        <f>""</f>
        <v/>
      </c>
      <c r="X14" t="str">
        <f>""</f>
        <v/>
      </c>
      <c r="Y14" t="str">
        <f>""</f>
        <v/>
      </c>
      <c r="Z14" t="str">
        <f>""</f>
        <v/>
      </c>
      <c r="AA14" t="str">
        <f>""</f>
        <v/>
      </c>
      <c r="AB14" t="str">
        <f>""</f>
        <v/>
      </c>
      <c r="AC14" t="str">
        <f>""</f>
        <v/>
      </c>
      <c r="AD14" t="str">
        <f>""</f>
        <v/>
      </c>
      <c r="AE14" t="str">
        <f>""</f>
        <v/>
      </c>
      <c r="AF14" t="str">
        <f>""</f>
        <v/>
      </c>
      <c r="AG14" t="str">
        <f>""</f>
        <v/>
      </c>
      <c r="AH14" t="str">
        <f>""</f>
        <v/>
      </c>
      <c r="AI14" t="str">
        <f>""</f>
        <v/>
      </c>
      <c r="AJ14" t="str">
        <f>""</f>
        <v/>
      </c>
      <c r="AK14" t="str">
        <f>""</f>
        <v/>
      </c>
      <c r="AL14" t="str">
        <f>""</f>
        <v/>
      </c>
      <c r="AM14" t="str">
        <f>""</f>
        <v/>
      </c>
      <c r="AN14" t="str">
        <f>""</f>
        <v/>
      </c>
      <c r="AO14" t="str">
        <f>""</f>
        <v/>
      </c>
      <c r="AP14" t="str">
        <f>""</f>
        <v/>
      </c>
      <c r="AQ14" t="str">
        <f>""</f>
        <v/>
      </c>
      <c r="AR14" t="str">
        <f>""</f>
        <v/>
      </c>
      <c r="AS14" t="str">
        <f>""</f>
        <v/>
      </c>
      <c r="AT14" t="str">
        <f>""</f>
        <v/>
      </c>
      <c r="AU14" t="str">
        <f>""</f>
        <v/>
      </c>
      <c r="AV14" t="str">
        <f>""</f>
        <v/>
      </c>
      <c r="AW14" t="str">
        <f>""</f>
        <v/>
      </c>
      <c r="AX14" t="str">
        <f>""</f>
        <v/>
      </c>
      <c r="AY14" t="str">
        <f>""</f>
        <v/>
      </c>
      <c r="AZ14" t="str">
        <f>""</f>
        <v/>
      </c>
      <c r="BA14" t="str">
        <f>""</f>
        <v/>
      </c>
    </row>
    <row r="15" spans="2:53" x14ac:dyDescent="0.2">
      <c r="B15" t="str">
        <f>"Share of household members who left household 1998-2007"</f>
        <v>Share of household members who left household 1998-2007</v>
      </c>
      <c r="C15" t="str">
        <f>""</f>
        <v/>
      </c>
      <c r="D15" t="str">
        <f>""</f>
        <v/>
      </c>
      <c r="E15" t="str">
        <f>"-0.105"</f>
        <v>-0.105</v>
      </c>
      <c r="F15" t="str">
        <f>""</f>
        <v/>
      </c>
      <c r="G15" t="str">
        <f>""</f>
        <v/>
      </c>
      <c r="H15" t="str">
        <f>""</f>
        <v/>
      </c>
      <c r="I15" t="str">
        <f>""</f>
        <v/>
      </c>
      <c r="J15" t="str">
        <f>""</f>
        <v/>
      </c>
      <c r="K15" t="str">
        <f>""</f>
        <v/>
      </c>
      <c r="L15" t="str">
        <f>""</f>
        <v/>
      </c>
      <c r="M15" t="str">
        <f>""</f>
        <v/>
      </c>
      <c r="N15" t="str">
        <f>""</f>
        <v/>
      </c>
      <c r="O15" t="str">
        <f>""</f>
        <v/>
      </c>
      <c r="P15" t="str">
        <f>""</f>
        <v/>
      </c>
      <c r="Q15" t="str">
        <f>""</f>
        <v/>
      </c>
      <c r="R15" t="str">
        <f>""</f>
        <v/>
      </c>
      <c r="S15" t="str">
        <f>""</f>
        <v/>
      </c>
      <c r="T15" t="str">
        <f>""</f>
        <v/>
      </c>
      <c r="U15" t="str">
        <f>""</f>
        <v/>
      </c>
      <c r="V15" t="str">
        <f>""</f>
        <v/>
      </c>
      <c r="W15" t="str">
        <f>""</f>
        <v/>
      </c>
      <c r="X15" t="str">
        <f>""</f>
        <v/>
      </c>
      <c r="Y15" t="str">
        <f>""</f>
        <v/>
      </c>
      <c r="Z15" t="str">
        <f>""</f>
        <v/>
      </c>
      <c r="AA15" t="str">
        <f>""</f>
        <v/>
      </c>
      <c r="AB15" t="str">
        <f>""</f>
        <v/>
      </c>
      <c r="AC15" t="str">
        <f>""</f>
        <v/>
      </c>
      <c r="AD15" t="str">
        <f>""</f>
        <v/>
      </c>
      <c r="AE15" t="str">
        <f>""</f>
        <v/>
      </c>
      <c r="AF15" t="str">
        <f>""</f>
        <v/>
      </c>
      <c r="AG15" t="str">
        <f>""</f>
        <v/>
      </c>
      <c r="AH15" t="str">
        <f>""</f>
        <v/>
      </c>
      <c r="AI15" t="str">
        <f>""</f>
        <v/>
      </c>
      <c r="AJ15" t="str">
        <f>""</f>
        <v/>
      </c>
      <c r="AK15" t="str">
        <f>""</f>
        <v/>
      </c>
      <c r="AL15" t="str">
        <f>""</f>
        <v/>
      </c>
      <c r="AM15" t="str">
        <f>""</f>
        <v/>
      </c>
      <c r="AN15" t="str">
        <f>""</f>
        <v/>
      </c>
      <c r="AO15" t="str">
        <f>""</f>
        <v/>
      </c>
      <c r="AP15" t="str">
        <f>""</f>
        <v/>
      </c>
      <c r="AQ15" t="str">
        <f>""</f>
        <v/>
      </c>
      <c r="AR15" t="str">
        <f>""</f>
        <v/>
      </c>
      <c r="AS15" t="str">
        <f>""</f>
        <v/>
      </c>
      <c r="AT15" t="str">
        <f>""</f>
        <v/>
      </c>
      <c r="AU15" t="str">
        <f>""</f>
        <v/>
      </c>
      <c r="AV15" t="str">
        <f>""</f>
        <v/>
      </c>
      <c r="AW15" t="str">
        <f>""</f>
        <v/>
      </c>
      <c r="AX15" t="str">
        <f>""</f>
        <v/>
      </c>
      <c r="AY15" t="str">
        <f>""</f>
        <v/>
      </c>
      <c r="AZ15" t="str">
        <f>""</f>
        <v/>
      </c>
      <c r="BA15" t="str">
        <f>""</f>
        <v/>
      </c>
    </row>
    <row r="16" spans="2:53" x14ac:dyDescent="0.2">
      <c r="B16" t="str">
        <f>""</f>
        <v/>
      </c>
      <c r="C16" t="str">
        <f>""</f>
        <v/>
      </c>
      <c r="D16" t="str">
        <f>""</f>
        <v/>
      </c>
      <c r="E16" t="str">
        <f>"[0.066]"</f>
        <v>[0.066]</v>
      </c>
      <c r="F16" t="str">
        <f>""</f>
        <v/>
      </c>
      <c r="G16" t="str">
        <f>""</f>
        <v/>
      </c>
      <c r="H16" t="str">
        <f>""</f>
        <v/>
      </c>
      <c r="I16" t="str">
        <f>""</f>
        <v/>
      </c>
      <c r="J16" t="str">
        <f>""</f>
        <v/>
      </c>
      <c r="K16" t="str">
        <f>""</f>
        <v/>
      </c>
      <c r="L16" t="str">
        <f>""</f>
        <v/>
      </c>
      <c r="M16" t="str">
        <f>""</f>
        <v/>
      </c>
      <c r="N16" t="str">
        <f>""</f>
        <v/>
      </c>
      <c r="O16" t="str">
        <f>""</f>
        <v/>
      </c>
      <c r="P16" t="str">
        <f>""</f>
        <v/>
      </c>
      <c r="Q16" t="str">
        <f>""</f>
        <v/>
      </c>
      <c r="R16" t="str">
        <f>""</f>
        <v/>
      </c>
      <c r="S16" t="str">
        <f>""</f>
        <v/>
      </c>
      <c r="T16" t="str">
        <f>""</f>
        <v/>
      </c>
      <c r="U16" t="str">
        <f>""</f>
        <v/>
      </c>
      <c r="V16" t="str">
        <f>""</f>
        <v/>
      </c>
      <c r="W16" t="str">
        <f>""</f>
        <v/>
      </c>
      <c r="X16" t="str">
        <f>""</f>
        <v/>
      </c>
      <c r="Y16" t="str">
        <f>""</f>
        <v/>
      </c>
      <c r="Z16" t="str">
        <f>""</f>
        <v/>
      </c>
      <c r="AA16" t="str">
        <f>""</f>
        <v/>
      </c>
      <c r="AB16" t="str">
        <f>""</f>
        <v/>
      </c>
      <c r="AC16" t="str">
        <f>""</f>
        <v/>
      </c>
      <c r="AD16" t="str">
        <f>""</f>
        <v/>
      </c>
      <c r="AE16" t="str">
        <f>""</f>
        <v/>
      </c>
      <c r="AF16" t="str">
        <f>""</f>
        <v/>
      </c>
      <c r="AG16" t="str">
        <f>""</f>
        <v/>
      </c>
      <c r="AH16" t="str">
        <f>""</f>
        <v/>
      </c>
      <c r="AI16" t="str">
        <f>""</f>
        <v/>
      </c>
      <c r="AJ16" t="str">
        <f>""</f>
        <v/>
      </c>
      <c r="AK16" t="str">
        <f>""</f>
        <v/>
      </c>
      <c r="AL16" t="str">
        <f>""</f>
        <v/>
      </c>
      <c r="AM16" t="str">
        <f>""</f>
        <v/>
      </c>
      <c r="AN16" t="str">
        <f>""</f>
        <v/>
      </c>
      <c r="AO16" t="str">
        <f>""</f>
        <v/>
      </c>
      <c r="AP16" t="str">
        <f>""</f>
        <v/>
      </c>
      <c r="AQ16" t="str">
        <f>""</f>
        <v/>
      </c>
      <c r="AR16" t="str">
        <f>""</f>
        <v/>
      </c>
      <c r="AS16" t="str">
        <f>""</f>
        <v/>
      </c>
      <c r="AT16" t="str">
        <f>""</f>
        <v/>
      </c>
      <c r="AU16" t="str">
        <f>""</f>
        <v/>
      </c>
      <c r="AV16" t="str">
        <f>""</f>
        <v/>
      </c>
      <c r="AW16" t="str">
        <f>""</f>
        <v/>
      </c>
      <c r="AX16" t="str">
        <f>""</f>
        <v/>
      </c>
      <c r="AY16" t="str">
        <f>""</f>
        <v/>
      </c>
      <c r="AZ16" t="str">
        <f>""</f>
        <v/>
      </c>
      <c r="BA16" t="str">
        <f>""</f>
        <v/>
      </c>
    </row>
    <row r="17" spans="2:53" x14ac:dyDescent="0.2">
      <c r="B17" t="str">
        <f>"Interaction"</f>
        <v>Interaction</v>
      </c>
      <c r="C17" t="str">
        <f>""</f>
        <v/>
      </c>
      <c r="D17" t="str">
        <f>""</f>
        <v/>
      </c>
      <c r="E17" t="str">
        <f>"-0.061"</f>
        <v>-0.061</v>
      </c>
      <c r="F17" t="str">
        <f>""</f>
        <v/>
      </c>
      <c r="G17" t="str">
        <f>""</f>
        <v/>
      </c>
      <c r="H17" t="str">
        <f>""</f>
        <v/>
      </c>
      <c r="I17" t="str">
        <f>""</f>
        <v/>
      </c>
      <c r="J17" t="str">
        <f>""</f>
        <v/>
      </c>
      <c r="K17" t="str">
        <f>""</f>
        <v/>
      </c>
      <c r="L17" t="str">
        <f>""</f>
        <v/>
      </c>
      <c r="M17" t="str">
        <f>""</f>
        <v/>
      </c>
      <c r="N17" t="str">
        <f>""</f>
        <v/>
      </c>
      <c r="O17" t="str">
        <f>""</f>
        <v/>
      </c>
      <c r="P17" t="str">
        <f>""</f>
        <v/>
      </c>
      <c r="Q17" t="str">
        <f>""</f>
        <v/>
      </c>
      <c r="R17" t="str">
        <f>""</f>
        <v/>
      </c>
      <c r="S17" t="str">
        <f>""</f>
        <v/>
      </c>
      <c r="T17" t="str">
        <f>""</f>
        <v/>
      </c>
      <c r="U17" t="str">
        <f>""</f>
        <v/>
      </c>
      <c r="V17" t="str">
        <f>""</f>
        <v/>
      </c>
      <c r="W17" t="str">
        <f>""</f>
        <v/>
      </c>
      <c r="X17" t="str">
        <f>""</f>
        <v/>
      </c>
      <c r="Y17" t="str">
        <f>""</f>
        <v/>
      </c>
      <c r="Z17" t="str">
        <f>""</f>
        <v/>
      </c>
      <c r="AA17" t="str">
        <f>""</f>
        <v/>
      </c>
      <c r="AB17" t="str">
        <f>""</f>
        <v/>
      </c>
      <c r="AC17" t="str">
        <f>""</f>
        <v/>
      </c>
      <c r="AD17" t="str">
        <f>""</f>
        <v/>
      </c>
      <c r="AE17" t="str">
        <f>""</f>
        <v/>
      </c>
      <c r="AF17" t="str">
        <f>""</f>
        <v/>
      </c>
      <c r="AG17" t="str">
        <f>""</f>
        <v/>
      </c>
      <c r="AH17" t="str">
        <f>""</f>
        <v/>
      </c>
      <c r="AI17" t="str">
        <f>""</f>
        <v/>
      </c>
      <c r="AJ17" t="str">
        <f>""</f>
        <v/>
      </c>
      <c r="AK17" t="str">
        <f>""</f>
        <v/>
      </c>
      <c r="AL17" t="str">
        <f>""</f>
        <v/>
      </c>
      <c r="AM17" t="str">
        <f>""</f>
        <v/>
      </c>
      <c r="AN17" t="str">
        <f>""</f>
        <v/>
      </c>
      <c r="AO17" t="str">
        <f>""</f>
        <v/>
      </c>
      <c r="AP17" t="str">
        <f>""</f>
        <v/>
      </c>
      <c r="AQ17" t="str">
        <f>""</f>
        <v/>
      </c>
      <c r="AR17" t="str">
        <f>""</f>
        <v/>
      </c>
      <c r="AS17" t="str">
        <f>""</f>
        <v/>
      </c>
      <c r="AT17" t="str">
        <f>""</f>
        <v/>
      </c>
      <c r="AU17" t="str">
        <f>""</f>
        <v/>
      </c>
      <c r="AV17" t="str">
        <f>""</f>
        <v/>
      </c>
      <c r="AW17" t="str">
        <f>""</f>
        <v/>
      </c>
      <c r="AX17" t="str">
        <f>""</f>
        <v/>
      </c>
      <c r="AY17" t="str">
        <f>""</f>
        <v/>
      </c>
      <c r="AZ17" t="str">
        <f>""</f>
        <v/>
      </c>
      <c r="BA17" t="str">
        <f>""</f>
        <v/>
      </c>
    </row>
    <row r="18" spans="2:53" x14ac:dyDescent="0.2">
      <c r="B18" t="str">
        <f>""</f>
        <v/>
      </c>
      <c r="C18" t="str">
        <f>""</f>
        <v/>
      </c>
      <c r="D18" t="str">
        <f>""</f>
        <v/>
      </c>
      <c r="E18" t="str">
        <f>"[0.118]"</f>
        <v>[0.118]</v>
      </c>
      <c r="F18" t="str">
        <f>""</f>
        <v/>
      </c>
      <c r="G18" t="str">
        <f>""</f>
        <v/>
      </c>
      <c r="H18" t="str">
        <f>""</f>
        <v/>
      </c>
      <c r="I18" t="str">
        <f>""</f>
        <v/>
      </c>
      <c r="J18" t="str">
        <f>""</f>
        <v/>
      </c>
      <c r="K18" t="str">
        <f>""</f>
        <v/>
      </c>
      <c r="L18" t="str">
        <f>""</f>
        <v/>
      </c>
      <c r="M18" t="str">
        <f>""</f>
        <v/>
      </c>
      <c r="N18" t="str">
        <f>""</f>
        <v/>
      </c>
      <c r="O18" t="str">
        <f>""</f>
        <v/>
      </c>
      <c r="P18" t="str">
        <f>""</f>
        <v/>
      </c>
      <c r="Q18" t="str">
        <f>""</f>
        <v/>
      </c>
      <c r="R18" t="str">
        <f>""</f>
        <v/>
      </c>
      <c r="S18" t="str">
        <f>""</f>
        <v/>
      </c>
      <c r="T18" t="str">
        <f>""</f>
        <v/>
      </c>
      <c r="U18" t="str">
        <f>""</f>
        <v/>
      </c>
      <c r="V18" t="str">
        <f>""</f>
        <v/>
      </c>
      <c r="W18" t="str">
        <f>""</f>
        <v/>
      </c>
      <c r="X18" t="str">
        <f>""</f>
        <v/>
      </c>
      <c r="Y18" t="str">
        <f>""</f>
        <v/>
      </c>
      <c r="Z18" t="str">
        <f>""</f>
        <v/>
      </c>
      <c r="AA18" t="str">
        <f>""</f>
        <v/>
      </c>
      <c r="AB18" t="str">
        <f>""</f>
        <v/>
      </c>
      <c r="AC18" t="str">
        <f>""</f>
        <v/>
      </c>
      <c r="AD18" t="str">
        <f>""</f>
        <v/>
      </c>
      <c r="AE18" t="str">
        <f>""</f>
        <v/>
      </c>
      <c r="AF18" t="str">
        <f>""</f>
        <v/>
      </c>
      <c r="AG18" t="str">
        <f>""</f>
        <v/>
      </c>
      <c r="AH18" t="str">
        <f>""</f>
        <v/>
      </c>
      <c r="AI18" t="str">
        <f>""</f>
        <v/>
      </c>
      <c r="AJ18" t="str">
        <f>""</f>
        <v/>
      </c>
      <c r="AK18" t="str">
        <f>""</f>
        <v/>
      </c>
      <c r="AL18" t="str">
        <f>""</f>
        <v/>
      </c>
      <c r="AM18" t="str">
        <f>""</f>
        <v/>
      </c>
      <c r="AN18" t="str">
        <f>""</f>
        <v/>
      </c>
      <c r="AO18" t="str">
        <f>""</f>
        <v/>
      </c>
      <c r="AP18" t="str">
        <f>""</f>
        <v/>
      </c>
      <c r="AQ18" t="str">
        <f>""</f>
        <v/>
      </c>
      <c r="AR18" t="str">
        <f>""</f>
        <v/>
      </c>
      <c r="AS18" t="str">
        <f>""</f>
        <v/>
      </c>
      <c r="AT18" t="str">
        <f>""</f>
        <v/>
      </c>
      <c r="AU18" t="str">
        <f>""</f>
        <v/>
      </c>
      <c r="AV18" t="str">
        <f>""</f>
        <v/>
      </c>
      <c r="AW18" t="str">
        <f>""</f>
        <v/>
      </c>
      <c r="AX18" t="str">
        <f>""</f>
        <v/>
      </c>
      <c r="AY18" t="str">
        <f>""</f>
        <v/>
      </c>
      <c r="AZ18" t="str">
        <f>""</f>
        <v/>
      </c>
      <c r="BA18" t="str">
        <f>""</f>
        <v/>
      </c>
    </row>
    <row r="19" spans="2:53" x14ac:dyDescent="0.2">
      <c r="B19" t="str">
        <f>"Number of years with presence of violence during 1998-2007"</f>
        <v>Number of years with presence of violence during 1998-2007</v>
      </c>
      <c r="C19" t="str">
        <f>""</f>
        <v/>
      </c>
      <c r="D19" t="str">
        <f>""</f>
        <v/>
      </c>
      <c r="E19" t="str">
        <f>""</f>
        <v/>
      </c>
      <c r="F19" t="str">
        <f>"-0.006"</f>
        <v>-0.006</v>
      </c>
      <c r="G19" t="str">
        <f>"-0.001"</f>
        <v>-0.001</v>
      </c>
      <c r="H19" t="str">
        <f>"-0.000"</f>
        <v>-0.000</v>
      </c>
      <c r="I19" t="str">
        <f>""</f>
        <v/>
      </c>
      <c r="J19" t="str">
        <f>""</f>
        <v/>
      </c>
      <c r="K19" t="str">
        <f>""</f>
        <v/>
      </c>
      <c r="L19" t="str">
        <f>""</f>
        <v/>
      </c>
      <c r="M19" t="str">
        <f>""</f>
        <v/>
      </c>
      <c r="N19" t="str">
        <f>""</f>
        <v/>
      </c>
      <c r="O19" t="str">
        <f>""</f>
        <v/>
      </c>
      <c r="P19" t="str">
        <f>""</f>
        <v/>
      </c>
      <c r="Q19" t="str">
        <f>""</f>
        <v/>
      </c>
      <c r="R19" t="str">
        <f>""</f>
        <v/>
      </c>
      <c r="S19" t="str">
        <f>""</f>
        <v/>
      </c>
      <c r="T19" t="str">
        <f>""</f>
        <v/>
      </c>
      <c r="U19" t="str">
        <f>""</f>
        <v/>
      </c>
      <c r="V19" t="str">
        <f>""</f>
        <v/>
      </c>
      <c r="W19" t="str">
        <f>""</f>
        <v/>
      </c>
      <c r="X19" t="str">
        <f>""</f>
        <v/>
      </c>
      <c r="Y19" t="str">
        <f>""</f>
        <v/>
      </c>
      <c r="Z19" t="str">
        <f>""</f>
        <v/>
      </c>
      <c r="AA19" t="str">
        <f>""</f>
        <v/>
      </c>
      <c r="AB19" t="str">
        <f>""</f>
        <v/>
      </c>
      <c r="AC19" t="str">
        <f>""</f>
        <v/>
      </c>
      <c r="AD19" t="str">
        <f>""</f>
        <v/>
      </c>
      <c r="AE19" t="str">
        <f>""</f>
        <v/>
      </c>
      <c r="AF19" t="str">
        <f>""</f>
        <v/>
      </c>
      <c r="AG19" t="str">
        <f>""</f>
        <v/>
      </c>
      <c r="AH19" t="str">
        <f>""</f>
        <v/>
      </c>
      <c r="AI19" t="str">
        <f>""</f>
        <v/>
      </c>
      <c r="AJ19" t="str">
        <f>""</f>
        <v/>
      </c>
      <c r="AK19" t="str">
        <f>""</f>
        <v/>
      </c>
      <c r="AL19" t="str">
        <f>""</f>
        <v/>
      </c>
      <c r="AM19" t="str">
        <f>""</f>
        <v/>
      </c>
      <c r="AN19" t="str">
        <f>""</f>
        <v/>
      </c>
      <c r="AO19" t="str">
        <f>""</f>
        <v/>
      </c>
      <c r="AP19" t="str">
        <f>""</f>
        <v/>
      </c>
      <c r="AQ19" t="str">
        <f>""</f>
        <v/>
      </c>
      <c r="AR19" t="str">
        <f>""</f>
        <v/>
      </c>
      <c r="AS19" t="str">
        <f>""</f>
        <v/>
      </c>
      <c r="AT19" t="str">
        <f>""</f>
        <v/>
      </c>
      <c r="AU19" t="str">
        <f>""</f>
        <v/>
      </c>
      <c r="AV19" t="str">
        <f>""</f>
        <v/>
      </c>
      <c r="AW19" t="str">
        <f>""</f>
        <v/>
      </c>
      <c r="AX19" t="str">
        <f>""</f>
        <v/>
      </c>
      <c r="AY19" t="str">
        <f>""</f>
        <v/>
      </c>
      <c r="AZ19" t="str">
        <f>""</f>
        <v/>
      </c>
      <c r="BA19" t="str">
        <f>""</f>
        <v/>
      </c>
    </row>
    <row r="20" spans="2:53" x14ac:dyDescent="0.2">
      <c r="B20" t="str">
        <f>""</f>
        <v/>
      </c>
      <c r="C20" t="str">
        <f>""</f>
        <v/>
      </c>
      <c r="D20" t="str">
        <f>""</f>
        <v/>
      </c>
      <c r="E20" t="str">
        <f>""</f>
        <v/>
      </c>
      <c r="F20" t="str">
        <f>"[0.011]"</f>
        <v>[0.011]</v>
      </c>
      <c r="G20" t="str">
        <f>"[0.011]"</f>
        <v>[0.011]</v>
      </c>
      <c r="H20" t="str">
        <f>"[0.011]"</f>
        <v>[0.011]</v>
      </c>
      <c r="I20" t="str">
        <f>""</f>
        <v/>
      </c>
      <c r="J20" t="str">
        <f>""</f>
        <v/>
      </c>
      <c r="K20" t="str">
        <f>""</f>
        <v/>
      </c>
      <c r="L20" t="str">
        <f>""</f>
        <v/>
      </c>
      <c r="M20" t="str">
        <f>""</f>
        <v/>
      </c>
      <c r="N20" t="str">
        <f>""</f>
        <v/>
      </c>
      <c r="O20" t="str">
        <f>""</f>
        <v/>
      </c>
      <c r="P20" t="str">
        <f>""</f>
        <v/>
      </c>
      <c r="Q20" t="str">
        <f>""</f>
        <v/>
      </c>
      <c r="R20" t="str">
        <f>""</f>
        <v/>
      </c>
      <c r="S20" t="str">
        <f>""</f>
        <v/>
      </c>
      <c r="T20" t="str">
        <f>""</f>
        <v/>
      </c>
      <c r="U20" t="str">
        <f>""</f>
        <v/>
      </c>
      <c r="V20" t="str">
        <f>""</f>
        <v/>
      </c>
      <c r="W20" t="str">
        <f>""</f>
        <v/>
      </c>
      <c r="X20" t="str">
        <f>""</f>
        <v/>
      </c>
      <c r="Y20" t="str">
        <f>""</f>
        <v/>
      </c>
      <c r="Z20" t="str">
        <f>""</f>
        <v/>
      </c>
      <c r="AA20" t="str">
        <f>""</f>
        <v/>
      </c>
      <c r="AB20" t="str">
        <f>""</f>
        <v/>
      </c>
      <c r="AC20" t="str">
        <f>""</f>
        <v/>
      </c>
      <c r="AD20" t="str">
        <f>""</f>
        <v/>
      </c>
      <c r="AE20" t="str">
        <f>""</f>
        <v/>
      </c>
      <c r="AF20" t="str">
        <f>""</f>
        <v/>
      </c>
      <c r="AG20" t="str">
        <f>""</f>
        <v/>
      </c>
      <c r="AH20" t="str">
        <f>""</f>
        <v/>
      </c>
      <c r="AI20" t="str">
        <f>""</f>
        <v/>
      </c>
      <c r="AJ20" t="str">
        <f>""</f>
        <v/>
      </c>
      <c r="AK20" t="str">
        <f>""</f>
        <v/>
      </c>
      <c r="AL20" t="str">
        <f>""</f>
        <v/>
      </c>
      <c r="AM20" t="str">
        <f>""</f>
        <v/>
      </c>
      <c r="AN20" t="str">
        <f>""</f>
        <v/>
      </c>
      <c r="AO20" t="str">
        <f>""</f>
        <v/>
      </c>
      <c r="AP20" t="str">
        <f>""</f>
        <v/>
      </c>
      <c r="AQ20" t="str">
        <f>""</f>
        <v/>
      </c>
      <c r="AR20" t="str">
        <f>""</f>
        <v/>
      </c>
      <c r="AS20" t="str">
        <f>""</f>
        <v/>
      </c>
      <c r="AT20" t="str">
        <f>""</f>
        <v/>
      </c>
      <c r="AU20" t="str">
        <f>""</f>
        <v/>
      </c>
      <c r="AV20" t="str">
        <f>""</f>
        <v/>
      </c>
      <c r="AW20" t="str">
        <f>""</f>
        <v/>
      </c>
      <c r="AX20" t="str">
        <f>""</f>
        <v/>
      </c>
      <c r="AY20" t="str">
        <f>""</f>
        <v/>
      </c>
      <c r="AZ20" t="str">
        <f>""</f>
        <v/>
      </c>
      <c r="BA20" t="str">
        <f>""</f>
        <v/>
      </c>
    </row>
    <row r="21" spans="2:53" x14ac:dyDescent="0.2">
      <c r="B21" t="str">
        <f>"At least 1 person left the household in a given year (yes=1)"</f>
        <v>At least 1 person left the household in a given year (yes=1)</v>
      </c>
      <c r="C21" t="str">
        <f>""</f>
        <v/>
      </c>
      <c r="D21" t="str">
        <f>""</f>
        <v/>
      </c>
      <c r="E21" t="str">
        <f>""</f>
        <v/>
      </c>
      <c r="F21" t="str">
        <f>"-0.092***"</f>
        <v>-0.092***</v>
      </c>
      <c r="G21" t="str">
        <f>""</f>
        <v/>
      </c>
      <c r="H21" t="str">
        <f>""</f>
        <v/>
      </c>
      <c r="I21" t="str">
        <f>""</f>
        <v/>
      </c>
      <c r="J21" t="str">
        <f>""</f>
        <v/>
      </c>
      <c r="K21" t="str">
        <f>""</f>
        <v/>
      </c>
      <c r="L21" t="str">
        <f>""</f>
        <v/>
      </c>
      <c r="M21" t="str">
        <f>""</f>
        <v/>
      </c>
      <c r="N21" t="str">
        <f>""</f>
        <v/>
      </c>
      <c r="O21" t="str">
        <f>""</f>
        <v/>
      </c>
      <c r="P21" t="str">
        <f>""</f>
        <v/>
      </c>
      <c r="Q21" t="str">
        <f>""</f>
        <v/>
      </c>
      <c r="R21" t="str">
        <f>""</f>
        <v/>
      </c>
      <c r="S21" t="str">
        <f>""</f>
        <v/>
      </c>
      <c r="T21" t="str">
        <f>""</f>
        <v/>
      </c>
      <c r="U21" t="str">
        <f>""</f>
        <v/>
      </c>
      <c r="V21" t="str">
        <f>""</f>
        <v/>
      </c>
      <c r="W21" t="str">
        <f>""</f>
        <v/>
      </c>
      <c r="X21" t="str">
        <f>""</f>
        <v/>
      </c>
      <c r="Y21" t="str">
        <f>""</f>
        <v/>
      </c>
      <c r="Z21" t="str">
        <f>""</f>
        <v/>
      </c>
      <c r="AA21" t="str">
        <f>""</f>
        <v/>
      </c>
      <c r="AB21" t="str">
        <f>""</f>
        <v/>
      </c>
      <c r="AC21" t="str">
        <f>""</f>
        <v/>
      </c>
      <c r="AD21" t="str">
        <f>""</f>
        <v/>
      </c>
      <c r="AE21" t="str">
        <f>""</f>
        <v/>
      </c>
      <c r="AF21" t="str">
        <f>""</f>
        <v/>
      </c>
      <c r="AG21" t="str">
        <f>""</f>
        <v/>
      </c>
      <c r="AH21" t="str">
        <f>""</f>
        <v/>
      </c>
      <c r="AI21" t="str">
        <f>""</f>
        <v/>
      </c>
      <c r="AJ21" t="str">
        <f>""</f>
        <v/>
      </c>
      <c r="AK21" t="str">
        <f>""</f>
        <v/>
      </c>
      <c r="AL21" t="str">
        <f>""</f>
        <v/>
      </c>
      <c r="AM21" t="str">
        <f>""</f>
        <v/>
      </c>
      <c r="AN21" t="str">
        <f>""</f>
        <v/>
      </c>
      <c r="AO21" t="str">
        <f>""</f>
        <v/>
      </c>
      <c r="AP21" t="str">
        <f>""</f>
        <v/>
      </c>
      <c r="AQ21" t="str">
        <f>""</f>
        <v/>
      </c>
      <c r="AR21" t="str">
        <f>""</f>
        <v/>
      </c>
      <c r="AS21" t="str">
        <f>""</f>
        <v/>
      </c>
      <c r="AT21" t="str">
        <f>""</f>
        <v/>
      </c>
      <c r="AU21" t="str">
        <f>""</f>
        <v/>
      </c>
      <c r="AV21" t="str">
        <f>""</f>
        <v/>
      </c>
      <c r="AW21" t="str">
        <f>""</f>
        <v/>
      </c>
      <c r="AX21" t="str">
        <f>""</f>
        <v/>
      </c>
      <c r="AY21" t="str">
        <f>""</f>
        <v/>
      </c>
      <c r="AZ21" t="str">
        <f>""</f>
        <v/>
      </c>
      <c r="BA21" t="str">
        <f>""</f>
        <v/>
      </c>
    </row>
    <row r="22" spans="2:53" x14ac:dyDescent="0.2">
      <c r="B22" t="str">
        <f>""</f>
        <v/>
      </c>
      <c r="C22" t="str">
        <f>""</f>
        <v/>
      </c>
      <c r="D22" t="str">
        <f>""</f>
        <v/>
      </c>
      <c r="E22" t="str">
        <f>""</f>
        <v/>
      </c>
      <c r="F22" t="str">
        <f>"[0.034]"</f>
        <v>[0.034]</v>
      </c>
      <c r="G22" t="str">
        <f>""</f>
        <v/>
      </c>
      <c r="H22" t="str">
        <f>""</f>
        <v/>
      </c>
      <c r="I22" t="str">
        <f>""</f>
        <v/>
      </c>
      <c r="J22" t="str">
        <f>""</f>
        <v/>
      </c>
      <c r="K22" t="str">
        <f>""</f>
        <v/>
      </c>
      <c r="L22" t="str">
        <f>""</f>
        <v/>
      </c>
      <c r="M22" t="str">
        <f>""</f>
        <v/>
      </c>
      <c r="N22" t="str">
        <f>""</f>
        <v/>
      </c>
      <c r="O22" t="str">
        <f>""</f>
        <v/>
      </c>
      <c r="P22" t="str">
        <f>""</f>
        <v/>
      </c>
      <c r="Q22" t="str">
        <f>""</f>
        <v/>
      </c>
      <c r="R22" t="str">
        <f>""</f>
        <v/>
      </c>
      <c r="S22" t="str">
        <f>""</f>
        <v/>
      </c>
      <c r="T22" t="str">
        <f>""</f>
        <v/>
      </c>
      <c r="U22" t="str">
        <f>""</f>
        <v/>
      </c>
      <c r="V22" t="str">
        <f>""</f>
        <v/>
      </c>
      <c r="W22" t="str">
        <f>""</f>
        <v/>
      </c>
      <c r="X22" t="str">
        <f>""</f>
        <v/>
      </c>
      <c r="Y22" t="str">
        <f>""</f>
        <v/>
      </c>
      <c r="Z22" t="str">
        <f>""</f>
        <v/>
      </c>
      <c r="AA22" t="str">
        <f>""</f>
        <v/>
      </c>
      <c r="AB22" t="str">
        <f>""</f>
        <v/>
      </c>
      <c r="AC22" t="str">
        <f>""</f>
        <v/>
      </c>
      <c r="AD22" t="str">
        <f>""</f>
        <v/>
      </c>
      <c r="AE22" t="str">
        <f>""</f>
        <v/>
      </c>
      <c r="AF22" t="str">
        <f>""</f>
        <v/>
      </c>
      <c r="AG22" t="str">
        <f>""</f>
        <v/>
      </c>
      <c r="AH22" t="str">
        <f>""</f>
        <v/>
      </c>
      <c r="AI22" t="str">
        <f>""</f>
        <v/>
      </c>
      <c r="AJ22" t="str">
        <f>""</f>
        <v/>
      </c>
      <c r="AK22" t="str">
        <f>""</f>
        <v/>
      </c>
      <c r="AL22" t="str">
        <f>""</f>
        <v/>
      </c>
      <c r="AM22" t="str">
        <f>""</f>
        <v/>
      </c>
      <c r="AN22" t="str">
        <f>""</f>
        <v/>
      </c>
      <c r="AO22" t="str">
        <f>""</f>
        <v/>
      </c>
      <c r="AP22" t="str">
        <f>""</f>
        <v/>
      </c>
      <c r="AQ22" t="str">
        <f>""</f>
        <v/>
      </c>
      <c r="AR22" t="str">
        <f>""</f>
        <v/>
      </c>
      <c r="AS22" t="str">
        <f>""</f>
        <v/>
      </c>
      <c r="AT22" t="str">
        <f>""</f>
        <v/>
      </c>
      <c r="AU22" t="str">
        <f>""</f>
        <v/>
      </c>
      <c r="AV22" t="str">
        <f>""</f>
        <v/>
      </c>
      <c r="AW22" t="str">
        <f>""</f>
        <v/>
      </c>
      <c r="AX22" t="str">
        <f>""</f>
        <v/>
      </c>
      <c r="AY22" t="str">
        <f>""</f>
        <v/>
      </c>
      <c r="AZ22" t="str">
        <f>""</f>
        <v/>
      </c>
      <c r="BA22" t="str">
        <f>""</f>
        <v/>
      </c>
    </row>
    <row r="23" spans="2:53" x14ac:dyDescent="0.2">
      <c r="B23" t="str">
        <f>"Interaction"</f>
        <v>Interaction</v>
      </c>
      <c r="C23" t="str">
        <f>""</f>
        <v/>
      </c>
      <c r="D23" t="str">
        <f>""</f>
        <v/>
      </c>
      <c r="E23" t="str">
        <f>""</f>
        <v/>
      </c>
      <c r="F23" t="str">
        <f>"0.027**"</f>
        <v>0.027**</v>
      </c>
      <c r="G23" t="str">
        <f>""</f>
        <v/>
      </c>
      <c r="H23" t="str">
        <f>""</f>
        <v/>
      </c>
      <c r="I23" t="str">
        <f>""</f>
        <v/>
      </c>
      <c r="J23" t="str">
        <f>""</f>
        <v/>
      </c>
      <c r="K23" t="str">
        <f>""</f>
        <v/>
      </c>
      <c r="L23" t="str">
        <f>""</f>
        <v/>
      </c>
      <c r="M23" t="str">
        <f>""</f>
        <v/>
      </c>
      <c r="N23" t="str">
        <f>""</f>
        <v/>
      </c>
      <c r="O23" t="str">
        <f>""</f>
        <v/>
      </c>
      <c r="P23" t="str">
        <f>""</f>
        <v/>
      </c>
      <c r="Q23" t="str">
        <f>""</f>
        <v/>
      </c>
      <c r="R23" t="str">
        <f>""</f>
        <v/>
      </c>
      <c r="S23" t="str">
        <f>""</f>
        <v/>
      </c>
      <c r="T23" t="str">
        <f>""</f>
        <v/>
      </c>
      <c r="U23" t="str">
        <f>""</f>
        <v/>
      </c>
      <c r="V23" t="str">
        <f>""</f>
        <v/>
      </c>
      <c r="W23" t="str">
        <f>""</f>
        <v/>
      </c>
      <c r="X23" t="str">
        <f>""</f>
        <v/>
      </c>
      <c r="Y23" t="str">
        <f>""</f>
        <v/>
      </c>
      <c r="Z23" t="str">
        <f>""</f>
        <v/>
      </c>
      <c r="AA23" t="str">
        <f>""</f>
        <v/>
      </c>
      <c r="AB23" t="str">
        <f>""</f>
        <v/>
      </c>
      <c r="AC23" t="str">
        <f>""</f>
        <v/>
      </c>
      <c r="AD23" t="str">
        <f>""</f>
        <v/>
      </c>
      <c r="AE23" t="str">
        <f>""</f>
        <v/>
      </c>
      <c r="AF23" t="str">
        <f>""</f>
        <v/>
      </c>
      <c r="AG23" t="str">
        <f>""</f>
        <v/>
      </c>
      <c r="AH23" t="str">
        <f>""</f>
        <v/>
      </c>
      <c r="AI23" t="str">
        <f>""</f>
        <v/>
      </c>
      <c r="AJ23" t="str">
        <f>""</f>
        <v/>
      </c>
      <c r="AK23" t="str">
        <f>""</f>
        <v/>
      </c>
      <c r="AL23" t="str">
        <f>""</f>
        <v/>
      </c>
      <c r="AM23" t="str">
        <f>""</f>
        <v/>
      </c>
      <c r="AN23" t="str">
        <f>""</f>
        <v/>
      </c>
      <c r="AO23" t="str">
        <f>""</f>
        <v/>
      </c>
      <c r="AP23" t="str">
        <f>""</f>
        <v/>
      </c>
      <c r="AQ23" t="str">
        <f>""</f>
        <v/>
      </c>
      <c r="AR23" t="str">
        <f>""</f>
        <v/>
      </c>
      <c r="AS23" t="str">
        <f>""</f>
        <v/>
      </c>
      <c r="AT23" t="str">
        <f>""</f>
        <v/>
      </c>
      <c r="AU23" t="str">
        <f>""</f>
        <v/>
      </c>
      <c r="AV23" t="str">
        <f>""</f>
        <v/>
      </c>
      <c r="AW23" t="str">
        <f>""</f>
        <v/>
      </c>
      <c r="AX23" t="str">
        <f>""</f>
        <v/>
      </c>
      <c r="AY23" t="str">
        <f>""</f>
        <v/>
      </c>
      <c r="AZ23" t="str">
        <f>""</f>
        <v/>
      </c>
      <c r="BA23" t="str">
        <f>""</f>
        <v/>
      </c>
    </row>
    <row r="24" spans="2:53" x14ac:dyDescent="0.2">
      <c r="B24" t="str">
        <f>""</f>
        <v/>
      </c>
      <c r="C24" t="str">
        <f>""</f>
        <v/>
      </c>
      <c r="D24" t="str">
        <f>""</f>
        <v/>
      </c>
      <c r="E24" t="str">
        <f>""</f>
        <v/>
      </c>
      <c r="F24" t="str">
        <f>"[0.014]"</f>
        <v>[0.014]</v>
      </c>
      <c r="G24" t="str">
        <f>""</f>
        <v/>
      </c>
      <c r="H24" t="str">
        <f>""</f>
        <v/>
      </c>
      <c r="I24" t="str">
        <f>""</f>
        <v/>
      </c>
      <c r="J24" t="str">
        <f>""</f>
        <v/>
      </c>
      <c r="K24" t="str">
        <f>""</f>
        <v/>
      </c>
      <c r="L24" t="str">
        <f>""</f>
        <v/>
      </c>
      <c r="M24" t="str">
        <f>""</f>
        <v/>
      </c>
      <c r="N24" t="str">
        <f>""</f>
        <v/>
      </c>
      <c r="O24" t="str">
        <f>""</f>
        <v/>
      </c>
      <c r="P24" t="str">
        <f>""</f>
        <v/>
      </c>
      <c r="Q24" t="str">
        <f>""</f>
        <v/>
      </c>
      <c r="R24" t="str">
        <f>""</f>
        <v/>
      </c>
      <c r="S24" t="str">
        <f>""</f>
        <v/>
      </c>
      <c r="T24" t="str">
        <f>""</f>
        <v/>
      </c>
      <c r="U24" t="str">
        <f>""</f>
        <v/>
      </c>
      <c r="V24" t="str">
        <f>""</f>
        <v/>
      </c>
      <c r="W24" t="str">
        <f>""</f>
        <v/>
      </c>
      <c r="X24" t="str">
        <f>""</f>
        <v/>
      </c>
      <c r="Y24" t="str">
        <f>""</f>
        <v/>
      </c>
      <c r="Z24" t="str">
        <f>""</f>
        <v/>
      </c>
      <c r="AA24" t="str">
        <f>""</f>
        <v/>
      </c>
      <c r="AB24" t="str">
        <f>""</f>
        <v/>
      </c>
      <c r="AC24" t="str">
        <f>""</f>
        <v/>
      </c>
      <c r="AD24" t="str">
        <f>""</f>
        <v/>
      </c>
      <c r="AE24" t="str">
        <f>""</f>
        <v/>
      </c>
      <c r="AF24" t="str">
        <f>""</f>
        <v/>
      </c>
      <c r="AG24" t="str">
        <f>""</f>
        <v/>
      </c>
      <c r="AH24" t="str">
        <f>""</f>
        <v/>
      </c>
      <c r="AI24" t="str">
        <f>""</f>
        <v/>
      </c>
      <c r="AJ24" t="str">
        <f>""</f>
        <v/>
      </c>
      <c r="AK24" t="str">
        <f>""</f>
        <v/>
      </c>
      <c r="AL24" t="str">
        <f>""</f>
        <v/>
      </c>
      <c r="AM24" t="str">
        <f>""</f>
        <v/>
      </c>
      <c r="AN24" t="str">
        <f>""</f>
        <v/>
      </c>
      <c r="AO24" t="str">
        <f>""</f>
        <v/>
      </c>
      <c r="AP24" t="str">
        <f>""</f>
        <v/>
      </c>
      <c r="AQ24" t="str">
        <f>""</f>
        <v/>
      </c>
      <c r="AR24" t="str">
        <f>""</f>
        <v/>
      </c>
      <c r="AS24" t="str">
        <f>""</f>
        <v/>
      </c>
      <c r="AT24" t="str">
        <f>""</f>
        <v/>
      </c>
      <c r="AU24" t="str">
        <f>""</f>
        <v/>
      </c>
      <c r="AV24" t="str">
        <f>""</f>
        <v/>
      </c>
      <c r="AW24" t="str">
        <f>""</f>
        <v/>
      </c>
      <c r="AX24" t="str">
        <f>""</f>
        <v/>
      </c>
      <c r="AY24" t="str">
        <f>""</f>
        <v/>
      </c>
      <c r="AZ24" t="str">
        <f>""</f>
        <v/>
      </c>
      <c r="BA24" t="str">
        <f>""</f>
        <v/>
      </c>
    </row>
    <row r="25" spans="2:53" x14ac:dyDescent="0.2">
      <c r="B25" t="str">
        <f>"Number of members who left household 1998-2007"</f>
        <v>Number of members who left household 1998-2007</v>
      </c>
      <c r="C25" t="str">
        <f>""</f>
        <v/>
      </c>
      <c r="D25" t="str">
        <f>""</f>
        <v/>
      </c>
      <c r="E25" t="str">
        <f>""</f>
        <v/>
      </c>
      <c r="F25" t="str">
        <f>""</f>
        <v/>
      </c>
      <c r="G25" t="str">
        <f>"-0.039**"</f>
        <v>-0.039**</v>
      </c>
      <c r="H25" t="str">
        <f>""</f>
        <v/>
      </c>
      <c r="I25" t="str">
        <f>""</f>
        <v/>
      </c>
      <c r="J25" t="str">
        <f>""</f>
        <v/>
      </c>
      <c r="K25" t="str">
        <f>""</f>
        <v/>
      </c>
      <c r="L25" t="str">
        <f>""</f>
        <v/>
      </c>
      <c r="M25" t="str">
        <f>""</f>
        <v/>
      </c>
      <c r="N25" t="str">
        <f>""</f>
        <v/>
      </c>
      <c r="O25" t="str">
        <f>""</f>
        <v/>
      </c>
      <c r="P25" t="str">
        <f>""</f>
        <v/>
      </c>
      <c r="Q25" t="str">
        <f>""</f>
        <v/>
      </c>
      <c r="R25" t="str">
        <f>""</f>
        <v/>
      </c>
      <c r="S25" t="str">
        <f>""</f>
        <v/>
      </c>
      <c r="T25" t="str">
        <f>""</f>
        <v/>
      </c>
      <c r="U25" t="str">
        <f>""</f>
        <v/>
      </c>
      <c r="V25" t="str">
        <f>""</f>
        <v/>
      </c>
      <c r="W25" t="str">
        <f>""</f>
        <v/>
      </c>
      <c r="X25" t="str">
        <f>""</f>
        <v/>
      </c>
      <c r="Y25" t="str">
        <f>""</f>
        <v/>
      </c>
      <c r="Z25" t="str">
        <f>""</f>
        <v/>
      </c>
      <c r="AA25" t="str">
        <f>""</f>
        <v/>
      </c>
      <c r="AB25" t="str">
        <f>""</f>
        <v/>
      </c>
      <c r="AC25" t="str">
        <f>""</f>
        <v/>
      </c>
      <c r="AD25" t="str">
        <f>""</f>
        <v/>
      </c>
      <c r="AE25" t="str">
        <f>""</f>
        <v/>
      </c>
      <c r="AF25" t="str">
        <f>""</f>
        <v/>
      </c>
      <c r="AG25" t="str">
        <f>""</f>
        <v/>
      </c>
      <c r="AH25" t="str">
        <f>""</f>
        <v/>
      </c>
      <c r="AI25" t="str">
        <f>""</f>
        <v/>
      </c>
      <c r="AJ25" t="str">
        <f>""</f>
        <v/>
      </c>
      <c r="AK25" t="str">
        <f>""</f>
        <v/>
      </c>
      <c r="AL25" t="str">
        <f>""</f>
        <v/>
      </c>
      <c r="AM25" t="str">
        <f>""</f>
        <v/>
      </c>
      <c r="AN25" t="str">
        <f>""</f>
        <v/>
      </c>
      <c r="AO25" t="str">
        <f>""</f>
        <v/>
      </c>
      <c r="AP25" t="str">
        <f>""</f>
        <v/>
      </c>
      <c r="AQ25" t="str">
        <f>""</f>
        <v/>
      </c>
      <c r="AR25" t="str">
        <f>""</f>
        <v/>
      </c>
      <c r="AS25" t="str">
        <f>""</f>
        <v/>
      </c>
      <c r="AT25" t="str">
        <f>""</f>
        <v/>
      </c>
      <c r="AU25" t="str">
        <f>""</f>
        <v/>
      </c>
      <c r="AV25" t="str">
        <f>""</f>
        <v/>
      </c>
      <c r="AW25" t="str">
        <f>""</f>
        <v/>
      </c>
      <c r="AX25" t="str">
        <f>""</f>
        <v/>
      </c>
      <c r="AY25" t="str">
        <f>""</f>
        <v/>
      </c>
      <c r="AZ25" t="str">
        <f>""</f>
        <v/>
      </c>
      <c r="BA25" t="str">
        <f>""</f>
        <v/>
      </c>
    </row>
    <row r="26" spans="2:53" x14ac:dyDescent="0.2">
      <c r="B26" t="str">
        <f>""</f>
        <v/>
      </c>
      <c r="C26" t="str">
        <f>""</f>
        <v/>
      </c>
      <c r="D26" t="str">
        <f>""</f>
        <v/>
      </c>
      <c r="E26" t="str">
        <f>""</f>
        <v/>
      </c>
      <c r="F26" t="str">
        <f>""</f>
        <v/>
      </c>
      <c r="G26" t="str">
        <f>"[0.018]"</f>
        <v>[0.018]</v>
      </c>
      <c r="H26" t="str">
        <f>""</f>
        <v/>
      </c>
      <c r="I26" t="str">
        <f>""</f>
        <v/>
      </c>
      <c r="J26" t="str">
        <f>""</f>
        <v/>
      </c>
      <c r="K26" t="str">
        <f>""</f>
        <v/>
      </c>
      <c r="L26" t="str">
        <f>""</f>
        <v/>
      </c>
      <c r="M26" t="str">
        <f>""</f>
        <v/>
      </c>
      <c r="N26" t="str">
        <f>""</f>
        <v/>
      </c>
      <c r="O26" t="str">
        <f>""</f>
        <v/>
      </c>
      <c r="P26" t="str">
        <f>""</f>
        <v/>
      </c>
      <c r="Q26" t="str">
        <f>""</f>
        <v/>
      </c>
      <c r="R26" t="str">
        <f>""</f>
        <v/>
      </c>
      <c r="S26" t="str">
        <f>""</f>
        <v/>
      </c>
      <c r="T26" t="str">
        <f>""</f>
        <v/>
      </c>
      <c r="U26" t="str">
        <f>""</f>
        <v/>
      </c>
      <c r="V26" t="str">
        <f>""</f>
        <v/>
      </c>
      <c r="W26" t="str">
        <f>""</f>
        <v/>
      </c>
      <c r="X26" t="str">
        <f>""</f>
        <v/>
      </c>
      <c r="Y26" t="str">
        <f>""</f>
        <v/>
      </c>
      <c r="Z26" t="str">
        <f>""</f>
        <v/>
      </c>
      <c r="AA26" t="str">
        <f>""</f>
        <v/>
      </c>
      <c r="AB26" t="str">
        <f>""</f>
        <v/>
      </c>
      <c r="AC26" t="str">
        <f>""</f>
        <v/>
      </c>
      <c r="AD26" t="str">
        <f>""</f>
        <v/>
      </c>
      <c r="AE26" t="str">
        <f>""</f>
        <v/>
      </c>
      <c r="AF26" t="str">
        <f>""</f>
        <v/>
      </c>
      <c r="AG26" t="str">
        <f>""</f>
        <v/>
      </c>
      <c r="AH26" t="str">
        <f>""</f>
        <v/>
      </c>
      <c r="AI26" t="str">
        <f>""</f>
        <v/>
      </c>
      <c r="AJ26" t="str">
        <f>""</f>
        <v/>
      </c>
      <c r="AK26" t="str">
        <f>""</f>
        <v/>
      </c>
      <c r="AL26" t="str">
        <f>""</f>
        <v/>
      </c>
      <c r="AM26" t="str">
        <f>""</f>
        <v/>
      </c>
      <c r="AN26" t="str">
        <f>""</f>
        <v/>
      </c>
      <c r="AO26" t="str">
        <f>""</f>
        <v/>
      </c>
      <c r="AP26" t="str">
        <f>""</f>
        <v/>
      </c>
      <c r="AQ26" t="str">
        <f>""</f>
        <v/>
      </c>
      <c r="AR26" t="str">
        <f>""</f>
        <v/>
      </c>
      <c r="AS26" t="str">
        <f>""</f>
        <v/>
      </c>
      <c r="AT26" t="str">
        <f>""</f>
        <v/>
      </c>
      <c r="AU26" t="str">
        <f>""</f>
        <v/>
      </c>
      <c r="AV26" t="str">
        <f>""</f>
        <v/>
      </c>
      <c r="AW26" t="str">
        <f>""</f>
        <v/>
      </c>
      <c r="AX26" t="str">
        <f>""</f>
        <v/>
      </c>
      <c r="AY26" t="str">
        <f>""</f>
        <v/>
      </c>
      <c r="AZ26" t="str">
        <f>""</f>
        <v/>
      </c>
      <c r="BA26" t="str">
        <f>""</f>
        <v/>
      </c>
    </row>
    <row r="27" spans="2:53" x14ac:dyDescent="0.2">
      <c r="B27" t="str">
        <f>"Interaction"</f>
        <v>Interaction</v>
      </c>
      <c r="C27" t="str">
        <f>""</f>
        <v/>
      </c>
      <c r="D27" t="str">
        <f>""</f>
        <v/>
      </c>
      <c r="E27" t="str">
        <f>""</f>
        <v/>
      </c>
      <c r="F27" t="str">
        <f>""</f>
        <v/>
      </c>
      <c r="G27" t="str">
        <f>"0.004"</f>
        <v>0.004</v>
      </c>
      <c r="H27" t="str">
        <f>""</f>
        <v/>
      </c>
      <c r="I27" t="str">
        <f>""</f>
        <v/>
      </c>
      <c r="J27" t="str">
        <f>""</f>
        <v/>
      </c>
      <c r="K27" t="str">
        <f>""</f>
        <v/>
      </c>
      <c r="L27" t="str">
        <f>""</f>
        <v/>
      </c>
      <c r="M27" t="str">
        <f>""</f>
        <v/>
      </c>
      <c r="N27" t="str">
        <f>""</f>
        <v/>
      </c>
      <c r="O27" t="str">
        <f>""</f>
        <v/>
      </c>
      <c r="P27" t="str">
        <f>""</f>
        <v/>
      </c>
      <c r="Q27" t="str">
        <f>""</f>
        <v/>
      </c>
      <c r="R27" t="str">
        <f>""</f>
        <v/>
      </c>
      <c r="S27" t="str">
        <f>""</f>
        <v/>
      </c>
      <c r="T27" t="str">
        <f>""</f>
        <v/>
      </c>
      <c r="U27" t="str">
        <f>""</f>
        <v/>
      </c>
      <c r="V27" t="str">
        <f>""</f>
        <v/>
      </c>
      <c r="W27" t="str">
        <f>""</f>
        <v/>
      </c>
      <c r="X27" t="str">
        <f>""</f>
        <v/>
      </c>
      <c r="Y27" t="str">
        <f>""</f>
        <v/>
      </c>
      <c r="Z27" t="str">
        <f>""</f>
        <v/>
      </c>
      <c r="AA27" t="str">
        <f>""</f>
        <v/>
      </c>
      <c r="AB27" t="str">
        <f>""</f>
        <v/>
      </c>
      <c r="AC27" t="str">
        <f>""</f>
        <v/>
      </c>
      <c r="AD27" t="str">
        <f>""</f>
        <v/>
      </c>
      <c r="AE27" t="str">
        <f>""</f>
        <v/>
      </c>
      <c r="AF27" t="str">
        <f>""</f>
        <v/>
      </c>
      <c r="AG27" t="str">
        <f>""</f>
        <v/>
      </c>
      <c r="AH27" t="str">
        <f>""</f>
        <v/>
      </c>
      <c r="AI27" t="str">
        <f>""</f>
        <v/>
      </c>
      <c r="AJ27" t="str">
        <f>""</f>
        <v/>
      </c>
      <c r="AK27" t="str">
        <f>""</f>
        <v/>
      </c>
      <c r="AL27" t="str">
        <f>""</f>
        <v/>
      </c>
      <c r="AM27" t="str">
        <f>""</f>
        <v/>
      </c>
      <c r="AN27" t="str">
        <f>""</f>
        <v/>
      </c>
      <c r="AO27" t="str">
        <f>""</f>
        <v/>
      </c>
      <c r="AP27" t="str">
        <f>""</f>
        <v/>
      </c>
      <c r="AQ27" t="str">
        <f>""</f>
        <v/>
      </c>
      <c r="AR27" t="str">
        <f>""</f>
        <v/>
      </c>
      <c r="AS27" t="str">
        <f>""</f>
        <v/>
      </c>
      <c r="AT27" t="str">
        <f>""</f>
        <v/>
      </c>
      <c r="AU27" t="str">
        <f>""</f>
        <v/>
      </c>
      <c r="AV27" t="str">
        <f>""</f>
        <v/>
      </c>
      <c r="AW27" t="str">
        <f>""</f>
        <v/>
      </c>
      <c r="AX27" t="str">
        <f>""</f>
        <v/>
      </c>
      <c r="AY27" t="str">
        <f>""</f>
        <v/>
      </c>
      <c r="AZ27" t="str">
        <f>""</f>
        <v/>
      </c>
      <c r="BA27" t="str">
        <f>""</f>
        <v/>
      </c>
    </row>
    <row r="28" spans="2:53" x14ac:dyDescent="0.2">
      <c r="B28" t="str">
        <f>""</f>
        <v/>
      </c>
      <c r="C28" t="str">
        <f>""</f>
        <v/>
      </c>
      <c r="D28" t="str">
        <f>""</f>
        <v/>
      </c>
      <c r="E28" t="str">
        <f>""</f>
        <v/>
      </c>
      <c r="F28" t="str">
        <f>""</f>
        <v/>
      </c>
      <c r="G28" t="str">
        <f>"[0.006]"</f>
        <v>[0.006]</v>
      </c>
      <c r="H28" t="str">
        <f>""</f>
        <v/>
      </c>
      <c r="I28" t="str">
        <f>""</f>
        <v/>
      </c>
      <c r="J28" t="str">
        <f>""</f>
        <v/>
      </c>
      <c r="K28" t="str">
        <f>""</f>
        <v/>
      </c>
      <c r="L28" t="str">
        <f>""</f>
        <v/>
      </c>
      <c r="M28" t="str">
        <f>""</f>
        <v/>
      </c>
      <c r="N28" t="str">
        <f>""</f>
        <v/>
      </c>
      <c r="O28" t="str">
        <f>""</f>
        <v/>
      </c>
      <c r="P28" t="str">
        <f>""</f>
        <v/>
      </c>
      <c r="Q28" t="str">
        <f>""</f>
        <v/>
      </c>
      <c r="R28" t="str">
        <f>""</f>
        <v/>
      </c>
      <c r="S28" t="str">
        <f>""</f>
        <v/>
      </c>
      <c r="T28" t="str">
        <f>""</f>
        <v/>
      </c>
      <c r="U28" t="str">
        <f>""</f>
        <v/>
      </c>
      <c r="V28" t="str">
        <f>""</f>
        <v/>
      </c>
      <c r="W28" t="str">
        <f>""</f>
        <v/>
      </c>
      <c r="X28" t="str">
        <f>""</f>
        <v/>
      </c>
      <c r="Y28" t="str">
        <f>""</f>
        <v/>
      </c>
      <c r="Z28" t="str">
        <f>""</f>
        <v/>
      </c>
      <c r="AA28" t="str">
        <f>""</f>
        <v/>
      </c>
      <c r="AB28" t="str">
        <f>""</f>
        <v/>
      </c>
      <c r="AC28" t="str">
        <f>""</f>
        <v/>
      </c>
      <c r="AD28" t="str">
        <f>""</f>
        <v/>
      </c>
      <c r="AE28" t="str">
        <f>""</f>
        <v/>
      </c>
      <c r="AF28" t="str">
        <f>""</f>
        <v/>
      </c>
      <c r="AG28" t="str">
        <f>""</f>
        <v/>
      </c>
      <c r="AH28" t="str">
        <f>""</f>
        <v/>
      </c>
      <c r="AI28" t="str">
        <f>""</f>
        <v/>
      </c>
      <c r="AJ28" t="str">
        <f>""</f>
        <v/>
      </c>
      <c r="AK28" t="str">
        <f>""</f>
        <v/>
      </c>
      <c r="AL28" t="str">
        <f>""</f>
        <v/>
      </c>
      <c r="AM28" t="str">
        <f>""</f>
        <v/>
      </c>
      <c r="AN28" t="str">
        <f>""</f>
        <v/>
      </c>
      <c r="AO28" t="str">
        <f>""</f>
        <v/>
      </c>
      <c r="AP28" t="str">
        <f>""</f>
        <v/>
      </c>
      <c r="AQ28" t="str">
        <f>""</f>
        <v/>
      </c>
      <c r="AR28" t="str">
        <f>""</f>
        <v/>
      </c>
      <c r="AS28" t="str">
        <f>""</f>
        <v/>
      </c>
      <c r="AT28" t="str">
        <f>""</f>
        <v/>
      </c>
      <c r="AU28" t="str">
        <f>""</f>
        <v/>
      </c>
      <c r="AV28" t="str">
        <f>""</f>
        <v/>
      </c>
      <c r="AW28" t="str">
        <f>""</f>
        <v/>
      </c>
      <c r="AX28" t="str">
        <f>""</f>
        <v/>
      </c>
      <c r="AY28" t="str">
        <f>""</f>
        <v/>
      </c>
      <c r="AZ28" t="str">
        <f>""</f>
        <v/>
      </c>
      <c r="BA28" t="str">
        <f>""</f>
        <v/>
      </c>
    </row>
    <row r="29" spans="2:53" x14ac:dyDescent="0.2">
      <c r="B29" t="str">
        <f>"Share of household members who left household 1998-2007"</f>
        <v>Share of household members who left household 1998-2007</v>
      </c>
      <c r="C29" t="str">
        <f>""</f>
        <v/>
      </c>
      <c r="D29" t="str">
        <f>""</f>
        <v/>
      </c>
      <c r="E29" t="str">
        <f>""</f>
        <v/>
      </c>
      <c r="F29" t="str">
        <f>""</f>
        <v/>
      </c>
      <c r="G29" t="str">
        <f>""</f>
        <v/>
      </c>
      <c r="H29" t="str">
        <f>"-0.153**"</f>
        <v>-0.153**</v>
      </c>
      <c r="I29" t="str">
        <f>""</f>
        <v/>
      </c>
      <c r="J29" t="str">
        <f>""</f>
        <v/>
      </c>
      <c r="K29" t="str">
        <f>""</f>
        <v/>
      </c>
      <c r="L29" t="str">
        <f>""</f>
        <v/>
      </c>
      <c r="M29" t="str">
        <f>""</f>
        <v/>
      </c>
      <c r="N29" t="str">
        <f>""</f>
        <v/>
      </c>
      <c r="O29" t="str">
        <f>""</f>
        <v/>
      </c>
      <c r="P29" t="str">
        <f>""</f>
        <v/>
      </c>
      <c r="Q29" t="str">
        <f>""</f>
        <v/>
      </c>
      <c r="R29" t="str">
        <f>""</f>
        <v/>
      </c>
      <c r="S29" t="str">
        <f>""</f>
        <v/>
      </c>
      <c r="T29" t="str">
        <f>""</f>
        <v/>
      </c>
      <c r="U29" t="str">
        <f>""</f>
        <v/>
      </c>
      <c r="V29" t="str">
        <f>""</f>
        <v/>
      </c>
      <c r="W29" t="str">
        <f>""</f>
        <v/>
      </c>
      <c r="X29" t="str">
        <f>""</f>
        <v/>
      </c>
      <c r="Y29" t="str">
        <f>""</f>
        <v/>
      </c>
      <c r="Z29" t="str">
        <f>""</f>
        <v/>
      </c>
      <c r="AA29" t="str">
        <f>""</f>
        <v/>
      </c>
      <c r="AB29" t="str">
        <f>""</f>
        <v/>
      </c>
      <c r="AC29" t="str">
        <f>""</f>
        <v/>
      </c>
      <c r="AD29" t="str">
        <f>""</f>
        <v/>
      </c>
      <c r="AE29" t="str">
        <f>""</f>
        <v/>
      </c>
      <c r="AF29" t="str">
        <f>""</f>
        <v/>
      </c>
      <c r="AG29" t="str">
        <f>""</f>
        <v/>
      </c>
      <c r="AH29" t="str">
        <f>""</f>
        <v/>
      </c>
      <c r="AI29" t="str">
        <f>""</f>
        <v/>
      </c>
      <c r="AJ29" t="str">
        <f>""</f>
        <v/>
      </c>
      <c r="AK29" t="str">
        <f>""</f>
        <v/>
      </c>
      <c r="AL29" t="str">
        <f>""</f>
        <v/>
      </c>
      <c r="AM29" t="str">
        <f>""</f>
        <v/>
      </c>
      <c r="AN29" t="str">
        <f>""</f>
        <v/>
      </c>
      <c r="AO29" t="str">
        <f>""</f>
        <v/>
      </c>
      <c r="AP29" t="str">
        <f>""</f>
        <v/>
      </c>
      <c r="AQ29" t="str">
        <f>""</f>
        <v/>
      </c>
      <c r="AR29" t="str">
        <f>""</f>
        <v/>
      </c>
      <c r="AS29" t="str">
        <f>""</f>
        <v/>
      </c>
      <c r="AT29" t="str">
        <f>""</f>
        <v/>
      </c>
      <c r="AU29" t="str">
        <f>""</f>
        <v/>
      </c>
      <c r="AV29" t="str">
        <f>""</f>
        <v/>
      </c>
      <c r="AW29" t="str">
        <f>""</f>
        <v/>
      </c>
      <c r="AX29" t="str">
        <f>""</f>
        <v/>
      </c>
      <c r="AY29" t="str">
        <f>""</f>
        <v/>
      </c>
      <c r="AZ29" t="str">
        <f>""</f>
        <v/>
      </c>
      <c r="BA29" t="str">
        <f>""</f>
        <v/>
      </c>
    </row>
    <row r="30" spans="2:53" x14ac:dyDescent="0.2">
      <c r="B30" t="str">
        <f>""</f>
        <v/>
      </c>
      <c r="C30" t="str">
        <f>""</f>
        <v/>
      </c>
      <c r="D30" t="str">
        <f>""</f>
        <v/>
      </c>
      <c r="E30" t="str">
        <f>""</f>
        <v/>
      </c>
      <c r="F30" t="str">
        <f>""</f>
        <v/>
      </c>
      <c r="G30" t="str">
        <f>""</f>
        <v/>
      </c>
      <c r="H30" t="str">
        <f>"[0.062]"</f>
        <v>[0.062]</v>
      </c>
      <c r="I30" t="str">
        <f>""</f>
        <v/>
      </c>
      <c r="J30" t="str">
        <f>""</f>
        <v/>
      </c>
      <c r="K30" t="str">
        <f>""</f>
        <v/>
      </c>
      <c r="L30" t="str">
        <f>""</f>
        <v/>
      </c>
      <c r="M30" t="str">
        <f>""</f>
        <v/>
      </c>
      <c r="N30" t="str">
        <f>""</f>
        <v/>
      </c>
      <c r="O30" t="str">
        <f>""</f>
        <v/>
      </c>
      <c r="P30" t="str">
        <f>""</f>
        <v/>
      </c>
      <c r="Q30" t="str">
        <f>""</f>
        <v/>
      </c>
      <c r="R30" t="str">
        <f>""</f>
        <v/>
      </c>
      <c r="S30" t="str">
        <f>""</f>
        <v/>
      </c>
      <c r="T30" t="str">
        <f>""</f>
        <v/>
      </c>
      <c r="U30" t="str">
        <f>""</f>
        <v/>
      </c>
      <c r="V30" t="str">
        <f>""</f>
        <v/>
      </c>
      <c r="W30" t="str">
        <f>""</f>
        <v/>
      </c>
      <c r="X30" t="str">
        <f>""</f>
        <v/>
      </c>
      <c r="Y30" t="str">
        <f>""</f>
        <v/>
      </c>
      <c r="Z30" t="str">
        <f>""</f>
        <v/>
      </c>
      <c r="AA30" t="str">
        <f>""</f>
        <v/>
      </c>
      <c r="AB30" t="str">
        <f>""</f>
        <v/>
      </c>
      <c r="AC30" t="str">
        <f>""</f>
        <v/>
      </c>
      <c r="AD30" t="str">
        <f>""</f>
        <v/>
      </c>
      <c r="AE30" t="str">
        <f>""</f>
        <v/>
      </c>
      <c r="AF30" t="str">
        <f>""</f>
        <v/>
      </c>
      <c r="AG30" t="str">
        <f>""</f>
        <v/>
      </c>
      <c r="AH30" t="str">
        <f>""</f>
        <v/>
      </c>
      <c r="AI30" t="str">
        <f>""</f>
        <v/>
      </c>
      <c r="AJ30" t="str">
        <f>""</f>
        <v/>
      </c>
      <c r="AK30" t="str">
        <f>""</f>
        <v/>
      </c>
      <c r="AL30" t="str">
        <f>""</f>
        <v/>
      </c>
      <c r="AM30" t="str">
        <f>""</f>
        <v/>
      </c>
      <c r="AN30" t="str">
        <f>""</f>
        <v/>
      </c>
      <c r="AO30" t="str">
        <f>""</f>
        <v/>
      </c>
      <c r="AP30" t="str">
        <f>""</f>
        <v/>
      </c>
      <c r="AQ30" t="str">
        <f>""</f>
        <v/>
      </c>
      <c r="AR30" t="str">
        <f>""</f>
        <v/>
      </c>
      <c r="AS30" t="str">
        <f>""</f>
        <v/>
      </c>
      <c r="AT30" t="str">
        <f>""</f>
        <v/>
      </c>
      <c r="AU30" t="str">
        <f>""</f>
        <v/>
      </c>
      <c r="AV30" t="str">
        <f>""</f>
        <v/>
      </c>
      <c r="AW30" t="str">
        <f>""</f>
        <v/>
      </c>
      <c r="AX30" t="str">
        <f>""</f>
        <v/>
      </c>
      <c r="AY30" t="str">
        <f>""</f>
        <v/>
      </c>
      <c r="AZ30" t="str">
        <f>""</f>
        <v/>
      </c>
      <c r="BA30" t="str">
        <f>""</f>
        <v/>
      </c>
    </row>
    <row r="31" spans="2:53" x14ac:dyDescent="0.2">
      <c r="B31" t="str">
        <f>"Interaction"</f>
        <v>Interaction</v>
      </c>
      <c r="C31" t="str">
        <f>""</f>
        <v/>
      </c>
      <c r="D31" t="str">
        <f>""</f>
        <v/>
      </c>
      <c r="E31" t="str">
        <f>""</f>
        <v/>
      </c>
      <c r="F31" t="str">
        <f>""</f>
        <v/>
      </c>
      <c r="G31" t="str">
        <f>""</f>
        <v/>
      </c>
      <c r="H31" t="str">
        <f>"0.014"</f>
        <v>0.014</v>
      </c>
      <c r="I31" t="str">
        <f>""</f>
        <v/>
      </c>
      <c r="J31" t="str">
        <f>""</f>
        <v/>
      </c>
      <c r="K31" t="str">
        <f>""</f>
        <v/>
      </c>
      <c r="L31" t="str">
        <f>""</f>
        <v/>
      </c>
      <c r="M31" t="str">
        <f>""</f>
        <v/>
      </c>
      <c r="N31" t="str">
        <f>""</f>
        <v/>
      </c>
      <c r="O31" t="str">
        <f>""</f>
        <v/>
      </c>
      <c r="P31" t="str">
        <f>""</f>
        <v/>
      </c>
      <c r="Q31" t="str">
        <f>""</f>
        <v/>
      </c>
      <c r="R31" t="str">
        <f>""</f>
        <v/>
      </c>
      <c r="S31" t="str">
        <f>""</f>
        <v/>
      </c>
      <c r="T31" t="str">
        <f>""</f>
        <v/>
      </c>
      <c r="U31" t="str">
        <f>""</f>
        <v/>
      </c>
      <c r="V31" t="str">
        <f>""</f>
        <v/>
      </c>
      <c r="W31" t="str">
        <f>""</f>
        <v/>
      </c>
      <c r="X31" t="str">
        <f>""</f>
        <v/>
      </c>
      <c r="Y31" t="str">
        <f>""</f>
        <v/>
      </c>
      <c r="Z31" t="str">
        <f>""</f>
        <v/>
      </c>
      <c r="AA31" t="str">
        <f>""</f>
        <v/>
      </c>
      <c r="AB31" t="str">
        <f>""</f>
        <v/>
      </c>
      <c r="AC31" t="str">
        <f>""</f>
        <v/>
      </c>
      <c r="AD31" t="str">
        <f>""</f>
        <v/>
      </c>
      <c r="AE31" t="str">
        <f>""</f>
        <v/>
      </c>
      <c r="AF31" t="str">
        <f>""</f>
        <v/>
      </c>
      <c r="AG31" t="str">
        <f>""</f>
        <v/>
      </c>
      <c r="AH31" t="str">
        <f>""</f>
        <v/>
      </c>
      <c r="AI31" t="str">
        <f>""</f>
        <v/>
      </c>
      <c r="AJ31" t="str">
        <f>""</f>
        <v/>
      </c>
      <c r="AK31" t="str">
        <f>""</f>
        <v/>
      </c>
      <c r="AL31" t="str">
        <f>""</f>
        <v/>
      </c>
      <c r="AM31" t="str">
        <f>""</f>
        <v/>
      </c>
      <c r="AN31" t="str">
        <f>""</f>
        <v/>
      </c>
      <c r="AO31" t="str">
        <f>""</f>
        <v/>
      </c>
      <c r="AP31" t="str">
        <f>""</f>
        <v/>
      </c>
      <c r="AQ31" t="str">
        <f>""</f>
        <v/>
      </c>
      <c r="AR31" t="str">
        <f>""</f>
        <v/>
      </c>
      <c r="AS31" t="str">
        <f>""</f>
        <v/>
      </c>
      <c r="AT31" t="str">
        <f>""</f>
        <v/>
      </c>
      <c r="AU31" t="str">
        <f>""</f>
        <v/>
      </c>
      <c r="AV31" t="str">
        <f>""</f>
        <v/>
      </c>
      <c r="AW31" t="str">
        <f>""</f>
        <v/>
      </c>
      <c r="AX31" t="str">
        <f>""</f>
        <v/>
      </c>
      <c r="AY31" t="str">
        <f>""</f>
        <v/>
      </c>
      <c r="AZ31" t="str">
        <f>""</f>
        <v/>
      </c>
      <c r="BA31" t="str">
        <f>""</f>
        <v/>
      </c>
    </row>
    <row r="32" spans="2:53" x14ac:dyDescent="0.2">
      <c r="B32" t="str">
        <f>""</f>
        <v/>
      </c>
      <c r="C32" t="str">
        <f>""</f>
        <v/>
      </c>
      <c r="D32" t="str">
        <f>""</f>
        <v/>
      </c>
      <c r="E32" t="str">
        <f>""</f>
        <v/>
      </c>
      <c r="F32" t="str">
        <f>""</f>
        <v/>
      </c>
      <c r="G32" t="str">
        <f>""</f>
        <v/>
      </c>
      <c r="H32" t="str">
        <f>"[0.028]"</f>
        <v>[0.028]</v>
      </c>
      <c r="I32" t="str">
        <f>""</f>
        <v/>
      </c>
      <c r="J32" t="str">
        <f>""</f>
        <v/>
      </c>
      <c r="K32" t="str">
        <f>""</f>
        <v/>
      </c>
      <c r="L32" t="str">
        <f>""</f>
        <v/>
      </c>
      <c r="M32" t="str">
        <f>""</f>
        <v/>
      </c>
      <c r="N32" t="str">
        <f>""</f>
        <v/>
      </c>
      <c r="O32" t="str">
        <f>""</f>
        <v/>
      </c>
      <c r="P32" t="str">
        <f>""</f>
        <v/>
      </c>
      <c r="Q32" t="str">
        <f>""</f>
        <v/>
      </c>
      <c r="R32" t="str">
        <f>""</f>
        <v/>
      </c>
      <c r="S32" t="str">
        <f>""</f>
        <v/>
      </c>
      <c r="T32" t="str">
        <f>""</f>
        <v/>
      </c>
      <c r="U32" t="str">
        <f>""</f>
        <v/>
      </c>
      <c r="V32" t="str">
        <f>""</f>
        <v/>
      </c>
      <c r="W32" t="str">
        <f>""</f>
        <v/>
      </c>
      <c r="X32" t="str">
        <f>""</f>
        <v/>
      </c>
      <c r="Y32" t="str">
        <f>""</f>
        <v/>
      </c>
      <c r="Z32" t="str">
        <f>""</f>
        <v/>
      </c>
      <c r="AA32" t="str">
        <f>""</f>
        <v/>
      </c>
      <c r="AB32" t="str">
        <f>""</f>
        <v/>
      </c>
      <c r="AC32" t="str">
        <f>""</f>
        <v/>
      </c>
      <c r="AD32" t="str">
        <f>""</f>
        <v/>
      </c>
      <c r="AE32" t="str">
        <f>""</f>
        <v/>
      </c>
      <c r="AF32" t="str">
        <f>""</f>
        <v/>
      </c>
      <c r="AG32" t="str">
        <f>""</f>
        <v/>
      </c>
      <c r="AH32" t="str">
        <f>""</f>
        <v/>
      </c>
      <c r="AI32" t="str">
        <f>""</f>
        <v/>
      </c>
      <c r="AJ32" t="str">
        <f>""</f>
        <v/>
      </c>
      <c r="AK32" t="str">
        <f>""</f>
        <v/>
      </c>
      <c r="AL32" t="str">
        <f>""</f>
        <v/>
      </c>
      <c r="AM32" t="str">
        <f>""</f>
        <v/>
      </c>
      <c r="AN32" t="str">
        <f>""</f>
        <v/>
      </c>
      <c r="AO32" t="str">
        <f>""</f>
        <v/>
      </c>
      <c r="AP32" t="str">
        <f>""</f>
        <v/>
      </c>
      <c r="AQ32" t="str">
        <f>""</f>
        <v/>
      </c>
      <c r="AR32" t="str">
        <f>""</f>
        <v/>
      </c>
      <c r="AS32" t="str">
        <f>""</f>
        <v/>
      </c>
      <c r="AT32" t="str">
        <f>""</f>
        <v/>
      </c>
      <c r="AU32" t="str">
        <f>""</f>
        <v/>
      </c>
      <c r="AV32" t="str">
        <f>""</f>
        <v/>
      </c>
      <c r="AW32" t="str">
        <f>""</f>
        <v/>
      </c>
      <c r="AX32" t="str">
        <f>""</f>
        <v/>
      </c>
      <c r="AY32" t="str">
        <f>""</f>
        <v/>
      </c>
      <c r="AZ32" t="str">
        <f>""</f>
        <v/>
      </c>
      <c r="BA32" t="str">
        <f>""</f>
        <v/>
      </c>
    </row>
    <row r="33" spans="2:53" x14ac:dyDescent="0.2">
      <c r="B33" t="str">
        <f>"Average of dead and wounded per year (by 100 people) 1998-2007"</f>
        <v>Average of dead and wounded per year (by 100 people) 1998-2007</v>
      </c>
      <c r="C33" t="str">
        <f>""</f>
        <v/>
      </c>
      <c r="D33" t="str">
        <f>""</f>
        <v/>
      </c>
      <c r="E33" t="str">
        <f>""</f>
        <v/>
      </c>
      <c r="F33" t="str">
        <f>""</f>
        <v/>
      </c>
      <c r="G33" t="str">
        <f>""</f>
        <v/>
      </c>
      <c r="H33" t="str">
        <f>""</f>
        <v/>
      </c>
      <c r="I33" t="str">
        <f>"-3.436**"</f>
        <v>-3.436**</v>
      </c>
      <c r="J33" t="str">
        <f>"-3.016*"</f>
        <v>-3.016*</v>
      </c>
      <c r="K33" t="str">
        <f>"-3.303**"</f>
        <v>-3.303**</v>
      </c>
      <c r="L33" t="str">
        <f>""</f>
        <v/>
      </c>
      <c r="M33" t="str">
        <f>""</f>
        <v/>
      </c>
      <c r="N33" t="str">
        <f>""</f>
        <v/>
      </c>
      <c r="O33" t="str">
        <f>""</f>
        <v/>
      </c>
      <c r="P33" t="str">
        <f>""</f>
        <v/>
      </c>
      <c r="Q33" t="str">
        <f>""</f>
        <v/>
      </c>
      <c r="R33" t="str">
        <f>""</f>
        <v/>
      </c>
      <c r="S33" t="str">
        <f>""</f>
        <v/>
      </c>
      <c r="T33" t="str">
        <f>""</f>
        <v/>
      </c>
      <c r="U33" t="str">
        <f>""</f>
        <v/>
      </c>
      <c r="V33" t="str">
        <f>""</f>
        <v/>
      </c>
      <c r="W33" t="str">
        <f>""</f>
        <v/>
      </c>
      <c r="X33" t="str">
        <f>""</f>
        <v/>
      </c>
      <c r="Y33" t="str">
        <f>""</f>
        <v/>
      </c>
      <c r="Z33" t="str">
        <f>""</f>
        <v/>
      </c>
      <c r="AA33" t="str">
        <f>""</f>
        <v/>
      </c>
      <c r="AB33" t="str">
        <f>""</f>
        <v/>
      </c>
      <c r="AC33" t="str">
        <f>""</f>
        <v/>
      </c>
      <c r="AD33" t="str">
        <f>""</f>
        <v/>
      </c>
      <c r="AE33" t="str">
        <f>""</f>
        <v/>
      </c>
      <c r="AF33" t="str">
        <f>""</f>
        <v/>
      </c>
      <c r="AG33" t="str">
        <f>""</f>
        <v/>
      </c>
      <c r="AH33" t="str">
        <f>""</f>
        <v/>
      </c>
      <c r="AI33" t="str">
        <f>""</f>
        <v/>
      </c>
      <c r="AJ33" t="str">
        <f>""</f>
        <v/>
      </c>
      <c r="AK33" t="str">
        <f>""</f>
        <v/>
      </c>
      <c r="AL33" t="str">
        <f>""</f>
        <v/>
      </c>
      <c r="AM33" t="str">
        <f>""</f>
        <v/>
      </c>
      <c r="AN33" t="str">
        <f>""</f>
        <v/>
      </c>
      <c r="AO33" t="str">
        <f>""</f>
        <v/>
      </c>
      <c r="AP33" t="str">
        <f>""</f>
        <v/>
      </c>
      <c r="AQ33" t="str">
        <f>""</f>
        <v/>
      </c>
      <c r="AR33" t="str">
        <f>""</f>
        <v/>
      </c>
      <c r="AS33" t="str">
        <f>""</f>
        <v/>
      </c>
      <c r="AT33" t="str">
        <f>""</f>
        <v/>
      </c>
      <c r="AU33" t="str">
        <f>""</f>
        <v/>
      </c>
      <c r="AV33" t="str">
        <f>""</f>
        <v/>
      </c>
      <c r="AW33" t="str">
        <f>""</f>
        <v/>
      </c>
      <c r="AX33" t="str">
        <f>""</f>
        <v/>
      </c>
      <c r="AY33" t="str">
        <f>""</f>
        <v/>
      </c>
      <c r="AZ33" t="str">
        <f>""</f>
        <v/>
      </c>
      <c r="BA33" t="str">
        <f>""</f>
        <v/>
      </c>
    </row>
    <row r="34" spans="2:53" x14ac:dyDescent="0.2">
      <c r="B34" t="str">
        <f>""</f>
        <v/>
      </c>
      <c r="C34" t="str">
        <f>""</f>
        <v/>
      </c>
      <c r="D34" t="str">
        <f>""</f>
        <v/>
      </c>
      <c r="E34" t="str">
        <f>""</f>
        <v/>
      </c>
      <c r="F34" t="str">
        <f>""</f>
        <v/>
      </c>
      <c r="G34" t="str">
        <f>""</f>
        <v/>
      </c>
      <c r="H34" t="str">
        <f>""</f>
        <v/>
      </c>
      <c r="I34" t="str">
        <f>"[1.742]"</f>
        <v>[1.742]</v>
      </c>
      <c r="J34" t="str">
        <f>"[1.628]"</f>
        <v>[1.628]</v>
      </c>
      <c r="K34" t="str">
        <f>"[1.584]"</f>
        <v>[1.584]</v>
      </c>
      <c r="L34" t="str">
        <f>""</f>
        <v/>
      </c>
      <c r="M34" t="str">
        <f>""</f>
        <v/>
      </c>
      <c r="N34" t="str">
        <f>""</f>
        <v/>
      </c>
      <c r="O34" t="str">
        <f>""</f>
        <v/>
      </c>
      <c r="P34" t="str">
        <f>""</f>
        <v/>
      </c>
      <c r="Q34" t="str">
        <f>""</f>
        <v/>
      </c>
      <c r="R34" t="str">
        <f>""</f>
        <v/>
      </c>
      <c r="S34" t="str">
        <f>""</f>
        <v/>
      </c>
      <c r="T34" t="str">
        <f>""</f>
        <v/>
      </c>
      <c r="U34" t="str">
        <f>""</f>
        <v/>
      </c>
      <c r="V34" t="str">
        <f>""</f>
        <v/>
      </c>
      <c r="W34" t="str">
        <f>""</f>
        <v/>
      </c>
      <c r="X34" t="str">
        <f>""</f>
        <v/>
      </c>
      <c r="Y34" t="str">
        <f>""</f>
        <v/>
      </c>
      <c r="Z34" t="str">
        <f>""</f>
        <v/>
      </c>
      <c r="AA34" t="str">
        <f>""</f>
        <v/>
      </c>
      <c r="AB34" t="str">
        <f>""</f>
        <v/>
      </c>
      <c r="AC34" t="str">
        <f>""</f>
        <v/>
      </c>
      <c r="AD34" t="str">
        <f>""</f>
        <v/>
      </c>
      <c r="AE34" t="str">
        <f>""</f>
        <v/>
      </c>
      <c r="AF34" t="str">
        <f>""</f>
        <v/>
      </c>
      <c r="AG34" t="str">
        <f>""</f>
        <v/>
      </c>
      <c r="AH34" t="str">
        <f>""</f>
        <v/>
      </c>
      <c r="AI34" t="str">
        <f>""</f>
        <v/>
      </c>
      <c r="AJ34" t="str">
        <f>""</f>
        <v/>
      </c>
      <c r="AK34" t="str">
        <f>""</f>
        <v/>
      </c>
      <c r="AL34" t="str">
        <f>""</f>
        <v/>
      </c>
      <c r="AM34" t="str">
        <f>""</f>
        <v/>
      </c>
      <c r="AN34" t="str">
        <f>""</f>
        <v/>
      </c>
      <c r="AO34" t="str">
        <f>""</f>
        <v/>
      </c>
      <c r="AP34" t="str">
        <f>""</f>
        <v/>
      </c>
      <c r="AQ34" t="str">
        <f>""</f>
        <v/>
      </c>
      <c r="AR34" t="str">
        <f>""</f>
        <v/>
      </c>
      <c r="AS34" t="str">
        <f>""</f>
        <v/>
      </c>
      <c r="AT34" t="str">
        <f>""</f>
        <v/>
      </c>
      <c r="AU34" t="str">
        <f>""</f>
        <v/>
      </c>
      <c r="AV34" t="str">
        <f>""</f>
        <v/>
      </c>
      <c r="AW34" t="str">
        <f>""</f>
        <v/>
      </c>
      <c r="AX34" t="str">
        <f>""</f>
        <v/>
      </c>
      <c r="AY34" t="str">
        <f>""</f>
        <v/>
      </c>
      <c r="AZ34" t="str">
        <f>""</f>
        <v/>
      </c>
      <c r="BA34" t="str">
        <f>""</f>
        <v/>
      </c>
    </row>
    <row r="35" spans="2:53" x14ac:dyDescent="0.2">
      <c r="B35" t="str">
        <f>"At least 1 person left the household in a given year (yes=1)"</f>
        <v>At least 1 person left the household in a given year (yes=1)</v>
      </c>
      <c r="C35" t="str">
        <f>""</f>
        <v/>
      </c>
      <c r="D35" t="str">
        <f>""</f>
        <v/>
      </c>
      <c r="E35" t="str">
        <f>""</f>
        <v/>
      </c>
      <c r="F35" t="str">
        <f>""</f>
        <v/>
      </c>
      <c r="G35" t="str">
        <f>""</f>
        <v/>
      </c>
      <c r="H35" t="str">
        <f>""</f>
        <v/>
      </c>
      <c r="I35" t="str">
        <f>"-0.058*"</f>
        <v>-0.058*</v>
      </c>
      <c r="J35" t="str">
        <f>""</f>
        <v/>
      </c>
      <c r="K35" t="str">
        <f>""</f>
        <v/>
      </c>
      <c r="L35" t="str">
        <f>""</f>
        <v/>
      </c>
      <c r="M35" t="str">
        <f>""</f>
        <v/>
      </c>
      <c r="N35" t="str">
        <f>""</f>
        <v/>
      </c>
      <c r="O35" t="str">
        <f>""</f>
        <v/>
      </c>
      <c r="P35" t="str">
        <f>""</f>
        <v/>
      </c>
      <c r="Q35" t="str">
        <f>""</f>
        <v/>
      </c>
      <c r="R35" t="str">
        <f>""</f>
        <v/>
      </c>
      <c r="S35" t="str">
        <f>""</f>
        <v/>
      </c>
      <c r="T35" t="str">
        <f>""</f>
        <v/>
      </c>
      <c r="U35" t="str">
        <f>""</f>
        <v/>
      </c>
      <c r="V35" t="str">
        <f>""</f>
        <v/>
      </c>
      <c r="W35" t="str">
        <f>""</f>
        <v/>
      </c>
      <c r="X35" t="str">
        <f>""</f>
        <v/>
      </c>
      <c r="Y35" t="str">
        <f>""</f>
        <v/>
      </c>
      <c r="Z35" t="str">
        <f>""</f>
        <v/>
      </c>
      <c r="AA35" t="str">
        <f>""</f>
        <v/>
      </c>
      <c r="AB35" t="str">
        <f>""</f>
        <v/>
      </c>
      <c r="AC35" t="str">
        <f>""</f>
        <v/>
      </c>
      <c r="AD35" t="str">
        <f>""</f>
        <v/>
      </c>
      <c r="AE35" t="str">
        <f>""</f>
        <v/>
      </c>
      <c r="AF35" t="str">
        <f>""</f>
        <v/>
      </c>
      <c r="AG35" t="str">
        <f>""</f>
        <v/>
      </c>
      <c r="AH35" t="str">
        <f>""</f>
        <v/>
      </c>
      <c r="AI35" t="str">
        <f>""</f>
        <v/>
      </c>
      <c r="AJ35" t="str">
        <f>""</f>
        <v/>
      </c>
      <c r="AK35" t="str">
        <f>""</f>
        <v/>
      </c>
      <c r="AL35" t="str">
        <f>""</f>
        <v/>
      </c>
      <c r="AM35" t="str">
        <f>""</f>
        <v/>
      </c>
      <c r="AN35" t="str">
        <f>""</f>
        <v/>
      </c>
      <c r="AO35" t="str">
        <f>""</f>
        <v/>
      </c>
      <c r="AP35" t="str">
        <f>""</f>
        <v/>
      </c>
      <c r="AQ35" t="str">
        <f>""</f>
        <v/>
      </c>
      <c r="AR35" t="str">
        <f>""</f>
        <v/>
      </c>
      <c r="AS35" t="str">
        <f>""</f>
        <v/>
      </c>
      <c r="AT35" t="str">
        <f>""</f>
        <v/>
      </c>
      <c r="AU35" t="str">
        <f>""</f>
        <v/>
      </c>
      <c r="AV35" t="str">
        <f>""</f>
        <v/>
      </c>
      <c r="AW35" t="str">
        <f>""</f>
        <v/>
      </c>
      <c r="AX35" t="str">
        <f>""</f>
        <v/>
      </c>
      <c r="AY35" t="str">
        <f>""</f>
        <v/>
      </c>
      <c r="AZ35" t="str">
        <f>""</f>
        <v/>
      </c>
      <c r="BA35" t="str">
        <f>""</f>
        <v/>
      </c>
    </row>
    <row r="36" spans="2:53" x14ac:dyDescent="0.2">
      <c r="B36" t="str">
        <f>""</f>
        <v/>
      </c>
      <c r="C36" t="str">
        <f>""</f>
        <v/>
      </c>
      <c r="D36" t="str">
        <f>""</f>
        <v/>
      </c>
      <c r="E36" t="str">
        <f>""</f>
        <v/>
      </c>
      <c r="F36" t="str">
        <f>""</f>
        <v/>
      </c>
      <c r="G36" t="str">
        <f>""</f>
        <v/>
      </c>
      <c r="H36" t="str">
        <f>""</f>
        <v/>
      </c>
      <c r="I36" t="str">
        <f>"[0.033]"</f>
        <v>[0.033]</v>
      </c>
      <c r="J36" t="str">
        <f>""</f>
        <v/>
      </c>
      <c r="K36" t="str">
        <f>""</f>
        <v/>
      </c>
      <c r="L36" t="str">
        <f>""</f>
        <v/>
      </c>
      <c r="M36" t="str">
        <f>""</f>
        <v/>
      </c>
      <c r="N36" t="str">
        <f>""</f>
        <v/>
      </c>
      <c r="O36" t="str">
        <f>""</f>
        <v/>
      </c>
      <c r="P36" t="str">
        <f>""</f>
        <v/>
      </c>
      <c r="Q36" t="str">
        <f>""</f>
        <v/>
      </c>
      <c r="R36" t="str">
        <f>""</f>
        <v/>
      </c>
      <c r="S36" t="str">
        <f>""</f>
        <v/>
      </c>
      <c r="T36" t="str">
        <f>""</f>
        <v/>
      </c>
      <c r="U36" t="str">
        <f>""</f>
        <v/>
      </c>
      <c r="V36" t="str">
        <f>""</f>
        <v/>
      </c>
      <c r="W36" t="str">
        <f>""</f>
        <v/>
      </c>
      <c r="X36" t="str">
        <f>""</f>
        <v/>
      </c>
      <c r="Y36" t="str">
        <f>""</f>
        <v/>
      </c>
      <c r="Z36" t="str">
        <f>""</f>
        <v/>
      </c>
      <c r="AA36" t="str">
        <f>""</f>
        <v/>
      </c>
      <c r="AB36" t="str">
        <f>""</f>
        <v/>
      </c>
      <c r="AC36" t="str">
        <f>""</f>
        <v/>
      </c>
      <c r="AD36" t="str">
        <f>""</f>
        <v/>
      </c>
      <c r="AE36" t="str">
        <f>""</f>
        <v/>
      </c>
      <c r="AF36" t="str">
        <f>""</f>
        <v/>
      </c>
      <c r="AG36" t="str">
        <f>""</f>
        <v/>
      </c>
      <c r="AH36" t="str">
        <f>""</f>
        <v/>
      </c>
      <c r="AI36" t="str">
        <f>""</f>
        <v/>
      </c>
      <c r="AJ36" t="str">
        <f>""</f>
        <v/>
      </c>
      <c r="AK36" t="str">
        <f>""</f>
        <v/>
      </c>
      <c r="AL36" t="str">
        <f>""</f>
        <v/>
      </c>
      <c r="AM36" t="str">
        <f>""</f>
        <v/>
      </c>
      <c r="AN36" t="str">
        <f>""</f>
        <v/>
      </c>
      <c r="AO36" t="str">
        <f>""</f>
        <v/>
      </c>
      <c r="AP36" t="str">
        <f>""</f>
        <v/>
      </c>
      <c r="AQ36" t="str">
        <f>""</f>
        <v/>
      </c>
      <c r="AR36" t="str">
        <f>""</f>
        <v/>
      </c>
      <c r="AS36" t="str">
        <f>""</f>
        <v/>
      </c>
      <c r="AT36" t="str">
        <f>""</f>
        <v/>
      </c>
      <c r="AU36" t="str">
        <f>""</f>
        <v/>
      </c>
      <c r="AV36" t="str">
        <f>""</f>
        <v/>
      </c>
      <c r="AW36" t="str">
        <f>""</f>
        <v/>
      </c>
      <c r="AX36" t="str">
        <f>""</f>
        <v/>
      </c>
      <c r="AY36" t="str">
        <f>""</f>
        <v/>
      </c>
      <c r="AZ36" t="str">
        <f>""</f>
        <v/>
      </c>
      <c r="BA36" t="str">
        <f>""</f>
        <v/>
      </c>
    </row>
    <row r="37" spans="2:53" x14ac:dyDescent="0.2">
      <c r="B37" t="str">
        <f>"Interaction"</f>
        <v>Interaction</v>
      </c>
      <c r="C37" t="str">
        <f>""</f>
        <v/>
      </c>
      <c r="D37" t="str">
        <f>""</f>
        <v/>
      </c>
      <c r="E37" t="str">
        <f>""</f>
        <v/>
      </c>
      <c r="F37" t="str">
        <f>""</f>
        <v/>
      </c>
      <c r="G37" t="str">
        <f>""</f>
        <v/>
      </c>
      <c r="H37" t="str">
        <f>""</f>
        <v/>
      </c>
      <c r="I37" t="str">
        <f>"-1.596"</f>
        <v>-1.596</v>
      </c>
      <c r="J37" t="str">
        <f>""</f>
        <v/>
      </c>
      <c r="K37" t="str">
        <f>""</f>
        <v/>
      </c>
      <c r="L37" t="str">
        <f>""</f>
        <v/>
      </c>
      <c r="M37" t="str">
        <f>""</f>
        <v/>
      </c>
      <c r="N37" t="str">
        <f>""</f>
        <v/>
      </c>
      <c r="O37" t="str">
        <f>""</f>
        <v/>
      </c>
      <c r="P37" t="str">
        <f>""</f>
        <v/>
      </c>
      <c r="Q37" t="str">
        <f>""</f>
        <v/>
      </c>
      <c r="R37" t="str">
        <f>""</f>
        <v/>
      </c>
      <c r="S37" t="str">
        <f>""</f>
        <v/>
      </c>
      <c r="T37" t="str">
        <f>""</f>
        <v/>
      </c>
      <c r="U37" t="str">
        <f>""</f>
        <v/>
      </c>
      <c r="V37" t="str">
        <f>""</f>
        <v/>
      </c>
      <c r="W37" t="str">
        <f>""</f>
        <v/>
      </c>
      <c r="X37" t="str">
        <f>""</f>
        <v/>
      </c>
      <c r="Y37" t="str">
        <f>""</f>
        <v/>
      </c>
      <c r="Z37" t="str">
        <f>""</f>
        <v/>
      </c>
      <c r="AA37" t="str">
        <f>""</f>
        <v/>
      </c>
      <c r="AB37" t="str">
        <f>""</f>
        <v/>
      </c>
      <c r="AC37" t="str">
        <f>""</f>
        <v/>
      </c>
      <c r="AD37" t="str">
        <f>""</f>
        <v/>
      </c>
      <c r="AE37" t="str">
        <f>""</f>
        <v/>
      </c>
      <c r="AF37" t="str">
        <f>""</f>
        <v/>
      </c>
      <c r="AG37" t="str">
        <f>""</f>
        <v/>
      </c>
      <c r="AH37" t="str">
        <f>""</f>
        <v/>
      </c>
      <c r="AI37" t="str">
        <f>""</f>
        <v/>
      </c>
      <c r="AJ37" t="str">
        <f>""</f>
        <v/>
      </c>
      <c r="AK37" t="str">
        <f>""</f>
        <v/>
      </c>
      <c r="AL37" t="str">
        <f>""</f>
        <v/>
      </c>
      <c r="AM37" t="str">
        <f>""</f>
        <v/>
      </c>
      <c r="AN37" t="str">
        <f>""</f>
        <v/>
      </c>
      <c r="AO37" t="str">
        <f>""</f>
        <v/>
      </c>
      <c r="AP37" t="str">
        <f>""</f>
        <v/>
      </c>
      <c r="AQ37" t="str">
        <f>""</f>
        <v/>
      </c>
      <c r="AR37" t="str">
        <f>""</f>
        <v/>
      </c>
      <c r="AS37" t="str">
        <f>""</f>
        <v/>
      </c>
      <c r="AT37" t="str">
        <f>""</f>
        <v/>
      </c>
      <c r="AU37" t="str">
        <f>""</f>
        <v/>
      </c>
      <c r="AV37" t="str">
        <f>""</f>
        <v/>
      </c>
      <c r="AW37" t="str">
        <f>""</f>
        <v/>
      </c>
      <c r="AX37" t="str">
        <f>""</f>
        <v/>
      </c>
      <c r="AY37" t="str">
        <f>""</f>
        <v/>
      </c>
      <c r="AZ37" t="str">
        <f>""</f>
        <v/>
      </c>
      <c r="BA37" t="str">
        <f>""</f>
        <v/>
      </c>
    </row>
    <row r="38" spans="2:53" x14ac:dyDescent="0.2">
      <c r="B38" t="str">
        <f>""</f>
        <v/>
      </c>
      <c r="C38" t="str">
        <f>""</f>
        <v/>
      </c>
      <c r="D38" t="str">
        <f>""</f>
        <v/>
      </c>
      <c r="E38" t="str">
        <f>""</f>
        <v/>
      </c>
      <c r="F38" t="str">
        <f>""</f>
        <v/>
      </c>
      <c r="G38" t="str">
        <f>""</f>
        <v/>
      </c>
      <c r="H38" t="str">
        <f>""</f>
        <v/>
      </c>
      <c r="I38" t="str">
        <f>"[2.585]"</f>
        <v>[2.585]</v>
      </c>
      <c r="J38" t="str">
        <f>""</f>
        <v/>
      </c>
      <c r="K38" t="str">
        <f>""</f>
        <v/>
      </c>
      <c r="L38" t="str">
        <f>""</f>
        <v/>
      </c>
      <c r="M38" t="str">
        <f>""</f>
        <v/>
      </c>
      <c r="N38" t="str">
        <f>""</f>
        <v/>
      </c>
      <c r="O38" t="str">
        <f>""</f>
        <v/>
      </c>
      <c r="P38" t="str">
        <f>""</f>
        <v/>
      </c>
      <c r="Q38" t="str">
        <f>""</f>
        <v/>
      </c>
      <c r="R38" t="str">
        <f>""</f>
        <v/>
      </c>
      <c r="S38" t="str">
        <f>""</f>
        <v/>
      </c>
      <c r="T38" t="str">
        <f>""</f>
        <v/>
      </c>
      <c r="U38" t="str">
        <f>""</f>
        <v/>
      </c>
      <c r="V38" t="str">
        <f>""</f>
        <v/>
      </c>
      <c r="W38" t="str">
        <f>""</f>
        <v/>
      </c>
      <c r="X38" t="str">
        <f>""</f>
        <v/>
      </c>
      <c r="Y38" t="str">
        <f>""</f>
        <v/>
      </c>
      <c r="Z38" t="str">
        <f>""</f>
        <v/>
      </c>
      <c r="AA38" t="str">
        <f>""</f>
        <v/>
      </c>
      <c r="AB38" t="str">
        <f>""</f>
        <v/>
      </c>
      <c r="AC38" t="str">
        <f>""</f>
        <v/>
      </c>
      <c r="AD38" t="str">
        <f>""</f>
        <v/>
      </c>
      <c r="AE38" t="str">
        <f>""</f>
        <v/>
      </c>
      <c r="AF38" t="str">
        <f>""</f>
        <v/>
      </c>
      <c r="AG38" t="str">
        <f>""</f>
        <v/>
      </c>
      <c r="AH38" t="str">
        <f>""</f>
        <v/>
      </c>
      <c r="AI38" t="str">
        <f>""</f>
        <v/>
      </c>
      <c r="AJ38" t="str">
        <f>""</f>
        <v/>
      </c>
      <c r="AK38" t="str">
        <f>""</f>
        <v/>
      </c>
      <c r="AL38" t="str">
        <f>""</f>
        <v/>
      </c>
      <c r="AM38" t="str">
        <f>""</f>
        <v/>
      </c>
      <c r="AN38" t="str">
        <f>""</f>
        <v/>
      </c>
      <c r="AO38" t="str">
        <f>""</f>
        <v/>
      </c>
      <c r="AP38" t="str">
        <f>""</f>
        <v/>
      </c>
      <c r="AQ38" t="str">
        <f>""</f>
        <v/>
      </c>
      <c r="AR38" t="str">
        <f>""</f>
        <v/>
      </c>
      <c r="AS38" t="str">
        <f>""</f>
        <v/>
      </c>
      <c r="AT38" t="str">
        <f>""</f>
        <v/>
      </c>
      <c r="AU38" t="str">
        <f>""</f>
        <v/>
      </c>
      <c r="AV38" t="str">
        <f>""</f>
        <v/>
      </c>
      <c r="AW38" t="str">
        <f>""</f>
        <v/>
      </c>
      <c r="AX38" t="str">
        <f>""</f>
        <v/>
      </c>
      <c r="AY38" t="str">
        <f>""</f>
        <v/>
      </c>
      <c r="AZ38" t="str">
        <f>""</f>
        <v/>
      </c>
      <c r="BA38" t="str">
        <f>""</f>
        <v/>
      </c>
    </row>
    <row r="39" spans="2:53" x14ac:dyDescent="0.2">
      <c r="B39" t="str">
        <f>"Number of members who left household 1998-2007"</f>
        <v>Number of members who left household 1998-2007</v>
      </c>
      <c r="C39" t="str">
        <f>""</f>
        <v/>
      </c>
      <c r="D39" t="str">
        <f>""</f>
        <v/>
      </c>
      <c r="E39" t="str">
        <f>""</f>
        <v/>
      </c>
      <c r="F39" t="str">
        <f>""</f>
        <v/>
      </c>
      <c r="G39" t="str">
        <f>""</f>
        <v/>
      </c>
      <c r="H39" t="str">
        <f>""</f>
        <v/>
      </c>
      <c r="I39" t="str">
        <f>""</f>
        <v/>
      </c>
      <c r="J39" t="str">
        <f>"-0.027"</f>
        <v>-0.027</v>
      </c>
      <c r="K39" t="str">
        <f>""</f>
        <v/>
      </c>
      <c r="L39" t="str">
        <f>""</f>
        <v/>
      </c>
      <c r="M39" t="str">
        <f>""</f>
        <v/>
      </c>
      <c r="N39" t="str">
        <f>""</f>
        <v/>
      </c>
      <c r="O39" t="str">
        <f>""</f>
        <v/>
      </c>
      <c r="P39" t="str">
        <f>""</f>
        <v/>
      </c>
      <c r="Q39" t="str">
        <f>""</f>
        <v/>
      </c>
      <c r="R39" t="str">
        <f>""</f>
        <v/>
      </c>
      <c r="S39" t="str">
        <f>""</f>
        <v/>
      </c>
      <c r="T39" t="str">
        <f>""</f>
        <v/>
      </c>
      <c r="U39" t="str">
        <f>""</f>
        <v/>
      </c>
      <c r="V39" t="str">
        <f>""</f>
        <v/>
      </c>
      <c r="W39" t="str">
        <f>""</f>
        <v/>
      </c>
      <c r="X39" t="str">
        <f>""</f>
        <v/>
      </c>
      <c r="Y39" t="str">
        <f>""</f>
        <v/>
      </c>
      <c r="Z39" t="str">
        <f>""</f>
        <v/>
      </c>
      <c r="AA39" t="str">
        <f>""</f>
        <v/>
      </c>
      <c r="AB39" t="str">
        <f>""</f>
        <v/>
      </c>
      <c r="AC39" t="str">
        <f>""</f>
        <v/>
      </c>
      <c r="AD39" t="str">
        <f>""</f>
        <v/>
      </c>
      <c r="AE39" t="str">
        <f>""</f>
        <v/>
      </c>
      <c r="AF39" t="str">
        <f>""</f>
        <v/>
      </c>
      <c r="AG39" t="str">
        <f>""</f>
        <v/>
      </c>
      <c r="AH39" t="str">
        <f>""</f>
        <v/>
      </c>
      <c r="AI39" t="str">
        <f>""</f>
        <v/>
      </c>
      <c r="AJ39" t="str">
        <f>""</f>
        <v/>
      </c>
      <c r="AK39" t="str">
        <f>""</f>
        <v/>
      </c>
      <c r="AL39" t="str">
        <f>""</f>
        <v/>
      </c>
      <c r="AM39" t="str">
        <f>""</f>
        <v/>
      </c>
      <c r="AN39" t="str">
        <f>""</f>
        <v/>
      </c>
      <c r="AO39" t="str">
        <f>""</f>
        <v/>
      </c>
      <c r="AP39" t="str">
        <f>""</f>
        <v/>
      </c>
      <c r="AQ39" t="str">
        <f>""</f>
        <v/>
      </c>
      <c r="AR39" t="str">
        <f>""</f>
        <v/>
      </c>
      <c r="AS39" t="str">
        <f>""</f>
        <v/>
      </c>
      <c r="AT39" t="str">
        <f>""</f>
        <v/>
      </c>
      <c r="AU39" t="str">
        <f>""</f>
        <v/>
      </c>
      <c r="AV39" t="str">
        <f>""</f>
        <v/>
      </c>
      <c r="AW39" t="str">
        <f>""</f>
        <v/>
      </c>
      <c r="AX39" t="str">
        <f>""</f>
        <v/>
      </c>
      <c r="AY39" t="str">
        <f>""</f>
        <v/>
      </c>
      <c r="AZ39" t="str">
        <f>""</f>
        <v/>
      </c>
      <c r="BA39" t="str">
        <f>""</f>
        <v/>
      </c>
    </row>
    <row r="40" spans="2:53" x14ac:dyDescent="0.2">
      <c r="B40" t="str">
        <f>""</f>
        <v/>
      </c>
      <c r="C40" t="str">
        <f>""</f>
        <v/>
      </c>
      <c r="D40" t="str">
        <f>""</f>
        <v/>
      </c>
      <c r="E40" t="str">
        <f>""</f>
        <v/>
      </c>
      <c r="F40" t="str">
        <f>""</f>
        <v/>
      </c>
      <c r="G40" t="str">
        <f>""</f>
        <v/>
      </c>
      <c r="H40" t="str">
        <f>""</f>
        <v/>
      </c>
      <c r="I40" t="str">
        <f>""</f>
        <v/>
      </c>
      <c r="J40" t="str">
        <f>"[0.017]"</f>
        <v>[0.017]</v>
      </c>
      <c r="K40" t="str">
        <f>""</f>
        <v/>
      </c>
      <c r="L40" t="str">
        <f>""</f>
        <v/>
      </c>
      <c r="M40" t="str">
        <f>""</f>
        <v/>
      </c>
      <c r="N40" t="str">
        <f>""</f>
        <v/>
      </c>
      <c r="O40" t="str">
        <f>""</f>
        <v/>
      </c>
      <c r="P40" t="str">
        <f>""</f>
        <v/>
      </c>
      <c r="Q40" t="str">
        <f>""</f>
        <v/>
      </c>
      <c r="R40" t="str">
        <f>""</f>
        <v/>
      </c>
      <c r="S40" t="str">
        <f>""</f>
        <v/>
      </c>
      <c r="T40" t="str">
        <f>""</f>
        <v/>
      </c>
      <c r="U40" t="str">
        <f>""</f>
        <v/>
      </c>
      <c r="V40" t="str">
        <f>""</f>
        <v/>
      </c>
      <c r="W40" t="str">
        <f>""</f>
        <v/>
      </c>
      <c r="X40" t="str">
        <f>""</f>
        <v/>
      </c>
      <c r="Y40" t="str">
        <f>""</f>
        <v/>
      </c>
      <c r="Z40" t="str">
        <f>""</f>
        <v/>
      </c>
      <c r="AA40" t="str">
        <f>""</f>
        <v/>
      </c>
      <c r="AB40" t="str">
        <f>""</f>
        <v/>
      </c>
      <c r="AC40" t="str">
        <f>""</f>
        <v/>
      </c>
      <c r="AD40" t="str">
        <f>""</f>
        <v/>
      </c>
      <c r="AE40" t="str">
        <f>""</f>
        <v/>
      </c>
      <c r="AF40" t="str">
        <f>""</f>
        <v/>
      </c>
      <c r="AG40" t="str">
        <f>""</f>
        <v/>
      </c>
      <c r="AH40" t="str">
        <f>""</f>
        <v/>
      </c>
      <c r="AI40" t="str">
        <f>""</f>
        <v/>
      </c>
      <c r="AJ40" t="str">
        <f>""</f>
        <v/>
      </c>
      <c r="AK40" t="str">
        <f>""</f>
        <v/>
      </c>
      <c r="AL40" t="str">
        <f>""</f>
        <v/>
      </c>
      <c r="AM40" t="str">
        <f>""</f>
        <v/>
      </c>
      <c r="AN40" t="str">
        <f>""</f>
        <v/>
      </c>
      <c r="AO40" t="str">
        <f>""</f>
        <v/>
      </c>
      <c r="AP40" t="str">
        <f>""</f>
        <v/>
      </c>
      <c r="AQ40" t="str">
        <f>""</f>
        <v/>
      </c>
      <c r="AR40" t="str">
        <f>""</f>
        <v/>
      </c>
      <c r="AS40" t="str">
        <f>""</f>
        <v/>
      </c>
      <c r="AT40" t="str">
        <f>""</f>
        <v/>
      </c>
      <c r="AU40" t="str">
        <f>""</f>
        <v/>
      </c>
      <c r="AV40" t="str">
        <f>""</f>
        <v/>
      </c>
      <c r="AW40" t="str">
        <f>""</f>
        <v/>
      </c>
      <c r="AX40" t="str">
        <f>""</f>
        <v/>
      </c>
      <c r="AY40" t="str">
        <f>""</f>
        <v/>
      </c>
      <c r="AZ40" t="str">
        <f>""</f>
        <v/>
      </c>
      <c r="BA40" t="str">
        <f>""</f>
        <v/>
      </c>
    </row>
    <row r="41" spans="2:53" x14ac:dyDescent="0.2">
      <c r="B41" t="str">
        <f>"Interaction"</f>
        <v>Interaction</v>
      </c>
      <c r="C41" t="str">
        <f>""</f>
        <v/>
      </c>
      <c r="D41" t="str">
        <f>""</f>
        <v/>
      </c>
      <c r="E41" t="str">
        <f>""</f>
        <v/>
      </c>
      <c r="F41" t="str">
        <f>""</f>
        <v/>
      </c>
      <c r="G41" t="str">
        <f>""</f>
        <v/>
      </c>
      <c r="H41" t="str">
        <f>""</f>
        <v/>
      </c>
      <c r="I41" t="str">
        <f>""</f>
        <v/>
      </c>
      <c r="J41" t="str">
        <f>"-1.859"</f>
        <v>-1.859</v>
      </c>
      <c r="K41" t="str">
        <f>""</f>
        <v/>
      </c>
      <c r="L41" t="str">
        <f>""</f>
        <v/>
      </c>
      <c r="M41" t="str">
        <f>""</f>
        <v/>
      </c>
      <c r="N41" t="str">
        <f>""</f>
        <v/>
      </c>
      <c r="O41" t="str">
        <f>""</f>
        <v/>
      </c>
      <c r="P41" t="str">
        <f>""</f>
        <v/>
      </c>
      <c r="Q41" t="str">
        <f>""</f>
        <v/>
      </c>
      <c r="R41" t="str">
        <f>""</f>
        <v/>
      </c>
      <c r="S41" t="str">
        <f>""</f>
        <v/>
      </c>
      <c r="T41" t="str">
        <f>""</f>
        <v/>
      </c>
      <c r="U41" t="str">
        <f>""</f>
        <v/>
      </c>
      <c r="V41" t="str">
        <f>""</f>
        <v/>
      </c>
      <c r="W41" t="str">
        <f>""</f>
        <v/>
      </c>
      <c r="X41" t="str">
        <f>""</f>
        <v/>
      </c>
      <c r="Y41" t="str">
        <f>""</f>
        <v/>
      </c>
      <c r="Z41" t="str">
        <f>""</f>
        <v/>
      </c>
      <c r="AA41" t="str">
        <f>""</f>
        <v/>
      </c>
      <c r="AB41" t="str">
        <f>""</f>
        <v/>
      </c>
      <c r="AC41" t="str">
        <f>""</f>
        <v/>
      </c>
      <c r="AD41" t="str">
        <f>""</f>
        <v/>
      </c>
      <c r="AE41" t="str">
        <f>""</f>
        <v/>
      </c>
      <c r="AF41" t="str">
        <f>""</f>
        <v/>
      </c>
      <c r="AG41" t="str">
        <f>""</f>
        <v/>
      </c>
      <c r="AH41" t="str">
        <f>""</f>
        <v/>
      </c>
      <c r="AI41" t="str">
        <f>""</f>
        <v/>
      </c>
      <c r="AJ41" t="str">
        <f>""</f>
        <v/>
      </c>
      <c r="AK41" t="str">
        <f>""</f>
        <v/>
      </c>
      <c r="AL41" t="str">
        <f>""</f>
        <v/>
      </c>
      <c r="AM41" t="str">
        <f>""</f>
        <v/>
      </c>
      <c r="AN41" t="str">
        <f>""</f>
        <v/>
      </c>
      <c r="AO41" t="str">
        <f>""</f>
        <v/>
      </c>
      <c r="AP41" t="str">
        <f>""</f>
        <v/>
      </c>
      <c r="AQ41" t="str">
        <f>""</f>
        <v/>
      </c>
      <c r="AR41" t="str">
        <f>""</f>
        <v/>
      </c>
      <c r="AS41" t="str">
        <f>""</f>
        <v/>
      </c>
      <c r="AT41" t="str">
        <f>""</f>
        <v/>
      </c>
      <c r="AU41" t="str">
        <f>""</f>
        <v/>
      </c>
      <c r="AV41" t="str">
        <f>""</f>
        <v/>
      </c>
      <c r="AW41" t="str">
        <f>""</f>
        <v/>
      </c>
      <c r="AX41" t="str">
        <f>""</f>
        <v/>
      </c>
      <c r="AY41" t="str">
        <f>""</f>
        <v/>
      </c>
      <c r="AZ41" t="str">
        <f>""</f>
        <v/>
      </c>
      <c r="BA41" t="str">
        <f>""</f>
        <v/>
      </c>
    </row>
    <row r="42" spans="2:53" x14ac:dyDescent="0.2">
      <c r="B42" t="str">
        <f>""</f>
        <v/>
      </c>
      <c r="C42" t="str">
        <f>""</f>
        <v/>
      </c>
      <c r="D42" t="str">
        <f>""</f>
        <v/>
      </c>
      <c r="E42" t="str">
        <f>""</f>
        <v/>
      </c>
      <c r="F42" t="str">
        <f>""</f>
        <v/>
      </c>
      <c r="G42" t="str">
        <f>""</f>
        <v/>
      </c>
      <c r="H42" t="str">
        <f>""</f>
        <v/>
      </c>
      <c r="I42" t="str">
        <f>""</f>
        <v/>
      </c>
      <c r="J42" t="str">
        <f>"[2.037]"</f>
        <v>[2.037]</v>
      </c>
      <c r="K42" t="str">
        <f>""</f>
        <v/>
      </c>
      <c r="L42" t="str">
        <f>""</f>
        <v/>
      </c>
      <c r="M42" t="str">
        <f>""</f>
        <v/>
      </c>
      <c r="N42" t="str">
        <f>""</f>
        <v/>
      </c>
      <c r="O42" t="str">
        <f>""</f>
        <v/>
      </c>
      <c r="P42" t="str">
        <f>""</f>
        <v/>
      </c>
      <c r="Q42" t="str">
        <f>""</f>
        <v/>
      </c>
      <c r="R42" t="str">
        <f>""</f>
        <v/>
      </c>
      <c r="S42" t="str">
        <f>""</f>
        <v/>
      </c>
      <c r="T42" t="str">
        <f>""</f>
        <v/>
      </c>
      <c r="U42" t="str">
        <f>""</f>
        <v/>
      </c>
      <c r="V42" t="str">
        <f>""</f>
        <v/>
      </c>
      <c r="W42" t="str">
        <f>""</f>
        <v/>
      </c>
      <c r="X42" t="str">
        <f>""</f>
        <v/>
      </c>
      <c r="Y42" t="str">
        <f>""</f>
        <v/>
      </c>
      <c r="Z42" t="str">
        <f>""</f>
        <v/>
      </c>
      <c r="AA42" t="str">
        <f>""</f>
        <v/>
      </c>
      <c r="AB42" t="str">
        <f>""</f>
        <v/>
      </c>
      <c r="AC42" t="str">
        <f>""</f>
        <v/>
      </c>
      <c r="AD42" t="str">
        <f>""</f>
        <v/>
      </c>
      <c r="AE42" t="str">
        <f>""</f>
        <v/>
      </c>
      <c r="AF42" t="str">
        <f>""</f>
        <v/>
      </c>
      <c r="AG42" t="str">
        <f>""</f>
        <v/>
      </c>
      <c r="AH42" t="str">
        <f>""</f>
        <v/>
      </c>
      <c r="AI42" t="str">
        <f>""</f>
        <v/>
      </c>
      <c r="AJ42" t="str">
        <f>""</f>
        <v/>
      </c>
      <c r="AK42" t="str">
        <f>""</f>
        <v/>
      </c>
      <c r="AL42" t="str">
        <f>""</f>
        <v/>
      </c>
      <c r="AM42" t="str">
        <f>""</f>
        <v/>
      </c>
      <c r="AN42" t="str">
        <f>""</f>
        <v/>
      </c>
      <c r="AO42" t="str">
        <f>""</f>
        <v/>
      </c>
      <c r="AP42" t="str">
        <f>""</f>
        <v/>
      </c>
      <c r="AQ42" t="str">
        <f>""</f>
        <v/>
      </c>
      <c r="AR42" t="str">
        <f>""</f>
        <v/>
      </c>
      <c r="AS42" t="str">
        <f>""</f>
        <v/>
      </c>
      <c r="AT42" t="str">
        <f>""</f>
        <v/>
      </c>
      <c r="AU42" t="str">
        <f>""</f>
        <v/>
      </c>
      <c r="AV42" t="str">
        <f>""</f>
        <v/>
      </c>
      <c r="AW42" t="str">
        <f>""</f>
        <v/>
      </c>
      <c r="AX42" t="str">
        <f>""</f>
        <v/>
      </c>
      <c r="AY42" t="str">
        <f>""</f>
        <v/>
      </c>
      <c r="AZ42" t="str">
        <f>""</f>
        <v/>
      </c>
      <c r="BA42" t="str">
        <f>""</f>
        <v/>
      </c>
    </row>
    <row r="43" spans="2:53" x14ac:dyDescent="0.2">
      <c r="B43" t="str">
        <f>"Share of household members who left household 1998-2007"</f>
        <v>Share of household members who left household 1998-2007</v>
      </c>
      <c r="C43" t="str">
        <f>""</f>
        <v/>
      </c>
      <c r="D43" t="str">
        <f>""</f>
        <v/>
      </c>
      <c r="E43" t="str">
        <f>""</f>
        <v/>
      </c>
      <c r="F43" t="str">
        <f>""</f>
        <v/>
      </c>
      <c r="G43" t="str">
        <f>""</f>
        <v/>
      </c>
      <c r="H43" t="str">
        <f>""</f>
        <v/>
      </c>
      <c r="I43" t="str">
        <f>""</f>
        <v/>
      </c>
      <c r="J43" t="str">
        <f>""</f>
        <v/>
      </c>
      <c r="K43" t="str">
        <f>"-0.116*"</f>
        <v>-0.116*</v>
      </c>
      <c r="L43" t="str">
        <f>""</f>
        <v/>
      </c>
      <c r="M43" t="str">
        <f>""</f>
        <v/>
      </c>
      <c r="N43" t="str">
        <f>""</f>
        <v/>
      </c>
      <c r="O43" t="str">
        <f>""</f>
        <v/>
      </c>
      <c r="P43" t="str">
        <f>""</f>
        <v/>
      </c>
      <c r="Q43" t="str">
        <f>""</f>
        <v/>
      </c>
      <c r="R43" t="str">
        <f>""</f>
        <v/>
      </c>
      <c r="S43" t="str">
        <f>""</f>
        <v/>
      </c>
      <c r="T43" t="str">
        <f>""</f>
        <v/>
      </c>
      <c r="U43" t="str">
        <f>""</f>
        <v/>
      </c>
      <c r="V43" t="str">
        <f>""</f>
        <v/>
      </c>
      <c r="W43" t="str">
        <f>""</f>
        <v/>
      </c>
      <c r="X43" t="str">
        <f>""</f>
        <v/>
      </c>
      <c r="Y43" t="str">
        <f>""</f>
        <v/>
      </c>
      <c r="Z43" t="str">
        <f>""</f>
        <v/>
      </c>
      <c r="AA43" t="str">
        <f>""</f>
        <v/>
      </c>
      <c r="AB43" t="str">
        <f>""</f>
        <v/>
      </c>
      <c r="AC43" t="str">
        <f>""</f>
        <v/>
      </c>
      <c r="AD43" t="str">
        <f>""</f>
        <v/>
      </c>
      <c r="AE43" t="str">
        <f>""</f>
        <v/>
      </c>
      <c r="AF43" t="str">
        <f>""</f>
        <v/>
      </c>
      <c r="AG43" t="str">
        <f>""</f>
        <v/>
      </c>
      <c r="AH43" t="str">
        <f>""</f>
        <v/>
      </c>
      <c r="AI43" t="str">
        <f>""</f>
        <v/>
      </c>
      <c r="AJ43" t="str">
        <f>""</f>
        <v/>
      </c>
      <c r="AK43" t="str">
        <f>""</f>
        <v/>
      </c>
      <c r="AL43" t="str">
        <f>""</f>
        <v/>
      </c>
      <c r="AM43" t="str">
        <f>""</f>
        <v/>
      </c>
      <c r="AN43" t="str">
        <f>""</f>
        <v/>
      </c>
      <c r="AO43" t="str">
        <f>""</f>
        <v/>
      </c>
      <c r="AP43" t="str">
        <f>""</f>
        <v/>
      </c>
      <c r="AQ43" t="str">
        <f>""</f>
        <v/>
      </c>
      <c r="AR43" t="str">
        <f>""</f>
        <v/>
      </c>
      <c r="AS43" t="str">
        <f>""</f>
        <v/>
      </c>
      <c r="AT43" t="str">
        <f>""</f>
        <v/>
      </c>
      <c r="AU43" t="str">
        <f>""</f>
        <v/>
      </c>
      <c r="AV43" t="str">
        <f>""</f>
        <v/>
      </c>
      <c r="AW43" t="str">
        <f>""</f>
        <v/>
      </c>
      <c r="AX43" t="str">
        <f>""</f>
        <v/>
      </c>
      <c r="AY43" t="str">
        <f>""</f>
        <v/>
      </c>
      <c r="AZ43" t="str">
        <f>""</f>
        <v/>
      </c>
      <c r="BA43" t="str">
        <f>""</f>
        <v/>
      </c>
    </row>
    <row r="44" spans="2:53" x14ac:dyDescent="0.2">
      <c r="B44" t="str">
        <f>""</f>
        <v/>
      </c>
      <c r="C44" t="str">
        <f>""</f>
        <v/>
      </c>
      <c r="D44" t="str">
        <f>""</f>
        <v/>
      </c>
      <c r="E44" t="str">
        <f>""</f>
        <v/>
      </c>
      <c r="F44" t="str">
        <f>""</f>
        <v/>
      </c>
      <c r="G44" t="str">
        <f>""</f>
        <v/>
      </c>
      <c r="H44" t="str">
        <f>""</f>
        <v/>
      </c>
      <c r="I44" t="str">
        <f>""</f>
        <v/>
      </c>
      <c r="J44" t="str">
        <f>""</f>
        <v/>
      </c>
      <c r="K44" t="str">
        <f>"[0.061]"</f>
        <v>[0.061]</v>
      </c>
      <c r="L44" t="str">
        <f>""</f>
        <v/>
      </c>
      <c r="M44" t="str">
        <f>""</f>
        <v/>
      </c>
      <c r="N44" t="str">
        <f>""</f>
        <v/>
      </c>
      <c r="O44" t="str">
        <f>""</f>
        <v/>
      </c>
      <c r="P44" t="str">
        <f>""</f>
        <v/>
      </c>
      <c r="Q44" t="str">
        <f>""</f>
        <v/>
      </c>
      <c r="R44" t="str">
        <f>""</f>
        <v/>
      </c>
      <c r="S44" t="str">
        <f>""</f>
        <v/>
      </c>
      <c r="T44" t="str">
        <f>""</f>
        <v/>
      </c>
      <c r="U44" t="str">
        <f>""</f>
        <v/>
      </c>
      <c r="V44" t="str">
        <f>""</f>
        <v/>
      </c>
      <c r="W44" t="str">
        <f>""</f>
        <v/>
      </c>
      <c r="X44" t="str">
        <f>""</f>
        <v/>
      </c>
      <c r="Y44" t="str">
        <f>""</f>
        <v/>
      </c>
      <c r="Z44" t="str">
        <f>""</f>
        <v/>
      </c>
      <c r="AA44" t="str">
        <f>""</f>
        <v/>
      </c>
      <c r="AB44" t="str">
        <f>""</f>
        <v/>
      </c>
      <c r="AC44" t="str">
        <f>""</f>
        <v/>
      </c>
      <c r="AD44" t="str">
        <f>""</f>
        <v/>
      </c>
      <c r="AE44" t="str">
        <f>""</f>
        <v/>
      </c>
      <c r="AF44" t="str">
        <f>""</f>
        <v/>
      </c>
      <c r="AG44" t="str">
        <f>""</f>
        <v/>
      </c>
      <c r="AH44" t="str">
        <f>""</f>
        <v/>
      </c>
      <c r="AI44" t="str">
        <f>""</f>
        <v/>
      </c>
      <c r="AJ44" t="str">
        <f>""</f>
        <v/>
      </c>
      <c r="AK44" t="str">
        <f>""</f>
        <v/>
      </c>
      <c r="AL44" t="str">
        <f>""</f>
        <v/>
      </c>
      <c r="AM44" t="str">
        <f>""</f>
        <v/>
      </c>
      <c r="AN44" t="str">
        <f>""</f>
        <v/>
      </c>
      <c r="AO44" t="str">
        <f>""</f>
        <v/>
      </c>
      <c r="AP44" t="str">
        <f>""</f>
        <v/>
      </c>
      <c r="AQ44" t="str">
        <f>""</f>
        <v/>
      </c>
      <c r="AR44" t="str">
        <f>""</f>
        <v/>
      </c>
      <c r="AS44" t="str">
        <f>""</f>
        <v/>
      </c>
      <c r="AT44" t="str">
        <f>""</f>
        <v/>
      </c>
      <c r="AU44" t="str">
        <f>""</f>
        <v/>
      </c>
      <c r="AV44" t="str">
        <f>""</f>
        <v/>
      </c>
      <c r="AW44" t="str">
        <f>""</f>
        <v/>
      </c>
      <c r="AX44" t="str">
        <f>""</f>
        <v/>
      </c>
      <c r="AY44" t="str">
        <f>""</f>
        <v/>
      </c>
      <c r="AZ44" t="str">
        <f>""</f>
        <v/>
      </c>
      <c r="BA44" t="str">
        <f>""</f>
        <v/>
      </c>
    </row>
    <row r="45" spans="2:53" x14ac:dyDescent="0.2">
      <c r="B45" t="str">
        <f>"Interaction"</f>
        <v>Interaction</v>
      </c>
      <c r="C45" t="str">
        <f>""</f>
        <v/>
      </c>
      <c r="D45" t="str">
        <f>""</f>
        <v/>
      </c>
      <c r="E45" t="str">
        <f>""</f>
        <v/>
      </c>
      <c r="F45" t="str">
        <f>""</f>
        <v/>
      </c>
      <c r="G45" t="str">
        <f>""</f>
        <v/>
      </c>
      <c r="H45" t="str">
        <f>""</f>
        <v/>
      </c>
      <c r="I45" t="str">
        <f>""</f>
        <v/>
      </c>
      <c r="J45" t="str">
        <f>""</f>
        <v/>
      </c>
      <c r="K45" t="str">
        <f>"-1.871"</f>
        <v>-1.871</v>
      </c>
      <c r="L45" t="str">
        <f>""</f>
        <v/>
      </c>
      <c r="M45" t="str">
        <f>""</f>
        <v/>
      </c>
      <c r="N45" t="str">
        <f>""</f>
        <v/>
      </c>
      <c r="O45" t="str">
        <f>""</f>
        <v/>
      </c>
      <c r="P45" t="str">
        <f>""</f>
        <v/>
      </c>
      <c r="Q45" t="str">
        <f>""</f>
        <v/>
      </c>
      <c r="R45" t="str">
        <f>""</f>
        <v/>
      </c>
      <c r="S45" t="str">
        <f>""</f>
        <v/>
      </c>
      <c r="T45" t="str">
        <f>""</f>
        <v/>
      </c>
      <c r="U45" t="str">
        <f>""</f>
        <v/>
      </c>
      <c r="V45" t="str">
        <f>""</f>
        <v/>
      </c>
      <c r="W45" t="str">
        <f>""</f>
        <v/>
      </c>
      <c r="X45" t="str">
        <f>""</f>
        <v/>
      </c>
      <c r="Y45" t="str">
        <f>""</f>
        <v/>
      </c>
      <c r="Z45" t="str">
        <f>""</f>
        <v/>
      </c>
      <c r="AA45" t="str">
        <f>""</f>
        <v/>
      </c>
      <c r="AB45" t="str">
        <f>""</f>
        <v/>
      </c>
      <c r="AC45" t="str">
        <f>""</f>
        <v/>
      </c>
      <c r="AD45" t="str">
        <f>""</f>
        <v/>
      </c>
      <c r="AE45" t="str">
        <f>""</f>
        <v/>
      </c>
      <c r="AF45" t="str">
        <f>""</f>
        <v/>
      </c>
      <c r="AG45" t="str">
        <f>""</f>
        <v/>
      </c>
      <c r="AH45" t="str">
        <f>""</f>
        <v/>
      </c>
      <c r="AI45" t="str">
        <f>""</f>
        <v/>
      </c>
      <c r="AJ45" t="str">
        <f>""</f>
        <v/>
      </c>
      <c r="AK45" t="str">
        <f>""</f>
        <v/>
      </c>
      <c r="AL45" t="str">
        <f>""</f>
        <v/>
      </c>
      <c r="AM45" t="str">
        <f>""</f>
        <v/>
      </c>
      <c r="AN45" t="str">
        <f>""</f>
        <v/>
      </c>
      <c r="AO45" t="str">
        <f>""</f>
        <v/>
      </c>
      <c r="AP45" t="str">
        <f>""</f>
        <v/>
      </c>
      <c r="AQ45" t="str">
        <f>""</f>
        <v/>
      </c>
      <c r="AR45" t="str">
        <f>""</f>
        <v/>
      </c>
      <c r="AS45" t="str">
        <f>""</f>
        <v/>
      </c>
      <c r="AT45" t="str">
        <f>""</f>
        <v/>
      </c>
      <c r="AU45" t="str">
        <f>""</f>
        <v/>
      </c>
      <c r="AV45" t="str">
        <f>""</f>
        <v/>
      </c>
      <c r="AW45" t="str">
        <f>""</f>
        <v/>
      </c>
      <c r="AX45" t="str">
        <f>""</f>
        <v/>
      </c>
      <c r="AY45" t="str">
        <f>""</f>
        <v/>
      </c>
      <c r="AZ45" t="str">
        <f>""</f>
        <v/>
      </c>
      <c r="BA45" t="str">
        <f>""</f>
        <v/>
      </c>
    </row>
    <row r="46" spans="2:53" x14ac:dyDescent="0.2">
      <c r="B46" t="str">
        <f>""</f>
        <v/>
      </c>
      <c r="C46" t="str">
        <f>""</f>
        <v/>
      </c>
      <c r="D46" t="str">
        <f>""</f>
        <v/>
      </c>
      <c r="E46" t="str">
        <f>""</f>
        <v/>
      </c>
      <c r="F46" t="str">
        <f>""</f>
        <v/>
      </c>
      <c r="G46" t="str">
        <f>""</f>
        <v/>
      </c>
      <c r="H46" t="str">
        <f>""</f>
        <v/>
      </c>
      <c r="I46" t="str">
        <f>""</f>
        <v/>
      </c>
      <c r="J46" t="str">
        <f>""</f>
        <v/>
      </c>
      <c r="K46" t="str">
        <f>"[3.895]"</f>
        <v>[3.895]</v>
      </c>
      <c r="L46" t="str">
        <f>""</f>
        <v/>
      </c>
      <c r="M46" t="str">
        <f>""</f>
        <v/>
      </c>
      <c r="N46" t="str">
        <f>""</f>
        <v/>
      </c>
      <c r="O46" t="str">
        <f>""</f>
        <v/>
      </c>
      <c r="P46" t="str">
        <f>""</f>
        <v/>
      </c>
      <c r="Q46" t="str">
        <f>""</f>
        <v/>
      </c>
      <c r="R46" t="str">
        <f>""</f>
        <v/>
      </c>
      <c r="S46" t="str">
        <f>""</f>
        <v/>
      </c>
      <c r="T46" t="str">
        <f>""</f>
        <v/>
      </c>
      <c r="U46" t="str">
        <f>""</f>
        <v/>
      </c>
      <c r="V46" t="str">
        <f>""</f>
        <v/>
      </c>
      <c r="W46" t="str">
        <f>""</f>
        <v/>
      </c>
      <c r="X46" t="str">
        <f>""</f>
        <v/>
      </c>
      <c r="Y46" t="str">
        <f>""</f>
        <v/>
      </c>
      <c r="Z46" t="str">
        <f>""</f>
        <v/>
      </c>
      <c r="AA46" t="str">
        <f>""</f>
        <v/>
      </c>
      <c r="AB46" t="str">
        <f>""</f>
        <v/>
      </c>
      <c r="AC46" t="str">
        <f>""</f>
        <v/>
      </c>
      <c r="AD46" t="str">
        <f>""</f>
        <v/>
      </c>
      <c r="AE46" t="str">
        <f>""</f>
        <v/>
      </c>
      <c r="AF46" t="str">
        <f>""</f>
        <v/>
      </c>
      <c r="AG46" t="str">
        <f>""</f>
        <v/>
      </c>
      <c r="AH46" t="str">
        <f>""</f>
        <v/>
      </c>
      <c r="AI46" t="str">
        <f>""</f>
        <v/>
      </c>
      <c r="AJ46" t="str">
        <f>""</f>
        <v/>
      </c>
      <c r="AK46" t="str">
        <f>""</f>
        <v/>
      </c>
      <c r="AL46" t="str">
        <f>""</f>
        <v/>
      </c>
      <c r="AM46" t="str">
        <f>""</f>
        <v/>
      </c>
      <c r="AN46" t="str">
        <f>""</f>
        <v/>
      </c>
      <c r="AO46" t="str">
        <f>""</f>
        <v/>
      </c>
      <c r="AP46" t="str">
        <f>""</f>
        <v/>
      </c>
      <c r="AQ46" t="str">
        <f>""</f>
        <v/>
      </c>
      <c r="AR46" t="str">
        <f>""</f>
        <v/>
      </c>
      <c r="AS46" t="str">
        <f>""</f>
        <v/>
      </c>
      <c r="AT46" t="str">
        <f>""</f>
        <v/>
      </c>
      <c r="AU46" t="str">
        <f>""</f>
        <v/>
      </c>
      <c r="AV46" t="str">
        <f>""</f>
        <v/>
      </c>
      <c r="AW46" t="str">
        <f>""</f>
        <v/>
      </c>
      <c r="AX46" t="str">
        <f>""</f>
        <v/>
      </c>
      <c r="AY46" t="str">
        <f>""</f>
        <v/>
      </c>
      <c r="AZ46" t="str">
        <f>""</f>
        <v/>
      </c>
      <c r="BA46" t="str">
        <f>""</f>
        <v/>
      </c>
    </row>
    <row r="47" spans="2:53" x14ac:dyDescent="0.2">
      <c r="B47" t="str">
        <f>"Loss of land (yes=1) for a household in 1998-07"</f>
        <v>Loss of land (yes=1) for a household in 1998-07</v>
      </c>
      <c r="C47" t="str">
        <f>""</f>
        <v/>
      </c>
      <c r="D47" t="str">
        <f>""</f>
        <v/>
      </c>
      <c r="E47" t="str">
        <f>""</f>
        <v/>
      </c>
      <c r="F47" t="str">
        <f>""</f>
        <v/>
      </c>
      <c r="G47" t="str">
        <f>""</f>
        <v/>
      </c>
      <c r="H47" t="str">
        <f>""</f>
        <v/>
      </c>
      <c r="I47" t="str">
        <f>""</f>
        <v/>
      </c>
      <c r="J47" t="str">
        <f>""</f>
        <v/>
      </c>
      <c r="K47" t="str">
        <f>""</f>
        <v/>
      </c>
      <c r="L47" t="str">
        <f>"-0.065"</f>
        <v>-0.065</v>
      </c>
      <c r="M47" t="str">
        <f>"-0.044"</f>
        <v>-0.044</v>
      </c>
      <c r="N47" t="str">
        <f>"-0.042"</f>
        <v>-0.042</v>
      </c>
      <c r="O47" t="str">
        <f>""</f>
        <v/>
      </c>
      <c r="P47" t="str">
        <f>""</f>
        <v/>
      </c>
      <c r="Q47" t="str">
        <f>""</f>
        <v/>
      </c>
      <c r="R47" t="str">
        <f>""</f>
        <v/>
      </c>
      <c r="S47" t="str">
        <f>""</f>
        <v/>
      </c>
      <c r="T47" t="str">
        <f>""</f>
        <v/>
      </c>
      <c r="U47" t="str">
        <f>""</f>
        <v/>
      </c>
      <c r="V47" t="str">
        <f>""</f>
        <v/>
      </c>
      <c r="W47" t="str">
        <f>""</f>
        <v/>
      </c>
      <c r="X47" t="str">
        <f>""</f>
        <v/>
      </c>
      <c r="Y47" t="str">
        <f>""</f>
        <v/>
      </c>
      <c r="Z47" t="str">
        <f>""</f>
        <v/>
      </c>
      <c r="AA47" t="str">
        <f>""</f>
        <v/>
      </c>
      <c r="AB47" t="str">
        <f>""</f>
        <v/>
      </c>
      <c r="AC47" t="str">
        <f>""</f>
        <v/>
      </c>
      <c r="AD47" t="str">
        <f>""</f>
        <v/>
      </c>
      <c r="AE47" t="str">
        <f>""</f>
        <v/>
      </c>
      <c r="AF47" t="str">
        <f>""</f>
        <v/>
      </c>
      <c r="AG47" t="str">
        <f>""</f>
        <v/>
      </c>
      <c r="AH47" t="str">
        <f>""</f>
        <v/>
      </c>
      <c r="AI47" t="str">
        <f>""</f>
        <v/>
      </c>
      <c r="AJ47" t="str">
        <f>""</f>
        <v/>
      </c>
      <c r="AK47" t="str">
        <f>""</f>
        <v/>
      </c>
      <c r="AL47" t="str">
        <f>""</f>
        <v/>
      </c>
      <c r="AM47" t="str">
        <f>""</f>
        <v/>
      </c>
      <c r="AN47" t="str">
        <f>""</f>
        <v/>
      </c>
      <c r="AO47" t="str">
        <f>""</f>
        <v/>
      </c>
      <c r="AP47" t="str">
        <f>""</f>
        <v/>
      </c>
      <c r="AQ47" t="str">
        <f>""</f>
        <v/>
      </c>
      <c r="AR47" t="str">
        <f>""</f>
        <v/>
      </c>
      <c r="AS47" t="str">
        <f>""</f>
        <v/>
      </c>
      <c r="AT47" t="str">
        <f>""</f>
        <v/>
      </c>
      <c r="AU47" t="str">
        <f>""</f>
        <v/>
      </c>
      <c r="AV47" t="str">
        <f>""</f>
        <v/>
      </c>
      <c r="AW47" t="str">
        <f>""</f>
        <v/>
      </c>
      <c r="AX47" t="str">
        <f>""</f>
        <v/>
      </c>
      <c r="AY47" t="str">
        <f>""</f>
        <v/>
      </c>
      <c r="AZ47" t="str">
        <f>""</f>
        <v/>
      </c>
      <c r="BA47" t="str">
        <f>""</f>
        <v/>
      </c>
    </row>
    <row r="48" spans="2:53" x14ac:dyDescent="0.2">
      <c r="B48" t="str">
        <f>""</f>
        <v/>
      </c>
      <c r="C48" t="str">
        <f>""</f>
        <v/>
      </c>
      <c r="D48" t="str">
        <f>""</f>
        <v/>
      </c>
      <c r="E48" t="str">
        <f>""</f>
        <v/>
      </c>
      <c r="F48" t="str">
        <f>""</f>
        <v/>
      </c>
      <c r="G48" t="str">
        <f>""</f>
        <v/>
      </c>
      <c r="H48" t="str">
        <f>""</f>
        <v/>
      </c>
      <c r="I48" t="str">
        <f>""</f>
        <v/>
      </c>
      <c r="J48" t="str">
        <f>""</f>
        <v/>
      </c>
      <c r="K48" t="str">
        <f>""</f>
        <v/>
      </c>
      <c r="L48" t="str">
        <f>"[0.060]"</f>
        <v>[0.060]</v>
      </c>
      <c r="M48" t="str">
        <f>"[0.057]"</f>
        <v>[0.057]</v>
      </c>
      <c r="N48" t="str">
        <f>"[0.055]"</f>
        <v>[0.055]</v>
      </c>
      <c r="O48" t="str">
        <f>""</f>
        <v/>
      </c>
      <c r="P48" t="str">
        <f>""</f>
        <v/>
      </c>
      <c r="Q48" t="str">
        <f>""</f>
        <v/>
      </c>
      <c r="R48" t="str">
        <f>""</f>
        <v/>
      </c>
      <c r="S48" t="str">
        <f>""</f>
        <v/>
      </c>
      <c r="T48" t="str">
        <f>""</f>
        <v/>
      </c>
      <c r="U48" t="str">
        <f>""</f>
        <v/>
      </c>
      <c r="V48" t="str">
        <f>""</f>
        <v/>
      </c>
      <c r="W48" t="str">
        <f>""</f>
        <v/>
      </c>
      <c r="X48" t="str">
        <f>""</f>
        <v/>
      </c>
      <c r="Y48" t="str">
        <f>""</f>
        <v/>
      </c>
      <c r="Z48" t="str">
        <f>""</f>
        <v/>
      </c>
      <c r="AA48" t="str">
        <f>""</f>
        <v/>
      </c>
      <c r="AB48" t="str">
        <f>""</f>
        <v/>
      </c>
      <c r="AC48" t="str">
        <f>""</f>
        <v/>
      </c>
      <c r="AD48" t="str">
        <f>""</f>
        <v/>
      </c>
      <c r="AE48" t="str">
        <f>""</f>
        <v/>
      </c>
      <c r="AF48" t="str">
        <f>""</f>
        <v/>
      </c>
      <c r="AG48" t="str">
        <f>""</f>
        <v/>
      </c>
      <c r="AH48" t="str">
        <f>""</f>
        <v/>
      </c>
      <c r="AI48" t="str">
        <f>""</f>
        <v/>
      </c>
      <c r="AJ48" t="str">
        <f>""</f>
        <v/>
      </c>
      <c r="AK48" t="str">
        <f>""</f>
        <v/>
      </c>
      <c r="AL48" t="str">
        <f>""</f>
        <v/>
      </c>
      <c r="AM48" t="str">
        <f>""</f>
        <v/>
      </c>
      <c r="AN48" t="str">
        <f>""</f>
        <v/>
      </c>
      <c r="AO48" t="str">
        <f>""</f>
        <v/>
      </c>
      <c r="AP48" t="str">
        <f>""</f>
        <v/>
      </c>
      <c r="AQ48" t="str">
        <f>""</f>
        <v/>
      </c>
      <c r="AR48" t="str">
        <f>""</f>
        <v/>
      </c>
      <c r="AS48" t="str">
        <f>""</f>
        <v/>
      </c>
      <c r="AT48" t="str">
        <f>""</f>
        <v/>
      </c>
      <c r="AU48" t="str">
        <f>""</f>
        <v/>
      </c>
      <c r="AV48" t="str">
        <f>""</f>
        <v/>
      </c>
      <c r="AW48" t="str">
        <f>""</f>
        <v/>
      </c>
      <c r="AX48" t="str">
        <f>""</f>
        <v/>
      </c>
      <c r="AY48" t="str">
        <f>""</f>
        <v/>
      </c>
      <c r="AZ48" t="str">
        <f>""</f>
        <v/>
      </c>
      <c r="BA48" t="str">
        <f>""</f>
        <v/>
      </c>
    </row>
    <row r="49" spans="2:53" x14ac:dyDescent="0.2">
      <c r="B49" t="str">
        <f>"At least 1 person left the household in a given year (yes=1)"</f>
        <v>At least 1 person left the household in a given year (yes=1)</v>
      </c>
      <c r="C49" t="str">
        <f>""</f>
        <v/>
      </c>
      <c r="D49" t="str">
        <f>""</f>
        <v/>
      </c>
      <c r="E49" t="str">
        <f>""</f>
        <v/>
      </c>
      <c r="F49" t="str">
        <f>""</f>
        <v/>
      </c>
      <c r="G49" t="str">
        <f>""</f>
        <v/>
      </c>
      <c r="H49" t="str">
        <f>""</f>
        <v/>
      </c>
      <c r="I49" t="str">
        <f>""</f>
        <v/>
      </c>
      <c r="J49" t="str">
        <f>""</f>
        <v/>
      </c>
      <c r="K49" t="str">
        <f>""</f>
        <v/>
      </c>
      <c r="L49" t="str">
        <f>"-0.082**"</f>
        <v>-0.082**</v>
      </c>
      <c r="M49" t="str">
        <f>""</f>
        <v/>
      </c>
      <c r="N49" t="str">
        <f>""</f>
        <v/>
      </c>
      <c r="O49" t="str">
        <f>""</f>
        <v/>
      </c>
      <c r="P49" t="str">
        <f>""</f>
        <v/>
      </c>
      <c r="Q49" t="str">
        <f>""</f>
        <v/>
      </c>
      <c r="R49" t="str">
        <f>""</f>
        <v/>
      </c>
      <c r="S49" t="str">
        <f>""</f>
        <v/>
      </c>
      <c r="T49" t="str">
        <f>""</f>
        <v/>
      </c>
      <c r="U49" t="str">
        <f>""</f>
        <v/>
      </c>
      <c r="V49" t="str">
        <f>""</f>
        <v/>
      </c>
      <c r="W49" t="str">
        <f>""</f>
        <v/>
      </c>
      <c r="X49" t="str">
        <f>""</f>
        <v/>
      </c>
      <c r="Y49" t="str">
        <f>""</f>
        <v/>
      </c>
      <c r="Z49" t="str">
        <f>""</f>
        <v/>
      </c>
      <c r="AA49" t="str">
        <f>""</f>
        <v/>
      </c>
      <c r="AB49" t="str">
        <f>""</f>
        <v/>
      </c>
      <c r="AC49" t="str">
        <f>""</f>
        <v/>
      </c>
      <c r="AD49" t="str">
        <f>""</f>
        <v/>
      </c>
      <c r="AE49" t="str">
        <f>""</f>
        <v/>
      </c>
      <c r="AF49" t="str">
        <f>""</f>
        <v/>
      </c>
      <c r="AG49" t="str">
        <f>""</f>
        <v/>
      </c>
      <c r="AH49" t="str">
        <f>""</f>
        <v/>
      </c>
      <c r="AI49" t="str">
        <f>""</f>
        <v/>
      </c>
      <c r="AJ49" t="str">
        <f>""</f>
        <v/>
      </c>
      <c r="AK49" t="str">
        <f>""</f>
        <v/>
      </c>
      <c r="AL49" t="str">
        <f>""</f>
        <v/>
      </c>
      <c r="AM49" t="str">
        <f>""</f>
        <v/>
      </c>
      <c r="AN49" t="str">
        <f>""</f>
        <v/>
      </c>
      <c r="AO49" t="str">
        <f>""</f>
        <v/>
      </c>
      <c r="AP49" t="str">
        <f>""</f>
        <v/>
      </c>
      <c r="AQ49" t="str">
        <f>""</f>
        <v/>
      </c>
      <c r="AR49" t="str">
        <f>""</f>
        <v/>
      </c>
      <c r="AS49" t="str">
        <f>""</f>
        <v/>
      </c>
      <c r="AT49" t="str">
        <f>""</f>
        <v/>
      </c>
      <c r="AU49" t="str">
        <f>""</f>
        <v/>
      </c>
      <c r="AV49" t="str">
        <f>""</f>
        <v/>
      </c>
      <c r="AW49" t="str">
        <f>""</f>
        <v/>
      </c>
      <c r="AX49" t="str">
        <f>""</f>
        <v/>
      </c>
      <c r="AY49" t="str">
        <f>""</f>
        <v/>
      </c>
      <c r="AZ49" t="str">
        <f>""</f>
        <v/>
      </c>
      <c r="BA49" t="str">
        <f>""</f>
        <v/>
      </c>
    </row>
    <row r="50" spans="2:53" x14ac:dyDescent="0.2">
      <c r="B50" t="str">
        <f>""</f>
        <v/>
      </c>
      <c r="C50" t="str">
        <f>""</f>
        <v/>
      </c>
      <c r="D50" t="str">
        <f>""</f>
        <v/>
      </c>
      <c r="E50" t="str">
        <f>""</f>
        <v/>
      </c>
      <c r="F50" t="str">
        <f>""</f>
        <v/>
      </c>
      <c r="G50" t="str">
        <f>""</f>
        <v/>
      </c>
      <c r="H50" t="str">
        <f>""</f>
        <v/>
      </c>
      <c r="I50" t="str">
        <f>""</f>
        <v/>
      </c>
      <c r="J50" t="str">
        <f>""</f>
        <v/>
      </c>
      <c r="K50" t="str">
        <f>""</f>
        <v/>
      </c>
      <c r="L50" t="str">
        <f>"[0.033]"</f>
        <v>[0.033]</v>
      </c>
      <c r="M50" t="str">
        <f>""</f>
        <v/>
      </c>
      <c r="N50" t="str">
        <f>""</f>
        <v/>
      </c>
      <c r="O50" t="str">
        <f>""</f>
        <v/>
      </c>
      <c r="P50" t="str">
        <f>""</f>
        <v/>
      </c>
      <c r="Q50" t="str">
        <f>""</f>
        <v/>
      </c>
      <c r="R50" t="str">
        <f>""</f>
        <v/>
      </c>
      <c r="S50" t="str">
        <f>""</f>
        <v/>
      </c>
      <c r="T50" t="str">
        <f>""</f>
        <v/>
      </c>
      <c r="U50" t="str">
        <f>""</f>
        <v/>
      </c>
      <c r="V50" t="str">
        <f>""</f>
        <v/>
      </c>
      <c r="W50" t="str">
        <f>""</f>
        <v/>
      </c>
      <c r="X50" t="str">
        <f>""</f>
        <v/>
      </c>
      <c r="Y50" t="str">
        <f>""</f>
        <v/>
      </c>
      <c r="Z50" t="str">
        <f>""</f>
        <v/>
      </c>
      <c r="AA50" t="str">
        <f>""</f>
        <v/>
      </c>
      <c r="AB50" t="str">
        <f>""</f>
        <v/>
      </c>
      <c r="AC50" t="str">
        <f>""</f>
        <v/>
      </c>
      <c r="AD50" t="str">
        <f>""</f>
        <v/>
      </c>
      <c r="AE50" t="str">
        <f>""</f>
        <v/>
      </c>
      <c r="AF50" t="str">
        <f>""</f>
        <v/>
      </c>
      <c r="AG50" t="str">
        <f>""</f>
        <v/>
      </c>
      <c r="AH50" t="str">
        <f>""</f>
        <v/>
      </c>
      <c r="AI50" t="str">
        <f>""</f>
        <v/>
      </c>
      <c r="AJ50" t="str">
        <f>""</f>
        <v/>
      </c>
      <c r="AK50" t="str">
        <f>""</f>
        <v/>
      </c>
      <c r="AL50" t="str">
        <f>""</f>
        <v/>
      </c>
      <c r="AM50" t="str">
        <f>""</f>
        <v/>
      </c>
      <c r="AN50" t="str">
        <f>""</f>
        <v/>
      </c>
      <c r="AO50" t="str">
        <f>""</f>
        <v/>
      </c>
      <c r="AP50" t="str">
        <f>""</f>
        <v/>
      </c>
      <c r="AQ50" t="str">
        <f>""</f>
        <v/>
      </c>
      <c r="AR50" t="str">
        <f>""</f>
        <v/>
      </c>
      <c r="AS50" t="str">
        <f>""</f>
        <v/>
      </c>
      <c r="AT50" t="str">
        <f>""</f>
        <v/>
      </c>
      <c r="AU50" t="str">
        <f>""</f>
        <v/>
      </c>
      <c r="AV50" t="str">
        <f>""</f>
        <v/>
      </c>
      <c r="AW50" t="str">
        <f>""</f>
        <v/>
      </c>
      <c r="AX50" t="str">
        <f>""</f>
        <v/>
      </c>
      <c r="AY50" t="str">
        <f>""</f>
        <v/>
      </c>
      <c r="AZ50" t="str">
        <f>""</f>
        <v/>
      </c>
      <c r="BA50" t="str">
        <f>""</f>
        <v/>
      </c>
    </row>
    <row r="51" spans="2:53" x14ac:dyDescent="0.2">
      <c r="B51" t="str">
        <f>"Interaction"</f>
        <v>Interaction</v>
      </c>
      <c r="C51" t="str">
        <f>""</f>
        <v/>
      </c>
      <c r="D51" t="str">
        <f>""</f>
        <v/>
      </c>
      <c r="E51" t="str">
        <f>""</f>
        <v/>
      </c>
      <c r="F51" t="str">
        <f>""</f>
        <v/>
      </c>
      <c r="G51" t="str">
        <f>""</f>
        <v/>
      </c>
      <c r="H51" t="str">
        <f>""</f>
        <v/>
      </c>
      <c r="I51" t="str">
        <f>""</f>
        <v/>
      </c>
      <c r="J51" t="str">
        <f>""</f>
        <v/>
      </c>
      <c r="K51" t="str">
        <f>""</f>
        <v/>
      </c>
      <c r="L51" t="str">
        <f>"0.116"</f>
        <v>0.116</v>
      </c>
      <c r="M51" t="str">
        <f>""</f>
        <v/>
      </c>
      <c r="N51" t="str">
        <f>""</f>
        <v/>
      </c>
      <c r="O51" t="str">
        <f>""</f>
        <v/>
      </c>
      <c r="P51" t="str">
        <f>""</f>
        <v/>
      </c>
      <c r="Q51" t="str">
        <f>""</f>
        <v/>
      </c>
      <c r="R51" t="str">
        <f>""</f>
        <v/>
      </c>
      <c r="S51" t="str">
        <f>""</f>
        <v/>
      </c>
      <c r="T51" t="str">
        <f>""</f>
        <v/>
      </c>
      <c r="U51" t="str">
        <f>""</f>
        <v/>
      </c>
      <c r="V51" t="str">
        <f>""</f>
        <v/>
      </c>
      <c r="W51" t="str">
        <f>""</f>
        <v/>
      </c>
      <c r="X51" t="str">
        <f>""</f>
        <v/>
      </c>
      <c r="Y51" t="str">
        <f>""</f>
        <v/>
      </c>
      <c r="Z51" t="str">
        <f>""</f>
        <v/>
      </c>
      <c r="AA51" t="str">
        <f>""</f>
        <v/>
      </c>
      <c r="AB51" t="str">
        <f>""</f>
        <v/>
      </c>
      <c r="AC51" t="str">
        <f>""</f>
        <v/>
      </c>
      <c r="AD51" t="str">
        <f>""</f>
        <v/>
      </c>
      <c r="AE51" t="str">
        <f>""</f>
        <v/>
      </c>
      <c r="AF51" t="str">
        <f>""</f>
        <v/>
      </c>
      <c r="AG51" t="str">
        <f>""</f>
        <v/>
      </c>
      <c r="AH51" t="str">
        <f>""</f>
        <v/>
      </c>
      <c r="AI51" t="str">
        <f>""</f>
        <v/>
      </c>
      <c r="AJ51" t="str">
        <f>""</f>
        <v/>
      </c>
      <c r="AK51" t="str">
        <f>""</f>
        <v/>
      </c>
      <c r="AL51" t="str">
        <f>""</f>
        <v/>
      </c>
      <c r="AM51" t="str">
        <f>""</f>
        <v/>
      </c>
      <c r="AN51" t="str">
        <f>""</f>
        <v/>
      </c>
      <c r="AO51" t="str">
        <f>""</f>
        <v/>
      </c>
      <c r="AP51" t="str">
        <f>""</f>
        <v/>
      </c>
      <c r="AQ51" t="str">
        <f>""</f>
        <v/>
      </c>
      <c r="AR51" t="str">
        <f>""</f>
        <v/>
      </c>
      <c r="AS51" t="str">
        <f>""</f>
        <v/>
      </c>
      <c r="AT51" t="str">
        <f>""</f>
        <v/>
      </c>
      <c r="AU51" t="str">
        <f>""</f>
        <v/>
      </c>
      <c r="AV51" t="str">
        <f>""</f>
        <v/>
      </c>
      <c r="AW51" t="str">
        <f>""</f>
        <v/>
      </c>
      <c r="AX51" t="str">
        <f>""</f>
        <v/>
      </c>
      <c r="AY51" t="str">
        <f>""</f>
        <v/>
      </c>
      <c r="AZ51" t="str">
        <f>""</f>
        <v/>
      </c>
      <c r="BA51" t="str">
        <f>""</f>
        <v/>
      </c>
    </row>
    <row r="52" spans="2:53" x14ac:dyDescent="0.2">
      <c r="B52" t="str">
        <f>""</f>
        <v/>
      </c>
      <c r="C52" t="str">
        <f>""</f>
        <v/>
      </c>
      <c r="D52" t="str">
        <f>""</f>
        <v/>
      </c>
      <c r="E52" t="str">
        <f>""</f>
        <v/>
      </c>
      <c r="F52" t="str">
        <f>""</f>
        <v/>
      </c>
      <c r="G52" t="str">
        <f>""</f>
        <v/>
      </c>
      <c r="H52" t="str">
        <f>""</f>
        <v/>
      </c>
      <c r="I52" t="str">
        <f>""</f>
        <v/>
      </c>
      <c r="J52" t="str">
        <f>""</f>
        <v/>
      </c>
      <c r="K52" t="str">
        <f>""</f>
        <v/>
      </c>
      <c r="L52" t="str">
        <f>"[0.099]"</f>
        <v>[0.099]</v>
      </c>
      <c r="M52" t="str">
        <f>""</f>
        <v/>
      </c>
      <c r="N52" t="str">
        <f>""</f>
        <v/>
      </c>
      <c r="O52" t="str">
        <f>""</f>
        <v/>
      </c>
      <c r="P52" t="str">
        <f>""</f>
        <v/>
      </c>
      <c r="Q52" t="str">
        <f>""</f>
        <v/>
      </c>
      <c r="R52" t="str">
        <f>""</f>
        <v/>
      </c>
      <c r="S52" t="str">
        <f>""</f>
        <v/>
      </c>
      <c r="T52" t="str">
        <f>""</f>
        <v/>
      </c>
      <c r="U52" t="str">
        <f>""</f>
        <v/>
      </c>
      <c r="V52" t="str">
        <f>""</f>
        <v/>
      </c>
      <c r="W52" t="str">
        <f>""</f>
        <v/>
      </c>
      <c r="X52" t="str">
        <f>""</f>
        <v/>
      </c>
      <c r="Y52" t="str">
        <f>""</f>
        <v/>
      </c>
      <c r="Z52" t="str">
        <f>""</f>
        <v/>
      </c>
      <c r="AA52" t="str">
        <f>""</f>
        <v/>
      </c>
      <c r="AB52" t="str">
        <f>""</f>
        <v/>
      </c>
      <c r="AC52" t="str">
        <f>""</f>
        <v/>
      </c>
      <c r="AD52" t="str">
        <f>""</f>
        <v/>
      </c>
      <c r="AE52" t="str">
        <f>""</f>
        <v/>
      </c>
      <c r="AF52" t="str">
        <f>""</f>
        <v/>
      </c>
      <c r="AG52" t="str">
        <f>""</f>
        <v/>
      </c>
      <c r="AH52" t="str">
        <f>""</f>
        <v/>
      </c>
      <c r="AI52" t="str">
        <f>""</f>
        <v/>
      </c>
      <c r="AJ52" t="str">
        <f>""</f>
        <v/>
      </c>
      <c r="AK52" t="str">
        <f>""</f>
        <v/>
      </c>
      <c r="AL52" t="str">
        <f>""</f>
        <v/>
      </c>
      <c r="AM52" t="str">
        <f>""</f>
        <v/>
      </c>
      <c r="AN52" t="str">
        <f>""</f>
        <v/>
      </c>
      <c r="AO52" t="str">
        <f>""</f>
        <v/>
      </c>
      <c r="AP52" t="str">
        <f>""</f>
        <v/>
      </c>
      <c r="AQ52" t="str">
        <f>""</f>
        <v/>
      </c>
      <c r="AR52" t="str">
        <f>""</f>
        <v/>
      </c>
      <c r="AS52" t="str">
        <f>""</f>
        <v/>
      </c>
      <c r="AT52" t="str">
        <f>""</f>
        <v/>
      </c>
      <c r="AU52" t="str">
        <f>""</f>
        <v/>
      </c>
      <c r="AV52" t="str">
        <f>""</f>
        <v/>
      </c>
      <c r="AW52" t="str">
        <f>""</f>
        <v/>
      </c>
      <c r="AX52" t="str">
        <f>""</f>
        <v/>
      </c>
      <c r="AY52" t="str">
        <f>""</f>
        <v/>
      </c>
      <c r="AZ52" t="str">
        <f>""</f>
        <v/>
      </c>
      <c r="BA52" t="str">
        <f>""</f>
        <v/>
      </c>
    </row>
    <row r="53" spans="2:53" x14ac:dyDescent="0.2">
      <c r="B53" t="str">
        <f>"Number of members who left household 1998-2007"</f>
        <v>Number of members who left household 1998-2007</v>
      </c>
      <c r="C53" t="str">
        <f>""</f>
        <v/>
      </c>
      <c r="D53" t="str">
        <f>""</f>
        <v/>
      </c>
      <c r="E53" t="str">
        <f>""</f>
        <v/>
      </c>
      <c r="F53" t="str">
        <f>""</f>
        <v/>
      </c>
      <c r="G53" t="str">
        <f>""</f>
        <v/>
      </c>
      <c r="H53" t="str">
        <f>""</f>
        <v/>
      </c>
      <c r="I53" t="str">
        <f>""</f>
        <v/>
      </c>
      <c r="J53" t="str">
        <f>""</f>
        <v/>
      </c>
      <c r="K53" t="str">
        <f>""</f>
        <v/>
      </c>
      <c r="L53" t="str">
        <f>""</f>
        <v/>
      </c>
      <c r="M53" t="str">
        <f>"-0.038**"</f>
        <v>-0.038**</v>
      </c>
      <c r="N53" t="str">
        <f>""</f>
        <v/>
      </c>
      <c r="O53" t="str">
        <f>""</f>
        <v/>
      </c>
      <c r="P53" t="str">
        <f>""</f>
        <v/>
      </c>
      <c r="Q53" t="str">
        <f>""</f>
        <v/>
      </c>
      <c r="R53" t="str">
        <f>""</f>
        <v/>
      </c>
      <c r="S53" t="str">
        <f>""</f>
        <v/>
      </c>
      <c r="T53" t="str">
        <f>""</f>
        <v/>
      </c>
      <c r="U53" t="str">
        <f>""</f>
        <v/>
      </c>
      <c r="V53" t="str">
        <f>""</f>
        <v/>
      </c>
      <c r="W53" t="str">
        <f>""</f>
        <v/>
      </c>
      <c r="X53" t="str">
        <f>""</f>
        <v/>
      </c>
      <c r="Y53" t="str">
        <f>""</f>
        <v/>
      </c>
      <c r="Z53" t="str">
        <f>""</f>
        <v/>
      </c>
      <c r="AA53" t="str">
        <f>""</f>
        <v/>
      </c>
      <c r="AB53" t="str">
        <f>""</f>
        <v/>
      </c>
      <c r="AC53" t="str">
        <f>""</f>
        <v/>
      </c>
      <c r="AD53" t="str">
        <f>""</f>
        <v/>
      </c>
      <c r="AE53" t="str">
        <f>""</f>
        <v/>
      </c>
      <c r="AF53" t="str">
        <f>""</f>
        <v/>
      </c>
      <c r="AG53" t="str">
        <f>""</f>
        <v/>
      </c>
      <c r="AH53" t="str">
        <f>""</f>
        <v/>
      </c>
      <c r="AI53" t="str">
        <f>""</f>
        <v/>
      </c>
      <c r="AJ53" t="str">
        <f>""</f>
        <v/>
      </c>
      <c r="AK53" t="str">
        <f>""</f>
        <v/>
      </c>
      <c r="AL53" t="str">
        <f>""</f>
        <v/>
      </c>
      <c r="AM53" t="str">
        <f>""</f>
        <v/>
      </c>
      <c r="AN53" t="str">
        <f>""</f>
        <v/>
      </c>
      <c r="AO53" t="str">
        <f>""</f>
        <v/>
      </c>
      <c r="AP53" t="str">
        <f>""</f>
        <v/>
      </c>
      <c r="AQ53" t="str">
        <f>""</f>
        <v/>
      </c>
      <c r="AR53" t="str">
        <f>""</f>
        <v/>
      </c>
      <c r="AS53" t="str">
        <f>""</f>
        <v/>
      </c>
      <c r="AT53" t="str">
        <f>""</f>
        <v/>
      </c>
      <c r="AU53" t="str">
        <f>""</f>
        <v/>
      </c>
      <c r="AV53" t="str">
        <f>""</f>
        <v/>
      </c>
      <c r="AW53" t="str">
        <f>""</f>
        <v/>
      </c>
      <c r="AX53" t="str">
        <f>""</f>
        <v/>
      </c>
      <c r="AY53" t="str">
        <f>""</f>
        <v/>
      </c>
      <c r="AZ53" t="str">
        <f>""</f>
        <v/>
      </c>
      <c r="BA53" t="str">
        <f>""</f>
        <v/>
      </c>
    </row>
    <row r="54" spans="2:53" x14ac:dyDescent="0.2">
      <c r="B54" t="str">
        <f>""</f>
        <v/>
      </c>
      <c r="C54" t="str">
        <f>""</f>
        <v/>
      </c>
      <c r="D54" t="str">
        <f>""</f>
        <v/>
      </c>
      <c r="E54" t="str">
        <f>""</f>
        <v/>
      </c>
      <c r="F54" t="str">
        <f>""</f>
        <v/>
      </c>
      <c r="G54" t="str">
        <f>""</f>
        <v/>
      </c>
      <c r="H54" t="str">
        <f>""</f>
        <v/>
      </c>
      <c r="I54" t="str">
        <f>""</f>
        <v/>
      </c>
      <c r="J54" t="str">
        <f>""</f>
        <v/>
      </c>
      <c r="K54" t="str">
        <f>""</f>
        <v/>
      </c>
      <c r="L54" t="str">
        <f>""</f>
        <v/>
      </c>
      <c r="M54" t="str">
        <f>"[0.016]"</f>
        <v>[0.016]</v>
      </c>
      <c r="N54" t="str">
        <f>""</f>
        <v/>
      </c>
      <c r="O54" t="str">
        <f>""</f>
        <v/>
      </c>
      <c r="P54" t="str">
        <f>""</f>
        <v/>
      </c>
      <c r="Q54" t="str">
        <f>""</f>
        <v/>
      </c>
      <c r="R54" t="str">
        <f>""</f>
        <v/>
      </c>
      <c r="S54" t="str">
        <f>""</f>
        <v/>
      </c>
      <c r="T54" t="str">
        <f>""</f>
        <v/>
      </c>
      <c r="U54" t="str">
        <f>""</f>
        <v/>
      </c>
      <c r="V54" t="str">
        <f>""</f>
        <v/>
      </c>
      <c r="W54" t="str">
        <f>""</f>
        <v/>
      </c>
      <c r="X54" t="str">
        <f>""</f>
        <v/>
      </c>
      <c r="Y54" t="str">
        <f>""</f>
        <v/>
      </c>
      <c r="Z54" t="str">
        <f>""</f>
        <v/>
      </c>
      <c r="AA54" t="str">
        <f>""</f>
        <v/>
      </c>
      <c r="AB54" t="str">
        <f>""</f>
        <v/>
      </c>
      <c r="AC54" t="str">
        <f>""</f>
        <v/>
      </c>
      <c r="AD54" t="str">
        <f>""</f>
        <v/>
      </c>
      <c r="AE54" t="str">
        <f>""</f>
        <v/>
      </c>
      <c r="AF54" t="str">
        <f>""</f>
        <v/>
      </c>
      <c r="AG54" t="str">
        <f>""</f>
        <v/>
      </c>
      <c r="AH54" t="str">
        <f>""</f>
        <v/>
      </c>
      <c r="AI54" t="str">
        <f>""</f>
        <v/>
      </c>
      <c r="AJ54" t="str">
        <f>""</f>
        <v/>
      </c>
      <c r="AK54" t="str">
        <f>""</f>
        <v/>
      </c>
      <c r="AL54" t="str">
        <f>""</f>
        <v/>
      </c>
      <c r="AM54" t="str">
        <f>""</f>
        <v/>
      </c>
      <c r="AN54" t="str">
        <f>""</f>
        <v/>
      </c>
      <c r="AO54" t="str">
        <f>""</f>
        <v/>
      </c>
      <c r="AP54" t="str">
        <f>""</f>
        <v/>
      </c>
      <c r="AQ54" t="str">
        <f>""</f>
        <v/>
      </c>
      <c r="AR54" t="str">
        <f>""</f>
        <v/>
      </c>
      <c r="AS54" t="str">
        <f>""</f>
        <v/>
      </c>
      <c r="AT54" t="str">
        <f>""</f>
        <v/>
      </c>
      <c r="AU54" t="str">
        <f>""</f>
        <v/>
      </c>
      <c r="AV54" t="str">
        <f>""</f>
        <v/>
      </c>
      <c r="AW54" t="str">
        <f>""</f>
        <v/>
      </c>
      <c r="AX54" t="str">
        <f>""</f>
        <v/>
      </c>
      <c r="AY54" t="str">
        <f>""</f>
        <v/>
      </c>
      <c r="AZ54" t="str">
        <f>""</f>
        <v/>
      </c>
      <c r="BA54" t="str">
        <f>""</f>
        <v/>
      </c>
    </row>
    <row r="55" spans="2:53" x14ac:dyDescent="0.2">
      <c r="B55" t="str">
        <f>"Interaction"</f>
        <v>Interaction</v>
      </c>
      <c r="C55" t="str">
        <f>""</f>
        <v/>
      </c>
      <c r="D55" t="str">
        <f>""</f>
        <v/>
      </c>
      <c r="E55" t="str">
        <f>""</f>
        <v/>
      </c>
      <c r="F55" t="str">
        <f>""</f>
        <v/>
      </c>
      <c r="G55" t="str">
        <f>""</f>
        <v/>
      </c>
      <c r="H55" t="str">
        <f>""</f>
        <v/>
      </c>
      <c r="I55" t="str">
        <f>""</f>
        <v/>
      </c>
      <c r="J55" t="str">
        <f>""</f>
        <v/>
      </c>
      <c r="K55" t="str">
        <f>""</f>
        <v/>
      </c>
      <c r="L55" t="str">
        <f>""</f>
        <v/>
      </c>
      <c r="M55" t="str">
        <f>"0.022"</f>
        <v>0.022</v>
      </c>
      <c r="N55" t="str">
        <f>""</f>
        <v/>
      </c>
      <c r="O55" t="str">
        <f>""</f>
        <v/>
      </c>
      <c r="P55" t="str">
        <f>""</f>
        <v/>
      </c>
      <c r="Q55" t="str">
        <f>""</f>
        <v/>
      </c>
      <c r="R55" t="str">
        <f>""</f>
        <v/>
      </c>
      <c r="S55" t="str">
        <f>""</f>
        <v/>
      </c>
      <c r="T55" t="str">
        <f>""</f>
        <v/>
      </c>
      <c r="U55" t="str">
        <f>""</f>
        <v/>
      </c>
      <c r="V55" t="str">
        <f>""</f>
        <v/>
      </c>
      <c r="W55" t="str">
        <f>""</f>
        <v/>
      </c>
      <c r="X55" t="str">
        <f>""</f>
        <v/>
      </c>
      <c r="Y55" t="str">
        <f>""</f>
        <v/>
      </c>
      <c r="Z55" t="str">
        <f>""</f>
        <v/>
      </c>
      <c r="AA55" t="str">
        <f>""</f>
        <v/>
      </c>
      <c r="AB55" t="str">
        <f>""</f>
        <v/>
      </c>
      <c r="AC55" t="str">
        <f>""</f>
        <v/>
      </c>
      <c r="AD55" t="str">
        <f>""</f>
        <v/>
      </c>
      <c r="AE55" t="str">
        <f>""</f>
        <v/>
      </c>
      <c r="AF55" t="str">
        <f>""</f>
        <v/>
      </c>
      <c r="AG55" t="str">
        <f>""</f>
        <v/>
      </c>
      <c r="AH55" t="str">
        <f>""</f>
        <v/>
      </c>
      <c r="AI55" t="str">
        <f>""</f>
        <v/>
      </c>
      <c r="AJ55" t="str">
        <f>""</f>
        <v/>
      </c>
      <c r="AK55" t="str">
        <f>""</f>
        <v/>
      </c>
      <c r="AL55" t="str">
        <f>""</f>
        <v/>
      </c>
      <c r="AM55" t="str">
        <f>""</f>
        <v/>
      </c>
      <c r="AN55" t="str">
        <f>""</f>
        <v/>
      </c>
      <c r="AO55" t="str">
        <f>""</f>
        <v/>
      </c>
      <c r="AP55" t="str">
        <f>""</f>
        <v/>
      </c>
      <c r="AQ55" t="str">
        <f>""</f>
        <v/>
      </c>
      <c r="AR55" t="str">
        <f>""</f>
        <v/>
      </c>
      <c r="AS55" t="str">
        <f>""</f>
        <v/>
      </c>
      <c r="AT55" t="str">
        <f>""</f>
        <v/>
      </c>
      <c r="AU55" t="str">
        <f>""</f>
        <v/>
      </c>
      <c r="AV55" t="str">
        <f>""</f>
        <v/>
      </c>
      <c r="AW55" t="str">
        <f>""</f>
        <v/>
      </c>
      <c r="AX55" t="str">
        <f>""</f>
        <v/>
      </c>
      <c r="AY55" t="str">
        <f>""</f>
        <v/>
      </c>
      <c r="AZ55" t="str">
        <f>""</f>
        <v/>
      </c>
      <c r="BA55" t="str">
        <f>""</f>
        <v/>
      </c>
    </row>
    <row r="56" spans="2:53" x14ac:dyDescent="0.2">
      <c r="B56" t="str">
        <f>""</f>
        <v/>
      </c>
      <c r="C56" t="str">
        <f>""</f>
        <v/>
      </c>
      <c r="D56" t="str">
        <f>""</f>
        <v/>
      </c>
      <c r="E56" t="str">
        <f>""</f>
        <v/>
      </c>
      <c r="F56" t="str">
        <f>""</f>
        <v/>
      </c>
      <c r="G56" t="str">
        <f>""</f>
        <v/>
      </c>
      <c r="H56" t="str">
        <f>""</f>
        <v/>
      </c>
      <c r="I56" t="str">
        <f>""</f>
        <v/>
      </c>
      <c r="J56" t="str">
        <f>""</f>
        <v/>
      </c>
      <c r="K56" t="str">
        <f>""</f>
        <v/>
      </c>
      <c r="L56" t="str">
        <f>""</f>
        <v/>
      </c>
      <c r="M56" t="str">
        <f>"[0.042]"</f>
        <v>[0.042]</v>
      </c>
      <c r="N56" t="str">
        <f>""</f>
        <v/>
      </c>
      <c r="O56" t="str">
        <f>""</f>
        <v/>
      </c>
      <c r="P56" t="str">
        <f>""</f>
        <v/>
      </c>
      <c r="Q56" t="str">
        <f>""</f>
        <v/>
      </c>
      <c r="R56" t="str">
        <f>""</f>
        <v/>
      </c>
      <c r="S56" t="str">
        <f>""</f>
        <v/>
      </c>
      <c r="T56" t="str">
        <f>""</f>
        <v/>
      </c>
      <c r="U56" t="str">
        <f>""</f>
        <v/>
      </c>
      <c r="V56" t="str">
        <f>""</f>
        <v/>
      </c>
      <c r="W56" t="str">
        <f>""</f>
        <v/>
      </c>
      <c r="X56" t="str">
        <f>""</f>
        <v/>
      </c>
      <c r="Y56" t="str">
        <f>""</f>
        <v/>
      </c>
      <c r="Z56" t="str">
        <f>""</f>
        <v/>
      </c>
      <c r="AA56" t="str">
        <f>""</f>
        <v/>
      </c>
      <c r="AB56" t="str">
        <f>""</f>
        <v/>
      </c>
      <c r="AC56" t="str">
        <f>""</f>
        <v/>
      </c>
      <c r="AD56" t="str">
        <f>""</f>
        <v/>
      </c>
      <c r="AE56" t="str">
        <f>""</f>
        <v/>
      </c>
      <c r="AF56" t="str">
        <f>""</f>
        <v/>
      </c>
      <c r="AG56" t="str">
        <f>""</f>
        <v/>
      </c>
      <c r="AH56" t="str">
        <f>""</f>
        <v/>
      </c>
      <c r="AI56" t="str">
        <f>""</f>
        <v/>
      </c>
      <c r="AJ56" t="str">
        <f>""</f>
        <v/>
      </c>
      <c r="AK56" t="str">
        <f>""</f>
        <v/>
      </c>
      <c r="AL56" t="str">
        <f>""</f>
        <v/>
      </c>
      <c r="AM56" t="str">
        <f>""</f>
        <v/>
      </c>
      <c r="AN56" t="str">
        <f>""</f>
        <v/>
      </c>
      <c r="AO56" t="str">
        <f>""</f>
        <v/>
      </c>
      <c r="AP56" t="str">
        <f>""</f>
        <v/>
      </c>
      <c r="AQ56" t="str">
        <f>""</f>
        <v/>
      </c>
      <c r="AR56" t="str">
        <f>""</f>
        <v/>
      </c>
      <c r="AS56" t="str">
        <f>""</f>
        <v/>
      </c>
      <c r="AT56" t="str">
        <f>""</f>
        <v/>
      </c>
      <c r="AU56" t="str">
        <f>""</f>
        <v/>
      </c>
      <c r="AV56" t="str">
        <f>""</f>
        <v/>
      </c>
      <c r="AW56" t="str">
        <f>""</f>
        <v/>
      </c>
      <c r="AX56" t="str">
        <f>""</f>
        <v/>
      </c>
      <c r="AY56" t="str">
        <f>""</f>
        <v/>
      </c>
      <c r="AZ56" t="str">
        <f>""</f>
        <v/>
      </c>
      <c r="BA56" t="str">
        <f>""</f>
        <v/>
      </c>
    </row>
    <row r="57" spans="2:53" x14ac:dyDescent="0.2">
      <c r="B57" t="str">
        <f>"Share of household members who left household 1998-2007"</f>
        <v>Share of household members who left household 1998-2007</v>
      </c>
      <c r="C57" t="str">
        <f>""</f>
        <v/>
      </c>
      <c r="D57" t="str">
        <f>""</f>
        <v/>
      </c>
      <c r="E57" t="str">
        <f>""</f>
        <v/>
      </c>
      <c r="F57" t="str">
        <f>""</f>
        <v/>
      </c>
      <c r="G57" t="str">
        <f>""</f>
        <v/>
      </c>
      <c r="H57" t="str">
        <f>""</f>
        <v/>
      </c>
      <c r="I57" t="str">
        <f>""</f>
        <v/>
      </c>
      <c r="J57" t="str">
        <f>""</f>
        <v/>
      </c>
      <c r="K57" t="str">
        <f>""</f>
        <v/>
      </c>
      <c r="L57" t="str">
        <f>""</f>
        <v/>
      </c>
      <c r="M57" t="str">
        <f>""</f>
        <v/>
      </c>
      <c r="N57" t="str">
        <f>"-0.157***"</f>
        <v>-0.157***</v>
      </c>
      <c r="O57" t="str">
        <f>""</f>
        <v/>
      </c>
      <c r="P57" t="str">
        <f>""</f>
        <v/>
      </c>
      <c r="Q57" t="str">
        <f>""</f>
        <v/>
      </c>
      <c r="R57" t="str">
        <f>""</f>
        <v/>
      </c>
      <c r="S57" t="str">
        <f>""</f>
        <v/>
      </c>
      <c r="T57" t="str">
        <f>""</f>
        <v/>
      </c>
      <c r="U57" t="str">
        <f>""</f>
        <v/>
      </c>
      <c r="V57" t="str">
        <f>""</f>
        <v/>
      </c>
      <c r="W57" t="str">
        <f>""</f>
        <v/>
      </c>
      <c r="X57" t="str">
        <f>""</f>
        <v/>
      </c>
      <c r="Y57" t="str">
        <f>""</f>
        <v/>
      </c>
      <c r="Z57" t="str">
        <f>""</f>
        <v/>
      </c>
      <c r="AA57" t="str">
        <f>""</f>
        <v/>
      </c>
      <c r="AB57" t="str">
        <f>""</f>
        <v/>
      </c>
      <c r="AC57" t="str">
        <f>""</f>
        <v/>
      </c>
      <c r="AD57" t="str">
        <f>""</f>
        <v/>
      </c>
      <c r="AE57" t="str">
        <f>""</f>
        <v/>
      </c>
      <c r="AF57" t="str">
        <f>""</f>
        <v/>
      </c>
      <c r="AG57" t="str">
        <f>""</f>
        <v/>
      </c>
      <c r="AH57" t="str">
        <f>""</f>
        <v/>
      </c>
      <c r="AI57" t="str">
        <f>""</f>
        <v/>
      </c>
      <c r="AJ57" t="str">
        <f>""</f>
        <v/>
      </c>
      <c r="AK57" t="str">
        <f>""</f>
        <v/>
      </c>
      <c r="AL57" t="str">
        <f>""</f>
        <v/>
      </c>
      <c r="AM57" t="str">
        <f>""</f>
        <v/>
      </c>
      <c r="AN57" t="str">
        <f>""</f>
        <v/>
      </c>
      <c r="AO57" t="str">
        <f>""</f>
        <v/>
      </c>
      <c r="AP57" t="str">
        <f>""</f>
        <v/>
      </c>
      <c r="AQ57" t="str">
        <f>""</f>
        <v/>
      </c>
      <c r="AR57" t="str">
        <f>""</f>
        <v/>
      </c>
      <c r="AS57" t="str">
        <f>""</f>
        <v/>
      </c>
      <c r="AT57" t="str">
        <f>""</f>
        <v/>
      </c>
      <c r="AU57" t="str">
        <f>""</f>
        <v/>
      </c>
      <c r="AV57" t="str">
        <f>""</f>
        <v/>
      </c>
      <c r="AW57" t="str">
        <f>""</f>
        <v/>
      </c>
      <c r="AX57" t="str">
        <f>""</f>
        <v/>
      </c>
      <c r="AY57" t="str">
        <f>""</f>
        <v/>
      </c>
      <c r="AZ57" t="str">
        <f>""</f>
        <v/>
      </c>
      <c r="BA57" t="str">
        <f>""</f>
        <v/>
      </c>
    </row>
    <row r="58" spans="2:53" x14ac:dyDescent="0.2">
      <c r="B58" t="str">
        <f>""</f>
        <v/>
      </c>
      <c r="C58" t="str">
        <f>""</f>
        <v/>
      </c>
      <c r="D58" t="str">
        <f>""</f>
        <v/>
      </c>
      <c r="E58" t="str">
        <f>""</f>
        <v/>
      </c>
      <c r="F58" t="str">
        <f>""</f>
        <v/>
      </c>
      <c r="G58" t="str">
        <f>""</f>
        <v/>
      </c>
      <c r="H58" t="str">
        <f>""</f>
        <v/>
      </c>
      <c r="I58" t="str">
        <f>""</f>
        <v/>
      </c>
      <c r="J58" t="str">
        <f>""</f>
        <v/>
      </c>
      <c r="K58" t="str">
        <f>""</f>
        <v/>
      </c>
      <c r="L58" t="str">
        <f>""</f>
        <v/>
      </c>
      <c r="M58" t="str">
        <f>""</f>
        <v/>
      </c>
      <c r="N58" t="str">
        <f>"[0.059]"</f>
        <v>[0.059]</v>
      </c>
      <c r="O58" t="str">
        <f>""</f>
        <v/>
      </c>
      <c r="P58" t="str">
        <f>""</f>
        <v/>
      </c>
      <c r="Q58" t="str">
        <f>""</f>
        <v/>
      </c>
      <c r="R58" t="str">
        <f>""</f>
        <v/>
      </c>
      <c r="S58" t="str">
        <f>""</f>
        <v/>
      </c>
      <c r="T58" t="str">
        <f>""</f>
        <v/>
      </c>
      <c r="U58" t="str">
        <f>""</f>
        <v/>
      </c>
      <c r="V58" t="str">
        <f>""</f>
        <v/>
      </c>
      <c r="W58" t="str">
        <f>""</f>
        <v/>
      </c>
      <c r="X58" t="str">
        <f>""</f>
        <v/>
      </c>
      <c r="Y58" t="str">
        <f>""</f>
        <v/>
      </c>
      <c r="Z58" t="str">
        <f>""</f>
        <v/>
      </c>
      <c r="AA58" t="str">
        <f>""</f>
        <v/>
      </c>
      <c r="AB58" t="str">
        <f>""</f>
        <v/>
      </c>
      <c r="AC58" t="str">
        <f>""</f>
        <v/>
      </c>
      <c r="AD58" t="str">
        <f>""</f>
        <v/>
      </c>
      <c r="AE58" t="str">
        <f>""</f>
        <v/>
      </c>
      <c r="AF58" t="str">
        <f>""</f>
        <v/>
      </c>
      <c r="AG58" t="str">
        <f>""</f>
        <v/>
      </c>
      <c r="AH58" t="str">
        <f>""</f>
        <v/>
      </c>
      <c r="AI58" t="str">
        <f>""</f>
        <v/>
      </c>
      <c r="AJ58" t="str">
        <f>""</f>
        <v/>
      </c>
      <c r="AK58" t="str">
        <f>""</f>
        <v/>
      </c>
      <c r="AL58" t="str">
        <f>""</f>
        <v/>
      </c>
      <c r="AM58" t="str">
        <f>""</f>
        <v/>
      </c>
      <c r="AN58" t="str">
        <f>""</f>
        <v/>
      </c>
      <c r="AO58" t="str">
        <f>""</f>
        <v/>
      </c>
      <c r="AP58" t="str">
        <f>""</f>
        <v/>
      </c>
      <c r="AQ58" t="str">
        <f>""</f>
        <v/>
      </c>
      <c r="AR58" t="str">
        <f>""</f>
        <v/>
      </c>
      <c r="AS58" t="str">
        <f>""</f>
        <v/>
      </c>
      <c r="AT58" t="str">
        <f>""</f>
        <v/>
      </c>
      <c r="AU58" t="str">
        <f>""</f>
        <v/>
      </c>
      <c r="AV58" t="str">
        <f>""</f>
        <v/>
      </c>
      <c r="AW58" t="str">
        <f>""</f>
        <v/>
      </c>
      <c r="AX58" t="str">
        <f>""</f>
        <v/>
      </c>
      <c r="AY58" t="str">
        <f>""</f>
        <v/>
      </c>
      <c r="AZ58" t="str">
        <f>""</f>
        <v/>
      </c>
      <c r="BA58" t="str">
        <f>""</f>
        <v/>
      </c>
    </row>
    <row r="59" spans="2:53" x14ac:dyDescent="0.2">
      <c r="B59" t="str">
        <f>"Interaction"</f>
        <v>Interaction</v>
      </c>
      <c r="C59" t="str">
        <f>""</f>
        <v/>
      </c>
      <c r="D59" t="str">
        <f>""</f>
        <v/>
      </c>
      <c r="E59" t="str">
        <f>""</f>
        <v/>
      </c>
      <c r="F59" t="str">
        <f>""</f>
        <v/>
      </c>
      <c r="G59" t="str">
        <f>""</f>
        <v/>
      </c>
      <c r="H59" t="str">
        <f>""</f>
        <v/>
      </c>
      <c r="I59" t="str">
        <f>""</f>
        <v/>
      </c>
      <c r="J59" t="str">
        <f>""</f>
        <v/>
      </c>
      <c r="K59" t="str">
        <f>""</f>
        <v/>
      </c>
      <c r="L59" t="str">
        <f>""</f>
        <v/>
      </c>
      <c r="M59" t="str">
        <f>""</f>
        <v/>
      </c>
      <c r="N59" t="str">
        <f>"0.096"</f>
        <v>0.096</v>
      </c>
      <c r="O59" t="str">
        <f>""</f>
        <v/>
      </c>
      <c r="P59" t="str">
        <f>""</f>
        <v/>
      </c>
      <c r="Q59" t="str">
        <f>""</f>
        <v/>
      </c>
      <c r="R59" t="str">
        <f>""</f>
        <v/>
      </c>
      <c r="S59" t="str">
        <f>""</f>
        <v/>
      </c>
      <c r="T59" t="str">
        <f>""</f>
        <v/>
      </c>
      <c r="U59" t="str">
        <f>""</f>
        <v/>
      </c>
      <c r="V59" t="str">
        <f>""</f>
        <v/>
      </c>
      <c r="W59" t="str">
        <f>""</f>
        <v/>
      </c>
      <c r="X59" t="str">
        <f>""</f>
        <v/>
      </c>
      <c r="Y59" t="str">
        <f>""</f>
        <v/>
      </c>
      <c r="Z59" t="str">
        <f>""</f>
        <v/>
      </c>
      <c r="AA59" t="str">
        <f>""</f>
        <v/>
      </c>
      <c r="AB59" t="str">
        <f>""</f>
        <v/>
      </c>
      <c r="AC59" t="str">
        <f>""</f>
        <v/>
      </c>
      <c r="AD59" t="str">
        <f>""</f>
        <v/>
      </c>
      <c r="AE59" t="str">
        <f>""</f>
        <v/>
      </c>
      <c r="AF59" t="str">
        <f>""</f>
        <v/>
      </c>
      <c r="AG59" t="str">
        <f>""</f>
        <v/>
      </c>
      <c r="AH59" t="str">
        <f>""</f>
        <v/>
      </c>
      <c r="AI59" t="str">
        <f>""</f>
        <v/>
      </c>
      <c r="AJ59" t="str">
        <f>""</f>
        <v/>
      </c>
      <c r="AK59" t="str">
        <f>""</f>
        <v/>
      </c>
      <c r="AL59" t="str">
        <f>""</f>
        <v/>
      </c>
      <c r="AM59" t="str">
        <f>""</f>
        <v/>
      </c>
      <c r="AN59" t="str">
        <f>""</f>
        <v/>
      </c>
      <c r="AO59" t="str">
        <f>""</f>
        <v/>
      </c>
      <c r="AP59" t="str">
        <f>""</f>
        <v/>
      </c>
      <c r="AQ59" t="str">
        <f>""</f>
        <v/>
      </c>
      <c r="AR59" t="str">
        <f>""</f>
        <v/>
      </c>
      <c r="AS59" t="str">
        <f>""</f>
        <v/>
      </c>
      <c r="AT59" t="str">
        <f>""</f>
        <v/>
      </c>
      <c r="AU59" t="str">
        <f>""</f>
        <v/>
      </c>
      <c r="AV59" t="str">
        <f>""</f>
        <v/>
      </c>
      <c r="AW59" t="str">
        <f>""</f>
        <v/>
      </c>
      <c r="AX59" t="str">
        <f>""</f>
        <v/>
      </c>
      <c r="AY59" t="str">
        <f>""</f>
        <v/>
      </c>
      <c r="AZ59" t="str">
        <f>""</f>
        <v/>
      </c>
      <c r="BA59" t="str">
        <f>""</f>
        <v/>
      </c>
    </row>
    <row r="60" spans="2:53" x14ac:dyDescent="0.2">
      <c r="B60" t="str">
        <f>""</f>
        <v/>
      </c>
      <c r="C60" t="str">
        <f>""</f>
        <v/>
      </c>
      <c r="D60" t="str">
        <f>""</f>
        <v/>
      </c>
      <c r="E60" t="str">
        <f>""</f>
        <v/>
      </c>
      <c r="F60" t="str">
        <f>""</f>
        <v/>
      </c>
      <c r="G60" t="str">
        <f>""</f>
        <v/>
      </c>
      <c r="H60" t="str">
        <f>""</f>
        <v/>
      </c>
      <c r="I60" t="str">
        <f>""</f>
        <v/>
      </c>
      <c r="J60" t="str">
        <f>""</f>
        <v/>
      </c>
      <c r="K60" t="str">
        <f>""</f>
        <v/>
      </c>
      <c r="L60" t="str">
        <f>""</f>
        <v/>
      </c>
      <c r="M60" t="str">
        <f>""</f>
        <v/>
      </c>
      <c r="N60" t="str">
        <f>"[0.141]"</f>
        <v>[0.141]</v>
      </c>
      <c r="O60" t="str">
        <f>""</f>
        <v/>
      </c>
      <c r="P60" t="str">
        <f>""</f>
        <v/>
      </c>
      <c r="Q60" t="str">
        <f>""</f>
        <v/>
      </c>
      <c r="R60" t="str">
        <f>""</f>
        <v/>
      </c>
      <c r="S60" t="str">
        <f>""</f>
        <v/>
      </c>
      <c r="T60" t="str">
        <f>""</f>
        <v/>
      </c>
      <c r="U60" t="str">
        <f>""</f>
        <v/>
      </c>
      <c r="V60" t="str">
        <f>""</f>
        <v/>
      </c>
      <c r="W60" t="str">
        <f>""</f>
        <v/>
      </c>
      <c r="X60" t="str">
        <f>""</f>
        <v/>
      </c>
      <c r="Y60" t="str">
        <f>""</f>
        <v/>
      </c>
      <c r="Z60" t="str">
        <f>""</f>
        <v/>
      </c>
      <c r="AA60" t="str">
        <f>""</f>
        <v/>
      </c>
      <c r="AB60" t="str">
        <f>""</f>
        <v/>
      </c>
      <c r="AC60" t="str">
        <f>""</f>
        <v/>
      </c>
      <c r="AD60" t="str">
        <f>""</f>
        <v/>
      </c>
      <c r="AE60" t="str">
        <f>""</f>
        <v/>
      </c>
      <c r="AF60" t="str">
        <f>""</f>
        <v/>
      </c>
      <c r="AG60" t="str">
        <f>""</f>
        <v/>
      </c>
      <c r="AH60" t="str">
        <f>""</f>
        <v/>
      </c>
      <c r="AI60" t="str">
        <f>""</f>
        <v/>
      </c>
      <c r="AJ60" t="str">
        <f>""</f>
        <v/>
      </c>
      <c r="AK60" t="str">
        <f>""</f>
        <v/>
      </c>
      <c r="AL60" t="str">
        <f>""</f>
        <v/>
      </c>
      <c r="AM60" t="str">
        <f>""</f>
        <v/>
      </c>
      <c r="AN60" t="str">
        <f>""</f>
        <v/>
      </c>
      <c r="AO60" t="str">
        <f>""</f>
        <v/>
      </c>
      <c r="AP60" t="str">
        <f>""</f>
        <v/>
      </c>
      <c r="AQ60" t="str">
        <f>""</f>
        <v/>
      </c>
      <c r="AR60" t="str">
        <f>""</f>
        <v/>
      </c>
      <c r="AS60" t="str">
        <f>""</f>
        <v/>
      </c>
      <c r="AT60" t="str">
        <f>""</f>
        <v/>
      </c>
      <c r="AU60" t="str">
        <f>""</f>
        <v/>
      </c>
      <c r="AV60" t="str">
        <f>""</f>
        <v/>
      </c>
      <c r="AW60" t="str">
        <f>""</f>
        <v/>
      </c>
      <c r="AX60" t="str">
        <f>""</f>
        <v/>
      </c>
      <c r="AY60" t="str">
        <f>""</f>
        <v/>
      </c>
      <c r="AZ60" t="str">
        <f>""</f>
        <v/>
      </c>
      <c r="BA60" t="str">
        <f>""</f>
        <v/>
      </c>
    </row>
    <row r="61" spans="2:53" x14ac:dyDescent="0.2">
      <c r="B61" t="str">
        <f>"Theft of crops (yes=1) for a household in 1998-07"</f>
        <v>Theft of crops (yes=1) for a household in 1998-07</v>
      </c>
      <c r="C61" t="str">
        <f>""</f>
        <v/>
      </c>
      <c r="D61" t="str">
        <f>""</f>
        <v/>
      </c>
      <c r="E61" t="str">
        <f>""</f>
        <v/>
      </c>
      <c r="F61" t="str">
        <f>""</f>
        <v/>
      </c>
      <c r="G61" t="str">
        <f>""</f>
        <v/>
      </c>
      <c r="H61" t="str">
        <f>""</f>
        <v/>
      </c>
      <c r="I61" t="str">
        <f>""</f>
        <v/>
      </c>
      <c r="J61" t="str">
        <f>""</f>
        <v/>
      </c>
      <c r="K61" t="str">
        <f>""</f>
        <v/>
      </c>
      <c r="L61" t="str">
        <f>""</f>
        <v/>
      </c>
      <c r="M61" t="str">
        <f>""</f>
        <v/>
      </c>
      <c r="N61" t="str">
        <f>""</f>
        <v/>
      </c>
      <c r="O61" t="str">
        <f>"0.076*"</f>
        <v>0.076*</v>
      </c>
      <c r="P61" t="str">
        <f>"0.039"</f>
        <v>0.039</v>
      </c>
      <c r="Q61" t="str">
        <f>"0.058"</f>
        <v>0.058</v>
      </c>
      <c r="R61" t="str">
        <f>""</f>
        <v/>
      </c>
      <c r="S61" t="str">
        <f>""</f>
        <v/>
      </c>
      <c r="T61" t="str">
        <f>""</f>
        <v/>
      </c>
      <c r="U61" t="str">
        <f>""</f>
        <v/>
      </c>
      <c r="V61" t="str">
        <f>""</f>
        <v/>
      </c>
      <c r="W61" t="str">
        <f>""</f>
        <v/>
      </c>
      <c r="X61" t="str">
        <f>""</f>
        <v/>
      </c>
      <c r="Y61" t="str">
        <f>""</f>
        <v/>
      </c>
      <c r="Z61" t="str">
        <f>""</f>
        <v/>
      </c>
      <c r="AA61" t="str">
        <f>""</f>
        <v/>
      </c>
      <c r="AB61" t="str">
        <f>""</f>
        <v/>
      </c>
      <c r="AC61" t="str">
        <f>""</f>
        <v/>
      </c>
      <c r="AD61" t="str">
        <f>""</f>
        <v/>
      </c>
      <c r="AE61" t="str">
        <f>""</f>
        <v/>
      </c>
      <c r="AF61" t="str">
        <f>""</f>
        <v/>
      </c>
      <c r="AG61" t="str">
        <f>""</f>
        <v/>
      </c>
      <c r="AH61" t="str">
        <f>""</f>
        <v/>
      </c>
      <c r="AI61" t="str">
        <f>""</f>
        <v/>
      </c>
      <c r="AJ61" t="str">
        <f>""</f>
        <v/>
      </c>
      <c r="AK61" t="str">
        <f>""</f>
        <v/>
      </c>
      <c r="AL61" t="str">
        <f>""</f>
        <v/>
      </c>
      <c r="AM61" t="str">
        <f>""</f>
        <v/>
      </c>
      <c r="AN61" t="str">
        <f>""</f>
        <v/>
      </c>
      <c r="AO61" t="str">
        <f>""</f>
        <v/>
      </c>
      <c r="AP61" t="str">
        <f>""</f>
        <v/>
      </c>
      <c r="AQ61" t="str">
        <f>""</f>
        <v/>
      </c>
      <c r="AR61" t="str">
        <f>""</f>
        <v/>
      </c>
      <c r="AS61" t="str">
        <f>""</f>
        <v/>
      </c>
      <c r="AT61" t="str">
        <f>""</f>
        <v/>
      </c>
      <c r="AU61" t="str">
        <f>""</f>
        <v/>
      </c>
      <c r="AV61" t="str">
        <f>""</f>
        <v/>
      </c>
      <c r="AW61" t="str">
        <f>""</f>
        <v/>
      </c>
      <c r="AX61" t="str">
        <f>""</f>
        <v/>
      </c>
      <c r="AY61" t="str">
        <f>""</f>
        <v/>
      </c>
      <c r="AZ61" t="str">
        <f>""</f>
        <v/>
      </c>
      <c r="BA61" t="str">
        <f>""</f>
        <v/>
      </c>
    </row>
    <row r="62" spans="2:53" x14ac:dyDescent="0.2">
      <c r="B62" t="str">
        <f>""</f>
        <v/>
      </c>
      <c r="C62" t="str">
        <f>""</f>
        <v/>
      </c>
      <c r="D62" t="str">
        <f>""</f>
        <v/>
      </c>
      <c r="E62" t="str">
        <f>""</f>
        <v/>
      </c>
      <c r="F62" t="str">
        <f>""</f>
        <v/>
      </c>
      <c r="G62" t="str">
        <f>""</f>
        <v/>
      </c>
      <c r="H62" t="str">
        <f>""</f>
        <v/>
      </c>
      <c r="I62" t="str">
        <f>""</f>
        <v/>
      </c>
      <c r="J62" t="str">
        <f>""</f>
        <v/>
      </c>
      <c r="K62" t="str">
        <f>""</f>
        <v/>
      </c>
      <c r="L62" t="str">
        <f>""</f>
        <v/>
      </c>
      <c r="M62" t="str">
        <f>""</f>
        <v/>
      </c>
      <c r="N62" t="str">
        <f>""</f>
        <v/>
      </c>
      <c r="O62" t="str">
        <f>"[0.041]"</f>
        <v>[0.041]</v>
      </c>
      <c r="P62" t="str">
        <f>"[0.039]"</f>
        <v>[0.039]</v>
      </c>
      <c r="Q62" t="str">
        <f>"[0.041]"</f>
        <v>[0.041]</v>
      </c>
      <c r="R62" t="str">
        <f>""</f>
        <v/>
      </c>
      <c r="S62" t="str">
        <f>""</f>
        <v/>
      </c>
      <c r="T62" t="str">
        <f>""</f>
        <v/>
      </c>
      <c r="U62" t="str">
        <f>""</f>
        <v/>
      </c>
      <c r="V62" t="str">
        <f>""</f>
        <v/>
      </c>
      <c r="W62" t="str">
        <f>""</f>
        <v/>
      </c>
      <c r="X62" t="str">
        <f>""</f>
        <v/>
      </c>
      <c r="Y62" t="str">
        <f>""</f>
        <v/>
      </c>
      <c r="Z62" t="str">
        <f>""</f>
        <v/>
      </c>
      <c r="AA62" t="str">
        <f>""</f>
        <v/>
      </c>
      <c r="AB62" t="str">
        <f>""</f>
        <v/>
      </c>
      <c r="AC62" t="str">
        <f>""</f>
        <v/>
      </c>
      <c r="AD62" t="str">
        <f>""</f>
        <v/>
      </c>
      <c r="AE62" t="str">
        <f>""</f>
        <v/>
      </c>
      <c r="AF62" t="str">
        <f>""</f>
        <v/>
      </c>
      <c r="AG62" t="str">
        <f>""</f>
        <v/>
      </c>
      <c r="AH62" t="str">
        <f>""</f>
        <v/>
      </c>
      <c r="AI62" t="str">
        <f>""</f>
        <v/>
      </c>
      <c r="AJ62" t="str">
        <f>""</f>
        <v/>
      </c>
      <c r="AK62" t="str">
        <f>""</f>
        <v/>
      </c>
      <c r="AL62" t="str">
        <f>""</f>
        <v/>
      </c>
      <c r="AM62" t="str">
        <f>""</f>
        <v/>
      </c>
      <c r="AN62" t="str">
        <f>""</f>
        <v/>
      </c>
      <c r="AO62" t="str">
        <f>""</f>
        <v/>
      </c>
      <c r="AP62" t="str">
        <f>""</f>
        <v/>
      </c>
      <c r="AQ62" t="str">
        <f>""</f>
        <v/>
      </c>
      <c r="AR62" t="str">
        <f>""</f>
        <v/>
      </c>
      <c r="AS62" t="str">
        <f>""</f>
        <v/>
      </c>
      <c r="AT62" t="str">
        <f>""</f>
        <v/>
      </c>
      <c r="AU62" t="str">
        <f>""</f>
        <v/>
      </c>
      <c r="AV62" t="str">
        <f>""</f>
        <v/>
      </c>
      <c r="AW62" t="str">
        <f>""</f>
        <v/>
      </c>
      <c r="AX62" t="str">
        <f>""</f>
        <v/>
      </c>
      <c r="AY62" t="str">
        <f>""</f>
        <v/>
      </c>
      <c r="AZ62" t="str">
        <f>""</f>
        <v/>
      </c>
      <c r="BA62" t="str">
        <f>""</f>
        <v/>
      </c>
    </row>
    <row r="63" spans="2:53" x14ac:dyDescent="0.2">
      <c r="B63" t="str">
        <f>"At least 1 person left the household in a given year (yes=1)"</f>
        <v>At least 1 person left the household in a given year (yes=1)</v>
      </c>
      <c r="C63" t="str">
        <f>""</f>
        <v/>
      </c>
      <c r="D63" t="str">
        <f>""</f>
        <v/>
      </c>
      <c r="E63" t="str">
        <f>""</f>
        <v/>
      </c>
      <c r="F63" t="str">
        <f>""</f>
        <v/>
      </c>
      <c r="G63" t="str">
        <f>""</f>
        <v/>
      </c>
      <c r="H63" t="str">
        <f>""</f>
        <v/>
      </c>
      <c r="I63" t="str">
        <f>""</f>
        <v/>
      </c>
      <c r="J63" t="str">
        <f>""</f>
        <v/>
      </c>
      <c r="K63" t="str">
        <f>""</f>
        <v/>
      </c>
      <c r="L63" t="str">
        <f>""</f>
        <v/>
      </c>
      <c r="M63" t="str">
        <f>""</f>
        <v/>
      </c>
      <c r="N63" t="str">
        <f>""</f>
        <v/>
      </c>
      <c r="O63" t="str">
        <f>"-0.013"</f>
        <v>-0.013</v>
      </c>
      <c r="P63" t="str">
        <f>""</f>
        <v/>
      </c>
      <c r="Q63" t="str">
        <f>""</f>
        <v/>
      </c>
      <c r="R63" t="str">
        <f>""</f>
        <v/>
      </c>
      <c r="S63" t="str">
        <f>""</f>
        <v/>
      </c>
      <c r="T63" t="str">
        <f>""</f>
        <v/>
      </c>
      <c r="U63" t="str">
        <f>""</f>
        <v/>
      </c>
      <c r="V63" t="str">
        <f>""</f>
        <v/>
      </c>
      <c r="W63" t="str">
        <f>""</f>
        <v/>
      </c>
      <c r="X63" t="str">
        <f>""</f>
        <v/>
      </c>
      <c r="Y63" t="str">
        <f>""</f>
        <v/>
      </c>
      <c r="Z63" t="str">
        <f>""</f>
        <v/>
      </c>
      <c r="AA63" t="str">
        <f>""</f>
        <v/>
      </c>
      <c r="AB63" t="str">
        <f>""</f>
        <v/>
      </c>
      <c r="AC63" t="str">
        <f>""</f>
        <v/>
      </c>
      <c r="AD63" t="str">
        <f>""</f>
        <v/>
      </c>
      <c r="AE63" t="str">
        <f>""</f>
        <v/>
      </c>
      <c r="AF63" t="str">
        <f>""</f>
        <v/>
      </c>
      <c r="AG63" t="str">
        <f>""</f>
        <v/>
      </c>
      <c r="AH63" t="str">
        <f>""</f>
        <v/>
      </c>
      <c r="AI63" t="str">
        <f>""</f>
        <v/>
      </c>
      <c r="AJ63" t="str">
        <f>""</f>
        <v/>
      </c>
      <c r="AK63" t="str">
        <f>""</f>
        <v/>
      </c>
      <c r="AL63" t="str">
        <f>""</f>
        <v/>
      </c>
      <c r="AM63" t="str">
        <f>""</f>
        <v/>
      </c>
      <c r="AN63" t="str">
        <f>""</f>
        <v/>
      </c>
      <c r="AO63" t="str">
        <f>""</f>
        <v/>
      </c>
      <c r="AP63" t="str">
        <f>""</f>
        <v/>
      </c>
      <c r="AQ63" t="str">
        <f>""</f>
        <v/>
      </c>
      <c r="AR63" t="str">
        <f>""</f>
        <v/>
      </c>
      <c r="AS63" t="str">
        <f>""</f>
        <v/>
      </c>
      <c r="AT63" t="str">
        <f>""</f>
        <v/>
      </c>
      <c r="AU63" t="str">
        <f>""</f>
        <v/>
      </c>
      <c r="AV63" t="str">
        <f>""</f>
        <v/>
      </c>
      <c r="AW63" t="str">
        <f>""</f>
        <v/>
      </c>
      <c r="AX63" t="str">
        <f>""</f>
        <v/>
      </c>
      <c r="AY63" t="str">
        <f>""</f>
        <v/>
      </c>
      <c r="AZ63" t="str">
        <f>""</f>
        <v/>
      </c>
      <c r="BA63" t="str">
        <f>""</f>
        <v/>
      </c>
    </row>
    <row r="64" spans="2:53" x14ac:dyDescent="0.2">
      <c r="B64" t="str">
        <f>""</f>
        <v/>
      </c>
      <c r="C64" t="str">
        <f>""</f>
        <v/>
      </c>
      <c r="D64" t="str">
        <f>""</f>
        <v/>
      </c>
      <c r="E64" t="str">
        <f>""</f>
        <v/>
      </c>
      <c r="F64" t="str">
        <f>""</f>
        <v/>
      </c>
      <c r="G64" t="str">
        <f>""</f>
        <v/>
      </c>
      <c r="H64" t="str">
        <f>""</f>
        <v/>
      </c>
      <c r="I64" t="str">
        <f>""</f>
        <v/>
      </c>
      <c r="J64" t="str">
        <f>""</f>
        <v/>
      </c>
      <c r="K64" t="str">
        <f>""</f>
        <v/>
      </c>
      <c r="L64" t="str">
        <f>""</f>
        <v/>
      </c>
      <c r="M64" t="str">
        <f>""</f>
        <v/>
      </c>
      <c r="N64" t="str">
        <f>""</f>
        <v/>
      </c>
      <c r="O64" t="str">
        <f>"[0.043]"</f>
        <v>[0.043]</v>
      </c>
      <c r="P64" t="str">
        <f>""</f>
        <v/>
      </c>
      <c r="Q64" t="str">
        <f>""</f>
        <v/>
      </c>
      <c r="R64" t="str">
        <f>""</f>
        <v/>
      </c>
      <c r="S64" t="str">
        <f>""</f>
        <v/>
      </c>
      <c r="T64" t="str">
        <f>""</f>
        <v/>
      </c>
      <c r="U64" t="str">
        <f>""</f>
        <v/>
      </c>
      <c r="V64" t="str">
        <f>""</f>
        <v/>
      </c>
      <c r="W64" t="str">
        <f>""</f>
        <v/>
      </c>
      <c r="X64" t="str">
        <f>""</f>
        <v/>
      </c>
      <c r="Y64" t="str">
        <f>""</f>
        <v/>
      </c>
      <c r="Z64" t="str">
        <f>""</f>
        <v/>
      </c>
      <c r="AA64" t="str">
        <f>""</f>
        <v/>
      </c>
      <c r="AB64" t="str">
        <f>""</f>
        <v/>
      </c>
      <c r="AC64" t="str">
        <f>""</f>
        <v/>
      </c>
      <c r="AD64" t="str">
        <f>""</f>
        <v/>
      </c>
      <c r="AE64" t="str">
        <f>""</f>
        <v/>
      </c>
      <c r="AF64" t="str">
        <f>""</f>
        <v/>
      </c>
      <c r="AG64" t="str">
        <f>""</f>
        <v/>
      </c>
      <c r="AH64" t="str">
        <f>""</f>
        <v/>
      </c>
      <c r="AI64" t="str">
        <f>""</f>
        <v/>
      </c>
      <c r="AJ64" t="str">
        <f>""</f>
        <v/>
      </c>
      <c r="AK64" t="str">
        <f>""</f>
        <v/>
      </c>
      <c r="AL64" t="str">
        <f>""</f>
        <v/>
      </c>
      <c r="AM64" t="str">
        <f>""</f>
        <v/>
      </c>
      <c r="AN64" t="str">
        <f>""</f>
        <v/>
      </c>
      <c r="AO64" t="str">
        <f>""</f>
        <v/>
      </c>
      <c r="AP64" t="str">
        <f>""</f>
        <v/>
      </c>
      <c r="AQ64" t="str">
        <f>""</f>
        <v/>
      </c>
      <c r="AR64" t="str">
        <f>""</f>
        <v/>
      </c>
      <c r="AS64" t="str">
        <f>""</f>
        <v/>
      </c>
      <c r="AT64" t="str">
        <f>""</f>
        <v/>
      </c>
      <c r="AU64" t="str">
        <f>""</f>
        <v/>
      </c>
      <c r="AV64" t="str">
        <f>""</f>
        <v/>
      </c>
      <c r="AW64" t="str">
        <f>""</f>
        <v/>
      </c>
      <c r="AX64" t="str">
        <f>""</f>
        <v/>
      </c>
      <c r="AY64" t="str">
        <f>""</f>
        <v/>
      </c>
      <c r="AZ64" t="str">
        <f>""</f>
        <v/>
      </c>
      <c r="BA64" t="str">
        <f>""</f>
        <v/>
      </c>
    </row>
    <row r="65" spans="2:53" x14ac:dyDescent="0.2">
      <c r="B65" t="str">
        <f>"Interaction"</f>
        <v>Interaction</v>
      </c>
      <c r="C65" t="str">
        <f>""</f>
        <v/>
      </c>
      <c r="D65" t="str">
        <f>""</f>
        <v/>
      </c>
      <c r="E65" t="str">
        <f>""</f>
        <v/>
      </c>
      <c r="F65" t="str">
        <f>""</f>
        <v/>
      </c>
      <c r="G65" t="str">
        <f>""</f>
        <v/>
      </c>
      <c r="H65" t="str">
        <f>""</f>
        <v/>
      </c>
      <c r="I65" t="str">
        <f>""</f>
        <v/>
      </c>
      <c r="J65" t="str">
        <f>""</f>
        <v/>
      </c>
      <c r="K65" t="str">
        <f>""</f>
        <v/>
      </c>
      <c r="L65" t="str">
        <f>""</f>
        <v/>
      </c>
      <c r="M65" t="str">
        <f>""</f>
        <v/>
      </c>
      <c r="N65" t="str">
        <f>""</f>
        <v/>
      </c>
      <c r="O65" t="str">
        <f>"-0.132*"</f>
        <v>-0.132*</v>
      </c>
      <c r="P65" t="str">
        <f>""</f>
        <v/>
      </c>
      <c r="Q65" t="str">
        <f>""</f>
        <v/>
      </c>
      <c r="R65" t="str">
        <f>""</f>
        <v/>
      </c>
      <c r="S65" t="str">
        <f>""</f>
        <v/>
      </c>
      <c r="T65" t="str">
        <f>""</f>
        <v/>
      </c>
      <c r="U65" t="str">
        <f>""</f>
        <v/>
      </c>
      <c r="V65" t="str">
        <f>""</f>
        <v/>
      </c>
      <c r="W65" t="str">
        <f>""</f>
        <v/>
      </c>
      <c r="X65" t="str">
        <f>""</f>
        <v/>
      </c>
      <c r="Y65" t="str">
        <f>""</f>
        <v/>
      </c>
      <c r="Z65" t="str">
        <f>""</f>
        <v/>
      </c>
      <c r="AA65" t="str">
        <f>""</f>
        <v/>
      </c>
      <c r="AB65" t="str">
        <f>""</f>
        <v/>
      </c>
      <c r="AC65" t="str">
        <f>""</f>
        <v/>
      </c>
      <c r="AD65" t="str">
        <f>""</f>
        <v/>
      </c>
      <c r="AE65" t="str">
        <f>""</f>
        <v/>
      </c>
      <c r="AF65" t="str">
        <f>""</f>
        <v/>
      </c>
      <c r="AG65" t="str">
        <f>""</f>
        <v/>
      </c>
      <c r="AH65" t="str">
        <f>""</f>
        <v/>
      </c>
      <c r="AI65" t="str">
        <f>""</f>
        <v/>
      </c>
      <c r="AJ65" t="str">
        <f>""</f>
        <v/>
      </c>
      <c r="AK65" t="str">
        <f>""</f>
        <v/>
      </c>
      <c r="AL65" t="str">
        <f>""</f>
        <v/>
      </c>
      <c r="AM65" t="str">
        <f>""</f>
        <v/>
      </c>
      <c r="AN65" t="str">
        <f>""</f>
        <v/>
      </c>
      <c r="AO65" t="str">
        <f>""</f>
        <v/>
      </c>
      <c r="AP65" t="str">
        <f>""</f>
        <v/>
      </c>
      <c r="AQ65" t="str">
        <f>""</f>
        <v/>
      </c>
      <c r="AR65" t="str">
        <f>""</f>
        <v/>
      </c>
      <c r="AS65" t="str">
        <f>""</f>
        <v/>
      </c>
      <c r="AT65" t="str">
        <f>""</f>
        <v/>
      </c>
      <c r="AU65" t="str">
        <f>""</f>
        <v/>
      </c>
      <c r="AV65" t="str">
        <f>""</f>
        <v/>
      </c>
      <c r="AW65" t="str">
        <f>""</f>
        <v/>
      </c>
      <c r="AX65" t="str">
        <f>""</f>
        <v/>
      </c>
      <c r="AY65" t="str">
        <f>""</f>
        <v/>
      </c>
      <c r="AZ65" t="str">
        <f>""</f>
        <v/>
      </c>
      <c r="BA65" t="str">
        <f>""</f>
        <v/>
      </c>
    </row>
    <row r="66" spans="2:53" x14ac:dyDescent="0.2">
      <c r="B66" t="str">
        <f>""</f>
        <v/>
      </c>
      <c r="C66" t="str">
        <f>""</f>
        <v/>
      </c>
      <c r="D66" t="str">
        <f>""</f>
        <v/>
      </c>
      <c r="E66" t="str">
        <f>""</f>
        <v/>
      </c>
      <c r="F66" t="str">
        <f>""</f>
        <v/>
      </c>
      <c r="G66" t="str">
        <f>""</f>
        <v/>
      </c>
      <c r="H66" t="str">
        <f>""</f>
        <v/>
      </c>
      <c r="I66" t="str">
        <f>""</f>
        <v/>
      </c>
      <c r="J66" t="str">
        <f>""</f>
        <v/>
      </c>
      <c r="K66" t="str">
        <f>""</f>
        <v/>
      </c>
      <c r="L66" t="str">
        <f>""</f>
        <v/>
      </c>
      <c r="M66" t="str">
        <f>""</f>
        <v/>
      </c>
      <c r="N66" t="str">
        <f>""</f>
        <v/>
      </c>
      <c r="O66" t="str">
        <f>"[0.074]"</f>
        <v>[0.074]</v>
      </c>
      <c r="P66" t="str">
        <f>""</f>
        <v/>
      </c>
      <c r="Q66" t="str">
        <f>""</f>
        <v/>
      </c>
      <c r="R66" t="str">
        <f>""</f>
        <v/>
      </c>
      <c r="S66" t="str">
        <f>""</f>
        <v/>
      </c>
      <c r="T66" t="str">
        <f>""</f>
        <v/>
      </c>
      <c r="U66" t="str">
        <f>""</f>
        <v/>
      </c>
      <c r="V66" t="str">
        <f>""</f>
        <v/>
      </c>
      <c r="W66" t="str">
        <f>""</f>
        <v/>
      </c>
      <c r="X66" t="str">
        <f>""</f>
        <v/>
      </c>
      <c r="Y66" t="str">
        <f>""</f>
        <v/>
      </c>
      <c r="Z66" t="str">
        <f>""</f>
        <v/>
      </c>
      <c r="AA66" t="str">
        <f>""</f>
        <v/>
      </c>
      <c r="AB66" t="str">
        <f>""</f>
        <v/>
      </c>
      <c r="AC66" t="str">
        <f>""</f>
        <v/>
      </c>
      <c r="AD66" t="str">
        <f>""</f>
        <v/>
      </c>
      <c r="AE66" t="str">
        <f>""</f>
        <v/>
      </c>
      <c r="AF66" t="str">
        <f>""</f>
        <v/>
      </c>
      <c r="AG66" t="str">
        <f>""</f>
        <v/>
      </c>
      <c r="AH66" t="str">
        <f>""</f>
        <v/>
      </c>
      <c r="AI66" t="str">
        <f>""</f>
        <v/>
      </c>
      <c r="AJ66" t="str">
        <f>""</f>
        <v/>
      </c>
      <c r="AK66" t="str">
        <f>""</f>
        <v/>
      </c>
      <c r="AL66" t="str">
        <f>""</f>
        <v/>
      </c>
      <c r="AM66" t="str">
        <f>""</f>
        <v/>
      </c>
      <c r="AN66" t="str">
        <f>""</f>
        <v/>
      </c>
      <c r="AO66" t="str">
        <f>""</f>
        <v/>
      </c>
      <c r="AP66" t="str">
        <f>""</f>
        <v/>
      </c>
      <c r="AQ66" t="str">
        <f>""</f>
        <v/>
      </c>
      <c r="AR66" t="str">
        <f>""</f>
        <v/>
      </c>
      <c r="AS66" t="str">
        <f>""</f>
        <v/>
      </c>
      <c r="AT66" t="str">
        <f>""</f>
        <v/>
      </c>
      <c r="AU66" t="str">
        <f>""</f>
        <v/>
      </c>
      <c r="AV66" t="str">
        <f>""</f>
        <v/>
      </c>
      <c r="AW66" t="str">
        <f>""</f>
        <v/>
      </c>
      <c r="AX66" t="str">
        <f>""</f>
        <v/>
      </c>
      <c r="AY66" t="str">
        <f>""</f>
        <v/>
      </c>
      <c r="AZ66" t="str">
        <f>""</f>
        <v/>
      </c>
      <c r="BA66" t="str">
        <f>""</f>
        <v/>
      </c>
    </row>
    <row r="67" spans="2:53" x14ac:dyDescent="0.2">
      <c r="B67" t="str">
        <f>"Number of members who left household 1998-2007"</f>
        <v>Number of members who left household 1998-2007</v>
      </c>
      <c r="C67" t="str">
        <f>""</f>
        <v/>
      </c>
      <c r="D67" t="str">
        <f>""</f>
        <v/>
      </c>
      <c r="E67" t="str">
        <f>""</f>
        <v/>
      </c>
      <c r="F67" t="str">
        <f>""</f>
        <v/>
      </c>
      <c r="G67" t="str">
        <f>""</f>
        <v/>
      </c>
      <c r="H67" t="str">
        <f>""</f>
        <v/>
      </c>
      <c r="I67" t="str">
        <f>""</f>
        <v/>
      </c>
      <c r="J67" t="str">
        <f>""</f>
        <v/>
      </c>
      <c r="K67" t="str">
        <f>""</f>
        <v/>
      </c>
      <c r="L67" t="str">
        <f>""</f>
        <v/>
      </c>
      <c r="M67" t="str">
        <f>""</f>
        <v/>
      </c>
      <c r="N67" t="str">
        <f>""</f>
        <v/>
      </c>
      <c r="O67" t="str">
        <f>""</f>
        <v/>
      </c>
      <c r="P67" t="str">
        <f>"-0.037**"</f>
        <v>-0.037**</v>
      </c>
      <c r="Q67" t="str">
        <f>""</f>
        <v/>
      </c>
      <c r="R67" t="str">
        <f>""</f>
        <v/>
      </c>
      <c r="S67" t="str">
        <f>""</f>
        <v/>
      </c>
      <c r="T67" t="str">
        <f>""</f>
        <v/>
      </c>
      <c r="U67" t="str">
        <f>""</f>
        <v/>
      </c>
      <c r="V67" t="str">
        <f>""</f>
        <v/>
      </c>
      <c r="W67" t="str">
        <f>""</f>
        <v/>
      </c>
      <c r="X67" t="str">
        <f>""</f>
        <v/>
      </c>
      <c r="Y67" t="str">
        <f>""</f>
        <v/>
      </c>
      <c r="Z67" t="str">
        <f>""</f>
        <v/>
      </c>
      <c r="AA67" t="str">
        <f>""</f>
        <v/>
      </c>
      <c r="AB67" t="str">
        <f>""</f>
        <v/>
      </c>
      <c r="AC67" t="str">
        <f>""</f>
        <v/>
      </c>
      <c r="AD67" t="str">
        <f>""</f>
        <v/>
      </c>
      <c r="AE67" t="str">
        <f>""</f>
        <v/>
      </c>
      <c r="AF67" t="str">
        <f>""</f>
        <v/>
      </c>
      <c r="AG67" t="str">
        <f>""</f>
        <v/>
      </c>
      <c r="AH67" t="str">
        <f>""</f>
        <v/>
      </c>
      <c r="AI67" t="str">
        <f>""</f>
        <v/>
      </c>
      <c r="AJ67" t="str">
        <f>""</f>
        <v/>
      </c>
      <c r="AK67" t="str">
        <f>""</f>
        <v/>
      </c>
      <c r="AL67" t="str">
        <f>""</f>
        <v/>
      </c>
      <c r="AM67" t="str">
        <f>""</f>
        <v/>
      </c>
      <c r="AN67" t="str">
        <f>""</f>
        <v/>
      </c>
      <c r="AO67" t="str">
        <f>""</f>
        <v/>
      </c>
      <c r="AP67" t="str">
        <f>""</f>
        <v/>
      </c>
      <c r="AQ67" t="str">
        <f>""</f>
        <v/>
      </c>
      <c r="AR67" t="str">
        <f>""</f>
        <v/>
      </c>
      <c r="AS67" t="str">
        <f>""</f>
        <v/>
      </c>
      <c r="AT67" t="str">
        <f>""</f>
        <v/>
      </c>
      <c r="AU67" t="str">
        <f>""</f>
        <v/>
      </c>
      <c r="AV67" t="str">
        <f>""</f>
        <v/>
      </c>
      <c r="AW67" t="str">
        <f>""</f>
        <v/>
      </c>
      <c r="AX67" t="str">
        <f>""</f>
        <v/>
      </c>
      <c r="AY67" t="str">
        <f>""</f>
        <v/>
      </c>
      <c r="AZ67" t="str">
        <f>""</f>
        <v/>
      </c>
      <c r="BA67" t="str">
        <f>""</f>
        <v/>
      </c>
    </row>
    <row r="68" spans="2:53" x14ac:dyDescent="0.2">
      <c r="B68" t="str">
        <f>""</f>
        <v/>
      </c>
      <c r="C68" t="str">
        <f>""</f>
        <v/>
      </c>
      <c r="D68" t="str">
        <f>""</f>
        <v/>
      </c>
      <c r="E68" t="str">
        <f>""</f>
        <v/>
      </c>
      <c r="F68" t="str">
        <f>""</f>
        <v/>
      </c>
      <c r="G68" t="str">
        <f>""</f>
        <v/>
      </c>
      <c r="H68" t="str">
        <f>""</f>
        <v/>
      </c>
      <c r="I68" t="str">
        <f>""</f>
        <v/>
      </c>
      <c r="J68" t="str">
        <f>""</f>
        <v/>
      </c>
      <c r="K68" t="str">
        <f>""</f>
        <v/>
      </c>
      <c r="L68" t="str">
        <f>""</f>
        <v/>
      </c>
      <c r="M68" t="str">
        <f>""</f>
        <v/>
      </c>
      <c r="N68" t="str">
        <f>""</f>
        <v/>
      </c>
      <c r="O68" t="str">
        <f>""</f>
        <v/>
      </c>
      <c r="P68" t="str">
        <f>"[0.016]"</f>
        <v>[0.016]</v>
      </c>
      <c r="Q68" t="str">
        <f>""</f>
        <v/>
      </c>
      <c r="R68" t="str">
        <f>""</f>
        <v/>
      </c>
      <c r="S68" t="str">
        <f>""</f>
        <v/>
      </c>
      <c r="T68" t="str">
        <f>""</f>
        <v/>
      </c>
      <c r="U68" t="str">
        <f>""</f>
        <v/>
      </c>
      <c r="V68" t="str">
        <f>""</f>
        <v/>
      </c>
      <c r="W68" t="str">
        <f>""</f>
        <v/>
      </c>
      <c r="X68" t="str">
        <f>""</f>
        <v/>
      </c>
      <c r="Y68" t="str">
        <f>""</f>
        <v/>
      </c>
      <c r="Z68" t="str">
        <f>""</f>
        <v/>
      </c>
      <c r="AA68" t="str">
        <f>""</f>
        <v/>
      </c>
      <c r="AB68" t="str">
        <f>""</f>
        <v/>
      </c>
      <c r="AC68" t="str">
        <f>""</f>
        <v/>
      </c>
      <c r="AD68" t="str">
        <f>""</f>
        <v/>
      </c>
      <c r="AE68" t="str">
        <f>""</f>
        <v/>
      </c>
      <c r="AF68" t="str">
        <f>""</f>
        <v/>
      </c>
      <c r="AG68" t="str">
        <f>""</f>
        <v/>
      </c>
      <c r="AH68" t="str">
        <f>""</f>
        <v/>
      </c>
      <c r="AI68" t="str">
        <f>""</f>
        <v/>
      </c>
      <c r="AJ68" t="str">
        <f>""</f>
        <v/>
      </c>
      <c r="AK68" t="str">
        <f>""</f>
        <v/>
      </c>
      <c r="AL68" t="str">
        <f>""</f>
        <v/>
      </c>
      <c r="AM68" t="str">
        <f>""</f>
        <v/>
      </c>
      <c r="AN68" t="str">
        <f>""</f>
        <v/>
      </c>
      <c r="AO68" t="str">
        <f>""</f>
        <v/>
      </c>
      <c r="AP68" t="str">
        <f>""</f>
        <v/>
      </c>
      <c r="AQ68" t="str">
        <f>""</f>
        <v/>
      </c>
      <c r="AR68" t="str">
        <f>""</f>
        <v/>
      </c>
      <c r="AS68" t="str">
        <f>""</f>
        <v/>
      </c>
      <c r="AT68" t="str">
        <f>""</f>
        <v/>
      </c>
      <c r="AU68" t="str">
        <f>""</f>
        <v/>
      </c>
      <c r="AV68" t="str">
        <f>""</f>
        <v/>
      </c>
      <c r="AW68" t="str">
        <f>""</f>
        <v/>
      </c>
      <c r="AX68" t="str">
        <f>""</f>
        <v/>
      </c>
      <c r="AY68" t="str">
        <f>""</f>
        <v/>
      </c>
      <c r="AZ68" t="str">
        <f>""</f>
        <v/>
      </c>
      <c r="BA68" t="str">
        <f>""</f>
        <v/>
      </c>
    </row>
    <row r="69" spans="2:53" x14ac:dyDescent="0.2">
      <c r="B69" t="str">
        <f>"Interaction"</f>
        <v>Interaction</v>
      </c>
      <c r="C69" t="str">
        <f>""</f>
        <v/>
      </c>
      <c r="D69" t="str">
        <f>""</f>
        <v/>
      </c>
      <c r="E69" t="str">
        <f>""</f>
        <v/>
      </c>
      <c r="F69" t="str">
        <f>""</f>
        <v/>
      </c>
      <c r="G69" t="str">
        <f>""</f>
        <v/>
      </c>
      <c r="H69" t="str">
        <f>""</f>
        <v/>
      </c>
      <c r="I69" t="str">
        <f>""</f>
        <v/>
      </c>
      <c r="J69" t="str">
        <f>""</f>
        <v/>
      </c>
      <c r="K69" t="str">
        <f>""</f>
        <v/>
      </c>
      <c r="L69" t="str">
        <f>""</f>
        <v/>
      </c>
      <c r="M69" t="str">
        <f>""</f>
        <v/>
      </c>
      <c r="N69" t="str">
        <f>""</f>
        <v/>
      </c>
      <c r="O69" t="str">
        <f>""</f>
        <v/>
      </c>
      <c r="P69" t="str">
        <f>"0.004"</f>
        <v>0.004</v>
      </c>
      <c r="Q69" t="str">
        <f>""</f>
        <v/>
      </c>
      <c r="R69" t="str">
        <f>""</f>
        <v/>
      </c>
      <c r="S69" t="str">
        <f>""</f>
        <v/>
      </c>
      <c r="T69" t="str">
        <f>""</f>
        <v/>
      </c>
      <c r="U69" t="str">
        <f>""</f>
        <v/>
      </c>
      <c r="V69" t="str">
        <f>""</f>
        <v/>
      </c>
      <c r="W69" t="str">
        <f>""</f>
        <v/>
      </c>
      <c r="X69" t="str">
        <f>""</f>
        <v/>
      </c>
      <c r="Y69" t="str">
        <f>""</f>
        <v/>
      </c>
      <c r="Z69" t="str">
        <f>""</f>
        <v/>
      </c>
      <c r="AA69" t="str">
        <f>""</f>
        <v/>
      </c>
      <c r="AB69" t="str">
        <f>""</f>
        <v/>
      </c>
      <c r="AC69" t="str">
        <f>""</f>
        <v/>
      </c>
      <c r="AD69" t="str">
        <f>""</f>
        <v/>
      </c>
      <c r="AE69" t="str">
        <f>""</f>
        <v/>
      </c>
      <c r="AF69" t="str">
        <f>""</f>
        <v/>
      </c>
      <c r="AG69" t="str">
        <f>""</f>
        <v/>
      </c>
      <c r="AH69" t="str">
        <f>""</f>
        <v/>
      </c>
      <c r="AI69" t="str">
        <f>""</f>
        <v/>
      </c>
      <c r="AJ69" t="str">
        <f>""</f>
        <v/>
      </c>
      <c r="AK69" t="str">
        <f>""</f>
        <v/>
      </c>
      <c r="AL69" t="str">
        <f>""</f>
        <v/>
      </c>
      <c r="AM69" t="str">
        <f>""</f>
        <v/>
      </c>
      <c r="AN69" t="str">
        <f>""</f>
        <v/>
      </c>
      <c r="AO69" t="str">
        <f>""</f>
        <v/>
      </c>
      <c r="AP69" t="str">
        <f>""</f>
        <v/>
      </c>
      <c r="AQ69" t="str">
        <f>""</f>
        <v/>
      </c>
      <c r="AR69" t="str">
        <f>""</f>
        <v/>
      </c>
      <c r="AS69" t="str">
        <f>""</f>
        <v/>
      </c>
      <c r="AT69" t="str">
        <f>""</f>
        <v/>
      </c>
      <c r="AU69" t="str">
        <f>""</f>
        <v/>
      </c>
      <c r="AV69" t="str">
        <f>""</f>
        <v/>
      </c>
      <c r="AW69" t="str">
        <f>""</f>
        <v/>
      </c>
      <c r="AX69" t="str">
        <f>""</f>
        <v/>
      </c>
      <c r="AY69" t="str">
        <f>""</f>
        <v/>
      </c>
      <c r="AZ69" t="str">
        <f>""</f>
        <v/>
      </c>
      <c r="BA69" t="str">
        <f>""</f>
        <v/>
      </c>
    </row>
    <row r="70" spans="2:53" x14ac:dyDescent="0.2">
      <c r="B70" t="str">
        <f>""</f>
        <v/>
      </c>
      <c r="C70" t="str">
        <f>""</f>
        <v/>
      </c>
      <c r="D70" t="str">
        <f>""</f>
        <v/>
      </c>
      <c r="E70" t="str">
        <f>""</f>
        <v/>
      </c>
      <c r="F70" t="str">
        <f>""</f>
        <v/>
      </c>
      <c r="G70" t="str">
        <f>""</f>
        <v/>
      </c>
      <c r="H70" t="str">
        <f>""</f>
        <v/>
      </c>
      <c r="I70" t="str">
        <f>""</f>
        <v/>
      </c>
      <c r="J70" t="str">
        <f>""</f>
        <v/>
      </c>
      <c r="K70" t="str">
        <f>""</f>
        <v/>
      </c>
      <c r="L70" t="str">
        <f>""</f>
        <v/>
      </c>
      <c r="M70" t="str">
        <f>""</f>
        <v/>
      </c>
      <c r="N70" t="str">
        <f>""</f>
        <v/>
      </c>
      <c r="O70" t="str">
        <f>""</f>
        <v/>
      </c>
      <c r="P70" t="str">
        <f>"[0.028]"</f>
        <v>[0.028]</v>
      </c>
      <c r="Q70" t="str">
        <f>""</f>
        <v/>
      </c>
      <c r="R70" t="str">
        <f>""</f>
        <v/>
      </c>
      <c r="S70" t="str">
        <f>""</f>
        <v/>
      </c>
      <c r="T70" t="str">
        <f>""</f>
        <v/>
      </c>
      <c r="U70" t="str">
        <f>""</f>
        <v/>
      </c>
      <c r="V70" t="str">
        <f>""</f>
        <v/>
      </c>
      <c r="W70" t="str">
        <f>""</f>
        <v/>
      </c>
      <c r="X70" t="str">
        <f>""</f>
        <v/>
      </c>
      <c r="Y70" t="str">
        <f>""</f>
        <v/>
      </c>
      <c r="Z70" t="str">
        <f>""</f>
        <v/>
      </c>
      <c r="AA70" t="str">
        <f>""</f>
        <v/>
      </c>
      <c r="AB70" t="str">
        <f>""</f>
        <v/>
      </c>
      <c r="AC70" t="str">
        <f>""</f>
        <v/>
      </c>
      <c r="AD70" t="str">
        <f>""</f>
        <v/>
      </c>
      <c r="AE70" t="str">
        <f>""</f>
        <v/>
      </c>
      <c r="AF70" t="str">
        <f>""</f>
        <v/>
      </c>
      <c r="AG70" t="str">
        <f>""</f>
        <v/>
      </c>
      <c r="AH70" t="str">
        <f>""</f>
        <v/>
      </c>
      <c r="AI70" t="str">
        <f>""</f>
        <v/>
      </c>
      <c r="AJ70" t="str">
        <f>""</f>
        <v/>
      </c>
      <c r="AK70" t="str">
        <f>""</f>
        <v/>
      </c>
      <c r="AL70" t="str">
        <f>""</f>
        <v/>
      </c>
      <c r="AM70" t="str">
        <f>""</f>
        <v/>
      </c>
      <c r="AN70" t="str">
        <f>""</f>
        <v/>
      </c>
      <c r="AO70" t="str">
        <f>""</f>
        <v/>
      </c>
      <c r="AP70" t="str">
        <f>""</f>
        <v/>
      </c>
      <c r="AQ70" t="str">
        <f>""</f>
        <v/>
      </c>
      <c r="AR70" t="str">
        <f>""</f>
        <v/>
      </c>
      <c r="AS70" t="str">
        <f>""</f>
        <v/>
      </c>
      <c r="AT70" t="str">
        <f>""</f>
        <v/>
      </c>
      <c r="AU70" t="str">
        <f>""</f>
        <v/>
      </c>
      <c r="AV70" t="str">
        <f>""</f>
        <v/>
      </c>
      <c r="AW70" t="str">
        <f>""</f>
        <v/>
      </c>
      <c r="AX70" t="str">
        <f>""</f>
        <v/>
      </c>
      <c r="AY70" t="str">
        <f>""</f>
        <v/>
      </c>
      <c r="AZ70" t="str">
        <f>""</f>
        <v/>
      </c>
      <c r="BA70" t="str">
        <f>""</f>
        <v/>
      </c>
    </row>
    <row r="71" spans="2:53" x14ac:dyDescent="0.2">
      <c r="B71" t="str">
        <f>"Share of household members who left household 1998-2007"</f>
        <v>Share of household members who left household 1998-2007</v>
      </c>
      <c r="C71" t="str">
        <f>""</f>
        <v/>
      </c>
      <c r="D71" t="str">
        <f>""</f>
        <v/>
      </c>
      <c r="E71" t="str">
        <f>""</f>
        <v/>
      </c>
      <c r="F71" t="str">
        <f>""</f>
        <v/>
      </c>
      <c r="G71" t="str">
        <f>""</f>
        <v/>
      </c>
      <c r="H71" t="str">
        <f>""</f>
        <v/>
      </c>
      <c r="I71" t="str">
        <f>""</f>
        <v/>
      </c>
      <c r="J71" t="str">
        <f>""</f>
        <v/>
      </c>
      <c r="K71" t="str">
        <f>""</f>
        <v/>
      </c>
      <c r="L71" t="str">
        <f>""</f>
        <v/>
      </c>
      <c r="M71" t="str">
        <f>""</f>
        <v/>
      </c>
      <c r="N71" t="str">
        <f>""</f>
        <v/>
      </c>
      <c r="O71" t="str">
        <f>""</f>
        <v/>
      </c>
      <c r="P71" t="str">
        <f>""</f>
        <v/>
      </c>
      <c r="Q71" t="str">
        <f>"-0.082"</f>
        <v>-0.082</v>
      </c>
      <c r="R71" t="str">
        <f>""</f>
        <v/>
      </c>
      <c r="S71" t="str">
        <f>""</f>
        <v/>
      </c>
      <c r="T71" t="str">
        <f>""</f>
        <v/>
      </c>
      <c r="U71" t="str">
        <f>""</f>
        <v/>
      </c>
      <c r="V71" t="str">
        <f>""</f>
        <v/>
      </c>
      <c r="W71" t="str">
        <f>""</f>
        <v/>
      </c>
      <c r="X71" t="str">
        <f>""</f>
        <v/>
      </c>
      <c r="Y71" t="str">
        <f>""</f>
        <v/>
      </c>
      <c r="Z71" t="str">
        <f>""</f>
        <v/>
      </c>
      <c r="AA71" t="str">
        <f>""</f>
        <v/>
      </c>
      <c r="AB71" t="str">
        <f>""</f>
        <v/>
      </c>
      <c r="AC71" t="str">
        <f>""</f>
        <v/>
      </c>
      <c r="AD71" t="str">
        <f>""</f>
        <v/>
      </c>
      <c r="AE71" t="str">
        <f>""</f>
        <v/>
      </c>
      <c r="AF71" t="str">
        <f>""</f>
        <v/>
      </c>
      <c r="AG71" t="str">
        <f>""</f>
        <v/>
      </c>
      <c r="AH71" t="str">
        <f>""</f>
        <v/>
      </c>
      <c r="AI71" t="str">
        <f>""</f>
        <v/>
      </c>
      <c r="AJ71" t="str">
        <f>""</f>
        <v/>
      </c>
      <c r="AK71" t="str">
        <f>""</f>
        <v/>
      </c>
      <c r="AL71" t="str">
        <f>""</f>
        <v/>
      </c>
      <c r="AM71" t="str">
        <f>""</f>
        <v/>
      </c>
      <c r="AN71" t="str">
        <f>""</f>
        <v/>
      </c>
      <c r="AO71" t="str">
        <f>""</f>
        <v/>
      </c>
      <c r="AP71" t="str">
        <f>""</f>
        <v/>
      </c>
      <c r="AQ71" t="str">
        <f>""</f>
        <v/>
      </c>
      <c r="AR71" t="str">
        <f>""</f>
        <v/>
      </c>
      <c r="AS71" t="str">
        <f>""</f>
        <v/>
      </c>
      <c r="AT71" t="str">
        <f>""</f>
        <v/>
      </c>
      <c r="AU71" t="str">
        <f>""</f>
        <v/>
      </c>
      <c r="AV71" t="str">
        <f>""</f>
        <v/>
      </c>
      <c r="AW71" t="str">
        <f>""</f>
        <v/>
      </c>
      <c r="AX71" t="str">
        <f>""</f>
        <v/>
      </c>
      <c r="AY71" t="str">
        <f>""</f>
        <v/>
      </c>
      <c r="AZ71" t="str">
        <f>""</f>
        <v/>
      </c>
      <c r="BA71" t="str">
        <f>""</f>
        <v/>
      </c>
    </row>
    <row r="72" spans="2:53" x14ac:dyDescent="0.2">
      <c r="B72" t="str">
        <f>""</f>
        <v/>
      </c>
      <c r="C72" t="str">
        <f>""</f>
        <v/>
      </c>
      <c r="D72" t="str">
        <f>""</f>
        <v/>
      </c>
      <c r="E72" t="str">
        <f>""</f>
        <v/>
      </c>
      <c r="F72" t="str">
        <f>""</f>
        <v/>
      </c>
      <c r="G72" t="str">
        <f>""</f>
        <v/>
      </c>
      <c r="H72" t="str">
        <f>""</f>
        <v/>
      </c>
      <c r="I72" t="str">
        <f>""</f>
        <v/>
      </c>
      <c r="J72" t="str">
        <f>""</f>
        <v/>
      </c>
      <c r="K72" t="str">
        <f>""</f>
        <v/>
      </c>
      <c r="L72" t="str">
        <f>""</f>
        <v/>
      </c>
      <c r="M72" t="str">
        <f>""</f>
        <v/>
      </c>
      <c r="N72" t="str">
        <f>""</f>
        <v/>
      </c>
      <c r="O72" t="str">
        <f>""</f>
        <v/>
      </c>
      <c r="P72" t="str">
        <f>""</f>
        <v/>
      </c>
      <c r="Q72" t="str">
        <f>"[0.068]"</f>
        <v>[0.068]</v>
      </c>
      <c r="R72" t="str">
        <f>""</f>
        <v/>
      </c>
      <c r="S72" t="str">
        <f>""</f>
        <v/>
      </c>
      <c r="T72" t="str">
        <f>""</f>
        <v/>
      </c>
      <c r="U72" t="str">
        <f>""</f>
        <v/>
      </c>
      <c r="V72" t="str">
        <f>""</f>
        <v/>
      </c>
      <c r="W72" t="str">
        <f>""</f>
        <v/>
      </c>
      <c r="X72" t="str">
        <f>""</f>
        <v/>
      </c>
      <c r="Y72" t="str">
        <f>""</f>
        <v/>
      </c>
      <c r="Z72" t="str">
        <f>""</f>
        <v/>
      </c>
      <c r="AA72" t="str">
        <f>""</f>
        <v/>
      </c>
      <c r="AB72" t="str">
        <f>""</f>
        <v/>
      </c>
      <c r="AC72" t="str">
        <f>""</f>
        <v/>
      </c>
      <c r="AD72" t="str">
        <f>""</f>
        <v/>
      </c>
      <c r="AE72" t="str">
        <f>""</f>
        <v/>
      </c>
      <c r="AF72" t="str">
        <f>""</f>
        <v/>
      </c>
      <c r="AG72" t="str">
        <f>""</f>
        <v/>
      </c>
      <c r="AH72" t="str">
        <f>""</f>
        <v/>
      </c>
      <c r="AI72" t="str">
        <f>""</f>
        <v/>
      </c>
      <c r="AJ72" t="str">
        <f>""</f>
        <v/>
      </c>
      <c r="AK72" t="str">
        <f>""</f>
        <v/>
      </c>
      <c r="AL72" t="str">
        <f>""</f>
        <v/>
      </c>
      <c r="AM72" t="str">
        <f>""</f>
        <v/>
      </c>
      <c r="AN72" t="str">
        <f>""</f>
        <v/>
      </c>
      <c r="AO72" t="str">
        <f>""</f>
        <v/>
      </c>
      <c r="AP72" t="str">
        <f>""</f>
        <v/>
      </c>
      <c r="AQ72" t="str">
        <f>""</f>
        <v/>
      </c>
      <c r="AR72" t="str">
        <f>""</f>
        <v/>
      </c>
      <c r="AS72" t="str">
        <f>""</f>
        <v/>
      </c>
      <c r="AT72" t="str">
        <f>""</f>
        <v/>
      </c>
      <c r="AU72" t="str">
        <f>""</f>
        <v/>
      </c>
      <c r="AV72" t="str">
        <f>""</f>
        <v/>
      </c>
      <c r="AW72" t="str">
        <f>""</f>
        <v/>
      </c>
      <c r="AX72" t="str">
        <f>""</f>
        <v/>
      </c>
      <c r="AY72" t="str">
        <f>""</f>
        <v/>
      </c>
      <c r="AZ72" t="str">
        <f>""</f>
        <v/>
      </c>
      <c r="BA72" t="str">
        <f>""</f>
        <v/>
      </c>
    </row>
    <row r="73" spans="2:53" x14ac:dyDescent="0.2">
      <c r="B73" t="str">
        <f>"Interaction"</f>
        <v>Interaction</v>
      </c>
      <c r="C73" t="str">
        <f>""</f>
        <v/>
      </c>
      <c r="D73" t="str">
        <f>""</f>
        <v/>
      </c>
      <c r="E73" t="str">
        <f>""</f>
        <v/>
      </c>
      <c r="F73" t="str">
        <f>""</f>
        <v/>
      </c>
      <c r="G73" t="str">
        <f>""</f>
        <v/>
      </c>
      <c r="H73" t="str">
        <f>""</f>
        <v/>
      </c>
      <c r="I73" t="str">
        <f>""</f>
        <v/>
      </c>
      <c r="J73" t="str">
        <f>""</f>
        <v/>
      </c>
      <c r="K73" t="str">
        <f>""</f>
        <v/>
      </c>
      <c r="L73" t="str">
        <f>""</f>
        <v/>
      </c>
      <c r="M73" t="str">
        <f>""</f>
        <v/>
      </c>
      <c r="N73" t="str">
        <f>""</f>
        <v/>
      </c>
      <c r="O73" t="str">
        <f>""</f>
        <v/>
      </c>
      <c r="P73" t="str">
        <f>""</f>
        <v/>
      </c>
      <c r="Q73" t="str">
        <f>"-0.150"</f>
        <v>-0.150</v>
      </c>
      <c r="R73" t="str">
        <f>""</f>
        <v/>
      </c>
      <c r="S73" t="str">
        <f>""</f>
        <v/>
      </c>
      <c r="T73" t="str">
        <f>""</f>
        <v/>
      </c>
      <c r="U73" t="str">
        <f>""</f>
        <v/>
      </c>
      <c r="V73" t="str">
        <f>""</f>
        <v/>
      </c>
      <c r="W73" t="str">
        <f>""</f>
        <v/>
      </c>
      <c r="X73" t="str">
        <f>""</f>
        <v/>
      </c>
      <c r="Y73" t="str">
        <f>""</f>
        <v/>
      </c>
      <c r="Z73" t="str">
        <f>""</f>
        <v/>
      </c>
      <c r="AA73" t="str">
        <f>""</f>
        <v/>
      </c>
      <c r="AB73" t="str">
        <f>""</f>
        <v/>
      </c>
      <c r="AC73" t="str">
        <f>""</f>
        <v/>
      </c>
      <c r="AD73" t="str">
        <f>""</f>
        <v/>
      </c>
      <c r="AE73" t="str">
        <f>""</f>
        <v/>
      </c>
      <c r="AF73" t="str">
        <f>""</f>
        <v/>
      </c>
      <c r="AG73" t="str">
        <f>""</f>
        <v/>
      </c>
      <c r="AH73" t="str">
        <f>""</f>
        <v/>
      </c>
      <c r="AI73" t="str">
        <f>""</f>
        <v/>
      </c>
      <c r="AJ73" t="str">
        <f>""</f>
        <v/>
      </c>
      <c r="AK73" t="str">
        <f>""</f>
        <v/>
      </c>
      <c r="AL73" t="str">
        <f>""</f>
        <v/>
      </c>
      <c r="AM73" t="str">
        <f>""</f>
        <v/>
      </c>
      <c r="AN73" t="str">
        <f>""</f>
        <v/>
      </c>
      <c r="AO73" t="str">
        <f>""</f>
        <v/>
      </c>
      <c r="AP73" t="str">
        <f>""</f>
        <v/>
      </c>
      <c r="AQ73" t="str">
        <f>""</f>
        <v/>
      </c>
      <c r="AR73" t="str">
        <f>""</f>
        <v/>
      </c>
      <c r="AS73" t="str">
        <f>""</f>
        <v/>
      </c>
      <c r="AT73" t="str">
        <f>""</f>
        <v/>
      </c>
      <c r="AU73" t="str">
        <f>""</f>
        <v/>
      </c>
      <c r="AV73" t="str">
        <f>""</f>
        <v/>
      </c>
      <c r="AW73" t="str">
        <f>""</f>
        <v/>
      </c>
      <c r="AX73" t="str">
        <f>""</f>
        <v/>
      </c>
      <c r="AY73" t="str">
        <f>""</f>
        <v/>
      </c>
      <c r="AZ73" t="str">
        <f>""</f>
        <v/>
      </c>
      <c r="BA73" t="str">
        <f>""</f>
        <v/>
      </c>
    </row>
    <row r="74" spans="2:53" x14ac:dyDescent="0.2">
      <c r="B74" t="str">
        <f>""</f>
        <v/>
      </c>
      <c r="C74" t="str">
        <f>""</f>
        <v/>
      </c>
      <c r="D74" t="str">
        <f>""</f>
        <v/>
      </c>
      <c r="E74" t="str">
        <f>""</f>
        <v/>
      </c>
      <c r="F74" t="str">
        <f>""</f>
        <v/>
      </c>
      <c r="G74" t="str">
        <f>""</f>
        <v/>
      </c>
      <c r="H74" t="str">
        <f>""</f>
        <v/>
      </c>
      <c r="I74" t="str">
        <f>""</f>
        <v/>
      </c>
      <c r="J74" t="str">
        <f>""</f>
        <v/>
      </c>
      <c r="K74" t="str">
        <f>""</f>
        <v/>
      </c>
      <c r="L74" t="str">
        <f>""</f>
        <v/>
      </c>
      <c r="M74" t="str">
        <f>""</f>
        <v/>
      </c>
      <c r="N74" t="str">
        <f>""</f>
        <v/>
      </c>
      <c r="O74" t="str">
        <f>""</f>
        <v/>
      </c>
      <c r="P74" t="str">
        <f>""</f>
        <v/>
      </c>
      <c r="Q74" t="str">
        <f>"[0.134]"</f>
        <v>[0.134]</v>
      </c>
      <c r="R74" t="str">
        <f>""</f>
        <v/>
      </c>
      <c r="S74" t="str">
        <f>""</f>
        <v/>
      </c>
      <c r="T74" t="str">
        <f>""</f>
        <v/>
      </c>
      <c r="U74" t="str">
        <f>""</f>
        <v/>
      </c>
      <c r="V74" t="str">
        <f>""</f>
        <v/>
      </c>
      <c r="W74" t="str">
        <f>""</f>
        <v/>
      </c>
      <c r="X74" t="str">
        <f>""</f>
        <v/>
      </c>
      <c r="Y74" t="str">
        <f>""</f>
        <v/>
      </c>
      <c r="Z74" t="str">
        <f>""</f>
        <v/>
      </c>
      <c r="AA74" t="str">
        <f>""</f>
        <v/>
      </c>
      <c r="AB74" t="str">
        <f>""</f>
        <v/>
      </c>
      <c r="AC74" t="str">
        <f>""</f>
        <v/>
      </c>
      <c r="AD74" t="str">
        <f>""</f>
        <v/>
      </c>
      <c r="AE74" t="str">
        <f>""</f>
        <v/>
      </c>
      <c r="AF74" t="str">
        <f>""</f>
        <v/>
      </c>
      <c r="AG74" t="str">
        <f>""</f>
        <v/>
      </c>
      <c r="AH74" t="str">
        <f>""</f>
        <v/>
      </c>
      <c r="AI74" t="str">
        <f>""</f>
        <v/>
      </c>
      <c r="AJ74" t="str">
        <f>""</f>
        <v/>
      </c>
      <c r="AK74" t="str">
        <f>""</f>
        <v/>
      </c>
      <c r="AL74" t="str">
        <f>""</f>
        <v/>
      </c>
      <c r="AM74" t="str">
        <f>""</f>
        <v/>
      </c>
      <c r="AN74" t="str">
        <f>""</f>
        <v/>
      </c>
      <c r="AO74" t="str">
        <f>""</f>
        <v/>
      </c>
      <c r="AP74" t="str">
        <f>""</f>
        <v/>
      </c>
      <c r="AQ74" t="str">
        <f>""</f>
        <v/>
      </c>
      <c r="AR74" t="str">
        <f>""</f>
        <v/>
      </c>
      <c r="AS74" t="str">
        <f>""</f>
        <v/>
      </c>
      <c r="AT74" t="str">
        <f>""</f>
        <v/>
      </c>
      <c r="AU74" t="str">
        <f>""</f>
        <v/>
      </c>
      <c r="AV74" t="str">
        <f>""</f>
        <v/>
      </c>
      <c r="AW74" t="str">
        <f>""</f>
        <v/>
      </c>
      <c r="AX74" t="str">
        <f>""</f>
        <v/>
      </c>
      <c r="AY74" t="str">
        <f>""</f>
        <v/>
      </c>
      <c r="AZ74" t="str">
        <f>""</f>
        <v/>
      </c>
      <c r="BA74" t="str">
        <f>""</f>
        <v/>
      </c>
    </row>
    <row r="75" spans="2:53" x14ac:dyDescent="0.2">
      <c r="B75" t="str">
        <f>"Theft of money (yes=1) for a household in 1998-07"</f>
        <v>Theft of money (yes=1) for a household in 1998-07</v>
      </c>
      <c r="C75" t="str">
        <f>""</f>
        <v/>
      </c>
      <c r="D75" t="str">
        <f>""</f>
        <v/>
      </c>
      <c r="E75" t="str">
        <f>""</f>
        <v/>
      </c>
      <c r="F75" t="str">
        <f>""</f>
        <v/>
      </c>
      <c r="G75" t="str">
        <f>""</f>
        <v/>
      </c>
      <c r="H75" t="str">
        <f>""</f>
        <v/>
      </c>
      <c r="I75" t="str">
        <f>""</f>
        <v/>
      </c>
      <c r="J75" t="str">
        <f>""</f>
        <v/>
      </c>
      <c r="K75" t="str">
        <f>""</f>
        <v/>
      </c>
      <c r="L75" t="str">
        <f>""</f>
        <v/>
      </c>
      <c r="M75" t="str">
        <f>""</f>
        <v/>
      </c>
      <c r="N75" t="str">
        <f>""</f>
        <v/>
      </c>
      <c r="O75" t="str">
        <f>""</f>
        <v/>
      </c>
      <c r="P75" t="str">
        <f>""</f>
        <v/>
      </c>
      <c r="Q75" t="str">
        <f>""</f>
        <v/>
      </c>
      <c r="R75" t="str">
        <f>"0.021"</f>
        <v>0.021</v>
      </c>
      <c r="S75" t="str">
        <f>"0.022"</f>
        <v>0.022</v>
      </c>
      <c r="T75" t="str">
        <f>"0.013"</f>
        <v>0.013</v>
      </c>
      <c r="U75" t="str">
        <f>""</f>
        <v/>
      </c>
      <c r="V75" t="str">
        <f>""</f>
        <v/>
      </c>
      <c r="W75" t="str">
        <f>""</f>
        <v/>
      </c>
      <c r="X75" t="str">
        <f>""</f>
        <v/>
      </c>
      <c r="Y75" t="str">
        <f>""</f>
        <v/>
      </c>
      <c r="Z75" t="str">
        <f>""</f>
        <v/>
      </c>
      <c r="AA75" t="str">
        <f>""</f>
        <v/>
      </c>
      <c r="AB75" t="str">
        <f>""</f>
        <v/>
      </c>
      <c r="AC75" t="str">
        <f>""</f>
        <v/>
      </c>
      <c r="AD75" t="str">
        <f>""</f>
        <v/>
      </c>
      <c r="AE75" t="str">
        <f>""</f>
        <v/>
      </c>
      <c r="AF75" t="str">
        <f>""</f>
        <v/>
      </c>
      <c r="AG75" t="str">
        <f>""</f>
        <v/>
      </c>
      <c r="AH75" t="str">
        <f>""</f>
        <v/>
      </c>
      <c r="AI75" t="str">
        <f>""</f>
        <v/>
      </c>
      <c r="AJ75" t="str">
        <f>""</f>
        <v/>
      </c>
      <c r="AK75" t="str">
        <f>""</f>
        <v/>
      </c>
      <c r="AL75" t="str">
        <f>""</f>
        <v/>
      </c>
      <c r="AM75" t="str">
        <f>""</f>
        <v/>
      </c>
      <c r="AN75" t="str">
        <f>""</f>
        <v/>
      </c>
      <c r="AO75" t="str">
        <f>""</f>
        <v/>
      </c>
      <c r="AP75" t="str">
        <f>""</f>
        <v/>
      </c>
      <c r="AQ75" t="str">
        <f>""</f>
        <v/>
      </c>
      <c r="AR75" t="str">
        <f>""</f>
        <v/>
      </c>
      <c r="AS75" t="str">
        <f>""</f>
        <v/>
      </c>
      <c r="AT75" t="str">
        <f>""</f>
        <v/>
      </c>
      <c r="AU75" t="str">
        <f>""</f>
        <v/>
      </c>
      <c r="AV75" t="str">
        <f>""</f>
        <v/>
      </c>
      <c r="AW75" t="str">
        <f>""</f>
        <v/>
      </c>
      <c r="AX75" t="str">
        <f>""</f>
        <v/>
      </c>
      <c r="AY75" t="str">
        <f>""</f>
        <v/>
      </c>
      <c r="AZ75" t="str">
        <f>""</f>
        <v/>
      </c>
      <c r="BA75" t="str">
        <f>""</f>
        <v/>
      </c>
    </row>
    <row r="76" spans="2:53" x14ac:dyDescent="0.2">
      <c r="B76" t="str">
        <f>""</f>
        <v/>
      </c>
      <c r="C76" t="str">
        <f>""</f>
        <v/>
      </c>
      <c r="D76" t="str">
        <f>""</f>
        <v/>
      </c>
      <c r="E76" t="str">
        <f>""</f>
        <v/>
      </c>
      <c r="F76" t="str">
        <f>""</f>
        <v/>
      </c>
      <c r="G76" t="str">
        <f>""</f>
        <v/>
      </c>
      <c r="H76" t="str">
        <f>""</f>
        <v/>
      </c>
      <c r="I76" t="str">
        <f>""</f>
        <v/>
      </c>
      <c r="J76" t="str">
        <f>""</f>
        <v/>
      </c>
      <c r="K76" t="str">
        <f>""</f>
        <v/>
      </c>
      <c r="L76" t="str">
        <f>""</f>
        <v/>
      </c>
      <c r="M76" t="str">
        <f>""</f>
        <v/>
      </c>
      <c r="N76" t="str">
        <f>""</f>
        <v/>
      </c>
      <c r="O76" t="str">
        <f>""</f>
        <v/>
      </c>
      <c r="P76" t="str">
        <f>""</f>
        <v/>
      </c>
      <c r="Q76" t="str">
        <f>""</f>
        <v/>
      </c>
      <c r="R76" t="str">
        <f>"[0.051]"</f>
        <v>[0.051]</v>
      </c>
      <c r="S76" t="str">
        <f>"[0.046]"</f>
        <v>[0.046]</v>
      </c>
      <c r="T76" t="str">
        <f>"[0.046]"</f>
        <v>[0.046]</v>
      </c>
      <c r="U76" t="str">
        <f>""</f>
        <v/>
      </c>
      <c r="V76" t="str">
        <f>""</f>
        <v/>
      </c>
      <c r="W76" t="str">
        <f>""</f>
        <v/>
      </c>
      <c r="X76" t="str">
        <f>""</f>
        <v/>
      </c>
      <c r="Y76" t="str">
        <f>""</f>
        <v/>
      </c>
      <c r="Z76" t="str">
        <f>""</f>
        <v/>
      </c>
      <c r="AA76" t="str">
        <f>""</f>
        <v/>
      </c>
      <c r="AB76" t="str">
        <f>""</f>
        <v/>
      </c>
      <c r="AC76" t="str">
        <f>""</f>
        <v/>
      </c>
      <c r="AD76" t="str">
        <f>""</f>
        <v/>
      </c>
      <c r="AE76" t="str">
        <f>""</f>
        <v/>
      </c>
      <c r="AF76" t="str">
        <f>""</f>
        <v/>
      </c>
      <c r="AG76" t="str">
        <f>""</f>
        <v/>
      </c>
      <c r="AH76" t="str">
        <f>""</f>
        <v/>
      </c>
      <c r="AI76" t="str">
        <f>""</f>
        <v/>
      </c>
      <c r="AJ76" t="str">
        <f>""</f>
        <v/>
      </c>
      <c r="AK76" t="str">
        <f>""</f>
        <v/>
      </c>
      <c r="AL76" t="str">
        <f>""</f>
        <v/>
      </c>
      <c r="AM76" t="str">
        <f>""</f>
        <v/>
      </c>
      <c r="AN76" t="str">
        <f>""</f>
        <v/>
      </c>
      <c r="AO76" t="str">
        <f>""</f>
        <v/>
      </c>
      <c r="AP76" t="str">
        <f>""</f>
        <v/>
      </c>
      <c r="AQ76" t="str">
        <f>""</f>
        <v/>
      </c>
      <c r="AR76" t="str">
        <f>""</f>
        <v/>
      </c>
      <c r="AS76" t="str">
        <f>""</f>
        <v/>
      </c>
      <c r="AT76" t="str">
        <f>""</f>
        <v/>
      </c>
      <c r="AU76" t="str">
        <f>""</f>
        <v/>
      </c>
      <c r="AV76" t="str">
        <f>""</f>
        <v/>
      </c>
      <c r="AW76" t="str">
        <f>""</f>
        <v/>
      </c>
      <c r="AX76" t="str">
        <f>""</f>
        <v/>
      </c>
      <c r="AY76" t="str">
        <f>""</f>
        <v/>
      </c>
      <c r="AZ76" t="str">
        <f>""</f>
        <v/>
      </c>
      <c r="BA76" t="str">
        <f>""</f>
        <v/>
      </c>
    </row>
    <row r="77" spans="2:53" x14ac:dyDescent="0.2">
      <c r="B77" t="str">
        <f>"At least 1 person left the household in a given year (yes=1)"</f>
        <v>At least 1 person left the household in a given year (yes=1)</v>
      </c>
      <c r="C77" t="str">
        <f>""</f>
        <v/>
      </c>
      <c r="D77" t="str">
        <f>""</f>
        <v/>
      </c>
      <c r="E77" t="str">
        <f>""</f>
        <v/>
      </c>
      <c r="F77" t="str">
        <f>""</f>
        <v/>
      </c>
      <c r="G77" t="str">
        <f>""</f>
        <v/>
      </c>
      <c r="H77" t="str">
        <f>""</f>
        <v/>
      </c>
      <c r="I77" t="str">
        <f>""</f>
        <v/>
      </c>
      <c r="J77" t="str">
        <f>""</f>
        <v/>
      </c>
      <c r="K77" t="str">
        <f>""</f>
        <v/>
      </c>
      <c r="L77" t="str">
        <f>""</f>
        <v/>
      </c>
      <c r="M77" t="str">
        <f>""</f>
        <v/>
      </c>
      <c r="N77" t="str">
        <f>""</f>
        <v/>
      </c>
      <c r="O77" t="str">
        <f>""</f>
        <v/>
      </c>
      <c r="P77" t="str">
        <f>""</f>
        <v/>
      </c>
      <c r="Q77" t="str">
        <f>""</f>
        <v/>
      </c>
      <c r="R77" t="str">
        <f>"-0.055"</f>
        <v>-0.055</v>
      </c>
      <c r="S77" t="str">
        <f>""</f>
        <v/>
      </c>
      <c r="T77" t="str">
        <f>""</f>
        <v/>
      </c>
      <c r="U77" t="str">
        <f>""</f>
        <v/>
      </c>
      <c r="V77" t="str">
        <f>""</f>
        <v/>
      </c>
      <c r="W77" t="str">
        <f>""</f>
        <v/>
      </c>
      <c r="X77" t="str">
        <f>""</f>
        <v/>
      </c>
      <c r="Y77" t="str">
        <f>""</f>
        <v/>
      </c>
      <c r="Z77" t="str">
        <f>""</f>
        <v/>
      </c>
      <c r="AA77" t="str">
        <f>""</f>
        <v/>
      </c>
      <c r="AB77" t="str">
        <f>""</f>
        <v/>
      </c>
      <c r="AC77" t="str">
        <f>""</f>
        <v/>
      </c>
      <c r="AD77" t="str">
        <f>""</f>
        <v/>
      </c>
      <c r="AE77" t="str">
        <f>""</f>
        <v/>
      </c>
      <c r="AF77" t="str">
        <f>""</f>
        <v/>
      </c>
      <c r="AG77" t="str">
        <f>""</f>
        <v/>
      </c>
      <c r="AH77" t="str">
        <f>""</f>
        <v/>
      </c>
      <c r="AI77" t="str">
        <f>""</f>
        <v/>
      </c>
      <c r="AJ77" t="str">
        <f>""</f>
        <v/>
      </c>
      <c r="AK77" t="str">
        <f>""</f>
        <v/>
      </c>
      <c r="AL77" t="str">
        <f>""</f>
        <v/>
      </c>
      <c r="AM77" t="str">
        <f>""</f>
        <v/>
      </c>
      <c r="AN77" t="str">
        <f>""</f>
        <v/>
      </c>
      <c r="AO77" t="str">
        <f>""</f>
        <v/>
      </c>
      <c r="AP77" t="str">
        <f>""</f>
        <v/>
      </c>
      <c r="AQ77" t="str">
        <f>""</f>
        <v/>
      </c>
      <c r="AR77" t="str">
        <f>""</f>
        <v/>
      </c>
      <c r="AS77" t="str">
        <f>""</f>
        <v/>
      </c>
      <c r="AT77" t="str">
        <f>""</f>
        <v/>
      </c>
      <c r="AU77" t="str">
        <f>""</f>
        <v/>
      </c>
      <c r="AV77" t="str">
        <f>""</f>
        <v/>
      </c>
      <c r="AW77" t="str">
        <f>""</f>
        <v/>
      </c>
      <c r="AX77" t="str">
        <f>""</f>
        <v/>
      </c>
      <c r="AY77" t="str">
        <f>""</f>
        <v/>
      </c>
      <c r="AZ77" t="str">
        <f>""</f>
        <v/>
      </c>
      <c r="BA77" t="str">
        <f>""</f>
        <v/>
      </c>
    </row>
    <row r="78" spans="2:53" x14ac:dyDescent="0.2">
      <c r="B78" t="str">
        <f>""</f>
        <v/>
      </c>
      <c r="C78" t="str">
        <f>""</f>
        <v/>
      </c>
      <c r="D78" t="str">
        <f>""</f>
        <v/>
      </c>
      <c r="E78" t="str">
        <f>""</f>
        <v/>
      </c>
      <c r="F78" t="str">
        <f>""</f>
        <v/>
      </c>
      <c r="G78" t="str">
        <f>""</f>
        <v/>
      </c>
      <c r="H78" t="str">
        <f>""</f>
        <v/>
      </c>
      <c r="I78" t="str">
        <f>""</f>
        <v/>
      </c>
      <c r="J78" t="str">
        <f>""</f>
        <v/>
      </c>
      <c r="K78" t="str">
        <f>""</f>
        <v/>
      </c>
      <c r="L78" t="str">
        <f>""</f>
        <v/>
      </c>
      <c r="M78" t="str">
        <f>""</f>
        <v/>
      </c>
      <c r="N78" t="str">
        <f>""</f>
        <v/>
      </c>
      <c r="O78" t="str">
        <f>""</f>
        <v/>
      </c>
      <c r="P78" t="str">
        <f>""</f>
        <v/>
      </c>
      <c r="Q78" t="str">
        <f>""</f>
        <v/>
      </c>
      <c r="R78" t="str">
        <f>"[0.037]"</f>
        <v>[0.037]</v>
      </c>
      <c r="S78" t="str">
        <f>""</f>
        <v/>
      </c>
      <c r="T78" t="str">
        <f>""</f>
        <v/>
      </c>
      <c r="U78" t="str">
        <f>""</f>
        <v/>
      </c>
      <c r="V78" t="str">
        <f>""</f>
        <v/>
      </c>
      <c r="W78" t="str">
        <f>""</f>
        <v/>
      </c>
      <c r="X78" t="str">
        <f>""</f>
        <v/>
      </c>
      <c r="Y78" t="str">
        <f>""</f>
        <v/>
      </c>
      <c r="Z78" t="str">
        <f>""</f>
        <v/>
      </c>
      <c r="AA78" t="str">
        <f>""</f>
        <v/>
      </c>
      <c r="AB78" t="str">
        <f>""</f>
        <v/>
      </c>
      <c r="AC78" t="str">
        <f>""</f>
        <v/>
      </c>
      <c r="AD78" t="str">
        <f>""</f>
        <v/>
      </c>
      <c r="AE78" t="str">
        <f>""</f>
        <v/>
      </c>
      <c r="AF78" t="str">
        <f>""</f>
        <v/>
      </c>
      <c r="AG78" t="str">
        <f>""</f>
        <v/>
      </c>
      <c r="AH78" t="str">
        <f>""</f>
        <v/>
      </c>
      <c r="AI78" t="str">
        <f>""</f>
        <v/>
      </c>
      <c r="AJ78" t="str">
        <f>""</f>
        <v/>
      </c>
      <c r="AK78" t="str">
        <f>""</f>
        <v/>
      </c>
      <c r="AL78" t="str">
        <f>""</f>
        <v/>
      </c>
      <c r="AM78" t="str">
        <f>""</f>
        <v/>
      </c>
      <c r="AN78" t="str">
        <f>""</f>
        <v/>
      </c>
      <c r="AO78" t="str">
        <f>""</f>
        <v/>
      </c>
      <c r="AP78" t="str">
        <f>""</f>
        <v/>
      </c>
      <c r="AQ78" t="str">
        <f>""</f>
        <v/>
      </c>
      <c r="AR78" t="str">
        <f>""</f>
        <v/>
      </c>
      <c r="AS78" t="str">
        <f>""</f>
        <v/>
      </c>
      <c r="AT78" t="str">
        <f>""</f>
        <v/>
      </c>
      <c r="AU78" t="str">
        <f>""</f>
        <v/>
      </c>
      <c r="AV78" t="str">
        <f>""</f>
        <v/>
      </c>
      <c r="AW78" t="str">
        <f>""</f>
        <v/>
      </c>
      <c r="AX78" t="str">
        <f>""</f>
        <v/>
      </c>
      <c r="AY78" t="str">
        <f>""</f>
        <v/>
      </c>
      <c r="AZ78" t="str">
        <f>""</f>
        <v/>
      </c>
      <c r="BA78" t="str">
        <f>""</f>
        <v/>
      </c>
    </row>
    <row r="79" spans="2:53" x14ac:dyDescent="0.2">
      <c r="B79" t="str">
        <f>"Interaction"</f>
        <v>Interaction</v>
      </c>
      <c r="C79" t="str">
        <f>""</f>
        <v/>
      </c>
      <c r="D79" t="str">
        <f>""</f>
        <v/>
      </c>
      <c r="E79" t="str">
        <f>""</f>
        <v/>
      </c>
      <c r="F79" t="str">
        <f>""</f>
        <v/>
      </c>
      <c r="G79" t="str">
        <f>""</f>
        <v/>
      </c>
      <c r="H79" t="str">
        <f>""</f>
        <v/>
      </c>
      <c r="I79" t="str">
        <f>""</f>
        <v/>
      </c>
      <c r="J79" t="str">
        <f>""</f>
        <v/>
      </c>
      <c r="K79" t="str">
        <f>""</f>
        <v/>
      </c>
      <c r="L79" t="str">
        <f>""</f>
        <v/>
      </c>
      <c r="M79" t="str">
        <f>""</f>
        <v/>
      </c>
      <c r="N79" t="str">
        <f>""</f>
        <v/>
      </c>
      <c r="O79" t="str">
        <f>""</f>
        <v/>
      </c>
      <c r="P79" t="str">
        <f>""</f>
        <v/>
      </c>
      <c r="Q79" t="str">
        <f>""</f>
        <v/>
      </c>
      <c r="R79" t="str">
        <f>"-0.060"</f>
        <v>-0.060</v>
      </c>
      <c r="S79" t="str">
        <f>""</f>
        <v/>
      </c>
      <c r="T79" t="str">
        <f>""</f>
        <v/>
      </c>
      <c r="U79" t="str">
        <f>""</f>
        <v/>
      </c>
      <c r="V79" t="str">
        <f>""</f>
        <v/>
      </c>
      <c r="W79" t="str">
        <f>""</f>
        <v/>
      </c>
      <c r="X79" t="str">
        <f>""</f>
        <v/>
      </c>
      <c r="Y79" t="str">
        <f>""</f>
        <v/>
      </c>
      <c r="Z79" t="str">
        <f>""</f>
        <v/>
      </c>
      <c r="AA79" t="str">
        <f>""</f>
        <v/>
      </c>
      <c r="AB79" t="str">
        <f>""</f>
        <v/>
      </c>
      <c r="AC79" t="str">
        <f>""</f>
        <v/>
      </c>
      <c r="AD79" t="str">
        <f>""</f>
        <v/>
      </c>
      <c r="AE79" t="str">
        <f>""</f>
        <v/>
      </c>
      <c r="AF79" t="str">
        <f>""</f>
        <v/>
      </c>
      <c r="AG79" t="str">
        <f>""</f>
        <v/>
      </c>
      <c r="AH79" t="str">
        <f>""</f>
        <v/>
      </c>
      <c r="AI79" t="str">
        <f>""</f>
        <v/>
      </c>
      <c r="AJ79" t="str">
        <f>""</f>
        <v/>
      </c>
      <c r="AK79" t="str">
        <f>""</f>
        <v/>
      </c>
      <c r="AL79" t="str">
        <f>""</f>
        <v/>
      </c>
      <c r="AM79" t="str">
        <f>""</f>
        <v/>
      </c>
      <c r="AN79" t="str">
        <f>""</f>
        <v/>
      </c>
      <c r="AO79" t="str">
        <f>""</f>
        <v/>
      </c>
      <c r="AP79" t="str">
        <f>""</f>
        <v/>
      </c>
      <c r="AQ79" t="str">
        <f>""</f>
        <v/>
      </c>
      <c r="AR79" t="str">
        <f>""</f>
        <v/>
      </c>
      <c r="AS79" t="str">
        <f>""</f>
        <v/>
      </c>
      <c r="AT79" t="str">
        <f>""</f>
        <v/>
      </c>
      <c r="AU79" t="str">
        <f>""</f>
        <v/>
      </c>
      <c r="AV79" t="str">
        <f>""</f>
        <v/>
      </c>
      <c r="AW79" t="str">
        <f>""</f>
        <v/>
      </c>
      <c r="AX79" t="str">
        <f>""</f>
        <v/>
      </c>
      <c r="AY79" t="str">
        <f>""</f>
        <v/>
      </c>
      <c r="AZ79" t="str">
        <f>""</f>
        <v/>
      </c>
      <c r="BA79" t="str">
        <f>""</f>
        <v/>
      </c>
    </row>
    <row r="80" spans="2:53" x14ac:dyDescent="0.2">
      <c r="B80" t="str">
        <f>""</f>
        <v/>
      </c>
      <c r="C80" t="str">
        <f>""</f>
        <v/>
      </c>
      <c r="D80" t="str">
        <f>""</f>
        <v/>
      </c>
      <c r="E80" t="str">
        <f>""</f>
        <v/>
      </c>
      <c r="F80" t="str">
        <f>""</f>
        <v/>
      </c>
      <c r="G80" t="str">
        <f>""</f>
        <v/>
      </c>
      <c r="H80" t="str">
        <f>""</f>
        <v/>
      </c>
      <c r="I80" t="str">
        <f>""</f>
        <v/>
      </c>
      <c r="J80" t="str">
        <f>""</f>
        <v/>
      </c>
      <c r="K80" t="str">
        <f>""</f>
        <v/>
      </c>
      <c r="L80" t="str">
        <f>""</f>
        <v/>
      </c>
      <c r="M80" t="str">
        <f>""</f>
        <v/>
      </c>
      <c r="N80" t="str">
        <f>""</f>
        <v/>
      </c>
      <c r="O80" t="str">
        <f>""</f>
        <v/>
      </c>
      <c r="P80" t="str">
        <f>""</f>
        <v/>
      </c>
      <c r="Q80" t="str">
        <f>""</f>
        <v/>
      </c>
      <c r="R80" t="str">
        <f>"[0.094]"</f>
        <v>[0.094]</v>
      </c>
      <c r="S80" t="str">
        <f>""</f>
        <v/>
      </c>
      <c r="T80" t="str">
        <f>""</f>
        <v/>
      </c>
      <c r="U80" t="str">
        <f>""</f>
        <v/>
      </c>
      <c r="V80" t="str">
        <f>""</f>
        <v/>
      </c>
      <c r="W80" t="str">
        <f>""</f>
        <v/>
      </c>
      <c r="X80" t="str">
        <f>""</f>
        <v/>
      </c>
      <c r="Y80" t="str">
        <f>""</f>
        <v/>
      </c>
      <c r="Z80" t="str">
        <f>""</f>
        <v/>
      </c>
      <c r="AA80" t="str">
        <f>""</f>
        <v/>
      </c>
      <c r="AB80" t="str">
        <f>""</f>
        <v/>
      </c>
      <c r="AC80" t="str">
        <f>""</f>
        <v/>
      </c>
      <c r="AD80" t="str">
        <f>""</f>
        <v/>
      </c>
      <c r="AE80" t="str">
        <f>""</f>
        <v/>
      </c>
      <c r="AF80" t="str">
        <f>""</f>
        <v/>
      </c>
      <c r="AG80" t="str">
        <f>""</f>
        <v/>
      </c>
      <c r="AH80" t="str">
        <f>""</f>
        <v/>
      </c>
      <c r="AI80" t="str">
        <f>""</f>
        <v/>
      </c>
      <c r="AJ80" t="str">
        <f>""</f>
        <v/>
      </c>
      <c r="AK80" t="str">
        <f>""</f>
        <v/>
      </c>
      <c r="AL80" t="str">
        <f>""</f>
        <v/>
      </c>
      <c r="AM80" t="str">
        <f>""</f>
        <v/>
      </c>
      <c r="AN80" t="str">
        <f>""</f>
        <v/>
      </c>
      <c r="AO80" t="str">
        <f>""</f>
        <v/>
      </c>
      <c r="AP80" t="str">
        <f>""</f>
        <v/>
      </c>
      <c r="AQ80" t="str">
        <f>""</f>
        <v/>
      </c>
      <c r="AR80" t="str">
        <f>""</f>
        <v/>
      </c>
      <c r="AS80" t="str">
        <f>""</f>
        <v/>
      </c>
      <c r="AT80" t="str">
        <f>""</f>
        <v/>
      </c>
      <c r="AU80" t="str">
        <f>""</f>
        <v/>
      </c>
      <c r="AV80" t="str">
        <f>""</f>
        <v/>
      </c>
      <c r="AW80" t="str">
        <f>""</f>
        <v/>
      </c>
      <c r="AX80" t="str">
        <f>""</f>
        <v/>
      </c>
      <c r="AY80" t="str">
        <f>""</f>
        <v/>
      </c>
      <c r="AZ80" t="str">
        <f>""</f>
        <v/>
      </c>
      <c r="BA80" t="str">
        <f>""</f>
        <v/>
      </c>
    </row>
    <row r="81" spans="2:53" x14ac:dyDescent="0.2">
      <c r="B81" t="str">
        <f>"Number of members who left household 1998-2007"</f>
        <v>Number of members who left household 1998-2007</v>
      </c>
      <c r="C81" t="str">
        <f>""</f>
        <v/>
      </c>
      <c r="D81" t="str">
        <f>""</f>
        <v/>
      </c>
      <c r="E81" t="str">
        <f>""</f>
        <v/>
      </c>
      <c r="F81" t="str">
        <f>""</f>
        <v/>
      </c>
      <c r="G81" t="str">
        <f>""</f>
        <v/>
      </c>
      <c r="H81" t="str">
        <f>""</f>
        <v/>
      </c>
      <c r="I81" t="str">
        <f>""</f>
        <v/>
      </c>
      <c r="J81" t="str">
        <f>""</f>
        <v/>
      </c>
      <c r="K81" t="str">
        <f>""</f>
        <v/>
      </c>
      <c r="L81" t="str">
        <f>""</f>
        <v/>
      </c>
      <c r="M81" t="str">
        <f>""</f>
        <v/>
      </c>
      <c r="N81" t="str">
        <f>""</f>
        <v/>
      </c>
      <c r="O81" t="str">
        <f>""</f>
        <v/>
      </c>
      <c r="P81" t="str">
        <f>""</f>
        <v/>
      </c>
      <c r="Q81" t="str">
        <f>""</f>
        <v/>
      </c>
      <c r="R81" t="str">
        <f>""</f>
        <v/>
      </c>
      <c r="S81" t="str">
        <f>"-0.028*"</f>
        <v>-0.028*</v>
      </c>
      <c r="T81" t="str">
        <f>""</f>
        <v/>
      </c>
      <c r="U81" t="str">
        <f>""</f>
        <v/>
      </c>
      <c r="V81" t="str">
        <f>""</f>
        <v/>
      </c>
      <c r="W81" t="str">
        <f>""</f>
        <v/>
      </c>
      <c r="X81" t="str">
        <f>""</f>
        <v/>
      </c>
      <c r="Y81" t="str">
        <f>""</f>
        <v/>
      </c>
      <c r="Z81" t="str">
        <f>""</f>
        <v/>
      </c>
      <c r="AA81" t="str">
        <f>""</f>
        <v/>
      </c>
      <c r="AB81" t="str">
        <f>""</f>
        <v/>
      </c>
      <c r="AC81" t="str">
        <f>""</f>
        <v/>
      </c>
      <c r="AD81" t="str">
        <f>""</f>
        <v/>
      </c>
      <c r="AE81" t="str">
        <f>""</f>
        <v/>
      </c>
      <c r="AF81" t="str">
        <f>""</f>
        <v/>
      </c>
      <c r="AG81" t="str">
        <f>""</f>
        <v/>
      </c>
      <c r="AH81" t="str">
        <f>""</f>
        <v/>
      </c>
      <c r="AI81" t="str">
        <f>""</f>
        <v/>
      </c>
      <c r="AJ81" t="str">
        <f>""</f>
        <v/>
      </c>
      <c r="AK81" t="str">
        <f>""</f>
        <v/>
      </c>
      <c r="AL81" t="str">
        <f>""</f>
        <v/>
      </c>
      <c r="AM81" t="str">
        <f>""</f>
        <v/>
      </c>
      <c r="AN81" t="str">
        <f>""</f>
        <v/>
      </c>
      <c r="AO81" t="str">
        <f>""</f>
        <v/>
      </c>
      <c r="AP81" t="str">
        <f>""</f>
        <v/>
      </c>
      <c r="AQ81" t="str">
        <f>""</f>
        <v/>
      </c>
      <c r="AR81" t="str">
        <f>""</f>
        <v/>
      </c>
      <c r="AS81" t="str">
        <f>""</f>
        <v/>
      </c>
      <c r="AT81" t="str">
        <f>""</f>
        <v/>
      </c>
      <c r="AU81" t="str">
        <f>""</f>
        <v/>
      </c>
      <c r="AV81" t="str">
        <f>""</f>
        <v/>
      </c>
      <c r="AW81" t="str">
        <f>""</f>
        <v/>
      </c>
      <c r="AX81" t="str">
        <f>""</f>
        <v/>
      </c>
      <c r="AY81" t="str">
        <f>""</f>
        <v/>
      </c>
      <c r="AZ81" t="str">
        <f>""</f>
        <v/>
      </c>
      <c r="BA81" t="str">
        <f>""</f>
        <v/>
      </c>
    </row>
    <row r="82" spans="2:53" x14ac:dyDescent="0.2">
      <c r="B82" t="str">
        <f>""</f>
        <v/>
      </c>
      <c r="C82" t="str">
        <f>""</f>
        <v/>
      </c>
      <c r="D82" t="str">
        <f>""</f>
        <v/>
      </c>
      <c r="E82" t="str">
        <f>""</f>
        <v/>
      </c>
      <c r="F82" t="str">
        <f>""</f>
        <v/>
      </c>
      <c r="G82" t="str">
        <f>""</f>
        <v/>
      </c>
      <c r="H82" t="str">
        <f>""</f>
        <v/>
      </c>
      <c r="I82" t="str">
        <f>""</f>
        <v/>
      </c>
      <c r="J82" t="str">
        <f>""</f>
        <v/>
      </c>
      <c r="K82" t="str">
        <f>""</f>
        <v/>
      </c>
      <c r="L82" t="str">
        <f>""</f>
        <v/>
      </c>
      <c r="M82" t="str">
        <f>""</f>
        <v/>
      </c>
      <c r="N82" t="str">
        <f>""</f>
        <v/>
      </c>
      <c r="O82" t="str">
        <f>""</f>
        <v/>
      </c>
      <c r="P82" t="str">
        <f>""</f>
        <v/>
      </c>
      <c r="Q82" t="str">
        <f>""</f>
        <v/>
      </c>
      <c r="R82" t="str">
        <f>""</f>
        <v/>
      </c>
      <c r="S82" t="str">
        <f>"[0.016]"</f>
        <v>[0.016]</v>
      </c>
      <c r="T82" t="str">
        <f>""</f>
        <v/>
      </c>
      <c r="U82" t="str">
        <f>""</f>
        <v/>
      </c>
      <c r="V82" t="str">
        <f>""</f>
        <v/>
      </c>
      <c r="W82" t="str">
        <f>""</f>
        <v/>
      </c>
      <c r="X82" t="str">
        <f>""</f>
        <v/>
      </c>
      <c r="Y82" t="str">
        <f>""</f>
        <v/>
      </c>
      <c r="Z82" t="str">
        <f>""</f>
        <v/>
      </c>
      <c r="AA82" t="str">
        <f>""</f>
        <v/>
      </c>
      <c r="AB82" t="str">
        <f>""</f>
        <v/>
      </c>
      <c r="AC82" t="str">
        <f>""</f>
        <v/>
      </c>
      <c r="AD82" t="str">
        <f>""</f>
        <v/>
      </c>
      <c r="AE82" t="str">
        <f>""</f>
        <v/>
      </c>
      <c r="AF82" t="str">
        <f>""</f>
        <v/>
      </c>
      <c r="AG82" t="str">
        <f>""</f>
        <v/>
      </c>
      <c r="AH82" t="str">
        <f>""</f>
        <v/>
      </c>
      <c r="AI82" t="str">
        <f>""</f>
        <v/>
      </c>
      <c r="AJ82" t="str">
        <f>""</f>
        <v/>
      </c>
      <c r="AK82" t="str">
        <f>""</f>
        <v/>
      </c>
      <c r="AL82" t="str">
        <f>""</f>
        <v/>
      </c>
      <c r="AM82" t="str">
        <f>""</f>
        <v/>
      </c>
      <c r="AN82" t="str">
        <f>""</f>
        <v/>
      </c>
      <c r="AO82" t="str">
        <f>""</f>
        <v/>
      </c>
      <c r="AP82" t="str">
        <f>""</f>
        <v/>
      </c>
      <c r="AQ82" t="str">
        <f>""</f>
        <v/>
      </c>
      <c r="AR82" t="str">
        <f>""</f>
        <v/>
      </c>
      <c r="AS82" t="str">
        <f>""</f>
        <v/>
      </c>
      <c r="AT82" t="str">
        <f>""</f>
        <v/>
      </c>
      <c r="AU82" t="str">
        <f>""</f>
        <v/>
      </c>
      <c r="AV82" t="str">
        <f>""</f>
        <v/>
      </c>
      <c r="AW82" t="str">
        <f>""</f>
        <v/>
      </c>
      <c r="AX82" t="str">
        <f>""</f>
        <v/>
      </c>
      <c r="AY82" t="str">
        <f>""</f>
        <v/>
      </c>
      <c r="AZ82" t="str">
        <f>""</f>
        <v/>
      </c>
      <c r="BA82" t="str">
        <f>""</f>
        <v/>
      </c>
    </row>
    <row r="83" spans="2:53" x14ac:dyDescent="0.2">
      <c r="B83" t="str">
        <f>"Interaction"</f>
        <v>Interaction</v>
      </c>
      <c r="C83" t="str">
        <f>""</f>
        <v/>
      </c>
      <c r="D83" t="str">
        <f>""</f>
        <v/>
      </c>
      <c r="E83" t="str">
        <f>""</f>
        <v/>
      </c>
      <c r="F83" t="str">
        <f>""</f>
        <v/>
      </c>
      <c r="G83" t="str">
        <f>""</f>
        <v/>
      </c>
      <c r="H83" t="str">
        <f>""</f>
        <v/>
      </c>
      <c r="I83" t="str">
        <f>""</f>
        <v/>
      </c>
      <c r="J83" t="str">
        <f>""</f>
        <v/>
      </c>
      <c r="K83" t="str">
        <f>""</f>
        <v/>
      </c>
      <c r="L83" t="str">
        <f>""</f>
        <v/>
      </c>
      <c r="M83" t="str">
        <f>""</f>
        <v/>
      </c>
      <c r="N83" t="str">
        <f>""</f>
        <v/>
      </c>
      <c r="O83" t="str">
        <f>""</f>
        <v/>
      </c>
      <c r="P83" t="str">
        <f>""</f>
        <v/>
      </c>
      <c r="Q83" t="str">
        <f>""</f>
        <v/>
      </c>
      <c r="R83" t="str">
        <f>""</f>
        <v/>
      </c>
      <c r="S83" t="str">
        <f>"-0.029"</f>
        <v>-0.029</v>
      </c>
      <c r="T83" t="str">
        <f>""</f>
        <v/>
      </c>
      <c r="U83" t="str">
        <f>""</f>
        <v/>
      </c>
      <c r="V83" t="str">
        <f>""</f>
        <v/>
      </c>
      <c r="W83" t="str">
        <f>""</f>
        <v/>
      </c>
      <c r="X83" t="str">
        <f>""</f>
        <v/>
      </c>
      <c r="Y83" t="str">
        <f>""</f>
        <v/>
      </c>
      <c r="Z83" t="str">
        <f>""</f>
        <v/>
      </c>
      <c r="AA83" t="str">
        <f>""</f>
        <v/>
      </c>
      <c r="AB83" t="str">
        <f>""</f>
        <v/>
      </c>
      <c r="AC83" t="str">
        <f>""</f>
        <v/>
      </c>
      <c r="AD83" t="str">
        <f>""</f>
        <v/>
      </c>
      <c r="AE83" t="str">
        <f>""</f>
        <v/>
      </c>
      <c r="AF83" t="str">
        <f>""</f>
        <v/>
      </c>
      <c r="AG83" t="str">
        <f>""</f>
        <v/>
      </c>
      <c r="AH83" t="str">
        <f>""</f>
        <v/>
      </c>
      <c r="AI83" t="str">
        <f>""</f>
        <v/>
      </c>
      <c r="AJ83" t="str">
        <f>""</f>
        <v/>
      </c>
      <c r="AK83" t="str">
        <f>""</f>
        <v/>
      </c>
      <c r="AL83" t="str">
        <f>""</f>
        <v/>
      </c>
      <c r="AM83" t="str">
        <f>""</f>
        <v/>
      </c>
      <c r="AN83" t="str">
        <f>""</f>
        <v/>
      </c>
      <c r="AO83" t="str">
        <f>""</f>
        <v/>
      </c>
      <c r="AP83" t="str">
        <f>""</f>
        <v/>
      </c>
      <c r="AQ83" t="str">
        <f>""</f>
        <v/>
      </c>
      <c r="AR83" t="str">
        <f>""</f>
        <v/>
      </c>
      <c r="AS83" t="str">
        <f>""</f>
        <v/>
      </c>
      <c r="AT83" t="str">
        <f>""</f>
        <v/>
      </c>
      <c r="AU83" t="str">
        <f>""</f>
        <v/>
      </c>
      <c r="AV83" t="str">
        <f>""</f>
        <v/>
      </c>
      <c r="AW83" t="str">
        <f>""</f>
        <v/>
      </c>
      <c r="AX83" t="str">
        <f>""</f>
        <v/>
      </c>
      <c r="AY83" t="str">
        <f>""</f>
        <v/>
      </c>
      <c r="AZ83" t="str">
        <f>""</f>
        <v/>
      </c>
      <c r="BA83" t="str">
        <f>""</f>
        <v/>
      </c>
    </row>
    <row r="84" spans="2:53" x14ac:dyDescent="0.2">
      <c r="B84" t="str">
        <f>""</f>
        <v/>
      </c>
      <c r="C84" t="str">
        <f>""</f>
        <v/>
      </c>
      <c r="D84" t="str">
        <f>""</f>
        <v/>
      </c>
      <c r="E84" t="str">
        <f>""</f>
        <v/>
      </c>
      <c r="F84" t="str">
        <f>""</f>
        <v/>
      </c>
      <c r="G84" t="str">
        <f>""</f>
        <v/>
      </c>
      <c r="H84" t="str">
        <f>""</f>
        <v/>
      </c>
      <c r="I84" t="str">
        <f>""</f>
        <v/>
      </c>
      <c r="J84" t="str">
        <f>""</f>
        <v/>
      </c>
      <c r="K84" t="str">
        <f>""</f>
        <v/>
      </c>
      <c r="L84" t="str">
        <f>""</f>
        <v/>
      </c>
      <c r="M84" t="str">
        <f>""</f>
        <v/>
      </c>
      <c r="N84" t="str">
        <f>""</f>
        <v/>
      </c>
      <c r="O84" t="str">
        <f>""</f>
        <v/>
      </c>
      <c r="P84" t="str">
        <f>""</f>
        <v/>
      </c>
      <c r="Q84" t="str">
        <f>""</f>
        <v/>
      </c>
      <c r="R84" t="str">
        <f>""</f>
        <v/>
      </c>
      <c r="S84" t="str">
        <f>"[0.032]"</f>
        <v>[0.032]</v>
      </c>
      <c r="T84" t="str">
        <f>""</f>
        <v/>
      </c>
      <c r="U84" t="str">
        <f>""</f>
        <v/>
      </c>
      <c r="V84" t="str">
        <f>""</f>
        <v/>
      </c>
      <c r="W84" t="str">
        <f>""</f>
        <v/>
      </c>
      <c r="X84" t="str">
        <f>""</f>
        <v/>
      </c>
      <c r="Y84" t="str">
        <f>""</f>
        <v/>
      </c>
      <c r="Z84" t="str">
        <f>""</f>
        <v/>
      </c>
      <c r="AA84" t="str">
        <f>""</f>
        <v/>
      </c>
      <c r="AB84" t="str">
        <f>""</f>
        <v/>
      </c>
      <c r="AC84" t="str">
        <f>""</f>
        <v/>
      </c>
      <c r="AD84" t="str">
        <f>""</f>
        <v/>
      </c>
      <c r="AE84" t="str">
        <f>""</f>
        <v/>
      </c>
      <c r="AF84" t="str">
        <f>""</f>
        <v/>
      </c>
      <c r="AG84" t="str">
        <f>""</f>
        <v/>
      </c>
      <c r="AH84" t="str">
        <f>""</f>
        <v/>
      </c>
      <c r="AI84" t="str">
        <f>""</f>
        <v/>
      </c>
      <c r="AJ84" t="str">
        <f>""</f>
        <v/>
      </c>
      <c r="AK84" t="str">
        <f>""</f>
        <v/>
      </c>
      <c r="AL84" t="str">
        <f>""</f>
        <v/>
      </c>
      <c r="AM84" t="str">
        <f>""</f>
        <v/>
      </c>
      <c r="AN84" t="str">
        <f>""</f>
        <v/>
      </c>
      <c r="AO84" t="str">
        <f>""</f>
        <v/>
      </c>
      <c r="AP84" t="str">
        <f>""</f>
        <v/>
      </c>
      <c r="AQ84" t="str">
        <f>""</f>
        <v/>
      </c>
      <c r="AR84" t="str">
        <f>""</f>
        <v/>
      </c>
      <c r="AS84" t="str">
        <f>""</f>
        <v/>
      </c>
      <c r="AT84" t="str">
        <f>""</f>
        <v/>
      </c>
      <c r="AU84" t="str">
        <f>""</f>
        <v/>
      </c>
      <c r="AV84" t="str">
        <f>""</f>
        <v/>
      </c>
      <c r="AW84" t="str">
        <f>""</f>
        <v/>
      </c>
      <c r="AX84" t="str">
        <f>""</f>
        <v/>
      </c>
      <c r="AY84" t="str">
        <f>""</f>
        <v/>
      </c>
      <c r="AZ84" t="str">
        <f>""</f>
        <v/>
      </c>
      <c r="BA84" t="str">
        <f>""</f>
        <v/>
      </c>
    </row>
    <row r="85" spans="2:53" x14ac:dyDescent="0.2">
      <c r="B85" t="str">
        <f>"Share of household members who left household 1998-2007"</f>
        <v>Share of household members who left household 1998-2007</v>
      </c>
      <c r="C85" t="str">
        <f>""</f>
        <v/>
      </c>
      <c r="D85" t="str">
        <f>""</f>
        <v/>
      </c>
      <c r="E85" t="str">
        <f>""</f>
        <v/>
      </c>
      <c r="F85" t="str">
        <f>""</f>
        <v/>
      </c>
      <c r="G85" t="str">
        <f>""</f>
        <v/>
      </c>
      <c r="H85" t="str">
        <f>""</f>
        <v/>
      </c>
      <c r="I85" t="str">
        <f>""</f>
        <v/>
      </c>
      <c r="J85" t="str">
        <f>""</f>
        <v/>
      </c>
      <c r="K85" t="str">
        <f>""</f>
        <v/>
      </c>
      <c r="L85" t="str">
        <f>""</f>
        <v/>
      </c>
      <c r="M85" t="str">
        <f>""</f>
        <v/>
      </c>
      <c r="N85" t="str">
        <f>""</f>
        <v/>
      </c>
      <c r="O85" t="str">
        <f>""</f>
        <v/>
      </c>
      <c r="P85" t="str">
        <f>""</f>
        <v/>
      </c>
      <c r="Q85" t="str">
        <f>""</f>
        <v/>
      </c>
      <c r="R85" t="str">
        <f>""</f>
        <v/>
      </c>
      <c r="S85" t="str">
        <f>""</f>
        <v/>
      </c>
      <c r="T85" t="str">
        <f>"-0.127**"</f>
        <v>-0.127**</v>
      </c>
      <c r="U85" t="str">
        <f>""</f>
        <v/>
      </c>
      <c r="V85" t="str">
        <f>""</f>
        <v/>
      </c>
      <c r="W85" t="str">
        <f>""</f>
        <v/>
      </c>
      <c r="X85" t="str">
        <f>""</f>
        <v/>
      </c>
      <c r="Y85" t="str">
        <f>""</f>
        <v/>
      </c>
      <c r="Z85" t="str">
        <f>""</f>
        <v/>
      </c>
      <c r="AA85" t="str">
        <f>""</f>
        <v/>
      </c>
      <c r="AB85" t="str">
        <f>""</f>
        <v/>
      </c>
      <c r="AC85" t="str">
        <f>""</f>
        <v/>
      </c>
      <c r="AD85" t="str">
        <f>""</f>
        <v/>
      </c>
      <c r="AE85" t="str">
        <f>""</f>
        <v/>
      </c>
      <c r="AF85" t="str">
        <f>""</f>
        <v/>
      </c>
      <c r="AG85" t="str">
        <f>""</f>
        <v/>
      </c>
      <c r="AH85" t="str">
        <f>""</f>
        <v/>
      </c>
      <c r="AI85" t="str">
        <f>""</f>
        <v/>
      </c>
      <c r="AJ85" t="str">
        <f>""</f>
        <v/>
      </c>
      <c r="AK85" t="str">
        <f>""</f>
        <v/>
      </c>
      <c r="AL85" t="str">
        <f>""</f>
        <v/>
      </c>
      <c r="AM85" t="str">
        <f>""</f>
        <v/>
      </c>
      <c r="AN85" t="str">
        <f>""</f>
        <v/>
      </c>
      <c r="AO85" t="str">
        <f>""</f>
        <v/>
      </c>
      <c r="AP85" t="str">
        <f>""</f>
        <v/>
      </c>
      <c r="AQ85" t="str">
        <f>""</f>
        <v/>
      </c>
      <c r="AR85" t="str">
        <f>""</f>
        <v/>
      </c>
      <c r="AS85" t="str">
        <f>""</f>
        <v/>
      </c>
      <c r="AT85" t="str">
        <f>""</f>
        <v/>
      </c>
      <c r="AU85" t="str">
        <f>""</f>
        <v/>
      </c>
      <c r="AV85" t="str">
        <f>""</f>
        <v/>
      </c>
      <c r="AW85" t="str">
        <f>""</f>
        <v/>
      </c>
      <c r="AX85" t="str">
        <f>""</f>
        <v/>
      </c>
      <c r="AY85" t="str">
        <f>""</f>
        <v/>
      </c>
      <c r="AZ85" t="str">
        <f>""</f>
        <v/>
      </c>
      <c r="BA85" t="str">
        <f>""</f>
        <v/>
      </c>
    </row>
    <row r="86" spans="2:53" x14ac:dyDescent="0.2">
      <c r="B86" t="str">
        <f>""</f>
        <v/>
      </c>
      <c r="C86" t="str">
        <f>""</f>
        <v/>
      </c>
      <c r="D86" t="str">
        <f>""</f>
        <v/>
      </c>
      <c r="E86" t="str">
        <f>""</f>
        <v/>
      </c>
      <c r="F86" t="str">
        <f>""</f>
        <v/>
      </c>
      <c r="G86" t="str">
        <f>""</f>
        <v/>
      </c>
      <c r="H86" t="str">
        <f>""</f>
        <v/>
      </c>
      <c r="I86" t="str">
        <f>""</f>
        <v/>
      </c>
      <c r="J86" t="str">
        <f>""</f>
        <v/>
      </c>
      <c r="K86" t="str">
        <f>""</f>
        <v/>
      </c>
      <c r="L86" t="str">
        <f>""</f>
        <v/>
      </c>
      <c r="M86" t="str">
        <f>""</f>
        <v/>
      </c>
      <c r="N86" t="str">
        <f>""</f>
        <v/>
      </c>
      <c r="O86" t="str">
        <f>""</f>
        <v/>
      </c>
      <c r="P86" t="str">
        <f>""</f>
        <v/>
      </c>
      <c r="Q86" t="str">
        <f>""</f>
        <v/>
      </c>
      <c r="R86" t="str">
        <f>""</f>
        <v/>
      </c>
      <c r="S86" t="str">
        <f>""</f>
        <v/>
      </c>
      <c r="T86" t="str">
        <f>"[0.064]"</f>
        <v>[0.064]</v>
      </c>
      <c r="U86" t="str">
        <f>""</f>
        <v/>
      </c>
      <c r="V86" t="str">
        <f>""</f>
        <v/>
      </c>
      <c r="W86" t="str">
        <f>""</f>
        <v/>
      </c>
      <c r="X86" t="str">
        <f>""</f>
        <v/>
      </c>
      <c r="Y86" t="str">
        <f>""</f>
        <v/>
      </c>
      <c r="Z86" t="str">
        <f>""</f>
        <v/>
      </c>
      <c r="AA86" t="str">
        <f>""</f>
        <v/>
      </c>
      <c r="AB86" t="str">
        <f>""</f>
        <v/>
      </c>
      <c r="AC86" t="str">
        <f>""</f>
        <v/>
      </c>
      <c r="AD86" t="str">
        <f>""</f>
        <v/>
      </c>
      <c r="AE86" t="str">
        <f>""</f>
        <v/>
      </c>
      <c r="AF86" t="str">
        <f>""</f>
        <v/>
      </c>
      <c r="AG86" t="str">
        <f>""</f>
        <v/>
      </c>
      <c r="AH86" t="str">
        <f>""</f>
        <v/>
      </c>
      <c r="AI86" t="str">
        <f>""</f>
        <v/>
      </c>
      <c r="AJ86" t="str">
        <f>""</f>
        <v/>
      </c>
      <c r="AK86" t="str">
        <f>""</f>
        <v/>
      </c>
      <c r="AL86" t="str">
        <f>""</f>
        <v/>
      </c>
      <c r="AM86" t="str">
        <f>""</f>
        <v/>
      </c>
      <c r="AN86" t="str">
        <f>""</f>
        <v/>
      </c>
      <c r="AO86" t="str">
        <f>""</f>
        <v/>
      </c>
      <c r="AP86" t="str">
        <f>""</f>
        <v/>
      </c>
      <c r="AQ86" t="str">
        <f>""</f>
        <v/>
      </c>
      <c r="AR86" t="str">
        <f>""</f>
        <v/>
      </c>
      <c r="AS86" t="str">
        <f>""</f>
        <v/>
      </c>
      <c r="AT86" t="str">
        <f>""</f>
        <v/>
      </c>
      <c r="AU86" t="str">
        <f>""</f>
        <v/>
      </c>
      <c r="AV86" t="str">
        <f>""</f>
        <v/>
      </c>
      <c r="AW86" t="str">
        <f>""</f>
        <v/>
      </c>
      <c r="AX86" t="str">
        <f>""</f>
        <v/>
      </c>
      <c r="AY86" t="str">
        <f>""</f>
        <v/>
      </c>
      <c r="AZ86" t="str">
        <f>""</f>
        <v/>
      </c>
      <c r="BA86" t="str">
        <f>""</f>
        <v/>
      </c>
    </row>
    <row r="87" spans="2:53" x14ac:dyDescent="0.2">
      <c r="B87" t="str">
        <f>"Interaction"</f>
        <v>Interaction</v>
      </c>
      <c r="C87" t="str">
        <f>""</f>
        <v/>
      </c>
      <c r="D87" t="str">
        <f>""</f>
        <v/>
      </c>
      <c r="E87" t="str">
        <f>""</f>
        <v/>
      </c>
      <c r="F87" t="str">
        <f>""</f>
        <v/>
      </c>
      <c r="G87" t="str">
        <f>""</f>
        <v/>
      </c>
      <c r="H87" t="str">
        <f>""</f>
        <v/>
      </c>
      <c r="I87" t="str">
        <f>""</f>
        <v/>
      </c>
      <c r="J87" t="str">
        <f>""</f>
        <v/>
      </c>
      <c r="K87" t="str">
        <f>""</f>
        <v/>
      </c>
      <c r="L87" t="str">
        <f>""</f>
        <v/>
      </c>
      <c r="M87" t="str">
        <f>""</f>
        <v/>
      </c>
      <c r="N87" t="str">
        <f>""</f>
        <v/>
      </c>
      <c r="O87" t="str">
        <f>""</f>
        <v/>
      </c>
      <c r="P87" t="str">
        <f>""</f>
        <v/>
      </c>
      <c r="Q87" t="str">
        <f>""</f>
        <v/>
      </c>
      <c r="R87" t="str">
        <f>""</f>
        <v/>
      </c>
      <c r="S87" t="str">
        <f>""</f>
        <v/>
      </c>
      <c r="T87" t="str">
        <f>"-0.048"</f>
        <v>-0.048</v>
      </c>
      <c r="U87" t="str">
        <f>""</f>
        <v/>
      </c>
      <c r="V87" t="str">
        <f>""</f>
        <v/>
      </c>
      <c r="W87" t="str">
        <f>""</f>
        <v/>
      </c>
      <c r="X87" t="str">
        <f>""</f>
        <v/>
      </c>
      <c r="Y87" t="str">
        <f>""</f>
        <v/>
      </c>
      <c r="Z87" t="str">
        <f>""</f>
        <v/>
      </c>
      <c r="AA87" t="str">
        <f>""</f>
        <v/>
      </c>
      <c r="AB87" t="str">
        <f>""</f>
        <v/>
      </c>
      <c r="AC87" t="str">
        <f>""</f>
        <v/>
      </c>
      <c r="AD87" t="str">
        <f>""</f>
        <v/>
      </c>
      <c r="AE87" t="str">
        <f>""</f>
        <v/>
      </c>
      <c r="AF87" t="str">
        <f>""</f>
        <v/>
      </c>
      <c r="AG87" t="str">
        <f>""</f>
        <v/>
      </c>
      <c r="AH87" t="str">
        <f>""</f>
        <v/>
      </c>
      <c r="AI87" t="str">
        <f>""</f>
        <v/>
      </c>
      <c r="AJ87" t="str">
        <f>""</f>
        <v/>
      </c>
      <c r="AK87" t="str">
        <f>""</f>
        <v/>
      </c>
      <c r="AL87" t="str">
        <f>""</f>
        <v/>
      </c>
      <c r="AM87" t="str">
        <f>""</f>
        <v/>
      </c>
      <c r="AN87" t="str">
        <f>""</f>
        <v/>
      </c>
      <c r="AO87" t="str">
        <f>""</f>
        <v/>
      </c>
      <c r="AP87" t="str">
        <f>""</f>
        <v/>
      </c>
      <c r="AQ87" t="str">
        <f>""</f>
        <v/>
      </c>
      <c r="AR87" t="str">
        <f>""</f>
        <v/>
      </c>
      <c r="AS87" t="str">
        <f>""</f>
        <v/>
      </c>
      <c r="AT87" t="str">
        <f>""</f>
        <v/>
      </c>
      <c r="AU87" t="str">
        <f>""</f>
        <v/>
      </c>
      <c r="AV87" t="str">
        <f>""</f>
        <v/>
      </c>
      <c r="AW87" t="str">
        <f>""</f>
        <v/>
      </c>
      <c r="AX87" t="str">
        <f>""</f>
        <v/>
      </c>
      <c r="AY87" t="str">
        <f>""</f>
        <v/>
      </c>
      <c r="AZ87" t="str">
        <f>""</f>
        <v/>
      </c>
      <c r="BA87" t="str">
        <f>""</f>
        <v/>
      </c>
    </row>
    <row r="88" spans="2:53" x14ac:dyDescent="0.2">
      <c r="B88" t="str">
        <f>""</f>
        <v/>
      </c>
      <c r="C88" t="str">
        <f>""</f>
        <v/>
      </c>
      <c r="D88" t="str">
        <f>""</f>
        <v/>
      </c>
      <c r="E88" t="str">
        <f>""</f>
        <v/>
      </c>
      <c r="F88" t="str">
        <f>""</f>
        <v/>
      </c>
      <c r="G88" t="str">
        <f>""</f>
        <v/>
      </c>
      <c r="H88" t="str">
        <f>""</f>
        <v/>
      </c>
      <c r="I88" t="str">
        <f>""</f>
        <v/>
      </c>
      <c r="J88" t="str">
        <f>""</f>
        <v/>
      </c>
      <c r="K88" t="str">
        <f>""</f>
        <v/>
      </c>
      <c r="L88" t="str">
        <f>""</f>
        <v/>
      </c>
      <c r="M88" t="str">
        <f>""</f>
        <v/>
      </c>
      <c r="N88" t="str">
        <f>""</f>
        <v/>
      </c>
      <c r="O88" t="str">
        <f>""</f>
        <v/>
      </c>
      <c r="P88" t="str">
        <f>""</f>
        <v/>
      </c>
      <c r="Q88" t="str">
        <f>""</f>
        <v/>
      </c>
      <c r="R88" t="str">
        <f>""</f>
        <v/>
      </c>
      <c r="S88" t="str">
        <f>""</f>
        <v/>
      </c>
      <c r="T88" t="str">
        <f>"[0.130]"</f>
        <v>[0.130]</v>
      </c>
      <c r="U88" t="str">
        <f>""</f>
        <v/>
      </c>
      <c r="V88" t="str">
        <f>""</f>
        <v/>
      </c>
      <c r="W88" t="str">
        <f>""</f>
        <v/>
      </c>
      <c r="X88" t="str">
        <f>""</f>
        <v/>
      </c>
      <c r="Y88" t="str">
        <f>""</f>
        <v/>
      </c>
      <c r="Z88" t="str">
        <f>""</f>
        <v/>
      </c>
      <c r="AA88" t="str">
        <f>""</f>
        <v/>
      </c>
      <c r="AB88" t="str">
        <f>""</f>
        <v/>
      </c>
      <c r="AC88" t="str">
        <f>""</f>
        <v/>
      </c>
      <c r="AD88" t="str">
        <f>""</f>
        <v/>
      </c>
      <c r="AE88" t="str">
        <f>""</f>
        <v/>
      </c>
      <c r="AF88" t="str">
        <f>""</f>
        <v/>
      </c>
      <c r="AG88" t="str">
        <f>""</f>
        <v/>
      </c>
      <c r="AH88" t="str">
        <f>""</f>
        <v/>
      </c>
      <c r="AI88" t="str">
        <f>""</f>
        <v/>
      </c>
      <c r="AJ88" t="str">
        <f>""</f>
        <v/>
      </c>
      <c r="AK88" t="str">
        <f>""</f>
        <v/>
      </c>
      <c r="AL88" t="str">
        <f>""</f>
        <v/>
      </c>
      <c r="AM88" t="str">
        <f>""</f>
        <v/>
      </c>
      <c r="AN88" t="str">
        <f>""</f>
        <v/>
      </c>
      <c r="AO88" t="str">
        <f>""</f>
        <v/>
      </c>
      <c r="AP88" t="str">
        <f>""</f>
        <v/>
      </c>
      <c r="AQ88" t="str">
        <f>""</f>
        <v/>
      </c>
      <c r="AR88" t="str">
        <f>""</f>
        <v/>
      </c>
      <c r="AS88" t="str">
        <f>""</f>
        <v/>
      </c>
      <c r="AT88" t="str">
        <f>""</f>
        <v/>
      </c>
      <c r="AU88" t="str">
        <f>""</f>
        <v/>
      </c>
      <c r="AV88" t="str">
        <f>""</f>
        <v/>
      </c>
      <c r="AW88" t="str">
        <f>""</f>
        <v/>
      </c>
      <c r="AX88" t="str">
        <f>""</f>
        <v/>
      </c>
      <c r="AY88" t="str">
        <f>""</f>
        <v/>
      </c>
      <c r="AZ88" t="str">
        <f>""</f>
        <v/>
      </c>
      <c r="BA88" t="str">
        <f>""</f>
        <v/>
      </c>
    </row>
    <row r="89" spans="2:53" x14ac:dyDescent="0.2">
      <c r="B89" t="str">
        <f>"Theft or destruction of goods (yes=1) for a household in 1998-07"</f>
        <v>Theft or destruction of goods (yes=1) for a household in 1998-07</v>
      </c>
      <c r="C89" t="str">
        <f>""</f>
        <v/>
      </c>
      <c r="D89" t="str">
        <f>""</f>
        <v/>
      </c>
      <c r="E89" t="str">
        <f>""</f>
        <v/>
      </c>
      <c r="F89" t="str">
        <f>""</f>
        <v/>
      </c>
      <c r="G89" t="str">
        <f>""</f>
        <v/>
      </c>
      <c r="H89" t="str">
        <f>""</f>
        <v/>
      </c>
      <c r="I89" t="str">
        <f>""</f>
        <v/>
      </c>
      <c r="J89" t="str">
        <f>""</f>
        <v/>
      </c>
      <c r="K89" t="str">
        <f>""</f>
        <v/>
      </c>
      <c r="L89" t="str">
        <f>""</f>
        <v/>
      </c>
      <c r="M89" t="str">
        <f>""</f>
        <v/>
      </c>
      <c r="N89" t="str">
        <f>""</f>
        <v/>
      </c>
      <c r="O89" t="str">
        <f>""</f>
        <v/>
      </c>
      <c r="P89" t="str">
        <f>""</f>
        <v/>
      </c>
      <c r="Q89" t="str">
        <f>""</f>
        <v/>
      </c>
      <c r="R89" t="str">
        <f>""</f>
        <v/>
      </c>
      <c r="S89" t="str">
        <f>""</f>
        <v/>
      </c>
      <c r="T89" t="str">
        <f>""</f>
        <v/>
      </c>
      <c r="U89" t="str">
        <f>"-0.051"</f>
        <v>-0.051</v>
      </c>
      <c r="V89" t="str">
        <f>"-0.044"</f>
        <v>-0.044</v>
      </c>
      <c r="W89" t="str">
        <f>"-0.042"</f>
        <v>-0.042</v>
      </c>
      <c r="X89" t="str">
        <f>""</f>
        <v/>
      </c>
      <c r="Y89" t="str">
        <f>""</f>
        <v/>
      </c>
      <c r="Z89" t="str">
        <f>""</f>
        <v/>
      </c>
      <c r="AA89" t="str">
        <f>""</f>
        <v/>
      </c>
      <c r="AB89" t="str">
        <f>""</f>
        <v/>
      </c>
      <c r="AC89" t="str">
        <f>""</f>
        <v/>
      </c>
      <c r="AD89" t="str">
        <f>""</f>
        <v/>
      </c>
      <c r="AE89" t="str">
        <f>""</f>
        <v/>
      </c>
      <c r="AF89" t="str">
        <f>""</f>
        <v/>
      </c>
      <c r="AG89" t="str">
        <f>""</f>
        <v/>
      </c>
      <c r="AH89" t="str">
        <f>""</f>
        <v/>
      </c>
      <c r="AI89" t="str">
        <f>""</f>
        <v/>
      </c>
      <c r="AJ89" t="str">
        <f>""</f>
        <v/>
      </c>
      <c r="AK89" t="str">
        <f>""</f>
        <v/>
      </c>
      <c r="AL89" t="str">
        <f>""</f>
        <v/>
      </c>
      <c r="AM89" t="str">
        <f>""</f>
        <v/>
      </c>
      <c r="AN89" t="str">
        <f>""</f>
        <v/>
      </c>
      <c r="AO89" t="str">
        <f>""</f>
        <v/>
      </c>
      <c r="AP89" t="str">
        <f>""</f>
        <v/>
      </c>
      <c r="AQ89" t="str">
        <f>""</f>
        <v/>
      </c>
      <c r="AR89" t="str">
        <f>""</f>
        <v/>
      </c>
      <c r="AS89" t="str">
        <f>""</f>
        <v/>
      </c>
      <c r="AT89" t="str">
        <f>""</f>
        <v/>
      </c>
      <c r="AU89" t="str">
        <f>""</f>
        <v/>
      </c>
      <c r="AV89" t="str">
        <f>""</f>
        <v/>
      </c>
      <c r="AW89" t="str">
        <f>""</f>
        <v/>
      </c>
      <c r="AX89" t="str">
        <f>""</f>
        <v/>
      </c>
      <c r="AY89" t="str">
        <f>""</f>
        <v/>
      </c>
      <c r="AZ89" t="str">
        <f>""</f>
        <v/>
      </c>
      <c r="BA89" t="str">
        <f>""</f>
        <v/>
      </c>
    </row>
    <row r="90" spans="2:53" x14ac:dyDescent="0.2">
      <c r="B90" t="str">
        <f>""</f>
        <v/>
      </c>
      <c r="C90" t="str">
        <f>""</f>
        <v/>
      </c>
      <c r="D90" t="str">
        <f>""</f>
        <v/>
      </c>
      <c r="E90" t="str">
        <f>""</f>
        <v/>
      </c>
      <c r="F90" t="str">
        <f>""</f>
        <v/>
      </c>
      <c r="G90" t="str">
        <f>""</f>
        <v/>
      </c>
      <c r="H90" t="str">
        <f>""</f>
        <v/>
      </c>
      <c r="I90" t="str">
        <f>""</f>
        <v/>
      </c>
      <c r="J90" t="str">
        <f>""</f>
        <v/>
      </c>
      <c r="K90" t="str">
        <f>""</f>
        <v/>
      </c>
      <c r="L90" t="str">
        <f>""</f>
        <v/>
      </c>
      <c r="M90" t="str">
        <f>""</f>
        <v/>
      </c>
      <c r="N90" t="str">
        <f>""</f>
        <v/>
      </c>
      <c r="O90" t="str">
        <f>""</f>
        <v/>
      </c>
      <c r="P90" t="str">
        <f>""</f>
        <v/>
      </c>
      <c r="Q90" t="str">
        <f>""</f>
        <v/>
      </c>
      <c r="R90" t="str">
        <f>""</f>
        <v/>
      </c>
      <c r="S90" t="str">
        <f>""</f>
        <v/>
      </c>
      <c r="T90" t="str">
        <f>""</f>
        <v/>
      </c>
      <c r="U90" t="str">
        <f>"[0.052]"</f>
        <v>[0.052]</v>
      </c>
      <c r="V90" t="str">
        <f>"[0.043]"</f>
        <v>[0.043]</v>
      </c>
      <c r="W90" t="str">
        <f>"[0.046]"</f>
        <v>[0.046]</v>
      </c>
      <c r="X90" t="str">
        <f>""</f>
        <v/>
      </c>
      <c r="Y90" t="str">
        <f>""</f>
        <v/>
      </c>
      <c r="Z90" t="str">
        <f>""</f>
        <v/>
      </c>
      <c r="AA90" t="str">
        <f>""</f>
        <v/>
      </c>
      <c r="AB90" t="str">
        <f>""</f>
        <v/>
      </c>
      <c r="AC90" t="str">
        <f>""</f>
        <v/>
      </c>
      <c r="AD90" t="str">
        <f>""</f>
        <v/>
      </c>
      <c r="AE90" t="str">
        <f>""</f>
        <v/>
      </c>
      <c r="AF90" t="str">
        <f>""</f>
        <v/>
      </c>
      <c r="AG90" t="str">
        <f>""</f>
        <v/>
      </c>
      <c r="AH90" t="str">
        <f>""</f>
        <v/>
      </c>
      <c r="AI90" t="str">
        <f>""</f>
        <v/>
      </c>
      <c r="AJ90" t="str">
        <f>""</f>
        <v/>
      </c>
      <c r="AK90" t="str">
        <f>""</f>
        <v/>
      </c>
      <c r="AL90" t="str">
        <f>""</f>
        <v/>
      </c>
      <c r="AM90" t="str">
        <f>""</f>
        <v/>
      </c>
      <c r="AN90" t="str">
        <f>""</f>
        <v/>
      </c>
      <c r="AO90" t="str">
        <f>""</f>
        <v/>
      </c>
      <c r="AP90" t="str">
        <f>""</f>
        <v/>
      </c>
      <c r="AQ90" t="str">
        <f>""</f>
        <v/>
      </c>
      <c r="AR90" t="str">
        <f>""</f>
        <v/>
      </c>
      <c r="AS90" t="str">
        <f>""</f>
        <v/>
      </c>
      <c r="AT90" t="str">
        <f>""</f>
        <v/>
      </c>
      <c r="AU90" t="str">
        <f>""</f>
        <v/>
      </c>
      <c r="AV90" t="str">
        <f>""</f>
        <v/>
      </c>
      <c r="AW90" t="str">
        <f>""</f>
        <v/>
      </c>
      <c r="AX90" t="str">
        <f>""</f>
        <v/>
      </c>
      <c r="AY90" t="str">
        <f>""</f>
        <v/>
      </c>
      <c r="AZ90" t="str">
        <f>""</f>
        <v/>
      </c>
      <c r="BA90" t="str">
        <f>""</f>
        <v/>
      </c>
    </row>
    <row r="91" spans="2:53" x14ac:dyDescent="0.2">
      <c r="B91" t="str">
        <f>"At least 1 person left the household in a given year (yes=1)"</f>
        <v>At least 1 person left the household in a given year (yes=1)</v>
      </c>
      <c r="C91" t="str">
        <f>""</f>
        <v/>
      </c>
      <c r="D91" t="str">
        <f>""</f>
        <v/>
      </c>
      <c r="E91" t="str">
        <f>""</f>
        <v/>
      </c>
      <c r="F91" t="str">
        <f>""</f>
        <v/>
      </c>
      <c r="G91" t="str">
        <f>""</f>
        <v/>
      </c>
      <c r="H91" t="str">
        <f>""</f>
        <v/>
      </c>
      <c r="I91" t="str">
        <f>""</f>
        <v/>
      </c>
      <c r="J91" t="str">
        <f>""</f>
        <v/>
      </c>
      <c r="K91" t="str">
        <f>""</f>
        <v/>
      </c>
      <c r="L91" t="str">
        <f>""</f>
        <v/>
      </c>
      <c r="M91" t="str">
        <f>""</f>
        <v/>
      </c>
      <c r="N91" t="str">
        <f>""</f>
        <v/>
      </c>
      <c r="O91" t="str">
        <f>""</f>
        <v/>
      </c>
      <c r="P91" t="str">
        <f>""</f>
        <v/>
      </c>
      <c r="Q91" t="str">
        <f>""</f>
        <v/>
      </c>
      <c r="R91" t="str">
        <f>""</f>
        <v/>
      </c>
      <c r="S91" t="str">
        <f>""</f>
        <v/>
      </c>
      <c r="T91" t="str">
        <f>""</f>
        <v/>
      </c>
      <c r="U91" t="str">
        <f>"-0.073*"</f>
        <v>-0.073*</v>
      </c>
      <c r="V91" t="str">
        <f>""</f>
        <v/>
      </c>
      <c r="W91" t="str">
        <f>""</f>
        <v/>
      </c>
      <c r="X91" t="str">
        <f>""</f>
        <v/>
      </c>
      <c r="Y91" t="str">
        <f>""</f>
        <v/>
      </c>
      <c r="Z91" t="str">
        <f>""</f>
        <v/>
      </c>
      <c r="AA91" t="str">
        <f>""</f>
        <v/>
      </c>
      <c r="AB91" t="str">
        <f>""</f>
        <v/>
      </c>
      <c r="AC91" t="str">
        <f>""</f>
        <v/>
      </c>
      <c r="AD91" t="str">
        <f>""</f>
        <v/>
      </c>
      <c r="AE91" t="str">
        <f>""</f>
        <v/>
      </c>
      <c r="AF91" t="str">
        <f>""</f>
        <v/>
      </c>
      <c r="AG91" t="str">
        <f>""</f>
        <v/>
      </c>
      <c r="AH91" t="str">
        <f>""</f>
        <v/>
      </c>
      <c r="AI91" t="str">
        <f>""</f>
        <v/>
      </c>
      <c r="AJ91" t="str">
        <f>""</f>
        <v/>
      </c>
      <c r="AK91" t="str">
        <f>""</f>
        <v/>
      </c>
      <c r="AL91" t="str">
        <f>""</f>
        <v/>
      </c>
      <c r="AM91" t="str">
        <f>""</f>
        <v/>
      </c>
      <c r="AN91" t="str">
        <f>""</f>
        <v/>
      </c>
      <c r="AO91" t="str">
        <f>""</f>
        <v/>
      </c>
      <c r="AP91" t="str">
        <f>""</f>
        <v/>
      </c>
      <c r="AQ91" t="str">
        <f>""</f>
        <v/>
      </c>
      <c r="AR91" t="str">
        <f>""</f>
        <v/>
      </c>
      <c r="AS91" t="str">
        <f>""</f>
        <v/>
      </c>
      <c r="AT91" t="str">
        <f>""</f>
        <v/>
      </c>
      <c r="AU91" t="str">
        <f>""</f>
        <v/>
      </c>
      <c r="AV91" t="str">
        <f>""</f>
        <v/>
      </c>
      <c r="AW91" t="str">
        <f>""</f>
        <v/>
      </c>
      <c r="AX91" t="str">
        <f>""</f>
        <v/>
      </c>
      <c r="AY91" t="str">
        <f>""</f>
        <v/>
      </c>
      <c r="AZ91" t="str">
        <f>""</f>
        <v/>
      </c>
      <c r="BA91" t="str">
        <f>""</f>
        <v/>
      </c>
    </row>
    <row r="92" spans="2:53" x14ac:dyDescent="0.2">
      <c r="B92" t="str">
        <f>""</f>
        <v/>
      </c>
      <c r="C92" t="str">
        <f>""</f>
        <v/>
      </c>
      <c r="D92" t="str">
        <f>""</f>
        <v/>
      </c>
      <c r="E92" t="str">
        <f>""</f>
        <v/>
      </c>
      <c r="F92" t="str">
        <f>""</f>
        <v/>
      </c>
      <c r="G92" t="str">
        <f>""</f>
        <v/>
      </c>
      <c r="H92" t="str">
        <f>""</f>
        <v/>
      </c>
      <c r="I92" t="str">
        <f>""</f>
        <v/>
      </c>
      <c r="J92" t="str">
        <f>""</f>
        <v/>
      </c>
      <c r="K92" t="str">
        <f>""</f>
        <v/>
      </c>
      <c r="L92" t="str">
        <f>""</f>
        <v/>
      </c>
      <c r="M92" t="str">
        <f>""</f>
        <v/>
      </c>
      <c r="N92" t="str">
        <f>""</f>
        <v/>
      </c>
      <c r="O92" t="str">
        <f>""</f>
        <v/>
      </c>
      <c r="P92" t="str">
        <f>""</f>
        <v/>
      </c>
      <c r="Q92" t="str">
        <f>""</f>
        <v/>
      </c>
      <c r="R92" t="str">
        <f>""</f>
        <v/>
      </c>
      <c r="S92" t="str">
        <f>""</f>
        <v/>
      </c>
      <c r="T92" t="str">
        <f>""</f>
        <v/>
      </c>
      <c r="U92" t="str">
        <f>"[0.040]"</f>
        <v>[0.040]</v>
      </c>
      <c r="V92" t="str">
        <f>""</f>
        <v/>
      </c>
      <c r="W92" t="str">
        <f>""</f>
        <v/>
      </c>
      <c r="X92" t="str">
        <f>""</f>
        <v/>
      </c>
      <c r="Y92" t="str">
        <f>""</f>
        <v/>
      </c>
      <c r="Z92" t="str">
        <f>""</f>
        <v/>
      </c>
      <c r="AA92" t="str">
        <f>""</f>
        <v/>
      </c>
      <c r="AB92" t="str">
        <f>""</f>
        <v/>
      </c>
      <c r="AC92" t="str">
        <f>""</f>
        <v/>
      </c>
      <c r="AD92" t="str">
        <f>""</f>
        <v/>
      </c>
      <c r="AE92" t="str">
        <f>""</f>
        <v/>
      </c>
      <c r="AF92" t="str">
        <f>""</f>
        <v/>
      </c>
      <c r="AG92" t="str">
        <f>""</f>
        <v/>
      </c>
      <c r="AH92" t="str">
        <f>""</f>
        <v/>
      </c>
      <c r="AI92" t="str">
        <f>""</f>
        <v/>
      </c>
      <c r="AJ92" t="str">
        <f>""</f>
        <v/>
      </c>
      <c r="AK92" t="str">
        <f>""</f>
        <v/>
      </c>
      <c r="AL92" t="str">
        <f>""</f>
        <v/>
      </c>
      <c r="AM92" t="str">
        <f>""</f>
        <v/>
      </c>
      <c r="AN92" t="str">
        <f>""</f>
        <v/>
      </c>
      <c r="AO92" t="str">
        <f>""</f>
        <v/>
      </c>
      <c r="AP92" t="str">
        <f>""</f>
        <v/>
      </c>
      <c r="AQ92" t="str">
        <f>""</f>
        <v/>
      </c>
      <c r="AR92" t="str">
        <f>""</f>
        <v/>
      </c>
      <c r="AS92" t="str">
        <f>""</f>
        <v/>
      </c>
      <c r="AT92" t="str">
        <f>""</f>
        <v/>
      </c>
      <c r="AU92" t="str">
        <f>""</f>
        <v/>
      </c>
      <c r="AV92" t="str">
        <f>""</f>
        <v/>
      </c>
      <c r="AW92" t="str">
        <f>""</f>
        <v/>
      </c>
      <c r="AX92" t="str">
        <f>""</f>
        <v/>
      </c>
      <c r="AY92" t="str">
        <f>""</f>
        <v/>
      </c>
      <c r="AZ92" t="str">
        <f>""</f>
        <v/>
      </c>
      <c r="BA92" t="str">
        <f>""</f>
        <v/>
      </c>
    </row>
    <row r="93" spans="2:53" x14ac:dyDescent="0.2">
      <c r="B93" t="str">
        <f>"Interaction"</f>
        <v>Interaction</v>
      </c>
      <c r="C93" t="str">
        <f>""</f>
        <v/>
      </c>
      <c r="D93" t="str">
        <f>""</f>
        <v/>
      </c>
      <c r="E93" t="str">
        <f>""</f>
        <v/>
      </c>
      <c r="F93" t="str">
        <f>""</f>
        <v/>
      </c>
      <c r="G93" t="str">
        <f>""</f>
        <v/>
      </c>
      <c r="H93" t="str">
        <f>""</f>
        <v/>
      </c>
      <c r="I93" t="str">
        <f>""</f>
        <v/>
      </c>
      <c r="J93" t="str">
        <f>""</f>
        <v/>
      </c>
      <c r="K93" t="str">
        <f>""</f>
        <v/>
      </c>
      <c r="L93" t="str">
        <f>""</f>
        <v/>
      </c>
      <c r="M93" t="str">
        <f>""</f>
        <v/>
      </c>
      <c r="N93" t="str">
        <f>""</f>
        <v/>
      </c>
      <c r="O93" t="str">
        <f>""</f>
        <v/>
      </c>
      <c r="P93" t="str">
        <f>""</f>
        <v/>
      </c>
      <c r="Q93" t="str">
        <f>""</f>
        <v/>
      </c>
      <c r="R93" t="str">
        <f>""</f>
        <v/>
      </c>
      <c r="S93" t="str">
        <f>""</f>
        <v/>
      </c>
      <c r="T93" t="str">
        <f>""</f>
        <v/>
      </c>
      <c r="U93" t="str">
        <f>"0.024"</f>
        <v>0.024</v>
      </c>
      <c r="V93" t="str">
        <f>""</f>
        <v/>
      </c>
      <c r="W93" t="str">
        <f>""</f>
        <v/>
      </c>
      <c r="X93" t="str">
        <f>""</f>
        <v/>
      </c>
      <c r="Y93" t="str">
        <f>""</f>
        <v/>
      </c>
      <c r="Z93" t="str">
        <f>""</f>
        <v/>
      </c>
      <c r="AA93" t="str">
        <f>""</f>
        <v/>
      </c>
      <c r="AB93" t="str">
        <f>""</f>
        <v/>
      </c>
      <c r="AC93" t="str">
        <f>""</f>
        <v/>
      </c>
      <c r="AD93" t="str">
        <f>""</f>
        <v/>
      </c>
      <c r="AE93" t="str">
        <f>""</f>
        <v/>
      </c>
      <c r="AF93" t="str">
        <f>""</f>
        <v/>
      </c>
      <c r="AG93" t="str">
        <f>""</f>
        <v/>
      </c>
      <c r="AH93" t="str">
        <f>""</f>
        <v/>
      </c>
      <c r="AI93" t="str">
        <f>""</f>
        <v/>
      </c>
      <c r="AJ93" t="str">
        <f>""</f>
        <v/>
      </c>
      <c r="AK93" t="str">
        <f>""</f>
        <v/>
      </c>
      <c r="AL93" t="str">
        <f>""</f>
        <v/>
      </c>
      <c r="AM93" t="str">
        <f>""</f>
        <v/>
      </c>
      <c r="AN93" t="str">
        <f>""</f>
        <v/>
      </c>
      <c r="AO93" t="str">
        <f>""</f>
        <v/>
      </c>
      <c r="AP93" t="str">
        <f>""</f>
        <v/>
      </c>
      <c r="AQ93" t="str">
        <f>""</f>
        <v/>
      </c>
      <c r="AR93" t="str">
        <f>""</f>
        <v/>
      </c>
      <c r="AS93" t="str">
        <f>""</f>
        <v/>
      </c>
      <c r="AT93" t="str">
        <f>""</f>
        <v/>
      </c>
      <c r="AU93" t="str">
        <f>""</f>
        <v/>
      </c>
      <c r="AV93" t="str">
        <f>""</f>
        <v/>
      </c>
      <c r="AW93" t="str">
        <f>""</f>
        <v/>
      </c>
      <c r="AX93" t="str">
        <f>""</f>
        <v/>
      </c>
      <c r="AY93" t="str">
        <f>""</f>
        <v/>
      </c>
      <c r="AZ93" t="str">
        <f>""</f>
        <v/>
      </c>
      <c r="BA93" t="str">
        <f>""</f>
        <v/>
      </c>
    </row>
    <row r="94" spans="2:53" x14ac:dyDescent="0.2">
      <c r="B94" t="str">
        <f>""</f>
        <v/>
      </c>
      <c r="C94" t="str">
        <f>""</f>
        <v/>
      </c>
      <c r="D94" t="str">
        <f>""</f>
        <v/>
      </c>
      <c r="E94" t="str">
        <f>""</f>
        <v/>
      </c>
      <c r="F94" t="str">
        <f>""</f>
        <v/>
      </c>
      <c r="G94" t="str">
        <f>""</f>
        <v/>
      </c>
      <c r="H94" t="str">
        <f>""</f>
        <v/>
      </c>
      <c r="I94" t="str">
        <f>""</f>
        <v/>
      </c>
      <c r="J94" t="str">
        <f>""</f>
        <v/>
      </c>
      <c r="K94" t="str">
        <f>""</f>
        <v/>
      </c>
      <c r="L94" t="str">
        <f>""</f>
        <v/>
      </c>
      <c r="M94" t="str">
        <f>""</f>
        <v/>
      </c>
      <c r="N94" t="str">
        <f>""</f>
        <v/>
      </c>
      <c r="O94" t="str">
        <f>""</f>
        <v/>
      </c>
      <c r="P94" t="str">
        <f>""</f>
        <v/>
      </c>
      <c r="Q94" t="str">
        <f>""</f>
        <v/>
      </c>
      <c r="R94" t="str">
        <f>""</f>
        <v/>
      </c>
      <c r="S94" t="str">
        <f>""</f>
        <v/>
      </c>
      <c r="T94" t="str">
        <f>""</f>
        <v/>
      </c>
      <c r="U94" t="str">
        <f>"[0.088]"</f>
        <v>[0.088]</v>
      </c>
      <c r="V94" t="str">
        <f>""</f>
        <v/>
      </c>
      <c r="W94" t="str">
        <f>""</f>
        <v/>
      </c>
      <c r="X94" t="str">
        <f>""</f>
        <v/>
      </c>
      <c r="Y94" t="str">
        <f>""</f>
        <v/>
      </c>
      <c r="Z94" t="str">
        <f>""</f>
        <v/>
      </c>
      <c r="AA94" t="str">
        <f>""</f>
        <v/>
      </c>
      <c r="AB94" t="str">
        <f>""</f>
        <v/>
      </c>
      <c r="AC94" t="str">
        <f>""</f>
        <v/>
      </c>
      <c r="AD94" t="str">
        <f>""</f>
        <v/>
      </c>
      <c r="AE94" t="str">
        <f>""</f>
        <v/>
      </c>
      <c r="AF94" t="str">
        <f>""</f>
        <v/>
      </c>
      <c r="AG94" t="str">
        <f>""</f>
        <v/>
      </c>
      <c r="AH94" t="str">
        <f>""</f>
        <v/>
      </c>
      <c r="AI94" t="str">
        <f>""</f>
        <v/>
      </c>
      <c r="AJ94" t="str">
        <f>""</f>
        <v/>
      </c>
      <c r="AK94" t="str">
        <f>""</f>
        <v/>
      </c>
      <c r="AL94" t="str">
        <f>""</f>
        <v/>
      </c>
      <c r="AM94" t="str">
        <f>""</f>
        <v/>
      </c>
      <c r="AN94" t="str">
        <f>""</f>
        <v/>
      </c>
      <c r="AO94" t="str">
        <f>""</f>
        <v/>
      </c>
      <c r="AP94" t="str">
        <f>""</f>
        <v/>
      </c>
      <c r="AQ94" t="str">
        <f>""</f>
        <v/>
      </c>
      <c r="AR94" t="str">
        <f>""</f>
        <v/>
      </c>
      <c r="AS94" t="str">
        <f>""</f>
        <v/>
      </c>
      <c r="AT94" t="str">
        <f>""</f>
        <v/>
      </c>
      <c r="AU94" t="str">
        <f>""</f>
        <v/>
      </c>
      <c r="AV94" t="str">
        <f>""</f>
        <v/>
      </c>
      <c r="AW94" t="str">
        <f>""</f>
        <v/>
      </c>
      <c r="AX94" t="str">
        <f>""</f>
        <v/>
      </c>
      <c r="AY94" t="str">
        <f>""</f>
        <v/>
      </c>
      <c r="AZ94" t="str">
        <f>""</f>
        <v/>
      </c>
      <c r="BA94" t="str">
        <f>""</f>
        <v/>
      </c>
    </row>
    <row r="95" spans="2:53" x14ac:dyDescent="0.2">
      <c r="B95" t="str">
        <f>"Number of members who left household 1998-2007"</f>
        <v>Number of members who left household 1998-2007</v>
      </c>
      <c r="C95" t="str">
        <f>""</f>
        <v/>
      </c>
      <c r="D95" t="str">
        <f>""</f>
        <v/>
      </c>
      <c r="E95" t="str">
        <f>""</f>
        <v/>
      </c>
      <c r="F95" t="str">
        <f>""</f>
        <v/>
      </c>
      <c r="G95" t="str">
        <f>""</f>
        <v/>
      </c>
      <c r="H95" t="str">
        <f>""</f>
        <v/>
      </c>
      <c r="I95" t="str">
        <f>""</f>
        <v/>
      </c>
      <c r="J95" t="str">
        <f>""</f>
        <v/>
      </c>
      <c r="K95" t="str">
        <f>""</f>
        <v/>
      </c>
      <c r="L95" t="str">
        <f>""</f>
        <v/>
      </c>
      <c r="M95" t="str">
        <f>""</f>
        <v/>
      </c>
      <c r="N95" t="str">
        <f>""</f>
        <v/>
      </c>
      <c r="O95" t="str">
        <f>""</f>
        <v/>
      </c>
      <c r="P95" t="str">
        <f>""</f>
        <v/>
      </c>
      <c r="Q95" t="str">
        <f>""</f>
        <v/>
      </c>
      <c r="R95" t="str">
        <f>""</f>
        <v/>
      </c>
      <c r="S95" t="str">
        <f>""</f>
        <v/>
      </c>
      <c r="T95" t="str">
        <f>""</f>
        <v/>
      </c>
      <c r="U95" t="str">
        <f>""</f>
        <v/>
      </c>
      <c r="V95" t="str">
        <f>"-0.034*"</f>
        <v>-0.034*</v>
      </c>
      <c r="W95" t="str">
        <f>""</f>
        <v/>
      </c>
      <c r="X95" t="str">
        <f>""</f>
        <v/>
      </c>
      <c r="Y95" t="str">
        <f>""</f>
        <v/>
      </c>
      <c r="Z95" t="str">
        <f>""</f>
        <v/>
      </c>
      <c r="AA95" t="str">
        <f>""</f>
        <v/>
      </c>
      <c r="AB95" t="str">
        <f>""</f>
        <v/>
      </c>
      <c r="AC95" t="str">
        <f>""</f>
        <v/>
      </c>
      <c r="AD95" t="str">
        <f>""</f>
        <v/>
      </c>
      <c r="AE95" t="str">
        <f>""</f>
        <v/>
      </c>
      <c r="AF95" t="str">
        <f>""</f>
        <v/>
      </c>
      <c r="AG95" t="str">
        <f>""</f>
        <v/>
      </c>
      <c r="AH95" t="str">
        <f>""</f>
        <v/>
      </c>
      <c r="AI95" t="str">
        <f>""</f>
        <v/>
      </c>
      <c r="AJ95" t="str">
        <f>""</f>
        <v/>
      </c>
      <c r="AK95" t="str">
        <f>""</f>
        <v/>
      </c>
      <c r="AL95" t="str">
        <f>""</f>
        <v/>
      </c>
      <c r="AM95" t="str">
        <f>""</f>
        <v/>
      </c>
      <c r="AN95" t="str">
        <f>""</f>
        <v/>
      </c>
      <c r="AO95" t="str">
        <f>""</f>
        <v/>
      </c>
      <c r="AP95" t="str">
        <f>""</f>
        <v/>
      </c>
      <c r="AQ95" t="str">
        <f>""</f>
        <v/>
      </c>
      <c r="AR95" t="str">
        <f>""</f>
        <v/>
      </c>
      <c r="AS95" t="str">
        <f>""</f>
        <v/>
      </c>
      <c r="AT95" t="str">
        <f>""</f>
        <v/>
      </c>
      <c r="AU95" t="str">
        <f>""</f>
        <v/>
      </c>
      <c r="AV95" t="str">
        <f>""</f>
        <v/>
      </c>
      <c r="AW95" t="str">
        <f>""</f>
        <v/>
      </c>
      <c r="AX95" t="str">
        <f>""</f>
        <v/>
      </c>
      <c r="AY95" t="str">
        <f>""</f>
        <v/>
      </c>
      <c r="AZ95" t="str">
        <f>""</f>
        <v/>
      </c>
      <c r="BA95" t="str">
        <f>""</f>
        <v/>
      </c>
    </row>
    <row r="96" spans="2:53" x14ac:dyDescent="0.2">
      <c r="B96" t="str">
        <f>""</f>
        <v/>
      </c>
      <c r="C96" t="str">
        <f>""</f>
        <v/>
      </c>
      <c r="D96" t="str">
        <f>""</f>
        <v/>
      </c>
      <c r="E96" t="str">
        <f>""</f>
        <v/>
      </c>
      <c r="F96" t="str">
        <f>""</f>
        <v/>
      </c>
      <c r="G96" t="str">
        <f>""</f>
        <v/>
      </c>
      <c r="H96" t="str">
        <f>""</f>
        <v/>
      </c>
      <c r="I96" t="str">
        <f>""</f>
        <v/>
      </c>
      <c r="J96" t="str">
        <f>""</f>
        <v/>
      </c>
      <c r="K96" t="str">
        <f>""</f>
        <v/>
      </c>
      <c r="L96" t="str">
        <f>""</f>
        <v/>
      </c>
      <c r="M96" t="str">
        <f>""</f>
        <v/>
      </c>
      <c r="N96" t="str">
        <f>""</f>
        <v/>
      </c>
      <c r="O96" t="str">
        <f>""</f>
        <v/>
      </c>
      <c r="P96" t="str">
        <f>""</f>
        <v/>
      </c>
      <c r="Q96" t="str">
        <f>""</f>
        <v/>
      </c>
      <c r="R96" t="str">
        <f>""</f>
        <v/>
      </c>
      <c r="S96" t="str">
        <f>""</f>
        <v/>
      </c>
      <c r="T96" t="str">
        <f>""</f>
        <v/>
      </c>
      <c r="U96" t="str">
        <f>""</f>
        <v/>
      </c>
      <c r="V96" t="str">
        <f>"[0.018]"</f>
        <v>[0.018]</v>
      </c>
      <c r="W96" t="str">
        <f>""</f>
        <v/>
      </c>
      <c r="X96" t="str">
        <f>""</f>
        <v/>
      </c>
      <c r="Y96" t="str">
        <f>""</f>
        <v/>
      </c>
      <c r="Z96" t="str">
        <f>""</f>
        <v/>
      </c>
      <c r="AA96" t="str">
        <f>""</f>
        <v/>
      </c>
      <c r="AB96" t="str">
        <f>""</f>
        <v/>
      </c>
      <c r="AC96" t="str">
        <f>""</f>
        <v/>
      </c>
      <c r="AD96" t="str">
        <f>""</f>
        <v/>
      </c>
      <c r="AE96" t="str">
        <f>""</f>
        <v/>
      </c>
      <c r="AF96" t="str">
        <f>""</f>
        <v/>
      </c>
      <c r="AG96" t="str">
        <f>""</f>
        <v/>
      </c>
      <c r="AH96" t="str">
        <f>""</f>
        <v/>
      </c>
      <c r="AI96" t="str">
        <f>""</f>
        <v/>
      </c>
      <c r="AJ96" t="str">
        <f>""</f>
        <v/>
      </c>
      <c r="AK96" t="str">
        <f>""</f>
        <v/>
      </c>
      <c r="AL96" t="str">
        <f>""</f>
        <v/>
      </c>
      <c r="AM96" t="str">
        <f>""</f>
        <v/>
      </c>
      <c r="AN96" t="str">
        <f>""</f>
        <v/>
      </c>
      <c r="AO96" t="str">
        <f>""</f>
        <v/>
      </c>
      <c r="AP96" t="str">
        <f>""</f>
        <v/>
      </c>
      <c r="AQ96" t="str">
        <f>""</f>
        <v/>
      </c>
      <c r="AR96" t="str">
        <f>""</f>
        <v/>
      </c>
      <c r="AS96" t="str">
        <f>""</f>
        <v/>
      </c>
      <c r="AT96" t="str">
        <f>""</f>
        <v/>
      </c>
      <c r="AU96" t="str">
        <f>""</f>
        <v/>
      </c>
      <c r="AV96" t="str">
        <f>""</f>
        <v/>
      </c>
      <c r="AW96" t="str">
        <f>""</f>
        <v/>
      </c>
      <c r="AX96" t="str">
        <f>""</f>
        <v/>
      </c>
      <c r="AY96" t="str">
        <f>""</f>
        <v/>
      </c>
      <c r="AZ96" t="str">
        <f>""</f>
        <v/>
      </c>
      <c r="BA96" t="str">
        <f>""</f>
        <v/>
      </c>
    </row>
    <row r="97" spans="2:53" x14ac:dyDescent="0.2">
      <c r="B97" t="str">
        <f>"Interaction"</f>
        <v>Interaction</v>
      </c>
      <c r="C97" t="str">
        <f>""</f>
        <v/>
      </c>
      <c r="D97" t="str">
        <f>""</f>
        <v/>
      </c>
      <c r="E97" t="str">
        <f>""</f>
        <v/>
      </c>
      <c r="F97" t="str">
        <f>""</f>
        <v/>
      </c>
      <c r="G97" t="str">
        <f>""</f>
        <v/>
      </c>
      <c r="H97" t="str">
        <f>""</f>
        <v/>
      </c>
      <c r="I97" t="str">
        <f>""</f>
        <v/>
      </c>
      <c r="J97" t="str">
        <f>""</f>
        <v/>
      </c>
      <c r="K97" t="str">
        <f>""</f>
        <v/>
      </c>
      <c r="L97" t="str">
        <f>""</f>
        <v/>
      </c>
      <c r="M97" t="str">
        <f>""</f>
        <v/>
      </c>
      <c r="N97" t="str">
        <f>""</f>
        <v/>
      </c>
      <c r="O97" t="str">
        <f>""</f>
        <v/>
      </c>
      <c r="P97" t="str">
        <f>""</f>
        <v/>
      </c>
      <c r="Q97" t="str">
        <f>""</f>
        <v/>
      </c>
      <c r="R97" t="str">
        <f>""</f>
        <v/>
      </c>
      <c r="S97" t="str">
        <f>""</f>
        <v/>
      </c>
      <c r="T97" t="str">
        <f>""</f>
        <v/>
      </c>
      <c r="U97" t="str">
        <f>""</f>
        <v/>
      </c>
      <c r="V97" t="str">
        <f>"-0.003"</f>
        <v>-0.003</v>
      </c>
      <c r="W97" t="str">
        <f>""</f>
        <v/>
      </c>
      <c r="X97" t="str">
        <f>""</f>
        <v/>
      </c>
      <c r="Y97" t="str">
        <f>""</f>
        <v/>
      </c>
      <c r="Z97" t="str">
        <f>""</f>
        <v/>
      </c>
      <c r="AA97" t="str">
        <f>""</f>
        <v/>
      </c>
      <c r="AB97" t="str">
        <f>""</f>
        <v/>
      </c>
      <c r="AC97" t="str">
        <f>""</f>
        <v/>
      </c>
      <c r="AD97" t="str">
        <f>""</f>
        <v/>
      </c>
      <c r="AE97" t="str">
        <f>""</f>
        <v/>
      </c>
      <c r="AF97" t="str">
        <f>""</f>
        <v/>
      </c>
      <c r="AG97" t="str">
        <f>""</f>
        <v/>
      </c>
      <c r="AH97" t="str">
        <f>""</f>
        <v/>
      </c>
      <c r="AI97" t="str">
        <f>""</f>
        <v/>
      </c>
      <c r="AJ97" t="str">
        <f>""</f>
        <v/>
      </c>
      <c r="AK97" t="str">
        <f>""</f>
        <v/>
      </c>
      <c r="AL97" t="str">
        <f>""</f>
        <v/>
      </c>
      <c r="AM97" t="str">
        <f>""</f>
        <v/>
      </c>
      <c r="AN97" t="str">
        <f>""</f>
        <v/>
      </c>
      <c r="AO97" t="str">
        <f>""</f>
        <v/>
      </c>
      <c r="AP97" t="str">
        <f>""</f>
        <v/>
      </c>
      <c r="AQ97" t="str">
        <f>""</f>
        <v/>
      </c>
      <c r="AR97" t="str">
        <f>""</f>
        <v/>
      </c>
      <c r="AS97" t="str">
        <f>""</f>
        <v/>
      </c>
      <c r="AT97" t="str">
        <f>""</f>
        <v/>
      </c>
      <c r="AU97" t="str">
        <f>""</f>
        <v/>
      </c>
      <c r="AV97" t="str">
        <f>""</f>
        <v/>
      </c>
      <c r="AW97" t="str">
        <f>""</f>
        <v/>
      </c>
      <c r="AX97" t="str">
        <f>""</f>
        <v/>
      </c>
      <c r="AY97" t="str">
        <f>""</f>
        <v/>
      </c>
      <c r="AZ97" t="str">
        <f>""</f>
        <v/>
      </c>
      <c r="BA97" t="str">
        <f>""</f>
        <v/>
      </c>
    </row>
    <row r="98" spans="2:53" x14ac:dyDescent="0.2">
      <c r="B98" t="str">
        <f>""</f>
        <v/>
      </c>
      <c r="C98" t="str">
        <f>""</f>
        <v/>
      </c>
      <c r="D98" t="str">
        <f>""</f>
        <v/>
      </c>
      <c r="E98" t="str">
        <f>""</f>
        <v/>
      </c>
      <c r="F98" t="str">
        <f>""</f>
        <v/>
      </c>
      <c r="G98" t="str">
        <f>""</f>
        <v/>
      </c>
      <c r="H98" t="str">
        <f>""</f>
        <v/>
      </c>
      <c r="I98" t="str">
        <f>""</f>
        <v/>
      </c>
      <c r="J98" t="str">
        <f>""</f>
        <v/>
      </c>
      <c r="K98" t="str">
        <f>""</f>
        <v/>
      </c>
      <c r="L98" t="str">
        <f>""</f>
        <v/>
      </c>
      <c r="M98" t="str">
        <f>""</f>
        <v/>
      </c>
      <c r="N98" t="str">
        <f>""</f>
        <v/>
      </c>
      <c r="O98" t="str">
        <f>""</f>
        <v/>
      </c>
      <c r="P98" t="str">
        <f>""</f>
        <v/>
      </c>
      <c r="Q98" t="str">
        <f>""</f>
        <v/>
      </c>
      <c r="R98" t="str">
        <f>""</f>
        <v/>
      </c>
      <c r="S98" t="str">
        <f>""</f>
        <v/>
      </c>
      <c r="T98" t="str">
        <f>""</f>
        <v/>
      </c>
      <c r="U98" t="str">
        <f>""</f>
        <v/>
      </c>
      <c r="V98" t="str">
        <f>"[0.026]"</f>
        <v>[0.026]</v>
      </c>
      <c r="W98" t="str">
        <f>""</f>
        <v/>
      </c>
      <c r="X98" t="str">
        <f>""</f>
        <v/>
      </c>
      <c r="Y98" t="str">
        <f>""</f>
        <v/>
      </c>
      <c r="Z98" t="str">
        <f>""</f>
        <v/>
      </c>
      <c r="AA98" t="str">
        <f>""</f>
        <v/>
      </c>
      <c r="AB98" t="str">
        <f>""</f>
        <v/>
      </c>
      <c r="AC98" t="str">
        <f>""</f>
        <v/>
      </c>
      <c r="AD98" t="str">
        <f>""</f>
        <v/>
      </c>
      <c r="AE98" t="str">
        <f>""</f>
        <v/>
      </c>
      <c r="AF98" t="str">
        <f>""</f>
        <v/>
      </c>
      <c r="AG98" t="str">
        <f>""</f>
        <v/>
      </c>
      <c r="AH98" t="str">
        <f>""</f>
        <v/>
      </c>
      <c r="AI98" t="str">
        <f>""</f>
        <v/>
      </c>
      <c r="AJ98" t="str">
        <f>""</f>
        <v/>
      </c>
      <c r="AK98" t="str">
        <f>""</f>
        <v/>
      </c>
      <c r="AL98" t="str">
        <f>""</f>
        <v/>
      </c>
      <c r="AM98" t="str">
        <f>""</f>
        <v/>
      </c>
      <c r="AN98" t="str">
        <f>""</f>
        <v/>
      </c>
      <c r="AO98" t="str">
        <f>""</f>
        <v/>
      </c>
      <c r="AP98" t="str">
        <f>""</f>
        <v/>
      </c>
      <c r="AQ98" t="str">
        <f>""</f>
        <v/>
      </c>
      <c r="AR98" t="str">
        <f>""</f>
        <v/>
      </c>
      <c r="AS98" t="str">
        <f>""</f>
        <v/>
      </c>
      <c r="AT98" t="str">
        <f>""</f>
        <v/>
      </c>
      <c r="AU98" t="str">
        <f>""</f>
        <v/>
      </c>
      <c r="AV98" t="str">
        <f>""</f>
        <v/>
      </c>
      <c r="AW98" t="str">
        <f>""</f>
        <v/>
      </c>
      <c r="AX98" t="str">
        <f>""</f>
        <v/>
      </c>
      <c r="AY98" t="str">
        <f>""</f>
        <v/>
      </c>
      <c r="AZ98" t="str">
        <f>""</f>
        <v/>
      </c>
      <c r="BA98" t="str">
        <f>""</f>
        <v/>
      </c>
    </row>
    <row r="99" spans="2:53" x14ac:dyDescent="0.2">
      <c r="B99" t="str">
        <f>"Share of household members who left household 1998-2007"</f>
        <v>Share of household members who left household 1998-2007</v>
      </c>
      <c r="C99" t="str">
        <f>""</f>
        <v/>
      </c>
      <c r="D99" t="str">
        <f>""</f>
        <v/>
      </c>
      <c r="E99" t="str">
        <f>""</f>
        <v/>
      </c>
      <c r="F99" t="str">
        <f>""</f>
        <v/>
      </c>
      <c r="G99" t="str">
        <f>""</f>
        <v/>
      </c>
      <c r="H99" t="str">
        <f>""</f>
        <v/>
      </c>
      <c r="I99" t="str">
        <f>""</f>
        <v/>
      </c>
      <c r="J99" t="str">
        <f>""</f>
        <v/>
      </c>
      <c r="K99" t="str">
        <f>""</f>
        <v/>
      </c>
      <c r="L99" t="str">
        <f>""</f>
        <v/>
      </c>
      <c r="M99" t="str">
        <f>""</f>
        <v/>
      </c>
      <c r="N99" t="str">
        <f>""</f>
        <v/>
      </c>
      <c r="O99" t="str">
        <f>""</f>
        <v/>
      </c>
      <c r="P99" t="str">
        <f>""</f>
        <v/>
      </c>
      <c r="Q99" t="str">
        <f>""</f>
        <v/>
      </c>
      <c r="R99" t="str">
        <f>""</f>
        <v/>
      </c>
      <c r="S99" t="str">
        <f>""</f>
        <v/>
      </c>
      <c r="T99" t="str">
        <f>""</f>
        <v/>
      </c>
      <c r="U99" t="str">
        <f>""</f>
        <v/>
      </c>
      <c r="V99" t="str">
        <f>""</f>
        <v/>
      </c>
      <c r="W99" t="str">
        <f>"-0.138*"</f>
        <v>-0.138*</v>
      </c>
      <c r="X99" t="str">
        <f>""</f>
        <v/>
      </c>
      <c r="Y99" t="str">
        <f>""</f>
        <v/>
      </c>
      <c r="Z99" t="str">
        <f>""</f>
        <v/>
      </c>
      <c r="AA99" t="str">
        <f>""</f>
        <v/>
      </c>
      <c r="AB99" t="str">
        <f>""</f>
        <v/>
      </c>
      <c r="AC99" t="str">
        <f>""</f>
        <v/>
      </c>
      <c r="AD99" t="str">
        <f>""</f>
        <v/>
      </c>
      <c r="AE99" t="str">
        <f>""</f>
        <v/>
      </c>
      <c r="AF99" t="str">
        <f>""</f>
        <v/>
      </c>
      <c r="AG99" t="str">
        <f>""</f>
        <v/>
      </c>
      <c r="AH99" t="str">
        <f>""</f>
        <v/>
      </c>
      <c r="AI99" t="str">
        <f>""</f>
        <v/>
      </c>
      <c r="AJ99" t="str">
        <f>""</f>
        <v/>
      </c>
      <c r="AK99" t="str">
        <f>""</f>
        <v/>
      </c>
      <c r="AL99" t="str">
        <f>""</f>
        <v/>
      </c>
      <c r="AM99" t="str">
        <f>""</f>
        <v/>
      </c>
      <c r="AN99" t="str">
        <f>""</f>
        <v/>
      </c>
      <c r="AO99" t="str">
        <f>""</f>
        <v/>
      </c>
      <c r="AP99" t="str">
        <f>""</f>
        <v/>
      </c>
      <c r="AQ99" t="str">
        <f>""</f>
        <v/>
      </c>
      <c r="AR99" t="str">
        <f>""</f>
        <v/>
      </c>
      <c r="AS99" t="str">
        <f>""</f>
        <v/>
      </c>
      <c r="AT99" t="str">
        <f>""</f>
        <v/>
      </c>
      <c r="AU99" t="str">
        <f>""</f>
        <v/>
      </c>
      <c r="AV99" t="str">
        <f>""</f>
        <v/>
      </c>
      <c r="AW99" t="str">
        <f>""</f>
        <v/>
      </c>
      <c r="AX99" t="str">
        <f>""</f>
        <v/>
      </c>
      <c r="AY99" t="str">
        <f>""</f>
        <v/>
      </c>
      <c r="AZ99" t="str">
        <f>""</f>
        <v/>
      </c>
      <c r="BA99" t="str">
        <f>""</f>
        <v/>
      </c>
    </row>
    <row r="100" spans="2:53" x14ac:dyDescent="0.2">
      <c r="B100" t="str">
        <f>""</f>
        <v/>
      </c>
      <c r="C100" t="str">
        <f>""</f>
        <v/>
      </c>
      <c r="D100" t="str">
        <f>""</f>
        <v/>
      </c>
      <c r="E100" t="str">
        <f>""</f>
        <v/>
      </c>
      <c r="F100" t="str">
        <f>""</f>
        <v/>
      </c>
      <c r="G100" t="str">
        <f>""</f>
        <v/>
      </c>
      <c r="H100" t="str">
        <f>""</f>
        <v/>
      </c>
      <c r="I100" t="str">
        <f>""</f>
        <v/>
      </c>
      <c r="J100" t="str">
        <f>""</f>
        <v/>
      </c>
      <c r="K100" t="str">
        <f>""</f>
        <v/>
      </c>
      <c r="L100" t="str">
        <f>""</f>
        <v/>
      </c>
      <c r="M100" t="str">
        <f>""</f>
        <v/>
      </c>
      <c r="N100" t="str">
        <f>""</f>
        <v/>
      </c>
      <c r="O100" t="str">
        <f>""</f>
        <v/>
      </c>
      <c r="P100" t="str">
        <f>""</f>
        <v/>
      </c>
      <c r="Q100" t="str">
        <f>""</f>
        <v/>
      </c>
      <c r="R100" t="str">
        <f>""</f>
        <v/>
      </c>
      <c r="S100" t="str">
        <f>""</f>
        <v/>
      </c>
      <c r="T100" t="str">
        <f>""</f>
        <v/>
      </c>
      <c r="U100" t="str">
        <f>""</f>
        <v/>
      </c>
      <c r="V100" t="str">
        <f>""</f>
        <v/>
      </c>
      <c r="W100" t="str">
        <f>"[0.072]"</f>
        <v>[0.072]</v>
      </c>
      <c r="X100" t="str">
        <f>""</f>
        <v/>
      </c>
      <c r="Y100" t="str">
        <f>""</f>
        <v/>
      </c>
      <c r="Z100" t="str">
        <f>""</f>
        <v/>
      </c>
      <c r="AA100" t="str">
        <f>""</f>
        <v/>
      </c>
      <c r="AB100" t="str">
        <f>""</f>
        <v/>
      </c>
      <c r="AC100" t="str">
        <f>""</f>
        <v/>
      </c>
      <c r="AD100" t="str">
        <f>""</f>
        <v/>
      </c>
      <c r="AE100" t="str">
        <f>""</f>
        <v/>
      </c>
      <c r="AF100" t="str">
        <f>""</f>
        <v/>
      </c>
      <c r="AG100" t="str">
        <f>""</f>
        <v/>
      </c>
      <c r="AH100" t="str">
        <f>""</f>
        <v/>
      </c>
      <c r="AI100" t="str">
        <f>""</f>
        <v/>
      </c>
      <c r="AJ100" t="str">
        <f>""</f>
        <v/>
      </c>
      <c r="AK100" t="str">
        <f>""</f>
        <v/>
      </c>
      <c r="AL100" t="str">
        <f>""</f>
        <v/>
      </c>
      <c r="AM100" t="str">
        <f>""</f>
        <v/>
      </c>
      <c r="AN100" t="str">
        <f>""</f>
        <v/>
      </c>
      <c r="AO100" t="str">
        <f>""</f>
        <v/>
      </c>
      <c r="AP100" t="str">
        <f>""</f>
        <v/>
      </c>
      <c r="AQ100" t="str">
        <f>""</f>
        <v/>
      </c>
      <c r="AR100" t="str">
        <f>""</f>
        <v/>
      </c>
      <c r="AS100" t="str">
        <f>""</f>
        <v/>
      </c>
      <c r="AT100" t="str">
        <f>""</f>
        <v/>
      </c>
      <c r="AU100" t="str">
        <f>""</f>
        <v/>
      </c>
      <c r="AV100" t="str">
        <f>""</f>
        <v/>
      </c>
      <c r="AW100" t="str">
        <f>""</f>
        <v/>
      </c>
      <c r="AX100" t="str">
        <f>""</f>
        <v/>
      </c>
      <c r="AY100" t="str">
        <f>""</f>
        <v/>
      </c>
      <c r="AZ100" t="str">
        <f>""</f>
        <v/>
      </c>
      <c r="BA100" t="str">
        <f>""</f>
        <v/>
      </c>
    </row>
    <row r="101" spans="2:53" x14ac:dyDescent="0.2">
      <c r="B101" t="str">
        <f>"Interaction"</f>
        <v>Interaction</v>
      </c>
      <c r="C101" t="str">
        <f>""</f>
        <v/>
      </c>
      <c r="D101" t="str">
        <f>""</f>
        <v/>
      </c>
      <c r="E101" t="str">
        <f>""</f>
        <v/>
      </c>
      <c r="F101" t="str">
        <f>""</f>
        <v/>
      </c>
      <c r="G101" t="str">
        <f>""</f>
        <v/>
      </c>
      <c r="H101" t="str">
        <f>""</f>
        <v/>
      </c>
      <c r="I101" t="str">
        <f>""</f>
        <v/>
      </c>
      <c r="J101" t="str">
        <f>""</f>
        <v/>
      </c>
      <c r="K101" t="str">
        <f>""</f>
        <v/>
      </c>
      <c r="L101" t="str">
        <f>""</f>
        <v/>
      </c>
      <c r="M101" t="str">
        <f>""</f>
        <v/>
      </c>
      <c r="N101" t="str">
        <f>""</f>
        <v/>
      </c>
      <c r="O101" t="str">
        <f>""</f>
        <v/>
      </c>
      <c r="P101" t="str">
        <f>""</f>
        <v/>
      </c>
      <c r="Q101" t="str">
        <f>""</f>
        <v/>
      </c>
      <c r="R101" t="str">
        <f>""</f>
        <v/>
      </c>
      <c r="S101" t="str">
        <f>""</f>
        <v/>
      </c>
      <c r="T101" t="str">
        <f>""</f>
        <v/>
      </c>
      <c r="U101" t="str">
        <f>""</f>
        <v/>
      </c>
      <c r="V101" t="str">
        <f>""</f>
        <v/>
      </c>
      <c r="W101" t="str">
        <f>"0.005"</f>
        <v>0.005</v>
      </c>
      <c r="X101" t="str">
        <f>""</f>
        <v/>
      </c>
      <c r="Y101" t="str">
        <f>""</f>
        <v/>
      </c>
      <c r="Z101" t="str">
        <f>""</f>
        <v/>
      </c>
      <c r="AA101" t="str">
        <f>""</f>
        <v/>
      </c>
      <c r="AB101" t="str">
        <f>""</f>
        <v/>
      </c>
      <c r="AC101" t="str">
        <f>""</f>
        <v/>
      </c>
      <c r="AD101" t="str">
        <f>""</f>
        <v/>
      </c>
      <c r="AE101" t="str">
        <f>""</f>
        <v/>
      </c>
      <c r="AF101" t="str">
        <f>""</f>
        <v/>
      </c>
      <c r="AG101" t="str">
        <f>""</f>
        <v/>
      </c>
      <c r="AH101" t="str">
        <f>""</f>
        <v/>
      </c>
      <c r="AI101" t="str">
        <f>""</f>
        <v/>
      </c>
      <c r="AJ101" t="str">
        <f>""</f>
        <v/>
      </c>
      <c r="AK101" t="str">
        <f>""</f>
        <v/>
      </c>
      <c r="AL101" t="str">
        <f>""</f>
        <v/>
      </c>
      <c r="AM101" t="str">
        <f>""</f>
        <v/>
      </c>
      <c r="AN101" t="str">
        <f>""</f>
        <v/>
      </c>
      <c r="AO101" t="str">
        <f>""</f>
        <v/>
      </c>
      <c r="AP101" t="str">
        <f>""</f>
        <v/>
      </c>
      <c r="AQ101" t="str">
        <f>""</f>
        <v/>
      </c>
      <c r="AR101" t="str">
        <f>""</f>
        <v/>
      </c>
      <c r="AS101" t="str">
        <f>""</f>
        <v/>
      </c>
      <c r="AT101" t="str">
        <f>""</f>
        <v/>
      </c>
      <c r="AU101" t="str">
        <f>""</f>
        <v/>
      </c>
      <c r="AV101" t="str">
        <f>""</f>
        <v/>
      </c>
      <c r="AW101" t="str">
        <f>""</f>
        <v/>
      </c>
      <c r="AX101" t="str">
        <f>""</f>
        <v/>
      </c>
      <c r="AY101" t="str">
        <f>""</f>
        <v/>
      </c>
      <c r="AZ101" t="str">
        <f>""</f>
        <v/>
      </c>
      <c r="BA101" t="str">
        <f>""</f>
        <v/>
      </c>
    </row>
    <row r="102" spans="2:53" x14ac:dyDescent="0.2">
      <c r="B102" t="str">
        <f>""</f>
        <v/>
      </c>
      <c r="C102" t="str">
        <f>""</f>
        <v/>
      </c>
      <c r="D102" t="str">
        <f>""</f>
        <v/>
      </c>
      <c r="E102" t="str">
        <f>""</f>
        <v/>
      </c>
      <c r="F102" t="str">
        <f>""</f>
        <v/>
      </c>
      <c r="G102" t="str">
        <f>""</f>
        <v/>
      </c>
      <c r="H102" t="str">
        <f>""</f>
        <v/>
      </c>
      <c r="I102" t="str">
        <f>""</f>
        <v/>
      </c>
      <c r="J102" t="str">
        <f>""</f>
        <v/>
      </c>
      <c r="K102" t="str">
        <f>""</f>
        <v/>
      </c>
      <c r="L102" t="str">
        <f>""</f>
        <v/>
      </c>
      <c r="M102" t="str">
        <f>""</f>
        <v/>
      </c>
      <c r="N102" t="str">
        <f>""</f>
        <v/>
      </c>
      <c r="O102" t="str">
        <f>""</f>
        <v/>
      </c>
      <c r="P102" t="str">
        <f>""</f>
        <v/>
      </c>
      <c r="Q102" t="str">
        <f>""</f>
        <v/>
      </c>
      <c r="R102" t="str">
        <f>""</f>
        <v/>
      </c>
      <c r="S102" t="str">
        <f>""</f>
        <v/>
      </c>
      <c r="T102" t="str">
        <f>""</f>
        <v/>
      </c>
      <c r="U102" t="str">
        <f>""</f>
        <v/>
      </c>
      <c r="V102" t="str">
        <f>""</f>
        <v/>
      </c>
      <c r="W102" t="str">
        <f>"[0.124]"</f>
        <v>[0.124]</v>
      </c>
      <c r="X102" t="str">
        <f>""</f>
        <v/>
      </c>
      <c r="Y102" t="str">
        <f>""</f>
        <v/>
      </c>
      <c r="Z102" t="str">
        <f>""</f>
        <v/>
      </c>
      <c r="AA102" t="str">
        <f>""</f>
        <v/>
      </c>
      <c r="AB102" t="str">
        <f>""</f>
        <v/>
      </c>
      <c r="AC102" t="str">
        <f>""</f>
        <v/>
      </c>
      <c r="AD102" t="str">
        <f>""</f>
        <v/>
      </c>
      <c r="AE102" t="str">
        <f>""</f>
        <v/>
      </c>
      <c r="AF102" t="str">
        <f>""</f>
        <v/>
      </c>
      <c r="AG102" t="str">
        <f>""</f>
        <v/>
      </c>
      <c r="AH102" t="str">
        <f>""</f>
        <v/>
      </c>
      <c r="AI102" t="str">
        <f>""</f>
        <v/>
      </c>
      <c r="AJ102" t="str">
        <f>""</f>
        <v/>
      </c>
      <c r="AK102" t="str">
        <f>""</f>
        <v/>
      </c>
      <c r="AL102" t="str">
        <f>""</f>
        <v/>
      </c>
      <c r="AM102" t="str">
        <f>""</f>
        <v/>
      </c>
      <c r="AN102" t="str">
        <f>""</f>
        <v/>
      </c>
      <c r="AO102" t="str">
        <f>""</f>
        <v/>
      </c>
      <c r="AP102" t="str">
        <f>""</f>
        <v/>
      </c>
      <c r="AQ102" t="str">
        <f>""</f>
        <v/>
      </c>
      <c r="AR102" t="str">
        <f>""</f>
        <v/>
      </c>
      <c r="AS102" t="str">
        <f>""</f>
        <v/>
      </c>
      <c r="AT102" t="str">
        <f>""</f>
        <v/>
      </c>
      <c r="AU102" t="str">
        <f>""</f>
        <v/>
      </c>
      <c r="AV102" t="str">
        <f>""</f>
        <v/>
      </c>
      <c r="AW102" t="str">
        <f>""</f>
        <v/>
      </c>
      <c r="AX102" t="str">
        <f>""</f>
        <v/>
      </c>
      <c r="AY102" t="str">
        <f>""</f>
        <v/>
      </c>
      <c r="AZ102" t="str">
        <f>""</f>
        <v/>
      </c>
      <c r="BA102" t="str">
        <f>""</f>
        <v/>
      </c>
    </row>
    <row r="103" spans="2:53" x14ac:dyDescent="0.2">
      <c r="B103" t="str">
        <f>"Destruction of house (yes=1) for a household in 1998-07"</f>
        <v>Destruction of house (yes=1) for a household in 1998-07</v>
      </c>
      <c r="C103" t="str">
        <f>""</f>
        <v/>
      </c>
      <c r="D103" t="str">
        <f>""</f>
        <v/>
      </c>
      <c r="E103" t="str">
        <f>""</f>
        <v/>
      </c>
      <c r="F103" t="str">
        <f>""</f>
        <v/>
      </c>
      <c r="G103" t="str">
        <f>""</f>
        <v/>
      </c>
      <c r="H103" t="str">
        <f>""</f>
        <v/>
      </c>
      <c r="I103" t="str">
        <f>""</f>
        <v/>
      </c>
      <c r="J103" t="str">
        <f>""</f>
        <v/>
      </c>
      <c r="K103" t="str">
        <f>""</f>
        <v/>
      </c>
      <c r="L103" t="str">
        <f>""</f>
        <v/>
      </c>
      <c r="M103" t="str">
        <f>""</f>
        <v/>
      </c>
      <c r="N103" t="str">
        <f>""</f>
        <v/>
      </c>
      <c r="O103" t="str">
        <f>""</f>
        <v/>
      </c>
      <c r="P103" t="str">
        <f>""</f>
        <v/>
      </c>
      <c r="Q103" t="str">
        <f>""</f>
        <v/>
      </c>
      <c r="R103" t="str">
        <f>""</f>
        <v/>
      </c>
      <c r="S103" t="str">
        <f>""</f>
        <v/>
      </c>
      <c r="T103" t="str">
        <f>""</f>
        <v/>
      </c>
      <c r="U103" t="str">
        <f>""</f>
        <v/>
      </c>
      <c r="V103" t="str">
        <f>""</f>
        <v/>
      </c>
      <c r="W103" t="str">
        <f>""</f>
        <v/>
      </c>
      <c r="X103" t="str">
        <f>"0.039"</f>
        <v>0.039</v>
      </c>
      <c r="Y103" t="str">
        <f>"0.056"</f>
        <v>0.056</v>
      </c>
      <c r="Z103" t="str">
        <f>"0.030"</f>
        <v>0.030</v>
      </c>
      <c r="AA103" t="str">
        <f>""</f>
        <v/>
      </c>
      <c r="AB103" t="str">
        <f>""</f>
        <v/>
      </c>
      <c r="AC103" t="str">
        <f>""</f>
        <v/>
      </c>
      <c r="AD103" t="str">
        <f>""</f>
        <v/>
      </c>
      <c r="AE103" t="str">
        <f>""</f>
        <v/>
      </c>
      <c r="AF103" t="str">
        <f>""</f>
        <v/>
      </c>
      <c r="AG103" t="str">
        <f>""</f>
        <v/>
      </c>
      <c r="AH103" t="str">
        <f>""</f>
        <v/>
      </c>
      <c r="AI103" t="str">
        <f>""</f>
        <v/>
      </c>
      <c r="AJ103" t="str">
        <f>""</f>
        <v/>
      </c>
      <c r="AK103" t="str">
        <f>""</f>
        <v/>
      </c>
      <c r="AL103" t="str">
        <f>""</f>
        <v/>
      </c>
      <c r="AM103" t="str">
        <f>""</f>
        <v/>
      </c>
      <c r="AN103" t="str">
        <f>""</f>
        <v/>
      </c>
      <c r="AO103" t="str">
        <f>""</f>
        <v/>
      </c>
      <c r="AP103" t="str">
        <f>""</f>
        <v/>
      </c>
      <c r="AQ103" t="str">
        <f>""</f>
        <v/>
      </c>
      <c r="AR103" t="str">
        <f>""</f>
        <v/>
      </c>
      <c r="AS103" t="str">
        <f>""</f>
        <v/>
      </c>
      <c r="AT103" t="str">
        <f>""</f>
        <v/>
      </c>
      <c r="AU103" t="str">
        <f>""</f>
        <v/>
      </c>
      <c r="AV103" t="str">
        <f>""</f>
        <v/>
      </c>
      <c r="AW103" t="str">
        <f>""</f>
        <v/>
      </c>
      <c r="AX103" t="str">
        <f>""</f>
        <v/>
      </c>
      <c r="AY103" t="str">
        <f>""</f>
        <v/>
      </c>
      <c r="AZ103" t="str">
        <f>""</f>
        <v/>
      </c>
      <c r="BA103" t="str">
        <f>""</f>
        <v/>
      </c>
    </row>
    <row r="104" spans="2:53" x14ac:dyDescent="0.2">
      <c r="B104" t="str">
        <f>""</f>
        <v/>
      </c>
      <c r="C104" t="str">
        <f>""</f>
        <v/>
      </c>
      <c r="D104" t="str">
        <f>""</f>
        <v/>
      </c>
      <c r="E104" t="str">
        <f>""</f>
        <v/>
      </c>
      <c r="F104" t="str">
        <f>""</f>
        <v/>
      </c>
      <c r="G104" t="str">
        <f>""</f>
        <v/>
      </c>
      <c r="H104" t="str">
        <f>""</f>
        <v/>
      </c>
      <c r="I104" t="str">
        <f>""</f>
        <v/>
      </c>
      <c r="J104" t="str">
        <f>""</f>
        <v/>
      </c>
      <c r="K104" t="str">
        <f>""</f>
        <v/>
      </c>
      <c r="L104" t="str">
        <f>""</f>
        <v/>
      </c>
      <c r="M104" t="str">
        <f>""</f>
        <v/>
      </c>
      <c r="N104" t="str">
        <f>""</f>
        <v/>
      </c>
      <c r="O104" t="str">
        <f>""</f>
        <v/>
      </c>
      <c r="P104" t="str">
        <f>""</f>
        <v/>
      </c>
      <c r="Q104" t="str">
        <f>""</f>
        <v/>
      </c>
      <c r="R104" t="str">
        <f>""</f>
        <v/>
      </c>
      <c r="S104" t="str">
        <f>""</f>
        <v/>
      </c>
      <c r="T104" t="str">
        <f>""</f>
        <v/>
      </c>
      <c r="U104" t="str">
        <f>""</f>
        <v/>
      </c>
      <c r="V104" t="str">
        <f>""</f>
        <v/>
      </c>
      <c r="W104" t="str">
        <f>""</f>
        <v/>
      </c>
      <c r="X104" t="str">
        <f>"[0.059]"</f>
        <v>[0.059]</v>
      </c>
      <c r="Y104" t="str">
        <f>"[0.055]"</f>
        <v>[0.055]</v>
      </c>
      <c r="Z104" t="str">
        <f>"[0.059]"</f>
        <v>[0.059]</v>
      </c>
      <c r="AA104" t="str">
        <f>""</f>
        <v/>
      </c>
      <c r="AB104" t="str">
        <f>""</f>
        <v/>
      </c>
      <c r="AC104" t="str">
        <f>""</f>
        <v/>
      </c>
      <c r="AD104" t="str">
        <f>""</f>
        <v/>
      </c>
      <c r="AE104" t="str">
        <f>""</f>
        <v/>
      </c>
      <c r="AF104" t="str">
        <f>""</f>
        <v/>
      </c>
      <c r="AG104" t="str">
        <f>""</f>
        <v/>
      </c>
      <c r="AH104" t="str">
        <f>""</f>
        <v/>
      </c>
      <c r="AI104" t="str">
        <f>""</f>
        <v/>
      </c>
      <c r="AJ104" t="str">
        <f>""</f>
        <v/>
      </c>
      <c r="AK104" t="str">
        <f>""</f>
        <v/>
      </c>
      <c r="AL104" t="str">
        <f>""</f>
        <v/>
      </c>
      <c r="AM104" t="str">
        <f>""</f>
        <v/>
      </c>
      <c r="AN104" t="str">
        <f>""</f>
        <v/>
      </c>
      <c r="AO104" t="str">
        <f>""</f>
        <v/>
      </c>
      <c r="AP104" t="str">
        <f>""</f>
        <v/>
      </c>
      <c r="AQ104" t="str">
        <f>""</f>
        <v/>
      </c>
      <c r="AR104" t="str">
        <f>""</f>
        <v/>
      </c>
      <c r="AS104" t="str">
        <f>""</f>
        <v/>
      </c>
      <c r="AT104" t="str">
        <f>""</f>
        <v/>
      </c>
      <c r="AU104" t="str">
        <f>""</f>
        <v/>
      </c>
      <c r="AV104" t="str">
        <f>""</f>
        <v/>
      </c>
      <c r="AW104" t="str">
        <f>""</f>
        <v/>
      </c>
      <c r="AX104" t="str">
        <f>""</f>
        <v/>
      </c>
      <c r="AY104" t="str">
        <f>""</f>
        <v/>
      </c>
      <c r="AZ104" t="str">
        <f>""</f>
        <v/>
      </c>
      <c r="BA104" t="str">
        <f>""</f>
        <v/>
      </c>
    </row>
    <row r="105" spans="2:53" x14ac:dyDescent="0.2">
      <c r="B105" t="str">
        <f>"At least 1 person left the household in a given year (yes=1)"</f>
        <v>At least 1 person left the household in a given year (yes=1)</v>
      </c>
      <c r="C105" t="str">
        <f>""</f>
        <v/>
      </c>
      <c r="D105" t="str">
        <f>""</f>
        <v/>
      </c>
      <c r="E105" t="str">
        <f>""</f>
        <v/>
      </c>
      <c r="F105" t="str">
        <f>""</f>
        <v/>
      </c>
      <c r="G105" t="str">
        <f>""</f>
        <v/>
      </c>
      <c r="H105" t="str">
        <f>""</f>
        <v/>
      </c>
      <c r="I105" t="str">
        <f>""</f>
        <v/>
      </c>
      <c r="J105" t="str">
        <f>""</f>
        <v/>
      </c>
      <c r="K105" t="str">
        <f>""</f>
        <v/>
      </c>
      <c r="L105" t="str">
        <f>""</f>
        <v/>
      </c>
      <c r="M105" t="str">
        <f>""</f>
        <v/>
      </c>
      <c r="N105" t="str">
        <f>""</f>
        <v/>
      </c>
      <c r="O105" t="str">
        <f>""</f>
        <v/>
      </c>
      <c r="P105" t="str">
        <f>""</f>
        <v/>
      </c>
      <c r="Q105" t="str">
        <f>""</f>
        <v/>
      </c>
      <c r="R105" t="str">
        <f>""</f>
        <v/>
      </c>
      <c r="S105" t="str">
        <f>""</f>
        <v/>
      </c>
      <c r="T105" t="str">
        <f>""</f>
        <v/>
      </c>
      <c r="U105" t="str">
        <f>""</f>
        <v/>
      </c>
      <c r="V105" t="str">
        <f>""</f>
        <v/>
      </c>
      <c r="W105" t="str">
        <f>""</f>
        <v/>
      </c>
      <c r="X105" t="str">
        <f>"-0.062*"</f>
        <v>-0.062*</v>
      </c>
      <c r="Y105" t="str">
        <f>""</f>
        <v/>
      </c>
      <c r="Z105" t="str">
        <f>""</f>
        <v/>
      </c>
      <c r="AA105" t="str">
        <f>""</f>
        <v/>
      </c>
      <c r="AB105" t="str">
        <f>""</f>
        <v/>
      </c>
      <c r="AC105" t="str">
        <f>""</f>
        <v/>
      </c>
      <c r="AD105" t="str">
        <f>""</f>
        <v/>
      </c>
      <c r="AE105" t="str">
        <f>""</f>
        <v/>
      </c>
      <c r="AF105" t="str">
        <f>""</f>
        <v/>
      </c>
      <c r="AG105" t="str">
        <f>""</f>
        <v/>
      </c>
      <c r="AH105" t="str">
        <f>""</f>
        <v/>
      </c>
      <c r="AI105" t="str">
        <f>""</f>
        <v/>
      </c>
      <c r="AJ105" t="str">
        <f>""</f>
        <v/>
      </c>
      <c r="AK105" t="str">
        <f>""</f>
        <v/>
      </c>
      <c r="AL105" t="str">
        <f>""</f>
        <v/>
      </c>
      <c r="AM105" t="str">
        <f>""</f>
        <v/>
      </c>
      <c r="AN105" t="str">
        <f>""</f>
        <v/>
      </c>
      <c r="AO105" t="str">
        <f>""</f>
        <v/>
      </c>
      <c r="AP105" t="str">
        <f>""</f>
        <v/>
      </c>
      <c r="AQ105" t="str">
        <f>""</f>
        <v/>
      </c>
      <c r="AR105" t="str">
        <f>""</f>
        <v/>
      </c>
      <c r="AS105" t="str">
        <f>""</f>
        <v/>
      </c>
      <c r="AT105" t="str">
        <f>""</f>
        <v/>
      </c>
      <c r="AU105" t="str">
        <f>""</f>
        <v/>
      </c>
      <c r="AV105" t="str">
        <f>""</f>
        <v/>
      </c>
      <c r="AW105" t="str">
        <f>""</f>
        <v/>
      </c>
      <c r="AX105" t="str">
        <f>""</f>
        <v/>
      </c>
      <c r="AY105" t="str">
        <f>""</f>
        <v/>
      </c>
      <c r="AZ105" t="str">
        <f>""</f>
        <v/>
      </c>
      <c r="BA105" t="str">
        <f>""</f>
        <v/>
      </c>
    </row>
    <row r="106" spans="2:53" x14ac:dyDescent="0.2">
      <c r="B106" t="str">
        <f>""</f>
        <v/>
      </c>
      <c r="C106" t="str">
        <f>""</f>
        <v/>
      </c>
      <c r="D106" t="str">
        <f>""</f>
        <v/>
      </c>
      <c r="E106" t="str">
        <f>""</f>
        <v/>
      </c>
      <c r="F106" t="str">
        <f>""</f>
        <v/>
      </c>
      <c r="G106" t="str">
        <f>""</f>
        <v/>
      </c>
      <c r="H106" t="str">
        <f>""</f>
        <v/>
      </c>
      <c r="I106" t="str">
        <f>""</f>
        <v/>
      </c>
      <c r="J106" t="str">
        <f>""</f>
        <v/>
      </c>
      <c r="K106" t="str">
        <f>""</f>
        <v/>
      </c>
      <c r="L106" t="str">
        <f>""</f>
        <v/>
      </c>
      <c r="M106" t="str">
        <f>""</f>
        <v/>
      </c>
      <c r="N106" t="str">
        <f>""</f>
        <v/>
      </c>
      <c r="O106" t="str">
        <f>""</f>
        <v/>
      </c>
      <c r="P106" t="str">
        <f>""</f>
        <v/>
      </c>
      <c r="Q106" t="str">
        <f>""</f>
        <v/>
      </c>
      <c r="R106" t="str">
        <f>""</f>
        <v/>
      </c>
      <c r="S106" t="str">
        <f>""</f>
        <v/>
      </c>
      <c r="T106" t="str">
        <f>""</f>
        <v/>
      </c>
      <c r="U106" t="str">
        <f>""</f>
        <v/>
      </c>
      <c r="V106" t="str">
        <f>""</f>
        <v/>
      </c>
      <c r="W106" t="str">
        <f>""</f>
        <v/>
      </c>
      <c r="X106" t="str">
        <f>"[0.033]"</f>
        <v>[0.033]</v>
      </c>
      <c r="Y106" t="str">
        <f>""</f>
        <v/>
      </c>
      <c r="Z106" t="str">
        <f>""</f>
        <v/>
      </c>
      <c r="AA106" t="str">
        <f>""</f>
        <v/>
      </c>
      <c r="AB106" t="str">
        <f>""</f>
        <v/>
      </c>
      <c r="AC106" t="str">
        <f>""</f>
        <v/>
      </c>
      <c r="AD106" t="str">
        <f>""</f>
        <v/>
      </c>
      <c r="AE106" t="str">
        <f>""</f>
        <v/>
      </c>
      <c r="AF106" t="str">
        <f>""</f>
        <v/>
      </c>
      <c r="AG106" t="str">
        <f>""</f>
        <v/>
      </c>
      <c r="AH106" t="str">
        <f>""</f>
        <v/>
      </c>
      <c r="AI106" t="str">
        <f>""</f>
        <v/>
      </c>
      <c r="AJ106" t="str">
        <f>""</f>
        <v/>
      </c>
      <c r="AK106" t="str">
        <f>""</f>
        <v/>
      </c>
      <c r="AL106" t="str">
        <f>""</f>
        <v/>
      </c>
      <c r="AM106" t="str">
        <f>""</f>
        <v/>
      </c>
      <c r="AN106" t="str">
        <f>""</f>
        <v/>
      </c>
      <c r="AO106" t="str">
        <f>""</f>
        <v/>
      </c>
      <c r="AP106" t="str">
        <f>""</f>
        <v/>
      </c>
      <c r="AQ106" t="str">
        <f>""</f>
        <v/>
      </c>
      <c r="AR106" t="str">
        <f>""</f>
        <v/>
      </c>
      <c r="AS106" t="str">
        <f>""</f>
        <v/>
      </c>
      <c r="AT106" t="str">
        <f>""</f>
        <v/>
      </c>
      <c r="AU106" t="str">
        <f>""</f>
        <v/>
      </c>
      <c r="AV106" t="str">
        <f>""</f>
        <v/>
      </c>
      <c r="AW106" t="str">
        <f>""</f>
        <v/>
      </c>
      <c r="AX106" t="str">
        <f>""</f>
        <v/>
      </c>
      <c r="AY106" t="str">
        <f>""</f>
        <v/>
      </c>
      <c r="AZ106" t="str">
        <f>""</f>
        <v/>
      </c>
      <c r="BA106" t="str">
        <f>""</f>
        <v/>
      </c>
    </row>
    <row r="107" spans="2:53" x14ac:dyDescent="0.2">
      <c r="B107" t="str">
        <f>"Interaction"</f>
        <v>Interaction</v>
      </c>
      <c r="C107" t="str">
        <f>""</f>
        <v/>
      </c>
      <c r="D107" t="str">
        <f>""</f>
        <v/>
      </c>
      <c r="E107" t="str">
        <f>""</f>
        <v/>
      </c>
      <c r="F107" t="str">
        <f>""</f>
        <v/>
      </c>
      <c r="G107" t="str">
        <f>""</f>
        <v/>
      </c>
      <c r="H107" t="str">
        <f>""</f>
        <v/>
      </c>
      <c r="I107" t="str">
        <f>""</f>
        <v/>
      </c>
      <c r="J107" t="str">
        <f>""</f>
        <v/>
      </c>
      <c r="K107" t="str">
        <f>""</f>
        <v/>
      </c>
      <c r="L107" t="str">
        <f>""</f>
        <v/>
      </c>
      <c r="M107" t="str">
        <f>""</f>
        <v/>
      </c>
      <c r="N107" t="str">
        <f>""</f>
        <v/>
      </c>
      <c r="O107" t="str">
        <f>""</f>
        <v/>
      </c>
      <c r="P107" t="str">
        <f>""</f>
        <v/>
      </c>
      <c r="Q107" t="str">
        <f>""</f>
        <v/>
      </c>
      <c r="R107" t="str">
        <f>""</f>
        <v/>
      </c>
      <c r="S107" t="str">
        <f>""</f>
        <v/>
      </c>
      <c r="T107" t="str">
        <f>""</f>
        <v/>
      </c>
      <c r="U107" t="str">
        <f>""</f>
        <v/>
      </c>
      <c r="V107" t="str">
        <f>""</f>
        <v/>
      </c>
      <c r="W107" t="str">
        <f>""</f>
        <v/>
      </c>
      <c r="X107" t="str">
        <f>"-0.057"</f>
        <v>-0.057</v>
      </c>
      <c r="Y107" t="str">
        <f>""</f>
        <v/>
      </c>
      <c r="Z107" t="str">
        <f>""</f>
        <v/>
      </c>
      <c r="AA107" t="str">
        <f>""</f>
        <v/>
      </c>
      <c r="AB107" t="str">
        <f>""</f>
        <v/>
      </c>
      <c r="AC107" t="str">
        <f>""</f>
        <v/>
      </c>
      <c r="AD107" t="str">
        <f>""</f>
        <v/>
      </c>
      <c r="AE107" t="str">
        <f>""</f>
        <v/>
      </c>
      <c r="AF107" t="str">
        <f>""</f>
        <v/>
      </c>
      <c r="AG107" t="str">
        <f>""</f>
        <v/>
      </c>
      <c r="AH107" t="str">
        <f>""</f>
        <v/>
      </c>
      <c r="AI107" t="str">
        <f>""</f>
        <v/>
      </c>
      <c r="AJ107" t="str">
        <f>""</f>
        <v/>
      </c>
      <c r="AK107" t="str">
        <f>""</f>
        <v/>
      </c>
      <c r="AL107" t="str">
        <f>""</f>
        <v/>
      </c>
      <c r="AM107" t="str">
        <f>""</f>
        <v/>
      </c>
      <c r="AN107" t="str">
        <f>""</f>
        <v/>
      </c>
      <c r="AO107" t="str">
        <f>""</f>
        <v/>
      </c>
      <c r="AP107" t="str">
        <f>""</f>
        <v/>
      </c>
      <c r="AQ107" t="str">
        <f>""</f>
        <v/>
      </c>
      <c r="AR107" t="str">
        <f>""</f>
        <v/>
      </c>
      <c r="AS107" t="str">
        <f>""</f>
        <v/>
      </c>
      <c r="AT107" t="str">
        <f>""</f>
        <v/>
      </c>
      <c r="AU107" t="str">
        <f>""</f>
        <v/>
      </c>
      <c r="AV107" t="str">
        <f>""</f>
        <v/>
      </c>
      <c r="AW107" t="str">
        <f>""</f>
        <v/>
      </c>
      <c r="AX107" t="str">
        <f>""</f>
        <v/>
      </c>
      <c r="AY107" t="str">
        <f>""</f>
        <v/>
      </c>
      <c r="AZ107" t="str">
        <f>""</f>
        <v/>
      </c>
      <c r="BA107" t="str">
        <f>""</f>
        <v/>
      </c>
    </row>
    <row r="108" spans="2:53" x14ac:dyDescent="0.2">
      <c r="B108" t="str">
        <f>""</f>
        <v/>
      </c>
      <c r="C108" t="str">
        <f>""</f>
        <v/>
      </c>
      <c r="D108" t="str">
        <f>""</f>
        <v/>
      </c>
      <c r="E108" t="str">
        <f>""</f>
        <v/>
      </c>
      <c r="F108" t="str">
        <f>""</f>
        <v/>
      </c>
      <c r="G108" t="str">
        <f>""</f>
        <v/>
      </c>
      <c r="H108" t="str">
        <f>""</f>
        <v/>
      </c>
      <c r="I108" t="str">
        <f>""</f>
        <v/>
      </c>
      <c r="J108" t="str">
        <f>""</f>
        <v/>
      </c>
      <c r="K108" t="str">
        <f>""</f>
        <v/>
      </c>
      <c r="L108" t="str">
        <f>""</f>
        <v/>
      </c>
      <c r="M108" t="str">
        <f>""</f>
        <v/>
      </c>
      <c r="N108" t="str">
        <f>""</f>
        <v/>
      </c>
      <c r="O108" t="str">
        <f>""</f>
        <v/>
      </c>
      <c r="P108" t="str">
        <f>""</f>
        <v/>
      </c>
      <c r="Q108" t="str">
        <f>""</f>
        <v/>
      </c>
      <c r="R108" t="str">
        <f>""</f>
        <v/>
      </c>
      <c r="S108" t="str">
        <f>""</f>
        <v/>
      </c>
      <c r="T108" t="str">
        <f>""</f>
        <v/>
      </c>
      <c r="U108" t="str">
        <f>""</f>
        <v/>
      </c>
      <c r="V108" t="str">
        <f>""</f>
        <v/>
      </c>
      <c r="W108" t="str">
        <f>""</f>
        <v/>
      </c>
      <c r="X108" t="str">
        <f>"[0.106]"</f>
        <v>[0.106]</v>
      </c>
      <c r="Y108" t="str">
        <f>""</f>
        <v/>
      </c>
      <c r="Z108" t="str">
        <f>""</f>
        <v/>
      </c>
      <c r="AA108" t="str">
        <f>""</f>
        <v/>
      </c>
      <c r="AB108" t="str">
        <f>""</f>
        <v/>
      </c>
      <c r="AC108" t="str">
        <f>""</f>
        <v/>
      </c>
      <c r="AD108" t="str">
        <f>""</f>
        <v/>
      </c>
      <c r="AE108" t="str">
        <f>""</f>
        <v/>
      </c>
      <c r="AF108" t="str">
        <f>""</f>
        <v/>
      </c>
      <c r="AG108" t="str">
        <f>""</f>
        <v/>
      </c>
      <c r="AH108" t="str">
        <f>""</f>
        <v/>
      </c>
      <c r="AI108" t="str">
        <f>""</f>
        <v/>
      </c>
      <c r="AJ108" t="str">
        <f>""</f>
        <v/>
      </c>
      <c r="AK108" t="str">
        <f>""</f>
        <v/>
      </c>
      <c r="AL108" t="str">
        <f>""</f>
        <v/>
      </c>
      <c r="AM108" t="str">
        <f>""</f>
        <v/>
      </c>
      <c r="AN108" t="str">
        <f>""</f>
        <v/>
      </c>
      <c r="AO108" t="str">
        <f>""</f>
        <v/>
      </c>
      <c r="AP108" t="str">
        <f>""</f>
        <v/>
      </c>
      <c r="AQ108" t="str">
        <f>""</f>
        <v/>
      </c>
      <c r="AR108" t="str">
        <f>""</f>
        <v/>
      </c>
      <c r="AS108" t="str">
        <f>""</f>
        <v/>
      </c>
      <c r="AT108" t="str">
        <f>""</f>
        <v/>
      </c>
      <c r="AU108" t="str">
        <f>""</f>
        <v/>
      </c>
      <c r="AV108" t="str">
        <f>""</f>
        <v/>
      </c>
      <c r="AW108" t="str">
        <f>""</f>
        <v/>
      </c>
      <c r="AX108" t="str">
        <f>""</f>
        <v/>
      </c>
      <c r="AY108" t="str">
        <f>""</f>
        <v/>
      </c>
      <c r="AZ108" t="str">
        <f>""</f>
        <v/>
      </c>
      <c r="BA108" t="str">
        <f>""</f>
        <v/>
      </c>
    </row>
    <row r="109" spans="2:53" x14ac:dyDescent="0.2">
      <c r="B109" t="str">
        <f>"Number of members who left household 1998-2007"</f>
        <v>Number of members who left household 1998-2007</v>
      </c>
      <c r="C109" t="str">
        <f>""</f>
        <v/>
      </c>
      <c r="D109" t="str">
        <f>""</f>
        <v/>
      </c>
      <c r="E109" t="str">
        <f>""</f>
        <v/>
      </c>
      <c r="F109" t="str">
        <f>""</f>
        <v/>
      </c>
      <c r="G109" t="str">
        <f>""</f>
        <v/>
      </c>
      <c r="H109" t="str">
        <f>""</f>
        <v/>
      </c>
      <c r="I109" t="str">
        <f>""</f>
        <v/>
      </c>
      <c r="J109" t="str">
        <f>""</f>
        <v/>
      </c>
      <c r="K109" t="str">
        <f>""</f>
        <v/>
      </c>
      <c r="L109" t="str">
        <f>""</f>
        <v/>
      </c>
      <c r="M109" t="str">
        <f>""</f>
        <v/>
      </c>
      <c r="N109" t="str">
        <f>""</f>
        <v/>
      </c>
      <c r="O109" t="str">
        <f>""</f>
        <v/>
      </c>
      <c r="P109" t="str">
        <f>""</f>
        <v/>
      </c>
      <c r="Q109" t="str">
        <f>""</f>
        <v/>
      </c>
      <c r="R109" t="str">
        <f>""</f>
        <v/>
      </c>
      <c r="S109" t="str">
        <f>""</f>
        <v/>
      </c>
      <c r="T109" t="str">
        <f>""</f>
        <v/>
      </c>
      <c r="U109" t="str">
        <f>""</f>
        <v/>
      </c>
      <c r="V109" t="str">
        <f>""</f>
        <v/>
      </c>
      <c r="W109" t="str">
        <f>""</f>
        <v/>
      </c>
      <c r="X109" t="str">
        <f>""</f>
        <v/>
      </c>
      <c r="Y109" t="str">
        <f>"-0.029*"</f>
        <v>-0.029*</v>
      </c>
      <c r="Z109" t="str">
        <f>""</f>
        <v/>
      </c>
      <c r="AA109" t="str">
        <f>""</f>
        <v/>
      </c>
      <c r="AB109" t="str">
        <f>""</f>
        <v/>
      </c>
      <c r="AC109" t="str">
        <f>""</f>
        <v/>
      </c>
      <c r="AD109" t="str">
        <f>""</f>
        <v/>
      </c>
      <c r="AE109" t="str">
        <f>""</f>
        <v/>
      </c>
      <c r="AF109" t="str">
        <f>""</f>
        <v/>
      </c>
      <c r="AG109" t="str">
        <f>""</f>
        <v/>
      </c>
      <c r="AH109" t="str">
        <f>""</f>
        <v/>
      </c>
      <c r="AI109" t="str">
        <f>""</f>
        <v/>
      </c>
      <c r="AJ109" t="str">
        <f>""</f>
        <v/>
      </c>
      <c r="AK109" t="str">
        <f>""</f>
        <v/>
      </c>
      <c r="AL109" t="str">
        <f>""</f>
        <v/>
      </c>
      <c r="AM109" t="str">
        <f>""</f>
        <v/>
      </c>
      <c r="AN109" t="str">
        <f>""</f>
        <v/>
      </c>
      <c r="AO109" t="str">
        <f>""</f>
        <v/>
      </c>
      <c r="AP109" t="str">
        <f>""</f>
        <v/>
      </c>
      <c r="AQ109" t="str">
        <f>""</f>
        <v/>
      </c>
      <c r="AR109" t="str">
        <f>""</f>
        <v/>
      </c>
      <c r="AS109" t="str">
        <f>""</f>
        <v/>
      </c>
      <c r="AT109" t="str">
        <f>""</f>
        <v/>
      </c>
      <c r="AU109" t="str">
        <f>""</f>
        <v/>
      </c>
      <c r="AV109" t="str">
        <f>""</f>
        <v/>
      </c>
      <c r="AW109" t="str">
        <f>""</f>
        <v/>
      </c>
      <c r="AX109" t="str">
        <f>""</f>
        <v/>
      </c>
      <c r="AY109" t="str">
        <f>""</f>
        <v/>
      </c>
      <c r="AZ109" t="str">
        <f>""</f>
        <v/>
      </c>
      <c r="BA109" t="str">
        <f>""</f>
        <v/>
      </c>
    </row>
    <row r="110" spans="2:53" x14ac:dyDescent="0.2">
      <c r="B110" t="str">
        <f>""</f>
        <v/>
      </c>
      <c r="C110" t="str">
        <f>""</f>
        <v/>
      </c>
      <c r="D110" t="str">
        <f>""</f>
        <v/>
      </c>
      <c r="E110" t="str">
        <f>""</f>
        <v/>
      </c>
      <c r="F110" t="str">
        <f>""</f>
        <v/>
      </c>
      <c r="G110" t="str">
        <f>""</f>
        <v/>
      </c>
      <c r="H110" t="str">
        <f>""</f>
        <v/>
      </c>
      <c r="I110" t="str">
        <f>""</f>
        <v/>
      </c>
      <c r="J110" t="str">
        <f>""</f>
        <v/>
      </c>
      <c r="K110" t="str">
        <f>""</f>
        <v/>
      </c>
      <c r="L110" t="str">
        <f>""</f>
        <v/>
      </c>
      <c r="M110" t="str">
        <f>""</f>
        <v/>
      </c>
      <c r="N110" t="str">
        <f>""</f>
        <v/>
      </c>
      <c r="O110" t="str">
        <f>""</f>
        <v/>
      </c>
      <c r="P110" t="str">
        <f>""</f>
        <v/>
      </c>
      <c r="Q110" t="str">
        <f>""</f>
        <v/>
      </c>
      <c r="R110" t="str">
        <f>""</f>
        <v/>
      </c>
      <c r="S110" t="str">
        <f>""</f>
        <v/>
      </c>
      <c r="T110" t="str">
        <f>""</f>
        <v/>
      </c>
      <c r="U110" t="str">
        <f>""</f>
        <v/>
      </c>
      <c r="V110" t="str">
        <f>""</f>
        <v/>
      </c>
      <c r="W110" t="str">
        <f>""</f>
        <v/>
      </c>
      <c r="X110" t="str">
        <f>""</f>
        <v/>
      </c>
      <c r="Y110" t="str">
        <f>"[0.015]"</f>
        <v>[0.015]</v>
      </c>
      <c r="Z110" t="str">
        <f>""</f>
        <v/>
      </c>
      <c r="AA110" t="str">
        <f>""</f>
        <v/>
      </c>
      <c r="AB110" t="str">
        <f>""</f>
        <v/>
      </c>
      <c r="AC110" t="str">
        <f>""</f>
        <v/>
      </c>
      <c r="AD110" t="str">
        <f>""</f>
        <v/>
      </c>
      <c r="AE110" t="str">
        <f>""</f>
        <v/>
      </c>
      <c r="AF110" t="str">
        <f>""</f>
        <v/>
      </c>
      <c r="AG110" t="str">
        <f>""</f>
        <v/>
      </c>
      <c r="AH110" t="str">
        <f>""</f>
        <v/>
      </c>
      <c r="AI110" t="str">
        <f>""</f>
        <v/>
      </c>
      <c r="AJ110" t="str">
        <f>""</f>
        <v/>
      </c>
      <c r="AK110" t="str">
        <f>""</f>
        <v/>
      </c>
      <c r="AL110" t="str">
        <f>""</f>
        <v/>
      </c>
      <c r="AM110" t="str">
        <f>""</f>
        <v/>
      </c>
      <c r="AN110" t="str">
        <f>""</f>
        <v/>
      </c>
      <c r="AO110" t="str">
        <f>""</f>
        <v/>
      </c>
      <c r="AP110" t="str">
        <f>""</f>
        <v/>
      </c>
      <c r="AQ110" t="str">
        <f>""</f>
        <v/>
      </c>
      <c r="AR110" t="str">
        <f>""</f>
        <v/>
      </c>
      <c r="AS110" t="str">
        <f>""</f>
        <v/>
      </c>
      <c r="AT110" t="str">
        <f>""</f>
        <v/>
      </c>
      <c r="AU110" t="str">
        <f>""</f>
        <v/>
      </c>
      <c r="AV110" t="str">
        <f>""</f>
        <v/>
      </c>
      <c r="AW110" t="str">
        <f>""</f>
        <v/>
      </c>
      <c r="AX110" t="str">
        <f>""</f>
        <v/>
      </c>
      <c r="AY110" t="str">
        <f>""</f>
        <v/>
      </c>
      <c r="AZ110" t="str">
        <f>""</f>
        <v/>
      </c>
      <c r="BA110" t="str">
        <f>""</f>
        <v/>
      </c>
    </row>
    <row r="111" spans="2:53" x14ac:dyDescent="0.2">
      <c r="B111" t="str">
        <f>"Interaction"</f>
        <v>Interaction</v>
      </c>
      <c r="C111" t="str">
        <f>""</f>
        <v/>
      </c>
      <c r="D111" t="str">
        <f>""</f>
        <v/>
      </c>
      <c r="E111" t="str">
        <f>""</f>
        <v/>
      </c>
      <c r="F111" t="str">
        <f>""</f>
        <v/>
      </c>
      <c r="G111" t="str">
        <f>""</f>
        <v/>
      </c>
      <c r="H111" t="str">
        <f>""</f>
        <v/>
      </c>
      <c r="I111" t="str">
        <f>""</f>
        <v/>
      </c>
      <c r="J111" t="str">
        <f>""</f>
        <v/>
      </c>
      <c r="K111" t="str">
        <f>""</f>
        <v/>
      </c>
      <c r="L111" t="str">
        <f>""</f>
        <v/>
      </c>
      <c r="M111" t="str">
        <f>""</f>
        <v/>
      </c>
      <c r="N111" t="str">
        <f>""</f>
        <v/>
      </c>
      <c r="O111" t="str">
        <f>""</f>
        <v/>
      </c>
      <c r="P111" t="str">
        <f>""</f>
        <v/>
      </c>
      <c r="Q111" t="str">
        <f>""</f>
        <v/>
      </c>
      <c r="R111" t="str">
        <f>""</f>
        <v/>
      </c>
      <c r="S111" t="str">
        <f>""</f>
        <v/>
      </c>
      <c r="T111" t="str">
        <f>""</f>
        <v/>
      </c>
      <c r="U111" t="str">
        <f>""</f>
        <v/>
      </c>
      <c r="V111" t="str">
        <f>""</f>
        <v/>
      </c>
      <c r="W111" t="str">
        <f>""</f>
        <v/>
      </c>
      <c r="X111" t="str">
        <f>""</f>
        <v/>
      </c>
      <c r="Y111" t="str">
        <f>"-0.077*"</f>
        <v>-0.077*</v>
      </c>
      <c r="Z111" t="str">
        <f>""</f>
        <v/>
      </c>
      <c r="AA111" t="str">
        <f>""</f>
        <v/>
      </c>
      <c r="AB111" t="str">
        <f>""</f>
        <v/>
      </c>
      <c r="AC111" t="str">
        <f>""</f>
        <v/>
      </c>
      <c r="AD111" t="str">
        <f>""</f>
        <v/>
      </c>
      <c r="AE111" t="str">
        <f>""</f>
        <v/>
      </c>
      <c r="AF111" t="str">
        <f>""</f>
        <v/>
      </c>
      <c r="AG111" t="str">
        <f>""</f>
        <v/>
      </c>
      <c r="AH111" t="str">
        <f>""</f>
        <v/>
      </c>
      <c r="AI111" t="str">
        <f>""</f>
        <v/>
      </c>
      <c r="AJ111" t="str">
        <f>""</f>
        <v/>
      </c>
      <c r="AK111" t="str">
        <f>""</f>
        <v/>
      </c>
      <c r="AL111" t="str">
        <f>""</f>
        <v/>
      </c>
      <c r="AM111" t="str">
        <f>""</f>
        <v/>
      </c>
      <c r="AN111" t="str">
        <f>""</f>
        <v/>
      </c>
      <c r="AO111" t="str">
        <f>""</f>
        <v/>
      </c>
      <c r="AP111" t="str">
        <f>""</f>
        <v/>
      </c>
      <c r="AQ111" t="str">
        <f>""</f>
        <v/>
      </c>
      <c r="AR111" t="str">
        <f>""</f>
        <v/>
      </c>
      <c r="AS111" t="str">
        <f>""</f>
        <v/>
      </c>
      <c r="AT111" t="str">
        <f>""</f>
        <v/>
      </c>
      <c r="AU111" t="str">
        <f>""</f>
        <v/>
      </c>
      <c r="AV111" t="str">
        <f>""</f>
        <v/>
      </c>
      <c r="AW111" t="str">
        <f>""</f>
        <v/>
      </c>
      <c r="AX111" t="str">
        <f>""</f>
        <v/>
      </c>
      <c r="AY111" t="str">
        <f>""</f>
        <v/>
      </c>
      <c r="AZ111" t="str">
        <f>""</f>
        <v/>
      </c>
      <c r="BA111" t="str">
        <f>""</f>
        <v/>
      </c>
    </row>
    <row r="112" spans="2:53" x14ac:dyDescent="0.2">
      <c r="B112" t="str">
        <f>""</f>
        <v/>
      </c>
      <c r="C112" t="str">
        <f>""</f>
        <v/>
      </c>
      <c r="D112" t="str">
        <f>""</f>
        <v/>
      </c>
      <c r="E112" t="str">
        <f>""</f>
        <v/>
      </c>
      <c r="F112" t="str">
        <f>""</f>
        <v/>
      </c>
      <c r="G112" t="str">
        <f>""</f>
        <v/>
      </c>
      <c r="H112" t="str">
        <f>""</f>
        <v/>
      </c>
      <c r="I112" t="str">
        <f>""</f>
        <v/>
      </c>
      <c r="J112" t="str">
        <f>""</f>
        <v/>
      </c>
      <c r="K112" t="str">
        <f>""</f>
        <v/>
      </c>
      <c r="L112" t="str">
        <f>""</f>
        <v/>
      </c>
      <c r="M112" t="str">
        <f>""</f>
        <v/>
      </c>
      <c r="N112" t="str">
        <f>""</f>
        <v/>
      </c>
      <c r="O112" t="str">
        <f>""</f>
        <v/>
      </c>
      <c r="P112" t="str">
        <f>""</f>
        <v/>
      </c>
      <c r="Q112" t="str">
        <f>""</f>
        <v/>
      </c>
      <c r="R112" t="str">
        <f>""</f>
        <v/>
      </c>
      <c r="S112" t="str">
        <f>""</f>
        <v/>
      </c>
      <c r="T112" t="str">
        <f>""</f>
        <v/>
      </c>
      <c r="U112" t="str">
        <f>""</f>
        <v/>
      </c>
      <c r="V112" t="str">
        <f>""</f>
        <v/>
      </c>
      <c r="W112" t="str">
        <f>""</f>
        <v/>
      </c>
      <c r="X112" t="str">
        <f>""</f>
        <v/>
      </c>
      <c r="Y112" t="str">
        <f>"[0.042]"</f>
        <v>[0.042]</v>
      </c>
      <c r="Z112" t="str">
        <f>""</f>
        <v/>
      </c>
      <c r="AA112" t="str">
        <f>""</f>
        <v/>
      </c>
      <c r="AB112" t="str">
        <f>""</f>
        <v/>
      </c>
      <c r="AC112" t="str">
        <f>""</f>
        <v/>
      </c>
      <c r="AD112" t="str">
        <f>""</f>
        <v/>
      </c>
      <c r="AE112" t="str">
        <f>""</f>
        <v/>
      </c>
      <c r="AF112" t="str">
        <f>""</f>
        <v/>
      </c>
      <c r="AG112" t="str">
        <f>""</f>
        <v/>
      </c>
      <c r="AH112" t="str">
        <f>""</f>
        <v/>
      </c>
      <c r="AI112" t="str">
        <f>""</f>
        <v/>
      </c>
      <c r="AJ112" t="str">
        <f>""</f>
        <v/>
      </c>
      <c r="AK112" t="str">
        <f>""</f>
        <v/>
      </c>
      <c r="AL112" t="str">
        <f>""</f>
        <v/>
      </c>
      <c r="AM112" t="str">
        <f>""</f>
        <v/>
      </c>
      <c r="AN112" t="str">
        <f>""</f>
        <v/>
      </c>
      <c r="AO112" t="str">
        <f>""</f>
        <v/>
      </c>
      <c r="AP112" t="str">
        <f>""</f>
        <v/>
      </c>
      <c r="AQ112" t="str">
        <f>""</f>
        <v/>
      </c>
      <c r="AR112" t="str">
        <f>""</f>
        <v/>
      </c>
      <c r="AS112" t="str">
        <f>""</f>
        <v/>
      </c>
      <c r="AT112" t="str">
        <f>""</f>
        <v/>
      </c>
      <c r="AU112" t="str">
        <f>""</f>
        <v/>
      </c>
      <c r="AV112" t="str">
        <f>""</f>
        <v/>
      </c>
      <c r="AW112" t="str">
        <f>""</f>
        <v/>
      </c>
      <c r="AX112" t="str">
        <f>""</f>
        <v/>
      </c>
      <c r="AY112" t="str">
        <f>""</f>
        <v/>
      </c>
      <c r="AZ112" t="str">
        <f>""</f>
        <v/>
      </c>
      <c r="BA112" t="str">
        <f>""</f>
        <v/>
      </c>
    </row>
    <row r="113" spans="2:53" x14ac:dyDescent="0.2">
      <c r="B113" t="str">
        <f>"Share of household members who left household 1998-2007"</f>
        <v>Share of household members who left household 1998-2007</v>
      </c>
      <c r="C113" t="str">
        <f>""</f>
        <v/>
      </c>
      <c r="D113" t="str">
        <f>""</f>
        <v/>
      </c>
      <c r="E113" t="str">
        <f>""</f>
        <v/>
      </c>
      <c r="F113" t="str">
        <f>""</f>
        <v/>
      </c>
      <c r="G113" t="str">
        <f>""</f>
        <v/>
      </c>
      <c r="H113" t="str">
        <f>""</f>
        <v/>
      </c>
      <c r="I113" t="str">
        <f>""</f>
        <v/>
      </c>
      <c r="J113" t="str">
        <f>""</f>
        <v/>
      </c>
      <c r="K113" t="str">
        <f>""</f>
        <v/>
      </c>
      <c r="L113" t="str">
        <f>""</f>
        <v/>
      </c>
      <c r="M113" t="str">
        <f>""</f>
        <v/>
      </c>
      <c r="N113" t="str">
        <f>""</f>
        <v/>
      </c>
      <c r="O113" t="str">
        <f>""</f>
        <v/>
      </c>
      <c r="P113" t="str">
        <f>""</f>
        <v/>
      </c>
      <c r="Q113" t="str">
        <f>""</f>
        <v/>
      </c>
      <c r="R113" t="str">
        <f>""</f>
        <v/>
      </c>
      <c r="S113" t="str">
        <f>""</f>
        <v/>
      </c>
      <c r="T113" t="str">
        <f>""</f>
        <v/>
      </c>
      <c r="U113" t="str">
        <f>""</f>
        <v/>
      </c>
      <c r="V113" t="str">
        <f>""</f>
        <v/>
      </c>
      <c r="W113" t="str">
        <f>""</f>
        <v/>
      </c>
      <c r="X113" t="str">
        <f>""</f>
        <v/>
      </c>
      <c r="Y113" t="str">
        <f>""</f>
        <v/>
      </c>
      <c r="Z113" t="str">
        <f>"-0.143**"</f>
        <v>-0.143**</v>
      </c>
      <c r="AA113" t="str">
        <f>""</f>
        <v/>
      </c>
      <c r="AB113" t="str">
        <f>""</f>
        <v/>
      </c>
      <c r="AC113" t="str">
        <f>""</f>
        <v/>
      </c>
      <c r="AD113" t="str">
        <f>""</f>
        <v/>
      </c>
      <c r="AE113" t="str">
        <f>""</f>
        <v/>
      </c>
      <c r="AF113" t="str">
        <f>""</f>
        <v/>
      </c>
      <c r="AG113" t="str">
        <f>""</f>
        <v/>
      </c>
      <c r="AH113" t="str">
        <f>""</f>
        <v/>
      </c>
      <c r="AI113" t="str">
        <f>""</f>
        <v/>
      </c>
      <c r="AJ113" t="str">
        <f>""</f>
        <v/>
      </c>
      <c r="AK113" t="str">
        <f>""</f>
        <v/>
      </c>
      <c r="AL113" t="str">
        <f>""</f>
        <v/>
      </c>
      <c r="AM113" t="str">
        <f>""</f>
        <v/>
      </c>
      <c r="AN113" t="str">
        <f>""</f>
        <v/>
      </c>
      <c r="AO113" t="str">
        <f>""</f>
        <v/>
      </c>
      <c r="AP113" t="str">
        <f>""</f>
        <v/>
      </c>
      <c r="AQ113" t="str">
        <f>""</f>
        <v/>
      </c>
      <c r="AR113" t="str">
        <f>""</f>
        <v/>
      </c>
      <c r="AS113" t="str">
        <f>""</f>
        <v/>
      </c>
      <c r="AT113" t="str">
        <f>""</f>
        <v/>
      </c>
      <c r="AU113" t="str">
        <f>""</f>
        <v/>
      </c>
      <c r="AV113" t="str">
        <f>""</f>
        <v/>
      </c>
      <c r="AW113" t="str">
        <f>""</f>
        <v/>
      </c>
      <c r="AX113" t="str">
        <f>""</f>
        <v/>
      </c>
      <c r="AY113" t="str">
        <f>""</f>
        <v/>
      </c>
      <c r="AZ113" t="str">
        <f>""</f>
        <v/>
      </c>
      <c r="BA113" t="str">
        <f>""</f>
        <v/>
      </c>
    </row>
    <row r="114" spans="2:53" x14ac:dyDescent="0.2">
      <c r="B114" t="str">
        <f>""</f>
        <v/>
      </c>
      <c r="C114" t="str">
        <f>""</f>
        <v/>
      </c>
      <c r="D114" t="str">
        <f>""</f>
        <v/>
      </c>
      <c r="E114" t="str">
        <f>""</f>
        <v/>
      </c>
      <c r="F114" t="str">
        <f>""</f>
        <v/>
      </c>
      <c r="G114" t="str">
        <f>""</f>
        <v/>
      </c>
      <c r="H114" t="str">
        <f>""</f>
        <v/>
      </c>
      <c r="I114" t="str">
        <f>""</f>
        <v/>
      </c>
      <c r="J114" t="str">
        <f>""</f>
        <v/>
      </c>
      <c r="K114" t="str">
        <f>""</f>
        <v/>
      </c>
      <c r="L114" t="str">
        <f>""</f>
        <v/>
      </c>
      <c r="M114" t="str">
        <f>""</f>
        <v/>
      </c>
      <c r="N114" t="str">
        <f>""</f>
        <v/>
      </c>
      <c r="O114" t="str">
        <f>""</f>
        <v/>
      </c>
      <c r="P114" t="str">
        <f>""</f>
        <v/>
      </c>
      <c r="Q114" t="str">
        <f>""</f>
        <v/>
      </c>
      <c r="R114" t="str">
        <f>""</f>
        <v/>
      </c>
      <c r="S114" t="str">
        <f>""</f>
        <v/>
      </c>
      <c r="T114" t="str">
        <f>""</f>
        <v/>
      </c>
      <c r="U114" t="str">
        <f>""</f>
        <v/>
      </c>
      <c r="V114" t="str">
        <f>""</f>
        <v/>
      </c>
      <c r="W114" t="str">
        <f>""</f>
        <v/>
      </c>
      <c r="X114" t="str">
        <f>""</f>
        <v/>
      </c>
      <c r="Y114" t="str">
        <f>""</f>
        <v/>
      </c>
      <c r="Z114" t="str">
        <f>"[0.059]"</f>
        <v>[0.059]</v>
      </c>
      <c r="AA114" t="str">
        <f>""</f>
        <v/>
      </c>
      <c r="AB114" t="str">
        <f>""</f>
        <v/>
      </c>
      <c r="AC114" t="str">
        <f>""</f>
        <v/>
      </c>
      <c r="AD114" t="str">
        <f>""</f>
        <v/>
      </c>
      <c r="AE114" t="str">
        <f>""</f>
        <v/>
      </c>
      <c r="AF114" t="str">
        <f>""</f>
        <v/>
      </c>
      <c r="AG114" t="str">
        <f>""</f>
        <v/>
      </c>
      <c r="AH114" t="str">
        <f>""</f>
        <v/>
      </c>
      <c r="AI114" t="str">
        <f>""</f>
        <v/>
      </c>
      <c r="AJ114" t="str">
        <f>""</f>
        <v/>
      </c>
      <c r="AK114" t="str">
        <f>""</f>
        <v/>
      </c>
      <c r="AL114" t="str">
        <f>""</f>
        <v/>
      </c>
      <c r="AM114" t="str">
        <f>""</f>
        <v/>
      </c>
      <c r="AN114" t="str">
        <f>""</f>
        <v/>
      </c>
      <c r="AO114" t="str">
        <f>""</f>
        <v/>
      </c>
      <c r="AP114" t="str">
        <f>""</f>
        <v/>
      </c>
      <c r="AQ114" t="str">
        <f>""</f>
        <v/>
      </c>
      <c r="AR114" t="str">
        <f>""</f>
        <v/>
      </c>
      <c r="AS114" t="str">
        <f>""</f>
        <v/>
      </c>
      <c r="AT114" t="str">
        <f>""</f>
        <v/>
      </c>
      <c r="AU114" t="str">
        <f>""</f>
        <v/>
      </c>
      <c r="AV114" t="str">
        <f>""</f>
        <v/>
      </c>
      <c r="AW114" t="str">
        <f>""</f>
        <v/>
      </c>
      <c r="AX114" t="str">
        <f>""</f>
        <v/>
      </c>
      <c r="AY114" t="str">
        <f>""</f>
        <v/>
      </c>
      <c r="AZ114" t="str">
        <f>""</f>
        <v/>
      </c>
      <c r="BA114" t="str">
        <f>""</f>
        <v/>
      </c>
    </row>
    <row r="115" spans="2:53" x14ac:dyDescent="0.2">
      <c r="B115" t="str">
        <f>"Interaction"</f>
        <v>Interaction</v>
      </c>
      <c r="C115" t="str">
        <f>""</f>
        <v/>
      </c>
      <c r="D115" t="str">
        <f>""</f>
        <v/>
      </c>
      <c r="E115" t="str">
        <f>""</f>
        <v/>
      </c>
      <c r="F115" t="str">
        <f>""</f>
        <v/>
      </c>
      <c r="G115" t="str">
        <f>""</f>
        <v/>
      </c>
      <c r="H115" t="str">
        <f>""</f>
        <v/>
      </c>
      <c r="I115" t="str">
        <f>""</f>
        <v/>
      </c>
      <c r="J115" t="str">
        <f>""</f>
        <v/>
      </c>
      <c r="K115" t="str">
        <f>""</f>
        <v/>
      </c>
      <c r="L115" t="str">
        <f>""</f>
        <v/>
      </c>
      <c r="M115" t="str">
        <f>""</f>
        <v/>
      </c>
      <c r="N115" t="str">
        <f>""</f>
        <v/>
      </c>
      <c r="O115" t="str">
        <f>""</f>
        <v/>
      </c>
      <c r="P115" t="str">
        <f>""</f>
        <v/>
      </c>
      <c r="Q115" t="str">
        <f>""</f>
        <v/>
      </c>
      <c r="R115" t="str">
        <f>""</f>
        <v/>
      </c>
      <c r="S115" t="str">
        <f>""</f>
        <v/>
      </c>
      <c r="T115" t="str">
        <f>""</f>
        <v/>
      </c>
      <c r="U115" t="str">
        <f>""</f>
        <v/>
      </c>
      <c r="V115" t="str">
        <f>""</f>
        <v/>
      </c>
      <c r="W115" t="str">
        <f>""</f>
        <v/>
      </c>
      <c r="X115" t="str">
        <f>""</f>
        <v/>
      </c>
      <c r="Y115" t="str">
        <f>""</f>
        <v/>
      </c>
      <c r="Z115" t="str">
        <f>"-0.005"</f>
        <v>-0.005</v>
      </c>
      <c r="AA115" t="str">
        <f>""</f>
        <v/>
      </c>
      <c r="AB115" t="str">
        <f>""</f>
        <v/>
      </c>
      <c r="AC115" t="str">
        <f>""</f>
        <v/>
      </c>
      <c r="AD115" t="str">
        <f>""</f>
        <v/>
      </c>
      <c r="AE115" t="str">
        <f>""</f>
        <v/>
      </c>
      <c r="AF115" t="str">
        <f>""</f>
        <v/>
      </c>
      <c r="AG115" t="str">
        <f>""</f>
        <v/>
      </c>
      <c r="AH115" t="str">
        <f>""</f>
        <v/>
      </c>
      <c r="AI115" t="str">
        <f>""</f>
        <v/>
      </c>
      <c r="AJ115" t="str">
        <f>""</f>
        <v/>
      </c>
      <c r="AK115" t="str">
        <f>""</f>
        <v/>
      </c>
      <c r="AL115" t="str">
        <f>""</f>
        <v/>
      </c>
      <c r="AM115" t="str">
        <f>""</f>
        <v/>
      </c>
      <c r="AN115" t="str">
        <f>""</f>
        <v/>
      </c>
      <c r="AO115" t="str">
        <f>""</f>
        <v/>
      </c>
      <c r="AP115" t="str">
        <f>""</f>
        <v/>
      </c>
      <c r="AQ115" t="str">
        <f>""</f>
        <v/>
      </c>
      <c r="AR115" t="str">
        <f>""</f>
        <v/>
      </c>
      <c r="AS115" t="str">
        <f>""</f>
        <v/>
      </c>
      <c r="AT115" t="str">
        <f>""</f>
        <v/>
      </c>
      <c r="AU115" t="str">
        <f>""</f>
        <v/>
      </c>
      <c r="AV115" t="str">
        <f>""</f>
        <v/>
      </c>
      <c r="AW115" t="str">
        <f>""</f>
        <v/>
      </c>
      <c r="AX115" t="str">
        <f>""</f>
        <v/>
      </c>
      <c r="AY115" t="str">
        <f>""</f>
        <v/>
      </c>
      <c r="AZ115" t="str">
        <f>""</f>
        <v/>
      </c>
      <c r="BA115" t="str">
        <f>""</f>
        <v/>
      </c>
    </row>
    <row r="116" spans="2:53" x14ac:dyDescent="0.2">
      <c r="B116" t="str">
        <f>""</f>
        <v/>
      </c>
      <c r="C116" t="str">
        <f>""</f>
        <v/>
      </c>
      <c r="D116" t="str">
        <f>""</f>
        <v/>
      </c>
      <c r="E116" t="str">
        <f>""</f>
        <v/>
      </c>
      <c r="F116" t="str">
        <f>""</f>
        <v/>
      </c>
      <c r="G116" t="str">
        <f>""</f>
        <v/>
      </c>
      <c r="H116" t="str">
        <f>""</f>
        <v/>
      </c>
      <c r="I116" t="str">
        <f>""</f>
        <v/>
      </c>
      <c r="J116" t="str">
        <f>""</f>
        <v/>
      </c>
      <c r="K116" t="str">
        <f>""</f>
        <v/>
      </c>
      <c r="L116" t="str">
        <f>""</f>
        <v/>
      </c>
      <c r="M116" t="str">
        <f>""</f>
        <v/>
      </c>
      <c r="N116" t="str">
        <f>""</f>
        <v/>
      </c>
      <c r="O116" t="str">
        <f>""</f>
        <v/>
      </c>
      <c r="P116" t="str">
        <f>""</f>
        <v/>
      </c>
      <c r="Q116" t="str">
        <f>""</f>
        <v/>
      </c>
      <c r="R116" t="str">
        <f>""</f>
        <v/>
      </c>
      <c r="S116" t="str">
        <f>""</f>
        <v/>
      </c>
      <c r="T116" t="str">
        <f>""</f>
        <v/>
      </c>
      <c r="U116" t="str">
        <f>""</f>
        <v/>
      </c>
      <c r="V116" t="str">
        <f>""</f>
        <v/>
      </c>
      <c r="W116" t="str">
        <f>""</f>
        <v/>
      </c>
      <c r="X116" t="str">
        <f>""</f>
        <v/>
      </c>
      <c r="Y116" t="str">
        <f>""</f>
        <v/>
      </c>
      <c r="Z116" t="str">
        <f>"[0.143]"</f>
        <v>[0.143]</v>
      </c>
      <c r="AA116" t="str">
        <f>""</f>
        <v/>
      </c>
      <c r="AB116" t="str">
        <f>""</f>
        <v/>
      </c>
      <c r="AC116" t="str">
        <f>""</f>
        <v/>
      </c>
      <c r="AD116" t="str">
        <f>""</f>
        <v/>
      </c>
      <c r="AE116" t="str">
        <f>""</f>
        <v/>
      </c>
      <c r="AF116" t="str">
        <f>""</f>
        <v/>
      </c>
      <c r="AG116" t="str">
        <f>""</f>
        <v/>
      </c>
      <c r="AH116" t="str">
        <f>""</f>
        <v/>
      </c>
      <c r="AI116" t="str">
        <f>""</f>
        <v/>
      </c>
      <c r="AJ116" t="str">
        <f>""</f>
        <v/>
      </c>
      <c r="AK116" t="str">
        <f>""</f>
        <v/>
      </c>
      <c r="AL116" t="str">
        <f>""</f>
        <v/>
      </c>
      <c r="AM116" t="str">
        <f>""</f>
        <v/>
      </c>
      <c r="AN116" t="str">
        <f>""</f>
        <v/>
      </c>
      <c r="AO116" t="str">
        <f>""</f>
        <v/>
      </c>
      <c r="AP116" t="str">
        <f>""</f>
        <v/>
      </c>
      <c r="AQ116" t="str">
        <f>""</f>
        <v/>
      </c>
      <c r="AR116" t="str">
        <f>""</f>
        <v/>
      </c>
      <c r="AS116" t="str">
        <f>""</f>
        <v/>
      </c>
      <c r="AT116" t="str">
        <f>""</f>
        <v/>
      </c>
      <c r="AU116" t="str">
        <f>""</f>
        <v/>
      </c>
      <c r="AV116" t="str">
        <f>""</f>
        <v/>
      </c>
      <c r="AW116" t="str">
        <f>""</f>
        <v/>
      </c>
      <c r="AX116" t="str">
        <f>""</f>
        <v/>
      </c>
      <c r="AY116" t="str">
        <f>""</f>
        <v/>
      </c>
      <c r="AZ116" t="str">
        <f>""</f>
        <v/>
      </c>
      <c r="BA116" t="str">
        <f>""</f>
        <v/>
      </c>
    </row>
    <row r="117" spans="2:53" x14ac:dyDescent="0.2">
      <c r="B117" t="str">
        <f>"Index of Asset Related Losses (dummy) (money-goods and/or house) - PCA"</f>
        <v>Index of Asset Related Losses (dummy) (money-goods and/or house) - PCA</v>
      </c>
      <c r="C117" t="str">
        <f>""</f>
        <v/>
      </c>
      <c r="D117" t="str">
        <f>""</f>
        <v/>
      </c>
      <c r="E117" t="str">
        <f>""</f>
        <v/>
      </c>
      <c r="F117" t="str">
        <f>""</f>
        <v/>
      </c>
      <c r="G117" t="str">
        <f>""</f>
        <v/>
      </c>
      <c r="H117" t="str">
        <f>""</f>
        <v/>
      </c>
      <c r="I117" t="str">
        <f>""</f>
        <v/>
      </c>
      <c r="J117" t="str">
        <f>""</f>
        <v/>
      </c>
      <c r="K117" t="str">
        <f>""</f>
        <v/>
      </c>
      <c r="L117" t="str">
        <f>""</f>
        <v/>
      </c>
      <c r="M117" t="str">
        <f>""</f>
        <v/>
      </c>
      <c r="N117" t="str">
        <f>""</f>
        <v/>
      </c>
      <c r="O117" t="str">
        <f>""</f>
        <v/>
      </c>
      <c r="P117" t="str">
        <f>""</f>
        <v/>
      </c>
      <c r="Q117" t="str">
        <f>""</f>
        <v/>
      </c>
      <c r="R117" t="str">
        <f>""</f>
        <v/>
      </c>
      <c r="S117" t="str">
        <f>""</f>
        <v/>
      </c>
      <c r="T117" t="str">
        <f>""</f>
        <v/>
      </c>
      <c r="U117" t="str">
        <f>""</f>
        <v/>
      </c>
      <c r="V117" t="str">
        <f>""</f>
        <v/>
      </c>
      <c r="W117" t="str">
        <f>""</f>
        <v/>
      </c>
      <c r="X117" t="str">
        <f>""</f>
        <v/>
      </c>
      <c r="Y117" t="str">
        <f>""</f>
        <v/>
      </c>
      <c r="Z117" t="str">
        <f>""</f>
        <v/>
      </c>
      <c r="AA117" t="str">
        <f>"-0.002"</f>
        <v>-0.002</v>
      </c>
      <c r="AB117" t="str">
        <f>"0.001"</f>
        <v>0.001</v>
      </c>
      <c r="AC117" t="str">
        <f>"-0.003"</f>
        <v>-0.003</v>
      </c>
      <c r="AD117" t="str">
        <f>""</f>
        <v/>
      </c>
      <c r="AE117" t="str">
        <f>""</f>
        <v/>
      </c>
      <c r="AF117" t="str">
        <f>""</f>
        <v/>
      </c>
      <c r="AG117" t="str">
        <f>""</f>
        <v/>
      </c>
      <c r="AH117" t="str">
        <f>""</f>
        <v/>
      </c>
      <c r="AI117" t="str">
        <f>""</f>
        <v/>
      </c>
      <c r="AJ117" t="str">
        <f>""</f>
        <v/>
      </c>
      <c r="AK117" t="str">
        <f>""</f>
        <v/>
      </c>
      <c r="AL117" t="str">
        <f>""</f>
        <v/>
      </c>
      <c r="AM117" t="str">
        <f>""</f>
        <v/>
      </c>
      <c r="AN117" t="str">
        <f>""</f>
        <v/>
      </c>
      <c r="AO117" t="str">
        <f>""</f>
        <v/>
      </c>
      <c r="AP117" t="str">
        <f>""</f>
        <v/>
      </c>
      <c r="AQ117" t="str">
        <f>""</f>
        <v/>
      </c>
      <c r="AR117" t="str">
        <f>""</f>
        <v/>
      </c>
      <c r="AS117" t="str">
        <f>""</f>
        <v/>
      </c>
      <c r="AT117" t="str">
        <f>""</f>
        <v/>
      </c>
      <c r="AU117" t="str">
        <f>""</f>
        <v/>
      </c>
      <c r="AV117" t="str">
        <f>""</f>
        <v/>
      </c>
      <c r="AW117" t="str">
        <f>""</f>
        <v/>
      </c>
      <c r="AX117" t="str">
        <f>""</f>
        <v/>
      </c>
      <c r="AY117" t="str">
        <f>""</f>
        <v/>
      </c>
      <c r="AZ117" t="str">
        <f>""</f>
        <v/>
      </c>
      <c r="BA117" t="str">
        <f>""</f>
        <v/>
      </c>
    </row>
    <row r="118" spans="2:53" x14ac:dyDescent="0.2">
      <c r="B118" t="str">
        <f>""</f>
        <v/>
      </c>
      <c r="C118" t="str">
        <f>""</f>
        <v/>
      </c>
      <c r="D118" t="str">
        <f>""</f>
        <v/>
      </c>
      <c r="E118" t="str">
        <f>""</f>
        <v/>
      </c>
      <c r="F118" t="str">
        <f>""</f>
        <v/>
      </c>
      <c r="G118" t="str">
        <f>""</f>
        <v/>
      </c>
      <c r="H118" t="str">
        <f>""</f>
        <v/>
      </c>
      <c r="I118" t="str">
        <f>""</f>
        <v/>
      </c>
      <c r="J118" t="str">
        <f>""</f>
        <v/>
      </c>
      <c r="K118" t="str">
        <f>""</f>
        <v/>
      </c>
      <c r="L118" t="str">
        <f>""</f>
        <v/>
      </c>
      <c r="M118" t="str">
        <f>""</f>
        <v/>
      </c>
      <c r="N118" t="str">
        <f>""</f>
        <v/>
      </c>
      <c r="O118" t="str">
        <f>""</f>
        <v/>
      </c>
      <c r="P118" t="str">
        <f>""</f>
        <v/>
      </c>
      <c r="Q118" t="str">
        <f>""</f>
        <v/>
      </c>
      <c r="R118" t="str">
        <f>""</f>
        <v/>
      </c>
      <c r="S118" t="str">
        <f>""</f>
        <v/>
      </c>
      <c r="T118" t="str">
        <f>""</f>
        <v/>
      </c>
      <c r="U118" t="str">
        <f>""</f>
        <v/>
      </c>
      <c r="V118" t="str">
        <f>""</f>
        <v/>
      </c>
      <c r="W118" t="str">
        <f>""</f>
        <v/>
      </c>
      <c r="X118" t="str">
        <f>""</f>
        <v/>
      </c>
      <c r="Y118" t="str">
        <f>""</f>
        <v/>
      </c>
      <c r="Z118" t="str">
        <f>""</f>
        <v/>
      </c>
      <c r="AA118" t="str">
        <f>"[0.017]"</f>
        <v>[0.017]</v>
      </c>
      <c r="AB118" t="str">
        <f>"[0.015]"</f>
        <v>[0.015]</v>
      </c>
      <c r="AC118" t="str">
        <f>"[0.015]"</f>
        <v>[0.015]</v>
      </c>
      <c r="AD118" t="str">
        <f>""</f>
        <v/>
      </c>
      <c r="AE118" t="str">
        <f>""</f>
        <v/>
      </c>
      <c r="AF118" t="str">
        <f>""</f>
        <v/>
      </c>
      <c r="AG118" t="str">
        <f>""</f>
        <v/>
      </c>
      <c r="AH118" t="str">
        <f>""</f>
        <v/>
      </c>
      <c r="AI118" t="str">
        <f>""</f>
        <v/>
      </c>
      <c r="AJ118" t="str">
        <f>""</f>
        <v/>
      </c>
      <c r="AK118" t="str">
        <f>""</f>
        <v/>
      </c>
      <c r="AL118" t="str">
        <f>""</f>
        <v/>
      </c>
      <c r="AM118" t="str">
        <f>""</f>
        <v/>
      </c>
      <c r="AN118" t="str">
        <f>""</f>
        <v/>
      </c>
      <c r="AO118" t="str">
        <f>""</f>
        <v/>
      </c>
      <c r="AP118" t="str">
        <f>""</f>
        <v/>
      </c>
      <c r="AQ118" t="str">
        <f>""</f>
        <v/>
      </c>
      <c r="AR118" t="str">
        <f>""</f>
        <v/>
      </c>
      <c r="AS118" t="str">
        <f>""</f>
        <v/>
      </c>
      <c r="AT118" t="str">
        <f>""</f>
        <v/>
      </c>
      <c r="AU118" t="str">
        <f>""</f>
        <v/>
      </c>
      <c r="AV118" t="str">
        <f>""</f>
        <v/>
      </c>
      <c r="AW118" t="str">
        <f>""</f>
        <v/>
      </c>
      <c r="AX118" t="str">
        <f>""</f>
        <v/>
      </c>
      <c r="AY118" t="str">
        <f>""</f>
        <v/>
      </c>
      <c r="AZ118" t="str">
        <f>""</f>
        <v/>
      </c>
      <c r="BA118" t="str">
        <f>""</f>
        <v/>
      </c>
    </row>
    <row r="119" spans="2:53" x14ac:dyDescent="0.2">
      <c r="B119" t="str">
        <f>"At least 1 person left the household in a given year (yes=1)"</f>
        <v>At least 1 person left the household in a given year (yes=1)</v>
      </c>
      <c r="C119" t="str">
        <f>""</f>
        <v/>
      </c>
      <c r="D119" t="str">
        <f>""</f>
        <v/>
      </c>
      <c r="E119" t="str">
        <f>""</f>
        <v/>
      </c>
      <c r="F119" t="str">
        <f>""</f>
        <v/>
      </c>
      <c r="G119" t="str">
        <f>""</f>
        <v/>
      </c>
      <c r="H119" t="str">
        <f>""</f>
        <v/>
      </c>
      <c r="I119" t="str">
        <f>""</f>
        <v/>
      </c>
      <c r="J119" t="str">
        <f>""</f>
        <v/>
      </c>
      <c r="K119" t="str">
        <f>""</f>
        <v/>
      </c>
      <c r="L119" t="str">
        <f>""</f>
        <v/>
      </c>
      <c r="M119" t="str">
        <f>""</f>
        <v/>
      </c>
      <c r="N119" t="str">
        <f>""</f>
        <v/>
      </c>
      <c r="O119" t="str">
        <f>""</f>
        <v/>
      </c>
      <c r="P119" t="str">
        <f>""</f>
        <v/>
      </c>
      <c r="Q119" t="str">
        <f>""</f>
        <v/>
      </c>
      <c r="R119" t="str">
        <f>""</f>
        <v/>
      </c>
      <c r="S119" t="str">
        <f>""</f>
        <v/>
      </c>
      <c r="T119" t="str">
        <f>""</f>
        <v/>
      </c>
      <c r="U119" t="str">
        <f>""</f>
        <v/>
      </c>
      <c r="V119" t="str">
        <f>""</f>
        <v/>
      </c>
      <c r="W119" t="str">
        <f>""</f>
        <v/>
      </c>
      <c r="X119" t="str">
        <f>""</f>
        <v/>
      </c>
      <c r="Y119" t="str">
        <f>""</f>
        <v/>
      </c>
      <c r="Z119" t="str">
        <f>""</f>
        <v/>
      </c>
      <c r="AA119" t="str">
        <f>"-0.066**"</f>
        <v>-0.066**</v>
      </c>
      <c r="AB119" t="str">
        <f>""</f>
        <v/>
      </c>
      <c r="AC119" t="str">
        <f>""</f>
        <v/>
      </c>
      <c r="AD119" t="str">
        <f>""</f>
        <v/>
      </c>
      <c r="AE119" t="str">
        <f>""</f>
        <v/>
      </c>
      <c r="AF119" t="str">
        <f>""</f>
        <v/>
      </c>
      <c r="AG119" t="str">
        <f>""</f>
        <v/>
      </c>
      <c r="AH119" t="str">
        <f>""</f>
        <v/>
      </c>
      <c r="AI119" t="str">
        <f>""</f>
        <v/>
      </c>
      <c r="AJ119" t="str">
        <f>""</f>
        <v/>
      </c>
      <c r="AK119" t="str">
        <f>""</f>
        <v/>
      </c>
      <c r="AL119" t="str">
        <f>""</f>
        <v/>
      </c>
      <c r="AM119" t="str">
        <f>""</f>
        <v/>
      </c>
      <c r="AN119" t="str">
        <f>""</f>
        <v/>
      </c>
      <c r="AO119" t="str">
        <f>""</f>
        <v/>
      </c>
      <c r="AP119" t="str">
        <f>""</f>
        <v/>
      </c>
      <c r="AQ119" t="str">
        <f>""</f>
        <v/>
      </c>
      <c r="AR119" t="str">
        <f>""</f>
        <v/>
      </c>
      <c r="AS119" t="str">
        <f>""</f>
        <v/>
      </c>
      <c r="AT119" t="str">
        <f>""</f>
        <v/>
      </c>
      <c r="AU119" t="str">
        <f>""</f>
        <v/>
      </c>
      <c r="AV119" t="str">
        <f>""</f>
        <v/>
      </c>
      <c r="AW119" t="str">
        <f>""</f>
        <v/>
      </c>
      <c r="AX119" t="str">
        <f>""</f>
        <v/>
      </c>
      <c r="AY119" t="str">
        <f>""</f>
        <v/>
      </c>
      <c r="AZ119" t="str">
        <f>""</f>
        <v/>
      </c>
      <c r="BA119" t="str">
        <f>""</f>
        <v/>
      </c>
    </row>
    <row r="120" spans="2:53" x14ac:dyDescent="0.2">
      <c r="B120" t="str">
        <f>""</f>
        <v/>
      </c>
      <c r="C120" t="str">
        <f>""</f>
        <v/>
      </c>
      <c r="D120" t="str">
        <f>""</f>
        <v/>
      </c>
      <c r="E120" t="str">
        <f>""</f>
        <v/>
      </c>
      <c r="F120" t="str">
        <f>""</f>
        <v/>
      </c>
      <c r="G120" t="str">
        <f>""</f>
        <v/>
      </c>
      <c r="H120" t="str">
        <f>""</f>
        <v/>
      </c>
      <c r="I120" t="str">
        <f>""</f>
        <v/>
      </c>
      <c r="J120" t="str">
        <f>""</f>
        <v/>
      </c>
      <c r="K120" t="str">
        <f>""</f>
        <v/>
      </c>
      <c r="L120" t="str">
        <f>""</f>
        <v/>
      </c>
      <c r="M120" t="str">
        <f>""</f>
        <v/>
      </c>
      <c r="N120" t="str">
        <f>""</f>
        <v/>
      </c>
      <c r="O120" t="str">
        <f>""</f>
        <v/>
      </c>
      <c r="P120" t="str">
        <f>""</f>
        <v/>
      </c>
      <c r="Q120" t="str">
        <f>""</f>
        <v/>
      </c>
      <c r="R120" t="str">
        <f>""</f>
        <v/>
      </c>
      <c r="S120" t="str">
        <f>""</f>
        <v/>
      </c>
      <c r="T120" t="str">
        <f>""</f>
        <v/>
      </c>
      <c r="U120" t="str">
        <f>""</f>
        <v/>
      </c>
      <c r="V120" t="str">
        <f>""</f>
        <v/>
      </c>
      <c r="W120" t="str">
        <f>""</f>
        <v/>
      </c>
      <c r="X120" t="str">
        <f>""</f>
        <v/>
      </c>
      <c r="Y120" t="str">
        <f>""</f>
        <v/>
      </c>
      <c r="Z120" t="str">
        <f>""</f>
        <v/>
      </c>
      <c r="AA120" t="str">
        <f>"[0.032]"</f>
        <v>[0.032]</v>
      </c>
      <c r="AB120" t="str">
        <f>""</f>
        <v/>
      </c>
      <c r="AC120" t="str">
        <f>""</f>
        <v/>
      </c>
      <c r="AD120" t="str">
        <f>""</f>
        <v/>
      </c>
      <c r="AE120" t="str">
        <f>""</f>
        <v/>
      </c>
      <c r="AF120" t="str">
        <f>""</f>
        <v/>
      </c>
      <c r="AG120" t="str">
        <f>""</f>
        <v/>
      </c>
      <c r="AH120" t="str">
        <f>""</f>
        <v/>
      </c>
      <c r="AI120" t="str">
        <f>""</f>
        <v/>
      </c>
      <c r="AJ120" t="str">
        <f>""</f>
        <v/>
      </c>
      <c r="AK120" t="str">
        <f>""</f>
        <v/>
      </c>
      <c r="AL120" t="str">
        <f>""</f>
        <v/>
      </c>
      <c r="AM120" t="str">
        <f>""</f>
        <v/>
      </c>
      <c r="AN120" t="str">
        <f>""</f>
        <v/>
      </c>
      <c r="AO120" t="str">
        <f>""</f>
        <v/>
      </c>
      <c r="AP120" t="str">
        <f>""</f>
        <v/>
      </c>
      <c r="AQ120" t="str">
        <f>""</f>
        <v/>
      </c>
      <c r="AR120" t="str">
        <f>""</f>
        <v/>
      </c>
      <c r="AS120" t="str">
        <f>""</f>
        <v/>
      </c>
      <c r="AT120" t="str">
        <f>""</f>
        <v/>
      </c>
      <c r="AU120" t="str">
        <f>""</f>
        <v/>
      </c>
      <c r="AV120" t="str">
        <f>""</f>
        <v/>
      </c>
      <c r="AW120" t="str">
        <f>""</f>
        <v/>
      </c>
      <c r="AX120" t="str">
        <f>""</f>
        <v/>
      </c>
      <c r="AY120" t="str">
        <f>""</f>
        <v/>
      </c>
      <c r="AZ120" t="str">
        <f>""</f>
        <v/>
      </c>
      <c r="BA120" t="str">
        <f>""</f>
        <v/>
      </c>
    </row>
    <row r="121" spans="2:53" x14ac:dyDescent="0.2">
      <c r="B121" t="str">
        <f>"Interaction"</f>
        <v>Interaction</v>
      </c>
      <c r="C121" t="str">
        <f>""</f>
        <v/>
      </c>
      <c r="D121" t="str">
        <f>""</f>
        <v/>
      </c>
      <c r="E121" t="str">
        <f>""</f>
        <v/>
      </c>
      <c r="F121" t="str">
        <f>""</f>
        <v/>
      </c>
      <c r="G121" t="str">
        <f>""</f>
        <v/>
      </c>
      <c r="H121" t="str">
        <f>""</f>
        <v/>
      </c>
      <c r="I121" t="str">
        <f>""</f>
        <v/>
      </c>
      <c r="J121" t="str">
        <f>""</f>
        <v/>
      </c>
      <c r="K121" t="str">
        <f>""</f>
        <v/>
      </c>
      <c r="L121" t="str">
        <f>""</f>
        <v/>
      </c>
      <c r="M121" t="str">
        <f>""</f>
        <v/>
      </c>
      <c r="N121" t="str">
        <f>""</f>
        <v/>
      </c>
      <c r="O121" t="str">
        <f>""</f>
        <v/>
      </c>
      <c r="P121" t="str">
        <f>""</f>
        <v/>
      </c>
      <c r="Q121" t="str">
        <f>""</f>
        <v/>
      </c>
      <c r="R121" t="str">
        <f>""</f>
        <v/>
      </c>
      <c r="S121" t="str">
        <f>""</f>
        <v/>
      </c>
      <c r="T121" t="str">
        <f>""</f>
        <v/>
      </c>
      <c r="U121" t="str">
        <f>""</f>
        <v/>
      </c>
      <c r="V121" t="str">
        <f>""</f>
        <v/>
      </c>
      <c r="W121" t="str">
        <f>""</f>
        <v/>
      </c>
      <c r="X121" t="str">
        <f>""</f>
        <v/>
      </c>
      <c r="Y121" t="str">
        <f>""</f>
        <v/>
      </c>
      <c r="Z121" t="str">
        <f>""</f>
        <v/>
      </c>
      <c r="AA121" t="str">
        <f>"-0.009"</f>
        <v>-0.009</v>
      </c>
      <c r="AB121" t="str">
        <f>""</f>
        <v/>
      </c>
      <c r="AC121" t="str">
        <f>""</f>
        <v/>
      </c>
      <c r="AD121" t="str">
        <f>""</f>
        <v/>
      </c>
      <c r="AE121" t="str">
        <f>""</f>
        <v/>
      </c>
      <c r="AF121" t="str">
        <f>""</f>
        <v/>
      </c>
      <c r="AG121" t="str">
        <f>""</f>
        <v/>
      </c>
      <c r="AH121" t="str">
        <f>""</f>
        <v/>
      </c>
      <c r="AI121" t="str">
        <f>""</f>
        <v/>
      </c>
      <c r="AJ121" t="str">
        <f>""</f>
        <v/>
      </c>
      <c r="AK121" t="str">
        <f>""</f>
        <v/>
      </c>
      <c r="AL121" t="str">
        <f>""</f>
        <v/>
      </c>
      <c r="AM121" t="str">
        <f>""</f>
        <v/>
      </c>
      <c r="AN121" t="str">
        <f>""</f>
        <v/>
      </c>
      <c r="AO121" t="str">
        <f>""</f>
        <v/>
      </c>
      <c r="AP121" t="str">
        <f>""</f>
        <v/>
      </c>
      <c r="AQ121" t="str">
        <f>""</f>
        <v/>
      </c>
      <c r="AR121" t="str">
        <f>""</f>
        <v/>
      </c>
      <c r="AS121" t="str">
        <f>""</f>
        <v/>
      </c>
      <c r="AT121" t="str">
        <f>""</f>
        <v/>
      </c>
      <c r="AU121" t="str">
        <f>""</f>
        <v/>
      </c>
      <c r="AV121" t="str">
        <f>""</f>
        <v/>
      </c>
      <c r="AW121" t="str">
        <f>""</f>
        <v/>
      </c>
      <c r="AX121" t="str">
        <f>""</f>
        <v/>
      </c>
      <c r="AY121" t="str">
        <f>""</f>
        <v/>
      </c>
      <c r="AZ121" t="str">
        <f>""</f>
        <v/>
      </c>
      <c r="BA121" t="str">
        <f>""</f>
        <v/>
      </c>
    </row>
    <row r="122" spans="2:53" x14ac:dyDescent="0.2">
      <c r="B122" t="str">
        <f>""</f>
        <v/>
      </c>
      <c r="C122" t="str">
        <f>""</f>
        <v/>
      </c>
      <c r="D122" t="str">
        <f>""</f>
        <v/>
      </c>
      <c r="E122" t="str">
        <f>""</f>
        <v/>
      </c>
      <c r="F122" t="str">
        <f>""</f>
        <v/>
      </c>
      <c r="G122" t="str">
        <f>""</f>
        <v/>
      </c>
      <c r="H122" t="str">
        <f>""</f>
        <v/>
      </c>
      <c r="I122" t="str">
        <f>""</f>
        <v/>
      </c>
      <c r="J122" t="str">
        <f>""</f>
        <v/>
      </c>
      <c r="K122" t="str">
        <f>""</f>
        <v/>
      </c>
      <c r="L122" t="str">
        <f>""</f>
        <v/>
      </c>
      <c r="M122" t="str">
        <f>""</f>
        <v/>
      </c>
      <c r="N122" t="str">
        <f>""</f>
        <v/>
      </c>
      <c r="O122" t="str">
        <f>""</f>
        <v/>
      </c>
      <c r="P122" t="str">
        <f>""</f>
        <v/>
      </c>
      <c r="Q122" t="str">
        <f>""</f>
        <v/>
      </c>
      <c r="R122" t="str">
        <f>""</f>
        <v/>
      </c>
      <c r="S122" t="str">
        <f>""</f>
        <v/>
      </c>
      <c r="T122" t="str">
        <f>""</f>
        <v/>
      </c>
      <c r="U122" t="str">
        <f>""</f>
        <v/>
      </c>
      <c r="V122" t="str">
        <f>""</f>
        <v/>
      </c>
      <c r="W122" t="str">
        <f>""</f>
        <v/>
      </c>
      <c r="X122" t="str">
        <f>""</f>
        <v/>
      </c>
      <c r="Y122" t="str">
        <f>""</f>
        <v/>
      </c>
      <c r="Z122" t="str">
        <f>""</f>
        <v/>
      </c>
      <c r="AA122" t="str">
        <f>"[0.028]"</f>
        <v>[0.028]</v>
      </c>
      <c r="AB122" t="str">
        <f>""</f>
        <v/>
      </c>
      <c r="AC122" t="str">
        <f>""</f>
        <v/>
      </c>
      <c r="AD122" t="str">
        <f>""</f>
        <v/>
      </c>
      <c r="AE122" t="str">
        <f>""</f>
        <v/>
      </c>
      <c r="AF122" t="str">
        <f>""</f>
        <v/>
      </c>
      <c r="AG122" t="str">
        <f>""</f>
        <v/>
      </c>
      <c r="AH122" t="str">
        <f>""</f>
        <v/>
      </c>
      <c r="AI122" t="str">
        <f>""</f>
        <v/>
      </c>
      <c r="AJ122" t="str">
        <f>""</f>
        <v/>
      </c>
      <c r="AK122" t="str">
        <f>""</f>
        <v/>
      </c>
      <c r="AL122" t="str">
        <f>""</f>
        <v/>
      </c>
      <c r="AM122" t="str">
        <f>""</f>
        <v/>
      </c>
      <c r="AN122" t="str">
        <f>""</f>
        <v/>
      </c>
      <c r="AO122" t="str">
        <f>""</f>
        <v/>
      </c>
      <c r="AP122" t="str">
        <f>""</f>
        <v/>
      </c>
      <c r="AQ122" t="str">
        <f>""</f>
        <v/>
      </c>
      <c r="AR122" t="str">
        <f>""</f>
        <v/>
      </c>
      <c r="AS122" t="str">
        <f>""</f>
        <v/>
      </c>
      <c r="AT122" t="str">
        <f>""</f>
        <v/>
      </c>
      <c r="AU122" t="str">
        <f>""</f>
        <v/>
      </c>
      <c r="AV122" t="str">
        <f>""</f>
        <v/>
      </c>
      <c r="AW122" t="str">
        <f>""</f>
        <v/>
      </c>
      <c r="AX122" t="str">
        <f>""</f>
        <v/>
      </c>
      <c r="AY122" t="str">
        <f>""</f>
        <v/>
      </c>
      <c r="AZ122" t="str">
        <f>""</f>
        <v/>
      </c>
      <c r="BA122" t="str">
        <f>""</f>
        <v/>
      </c>
    </row>
    <row r="123" spans="2:53" x14ac:dyDescent="0.2">
      <c r="B123" t="str">
        <f>"Number of members who left household 1998-2007"</f>
        <v>Number of members who left household 1998-2007</v>
      </c>
      <c r="C123" t="str">
        <f>""</f>
        <v/>
      </c>
      <c r="D123" t="str">
        <f>""</f>
        <v/>
      </c>
      <c r="E123" t="str">
        <f>""</f>
        <v/>
      </c>
      <c r="F123" t="str">
        <f>""</f>
        <v/>
      </c>
      <c r="G123" t="str">
        <f>""</f>
        <v/>
      </c>
      <c r="H123" t="str">
        <f>""</f>
        <v/>
      </c>
      <c r="I123" t="str">
        <f>""</f>
        <v/>
      </c>
      <c r="J123" t="str">
        <f>""</f>
        <v/>
      </c>
      <c r="K123" t="str">
        <f>""</f>
        <v/>
      </c>
      <c r="L123" t="str">
        <f>""</f>
        <v/>
      </c>
      <c r="M123" t="str">
        <f>""</f>
        <v/>
      </c>
      <c r="N123" t="str">
        <f>""</f>
        <v/>
      </c>
      <c r="O123" t="str">
        <f>""</f>
        <v/>
      </c>
      <c r="P123" t="str">
        <f>""</f>
        <v/>
      </c>
      <c r="Q123" t="str">
        <f>""</f>
        <v/>
      </c>
      <c r="R123" t="str">
        <f>""</f>
        <v/>
      </c>
      <c r="S123" t="str">
        <f>""</f>
        <v/>
      </c>
      <c r="T123" t="str">
        <f>""</f>
        <v/>
      </c>
      <c r="U123" t="str">
        <f>""</f>
        <v/>
      </c>
      <c r="V123" t="str">
        <f>""</f>
        <v/>
      </c>
      <c r="W123" t="str">
        <f>""</f>
        <v/>
      </c>
      <c r="X123" t="str">
        <f>""</f>
        <v/>
      </c>
      <c r="Y123" t="str">
        <f>""</f>
        <v/>
      </c>
      <c r="Z123" t="str">
        <f>""</f>
        <v/>
      </c>
      <c r="AA123" t="str">
        <f>""</f>
        <v/>
      </c>
      <c r="AB123" t="str">
        <f>"-0.034**"</f>
        <v>-0.034**</v>
      </c>
      <c r="AC123" t="str">
        <f>""</f>
        <v/>
      </c>
      <c r="AD123" t="str">
        <f>""</f>
        <v/>
      </c>
      <c r="AE123" t="str">
        <f>""</f>
        <v/>
      </c>
      <c r="AF123" t="str">
        <f>""</f>
        <v/>
      </c>
      <c r="AG123" t="str">
        <f>""</f>
        <v/>
      </c>
      <c r="AH123" t="str">
        <f>""</f>
        <v/>
      </c>
      <c r="AI123" t="str">
        <f>""</f>
        <v/>
      </c>
      <c r="AJ123" t="str">
        <f>""</f>
        <v/>
      </c>
      <c r="AK123" t="str">
        <f>""</f>
        <v/>
      </c>
      <c r="AL123" t="str">
        <f>""</f>
        <v/>
      </c>
      <c r="AM123" t="str">
        <f>""</f>
        <v/>
      </c>
      <c r="AN123" t="str">
        <f>""</f>
        <v/>
      </c>
      <c r="AO123" t="str">
        <f>""</f>
        <v/>
      </c>
      <c r="AP123" t="str">
        <f>""</f>
        <v/>
      </c>
      <c r="AQ123" t="str">
        <f>""</f>
        <v/>
      </c>
      <c r="AR123" t="str">
        <f>""</f>
        <v/>
      </c>
      <c r="AS123" t="str">
        <f>""</f>
        <v/>
      </c>
      <c r="AT123" t="str">
        <f>""</f>
        <v/>
      </c>
      <c r="AU123" t="str">
        <f>""</f>
        <v/>
      </c>
      <c r="AV123" t="str">
        <f>""</f>
        <v/>
      </c>
      <c r="AW123" t="str">
        <f>""</f>
        <v/>
      </c>
      <c r="AX123" t="str">
        <f>""</f>
        <v/>
      </c>
      <c r="AY123" t="str">
        <f>""</f>
        <v/>
      </c>
      <c r="AZ123" t="str">
        <f>""</f>
        <v/>
      </c>
      <c r="BA123" t="str">
        <f>""</f>
        <v/>
      </c>
    </row>
    <row r="124" spans="2:53" x14ac:dyDescent="0.2">
      <c r="B124" t="str">
        <f>""</f>
        <v/>
      </c>
      <c r="C124" t="str">
        <f>""</f>
        <v/>
      </c>
      <c r="D124" t="str">
        <f>""</f>
        <v/>
      </c>
      <c r="E124" t="str">
        <f>""</f>
        <v/>
      </c>
      <c r="F124" t="str">
        <f>""</f>
        <v/>
      </c>
      <c r="G124" t="str">
        <f>""</f>
        <v/>
      </c>
      <c r="H124" t="str">
        <f>""</f>
        <v/>
      </c>
      <c r="I124" t="str">
        <f>""</f>
        <v/>
      </c>
      <c r="J124" t="str">
        <f>""</f>
        <v/>
      </c>
      <c r="K124" t="str">
        <f>""</f>
        <v/>
      </c>
      <c r="L124" t="str">
        <f>""</f>
        <v/>
      </c>
      <c r="M124" t="str">
        <f>""</f>
        <v/>
      </c>
      <c r="N124" t="str">
        <f>""</f>
        <v/>
      </c>
      <c r="O124" t="str">
        <f>""</f>
        <v/>
      </c>
      <c r="P124" t="str">
        <f>""</f>
        <v/>
      </c>
      <c r="Q124" t="str">
        <f>""</f>
        <v/>
      </c>
      <c r="R124" t="str">
        <f>""</f>
        <v/>
      </c>
      <c r="S124" t="str">
        <f>""</f>
        <v/>
      </c>
      <c r="T124" t="str">
        <f>""</f>
        <v/>
      </c>
      <c r="U124" t="str">
        <f>""</f>
        <v/>
      </c>
      <c r="V124" t="str">
        <f>""</f>
        <v/>
      </c>
      <c r="W124" t="str">
        <f>""</f>
        <v/>
      </c>
      <c r="X124" t="str">
        <f>""</f>
        <v/>
      </c>
      <c r="Y124" t="str">
        <f>""</f>
        <v/>
      </c>
      <c r="Z124" t="str">
        <f>""</f>
        <v/>
      </c>
      <c r="AA124" t="str">
        <f>""</f>
        <v/>
      </c>
      <c r="AB124" t="str">
        <f>"[0.015]"</f>
        <v>[0.015]</v>
      </c>
      <c r="AC124" t="str">
        <f>""</f>
        <v/>
      </c>
      <c r="AD124" t="str">
        <f>""</f>
        <v/>
      </c>
      <c r="AE124" t="str">
        <f>""</f>
        <v/>
      </c>
      <c r="AF124" t="str">
        <f>""</f>
        <v/>
      </c>
      <c r="AG124" t="str">
        <f>""</f>
        <v/>
      </c>
      <c r="AH124" t="str">
        <f>""</f>
        <v/>
      </c>
      <c r="AI124" t="str">
        <f>""</f>
        <v/>
      </c>
      <c r="AJ124" t="str">
        <f>""</f>
        <v/>
      </c>
      <c r="AK124" t="str">
        <f>""</f>
        <v/>
      </c>
      <c r="AL124" t="str">
        <f>""</f>
        <v/>
      </c>
      <c r="AM124" t="str">
        <f>""</f>
        <v/>
      </c>
      <c r="AN124" t="str">
        <f>""</f>
        <v/>
      </c>
      <c r="AO124" t="str">
        <f>""</f>
        <v/>
      </c>
      <c r="AP124" t="str">
        <f>""</f>
        <v/>
      </c>
      <c r="AQ124" t="str">
        <f>""</f>
        <v/>
      </c>
      <c r="AR124" t="str">
        <f>""</f>
        <v/>
      </c>
      <c r="AS124" t="str">
        <f>""</f>
        <v/>
      </c>
      <c r="AT124" t="str">
        <f>""</f>
        <v/>
      </c>
      <c r="AU124" t="str">
        <f>""</f>
        <v/>
      </c>
      <c r="AV124" t="str">
        <f>""</f>
        <v/>
      </c>
      <c r="AW124" t="str">
        <f>""</f>
        <v/>
      </c>
      <c r="AX124" t="str">
        <f>""</f>
        <v/>
      </c>
      <c r="AY124" t="str">
        <f>""</f>
        <v/>
      </c>
      <c r="AZ124" t="str">
        <f>""</f>
        <v/>
      </c>
      <c r="BA124" t="str">
        <f>""</f>
        <v/>
      </c>
    </row>
    <row r="125" spans="2:53" x14ac:dyDescent="0.2">
      <c r="B125" t="str">
        <f>"Interaction"</f>
        <v>Interaction</v>
      </c>
      <c r="C125" t="str">
        <f>""</f>
        <v/>
      </c>
      <c r="D125" t="str">
        <f>""</f>
        <v/>
      </c>
      <c r="E125" t="str">
        <f>""</f>
        <v/>
      </c>
      <c r="F125" t="str">
        <f>""</f>
        <v/>
      </c>
      <c r="G125" t="str">
        <f>""</f>
        <v/>
      </c>
      <c r="H125" t="str">
        <f>""</f>
        <v/>
      </c>
      <c r="I125" t="str">
        <f>""</f>
        <v/>
      </c>
      <c r="J125" t="str">
        <f>""</f>
        <v/>
      </c>
      <c r="K125" t="str">
        <f>""</f>
        <v/>
      </c>
      <c r="L125" t="str">
        <f>""</f>
        <v/>
      </c>
      <c r="M125" t="str">
        <f>""</f>
        <v/>
      </c>
      <c r="N125" t="str">
        <f>""</f>
        <v/>
      </c>
      <c r="O125" t="str">
        <f>""</f>
        <v/>
      </c>
      <c r="P125" t="str">
        <f>""</f>
        <v/>
      </c>
      <c r="Q125" t="str">
        <f>""</f>
        <v/>
      </c>
      <c r="R125" t="str">
        <f>""</f>
        <v/>
      </c>
      <c r="S125" t="str">
        <f>""</f>
        <v/>
      </c>
      <c r="T125" t="str">
        <f>""</f>
        <v/>
      </c>
      <c r="U125" t="str">
        <f>""</f>
        <v/>
      </c>
      <c r="V125" t="str">
        <f>""</f>
        <v/>
      </c>
      <c r="W125" t="str">
        <f>""</f>
        <v/>
      </c>
      <c r="X125" t="str">
        <f>""</f>
        <v/>
      </c>
      <c r="Y125" t="str">
        <f>""</f>
        <v/>
      </c>
      <c r="Z125" t="str">
        <f>""</f>
        <v/>
      </c>
      <c r="AA125" t="str">
        <f>""</f>
        <v/>
      </c>
      <c r="AB125" t="str">
        <f>"-0.011"</f>
        <v>-0.011</v>
      </c>
      <c r="AC125" t="str">
        <f>""</f>
        <v/>
      </c>
      <c r="AD125" t="str">
        <f>""</f>
        <v/>
      </c>
      <c r="AE125" t="str">
        <f>""</f>
        <v/>
      </c>
      <c r="AF125" t="str">
        <f>""</f>
        <v/>
      </c>
      <c r="AG125" t="str">
        <f>""</f>
        <v/>
      </c>
      <c r="AH125" t="str">
        <f>""</f>
        <v/>
      </c>
      <c r="AI125" t="str">
        <f>""</f>
        <v/>
      </c>
      <c r="AJ125" t="str">
        <f>""</f>
        <v/>
      </c>
      <c r="AK125" t="str">
        <f>""</f>
        <v/>
      </c>
      <c r="AL125" t="str">
        <f>""</f>
        <v/>
      </c>
      <c r="AM125" t="str">
        <f>""</f>
        <v/>
      </c>
      <c r="AN125" t="str">
        <f>""</f>
        <v/>
      </c>
      <c r="AO125" t="str">
        <f>""</f>
        <v/>
      </c>
      <c r="AP125" t="str">
        <f>""</f>
        <v/>
      </c>
      <c r="AQ125" t="str">
        <f>""</f>
        <v/>
      </c>
      <c r="AR125" t="str">
        <f>""</f>
        <v/>
      </c>
      <c r="AS125" t="str">
        <f>""</f>
        <v/>
      </c>
      <c r="AT125" t="str">
        <f>""</f>
        <v/>
      </c>
      <c r="AU125" t="str">
        <f>""</f>
        <v/>
      </c>
      <c r="AV125" t="str">
        <f>""</f>
        <v/>
      </c>
      <c r="AW125" t="str">
        <f>""</f>
        <v/>
      </c>
      <c r="AX125" t="str">
        <f>""</f>
        <v/>
      </c>
      <c r="AY125" t="str">
        <f>""</f>
        <v/>
      </c>
      <c r="AZ125" t="str">
        <f>""</f>
        <v/>
      </c>
      <c r="BA125" t="str">
        <f>""</f>
        <v/>
      </c>
    </row>
    <row r="126" spans="2:53" x14ac:dyDescent="0.2">
      <c r="B126" t="str">
        <f>""</f>
        <v/>
      </c>
      <c r="C126" t="str">
        <f>""</f>
        <v/>
      </c>
      <c r="D126" t="str">
        <f>""</f>
        <v/>
      </c>
      <c r="E126" t="str">
        <f>""</f>
        <v/>
      </c>
      <c r="F126" t="str">
        <f>""</f>
        <v/>
      </c>
      <c r="G126" t="str">
        <f>""</f>
        <v/>
      </c>
      <c r="H126" t="str">
        <f>""</f>
        <v/>
      </c>
      <c r="I126" t="str">
        <f>""</f>
        <v/>
      </c>
      <c r="J126" t="str">
        <f>""</f>
        <v/>
      </c>
      <c r="K126" t="str">
        <f>""</f>
        <v/>
      </c>
      <c r="L126" t="str">
        <f>""</f>
        <v/>
      </c>
      <c r="M126" t="str">
        <f>""</f>
        <v/>
      </c>
      <c r="N126" t="str">
        <f>""</f>
        <v/>
      </c>
      <c r="O126" t="str">
        <f>""</f>
        <v/>
      </c>
      <c r="P126" t="str">
        <f>""</f>
        <v/>
      </c>
      <c r="Q126" t="str">
        <f>""</f>
        <v/>
      </c>
      <c r="R126" t="str">
        <f>""</f>
        <v/>
      </c>
      <c r="S126" t="str">
        <f>""</f>
        <v/>
      </c>
      <c r="T126" t="str">
        <f>""</f>
        <v/>
      </c>
      <c r="U126" t="str">
        <f>""</f>
        <v/>
      </c>
      <c r="V126" t="str">
        <f>""</f>
        <v/>
      </c>
      <c r="W126" t="str">
        <f>""</f>
        <v/>
      </c>
      <c r="X126" t="str">
        <f>""</f>
        <v/>
      </c>
      <c r="Y126" t="str">
        <f>""</f>
        <v/>
      </c>
      <c r="Z126" t="str">
        <f>""</f>
        <v/>
      </c>
      <c r="AA126" t="str">
        <f>""</f>
        <v/>
      </c>
      <c r="AB126" t="str">
        <f>"[0.010]"</f>
        <v>[0.010]</v>
      </c>
      <c r="AC126" t="str">
        <f>""</f>
        <v/>
      </c>
      <c r="AD126" t="str">
        <f>""</f>
        <v/>
      </c>
      <c r="AE126" t="str">
        <f>""</f>
        <v/>
      </c>
      <c r="AF126" t="str">
        <f>""</f>
        <v/>
      </c>
      <c r="AG126" t="str">
        <f>""</f>
        <v/>
      </c>
      <c r="AH126" t="str">
        <f>""</f>
        <v/>
      </c>
      <c r="AI126" t="str">
        <f>""</f>
        <v/>
      </c>
      <c r="AJ126" t="str">
        <f>""</f>
        <v/>
      </c>
      <c r="AK126" t="str">
        <f>""</f>
        <v/>
      </c>
      <c r="AL126" t="str">
        <f>""</f>
        <v/>
      </c>
      <c r="AM126" t="str">
        <f>""</f>
        <v/>
      </c>
      <c r="AN126" t="str">
        <f>""</f>
        <v/>
      </c>
      <c r="AO126" t="str">
        <f>""</f>
        <v/>
      </c>
      <c r="AP126" t="str">
        <f>""</f>
        <v/>
      </c>
      <c r="AQ126" t="str">
        <f>""</f>
        <v/>
      </c>
      <c r="AR126" t="str">
        <f>""</f>
        <v/>
      </c>
      <c r="AS126" t="str">
        <f>""</f>
        <v/>
      </c>
      <c r="AT126" t="str">
        <f>""</f>
        <v/>
      </c>
      <c r="AU126" t="str">
        <f>""</f>
        <v/>
      </c>
      <c r="AV126" t="str">
        <f>""</f>
        <v/>
      </c>
      <c r="AW126" t="str">
        <f>""</f>
        <v/>
      </c>
      <c r="AX126" t="str">
        <f>""</f>
        <v/>
      </c>
      <c r="AY126" t="str">
        <f>""</f>
        <v/>
      </c>
      <c r="AZ126" t="str">
        <f>""</f>
        <v/>
      </c>
      <c r="BA126" t="str">
        <f>""</f>
        <v/>
      </c>
    </row>
    <row r="127" spans="2:53" x14ac:dyDescent="0.2">
      <c r="B127" t="str">
        <f>"Share of household members who left household 1998-2007"</f>
        <v>Share of household members who left household 1998-2007</v>
      </c>
      <c r="C127" t="str">
        <f>""</f>
        <v/>
      </c>
      <c r="D127" t="str">
        <f>""</f>
        <v/>
      </c>
      <c r="E127" t="str">
        <f>""</f>
        <v/>
      </c>
      <c r="F127" t="str">
        <f>""</f>
        <v/>
      </c>
      <c r="G127" t="str">
        <f>""</f>
        <v/>
      </c>
      <c r="H127" t="str">
        <f>""</f>
        <v/>
      </c>
      <c r="I127" t="str">
        <f>""</f>
        <v/>
      </c>
      <c r="J127" t="str">
        <f>""</f>
        <v/>
      </c>
      <c r="K127" t="str">
        <f>""</f>
        <v/>
      </c>
      <c r="L127" t="str">
        <f>""</f>
        <v/>
      </c>
      <c r="M127" t="str">
        <f>""</f>
        <v/>
      </c>
      <c r="N127" t="str">
        <f>""</f>
        <v/>
      </c>
      <c r="O127" t="str">
        <f>""</f>
        <v/>
      </c>
      <c r="P127" t="str">
        <f>""</f>
        <v/>
      </c>
      <c r="Q127" t="str">
        <f>""</f>
        <v/>
      </c>
      <c r="R127" t="str">
        <f>""</f>
        <v/>
      </c>
      <c r="S127" t="str">
        <f>""</f>
        <v/>
      </c>
      <c r="T127" t="str">
        <f>""</f>
        <v/>
      </c>
      <c r="U127" t="str">
        <f>""</f>
        <v/>
      </c>
      <c r="V127" t="str">
        <f>""</f>
        <v/>
      </c>
      <c r="W127" t="str">
        <f>""</f>
        <v/>
      </c>
      <c r="X127" t="str">
        <f>""</f>
        <v/>
      </c>
      <c r="Y127" t="str">
        <f>""</f>
        <v/>
      </c>
      <c r="Z127" t="str">
        <f>""</f>
        <v/>
      </c>
      <c r="AA127" t="str">
        <f>""</f>
        <v/>
      </c>
      <c r="AB127" t="str">
        <f>""</f>
        <v/>
      </c>
      <c r="AC127" t="str">
        <f>"-0.138**"</f>
        <v>-0.138**</v>
      </c>
      <c r="AD127" t="str">
        <f>""</f>
        <v/>
      </c>
      <c r="AE127" t="str">
        <f>""</f>
        <v/>
      </c>
      <c r="AF127" t="str">
        <f>""</f>
        <v/>
      </c>
      <c r="AG127" t="str">
        <f>""</f>
        <v/>
      </c>
      <c r="AH127" t="str">
        <f>""</f>
        <v/>
      </c>
      <c r="AI127" t="str">
        <f>""</f>
        <v/>
      </c>
      <c r="AJ127" t="str">
        <f>""</f>
        <v/>
      </c>
      <c r="AK127" t="str">
        <f>""</f>
        <v/>
      </c>
      <c r="AL127" t="str">
        <f>""</f>
        <v/>
      </c>
      <c r="AM127" t="str">
        <f>""</f>
        <v/>
      </c>
      <c r="AN127" t="str">
        <f>""</f>
        <v/>
      </c>
      <c r="AO127" t="str">
        <f>""</f>
        <v/>
      </c>
      <c r="AP127" t="str">
        <f>""</f>
        <v/>
      </c>
      <c r="AQ127" t="str">
        <f>""</f>
        <v/>
      </c>
      <c r="AR127" t="str">
        <f>""</f>
        <v/>
      </c>
      <c r="AS127" t="str">
        <f>""</f>
        <v/>
      </c>
      <c r="AT127" t="str">
        <f>""</f>
        <v/>
      </c>
      <c r="AU127" t="str">
        <f>""</f>
        <v/>
      </c>
      <c r="AV127" t="str">
        <f>""</f>
        <v/>
      </c>
      <c r="AW127" t="str">
        <f>""</f>
        <v/>
      </c>
      <c r="AX127" t="str">
        <f>""</f>
        <v/>
      </c>
      <c r="AY127" t="str">
        <f>""</f>
        <v/>
      </c>
      <c r="AZ127" t="str">
        <f>""</f>
        <v/>
      </c>
      <c r="BA127" t="str">
        <f>""</f>
        <v/>
      </c>
    </row>
    <row r="128" spans="2:53" x14ac:dyDescent="0.2">
      <c r="B128" t="str">
        <f>""</f>
        <v/>
      </c>
      <c r="C128" t="str">
        <f>""</f>
        <v/>
      </c>
      <c r="D128" t="str">
        <f>""</f>
        <v/>
      </c>
      <c r="E128" t="str">
        <f>""</f>
        <v/>
      </c>
      <c r="F128" t="str">
        <f>""</f>
        <v/>
      </c>
      <c r="G128" t="str">
        <f>""</f>
        <v/>
      </c>
      <c r="H128" t="str">
        <f>""</f>
        <v/>
      </c>
      <c r="I128" t="str">
        <f>""</f>
        <v/>
      </c>
      <c r="J128" t="str">
        <f>""</f>
        <v/>
      </c>
      <c r="K128" t="str">
        <f>""</f>
        <v/>
      </c>
      <c r="L128" t="str">
        <f>""</f>
        <v/>
      </c>
      <c r="M128" t="str">
        <f>""</f>
        <v/>
      </c>
      <c r="N128" t="str">
        <f>""</f>
        <v/>
      </c>
      <c r="O128" t="str">
        <f>""</f>
        <v/>
      </c>
      <c r="P128" t="str">
        <f>""</f>
        <v/>
      </c>
      <c r="Q128" t="str">
        <f>""</f>
        <v/>
      </c>
      <c r="R128" t="str">
        <f>""</f>
        <v/>
      </c>
      <c r="S128" t="str">
        <f>""</f>
        <v/>
      </c>
      <c r="T128" t="str">
        <f>""</f>
        <v/>
      </c>
      <c r="U128" t="str">
        <f>""</f>
        <v/>
      </c>
      <c r="V128" t="str">
        <f>""</f>
        <v/>
      </c>
      <c r="W128" t="str">
        <f>""</f>
        <v/>
      </c>
      <c r="X128" t="str">
        <f>""</f>
        <v/>
      </c>
      <c r="Y128" t="str">
        <f>""</f>
        <v/>
      </c>
      <c r="Z128" t="str">
        <f>""</f>
        <v/>
      </c>
      <c r="AA128" t="str">
        <f>""</f>
        <v/>
      </c>
      <c r="AB128" t="str">
        <f>""</f>
        <v/>
      </c>
      <c r="AC128" t="str">
        <f>"[0.057]"</f>
        <v>[0.057]</v>
      </c>
      <c r="AD128" t="str">
        <f>""</f>
        <v/>
      </c>
      <c r="AE128" t="str">
        <f>""</f>
        <v/>
      </c>
      <c r="AF128" t="str">
        <f>""</f>
        <v/>
      </c>
      <c r="AG128" t="str">
        <f>""</f>
        <v/>
      </c>
      <c r="AH128" t="str">
        <f>""</f>
        <v/>
      </c>
      <c r="AI128" t="str">
        <f>""</f>
        <v/>
      </c>
      <c r="AJ128" t="str">
        <f>""</f>
        <v/>
      </c>
      <c r="AK128" t="str">
        <f>""</f>
        <v/>
      </c>
      <c r="AL128" t="str">
        <f>""</f>
        <v/>
      </c>
      <c r="AM128" t="str">
        <f>""</f>
        <v/>
      </c>
      <c r="AN128" t="str">
        <f>""</f>
        <v/>
      </c>
      <c r="AO128" t="str">
        <f>""</f>
        <v/>
      </c>
      <c r="AP128" t="str">
        <f>""</f>
        <v/>
      </c>
      <c r="AQ128" t="str">
        <f>""</f>
        <v/>
      </c>
      <c r="AR128" t="str">
        <f>""</f>
        <v/>
      </c>
      <c r="AS128" t="str">
        <f>""</f>
        <v/>
      </c>
      <c r="AT128" t="str">
        <f>""</f>
        <v/>
      </c>
      <c r="AU128" t="str">
        <f>""</f>
        <v/>
      </c>
      <c r="AV128" t="str">
        <f>""</f>
        <v/>
      </c>
      <c r="AW128" t="str">
        <f>""</f>
        <v/>
      </c>
      <c r="AX128" t="str">
        <f>""</f>
        <v/>
      </c>
      <c r="AY128" t="str">
        <f>""</f>
        <v/>
      </c>
      <c r="AZ128" t="str">
        <f>""</f>
        <v/>
      </c>
      <c r="BA128" t="str">
        <f>""</f>
        <v/>
      </c>
    </row>
    <row r="129" spans="2:53" x14ac:dyDescent="0.2">
      <c r="B129" t="str">
        <f>"Interaction"</f>
        <v>Interaction</v>
      </c>
      <c r="C129" t="str">
        <f>""</f>
        <v/>
      </c>
      <c r="D129" t="str">
        <f>""</f>
        <v/>
      </c>
      <c r="E129" t="str">
        <f>""</f>
        <v/>
      </c>
      <c r="F129" t="str">
        <f>""</f>
        <v/>
      </c>
      <c r="G129" t="str">
        <f>""</f>
        <v/>
      </c>
      <c r="H129" t="str">
        <f>""</f>
        <v/>
      </c>
      <c r="I129" t="str">
        <f>""</f>
        <v/>
      </c>
      <c r="J129" t="str">
        <f>""</f>
        <v/>
      </c>
      <c r="K129" t="str">
        <f>""</f>
        <v/>
      </c>
      <c r="L129" t="str">
        <f>""</f>
        <v/>
      </c>
      <c r="M129" t="str">
        <f>""</f>
        <v/>
      </c>
      <c r="N129" t="str">
        <f>""</f>
        <v/>
      </c>
      <c r="O129" t="str">
        <f>""</f>
        <v/>
      </c>
      <c r="P129" t="str">
        <f>""</f>
        <v/>
      </c>
      <c r="Q129" t="str">
        <f>""</f>
        <v/>
      </c>
      <c r="R129" t="str">
        <f>""</f>
        <v/>
      </c>
      <c r="S129" t="str">
        <f>""</f>
        <v/>
      </c>
      <c r="T129" t="str">
        <f>""</f>
        <v/>
      </c>
      <c r="U129" t="str">
        <f>""</f>
        <v/>
      </c>
      <c r="V129" t="str">
        <f>""</f>
        <v/>
      </c>
      <c r="W129" t="str">
        <f>""</f>
        <v/>
      </c>
      <c r="X129" t="str">
        <f>""</f>
        <v/>
      </c>
      <c r="Y129" t="str">
        <f>""</f>
        <v/>
      </c>
      <c r="Z129" t="str">
        <f>""</f>
        <v/>
      </c>
      <c r="AA129" t="str">
        <f>""</f>
        <v/>
      </c>
      <c r="AB129" t="str">
        <f>""</f>
        <v/>
      </c>
      <c r="AC129" t="str">
        <f>"-0.004"</f>
        <v>-0.004</v>
      </c>
      <c r="AD129" t="str">
        <f>""</f>
        <v/>
      </c>
      <c r="AE129" t="str">
        <f>""</f>
        <v/>
      </c>
      <c r="AF129" t="str">
        <f>""</f>
        <v/>
      </c>
      <c r="AG129" t="str">
        <f>""</f>
        <v/>
      </c>
      <c r="AH129" t="str">
        <f>""</f>
        <v/>
      </c>
      <c r="AI129" t="str">
        <f>""</f>
        <v/>
      </c>
      <c r="AJ129" t="str">
        <f>""</f>
        <v/>
      </c>
      <c r="AK129" t="str">
        <f>""</f>
        <v/>
      </c>
      <c r="AL129" t="str">
        <f>""</f>
        <v/>
      </c>
      <c r="AM129" t="str">
        <f>""</f>
        <v/>
      </c>
      <c r="AN129" t="str">
        <f>""</f>
        <v/>
      </c>
      <c r="AO129" t="str">
        <f>""</f>
        <v/>
      </c>
      <c r="AP129" t="str">
        <f>""</f>
        <v/>
      </c>
      <c r="AQ129" t="str">
        <f>""</f>
        <v/>
      </c>
      <c r="AR129" t="str">
        <f>""</f>
        <v/>
      </c>
      <c r="AS129" t="str">
        <f>""</f>
        <v/>
      </c>
      <c r="AT129" t="str">
        <f>""</f>
        <v/>
      </c>
      <c r="AU129" t="str">
        <f>""</f>
        <v/>
      </c>
      <c r="AV129" t="str">
        <f>""</f>
        <v/>
      </c>
      <c r="AW129" t="str">
        <f>""</f>
        <v/>
      </c>
      <c r="AX129" t="str">
        <f>""</f>
        <v/>
      </c>
      <c r="AY129" t="str">
        <f>""</f>
        <v/>
      </c>
      <c r="AZ129" t="str">
        <f>""</f>
        <v/>
      </c>
      <c r="BA129" t="str">
        <f>""</f>
        <v/>
      </c>
    </row>
    <row r="130" spans="2:53" x14ac:dyDescent="0.2">
      <c r="B130" t="str">
        <f>""</f>
        <v/>
      </c>
      <c r="C130" t="str">
        <f>""</f>
        <v/>
      </c>
      <c r="D130" t="str">
        <f>""</f>
        <v/>
      </c>
      <c r="E130" t="str">
        <f>""</f>
        <v/>
      </c>
      <c r="F130" t="str">
        <f>""</f>
        <v/>
      </c>
      <c r="G130" t="str">
        <f>""</f>
        <v/>
      </c>
      <c r="H130" t="str">
        <f>""</f>
        <v/>
      </c>
      <c r="I130" t="str">
        <f>""</f>
        <v/>
      </c>
      <c r="J130" t="str">
        <f>""</f>
        <v/>
      </c>
      <c r="K130" t="str">
        <f>""</f>
        <v/>
      </c>
      <c r="L130" t="str">
        <f>""</f>
        <v/>
      </c>
      <c r="M130" t="str">
        <f>""</f>
        <v/>
      </c>
      <c r="N130" t="str">
        <f>""</f>
        <v/>
      </c>
      <c r="O130" t="str">
        <f>""</f>
        <v/>
      </c>
      <c r="P130" t="str">
        <f>""</f>
        <v/>
      </c>
      <c r="Q130" t="str">
        <f>""</f>
        <v/>
      </c>
      <c r="R130" t="str">
        <f>""</f>
        <v/>
      </c>
      <c r="S130" t="str">
        <f>""</f>
        <v/>
      </c>
      <c r="T130" t="str">
        <f>""</f>
        <v/>
      </c>
      <c r="U130" t="str">
        <f>""</f>
        <v/>
      </c>
      <c r="V130" t="str">
        <f>""</f>
        <v/>
      </c>
      <c r="W130" t="str">
        <f>""</f>
        <v/>
      </c>
      <c r="X130" t="str">
        <f>""</f>
        <v/>
      </c>
      <c r="Y130" t="str">
        <f>""</f>
        <v/>
      </c>
      <c r="Z130" t="str">
        <f>""</f>
        <v/>
      </c>
      <c r="AA130" t="str">
        <f>""</f>
        <v/>
      </c>
      <c r="AB130" t="str">
        <f>""</f>
        <v/>
      </c>
      <c r="AC130" t="str">
        <f>"[0.034]"</f>
        <v>[0.034]</v>
      </c>
      <c r="AD130" t="str">
        <f>""</f>
        <v/>
      </c>
      <c r="AE130" t="str">
        <f>""</f>
        <v/>
      </c>
      <c r="AF130" t="str">
        <f>""</f>
        <v/>
      </c>
      <c r="AG130" t="str">
        <f>""</f>
        <v/>
      </c>
      <c r="AH130" t="str">
        <f>""</f>
        <v/>
      </c>
      <c r="AI130" t="str">
        <f>""</f>
        <v/>
      </c>
      <c r="AJ130" t="str">
        <f>""</f>
        <v/>
      </c>
      <c r="AK130" t="str">
        <f>""</f>
        <v/>
      </c>
      <c r="AL130" t="str">
        <f>""</f>
        <v/>
      </c>
      <c r="AM130" t="str">
        <f>""</f>
        <v/>
      </c>
      <c r="AN130" t="str">
        <f>""</f>
        <v/>
      </c>
      <c r="AO130" t="str">
        <f>""</f>
        <v/>
      </c>
      <c r="AP130" t="str">
        <f>""</f>
        <v/>
      </c>
      <c r="AQ130" t="str">
        <f>""</f>
        <v/>
      </c>
      <c r="AR130" t="str">
        <f>""</f>
        <v/>
      </c>
      <c r="AS130" t="str">
        <f>""</f>
        <v/>
      </c>
      <c r="AT130" t="str">
        <f>""</f>
        <v/>
      </c>
      <c r="AU130" t="str">
        <f>""</f>
        <v/>
      </c>
      <c r="AV130" t="str">
        <f>""</f>
        <v/>
      </c>
      <c r="AW130" t="str">
        <f>""</f>
        <v/>
      </c>
      <c r="AX130" t="str">
        <f>""</f>
        <v/>
      </c>
      <c r="AY130" t="str">
        <f>""</f>
        <v/>
      </c>
      <c r="AZ130" t="str">
        <f>""</f>
        <v/>
      </c>
      <c r="BA130" t="str">
        <f>""</f>
        <v/>
      </c>
    </row>
    <row r="131" spans="2:53" x14ac:dyDescent="0.2">
      <c r="B131" t="str">
        <f>"Index of household victimization (dummy) (all shocks - sum) - PCA"</f>
        <v>Index of household victimization (dummy) (all shocks - sum) - PCA</v>
      </c>
      <c r="C131" t="str">
        <f>""</f>
        <v/>
      </c>
      <c r="D131" t="str">
        <f>""</f>
        <v/>
      </c>
      <c r="E131" t="str">
        <f>""</f>
        <v/>
      </c>
      <c r="F131" t="str">
        <f>""</f>
        <v/>
      </c>
      <c r="G131" t="str">
        <f>""</f>
        <v/>
      </c>
      <c r="H131" t="str">
        <f>""</f>
        <v/>
      </c>
      <c r="I131" t="str">
        <f>""</f>
        <v/>
      </c>
      <c r="J131" t="str">
        <f>""</f>
        <v/>
      </c>
      <c r="K131" t="str">
        <f>""</f>
        <v/>
      </c>
      <c r="L131" t="str">
        <f>""</f>
        <v/>
      </c>
      <c r="M131" t="str">
        <f>""</f>
        <v/>
      </c>
      <c r="N131" t="str">
        <f>""</f>
        <v/>
      </c>
      <c r="O131" t="str">
        <f>""</f>
        <v/>
      </c>
      <c r="P131" t="str">
        <f>""</f>
        <v/>
      </c>
      <c r="Q131" t="str">
        <f>""</f>
        <v/>
      </c>
      <c r="R131" t="str">
        <f>""</f>
        <v/>
      </c>
      <c r="S131" t="str">
        <f>""</f>
        <v/>
      </c>
      <c r="T131" t="str">
        <f>""</f>
        <v/>
      </c>
      <c r="U131" t="str">
        <f>""</f>
        <v/>
      </c>
      <c r="V131" t="str">
        <f>""</f>
        <v/>
      </c>
      <c r="W131" t="str">
        <f>""</f>
        <v/>
      </c>
      <c r="X131" t="str">
        <f>""</f>
        <v/>
      </c>
      <c r="Y131" t="str">
        <f>""</f>
        <v/>
      </c>
      <c r="Z131" t="str">
        <f>""</f>
        <v/>
      </c>
      <c r="AA131" t="str">
        <f>""</f>
        <v/>
      </c>
      <c r="AB131" t="str">
        <f>""</f>
        <v/>
      </c>
      <c r="AC131" t="str">
        <f>""</f>
        <v/>
      </c>
      <c r="AD131" t="str">
        <f>"0.007"</f>
        <v>0.007</v>
      </c>
      <c r="AE131" t="str">
        <f>"0.005"</f>
        <v>0.005</v>
      </c>
      <c r="AF131" t="str">
        <f>"0.004"</f>
        <v>0.004</v>
      </c>
      <c r="AG131" t="str">
        <f>""</f>
        <v/>
      </c>
      <c r="AH131" t="str">
        <f>""</f>
        <v/>
      </c>
      <c r="AI131" t="str">
        <f>""</f>
        <v/>
      </c>
      <c r="AJ131" t="str">
        <f>""</f>
        <v/>
      </c>
      <c r="AK131" t="str">
        <f>""</f>
        <v/>
      </c>
      <c r="AL131" t="str">
        <f>""</f>
        <v/>
      </c>
      <c r="AM131" t="str">
        <f>""</f>
        <v/>
      </c>
      <c r="AN131" t="str">
        <f>""</f>
        <v/>
      </c>
      <c r="AO131" t="str">
        <f>""</f>
        <v/>
      </c>
      <c r="AP131" t="str">
        <f>""</f>
        <v/>
      </c>
      <c r="AQ131" t="str">
        <f>""</f>
        <v/>
      </c>
      <c r="AR131" t="str">
        <f>""</f>
        <v/>
      </c>
      <c r="AS131" t="str">
        <f>""</f>
        <v/>
      </c>
      <c r="AT131" t="str">
        <f>""</f>
        <v/>
      </c>
      <c r="AU131" t="str">
        <f>""</f>
        <v/>
      </c>
      <c r="AV131" t="str">
        <f>""</f>
        <v/>
      </c>
      <c r="AW131" t="str">
        <f>""</f>
        <v/>
      </c>
      <c r="AX131" t="str">
        <f>""</f>
        <v/>
      </c>
      <c r="AY131" t="str">
        <f>""</f>
        <v/>
      </c>
      <c r="AZ131" t="str">
        <f>""</f>
        <v/>
      </c>
      <c r="BA131" t="str">
        <f>""</f>
        <v/>
      </c>
    </row>
    <row r="132" spans="2:53" x14ac:dyDescent="0.2">
      <c r="B132" t="str">
        <f>""</f>
        <v/>
      </c>
      <c r="C132" t="str">
        <f>""</f>
        <v/>
      </c>
      <c r="D132" t="str">
        <f>""</f>
        <v/>
      </c>
      <c r="E132" t="str">
        <f>""</f>
        <v/>
      </c>
      <c r="F132" t="str">
        <f>""</f>
        <v/>
      </c>
      <c r="G132" t="str">
        <f>""</f>
        <v/>
      </c>
      <c r="H132" t="str">
        <f>""</f>
        <v/>
      </c>
      <c r="I132" t="str">
        <f>""</f>
        <v/>
      </c>
      <c r="J132" t="str">
        <f>""</f>
        <v/>
      </c>
      <c r="K132" t="str">
        <f>""</f>
        <v/>
      </c>
      <c r="L132" t="str">
        <f>""</f>
        <v/>
      </c>
      <c r="M132" t="str">
        <f>""</f>
        <v/>
      </c>
      <c r="N132" t="str">
        <f>""</f>
        <v/>
      </c>
      <c r="O132" t="str">
        <f>""</f>
        <v/>
      </c>
      <c r="P132" t="str">
        <f>""</f>
        <v/>
      </c>
      <c r="Q132" t="str">
        <f>""</f>
        <v/>
      </c>
      <c r="R132" t="str">
        <f>""</f>
        <v/>
      </c>
      <c r="S132" t="str">
        <f>""</f>
        <v/>
      </c>
      <c r="T132" t="str">
        <f>""</f>
        <v/>
      </c>
      <c r="U132" t="str">
        <f>""</f>
        <v/>
      </c>
      <c r="V132" t="str">
        <f>""</f>
        <v/>
      </c>
      <c r="W132" t="str">
        <f>""</f>
        <v/>
      </c>
      <c r="X132" t="str">
        <f>""</f>
        <v/>
      </c>
      <c r="Y132" t="str">
        <f>""</f>
        <v/>
      </c>
      <c r="Z132" t="str">
        <f>""</f>
        <v/>
      </c>
      <c r="AA132" t="str">
        <f>""</f>
        <v/>
      </c>
      <c r="AB132" t="str">
        <f>""</f>
        <v/>
      </c>
      <c r="AC132" t="str">
        <f>""</f>
        <v/>
      </c>
      <c r="AD132" t="str">
        <f>"[0.014]"</f>
        <v>[0.014]</v>
      </c>
      <c r="AE132" t="str">
        <f>"[0.013]"</f>
        <v>[0.013]</v>
      </c>
      <c r="AF132" t="str">
        <f>"[0.014]"</f>
        <v>[0.014]</v>
      </c>
      <c r="AG132" t="str">
        <f>""</f>
        <v/>
      </c>
      <c r="AH132" t="str">
        <f>""</f>
        <v/>
      </c>
      <c r="AI132" t="str">
        <f>""</f>
        <v/>
      </c>
      <c r="AJ132" t="str">
        <f>""</f>
        <v/>
      </c>
      <c r="AK132" t="str">
        <f>""</f>
        <v/>
      </c>
      <c r="AL132" t="str">
        <f>""</f>
        <v/>
      </c>
      <c r="AM132" t="str">
        <f>""</f>
        <v/>
      </c>
      <c r="AN132" t="str">
        <f>""</f>
        <v/>
      </c>
      <c r="AO132" t="str">
        <f>""</f>
        <v/>
      </c>
      <c r="AP132" t="str">
        <f>""</f>
        <v/>
      </c>
      <c r="AQ132" t="str">
        <f>""</f>
        <v/>
      </c>
      <c r="AR132" t="str">
        <f>""</f>
        <v/>
      </c>
      <c r="AS132" t="str">
        <f>""</f>
        <v/>
      </c>
      <c r="AT132" t="str">
        <f>""</f>
        <v/>
      </c>
      <c r="AU132" t="str">
        <f>""</f>
        <v/>
      </c>
      <c r="AV132" t="str">
        <f>""</f>
        <v/>
      </c>
      <c r="AW132" t="str">
        <f>""</f>
        <v/>
      </c>
      <c r="AX132" t="str">
        <f>""</f>
        <v/>
      </c>
      <c r="AY132" t="str">
        <f>""</f>
        <v/>
      </c>
      <c r="AZ132" t="str">
        <f>""</f>
        <v/>
      </c>
      <c r="BA132" t="str">
        <f>""</f>
        <v/>
      </c>
    </row>
    <row r="133" spans="2:53" x14ac:dyDescent="0.2">
      <c r="B133" t="str">
        <f>"At least 1 person left the household in a given year (yes=1)"</f>
        <v>At least 1 person left the household in a given year (yes=1)</v>
      </c>
      <c r="C133" t="str">
        <f>""</f>
        <v/>
      </c>
      <c r="D133" t="str">
        <f>""</f>
        <v/>
      </c>
      <c r="E133" t="str">
        <f>""</f>
        <v/>
      </c>
      <c r="F133" t="str">
        <f>""</f>
        <v/>
      </c>
      <c r="G133" t="str">
        <f>""</f>
        <v/>
      </c>
      <c r="H133" t="str">
        <f>""</f>
        <v/>
      </c>
      <c r="I133" t="str">
        <f>""</f>
        <v/>
      </c>
      <c r="J133" t="str">
        <f>""</f>
        <v/>
      </c>
      <c r="K133" t="str">
        <f>""</f>
        <v/>
      </c>
      <c r="L133" t="str">
        <f>""</f>
        <v/>
      </c>
      <c r="M133" t="str">
        <f>""</f>
        <v/>
      </c>
      <c r="N133" t="str">
        <f>""</f>
        <v/>
      </c>
      <c r="O133" t="str">
        <f>""</f>
        <v/>
      </c>
      <c r="P133" t="str">
        <f>""</f>
        <v/>
      </c>
      <c r="Q133" t="str">
        <f>""</f>
        <v/>
      </c>
      <c r="R133" t="str">
        <f>""</f>
        <v/>
      </c>
      <c r="S133" t="str">
        <f>""</f>
        <v/>
      </c>
      <c r="T133" t="str">
        <f>""</f>
        <v/>
      </c>
      <c r="U133" t="str">
        <f>""</f>
        <v/>
      </c>
      <c r="V133" t="str">
        <f>""</f>
        <v/>
      </c>
      <c r="W133" t="str">
        <f>""</f>
        <v/>
      </c>
      <c r="X133" t="str">
        <f>""</f>
        <v/>
      </c>
      <c r="Y133" t="str">
        <f>""</f>
        <v/>
      </c>
      <c r="Z133" t="str">
        <f>""</f>
        <v/>
      </c>
      <c r="AA133" t="str">
        <f>""</f>
        <v/>
      </c>
      <c r="AB133" t="str">
        <f>""</f>
        <v/>
      </c>
      <c r="AC133" t="str">
        <f>""</f>
        <v/>
      </c>
      <c r="AD133" t="str">
        <f>"-0.066**"</f>
        <v>-0.066**</v>
      </c>
      <c r="AE133" t="str">
        <f>""</f>
        <v/>
      </c>
      <c r="AF133" t="str">
        <f>""</f>
        <v/>
      </c>
      <c r="AG133" t="str">
        <f>""</f>
        <v/>
      </c>
      <c r="AH133" t="str">
        <f>""</f>
        <v/>
      </c>
      <c r="AI133" t="str">
        <f>""</f>
        <v/>
      </c>
      <c r="AJ133" t="str">
        <f>""</f>
        <v/>
      </c>
      <c r="AK133" t="str">
        <f>""</f>
        <v/>
      </c>
      <c r="AL133" t="str">
        <f>""</f>
        <v/>
      </c>
      <c r="AM133" t="str">
        <f>""</f>
        <v/>
      </c>
      <c r="AN133" t="str">
        <f>""</f>
        <v/>
      </c>
      <c r="AO133" t="str">
        <f>""</f>
        <v/>
      </c>
      <c r="AP133" t="str">
        <f>""</f>
        <v/>
      </c>
      <c r="AQ133" t="str">
        <f>""</f>
        <v/>
      </c>
      <c r="AR133" t="str">
        <f>""</f>
        <v/>
      </c>
      <c r="AS133" t="str">
        <f>""</f>
        <v/>
      </c>
      <c r="AT133" t="str">
        <f>""</f>
        <v/>
      </c>
      <c r="AU133" t="str">
        <f>""</f>
        <v/>
      </c>
      <c r="AV133" t="str">
        <f>""</f>
        <v/>
      </c>
      <c r="AW133" t="str">
        <f>""</f>
        <v/>
      </c>
      <c r="AX133" t="str">
        <f>""</f>
        <v/>
      </c>
      <c r="AY133" t="str">
        <f>""</f>
        <v/>
      </c>
      <c r="AZ133" t="str">
        <f>""</f>
        <v/>
      </c>
      <c r="BA133" t="str">
        <f>""</f>
        <v/>
      </c>
    </row>
    <row r="134" spans="2:53" x14ac:dyDescent="0.2">
      <c r="B134" t="str">
        <f>""</f>
        <v/>
      </c>
      <c r="C134" t="str">
        <f>""</f>
        <v/>
      </c>
      <c r="D134" t="str">
        <f>""</f>
        <v/>
      </c>
      <c r="E134" t="str">
        <f>""</f>
        <v/>
      </c>
      <c r="F134" t="str">
        <f>""</f>
        <v/>
      </c>
      <c r="G134" t="str">
        <f>""</f>
        <v/>
      </c>
      <c r="H134" t="str">
        <f>""</f>
        <v/>
      </c>
      <c r="I134" t="str">
        <f>""</f>
        <v/>
      </c>
      <c r="J134" t="str">
        <f>""</f>
        <v/>
      </c>
      <c r="K134" t="str">
        <f>""</f>
        <v/>
      </c>
      <c r="L134" t="str">
        <f>""</f>
        <v/>
      </c>
      <c r="M134" t="str">
        <f>""</f>
        <v/>
      </c>
      <c r="N134" t="str">
        <f>""</f>
        <v/>
      </c>
      <c r="O134" t="str">
        <f>""</f>
        <v/>
      </c>
      <c r="P134" t="str">
        <f>""</f>
        <v/>
      </c>
      <c r="Q134" t="str">
        <f>""</f>
        <v/>
      </c>
      <c r="R134" t="str">
        <f>""</f>
        <v/>
      </c>
      <c r="S134" t="str">
        <f>""</f>
        <v/>
      </c>
      <c r="T134" t="str">
        <f>""</f>
        <v/>
      </c>
      <c r="U134" t="str">
        <f>""</f>
        <v/>
      </c>
      <c r="V134" t="str">
        <f>""</f>
        <v/>
      </c>
      <c r="W134" t="str">
        <f>""</f>
        <v/>
      </c>
      <c r="X134" t="str">
        <f>""</f>
        <v/>
      </c>
      <c r="Y134" t="str">
        <f>""</f>
        <v/>
      </c>
      <c r="Z134" t="str">
        <f>""</f>
        <v/>
      </c>
      <c r="AA134" t="str">
        <f>""</f>
        <v/>
      </c>
      <c r="AB134" t="str">
        <f>""</f>
        <v/>
      </c>
      <c r="AC134" t="str">
        <f>""</f>
        <v/>
      </c>
      <c r="AD134" t="str">
        <f>"[0.032]"</f>
        <v>[0.032]</v>
      </c>
      <c r="AE134" t="str">
        <f>""</f>
        <v/>
      </c>
      <c r="AF134" t="str">
        <f>""</f>
        <v/>
      </c>
      <c r="AG134" t="str">
        <f>""</f>
        <v/>
      </c>
      <c r="AH134" t="str">
        <f>""</f>
        <v/>
      </c>
      <c r="AI134" t="str">
        <f>""</f>
        <v/>
      </c>
      <c r="AJ134" t="str">
        <f>""</f>
        <v/>
      </c>
      <c r="AK134" t="str">
        <f>""</f>
        <v/>
      </c>
      <c r="AL134" t="str">
        <f>""</f>
        <v/>
      </c>
      <c r="AM134" t="str">
        <f>""</f>
        <v/>
      </c>
      <c r="AN134" t="str">
        <f>""</f>
        <v/>
      </c>
      <c r="AO134" t="str">
        <f>""</f>
        <v/>
      </c>
      <c r="AP134" t="str">
        <f>""</f>
        <v/>
      </c>
      <c r="AQ134" t="str">
        <f>""</f>
        <v/>
      </c>
      <c r="AR134" t="str">
        <f>""</f>
        <v/>
      </c>
      <c r="AS134" t="str">
        <f>""</f>
        <v/>
      </c>
      <c r="AT134" t="str">
        <f>""</f>
        <v/>
      </c>
      <c r="AU134" t="str">
        <f>""</f>
        <v/>
      </c>
      <c r="AV134" t="str">
        <f>""</f>
        <v/>
      </c>
      <c r="AW134" t="str">
        <f>""</f>
        <v/>
      </c>
      <c r="AX134" t="str">
        <f>""</f>
        <v/>
      </c>
      <c r="AY134" t="str">
        <f>""</f>
        <v/>
      </c>
      <c r="AZ134" t="str">
        <f>""</f>
        <v/>
      </c>
      <c r="BA134" t="str">
        <f>""</f>
        <v/>
      </c>
    </row>
    <row r="135" spans="2:53" x14ac:dyDescent="0.2">
      <c r="B135" t="str">
        <f>"Interaction"</f>
        <v>Interaction</v>
      </c>
      <c r="C135" t="str">
        <f>""</f>
        <v/>
      </c>
      <c r="D135" t="str">
        <f>""</f>
        <v/>
      </c>
      <c r="E135" t="str">
        <f>""</f>
        <v/>
      </c>
      <c r="F135" t="str">
        <f>""</f>
        <v/>
      </c>
      <c r="G135" t="str">
        <f>""</f>
        <v/>
      </c>
      <c r="H135" t="str">
        <f>""</f>
        <v/>
      </c>
      <c r="I135" t="str">
        <f>""</f>
        <v/>
      </c>
      <c r="J135" t="str">
        <f>""</f>
        <v/>
      </c>
      <c r="K135" t="str">
        <f>""</f>
        <v/>
      </c>
      <c r="L135" t="str">
        <f>""</f>
        <v/>
      </c>
      <c r="M135" t="str">
        <f>""</f>
        <v/>
      </c>
      <c r="N135" t="str">
        <f>""</f>
        <v/>
      </c>
      <c r="O135" t="str">
        <f>""</f>
        <v/>
      </c>
      <c r="P135" t="str">
        <f>""</f>
        <v/>
      </c>
      <c r="Q135" t="str">
        <f>""</f>
        <v/>
      </c>
      <c r="R135" t="str">
        <f>""</f>
        <v/>
      </c>
      <c r="S135" t="str">
        <f>""</f>
        <v/>
      </c>
      <c r="T135" t="str">
        <f>""</f>
        <v/>
      </c>
      <c r="U135" t="str">
        <f>""</f>
        <v/>
      </c>
      <c r="V135" t="str">
        <f>""</f>
        <v/>
      </c>
      <c r="W135" t="str">
        <f>""</f>
        <v/>
      </c>
      <c r="X135" t="str">
        <f>""</f>
        <v/>
      </c>
      <c r="Y135" t="str">
        <f>""</f>
        <v/>
      </c>
      <c r="Z135" t="str">
        <f>""</f>
        <v/>
      </c>
      <c r="AA135" t="str">
        <f>""</f>
        <v/>
      </c>
      <c r="AB135" t="str">
        <f>""</f>
        <v/>
      </c>
      <c r="AC135" t="str">
        <f>""</f>
        <v/>
      </c>
      <c r="AD135" t="str">
        <f>"-0.021"</f>
        <v>-0.021</v>
      </c>
      <c r="AE135" t="str">
        <f>""</f>
        <v/>
      </c>
      <c r="AF135" t="str">
        <f>""</f>
        <v/>
      </c>
      <c r="AG135" t="str">
        <f>""</f>
        <v/>
      </c>
      <c r="AH135" t="str">
        <f>""</f>
        <v/>
      </c>
      <c r="AI135" t="str">
        <f>""</f>
        <v/>
      </c>
      <c r="AJ135" t="str">
        <f>""</f>
        <v/>
      </c>
      <c r="AK135" t="str">
        <f>""</f>
        <v/>
      </c>
      <c r="AL135" t="str">
        <f>""</f>
        <v/>
      </c>
      <c r="AM135" t="str">
        <f>""</f>
        <v/>
      </c>
      <c r="AN135" t="str">
        <f>""</f>
        <v/>
      </c>
      <c r="AO135" t="str">
        <f>""</f>
        <v/>
      </c>
      <c r="AP135" t="str">
        <f>""</f>
        <v/>
      </c>
      <c r="AQ135" t="str">
        <f>""</f>
        <v/>
      </c>
      <c r="AR135" t="str">
        <f>""</f>
        <v/>
      </c>
      <c r="AS135" t="str">
        <f>""</f>
        <v/>
      </c>
      <c r="AT135" t="str">
        <f>""</f>
        <v/>
      </c>
      <c r="AU135" t="str">
        <f>""</f>
        <v/>
      </c>
      <c r="AV135" t="str">
        <f>""</f>
        <v/>
      </c>
      <c r="AW135" t="str">
        <f>""</f>
        <v/>
      </c>
      <c r="AX135" t="str">
        <f>""</f>
        <v/>
      </c>
      <c r="AY135" t="str">
        <f>""</f>
        <v/>
      </c>
      <c r="AZ135" t="str">
        <f>""</f>
        <v/>
      </c>
      <c r="BA135" t="str">
        <f>""</f>
        <v/>
      </c>
    </row>
    <row r="136" spans="2:53" x14ac:dyDescent="0.2">
      <c r="B136" t="str">
        <f>""</f>
        <v/>
      </c>
      <c r="C136" t="str">
        <f>""</f>
        <v/>
      </c>
      <c r="D136" t="str">
        <f>""</f>
        <v/>
      </c>
      <c r="E136" t="str">
        <f>""</f>
        <v/>
      </c>
      <c r="F136" t="str">
        <f>""</f>
        <v/>
      </c>
      <c r="G136" t="str">
        <f>""</f>
        <v/>
      </c>
      <c r="H136" t="str">
        <f>""</f>
        <v/>
      </c>
      <c r="I136" t="str">
        <f>""</f>
        <v/>
      </c>
      <c r="J136" t="str">
        <f>""</f>
        <v/>
      </c>
      <c r="K136" t="str">
        <f>""</f>
        <v/>
      </c>
      <c r="L136" t="str">
        <f>""</f>
        <v/>
      </c>
      <c r="M136" t="str">
        <f>""</f>
        <v/>
      </c>
      <c r="N136" t="str">
        <f>""</f>
        <v/>
      </c>
      <c r="O136" t="str">
        <f>""</f>
        <v/>
      </c>
      <c r="P136" t="str">
        <f>""</f>
        <v/>
      </c>
      <c r="Q136" t="str">
        <f>""</f>
        <v/>
      </c>
      <c r="R136" t="str">
        <f>""</f>
        <v/>
      </c>
      <c r="S136" t="str">
        <f>""</f>
        <v/>
      </c>
      <c r="T136" t="str">
        <f>""</f>
        <v/>
      </c>
      <c r="U136" t="str">
        <f>""</f>
        <v/>
      </c>
      <c r="V136" t="str">
        <f>""</f>
        <v/>
      </c>
      <c r="W136" t="str">
        <f>""</f>
        <v/>
      </c>
      <c r="X136" t="str">
        <f>""</f>
        <v/>
      </c>
      <c r="Y136" t="str">
        <f>""</f>
        <v/>
      </c>
      <c r="Z136" t="str">
        <f>""</f>
        <v/>
      </c>
      <c r="AA136" t="str">
        <f>""</f>
        <v/>
      </c>
      <c r="AB136" t="str">
        <f>""</f>
        <v/>
      </c>
      <c r="AC136" t="str">
        <f>""</f>
        <v/>
      </c>
      <c r="AD136" t="str">
        <f>"[0.027]"</f>
        <v>[0.027]</v>
      </c>
      <c r="AE136" t="str">
        <f>""</f>
        <v/>
      </c>
      <c r="AF136" t="str">
        <f>""</f>
        <v/>
      </c>
      <c r="AG136" t="str">
        <f>""</f>
        <v/>
      </c>
      <c r="AH136" t="str">
        <f>""</f>
        <v/>
      </c>
      <c r="AI136" t="str">
        <f>""</f>
        <v/>
      </c>
      <c r="AJ136" t="str">
        <f>""</f>
        <v/>
      </c>
      <c r="AK136" t="str">
        <f>""</f>
        <v/>
      </c>
      <c r="AL136" t="str">
        <f>""</f>
        <v/>
      </c>
      <c r="AM136" t="str">
        <f>""</f>
        <v/>
      </c>
      <c r="AN136" t="str">
        <f>""</f>
        <v/>
      </c>
      <c r="AO136" t="str">
        <f>""</f>
        <v/>
      </c>
      <c r="AP136" t="str">
        <f>""</f>
        <v/>
      </c>
      <c r="AQ136" t="str">
        <f>""</f>
        <v/>
      </c>
      <c r="AR136" t="str">
        <f>""</f>
        <v/>
      </c>
      <c r="AS136" t="str">
        <f>""</f>
        <v/>
      </c>
      <c r="AT136" t="str">
        <f>""</f>
        <v/>
      </c>
      <c r="AU136" t="str">
        <f>""</f>
        <v/>
      </c>
      <c r="AV136" t="str">
        <f>""</f>
        <v/>
      </c>
      <c r="AW136" t="str">
        <f>""</f>
        <v/>
      </c>
      <c r="AX136" t="str">
        <f>""</f>
        <v/>
      </c>
      <c r="AY136" t="str">
        <f>""</f>
        <v/>
      </c>
      <c r="AZ136" t="str">
        <f>""</f>
        <v/>
      </c>
      <c r="BA136" t="str">
        <f>""</f>
        <v/>
      </c>
    </row>
    <row r="137" spans="2:53" x14ac:dyDescent="0.2">
      <c r="B137" t="str">
        <f>"Number of members who left household 1998-2007"</f>
        <v>Number of members who left household 1998-2007</v>
      </c>
      <c r="C137" t="str">
        <f>""</f>
        <v/>
      </c>
      <c r="D137" t="str">
        <f>""</f>
        <v/>
      </c>
      <c r="E137" t="str">
        <f>""</f>
        <v/>
      </c>
      <c r="F137" t="str">
        <f>""</f>
        <v/>
      </c>
      <c r="G137" t="str">
        <f>""</f>
        <v/>
      </c>
      <c r="H137" t="str">
        <f>""</f>
        <v/>
      </c>
      <c r="I137" t="str">
        <f>""</f>
        <v/>
      </c>
      <c r="J137" t="str">
        <f>""</f>
        <v/>
      </c>
      <c r="K137" t="str">
        <f>""</f>
        <v/>
      </c>
      <c r="L137" t="str">
        <f>""</f>
        <v/>
      </c>
      <c r="M137" t="str">
        <f>""</f>
        <v/>
      </c>
      <c r="N137" t="str">
        <f>""</f>
        <v/>
      </c>
      <c r="O137" t="str">
        <f>""</f>
        <v/>
      </c>
      <c r="P137" t="str">
        <f>""</f>
        <v/>
      </c>
      <c r="Q137" t="str">
        <f>""</f>
        <v/>
      </c>
      <c r="R137" t="str">
        <f>""</f>
        <v/>
      </c>
      <c r="S137" t="str">
        <f>""</f>
        <v/>
      </c>
      <c r="T137" t="str">
        <f>""</f>
        <v/>
      </c>
      <c r="U137" t="str">
        <f>""</f>
        <v/>
      </c>
      <c r="V137" t="str">
        <f>""</f>
        <v/>
      </c>
      <c r="W137" t="str">
        <f>""</f>
        <v/>
      </c>
      <c r="X137" t="str">
        <f>""</f>
        <v/>
      </c>
      <c r="Y137" t="str">
        <f>""</f>
        <v/>
      </c>
      <c r="Z137" t="str">
        <f>""</f>
        <v/>
      </c>
      <c r="AA137" t="str">
        <f>""</f>
        <v/>
      </c>
      <c r="AB137" t="str">
        <f>""</f>
        <v/>
      </c>
      <c r="AC137" t="str">
        <f>""</f>
        <v/>
      </c>
      <c r="AD137" t="str">
        <f>""</f>
        <v/>
      </c>
      <c r="AE137" t="str">
        <f>"-0.033**"</f>
        <v>-0.033**</v>
      </c>
      <c r="AF137" t="str">
        <f>""</f>
        <v/>
      </c>
      <c r="AG137" t="str">
        <f>""</f>
        <v/>
      </c>
      <c r="AH137" t="str">
        <f>""</f>
        <v/>
      </c>
      <c r="AI137" t="str">
        <f>""</f>
        <v/>
      </c>
      <c r="AJ137" t="str">
        <f>""</f>
        <v/>
      </c>
      <c r="AK137" t="str">
        <f>""</f>
        <v/>
      </c>
      <c r="AL137" t="str">
        <f>""</f>
        <v/>
      </c>
      <c r="AM137" t="str">
        <f>""</f>
        <v/>
      </c>
      <c r="AN137" t="str">
        <f>""</f>
        <v/>
      </c>
      <c r="AO137" t="str">
        <f>""</f>
        <v/>
      </c>
      <c r="AP137" t="str">
        <f>""</f>
        <v/>
      </c>
      <c r="AQ137" t="str">
        <f>""</f>
        <v/>
      </c>
      <c r="AR137" t="str">
        <f>""</f>
        <v/>
      </c>
      <c r="AS137" t="str">
        <f>""</f>
        <v/>
      </c>
      <c r="AT137" t="str">
        <f>""</f>
        <v/>
      </c>
      <c r="AU137" t="str">
        <f>""</f>
        <v/>
      </c>
      <c r="AV137" t="str">
        <f>""</f>
        <v/>
      </c>
      <c r="AW137" t="str">
        <f>""</f>
        <v/>
      </c>
      <c r="AX137" t="str">
        <f>""</f>
        <v/>
      </c>
      <c r="AY137" t="str">
        <f>""</f>
        <v/>
      </c>
      <c r="AZ137" t="str">
        <f>""</f>
        <v/>
      </c>
      <c r="BA137" t="str">
        <f>""</f>
        <v/>
      </c>
    </row>
    <row r="138" spans="2:53" x14ac:dyDescent="0.2">
      <c r="B138" t="str">
        <f>""</f>
        <v/>
      </c>
      <c r="C138" t="str">
        <f>""</f>
        <v/>
      </c>
      <c r="D138" t="str">
        <f>""</f>
        <v/>
      </c>
      <c r="E138" t="str">
        <f>""</f>
        <v/>
      </c>
      <c r="F138" t="str">
        <f>""</f>
        <v/>
      </c>
      <c r="G138" t="str">
        <f>""</f>
        <v/>
      </c>
      <c r="H138" t="str">
        <f>""</f>
        <v/>
      </c>
      <c r="I138" t="str">
        <f>""</f>
        <v/>
      </c>
      <c r="J138" t="str">
        <f>""</f>
        <v/>
      </c>
      <c r="K138" t="str">
        <f>""</f>
        <v/>
      </c>
      <c r="L138" t="str">
        <f>""</f>
        <v/>
      </c>
      <c r="M138" t="str">
        <f>""</f>
        <v/>
      </c>
      <c r="N138" t="str">
        <f>""</f>
        <v/>
      </c>
      <c r="O138" t="str">
        <f>""</f>
        <v/>
      </c>
      <c r="P138" t="str">
        <f>""</f>
        <v/>
      </c>
      <c r="Q138" t="str">
        <f>""</f>
        <v/>
      </c>
      <c r="R138" t="str">
        <f>""</f>
        <v/>
      </c>
      <c r="S138" t="str">
        <f>""</f>
        <v/>
      </c>
      <c r="T138" t="str">
        <f>""</f>
        <v/>
      </c>
      <c r="U138" t="str">
        <f>""</f>
        <v/>
      </c>
      <c r="V138" t="str">
        <f>""</f>
        <v/>
      </c>
      <c r="W138" t="str">
        <f>""</f>
        <v/>
      </c>
      <c r="X138" t="str">
        <f>""</f>
        <v/>
      </c>
      <c r="Y138" t="str">
        <f>""</f>
        <v/>
      </c>
      <c r="Z138" t="str">
        <f>""</f>
        <v/>
      </c>
      <c r="AA138" t="str">
        <f>""</f>
        <v/>
      </c>
      <c r="AB138" t="str">
        <f>""</f>
        <v/>
      </c>
      <c r="AC138" t="str">
        <f>""</f>
        <v/>
      </c>
      <c r="AD138" t="str">
        <f>""</f>
        <v/>
      </c>
      <c r="AE138" t="str">
        <f>"[0.015]"</f>
        <v>[0.015]</v>
      </c>
      <c r="AF138" t="str">
        <f>""</f>
        <v/>
      </c>
      <c r="AG138" t="str">
        <f>""</f>
        <v/>
      </c>
      <c r="AH138" t="str">
        <f>""</f>
        <v/>
      </c>
      <c r="AI138" t="str">
        <f>""</f>
        <v/>
      </c>
      <c r="AJ138" t="str">
        <f>""</f>
        <v/>
      </c>
      <c r="AK138" t="str">
        <f>""</f>
        <v/>
      </c>
      <c r="AL138" t="str">
        <f>""</f>
        <v/>
      </c>
      <c r="AM138" t="str">
        <f>""</f>
        <v/>
      </c>
      <c r="AN138" t="str">
        <f>""</f>
        <v/>
      </c>
      <c r="AO138" t="str">
        <f>""</f>
        <v/>
      </c>
      <c r="AP138" t="str">
        <f>""</f>
        <v/>
      </c>
      <c r="AQ138" t="str">
        <f>""</f>
        <v/>
      </c>
      <c r="AR138" t="str">
        <f>""</f>
        <v/>
      </c>
      <c r="AS138" t="str">
        <f>""</f>
        <v/>
      </c>
      <c r="AT138" t="str">
        <f>""</f>
        <v/>
      </c>
      <c r="AU138" t="str">
        <f>""</f>
        <v/>
      </c>
      <c r="AV138" t="str">
        <f>""</f>
        <v/>
      </c>
      <c r="AW138" t="str">
        <f>""</f>
        <v/>
      </c>
      <c r="AX138" t="str">
        <f>""</f>
        <v/>
      </c>
      <c r="AY138" t="str">
        <f>""</f>
        <v/>
      </c>
      <c r="AZ138" t="str">
        <f>""</f>
        <v/>
      </c>
      <c r="BA138" t="str">
        <f>""</f>
        <v/>
      </c>
    </row>
    <row r="139" spans="2:53" x14ac:dyDescent="0.2">
      <c r="B139" t="str">
        <f>"Interaction"</f>
        <v>Interaction</v>
      </c>
      <c r="C139" t="str">
        <f>""</f>
        <v/>
      </c>
      <c r="D139" t="str">
        <f>""</f>
        <v/>
      </c>
      <c r="E139" t="str">
        <f>""</f>
        <v/>
      </c>
      <c r="F139" t="str">
        <f>""</f>
        <v/>
      </c>
      <c r="G139" t="str">
        <f>""</f>
        <v/>
      </c>
      <c r="H139" t="str">
        <f>""</f>
        <v/>
      </c>
      <c r="I139" t="str">
        <f>""</f>
        <v/>
      </c>
      <c r="J139" t="str">
        <f>""</f>
        <v/>
      </c>
      <c r="K139" t="str">
        <f>""</f>
        <v/>
      </c>
      <c r="L139" t="str">
        <f>""</f>
        <v/>
      </c>
      <c r="M139" t="str">
        <f>""</f>
        <v/>
      </c>
      <c r="N139" t="str">
        <f>""</f>
        <v/>
      </c>
      <c r="O139" t="str">
        <f>""</f>
        <v/>
      </c>
      <c r="P139" t="str">
        <f>""</f>
        <v/>
      </c>
      <c r="Q139" t="str">
        <f>""</f>
        <v/>
      </c>
      <c r="R139" t="str">
        <f>""</f>
        <v/>
      </c>
      <c r="S139" t="str">
        <f>""</f>
        <v/>
      </c>
      <c r="T139" t="str">
        <f>""</f>
        <v/>
      </c>
      <c r="U139" t="str">
        <f>""</f>
        <v/>
      </c>
      <c r="V139" t="str">
        <f>""</f>
        <v/>
      </c>
      <c r="W139" t="str">
        <f>""</f>
        <v/>
      </c>
      <c r="X139" t="str">
        <f>""</f>
        <v/>
      </c>
      <c r="Y139" t="str">
        <f>""</f>
        <v/>
      </c>
      <c r="Z139" t="str">
        <f>""</f>
        <v/>
      </c>
      <c r="AA139" t="str">
        <f>""</f>
        <v/>
      </c>
      <c r="AB139" t="str">
        <f>""</f>
        <v/>
      </c>
      <c r="AC139" t="str">
        <f>""</f>
        <v/>
      </c>
      <c r="AD139" t="str">
        <f>""</f>
        <v/>
      </c>
      <c r="AE139" t="str">
        <f>"-0.010"</f>
        <v>-0.010</v>
      </c>
      <c r="AF139" t="str">
        <f>""</f>
        <v/>
      </c>
      <c r="AG139" t="str">
        <f>""</f>
        <v/>
      </c>
      <c r="AH139" t="str">
        <f>""</f>
        <v/>
      </c>
      <c r="AI139" t="str">
        <f>""</f>
        <v/>
      </c>
      <c r="AJ139" t="str">
        <f>""</f>
        <v/>
      </c>
      <c r="AK139" t="str">
        <f>""</f>
        <v/>
      </c>
      <c r="AL139" t="str">
        <f>""</f>
        <v/>
      </c>
      <c r="AM139" t="str">
        <f>""</f>
        <v/>
      </c>
      <c r="AN139" t="str">
        <f>""</f>
        <v/>
      </c>
      <c r="AO139" t="str">
        <f>""</f>
        <v/>
      </c>
      <c r="AP139" t="str">
        <f>""</f>
        <v/>
      </c>
      <c r="AQ139" t="str">
        <f>""</f>
        <v/>
      </c>
      <c r="AR139" t="str">
        <f>""</f>
        <v/>
      </c>
      <c r="AS139" t="str">
        <f>""</f>
        <v/>
      </c>
      <c r="AT139" t="str">
        <f>""</f>
        <v/>
      </c>
      <c r="AU139" t="str">
        <f>""</f>
        <v/>
      </c>
      <c r="AV139" t="str">
        <f>""</f>
        <v/>
      </c>
      <c r="AW139" t="str">
        <f>""</f>
        <v/>
      </c>
      <c r="AX139" t="str">
        <f>""</f>
        <v/>
      </c>
      <c r="AY139" t="str">
        <f>""</f>
        <v/>
      </c>
      <c r="AZ139" t="str">
        <f>""</f>
        <v/>
      </c>
      <c r="BA139" t="str">
        <f>""</f>
        <v/>
      </c>
    </row>
    <row r="140" spans="2:53" x14ac:dyDescent="0.2">
      <c r="B140" t="str">
        <f>""</f>
        <v/>
      </c>
      <c r="C140" t="str">
        <f>""</f>
        <v/>
      </c>
      <c r="D140" t="str">
        <f>""</f>
        <v/>
      </c>
      <c r="E140" t="str">
        <f>""</f>
        <v/>
      </c>
      <c r="F140" t="str">
        <f>""</f>
        <v/>
      </c>
      <c r="G140" t="str">
        <f>""</f>
        <v/>
      </c>
      <c r="H140" t="str">
        <f>""</f>
        <v/>
      </c>
      <c r="I140" t="str">
        <f>""</f>
        <v/>
      </c>
      <c r="J140" t="str">
        <f>""</f>
        <v/>
      </c>
      <c r="K140" t="str">
        <f>""</f>
        <v/>
      </c>
      <c r="L140" t="str">
        <f>""</f>
        <v/>
      </c>
      <c r="M140" t="str">
        <f>""</f>
        <v/>
      </c>
      <c r="N140" t="str">
        <f>""</f>
        <v/>
      </c>
      <c r="O140" t="str">
        <f>""</f>
        <v/>
      </c>
      <c r="P140" t="str">
        <f>""</f>
        <v/>
      </c>
      <c r="Q140" t="str">
        <f>""</f>
        <v/>
      </c>
      <c r="R140" t="str">
        <f>""</f>
        <v/>
      </c>
      <c r="S140" t="str">
        <f>""</f>
        <v/>
      </c>
      <c r="T140" t="str">
        <f>""</f>
        <v/>
      </c>
      <c r="U140" t="str">
        <f>""</f>
        <v/>
      </c>
      <c r="V140" t="str">
        <f>""</f>
        <v/>
      </c>
      <c r="W140" t="str">
        <f>""</f>
        <v/>
      </c>
      <c r="X140" t="str">
        <f>""</f>
        <v/>
      </c>
      <c r="Y140" t="str">
        <f>""</f>
        <v/>
      </c>
      <c r="Z140" t="str">
        <f>""</f>
        <v/>
      </c>
      <c r="AA140" t="str">
        <f>""</f>
        <v/>
      </c>
      <c r="AB140" t="str">
        <f>""</f>
        <v/>
      </c>
      <c r="AC140" t="str">
        <f>""</f>
        <v/>
      </c>
      <c r="AD140" t="str">
        <f>""</f>
        <v/>
      </c>
      <c r="AE140" t="str">
        <f>"[0.010]"</f>
        <v>[0.010]</v>
      </c>
      <c r="AF140" t="str">
        <f>""</f>
        <v/>
      </c>
      <c r="AG140" t="str">
        <f>""</f>
        <v/>
      </c>
      <c r="AH140" t="str">
        <f>""</f>
        <v/>
      </c>
      <c r="AI140" t="str">
        <f>""</f>
        <v/>
      </c>
      <c r="AJ140" t="str">
        <f>""</f>
        <v/>
      </c>
      <c r="AK140" t="str">
        <f>""</f>
        <v/>
      </c>
      <c r="AL140" t="str">
        <f>""</f>
        <v/>
      </c>
      <c r="AM140" t="str">
        <f>""</f>
        <v/>
      </c>
      <c r="AN140" t="str">
        <f>""</f>
        <v/>
      </c>
      <c r="AO140" t="str">
        <f>""</f>
        <v/>
      </c>
      <c r="AP140" t="str">
        <f>""</f>
        <v/>
      </c>
      <c r="AQ140" t="str">
        <f>""</f>
        <v/>
      </c>
      <c r="AR140" t="str">
        <f>""</f>
        <v/>
      </c>
      <c r="AS140" t="str">
        <f>""</f>
        <v/>
      </c>
      <c r="AT140" t="str">
        <f>""</f>
        <v/>
      </c>
      <c r="AU140" t="str">
        <f>""</f>
        <v/>
      </c>
      <c r="AV140" t="str">
        <f>""</f>
        <v/>
      </c>
      <c r="AW140" t="str">
        <f>""</f>
        <v/>
      </c>
      <c r="AX140" t="str">
        <f>""</f>
        <v/>
      </c>
      <c r="AY140" t="str">
        <f>""</f>
        <v/>
      </c>
      <c r="AZ140" t="str">
        <f>""</f>
        <v/>
      </c>
      <c r="BA140" t="str">
        <f>""</f>
        <v/>
      </c>
    </row>
    <row r="141" spans="2:53" x14ac:dyDescent="0.2">
      <c r="B141" t="str">
        <f>"Share of household members who left household 1998-2007"</f>
        <v>Share of household members who left household 1998-2007</v>
      </c>
      <c r="C141" t="str">
        <f>""</f>
        <v/>
      </c>
      <c r="D141" t="str">
        <f>""</f>
        <v/>
      </c>
      <c r="E141" t="str">
        <f>""</f>
        <v/>
      </c>
      <c r="F141" t="str">
        <f>""</f>
        <v/>
      </c>
      <c r="G141" t="str">
        <f>""</f>
        <v/>
      </c>
      <c r="H141" t="str">
        <f>""</f>
        <v/>
      </c>
      <c r="I141" t="str">
        <f>""</f>
        <v/>
      </c>
      <c r="J141" t="str">
        <f>""</f>
        <v/>
      </c>
      <c r="K141" t="str">
        <f>""</f>
        <v/>
      </c>
      <c r="L141" t="str">
        <f>""</f>
        <v/>
      </c>
      <c r="M141" t="str">
        <f>""</f>
        <v/>
      </c>
      <c r="N141" t="str">
        <f>""</f>
        <v/>
      </c>
      <c r="O141" t="str">
        <f>""</f>
        <v/>
      </c>
      <c r="P141" t="str">
        <f>""</f>
        <v/>
      </c>
      <c r="Q141" t="str">
        <f>""</f>
        <v/>
      </c>
      <c r="R141" t="str">
        <f>""</f>
        <v/>
      </c>
      <c r="S141" t="str">
        <f>""</f>
        <v/>
      </c>
      <c r="T141" t="str">
        <f>""</f>
        <v/>
      </c>
      <c r="U141" t="str">
        <f>""</f>
        <v/>
      </c>
      <c r="V141" t="str">
        <f>""</f>
        <v/>
      </c>
      <c r="W141" t="str">
        <f>""</f>
        <v/>
      </c>
      <c r="X141" t="str">
        <f>""</f>
        <v/>
      </c>
      <c r="Y141" t="str">
        <f>""</f>
        <v/>
      </c>
      <c r="Z141" t="str">
        <f>""</f>
        <v/>
      </c>
      <c r="AA141" t="str">
        <f>""</f>
        <v/>
      </c>
      <c r="AB141" t="str">
        <f>""</f>
        <v/>
      </c>
      <c r="AC141" t="str">
        <f>""</f>
        <v/>
      </c>
      <c r="AD141" t="str">
        <f>""</f>
        <v/>
      </c>
      <c r="AE141" t="str">
        <f>""</f>
        <v/>
      </c>
      <c r="AF141" t="str">
        <f>"-0.135**"</f>
        <v>-0.135**</v>
      </c>
      <c r="AG141" t="str">
        <f>""</f>
        <v/>
      </c>
      <c r="AH141" t="str">
        <f>""</f>
        <v/>
      </c>
      <c r="AI141" t="str">
        <f>""</f>
        <v/>
      </c>
      <c r="AJ141" t="str">
        <f>""</f>
        <v/>
      </c>
      <c r="AK141" t="str">
        <f>""</f>
        <v/>
      </c>
      <c r="AL141" t="str">
        <f>""</f>
        <v/>
      </c>
      <c r="AM141" t="str">
        <f>""</f>
        <v/>
      </c>
      <c r="AN141" t="str">
        <f>""</f>
        <v/>
      </c>
      <c r="AO141" t="str">
        <f>""</f>
        <v/>
      </c>
      <c r="AP141" t="str">
        <f>""</f>
        <v/>
      </c>
      <c r="AQ141" t="str">
        <f>""</f>
        <v/>
      </c>
      <c r="AR141" t="str">
        <f>""</f>
        <v/>
      </c>
      <c r="AS141" t="str">
        <f>""</f>
        <v/>
      </c>
      <c r="AT141" t="str">
        <f>""</f>
        <v/>
      </c>
      <c r="AU141" t="str">
        <f>""</f>
        <v/>
      </c>
      <c r="AV141" t="str">
        <f>""</f>
        <v/>
      </c>
      <c r="AW141" t="str">
        <f>""</f>
        <v/>
      </c>
      <c r="AX141" t="str">
        <f>""</f>
        <v/>
      </c>
      <c r="AY141" t="str">
        <f>""</f>
        <v/>
      </c>
      <c r="AZ141" t="str">
        <f>""</f>
        <v/>
      </c>
      <c r="BA141" t="str">
        <f>""</f>
        <v/>
      </c>
    </row>
    <row r="142" spans="2:53" x14ac:dyDescent="0.2">
      <c r="B142" t="str">
        <f>""</f>
        <v/>
      </c>
      <c r="C142" t="str">
        <f>""</f>
        <v/>
      </c>
      <c r="D142" t="str">
        <f>""</f>
        <v/>
      </c>
      <c r="E142" t="str">
        <f>""</f>
        <v/>
      </c>
      <c r="F142" t="str">
        <f>""</f>
        <v/>
      </c>
      <c r="G142" t="str">
        <f>""</f>
        <v/>
      </c>
      <c r="H142" t="str">
        <f>""</f>
        <v/>
      </c>
      <c r="I142" t="str">
        <f>""</f>
        <v/>
      </c>
      <c r="J142" t="str">
        <f>""</f>
        <v/>
      </c>
      <c r="K142" t="str">
        <f>""</f>
        <v/>
      </c>
      <c r="L142" t="str">
        <f>""</f>
        <v/>
      </c>
      <c r="M142" t="str">
        <f>""</f>
        <v/>
      </c>
      <c r="N142" t="str">
        <f>""</f>
        <v/>
      </c>
      <c r="O142" t="str">
        <f>""</f>
        <v/>
      </c>
      <c r="P142" t="str">
        <f>""</f>
        <v/>
      </c>
      <c r="Q142" t="str">
        <f>""</f>
        <v/>
      </c>
      <c r="R142" t="str">
        <f>""</f>
        <v/>
      </c>
      <c r="S142" t="str">
        <f>""</f>
        <v/>
      </c>
      <c r="T142" t="str">
        <f>""</f>
        <v/>
      </c>
      <c r="U142" t="str">
        <f>""</f>
        <v/>
      </c>
      <c r="V142" t="str">
        <f>""</f>
        <v/>
      </c>
      <c r="W142" t="str">
        <f>""</f>
        <v/>
      </c>
      <c r="X142" t="str">
        <f>""</f>
        <v/>
      </c>
      <c r="Y142" t="str">
        <f>""</f>
        <v/>
      </c>
      <c r="Z142" t="str">
        <f>""</f>
        <v/>
      </c>
      <c r="AA142" t="str">
        <f>""</f>
        <v/>
      </c>
      <c r="AB142" t="str">
        <f>""</f>
        <v/>
      </c>
      <c r="AC142" t="str">
        <f>""</f>
        <v/>
      </c>
      <c r="AD142" t="str">
        <f>""</f>
        <v/>
      </c>
      <c r="AE142" t="str">
        <f>""</f>
        <v/>
      </c>
      <c r="AF142" t="str">
        <f>"[0.056]"</f>
        <v>[0.056]</v>
      </c>
      <c r="AG142" t="str">
        <f>""</f>
        <v/>
      </c>
      <c r="AH142" t="str">
        <f>""</f>
        <v/>
      </c>
      <c r="AI142" t="str">
        <f>""</f>
        <v/>
      </c>
      <c r="AJ142" t="str">
        <f>""</f>
        <v/>
      </c>
      <c r="AK142" t="str">
        <f>""</f>
        <v/>
      </c>
      <c r="AL142" t="str">
        <f>""</f>
        <v/>
      </c>
      <c r="AM142" t="str">
        <f>""</f>
        <v/>
      </c>
      <c r="AN142" t="str">
        <f>""</f>
        <v/>
      </c>
      <c r="AO142" t="str">
        <f>""</f>
        <v/>
      </c>
      <c r="AP142" t="str">
        <f>""</f>
        <v/>
      </c>
      <c r="AQ142" t="str">
        <f>""</f>
        <v/>
      </c>
      <c r="AR142" t="str">
        <f>""</f>
        <v/>
      </c>
      <c r="AS142" t="str">
        <f>""</f>
        <v/>
      </c>
      <c r="AT142" t="str">
        <f>""</f>
        <v/>
      </c>
      <c r="AU142" t="str">
        <f>""</f>
        <v/>
      </c>
      <c r="AV142" t="str">
        <f>""</f>
        <v/>
      </c>
      <c r="AW142" t="str">
        <f>""</f>
        <v/>
      </c>
      <c r="AX142" t="str">
        <f>""</f>
        <v/>
      </c>
      <c r="AY142" t="str">
        <f>""</f>
        <v/>
      </c>
      <c r="AZ142" t="str">
        <f>""</f>
        <v/>
      </c>
      <c r="BA142" t="str">
        <f>""</f>
        <v/>
      </c>
    </row>
    <row r="143" spans="2:53" x14ac:dyDescent="0.2">
      <c r="B143" t="str">
        <f>"Interaction"</f>
        <v>Interaction</v>
      </c>
      <c r="C143" t="str">
        <f>""</f>
        <v/>
      </c>
      <c r="D143" t="str">
        <f>""</f>
        <v/>
      </c>
      <c r="E143" t="str">
        <f>""</f>
        <v/>
      </c>
      <c r="F143" t="str">
        <f>""</f>
        <v/>
      </c>
      <c r="G143" t="str">
        <f>""</f>
        <v/>
      </c>
      <c r="H143" t="str">
        <f>""</f>
        <v/>
      </c>
      <c r="I143" t="str">
        <f>""</f>
        <v/>
      </c>
      <c r="J143" t="str">
        <f>""</f>
        <v/>
      </c>
      <c r="K143" t="str">
        <f>""</f>
        <v/>
      </c>
      <c r="L143" t="str">
        <f>""</f>
        <v/>
      </c>
      <c r="M143" t="str">
        <f>""</f>
        <v/>
      </c>
      <c r="N143" t="str">
        <f>""</f>
        <v/>
      </c>
      <c r="O143" t="str">
        <f>""</f>
        <v/>
      </c>
      <c r="P143" t="str">
        <f>""</f>
        <v/>
      </c>
      <c r="Q143" t="str">
        <f>""</f>
        <v/>
      </c>
      <c r="R143" t="str">
        <f>""</f>
        <v/>
      </c>
      <c r="S143" t="str">
        <f>""</f>
        <v/>
      </c>
      <c r="T143" t="str">
        <f>""</f>
        <v/>
      </c>
      <c r="U143" t="str">
        <f>""</f>
        <v/>
      </c>
      <c r="V143" t="str">
        <f>""</f>
        <v/>
      </c>
      <c r="W143" t="str">
        <f>""</f>
        <v/>
      </c>
      <c r="X143" t="str">
        <f>""</f>
        <v/>
      </c>
      <c r="Y143" t="str">
        <f>""</f>
        <v/>
      </c>
      <c r="Z143" t="str">
        <f>""</f>
        <v/>
      </c>
      <c r="AA143" t="str">
        <f>""</f>
        <v/>
      </c>
      <c r="AB143" t="str">
        <f>""</f>
        <v/>
      </c>
      <c r="AC143" t="str">
        <f>""</f>
        <v/>
      </c>
      <c r="AD143" t="str">
        <f>""</f>
        <v/>
      </c>
      <c r="AE143" t="str">
        <f>""</f>
        <v/>
      </c>
      <c r="AF143" t="str">
        <f>"-0.017"</f>
        <v>-0.017</v>
      </c>
      <c r="AG143" t="str">
        <f>""</f>
        <v/>
      </c>
      <c r="AH143" t="str">
        <f>""</f>
        <v/>
      </c>
      <c r="AI143" t="str">
        <f>""</f>
        <v/>
      </c>
      <c r="AJ143" t="str">
        <f>""</f>
        <v/>
      </c>
      <c r="AK143" t="str">
        <f>""</f>
        <v/>
      </c>
      <c r="AL143" t="str">
        <f>""</f>
        <v/>
      </c>
      <c r="AM143" t="str">
        <f>""</f>
        <v/>
      </c>
      <c r="AN143" t="str">
        <f>""</f>
        <v/>
      </c>
      <c r="AO143" t="str">
        <f>""</f>
        <v/>
      </c>
      <c r="AP143" t="str">
        <f>""</f>
        <v/>
      </c>
      <c r="AQ143" t="str">
        <f>""</f>
        <v/>
      </c>
      <c r="AR143" t="str">
        <f>""</f>
        <v/>
      </c>
      <c r="AS143" t="str">
        <f>""</f>
        <v/>
      </c>
      <c r="AT143" t="str">
        <f>""</f>
        <v/>
      </c>
      <c r="AU143" t="str">
        <f>""</f>
        <v/>
      </c>
      <c r="AV143" t="str">
        <f>""</f>
        <v/>
      </c>
      <c r="AW143" t="str">
        <f>""</f>
        <v/>
      </c>
      <c r="AX143" t="str">
        <f>""</f>
        <v/>
      </c>
      <c r="AY143" t="str">
        <f>""</f>
        <v/>
      </c>
      <c r="AZ143" t="str">
        <f>""</f>
        <v/>
      </c>
      <c r="BA143" t="str">
        <f>""</f>
        <v/>
      </c>
    </row>
    <row r="144" spans="2:53" x14ac:dyDescent="0.2">
      <c r="B144" t="str">
        <f>""</f>
        <v/>
      </c>
      <c r="C144" t="str">
        <f>""</f>
        <v/>
      </c>
      <c r="D144" t="str">
        <f>""</f>
        <v/>
      </c>
      <c r="E144" t="str">
        <f>""</f>
        <v/>
      </c>
      <c r="F144" t="str">
        <f>""</f>
        <v/>
      </c>
      <c r="G144" t="str">
        <f>""</f>
        <v/>
      </c>
      <c r="H144" t="str">
        <f>""</f>
        <v/>
      </c>
      <c r="I144" t="str">
        <f>""</f>
        <v/>
      </c>
      <c r="J144" t="str">
        <f>""</f>
        <v/>
      </c>
      <c r="K144" t="str">
        <f>""</f>
        <v/>
      </c>
      <c r="L144" t="str">
        <f>""</f>
        <v/>
      </c>
      <c r="M144" t="str">
        <f>""</f>
        <v/>
      </c>
      <c r="N144" t="str">
        <f>""</f>
        <v/>
      </c>
      <c r="O144" t="str">
        <f>""</f>
        <v/>
      </c>
      <c r="P144" t="str">
        <f>""</f>
        <v/>
      </c>
      <c r="Q144" t="str">
        <f>""</f>
        <v/>
      </c>
      <c r="R144" t="str">
        <f>""</f>
        <v/>
      </c>
      <c r="S144" t="str">
        <f>""</f>
        <v/>
      </c>
      <c r="T144" t="str">
        <f>""</f>
        <v/>
      </c>
      <c r="U144" t="str">
        <f>""</f>
        <v/>
      </c>
      <c r="V144" t="str">
        <f>""</f>
        <v/>
      </c>
      <c r="W144" t="str">
        <f>""</f>
        <v/>
      </c>
      <c r="X144" t="str">
        <f>""</f>
        <v/>
      </c>
      <c r="Y144" t="str">
        <f>""</f>
        <v/>
      </c>
      <c r="Z144" t="str">
        <f>""</f>
        <v/>
      </c>
      <c r="AA144" t="str">
        <f>""</f>
        <v/>
      </c>
      <c r="AB144" t="str">
        <f>""</f>
        <v/>
      </c>
      <c r="AC144" t="str">
        <f>""</f>
        <v/>
      </c>
      <c r="AD144" t="str">
        <f>""</f>
        <v/>
      </c>
      <c r="AE144" t="str">
        <f>""</f>
        <v/>
      </c>
      <c r="AF144" t="str">
        <f>"[0.037]"</f>
        <v>[0.037]</v>
      </c>
      <c r="AG144" t="str">
        <f>""</f>
        <v/>
      </c>
      <c r="AH144" t="str">
        <f>""</f>
        <v/>
      </c>
      <c r="AI144" t="str">
        <f>""</f>
        <v/>
      </c>
      <c r="AJ144" t="str">
        <f>""</f>
        <v/>
      </c>
      <c r="AK144" t="str">
        <f>""</f>
        <v/>
      </c>
      <c r="AL144" t="str">
        <f>""</f>
        <v/>
      </c>
      <c r="AM144" t="str">
        <f>""</f>
        <v/>
      </c>
      <c r="AN144" t="str">
        <f>""</f>
        <v/>
      </c>
      <c r="AO144" t="str">
        <f>""</f>
        <v/>
      </c>
      <c r="AP144" t="str">
        <f>""</f>
        <v/>
      </c>
      <c r="AQ144" t="str">
        <f>""</f>
        <v/>
      </c>
      <c r="AR144" t="str">
        <f>""</f>
        <v/>
      </c>
      <c r="AS144" t="str">
        <f>""</f>
        <v/>
      </c>
      <c r="AT144" t="str">
        <f>""</f>
        <v/>
      </c>
      <c r="AU144" t="str">
        <f>""</f>
        <v/>
      </c>
      <c r="AV144" t="str">
        <f>""</f>
        <v/>
      </c>
      <c r="AW144" t="str">
        <f>""</f>
        <v/>
      </c>
      <c r="AX144" t="str">
        <f>""</f>
        <v/>
      </c>
      <c r="AY144" t="str">
        <f>""</f>
        <v/>
      </c>
      <c r="AZ144" t="str">
        <f>""</f>
        <v/>
      </c>
      <c r="BA144" t="str">
        <f>""</f>
        <v/>
      </c>
    </row>
    <row r="145" spans="2:53" x14ac:dyDescent="0.2">
      <c r="B145" t="str">
        <f>"Loss of land (yes=1) for a household in a given year"</f>
        <v>Loss of land (yes=1) for a household in a given year</v>
      </c>
      <c r="C145" t="str">
        <f>""</f>
        <v/>
      </c>
      <c r="D145" t="str">
        <f>""</f>
        <v/>
      </c>
      <c r="E145" t="str">
        <f>""</f>
        <v/>
      </c>
      <c r="F145" t="str">
        <f>""</f>
        <v/>
      </c>
      <c r="G145" t="str">
        <f>""</f>
        <v/>
      </c>
      <c r="H145" t="str">
        <f>""</f>
        <v/>
      </c>
      <c r="I145" t="str">
        <f>""</f>
        <v/>
      </c>
      <c r="J145" t="str">
        <f>""</f>
        <v/>
      </c>
      <c r="K145" t="str">
        <f>""</f>
        <v/>
      </c>
      <c r="L145" t="str">
        <f>""</f>
        <v/>
      </c>
      <c r="M145" t="str">
        <f>""</f>
        <v/>
      </c>
      <c r="N145" t="str">
        <f>""</f>
        <v/>
      </c>
      <c r="O145" t="str">
        <f>""</f>
        <v/>
      </c>
      <c r="P145" t="str">
        <f>""</f>
        <v/>
      </c>
      <c r="Q145" t="str">
        <f>""</f>
        <v/>
      </c>
      <c r="R145" t="str">
        <f>""</f>
        <v/>
      </c>
      <c r="S145" t="str">
        <f>""</f>
        <v/>
      </c>
      <c r="T145" t="str">
        <f>""</f>
        <v/>
      </c>
      <c r="U145" t="str">
        <f>""</f>
        <v/>
      </c>
      <c r="V145" t="str">
        <f>""</f>
        <v/>
      </c>
      <c r="W145" t="str">
        <f>""</f>
        <v/>
      </c>
      <c r="X145" t="str">
        <f>""</f>
        <v/>
      </c>
      <c r="Y145" t="str">
        <f>""</f>
        <v/>
      </c>
      <c r="Z145" t="str">
        <f>""</f>
        <v/>
      </c>
      <c r="AA145" t="str">
        <f>""</f>
        <v/>
      </c>
      <c r="AB145" t="str">
        <f>""</f>
        <v/>
      </c>
      <c r="AC145" t="str">
        <f>""</f>
        <v/>
      </c>
      <c r="AD145" t="str">
        <f>""</f>
        <v/>
      </c>
      <c r="AE145" t="str">
        <f>""</f>
        <v/>
      </c>
      <c r="AF145" t="str">
        <f>""</f>
        <v/>
      </c>
      <c r="AG145" t="str">
        <f>"-0.052"</f>
        <v>-0.052</v>
      </c>
      <c r="AH145" t="str">
        <f>"0.013"</f>
        <v>0.013</v>
      </c>
      <c r="AI145" t="str">
        <f>"-0.031"</f>
        <v>-0.031</v>
      </c>
      <c r="AJ145" t="str">
        <f>""</f>
        <v/>
      </c>
      <c r="AK145" t="str">
        <f>""</f>
        <v/>
      </c>
      <c r="AL145" t="str">
        <f>""</f>
        <v/>
      </c>
      <c r="AM145" t="str">
        <f>""</f>
        <v/>
      </c>
      <c r="AN145" t="str">
        <f>""</f>
        <v/>
      </c>
      <c r="AO145" t="str">
        <f>""</f>
        <v/>
      </c>
      <c r="AP145" t="str">
        <f>""</f>
        <v/>
      </c>
      <c r="AQ145" t="str">
        <f>""</f>
        <v/>
      </c>
      <c r="AR145" t="str">
        <f>""</f>
        <v/>
      </c>
      <c r="AS145" t="str">
        <f>""</f>
        <v/>
      </c>
      <c r="AT145" t="str">
        <f>""</f>
        <v/>
      </c>
      <c r="AU145" t="str">
        <f>""</f>
        <v/>
      </c>
      <c r="AV145" t="str">
        <f>""</f>
        <v/>
      </c>
      <c r="AW145" t="str">
        <f>""</f>
        <v/>
      </c>
      <c r="AX145" t="str">
        <f>""</f>
        <v/>
      </c>
      <c r="AY145" t="str">
        <f>""</f>
        <v/>
      </c>
      <c r="AZ145" t="str">
        <f>""</f>
        <v/>
      </c>
      <c r="BA145" t="str">
        <f>""</f>
        <v/>
      </c>
    </row>
    <row r="146" spans="2:53" x14ac:dyDescent="0.2">
      <c r="B146" t="str">
        <f>""</f>
        <v/>
      </c>
      <c r="C146" t="str">
        <f>""</f>
        <v/>
      </c>
      <c r="D146" t="str">
        <f>""</f>
        <v/>
      </c>
      <c r="E146" t="str">
        <f>""</f>
        <v/>
      </c>
      <c r="F146" t="str">
        <f>""</f>
        <v/>
      </c>
      <c r="G146" t="str">
        <f>""</f>
        <v/>
      </c>
      <c r="H146" t="str">
        <f>""</f>
        <v/>
      </c>
      <c r="I146" t="str">
        <f>""</f>
        <v/>
      </c>
      <c r="J146" t="str">
        <f>""</f>
        <v/>
      </c>
      <c r="K146" t="str">
        <f>""</f>
        <v/>
      </c>
      <c r="L146" t="str">
        <f>""</f>
        <v/>
      </c>
      <c r="M146" t="str">
        <f>""</f>
        <v/>
      </c>
      <c r="N146" t="str">
        <f>""</f>
        <v/>
      </c>
      <c r="O146" t="str">
        <f>""</f>
        <v/>
      </c>
      <c r="P146" t="str">
        <f>""</f>
        <v/>
      </c>
      <c r="Q146" t="str">
        <f>""</f>
        <v/>
      </c>
      <c r="R146" t="str">
        <f>""</f>
        <v/>
      </c>
      <c r="S146" t="str">
        <f>""</f>
        <v/>
      </c>
      <c r="T146" t="str">
        <f>""</f>
        <v/>
      </c>
      <c r="U146" t="str">
        <f>""</f>
        <v/>
      </c>
      <c r="V146" t="str">
        <f>""</f>
        <v/>
      </c>
      <c r="W146" t="str">
        <f>""</f>
        <v/>
      </c>
      <c r="X146" t="str">
        <f>""</f>
        <v/>
      </c>
      <c r="Y146" t="str">
        <f>""</f>
        <v/>
      </c>
      <c r="Z146" t="str">
        <f>""</f>
        <v/>
      </c>
      <c r="AA146" t="str">
        <f>""</f>
        <v/>
      </c>
      <c r="AB146" t="str">
        <f>""</f>
        <v/>
      </c>
      <c r="AC146" t="str">
        <f>""</f>
        <v/>
      </c>
      <c r="AD146" t="str">
        <f>""</f>
        <v/>
      </c>
      <c r="AE146" t="str">
        <f>""</f>
        <v/>
      </c>
      <c r="AF146" t="str">
        <f>""</f>
        <v/>
      </c>
      <c r="AG146" t="str">
        <f>"[0.052]"</f>
        <v>[0.052]</v>
      </c>
      <c r="AH146" t="str">
        <f>"[0.037]"</f>
        <v>[0.037]</v>
      </c>
      <c r="AI146" t="str">
        <f>"[0.046]"</f>
        <v>[0.046]</v>
      </c>
      <c r="AJ146" t="str">
        <f>""</f>
        <v/>
      </c>
      <c r="AK146" t="str">
        <f>""</f>
        <v/>
      </c>
      <c r="AL146" t="str">
        <f>""</f>
        <v/>
      </c>
      <c r="AM146" t="str">
        <f>""</f>
        <v/>
      </c>
      <c r="AN146" t="str">
        <f>""</f>
        <v/>
      </c>
      <c r="AO146" t="str">
        <f>""</f>
        <v/>
      </c>
      <c r="AP146" t="str">
        <f>""</f>
        <v/>
      </c>
      <c r="AQ146" t="str">
        <f>""</f>
        <v/>
      </c>
      <c r="AR146" t="str">
        <f>""</f>
        <v/>
      </c>
      <c r="AS146" t="str">
        <f>""</f>
        <v/>
      </c>
      <c r="AT146" t="str">
        <f>""</f>
        <v/>
      </c>
      <c r="AU146" t="str">
        <f>""</f>
        <v/>
      </c>
      <c r="AV146" t="str">
        <f>""</f>
        <v/>
      </c>
      <c r="AW146" t="str">
        <f>""</f>
        <v/>
      </c>
      <c r="AX146" t="str">
        <f>""</f>
        <v/>
      </c>
      <c r="AY146" t="str">
        <f>""</f>
        <v/>
      </c>
      <c r="AZ146" t="str">
        <f>""</f>
        <v/>
      </c>
      <c r="BA146" t="str">
        <f>""</f>
        <v/>
      </c>
    </row>
    <row r="147" spans="2:53" x14ac:dyDescent="0.2">
      <c r="B147" t="str">
        <f>"At least 1 person left the household in a given year (yes=1)"</f>
        <v>At least 1 person left the household in a given year (yes=1)</v>
      </c>
      <c r="C147" t="str">
        <f>""</f>
        <v/>
      </c>
      <c r="D147" t="str">
        <f>""</f>
        <v/>
      </c>
      <c r="E147" t="str">
        <f>""</f>
        <v/>
      </c>
      <c r="F147" t="str">
        <f>""</f>
        <v/>
      </c>
      <c r="G147" t="str">
        <f>""</f>
        <v/>
      </c>
      <c r="H147" t="str">
        <f>""</f>
        <v/>
      </c>
      <c r="I147" t="str">
        <f>""</f>
        <v/>
      </c>
      <c r="J147" t="str">
        <f>""</f>
        <v/>
      </c>
      <c r="K147" t="str">
        <f>""</f>
        <v/>
      </c>
      <c r="L147" t="str">
        <f>""</f>
        <v/>
      </c>
      <c r="M147" t="str">
        <f>""</f>
        <v/>
      </c>
      <c r="N147" t="str">
        <f>""</f>
        <v/>
      </c>
      <c r="O147" t="str">
        <f>""</f>
        <v/>
      </c>
      <c r="P147" t="str">
        <f>""</f>
        <v/>
      </c>
      <c r="Q147" t="str">
        <f>""</f>
        <v/>
      </c>
      <c r="R147" t="str">
        <f>""</f>
        <v/>
      </c>
      <c r="S147" t="str">
        <f>""</f>
        <v/>
      </c>
      <c r="T147" t="str">
        <f>""</f>
        <v/>
      </c>
      <c r="U147" t="str">
        <f>""</f>
        <v/>
      </c>
      <c r="V147" t="str">
        <f>""</f>
        <v/>
      </c>
      <c r="W147" t="str">
        <f>""</f>
        <v/>
      </c>
      <c r="X147" t="str">
        <f>""</f>
        <v/>
      </c>
      <c r="Y147" t="str">
        <f>""</f>
        <v/>
      </c>
      <c r="Z147" t="str">
        <f>""</f>
        <v/>
      </c>
      <c r="AA147" t="str">
        <f>""</f>
        <v/>
      </c>
      <c r="AB147" t="str">
        <f>""</f>
        <v/>
      </c>
      <c r="AC147" t="str">
        <f>""</f>
        <v/>
      </c>
      <c r="AD147" t="str">
        <f>""</f>
        <v/>
      </c>
      <c r="AE147" t="str">
        <f>""</f>
        <v/>
      </c>
      <c r="AF147" t="str">
        <f>""</f>
        <v/>
      </c>
      <c r="AG147" t="str">
        <f>"-0.087***"</f>
        <v>-0.087***</v>
      </c>
      <c r="AH147" t="str">
        <f>""</f>
        <v/>
      </c>
      <c r="AI147" t="str">
        <f>""</f>
        <v/>
      </c>
      <c r="AJ147" t="str">
        <f>""</f>
        <v/>
      </c>
      <c r="AK147" t="str">
        <f>""</f>
        <v/>
      </c>
      <c r="AL147" t="str">
        <f>""</f>
        <v/>
      </c>
      <c r="AM147" t="str">
        <f>""</f>
        <v/>
      </c>
      <c r="AN147" t="str">
        <f>""</f>
        <v/>
      </c>
      <c r="AO147" t="str">
        <f>""</f>
        <v/>
      </c>
      <c r="AP147" t="str">
        <f>""</f>
        <v/>
      </c>
      <c r="AQ147" t="str">
        <f>""</f>
        <v/>
      </c>
      <c r="AR147" t="str">
        <f>""</f>
        <v/>
      </c>
      <c r="AS147" t="str">
        <f>""</f>
        <v/>
      </c>
      <c r="AT147" t="str">
        <f>""</f>
        <v/>
      </c>
      <c r="AU147" t="str">
        <f>""</f>
        <v/>
      </c>
      <c r="AV147" t="str">
        <f>""</f>
        <v/>
      </c>
      <c r="AW147" t="str">
        <f>""</f>
        <v/>
      </c>
      <c r="AX147" t="str">
        <f>""</f>
        <v/>
      </c>
      <c r="AY147" t="str">
        <f>""</f>
        <v/>
      </c>
      <c r="AZ147" t="str">
        <f>""</f>
        <v/>
      </c>
      <c r="BA147" t="str">
        <f>""</f>
        <v/>
      </c>
    </row>
    <row r="148" spans="2:53" x14ac:dyDescent="0.2">
      <c r="B148" t="str">
        <f>""</f>
        <v/>
      </c>
      <c r="C148" t="str">
        <f>""</f>
        <v/>
      </c>
      <c r="D148" t="str">
        <f>""</f>
        <v/>
      </c>
      <c r="E148" t="str">
        <f>""</f>
        <v/>
      </c>
      <c r="F148" t="str">
        <f>""</f>
        <v/>
      </c>
      <c r="G148" t="str">
        <f>""</f>
        <v/>
      </c>
      <c r="H148" t="str">
        <f>""</f>
        <v/>
      </c>
      <c r="I148" t="str">
        <f>""</f>
        <v/>
      </c>
      <c r="J148" t="str">
        <f>""</f>
        <v/>
      </c>
      <c r="K148" t="str">
        <f>""</f>
        <v/>
      </c>
      <c r="L148" t="str">
        <f>""</f>
        <v/>
      </c>
      <c r="M148" t="str">
        <f>""</f>
        <v/>
      </c>
      <c r="N148" t="str">
        <f>""</f>
        <v/>
      </c>
      <c r="O148" t="str">
        <f>""</f>
        <v/>
      </c>
      <c r="P148" t="str">
        <f>""</f>
        <v/>
      </c>
      <c r="Q148" t="str">
        <f>""</f>
        <v/>
      </c>
      <c r="R148" t="str">
        <f>""</f>
        <v/>
      </c>
      <c r="S148" t="str">
        <f>""</f>
        <v/>
      </c>
      <c r="T148" t="str">
        <f>""</f>
        <v/>
      </c>
      <c r="U148" t="str">
        <f>""</f>
        <v/>
      </c>
      <c r="V148" t="str">
        <f>""</f>
        <v/>
      </c>
      <c r="W148" t="str">
        <f>""</f>
        <v/>
      </c>
      <c r="X148" t="str">
        <f>""</f>
        <v/>
      </c>
      <c r="Y148" t="str">
        <f>""</f>
        <v/>
      </c>
      <c r="Z148" t="str">
        <f>""</f>
        <v/>
      </c>
      <c r="AA148" t="str">
        <f>""</f>
        <v/>
      </c>
      <c r="AB148" t="str">
        <f>""</f>
        <v/>
      </c>
      <c r="AC148" t="str">
        <f>""</f>
        <v/>
      </c>
      <c r="AD148" t="str">
        <f>""</f>
        <v/>
      </c>
      <c r="AE148" t="str">
        <f>""</f>
        <v/>
      </c>
      <c r="AF148" t="str">
        <f>""</f>
        <v/>
      </c>
      <c r="AG148" t="str">
        <f>"[0.033]"</f>
        <v>[0.033]</v>
      </c>
      <c r="AH148" t="str">
        <f>""</f>
        <v/>
      </c>
      <c r="AI148" t="str">
        <f>""</f>
        <v/>
      </c>
      <c r="AJ148" t="str">
        <f>""</f>
        <v/>
      </c>
      <c r="AK148" t="str">
        <f>""</f>
        <v/>
      </c>
      <c r="AL148" t="str">
        <f>""</f>
        <v/>
      </c>
      <c r="AM148" t="str">
        <f>""</f>
        <v/>
      </c>
      <c r="AN148" t="str">
        <f>""</f>
        <v/>
      </c>
      <c r="AO148" t="str">
        <f>""</f>
        <v/>
      </c>
      <c r="AP148" t="str">
        <f>""</f>
        <v/>
      </c>
      <c r="AQ148" t="str">
        <f>""</f>
        <v/>
      </c>
      <c r="AR148" t="str">
        <f>""</f>
        <v/>
      </c>
      <c r="AS148" t="str">
        <f>""</f>
        <v/>
      </c>
      <c r="AT148" t="str">
        <f>""</f>
        <v/>
      </c>
      <c r="AU148" t="str">
        <f>""</f>
        <v/>
      </c>
      <c r="AV148" t="str">
        <f>""</f>
        <v/>
      </c>
      <c r="AW148" t="str">
        <f>""</f>
        <v/>
      </c>
      <c r="AX148" t="str">
        <f>""</f>
        <v/>
      </c>
      <c r="AY148" t="str">
        <f>""</f>
        <v/>
      </c>
      <c r="AZ148" t="str">
        <f>""</f>
        <v/>
      </c>
      <c r="BA148" t="str">
        <f>""</f>
        <v/>
      </c>
    </row>
    <row r="149" spans="2:53" x14ac:dyDescent="0.2">
      <c r="B149" t="str">
        <f>"Interaction"</f>
        <v>Interaction</v>
      </c>
      <c r="C149" t="str">
        <f>""</f>
        <v/>
      </c>
      <c r="D149" t="str">
        <f>""</f>
        <v/>
      </c>
      <c r="E149" t="str">
        <f>""</f>
        <v/>
      </c>
      <c r="F149" t="str">
        <f>""</f>
        <v/>
      </c>
      <c r="G149" t="str">
        <f>""</f>
        <v/>
      </c>
      <c r="H149" t="str">
        <f>""</f>
        <v/>
      </c>
      <c r="I149" t="str">
        <f>""</f>
        <v/>
      </c>
      <c r="J149" t="str">
        <f>""</f>
        <v/>
      </c>
      <c r="K149" t="str">
        <f>""</f>
        <v/>
      </c>
      <c r="L149" t="str">
        <f>""</f>
        <v/>
      </c>
      <c r="M149" t="str">
        <f>""</f>
        <v/>
      </c>
      <c r="N149" t="str">
        <f>""</f>
        <v/>
      </c>
      <c r="O149" t="str">
        <f>""</f>
        <v/>
      </c>
      <c r="P149" t="str">
        <f>""</f>
        <v/>
      </c>
      <c r="Q149" t="str">
        <f>""</f>
        <v/>
      </c>
      <c r="R149" t="str">
        <f>""</f>
        <v/>
      </c>
      <c r="S149" t="str">
        <f>""</f>
        <v/>
      </c>
      <c r="T149" t="str">
        <f>""</f>
        <v/>
      </c>
      <c r="U149" t="str">
        <f>""</f>
        <v/>
      </c>
      <c r="V149" t="str">
        <f>""</f>
        <v/>
      </c>
      <c r="W149" t="str">
        <f>""</f>
        <v/>
      </c>
      <c r="X149" t="str">
        <f>""</f>
        <v/>
      </c>
      <c r="Y149" t="str">
        <f>""</f>
        <v/>
      </c>
      <c r="Z149" t="str">
        <f>""</f>
        <v/>
      </c>
      <c r="AA149" t="str">
        <f>""</f>
        <v/>
      </c>
      <c r="AB149" t="str">
        <f>""</f>
        <v/>
      </c>
      <c r="AC149" t="str">
        <f>""</f>
        <v/>
      </c>
      <c r="AD149" t="str">
        <f>""</f>
        <v/>
      </c>
      <c r="AE149" t="str">
        <f>""</f>
        <v/>
      </c>
      <c r="AF149" t="str">
        <f>""</f>
        <v/>
      </c>
      <c r="AG149" t="str">
        <f>"0.101*"</f>
        <v>0.101*</v>
      </c>
      <c r="AH149" t="str">
        <f>""</f>
        <v/>
      </c>
      <c r="AI149" t="str">
        <f>""</f>
        <v/>
      </c>
      <c r="AJ149" t="str">
        <f>""</f>
        <v/>
      </c>
      <c r="AK149" t="str">
        <f>""</f>
        <v/>
      </c>
      <c r="AL149" t="str">
        <f>""</f>
        <v/>
      </c>
      <c r="AM149" t="str">
        <f>""</f>
        <v/>
      </c>
      <c r="AN149" t="str">
        <f>""</f>
        <v/>
      </c>
      <c r="AO149" t="str">
        <f>""</f>
        <v/>
      </c>
      <c r="AP149" t="str">
        <f>""</f>
        <v/>
      </c>
      <c r="AQ149" t="str">
        <f>""</f>
        <v/>
      </c>
      <c r="AR149" t="str">
        <f>""</f>
        <v/>
      </c>
      <c r="AS149" t="str">
        <f>""</f>
        <v/>
      </c>
      <c r="AT149" t="str">
        <f>""</f>
        <v/>
      </c>
      <c r="AU149" t="str">
        <f>""</f>
        <v/>
      </c>
      <c r="AV149" t="str">
        <f>""</f>
        <v/>
      </c>
      <c r="AW149" t="str">
        <f>""</f>
        <v/>
      </c>
      <c r="AX149" t="str">
        <f>""</f>
        <v/>
      </c>
      <c r="AY149" t="str">
        <f>""</f>
        <v/>
      </c>
      <c r="AZ149" t="str">
        <f>""</f>
        <v/>
      </c>
      <c r="BA149" t="str">
        <f>""</f>
        <v/>
      </c>
    </row>
    <row r="150" spans="2:53" x14ac:dyDescent="0.2">
      <c r="B150" t="str">
        <f>""</f>
        <v/>
      </c>
      <c r="C150" t="str">
        <f>""</f>
        <v/>
      </c>
      <c r="D150" t="str">
        <f>""</f>
        <v/>
      </c>
      <c r="E150" t="str">
        <f>""</f>
        <v/>
      </c>
      <c r="F150" t="str">
        <f>""</f>
        <v/>
      </c>
      <c r="G150" t="str">
        <f>""</f>
        <v/>
      </c>
      <c r="H150" t="str">
        <f>""</f>
        <v/>
      </c>
      <c r="I150" t="str">
        <f>""</f>
        <v/>
      </c>
      <c r="J150" t="str">
        <f>""</f>
        <v/>
      </c>
      <c r="K150" t="str">
        <f>""</f>
        <v/>
      </c>
      <c r="L150" t="str">
        <f>""</f>
        <v/>
      </c>
      <c r="M150" t="str">
        <f>""</f>
        <v/>
      </c>
      <c r="N150" t="str">
        <f>""</f>
        <v/>
      </c>
      <c r="O150" t="str">
        <f>""</f>
        <v/>
      </c>
      <c r="P150" t="str">
        <f>""</f>
        <v/>
      </c>
      <c r="Q150" t="str">
        <f>""</f>
        <v/>
      </c>
      <c r="R150" t="str">
        <f>""</f>
        <v/>
      </c>
      <c r="S150" t="str">
        <f>""</f>
        <v/>
      </c>
      <c r="T150" t="str">
        <f>""</f>
        <v/>
      </c>
      <c r="U150" t="str">
        <f>""</f>
        <v/>
      </c>
      <c r="V150" t="str">
        <f>""</f>
        <v/>
      </c>
      <c r="W150" t="str">
        <f>""</f>
        <v/>
      </c>
      <c r="X150" t="str">
        <f>""</f>
        <v/>
      </c>
      <c r="Y150" t="str">
        <f>""</f>
        <v/>
      </c>
      <c r="Z150" t="str">
        <f>""</f>
        <v/>
      </c>
      <c r="AA150" t="str">
        <f>""</f>
        <v/>
      </c>
      <c r="AB150" t="str">
        <f>""</f>
        <v/>
      </c>
      <c r="AC150" t="str">
        <f>""</f>
        <v/>
      </c>
      <c r="AD150" t="str">
        <f>""</f>
        <v/>
      </c>
      <c r="AE150" t="str">
        <f>""</f>
        <v/>
      </c>
      <c r="AF150" t="str">
        <f>""</f>
        <v/>
      </c>
      <c r="AG150" t="str">
        <f>"[0.054]"</f>
        <v>[0.054]</v>
      </c>
      <c r="AH150" t="str">
        <f>""</f>
        <v/>
      </c>
      <c r="AI150" t="str">
        <f>""</f>
        <v/>
      </c>
      <c r="AJ150" t="str">
        <f>""</f>
        <v/>
      </c>
      <c r="AK150" t="str">
        <f>""</f>
        <v/>
      </c>
      <c r="AL150" t="str">
        <f>""</f>
        <v/>
      </c>
      <c r="AM150" t="str">
        <f>""</f>
        <v/>
      </c>
      <c r="AN150" t="str">
        <f>""</f>
        <v/>
      </c>
      <c r="AO150" t="str">
        <f>""</f>
        <v/>
      </c>
      <c r="AP150" t="str">
        <f>""</f>
        <v/>
      </c>
      <c r="AQ150" t="str">
        <f>""</f>
        <v/>
      </c>
      <c r="AR150" t="str">
        <f>""</f>
        <v/>
      </c>
      <c r="AS150" t="str">
        <f>""</f>
        <v/>
      </c>
      <c r="AT150" t="str">
        <f>""</f>
        <v/>
      </c>
      <c r="AU150" t="str">
        <f>""</f>
        <v/>
      </c>
      <c r="AV150" t="str">
        <f>""</f>
        <v/>
      </c>
      <c r="AW150" t="str">
        <f>""</f>
        <v/>
      </c>
      <c r="AX150" t="str">
        <f>""</f>
        <v/>
      </c>
      <c r="AY150" t="str">
        <f>""</f>
        <v/>
      </c>
      <c r="AZ150" t="str">
        <f>""</f>
        <v/>
      </c>
      <c r="BA150" t="str">
        <f>""</f>
        <v/>
      </c>
    </row>
    <row r="151" spans="2:53" x14ac:dyDescent="0.2">
      <c r="B151" t="str">
        <f>"Number of members who left household 1998-2007"</f>
        <v>Number of members who left household 1998-2007</v>
      </c>
      <c r="C151" t="str">
        <f>""</f>
        <v/>
      </c>
      <c r="D151" t="str">
        <f>""</f>
        <v/>
      </c>
      <c r="E151" t="str">
        <f>""</f>
        <v/>
      </c>
      <c r="F151" t="str">
        <f>""</f>
        <v/>
      </c>
      <c r="G151" t="str">
        <f>""</f>
        <v/>
      </c>
      <c r="H151" t="str">
        <f>""</f>
        <v/>
      </c>
      <c r="I151" t="str">
        <f>""</f>
        <v/>
      </c>
      <c r="J151" t="str">
        <f>""</f>
        <v/>
      </c>
      <c r="K151" t="str">
        <f>""</f>
        <v/>
      </c>
      <c r="L151" t="str">
        <f>""</f>
        <v/>
      </c>
      <c r="M151" t="str">
        <f>""</f>
        <v/>
      </c>
      <c r="N151" t="str">
        <f>""</f>
        <v/>
      </c>
      <c r="O151" t="str">
        <f>""</f>
        <v/>
      </c>
      <c r="P151" t="str">
        <f>""</f>
        <v/>
      </c>
      <c r="Q151" t="str">
        <f>""</f>
        <v/>
      </c>
      <c r="R151" t="str">
        <f>""</f>
        <v/>
      </c>
      <c r="S151" t="str">
        <f>""</f>
        <v/>
      </c>
      <c r="T151" t="str">
        <f>""</f>
        <v/>
      </c>
      <c r="U151" t="str">
        <f>""</f>
        <v/>
      </c>
      <c r="V151" t="str">
        <f>""</f>
        <v/>
      </c>
      <c r="W151" t="str">
        <f>""</f>
        <v/>
      </c>
      <c r="X151" t="str">
        <f>""</f>
        <v/>
      </c>
      <c r="Y151" t="str">
        <f>""</f>
        <v/>
      </c>
      <c r="Z151" t="str">
        <f>""</f>
        <v/>
      </c>
      <c r="AA151" t="str">
        <f>""</f>
        <v/>
      </c>
      <c r="AB151" t="str">
        <f>""</f>
        <v/>
      </c>
      <c r="AC151" t="str">
        <f>""</f>
        <v/>
      </c>
      <c r="AD151" t="str">
        <f>""</f>
        <v/>
      </c>
      <c r="AE151" t="str">
        <f>""</f>
        <v/>
      </c>
      <c r="AF151" t="str">
        <f>""</f>
        <v/>
      </c>
      <c r="AG151" t="str">
        <f>""</f>
        <v/>
      </c>
      <c r="AH151" t="str">
        <f>"-0.036**"</f>
        <v>-0.036**</v>
      </c>
      <c r="AI151" t="str">
        <f>""</f>
        <v/>
      </c>
      <c r="AJ151" t="str">
        <f>""</f>
        <v/>
      </c>
      <c r="AK151" t="str">
        <f>""</f>
        <v/>
      </c>
      <c r="AL151" t="str">
        <f>""</f>
        <v/>
      </c>
      <c r="AM151" t="str">
        <f>""</f>
        <v/>
      </c>
      <c r="AN151" t="str">
        <f>""</f>
        <v/>
      </c>
      <c r="AO151" t="str">
        <f>""</f>
        <v/>
      </c>
      <c r="AP151" t="str">
        <f>""</f>
        <v/>
      </c>
      <c r="AQ151" t="str">
        <f>""</f>
        <v/>
      </c>
      <c r="AR151" t="str">
        <f>""</f>
        <v/>
      </c>
      <c r="AS151" t="str">
        <f>""</f>
        <v/>
      </c>
      <c r="AT151" t="str">
        <f>""</f>
        <v/>
      </c>
      <c r="AU151" t="str">
        <f>""</f>
        <v/>
      </c>
      <c r="AV151" t="str">
        <f>""</f>
        <v/>
      </c>
      <c r="AW151" t="str">
        <f>""</f>
        <v/>
      </c>
      <c r="AX151" t="str">
        <f>""</f>
        <v/>
      </c>
      <c r="AY151" t="str">
        <f>""</f>
        <v/>
      </c>
      <c r="AZ151" t="str">
        <f>""</f>
        <v/>
      </c>
      <c r="BA151" t="str">
        <f>""</f>
        <v/>
      </c>
    </row>
    <row r="152" spans="2:53" x14ac:dyDescent="0.2">
      <c r="B152" t="str">
        <f>""</f>
        <v/>
      </c>
      <c r="C152" t="str">
        <f>""</f>
        <v/>
      </c>
      <c r="D152" t="str">
        <f>""</f>
        <v/>
      </c>
      <c r="E152" t="str">
        <f>""</f>
        <v/>
      </c>
      <c r="F152" t="str">
        <f>""</f>
        <v/>
      </c>
      <c r="G152" t="str">
        <f>""</f>
        <v/>
      </c>
      <c r="H152" t="str">
        <f>""</f>
        <v/>
      </c>
      <c r="I152" t="str">
        <f>""</f>
        <v/>
      </c>
      <c r="J152" t="str">
        <f>""</f>
        <v/>
      </c>
      <c r="K152" t="str">
        <f>""</f>
        <v/>
      </c>
      <c r="L152" t="str">
        <f>""</f>
        <v/>
      </c>
      <c r="M152" t="str">
        <f>""</f>
        <v/>
      </c>
      <c r="N152" t="str">
        <f>""</f>
        <v/>
      </c>
      <c r="O152" t="str">
        <f>""</f>
        <v/>
      </c>
      <c r="P152" t="str">
        <f>""</f>
        <v/>
      </c>
      <c r="Q152" t="str">
        <f>""</f>
        <v/>
      </c>
      <c r="R152" t="str">
        <f>""</f>
        <v/>
      </c>
      <c r="S152" t="str">
        <f>""</f>
        <v/>
      </c>
      <c r="T152" t="str">
        <f>""</f>
        <v/>
      </c>
      <c r="U152" t="str">
        <f>""</f>
        <v/>
      </c>
      <c r="V152" t="str">
        <f>""</f>
        <v/>
      </c>
      <c r="W152" t="str">
        <f>""</f>
        <v/>
      </c>
      <c r="X152" t="str">
        <f>""</f>
        <v/>
      </c>
      <c r="Y152" t="str">
        <f>""</f>
        <v/>
      </c>
      <c r="Z152" t="str">
        <f>""</f>
        <v/>
      </c>
      <c r="AA152" t="str">
        <f>""</f>
        <v/>
      </c>
      <c r="AB152" t="str">
        <f>""</f>
        <v/>
      </c>
      <c r="AC152" t="str">
        <f>""</f>
        <v/>
      </c>
      <c r="AD152" t="str">
        <f>""</f>
        <v/>
      </c>
      <c r="AE152" t="str">
        <f>""</f>
        <v/>
      </c>
      <c r="AF152" t="str">
        <f>""</f>
        <v/>
      </c>
      <c r="AG152" t="str">
        <f>""</f>
        <v/>
      </c>
      <c r="AH152" t="str">
        <f>"[0.016]"</f>
        <v>[0.016]</v>
      </c>
      <c r="AI152" t="str">
        <f>""</f>
        <v/>
      </c>
      <c r="AJ152" t="str">
        <f>""</f>
        <v/>
      </c>
      <c r="AK152" t="str">
        <f>""</f>
        <v/>
      </c>
      <c r="AL152" t="str">
        <f>""</f>
        <v/>
      </c>
      <c r="AM152" t="str">
        <f>""</f>
        <v/>
      </c>
      <c r="AN152" t="str">
        <f>""</f>
        <v/>
      </c>
      <c r="AO152" t="str">
        <f>""</f>
        <v/>
      </c>
      <c r="AP152" t="str">
        <f>""</f>
        <v/>
      </c>
      <c r="AQ152" t="str">
        <f>""</f>
        <v/>
      </c>
      <c r="AR152" t="str">
        <f>""</f>
        <v/>
      </c>
      <c r="AS152" t="str">
        <f>""</f>
        <v/>
      </c>
      <c r="AT152" t="str">
        <f>""</f>
        <v/>
      </c>
      <c r="AU152" t="str">
        <f>""</f>
        <v/>
      </c>
      <c r="AV152" t="str">
        <f>""</f>
        <v/>
      </c>
      <c r="AW152" t="str">
        <f>""</f>
        <v/>
      </c>
      <c r="AX152" t="str">
        <f>""</f>
        <v/>
      </c>
      <c r="AY152" t="str">
        <f>""</f>
        <v/>
      </c>
      <c r="AZ152" t="str">
        <f>""</f>
        <v/>
      </c>
      <c r="BA152" t="str">
        <f>""</f>
        <v/>
      </c>
    </row>
    <row r="153" spans="2:53" x14ac:dyDescent="0.2">
      <c r="B153" t="str">
        <f>"Interaction"</f>
        <v>Interaction</v>
      </c>
      <c r="C153" t="str">
        <f>""</f>
        <v/>
      </c>
      <c r="D153" t="str">
        <f>""</f>
        <v/>
      </c>
      <c r="E153" t="str">
        <f>""</f>
        <v/>
      </c>
      <c r="F153" t="str">
        <f>""</f>
        <v/>
      </c>
      <c r="G153" t="str">
        <f>""</f>
        <v/>
      </c>
      <c r="H153" t="str">
        <f>""</f>
        <v/>
      </c>
      <c r="I153" t="str">
        <f>""</f>
        <v/>
      </c>
      <c r="J153" t="str">
        <f>""</f>
        <v/>
      </c>
      <c r="K153" t="str">
        <f>""</f>
        <v/>
      </c>
      <c r="L153" t="str">
        <f>""</f>
        <v/>
      </c>
      <c r="M153" t="str">
        <f>""</f>
        <v/>
      </c>
      <c r="N153" t="str">
        <f>""</f>
        <v/>
      </c>
      <c r="O153" t="str">
        <f>""</f>
        <v/>
      </c>
      <c r="P153" t="str">
        <f>""</f>
        <v/>
      </c>
      <c r="Q153" t="str">
        <f>""</f>
        <v/>
      </c>
      <c r="R153" t="str">
        <f>""</f>
        <v/>
      </c>
      <c r="S153" t="str">
        <f>""</f>
        <v/>
      </c>
      <c r="T153" t="str">
        <f>""</f>
        <v/>
      </c>
      <c r="U153" t="str">
        <f>""</f>
        <v/>
      </c>
      <c r="V153" t="str">
        <f>""</f>
        <v/>
      </c>
      <c r="W153" t="str">
        <f>""</f>
        <v/>
      </c>
      <c r="X153" t="str">
        <f>""</f>
        <v/>
      </c>
      <c r="Y153" t="str">
        <f>""</f>
        <v/>
      </c>
      <c r="Z153" t="str">
        <f>""</f>
        <v/>
      </c>
      <c r="AA153" t="str">
        <f>""</f>
        <v/>
      </c>
      <c r="AB153" t="str">
        <f>""</f>
        <v/>
      </c>
      <c r="AC153" t="str">
        <f>""</f>
        <v/>
      </c>
      <c r="AD153" t="str">
        <f>""</f>
        <v/>
      </c>
      <c r="AE153" t="str">
        <f>""</f>
        <v/>
      </c>
      <c r="AF153" t="str">
        <f>""</f>
        <v/>
      </c>
      <c r="AG153" t="str">
        <f>""</f>
        <v/>
      </c>
      <c r="AH153" t="str">
        <f>"0.005"</f>
        <v>0.005</v>
      </c>
      <c r="AI153" t="str">
        <f>""</f>
        <v/>
      </c>
      <c r="AJ153" t="str">
        <f>""</f>
        <v/>
      </c>
      <c r="AK153" t="str">
        <f>""</f>
        <v/>
      </c>
      <c r="AL153" t="str">
        <f>""</f>
        <v/>
      </c>
      <c r="AM153" t="str">
        <f>""</f>
        <v/>
      </c>
      <c r="AN153" t="str">
        <f>""</f>
        <v/>
      </c>
      <c r="AO153" t="str">
        <f>""</f>
        <v/>
      </c>
      <c r="AP153" t="str">
        <f>""</f>
        <v/>
      </c>
      <c r="AQ153" t="str">
        <f>""</f>
        <v/>
      </c>
      <c r="AR153" t="str">
        <f>""</f>
        <v/>
      </c>
      <c r="AS153" t="str">
        <f>""</f>
        <v/>
      </c>
      <c r="AT153" t="str">
        <f>""</f>
        <v/>
      </c>
      <c r="AU153" t="str">
        <f>""</f>
        <v/>
      </c>
      <c r="AV153" t="str">
        <f>""</f>
        <v/>
      </c>
      <c r="AW153" t="str">
        <f>""</f>
        <v/>
      </c>
      <c r="AX153" t="str">
        <f>""</f>
        <v/>
      </c>
      <c r="AY153" t="str">
        <f>""</f>
        <v/>
      </c>
      <c r="AZ153" t="str">
        <f>""</f>
        <v/>
      </c>
      <c r="BA153" t="str">
        <f>""</f>
        <v/>
      </c>
    </row>
    <row r="154" spans="2:53" x14ac:dyDescent="0.2">
      <c r="B154" t="str">
        <f>""</f>
        <v/>
      </c>
      <c r="C154" t="str">
        <f>""</f>
        <v/>
      </c>
      <c r="D154" t="str">
        <f>""</f>
        <v/>
      </c>
      <c r="E154" t="str">
        <f>""</f>
        <v/>
      </c>
      <c r="F154" t="str">
        <f>""</f>
        <v/>
      </c>
      <c r="G154" t="str">
        <f>""</f>
        <v/>
      </c>
      <c r="H154" t="str">
        <f>""</f>
        <v/>
      </c>
      <c r="I154" t="str">
        <f>""</f>
        <v/>
      </c>
      <c r="J154" t="str">
        <f>""</f>
        <v/>
      </c>
      <c r="K154" t="str">
        <f>""</f>
        <v/>
      </c>
      <c r="L154" t="str">
        <f>""</f>
        <v/>
      </c>
      <c r="M154" t="str">
        <f>""</f>
        <v/>
      </c>
      <c r="N154" t="str">
        <f>""</f>
        <v/>
      </c>
      <c r="O154" t="str">
        <f>""</f>
        <v/>
      </c>
      <c r="P154" t="str">
        <f>""</f>
        <v/>
      </c>
      <c r="Q154" t="str">
        <f>""</f>
        <v/>
      </c>
      <c r="R154" t="str">
        <f>""</f>
        <v/>
      </c>
      <c r="S154" t="str">
        <f>""</f>
        <v/>
      </c>
      <c r="T154" t="str">
        <f>""</f>
        <v/>
      </c>
      <c r="U154" t="str">
        <f>""</f>
        <v/>
      </c>
      <c r="V154" t="str">
        <f>""</f>
        <v/>
      </c>
      <c r="W154" t="str">
        <f>""</f>
        <v/>
      </c>
      <c r="X154" t="str">
        <f>""</f>
        <v/>
      </c>
      <c r="Y154" t="str">
        <f>""</f>
        <v/>
      </c>
      <c r="Z154" t="str">
        <f>""</f>
        <v/>
      </c>
      <c r="AA154" t="str">
        <f>""</f>
        <v/>
      </c>
      <c r="AB154" t="str">
        <f>""</f>
        <v/>
      </c>
      <c r="AC154" t="str">
        <f>""</f>
        <v/>
      </c>
      <c r="AD154" t="str">
        <f>""</f>
        <v/>
      </c>
      <c r="AE154" t="str">
        <f>""</f>
        <v/>
      </c>
      <c r="AF154" t="str">
        <f>""</f>
        <v/>
      </c>
      <c r="AG154" t="str">
        <f>""</f>
        <v/>
      </c>
      <c r="AH154" t="str">
        <f>"[0.016]"</f>
        <v>[0.016]</v>
      </c>
      <c r="AI154" t="str">
        <f>""</f>
        <v/>
      </c>
      <c r="AJ154" t="str">
        <f>""</f>
        <v/>
      </c>
      <c r="AK154" t="str">
        <f>""</f>
        <v/>
      </c>
      <c r="AL154" t="str">
        <f>""</f>
        <v/>
      </c>
      <c r="AM154" t="str">
        <f>""</f>
        <v/>
      </c>
      <c r="AN154" t="str">
        <f>""</f>
        <v/>
      </c>
      <c r="AO154" t="str">
        <f>""</f>
        <v/>
      </c>
      <c r="AP154" t="str">
        <f>""</f>
        <v/>
      </c>
      <c r="AQ154" t="str">
        <f>""</f>
        <v/>
      </c>
      <c r="AR154" t="str">
        <f>""</f>
        <v/>
      </c>
      <c r="AS154" t="str">
        <f>""</f>
        <v/>
      </c>
      <c r="AT154" t="str">
        <f>""</f>
        <v/>
      </c>
      <c r="AU154" t="str">
        <f>""</f>
        <v/>
      </c>
      <c r="AV154" t="str">
        <f>""</f>
        <v/>
      </c>
      <c r="AW154" t="str">
        <f>""</f>
        <v/>
      </c>
      <c r="AX154" t="str">
        <f>""</f>
        <v/>
      </c>
      <c r="AY154" t="str">
        <f>""</f>
        <v/>
      </c>
      <c r="AZ154" t="str">
        <f>""</f>
        <v/>
      </c>
      <c r="BA154" t="str">
        <f>""</f>
        <v/>
      </c>
    </row>
    <row r="155" spans="2:53" x14ac:dyDescent="0.2">
      <c r="B155" t="str">
        <f>"Share of household members who left household 1998-2007"</f>
        <v>Share of household members who left household 1998-2007</v>
      </c>
      <c r="C155" t="str">
        <f>""</f>
        <v/>
      </c>
      <c r="D155" t="str">
        <f>""</f>
        <v/>
      </c>
      <c r="E155" t="str">
        <f>""</f>
        <v/>
      </c>
      <c r="F155" t="str">
        <f>""</f>
        <v/>
      </c>
      <c r="G155" t="str">
        <f>""</f>
        <v/>
      </c>
      <c r="H155" t="str">
        <f>""</f>
        <v/>
      </c>
      <c r="I155" t="str">
        <f>""</f>
        <v/>
      </c>
      <c r="J155" t="str">
        <f>""</f>
        <v/>
      </c>
      <c r="K155" t="str">
        <f>""</f>
        <v/>
      </c>
      <c r="L155" t="str">
        <f>""</f>
        <v/>
      </c>
      <c r="M155" t="str">
        <f>""</f>
        <v/>
      </c>
      <c r="N155" t="str">
        <f>""</f>
        <v/>
      </c>
      <c r="O155" t="str">
        <f>""</f>
        <v/>
      </c>
      <c r="P155" t="str">
        <f>""</f>
        <v/>
      </c>
      <c r="Q155" t="str">
        <f>""</f>
        <v/>
      </c>
      <c r="R155" t="str">
        <f>""</f>
        <v/>
      </c>
      <c r="S155" t="str">
        <f>""</f>
        <v/>
      </c>
      <c r="T155" t="str">
        <f>""</f>
        <v/>
      </c>
      <c r="U155" t="str">
        <f>""</f>
        <v/>
      </c>
      <c r="V155" t="str">
        <f>""</f>
        <v/>
      </c>
      <c r="W155" t="str">
        <f>""</f>
        <v/>
      </c>
      <c r="X155" t="str">
        <f>""</f>
        <v/>
      </c>
      <c r="Y155" t="str">
        <f>""</f>
        <v/>
      </c>
      <c r="Z155" t="str">
        <f>""</f>
        <v/>
      </c>
      <c r="AA155" t="str">
        <f>""</f>
        <v/>
      </c>
      <c r="AB155" t="str">
        <f>""</f>
        <v/>
      </c>
      <c r="AC155" t="str">
        <f>""</f>
        <v/>
      </c>
      <c r="AD155" t="str">
        <f>""</f>
        <v/>
      </c>
      <c r="AE155" t="str">
        <f>""</f>
        <v/>
      </c>
      <c r="AF155" t="str">
        <f>""</f>
        <v/>
      </c>
      <c r="AG155" t="str">
        <f>""</f>
        <v/>
      </c>
      <c r="AH155" t="str">
        <f>""</f>
        <v/>
      </c>
      <c r="AI155" t="str">
        <f>"-0.176***"</f>
        <v>-0.176***</v>
      </c>
      <c r="AJ155" t="str">
        <f>""</f>
        <v/>
      </c>
      <c r="AK155" t="str">
        <f>""</f>
        <v/>
      </c>
      <c r="AL155" t="str">
        <f>""</f>
        <v/>
      </c>
      <c r="AM155" t="str">
        <f>""</f>
        <v/>
      </c>
      <c r="AN155" t="str">
        <f>""</f>
        <v/>
      </c>
      <c r="AO155" t="str">
        <f>""</f>
        <v/>
      </c>
      <c r="AP155" t="str">
        <f>""</f>
        <v/>
      </c>
      <c r="AQ155" t="str">
        <f>""</f>
        <v/>
      </c>
      <c r="AR155" t="str">
        <f>""</f>
        <v/>
      </c>
      <c r="AS155" t="str">
        <f>""</f>
        <v/>
      </c>
      <c r="AT155" t="str">
        <f>""</f>
        <v/>
      </c>
      <c r="AU155" t="str">
        <f>""</f>
        <v/>
      </c>
      <c r="AV155" t="str">
        <f>""</f>
        <v/>
      </c>
      <c r="AW155" t="str">
        <f>""</f>
        <v/>
      </c>
      <c r="AX155" t="str">
        <f>""</f>
        <v/>
      </c>
      <c r="AY155" t="str">
        <f>""</f>
        <v/>
      </c>
      <c r="AZ155" t="str">
        <f>""</f>
        <v/>
      </c>
      <c r="BA155" t="str">
        <f>""</f>
        <v/>
      </c>
    </row>
    <row r="156" spans="2:53" x14ac:dyDescent="0.2">
      <c r="B156" t="str">
        <f>""</f>
        <v/>
      </c>
      <c r="C156" t="str">
        <f>""</f>
        <v/>
      </c>
      <c r="D156" t="str">
        <f>""</f>
        <v/>
      </c>
      <c r="E156" t="str">
        <f>""</f>
        <v/>
      </c>
      <c r="F156" t="str">
        <f>""</f>
        <v/>
      </c>
      <c r="G156" t="str">
        <f>""</f>
        <v/>
      </c>
      <c r="H156" t="str">
        <f>""</f>
        <v/>
      </c>
      <c r="I156" t="str">
        <f>""</f>
        <v/>
      </c>
      <c r="J156" t="str">
        <f>""</f>
        <v/>
      </c>
      <c r="K156" t="str">
        <f>""</f>
        <v/>
      </c>
      <c r="L156" t="str">
        <f>""</f>
        <v/>
      </c>
      <c r="M156" t="str">
        <f>""</f>
        <v/>
      </c>
      <c r="N156" t="str">
        <f>""</f>
        <v/>
      </c>
      <c r="O156" t="str">
        <f>""</f>
        <v/>
      </c>
      <c r="P156" t="str">
        <f>""</f>
        <v/>
      </c>
      <c r="Q156" t="str">
        <f>""</f>
        <v/>
      </c>
      <c r="R156" t="str">
        <f>""</f>
        <v/>
      </c>
      <c r="S156" t="str">
        <f>""</f>
        <v/>
      </c>
      <c r="T156" t="str">
        <f>""</f>
        <v/>
      </c>
      <c r="U156" t="str">
        <f>""</f>
        <v/>
      </c>
      <c r="V156" t="str">
        <f>""</f>
        <v/>
      </c>
      <c r="W156" t="str">
        <f>""</f>
        <v/>
      </c>
      <c r="X156" t="str">
        <f>""</f>
        <v/>
      </c>
      <c r="Y156" t="str">
        <f>""</f>
        <v/>
      </c>
      <c r="Z156" t="str">
        <f>""</f>
        <v/>
      </c>
      <c r="AA156" t="str">
        <f>""</f>
        <v/>
      </c>
      <c r="AB156" t="str">
        <f>""</f>
        <v/>
      </c>
      <c r="AC156" t="str">
        <f>""</f>
        <v/>
      </c>
      <c r="AD156" t="str">
        <f>""</f>
        <v/>
      </c>
      <c r="AE156" t="str">
        <f>""</f>
        <v/>
      </c>
      <c r="AF156" t="str">
        <f>""</f>
        <v/>
      </c>
      <c r="AG156" t="str">
        <f>""</f>
        <v/>
      </c>
      <c r="AH156" t="str">
        <f>""</f>
        <v/>
      </c>
      <c r="AI156" t="str">
        <f>"[0.059]"</f>
        <v>[0.059]</v>
      </c>
      <c r="AJ156" t="str">
        <f>""</f>
        <v/>
      </c>
      <c r="AK156" t="str">
        <f>""</f>
        <v/>
      </c>
      <c r="AL156" t="str">
        <f>""</f>
        <v/>
      </c>
      <c r="AM156" t="str">
        <f>""</f>
        <v/>
      </c>
      <c r="AN156" t="str">
        <f>""</f>
        <v/>
      </c>
      <c r="AO156" t="str">
        <f>""</f>
        <v/>
      </c>
      <c r="AP156" t="str">
        <f>""</f>
        <v/>
      </c>
      <c r="AQ156" t="str">
        <f>""</f>
        <v/>
      </c>
      <c r="AR156" t="str">
        <f>""</f>
        <v/>
      </c>
      <c r="AS156" t="str">
        <f>""</f>
        <v/>
      </c>
      <c r="AT156" t="str">
        <f>""</f>
        <v/>
      </c>
      <c r="AU156" t="str">
        <f>""</f>
        <v/>
      </c>
      <c r="AV156" t="str">
        <f>""</f>
        <v/>
      </c>
      <c r="AW156" t="str">
        <f>""</f>
        <v/>
      </c>
      <c r="AX156" t="str">
        <f>""</f>
        <v/>
      </c>
      <c r="AY156" t="str">
        <f>""</f>
        <v/>
      </c>
      <c r="AZ156" t="str">
        <f>""</f>
        <v/>
      </c>
      <c r="BA156" t="str">
        <f>""</f>
        <v/>
      </c>
    </row>
    <row r="157" spans="2:53" x14ac:dyDescent="0.2">
      <c r="B157" t="str">
        <f>"Interaction"</f>
        <v>Interaction</v>
      </c>
      <c r="C157" t="str">
        <f>""</f>
        <v/>
      </c>
      <c r="D157" t="str">
        <f>""</f>
        <v/>
      </c>
      <c r="E157" t="str">
        <f>""</f>
        <v/>
      </c>
      <c r="F157" t="str">
        <f>""</f>
        <v/>
      </c>
      <c r="G157" t="str">
        <f>""</f>
        <v/>
      </c>
      <c r="H157" t="str">
        <f>""</f>
        <v/>
      </c>
      <c r="I157" t="str">
        <f>""</f>
        <v/>
      </c>
      <c r="J157" t="str">
        <f>""</f>
        <v/>
      </c>
      <c r="K157" t="str">
        <f>""</f>
        <v/>
      </c>
      <c r="L157" t="str">
        <f>""</f>
        <v/>
      </c>
      <c r="M157" t="str">
        <f>""</f>
        <v/>
      </c>
      <c r="N157" t="str">
        <f>""</f>
        <v/>
      </c>
      <c r="O157" t="str">
        <f>""</f>
        <v/>
      </c>
      <c r="P157" t="str">
        <f>""</f>
        <v/>
      </c>
      <c r="Q157" t="str">
        <f>""</f>
        <v/>
      </c>
      <c r="R157" t="str">
        <f>""</f>
        <v/>
      </c>
      <c r="S157" t="str">
        <f>""</f>
        <v/>
      </c>
      <c r="T157" t="str">
        <f>""</f>
        <v/>
      </c>
      <c r="U157" t="str">
        <f>""</f>
        <v/>
      </c>
      <c r="V157" t="str">
        <f>""</f>
        <v/>
      </c>
      <c r="W157" t="str">
        <f>""</f>
        <v/>
      </c>
      <c r="X157" t="str">
        <f>""</f>
        <v/>
      </c>
      <c r="Y157" t="str">
        <f>""</f>
        <v/>
      </c>
      <c r="Z157" t="str">
        <f>""</f>
        <v/>
      </c>
      <c r="AA157" t="str">
        <f>""</f>
        <v/>
      </c>
      <c r="AB157" t="str">
        <f>""</f>
        <v/>
      </c>
      <c r="AC157" t="str">
        <f>""</f>
        <v/>
      </c>
      <c r="AD157" t="str">
        <f>""</f>
        <v/>
      </c>
      <c r="AE157" t="str">
        <f>""</f>
        <v/>
      </c>
      <c r="AF157" t="str">
        <f>""</f>
        <v/>
      </c>
      <c r="AG157" t="str">
        <f>""</f>
        <v/>
      </c>
      <c r="AH157" t="str">
        <f>""</f>
        <v/>
      </c>
      <c r="AI157" t="str">
        <f>"0.092*"</f>
        <v>0.092*</v>
      </c>
      <c r="AJ157" t="str">
        <f>""</f>
        <v/>
      </c>
      <c r="AK157" t="str">
        <f>""</f>
        <v/>
      </c>
      <c r="AL157" t="str">
        <f>""</f>
        <v/>
      </c>
      <c r="AM157" t="str">
        <f>""</f>
        <v/>
      </c>
      <c r="AN157" t="str">
        <f>""</f>
        <v/>
      </c>
      <c r="AO157" t="str">
        <f>""</f>
        <v/>
      </c>
      <c r="AP157" t="str">
        <f>""</f>
        <v/>
      </c>
      <c r="AQ157" t="str">
        <f>""</f>
        <v/>
      </c>
      <c r="AR157" t="str">
        <f>""</f>
        <v/>
      </c>
      <c r="AS157" t="str">
        <f>""</f>
        <v/>
      </c>
      <c r="AT157" t="str">
        <f>""</f>
        <v/>
      </c>
      <c r="AU157" t="str">
        <f>""</f>
        <v/>
      </c>
      <c r="AV157" t="str">
        <f>""</f>
        <v/>
      </c>
      <c r="AW157" t="str">
        <f>""</f>
        <v/>
      </c>
      <c r="AX157" t="str">
        <f>""</f>
        <v/>
      </c>
      <c r="AY157" t="str">
        <f>""</f>
        <v/>
      </c>
      <c r="AZ157" t="str">
        <f>""</f>
        <v/>
      </c>
      <c r="BA157" t="str">
        <f>""</f>
        <v/>
      </c>
    </row>
    <row r="158" spans="2:53" x14ac:dyDescent="0.2">
      <c r="B158" t="str">
        <f>""</f>
        <v/>
      </c>
      <c r="C158" t="str">
        <f>""</f>
        <v/>
      </c>
      <c r="D158" t="str">
        <f>""</f>
        <v/>
      </c>
      <c r="E158" t="str">
        <f>""</f>
        <v/>
      </c>
      <c r="F158" t="str">
        <f>""</f>
        <v/>
      </c>
      <c r="G158" t="str">
        <f>""</f>
        <v/>
      </c>
      <c r="H158" t="str">
        <f>""</f>
        <v/>
      </c>
      <c r="I158" t="str">
        <f>""</f>
        <v/>
      </c>
      <c r="J158" t="str">
        <f>""</f>
        <v/>
      </c>
      <c r="K158" t="str">
        <f>""</f>
        <v/>
      </c>
      <c r="L158" t="str">
        <f>""</f>
        <v/>
      </c>
      <c r="M158" t="str">
        <f>""</f>
        <v/>
      </c>
      <c r="N158" t="str">
        <f>""</f>
        <v/>
      </c>
      <c r="O158" t="str">
        <f>""</f>
        <v/>
      </c>
      <c r="P158" t="str">
        <f>""</f>
        <v/>
      </c>
      <c r="Q158" t="str">
        <f>""</f>
        <v/>
      </c>
      <c r="R158" t="str">
        <f>""</f>
        <v/>
      </c>
      <c r="S158" t="str">
        <f>""</f>
        <v/>
      </c>
      <c r="T158" t="str">
        <f>""</f>
        <v/>
      </c>
      <c r="U158" t="str">
        <f>""</f>
        <v/>
      </c>
      <c r="V158" t="str">
        <f>""</f>
        <v/>
      </c>
      <c r="W158" t="str">
        <f>""</f>
        <v/>
      </c>
      <c r="X158" t="str">
        <f>""</f>
        <v/>
      </c>
      <c r="Y158" t="str">
        <f>""</f>
        <v/>
      </c>
      <c r="Z158" t="str">
        <f>""</f>
        <v/>
      </c>
      <c r="AA158" t="str">
        <f>""</f>
        <v/>
      </c>
      <c r="AB158" t="str">
        <f>""</f>
        <v/>
      </c>
      <c r="AC158" t="str">
        <f>""</f>
        <v/>
      </c>
      <c r="AD158" t="str">
        <f>""</f>
        <v/>
      </c>
      <c r="AE158" t="str">
        <f>""</f>
        <v/>
      </c>
      <c r="AF158" t="str">
        <f>""</f>
        <v/>
      </c>
      <c r="AG158" t="str">
        <f>""</f>
        <v/>
      </c>
      <c r="AH158" t="str">
        <f>""</f>
        <v/>
      </c>
      <c r="AI158" t="str">
        <f>"[0.050]"</f>
        <v>[0.050]</v>
      </c>
      <c r="AJ158" t="str">
        <f>""</f>
        <v/>
      </c>
      <c r="AK158" t="str">
        <f>""</f>
        <v/>
      </c>
      <c r="AL158" t="str">
        <f>""</f>
        <v/>
      </c>
      <c r="AM158" t="str">
        <f>""</f>
        <v/>
      </c>
      <c r="AN158" t="str">
        <f>""</f>
        <v/>
      </c>
      <c r="AO158" t="str">
        <f>""</f>
        <v/>
      </c>
      <c r="AP158" t="str">
        <f>""</f>
        <v/>
      </c>
      <c r="AQ158" t="str">
        <f>""</f>
        <v/>
      </c>
      <c r="AR158" t="str">
        <f>""</f>
        <v/>
      </c>
      <c r="AS158" t="str">
        <f>""</f>
        <v/>
      </c>
      <c r="AT158" t="str">
        <f>""</f>
        <v/>
      </c>
      <c r="AU158" t="str">
        <f>""</f>
        <v/>
      </c>
      <c r="AV158" t="str">
        <f>""</f>
        <v/>
      </c>
      <c r="AW158" t="str">
        <f>""</f>
        <v/>
      </c>
      <c r="AX158" t="str">
        <f>""</f>
        <v/>
      </c>
      <c r="AY158" t="str">
        <f>""</f>
        <v/>
      </c>
      <c r="AZ158" t="str">
        <f>""</f>
        <v/>
      </c>
      <c r="BA158" t="str">
        <f>""</f>
        <v/>
      </c>
    </row>
    <row r="159" spans="2:53" x14ac:dyDescent="0.2">
      <c r="B159" t="str">
        <f>"Number of years that household had a theft of crops for a household"</f>
        <v>Number of years that household had a theft of crops for a household</v>
      </c>
      <c r="C159" t="str">
        <f>""</f>
        <v/>
      </c>
      <c r="D159" t="str">
        <f>""</f>
        <v/>
      </c>
      <c r="E159" t="str">
        <f>""</f>
        <v/>
      </c>
      <c r="F159" t="str">
        <f>""</f>
        <v/>
      </c>
      <c r="G159" t="str">
        <f>""</f>
        <v/>
      </c>
      <c r="H159" t="str">
        <f>""</f>
        <v/>
      </c>
      <c r="I159" t="str">
        <f>""</f>
        <v/>
      </c>
      <c r="J159" t="str">
        <f>""</f>
        <v/>
      </c>
      <c r="K159" t="str">
        <f>""</f>
        <v/>
      </c>
      <c r="L159" t="str">
        <f>""</f>
        <v/>
      </c>
      <c r="M159" t="str">
        <f>""</f>
        <v/>
      </c>
      <c r="N159" t="str">
        <f>""</f>
        <v/>
      </c>
      <c r="O159" t="str">
        <f>""</f>
        <v/>
      </c>
      <c r="P159" t="str">
        <f>""</f>
        <v/>
      </c>
      <c r="Q159" t="str">
        <f>""</f>
        <v/>
      </c>
      <c r="R159" t="str">
        <f>""</f>
        <v/>
      </c>
      <c r="S159" t="str">
        <f>""</f>
        <v/>
      </c>
      <c r="T159" t="str">
        <f>""</f>
        <v/>
      </c>
      <c r="U159" t="str">
        <f>""</f>
        <v/>
      </c>
      <c r="V159" t="str">
        <f>""</f>
        <v/>
      </c>
      <c r="W159" t="str">
        <f>""</f>
        <v/>
      </c>
      <c r="X159" t="str">
        <f>""</f>
        <v/>
      </c>
      <c r="Y159" t="str">
        <f>""</f>
        <v/>
      </c>
      <c r="Z159" t="str">
        <f>""</f>
        <v/>
      </c>
      <c r="AA159" t="str">
        <f>""</f>
        <v/>
      </c>
      <c r="AB159" t="str">
        <f>""</f>
        <v/>
      </c>
      <c r="AC159" t="str">
        <f>""</f>
        <v/>
      </c>
      <c r="AD159" t="str">
        <f>""</f>
        <v/>
      </c>
      <c r="AE159" t="str">
        <f>""</f>
        <v/>
      </c>
      <c r="AF159" t="str">
        <f>""</f>
        <v/>
      </c>
      <c r="AG159" t="str">
        <f>""</f>
        <v/>
      </c>
      <c r="AH159" t="str">
        <f>""</f>
        <v/>
      </c>
      <c r="AI159" t="str">
        <f>""</f>
        <v/>
      </c>
      <c r="AJ159" t="str">
        <f>"0.052**"</f>
        <v>0.052**</v>
      </c>
      <c r="AK159" t="str">
        <f>"0.036*"</f>
        <v>0.036*</v>
      </c>
      <c r="AL159" t="str">
        <f>"0.038*"</f>
        <v>0.038*</v>
      </c>
      <c r="AM159" t="str">
        <f>""</f>
        <v/>
      </c>
      <c r="AN159" t="str">
        <f>""</f>
        <v/>
      </c>
      <c r="AO159" t="str">
        <f>""</f>
        <v/>
      </c>
      <c r="AP159" t="str">
        <f>""</f>
        <v/>
      </c>
      <c r="AQ159" t="str">
        <f>""</f>
        <v/>
      </c>
      <c r="AR159" t="str">
        <f>""</f>
        <v/>
      </c>
      <c r="AS159" t="str">
        <f>""</f>
        <v/>
      </c>
      <c r="AT159" t="str">
        <f>""</f>
        <v/>
      </c>
      <c r="AU159" t="str">
        <f>""</f>
        <v/>
      </c>
      <c r="AV159" t="str">
        <f>""</f>
        <v/>
      </c>
      <c r="AW159" t="str">
        <f>""</f>
        <v/>
      </c>
      <c r="AX159" t="str">
        <f>""</f>
        <v/>
      </c>
      <c r="AY159" t="str">
        <f>""</f>
        <v/>
      </c>
      <c r="AZ159" t="str">
        <f>""</f>
        <v/>
      </c>
      <c r="BA159" t="str">
        <f>""</f>
        <v/>
      </c>
    </row>
    <row r="160" spans="2:53" x14ac:dyDescent="0.2">
      <c r="B160" t="str">
        <f>""</f>
        <v/>
      </c>
      <c r="C160" t="str">
        <f>""</f>
        <v/>
      </c>
      <c r="D160" t="str">
        <f>""</f>
        <v/>
      </c>
      <c r="E160" t="str">
        <f>""</f>
        <v/>
      </c>
      <c r="F160" t="str">
        <f>""</f>
        <v/>
      </c>
      <c r="G160" t="str">
        <f>""</f>
        <v/>
      </c>
      <c r="H160" t="str">
        <f>""</f>
        <v/>
      </c>
      <c r="I160" t="str">
        <f>""</f>
        <v/>
      </c>
      <c r="J160" t="str">
        <f>""</f>
        <v/>
      </c>
      <c r="K160" t="str">
        <f>""</f>
        <v/>
      </c>
      <c r="L160" t="str">
        <f>""</f>
        <v/>
      </c>
      <c r="M160" t="str">
        <f>""</f>
        <v/>
      </c>
      <c r="N160" t="str">
        <f>""</f>
        <v/>
      </c>
      <c r="O160" t="str">
        <f>""</f>
        <v/>
      </c>
      <c r="P160" t="str">
        <f>""</f>
        <v/>
      </c>
      <c r="Q160" t="str">
        <f>""</f>
        <v/>
      </c>
      <c r="R160" t="str">
        <f>""</f>
        <v/>
      </c>
      <c r="S160" t="str">
        <f>""</f>
        <v/>
      </c>
      <c r="T160" t="str">
        <f>""</f>
        <v/>
      </c>
      <c r="U160" t="str">
        <f>""</f>
        <v/>
      </c>
      <c r="V160" t="str">
        <f>""</f>
        <v/>
      </c>
      <c r="W160" t="str">
        <f>""</f>
        <v/>
      </c>
      <c r="X160" t="str">
        <f>""</f>
        <v/>
      </c>
      <c r="Y160" t="str">
        <f>""</f>
        <v/>
      </c>
      <c r="Z160" t="str">
        <f>""</f>
        <v/>
      </c>
      <c r="AA160" t="str">
        <f>""</f>
        <v/>
      </c>
      <c r="AB160" t="str">
        <f>""</f>
        <v/>
      </c>
      <c r="AC160" t="str">
        <f>""</f>
        <v/>
      </c>
      <c r="AD160" t="str">
        <f>""</f>
        <v/>
      </c>
      <c r="AE160" t="str">
        <f>""</f>
        <v/>
      </c>
      <c r="AF160" t="str">
        <f>""</f>
        <v/>
      </c>
      <c r="AG160" t="str">
        <f>""</f>
        <v/>
      </c>
      <c r="AH160" t="str">
        <f>""</f>
        <v/>
      </c>
      <c r="AI160" t="str">
        <f>""</f>
        <v/>
      </c>
      <c r="AJ160" t="str">
        <f>"[0.023]"</f>
        <v>[0.023]</v>
      </c>
      <c r="AK160" t="str">
        <f>"[0.020]"</f>
        <v>[0.020]</v>
      </c>
      <c r="AL160" t="str">
        <f>"[0.022]"</f>
        <v>[0.022]</v>
      </c>
      <c r="AM160" t="str">
        <f>""</f>
        <v/>
      </c>
      <c r="AN160" t="str">
        <f>""</f>
        <v/>
      </c>
      <c r="AO160" t="str">
        <f>""</f>
        <v/>
      </c>
      <c r="AP160" t="str">
        <f>""</f>
        <v/>
      </c>
      <c r="AQ160" t="str">
        <f>""</f>
        <v/>
      </c>
      <c r="AR160" t="str">
        <f>""</f>
        <v/>
      </c>
      <c r="AS160" t="str">
        <f>""</f>
        <v/>
      </c>
      <c r="AT160" t="str">
        <f>""</f>
        <v/>
      </c>
      <c r="AU160" t="str">
        <f>""</f>
        <v/>
      </c>
      <c r="AV160" t="str">
        <f>""</f>
        <v/>
      </c>
      <c r="AW160" t="str">
        <f>""</f>
        <v/>
      </c>
      <c r="AX160" t="str">
        <f>""</f>
        <v/>
      </c>
      <c r="AY160" t="str">
        <f>""</f>
        <v/>
      </c>
      <c r="AZ160" t="str">
        <f>""</f>
        <v/>
      </c>
      <c r="BA160" t="str">
        <f>""</f>
        <v/>
      </c>
    </row>
    <row r="161" spans="2:53" x14ac:dyDescent="0.2">
      <c r="B161" t="str">
        <f>"At least 1 person left the household in a given year (yes=1)"</f>
        <v>At least 1 person left the household in a given year (yes=1)</v>
      </c>
      <c r="C161" t="str">
        <f>""</f>
        <v/>
      </c>
      <c r="D161" t="str">
        <f>""</f>
        <v/>
      </c>
      <c r="E161" t="str">
        <f>""</f>
        <v/>
      </c>
      <c r="F161" t="str">
        <f>""</f>
        <v/>
      </c>
      <c r="G161" t="str">
        <f>""</f>
        <v/>
      </c>
      <c r="H161" t="str">
        <f>""</f>
        <v/>
      </c>
      <c r="I161" t="str">
        <f>""</f>
        <v/>
      </c>
      <c r="J161" t="str">
        <f>""</f>
        <v/>
      </c>
      <c r="K161" t="str">
        <f>""</f>
        <v/>
      </c>
      <c r="L161" t="str">
        <f>""</f>
        <v/>
      </c>
      <c r="M161" t="str">
        <f>""</f>
        <v/>
      </c>
      <c r="N161" t="str">
        <f>""</f>
        <v/>
      </c>
      <c r="O161" t="str">
        <f>""</f>
        <v/>
      </c>
      <c r="P161" t="str">
        <f>""</f>
        <v/>
      </c>
      <c r="Q161" t="str">
        <f>""</f>
        <v/>
      </c>
      <c r="R161" t="str">
        <f>""</f>
        <v/>
      </c>
      <c r="S161" t="str">
        <f>""</f>
        <v/>
      </c>
      <c r="T161" t="str">
        <f>""</f>
        <v/>
      </c>
      <c r="U161" t="str">
        <f>""</f>
        <v/>
      </c>
      <c r="V161" t="str">
        <f>""</f>
        <v/>
      </c>
      <c r="W161" t="str">
        <f>""</f>
        <v/>
      </c>
      <c r="X161" t="str">
        <f>""</f>
        <v/>
      </c>
      <c r="Y161" t="str">
        <f>""</f>
        <v/>
      </c>
      <c r="Z161" t="str">
        <f>""</f>
        <v/>
      </c>
      <c r="AA161" t="str">
        <f>""</f>
        <v/>
      </c>
      <c r="AB161" t="str">
        <f>""</f>
        <v/>
      </c>
      <c r="AC161" t="str">
        <f>""</f>
        <v/>
      </c>
      <c r="AD161" t="str">
        <f>""</f>
        <v/>
      </c>
      <c r="AE161" t="str">
        <f>""</f>
        <v/>
      </c>
      <c r="AF161" t="str">
        <f>""</f>
        <v/>
      </c>
      <c r="AG161" t="str">
        <f>""</f>
        <v/>
      </c>
      <c r="AH161" t="str">
        <f>""</f>
        <v/>
      </c>
      <c r="AI161" t="str">
        <f>""</f>
        <v/>
      </c>
      <c r="AJ161" t="str">
        <f>"-0.036"</f>
        <v>-0.036</v>
      </c>
      <c r="AK161" t="str">
        <f>""</f>
        <v/>
      </c>
      <c r="AL161" t="str">
        <f>""</f>
        <v/>
      </c>
      <c r="AM161" t="str">
        <f>""</f>
        <v/>
      </c>
      <c r="AN161" t="str">
        <f>""</f>
        <v/>
      </c>
      <c r="AO161" t="str">
        <f>""</f>
        <v/>
      </c>
      <c r="AP161" t="str">
        <f>""</f>
        <v/>
      </c>
      <c r="AQ161" t="str">
        <f>""</f>
        <v/>
      </c>
      <c r="AR161" t="str">
        <f>""</f>
        <v/>
      </c>
      <c r="AS161" t="str">
        <f>""</f>
        <v/>
      </c>
      <c r="AT161" t="str">
        <f>""</f>
        <v/>
      </c>
      <c r="AU161" t="str">
        <f>""</f>
        <v/>
      </c>
      <c r="AV161" t="str">
        <f>""</f>
        <v/>
      </c>
      <c r="AW161" t="str">
        <f>""</f>
        <v/>
      </c>
      <c r="AX161" t="str">
        <f>""</f>
        <v/>
      </c>
      <c r="AY161" t="str">
        <f>""</f>
        <v/>
      </c>
      <c r="AZ161" t="str">
        <f>""</f>
        <v/>
      </c>
      <c r="BA161" t="str">
        <f>""</f>
        <v/>
      </c>
    </row>
    <row r="162" spans="2:53" x14ac:dyDescent="0.2">
      <c r="B162" t="str">
        <f>""</f>
        <v/>
      </c>
      <c r="C162" t="str">
        <f>""</f>
        <v/>
      </c>
      <c r="D162" t="str">
        <f>""</f>
        <v/>
      </c>
      <c r="E162" t="str">
        <f>""</f>
        <v/>
      </c>
      <c r="F162" t="str">
        <f>""</f>
        <v/>
      </c>
      <c r="G162" t="str">
        <f>""</f>
        <v/>
      </c>
      <c r="H162" t="str">
        <f>""</f>
        <v/>
      </c>
      <c r="I162" t="str">
        <f>""</f>
        <v/>
      </c>
      <c r="J162" t="str">
        <f>""</f>
        <v/>
      </c>
      <c r="K162" t="str">
        <f>""</f>
        <v/>
      </c>
      <c r="L162" t="str">
        <f>""</f>
        <v/>
      </c>
      <c r="M162" t="str">
        <f>""</f>
        <v/>
      </c>
      <c r="N162" t="str">
        <f>""</f>
        <v/>
      </c>
      <c r="O162" t="str">
        <f>""</f>
        <v/>
      </c>
      <c r="P162" t="str">
        <f>""</f>
        <v/>
      </c>
      <c r="Q162" t="str">
        <f>""</f>
        <v/>
      </c>
      <c r="R162" t="str">
        <f>""</f>
        <v/>
      </c>
      <c r="S162" t="str">
        <f>""</f>
        <v/>
      </c>
      <c r="T162" t="str">
        <f>""</f>
        <v/>
      </c>
      <c r="U162" t="str">
        <f>""</f>
        <v/>
      </c>
      <c r="V162" t="str">
        <f>""</f>
        <v/>
      </c>
      <c r="W162" t="str">
        <f>""</f>
        <v/>
      </c>
      <c r="X162" t="str">
        <f>""</f>
        <v/>
      </c>
      <c r="Y162" t="str">
        <f>""</f>
        <v/>
      </c>
      <c r="Z162" t="str">
        <f>""</f>
        <v/>
      </c>
      <c r="AA162" t="str">
        <f>""</f>
        <v/>
      </c>
      <c r="AB162" t="str">
        <f>""</f>
        <v/>
      </c>
      <c r="AC162" t="str">
        <f>""</f>
        <v/>
      </c>
      <c r="AD162" t="str">
        <f>""</f>
        <v/>
      </c>
      <c r="AE162" t="str">
        <f>""</f>
        <v/>
      </c>
      <c r="AF162" t="str">
        <f>""</f>
        <v/>
      </c>
      <c r="AG162" t="str">
        <f>""</f>
        <v/>
      </c>
      <c r="AH162" t="str">
        <f>""</f>
        <v/>
      </c>
      <c r="AI162" t="str">
        <f>""</f>
        <v/>
      </c>
      <c r="AJ162" t="str">
        <f>"[0.043]"</f>
        <v>[0.043]</v>
      </c>
      <c r="AK162" t="str">
        <f>""</f>
        <v/>
      </c>
      <c r="AL162" t="str">
        <f>""</f>
        <v/>
      </c>
      <c r="AM162" t="str">
        <f>""</f>
        <v/>
      </c>
      <c r="AN162" t="str">
        <f>""</f>
        <v/>
      </c>
      <c r="AO162" t="str">
        <f>""</f>
        <v/>
      </c>
      <c r="AP162" t="str">
        <f>""</f>
        <v/>
      </c>
      <c r="AQ162" t="str">
        <f>""</f>
        <v/>
      </c>
      <c r="AR162" t="str">
        <f>""</f>
        <v/>
      </c>
      <c r="AS162" t="str">
        <f>""</f>
        <v/>
      </c>
      <c r="AT162" t="str">
        <f>""</f>
        <v/>
      </c>
      <c r="AU162" t="str">
        <f>""</f>
        <v/>
      </c>
      <c r="AV162" t="str">
        <f>""</f>
        <v/>
      </c>
      <c r="AW162" t="str">
        <f>""</f>
        <v/>
      </c>
      <c r="AX162" t="str">
        <f>""</f>
        <v/>
      </c>
      <c r="AY162" t="str">
        <f>""</f>
        <v/>
      </c>
      <c r="AZ162" t="str">
        <f>""</f>
        <v/>
      </c>
      <c r="BA162" t="str">
        <f>""</f>
        <v/>
      </c>
    </row>
    <row r="163" spans="2:53" x14ac:dyDescent="0.2">
      <c r="B163" t="str">
        <f>"Interaction"</f>
        <v>Interaction</v>
      </c>
      <c r="C163" t="str">
        <f>""</f>
        <v/>
      </c>
      <c r="D163" t="str">
        <f>""</f>
        <v/>
      </c>
      <c r="E163" t="str">
        <f>""</f>
        <v/>
      </c>
      <c r="F163" t="str">
        <f>""</f>
        <v/>
      </c>
      <c r="G163" t="str">
        <f>""</f>
        <v/>
      </c>
      <c r="H163" t="str">
        <f>""</f>
        <v/>
      </c>
      <c r="I163" t="str">
        <f>""</f>
        <v/>
      </c>
      <c r="J163" t="str">
        <f>""</f>
        <v/>
      </c>
      <c r="K163" t="str">
        <f>""</f>
        <v/>
      </c>
      <c r="L163" t="str">
        <f>""</f>
        <v/>
      </c>
      <c r="M163" t="str">
        <f>""</f>
        <v/>
      </c>
      <c r="N163" t="str">
        <f>""</f>
        <v/>
      </c>
      <c r="O163" t="str">
        <f>""</f>
        <v/>
      </c>
      <c r="P163" t="str">
        <f>""</f>
        <v/>
      </c>
      <c r="Q163" t="str">
        <f>""</f>
        <v/>
      </c>
      <c r="R163" t="str">
        <f>""</f>
        <v/>
      </c>
      <c r="S163" t="str">
        <f>""</f>
        <v/>
      </c>
      <c r="T163" t="str">
        <f>""</f>
        <v/>
      </c>
      <c r="U163" t="str">
        <f>""</f>
        <v/>
      </c>
      <c r="V163" t="str">
        <f>""</f>
        <v/>
      </c>
      <c r="W163" t="str">
        <f>""</f>
        <v/>
      </c>
      <c r="X163" t="str">
        <f>""</f>
        <v/>
      </c>
      <c r="Y163" t="str">
        <f>""</f>
        <v/>
      </c>
      <c r="Z163" t="str">
        <f>""</f>
        <v/>
      </c>
      <c r="AA163" t="str">
        <f>""</f>
        <v/>
      </c>
      <c r="AB163" t="str">
        <f>""</f>
        <v/>
      </c>
      <c r="AC163" t="str">
        <f>""</f>
        <v/>
      </c>
      <c r="AD163" t="str">
        <f>""</f>
        <v/>
      </c>
      <c r="AE163" t="str">
        <f>""</f>
        <v/>
      </c>
      <c r="AF163" t="str">
        <f>""</f>
        <v/>
      </c>
      <c r="AG163" t="str">
        <f>""</f>
        <v/>
      </c>
      <c r="AH163" t="str">
        <f>""</f>
        <v/>
      </c>
      <c r="AI163" t="str">
        <f>""</f>
        <v/>
      </c>
      <c r="AJ163" t="str">
        <f>"-0.047"</f>
        <v>-0.047</v>
      </c>
      <c r="AK163" t="str">
        <f>""</f>
        <v/>
      </c>
      <c r="AL163" t="str">
        <f>""</f>
        <v/>
      </c>
      <c r="AM163" t="str">
        <f>""</f>
        <v/>
      </c>
      <c r="AN163" t="str">
        <f>""</f>
        <v/>
      </c>
      <c r="AO163" t="str">
        <f>""</f>
        <v/>
      </c>
      <c r="AP163" t="str">
        <f>""</f>
        <v/>
      </c>
      <c r="AQ163" t="str">
        <f>""</f>
        <v/>
      </c>
      <c r="AR163" t="str">
        <f>""</f>
        <v/>
      </c>
      <c r="AS163" t="str">
        <f>""</f>
        <v/>
      </c>
      <c r="AT163" t="str">
        <f>""</f>
        <v/>
      </c>
      <c r="AU163" t="str">
        <f>""</f>
        <v/>
      </c>
      <c r="AV163" t="str">
        <f>""</f>
        <v/>
      </c>
      <c r="AW163" t="str">
        <f>""</f>
        <v/>
      </c>
      <c r="AX163" t="str">
        <f>""</f>
        <v/>
      </c>
      <c r="AY163" t="str">
        <f>""</f>
        <v/>
      </c>
      <c r="AZ163" t="str">
        <f>""</f>
        <v/>
      </c>
      <c r="BA163" t="str">
        <f>""</f>
        <v/>
      </c>
    </row>
    <row r="164" spans="2:53" x14ac:dyDescent="0.2">
      <c r="B164" t="str">
        <f>""</f>
        <v/>
      </c>
      <c r="C164" t="str">
        <f>""</f>
        <v/>
      </c>
      <c r="D164" t="str">
        <f>""</f>
        <v/>
      </c>
      <c r="E164" t="str">
        <f>""</f>
        <v/>
      </c>
      <c r="F164" t="str">
        <f>""</f>
        <v/>
      </c>
      <c r="G164" t="str">
        <f>""</f>
        <v/>
      </c>
      <c r="H164" t="str">
        <f>""</f>
        <v/>
      </c>
      <c r="I164" t="str">
        <f>""</f>
        <v/>
      </c>
      <c r="J164" t="str">
        <f>""</f>
        <v/>
      </c>
      <c r="K164" t="str">
        <f>""</f>
        <v/>
      </c>
      <c r="L164" t="str">
        <f>""</f>
        <v/>
      </c>
      <c r="M164" t="str">
        <f>""</f>
        <v/>
      </c>
      <c r="N164" t="str">
        <f>""</f>
        <v/>
      </c>
      <c r="O164" t="str">
        <f>""</f>
        <v/>
      </c>
      <c r="P164" t="str">
        <f>""</f>
        <v/>
      </c>
      <c r="Q164" t="str">
        <f>""</f>
        <v/>
      </c>
      <c r="R164" t="str">
        <f>""</f>
        <v/>
      </c>
      <c r="S164" t="str">
        <f>""</f>
        <v/>
      </c>
      <c r="T164" t="str">
        <f>""</f>
        <v/>
      </c>
      <c r="U164" t="str">
        <f>""</f>
        <v/>
      </c>
      <c r="V164" t="str">
        <f>""</f>
        <v/>
      </c>
      <c r="W164" t="str">
        <f>""</f>
        <v/>
      </c>
      <c r="X164" t="str">
        <f>""</f>
        <v/>
      </c>
      <c r="Y164" t="str">
        <f>""</f>
        <v/>
      </c>
      <c r="Z164" t="str">
        <f>""</f>
        <v/>
      </c>
      <c r="AA164" t="str">
        <f>""</f>
        <v/>
      </c>
      <c r="AB164" t="str">
        <f>""</f>
        <v/>
      </c>
      <c r="AC164" t="str">
        <f>""</f>
        <v/>
      </c>
      <c r="AD164" t="str">
        <f>""</f>
        <v/>
      </c>
      <c r="AE164" t="str">
        <f>""</f>
        <v/>
      </c>
      <c r="AF164" t="str">
        <f>""</f>
        <v/>
      </c>
      <c r="AG164" t="str">
        <f>""</f>
        <v/>
      </c>
      <c r="AH164" t="str">
        <f>""</f>
        <v/>
      </c>
      <c r="AI164" t="str">
        <f>""</f>
        <v/>
      </c>
      <c r="AJ164" t="str">
        <f>"[0.038]"</f>
        <v>[0.038]</v>
      </c>
      <c r="AK164" t="str">
        <f>""</f>
        <v/>
      </c>
      <c r="AL164" t="str">
        <f>""</f>
        <v/>
      </c>
      <c r="AM164" t="str">
        <f>""</f>
        <v/>
      </c>
      <c r="AN164" t="str">
        <f>""</f>
        <v/>
      </c>
      <c r="AO164" t="str">
        <f>""</f>
        <v/>
      </c>
      <c r="AP164" t="str">
        <f>""</f>
        <v/>
      </c>
      <c r="AQ164" t="str">
        <f>""</f>
        <v/>
      </c>
      <c r="AR164" t="str">
        <f>""</f>
        <v/>
      </c>
      <c r="AS164" t="str">
        <f>""</f>
        <v/>
      </c>
      <c r="AT164" t="str">
        <f>""</f>
        <v/>
      </c>
      <c r="AU164" t="str">
        <f>""</f>
        <v/>
      </c>
      <c r="AV164" t="str">
        <f>""</f>
        <v/>
      </c>
      <c r="AW164" t="str">
        <f>""</f>
        <v/>
      </c>
      <c r="AX164" t="str">
        <f>""</f>
        <v/>
      </c>
      <c r="AY164" t="str">
        <f>""</f>
        <v/>
      </c>
      <c r="AZ164" t="str">
        <f>""</f>
        <v/>
      </c>
      <c r="BA164" t="str">
        <f>""</f>
        <v/>
      </c>
    </row>
    <row r="165" spans="2:53" x14ac:dyDescent="0.2">
      <c r="B165" t="str">
        <f>"Number of members who left household 1998-2007"</f>
        <v>Number of members who left household 1998-2007</v>
      </c>
      <c r="C165" t="str">
        <f>""</f>
        <v/>
      </c>
      <c r="D165" t="str">
        <f>""</f>
        <v/>
      </c>
      <c r="E165" t="str">
        <f>""</f>
        <v/>
      </c>
      <c r="F165" t="str">
        <f>""</f>
        <v/>
      </c>
      <c r="G165" t="str">
        <f>""</f>
        <v/>
      </c>
      <c r="H165" t="str">
        <f>""</f>
        <v/>
      </c>
      <c r="I165" t="str">
        <f>""</f>
        <v/>
      </c>
      <c r="J165" t="str">
        <f>""</f>
        <v/>
      </c>
      <c r="K165" t="str">
        <f>""</f>
        <v/>
      </c>
      <c r="L165" t="str">
        <f>""</f>
        <v/>
      </c>
      <c r="M165" t="str">
        <f>""</f>
        <v/>
      </c>
      <c r="N165" t="str">
        <f>""</f>
        <v/>
      </c>
      <c r="O165" t="str">
        <f>""</f>
        <v/>
      </c>
      <c r="P165" t="str">
        <f>""</f>
        <v/>
      </c>
      <c r="Q165" t="str">
        <f>""</f>
        <v/>
      </c>
      <c r="R165" t="str">
        <f>""</f>
        <v/>
      </c>
      <c r="S165" t="str">
        <f>""</f>
        <v/>
      </c>
      <c r="T165" t="str">
        <f>""</f>
        <v/>
      </c>
      <c r="U165" t="str">
        <f>""</f>
        <v/>
      </c>
      <c r="V165" t="str">
        <f>""</f>
        <v/>
      </c>
      <c r="W165" t="str">
        <f>""</f>
        <v/>
      </c>
      <c r="X165" t="str">
        <f>""</f>
        <v/>
      </c>
      <c r="Y165" t="str">
        <f>""</f>
        <v/>
      </c>
      <c r="Z165" t="str">
        <f>""</f>
        <v/>
      </c>
      <c r="AA165" t="str">
        <f>""</f>
        <v/>
      </c>
      <c r="AB165" t="str">
        <f>""</f>
        <v/>
      </c>
      <c r="AC165" t="str">
        <f>""</f>
        <v/>
      </c>
      <c r="AD165" t="str">
        <f>""</f>
        <v/>
      </c>
      <c r="AE165" t="str">
        <f>""</f>
        <v/>
      </c>
      <c r="AF165" t="str">
        <f>""</f>
        <v/>
      </c>
      <c r="AG165" t="str">
        <f>""</f>
        <v/>
      </c>
      <c r="AH165" t="str">
        <f>""</f>
        <v/>
      </c>
      <c r="AI165" t="str">
        <f>""</f>
        <v/>
      </c>
      <c r="AJ165" t="str">
        <f>""</f>
        <v/>
      </c>
      <c r="AK165" t="str">
        <f>"-0.035**"</f>
        <v>-0.035**</v>
      </c>
      <c r="AL165" t="str">
        <f>""</f>
        <v/>
      </c>
      <c r="AM165" t="str">
        <f>""</f>
        <v/>
      </c>
      <c r="AN165" t="str">
        <f>""</f>
        <v/>
      </c>
      <c r="AO165" t="str">
        <f>""</f>
        <v/>
      </c>
      <c r="AP165" t="str">
        <f>""</f>
        <v/>
      </c>
      <c r="AQ165" t="str">
        <f>""</f>
        <v/>
      </c>
      <c r="AR165" t="str">
        <f>""</f>
        <v/>
      </c>
      <c r="AS165" t="str">
        <f>""</f>
        <v/>
      </c>
      <c r="AT165" t="str">
        <f>""</f>
        <v/>
      </c>
      <c r="AU165" t="str">
        <f>""</f>
        <v/>
      </c>
      <c r="AV165" t="str">
        <f>""</f>
        <v/>
      </c>
      <c r="AW165" t="str">
        <f>""</f>
        <v/>
      </c>
      <c r="AX165" t="str">
        <f>""</f>
        <v/>
      </c>
      <c r="AY165" t="str">
        <f>""</f>
        <v/>
      </c>
      <c r="AZ165" t="str">
        <f>""</f>
        <v/>
      </c>
      <c r="BA165" t="str">
        <f>""</f>
        <v/>
      </c>
    </row>
    <row r="166" spans="2:53" x14ac:dyDescent="0.2">
      <c r="B166" t="str">
        <f>""</f>
        <v/>
      </c>
      <c r="C166" t="str">
        <f>""</f>
        <v/>
      </c>
      <c r="D166" t="str">
        <f>""</f>
        <v/>
      </c>
      <c r="E166" t="str">
        <f>""</f>
        <v/>
      </c>
      <c r="F166" t="str">
        <f>""</f>
        <v/>
      </c>
      <c r="G166" t="str">
        <f>""</f>
        <v/>
      </c>
      <c r="H166" t="str">
        <f>""</f>
        <v/>
      </c>
      <c r="I166" t="str">
        <f>""</f>
        <v/>
      </c>
      <c r="J166" t="str">
        <f>""</f>
        <v/>
      </c>
      <c r="K166" t="str">
        <f>""</f>
        <v/>
      </c>
      <c r="L166" t="str">
        <f>""</f>
        <v/>
      </c>
      <c r="M166" t="str">
        <f>""</f>
        <v/>
      </c>
      <c r="N166" t="str">
        <f>""</f>
        <v/>
      </c>
      <c r="O166" t="str">
        <f>""</f>
        <v/>
      </c>
      <c r="P166" t="str">
        <f>""</f>
        <v/>
      </c>
      <c r="Q166" t="str">
        <f>""</f>
        <v/>
      </c>
      <c r="R166" t="str">
        <f>""</f>
        <v/>
      </c>
      <c r="S166" t="str">
        <f>""</f>
        <v/>
      </c>
      <c r="T166" t="str">
        <f>""</f>
        <v/>
      </c>
      <c r="U166" t="str">
        <f>""</f>
        <v/>
      </c>
      <c r="V166" t="str">
        <f>""</f>
        <v/>
      </c>
      <c r="W166" t="str">
        <f>""</f>
        <v/>
      </c>
      <c r="X166" t="str">
        <f>""</f>
        <v/>
      </c>
      <c r="Y166" t="str">
        <f>""</f>
        <v/>
      </c>
      <c r="Z166" t="str">
        <f>""</f>
        <v/>
      </c>
      <c r="AA166" t="str">
        <f>""</f>
        <v/>
      </c>
      <c r="AB166" t="str">
        <f>""</f>
        <v/>
      </c>
      <c r="AC166" t="str">
        <f>""</f>
        <v/>
      </c>
      <c r="AD166" t="str">
        <f>""</f>
        <v/>
      </c>
      <c r="AE166" t="str">
        <f>""</f>
        <v/>
      </c>
      <c r="AF166" t="str">
        <f>""</f>
        <v/>
      </c>
      <c r="AG166" t="str">
        <f>""</f>
        <v/>
      </c>
      <c r="AH166" t="str">
        <f>""</f>
        <v/>
      </c>
      <c r="AI166" t="str">
        <f>""</f>
        <v/>
      </c>
      <c r="AJ166" t="str">
        <f>""</f>
        <v/>
      </c>
      <c r="AK166" t="str">
        <f>"[0.016]"</f>
        <v>[0.016]</v>
      </c>
      <c r="AL166" t="str">
        <f>""</f>
        <v/>
      </c>
      <c r="AM166" t="str">
        <f>""</f>
        <v/>
      </c>
      <c r="AN166" t="str">
        <f>""</f>
        <v/>
      </c>
      <c r="AO166" t="str">
        <f>""</f>
        <v/>
      </c>
      <c r="AP166" t="str">
        <f>""</f>
        <v/>
      </c>
      <c r="AQ166" t="str">
        <f>""</f>
        <v/>
      </c>
      <c r="AR166" t="str">
        <f>""</f>
        <v/>
      </c>
      <c r="AS166" t="str">
        <f>""</f>
        <v/>
      </c>
      <c r="AT166" t="str">
        <f>""</f>
        <v/>
      </c>
      <c r="AU166" t="str">
        <f>""</f>
        <v/>
      </c>
      <c r="AV166" t="str">
        <f>""</f>
        <v/>
      </c>
      <c r="AW166" t="str">
        <f>""</f>
        <v/>
      </c>
      <c r="AX166" t="str">
        <f>""</f>
        <v/>
      </c>
      <c r="AY166" t="str">
        <f>""</f>
        <v/>
      </c>
      <c r="AZ166" t="str">
        <f>""</f>
        <v/>
      </c>
      <c r="BA166" t="str">
        <f>""</f>
        <v/>
      </c>
    </row>
    <row r="167" spans="2:53" x14ac:dyDescent="0.2">
      <c r="B167" t="str">
        <f>"Interaction"</f>
        <v>Interaction</v>
      </c>
      <c r="C167" t="str">
        <f>""</f>
        <v/>
      </c>
      <c r="D167" t="str">
        <f>""</f>
        <v/>
      </c>
      <c r="E167" t="str">
        <f>""</f>
        <v/>
      </c>
      <c r="F167" t="str">
        <f>""</f>
        <v/>
      </c>
      <c r="G167" t="str">
        <f>""</f>
        <v/>
      </c>
      <c r="H167" t="str">
        <f>""</f>
        <v/>
      </c>
      <c r="I167" t="str">
        <f>""</f>
        <v/>
      </c>
      <c r="J167" t="str">
        <f>""</f>
        <v/>
      </c>
      <c r="K167" t="str">
        <f>""</f>
        <v/>
      </c>
      <c r="L167" t="str">
        <f>""</f>
        <v/>
      </c>
      <c r="M167" t="str">
        <f>""</f>
        <v/>
      </c>
      <c r="N167" t="str">
        <f>""</f>
        <v/>
      </c>
      <c r="O167" t="str">
        <f>""</f>
        <v/>
      </c>
      <c r="P167" t="str">
        <f>""</f>
        <v/>
      </c>
      <c r="Q167" t="str">
        <f>""</f>
        <v/>
      </c>
      <c r="R167" t="str">
        <f>""</f>
        <v/>
      </c>
      <c r="S167" t="str">
        <f>""</f>
        <v/>
      </c>
      <c r="T167" t="str">
        <f>""</f>
        <v/>
      </c>
      <c r="U167" t="str">
        <f>""</f>
        <v/>
      </c>
      <c r="V167" t="str">
        <f>""</f>
        <v/>
      </c>
      <c r="W167" t="str">
        <f>""</f>
        <v/>
      </c>
      <c r="X167" t="str">
        <f>""</f>
        <v/>
      </c>
      <c r="Y167" t="str">
        <f>""</f>
        <v/>
      </c>
      <c r="Z167" t="str">
        <f>""</f>
        <v/>
      </c>
      <c r="AA167" t="str">
        <f>""</f>
        <v/>
      </c>
      <c r="AB167" t="str">
        <f>""</f>
        <v/>
      </c>
      <c r="AC167" t="str">
        <f>""</f>
        <v/>
      </c>
      <c r="AD167" t="str">
        <f>""</f>
        <v/>
      </c>
      <c r="AE167" t="str">
        <f>""</f>
        <v/>
      </c>
      <c r="AF167" t="str">
        <f>""</f>
        <v/>
      </c>
      <c r="AG167" t="str">
        <f>""</f>
        <v/>
      </c>
      <c r="AH167" t="str">
        <f>""</f>
        <v/>
      </c>
      <c r="AI167" t="str">
        <f>""</f>
        <v/>
      </c>
      <c r="AJ167" t="str">
        <f>""</f>
        <v/>
      </c>
      <c r="AK167" t="str">
        <f>"-0.001"</f>
        <v>-0.001</v>
      </c>
      <c r="AL167" t="str">
        <f>""</f>
        <v/>
      </c>
      <c r="AM167" t="str">
        <f>""</f>
        <v/>
      </c>
      <c r="AN167" t="str">
        <f>""</f>
        <v/>
      </c>
      <c r="AO167" t="str">
        <f>""</f>
        <v/>
      </c>
      <c r="AP167" t="str">
        <f>""</f>
        <v/>
      </c>
      <c r="AQ167" t="str">
        <f>""</f>
        <v/>
      </c>
      <c r="AR167" t="str">
        <f>""</f>
        <v/>
      </c>
      <c r="AS167" t="str">
        <f>""</f>
        <v/>
      </c>
      <c r="AT167" t="str">
        <f>""</f>
        <v/>
      </c>
      <c r="AU167" t="str">
        <f>""</f>
        <v/>
      </c>
      <c r="AV167" t="str">
        <f>""</f>
        <v/>
      </c>
      <c r="AW167" t="str">
        <f>""</f>
        <v/>
      </c>
      <c r="AX167" t="str">
        <f>""</f>
        <v/>
      </c>
      <c r="AY167" t="str">
        <f>""</f>
        <v/>
      </c>
      <c r="AZ167" t="str">
        <f>""</f>
        <v/>
      </c>
      <c r="BA167" t="str">
        <f>""</f>
        <v/>
      </c>
    </row>
    <row r="168" spans="2:53" x14ac:dyDescent="0.2">
      <c r="B168" t="str">
        <f>""</f>
        <v/>
      </c>
      <c r="C168" t="str">
        <f>""</f>
        <v/>
      </c>
      <c r="D168" t="str">
        <f>""</f>
        <v/>
      </c>
      <c r="E168" t="str">
        <f>""</f>
        <v/>
      </c>
      <c r="F168" t="str">
        <f>""</f>
        <v/>
      </c>
      <c r="G168" t="str">
        <f>""</f>
        <v/>
      </c>
      <c r="H168" t="str">
        <f>""</f>
        <v/>
      </c>
      <c r="I168" t="str">
        <f>""</f>
        <v/>
      </c>
      <c r="J168" t="str">
        <f>""</f>
        <v/>
      </c>
      <c r="K168" t="str">
        <f>""</f>
        <v/>
      </c>
      <c r="L168" t="str">
        <f>""</f>
        <v/>
      </c>
      <c r="M168" t="str">
        <f>""</f>
        <v/>
      </c>
      <c r="N168" t="str">
        <f>""</f>
        <v/>
      </c>
      <c r="O168" t="str">
        <f>""</f>
        <v/>
      </c>
      <c r="P168" t="str">
        <f>""</f>
        <v/>
      </c>
      <c r="Q168" t="str">
        <f>""</f>
        <v/>
      </c>
      <c r="R168" t="str">
        <f>""</f>
        <v/>
      </c>
      <c r="S168" t="str">
        <f>""</f>
        <v/>
      </c>
      <c r="T168" t="str">
        <f>""</f>
        <v/>
      </c>
      <c r="U168" t="str">
        <f>""</f>
        <v/>
      </c>
      <c r="V168" t="str">
        <f>""</f>
        <v/>
      </c>
      <c r="W168" t="str">
        <f>""</f>
        <v/>
      </c>
      <c r="X168" t="str">
        <f>""</f>
        <v/>
      </c>
      <c r="Y168" t="str">
        <f>""</f>
        <v/>
      </c>
      <c r="Z168" t="str">
        <f>""</f>
        <v/>
      </c>
      <c r="AA168" t="str">
        <f>""</f>
        <v/>
      </c>
      <c r="AB168" t="str">
        <f>""</f>
        <v/>
      </c>
      <c r="AC168" t="str">
        <f>""</f>
        <v/>
      </c>
      <c r="AD168" t="str">
        <f>""</f>
        <v/>
      </c>
      <c r="AE168" t="str">
        <f>""</f>
        <v/>
      </c>
      <c r="AF168" t="str">
        <f>""</f>
        <v/>
      </c>
      <c r="AG168" t="str">
        <f>""</f>
        <v/>
      </c>
      <c r="AH168" t="str">
        <f>""</f>
        <v/>
      </c>
      <c r="AI168" t="str">
        <f>""</f>
        <v/>
      </c>
      <c r="AJ168" t="str">
        <f>""</f>
        <v/>
      </c>
      <c r="AK168" t="str">
        <f>"[0.013]"</f>
        <v>[0.013]</v>
      </c>
      <c r="AL168" t="str">
        <f>""</f>
        <v/>
      </c>
      <c r="AM168" t="str">
        <f>""</f>
        <v/>
      </c>
      <c r="AN168" t="str">
        <f>""</f>
        <v/>
      </c>
      <c r="AO168" t="str">
        <f>""</f>
        <v/>
      </c>
      <c r="AP168" t="str">
        <f>""</f>
        <v/>
      </c>
      <c r="AQ168" t="str">
        <f>""</f>
        <v/>
      </c>
      <c r="AR168" t="str">
        <f>""</f>
        <v/>
      </c>
      <c r="AS168" t="str">
        <f>""</f>
        <v/>
      </c>
      <c r="AT168" t="str">
        <f>""</f>
        <v/>
      </c>
      <c r="AU168" t="str">
        <f>""</f>
        <v/>
      </c>
      <c r="AV168" t="str">
        <f>""</f>
        <v/>
      </c>
      <c r="AW168" t="str">
        <f>""</f>
        <v/>
      </c>
      <c r="AX168" t="str">
        <f>""</f>
        <v/>
      </c>
      <c r="AY168" t="str">
        <f>""</f>
        <v/>
      </c>
      <c r="AZ168" t="str">
        <f>""</f>
        <v/>
      </c>
      <c r="BA168" t="str">
        <f>""</f>
        <v/>
      </c>
    </row>
    <row r="169" spans="2:53" x14ac:dyDescent="0.2">
      <c r="B169" t="str">
        <f>"Share of household members who left household 1998-2007"</f>
        <v>Share of household members who left household 1998-2007</v>
      </c>
      <c r="C169" t="str">
        <f>""</f>
        <v/>
      </c>
      <c r="D169" t="str">
        <f>""</f>
        <v/>
      </c>
      <c r="E169" t="str">
        <f>""</f>
        <v/>
      </c>
      <c r="F169" t="str">
        <f>""</f>
        <v/>
      </c>
      <c r="G169" t="str">
        <f>""</f>
        <v/>
      </c>
      <c r="H169" t="str">
        <f>""</f>
        <v/>
      </c>
      <c r="I169" t="str">
        <f>""</f>
        <v/>
      </c>
      <c r="J169" t="str">
        <f>""</f>
        <v/>
      </c>
      <c r="K169" t="str">
        <f>""</f>
        <v/>
      </c>
      <c r="L169" t="str">
        <f>""</f>
        <v/>
      </c>
      <c r="M169" t="str">
        <f>""</f>
        <v/>
      </c>
      <c r="N169" t="str">
        <f>""</f>
        <v/>
      </c>
      <c r="O169" t="str">
        <f>""</f>
        <v/>
      </c>
      <c r="P169" t="str">
        <f>""</f>
        <v/>
      </c>
      <c r="Q169" t="str">
        <f>""</f>
        <v/>
      </c>
      <c r="R169" t="str">
        <f>""</f>
        <v/>
      </c>
      <c r="S169" t="str">
        <f>""</f>
        <v/>
      </c>
      <c r="T169" t="str">
        <f>""</f>
        <v/>
      </c>
      <c r="U169" t="str">
        <f>""</f>
        <v/>
      </c>
      <c r="V169" t="str">
        <f>""</f>
        <v/>
      </c>
      <c r="W169" t="str">
        <f>""</f>
        <v/>
      </c>
      <c r="X169" t="str">
        <f>""</f>
        <v/>
      </c>
      <c r="Y169" t="str">
        <f>""</f>
        <v/>
      </c>
      <c r="Z169" t="str">
        <f>""</f>
        <v/>
      </c>
      <c r="AA169" t="str">
        <f>""</f>
        <v/>
      </c>
      <c r="AB169" t="str">
        <f>""</f>
        <v/>
      </c>
      <c r="AC169" t="str">
        <f>""</f>
        <v/>
      </c>
      <c r="AD169" t="str">
        <f>""</f>
        <v/>
      </c>
      <c r="AE169" t="str">
        <f>""</f>
        <v/>
      </c>
      <c r="AF169" t="str">
        <f>""</f>
        <v/>
      </c>
      <c r="AG169" t="str">
        <f>""</f>
        <v/>
      </c>
      <c r="AH169" t="str">
        <f>""</f>
        <v/>
      </c>
      <c r="AI169" t="str">
        <f>""</f>
        <v/>
      </c>
      <c r="AJ169" t="str">
        <f>""</f>
        <v/>
      </c>
      <c r="AK169" t="str">
        <f>""</f>
        <v/>
      </c>
      <c r="AL169" t="str">
        <f>"-0.140**"</f>
        <v>-0.140**</v>
      </c>
      <c r="AM169" t="str">
        <f>""</f>
        <v/>
      </c>
      <c r="AN169" t="str">
        <f>""</f>
        <v/>
      </c>
      <c r="AO169" t="str">
        <f>""</f>
        <v/>
      </c>
      <c r="AP169" t="str">
        <f>""</f>
        <v/>
      </c>
      <c r="AQ169" t="str">
        <f>""</f>
        <v/>
      </c>
      <c r="AR169" t="str">
        <f>""</f>
        <v/>
      </c>
      <c r="AS169" t="str">
        <f>""</f>
        <v/>
      </c>
      <c r="AT169" t="str">
        <f>""</f>
        <v/>
      </c>
      <c r="AU169" t="str">
        <f>""</f>
        <v/>
      </c>
      <c r="AV169" t="str">
        <f>""</f>
        <v/>
      </c>
      <c r="AW169" t="str">
        <f>""</f>
        <v/>
      </c>
      <c r="AX169" t="str">
        <f>""</f>
        <v/>
      </c>
      <c r="AY169" t="str">
        <f>""</f>
        <v/>
      </c>
      <c r="AZ169" t="str">
        <f>""</f>
        <v/>
      </c>
      <c r="BA169" t="str">
        <f>""</f>
        <v/>
      </c>
    </row>
    <row r="170" spans="2:53" x14ac:dyDescent="0.2">
      <c r="B170" t="str">
        <f>""</f>
        <v/>
      </c>
      <c r="C170" t="str">
        <f>""</f>
        <v/>
      </c>
      <c r="D170" t="str">
        <f>""</f>
        <v/>
      </c>
      <c r="E170" t="str">
        <f>""</f>
        <v/>
      </c>
      <c r="F170" t="str">
        <f>""</f>
        <v/>
      </c>
      <c r="G170" t="str">
        <f>""</f>
        <v/>
      </c>
      <c r="H170" t="str">
        <f>""</f>
        <v/>
      </c>
      <c r="I170" t="str">
        <f>""</f>
        <v/>
      </c>
      <c r="J170" t="str">
        <f>""</f>
        <v/>
      </c>
      <c r="K170" t="str">
        <f>""</f>
        <v/>
      </c>
      <c r="L170" t="str">
        <f>""</f>
        <v/>
      </c>
      <c r="M170" t="str">
        <f>""</f>
        <v/>
      </c>
      <c r="N170" t="str">
        <f>""</f>
        <v/>
      </c>
      <c r="O170" t="str">
        <f>""</f>
        <v/>
      </c>
      <c r="P170" t="str">
        <f>""</f>
        <v/>
      </c>
      <c r="Q170" t="str">
        <f>""</f>
        <v/>
      </c>
      <c r="R170" t="str">
        <f>""</f>
        <v/>
      </c>
      <c r="S170" t="str">
        <f>""</f>
        <v/>
      </c>
      <c r="T170" t="str">
        <f>""</f>
        <v/>
      </c>
      <c r="U170" t="str">
        <f>""</f>
        <v/>
      </c>
      <c r="V170" t="str">
        <f>""</f>
        <v/>
      </c>
      <c r="W170" t="str">
        <f>""</f>
        <v/>
      </c>
      <c r="X170" t="str">
        <f>""</f>
        <v/>
      </c>
      <c r="Y170" t="str">
        <f>""</f>
        <v/>
      </c>
      <c r="Z170" t="str">
        <f>""</f>
        <v/>
      </c>
      <c r="AA170" t="str">
        <f>""</f>
        <v/>
      </c>
      <c r="AB170" t="str">
        <f>""</f>
        <v/>
      </c>
      <c r="AC170" t="str">
        <f>""</f>
        <v/>
      </c>
      <c r="AD170" t="str">
        <f>""</f>
        <v/>
      </c>
      <c r="AE170" t="str">
        <f>""</f>
        <v/>
      </c>
      <c r="AF170" t="str">
        <f>""</f>
        <v/>
      </c>
      <c r="AG170" t="str">
        <f>""</f>
        <v/>
      </c>
      <c r="AH170" t="str">
        <f>""</f>
        <v/>
      </c>
      <c r="AI170" t="str">
        <f>""</f>
        <v/>
      </c>
      <c r="AJ170" t="str">
        <f>""</f>
        <v/>
      </c>
      <c r="AK170" t="str">
        <f>""</f>
        <v/>
      </c>
      <c r="AL170" t="str">
        <f>"[0.069]"</f>
        <v>[0.069]</v>
      </c>
      <c r="AM170" t="str">
        <f>""</f>
        <v/>
      </c>
      <c r="AN170" t="str">
        <f>""</f>
        <v/>
      </c>
      <c r="AO170" t="str">
        <f>""</f>
        <v/>
      </c>
      <c r="AP170" t="str">
        <f>""</f>
        <v/>
      </c>
      <c r="AQ170" t="str">
        <f>""</f>
        <v/>
      </c>
      <c r="AR170" t="str">
        <f>""</f>
        <v/>
      </c>
      <c r="AS170" t="str">
        <f>""</f>
        <v/>
      </c>
      <c r="AT170" t="str">
        <f>""</f>
        <v/>
      </c>
      <c r="AU170" t="str">
        <f>""</f>
        <v/>
      </c>
      <c r="AV170" t="str">
        <f>""</f>
        <v/>
      </c>
      <c r="AW170" t="str">
        <f>""</f>
        <v/>
      </c>
      <c r="AX170" t="str">
        <f>""</f>
        <v/>
      </c>
      <c r="AY170" t="str">
        <f>""</f>
        <v/>
      </c>
      <c r="AZ170" t="str">
        <f>""</f>
        <v/>
      </c>
      <c r="BA170" t="str">
        <f>""</f>
        <v/>
      </c>
    </row>
    <row r="171" spans="2:53" x14ac:dyDescent="0.2">
      <c r="B171" t="str">
        <f>"Interaction"</f>
        <v>Interaction</v>
      </c>
      <c r="C171" t="str">
        <f>""</f>
        <v/>
      </c>
      <c r="D171" t="str">
        <f>""</f>
        <v/>
      </c>
      <c r="E171" t="str">
        <f>""</f>
        <v/>
      </c>
      <c r="F171" t="str">
        <f>""</f>
        <v/>
      </c>
      <c r="G171" t="str">
        <f>""</f>
        <v/>
      </c>
      <c r="H171" t="str">
        <f>""</f>
        <v/>
      </c>
      <c r="I171" t="str">
        <f>""</f>
        <v/>
      </c>
      <c r="J171" t="str">
        <f>""</f>
        <v/>
      </c>
      <c r="K171" t="str">
        <f>""</f>
        <v/>
      </c>
      <c r="L171" t="str">
        <f>""</f>
        <v/>
      </c>
      <c r="M171" t="str">
        <f>""</f>
        <v/>
      </c>
      <c r="N171" t="str">
        <f>""</f>
        <v/>
      </c>
      <c r="O171" t="str">
        <f>""</f>
        <v/>
      </c>
      <c r="P171" t="str">
        <f>""</f>
        <v/>
      </c>
      <c r="Q171" t="str">
        <f>""</f>
        <v/>
      </c>
      <c r="R171" t="str">
        <f>""</f>
        <v/>
      </c>
      <c r="S171" t="str">
        <f>""</f>
        <v/>
      </c>
      <c r="T171" t="str">
        <f>""</f>
        <v/>
      </c>
      <c r="U171" t="str">
        <f>""</f>
        <v/>
      </c>
      <c r="V171" t="str">
        <f>""</f>
        <v/>
      </c>
      <c r="W171" t="str">
        <f>""</f>
        <v/>
      </c>
      <c r="X171" t="str">
        <f>""</f>
        <v/>
      </c>
      <c r="Y171" t="str">
        <f>""</f>
        <v/>
      </c>
      <c r="Z171" t="str">
        <f>""</f>
        <v/>
      </c>
      <c r="AA171" t="str">
        <f>""</f>
        <v/>
      </c>
      <c r="AB171" t="str">
        <f>""</f>
        <v/>
      </c>
      <c r="AC171" t="str">
        <f>""</f>
        <v/>
      </c>
      <c r="AD171" t="str">
        <f>""</f>
        <v/>
      </c>
      <c r="AE171" t="str">
        <f>""</f>
        <v/>
      </c>
      <c r="AF171" t="str">
        <f>""</f>
        <v/>
      </c>
      <c r="AG171" t="str">
        <f>""</f>
        <v/>
      </c>
      <c r="AH171" t="str">
        <f>""</f>
        <v/>
      </c>
      <c r="AI171" t="str">
        <f>""</f>
        <v/>
      </c>
      <c r="AJ171" t="str">
        <f>""</f>
        <v/>
      </c>
      <c r="AK171" t="str">
        <f>""</f>
        <v/>
      </c>
      <c r="AL171" t="str">
        <f>"-0.009"</f>
        <v>-0.009</v>
      </c>
      <c r="AM171" t="str">
        <f>""</f>
        <v/>
      </c>
      <c r="AN171" t="str">
        <f>""</f>
        <v/>
      </c>
      <c r="AO171" t="str">
        <f>""</f>
        <v/>
      </c>
      <c r="AP171" t="str">
        <f>""</f>
        <v/>
      </c>
      <c r="AQ171" t="str">
        <f>""</f>
        <v/>
      </c>
      <c r="AR171" t="str">
        <f>""</f>
        <v/>
      </c>
      <c r="AS171" t="str">
        <f>""</f>
        <v/>
      </c>
      <c r="AT171" t="str">
        <f>""</f>
        <v/>
      </c>
      <c r="AU171" t="str">
        <f>""</f>
        <v/>
      </c>
      <c r="AV171" t="str">
        <f>""</f>
        <v/>
      </c>
      <c r="AW171" t="str">
        <f>""</f>
        <v/>
      </c>
      <c r="AX171" t="str">
        <f>""</f>
        <v/>
      </c>
      <c r="AY171" t="str">
        <f>""</f>
        <v/>
      </c>
      <c r="AZ171" t="str">
        <f>""</f>
        <v/>
      </c>
      <c r="BA171" t="str">
        <f>""</f>
        <v/>
      </c>
    </row>
    <row r="172" spans="2:53" x14ac:dyDescent="0.2">
      <c r="B172" t="str">
        <f>""</f>
        <v/>
      </c>
      <c r="C172" t="str">
        <f>""</f>
        <v/>
      </c>
      <c r="D172" t="str">
        <f>""</f>
        <v/>
      </c>
      <c r="E172" t="str">
        <f>""</f>
        <v/>
      </c>
      <c r="F172" t="str">
        <f>""</f>
        <v/>
      </c>
      <c r="G172" t="str">
        <f>""</f>
        <v/>
      </c>
      <c r="H172" t="str">
        <f>""</f>
        <v/>
      </c>
      <c r="I172" t="str">
        <f>""</f>
        <v/>
      </c>
      <c r="J172" t="str">
        <f>""</f>
        <v/>
      </c>
      <c r="K172" t="str">
        <f>""</f>
        <v/>
      </c>
      <c r="L172" t="str">
        <f>""</f>
        <v/>
      </c>
      <c r="M172" t="str">
        <f>""</f>
        <v/>
      </c>
      <c r="N172" t="str">
        <f>""</f>
        <v/>
      </c>
      <c r="O172" t="str">
        <f>""</f>
        <v/>
      </c>
      <c r="P172" t="str">
        <f>""</f>
        <v/>
      </c>
      <c r="Q172" t="str">
        <f>""</f>
        <v/>
      </c>
      <c r="R172" t="str">
        <f>""</f>
        <v/>
      </c>
      <c r="S172" t="str">
        <f>""</f>
        <v/>
      </c>
      <c r="T172" t="str">
        <f>""</f>
        <v/>
      </c>
      <c r="U172" t="str">
        <f>""</f>
        <v/>
      </c>
      <c r="V172" t="str">
        <f>""</f>
        <v/>
      </c>
      <c r="W172" t="str">
        <f>""</f>
        <v/>
      </c>
      <c r="X172" t="str">
        <f>""</f>
        <v/>
      </c>
      <c r="Y172" t="str">
        <f>""</f>
        <v/>
      </c>
      <c r="Z172" t="str">
        <f>""</f>
        <v/>
      </c>
      <c r="AA172" t="str">
        <f>""</f>
        <v/>
      </c>
      <c r="AB172" t="str">
        <f>""</f>
        <v/>
      </c>
      <c r="AC172" t="str">
        <f>""</f>
        <v/>
      </c>
      <c r="AD172" t="str">
        <f>""</f>
        <v/>
      </c>
      <c r="AE172" t="str">
        <f>""</f>
        <v/>
      </c>
      <c r="AF172" t="str">
        <f>""</f>
        <v/>
      </c>
      <c r="AG172" t="str">
        <f>""</f>
        <v/>
      </c>
      <c r="AH172" t="str">
        <f>""</f>
        <v/>
      </c>
      <c r="AI172" t="str">
        <f>""</f>
        <v/>
      </c>
      <c r="AJ172" t="str">
        <f>""</f>
        <v/>
      </c>
      <c r="AK172" t="str">
        <f>""</f>
        <v/>
      </c>
      <c r="AL172" t="str">
        <f>"[0.044]"</f>
        <v>[0.044]</v>
      </c>
      <c r="AM172" t="str">
        <f>""</f>
        <v/>
      </c>
      <c r="AN172" t="str">
        <f>""</f>
        <v/>
      </c>
      <c r="AO172" t="str">
        <f>""</f>
        <v/>
      </c>
      <c r="AP172" t="str">
        <f>""</f>
        <v/>
      </c>
      <c r="AQ172" t="str">
        <f>""</f>
        <v/>
      </c>
      <c r="AR172" t="str">
        <f>""</f>
        <v/>
      </c>
      <c r="AS172" t="str">
        <f>""</f>
        <v/>
      </c>
      <c r="AT172" t="str">
        <f>""</f>
        <v/>
      </c>
      <c r="AU172" t="str">
        <f>""</f>
        <v/>
      </c>
      <c r="AV172" t="str">
        <f>""</f>
        <v/>
      </c>
      <c r="AW172" t="str">
        <f>""</f>
        <v/>
      </c>
      <c r="AX172" t="str">
        <f>""</f>
        <v/>
      </c>
      <c r="AY172" t="str">
        <f>""</f>
        <v/>
      </c>
      <c r="AZ172" t="str">
        <f>""</f>
        <v/>
      </c>
      <c r="BA172" t="str">
        <f>""</f>
        <v/>
      </c>
    </row>
    <row r="173" spans="2:53" x14ac:dyDescent="0.2">
      <c r="B173" t="str">
        <f>"Number of years that household had a theft of money"</f>
        <v>Number of years that household had a theft of money</v>
      </c>
      <c r="C173" t="str">
        <f>""</f>
        <v/>
      </c>
      <c r="D173" t="str">
        <f>""</f>
        <v/>
      </c>
      <c r="E173" t="str">
        <f>""</f>
        <v/>
      </c>
      <c r="F173" t="str">
        <f>""</f>
        <v/>
      </c>
      <c r="G173" t="str">
        <f>""</f>
        <v/>
      </c>
      <c r="H173" t="str">
        <f>""</f>
        <v/>
      </c>
      <c r="I173" t="str">
        <f>""</f>
        <v/>
      </c>
      <c r="J173" t="str">
        <f>""</f>
        <v/>
      </c>
      <c r="K173" t="str">
        <f>""</f>
        <v/>
      </c>
      <c r="L173" t="str">
        <f>""</f>
        <v/>
      </c>
      <c r="M173" t="str">
        <f>""</f>
        <v/>
      </c>
      <c r="N173" t="str">
        <f>""</f>
        <v/>
      </c>
      <c r="O173" t="str">
        <f>""</f>
        <v/>
      </c>
      <c r="P173" t="str">
        <f>""</f>
        <v/>
      </c>
      <c r="Q173" t="str">
        <f>""</f>
        <v/>
      </c>
      <c r="R173" t="str">
        <f>""</f>
        <v/>
      </c>
      <c r="S173" t="str">
        <f>""</f>
        <v/>
      </c>
      <c r="T173" t="str">
        <f>""</f>
        <v/>
      </c>
      <c r="U173" t="str">
        <f>""</f>
        <v/>
      </c>
      <c r="V173" t="str">
        <f>""</f>
        <v/>
      </c>
      <c r="W173" t="str">
        <f>""</f>
        <v/>
      </c>
      <c r="X173" t="str">
        <f>""</f>
        <v/>
      </c>
      <c r="Y173" t="str">
        <f>""</f>
        <v/>
      </c>
      <c r="Z173" t="str">
        <f>""</f>
        <v/>
      </c>
      <c r="AA173" t="str">
        <f>""</f>
        <v/>
      </c>
      <c r="AB173" t="str">
        <f>""</f>
        <v/>
      </c>
      <c r="AC173" t="str">
        <f>""</f>
        <v/>
      </c>
      <c r="AD173" t="str">
        <f>""</f>
        <v/>
      </c>
      <c r="AE173" t="str">
        <f>""</f>
        <v/>
      </c>
      <c r="AF173" t="str">
        <f>""</f>
        <v/>
      </c>
      <c r="AG173" t="str">
        <f>""</f>
        <v/>
      </c>
      <c r="AH173" t="str">
        <f>""</f>
        <v/>
      </c>
      <c r="AI173" t="str">
        <f>""</f>
        <v/>
      </c>
      <c r="AJ173" t="str">
        <f>""</f>
        <v/>
      </c>
      <c r="AK173" t="str">
        <f>""</f>
        <v/>
      </c>
      <c r="AL173" t="str">
        <f>""</f>
        <v/>
      </c>
      <c r="AM173" t="str">
        <f>"0.022"</f>
        <v>0.022</v>
      </c>
      <c r="AN173" t="str">
        <f>"0.035"</f>
        <v>0.035</v>
      </c>
      <c r="AO173" t="str">
        <f>"0.008"</f>
        <v>0.008</v>
      </c>
      <c r="AP173" t="str">
        <f>""</f>
        <v/>
      </c>
      <c r="AQ173" t="str">
        <f>""</f>
        <v/>
      </c>
      <c r="AR173" t="str">
        <f>""</f>
        <v/>
      </c>
      <c r="AS173" t="str">
        <f>""</f>
        <v/>
      </c>
      <c r="AT173" t="str">
        <f>""</f>
        <v/>
      </c>
      <c r="AU173" t="str">
        <f>""</f>
        <v/>
      </c>
      <c r="AV173" t="str">
        <f>""</f>
        <v/>
      </c>
      <c r="AW173" t="str">
        <f>""</f>
        <v/>
      </c>
      <c r="AX173" t="str">
        <f>""</f>
        <v/>
      </c>
      <c r="AY173" t="str">
        <f>""</f>
        <v/>
      </c>
      <c r="AZ173" t="str">
        <f>""</f>
        <v/>
      </c>
      <c r="BA173" t="str">
        <f>""</f>
        <v/>
      </c>
    </row>
    <row r="174" spans="2:53" x14ac:dyDescent="0.2">
      <c r="B174" t="str">
        <f>""</f>
        <v/>
      </c>
      <c r="C174" t="str">
        <f>""</f>
        <v/>
      </c>
      <c r="D174" t="str">
        <f>""</f>
        <v/>
      </c>
      <c r="E174" t="str">
        <f>""</f>
        <v/>
      </c>
      <c r="F174" t="str">
        <f>""</f>
        <v/>
      </c>
      <c r="G174" t="str">
        <f>""</f>
        <v/>
      </c>
      <c r="H174" t="str">
        <f>""</f>
        <v/>
      </c>
      <c r="I174" t="str">
        <f>""</f>
        <v/>
      </c>
      <c r="J174" t="str">
        <f>""</f>
        <v/>
      </c>
      <c r="K174" t="str">
        <f>""</f>
        <v/>
      </c>
      <c r="L174" t="str">
        <f>""</f>
        <v/>
      </c>
      <c r="M174" t="str">
        <f>""</f>
        <v/>
      </c>
      <c r="N174" t="str">
        <f>""</f>
        <v/>
      </c>
      <c r="O174" t="str">
        <f>""</f>
        <v/>
      </c>
      <c r="P174" t="str">
        <f>""</f>
        <v/>
      </c>
      <c r="Q174" t="str">
        <f>""</f>
        <v/>
      </c>
      <c r="R174" t="str">
        <f>""</f>
        <v/>
      </c>
      <c r="S174" t="str">
        <f>""</f>
        <v/>
      </c>
      <c r="T174" t="str">
        <f>""</f>
        <v/>
      </c>
      <c r="U174" t="str">
        <f>""</f>
        <v/>
      </c>
      <c r="V174" t="str">
        <f>""</f>
        <v/>
      </c>
      <c r="W174" t="str">
        <f>""</f>
        <v/>
      </c>
      <c r="X174" t="str">
        <f>""</f>
        <v/>
      </c>
      <c r="Y174" t="str">
        <f>""</f>
        <v/>
      </c>
      <c r="Z174" t="str">
        <f>""</f>
        <v/>
      </c>
      <c r="AA174" t="str">
        <f>""</f>
        <v/>
      </c>
      <c r="AB174" t="str">
        <f>""</f>
        <v/>
      </c>
      <c r="AC174" t="str">
        <f>""</f>
        <v/>
      </c>
      <c r="AD174" t="str">
        <f>""</f>
        <v/>
      </c>
      <c r="AE174" t="str">
        <f>""</f>
        <v/>
      </c>
      <c r="AF174" t="str">
        <f>""</f>
        <v/>
      </c>
      <c r="AG174" t="str">
        <f>""</f>
        <v/>
      </c>
      <c r="AH174" t="str">
        <f>""</f>
        <v/>
      </c>
      <c r="AI174" t="str">
        <f>""</f>
        <v/>
      </c>
      <c r="AJ174" t="str">
        <f>""</f>
        <v/>
      </c>
      <c r="AK174" t="str">
        <f>""</f>
        <v/>
      </c>
      <c r="AL174" t="str">
        <f>""</f>
        <v/>
      </c>
      <c r="AM174" t="str">
        <f>"[0.035]"</f>
        <v>[0.035]</v>
      </c>
      <c r="AN174" t="str">
        <f>"[0.028]"</f>
        <v>[0.028]</v>
      </c>
      <c r="AO174" t="str">
        <f>"[0.032]"</f>
        <v>[0.032]</v>
      </c>
      <c r="AP174" t="str">
        <f>""</f>
        <v/>
      </c>
      <c r="AQ174" t="str">
        <f>""</f>
        <v/>
      </c>
      <c r="AR174" t="str">
        <f>""</f>
        <v/>
      </c>
      <c r="AS174" t="str">
        <f>""</f>
        <v/>
      </c>
      <c r="AT174" t="str">
        <f>""</f>
        <v/>
      </c>
      <c r="AU174" t="str">
        <f>""</f>
        <v/>
      </c>
      <c r="AV174" t="str">
        <f>""</f>
        <v/>
      </c>
      <c r="AW174" t="str">
        <f>""</f>
        <v/>
      </c>
      <c r="AX174" t="str">
        <f>""</f>
        <v/>
      </c>
      <c r="AY174" t="str">
        <f>""</f>
        <v/>
      </c>
      <c r="AZ174" t="str">
        <f>""</f>
        <v/>
      </c>
      <c r="BA174" t="str">
        <f>""</f>
        <v/>
      </c>
    </row>
    <row r="175" spans="2:53" x14ac:dyDescent="0.2">
      <c r="B175" t="str">
        <f>"At least 1 person left the household in a given year (yes=1)"</f>
        <v>At least 1 person left the household in a given year (yes=1)</v>
      </c>
      <c r="C175" t="str">
        <f>""</f>
        <v/>
      </c>
      <c r="D175" t="str">
        <f>""</f>
        <v/>
      </c>
      <c r="E175" t="str">
        <f>""</f>
        <v/>
      </c>
      <c r="F175" t="str">
        <f>""</f>
        <v/>
      </c>
      <c r="G175" t="str">
        <f>""</f>
        <v/>
      </c>
      <c r="H175" t="str">
        <f>""</f>
        <v/>
      </c>
      <c r="I175" t="str">
        <f>""</f>
        <v/>
      </c>
      <c r="J175" t="str">
        <f>""</f>
        <v/>
      </c>
      <c r="K175" t="str">
        <f>""</f>
        <v/>
      </c>
      <c r="L175" t="str">
        <f>""</f>
        <v/>
      </c>
      <c r="M175" t="str">
        <f>""</f>
        <v/>
      </c>
      <c r="N175" t="str">
        <f>""</f>
        <v/>
      </c>
      <c r="O175" t="str">
        <f>""</f>
        <v/>
      </c>
      <c r="P175" t="str">
        <f>""</f>
        <v/>
      </c>
      <c r="Q175" t="str">
        <f>""</f>
        <v/>
      </c>
      <c r="R175" t="str">
        <f>""</f>
        <v/>
      </c>
      <c r="S175" t="str">
        <f>""</f>
        <v/>
      </c>
      <c r="T175" t="str">
        <f>""</f>
        <v/>
      </c>
      <c r="U175" t="str">
        <f>""</f>
        <v/>
      </c>
      <c r="V175" t="str">
        <f>""</f>
        <v/>
      </c>
      <c r="W175" t="str">
        <f>""</f>
        <v/>
      </c>
      <c r="X175" t="str">
        <f>""</f>
        <v/>
      </c>
      <c r="Y175" t="str">
        <f>""</f>
        <v/>
      </c>
      <c r="Z175" t="str">
        <f>""</f>
        <v/>
      </c>
      <c r="AA175" t="str">
        <f>""</f>
        <v/>
      </c>
      <c r="AB175" t="str">
        <f>""</f>
        <v/>
      </c>
      <c r="AC175" t="str">
        <f>""</f>
        <v/>
      </c>
      <c r="AD175" t="str">
        <f>""</f>
        <v/>
      </c>
      <c r="AE175" t="str">
        <f>""</f>
        <v/>
      </c>
      <c r="AF175" t="str">
        <f>""</f>
        <v/>
      </c>
      <c r="AG175" t="str">
        <f>""</f>
        <v/>
      </c>
      <c r="AH175" t="str">
        <f>""</f>
        <v/>
      </c>
      <c r="AI175" t="str">
        <f>""</f>
        <v/>
      </c>
      <c r="AJ175" t="str">
        <f>""</f>
        <v/>
      </c>
      <c r="AK175" t="str">
        <f>""</f>
        <v/>
      </c>
      <c r="AL175" t="str">
        <f>""</f>
        <v/>
      </c>
      <c r="AM175" t="str">
        <f>"-0.071*"</f>
        <v>-0.071*</v>
      </c>
      <c r="AN175" t="str">
        <f>""</f>
        <v/>
      </c>
      <c r="AO175" t="str">
        <f>""</f>
        <v/>
      </c>
      <c r="AP175" t="str">
        <f>""</f>
        <v/>
      </c>
      <c r="AQ175" t="str">
        <f>""</f>
        <v/>
      </c>
      <c r="AR175" t="str">
        <f>""</f>
        <v/>
      </c>
      <c r="AS175" t="str">
        <f>""</f>
        <v/>
      </c>
      <c r="AT175" t="str">
        <f>""</f>
        <v/>
      </c>
      <c r="AU175" t="str">
        <f>""</f>
        <v/>
      </c>
      <c r="AV175" t="str">
        <f>""</f>
        <v/>
      </c>
      <c r="AW175" t="str">
        <f>""</f>
        <v/>
      </c>
      <c r="AX175" t="str">
        <f>""</f>
        <v/>
      </c>
      <c r="AY175" t="str">
        <f>""</f>
        <v/>
      </c>
      <c r="AZ175" t="str">
        <f>""</f>
        <v/>
      </c>
      <c r="BA175" t="str">
        <f>""</f>
        <v/>
      </c>
    </row>
    <row r="176" spans="2:53" x14ac:dyDescent="0.2">
      <c r="B176" t="str">
        <f>""</f>
        <v/>
      </c>
      <c r="C176" t="str">
        <f>""</f>
        <v/>
      </c>
      <c r="D176" t="str">
        <f>""</f>
        <v/>
      </c>
      <c r="E176" t="str">
        <f>""</f>
        <v/>
      </c>
      <c r="F176" t="str">
        <f>""</f>
        <v/>
      </c>
      <c r="G176" t="str">
        <f>""</f>
        <v/>
      </c>
      <c r="H176" t="str">
        <f>""</f>
        <v/>
      </c>
      <c r="I176" t="str">
        <f>""</f>
        <v/>
      </c>
      <c r="J176" t="str">
        <f>""</f>
        <v/>
      </c>
      <c r="K176" t="str">
        <f>""</f>
        <v/>
      </c>
      <c r="L176" t="str">
        <f>""</f>
        <v/>
      </c>
      <c r="M176" t="str">
        <f>""</f>
        <v/>
      </c>
      <c r="N176" t="str">
        <f>""</f>
        <v/>
      </c>
      <c r="O176" t="str">
        <f>""</f>
        <v/>
      </c>
      <c r="P176" t="str">
        <f>""</f>
        <v/>
      </c>
      <c r="Q176" t="str">
        <f>""</f>
        <v/>
      </c>
      <c r="R176" t="str">
        <f>""</f>
        <v/>
      </c>
      <c r="S176" t="str">
        <f>""</f>
        <v/>
      </c>
      <c r="T176" t="str">
        <f>""</f>
        <v/>
      </c>
      <c r="U176" t="str">
        <f>""</f>
        <v/>
      </c>
      <c r="V176" t="str">
        <f>""</f>
        <v/>
      </c>
      <c r="W176" t="str">
        <f>""</f>
        <v/>
      </c>
      <c r="X176" t="str">
        <f>""</f>
        <v/>
      </c>
      <c r="Y176" t="str">
        <f>""</f>
        <v/>
      </c>
      <c r="Z176" t="str">
        <f>""</f>
        <v/>
      </c>
      <c r="AA176" t="str">
        <f>""</f>
        <v/>
      </c>
      <c r="AB176" t="str">
        <f>""</f>
        <v/>
      </c>
      <c r="AC176" t="str">
        <f>""</f>
        <v/>
      </c>
      <c r="AD176" t="str">
        <f>""</f>
        <v/>
      </c>
      <c r="AE176" t="str">
        <f>""</f>
        <v/>
      </c>
      <c r="AF176" t="str">
        <f>""</f>
        <v/>
      </c>
      <c r="AG176" t="str">
        <f>""</f>
        <v/>
      </c>
      <c r="AH176" t="str">
        <f>""</f>
        <v/>
      </c>
      <c r="AI176" t="str">
        <f>""</f>
        <v/>
      </c>
      <c r="AJ176" t="str">
        <f>""</f>
        <v/>
      </c>
      <c r="AK176" t="str">
        <f>""</f>
        <v/>
      </c>
      <c r="AL176" t="str">
        <f>""</f>
        <v/>
      </c>
      <c r="AM176" t="str">
        <f>"[0.037]"</f>
        <v>[0.037]</v>
      </c>
      <c r="AN176" t="str">
        <f>""</f>
        <v/>
      </c>
      <c r="AO176" t="str">
        <f>""</f>
        <v/>
      </c>
      <c r="AP176" t="str">
        <f>""</f>
        <v/>
      </c>
      <c r="AQ176" t="str">
        <f>""</f>
        <v/>
      </c>
      <c r="AR176" t="str">
        <f>""</f>
        <v/>
      </c>
      <c r="AS176" t="str">
        <f>""</f>
        <v/>
      </c>
      <c r="AT176" t="str">
        <f>""</f>
        <v/>
      </c>
      <c r="AU176" t="str">
        <f>""</f>
        <v/>
      </c>
      <c r="AV176" t="str">
        <f>""</f>
        <v/>
      </c>
      <c r="AW176" t="str">
        <f>""</f>
        <v/>
      </c>
      <c r="AX176" t="str">
        <f>""</f>
        <v/>
      </c>
      <c r="AY176" t="str">
        <f>""</f>
        <v/>
      </c>
      <c r="AZ176" t="str">
        <f>""</f>
        <v/>
      </c>
      <c r="BA176" t="str">
        <f>""</f>
        <v/>
      </c>
    </row>
    <row r="177" spans="2:53" x14ac:dyDescent="0.2">
      <c r="B177" t="str">
        <f>"Interaction"</f>
        <v>Interaction</v>
      </c>
      <c r="C177" t="str">
        <f>""</f>
        <v/>
      </c>
      <c r="D177" t="str">
        <f>""</f>
        <v/>
      </c>
      <c r="E177" t="str">
        <f>""</f>
        <v/>
      </c>
      <c r="F177" t="str">
        <f>""</f>
        <v/>
      </c>
      <c r="G177" t="str">
        <f>""</f>
        <v/>
      </c>
      <c r="H177" t="str">
        <f>""</f>
        <v/>
      </c>
      <c r="I177" t="str">
        <f>""</f>
        <v/>
      </c>
      <c r="J177" t="str">
        <f>""</f>
        <v/>
      </c>
      <c r="K177" t="str">
        <f>""</f>
        <v/>
      </c>
      <c r="L177" t="str">
        <f>""</f>
        <v/>
      </c>
      <c r="M177" t="str">
        <f>""</f>
        <v/>
      </c>
      <c r="N177" t="str">
        <f>""</f>
        <v/>
      </c>
      <c r="O177" t="str">
        <f>""</f>
        <v/>
      </c>
      <c r="P177" t="str">
        <f>""</f>
        <v/>
      </c>
      <c r="Q177" t="str">
        <f>""</f>
        <v/>
      </c>
      <c r="R177" t="str">
        <f>""</f>
        <v/>
      </c>
      <c r="S177" t="str">
        <f>""</f>
        <v/>
      </c>
      <c r="T177" t="str">
        <f>""</f>
        <v/>
      </c>
      <c r="U177" t="str">
        <f>""</f>
        <v/>
      </c>
      <c r="V177" t="str">
        <f>""</f>
        <v/>
      </c>
      <c r="W177" t="str">
        <f>""</f>
        <v/>
      </c>
      <c r="X177" t="str">
        <f>""</f>
        <v/>
      </c>
      <c r="Y177" t="str">
        <f>""</f>
        <v/>
      </c>
      <c r="Z177" t="str">
        <f>""</f>
        <v/>
      </c>
      <c r="AA177" t="str">
        <f>""</f>
        <v/>
      </c>
      <c r="AB177" t="str">
        <f>""</f>
        <v/>
      </c>
      <c r="AC177" t="str">
        <f>""</f>
        <v/>
      </c>
      <c r="AD177" t="str">
        <f>""</f>
        <v/>
      </c>
      <c r="AE177" t="str">
        <f>""</f>
        <v/>
      </c>
      <c r="AF177" t="str">
        <f>""</f>
        <v/>
      </c>
      <c r="AG177" t="str">
        <f>""</f>
        <v/>
      </c>
      <c r="AH177" t="str">
        <f>""</f>
        <v/>
      </c>
      <c r="AI177" t="str">
        <f>""</f>
        <v/>
      </c>
      <c r="AJ177" t="str">
        <f>""</f>
        <v/>
      </c>
      <c r="AK177" t="str">
        <f>""</f>
        <v/>
      </c>
      <c r="AL177" t="str">
        <f>""</f>
        <v/>
      </c>
      <c r="AM177" t="str">
        <f>"-0.004"</f>
        <v>-0.004</v>
      </c>
      <c r="AN177" t="str">
        <f>""</f>
        <v/>
      </c>
      <c r="AO177" t="str">
        <f>""</f>
        <v/>
      </c>
      <c r="AP177" t="str">
        <f>""</f>
        <v/>
      </c>
      <c r="AQ177" t="str">
        <f>""</f>
        <v/>
      </c>
      <c r="AR177" t="str">
        <f>""</f>
        <v/>
      </c>
      <c r="AS177" t="str">
        <f>""</f>
        <v/>
      </c>
      <c r="AT177" t="str">
        <f>""</f>
        <v/>
      </c>
      <c r="AU177" t="str">
        <f>""</f>
        <v/>
      </c>
      <c r="AV177" t="str">
        <f>""</f>
        <v/>
      </c>
      <c r="AW177" t="str">
        <f>""</f>
        <v/>
      </c>
      <c r="AX177" t="str">
        <f>""</f>
        <v/>
      </c>
      <c r="AY177" t="str">
        <f>""</f>
        <v/>
      </c>
      <c r="AZ177" t="str">
        <f>""</f>
        <v/>
      </c>
      <c r="BA177" t="str">
        <f>""</f>
        <v/>
      </c>
    </row>
    <row r="178" spans="2:53" x14ac:dyDescent="0.2">
      <c r="B178" t="str">
        <f>""</f>
        <v/>
      </c>
      <c r="C178" t="str">
        <f>""</f>
        <v/>
      </c>
      <c r="D178" t="str">
        <f>""</f>
        <v/>
      </c>
      <c r="E178" t="str">
        <f>""</f>
        <v/>
      </c>
      <c r="F178" t="str">
        <f>""</f>
        <v/>
      </c>
      <c r="G178" t="str">
        <f>""</f>
        <v/>
      </c>
      <c r="H178" t="str">
        <f>""</f>
        <v/>
      </c>
      <c r="I178" t="str">
        <f>""</f>
        <v/>
      </c>
      <c r="J178" t="str">
        <f>""</f>
        <v/>
      </c>
      <c r="K178" t="str">
        <f>""</f>
        <v/>
      </c>
      <c r="L178" t="str">
        <f>""</f>
        <v/>
      </c>
      <c r="M178" t="str">
        <f>""</f>
        <v/>
      </c>
      <c r="N178" t="str">
        <f>""</f>
        <v/>
      </c>
      <c r="O178" t="str">
        <f>""</f>
        <v/>
      </c>
      <c r="P178" t="str">
        <f>""</f>
        <v/>
      </c>
      <c r="Q178" t="str">
        <f>""</f>
        <v/>
      </c>
      <c r="R178" t="str">
        <f>""</f>
        <v/>
      </c>
      <c r="S178" t="str">
        <f>""</f>
        <v/>
      </c>
      <c r="T178" t="str">
        <f>""</f>
        <v/>
      </c>
      <c r="U178" t="str">
        <f>""</f>
        <v/>
      </c>
      <c r="V178" t="str">
        <f>""</f>
        <v/>
      </c>
      <c r="W178" t="str">
        <f>""</f>
        <v/>
      </c>
      <c r="X178" t="str">
        <f>""</f>
        <v/>
      </c>
      <c r="Y178" t="str">
        <f>""</f>
        <v/>
      </c>
      <c r="Z178" t="str">
        <f>""</f>
        <v/>
      </c>
      <c r="AA178" t="str">
        <f>""</f>
        <v/>
      </c>
      <c r="AB178" t="str">
        <f>""</f>
        <v/>
      </c>
      <c r="AC178" t="str">
        <f>""</f>
        <v/>
      </c>
      <c r="AD178" t="str">
        <f>""</f>
        <v/>
      </c>
      <c r="AE178" t="str">
        <f>""</f>
        <v/>
      </c>
      <c r="AF178" t="str">
        <f>""</f>
        <v/>
      </c>
      <c r="AG178" t="str">
        <f>""</f>
        <v/>
      </c>
      <c r="AH178" t="str">
        <f>""</f>
        <v/>
      </c>
      <c r="AI178" t="str">
        <f>""</f>
        <v/>
      </c>
      <c r="AJ178" t="str">
        <f>""</f>
        <v/>
      </c>
      <c r="AK178" t="str">
        <f>""</f>
        <v/>
      </c>
      <c r="AL178" t="str">
        <f>""</f>
        <v/>
      </c>
      <c r="AM178" t="str">
        <f>"[0.047]"</f>
        <v>[0.047]</v>
      </c>
      <c r="AN178" t="str">
        <f>""</f>
        <v/>
      </c>
      <c r="AO178" t="str">
        <f>""</f>
        <v/>
      </c>
      <c r="AP178" t="str">
        <f>""</f>
        <v/>
      </c>
      <c r="AQ178" t="str">
        <f>""</f>
        <v/>
      </c>
      <c r="AR178" t="str">
        <f>""</f>
        <v/>
      </c>
      <c r="AS178" t="str">
        <f>""</f>
        <v/>
      </c>
      <c r="AT178" t="str">
        <f>""</f>
        <v/>
      </c>
      <c r="AU178" t="str">
        <f>""</f>
        <v/>
      </c>
      <c r="AV178" t="str">
        <f>""</f>
        <v/>
      </c>
      <c r="AW178" t="str">
        <f>""</f>
        <v/>
      </c>
      <c r="AX178" t="str">
        <f>""</f>
        <v/>
      </c>
      <c r="AY178" t="str">
        <f>""</f>
        <v/>
      </c>
      <c r="AZ178" t="str">
        <f>""</f>
        <v/>
      </c>
      <c r="BA178" t="str">
        <f>""</f>
        <v/>
      </c>
    </row>
    <row r="179" spans="2:53" x14ac:dyDescent="0.2">
      <c r="B179" t="str">
        <f>"Number of members who left household 1998-2007"</f>
        <v>Number of members who left household 1998-2007</v>
      </c>
      <c r="C179" t="str">
        <f>""</f>
        <v/>
      </c>
      <c r="D179" t="str">
        <f>""</f>
        <v/>
      </c>
      <c r="E179" t="str">
        <f>""</f>
        <v/>
      </c>
      <c r="F179" t="str">
        <f>""</f>
        <v/>
      </c>
      <c r="G179" t="str">
        <f>""</f>
        <v/>
      </c>
      <c r="H179" t="str">
        <f>""</f>
        <v/>
      </c>
      <c r="I179" t="str">
        <f>""</f>
        <v/>
      </c>
      <c r="J179" t="str">
        <f>""</f>
        <v/>
      </c>
      <c r="K179" t="str">
        <f>""</f>
        <v/>
      </c>
      <c r="L179" t="str">
        <f>""</f>
        <v/>
      </c>
      <c r="M179" t="str">
        <f>""</f>
        <v/>
      </c>
      <c r="N179" t="str">
        <f>""</f>
        <v/>
      </c>
      <c r="O179" t="str">
        <f>""</f>
        <v/>
      </c>
      <c r="P179" t="str">
        <f>""</f>
        <v/>
      </c>
      <c r="Q179" t="str">
        <f>""</f>
        <v/>
      </c>
      <c r="R179" t="str">
        <f>""</f>
        <v/>
      </c>
      <c r="S179" t="str">
        <f>""</f>
        <v/>
      </c>
      <c r="T179" t="str">
        <f>""</f>
        <v/>
      </c>
      <c r="U179" t="str">
        <f>""</f>
        <v/>
      </c>
      <c r="V179" t="str">
        <f>""</f>
        <v/>
      </c>
      <c r="W179" t="str">
        <f>""</f>
        <v/>
      </c>
      <c r="X179" t="str">
        <f>""</f>
        <v/>
      </c>
      <c r="Y179" t="str">
        <f>""</f>
        <v/>
      </c>
      <c r="Z179" t="str">
        <f>""</f>
        <v/>
      </c>
      <c r="AA179" t="str">
        <f>""</f>
        <v/>
      </c>
      <c r="AB179" t="str">
        <f>""</f>
        <v/>
      </c>
      <c r="AC179" t="str">
        <f>""</f>
        <v/>
      </c>
      <c r="AD179" t="str">
        <f>""</f>
        <v/>
      </c>
      <c r="AE179" t="str">
        <f>""</f>
        <v/>
      </c>
      <c r="AF179" t="str">
        <f>""</f>
        <v/>
      </c>
      <c r="AG179" t="str">
        <f>""</f>
        <v/>
      </c>
      <c r="AH179" t="str">
        <f>""</f>
        <v/>
      </c>
      <c r="AI179" t="str">
        <f>""</f>
        <v/>
      </c>
      <c r="AJ179" t="str">
        <f>""</f>
        <v/>
      </c>
      <c r="AK179" t="str">
        <f>""</f>
        <v/>
      </c>
      <c r="AL179" t="str">
        <f>""</f>
        <v/>
      </c>
      <c r="AM179" t="str">
        <f>""</f>
        <v/>
      </c>
      <c r="AN179" t="str">
        <f>"-0.029*"</f>
        <v>-0.029*</v>
      </c>
      <c r="AO179" t="str">
        <f>""</f>
        <v/>
      </c>
      <c r="AP179" t="str">
        <f>""</f>
        <v/>
      </c>
      <c r="AQ179" t="str">
        <f>""</f>
        <v/>
      </c>
      <c r="AR179" t="str">
        <f>""</f>
        <v/>
      </c>
      <c r="AS179" t="str">
        <f>""</f>
        <v/>
      </c>
      <c r="AT179" t="str">
        <f>""</f>
        <v/>
      </c>
      <c r="AU179" t="str">
        <f>""</f>
        <v/>
      </c>
      <c r="AV179" t="str">
        <f>""</f>
        <v/>
      </c>
      <c r="AW179" t="str">
        <f>""</f>
        <v/>
      </c>
      <c r="AX179" t="str">
        <f>""</f>
        <v/>
      </c>
      <c r="AY179" t="str">
        <f>""</f>
        <v/>
      </c>
      <c r="AZ179" t="str">
        <f>""</f>
        <v/>
      </c>
      <c r="BA179" t="str">
        <f>""</f>
        <v/>
      </c>
    </row>
    <row r="180" spans="2:53" x14ac:dyDescent="0.2">
      <c r="B180" t="str">
        <f>""</f>
        <v/>
      </c>
      <c r="C180" t="str">
        <f>""</f>
        <v/>
      </c>
      <c r="D180" t="str">
        <f>""</f>
        <v/>
      </c>
      <c r="E180" t="str">
        <f>""</f>
        <v/>
      </c>
      <c r="F180" t="str">
        <f>""</f>
        <v/>
      </c>
      <c r="G180" t="str">
        <f>""</f>
        <v/>
      </c>
      <c r="H180" t="str">
        <f>""</f>
        <v/>
      </c>
      <c r="I180" t="str">
        <f>""</f>
        <v/>
      </c>
      <c r="J180" t="str">
        <f>""</f>
        <v/>
      </c>
      <c r="K180" t="str">
        <f>""</f>
        <v/>
      </c>
      <c r="L180" t="str">
        <f>""</f>
        <v/>
      </c>
      <c r="M180" t="str">
        <f>""</f>
        <v/>
      </c>
      <c r="N180" t="str">
        <f>""</f>
        <v/>
      </c>
      <c r="O180" t="str">
        <f>""</f>
        <v/>
      </c>
      <c r="P180" t="str">
        <f>""</f>
        <v/>
      </c>
      <c r="Q180" t="str">
        <f>""</f>
        <v/>
      </c>
      <c r="R180" t="str">
        <f>""</f>
        <v/>
      </c>
      <c r="S180" t="str">
        <f>""</f>
        <v/>
      </c>
      <c r="T180" t="str">
        <f>""</f>
        <v/>
      </c>
      <c r="U180" t="str">
        <f>""</f>
        <v/>
      </c>
      <c r="V180" t="str">
        <f>""</f>
        <v/>
      </c>
      <c r="W180" t="str">
        <f>""</f>
        <v/>
      </c>
      <c r="X180" t="str">
        <f>""</f>
        <v/>
      </c>
      <c r="Y180" t="str">
        <f>""</f>
        <v/>
      </c>
      <c r="Z180" t="str">
        <f>""</f>
        <v/>
      </c>
      <c r="AA180" t="str">
        <f>""</f>
        <v/>
      </c>
      <c r="AB180" t="str">
        <f>""</f>
        <v/>
      </c>
      <c r="AC180" t="str">
        <f>""</f>
        <v/>
      </c>
      <c r="AD180" t="str">
        <f>""</f>
        <v/>
      </c>
      <c r="AE180" t="str">
        <f>""</f>
        <v/>
      </c>
      <c r="AF180" t="str">
        <f>""</f>
        <v/>
      </c>
      <c r="AG180" t="str">
        <f>""</f>
        <v/>
      </c>
      <c r="AH180" t="str">
        <f>""</f>
        <v/>
      </c>
      <c r="AI180" t="str">
        <f>""</f>
        <v/>
      </c>
      <c r="AJ180" t="str">
        <f>""</f>
        <v/>
      </c>
      <c r="AK180" t="str">
        <f>""</f>
        <v/>
      </c>
      <c r="AL180" t="str">
        <f>""</f>
        <v/>
      </c>
      <c r="AM180" t="str">
        <f>""</f>
        <v/>
      </c>
      <c r="AN180" t="str">
        <f>"[0.016]"</f>
        <v>[0.016]</v>
      </c>
      <c r="AO180" t="str">
        <f>""</f>
        <v/>
      </c>
      <c r="AP180" t="str">
        <f>""</f>
        <v/>
      </c>
      <c r="AQ180" t="str">
        <f>""</f>
        <v/>
      </c>
      <c r="AR180" t="str">
        <f>""</f>
        <v/>
      </c>
      <c r="AS180" t="str">
        <f>""</f>
        <v/>
      </c>
      <c r="AT180" t="str">
        <f>""</f>
        <v/>
      </c>
      <c r="AU180" t="str">
        <f>""</f>
        <v/>
      </c>
      <c r="AV180" t="str">
        <f>""</f>
        <v/>
      </c>
      <c r="AW180" t="str">
        <f>""</f>
        <v/>
      </c>
      <c r="AX180" t="str">
        <f>""</f>
        <v/>
      </c>
      <c r="AY180" t="str">
        <f>""</f>
        <v/>
      </c>
      <c r="AZ180" t="str">
        <f>""</f>
        <v/>
      </c>
      <c r="BA180" t="str">
        <f>""</f>
        <v/>
      </c>
    </row>
    <row r="181" spans="2:53" x14ac:dyDescent="0.2">
      <c r="B181" t="str">
        <f>"Interaction"</f>
        <v>Interaction</v>
      </c>
      <c r="C181" t="str">
        <f>""</f>
        <v/>
      </c>
      <c r="D181" t="str">
        <f>""</f>
        <v/>
      </c>
      <c r="E181" t="str">
        <f>""</f>
        <v/>
      </c>
      <c r="F181" t="str">
        <f>""</f>
        <v/>
      </c>
      <c r="G181" t="str">
        <f>""</f>
        <v/>
      </c>
      <c r="H181" t="str">
        <f>""</f>
        <v/>
      </c>
      <c r="I181" t="str">
        <f>""</f>
        <v/>
      </c>
      <c r="J181" t="str">
        <f>""</f>
        <v/>
      </c>
      <c r="K181" t="str">
        <f>""</f>
        <v/>
      </c>
      <c r="L181" t="str">
        <f>""</f>
        <v/>
      </c>
      <c r="M181" t="str">
        <f>""</f>
        <v/>
      </c>
      <c r="N181" t="str">
        <f>""</f>
        <v/>
      </c>
      <c r="O181" t="str">
        <f>""</f>
        <v/>
      </c>
      <c r="P181" t="str">
        <f>""</f>
        <v/>
      </c>
      <c r="Q181" t="str">
        <f>""</f>
        <v/>
      </c>
      <c r="R181" t="str">
        <f>""</f>
        <v/>
      </c>
      <c r="S181" t="str">
        <f>""</f>
        <v/>
      </c>
      <c r="T181" t="str">
        <f>""</f>
        <v/>
      </c>
      <c r="U181" t="str">
        <f>""</f>
        <v/>
      </c>
      <c r="V181" t="str">
        <f>""</f>
        <v/>
      </c>
      <c r="W181" t="str">
        <f>""</f>
        <v/>
      </c>
      <c r="X181" t="str">
        <f>""</f>
        <v/>
      </c>
      <c r="Y181" t="str">
        <f>""</f>
        <v/>
      </c>
      <c r="Z181" t="str">
        <f>""</f>
        <v/>
      </c>
      <c r="AA181" t="str">
        <f>""</f>
        <v/>
      </c>
      <c r="AB181" t="str">
        <f>""</f>
        <v/>
      </c>
      <c r="AC181" t="str">
        <f>""</f>
        <v/>
      </c>
      <c r="AD181" t="str">
        <f>""</f>
        <v/>
      </c>
      <c r="AE181" t="str">
        <f>""</f>
        <v/>
      </c>
      <c r="AF181" t="str">
        <f>""</f>
        <v/>
      </c>
      <c r="AG181" t="str">
        <f>""</f>
        <v/>
      </c>
      <c r="AH181" t="str">
        <f>""</f>
        <v/>
      </c>
      <c r="AI181" t="str">
        <f>""</f>
        <v/>
      </c>
      <c r="AJ181" t="str">
        <f>""</f>
        <v/>
      </c>
      <c r="AK181" t="str">
        <f>""</f>
        <v/>
      </c>
      <c r="AL181" t="str">
        <f>""</f>
        <v/>
      </c>
      <c r="AM181" t="str">
        <f>""</f>
        <v/>
      </c>
      <c r="AN181" t="str">
        <f>"-0.022"</f>
        <v>-0.022</v>
      </c>
      <c r="AO181" t="str">
        <f>""</f>
        <v/>
      </c>
      <c r="AP181" t="str">
        <f>""</f>
        <v/>
      </c>
      <c r="AQ181" t="str">
        <f>""</f>
        <v/>
      </c>
      <c r="AR181" t="str">
        <f>""</f>
        <v/>
      </c>
      <c r="AS181" t="str">
        <f>""</f>
        <v/>
      </c>
      <c r="AT181" t="str">
        <f>""</f>
        <v/>
      </c>
      <c r="AU181" t="str">
        <f>""</f>
        <v/>
      </c>
      <c r="AV181" t="str">
        <f>""</f>
        <v/>
      </c>
      <c r="AW181" t="str">
        <f>""</f>
        <v/>
      </c>
      <c r="AX181" t="str">
        <f>""</f>
        <v/>
      </c>
      <c r="AY181" t="str">
        <f>""</f>
        <v/>
      </c>
      <c r="AZ181" t="str">
        <f>""</f>
        <v/>
      </c>
      <c r="BA181" t="str">
        <f>""</f>
        <v/>
      </c>
    </row>
    <row r="182" spans="2:53" x14ac:dyDescent="0.2">
      <c r="B182" t="str">
        <f>""</f>
        <v/>
      </c>
      <c r="C182" t="str">
        <f>""</f>
        <v/>
      </c>
      <c r="D182" t="str">
        <f>""</f>
        <v/>
      </c>
      <c r="E182" t="str">
        <f>""</f>
        <v/>
      </c>
      <c r="F182" t="str">
        <f>""</f>
        <v/>
      </c>
      <c r="G182" t="str">
        <f>""</f>
        <v/>
      </c>
      <c r="H182" t="str">
        <f>""</f>
        <v/>
      </c>
      <c r="I182" t="str">
        <f>""</f>
        <v/>
      </c>
      <c r="J182" t="str">
        <f>""</f>
        <v/>
      </c>
      <c r="K182" t="str">
        <f>""</f>
        <v/>
      </c>
      <c r="L182" t="str">
        <f>""</f>
        <v/>
      </c>
      <c r="M182" t="str">
        <f>""</f>
        <v/>
      </c>
      <c r="N182" t="str">
        <f>""</f>
        <v/>
      </c>
      <c r="O182" t="str">
        <f>""</f>
        <v/>
      </c>
      <c r="P182" t="str">
        <f>""</f>
        <v/>
      </c>
      <c r="Q182" t="str">
        <f>""</f>
        <v/>
      </c>
      <c r="R182" t="str">
        <f>""</f>
        <v/>
      </c>
      <c r="S182" t="str">
        <f>""</f>
        <v/>
      </c>
      <c r="T182" t="str">
        <f>""</f>
        <v/>
      </c>
      <c r="U182" t="str">
        <f>""</f>
        <v/>
      </c>
      <c r="V182" t="str">
        <f>""</f>
        <v/>
      </c>
      <c r="W182" t="str">
        <f>""</f>
        <v/>
      </c>
      <c r="X182" t="str">
        <f>""</f>
        <v/>
      </c>
      <c r="Y182" t="str">
        <f>""</f>
        <v/>
      </c>
      <c r="Z182" t="str">
        <f>""</f>
        <v/>
      </c>
      <c r="AA182" t="str">
        <f>""</f>
        <v/>
      </c>
      <c r="AB182" t="str">
        <f>""</f>
        <v/>
      </c>
      <c r="AC182" t="str">
        <f>""</f>
        <v/>
      </c>
      <c r="AD182" t="str">
        <f>""</f>
        <v/>
      </c>
      <c r="AE182" t="str">
        <f>""</f>
        <v/>
      </c>
      <c r="AF182" t="str">
        <f>""</f>
        <v/>
      </c>
      <c r="AG182" t="str">
        <f>""</f>
        <v/>
      </c>
      <c r="AH182" t="str">
        <f>""</f>
        <v/>
      </c>
      <c r="AI182" t="str">
        <f>""</f>
        <v/>
      </c>
      <c r="AJ182" t="str">
        <f>""</f>
        <v/>
      </c>
      <c r="AK182" t="str">
        <f>""</f>
        <v/>
      </c>
      <c r="AL182" t="str">
        <f>""</f>
        <v/>
      </c>
      <c r="AM182" t="str">
        <f>""</f>
        <v/>
      </c>
      <c r="AN182" t="str">
        <f>"[0.021]"</f>
        <v>[0.021]</v>
      </c>
      <c r="AO182" t="str">
        <f>""</f>
        <v/>
      </c>
      <c r="AP182" t="str">
        <f>""</f>
        <v/>
      </c>
      <c r="AQ182" t="str">
        <f>""</f>
        <v/>
      </c>
      <c r="AR182" t="str">
        <f>""</f>
        <v/>
      </c>
      <c r="AS182" t="str">
        <f>""</f>
        <v/>
      </c>
      <c r="AT182" t="str">
        <f>""</f>
        <v/>
      </c>
      <c r="AU182" t="str">
        <f>""</f>
        <v/>
      </c>
      <c r="AV182" t="str">
        <f>""</f>
        <v/>
      </c>
      <c r="AW182" t="str">
        <f>""</f>
        <v/>
      </c>
      <c r="AX182" t="str">
        <f>""</f>
        <v/>
      </c>
      <c r="AY182" t="str">
        <f>""</f>
        <v/>
      </c>
      <c r="AZ182" t="str">
        <f>""</f>
        <v/>
      </c>
      <c r="BA182" t="str">
        <f>""</f>
        <v/>
      </c>
    </row>
    <row r="183" spans="2:53" x14ac:dyDescent="0.2">
      <c r="B183" t="str">
        <f>"Share of household members who left household 1998-2007"</f>
        <v>Share of household members who left household 1998-2007</v>
      </c>
      <c r="C183" t="str">
        <f>""</f>
        <v/>
      </c>
      <c r="D183" t="str">
        <f>""</f>
        <v/>
      </c>
      <c r="E183" t="str">
        <f>""</f>
        <v/>
      </c>
      <c r="F183" t="str">
        <f>""</f>
        <v/>
      </c>
      <c r="G183" t="str">
        <f>""</f>
        <v/>
      </c>
      <c r="H183" t="str">
        <f>""</f>
        <v/>
      </c>
      <c r="I183" t="str">
        <f>""</f>
        <v/>
      </c>
      <c r="J183" t="str">
        <f>""</f>
        <v/>
      </c>
      <c r="K183" t="str">
        <f>""</f>
        <v/>
      </c>
      <c r="L183" t="str">
        <f>""</f>
        <v/>
      </c>
      <c r="M183" t="str">
        <f>""</f>
        <v/>
      </c>
      <c r="N183" t="str">
        <f>""</f>
        <v/>
      </c>
      <c r="O183" t="str">
        <f>""</f>
        <v/>
      </c>
      <c r="P183" t="str">
        <f>""</f>
        <v/>
      </c>
      <c r="Q183" t="str">
        <f>""</f>
        <v/>
      </c>
      <c r="R183" t="str">
        <f>""</f>
        <v/>
      </c>
      <c r="S183" t="str">
        <f>""</f>
        <v/>
      </c>
      <c r="T183" t="str">
        <f>""</f>
        <v/>
      </c>
      <c r="U183" t="str">
        <f>""</f>
        <v/>
      </c>
      <c r="V183" t="str">
        <f>""</f>
        <v/>
      </c>
      <c r="W183" t="str">
        <f>""</f>
        <v/>
      </c>
      <c r="X183" t="str">
        <f>""</f>
        <v/>
      </c>
      <c r="Y183" t="str">
        <f>""</f>
        <v/>
      </c>
      <c r="Z183" t="str">
        <f>""</f>
        <v/>
      </c>
      <c r="AA183" t="str">
        <f>""</f>
        <v/>
      </c>
      <c r="AB183" t="str">
        <f>""</f>
        <v/>
      </c>
      <c r="AC183" t="str">
        <f>""</f>
        <v/>
      </c>
      <c r="AD183" t="str">
        <f>""</f>
        <v/>
      </c>
      <c r="AE183" t="str">
        <f>""</f>
        <v/>
      </c>
      <c r="AF183" t="str">
        <f>""</f>
        <v/>
      </c>
      <c r="AG183" t="str">
        <f>""</f>
        <v/>
      </c>
      <c r="AH183" t="str">
        <f>""</f>
        <v/>
      </c>
      <c r="AI183" t="str">
        <f>""</f>
        <v/>
      </c>
      <c r="AJ183" t="str">
        <f>""</f>
        <v/>
      </c>
      <c r="AK183" t="str">
        <f>""</f>
        <v/>
      </c>
      <c r="AL183" t="str">
        <f>""</f>
        <v/>
      </c>
      <c r="AM183" t="str">
        <f>""</f>
        <v/>
      </c>
      <c r="AN183" t="str">
        <f>""</f>
        <v/>
      </c>
      <c r="AO183" t="str">
        <f>"-0.172***"</f>
        <v>-0.172***</v>
      </c>
      <c r="AP183" t="str">
        <f>""</f>
        <v/>
      </c>
      <c r="AQ183" t="str">
        <f>""</f>
        <v/>
      </c>
      <c r="AR183" t="str">
        <f>""</f>
        <v/>
      </c>
      <c r="AS183" t="str">
        <f>""</f>
        <v/>
      </c>
      <c r="AT183" t="str">
        <f>""</f>
        <v/>
      </c>
      <c r="AU183" t="str">
        <f>""</f>
        <v/>
      </c>
      <c r="AV183" t="str">
        <f>""</f>
        <v/>
      </c>
      <c r="AW183" t="str">
        <f>""</f>
        <v/>
      </c>
      <c r="AX183" t="str">
        <f>""</f>
        <v/>
      </c>
      <c r="AY183" t="str">
        <f>""</f>
        <v/>
      </c>
      <c r="AZ183" t="str">
        <f>""</f>
        <v/>
      </c>
      <c r="BA183" t="str">
        <f>""</f>
        <v/>
      </c>
    </row>
    <row r="184" spans="2:53" x14ac:dyDescent="0.2">
      <c r="B184" t="str">
        <f>""</f>
        <v/>
      </c>
      <c r="C184" t="str">
        <f>""</f>
        <v/>
      </c>
      <c r="D184" t="str">
        <f>""</f>
        <v/>
      </c>
      <c r="E184" t="str">
        <f>""</f>
        <v/>
      </c>
      <c r="F184" t="str">
        <f>""</f>
        <v/>
      </c>
      <c r="G184" t="str">
        <f>""</f>
        <v/>
      </c>
      <c r="H184" t="str">
        <f>""</f>
        <v/>
      </c>
      <c r="I184" t="str">
        <f>""</f>
        <v/>
      </c>
      <c r="J184" t="str">
        <f>""</f>
        <v/>
      </c>
      <c r="K184" t="str">
        <f>""</f>
        <v/>
      </c>
      <c r="L184" t="str">
        <f>""</f>
        <v/>
      </c>
      <c r="M184" t="str">
        <f>""</f>
        <v/>
      </c>
      <c r="N184" t="str">
        <f>""</f>
        <v/>
      </c>
      <c r="O184" t="str">
        <f>""</f>
        <v/>
      </c>
      <c r="P184" t="str">
        <f>""</f>
        <v/>
      </c>
      <c r="Q184" t="str">
        <f>""</f>
        <v/>
      </c>
      <c r="R184" t="str">
        <f>""</f>
        <v/>
      </c>
      <c r="S184" t="str">
        <f>""</f>
        <v/>
      </c>
      <c r="T184" t="str">
        <f>""</f>
        <v/>
      </c>
      <c r="U184" t="str">
        <f>""</f>
        <v/>
      </c>
      <c r="V184" t="str">
        <f>""</f>
        <v/>
      </c>
      <c r="W184" t="str">
        <f>""</f>
        <v/>
      </c>
      <c r="X184" t="str">
        <f>""</f>
        <v/>
      </c>
      <c r="Y184" t="str">
        <f>""</f>
        <v/>
      </c>
      <c r="Z184" t="str">
        <f>""</f>
        <v/>
      </c>
      <c r="AA184" t="str">
        <f>""</f>
        <v/>
      </c>
      <c r="AB184" t="str">
        <f>""</f>
        <v/>
      </c>
      <c r="AC184" t="str">
        <f>""</f>
        <v/>
      </c>
      <c r="AD184" t="str">
        <f>""</f>
        <v/>
      </c>
      <c r="AE184" t="str">
        <f>""</f>
        <v/>
      </c>
      <c r="AF184" t="str">
        <f>""</f>
        <v/>
      </c>
      <c r="AG184" t="str">
        <f>""</f>
        <v/>
      </c>
      <c r="AH184" t="str">
        <f>""</f>
        <v/>
      </c>
      <c r="AI184" t="str">
        <f>""</f>
        <v/>
      </c>
      <c r="AJ184" t="str">
        <f>""</f>
        <v/>
      </c>
      <c r="AK184" t="str">
        <f>""</f>
        <v/>
      </c>
      <c r="AL184" t="str">
        <f>""</f>
        <v/>
      </c>
      <c r="AM184" t="str">
        <f>""</f>
        <v/>
      </c>
      <c r="AN184" t="str">
        <f>""</f>
        <v/>
      </c>
      <c r="AO184" t="str">
        <f>"[0.063]"</f>
        <v>[0.063]</v>
      </c>
      <c r="AP184" t="str">
        <f>""</f>
        <v/>
      </c>
      <c r="AQ184" t="str">
        <f>""</f>
        <v/>
      </c>
      <c r="AR184" t="str">
        <f>""</f>
        <v/>
      </c>
      <c r="AS184" t="str">
        <f>""</f>
        <v/>
      </c>
      <c r="AT184" t="str">
        <f>""</f>
        <v/>
      </c>
      <c r="AU184" t="str">
        <f>""</f>
        <v/>
      </c>
      <c r="AV184" t="str">
        <f>""</f>
        <v/>
      </c>
      <c r="AW184" t="str">
        <f>""</f>
        <v/>
      </c>
      <c r="AX184" t="str">
        <f>""</f>
        <v/>
      </c>
      <c r="AY184" t="str">
        <f>""</f>
        <v/>
      </c>
      <c r="AZ184" t="str">
        <f>""</f>
        <v/>
      </c>
      <c r="BA184" t="str">
        <f>""</f>
        <v/>
      </c>
    </row>
    <row r="185" spans="2:53" x14ac:dyDescent="0.2">
      <c r="B185" t="str">
        <f>"Interaction"</f>
        <v>Interaction</v>
      </c>
      <c r="C185" t="str">
        <f>""</f>
        <v/>
      </c>
      <c r="D185" t="str">
        <f>""</f>
        <v/>
      </c>
      <c r="E185" t="str">
        <f>""</f>
        <v/>
      </c>
      <c r="F185" t="str">
        <f>""</f>
        <v/>
      </c>
      <c r="G185" t="str">
        <f>""</f>
        <v/>
      </c>
      <c r="H185" t="str">
        <f>""</f>
        <v/>
      </c>
      <c r="I185" t="str">
        <f>""</f>
        <v/>
      </c>
      <c r="J185" t="str">
        <f>""</f>
        <v/>
      </c>
      <c r="K185" t="str">
        <f>""</f>
        <v/>
      </c>
      <c r="L185" t="str">
        <f>""</f>
        <v/>
      </c>
      <c r="M185" t="str">
        <f>""</f>
        <v/>
      </c>
      <c r="N185" t="str">
        <f>""</f>
        <v/>
      </c>
      <c r="O185" t="str">
        <f>""</f>
        <v/>
      </c>
      <c r="P185" t="str">
        <f>""</f>
        <v/>
      </c>
      <c r="Q185" t="str">
        <f>""</f>
        <v/>
      </c>
      <c r="R185" t="str">
        <f>""</f>
        <v/>
      </c>
      <c r="S185" t="str">
        <f>""</f>
        <v/>
      </c>
      <c r="T185" t="str">
        <f>""</f>
        <v/>
      </c>
      <c r="U185" t="str">
        <f>""</f>
        <v/>
      </c>
      <c r="V185" t="str">
        <f>""</f>
        <v/>
      </c>
      <c r="W185" t="str">
        <f>""</f>
        <v/>
      </c>
      <c r="X185" t="str">
        <f>""</f>
        <v/>
      </c>
      <c r="Y185" t="str">
        <f>""</f>
        <v/>
      </c>
      <c r="Z185" t="str">
        <f>""</f>
        <v/>
      </c>
      <c r="AA185" t="str">
        <f>""</f>
        <v/>
      </c>
      <c r="AB185" t="str">
        <f>""</f>
        <v/>
      </c>
      <c r="AC185" t="str">
        <f>""</f>
        <v/>
      </c>
      <c r="AD185" t="str">
        <f>""</f>
        <v/>
      </c>
      <c r="AE185" t="str">
        <f>""</f>
        <v/>
      </c>
      <c r="AF185" t="str">
        <f>""</f>
        <v/>
      </c>
      <c r="AG185" t="str">
        <f>""</f>
        <v/>
      </c>
      <c r="AH185" t="str">
        <f>""</f>
        <v/>
      </c>
      <c r="AI185" t="str">
        <f>""</f>
        <v/>
      </c>
      <c r="AJ185" t="str">
        <f>""</f>
        <v/>
      </c>
      <c r="AK185" t="str">
        <f>""</f>
        <v/>
      </c>
      <c r="AL185" t="str">
        <f>""</f>
        <v/>
      </c>
      <c r="AM185" t="str">
        <f>""</f>
        <v/>
      </c>
      <c r="AN185" t="str">
        <f>""</f>
        <v/>
      </c>
      <c r="AO185" t="str">
        <f>"0.038"</f>
        <v>0.038</v>
      </c>
      <c r="AP185" t="str">
        <f>""</f>
        <v/>
      </c>
      <c r="AQ185" t="str">
        <f>""</f>
        <v/>
      </c>
      <c r="AR185" t="str">
        <f>""</f>
        <v/>
      </c>
      <c r="AS185" t="str">
        <f>""</f>
        <v/>
      </c>
      <c r="AT185" t="str">
        <f>""</f>
        <v/>
      </c>
      <c r="AU185" t="str">
        <f>""</f>
        <v/>
      </c>
      <c r="AV185" t="str">
        <f>""</f>
        <v/>
      </c>
      <c r="AW185" t="str">
        <f>""</f>
        <v/>
      </c>
      <c r="AX185" t="str">
        <f>""</f>
        <v/>
      </c>
      <c r="AY185" t="str">
        <f>""</f>
        <v/>
      </c>
      <c r="AZ185" t="str">
        <f>""</f>
        <v/>
      </c>
      <c r="BA185" t="str">
        <f>""</f>
        <v/>
      </c>
    </row>
    <row r="186" spans="2:53" x14ac:dyDescent="0.2">
      <c r="B186" t="str">
        <f>""</f>
        <v/>
      </c>
      <c r="C186" t="str">
        <f>""</f>
        <v/>
      </c>
      <c r="D186" t="str">
        <f>""</f>
        <v/>
      </c>
      <c r="E186" t="str">
        <f>""</f>
        <v/>
      </c>
      <c r="F186" t="str">
        <f>""</f>
        <v/>
      </c>
      <c r="G186" t="str">
        <f>""</f>
        <v/>
      </c>
      <c r="H186" t="str">
        <f>""</f>
        <v/>
      </c>
      <c r="I186" t="str">
        <f>""</f>
        <v/>
      </c>
      <c r="J186" t="str">
        <f>""</f>
        <v/>
      </c>
      <c r="K186" t="str">
        <f>""</f>
        <v/>
      </c>
      <c r="L186" t="str">
        <f>""</f>
        <v/>
      </c>
      <c r="M186" t="str">
        <f>""</f>
        <v/>
      </c>
      <c r="N186" t="str">
        <f>""</f>
        <v/>
      </c>
      <c r="O186" t="str">
        <f>""</f>
        <v/>
      </c>
      <c r="P186" t="str">
        <f>""</f>
        <v/>
      </c>
      <c r="Q186" t="str">
        <f>""</f>
        <v/>
      </c>
      <c r="R186" t="str">
        <f>""</f>
        <v/>
      </c>
      <c r="S186" t="str">
        <f>""</f>
        <v/>
      </c>
      <c r="T186" t="str">
        <f>""</f>
        <v/>
      </c>
      <c r="U186" t="str">
        <f>""</f>
        <v/>
      </c>
      <c r="V186" t="str">
        <f>""</f>
        <v/>
      </c>
      <c r="W186" t="str">
        <f>""</f>
        <v/>
      </c>
      <c r="X186" t="str">
        <f>""</f>
        <v/>
      </c>
      <c r="Y186" t="str">
        <f>""</f>
        <v/>
      </c>
      <c r="Z186" t="str">
        <f>""</f>
        <v/>
      </c>
      <c r="AA186" t="str">
        <f>""</f>
        <v/>
      </c>
      <c r="AB186" t="str">
        <f>""</f>
        <v/>
      </c>
      <c r="AC186" t="str">
        <f>""</f>
        <v/>
      </c>
      <c r="AD186" t="str">
        <f>""</f>
        <v/>
      </c>
      <c r="AE186" t="str">
        <f>""</f>
        <v/>
      </c>
      <c r="AF186" t="str">
        <f>""</f>
        <v/>
      </c>
      <c r="AG186" t="str">
        <f>""</f>
        <v/>
      </c>
      <c r="AH186" t="str">
        <f>""</f>
        <v/>
      </c>
      <c r="AI186" t="str">
        <f>""</f>
        <v/>
      </c>
      <c r="AJ186" t="str">
        <f>""</f>
        <v/>
      </c>
      <c r="AK186" t="str">
        <f>""</f>
        <v/>
      </c>
      <c r="AL186" t="str">
        <f>""</f>
        <v/>
      </c>
      <c r="AM186" t="str">
        <f>""</f>
        <v/>
      </c>
      <c r="AN186" t="str">
        <f>""</f>
        <v/>
      </c>
      <c r="AO186" t="str">
        <f>"[0.046]"</f>
        <v>[0.046]</v>
      </c>
      <c r="AP186" t="str">
        <f>""</f>
        <v/>
      </c>
      <c r="AQ186" t="str">
        <f>""</f>
        <v/>
      </c>
      <c r="AR186" t="str">
        <f>""</f>
        <v/>
      </c>
      <c r="AS186" t="str">
        <f>""</f>
        <v/>
      </c>
      <c r="AT186" t="str">
        <f>""</f>
        <v/>
      </c>
      <c r="AU186" t="str">
        <f>""</f>
        <v/>
      </c>
      <c r="AV186" t="str">
        <f>""</f>
        <v/>
      </c>
      <c r="AW186" t="str">
        <f>""</f>
        <v/>
      </c>
      <c r="AX186" t="str">
        <f>""</f>
        <v/>
      </c>
      <c r="AY186" t="str">
        <f>""</f>
        <v/>
      </c>
      <c r="AZ186" t="str">
        <f>""</f>
        <v/>
      </c>
      <c r="BA186" t="str">
        <f>""</f>
        <v/>
      </c>
    </row>
    <row r="187" spans="2:53" x14ac:dyDescent="0.2">
      <c r="B187" t="str">
        <f>"Number of years that household had a theft or destruction of goods"</f>
        <v>Number of years that household had a theft or destruction of goods</v>
      </c>
      <c r="C187" t="str">
        <f>""</f>
        <v/>
      </c>
      <c r="D187" t="str">
        <f>""</f>
        <v/>
      </c>
      <c r="E187" t="str">
        <f>""</f>
        <v/>
      </c>
      <c r="F187" t="str">
        <f>""</f>
        <v/>
      </c>
      <c r="G187" t="str">
        <f>""</f>
        <v/>
      </c>
      <c r="H187" t="str">
        <f>""</f>
        <v/>
      </c>
      <c r="I187" t="str">
        <f>""</f>
        <v/>
      </c>
      <c r="J187" t="str">
        <f>""</f>
        <v/>
      </c>
      <c r="K187" t="str">
        <f>""</f>
        <v/>
      </c>
      <c r="L187" t="str">
        <f>""</f>
        <v/>
      </c>
      <c r="M187" t="str">
        <f>""</f>
        <v/>
      </c>
      <c r="N187" t="str">
        <f>""</f>
        <v/>
      </c>
      <c r="O187" t="str">
        <f>""</f>
        <v/>
      </c>
      <c r="P187" t="str">
        <f>""</f>
        <v/>
      </c>
      <c r="Q187" t="str">
        <f>""</f>
        <v/>
      </c>
      <c r="R187" t="str">
        <f>""</f>
        <v/>
      </c>
      <c r="S187" t="str">
        <f>""</f>
        <v/>
      </c>
      <c r="T187" t="str">
        <f>""</f>
        <v/>
      </c>
      <c r="U187" t="str">
        <f>""</f>
        <v/>
      </c>
      <c r="V187" t="str">
        <f>""</f>
        <v/>
      </c>
      <c r="W187" t="str">
        <f>""</f>
        <v/>
      </c>
      <c r="X187" t="str">
        <f>""</f>
        <v/>
      </c>
      <c r="Y187" t="str">
        <f>""</f>
        <v/>
      </c>
      <c r="Z187" t="str">
        <f>""</f>
        <v/>
      </c>
      <c r="AA187" t="str">
        <f>""</f>
        <v/>
      </c>
      <c r="AB187" t="str">
        <f>""</f>
        <v/>
      </c>
      <c r="AC187" t="str">
        <f>""</f>
        <v/>
      </c>
      <c r="AD187" t="str">
        <f>""</f>
        <v/>
      </c>
      <c r="AE187" t="str">
        <f>""</f>
        <v/>
      </c>
      <c r="AF187" t="str">
        <f>""</f>
        <v/>
      </c>
      <c r="AG187" t="str">
        <f>""</f>
        <v/>
      </c>
      <c r="AH187" t="str">
        <f>""</f>
        <v/>
      </c>
      <c r="AI187" t="str">
        <f>""</f>
        <v/>
      </c>
      <c r="AJ187" t="str">
        <f>""</f>
        <v/>
      </c>
      <c r="AK187" t="str">
        <f>""</f>
        <v/>
      </c>
      <c r="AL187" t="str">
        <f>""</f>
        <v/>
      </c>
      <c r="AM187" t="str">
        <f>""</f>
        <v/>
      </c>
      <c r="AN187" t="str">
        <f>""</f>
        <v/>
      </c>
      <c r="AO187" t="str">
        <f>""</f>
        <v/>
      </c>
      <c r="AP187" t="str">
        <f>"-0.024"</f>
        <v>-0.024</v>
      </c>
      <c r="AQ187" t="str">
        <f>"-0.005"</f>
        <v>-0.005</v>
      </c>
      <c r="AR187" t="str">
        <f>"-0.032"</f>
        <v>-0.032</v>
      </c>
      <c r="AS187" t="str">
        <f>""</f>
        <v/>
      </c>
      <c r="AT187" t="str">
        <f>""</f>
        <v/>
      </c>
      <c r="AU187" t="str">
        <f>""</f>
        <v/>
      </c>
      <c r="AV187" t="str">
        <f>""</f>
        <v/>
      </c>
      <c r="AW187" t="str">
        <f>""</f>
        <v/>
      </c>
      <c r="AX187" t="str">
        <f>""</f>
        <v/>
      </c>
      <c r="AY187" t="str">
        <f>""</f>
        <v/>
      </c>
      <c r="AZ187" t="str">
        <f>""</f>
        <v/>
      </c>
      <c r="BA187" t="str">
        <f>""</f>
        <v/>
      </c>
    </row>
    <row r="188" spans="2:53" x14ac:dyDescent="0.2">
      <c r="B188" t="str">
        <f>""</f>
        <v/>
      </c>
      <c r="C188" t="str">
        <f>""</f>
        <v/>
      </c>
      <c r="D188" t="str">
        <f>""</f>
        <v/>
      </c>
      <c r="E188" t="str">
        <f>""</f>
        <v/>
      </c>
      <c r="F188" t="str">
        <f>""</f>
        <v/>
      </c>
      <c r="G188" t="str">
        <f>""</f>
        <v/>
      </c>
      <c r="H188" t="str">
        <f>""</f>
        <v/>
      </c>
      <c r="I188" t="str">
        <f>""</f>
        <v/>
      </c>
      <c r="J188" t="str">
        <f>""</f>
        <v/>
      </c>
      <c r="K188" t="str">
        <f>""</f>
        <v/>
      </c>
      <c r="L188" t="str">
        <f>""</f>
        <v/>
      </c>
      <c r="M188" t="str">
        <f>""</f>
        <v/>
      </c>
      <c r="N188" t="str">
        <f>""</f>
        <v/>
      </c>
      <c r="O188" t="str">
        <f>""</f>
        <v/>
      </c>
      <c r="P188" t="str">
        <f>""</f>
        <v/>
      </c>
      <c r="Q188" t="str">
        <f>""</f>
        <v/>
      </c>
      <c r="R188" t="str">
        <f>""</f>
        <v/>
      </c>
      <c r="S188" t="str">
        <f>""</f>
        <v/>
      </c>
      <c r="T188" t="str">
        <f>""</f>
        <v/>
      </c>
      <c r="U188" t="str">
        <f>""</f>
        <v/>
      </c>
      <c r="V188" t="str">
        <f>""</f>
        <v/>
      </c>
      <c r="W188" t="str">
        <f>""</f>
        <v/>
      </c>
      <c r="X188" t="str">
        <f>""</f>
        <v/>
      </c>
      <c r="Y188" t="str">
        <f>""</f>
        <v/>
      </c>
      <c r="Z188" t="str">
        <f>""</f>
        <v/>
      </c>
      <c r="AA188" t="str">
        <f>""</f>
        <v/>
      </c>
      <c r="AB188" t="str">
        <f>""</f>
        <v/>
      </c>
      <c r="AC188" t="str">
        <f>""</f>
        <v/>
      </c>
      <c r="AD188" t="str">
        <f>""</f>
        <v/>
      </c>
      <c r="AE188" t="str">
        <f>""</f>
        <v/>
      </c>
      <c r="AF188" t="str">
        <f>""</f>
        <v/>
      </c>
      <c r="AG188" t="str">
        <f>""</f>
        <v/>
      </c>
      <c r="AH188" t="str">
        <f>""</f>
        <v/>
      </c>
      <c r="AI188" t="str">
        <f>""</f>
        <v/>
      </c>
      <c r="AJ188" t="str">
        <f>""</f>
        <v/>
      </c>
      <c r="AK188" t="str">
        <f>""</f>
        <v/>
      </c>
      <c r="AL188" t="str">
        <f>""</f>
        <v/>
      </c>
      <c r="AM188" t="str">
        <f>""</f>
        <v/>
      </c>
      <c r="AN188" t="str">
        <f>""</f>
        <v/>
      </c>
      <c r="AO188" t="str">
        <f>""</f>
        <v/>
      </c>
      <c r="AP188" t="str">
        <f>"[0.037]"</f>
        <v>[0.037]</v>
      </c>
      <c r="AQ188" t="str">
        <f>"[0.028]"</f>
        <v>[0.028]</v>
      </c>
      <c r="AR188" t="str">
        <f>"[0.033]"</f>
        <v>[0.033]</v>
      </c>
      <c r="AS188" t="str">
        <f>""</f>
        <v/>
      </c>
      <c r="AT188" t="str">
        <f>""</f>
        <v/>
      </c>
      <c r="AU188" t="str">
        <f>""</f>
        <v/>
      </c>
      <c r="AV188" t="str">
        <f>""</f>
        <v/>
      </c>
      <c r="AW188" t="str">
        <f>""</f>
        <v/>
      </c>
      <c r="AX188" t="str">
        <f>""</f>
        <v/>
      </c>
      <c r="AY188" t="str">
        <f>""</f>
        <v/>
      </c>
      <c r="AZ188" t="str">
        <f>""</f>
        <v/>
      </c>
      <c r="BA188" t="str">
        <f>""</f>
        <v/>
      </c>
    </row>
    <row r="189" spans="2:53" x14ac:dyDescent="0.2">
      <c r="B189" t="str">
        <f>"At least 1 person left the household in a given year (yes=1)"</f>
        <v>At least 1 person left the household in a given year (yes=1)</v>
      </c>
      <c r="C189" t="str">
        <f>""</f>
        <v/>
      </c>
      <c r="D189" t="str">
        <f>""</f>
        <v/>
      </c>
      <c r="E189" t="str">
        <f>""</f>
        <v/>
      </c>
      <c r="F189" t="str">
        <f>""</f>
        <v/>
      </c>
      <c r="G189" t="str">
        <f>""</f>
        <v/>
      </c>
      <c r="H189" t="str">
        <f>""</f>
        <v/>
      </c>
      <c r="I189" t="str">
        <f>""</f>
        <v/>
      </c>
      <c r="J189" t="str">
        <f>""</f>
        <v/>
      </c>
      <c r="K189" t="str">
        <f>""</f>
        <v/>
      </c>
      <c r="L189" t="str">
        <f>""</f>
        <v/>
      </c>
      <c r="M189" t="str">
        <f>""</f>
        <v/>
      </c>
      <c r="N189" t="str">
        <f>""</f>
        <v/>
      </c>
      <c r="O189" t="str">
        <f>""</f>
        <v/>
      </c>
      <c r="P189" t="str">
        <f>""</f>
        <v/>
      </c>
      <c r="Q189" t="str">
        <f>""</f>
        <v/>
      </c>
      <c r="R189" t="str">
        <f>""</f>
        <v/>
      </c>
      <c r="S189" t="str">
        <f>""</f>
        <v/>
      </c>
      <c r="T189" t="str">
        <f>""</f>
        <v/>
      </c>
      <c r="U189" t="str">
        <f>""</f>
        <v/>
      </c>
      <c r="V189" t="str">
        <f>""</f>
        <v/>
      </c>
      <c r="W189" t="str">
        <f>""</f>
        <v/>
      </c>
      <c r="X189" t="str">
        <f>""</f>
        <v/>
      </c>
      <c r="Y189" t="str">
        <f>""</f>
        <v/>
      </c>
      <c r="Z189" t="str">
        <f>""</f>
        <v/>
      </c>
      <c r="AA189" t="str">
        <f>""</f>
        <v/>
      </c>
      <c r="AB189" t="str">
        <f>""</f>
        <v/>
      </c>
      <c r="AC189" t="str">
        <f>""</f>
        <v/>
      </c>
      <c r="AD189" t="str">
        <f>""</f>
        <v/>
      </c>
      <c r="AE189" t="str">
        <f>""</f>
        <v/>
      </c>
      <c r="AF189" t="str">
        <f>""</f>
        <v/>
      </c>
      <c r="AG189" t="str">
        <f>""</f>
        <v/>
      </c>
      <c r="AH189" t="str">
        <f>""</f>
        <v/>
      </c>
      <c r="AI189" t="str">
        <f>""</f>
        <v/>
      </c>
      <c r="AJ189" t="str">
        <f>""</f>
        <v/>
      </c>
      <c r="AK189" t="str">
        <f>""</f>
        <v/>
      </c>
      <c r="AL189" t="str">
        <f>""</f>
        <v/>
      </c>
      <c r="AM189" t="str">
        <f>""</f>
        <v/>
      </c>
      <c r="AN189" t="str">
        <f>""</f>
        <v/>
      </c>
      <c r="AO189" t="str">
        <f>""</f>
        <v/>
      </c>
      <c r="AP189" t="str">
        <f>"-0.082**"</f>
        <v>-0.082**</v>
      </c>
      <c r="AQ189" t="str">
        <f>""</f>
        <v/>
      </c>
      <c r="AR189" t="str">
        <f>""</f>
        <v/>
      </c>
      <c r="AS189" t="str">
        <f>""</f>
        <v/>
      </c>
      <c r="AT189" t="str">
        <f>""</f>
        <v/>
      </c>
      <c r="AU189" t="str">
        <f>""</f>
        <v/>
      </c>
      <c r="AV189" t="str">
        <f>""</f>
        <v/>
      </c>
      <c r="AW189" t="str">
        <f>""</f>
        <v/>
      </c>
      <c r="AX189" t="str">
        <f>""</f>
        <v/>
      </c>
      <c r="AY189" t="str">
        <f>""</f>
        <v/>
      </c>
      <c r="AZ189" t="str">
        <f>""</f>
        <v/>
      </c>
      <c r="BA189" t="str">
        <f>""</f>
        <v/>
      </c>
    </row>
    <row r="190" spans="2:53" x14ac:dyDescent="0.2">
      <c r="B190" t="str">
        <f>""</f>
        <v/>
      </c>
      <c r="C190" t="str">
        <f>""</f>
        <v/>
      </c>
      <c r="D190" t="str">
        <f>""</f>
        <v/>
      </c>
      <c r="E190" t="str">
        <f>""</f>
        <v/>
      </c>
      <c r="F190" t="str">
        <f>""</f>
        <v/>
      </c>
      <c r="G190" t="str">
        <f>""</f>
        <v/>
      </c>
      <c r="H190" t="str">
        <f>""</f>
        <v/>
      </c>
      <c r="I190" t="str">
        <f>""</f>
        <v/>
      </c>
      <c r="J190" t="str">
        <f>""</f>
        <v/>
      </c>
      <c r="K190" t="str">
        <f>""</f>
        <v/>
      </c>
      <c r="L190" t="str">
        <f>""</f>
        <v/>
      </c>
      <c r="M190" t="str">
        <f>""</f>
        <v/>
      </c>
      <c r="N190" t="str">
        <f>""</f>
        <v/>
      </c>
      <c r="O190" t="str">
        <f>""</f>
        <v/>
      </c>
      <c r="P190" t="str">
        <f>""</f>
        <v/>
      </c>
      <c r="Q190" t="str">
        <f>""</f>
        <v/>
      </c>
      <c r="R190" t="str">
        <f>""</f>
        <v/>
      </c>
      <c r="S190" t="str">
        <f>""</f>
        <v/>
      </c>
      <c r="T190" t="str">
        <f>""</f>
        <v/>
      </c>
      <c r="U190" t="str">
        <f>""</f>
        <v/>
      </c>
      <c r="V190" t="str">
        <f>""</f>
        <v/>
      </c>
      <c r="W190" t="str">
        <f>""</f>
        <v/>
      </c>
      <c r="X190" t="str">
        <f>""</f>
        <v/>
      </c>
      <c r="Y190" t="str">
        <f>""</f>
        <v/>
      </c>
      <c r="Z190" t="str">
        <f>""</f>
        <v/>
      </c>
      <c r="AA190" t="str">
        <f>""</f>
        <v/>
      </c>
      <c r="AB190" t="str">
        <f>""</f>
        <v/>
      </c>
      <c r="AC190" t="str">
        <f>""</f>
        <v/>
      </c>
      <c r="AD190" t="str">
        <f>""</f>
        <v/>
      </c>
      <c r="AE190" t="str">
        <f>""</f>
        <v/>
      </c>
      <c r="AF190" t="str">
        <f>""</f>
        <v/>
      </c>
      <c r="AG190" t="str">
        <f>""</f>
        <v/>
      </c>
      <c r="AH190" t="str">
        <f>""</f>
        <v/>
      </c>
      <c r="AI190" t="str">
        <f>""</f>
        <v/>
      </c>
      <c r="AJ190" t="str">
        <f>""</f>
        <v/>
      </c>
      <c r="AK190" t="str">
        <f>""</f>
        <v/>
      </c>
      <c r="AL190" t="str">
        <f>""</f>
        <v/>
      </c>
      <c r="AM190" t="str">
        <f>""</f>
        <v/>
      </c>
      <c r="AN190" t="str">
        <f>""</f>
        <v/>
      </c>
      <c r="AO190" t="str">
        <f>""</f>
        <v/>
      </c>
      <c r="AP190" t="str">
        <f>"[0.040]"</f>
        <v>[0.040]</v>
      </c>
      <c r="AQ190" t="str">
        <f>""</f>
        <v/>
      </c>
      <c r="AR190" t="str">
        <f>""</f>
        <v/>
      </c>
      <c r="AS190" t="str">
        <f>""</f>
        <v/>
      </c>
      <c r="AT190" t="str">
        <f>""</f>
        <v/>
      </c>
      <c r="AU190" t="str">
        <f>""</f>
        <v/>
      </c>
      <c r="AV190" t="str">
        <f>""</f>
        <v/>
      </c>
      <c r="AW190" t="str">
        <f>""</f>
        <v/>
      </c>
      <c r="AX190" t="str">
        <f>""</f>
        <v/>
      </c>
      <c r="AY190" t="str">
        <f>""</f>
        <v/>
      </c>
      <c r="AZ190" t="str">
        <f>""</f>
        <v/>
      </c>
      <c r="BA190" t="str">
        <f>""</f>
        <v/>
      </c>
    </row>
    <row r="191" spans="2:53" x14ac:dyDescent="0.2">
      <c r="B191" t="str">
        <f>"Interaction"</f>
        <v>Interaction</v>
      </c>
      <c r="C191" t="str">
        <f>""</f>
        <v/>
      </c>
      <c r="D191" t="str">
        <f>""</f>
        <v/>
      </c>
      <c r="E191" t="str">
        <f>""</f>
        <v/>
      </c>
      <c r="F191" t="str">
        <f>""</f>
        <v/>
      </c>
      <c r="G191" t="str">
        <f>""</f>
        <v/>
      </c>
      <c r="H191" t="str">
        <f>""</f>
        <v/>
      </c>
      <c r="I191" t="str">
        <f>""</f>
        <v/>
      </c>
      <c r="J191" t="str">
        <f>""</f>
        <v/>
      </c>
      <c r="K191" t="str">
        <f>""</f>
        <v/>
      </c>
      <c r="L191" t="str">
        <f>""</f>
        <v/>
      </c>
      <c r="M191" t="str">
        <f>""</f>
        <v/>
      </c>
      <c r="N191" t="str">
        <f>""</f>
        <v/>
      </c>
      <c r="O191" t="str">
        <f>""</f>
        <v/>
      </c>
      <c r="P191" t="str">
        <f>""</f>
        <v/>
      </c>
      <c r="Q191" t="str">
        <f>""</f>
        <v/>
      </c>
      <c r="R191" t="str">
        <f>""</f>
        <v/>
      </c>
      <c r="S191" t="str">
        <f>""</f>
        <v/>
      </c>
      <c r="T191" t="str">
        <f>""</f>
        <v/>
      </c>
      <c r="U191" t="str">
        <f>""</f>
        <v/>
      </c>
      <c r="V191" t="str">
        <f>""</f>
        <v/>
      </c>
      <c r="W191" t="str">
        <f>""</f>
        <v/>
      </c>
      <c r="X191" t="str">
        <f>""</f>
        <v/>
      </c>
      <c r="Y191" t="str">
        <f>""</f>
        <v/>
      </c>
      <c r="Z191" t="str">
        <f>""</f>
        <v/>
      </c>
      <c r="AA191" t="str">
        <f>""</f>
        <v/>
      </c>
      <c r="AB191" t="str">
        <f>""</f>
        <v/>
      </c>
      <c r="AC191" t="str">
        <f>""</f>
        <v/>
      </c>
      <c r="AD191" t="str">
        <f>""</f>
        <v/>
      </c>
      <c r="AE191" t="str">
        <f>""</f>
        <v/>
      </c>
      <c r="AF191" t="str">
        <f>""</f>
        <v/>
      </c>
      <c r="AG191" t="str">
        <f>""</f>
        <v/>
      </c>
      <c r="AH191" t="str">
        <f>""</f>
        <v/>
      </c>
      <c r="AI191" t="str">
        <f>""</f>
        <v/>
      </c>
      <c r="AJ191" t="str">
        <f>""</f>
        <v/>
      </c>
      <c r="AK191" t="str">
        <f>""</f>
        <v/>
      </c>
      <c r="AL191" t="str">
        <f>""</f>
        <v/>
      </c>
      <c r="AM191" t="str">
        <f>""</f>
        <v/>
      </c>
      <c r="AN191" t="str">
        <f>""</f>
        <v/>
      </c>
      <c r="AO191" t="str">
        <f>""</f>
        <v/>
      </c>
      <c r="AP191" t="str">
        <f>"0.035"</f>
        <v>0.035</v>
      </c>
      <c r="AQ191" t="str">
        <f>""</f>
        <v/>
      </c>
      <c r="AR191" t="str">
        <f>""</f>
        <v/>
      </c>
      <c r="AS191" t="str">
        <f>""</f>
        <v/>
      </c>
      <c r="AT191" t="str">
        <f>""</f>
        <v/>
      </c>
      <c r="AU191" t="str">
        <f>""</f>
        <v/>
      </c>
      <c r="AV191" t="str">
        <f>""</f>
        <v/>
      </c>
      <c r="AW191" t="str">
        <f>""</f>
        <v/>
      </c>
      <c r="AX191" t="str">
        <f>""</f>
        <v/>
      </c>
      <c r="AY191" t="str">
        <f>""</f>
        <v/>
      </c>
      <c r="AZ191" t="str">
        <f>""</f>
        <v/>
      </c>
      <c r="BA191" t="str">
        <f>""</f>
        <v/>
      </c>
    </row>
    <row r="192" spans="2:53" x14ac:dyDescent="0.2">
      <c r="B192" t="str">
        <f>""</f>
        <v/>
      </c>
      <c r="C192" t="str">
        <f>""</f>
        <v/>
      </c>
      <c r="D192" t="str">
        <f>""</f>
        <v/>
      </c>
      <c r="E192" t="str">
        <f>""</f>
        <v/>
      </c>
      <c r="F192" t="str">
        <f>""</f>
        <v/>
      </c>
      <c r="G192" t="str">
        <f>""</f>
        <v/>
      </c>
      <c r="H192" t="str">
        <f>""</f>
        <v/>
      </c>
      <c r="I192" t="str">
        <f>""</f>
        <v/>
      </c>
      <c r="J192" t="str">
        <f>""</f>
        <v/>
      </c>
      <c r="K192" t="str">
        <f>""</f>
        <v/>
      </c>
      <c r="L192" t="str">
        <f>""</f>
        <v/>
      </c>
      <c r="M192" t="str">
        <f>""</f>
        <v/>
      </c>
      <c r="N192" t="str">
        <f>""</f>
        <v/>
      </c>
      <c r="O192" t="str">
        <f>""</f>
        <v/>
      </c>
      <c r="P192" t="str">
        <f>""</f>
        <v/>
      </c>
      <c r="Q192" t="str">
        <f>""</f>
        <v/>
      </c>
      <c r="R192" t="str">
        <f>""</f>
        <v/>
      </c>
      <c r="S192" t="str">
        <f>""</f>
        <v/>
      </c>
      <c r="T192" t="str">
        <f>""</f>
        <v/>
      </c>
      <c r="U192" t="str">
        <f>""</f>
        <v/>
      </c>
      <c r="V192" t="str">
        <f>""</f>
        <v/>
      </c>
      <c r="W192" t="str">
        <f>""</f>
        <v/>
      </c>
      <c r="X192" t="str">
        <f>""</f>
        <v/>
      </c>
      <c r="Y192" t="str">
        <f>""</f>
        <v/>
      </c>
      <c r="Z192" t="str">
        <f>""</f>
        <v/>
      </c>
      <c r="AA192" t="str">
        <f>""</f>
        <v/>
      </c>
      <c r="AB192" t="str">
        <f>""</f>
        <v/>
      </c>
      <c r="AC192" t="str">
        <f>""</f>
        <v/>
      </c>
      <c r="AD192" t="str">
        <f>""</f>
        <v/>
      </c>
      <c r="AE192" t="str">
        <f>""</f>
        <v/>
      </c>
      <c r="AF192" t="str">
        <f>""</f>
        <v/>
      </c>
      <c r="AG192" t="str">
        <f>""</f>
        <v/>
      </c>
      <c r="AH192" t="str">
        <f>""</f>
        <v/>
      </c>
      <c r="AI192" t="str">
        <f>""</f>
        <v/>
      </c>
      <c r="AJ192" t="str">
        <f>""</f>
        <v/>
      </c>
      <c r="AK192" t="str">
        <f>""</f>
        <v/>
      </c>
      <c r="AL192" t="str">
        <f>""</f>
        <v/>
      </c>
      <c r="AM192" t="str">
        <f>""</f>
        <v/>
      </c>
      <c r="AN192" t="str">
        <f>""</f>
        <v/>
      </c>
      <c r="AO192" t="str">
        <f>""</f>
        <v/>
      </c>
      <c r="AP192" t="str">
        <f>"[0.053]"</f>
        <v>[0.053]</v>
      </c>
      <c r="AQ192" t="str">
        <f>""</f>
        <v/>
      </c>
      <c r="AR192" t="str">
        <f>""</f>
        <v/>
      </c>
      <c r="AS192" t="str">
        <f>""</f>
        <v/>
      </c>
      <c r="AT192" t="str">
        <f>""</f>
        <v/>
      </c>
      <c r="AU192" t="str">
        <f>""</f>
        <v/>
      </c>
      <c r="AV192" t="str">
        <f>""</f>
        <v/>
      </c>
      <c r="AW192" t="str">
        <f>""</f>
        <v/>
      </c>
      <c r="AX192" t="str">
        <f>""</f>
        <v/>
      </c>
      <c r="AY192" t="str">
        <f>""</f>
        <v/>
      </c>
      <c r="AZ192" t="str">
        <f>""</f>
        <v/>
      </c>
      <c r="BA192" t="str">
        <f>""</f>
        <v/>
      </c>
    </row>
    <row r="193" spans="2:53" x14ac:dyDescent="0.2">
      <c r="B193" t="str">
        <f>"Number of members who left household 1998-2007"</f>
        <v>Number of members who left household 1998-2007</v>
      </c>
      <c r="C193" t="str">
        <f>""</f>
        <v/>
      </c>
      <c r="D193" t="str">
        <f>""</f>
        <v/>
      </c>
      <c r="E193" t="str">
        <f>""</f>
        <v/>
      </c>
      <c r="F193" t="str">
        <f>""</f>
        <v/>
      </c>
      <c r="G193" t="str">
        <f>""</f>
        <v/>
      </c>
      <c r="H193" t="str">
        <f>""</f>
        <v/>
      </c>
      <c r="I193" t="str">
        <f>""</f>
        <v/>
      </c>
      <c r="J193" t="str">
        <f>""</f>
        <v/>
      </c>
      <c r="K193" t="str">
        <f>""</f>
        <v/>
      </c>
      <c r="L193" t="str">
        <f>""</f>
        <v/>
      </c>
      <c r="M193" t="str">
        <f>""</f>
        <v/>
      </c>
      <c r="N193" t="str">
        <f>""</f>
        <v/>
      </c>
      <c r="O193" t="str">
        <f>""</f>
        <v/>
      </c>
      <c r="P193" t="str">
        <f>""</f>
        <v/>
      </c>
      <c r="Q193" t="str">
        <f>""</f>
        <v/>
      </c>
      <c r="R193" t="str">
        <f>""</f>
        <v/>
      </c>
      <c r="S193" t="str">
        <f>""</f>
        <v/>
      </c>
      <c r="T193" t="str">
        <f>""</f>
        <v/>
      </c>
      <c r="U193" t="str">
        <f>""</f>
        <v/>
      </c>
      <c r="V193" t="str">
        <f>""</f>
        <v/>
      </c>
      <c r="W193" t="str">
        <f>""</f>
        <v/>
      </c>
      <c r="X193" t="str">
        <f>""</f>
        <v/>
      </c>
      <c r="Y193" t="str">
        <f>""</f>
        <v/>
      </c>
      <c r="Z193" t="str">
        <f>""</f>
        <v/>
      </c>
      <c r="AA193" t="str">
        <f>""</f>
        <v/>
      </c>
      <c r="AB193" t="str">
        <f>""</f>
        <v/>
      </c>
      <c r="AC193" t="str">
        <f>""</f>
        <v/>
      </c>
      <c r="AD193" t="str">
        <f>""</f>
        <v/>
      </c>
      <c r="AE193" t="str">
        <f>""</f>
        <v/>
      </c>
      <c r="AF193" t="str">
        <f>""</f>
        <v/>
      </c>
      <c r="AG193" t="str">
        <f>""</f>
        <v/>
      </c>
      <c r="AH193" t="str">
        <f>""</f>
        <v/>
      </c>
      <c r="AI193" t="str">
        <f>""</f>
        <v/>
      </c>
      <c r="AJ193" t="str">
        <f>""</f>
        <v/>
      </c>
      <c r="AK193" t="str">
        <f>""</f>
        <v/>
      </c>
      <c r="AL193" t="str">
        <f>""</f>
        <v/>
      </c>
      <c r="AM193" t="str">
        <f>""</f>
        <v/>
      </c>
      <c r="AN193" t="str">
        <f>""</f>
        <v/>
      </c>
      <c r="AO193" t="str">
        <f>""</f>
        <v/>
      </c>
      <c r="AP193" t="str">
        <f>""</f>
        <v/>
      </c>
      <c r="AQ193" t="str">
        <f>"-0.033*"</f>
        <v>-0.033*</v>
      </c>
      <c r="AR193" t="str">
        <f>""</f>
        <v/>
      </c>
      <c r="AS193" t="str">
        <f>""</f>
        <v/>
      </c>
      <c r="AT193" t="str">
        <f>""</f>
        <v/>
      </c>
      <c r="AU193" t="str">
        <f>""</f>
        <v/>
      </c>
      <c r="AV193" t="str">
        <f>""</f>
        <v/>
      </c>
      <c r="AW193" t="str">
        <f>""</f>
        <v/>
      </c>
      <c r="AX193" t="str">
        <f>""</f>
        <v/>
      </c>
      <c r="AY193" t="str">
        <f>""</f>
        <v/>
      </c>
      <c r="AZ193" t="str">
        <f>""</f>
        <v/>
      </c>
      <c r="BA193" t="str">
        <f>""</f>
        <v/>
      </c>
    </row>
    <row r="194" spans="2:53" x14ac:dyDescent="0.2">
      <c r="B194" t="str">
        <f>""</f>
        <v/>
      </c>
      <c r="C194" t="str">
        <f>""</f>
        <v/>
      </c>
      <c r="D194" t="str">
        <f>""</f>
        <v/>
      </c>
      <c r="E194" t="str">
        <f>""</f>
        <v/>
      </c>
      <c r="F194" t="str">
        <f>""</f>
        <v/>
      </c>
      <c r="G194" t="str">
        <f>""</f>
        <v/>
      </c>
      <c r="H194" t="str">
        <f>""</f>
        <v/>
      </c>
      <c r="I194" t="str">
        <f>""</f>
        <v/>
      </c>
      <c r="J194" t="str">
        <f>""</f>
        <v/>
      </c>
      <c r="K194" t="str">
        <f>""</f>
        <v/>
      </c>
      <c r="L194" t="str">
        <f>""</f>
        <v/>
      </c>
      <c r="M194" t="str">
        <f>""</f>
        <v/>
      </c>
      <c r="N194" t="str">
        <f>""</f>
        <v/>
      </c>
      <c r="O194" t="str">
        <f>""</f>
        <v/>
      </c>
      <c r="P194" t="str">
        <f>""</f>
        <v/>
      </c>
      <c r="Q194" t="str">
        <f>""</f>
        <v/>
      </c>
      <c r="R194" t="str">
        <f>""</f>
        <v/>
      </c>
      <c r="S194" t="str">
        <f>""</f>
        <v/>
      </c>
      <c r="T194" t="str">
        <f>""</f>
        <v/>
      </c>
      <c r="U194" t="str">
        <f>""</f>
        <v/>
      </c>
      <c r="V194" t="str">
        <f>""</f>
        <v/>
      </c>
      <c r="W194" t="str">
        <f>""</f>
        <v/>
      </c>
      <c r="X194" t="str">
        <f>""</f>
        <v/>
      </c>
      <c r="Y194" t="str">
        <f>""</f>
        <v/>
      </c>
      <c r="Z194" t="str">
        <f>""</f>
        <v/>
      </c>
      <c r="AA194" t="str">
        <f>""</f>
        <v/>
      </c>
      <c r="AB194" t="str">
        <f>""</f>
        <v/>
      </c>
      <c r="AC194" t="str">
        <f>""</f>
        <v/>
      </c>
      <c r="AD194" t="str">
        <f>""</f>
        <v/>
      </c>
      <c r="AE194" t="str">
        <f>""</f>
        <v/>
      </c>
      <c r="AF194" t="str">
        <f>""</f>
        <v/>
      </c>
      <c r="AG194" t="str">
        <f>""</f>
        <v/>
      </c>
      <c r="AH194" t="str">
        <f>""</f>
        <v/>
      </c>
      <c r="AI194" t="str">
        <f>""</f>
        <v/>
      </c>
      <c r="AJ194" t="str">
        <f>""</f>
        <v/>
      </c>
      <c r="AK194" t="str">
        <f>""</f>
        <v/>
      </c>
      <c r="AL194" t="str">
        <f>""</f>
        <v/>
      </c>
      <c r="AM194" t="str">
        <f>""</f>
        <v/>
      </c>
      <c r="AN194" t="str">
        <f>""</f>
        <v/>
      </c>
      <c r="AO194" t="str">
        <f>""</f>
        <v/>
      </c>
      <c r="AP194" t="str">
        <f>""</f>
        <v/>
      </c>
      <c r="AQ194" t="str">
        <f>"[0.018]"</f>
        <v>[0.018]</v>
      </c>
      <c r="AR194" t="str">
        <f>""</f>
        <v/>
      </c>
      <c r="AS194" t="str">
        <f>""</f>
        <v/>
      </c>
      <c r="AT194" t="str">
        <f>""</f>
        <v/>
      </c>
      <c r="AU194" t="str">
        <f>""</f>
        <v/>
      </c>
      <c r="AV194" t="str">
        <f>""</f>
        <v/>
      </c>
      <c r="AW194" t="str">
        <f>""</f>
        <v/>
      </c>
      <c r="AX194" t="str">
        <f>""</f>
        <v/>
      </c>
      <c r="AY194" t="str">
        <f>""</f>
        <v/>
      </c>
      <c r="AZ194" t="str">
        <f>""</f>
        <v/>
      </c>
      <c r="BA194" t="str">
        <f>""</f>
        <v/>
      </c>
    </row>
    <row r="195" spans="2:53" x14ac:dyDescent="0.2">
      <c r="B195" t="str">
        <f>"Interaction"</f>
        <v>Interaction</v>
      </c>
      <c r="C195" t="str">
        <f>""</f>
        <v/>
      </c>
      <c r="D195" t="str">
        <f>""</f>
        <v/>
      </c>
      <c r="E195" t="str">
        <f>""</f>
        <v/>
      </c>
      <c r="F195" t="str">
        <f>""</f>
        <v/>
      </c>
      <c r="G195" t="str">
        <f>""</f>
        <v/>
      </c>
      <c r="H195" t="str">
        <f>""</f>
        <v/>
      </c>
      <c r="I195" t="str">
        <f>""</f>
        <v/>
      </c>
      <c r="J195" t="str">
        <f>""</f>
        <v/>
      </c>
      <c r="K195" t="str">
        <f>""</f>
        <v/>
      </c>
      <c r="L195" t="str">
        <f>""</f>
        <v/>
      </c>
      <c r="M195" t="str">
        <f>""</f>
        <v/>
      </c>
      <c r="N195" t="str">
        <f>""</f>
        <v/>
      </c>
      <c r="O195" t="str">
        <f>""</f>
        <v/>
      </c>
      <c r="P195" t="str">
        <f>""</f>
        <v/>
      </c>
      <c r="Q195" t="str">
        <f>""</f>
        <v/>
      </c>
      <c r="R195" t="str">
        <f>""</f>
        <v/>
      </c>
      <c r="S195" t="str">
        <f>""</f>
        <v/>
      </c>
      <c r="T195" t="str">
        <f>""</f>
        <v/>
      </c>
      <c r="U195" t="str">
        <f>""</f>
        <v/>
      </c>
      <c r="V195" t="str">
        <f>""</f>
        <v/>
      </c>
      <c r="W195" t="str">
        <f>""</f>
        <v/>
      </c>
      <c r="X195" t="str">
        <f>""</f>
        <v/>
      </c>
      <c r="Y195" t="str">
        <f>""</f>
        <v/>
      </c>
      <c r="Z195" t="str">
        <f>""</f>
        <v/>
      </c>
      <c r="AA195" t="str">
        <f>""</f>
        <v/>
      </c>
      <c r="AB195" t="str">
        <f>""</f>
        <v/>
      </c>
      <c r="AC195" t="str">
        <f>""</f>
        <v/>
      </c>
      <c r="AD195" t="str">
        <f>""</f>
        <v/>
      </c>
      <c r="AE195" t="str">
        <f>""</f>
        <v/>
      </c>
      <c r="AF195" t="str">
        <f>""</f>
        <v/>
      </c>
      <c r="AG195" t="str">
        <f>""</f>
        <v/>
      </c>
      <c r="AH195" t="str">
        <f>""</f>
        <v/>
      </c>
      <c r="AI195" t="str">
        <f>""</f>
        <v/>
      </c>
      <c r="AJ195" t="str">
        <f>""</f>
        <v/>
      </c>
      <c r="AK195" t="str">
        <f>""</f>
        <v/>
      </c>
      <c r="AL195" t="str">
        <f>""</f>
        <v/>
      </c>
      <c r="AM195" t="str">
        <f>""</f>
        <v/>
      </c>
      <c r="AN195" t="str">
        <f>""</f>
        <v/>
      </c>
      <c r="AO195" t="str">
        <f>""</f>
        <v/>
      </c>
      <c r="AP195" t="str">
        <f>""</f>
        <v/>
      </c>
      <c r="AQ195" t="str">
        <f>"-0.005"</f>
        <v>-0.005</v>
      </c>
      <c r="AR195" t="str">
        <f>""</f>
        <v/>
      </c>
      <c r="AS195" t="str">
        <f>""</f>
        <v/>
      </c>
      <c r="AT195" t="str">
        <f>""</f>
        <v/>
      </c>
      <c r="AU195" t="str">
        <f>""</f>
        <v/>
      </c>
      <c r="AV195" t="str">
        <f>""</f>
        <v/>
      </c>
      <c r="AW195" t="str">
        <f>""</f>
        <v/>
      </c>
      <c r="AX195" t="str">
        <f>""</f>
        <v/>
      </c>
      <c r="AY195" t="str">
        <f>""</f>
        <v/>
      </c>
      <c r="AZ195" t="str">
        <f>""</f>
        <v/>
      </c>
      <c r="BA195" t="str">
        <f>""</f>
        <v/>
      </c>
    </row>
    <row r="196" spans="2:53" x14ac:dyDescent="0.2">
      <c r="B196" t="str">
        <f>""</f>
        <v/>
      </c>
      <c r="C196" t="str">
        <f>""</f>
        <v/>
      </c>
      <c r="D196" t="str">
        <f>""</f>
        <v/>
      </c>
      <c r="E196" t="str">
        <f>""</f>
        <v/>
      </c>
      <c r="F196" t="str">
        <f>""</f>
        <v/>
      </c>
      <c r="G196" t="str">
        <f>""</f>
        <v/>
      </c>
      <c r="H196" t="str">
        <f>""</f>
        <v/>
      </c>
      <c r="I196" t="str">
        <f>""</f>
        <v/>
      </c>
      <c r="J196" t="str">
        <f>""</f>
        <v/>
      </c>
      <c r="K196" t="str">
        <f>""</f>
        <v/>
      </c>
      <c r="L196" t="str">
        <f>""</f>
        <v/>
      </c>
      <c r="M196" t="str">
        <f>""</f>
        <v/>
      </c>
      <c r="N196" t="str">
        <f>""</f>
        <v/>
      </c>
      <c r="O196" t="str">
        <f>""</f>
        <v/>
      </c>
      <c r="P196" t="str">
        <f>""</f>
        <v/>
      </c>
      <c r="Q196" t="str">
        <f>""</f>
        <v/>
      </c>
      <c r="R196" t="str">
        <f>""</f>
        <v/>
      </c>
      <c r="S196" t="str">
        <f>""</f>
        <v/>
      </c>
      <c r="T196" t="str">
        <f>""</f>
        <v/>
      </c>
      <c r="U196" t="str">
        <f>""</f>
        <v/>
      </c>
      <c r="V196" t="str">
        <f>""</f>
        <v/>
      </c>
      <c r="W196" t="str">
        <f>""</f>
        <v/>
      </c>
      <c r="X196" t="str">
        <f>""</f>
        <v/>
      </c>
      <c r="Y196" t="str">
        <f>""</f>
        <v/>
      </c>
      <c r="Z196" t="str">
        <f>""</f>
        <v/>
      </c>
      <c r="AA196" t="str">
        <f>""</f>
        <v/>
      </c>
      <c r="AB196" t="str">
        <f>""</f>
        <v/>
      </c>
      <c r="AC196" t="str">
        <f>""</f>
        <v/>
      </c>
      <c r="AD196" t="str">
        <f>""</f>
        <v/>
      </c>
      <c r="AE196" t="str">
        <f>""</f>
        <v/>
      </c>
      <c r="AF196" t="str">
        <f>""</f>
        <v/>
      </c>
      <c r="AG196" t="str">
        <f>""</f>
        <v/>
      </c>
      <c r="AH196" t="str">
        <f>""</f>
        <v/>
      </c>
      <c r="AI196" t="str">
        <f>""</f>
        <v/>
      </c>
      <c r="AJ196" t="str">
        <f>""</f>
        <v/>
      </c>
      <c r="AK196" t="str">
        <f>""</f>
        <v/>
      </c>
      <c r="AL196" t="str">
        <f>""</f>
        <v/>
      </c>
      <c r="AM196" t="str">
        <f>""</f>
        <v/>
      </c>
      <c r="AN196" t="str">
        <f>""</f>
        <v/>
      </c>
      <c r="AO196" t="str">
        <f>""</f>
        <v/>
      </c>
      <c r="AP196" t="str">
        <f>""</f>
        <v/>
      </c>
      <c r="AQ196" t="str">
        <f>"[0.019]"</f>
        <v>[0.019]</v>
      </c>
      <c r="AR196" t="str">
        <f>""</f>
        <v/>
      </c>
      <c r="AS196" t="str">
        <f>""</f>
        <v/>
      </c>
      <c r="AT196" t="str">
        <f>""</f>
        <v/>
      </c>
      <c r="AU196" t="str">
        <f>""</f>
        <v/>
      </c>
      <c r="AV196" t="str">
        <f>""</f>
        <v/>
      </c>
      <c r="AW196" t="str">
        <f>""</f>
        <v/>
      </c>
      <c r="AX196" t="str">
        <f>""</f>
        <v/>
      </c>
      <c r="AY196" t="str">
        <f>""</f>
        <v/>
      </c>
      <c r="AZ196" t="str">
        <f>""</f>
        <v/>
      </c>
      <c r="BA196" t="str">
        <f>""</f>
        <v/>
      </c>
    </row>
    <row r="197" spans="2:53" x14ac:dyDescent="0.2">
      <c r="B197" t="str">
        <f>"Share of household members who left household 1998-2007"</f>
        <v>Share of household members who left household 1998-2007</v>
      </c>
      <c r="C197" t="str">
        <f>""</f>
        <v/>
      </c>
      <c r="D197" t="str">
        <f>""</f>
        <v/>
      </c>
      <c r="E197" t="str">
        <f>""</f>
        <v/>
      </c>
      <c r="F197" t="str">
        <f>""</f>
        <v/>
      </c>
      <c r="G197" t="str">
        <f>""</f>
        <v/>
      </c>
      <c r="H197" t="str">
        <f>""</f>
        <v/>
      </c>
      <c r="I197" t="str">
        <f>""</f>
        <v/>
      </c>
      <c r="J197" t="str">
        <f>""</f>
        <v/>
      </c>
      <c r="K197" t="str">
        <f>""</f>
        <v/>
      </c>
      <c r="L197" t="str">
        <f>""</f>
        <v/>
      </c>
      <c r="M197" t="str">
        <f>""</f>
        <v/>
      </c>
      <c r="N197" t="str">
        <f>""</f>
        <v/>
      </c>
      <c r="O197" t="str">
        <f>""</f>
        <v/>
      </c>
      <c r="P197" t="str">
        <f>""</f>
        <v/>
      </c>
      <c r="Q197" t="str">
        <f>""</f>
        <v/>
      </c>
      <c r="R197" t="str">
        <f>""</f>
        <v/>
      </c>
      <c r="S197" t="str">
        <f>""</f>
        <v/>
      </c>
      <c r="T197" t="str">
        <f>""</f>
        <v/>
      </c>
      <c r="U197" t="str">
        <f>""</f>
        <v/>
      </c>
      <c r="V197" t="str">
        <f>""</f>
        <v/>
      </c>
      <c r="W197" t="str">
        <f>""</f>
        <v/>
      </c>
      <c r="X197" t="str">
        <f>""</f>
        <v/>
      </c>
      <c r="Y197" t="str">
        <f>""</f>
        <v/>
      </c>
      <c r="Z197" t="str">
        <f>""</f>
        <v/>
      </c>
      <c r="AA197" t="str">
        <f>""</f>
        <v/>
      </c>
      <c r="AB197" t="str">
        <f>""</f>
        <v/>
      </c>
      <c r="AC197" t="str">
        <f>""</f>
        <v/>
      </c>
      <c r="AD197" t="str">
        <f>""</f>
        <v/>
      </c>
      <c r="AE197" t="str">
        <f>""</f>
        <v/>
      </c>
      <c r="AF197" t="str">
        <f>""</f>
        <v/>
      </c>
      <c r="AG197" t="str">
        <f>""</f>
        <v/>
      </c>
      <c r="AH197" t="str">
        <f>""</f>
        <v/>
      </c>
      <c r="AI197" t="str">
        <f>""</f>
        <v/>
      </c>
      <c r="AJ197" t="str">
        <f>""</f>
        <v/>
      </c>
      <c r="AK197" t="str">
        <f>""</f>
        <v/>
      </c>
      <c r="AL197" t="str">
        <f>""</f>
        <v/>
      </c>
      <c r="AM197" t="str">
        <f>""</f>
        <v/>
      </c>
      <c r="AN197" t="str">
        <f>""</f>
        <v/>
      </c>
      <c r="AO197" t="str">
        <f>""</f>
        <v/>
      </c>
      <c r="AP197" t="str">
        <f>""</f>
        <v/>
      </c>
      <c r="AQ197" t="str">
        <f>""</f>
        <v/>
      </c>
      <c r="AR197" t="str">
        <f>"-0.183***"</f>
        <v>-0.183***</v>
      </c>
      <c r="AS197" t="str">
        <f>""</f>
        <v/>
      </c>
      <c r="AT197" t="str">
        <f>""</f>
        <v/>
      </c>
      <c r="AU197" t="str">
        <f>""</f>
        <v/>
      </c>
      <c r="AV197" t="str">
        <f>""</f>
        <v/>
      </c>
      <c r="AW197" t="str">
        <f>""</f>
        <v/>
      </c>
      <c r="AX197" t="str">
        <f>""</f>
        <v/>
      </c>
      <c r="AY197" t="str">
        <f>""</f>
        <v/>
      </c>
      <c r="AZ197" t="str">
        <f>""</f>
        <v/>
      </c>
      <c r="BA197" t="str">
        <f>""</f>
        <v/>
      </c>
    </row>
    <row r="198" spans="2:53" x14ac:dyDescent="0.2">
      <c r="B198" t="str">
        <f>""</f>
        <v/>
      </c>
      <c r="C198" t="str">
        <f>""</f>
        <v/>
      </c>
      <c r="D198" t="str">
        <f>""</f>
        <v/>
      </c>
      <c r="E198" t="str">
        <f>""</f>
        <v/>
      </c>
      <c r="F198" t="str">
        <f>""</f>
        <v/>
      </c>
      <c r="G198" t="str">
        <f>""</f>
        <v/>
      </c>
      <c r="H198" t="str">
        <f>""</f>
        <v/>
      </c>
      <c r="I198" t="str">
        <f>""</f>
        <v/>
      </c>
      <c r="J198" t="str">
        <f>""</f>
        <v/>
      </c>
      <c r="K198" t="str">
        <f>""</f>
        <v/>
      </c>
      <c r="L198" t="str">
        <f>""</f>
        <v/>
      </c>
      <c r="M198" t="str">
        <f>""</f>
        <v/>
      </c>
      <c r="N198" t="str">
        <f>""</f>
        <v/>
      </c>
      <c r="O198" t="str">
        <f>""</f>
        <v/>
      </c>
      <c r="P198" t="str">
        <f>""</f>
        <v/>
      </c>
      <c r="Q198" t="str">
        <f>""</f>
        <v/>
      </c>
      <c r="R198" t="str">
        <f>""</f>
        <v/>
      </c>
      <c r="S198" t="str">
        <f>""</f>
        <v/>
      </c>
      <c r="T198" t="str">
        <f>""</f>
        <v/>
      </c>
      <c r="U198" t="str">
        <f>""</f>
        <v/>
      </c>
      <c r="V198" t="str">
        <f>""</f>
        <v/>
      </c>
      <c r="W198" t="str">
        <f>""</f>
        <v/>
      </c>
      <c r="X198" t="str">
        <f>""</f>
        <v/>
      </c>
      <c r="Y198" t="str">
        <f>""</f>
        <v/>
      </c>
      <c r="Z198" t="str">
        <f>""</f>
        <v/>
      </c>
      <c r="AA198" t="str">
        <f>""</f>
        <v/>
      </c>
      <c r="AB198" t="str">
        <f>""</f>
        <v/>
      </c>
      <c r="AC198" t="str">
        <f>""</f>
        <v/>
      </c>
      <c r="AD198" t="str">
        <f>""</f>
        <v/>
      </c>
      <c r="AE198" t="str">
        <f>""</f>
        <v/>
      </c>
      <c r="AF198" t="str">
        <f>""</f>
        <v/>
      </c>
      <c r="AG198" t="str">
        <f>""</f>
        <v/>
      </c>
      <c r="AH198" t="str">
        <f>""</f>
        <v/>
      </c>
      <c r="AI198" t="str">
        <f>""</f>
        <v/>
      </c>
      <c r="AJ198" t="str">
        <f>""</f>
        <v/>
      </c>
      <c r="AK198" t="str">
        <f>""</f>
        <v/>
      </c>
      <c r="AL198" t="str">
        <f>""</f>
        <v/>
      </c>
      <c r="AM198" t="str">
        <f>""</f>
        <v/>
      </c>
      <c r="AN198" t="str">
        <f>""</f>
        <v/>
      </c>
      <c r="AO198" t="str">
        <f>""</f>
        <v/>
      </c>
      <c r="AP198" t="str">
        <f>""</f>
        <v/>
      </c>
      <c r="AQ198" t="str">
        <f>""</f>
        <v/>
      </c>
      <c r="AR198" t="str">
        <f>"[0.067]"</f>
        <v>[0.067]</v>
      </c>
      <c r="AS198" t="str">
        <f>""</f>
        <v/>
      </c>
      <c r="AT198" t="str">
        <f>""</f>
        <v/>
      </c>
      <c r="AU198" t="str">
        <f>""</f>
        <v/>
      </c>
      <c r="AV198" t="str">
        <f>""</f>
        <v/>
      </c>
      <c r="AW198" t="str">
        <f>""</f>
        <v/>
      </c>
      <c r="AX198" t="str">
        <f>""</f>
        <v/>
      </c>
      <c r="AY198" t="str">
        <f>""</f>
        <v/>
      </c>
      <c r="AZ198" t="str">
        <f>""</f>
        <v/>
      </c>
      <c r="BA198" t="str">
        <f>""</f>
        <v/>
      </c>
    </row>
    <row r="199" spans="2:53" x14ac:dyDescent="0.2">
      <c r="B199" t="str">
        <f>"Interaction"</f>
        <v>Interaction</v>
      </c>
      <c r="C199" t="str">
        <f>""</f>
        <v/>
      </c>
      <c r="D199" t="str">
        <f>""</f>
        <v/>
      </c>
      <c r="E199" t="str">
        <f>""</f>
        <v/>
      </c>
      <c r="F199" t="str">
        <f>""</f>
        <v/>
      </c>
      <c r="G199" t="str">
        <f>""</f>
        <v/>
      </c>
      <c r="H199" t="str">
        <f>""</f>
        <v/>
      </c>
      <c r="I199" t="str">
        <f>""</f>
        <v/>
      </c>
      <c r="J199" t="str">
        <f>""</f>
        <v/>
      </c>
      <c r="K199" t="str">
        <f>""</f>
        <v/>
      </c>
      <c r="L199" t="str">
        <f>""</f>
        <v/>
      </c>
      <c r="M199" t="str">
        <f>""</f>
        <v/>
      </c>
      <c r="N199" t="str">
        <f>""</f>
        <v/>
      </c>
      <c r="O199" t="str">
        <f>""</f>
        <v/>
      </c>
      <c r="P199" t="str">
        <f>""</f>
        <v/>
      </c>
      <c r="Q199" t="str">
        <f>""</f>
        <v/>
      </c>
      <c r="R199" t="str">
        <f>""</f>
        <v/>
      </c>
      <c r="S199" t="str">
        <f>""</f>
        <v/>
      </c>
      <c r="T199" t="str">
        <f>""</f>
        <v/>
      </c>
      <c r="U199" t="str">
        <f>""</f>
        <v/>
      </c>
      <c r="V199" t="str">
        <f>""</f>
        <v/>
      </c>
      <c r="W199" t="str">
        <f>""</f>
        <v/>
      </c>
      <c r="X199" t="str">
        <f>""</f>
        <v/>
      </c>
      <c r="Y199" t="str">
        <f>""</f>
        <v/>
      </c>
      <c r="Z199" t="str">
        <f>""</f>
        <v/>
      </c>
      <c r="AA199" t="str">
        <f>""</f>
        <v/>
      </c>
      <c r="AB199" t="str">
        <f>""</f>
        <v/>
      </c>
      <c r="AC199" t="str">
        <f>""</f>
        <v/>
      </c>
      <c r="AD199" t="str">
        <f>""</f>
        <v/>
      </c>
      <c r="AE199" t="str">
        <f>""</f>
        <v/>
      </c>
      <c r="AF199" t="str">
        <f>""</f>
        <v/>
      </c>
      <c r="AG199" t="str">
        <f>""</f>
        <v/>
      </c>
      <c r="AH199" t="str">
        <f>""</f>
        <v/>
      </c>
      <c r="AI199" t="str">
        <f>""</f>
        <v/>
      </c>
      <c r="AJ199" t="str">
        <f>""</f>
        <v/>
      </c>
      <c r="AK199" t="str">
        <f>""</f>
        <v/>
      </c>
      <c r="AL199" t="str">
        <f>""</f>
        <v/>
      </c>
      <c r="AM199" t="str">
        <f>""</f>
        <v/>
      </c>
      <c r="AN199" t="str">
        <f>""</f>
        <v/>
      </c>
      <c r="AO199" t="str">
        <f>""</f>
        <v/>
      </c>
      <c r="AP199" t="str">
        <f>""</f>
        <v/>
      </c>
      <c r="AQ199" t="str">
        <f>""</f>
        <v/>
      </c>
      <c r="AR199" t="str">
        <f>"0.073"</f>
        <v>0.073</v>
      </c>
      <c r="AS199" t="str">
        <f>""</f>
        <v/>
      </c>
      <c r="AT199" t="str">
        <f>""</f>
        <v/>
      </c>
      <c r="AU199" t="str">
        <f>""</f>
        <v/>
      </c>
      <c r="AV199" t="str">
        <f>""</f>
        <v/>
      </c>
      <c r="AW199" t="str">
        <f>""</f>
        <v/>
      </c>
      <c r="AX199" t="str">
        <f>""</f>
        <v/>
      </c>
      <c r="AY199" t="str">
        <f>""</f>
        <v/>
      </c>
      <c r="AZ199" t="str">
        <f>""</f>
        <v/>
      </c>
      <c r="BA199" t="str">
        <f>""</f>
        <v/>
      </c>
    </row>
    <row r="200" spans="2:53" x14ac:dyDescent="0.2">
      <c r="B200" t="str">
        <f>""</f>
        <v/>
      </c>
      <c r="C200" t="str">
        <f>""</f>
        <v/>
      </c>
      <c r="D200" t="str">
        <f>""</f>
        <v/>
      </c>
      <c r="E200" t="str">
        <f>""</f>
        <v/>
      </c>
      <c r="F200" t="str">
        <f>""</f>
        <v/>
      </c>
      <c r="G200" t="str">
        <f>""</f>
        <v/>
      </c>
      <c r="H200" t="str">
        <f>""</f>
        <v/>
      </c>
      <c r="I200" t="str">
        <f>""</f>
        <v/>
      </c>
      <c r="J200" t="str">
        <f>""</f>
        <v/>
      </c>
      <c r="K200" t="str">
        <f>""</f>
        <v/>
      </c>
      <c r="L200" t="str">
        <f>""</f>
        <v/>
      </c>
      <c r="M200" t="str">
        <f>""</f>
        <v/>
      </c>
      <c r="N200" t="str">
        <f>""</f>
        <v/>
      </c>
      <c r="O200" t="str">
        <f>""</f>
        <v/>
      </c>
      <c r="P200" t="str">
        <f>""</f>
        <v/>
      </c>
      <c r="Q200" t="str">
        <f>""</f>
        <v/>
      </c>
      <c r="R200" t="str">
        <f>""</f>
        <v/>
      </c>
      <c r="S200" t="str">
        <f>""</f>
        <v/>
      </c>
      <c r="T200" t="str">
        <f>""</f>
        <v/>
      </c>
      <c r="U200" t="str">
        <f>""</f>
        <v/>
      </c>
      <c r="V200" t="str">
        <f>""</f>
        <v/>
      </c>
      <c r="W200" t="str">
        <f>""</f>
        <v/>
      </c>
      <c r="X200" t="str">
        <f>""</f>
        <v/>
      </c>
      <c r="Y200" t="str">
        <f>""</f>
        <v/>
      </c>
      <c r="Z200" t="str">
        <f>""</f>
        <v/>
      </c>
      <c r="AA200" t="str">
        <f>""</f>
        <v/>
      </c>
      <c r="AB200" t="str">
        <f>""</f>
        <v/>
      </c>
      <c r="AC200" t="str">
        <f>""</f>
        <v/>
      </c>
      <c r="AD200" t="str">
        <f>""</f>
        <v/>
      </c>
      <c r="AE200" t="str">
        <f>""</f>
        <v/>
      </c>
      <c r="AF200" t="str">
        <f>""</f>
        <v/>
      </c>
      <c r="AG200" t="str">
        <f>""</f>
        <v/>
      </c>
      <c r="AH200" t="str">
        <f>""</f>
        <v/>
      </c>
      <c r="AI200" t="str">
        <f>""</f>
        <v/>
      </c>
      <c r="AJ200" t="str">
        <f>""</f>
        <v/>
      </c>
      <c r="AK200" t="str">
        <f>""</f>
        <v/>
      </c>
      <c r="AL200" t="str">
        <f>""</f>
        <v/>
      </c>
      <c r="AM200" t="str">
        <f>""</f>
        <v/>
      </c>
      <c r="AN200" t="str">
        <f>""</f>
        <v/>
      </c>
      <c r="AO200" t="str">
        <f>""</f>
        <v/>
      </c>
      <c r="AP200" t="str">
        <f>""</f>
        <v/>
      </c>
      <c r="AQ200" t="str">
        <f>""</f>
        <v/>
      </c>
      <c r="AR200" t="str">
        <f>"[0.051]"</f>
        <v>[0.051]</v>
      </c>
      <c r="AS200" t="str">
        <f>""</f>
        <v/>
      </c>
      <c r="AT200" t="str">
        <f>""</f>
        <v/>
      </c>
      <c r="AU200" t="str">
        <f>""</f>
        <v/>
      </c>
      <c r="AV200" t="str">
        <f>""</f>
        <v/>
      </c>
      <c r="AW200" t="str">
        <f>""</f>
        <v/>
      </c>
      <c r="AX200" t="str">
        <f>""</f>
        <v/>
      </c>
      <c r="AY200" t="str">
        <f>""</f>
        <v/>
      </c>
      <c r="AZ200" t="str">
        <f>""</f>
        <v/>
      </c>
      <c r="BA200" t="str">
        <f>""</f>
        <v/>
      </c>
    </row>
    <row r="201" spans="2:53" x14ac:dyDescent="0.2">
      <c r="B201" t="str">
        <f>"Number of years that household had a loss of land"</f>
        <v>Number of years that household had a loss of land</v>
      </c>
      <c r="C201" t="str">
        <f>""</f>
        <v/>
      </c>
      <c r="D201" t="str">
        <f>""</f>
        <v/>
      </c>
      <c r="E201" t="str">
        <f>""</f>
        <v/>
      </c>
      <c r="F201" t="str">
        <f>""</f>
        <v/>
      </c>
      <c r="G201" t="str">
        <f>""</f>
        <v/>
      </c>
      <c r="H201" t="str">
        <f>""</f>
        <v/>
      </c>
      <c r="I201" t="str">
        <f>""</f>
        <v/>
      </c>
      <c r="J201" t="str">
        <f>""</f>
        <v/>
      </c>
      <c r="K201" t="str">
        <f>""</f>
        <v/>
      </c>
      <c r="L201" t="str">
        <f>""</f>
        <v/>
      </c>
      <c r="M201" t="str">
        <f>""</f>
        <v/>
      </c>
      <c r="N201" t="str">
        <f>""</f>
        <v/>
      </c>
      <c r="O201" t="str">
        <f>""</f>
        <v/>
      </c>
      <c r="P201" t="str">
        <f>""</f>
        <v/>
      </c>
      <c r="Q201" t="str">
        <f>""</f>
        <v/>
      </c>
      <c r="R201" t="str">
        <f>""</f>
        <v/>
      </c>
      <c r="S201" t="str">
        <f>""</f>
        <v/>
      </c>
      <c r="T201" t="str">
        <f>""</f>
        <v/>
      </c>
      <c r="U201" t="str">
        <f>""</f>
        <v/>
      </c>
      <c r="V201" t="str">
        <f>""</f>
        <v/>
      </c>
      <c r="W201" t="str">
        <f>""</f>
        <v/>
      </c>
      <c r="X201" t="str">
        <f>""</f>
        <v/>
      </c>
      <c r="Y201" t="str">
        <f>""</f>
        <v/>
      </c>
      <c r="Z201" t="str">
        <f>""</f>
        <v/>
      </c>
      <c r="AA201" t="str">
        <f>""</f>
        <v/>
      </c>
      <c r="AB201" t="str">
        <f>""</f>
        <v/>
      </c>
      <c r="AC201" t="str">
        <f>""</f>
        <v/>
      </c>
      <c r="AD201" t="str">
        <f>""</f>
        <v/>
      </c>
      <c r="AE201" t="str">
        <f>""</f>
        <v/>
      </c>
      <c r="AF201" t="str">
        <f>""</f>
        <v/>
      </c>
      <c r="AG201" t="str">
        <f>""</f>
        <v/>
      </c>
      <c r="AH201" t="str">
        <f>""</f>
        <v/>
      </c>
      <c r="AI201" t="str">
        <f>""</f>
        <v/>
      </c>
      <c r="AJ201" t="str">
        <f>""</f>
        <v/>
      </c>
      <c r="AK201" t="str">
        <f>""</f>
        <v/>
      </c>
      <c r="AL201" t="str">
        <f>""</f>
        <v/>
      </c>
      <c r="AM201" t="str">
        <f>""</f>
        <v/>
      </c>
      <c r="AN201" t="str">
        <f>""</f>
        <v/>
      </c>
      <c r="AO201" t="str">
        <f>""</f>
        <v/>
      </c>
      <c r="AP201" t="str">
        <f>""</f>
        <v/>
      </c>
      <c r="AQ201" t="str">
        <f>""</f>
        <v/>
      </c>
      <c r="AR201" t="str">
        <f>""</f>
        <v/>
      </c>
      <c r="AS201" t="str">
        <f>"0.005"</f>
        <v>0.005</v>
      </c>
      <c r="AT201" t="str">
        <f>"0.056"</f>
        <v>0.056</v>
      </c>
      <c r="AU201" t="str">
        <f>"-0.002"</f>
        <v>-0.002</v>
      </c>
      <c r="AV201" t="str">
        <f>""</f>
        <v/>
      </c>
      <c r="AW201" t="str">
        <f>""</f>
        <v/>
      </c>
      <c r="AX201" t="str">
        <f>""</f>
        <v/>
      </c>
      <c r="AY201" t="str">
        <f>""</f>
        <v/>
      </c>
      <c r="AZ201" t="str">
        <f>""</f>
        <v/>
      </c>
      <c r="BA201" t="str">
        <f>""</f>
        <v/>
      </c>
    </row>
    <row r="202" spans="2:53" x14ac:dyDescent="0.2">
      <c r="B202" t="str">
        <f>""</f>
        <v/>
      </c>
      <c r="C202" t="str">
        <f>""</f>
        <v/>
      </c>
      <c r="D202" t="str">
        <f>""</f>
        <v/>
      </c>
      <c r="E202" t="str">
        <f>""</f>
        <v/>
      </c>
      <c r="F202" t="str">
        <f>""</f>
        <v/>
      </c>
      <c r="G202" t="str">
        <f>""</f>
        <v/>
      </c>
      <c r="H202" t="str">
        <f>""</f>
        <v/>
      </c>
      <c r="I202" t="str">
        <f>""</f>
        <v/>
      </c>
      <c r="J202" t="str">
        <f>""</f>
        <v/>
      </c>
      <c r="K202" t="str">
        <f>""</f>
        <v/>
      </c>
      <c r="L202" t="str">
        <f>""</f>
        <v/>
      </c>
      <c r="M202" t="str">
        <f>""</f>
        <v/>
      </c>
      <c r="N202" t="str">
        <f>""</f>
        <v/>
      </c>
      <c r="O202" t="str">
        <f>""</f>
        <v/>
      </c>
      <c r="P202" t="str">
        <f>""</f>
        <v/>
      </c>
      <c r="Q202" t="str">
        <f>""</f>
        <v/>
      </c>
      <c r="R202" t="str">
        <f>""</f>
        <v/>
      </c>
      <c r="S202" t="str">
        <f>""</f>
        <v/>
      </c>
      <c r="T202" t="str">
        <f>""</f>
        <v/>
      </c>
      <c r="U202" t="str">
        <f>""</f>
        <v/>
      </c>
      <c r="V202" t="str">
        <f>""</f>
        <v/>
      </c>
      <c r="W202" t="str">
        <f>""</f>
        <v/>
      </c>
      <c r="X202" t="str">
        <f>""</f>
        <v/>
      </c>
      <c r="Y202" t="str">
        <f>""</f>
        <v/>
      </c>
      <c r="Z202" t="str">
        <f>""</f>
        <v/>
      </c>
      <c r="AA202" t="str">
        <f>""</f>
        <v/>
      </c>
      <c r="AB202" t="str">
        <f>""</f>
        <v/>
      </c>
      <c r="AC202" t="str">
        <f>""</f>
        <v/>
      </c>
      <c r="AD202" t="str">
        <f>""</f>
        <v/>
      </c>
      <c r="AE202" t="str">
        <f>""</f>
        <v/>
      </c>
      <c r="AF202" t="str">
        <f>""</f>
        <v/>
      </c>
      <c r="AG202" t="str">
        <f>""</f>
        <v/>
      </c>
      <c r="AH202" t="str">
        <f>""</f>
        <v/>
      </c>
      <c r="AI202" t="str">
        <f>""</f>
        <v/>
      </c>
      <c r="AJ202" t="str">
        <f>""</f>
        <v/>
      </c>
      <c r="AK202" t="str">
        <f>""</f>
        <v/>
      </c>
      <c r="AL202" t="str">
        <f>""</f>
        <v/>
      </c>
      <c r="AM202" t="str">
        <f>""</f>
        <v/>
      </c>
      <c r="AN202" t="str">
        <f>""</f>
        <v/>
      </c>
      <c r="AO202" t="str">
        <f>""</f>
        <v/>
      </c>
      <c r="AP202" t="str">
        <f>""</f>
        <v/>
      </c>
      <c r="AQ202" t="str">
        <f>""</f>
        <v/>
      </c>
      <c r="AR202" t="str">
        <f>""</f>
        <v/>
      </c>
      <c r="AS202" t="str">
        <f>"[0.044]"</f>
        <v>[0.044]</v>
      </c>
      <c r="AT202" t="str">
        <f>"[0.035]"</f>
        <v>[0.035]</v>
      </c>
      <c r="AU202" t="str">
        <f>"[0.044]"</f>
        <v>[0.044]</v>
      </c>
      <c r="AV202" t="str">
        <f>""</f>
        <v/>
      </c>
      <c r="AW202" t="str">
        <f>""</f>
        <v/>
      </c>
      <c r="AX202" t="str">
        <f>""</f>
        <v/>
      </c>
      <c r="AY202" t="str">
        <f>""</f>
        <v/>
      </c>
      <c r="AZ202" t="str">
        <f>""</f>
        <v/>
      </c>
      <c r="BA202" t="str">
        <f>""</f>
        <v/>
      </c>
    </row>
    <row r="203" spans="2:53" x14ac:dyDescent="0.2">
      <c r="B203" t="str">
        <f>"At least 1 person left the household in a given year (yes=1)"</f>
        <v>At least 1 person left the household in a given year (yes=1)</v>
      </c>
      <c r="C203" t="str">
        <f>""</f>
        <v/>
      </c>
      <c r="D203" t="str">
        <f>""</f>
        <v/>
      </c>
      <c r="E203" t="str">
        <f>""</f>
        <v/>
      </c>
      <c r="F203" t="str">
        <f>""</f>
        <v/>
      </c>
      <c r="G203" t="str">
        <f>""</f>
        <v/>
      </c>
      <c r="H203" t="str">
        <f>""</f>
        <v/>
      </c>
      <c r="I203" t="str">
        <f>""</f>
        <v/>
      </c>
      <c r="J203" t="str">
        <f>""</f>
        <v/>
      </c>
      <c r="K203" t="str">
        <f>""</f>
        <v/>
      </c>
      <c r="L203" t="str">
        <f>""</f>
        <v/>
      </c>
      <c r="M203" t="str">
        <f>""</f>
        <v/>
      </c>
      <c r="N203" t="str">
        <f>""</f>
        <v/>
      </c>
      <c r="O203" t="str">
        <f>""</f>
        <v/>
      </c>
      <c r="P203" t="str">
        <f>""</f>
        <v/>
      </c>
      <c r="Q203" t="str">
        <f>""</f>
        <v/>
      </c>
      <c r="R203" t="str">
        <f>""</f>
        <v/>
      </c>
      <c r="S203" t="str">
        <f>""</f>
        <v/>
      </c>
      <c r="T203" t="str">
        <f>""</f>
        <v/>
      </c>
      <c r="U203" t="str">
        <f>""</f>
        <v/>
      </c>
      <c r="V203" t="str">
        <f>""</f>
        <v/>
      </c>
      <c r="W203" t="str">
        <f>""</f>
        <v/>
      </c>
      <c r="X203" t="str">
        <f>""</f>
        <v/>
      </c>
      <c r="Y203" t="str">
        <f>""</f>
        <v/>
      </c>
      <c r="Z203" t="str">
        <f>""</f>
        <v/>
      </c>
      <c r="AA203" t="str">
        <f>""</f>
        <v/>
      </c>
      <c r="AB203" t="str">
        <f>""</f>
        <v/>
      </c>
      <c r="AC203" t="str">
        <f>""</f>
        <v/>
      </c>
      <c r="AD203" t="str">
        <f>""</f>
        <v/>
      </c>
      <c r="AE203" t="str">
        <f>""</f>
        <v/>
      </c>
      <c r="AF203" t="str">
        <f>""</f>
        <v/>
      </c>
      <c r="AG203" t="str">
        <f>""</f>
        <v/>
      </c>
      <c r="AH203" t="str">
        <f>""</f>
        <v/>
      </c>
      <c r="AI203" t="str">
        <f>""</f>
        <v/>
      </c>
      <c r="AJ203" t="str">
        <f>""</f>
        <v/>
      </c>
      <c r="AK203" t="str">
        <f>""</f>
        <v/>
      </c>
      <c r="AL203" t="str">
        <f>""</f>
        <v/>
      </c>
      <c r="AM203" t="str">
        <f>""</f>
        <v/>
      </c>
      <c r="AN203" t="str">
        <f>""</f>
        <v/>
      </c>
      <c r="AO203" t="str">
        <f>""</f>
        <v/>
      </c>
      <c r="AP203" t="str">
        <f>""</f>
        <v/>
      </c>
      <c r="AQ203" t="str">
        <f>""</f>
        <v/>
      </c>
      <c r="AR203" t="str">
        <f>""</f>
        <v/>
      </c>
      <c r="AS203" t="str">
        <f>"-0.081**"</f>
        <v>-0.081**</v>
      </c>
      <c r="AT203" t="str">
        <f>""</f>
        <v/>
      </c>
      <c r="AU203" t="str">
        <f>""</f>
        <v/>
      </c>
      <c r="AV203" t="str">
        <f>""</f>
        <v/>
      </c>
      <c r="AW203" t="str">
        <f>""</f>
        <v/>
      </c>
      <c r="AX203" t="str">
        <f>""</f>
        <v/>
      </c>
      <c r="AY203" t="str">
        <f>""</f>
        <v/>
      </c>
      <c r="AZ203" t="str">
        <f>""</f>
        <v/>
      </c>
      <c r="BA203" t="str">
        <f>""</f>
        <v/>
      </c>
    </row>
    <row r="204" spans="2:53" x14ac:dyDescent="0.2">
      <c r="B204" t="str">
        <f>""</f>
        <v/>
      </c>
      <c r="C204" t="str">
        <f>""</f>
        <v/>
      </c>
      <c r="D204" t="str">
        <f>""</f>
        <v/>
      </c>
      <c r="E204" t="str">
        <f>""</f>
        <v/>
      </c>
      <c r="F204" t="str">
        <f>""</f>
        <v/>
      </c>
      <c r="G204" t="str">
        <f>""</f>
        <v/>
      </c>
      <c r="H204" t="str">
        <f>""</f>
        <v/>
      </c>
      <c r="I204" t="str">
        <f>""</f>
        <v/>
      </c>
      <c r="J204" t="str">
        <f>""</f>
        <v/>
      </c>
      <c r="K204" t="str">
        <f>""</f>
        <v/>
      </c>
      <c r="L204" t="str">
        <f>""</f>
        <v/>
      </c>
      <c r="M204" t="str">
        <f>""</f>
        <v/>
      </c>
      <c r="N204" t="str">
        <f>""</f>
        <v/>
      </c>
      <c r="O204" t="str">
        <f>""</f>
        <v/>
      </c>
      <c r="P204" t="str">
        <f>""</f>
        <v/>
      </c>
      <c r="Q204" t="str">
        <f>""</f>
        <v/>
      </c>
      <c r="R204" t="str">
        <f>""</f>
        <v/>
      </c>
      <c r="S204" t="str">
        <f>""</f>
        <v/>
      </c>
      <c r="T204" t="str">
        <f>""</f>
        <v/>
      </c>
      <c r="U204" t="str">
        <f>""</f>
        <v/>
      </c>
      <c r="V204" t="str">
        <f>""</f>
        <v/>
      </c>
      <c r="W204" t="str">
        <f>""</f>
        <v/>
      </c>
      <c r="X204" t="str">
        <f>""</f>
        <v/>
      </c>
      <c r="Y204" t="str">
        <f>""</f>
        <v/>
      </c>
      <c r="Z204" t="str">
        <f>""</f>
        <v/>
      </c>
      <c r="AA204" t="str">
        <f>""</f>
        <v/>
      </c>
      <c r="AB204" t="str">
        <f>""</f>
        <v/>
      </c>
      <c r="AC204" t="str">
        <f>""</f>
        <v/>
      </c>
      <c r="AD204" t="str">
        <f>""</f>
        <v/>
      </c>
      <c r="AE204" t="str">
        <f>""</f>
        <v/>
      </c>
      <c r="AF204" t="str">
        <f>""</f>
        <v/>
      </c>
      <c r="AG204" t="str">
        <f>""</f>
        <v/>
      </c>
      <c r="AH204" t="str">
        <f>""</f>
        <v/>
      </c>
      <c r="AI204" t="str">
        <f>""</f>
        <v/>
      </c>
      <c r="AJ204" t="str">
        <f>""</f>
        <v/>
      </c>
      <c r="AK204" t="str">
        <f>""</f>
        <v/>
      </c>
      <c r="AL204" t="str">
        <f>""</f>
        <v/>
      </c>
      <c r="AM204" t="str">
        <f>""</f>
        <v/>
      </c>
      <c r="AN204" t="str">
        <f>""</f>
        <v/>
      </c>
      <c r="AO204" t="str">
        <f>""</f>
        <v/>
      </c>
      <c r="AP204" t="str">
        <f>""</f>
        <v/>
      </c>
      <c r="AQ204" t="str">
        <f>""</f>
        <v/>
      </c>
      <c r="AR204" t="str">
        <f>""</f>
        <v/>
      </c>
      <c r="AS204" t="str">
        <f>"[0.033]"</f>
        <v>[0.033]</v>
      </c>
      <c r="AT204" t="str">
        <f>""</f>
        <v/>
      </c>
      <c r="AU204" t="str">
        <f>""</f>
        <v/>
      </c>
      <c r="AV204" t="str">
        <f>""</f>
        <v/>
      </c>
      <c r="AW204" t="str">
        <f>""</f>
        <v/>
      </c>
      <c r="AX204" t="str">
        <f>""</f>
        <v/>
      </c>
      <c r="AY204" t="str">
        <f>""</f>
        <v/>
      </c>
      <c r="AZ204" t="str">
        <f>""</f>
        <v/>
      </c>
      <c r="BA204" t="str">
        <f>""</f>
        <v/>
      </c>
    </row>
    <row r="205" spans="2:53" x14ac:dyDescent="0.2">
      <c r="B205" t="str">
        <f>"Interaction"</f>
        <v>Interaction</v>
      </c>
      <c r="C205" t="str">
        <f>""</f>
        <v/>
      </c>
      <c r="D205" t="str">
        <f>""</f>
        <v/>
      </c>
      <c r="E205" t="str">
        <f>""</f>
        <v/>
      </c>
      <c r="F205" t="str">
        <f>""</f>
        <v/>
      </c>
      <c r="G205" t="str">
        <f>""</f>
        <v/>
      </c>
      <c r="H205" t="str">
        <f>""</f>
        <v/>
      </c>
      <c r="I205" t="str">
        <f>""</f>
        <v/>
      </c>
      <c r="J205" t="str">
        <f>""</f>
        <v/>
      </c>
      <c r="K205" t="str">
        <f>""</f>
        <v/>
      </c>
      <c r="L205" t="str">
        <f>""</f>
        <v/>
      </c>
      <c r="M205" t="str">
        <f>""</f>
        <v/>
      </c>
      <c r="N205" t="str">
        <f>""</f>
        <v/>
      </c>
      <c r="O205" t="str">
        <f>""</f>
        <v/>
      </c>
      <c r="P205" t="str">
        <f>""</f>
        <v/>
      </c>
      <c r="Q205" t="str">
        <f>""</f>
        <v/>
      </c>
      <c r="R205" t="str">
        <f>""</f>
        <v/>
      </c>
      <c r="S205" t="str">
        <f>""</f>
        <v/>
      </c>
      <c r="T205" t="str">
        <f>""</f>
        <v/>
      </c>
      <c r="U205" t="str">
        <f>""</f>
        <v/>
      </c>
      <c r="V205" t="str">
        <f>""</f>
        <v/>
      </c>
      <c r="W205" t="str">
        <f>""</f>
        <v/>
      </c>
      <c r="X205" t="str">
        <f>""</f>
        <v/>
      </c>
      <c r="Y205" t="str">
        <f>""</f>
        <v/>
      </c>
      <c r="Z205" t="str">
        <f>""</f>
        <v/>
      </c>
      <c r="AA205" t="str">
        <f>""</f>
        <v/>
      </c>
      <c r="AB205" t="str">
        <f>""</f>
        <v/>
      </c>
      <c r="AC205" t="str">
        <f>""</f>
        <v/>
      </c>
      <c r="AD205" t="str">
        <f>""</f>
        <v/>
      </c>
      <c r="AE205" t="str">
        <f>""</f>
        <v/>
      </c>
      <c r="AF205" t="str">
        <f>""</f>
        <v/>
      </c>
      <c r="AG205" t="str">
        <f>""</f>
        <v/>
      </c>
      <c r="AH205" t="str">
        <f>""</f>
        <v/>
      </c>
      <c r="AI205" t="str">
        <f>""</f>
        <v/>
      </c>
      <c r="AJ205" t="str">
        <f>""</f>
        <v/>
      </c>
      <c r="AK205" t="str">
        <f>""</f>
        <v/>
      </c>
      <c r="AL205" t="str">
        <f>""</f>
        <v/>
      </c>
      <c r="AM205" t="str">
        <f>""</f>
        <v/>
      </c>
      <c r="AN205" t="str">
        <f>""</f>
        <v/>
      </c>
      <c r="AO205" t="str">
        <f>""</f>
        <v/>
      </c>
      <c r="AP205" t="str">
        <f>""</f>
        <v/>
      </c>
      <c r="AQ205" t="str">
        <f>""</f>
        <v/>
      </c>
      <c r="AR205" t="str">
        <f>""</f>
        <v/>
      </c>
      <c r="AS205" t="str">
        <f>"0.054"</f>
        <v>0.054</v>
      </c>
      <c r="AT205" t="str">
        <f>""</f>
        <v/>
      </c>
      <c r="AU205" t="str">
        <f>""</f>
        <v/>
      </c>
      <c r="AV205" t="str">
        <f>""</f>
        <v/>
      </c>
      <c r="AW205" t="str">
        <f>""</f>
        <v/>
      </c>
      <c r="AX205" t="str">
        <f>""</f>
        <v/>
      </c>
      <c r="AY205" t="str">
        <f>""</f>
        <v/>
      </c>
      <c r="AZ205" t="str">
        <f>""</f>
        <v/>
      </c>
      <c r="BA205" t="str">
        <f>""</f>
        <v/>
      </c>
    </row>
    <row r="206" spans="2:53" x14ac:dyDescent="0.2">
      <c r="B206" t="str">
        <f>""</f>
        <v/>
      </c>
      <c r="C206" t="str">
        <f>""</f>
        <v/>
      </c>
      <c r="D206" t="str">
        <f>""</f>
        <v/>
      </c>
      <c r="E206" t="str">
        <f>""</f>
        <v/>
      </c>
      <c r="F206" t="str">
        <f>""</f>
        <v/>
      </c>
      <c r="G206" t="str">
        <f>""</f>
        <v/>
      </c>
      <c r="H206" t="str">
        <f>""</f>
        <v/>
      </c>
      <c r="I206" t="str">
        <f>""</f>
        <v/>
      </c>
      <c r="J206" t="str">
        <f>""</f>
        <v/>
      </c>
      <c r="K206" t="str">
        <f>""</f>
        <v/>
      </c>
      <c r="L206" t="str">
        <f>""</f>
        <v/>
      </c>
      <c r="M206" t="str">
        <f>""</f>
        <v/>
      </c>
      <c r="N206" t="str">
        <f>""</f>
        <v/>
      </c>
      <c r="O206" t="str">
        <f>""</f>
        <v/>
      </c>
      <c r="P206" t="str">
        <f>""</f>
        <v/>
      </c>
      <c r="Q206" t="str">
        <f>""</f>
        <v/>
      </c>
      <c r="R206" t="str">
        <f>""</f>
        <v/>
      </c>
      <c r="S206" t="str">
        <f>""</f>
        <v/>
      </c>
      <c r="T206" t="str">
        <f>""</f>
        <v/>
      </c>
      <c r="U206" t="str">
        <f>""</f>
        <v/>
      </c>
      <c r="V206" t="str">
        <f>""</f>
        <v/>
      </c>
      <c r="W206" t="str">
        <f>""</f>
        <v/>
      </c>
      <c r="X206" t="str">
        <f>""</f>
        <v/>
      </c>
      <c r="Y206" t="str">
        <f>""</f>
        <v/>
      </c>
      <c r="Z206" t="str">
        <f>""</f>
        <v/>
      </c>
      <c r="AA206" t="str">
        <f>""</f>
        <v/>
      </c>
      <c r="AB206" t="str">
        <f>""</f>
        <v/>
      </c>
      <c r="AC206" t="str">
        <f>""</f>
        <v/>
      </c>
      <c r="AD206" t="str">
        <f>""</f>
        <v/>
      </c>
      <c r="AE206" t="str">
        <f>""</f>
        <v/>
      </c>
      <c r="AF206" t="str">
        <f>""</f>
        <v/>
      </c>
      <c r="AG206" t="str">
        <f>""</f>
        <v/>
      </c>
      <c r="AH206" t="str">
        <f>""</f>
        <v/>
      </c>
      <c r="AI206" t="str">
        <f>""</f>
        <v/>
      </c>
      <c r="AJ206" t="str">
        <f>""</f>
        <v/>
      </c>
      <c r="AK206" t="str">
        <f>""</f>
        <v/>
      </c>
      <c r="AL206" t="str">
        <f>""</f>
        <v/>
      </c>
      <c r="AM206" t="str">
        <f>""</f>
        <v/>
      </c>
      <c r="AN206" t="str">
        <f>""</f>
        <v/>
      </c>
      <c r="AO206" t="str">
        <f>""</f>
        <v/>
      </c>
      <c r="AP206" t="str">
        <f>""</f>
        <v/>
      </c>
      <c r="AQ206" t="str">
        <f>""</f>
        <v/>
      </c>
      <c r="AR206" t="str">
        <f>""</f>
        <v/>
      </c>
      <c r="AS206" t="str">
        <f>"[0.050]"</f>
        <v>[0.050]</v>
      </c>
      <c r="AT206" t="str">
        <f>""</f>
        <v/>
      </c>
      <c r="AU206" t="str">
        <f>""</f>
        <v/>
      </c>
      <c r="AV206" t="str">
        <f>""</f>
        <v/>
      </c>
      <c r="AW206" t="str">
        <f>""</f>
        <v/>
      </c>
      <c r="AX206" t="str">
        <f>""</f>
        <v/>
      </c>
      <c r="AY206" t="str">
        <f>""</f>
        <v/>
      </c>
      <c r="AZ206" t="str">
        <f>""</f>
        <v/>
      </c>
      <c r="BA206" t="str">
        <f>""</f>
        <v/>
      </c>
    </row>
    <row r="207" spans="2:53" x14ac:dyDescent="0.2">
      <c r="B207" t="str">
        <f>"Number of members who left household 1998-2007"</f>
        <v>Number of members who left household 1998-2007</v>
      </c>
      <c r="C207" t="str">
        <f>""</f>
        <v/>
      </c>
      <c r="D207" t="str">
        <f>""</f>
        <v/>
      </c>
      <c r="E207" t="str">
        <f>""</f>
        <v/>
      </c>
      <c r="F207" t="str">
        <f>""</f>
        <v/>
      </c>
      <c r="G207" t="str">
        <f>""</f>
        <v/>
      </c>
      <c r="H207" t="str">
        <f>""</f>
        <v/>
      </c>
      <c r="I207" t="str">
        <f>""</f>
        <v/>
      </c>
      <c r="J207" t="str">
        <f>""</f>
        <v/>
      </c>
      <c r="K207" t="str">
        <f>""</f>
        <v/>
      </c>
      <c r="L207" t="str">
        <f>""</f>
        <v/>
      </c>
      <c r="M207" t="str">
        <f>""</f>
        <v/>
      </c>
      <c r="N207" t="str">
        <f>""</f>
        <v/>
      </c>
      <c r="O207" t="str">
        <f>""</f>
        <v/>
      </c>
      <c r="P207" t="str">
        <f>""</f>
        <v/>
      </c>
      <c r="Q207" t="str">
        <f>""</f>
        <v/>
      </c>
      <c r="R207" t="str">
        <f>""</f>
        <v/>
      </c>
      <c r="S207" t="str">
        <f>""</f>
        <v/>
      </c>
      <c r="T207" t="str">
        <f>""</f>
        <v/>
      </c>
      <c r="U207" t="str">
        <f>""</f>
        <v/>
      </c>
      <c r="V207" t="str">
        <f>""</f>
        <v/>
      </c>
      <c r="W207" t="str">
        <f>""</f>
        <v/>
      </c>
      <c r="X207" t="str">
        <f>""</f>
        <v/>
      </c>
      <c r="Y207" t="str">
        <f>""</f>
        <v/>
      </c>
      <c r="Z207" t="str">
        <f>""</f>
        <v/>
      </c>
      <c r="AA207" t="str">
        <f>""</f>
        <v/>
      </c>
      <c r="AB207" t="str">
        <f>""</f>
        <v/>
      </c>
      <c r="AC207" t="str">
        <f>""</f>
        <v/>
      </c>
      <c r="AD207" t="str">
        <f>""</f>
        <v/>
      </c>
      <c r="AE207" t="str">
        <f>""</f>
        <v/>
      </c>
      <c r="AF207" t="str">
        <f>""</f>
        <v/>
      </c>
      <c r="AG207" t="str">
        <f>""</f>
        <v/>
      </c>
      <c r="AH207" t="str">
        <f>""</f>
        <v/>
      </c>
      <c r="AI207" t="str">
        <f>""</f>
        <v/>
      </c>
      <c r="AJ207" t="str">
        <f>""</f>
        <v/>
      </c>
      <c r="AK207" t="str">
        <f>""</f>
        <v/>
      </c>
      <c r="AL207" t="str">
        <f>""</f>
        <v/>
      </c>
      <c r="AM207" t="str">
        <f>""</f>
        <v/>
      </c>
      <c r="AN207" t="str">
        <f>""</f>
        <v/>
      </c>
      <c r="AO207" t="str">
        <f>""</f>
        <v/>
      </c>
      <c r="AP207" t="str">
        <f>""</f>
        <v/>
      </c>
      <c r="AQ207" t="str">
        <f>""</f>
        <v/>
      </c>
      <c r="AR207" t="str">
        <f>""</f>
        <v/>
      </c>
      <c r="AS207" t="str">
        <f>""</f>
        <v/>
      </c>
      <c r="AT207" t="str">
        <f>"-0.032**"</f>
        <v>-0.032**</v>
      </c>
      <c r="AU207" t="str">
        <f>""</f>
        <v/>
      </c>
      <c r="AV207" t="str">
        <f>""</f>
        <v/>
      </c>
      <c r="AW207" t="str">
        <f>""</f>
        <v/>
      </c>
      <c r="AX207" t="str">
        <f>""</f>
        <v/>
      </c>
      <c r="AY207" t="str">
        <f>""</f>
        <v/>
      </c>
      <c r="AZ207" t="str">
        <f>""</f>
        <v/>
      </c>
      <c r="BA207" t="str">
        <f>""</f>
        <v/>
      </c>
    </row>
    <row r="208" spans="2:53" x14ac:dyDescent="0.2">
      <c r="B208" t="str">
        <f>""</f>
        <v/>
      </c>
      <c r="C208" t="str">
        <f>""</f>
        <v/>
      </c>
      <c r="D208" t="str">
        <f>""</f>
        <v/>
      </c>
      <c r="E208" t="str">
        <f>""</f>
        <v/>
      </c>
      <c r="F208" t="str">
        <f>""</f>
        <v/>
      </c>
      <c r="G208" t="str">
        <f>""</f>
        <v/>
      </c>
      <c r="H208" t="str">
        <f>""</f>
        <v/>
      </c>
      <c r="I208" t="str">
        <f>""</f>
        <v/>
      </c>
      <c r="J208" t="str">
        <f>""</f>
        <v/>
      </c>
      <c r="K208" t="str">
        <f>""</f>
        <v/>
      </c>
      <c r="L208" t="str">
        <f>""</f>
        <v/>
      </c>
      <c r="M208" t="str">
        <f>""</f>
        <v/>
      </c>
      <c r="N208" t="str">
        <f>""</f>
        <v/>
      </c>
      <c r="O208" t="str">
        <f>""</f>
        <v/>
      </c>
      <c r="P208" t="str">
        <f>""</f>
        <v/>
      </c>
      <c r="Q208" t="str">
        <f>""</f>
        <v/>
      </c>
      <c r="R208" t="str">
        <f>""</f>
        <v/>
      </c>
      <c r="S208" t="str">
        <f>""</f>
        <v/>
      </c>
      <c r="T208" t="str">
        <f>""</f>
        <v/>
      </c>
      <c r="U208" t="str">
        <f>""</f>
        <v/>
      </c>
      <c r="V208" t="str">
        <f>""</f>
        <v/>
      </c>
      <c r="W208" t="str">
        <f>""</f>
        <v/>
      </c>
      <c r="X208" t="str">
        <f>""</f>
        <v/>
      </c>
      <c r="Y208" t="str">
        <f>""</f>
        <v/>
      </c>
      <c r="Z208" t="str">
        <f>""</f>
        <v/>
      </c>
      <c r="AA208" t="str">
        <f>""</f>
        <v/>
      </c>
      <c r="AB208" t="str">
        <f>""</f>
        <v/>
      </c>
      <c r="AC208" t="str">
        <f>""</f>
        <v/>
      </c>
      <c r="AD208" t="str">
        <f>""</f>
        <v/>
      </c>
      <c r="AE208" t="str">
        <f>""</f>
        <v/>
      </c>
      <c r="AF208" t="str">
        <f>""</f>
        <v/>
      </c>
      <c r="AG208" t="str">
        <f>""</f>
        <v/>
      </c>
      <c r="AH208" t="str">
        <f>""</f>
        <v/>
      </c>
      <c r="AI208" t="str">
        <f>""</f>
        <v/>
      </c>
      <c r="AJ208" t="str">
        <f>""</f>
        <v/>
      </c>
      <c r="AK208" t="str">
        <f>""</f>
        <v/>
      </c>
      <c r="AL208" t="str">
        <f>""</f>
        <v/>
      </c>
      <c r="AM208" t="str">
        <f>""</f>
        <v/>
      </c>
      <c r="AN208" t="str">
        <f>""</f>
        <v/>
      </c>
      <c r="AO208" t="str">
        <f>""</f>
        <v/>
      </c>
      <c r="AP208" t="str">
        <f>""</f>
        <v/>
      </c>
      <c r="AQ208" t="str">
        <f>""</f>
        <v/>
      </c>
      <c r="AR208" t="str">
        <f>""</f>
        <v/>
      </c>
      <c r="AS208" t="str">
        <f>""</f>
        <v/>
      </c>
      <c r="AT208" t="str">
        <f>"[0.016]"</f>
        <v>[0.016]</v>
      </c>
      <c r="AU208" t="str">
        <f>""</f>
        <v/>
      </c>
      <c r="AV208" t="str">
        <f>""</f>
        <v/>
      </c>
      <c r="AW208" t="str">
        <f>""</f>
        <v/>
      </c>
      <c r="AX208" t="str">
        <f>""</f>
        <v/>
      </c>
      <c r="AY208" t="str">
        <f>""</f>
        <v/>
      </c>
      <c r="AZ208" t="str">
        <f>""</f>
        <v/>
      </c>
      <c r="BA208" t="str">
        <f>""</f>
        <v/>
      </c>
    </row>
    <row r="209" spans="2:53" x14ac:dyDescent="0.2">
      <c r="B209" t="str">
        <f>"Interaction"</f>
        <v>Interaction</v>
      </c>
      <c r="C209" t="str">
        <f>""</f>
        <v/>
      </c>
      <c r="D209" t="str">
        <f>""</f>
        <v/>
      </c>
      <c r="E209" t="str">
        <f>""</f>
        <v/>
      </c>
      <c r="F209" t="str">
        <f>""</f>
        <v/>
      </c>
      <c r="G209" t="str">
        <f>""</f>
        <v/>
      </c>
      <c r="H209" t="str">
        <f>""</f>
        <v/>
      </c>
      <c r="I209" t="str">
        <f>""</f>
        <v/>
      </c>
      <c r="J209" t="str">
        <f>""</f>
        <v/>
      </c>
      <c r="K209" t="str">
        <f>""</f>
        <v/>
      </c>
      <c r="L209" t="str">
        <f>""</f>
        <v/>
      </c>
      <c r="M209" t="str">
        <f>""</f>
        <v/>
      </c>
      <c r="N209" t="str">
        <f>""</f>
        <v/>
      </c>
      <c r="O209" t="str">
        <f>""</f>
        <v/>
      </c>
      <c r="P209" t="str">
        <f>""</f>
        <v/>
      </c>
      <c r="Q209" t="str">
        <f>""</f>
        <v/>
      </c>
      <c r="R209" t="str">
        <f>""</f>
        <v/>
      </c>
      <c r="S209" t="str">
        <f>""</f>
        <v/>
      </c>
      <c r="T209" t="str">
        <f>""</f>
        <v/>
      </c>
      <c r="U209" t="str">
        <f>""</f>
        <v/>
      </c>
      <c r="V209" t="str">
        <f>""</f>
        <v/>
      </c>
      <c r="W209" t="str">
        <f>""</f>
        <v/>
      </c>
      <c r="X209" t="str">
        <f>""</f>
        <v/>
      </c>
      <c r="Y209" t="str">
        <f>""</f>
        <v/>
      </c>
      <c r="Z209" t="str">
        <f>""</f>
        <v/>
      </c>
      <c r="AA209" t="str">
        <f>""</f>
        <v/>
      </c>
      <c r="AB209" t="str">
        <f>""</f>
        <v/>
      </c>
      <c r="AC209" t="str">
        <f>""</f>
        <v/>
      </c>
      <c r="AD209" t="str">
        <f>""</f>
        <v/>
      </c>
      <c r="AE209" t="str">
        <f>""</f>
        <v/>
      </c>
      <c r="AF209" t="str">
        <f>""</f>
        <v/>
      </c>
      <c r="AG209" t="str">
        <f>""</f>
        <v/>
      </c>
      <c r="AH209" t="str">
        <f>""</f>
        <v/>
      </c>
      <c r="AI209" t="str">
        <f>""</f>
        <v/>
      </c>
      <c r="AJ209" t="str">
        <f>""</f>
        <v/>
      </c>
      <c r="AK209" t="str">
        <f>""</f>
        <v/>
      </c>
      <c r="AL209" t="str">
        <f>""</f>
        <v/>
      </c>
      <c r="AM209" t="str">
        <f>""</f>
        <v/>
      </c>
      <c r="AN209" t="str">
        <f>""</f>
        <v/>
      </c>
      <c r="AO209" t="str">
        <f>""</f>
        <v/>
      </c>
      <c r="AP209" t="str">
        <f>""</f>
        <v/>
      </c>
      <c r="AQ209" t="str">
        <f>""</f>
        <v/>
      </c>
      <c r="AR209" t="str">
        <f>""</f>
        <v/>
      </c>
      <c r="AS209" t="str">
        <f>""</f>
        <v/>
      </c>
      <c r="AT209" t="str">
        <f>"-0.022"</f>
        <v>-0.022</v>
      </c>
      <c r="AU209" t="str">
        <f>""</f>
        <v/>
      </c>
      <c r="AV209" t="str">
        <f>""</f>
        <v/>
      </c>
      <c r="AW209" t="str">
        <f>""</f>
        <v/>
      </c>
      <c r="AX209" t="str">
        <f>""</f>
        <v/>
      </c>
      <c r="AY209" t="str">
        <f>""</f>
        <v/>
      </c>
      <c r="AZ209" t="str">
        <f>""</f>
        <v/>
      </c>
      <c r="BA209" t="str">
        <f>""</f>
        <v/>
      </c>
    </row>
    <row r="210" spans="2:53" x14ac:dyDescent="0.2">
      <c r="B210" t="str">
        <f>""</f>
        <v/>
      </c>
      <c r="C210" t="str">
        <f>""</f>
        <v/>
      </c>
      <c r="D210" t="str">
        <f>""</f>
        <v/>
      </c>
      <c r="E210" t="str">
        <f>""</f>
        <v/>
      </c>
      <c r="F210" t="str">
        <f>""</f>
        <v/>
      </c>
      <c r="G210" t="str">
        <f>""</f>
        <v/>
      </c>
      <c r="H210" t="str">
        <f>""</f>
        <v/>
      </c>
      <c r="I210" t="str">
        <f>""</f>
        <v/>
      </c>
      <c r="J210" t="str">
        <f>""</f>
        <v/>
      </c>
      <c r="K210" t="str">
        <f>""</f>
        <v/>
      </c>
      <c r="L210" t="str">
        <f>""</f>
        <v/>
      </c>
      <c r="M210" t="str">
        <f>""</f>
        <v/>
      </c>
      <c r="N210" t="str">
        <f>""</f>
        <v/>
      </c>
      <c r="O210" t="str">
        <f>""</f>
        <v/>
      </c>
      <c r="P210" t="str">
        <f>""</f>
        <v/>
      </c>
      <c r="Q210" t="str">
        <f>""</f>
        <v/>
      </c>
      <c r="R210" t="str">
        <f>""</f>
        <v/>
      </c>
      <c r="S210" t="str">
        <f>""</f>
        <v/>
      </c>
      <c r="T210" t="str">
        <f>""</f>
        <v/>
      </c>
      <c r="U210" t="str">
        <f>""</f>
        <v/>
      </c>
      <c r="V210" t="str">
        <f>""</f>
        <v/>
      </c>
      <c r="W210" t="str">
        <f>""</f>
        <v/>
      </c>
      <c r="X210" t="str">
        <f>""</f>
        <v/>
      </c>
      <c r="Y210" t="str">
        <f>""</f>
        <v/>
      </c>
      <c r="Z210" t="str">
        <f>""</f>
        <v/>
      </c>
      <c r="AA210" t="str">
        <f>""</f>
        <v/>
      </c>
      <c r="AB210" t="str">
        <f>""</f>
        <v/>
      </c>
      <c r="AC210" t="str">
        <f>""</f>
        <v/>
      </c>
      <c r="AD210" t="str">
        <f>""</f>
        <v/>
      </c>
      <c r="AE210" t="str">
        <f>""</f>
        <v/>
      </c>
      <c r="AF210" t="str">
        <f>""</f>
        <v/>
      </c>
      <c r="AG210" t="str">
        <f>""</f>
        <v/>
      </c>
      <c r="AH210" t="str">
        <f>""</f>
        <v/>
      </c>
      <c r="AI210" t="str">
        <f>""</f>
        <v/>
      </c>
      <c r="AJ210" t="str">
        <f>""</f>
        <v/>
      </c>
      <c r="AK210" t="str">
        <f>""</f>
        <v/>
      </c>
      <c r="AL210" t="str">
        <f>""</f>
        <v/>
      </c>
      <c r="AM210" t="str">
        <f>""</f>
        <v/>
      </c>
      <c r="AN210" t="str">
        <f>""</f>
        <v/>
      </c>
      <c r="AO210" t="str">
        <f>""</f>
        <v/>
      </c>
      <c r="AP210" t="str">
        <f>""</f>
        <v/>
      </c>
      <c r="AQ210" t="str">
        <f>""</f>
        <v/>
      </c>
      <c r="AR210" t="str">
        <f>""</f>
        <v/>
      </c>
      <c r="AS210" t="str">
        <f>""</f>
        <v/>
      </c>
      <c r="AT210" t="str">
        <f>"[0.024]"</f>
        <v>[0.024]</v>
      </c>
      <c r="AU210" t="str">
        <f>""</f>
        <v/>
      </c>
      <c r="AV210" t="str">
        <f>""</f>
        <v/>
      </c>
      <c r="AW210" t="str">
        <f>""</f>
        <v/>
      </c>
      <c r="AX210" t="str">
        <f>""</f>
        <v/>
      </c>
      <c r="AY210" t="str">
        <f>""</f>
        <v/>
      </c>
      <c r="AZ210" t="str">
        <f>""</f>
        <v/>
      </c>
      <c r="BA210" t="str">
        <f>""</f>
        <v/>
      </c>
    </row>
    <row r="211" spans="2:53" x14ac:dyDescent="0.2">
      <c r="B211" t="str">
        <f>"Share of household members who left household 1998-2007"</f>
        <v>Share of household members who left household 1998-2007</v>
      </c>
      <c r="C211" t="str">
        <f>""</f>
        <v/>
      </c>
      <c r="D211" t="str">
        <f>""</f>
        <v/>
      </c>
      <c r="E211" t="str">
        <f>""</f>
        <v/>
      </c>
      <c r="F211" t="str">
        <f>""</f>
        <v/>
      </c>
      <c r="G211" t="str">
        <f>""</f>
        <v/>
      </c>
      <c r="H211" t="str">
        <f>""</f>
        <v/>
      </c>
      <c r="I211" t="str">
        <f>""</f>
        <v/>
      </c>
      <c r="J211" t="str">
        <f>""</f>
        <v/>
      </c>
      <c r="K211" t="str">
        <f>""</f>
        <v/>
      </c>
      <c r="L211" t="str">
        <f>""</f>
        <v/>
      </c>
      <c r="M211" t="str">
        <f>""</f>
        <v/>
      </c>
      <c r="N211" t="str">
        <f>""</f>
        <v/>
      </c>
      <c r="O211" t="str">
        <f>""</f>
        <v/>
      </c>
      <c r="P211" t="str">
        <f>""</f>
        <v/>
      </c>
      <c r="Q211" t="str">
        <f>""</f>
        <v/>
      </c>
      <c r="R211" t="str">
        <f>""</f>
        <v/>
      </c>
      <c r="S211" t="str">
        <f>""</f>
        <v/>
      </c>
      <c r="T211" t="str">
        <f>""</f>
        <v/>
      </c>
      <c r="U211" t="str">
        <f>""</f>
        <v/>
      </c>
      <c r="V211" t="str">
        <f>""</f>
        <v/>
      </c>
      <c r="W211" t="str">
        <f>""</f>
        <v/>
      </c>
      <c r="X211" t="str">
        <f>""</f>
        <v/>
      </c>
      <c r="Y211" t="str">
        <f>""</f>
        <v/>
      </c>
      <c r="Z211" t="str">
        <f>""</f>
        <v/>
      </c>
      <c r="AA211" t="str">
        <f>""</f>
        <v/>
      </c>
      <c r="AB211" t="str">
        <f>""</f>
        <v/>
      </c>
      <c r="AC211" t="str">
        <f>""</f>
        <v/>
      </c>
      <c r="AD211" t="str">
        <f>""</f>
        <v/>
      </c>
      <c r="AE211" t="str">
        <f>""</f>
        <v/>
      </c>
      <c r="AF211" t="str">
        <f>""</f>
        <v/>
      </c>
      <c r="AG211" t="str">
        <f>""</f>
        <v/>
      </c>
      <c r="AH211" t="str">
        <f>""</f>
        <v/>
      </c>
      <c r="AI211" t="str">
        <f>""</f>
        <v/>
      </c>
      <c r="AJ211" t="str">
        <f>""</f>
        <v/>
      </c>
      <c r="AK211" t="str">
        <f>""</f>
        <v/>
      </c>
      <c r="AL211" t="str">
        <f>""</f>
        <v/>
      </c>
      <c r="AM211" t="str">
        <f>""</f>
        <v/>
      </c>
      <c r="AN211" t="str">
        <f>""</f>
        <v/>
      </c>
      <c r="AO211" t="str">
        <f>""</f>
        <v/>
      </c>
      <c r="AP211" t="str">
        <f>""</f>
        <v/>
      </c>
      <c r="AQ211" t="str">
        <f>""</f>
        <v/>
      </c>
      <c r="AR211" t="str">
        <f>""</f>
        <v/>
      </c>
      <c r="AS211" t="str">
        <f>""</f>
        <v/>
      </c>
      <c r="AT211" t="str">
        <f>""</f>
        <v/>
      </c>
      <c r="AU211" t="str">
        <f>"-0.188***"</f>
        <v>-0.188***</v>
      </c>
      <c r="AV211" t="str">
        <f>""</f>
        <v/>
      </c>
      <c r="AW211" t="str">
        <f>""</f>
        <v/>
      </c>
      <c r="AX211" t="str">
        <f>""</f>
        <v/>
      </c>
      <c r="AY211" t="str">
        <f>""</f>
        <v/>
      </c>
      <c r="AZ211" t="str">
        <f>""</f>
        <v/>
      </c>
      <c r="BA211" t="str">
        <f>""</f>
        <v/>
      </c>
    </row>
    <row r="212" spans="2:53" x14ac:dyDescent="0.2">
      <c r="B212" t="str">
        <f>""</f>
        <v/>
      </c>
      <c r="C212" t="str">
        <f>""</f>
        <v/>
      </c>
      <c r="D212" t="str">
        <f>""</f>
        <v/>
      </c>
      <c r="E212" t="str">
        <f>""</f>
        <v/>
      </c>
      <c r="F212" t="str">
        <f>""</f>
        <v/>
      </c>
      <c r="G212" t="str">
        <f>""</f>
        <v/>
      </c>
      <c r="H212" t="str">
        <f>""</f>
        <v/>
      </c>
      <c r="I212" t="str">
        <f>""</f>
        <v/>
      </c>
      <c r="J212" t="str">
        <f>""</f>
        <v/>
      </c>
      <c r="K212" t="str">
        <f>""</f>
        <v/>
      </c>
      <c r="L212" t="str">
        <f>""</f>
        <v/>
      </c>
      <c r="M212" t="str">
        <f>""</f>
        <v/>
      </c>
      <c r="N212" t="str">
        <f>""</f>
        <v/>
      </c>
      <c r="O212" t="str">
        <f>""</f>
        <v/>
      </c>
      <c r="P212" t="str">
        <f>""</f>
        <v/>
      </c>
      <c r="Q212" t="str">
        <f>""</f>
        <v/>
      </c>
      <c r="R212" t="str">
        <f>""</f>
        <v/>
      </c>
      <c r="S212" t="str">
        <f>""</f>
        <v/>
      </c>
      <c r="T212" t="str">
        <f>""</f>
        <v/>
      </c>
      <c r="U212" t="str">
        <f>""</f>
        <v/>
      </c>
      <c r="V212" t="str">
        <f>""</f>
        <v/>
      </c>
      <c r="W212" t="str">
        <f>""</f>
        <v/>
      </c>
      <c r="X212" t="str">
        <f>""</f>
        <v/>
      </c>
      <c r="Y212" t="str">
        <f>""</f>
        <v/>
      </c>
      <c r="Z212" t="str">
        <f>""</f>
        <v/>
      </c>
      <c r="AA212" t="str">
        <f>""</f>
        <v/>
      </c>
      <c r="AB212" t="str">
        <f>""</f>
        <v/>
      </c>
      <c r="AC212" t="str">
        <f>""</f>
        <v/>
      </c>
      <c r="AD212" t="str">
        <f>""</f>
        <v/>
      </c>
      <c r="AE212" t="str">
        <f>""</f>
        <v/>
      </c>
      <c r="AF212" t="str">
        <f>""</f>
        <v/>
      </c>
      <c r="AG212" t="str">
        <f>""</f>
        <v/>
      </c>
      <c r="AH212" t="str">
        <f>""</f>
        <v/>
      </c>
      <c r="AI212" t="str">
        <f>""</f>
        <v/>
      </c>
      <c r="AJ212" t="str">
        <f>""</f>
        <v/>
      </c>
      <c r="AK212" t="str">
        <f>""</f>
        <v/>
      </c>
      <c r="AL212" t="str">
        <f>""</f>
        <v/>
      </c>
      <c r="AM212" t="str">
        <f>""</f>
        <v/>
      </c>
      <c r="AN212" t="str">
        <f>""</f>
        <v/>
      </c>
      <c r="AO212" t="str">
        <f>""</f>
        <v/>
      </c>
      <c r="AP212" t="str">
        <f>""</f>
        <v/>
      </c>
      <c r="AQ212" t="str">
        <f>""</f>
        <v/>
      </c>
      <c r="AR212" t="str">
        <f>""</f>
        <v/>
      </c>
      <c r="AS212" t="str">
        <f>""</f>
        <v/>
      </c>
      <c r="AT212" t="str">
        <f>""</f>
        <v/>
      </c>
      <c r="AU212" t="str">
        <f>"[0.059]"</f>
        <v>[0.059]</v>
      </c>
      <c r="AV212" t="str">
        <f>""</f>
        <v/>
      </c>
      <c r="AW212" t="str">
        <f>""</f>
        <v/>
      </c>
      <c r="AX212" t="str">
        <f>""</f>
        <v/>
      </c>
      <c r="AY212" t="str">
        <f>""</f>
        <v/>
      </c>
      <c r="AZ212" t="str">
        <f>""</f>
        <v/>
      </c>
      <c r="BA212" t="str">
        <f>""</f>
        <v/>
      </c>
    </row>
    <row r="213" spans="2:53" x14ac:dyDescent="0.2">
      <c r="B213" t="str">
        <f>"Interaction"</f>
        <v>Interaction</v>
      </c>
      <c r="C213" t="str">
        <f>""</f>
        <v/>
      </c>
      <c r="D213" t="str">
        <f>""</f>
        <v/>
      </c>
      <c r="E213" t="str">
        <f>""</f>
        <v/>
      </c>
      <c r="F213" t="str">
        <f>""</f>
        <v/>
      </c>
      <c r="G213" t="str">
        <f>""</f>
        <v/>
      </c>
      <c r="H213" t="str">
        <f>""</f>
        <v/>
      </c>
      <c r="I213" t="str">
        <f>""</f>
        <v/>
      </c>
      <c r="J213" t="str">
        <f>""</f>
        <v/>
      </c>
      <c r="K213" t="str">
        <f>""</f>
        <v/>
      </c>
      <c r="L213" t="str">
        <f>""</f>
        <v/>
      </c>
      <c r="M213" t="str">
        <f>""</f>
        <v/>
      </c>
      <c r="N213" t="str">
        <f>""</f>
        <v/>
      </c>
      <c r="O213" t="str">
        <f>""</f>
        <v/>
      </c>
      <c r="P213" t="str">
        <f>""</f>
        <v/>
      </c>
      <c r="Q213" t="str">
        <f>""</f>
        <v/>
      </c>
      <c r="R213" t="str">
        <f>""</f>
        <v/>
      </c>
      <c r="S213" t="str">
        <f>""</f>
        <v/>
      </c>
      <c r="T213" t="str">
        <f>""</f>
        <v/>
      </c>
      <c r="U213" t="str">
        <f>""</f>
        <v/>
      </c>
      <c r="V213" t="str">
        <f>""</f>
        <v/>
      </c>
      <c r="W213" t="str">
        <f>""</f>
        <v/>
      </c>
      <c r="X213" t="str">
        <f>""</f>
        <v/>
      </c>
      <c r="Y213" t="str">
        <f>""</f>
        <v/>
      </c>
      <c r="Z213" t="str">
        <f>""</f>
        <v/>
      </c>
      <c r="AA213" t="str">
        <f>""</f>
        <v/>
      </c>
      <c r="AB213" t="str">
        <f>""</f>
        <v/>
      </c>
      <c r="AC213" t="str">
        <f>""</f>
        <v/>
      </c>
      <c r="AD213" t="str">
        <f>""</f>
        <v/>
      </c>
      <c r="AE213" t="str">
        <f>""</f>
        <v/>
      </c>
      <c r="AF213" t="str">
        <f>""</f>
        <v/>
      </c>
      <c r="AG213" t="str">
        <f>""</f>
        <v/>
      </c>
      <c r="AH213" t="str">
        <f>""</f>
        <v/>
      </c>
      <c r="AI213" t="str">
        <f>""</f>
        <v/>
      </c>
      <c r="AJ213" t="str">
        <f>""</f>
        <v/>
      </c>
      <c r="AK213" t="str">
        <f>""</f>
        <v/>
      </c>
      <c r="AL213" t="str">
        <f>""</f>
        <v/>
      </c>
      <c r="AM213" t="str">
        <f>""</f>
        <v/>
      </c>
      <c r="AN213" t="str">
        <f>""</f>
        <v/>
      </c>
      <c r="AO213" t="str">
        <f>""</f>
        <v/>
      </c>
      <c r="AP213" t="str">
        <f>""</f>
        <v/>
      </c>
      <c r="AQ213" t="str">
        <f>""</f>
        <v/>
      </c>
      <c r="AR213" t="str">
        <f>""</f>
        <v/>
      </c>
      <c r="AS213" t="str">
        <f>""</f>
        <v/>
      </c>
      <c r="AT213" t="str">
        <f>""</f>
        <v/>
      </c>
      <c r="AU213" t="str">
        <f>"0.089"</f>
        <v>0.089</v>
      </c>
      <c r="AV213" t="str">
        <f>""</f>
        <v/>
      </c>
      <c r="AW213" t="str">
        <f>""</f>
        <v/>
      </c>
      <c r="AX213" t="str">
        <f>""</f>
        <v/>
      </c>
      <c r="AY213" t="str">
        <f>""</f>
        <v/>
      </c>
      <c r="AZ213" t="str">
        <f>""</f>
        <v/>
      </c>
      <c r="BA213" t="str">
        <f>""</f>
        <v/>
      </c>
    </row>
    <row r="214" spans="2:53" x14ac:dyDescent="0.2">
      <c r="B214" t="str">
        <f>""</f>
        <v/>
      </c>
      <c r="C214" t="str">
        <f>""</f>
        <v/>
      </c>
      <c r="D214" t="str">
        <f>""</f>
        <v/>
      </c>
      <c r="E214" t="str">
        <f>""</f>
        <v/>
      </c>
      <c r="F214" t="str">
        <f>""</f>
        <v/>
      </c>
      <c r="G214" t="str">
        <f>""</f>
        <v/>
      </c>
      <c r="H214" t="str">
        <f>""</f>
        <v/>
      </c>
      <c r="I214" t="str">
        <f>""</f>
        <v/>
      </c>
      <c r="J214" t="str">
        <f>""</f>
        <v/>
      </c>
      <c r="K214" t="str">
        <f>""</f>
        <v/>
      </c>
      <c r="L214" t="str">
        <f>""</f>
        <v/>
      </c>
      <c r="M214" t="str">
        <f>""</f>
        <v/>
      </c>
      <c r="N214" t="str">
        <f>""</f>
        <v/>
      </c>
      <c r="O214" t="str">
        <f>""</f>
        <v/>
      </c>
      <c r="P214" t="str">
        <f>""</f>
        <v/>
      </c>
      <c r="Q214" t="str">
        <f>""</f>
        <v/>
      </c>
      <c r="R214" t="str">
        <f>""</f>
        <v/>
      </c>
      <c r="S214" t="str">
        <f>""</f>
        <v/>
      </c>
      <c r="T214" t="str">
        <f>""</f>
        <v/>
      </c>
      <c r="U214" t="str">
        <f>""</f>
        <v/>
      </c>
      <c r="V214" t="str">
        <f>""</f>
        <v/>
      </c>
      <c r="W214" t="str">
        <f>""</f>
        <v/>
      </c>
      <c r="X214" t="str">
        <f>""</f>
        <v/>
      </c>
      <c r="Y214" t="str">
        <f>""</f>
        <v/>
      </c>
      <c r="Z214" t="str">
        <f>""</f>
        <v/>
      </c>
      <c r="AA214" t="str">
        <f>""</f>
        <v/>
      </c>
      <c r="AB214" t="str">
        <f>""</f>
        <v/>
      </c>
      <c r="AC214" t="str">
        <f>""</f>
        <v/>
      </c>
      <c r="AD214" t="str">
        <f>""</f>
        <v/>
      </c>
      <c r="AE214" t="str">
        <f>""</f>
        <v/>
      </c>
      <c r="AF214" t="str">
        <f>""</f>
        <v/>
      </c>
      <c r="AG214" t="str">
        <f>""</f>
        <v/>
      </c>
      <c r="AH214" t="str">
        <f>""</f>
        <v/>
      </c>
      <c r="AI214" t="str">
        <f>""</f>
        <v/>
      </c>
      <c r="AJ214" t="str">
        <f>""</f>
        <v/>
      </c>
      <c r="AK214" t="str">
        <f>""</f>
        <v/>
      </c>
      <c r="AL214" t="str">
        <f>""</f>
        <v/>
      </c>
      <c r="AM214" t="str">
        <f>""</f>
        <v/>
      </c>
      <c r="AN214" t="str">
        <f>""</f>
        <v/>
      </c>
      <c r="AO214" t="str">
        <f>""</f>
        <v/>
      </c>
      <c r="AP214" t="str">
        <f>""</f>
        <v/>
      </c>
      <c r="AQ214" t="str">
        <f>""</f>
        <v/>
      </c>
      <c r="AR214" t="str">
        <f>""</f>
        <v/>
      </c>
      <c r="AS214" t="str">
        <f>""</f>
        <v/>
      </c>
      <c r="AT214" t="str">
        <f>""</f>
        <v/>
      </c>
      <c r="AU214" t="str">
        <f>"[0.057]"</f>
        <v>[0.057]</v>
      </c>
      <c r="AV214" t="str">
        <f>""</f>
        <v/>
      </c>
      <c r="AW214" t="str">
        <f>""</f>
        <v/>
      </c>
      <c r="AX214" t="str">
        <f>""</f>
        <v/>
      </c>
      <c r="AY214" t="str">
        <f>""</f>
        <v/>
      </c>
      <c r="AZ214" t="str">
        <f>""</f>
        <v/>
      </c>
      <c r="BA214" t="str">
        <f>""</f>
        <v/>
      </c>
    </row>
    <row r="215" spans="2:53" x14ac:dyDescent="0.2">
      <c r="B215" t="str">
        <f>"Index of Asset Related Losses (sum) (money-goods and/or house) - PCA"</f>
        <v>Index of Asset Related Losses (sum) (money-goods and/or house) - PCA</v>
      </c>
      <c r="C215" t="str">
        <f>""</f>
        <v/>
      </c>
      <c r="D215" t="str">
        <f>""</f>
        <v/>
      </c>
      <c r="E215" t="str">
        <f>""</f>
        <v/>
      </c>
      <c r="F215" t="str">
        <f>""</f>
        <v/>
      </c>
      <c r="G215" t="str">
        <f>""</f>
        <v/>
      </c>
      <c r="H215" t="str">
        <f>""</f>
        <v/>
      </c>
      <c r="I215" t="str">
        <f>""</f>
        <v/>
      </c>
      <c r="J215" t="str">
        <f>""</f>
        <v/>
      </c>
      <c r="K215" t="str">
        <f>""</f>
        <v/>
      </c>
      <c r="L215" t="str">
        <f>""</f>
        <v/>
      </c>
      <c r="M215" t="str">
        <f>""</f>
        <v/>
      </c>
      <c r="N215" t="str">
        <f>""</f>
        <v/>
      </c>
      <c r="O215" t="str">
        <f>""</f>
        <v/>
      </c>
      <c r="P215" t="str">
        <f>""</f>
        <v/>
      </c>
      <c r="Q215" t="str">
        <f>""</f>
        <v/>
      </c>
      <c r="R215" t="str">
        <f>""</f>
        <v/>
      </c>
      <c r="S215" t="str">
        <f>""</f>
        <v/>
      </c>
      <c r="T215" t="str">
        <f>""</f>
        <v/>
      </c>
      <c r="U215" t="str">
        <f>""</f>
        <v/>
      </c>
      <c r="V215" t="str">
        <f>""</f>
        <v/>
      </c>
      <c r="W215" t="str">
        <f>""</f>
        <v/>
      </c>
      <c r="X215" t="str">
        <f>""</f>
        <v/>
      </c>
      <c r="Y215" t="str">
        <f>""</f>
        <v/>
      </c>
      <c r="Z215" t="str">
        <f>""</f>
        <v/>
      </c>
      <c r="AA215" t="str">
        <f>""</f>
        <v/>
      </c>
      <c r="AB215" t="str">
        <f>""</f>
        <v/>
      </c>
      <c r="AC215" t="str">
        <f>""</f>
        <v/>
      </c>
      <c r="AD215" t="str">
        <f>""</f>
        <v/>
      </c>
      <c r="AE215" t="str">
        <f>""</f>
        <v/>
      </c>
      <c r="AF215" t="str">
        <f>""</f>
        <v/>
      </c>
      <c r="AG215" t="str">
        <f>""</f>
        <v/>
      </c>
      <c r="AH215" t="str">
        <f>""</f>
        <v/>
      </c>
      <c r="AI215" t="str">
        <f>""</f>
        <v/>
      </c>
      <c r="AJ215" t="str">
        <f>""</f>
        <v/>
      </c>
      <c r="AK215" t="str">
        <f>""</f>
        <v/>
      </c>
      <c r="AL215" t="str">
        <f>""</f>
        <v/>
      </c>
      <c r="AM215" t="str">
        <f>""</f>
        <v/>
      </c>
      <c r="AN215" t="str">
        <f>""</f>
        <v/>
      </c>
      <c r="AO215" t="str">
        <f>""</f>
        <v/>
      </c>
      <c r="AP215" t="str">
        <f>""</f>
        <v/>
      </c>
      <c r="AQ215" t="str">
        <f>""</f>
        <v/>
      </c>
      <c r="AR215" t="str">
        <f>""</f>
        <v/>
      </c>
      <c r="AS215" t="str">
        <f>""</f>
        <v/>
      </c>
      <c r="AT215" t="str">
        <f>""</f>
        <v/>
      </c>
      <c r="AU215" t="str">
        <f>""</f>
        <v/>
      </c>
      <c r="AV215" t="str">
        <f>"-0.003"</f>
        <v>-0.003</v>
      </c>
      <c r="AW215" t="str">
        <f>"0.015"</f>
        <v>0.015</v>
      </c>
      <c r="AX215" t="str">
        <f>"-0.009"</f>
        <v>-0.009</v>
      </c>
      <c r="AY215" t="str">
        <f>""</f>
        <v/>
      </c>
      <c r="AZ215" t="str">
        <f>""</f>
        <v/>
      </c>
      <c r="BA215" t="str">
        <f>""</f>
        <v/>
      </c>
    </row>
    <row r="216" spans="2:53" x14ac:dyDescent="0.2">
      <c r="B216" t="str">
        <f>""</f>
        <v/>
      </c>
      <c r="C216" t="str">
        <f>""</f>
        <v/>
      </c>
      <c r="D216" t="str">
        <f>""</f>
        <v/>
      </c>
      <c r="E216" t="str">
        <f>""</f>
        <v/>
      </c>
      <c r="F216" t="str">
        <f>""</f>
        <v/>
      </c>
      <c r="G216" t="str">
        <f>""</f>
        <v/>
      </c>
      <c r="H216" t="str">
        <f>""</f>
        <v/>
      </c>
      <c r="I216" t="str">
        <f>""</f>
        <v/>
      </c>
      <c r="J216" t="str">
        <f>""</f>
        <v/>
      </c>
      <c r="K216" t="str">
        <f>""</f>
        <v/>
      </c>
      <c r="L216" t="str">
        <f>""</f>
        <v/>
      </c>
      <c r="M216" t="str">
        <f>""</f>
        <v/>
      </c>
      <c r="N216" t="str">
        <f>""</f>
        <v/>
      </c>
      <c r="O216" t="str">
        <f>""</f>
        <v/>
      </c>
      <c r="P216" t="str">
        <f>""</f>
        <v/>
      </c>
      <c r="Q216" t="str">
        <f>""</f>
        <v/>
      </c>
      <c r="R216" t="str">
        <f>""</f>
        <v/>
      </c>
      <c r="S216" t="str">
        <f>""</f>
        <v/>
      </c>
      <c r="T216" t="str">
        <f>""</f>
        <v/>
      </c>
      <c r="U216" t="str">
        <f>""</f>
        <v/>
      </c>
      <c r="V216" t="str">
        <f>""</f>
        <v/>
      </c>
      <c r="W216" t="str">
        <f>""</f>
        <v/>
      </c>
      <c r="X216" t="str">
        <f>""</f>
        <v/>
      </c>
      <c r="Y216" t="str">
        <f>""</f>
        <v/>
      </c>
      <c r="Z216" t="str">
        <f>""</f>
        <v/>
      </c>
      <c r="AA216" t="str">
        <f>""</f>
        <v/>
      </c>
      <c r="AB216" t="str">
        <f>""</f>
        <v/>
      </c>
      <c r="AC216" t="str">
        <f>""</f>
        <v/>
      </c>
      <c r="AD216" t="str">
        <f>""</f>
        <v/>
      </c>
      <c r="AE216" t="str">
        <f>""</f>
        <v/>
      </c>
      <c r="AF216" t="str">
        <f>""</f>
        <v/>
      </c>
      <c r="AG216" t="str">
        <f>""</f>
        <v/>
      </c>
      <c r="AH216" t="str">
        <f>""</f>
        <v/>
      </c>
      <c r="AI216" t="str">
        <f>""</f>
        <v/>
      </c>
      <c r="AJ216" t="str">
        <f>""</f>
        <v/>
      </c>
      <c r="AK216" t="str">
        <f>""</f>
        <v/>
      </c>
      <c r="AL216" t="str">
        <f>""</f>
        <v/>
      </c>
      <c r="AM216" t="str">
        <f>""</f>
        <v/>
      </c>
      <c r="AN216" t="str">
        <f>""</f>
        <v/>
      </c>
      <c r="AO216" t="str">
        <f>""</f>
        <v/>
      </c>
      <c r="AP216" t="str">
        <f>""</f>
        <v/>
      </c>
      <c r="AQ216" t="str">
        <f>""</f>
        <v/>
      </c>
      <c r="AR216" t="str">
        <f>""</f>
        <v/>
      </c>
      <c r="AS216" t="str">
        <f>""</f>
        <v/>
      </c>
      <c r="AT216" t="str">
        <f>""</f>
        <v/>
      </c>
      <c r="AU216" t="str">
        <f>""</f>
        <v/>
      </c>
      <c r="AV216" t="str">
        <f>"[0.023]"</f>
        <v>[0.023]</v>
      </c>
      <c r="AW216" t="str">
        <f>"[0.016]"</f>
        <v>[0.016]</v>
      </c>
      <c r="AX216" t="str">
        <f>"[0.021]"</f>
        <v>[0.021]</v>
      </c>
      <c r="AY216" t="str">
        <f>""</f>
        <v/>
      </c>
      <c r="AZ216" t="str">
        <f>""</f>
        <v/>
      </c>
      <c r="BA216" t="str">
        <f>""</f>
        <v/>
      </c>
    </row>
    <row r="217" spans="2:53" x14ac:dyDescent="0.2">
      <c r="B217" t="str">
        <f>"At least 1 person left the household in a given year (yes=1)"</f>
        <v>At least 1 person left the household in a given year (yes=1)</v>
      </c>
      <c r="C217" t="str">
        <f>""</f>
        <v/>
      </c>
      <c r="D217" t="str">
        <f>""</f>
        <v/>
      </c>
      <c r="E217" t="str">
        <f>""</f>
        <v/>
      </c>
      <c r="F217" t="str">
        <f>""</f>
        <v/>
      </c>
      <c r="G217" t="str">
        <f>""</f>
        <v/>
      </c>
      <c r="H217" t="str">
        <f>""</f>
        <v/>
      </c>
      <c r="I217" t="str">
        <f>""</f>
        <v/>
      </c>
      <c r="J217" t="str">
        <f>""</f>
        <v/>
      </c>
      <c r="K217" t="str">
        <f>""</f>
        <v/>
      </c>
      <c r="L217" t="str">
        <f>""</f>
        <v/>
      </c>
      <c r="M217" t="str">
        <f>""</f>
        <v/>
      </c>
      <c r="N217" t="str">
        <f>""</f>
        <v/>
      </c>
      <c r="O217" t="str">
        <f>""</f>
        <v/>
      </c>
      <c r="P217" t="str">
        <f>""</f>
        <v/>
      </c>
      <c r="Q217" t="str">
        <f>""</f>
        <v/>
      </c>
      <c r="R217" t="str">
        <f>""</f>
        <v/>
      </c>
      <c r="S217" t="str">
        <f>""</f>
        <v/>
      </c>
      <c r="T217" t="str">
        <f>""</f>
        <v/>
      </c>
      <c r="U217" t="str">
        <f>""</f>
        <v/>
      </c>
      <c r="V217" t="str">
        <f>""</f>
        <v/>
      </c>
      <c r="W217" t="str">
        <f>""</f>
        <v/>
      </c>
      <c r="X217" t="str">
        <f>""</f>
        <v/>
      </c>
      <c r="Y217" t="str">
        <f>""</f>
        <v/>
      </c>
      <c r="Z217" t="str">
        <f>""</f>
        <v/>
      </c>
      <c r="AA217" t="str">
        <f>""</f>
        <v/>
      </c>
      <c r="AB217" t="str">
        <f>""</f>
        <v/>
      </c>
      <c r="AC217" t="str">
        <f>""</f>
        <v/>
      </c>
      <c r="AD217" t="str">
        <f>""</f>
        <v/>
      </c>
      <c r="AE217" t="str">
        <f>""</f>
        <v/>
      </c>
      <c r="AF217" t="str">
        <f>""</f>
        <v/>
      </c>
      <c r="AG217" t="str">
        <f>""</f>
        <v/>
      </c>
      <c r="AH217" t="str">
        <f>""</f>
        <v/>
      </c>
      <c r="AI217" t="str">
        <f>""</f>
        <v/>
      </c>
      <c r="AJ217" t="str">
        <f>""</f>
        <v/>
      </c>
      <c r="AK217" t="str">
        <f>""</f>
        <v/>
      </c>
      <c r="AL217" t="str">
        <f>""</f>
        <v/>
      </c>
      <c r="AM217" t="str">
        <f>""</f>
        <v/>
      </c>
      <c r="AN217" t="str">
        <f>""</f>
        <v/>
      </c>
      <c r="AO217" t="str">
        <f>""</f>
        <v/>
      </c>
      <c r="AP217" t="str">
        <f>""</f>
        <v/>
      </c>
      <c r="AQ217" t="str">
        <f>""</f>
        <v/>
      </c>
      <c r="AR217" t="str">
        <f>""</f>
        <v/>
      </c>
      <c r="AS217" t="str">
        <f>""</f>
        <v/>
      </c>
      <c r="AT217" t="str">
        <f>""</f>
        <v/>
      </c>
      <c r="AU217" t="str">
        <f>""</f>
        <v/>
      </c>
      <c r="AV217" t="str">
        <f>"-0.072**"</f>
        <v>-0.072**</v>
      </c>
      <c r="AW217" t="str">
        <f>""</f>
        <v/>
      </c>
      <c r="AX217" t="str">
        <f>""</f>
        <v/>
      </c>
      <c r="AY217" t="str">
        <f>""</f>
        <v/>
      </c>
      <c r="AZ217" t="str">
        <f>""</f>
        <v/>
      </c>
      <c r="BA217" t="str">
        <f>""</f>
        <v/>
      </c>
    </row>
    <row r="218" spans="2:53" x14ac:dyDescent="0.2">
      <c r="B218" t="str">
        <f>""</f>
        <v/>
      </c>
      <c r="C218" t="str">
        <f>""</f>
        <v/>
      </c>
      <c r="D218" t="str">
        <f>""</f>
        <v/>
      </c>
      <c r="E218" t="str">
        <f>""</f>
        <v/>
      </c>
      <c r="F218" t="str">
        <f>""</f>
        <v/>
      </c>
      <c r="G218" t="str">
        <f>""</f>
        <v/>
      </c>
      <c r="H218" t="str">
        <f>""</f>
        <v/>
      </c>
      <c r="I218" t="str">
        <f>""</f>
        <v/>
      </c>
      <c r="J218" t="str">
        <f>""</f>
        <v/>
      </c>
      <c r="K218" t="str">
        <f>""</f>
        <v/>
      </c>
      <c r="L218" t="str">
        <f>""</f>
        <v/>
      </c>
      <c r="M218" t="str">
        <f>""</f>
        <v/>
      </c>
      <c r="N218" t="str">
        <f>""</f>
        <v/>
      </c>
      <c r="O218" t="str">
        <f>""</f>
        <v/>
      </c>
      <c r="P218" t="str">
        <f>""</f>
        <v/>
      </c>
      <c r="Q218" t="str">
        <f>""</f>
        <v/>
      </c>
      <c r="R218" t="str">
        <f>""</f>
        <v/>
      </c>
      <c r="S218" t="str">
        <f>""</f>
        <v/>
      </c>
      <c r="T218" t="str">
        <f>""</f>
        <v/>
      </c>
      <c r="U218" t="str">
        <f>""</f>
        <v/>
      </c>
      <c r="V218" t="str">
        <f>""</f>
        <v/>
      </c>
      <c r="W218" t="str">
        <f>""</f>
        <v/>
      </c>
      <c r="X218" t="str">
        <f>""</f>
        <v/>
      </c>
      <c r="Y218" t="str">
        <f>""</f>
        <v/>
      </c>
      <c r="Z218" t="str">
        <f>""</f>
        <v/>
      </c>
      <c r="AA218" t="str">
        <f>""</f>
        <v/>
      </c>
      <c r="AB218" t="str">
        <f>""</f>
        <v/>
      </c>
      <c r="AC218" t="str">
        <f>""</f>
        <v/>
      </c>
      <c r="AD218" t="str">
        <f>""</f>
        <v/>
      </c>
      <c r="AE218" t="str">
        <f>""</f>
        <v/>
      </c>
      <c r="AF218" t="str">
        <f>""</f>
        <v/>
      </c>
      <c r="AG218" t="str">
        <f>""</f>
        <v/>
      </c>
      <c r="AH218" t="str">
        <f>""</f>
        <v/>
      </c>
      <c r="AI218" t="str">
        <f>""</f>
        <v/>
      </c>
      <c r="AJ218" t="str">
        <f>""</f>
        <v/>
      </c>
      <c r="AK218" t="str">
        <f>""</f>
        <v/>
      </c>
      <c r="AL218" t="str">
        <f>""</f>
        <v/>
      </c>
      <c r="AM218" t="str">
        <f>""</f>
        <v/>
      </c>
      <c r="AN218" t="str">
        <f>""</f>
        <v/>
      </c>
      <c r="AO218" t="str">
        <f>""</f>
        <v/>
      </c>
      <c r="AP218" t="str">
        <f>""</f>
        <v/>
      </c>
      <c r="AQ218" t="str">
        <f>""</f>
        <v/>
      </c>
      <c r="AR218" t="str">
        <f>""</f>
        <v/>
      </c>
      <c r="AS218" t="str">
        <f>""</f>
        <v/>
      </c>
      <c r="AT218" t="str">
        <f>""</f>
        <v/>
      </c>
      <c r="AU218" t="str">
        <f>""</f>
        <v/>
      </c>
      <c r="AV218" t="str">
        <f>"[0.032]"</f>
        <v>[0.032]</v>
      </c>
      <c r="AW218" t="str">
        <f>""</f>
        <v/>
      </c>
      <c r="AX218" t="str">
        <f>""</f>
        <v/>
      </c>
      <c r="AY218" t="str">
        <f>""</f>
        <v/>
      </c>
      <c r="AZ218" t="str">
        <f>""</f>
        <v/>
      </c>
      <c r="BA218" t="str">
        <f>""</f>
        <v/>
      </c>
    </row>
    <row r="219" spans="2:53" x14ac:dyDescent="0.2">
      <c r="B219" t="str">
        <f>"Interaction"</f>
        <v>Interaction</v>
      </c>
      <c r="C219" t="str">
        <f>""</f>
        <v/>
      </c>
      <c r="D219" t="str">
        <f>""</f>
        <v/>
      </c>
      <c r="E219" t="str">
        <f>""</f>
        <v/>
      </c>
      <c r="F219" t="str">
        <f>""</f>
        <v/>
      </c>
      <c r="G219" t="str">
        <f>""</f>
        <v/>
      </c>
      <c r="H219" t="str">
        <f>""</f>
        <v/>
      </c>
      <c r="I219" t="str">
        <f>""</f>
        <v/>
      </c>
      <c r="J219" t="str">
        <f>""</f>
        <v/>
      </c>
      <c r="K219" t="str">
        <f>""</f>
        <v/>
      </c>
      <c r="L219" t="str">
        <f>""</f>
        <v/>
      </c>
      <c r="M219" t="str">
        <f>""</f>
        <v/>
      </c>
      <c r="N219" t="str">
        <f>""</f>
        <v/>
      </c>
      <c r="O219" t="str">
        <f>""</f>
        <v/>
      </c>
      <c r="P219" t="str">
        <f>""</f>
        <v/>
      </c>
      <c r="Q219" t="str">
        <f>""</f>
        <v/>
      </c>
      <c r="R219" t="str">
        <f>""</f>
        <v/>
      </c>
      <c r="S219" t="str">
        <f>""</f>
        <v/>
      </c>
      <c r="T219" t="str">
        <f>""</f>
        <v/>
      </c>
      <c r="U219" t="str">
        <f>""</f>
        <v/>
      </c>
      <c r="V219" t="str">
        <f>""</f>
        <v/>
      </c>
      <c r="W219" t="str">
        <f>""</f>
        <v/>
      </c>
      <c r="X219" t="str">
        <f>""</f>
        <v/>
      </c>
      <c r="Y219" t="str">
        <f>""</f>
        <v/>
      </c>
      <c r="Z219" t="str">
        <f>""</f>
        <v/>
      </c>
      <c r="AA219" t="str">
        <f>""</f>
        <v/>
      </c>
      <c r="AB219" t="str">
        <f>""</f>
        <v/>
      </c>
      <c r="AC219" t="str">
        <f>""</f>
        <v/>
      </c>
      <c r="AD219" t="str">
        <f>""</f>
        <v/>
      </c>
      <c r="AE219" t="str">
        <f>""</f>
        <v/>
      </c>
      <c r="AF219" t="str">
        <f>""</f>
        <v/>
      </c>
      <c r="AG219" t="str">
        <f>""</f>
        <v/>
      </c>
      <c r="AH219" t="str">
        <f>""</f>
        <v/>
      </c>
      <c r="AI219" t="str">
        <f>""</f>
        <v/>
      </c>
      <c r="AJ219" t="str">
        <f>""</f>
        <v/>
      </c>
      <c r="AK219" t="str">
        <f>""</f>
        <v/>
      </c>
      <c r="AL219" t="str">
        <f>""</f>
        <v/>
      </c>
      <c r="AM219" t="str">
        <f>""</f>
        <v/>
      </c>
      <c r="AN219" t="str">
        <f>""</f>
        <v/>
      </c>
      <c r="AO219" t="str">
        <f>""</f>
        <v/>
      </c>
      <c r="AP219" t="str">
        <f>""</f>
        <v/>
      </c>
      <c r="AQ219" t="str">
        <f>""</f>
        <v/>
      </c>
      <c r="AR219" t="str">
        <f>""</f>
        <v/>
      </c>
      <c r="AS219" t="str">
        <f>""</f>
        <v/>
      </c>
      <c r="AT219" t="str">
        <f>""</f>
        <v/>
      </c>
      <c r="AU219" t="str">
        <f>""</f>
        <v/>
      </c>
      <c r="AV219" t="str">
        <f>"0.016"</f>
        <v>0.016</v>
      </c>
      <c r="AW219" t="str">
        <f>""</f>
        <v/>
      </c>
      <c r="AX219" t="str">
        <f>""</f>
        <v/>
      </c>
      <c r="AY219" t="str">
        <f>""</f>
        <v/>
      </c>
      <c r="AZ219" t="str">
        <f>""</f>
        <v/>
      </c>
      <c r="BA219" t="str">
        <f>""</f>
        <v/>
      </c>
    </row>
    <row r="220" spans="2:53" x14ac:dyDescent="0.2">
      <c r="B220" t="str">
        <f>""</f>
        <v/>
      </c>
      <c r="C220" t="str">
        <f>""</f>
        <v/>
      </c>
      <c r="D220" t="str">
        <f>""</f>
        <v/>
      </c>
      <c r="E220" t="str">
        <f>""</f>
        <v/>
      </c>
      <c r="F220" t="str">
        <f>""</f>
        <v/>
      </c>
      <c r="G220" t="str">
        <f>""</f>
        <v/>
      </c>
      <c r="H220" t="str">
        <f>""</f>
        <v/>
      </c>
      <c r="I220" t="str">
        <f>""</f>
        <v/>
      </c>
      <c r="J220" t="str">
        <f>""</f>
        <v/>
      </c>
      <c r="K220" t="str">
        <f>""</f>
        <v/>
      </c>
      <c r="L220" t="str">
        <f>""</f>
        <v/>
      </c>
      <c r="M220" t="str">
        <f>""</f>
        <v/>
      </c>
      <c r="N220" t="str">
        <f>""</f>
        <v/>
      </c>
      <c r="O220" t="str">
        <f>""</f>
        <v/>
      </c>
      <c r="P220" t="str">
        <f>""</f>
        <v/>
      </c>
      <c r="Q220" t="str">
        <f>""</f>
        <v/>
      </c>
      <c r="R220" t="str">
        <f>""</f>
        <v/>
      </c>
      <c r="S220" t="str">
        <f>""</f>
        <v/>
      </c>
      <c r="T220" t="str">
        <f>""</f>
        <v/>
      </c>
      <c r="U220" t="str">
        <f>""</f>
        <v/>
      </c>
      <c r="V220" t="str">
        <f>""</f>
        <v/>
      </c>
      <c r="W220" t="str">
        <f>""</f>
        <v/>
      </c>
      <c r="X220" t="str">
        <f>""</f>
        <v/>
      </c>
      <c r="Y220" t="str">
        <f>""</f>
        <v/>
      </c>
      <c r="Z220" t="str">
        <f>""</f>
        <v/>
      </c>
      <c r="AA220" t="str">
        <f>""</f>
        <v/>
      </c>
      <c r="AB220" t="str">
        <f>""</f>
        <v/>
      </c>
      <c r="AC220" t="str">
        <f>""</f>
        <v/>
      </c>
      <c r="AD220" t="str">
        <f>""</f>
        <v/>
      </c>
      <c r="AE220" t="str">
        <f>""</f>
        <v/>
      </c>
      <c r="AF220" t="str">
        <f>""</f>
        <v/>
      </c>
      <c r="AG220" t="str">
        <f>""</f>
        <v/>
      </c>
      <c r="AH220" t="str">
        <f>""</f>
        <v/>
      </c>
      <c r="AI220" t="str">
        <f>""</f>
        <v/>
      </c>
      <c r="AJ220" t="str">
        <f>""</f>
        <v/>
      </c>
      <c r="AK220" t="str">
        <f>""</f>
        <v/>
      </c>
      <c r="AL220" t="str">
        <f>""</f>
        <v/>
      </c>
      <c r="AM220" t="str">
        <f>""</f>
        <v/>
      </c>
      <c r="AN220" t="str">
        <f>""</f>
        <v/>
      </c>
      <c r="AO220" t="str">
        <f>""</f>
        <v/>
      </c>
      <c r="AP220" t="str">
        <f>""</f>
        <v/>
      </c>
      <c r="AQ220" t="str">
        <f>""</f>
        <v/>
      </c>
      <c r="AR220" t="str">
        <f>""</f>
        <v/>
      </c>
      <c r="AS220" t="str">
        <f>""</f>
        <v/>
      </c>
      <c r="AT220" t="str">
        <f>""</f>
        <v/>
      </c>
      <c r="AU220" t="str">
        <f>""</f>
        <v/>
      </c>
      <c r="AV220" t="str">
        <f>"[0.026]"</f>
        <v>[0.026]</v>
      </c>
      <c r="AW220" t="str">
        <f>""</f>
        <v/>
      </c>
      <c r="AX220" t="str">
        <f>""</f>
        <v/>
      </c>
      <c r="AY220" t="str">
        <f>""</f>
        <v/>
      </c>
      <c r="AZ220" t="str">
        <f>""</f>
        <v/>
      </c>
      <c r="BA220" t="str">
        <f>""</f>
        <v/>
      </c>
    </row>
    <row r="221" spans="2:53" x14ac:dyDescent="0.2">
      <c r="B221" t="str">
        <f>"Number of members who left household 1998-2007"</f>
        <v>Number of members who left household 1998-2007</v>
      </c>
      <c r="C221" t="str">
        <f>""</f>
        <v/>
      </c>
      <c r="D221" t="str">
        <f>""</f>
        <v/>
      </c>
      <c r="E221" t="str">
        <f>""</f>
        <v/>
      </c>
      <c r="F221" t="str">
        <f>""</f>
        <v/>
      </c>
      <c r="G221" t="str">
        <f>""</f>
        <v/>
      </c>
      <c r="H221" t="str">
        <f>""</f>
        <v/>
      </c>
      <c r="I221" t="str">
        <f>""</f>
        <v/>
      </c>
      <c r="J221" t="str">
        <f>""</f>
        <v/>
      </c>
      <c r="K221" t="str">
        <f>""</f>
        <v/>
      </c>
      <c r="L221" t="str">
        <f>""</f>
        <v/>
      </c>
      <c r="M221" t="str">
        <f>""</f>
        <v/>
      </c>
      <c r="N221" t="str">
        <f>""</f>
        <v/>
      </c>
      <c r="O221" t="str">
        <f>""</f>
        <v/>
      </c>
      <c r="P221" t="str">
        <f>""</f>
        <v/>
      </c>
      <c r="Q221" t="str">
        <f>""</f>
        <v/>
      </c>
      <c r="R221" t="str">
        <f>""</f>
        <v/>
      </c>
      <c r="S221" t="str">
        <f>""</f>
        <v/>
      </c>
      <c r="T221" t="str">
        <f>""</f>
        <v/>
      </c>
      <c r="U221" t="str">
        <f>""</f>
        <v/>
      </c>
      <c r="V221" t="str">
        <f>""</f>
        <v/>
      </c>
      <c r="W221" t="str">
        <f>""</f>
        <v/>
      </c>
      <c r="X221" t="str">
        <f>""</f>
        <v/>
      </c>
      <c r="Y221" t="str">
        <f>""</f>
        <v/>
      </c>
      <c r="Z221" t="str">
        <f>""</f>
        <v/>
      </c>
      <c r="AA221" t="str">
        <f>""</f>
        <v/>
      </c>
      <c r="AB221" t="str">
        <f>""</f>
        <v/>
      </c>
      <c r="AC221" t="str">
        <f>""</f>
        <v/>
      </c>
      <c r="AD221" t="str">
        <f>""</f>
        <v/>
      </c>
      <c r="AE221" t="str">
        <f>""</f>
        <v/>
      </c>
      <c r="AF221" t="str">
        <f>""</f>
        <v/>
      </c>
      <c r="AG221" t="str">
        <f>""</f>
        <v/>
      </c>
      <c r="AH221" t="str">
        <f>""</f>
        <v/>
      </c>
      <c r="AI221" t="str">
        <f>""</f>
        <v/>
      </c>
      <c r="AJ221" t="str">
        <f>""</f>
        <v/>
      </c>
      <c r="AK221" t="str">
        <f>""</f>
        <v/>
      </c>
      <c r="AL221" t="str">
        <f>""</f>
        <v/>
      </c>
      <c r="AM221" t="str">
        <f>""</f>
        <v/>
      </c>
      <c r="AN221" t="str">
        <f>""</f>
        <v/>
      </c>
      <c r="AO221" t="str">
        <f>""</f>
        <v/>
      </c>
      <c r="AP221" t="str">
        <f>""</f>
        <v/>
      </c>
      <c r="AQ221" t="str">
        <f>""</f>
        <v/>
      </c>
      <c r="AR221" t="str">
        <f>""</f>
        <v/>
      </c>
      <c r="AS221" t="str">
        <f>""</f>
        <v/>
      </c>
      <c r="AT221" t="str">
        <f>""</f>
        <v/>
      </c>
      <c r="AU221" t="str">
        <f>""</f>
        <v/>
      </c>
      <c r="AV221" t="str">
        <f>""</f>
        <v/>
      </c>
      <c r="AW221" t="str">
        <f>"-0.035**"</f>
        <v>-0.035**</v>
      </c>
      <c r="AX221" t="str">
        <f>""</f>
        <v/>
      </c>
      <c r="AY221" t="str">
        <f>""</f>
        <v/>
      </c>
      <c r="AZ221" t="str">
        <f>""</f>
        <v/>
      </c>
      <c r="BA221" t="str">
        <f>""</f>
        <v/>
      </c>
    </row>
    <row r="222" spans="2:53" x14ac:dyDescent="0.2">
      <c r="B222" t="str">
        <f>""</f>
        <v/>
      </c>
      <c r="C222" t="str">
        <f>""</f>
        <v/>
      </c>
      <c r="D222" t="str">
        <f>""</f>
        <v/>
      </c>
      <c r="E222" t="str">
        <f>""</f>
        <v/>
      </c>
      <c r="F222" t="str">
        <f>""</f>
        <v/>
      </c>
      <c r="G222" t="str">
        <f>""</f>
        <v/>
      </c>
      <c r="H222" t="str">
        <f>""</f>
        <v/>
      </c>
      <c r="I222" t="str">
        <f>""</f>
        <v/>
      </c>
      <c r="J222" t="str">
        <f>""</f>
        <v/>
      </c>
      <c r="K222" t="str">
        <f>""</f>
        <v/>
      </c>
      <c r="L222" t="str">
        <f>""</f>
        <v/>
      </c>
      <c r="M222" t="str">
        <f>""</f>
        <v/>
      </c>
      <c r="N222" t="str">
        <f>""</f>
        <v/>
      </c>
      <c r="O222" t="str">
        <f>""</f>
        <v/>
      </c>
      <c r="P222" t="str">
        <f>""</f>
        <v/>
      </c>
      <c r="Q222" t="str">
        <f>""</f>
        <v/>
      </c>
      <c r="R222" t="str">
        <f>""</f>
        <v/>
      </c>
      <c r="S222" t="str">
        <f>""</f>
        <v/>
      </c>
      <c r="T222" t="str">
        <f>""</f>
        <v/>
      </c>
      <c r="U222" t="str">
        <f>""</f>
        <v/>
      </c>
      <c r="V222" t="str">
        <f>""</f>
        <v/>
      </c>
      <c r="W222" t="str">
        <f>""</f>
        <v/>
      </c>
      <c r="X222" t="str">
        <f>""</f>
        <v/>
      </c>
      <c r="Y222" t="str">
        <f>""</f>
        <v/>
      </c>
      <c r="Z222" t="str">
        <f>""</f>
        <v/>
      </c>
      <c r="AA222" t="str">
        <f>""</f>
        <v/>
      </c>
      <c r="AB222" t="str">
        <f>""</f>
        <v/>
      </c>
      <c r="AC222" t="str">
        <f>""</f>
        <v/>
      </c>
      <c r="AD222" t="str">
        <f>""</f>
        <v/>
      </c>
      <c r="AE222" t="str">
        <f>""</f>
        <v/>
      </c>
      <c r="AF222" t="str">
        <f>""</f>
        <v/>
      </c>
      <c r="AG222" t="str">
        <f>""</f>
        <v/>
      </c>
      <c r="AH222" t="str">
        <f>""</f>
        <v/>
      </c>
      <c r="AI222" t="str">
        <f>""</f>
        <v/>
      </c>
      <c r="AJ222" t="str">
        <f>""</f>
        <v/>
      </c>
      <c r="AK222" t="str">
        <f>""</f>
        <v/>
      </c>
      <c r="AL222" t="str">
        <f>""</f>
        <v/>
      </c>
      <c r="AM222" t="str">
        <f>""</f>
        <v/>
      </c>
      <c r="AN222" t="str">
        <f>""</f>
        <v/>
      </c>
      <c r="AO222" t="str">
        <f>""</f>
        <v/>
      </c>
      <c r="AP222" t="str">
        <f>""</f>
        <v/>
      </c>
      <c r="AQ222" t="str">
        <f>""</f>
        <v/>
      </c>
      <c r="AR222" t="str">
        <f>""</f>
        <v/>
      </c>
      <c r="AS222" t="str">
        <f>""</f>
        <v/>
      </c>
      <c r="AT222" t="str">
        <f>""</f>
        <v/>
      </c>
      <c r="AU222" t="str">
        <f>""</f>
        <v/>
      </c>
      <c r="AV222" t="str">
        <f>""</f>
        <v/>
      </c>
      <c r="AW222" t="str">
        <f>"[0.015]"</f>
        <v>[0.015]</v>
      </c>
      <c r="AX222" t="str">
        <f>""</f>
        <v/>
      </c>
      <c r="AY222" t="str">
        <f>""</f>
        <v/>
      </c>
      <c r="AZ222" t="str">
        <f>""</f>
        <v/>
      </c>
      <c r="BA222" t="str">
        <f>""</f>
        <v/>
      </c>
    </row>
    <row r="223" spans="2:53" x14ac:dyDescent="0.2">
      <c r="B223" t="str">
        <f>"Interaction"</f>
        <v>Interaction</v>
      </c>
      <c r="C223" t="str">
        <f>""</f>
        <v/>
      </c>
      <c r="D223" t="str">
        <f>""</f>
        <v/>
      </c>
      <c r="E223" t="str">
        <f>""</f>
        <v/>
      </c>
      <c r="F223" t="str">
        <f>""</f>
        <v/>
      </c>
      <c r="G223" t="str">
        <f>""</f>
        <v/>
      </c>
      <c r="H223" t="str">
        <f>""</f>
        <v/>
      </c>
      <c r="I223" t="str">
        <f>""</f>
        <v/>
      </c>
      <c r="J223" t="str">
        <f>""</f>
        <v/>
      </c>
      <c r="K223" t="str">
        <f>""</f>
        <v/>
      </c>
      <c r="L223" t="str">
        <f>""</f>
        <v/>
      </c>
      <c r="M223" t="str">
        <f>""</f>
        <v/>
      </c>
      <c r="N223" t="str">
        <f>""</f>
        <v/>
      </c>
      <c r="O223" t="str">
        <f>""</f>
        <v/>
      </c>
      <c r="P223" t="str">
        <f>""</f>
        <v/>
      </c>
      <c r="Q223" t="str">
        <f>""</f>
        <v/>
      </c>
      <c r="R223" t="str">
        <f>""</f>
        <v/>
      </c>
      <c r="S223" t="str">
        <f>""</f>
        <v/>
      </c>
      <c r="T223" t="str">
        <f>""</f>
        <v/>
      </c>
      <c r="U223" t="str">
        <f>""</f>
        <v/>
      </c>
      <c r="V223" t="str">
        <f>""</f>
        <v/>
      </c>
      <c r="W223" t="str">
        <f>""</f>
        <v/>
      </c>
      <c r="X223" t="str">
        <f>""</f>
        <v/>
      </c>
      <c r="Y223" t="str">
        <f>""</f>
        <v/>
      </c>
      <c r="Z223" t="str">
        <f>""</f>
        <v/>
      </c>
      <c r="AA223" t="str">
        <f>""</f>
        <v/>
      </c>
      <c r="AB223" t="str">
        <f>""</f>
        <v/>
      </c>
      <c r="AC223" t="str">
        <f>""</f>
        <v/>
      </c>
      <c r="AD223" t="str">
        <f>""</f>
        <v/>
      </c>
      <c r="AE223" t="str">
        <f>""</f>
        <v/>
      </c>
      <c r="AF223" t="str">
        <f>""</f>
        <v/>
      </c>
      <c r="AG223" t="str">
        <f>""</f>
        <v/>
      </c>
      <c r="AH223" t="str">
        <f>""</f>
        <v/>
      </c>
      <c r="AI223" t="str">
        <f>""</f>
        <v/>
      </c>
      <c r="AJ223" t="str">
        <f>""</f>
        <v/>
      </c>
      <c r="AK223" t="str">
        <f>""</f>
        <v/>
      </c>
      <c r="AL223" t="str">
        <f>""</f>
        <v/>
      </c>
      <c r="AM223" t="str">
        <f>""</f>
        <v/>
      </c>
      <c r="AN223" t="str">
        <f>""</f>
        <v/>
      </c>
      <c r="AO223" t="str">
        <f>""</f>
        <v/>
      </c>
      <c r="AP223" t="str">
        <f>""</f>
        <v/>
      </c>
      <c r="AQ223" t="str">
        <f>""</f>
        <v/>
      </c>
      <c r="AR223" t="str">
        <f>""</f>
        <v/>
      </c>
      <c r="AS223" t="str">
        <f>""</f>
        <v/>
      </c>
      <c r="AT223" t="str">
        <f>""</f>
        <v/>
      </c>
      <c r="AU223" t="str">
        <f>""</f>
        <v/>
      </c>
      <c r="AV223" t="str">
        <f>""</f>
        <v/>
      </c>
      <c r="AW223" t="str">
        <f>"-0.010"</f>
        <v>-0.010</v>
      </c>
      <c r="AX223" t="str">
        <f>""</f>
        <v/>
      </c>
      <c r="AY223" t="str">
        <f>""</f>
        <v/>
      </c>
      <c r="AZ223" t="str">
        <f>""</f>
        <v/>
      </c>
      <c r="BA223" t="str">
        <f>""</f>
        <v/>
      </c>
    </row>
    <row r="224" spans="2:53" x14ac:dyDescent="0.2">
      <c r="B224" t="str">
        <f>""</f>
        <v/>
      </c>
      <c r="C224" t="str">
        <f>""</f>
        <v/>
      </c>
      <c r="D224" t="str">
        <f>""</f>
        <v/>
      </c>
      <c r="E224" t="str">
        <f>""</f>
        <v/>
      </c>
      <c r="F224" t="str">
        <f>""</f>
        <v/>
      </c>
      <c r="G224" t="str">
        <f>""</f>
        <v/>
      </c>
      <c r="H224" t="str">
        <f>""</f>
        <v/>
      </c>
      <c r="I224" t="str">
        <f>""</f>
        <v/>
      </c>
      <c r="J224" t="str">
        <f>""</f>
        <v/>
      </c>
      <c r="K224" t="str">
        <f>""</f>
        <v/>
      </c>
      <c r="L224" t="str">
        <f>""</f>
        <v/>
      </c>
      <c r="M224" t="str">
        <f>""</f>
        <v/>
      </c>
      <c r="N224" t="str">
        <f>""</f>
        <v/>
      </c>
      <c r="O224" t="str">
        <f>""</f>
        <v/>
      </c>
      <c r="P224" t="str">
        <f>""</f>
        <v/>
      </c>
      <c r="Q224" t="str">
        <f>""</f>
        <v/>
      </c>
      <c r="R224" t="str">
        <f>""</f>
        <v/>
      </c>
      <c r="S224" t="str">
        <f>""</f>
        <v/>
      </c>
      <c r="T224" t="str">
        <f>""</f>
        <v/>
      </c>
      <c r="U224" t="str">
        <f>""</f>
        <v/>
      </c>
      <c r="V224" t="str">
        <f>""</f>
        <v/>
      </c>
      <c r="W224" t="str">
        <f>""</f>
        <v/>
      </c>
      <c r="X224" t="str">
        <f>""</f>
        <v/>
      </c>
      <c r="Y224" t="str">
        <f>""</f>
        <v/>
      </c>
      <c r="Z224" t="str">
        <f>""</f>
        <v/>
      </c>
      <c r="AA224" t="str">
        <f>""</f>
        <v/>
      </c>
      <c r="AB224" t="str">
        <f>""</f>
        <v/>
      </c>
      <c r="AC224" t="str">
        <f>""</f>
        <v/>
      </c>
      <c r="AD224" t="str">
        <f>""</f>
        <v/>
      </c>
      <c r="AE224" t="str">
        <f>""</f>
        <v/>
      </c>
      <c r="AF224" t="str">
        <f>""</f>
        <v/>
      </c>
      <c r="AG224" t="str">
        <f>""</f>
        <v/>
      </c>
      <c r="AH224" t="str">
        <f>""</f>
        <v/>
      </c>
      <c r="AI224" t="str">
        <f>""</f>
        <v/>
      </c>
      <c r="AJ224" t="str">
        <f>""</f>
        <v/>
      </c>
      <c r="AK224" t="str">
        <f>""</f>
        <v/>
      </c>
      <c r="AL224" t="str">
        <f>""</f>
        <v/>
      </c>
      <c r="AM224" t="str">
        <f>""</f>
        <v/>
      </c>
      <c r="AN224" t="str">
        <f>""</f>
        <v/>
      </c>
      <c r="AO224" t="str">
        <f>""</f>
        <v/>
      </c>
      <c r="AP224" t="str">
        <f>""</f>
        <v/>
      </c>
      <c r="AQ224" t="str">
        <f>""</f>
        <v/>
      </c>
      <c r="AR224" t="str">
        <f>""</f>
        <v/>
      </c>
      <c r="AS224" t="str">
        <f>""</f>
        <v/>
      </c>
      <c r="AT224" t="str">
        <f>""</f>
        <v/>
      </c>
      <c r="AU224" t="str">
        <f>""</f>
        <v/>
      </c>
      <c r="AV224" t="str">
        <f>""</f>
        <v/>
      </c>
      <c r="AW224" t="str">
        <f>"[0.011]"</f>
        <v>[0.011]</v>
      </c>
      <c r="AX224" t="str">
        <f>""</f>
        <v/>
      </c>
      <c r="AY224" t="str">
        <f>""</f>
        <v/>
      </c>
      <c r="AZ224" t="str">
        <f>""</f>
        <v/>
      </c>
      <c r="BA224" t="str">
        <f>""</f>
        <v/>
      </c>
    </row>
    <row r="225" spans="2:53" x14ac:dyDescent="0.2">
      <c r="B225" t="str">
        <f>"Share of household members who left household 1998-2007"</f>
        <v>Share of household members who left household 1998-2007</v>
      </c>
      <c r="C225" t="str">
        <f>""</f>
        <v/>
      </c>
      <c r="D225" t="str">
        <f>""</f>
        <v/>
      </c>
      <c r="E225" t="str">
        <f>""</f>
        <v/>
      </c>
      <c r="F225" t="str">
        <f>""</f>
        <v/>
      </c>
      <c r="G225" t="str">
        <f>""</f>
        <v/>
      </c>
      <c r="H225" t="str">
        <f>""</f>
        <v/>
      </c>
      <c r="I225" t="str">
        <f>""</f>
        <v/>
      </c>
      <c r="J225" t="str">
        <f>""</f>
        <v/>
      </c>
      <c r="K225" t="str">
        <f>""</f>
        <v/>
      </c>
      <c r="L225" t="str">
        <f>""</f>
        <v/>
      </c>
      <c r="M225" t="str">
        <f>""</f>
        <v/>
      </c>
      <c r="N225" t="str">
        <f>""</f>
        <v/>
      </c>
      <c r="O225" t="str">
        <f>""</f>
        <v/>
      </c>
      <c r="P225" t="str">
        <f>""</f>
        <v/>
      </c>
      <c r="Q225" t="str">
        <f>""</f>
        <v/>
      </c>
      <c r="R225" t="str">
        <f>""</f>
        <v/>
      </c>
      <c r="S225" t="str">
        <f>""</f>
        <v/>
      </c>
      <c r="T225" t="str">
        <f>""</f>
        <v/>
      </c>
      <c r="U225" t="str">
        <f>""</f>
        <v/>
      </c>
      <c r="V225" t="str">
        <f>""</f>
        <v/>
      </c>
      <c r="W225" t="str">
        <f>""</f>
        <v/>
      </c>
      <c r="X225" t="str">
        <f>""</f>
        <v/>
      </c>
      <c r="Y225" t="str">
        <f>""</f>
        <v/>
      </c>
      <c r="Z225" t="str">
        <f>""</f>
        <v/>
      </c>
      <c r="AA225" t="str">
        <f>""</f>
        <v/>
      </c>
      <c r="AB225" t="str">
        <f>""</f>
        <v/>
      </c>
      <c r="AC225" t="str">
        <f>""</f>
        <v/>
      </c>
      <c r="AD225" t="str">
        <f>""</f>
        <v/>
      </c>
      <c r="AE225" t="str">
        <f>""</f>
        <v/>
      </c>
      <c r="AF225" t="str">
        <f>""</f>
        <v/>
      </c>
      <c r="AG225" t="str">
        <f>""</f>
        <v/>
      </c>
      <c r="AH225" t="str">
        <f>""</f>
        <v/>
      </c>
      <c r="AI225" t="str">
        <f>""</f>
        <v/>
      </c>
      <c r="AJ225" t="str">
        <f>""</f>
        <v/>
      </c>
      <c r="AK225" t="str">
        <f>""</f>
        <v/>
      </c>
      <c r="AL225" t="str">
        <f>""</f>
        <v/>
      </c>
      <c r="AM225" t="str">
        <f>""</f>
        <v/>
      </c>
      <c r="AN225" t="str">
        <f>""</f>
        <v/>
      </c>
      <c r="AO225" t="str">
        <f>""</f>
        <v/>
      </c>
      <c r="AP225" t="str">
        <f>""</f>
        <v/>
      </c>
      <c r="AQ225" t="str">
        <f>""</f>
        <v/>
      </c>
      <c r="AR225" t="str">
        <f>""</f>
        <v/>
      </c>
      <c r="AS225" t="str">
        <f>""</f>
        <v/>
      </c>
      <c r="AT225" t="str">
        <f>""</f>
        <v/>
      </c>
      <c r="AU225" t="str">
        <f>""</f>
        <v/>
      </c>
      <c r="AV225" t="str">
        <f>""</f>
        <v/>
      </c>
      <c r="AW225" t="str">
        <f>""</f>
        <v/>
      </c>
      <c r="AX225" t="str">
        <f>"-0.168***"</f>
        <v>-0.168***</v>
      </c>
      <c r="AY225" t="str">
        <f>""</f>
        <v/>
      </c>
      <c r="AZ225" t="str">
        <f>""</f>
        <v/>
      </c>
      <c r="BA225" t="str">
        <f>""</f>
        <v/>
      </c>
    </row>
    <row r="226" spans="2:53" x14ac:dyDescent="0.2">
      <c r="B226" t="str">
        <f>""</f>
        <v/>
      </c>
      <c r="C226" t="str">
        <f>""</f>
        <v/>
      </c>
      <c r="D226" t="str">
        <f>""</f>
        <v/>
      </c>
      <c r="E226" t="str">
        <f>""</f>
        <v/>
      </c>
      <c r="F226" t="str">
        <f>""</f>
        <v/>
      </c>
      <c r="G226" t="str">
        <f>""</f>
        <v/>
      </c>
      <c r="H226" t="str">
        <f>""</f>
        <v/>
      </c>
      <c r="I226" t="str">
        <f>""</f>
        <v/>
      </c>
      <c r="J226" t="str">
        <f>""</f>
        <v/>
      </c>
      <c r="K226" t="str">
        <f>""</f>
        <v/>
      </c>
      <c r="L226" t="str">
        <f>""</f>
        <v/>
      </c>
      <c r="M226" t="str">
        <f>""</f>
        <v/>
      </c>
      <c r="N226" t="str">
        <f>""</f>
        <v/>
      </c>
      <c r="O226" t="str">
        <f>""</f>
        <v/>
      </c>
      <c r="P226" t="str">
        <f>""</f>
        <v/>
      </c>
      <c r="Q226" t="str">
        <f>""</f>
        <v/>
      </c>
      <c r="R226" t="str">
        <f>""</f>
        <v/>
      </c>
      <c r="S226" t="str">
        <f>""</f>
        <v/>
      </c>
      <c r="T226" t="str">
        <f>""</f>
        <v/>
      </c>
      <c r="U226" t="str">
        <f>""</f>
        <v/>
      </c>
      <c r="V226" t="str">
        <f>""</f>
        <v/>
      </c>
      <c r="W226" t="str">
        <f>""</f>
        <v/>
      </c>
      <c r="X226" t="str">
        <f>""</f>
        <v/>
      </c>
      <c r="Y226" t="str">
        <f>""</f>
        <v/>
      </c>
      <c r="Z226" t="str">
        <f>""</f>
        <v/>
      </c>
      <c r="AA226" t="str">
        <f>""</f>
        <v/>
      </c>
      <c r="AB226" t="str">
        <f>""</f>
        <v/>
      </c>
      <c r="AC226" t="str">
        <f>""</f>
        <v/>
      </c>
      <c r="AD226" t="str">
        <f>""</f>
        <v/>
      </c>
      <c r="AE226" t="str">
        <f>""</f>
        <v/>
      </c>
      <c r="AF226" t="str">
        <f>""</f>
        <v/>
      </c>
      <c r="AG226" t="str">
        <f>""</f>
        <v/>
      </c>
      <c r="AH226" t="str">
        <f>""</f>
        <v/>
      </c>
      <c r="AI226" t="str">
        <f>""</f>
        <v/>
      </c>
      <c r="AJ226" t="str">
        <f>""</f>
        <v/>
      </c>
      <c r="AK226" t="str">
        <f>""</f>
        <v/>
      </c>
      <c r="AL226" t="str">
        <f>""</f>
        <v/>
      </c>
      <c r="AM226" t="str">
        <f>""</f>
        <v/>
      </c>
      <c r="AN226" t="str">
        <f>""</f>
        <v/>
      </c>
      <c r="AO226" t="str">
        <f>""</f>
        <v/>
      </c>
      <c r="AP226" t="str">
        <f>""</f>
        <v/>
      </c>
      <c r="AQ226" t="str">
        <f>""</f>
        <v/>
      </c>
      <c r="AR226" t="str">
        <f>""</f>
        <v/>
      </c>
      <c r="AS226" t="str">
        <f>""</f>
        <v/>
      </c>
      <c r="AT226" t="str">
        <f>""</f>
        <v/>
      </c>
      <c r="AU226" t="str">
        <f>""</f>
        <v/>
      </c>
      <c r="AV226" t="str">
        <f>""</f>
        <v/>
      </c>
      <c r="AW226" t="str">
        <f>""</f>
        <v/>
      </c>
      <c r="AX226" t="str">
        <f>"[0.058]"</f>
        <v>[0.058]</v>
      </c>
      <c r="AY226" t="str">
        <f>""</f>
        <v/>
      </c>
      <c r="AZ226" t="str">
        <f>""</f>
        <v/>
      </c>
      <c r="BA226" t="str">
        <f>""</f>
        <v/>
      </c>
    </row>
    <row r="227" spans="2:53" x14ac:dyDescent="0.2">
      <c r="B227" t="str">
        <f>"Interaction"</f>
        <v>Interaction</v>
      </c>
      <c r="C227" t="str">
        <f>""</f>
        <v/>
      </c>
      <c r="D227" t="str">
        <f>""</f>
        <v/>
      </c>
      <c r="E227" t="str">
        <f>""</f>
        <v/>
      </c>
      <c r="F227" t="str">
        <f>""</f>
        <v/>
      </c>
      <c r="G227" t="str">
        <f>""</f>
        <v/>
      </c>
      <c r="H227" t="str">
        <f>""</f>
        <v/>
      </c>
      <c r="I227" t="str">
        <f>""</f>
        <v/>
      </c>
      <c r="J227" t="str">
        <f>""</f>
        <v/>
      </c>
      <c r="K227" t="str">
        <f>""</f>
        <v/>
      </c>
      <c r="L227" t="str">
        <f>""</f>
        <v/>
      </c>
      <c r="M227" t="str">
        <f>""</f>
        <v/>
      </c>
      <c r="N227" t="str">
        <f>""</f>
        <v/>
      </c>
      <c r="O227" t="str">
        <f>""</f>
        <v/>
      </c>
      <c r="P227" t="str">
        <f>""</f>
        <v/>
      </c>
      <c r="Q227" t="str">
        <f>""</f>
        <v/>
      </c>
      <c r="R227" t="str">
        <f>""</f>
        <v/>
      </c>
      <c r="S227" t="str">
        <f>""</f>
        <v/>
      </c>
      <c r="T227" t="str">
        <f>""</f>
        <v/>
      </c>
      <c r="U227" t="str">
        <f>""</f>
        <v/>
      </c>
      <c r="V227" t="str">
        <f>""</f>
        <v/>
      </c>
      <c r="W227" t="str">
        <f>""</f>
        <v/>
      </c>
      <c r="X227" t="str">
        <f>""</f>
        <v/>
      </c>
      <c r="Y227" t="str">
        <f>""</f>
        <v/>
      </c>
      <c r="Z227" t="str">
        <f>""</f>
        <v/>
      </c>
      <c r="AA227" t="str">
        <f>""</f>
        <v/>
      </c>
      <c r="AB227" t="str">
        <f>""</f>
        <v/>
      </c>
      <c r="AC227" t="str">
        <f>""</f>
        <v/>
      </c>
      <c r="AD227" t="str">
        <f>""</f>
        <v/>
      </c>
      <c r="AE227" t="str">
        <f>""</f>
        <v/>
      </c>
      <c r="AF227" t="str">
        <f>""</f>
        <v/>
      </c>
      <c r="AG227" t="str">
        <f>""</f>
        <v/>
      </c>
      <c r="AH227" t="str">
        <f>""</f>
        <v/>
      </c>
      <c r="AI227" t="str">
        <f>""</f>
        <v/>
      </c>
      <c r="AJ227" t="str">
        <f>""</f>
        <v/>
      </c>
      <c r="AK227" t="str">
        <f>""</f>
        <v/>
      </c>
      <c r="AL227" t="str">
        <f>""</f>
        <v/>
      </c>
      <c r="AM227" t="str">
        <f>""</f>
        <v/>
      </c>
      <c r="AN227" t="str">
        <f>""</f>
        <v/>
      </c>
      <c r="AO227" t="str">
        <f>""</f>
        <v/>
      </c>
      <c r="AP227" t="str">
        <f>""</f>
        <v/>
      </c>
      <c r="AQ227" t="str">
        <f>""</f>
        <v/>
      </c>
      <c r="AR227" t="str">
        <f>""</f>
        <v/>
      </c>
      <c r="AS227" t="str">
        <f>""</f>
        <v/>
      </c>
      <c r="AT227" t="str">
        <f>""</f>
        <v/>
      </c>
      <c r="AU227" t="str">
        <f>""</f>
        <v/>
      </c>
      <c r="AV227" t="str">
        <f>""</f>
        <v/>
      </c>
      <c r="AW227" t="str">
        <f>""</f>
        <v/>
      </c>
      <c r="AX227" t="str">
        <f>"0.034"</f>
        <v>0.034</v>
      </c>
      <c r="AY227" t="str">
        <f>""</f>
        <v/>
      </c>
      <c r="AZ227" t="str">
        <f>""</f>
        <v/>
      </c>
      <c r="BA227" t="str">
        <f>""</f>
        <v/>
      </c>
    </row>
    <row r="228" spans="2:53" x14ac:dyDescent="0.2">
      <c r="B228" t="str">
        <f>""</f>
        <v/>
      </c>
      <c r="C228" t="str">
        <f>""</f>
        <v/>
      </c>
      <c r="D228" t="str">
        <f>""</f>
        <v/>
      </c>
      <c r="E228" t="str">
        <f>""</f>
        <v/>
      </c>
      <c r="F228" t="str">
        <f>""</f>
        <v/>
      </c>
      <c r="G228" t="str">
        <f>""</f>
        <v/>
      </c>
      <c r="H228" t="str">
        <f>""</f>
        <v/>
      </c>
      <c r="I228" t="str">
        <f>""</f>
        <v/>
      </c>
      <c r="J228" t="str">
        <f>""</f>
        <v/>
      </c>
      <c r="K228" t="str">
        <f>""</f>
        <v/>
      </c>
      <c r="L228" t="str">
        <f>""</f>
        <v/>
      </c>
      <c r="M228" t="str">
        <f>""</f>
        <v/>
      </c>
      <c r="N228" t="str">
        <f>""</f>
        <v/>
      </c>
      <c r="O228" t="str">
        <f>""</f>
        <v/>
      </c>
      <c r="P228" t="str">
        <f>""</f>
        <v/>
      </c>
      <c r="Q228" t="str">
        <f>""</f>
        <v/>
      </c>
      <c r="R228" t="str">
        <f>""</f>
        <v/>
      </c>
      <c r="S228" t="str">
        <f>""</f>
        <v/>
      </c>
      <c r="T228" t="str">
        <f>""</f>
        <v/>
      </c>
      <c r="U228" t="str">
        <f>""</f>
        <v/>
      </c>
      <c r="V228" t="str">
        <f>""</f>
        <v/>
      </c>
      <c r="W228" t="str">
        <f>""</f>
        <v/>
      </c>
      <c r="X228" t="str">
        <f>""</f>
        <v/>
      </c>
      <c r="Y228" t="str">
        <f>""</f>
        <v/>
      </c>
      <c r="Z228" t="str">
        <f>""</f>
        <v/>
      </c>
      <c r="AA228" t="str">
        <f>""</f>
        <v/>
      </c>
      <c r="AB228" t="str">
        <f>""</f>
        <v/>
      </c>
      <c r="AC228" t="str">
        <f>""</f>
        <v/>
      </c>
      <c r="AD228" t="str">
        <f>""</f>
        <v/>
      </c>
      <c r="AE228" t="str">
        <f>""</f>
        <v/>
      </c>
      <c r="AF228" t="str">
        <f>""</f>
        <v/>
      </c>
      <c r="AG228" t="str">
        <f>""</f>
        <v/>
      </c>
      <c r="AH228" t="str">
        <f>""</f>
        <v/>
      </c>
      <c r="AI228" t="str">
        <f>""</f>
        <v/>
      </c>
      <c r="AJ228" t="str">
        <f>""</f>
        <v/>
      </c>
      <c r="AK228" t="str">
        <f>""</f>
        <v/>
      </c>
      <c r="AL228" t="str">
        <f>""</f>
        <v/>
      </c>
      <c r="AM228" t="str">
        <f>""</f>
        <v/>
      </c>
      <c r="AN228" t="str">
        <f>""</f>
        <v/>
      </c>
      <c r="AO228" t="str">
        <f>""</f>
        <v/>
      </c>
      <c r="AP228" t="str">
        <f>""</f>
        <v/>
      </c>
      <c r="AQ228" t="str">
        <f>""</f>
        <v/>
      </c>
      <c r="AR228" t="str">
        <f>""</f>
        <v/>
      </c>
      <c r="AS228" t="str">
        <f>""</f>
        <v/>
      </c>
      <c r="AT228" t="str">
        <f>""</f>
        <v/>
      </c>
      <c r="AU228" t="str">
        <f>""</f>
        <v/>
      </c>
      <c r="AV228" t="str">
        <f>""</f>
        <v/>
      </c>
      <c r="AW228" t="str">
        <f>""</f>
        <v/>
      </c>
      <c r="AX228" t="str">
        <f>"[0.024]"</f>
        <v>[0.024]</v>
      </c>
      <c r="AY228" t="str">
        <f>""</f>
        <v/>
      </c>
      <c r="AZ228" t="str">
        <f>""</f>
        <v/>
      </c>
      <c r="BA228" t="str">
        <f>""</f>
        <v/>
      </c>
    </row>
    <row r="229" spans="2:53" x14ac:dyDescent="0.2">
      <c r="B229" t="str">
        <f>"Index of household victimization (sum) (all shocks - sum) - PCA"</f>
        <v>Index of household victimization (sum) (all shocks - sum) - PCA</v>
      </c>
      <c r="C229" t="str">
        <f>""</f>
        <v/>
      </c>
      <c r="D229" t="str">
        <f>""</f>
        <v/>
      </c>
      <c r="E229" t="str">
        <f>""</f>
        <v/>
      </c>
      <c r="F229" t="str">
        <f>""</f>
        <v/>
      </c>
      <c r="G229" t="str">
        <f>""</f>
        <v/>
      </c>
      <c r="H229" t="str">
        <f>""</f>
        <v/>
      </c>
      <c r="I229" t="str">
        <f>""</f>
        <v/>
      </c>
      <c r="J229" t="str">
        <f>""</f>
        <v/>
      </c>
      <c r="K229" t="str">
        <f>""</f>
        <v/>
      </c>
      <c r="L229" t="str">
        <f>""</f>
        <v/>
      </c>
      <c r="M229" t="str">
        <f>""</f>
        <v/>
      </c>
      <c r="N229" t="str">
        <f>""</f>
        <v/>
      </c>
      <c r="O229" t="str">
        <f>""</f>
        <v/>
      </c>
      <c r="P229" t="str">
        <f>""</f>
        <v/>
      </c>
      <c r="Q229" t="str">
        <f>""</f>
        <v/>
      </c>
      <c r="R229" t="str">
        <f>""</f>
        <v/>
      </c>
      <c r="S229" t="str">
        <f>""</f>
        <v/>
      </c>
      <c r="T229" t="str">
        <f>""</f>
        <v/>
      </c>
      <c r="U229" t="str">
        <f>""</f>
        <v/>
      </c>
      <c r="V229" t="str">
        <f>""</f>
        <v/>
      </c>
      <c r="W229" t="str">
        <f>""</f>
        <v/>
      </c>
      <c r="X229" t="str">
        <f>""</f>
        <v/>
      </c>
      <c r="Y229" t="str">
        <f>""</f>
        <v/>
      </c>
      <c r="Z229" t="str">
        <f>""</f>
        <v/>
      </c>
      <c r="AA229" t="str">
        <f>""</f>
        <v/>
      </c>
      <c r="AB229" t="str">
        <f>""</f>
        <v/>
      </c>
      <c r="AC229" t="str">
        <f>""</f>
        <v/>
      </c>
      <c r="AD229" t="str">
        <f>""</f>
        <v/>
      </c>
      <c r="AE229" t="str">
        <f>""</f>
        <v/>
      </c>
      <c r="AF229" t="str">
        <f>""</f>
        <v/>
      </c>
      <c r="AG229" t="str">
        <f>""</f>
        <v/>
      </c>
      <c r="AH229" t="str">
        <f>""</f>
        <v/>
      </c>
      <c r="AI229" t="str">
        <f>""</f>
        <v/>
      </c>
      <c r="AJ229" t="str">
        <f>""</f>
        <v/>
      </c>
      <c r="AK229" t="str">
        <f>""</f>
        <v/>
      </c>
      <c r="AL229" t="str">
        <f>""</f>
        <v/>
      </c>
      <c r="AM229" t="str">
        <f>""</f>
        <v/>
      </c>
      <c r="AN229" t="str">
        <f>""</f>
        <v/>
      </c>
      <c r="AO229" t="str">
        <f>""</f>
        <v/>
      </c>
      <c r="AP229" t="str">
        <f>""</f>
        <v/>
      </c>
      <c r="AQ229" t="str">
        <f>""</f>
        <v/>
      </c>
      <c r="AR229" t="str">
        <f>""</f>
        <v/>
      </c>
      <c r="AS229" t="str">
        <f>""</f>
        <v/>
      </c>
      <c r="AT229" t="str">
        <f>""</f>
        <v/>
      </c>
      <c r="AU229" t="str">
        <f>""</f>
        <v/>
      </c>
      <c r="AV229" t="str">
        <f>""</f>
        <v/>
      </c>
      <c r="AW229" t="str">
        <f>""</f>
        <v/>
      </c>
      <c r="AX229" t="str">
        <f>""</f>
        <v/>
      </c>
      <c r="AY229" t="str">
        <f>"0.010"</f>
        <v>0.010</v>
      </c>
      <c r="AZ229" t="str">
        <f>"0.018"</f>
        <v>0.018</v>
      </c>
      <c r="BA229" t="str">
        <f>"0.004"</f>
        <v>0.004</v>
      </c>
    </row>
    <row r="230" spans="2:53" x14ac:dyDescent="0.2">
      <c r="B230" t="str">
        <f>""</f>
        <v/>
      </c>
      <c r="C230" t="str">
        <f>""</f>
        <v/>
      </c>
      <c r="D230" t="str">
        <f>""</f>
        <v/>
      </c>
      <c r="E230" t="str">
        <f>""</f>
        <v/>
      </c>
      <c r="F230" t="str">
        <f>""</f>
        <v/>
      </c>
      <c r="G230" t="str">
        <f>""</f>
        <v/>
      </c>
      <c r="H230" t="str">
        <f>""</f>
        <v/>
      </c>
      <c r="I230" t="str">
        <f>""</f>
        <v/>
      </c>
      <c r="J230" t="str">
        <f>""</f>
        <v/>
      </c>
      <c r="K230" t="str">
        <f>""</f>
        <v/>
      </c>
      <c r="L230" t="str">
        <f>""</f>
        <v/>
      </c>
      <c r="M230" t="str">
        <f>""</f>
        <v/>
      </c>
      <c r="N230" t="str">
        <f>""</f>
        <v/>
      </c>
      <c r="O230" t="str">
        <f>""</f>
        <v/>
      </c>
      <c r="P230" t="str">
        <f>""</f>
        <v/>
      </c>
      <c r="Q230" t="str">
        <f>""</f>
        <v/>
      </c>
      <c r="R230" t="str">
        <f>""</f>
        <v/>
      </c>
      <c r="S230" t="str">
        <f>""</f>
        <v/>
      </c>
      <c r="T230" t="str">
        <f>""</f>
        <v/>
      </c>
      <c r="U230" t="str">
        <f>""</f>
        <v/>
      </c>
      <c r="V230" t="str">
        <f>""</f>
        <v/>
      </c>
      <c r="W230" t="str">
        <f>""</f>
        <v/>
      </c>
      <c r="X230" t="str">
        <f>""</f>
        <v/>
      </c>
      <c r="Y230" t="str">
        <f>""</f>
        <v/>
      </c>
      <c r="Z230" t="str">
        <f>""</f>
        <v/>
      </c>
      <c r="AA230" t="str">
        <f>""</f>
        <v/>
      </c>
      <c r="AB230" t="str">
        <f>""</f>
        <v/>
      </c>
      <c r="AC230" t="str">
        <f>""</f>
        <v/>
      </c>
      <c r="AD230" t="str">
        <f>""</f>
        <v/>
      </c>
      <c r="AE230" t="str">
        <f>""</f>
        <v/>
      </c>
      <c r="AF230" t="str">
        <f>""</f>
        <v/>
      </c>
      <c r="AG230" t="str">
        <f>""</f>
        <v/>
      </c>
      <c r="AH230" t="str">
        <f>""</f>
        <v/>
      </c>
      <c r="AI230" t="str">
        <f>""</f>
        <v/>
      </c>
      <c r="AJ230" t="str">
        <f>""</f>
        <v/>
      </c>
      <c r="AK230" t="str">
        <f>""</f>
        <v/>
      </c>
      <c r="AL230" t="str">
        <f>""</f>
        <v/>
      </c>
      <c r="AM230" t="str">
        <f>""</f>
        <v/>
      </c>
      <c r="AN230" t="str">
        <f>""</f>
        <v/>
      </c>
      <c r="AO230" t="str">
        <f>""</f>
        <v/>
      </c>
      <c r="AP230" t="str">
        <f>""</f>
        <v/>
      </c>
      <c r="AQ230" t="str">
        <f>""</f>
        <v/>
      </c>
      <c r="AR230" t="str">
        <f>""</f>
        <v/>
      </c>
      <c r="AS230" t="str">
        <f>""</f>
        <v/>
      </c>
      <c r="AT230" t="str">
        <f>""</f>
        <v/>
      </c>
      <c r="AU230" t="str">
        <f>""</f>
        <v/>
      </c>
      <c r="AV230" t="str">
        <f>""</f>
        <v/>
      </c>
      <c r="AW230" t="str">
        <f>""</f>
        <v/>
      </c>
      <c r="AX230" t="str">
        <f>""</f>
        <v/>
      </c>
      <c r="AY230" t="str">
        <f>"[0.020]"</f>
        <v>[0.020]</v>
      </c>
      <c r="AZ230" t="str">
        <f>"[0.014]"</f>
        <v>[0.014]</v>
      </c>
      <c r="BA230" t="str">
        <f>"[0.018]"</f>
        <v>[0.018]</v>
      </c>
    </row>
    <row r="231" spans="2:53" x14ac:dyDescent="0.2">
      <c r="B231" t="str">
        <f>"At least 1 person left the household in a given year (yes=1)"</f>
        <v>At least 1 person left the household in a given year (yes=1)</v>
      </c>
      <c r="C231" t="str">
        <f>""</f>
        <v/>
      </c>
      <c r="D231" t="str">
        <f>""</f>
        <v/>
      </c>
      <c r="E231" t="str">
        <f>""</f>
        <v/>
      </c>
      <c r="F231" t="str">
        <f>""</f>
        <v/>
      </c>
      <c r="G231" t="str">
        <f>""</f>
        <v/>
      </c>
      <c r="H231" t="str">
        <f>""</f>
        <v/>
      </c>
      <c r="I231" t="str">
        <f>""</f>
        <v/>
      </c>
      <c r="J231" t="str">
        <f>""</f>
        <v/>
      </c>
      <c r="K231" t="str">
        <f>""</f>
        <v/>
      </c>
      <c r="L231" t="str">
        <f>""</f>
        <v/>
      </c>
      <c r="M231" t="str">
        <f>""</f>
        <v/>
      </c>
      <c r="N231" t="str">
        <f>""</f>
        <v/>
      </c>
      <c r="O231" t="str">
        <f>""</f>
        <v/>
      </c>
      <c r="P231" t="str">
        <f>""</f>
        <v/>
      </c>
      <c r="Q231" t="str">
        <f>""</f>
        <v/>
      </c>
      <c r="R231" t="str">
        <f>""</f>
        <v/>
      </c>
      <c r="S231" t="str">
        <f>""</f>
        <v/>
      </c>
      <c r="T231" t="str">
        <f>""</f>
        <v/>
      </c>
      <c r="U231" t="str">
        <f>""</f>
        <v/>
      </c>
      <c r="V231" t="str">
        <f>""</f>
        <v/>
      </c>
      <c r="W231" t="str">
        <f>""</f>
        <v/>
      </c>
      <c r="X231" t="str">
        <f>""</f>
        <v/>
      </c>
      <c r="Y231" t="str">
        <f>""</f>
        <v/>
      </c>
      <c r="Z231" t="str">
        <f>""</f>
        <v/>
      </c>
      <c r="AA231" t="str">
        <f>""</f>
        <v/>
      </c>
      <c r="AB231" t="str">
        <f>""</f>
        <v/>
      </c>
      <c r="AC231" t="str">
        <f>""</f>
        <v/>
      </c>
      <c r="AD231" t="str">
        <f>""</f>
        <v/>
      </c>
      <c r="AE231" t="str">
        <f>""</f>
        <v/>
      </c>
      <c r="AF231" t="str">
        <f>""</f>
        <v/>
      </c>
      <c r="AG231" t="str">
        <f>""</f>
        <v/>
      </c>
      <c r="AH231" t="str">
        <f>""</f>
        <v/>
      </c>
      <c r="AI231" t="str">
        <f>""</f>
        <v/>
      </c>
      <c r="AJ231" t="str">
        <f>""</f>
        <v/>
      </c>
      <c r="AK231" t="str">
        <f>""</f>
        <v/>
      </c>
      <c r="AL231" t="str">
        <f>""</f>
        <v/>
      </c>
      <c r="AM231" t="str">
        <f>""</f>
        <v/>
      </c>
      <c r="AN231" t="str">
        <f>""</f>
        <v/>
      </c>
      <c r="AO231" t="str">
        <f>""</f>
        <v/>
      </c>
      <c r="AP231" t="str">
        <f>""</f>
        <v/>
      </c>
      <c r="AQ231" t="str">
        <f>""</f>
        <v/>
      </c>
      <c r="AR231" t="str">
        <f>""</f>
        <v/>
      </c>
      <c r="AS231" t="str">
        <f>""</f>
        <v/>
      </c>
      <c r="AT231" t="str">
        <f>""</f>
        <v/>
      </c>
      <c r="AU231" t="str">
        <f>""</f>
        <v/>
      </c>
      <c r="AV231" t="str">
        <f>""</f>
        <v/>
      </c>
      <c r="AW231" t="str">
        <f>""</f>
        <v/>
      </c>
      <c r="AX231" t="str">
        <f>""</f>
        <v/>
      </c>
      <c r="AY231" t="str">
        <f>"-0.073**"</f>
        <v>-0.073**</v>
      </c>
      <c r="AZ231" t="str">
        <f>""</f>
        <v/>
      </c>
      <c r="BA231" t="str">
        <f>""</f>
        <v/>
      </c>
    </row>
    <row r="232" spans="2:53" x14ac:dyDescent="0.2">
      <c r="B232" t="str">
        <f>""</f>
        <v/>
      </c>
      <c r="C232" t="str">
        <f>""</f>
        <v/>
      </c>
      <c r="D232" t="str">
        <f>""</f>
        <v/>
      </c>
      <c r="E232" t="str">
        <f>""</f>
        <v/>
      </c>
      <c r="F232" t="str">
        <f>""</f>
        <v/>
      </c>
      <c r="G232" t="str">
        <f>""</f>
        <v/>
      </c>
      <c r="H232" t="str">
        <f>""</f>
        <v/>
      </c>
      <c r="I232" t="str">
        <f>""</f>
        <v/>
      </c>
      <c r="J232" t="str">
        <f>""</f>
        <v/>
      </c>
      <c r="K232" t="str">
        <f>""</f>
        <v/>
      </c>
      <c r="L232" t="str">
        <f>""</f>
        <v/>
      </c>
      <c r="M232" t="str">
        <f>""</f>
        <v/>
      </c>
      <c r="N232" t="str">
        <f>""</f>
        <v/>
      </c>
      <c r="O232" t="str">
        <f>""</f>
        <v/>
      </c>
      <c r="P232" t="str">
        <f>""</f>
        <v/>
      </c>
      <c r="Q232" t="str">
        <f>""</f>
        <v/>
      </c>
      <c r="R232" t="str">
        <f>""</f>
        <v/>
      </c>
      <c r="S232" t="str">
        <f>""</f>
        <v/>
      </c>
      <c r="T232" t="str">
        <f>""</f>
        <v/>
      </c>
      <c r="U232" t="str">
        <f>""</f>
        <v/>
      </c>
      <c r="V232" t="str">
        <f>""</f>
        <v/>
      </c>
      <c r="W232" t="str">
        <f>""</f>
        <v/>
      </c>
      <c r="X232" t="str">
        <f>""</f>
        <v/>
      </c>
      <c r="Y232" t="str">
        <f>""</f>
        <v/>
      </c>
      <c r="Z232" t="str">
        <f>""</f>
        <v/>
      </c>
      <c r="AA232" t="str">
        <f>""</f>
        <v/>
      </c>
      <c r="AB232" t="str">
        <f>""</f>
        <v/>
      </c>
      <c r="AC232" t="str">
        <f>""</f>
        <v/>
      </c>
      <c r="AD232" t="str">
        <f>""</f>
        <v/>
      </c>
      <c r="AE232" t="str">
        <f>""</f>
        <v/>
      </c>
      <c r="AF232" t="str">
        <f>""</f>
        <v/>
      </c>
      <c r="AG232" t="str">
        <f>""</f>
        <v/>
      </c>
      <c r="AH232" t="str">
        <f>""</f>
        <v/>
      </c>
      <c r="AI232" t="str">
        <f>""</f>
        <v/>
      </c>
      <c r="AJ232" t="str">
        <f>""</f>
        <v/>
      </c>
      <c r="AK232" t="str">
        <f>""</f>
        <v/>
      </c>
      <c r="AL232" t="str">
        <f>""</f>
        <v/>
      </c>
      <c r="AM232" t="str">
        <f>""</f>
        <v/>
      </c>
      <c r="AN232" t="str">
        <f>""</f>
        <v/>
      </c>
      <c r="AO232" t="str">
        <f>""</f>
        <v/>
      </c>
      <c r="AP232" t="str">
        <f>""</f>
        <v/>
      </c>
      <c r="AQ232" t="str">
        <f>""</f>
        <v/>
      </c>
      <c r="AR232" t="str">
        <f>""</f>
        <v/>
      </c>
      <c r="AS232" t="str">
        <f>""</f>
        <v/>
      </c>
      <c r="AT232" t="str">
        <f>""</f>
        <v/>
      </c>
      <c r="AU232" t="str">
        <f>""</f>
        <v/>
      </c>
      <c r="AV232" t="str">
        <f>""</f>
        <v/>
      </c>
      <c r="AW232" t="str">
        <f>""</f>
        <v/>
      </c>
      <c r="AX232" t="str">
        <f>""</f>
        <v/>
      </c>
      <c r="AY232" t="str">
        <f>"[0.032]"</f>
        <v>[0.032]</v>
      </c>
      <c r="AZ232" t="str">
        <f>""</f>
        <v/>
      </c>
      <c r="BA232" t="str">
        <f>""</f>
        <v/>
      </c>
    </row>
    <row r="233" spans="2:53" x14ac:dyDescent="0.2">
      <c r="B233" t="str">
        <f>"Interaction"</f>
        <v>Interaction</v>
      </c>
      <c r="C233" t="str">
        <f>""</f>
        <v/>
      </c>
      <c r="D233" t="str">
        <f>""</f>
        <v/>
      </c>
      <c r="E233" t="str">
        <f>""</f>
        <v/>
      </c>
      <c r="F233" t="str">
        <f>""</f>
        <v/>
      </c>
      <c r="G233" t="str">
        <f>""</f>
        <v/>
      </c>
      <c r="H233" t="str">
        <f>""</f>
        <v/>
      </c>
      <c r="I233" t="str">
        <f>""</f>
        <v/>
      </c>
      <c r="J233" t="str">
        <f>""</f>
        <v/>
      </c>
      <c r="K233" t="str">
        <f>""</f>
        <v/>
      </c>
      <c r="L233" t="str">
        <f>""</f>
        <v/>
      </c>
      <c r="M233" t="str">
        <f>""</f>
        <v/>
      </c>
      <c r="N233" t="str">
        <f>""</f>
        <v/>
      </c>
      <c r="O233" t="str">
        <f>""</f>
        <v/>
      </c>
      <c r="P233" t="str">
        <f>""</f>
        <v/>
      </c>
      <c r="Q233" t="str">
        <f>""</f>
        <v/>
      </c>
      <c r="R233" t="str">
        <f>""</f>
        <v/>
      </c>
      <c r="S233" t="str">
        <f>""</f>
        <v/>
      </c>
      <c r="T233" t="str">
        <f>""</f>
        <v/>
      </c>
      <c r="U233" t="str">
        <f>""</f>
        <v/>
      </c>
      <c r="V233" t="str">
        <f>""</f>
        <v/>
      </c>
      <c r="W233" t="str">
        <f>""</f>
        <v/>
      </c>
      <c r="X233" t="str">
        <f>""</f>
        <v/>
      </c>
      <c r="Y233" t="str">
        <f>""</f>
        <v/>
      </c>
      <c r="Z233" t="str">
        <f>""</f>
        <v/>
      </c>
      <c r="AA233" t="str">
        <f>""</f>
        <v/>
      </c>
      <c r="AB233" t="str">
        <f>""</f>
        <v/>
      </c>
      <c r="AC233" t="str">
        <f>""</f>
        <v/>
      </c>
      <c r="AD233" t="str">
        <f>""</f>
        <v/>
      </c>
      <c r="AE233" t="str">
        <f>""</f>
        <v/>
      </c>
      <c r="AF233" t="str">
        <f>""</f>
        <v/>
      </c>
      <c r="AG233" t="str">
        <f>""</f>
        <v/>
      </c>
      <c r="AH233" t="str">
        <f>""</f>
        <v/>
      </c>
      <c r="AI233" t="str">
        <f>""</f>
        <v/>
      </c>
      <c r="AJ233" t="str">
        <f>""</f>
        <v/>
      </c>
      <c r="AK233" t="str">
        <f>""</f>
        <v/>
      </c>
      <c r="AL233" t="str">
        <f>""</f>
        <v/>
      </c>
      <c r="AM233" t="str">
        <f>""</f>
        <v/>
      </c>
      <c r="AN233" t="str">
        <f>""</f>
        <v/>
      </c>
      <c r="AO233" t="str">
        <f>""</f>
        <v/>
      </c>
      <c r="AP233" t="str">
        <f>""</f>
        <v/>
      </c>
      <c r="AQ233" t="str">
        <f>""</f>
        <v/>
      </c>
      <c r="AR233" t="str">
        <f>""</f>
        <v/>
      </c>
      <c r="AS233" t="str">
        <f>""</f>
        <v/>
      </c>
      <c r="AT233" t="str">
        <f>""</f>
        <v/>
      </c>
      <c r="AU233" t="str">
        <f>""</f>
        <v/>
      </c>
      <c r="AV233" t="str">
        <f>""</f>
        <v/>
      </c>
      <c r="AW233" t="str">
        <f>""</f>
        <v/>
      </c>
      <c r="AX233" t="str">
        <f>""</f>
        <v/>
      </c>
      <c r="AY233" t="str">
        <f>"0.002"</f>
        <v>0.002</v>
      </c>
      <c r="AZ233" t="str">
        <f>""</f>
        <v/>
      </c>
      <c r="BA233" t="str">
        <f>""</f>
        <v/>
      </c>
    </row>
    <row r="234" spans="2:53" x14ac:dyDescent="0.2">
      <c r="B234" t="str">
        <f>""</f>
        <v/>
      </c>
      <c r="C234" t="str">
        <f>""</f>
        <v/>
      </c>
      <c r="D234" t="str">
        <f>""</f>
        <v/>
      </c>
      <c r="E234" t="str">
        <f>""</f>
        <v/>
      </c>
      <c r="F234" t="str">
        <f>""</f>
        <v/>
      </c>
      <c r="G234" t="str">
        <f>""</f>
        <v/>
      </c>
      <c r="H234" t="str">
        <f>""</f>
        <v/>
      </c>
      <c r="I234" t="str">
        <f>""</f>
        <v/>
      </c>
      <c r="J234" t="str">
        <f>""</f>
        <v/>
      </c>
      <c r="K234" t="str">
        <f>""</f>
        <v/>
      </c>
      <c r="L234" t="str">
        <f>""</f>
        <v/>
      </c>
      <c r="M234" t="str">
        <f>""</f>
        <v/>
      </c>
      <c r="N234" t="str">
        <f>""</f>
        <v/>
      </c>
      <c r="O234" t="str">
        <f>""</f>
        <v/>
      </c>
      <c r="P234" t="str">
        <f>""</f>
        <v/>
      </c>
      <c r="Q234" t="str">
        <f>""</f>
        <v/>
      </c>
      <c r="R234" t="str">
        <f>""</f>
        <v/>
      </c>
      <c r="S234" t="str">
        <f>""</f>
        <v/>
      </c>
      <c r="T234" t="str">
        <f>""</f>
        <v/>
      </c>
      <c r="U234" t="str">
        <f>""</f>
        <v/>
      </c>
      <c r="V234" t="str">
        <f>""</f>
        <v/>
      </c>
      <c r="W234" t="str">
        <f>""</f>
        <v/>
      </c>
      <c r="X234" t="str">
        <f>""</f>
        <v/>
      </c>
      <c r="Y234" t="str">
        <f>""</f>
        <v/>
      </c>
      <c r="Z234" t="str">
        <f>""</f>
        <v/>
      </c>
      <c r="AA234" t="str">
        <f>""</f>
        <v/>
      </c>
      <c r="AB234" t="str">
        <f>""</f>
        <v/>
      </c>
      <c r="AC234" t="str">
        <f>""</f>
        <v/>
      </c>
      <c r="AD234" t="str">
        <f>""</f>
        <v/>
      </c>
      <c r="AE234" t="str">
        <f>""</f>
        <v/>
      </c>
      <c r="AF234" t="str">
        <f>""</f>
        <v/>
      </c>
      <c r="AG234" t="str">
        <f>""</f>
        <v/>
      </c>
      <c r="AH234" t="str">
        <f>""</f>
        <v/>
      </c>
      <c r="AI234" t="str">
        <f>""</f>
        <v/>
      </c>
      <c r="AJ234" t="str">
        <f>""</f>
        <v/>
      </c>
      <c r="AK234" t="str">
        <f>""</f>
        <v/>
      </c>
      <c r="AL234" t="str">
        <f>""</f>
        <v/>
      </c>
      <c r="AM234" t="str">
        <f>""</f>
        <v/>
      </c>
      <c r="AN234" t="str">
        <f>""</f>
        <v/>
      </c>
      <c r="AO234" t="str">
        <f>""</f>
        <v/>
      </c>
      <c r="AP234" t="str">
        <f>""</f>
        <v/>
      </c>
      <c r="AQ234" t="str">
        <f>""</f>
        <v/>
      </c>
      <c r="AR234" t="str">
        <f>""</f>
        <v/>
      </c>
      <c r="AS234" t="str">
        <f>""</f>
        <v/>
      </c>
      <c r="AT234" t="str">
        <f>""</f>
        <v/>
      </c>
      <c r="AU234" t="str">
        <f>""</f>
        <v/>
      </c>
      <c r="AV234" t="str">
        <f>""</f>
        <v/>
      </c>
      <c r="AW234" t="str">
        <f>""</f>
        <v/>
      </c>
      <c r="AX234" t="str">
        <f>""</f>
        <v/>
      </c>
      <c r="AY234" t="str">
        <f>"[0.021]"</f>
        <v>[0.021]</v>
      </c>
      <c r="AZ234" t="str">
        <f>""</f>
        <v/>
      </c>
      <c r="BA234" t="str">
        <f>""</f>
        <v/>
      </c>
    </row>
    <row r="235" spans="2:53" x14ac:dyDescent="0.2">
      <c r="B235" t="str">
        <f>"Number of members who left household 1998-2007"</f>
        <v>Number of members who left household 1998-2007</v>
      </c>
      <c r="C235" t="str">
        <f>""</f>
        <v/>
      </c>
      <c r="D235" t="str">
        <f>""</f>
        <v/>
      </c>
      <c r="E235" t="str">
        <f>""</f>
        <v/>
      </c>
      <c r="F235" t="str">
        <f>""</f>
        <v/>
      </c>
      <c r="G235" t="str">
        <f>""</f>
        <v/>
      </c>
      <c r="H235" t="str">
        <f>""</f>
        <v/>
      </c>
      <c r="I235" t="str">
        <f>""</f>
        <v/>
      </c>
      <c r="J235" t="str">
        <f>""</f>
        <v/>
      </c>
      <c r="K235" t="str">
        <f>""</f>
        <v/>
      </c>
      <c r="L235" t="str">
        <f>""</f>
        <v/>
      </c>
      <c r="M235" t="str">
        <f>""</f>
        <v/>
      </c>
      <c r="N235" t="str">
        <f>""</f>
        <v/>
      </c>
      <c r="O235" t="str">
        <f>""</f>
        <v/>
      </c>
      <c r="P235" t="str">
        <f>""</f>
        <v/>
      </c>
      <c r="Q235" t="str">
        <f>""</f>
        <v/>
      </c>
      <c r="R235" t="str">
        <f>""</f>
        <v/>
      </c>
      <c r="S235" t="str">
        <f>""</f>
        <v/>
      </c>
      <c r="T235" t="str">
        <f>""</f>
        <v/>
      </c>
      <c r="U235" t="str">
        <f>""</f>
        <v/>
      </c>
      <c r="V235" t="str">
        <f>""</f>
        <v/>
      </c>
      <c r="W235" t="str">
        <f>""</f>
        <v/>
      </c>
      <c r="X235" t="str">
        <f>""</f>
        <v/>
      </c>
      <c r="Y235" t="str">
        <f>""</f>
        <v/>
      </c>
      <c r="Z235" t="str">
        <f>""</f>
        <v/>
      </c>
      <c r="AA235" t="str">
        <f>""</f>
        <v/>
      </c>
      <c r="AB235" t="str">
        <f>""</f>
        <v/>
      </c>
      <c r="AC235" t="str">
        <f>""</f>
        <v/>
      </c>
      <c r="AD235" t="str">
        <f>""</f>
        <v/>
      </c>
      <c r="AE235" t="str">
        <f>""</f>
        <v/>
      </c>
      <c r="AF235" t="str">
        <f>""</f>
        <v/>
      </c>
      <c r="AG235" t="str">
        <f>""</f>
        <v/>
      </c>
      <c r="AH235" t="str">
        <f>""</f>
        <v/>
      </c>
      <c r="AI235" t="str">
        <f>""</f>
        <v/>
      </c>
      <c r="AJ235" t="str">
        <f>""</f>
        <v/>
      </c>
      <c r="AK235" t="str">
        <f>""</f>
        <v/>
      </c>
      <c r="AL235" t="str">
        <f>""</f>
        <v/>
      </c>
      <c r="AM235" t="str">
        <f>""</f>
        <v/>
      </c>
      <c r="AN235" t="str">
        <f>""</f>
        <v/>
      </c>
      <c r="AO235" t="str">
        <f>""</f>
        <v/>
      </c>
      <c r="AP235" t="str">
        <f>""</f>
        <v/>
      </c>
      <c r="AQ235" t="str">
        <f>""</f>
        <v/>
      </c>
      <c r="AR235" t="str">
        <f>""</f>
        <v/>
      </c>
      <c r="AS235" t="str">
        <f>""</f>
        <v/>
      </c>
      <c r="AT235" t="str">
        <f>""</f>
        <v/>
      </c>
      <c r="AU235" t="str">
        <f>""</f>
        <v/>
      </c>
      <c r="AV235" t="str">
        <f>""</f>
        <v/>
      </c>
      <c r="AW235" t="str">
        <f>""</f>
        <v/>
      </c>
      <c r="AX235" t="str">
        <f>""</f>
        <v/>
      </c>
      <c r="AY235" t="str">
        <f>""</f>
        <v/>
      </c>
      <c r="AZ235" t="str">
        <f>"-0.034**"</f>
        <v>-0.034**</v>
      </c>
      <c r="BA235" t="str">
        <f>""</f>
        <v/>
      </c>
    </row>
    <row r="236" spans="2:53" x14ac:dyDescent="0.2">
      <c r="B236" t="str">
        <f>""</f>
        <v/>
      </c>
      <c r="C236" t="str">
        <f>""</f>
        <v/>
      </c>
      <c r="D236" t="str">
        <f>""</f>
        <v/>
      </c>
      <c r="E236" t="str">
        <f>""</f>
        <v/>
      </c>
      <c r="F236" t="str">
        <f>""</f>
        <v/>
      </c>
      <c r="G236" t="str">
        <f>""</f>
        <v/>
      </c>
      <c r="H236" t="str">
        <f>""</f>
        <v/>
      </c>
      <c r="I236" t="str">
        <f>""</f>
        <v/>
      </c>
      <c r="J236" t="str">
        <f>""</f>
        <v/>
      </c>
      <c r="K236" t="str">
        <f>""</f>
        <v/>
      </c>
      <c r="L236" t="str">
        <f>""</f>
        <v/>
      </c>
      <c r="M236" t="str">
        <f>""</f>
        <v/>
      </c>
      <c r="N236" t="str">
        <f>""</f>
        <v/>
      </c>
      <c r="O236" t="str">
        <f>""</f>
        <v/>
      </c>
      <c r="P236" t="str">
        <f>""</f>
        <v/>
      </c>
      <c r="Q236" t="str">
        <f>""</f>
        <v/>
      </c>
      <c r="R236" t="str">
        <f>""</f>
        <v/>
      </c>
      <c r="S236" t="str">
        <f>""</f>
        <v/>
      </c>
      <c r="T236" t="str">
        <f>""</f>
        <v/>
      </c>
      <c r="U236" t="str">
        <f>""</f>
        <v/>
      </c>
      <c r="V236" t="str">
        <f>""</f>
        <v/>
      </c>
      <c r="W236" t="str">
        <f>""</f>
        <v/>
      </c>
      <c r="X236" t="str">
        <f>""</f>
        <v/>
      </c>
      <c r="Y236" t="str">
        <f>""</f>
        <v/>
      </c>
      <c r="Z236" t="str">
        <f>""</f>
        <v/>
      </c>
      <c r="AA236" t="str">
        <f>""</f>
        <v/>
      </c>
      <c r="AB236" t="str">
        <f>""</f>
        <v/>
      </c>
      <c r="AC236" t="str">
        <f>""</f>
        <v/>
      </c>
      <c r="AD236" t="str">
        <f>""</f>
        <v/>
      </c>
      <c r="AE236" t="str">
        <f>""</f>
        <v/>
      </c>
      <c r="AF236" t="str">
        <f>""</f>
        <v/>
      </c>
      <c r="AG236" t="str">
        <f>""</f>
        <v/>
      </c>
      <c r="AH236" t="str">
        <f>""</f>
        <v/>
      </c>
      <c r="AI236" t="str">
        <f>""</f>
        <v/>
      </c>
      <c r="AJ236" t="str">
        <f>""</f>
        <v/>
      </c>
      <c r="AK236" t="str">
        <f>""</f>
        <v/>
      </c>
      <c r="AL236" t="str">
        <f>""</f>
        <v/>
      </c>
      <c r="AM236" t="str">
        <f>""</f>
        <v/>
      </c>
      <c r="AN236" t="str">
        <f>""</f>
        <v/>
      </c>
      <c r="AO236" t="str">
        <f>""</f>
        <v/>
      </c>
      <c r="AP236" t="str">
        <f>""</f>
        <v/>
      </c>
      <c r="AQ236" t="str">
        <f>""</f>
        <v/>
      </c>
      <c r="AR236" t="str">
        <f>""</f>
        <v/>
      </c>
      <c r="AS236" t="str">
        <f>""</f>
        <v/>
      </c>
      <c r="AT236" t="str">
        <f>""</f>
        <v/>
      </c>
      <c r="AU236" t="str">
        <f>""</f>
        <v/>
      </c>
      <c r="AV236" t="str">
        <f>""</f>
        <v/>
      </c>
      <c r="AW236" t="str">
        <f>""</f>
        <v/>
      </c>
      <c r="AX236" t="str">
        <f>""</f>
        <v/>
      </c>
      <c r="AY236" t="str">
        <f>""</f>
        <v/>
      </c>
      <c r="AZ236" t="str">
        <f>"[0.015]"</f>
        <v>[0.015]</v>
      </c>
      <c r="BA236" t="str">
        <f>""</f>
        <v/>
      </c>
    </row>
    <row r="237" spans="2:53" x14ac:dyDescent="0.2">
      <c r="B237" t="str">
        <f>"Interaction"</f>
        <v>Interaction</v>
      </c>
      <c r="C237" t="str">
        <f>""</f>
        <v/>
      </c>
      <c r="D237" t="str">
        <f>""</f>
        <v/>
      </c>
      <c r="E237" t="str">
        <f>""</f>
        <v/>
      </c>
      <c r="F237" t="str">
        <f>""</f>
        <v/>
      </c>
      <c r="G237" t="str">
        <f>""</f>
        <v/>
      </c>
      <c r="H237" t="str">
        <f>""</f>
        <v/>
      </c>
      <c r="I237" t="str">
        <f>""</f>
        <v/>
      </c>
      <c r="J237" t="str">
        <f>""</f>
        <v/>
      </c>
      <c r="K237" t="str">
        <f>""</f>
        <v/>
      </c>
      <c r="L237" t="str">
        <f>""</f>
        <v/>
      </c>
      <c r="M237" t="str">
        <f>""</f>
        <v/>
      </c>
      <c r="N237" t="str">
        <f>""</f>
        <v/>
      </c>
      <c r="O237" t="str">
        <f>""</f>
        <v/>
      </c>
      <c r="P237" t="str">
        <f>""</f>
        <v/>
      </c>
      <c r="Q237" t="str">
        <f>""</f>
        <v/>
      </c>
      <c r="R237" t="str">
        <f>""</f>
        <v/>
      </c>
      <c r="S237" t="str">
        <f>""</f>
        <v/>
      </c>
      <c r="T237" t="str">
        <f>""</f>
        <v/>
      </c>
      <c r="U237" t="str">
        <f>""</f>
        <v/>
      </c>
      <c r="V237" t="str">
        <f>""</f>
        <v/>
      </c>
      <c r="W237" t="str">
        <f>""</f>
        <v/>
      </c>
      <c r="X237" t="str">
        <f>""</f>
        <v/>
      </c>
      <c r="Y237" t="str">
        <f>""</f>
        <v/>
      </c>
      <c r="Z237" t="str">
        <f>""</f>
        <v/>
      </c>
      <c r="AA237" t="str">
        <f>""</f>
        <v/>
      </c>
      <c r="AB237" t="str">
        <f>""</f>
        <v/>
      </c>
      <c r="AC237" t="str">
        <f>""</f>
        <v/>
      </c>
      <c r="AD237" t="str">
        <f>""</f>
        <v/>
      </c>
      <c r="AE237" t="str">
        <f>""</f>
        <v/>
      </c>
      <c r="AF237" t="str">
        <f>""</f>
        <v/>
      </c>
      <c r="AG237" t="str">
        <f>""</f>
        <v/>
      </c>
      <c r="AH237" t="str">
        <f>""</f>
        <v/>
      </c>
      <c r="AI237" t="str">
        <f>""</f>
        <v/>
      </c>
      <c r="AJ237" t="str">
        <f>""</f>
        <v/>
      </c>
      <c r="AK237" t="str">
        <f>""</f>
        <v/>
      </c>
      <c r="AL237" t="str">
        <f>""</f>
        <v/>
      </c>
      <c r="AM237" t="str">
        <f>""</f>
        <v/>
      </c>
      <c r="AN237" t="str">
        <f>""</f>
        <v/>
      </c>
      <c r="AO237" t="str">
        <f>""</f>
        <v/>
      </c>
      <c r="AP237" t="str">
        <f>""</f>
        <v/>
      </c>
      <c r="AQ237" t="str">
        <f>""</f>
        <v/>
      </c>
      <c r="AR237" t="str">
        <f>""</f>
        <v/>
      </c>
      <c r="AS237" t="str">
        <f>""</f>
        <v/>
      </c>
      <c r="AT237" t="str">
        <f>""</f>
        <v/>
      </c>
      <c r="AU237" t="str">
        <f>""</f>
        <v/>
      </c>
      <c r="AV237" t="str">
        <f>""</f>
        <v/>
      </c>
      <c r="AW237" t="str">
        <f>""</f>
        <v/>
      </c>
      <c r="AX237" t="str">
        <f>""</f>
        <v/>
      </c>
      <c r="AY237" t="str">
        <f>""</f>
        <v/>
      </c>
      <c r="AZ237" t="str">
        <f>"-0.009"</f>
        <v>-0.009</v>
      </c>
      <c r="BA237" t="str">
        <f>""</f>
        <v/>
      </c>
    </row>
    <row r="238" spans="2:53" x14ac:dyDescent="0.2">
      <c r="B238" t="str">
        <f>""</f>
        <v/>
      </c>
      <c r="C238" t="str">
        <f>""</f>
        <v/>
      </c>
      <c r="D238" t="str">
        <f>""</f>
        <v/>
      </c>
      <c r="E238" t="str">
        <f>""</f>
        <v/>
      </c>
      <c r="F238" t="str">
        <f>""</f>
        <v/>
      </c>
      <c r="G238" t="str">
        <f>""</f>
        <v/>
      </c>
      <c r="H238" t="str">
        <f>""</f>
        <v/>
      </c>
      <c r="I238" t="str">
        <f>""</f>
        <v/>
      </c>
      <c r="J238" t="str">
        <f>""</f>
        <v/>
      </c>
      <c r="K238" t="str">
        <f>""</f>
        <v/>
      </c>
      <c r="L238" t="str">
        <f>""</f>
        <v/>
      </c>
      <c r="M238" t="str">
        <f>""</f>
        <v/>
      </c>
      <c r="N238" t="str">
        <f>""</f>
        <v/>
      </c>
      <c r="O238" t="str">
        <f>""</f>
        <v/>
      </c>
      <c r="P238" t="str">
        <f>""</f>
        <v/>
      </c>
      <c r="Q238" t="str">
        <f>""</f>
        <v/>
      </c>
      <c r="R238" t="str">
        <f>""</f>
        <v/>
      </c>
      <c r="S238" t="str">
        <f>""</f>
        <v/>
      </c>
      <c r="T238" t="str">
        <f>""</f>
        <v/>
      </c>
      <c r="U238" t="str">
        <f>""</f>
        <v/>
      </c>
      <c r="V238" t="str">
        <f>""</f>
        <v/>
      </c>
      <c r="W238" t="str">
        <f>""</f>
        <v/>
      </c>
      <c r="X238" t="str">
        <f>""</f>
        <v/>
      </c>
      <c r="Y238" t="str">
        <f>""</f>
        <v/>
      </c>
      <c r="Z238" t="str">
        <f>""</f>
        <v/>
      </c>
      <c r="AA238" t="str">
        <f>""</f>
        <v/>
      </c>
      <c r="AB238" t="str">
        <f>""</f>
        <v/>
      </c>
      <c r="AC238" t="str">
        <f>""</f>
        <v/>
      </c>
      <c r="AD238" t="str">
        <f>""</f>
        <v/>
      </c>
      <c r="AE238" t="str">
        <f>""</f>
        <v/>
      </c>
      <c r="AF238" t="str">
        <f>""</f>
        <v/>
      </c>
      <c r="AG238" t="str">
        <f>""</f>
        <v/>
      </c>
      <c r="AH238" t="str">
        <f>""</f>
        <v/>
      </c>
      <c r="AI238" t="str">
        <f>""</f>
        <v/>
      </c>
      <c r="AJ238" t="str">
        <f>""</f>
        <v/>
      </c>
      <c r="AK238" t="str">
        <f>""</f>
        <v/>
      </c>
      <c r="AL238" t="str">
        <f>""</f>
        <v/>
      </c>
      <c r="AM238" t="str">
        <f>""</f>
        <v/>
      </c>
      <c r="AN238" t="str">
        <f>""</f>
        <v/>
      </c>
      <c r="AO238" t="str">
        <f>""</f>
        <v/>
      </c>
      <c r="AP238" t="str">
        <f>""</f>
        <v/>
      </c>
      <c r="AQ238" t="str">
        <f>""</f>
        <v/>
      </c>
      <c r="AR238" t="str">
        <f>""</f>
        <v/>
      </c>
      <c r="AS238" t="str">
        <f>""</f>
        <v/>
      </c>
      <c r="AT238" t="str">
        <f>""</f>
        <v/>
      </c>
      <c r="AU238" t="str">
        <f>""</f>
        <v/>
      </c>
      <c r="AV238" t="str">
        <f>""</f>
        <v/>
      </c>
      <c r="AW238" t="str">
        <f>""</f>
        <v/>
      </c>
      <c r="AX238" t="str">
        <f>""</f>
        <v/>
      </c>
      <c r="AY238" t="str">
        <f>""</f>
        <v/>
      </c>
      <c r="AZ238" t="str">
        <f>"[0.010]"</f>
        <v>[0.010]</v>
      </c>
      <c r="BA238" t="str">
        <f>""</f>
        <v/>
      </c>
    </row>
    <row r="239" spans="2:53" x14ac:dyDescent="0.2">
      <c r="B239" t="str">
        <f>"Share of household members who left household 1998-2007"</f>
        <v>Share of household members who left household 1998-2007</v>
      </c>
      <c r="C239" t="str">
        <f>""</f>
        <v/>
      </c>
      <c r="D239" t="str">
        <f>""</f>
        <v/>
      </c>
      <c r="E239" t="str">
        <f>""</f>
        <v/>
      </c>
      <c r="F239" t="str">
        <f>""</f>
        <v/>
      </c>
      <c r="G239" t="str">
        <f>""</f>
        <v/>
      </c>
      <c r="H239" t="str">
        <f>""</f>
        <v/>
      </c>
      <c r="I239" t="str">
        <f>""</f>
        <v/>
      </c>
      <c r="J239" t="str">
        <f>""</f>
        <v/>
      </c>
      <c r="K239" t="str">
        <f>""</f>
        <v/>
      </c>
      <c r="L239" t="str">
        <f>""</f>
        <v/>
      </c>
      <c r="M239" t="str">
        <f>""</f>
        <v/>
      </c>
      <c r="N239" t="str">
        <f>""</f>
        <v/>
      </c>
      <c r="O239" t="str">
        <f>""</f>
        <v/>
      </c>
      <c r="P239" t="str">
        <f>""</f>
        <v/>
      </c>
      <c r="Q239" t="str">
        <f>""</f>
        <v/>
      </c>
      <c r="R239" t="str">
        <f>""</f>
        <v/>
      </c>
      <c r="S239" t="str">
        <f>""</f>
        <v/>
      </c>
      <c r="T239" t="str">
        <f>""</f>
        <v/>
      </c>
      <c r="U239" t="str">
        <f>""</f>
        <v/>
      </c>
      <c r="V239" t="str">
        <f>""</f>
        <v/>
      </c>
      <c r="W239" t="str">
        <f>""</f>
        <v/>
      </c>
      <c r="X239" t="str">
        <f>""</f>
        <v/>
      </c>
      <c r="Y239" t="str">
        <f>""</f>
        <v/>
      </c>
      <c r="Z239" t="str">
        <f>""</f>
        <v/>
      </c>
      <c r="AA239" t="str">
        <f>""</f>
        <v/>
      </c>
      <c r="AB239" t="str">
        <f>""</f>
        <v/>
      </c>
      <c r="AC239" t="str">
        <f>""</f>
        <v/>
      </c>
      <c r="AD239" t="str">
        <f>""</f>
        <v/>
      </c>
      <c r="AE239" t="str">
        <f>""</f>
        <v/>
      </c>
      <c r="AF239" t="str">
        <f>""</f>
        <v/>
      </c>
      <c r="AG239" t="str">
        <f>""</f>
        <v/>
      </c>
      <c r="AH239" t="str">
        <f>""</f>
        <v/>
      </c>
      <c r="AI239" t="str">
        <f>""</f>
        <v/>
      </c>
      <c r="AJ239" t="str">
        <f>""</f>
        <v/>
      </c>
      <c r="AK239" t="str">
        <f>""</f>
        <v/>
      </c>
      <c r="AL239" t="str">
        <f>""</f>
        <v/>
      </c>
      <c r="AM239" t="str">
        <f>""</f>
        <v/>
      </c>
      <c r="AN239" t="str">
        <f>""</f>
        <v/>
      </c>
      <c r="AO239" t="str">
        <f>""</f>
        <v/>
      </c>
      <c r="AP239" t="str">
        <f>""</f>
        <v/>
      </c>
      <c r="AQ239" t="str">
        <f>""</f>
        <v/>
      </c>
      <c r="AR239" t="str">
        <f>""</f>
        <v/>
      </c>
      <c r="AS239" t="str">
        <f>""</f>
        <v/>
      </c>
      <c r="AT239" t="str">
        <f>""</f>
        <v/>
      </c>
      <c r="AU239" t="str">
        <f>""</f>
        <v/>
      </c>
      <c r="AV239" t="str">
        <f>""</f>
        <v/>
      </c>
      <c r="AW239" t="str">
        <f>""</f>
        <v/>
      </c>
      <c r="AX239" t="str">
        <f>""</f>
        <v/>
      </c>
      <c r="AY239" t="str">
        <f>""</f>
        <v/>
      </c>
      <c r="AZ239" t="str">
        <f>""</f>
        <v/>
      </c>
      <c r="BA239" t="str">
        <f>"-0.164***"</f>
        <v>-0.164***</v>
      </c>
    </row>
    <row r="240" spans="2:53" x14ac:dyDescent="0.2">
      <c r="B240" t="str">
        <f>""</f>
        <v/>
      </c>
      <c r="C240" t="str">
        <f>""</f>
        <v/>
      </c>
      <c r="D240" t="str">
        <f>""</f>
        <v/>
      </c>
      <c r="E240" t="str">
        <f>""</f>
        <v/>
      </c>
      <c r="F240" t="str">
        <f>""</f>
        <v/>
      </c>
      <c r="G240" t="str">
        <f>""</f>
        <v/>
      </c>
      <c r="H240" t="str">
        <f>""</f>
        <v/>
      </c>
      <c r="I240" t="str">
        <f>""</f>
        <v/>
      </c>
      <c r="J240" t="str">
        <f>""</f>
        <v/>
      </c>
      <c r="K240" t="str">
        <f>""</f>
        <v/>
      </c>
      <c r="L240" t="str">
        <f>""</f>
        <v/>
      </c>
      <c r="M240" t="str">
        <f>""</f>
        <v/>
      </c>
      <c r="N240" t="str">
        <f>""</f>
        <v/>
      </c>
      <c r="O240" t="str">
        <f>""</f>
        <v/>
      </c>
      <c r="P240" t="str">
        <f>""</f>
        <v/>
      </c>
      <c r="Q240" t="str">
        <f>""</f>
        <v/>
      </c>
      <c r="R240" t="str">
        <f>""</f>
        <v/>
      </c>
      <c r="S240" t="str">
        <f>""</f>
        <v/>
      </c>
      <c r="T240" t="str">
        <f>""</f>
        <v/>
      </c>
      <c r="U240" t="str">
        <f>""</f>
        <v/>
      </c>
      <c r="V240" t="str">
        <f>""</f>
        <v/>
      </c>
      <c r="W240" t="str">
        <f>""</f>
        <v/>
      </c>
      <c r="X240" t="str">
        <f>""</f>
        <v/>
      </c>
      <c r="Y240" t="str">
        <f>""</f>
        <v/>
      </c>
      <c r="Z240" t="str">
        <f>""</f>
        <v/>
      </c>
      <c r="AA240" t="str">
        <f>""</f>
        <v/>
      </c>
      <c r="AB240" t="str">
        <f>""</f>
        <v/>
      </c>
      <c r="AC240" t="str">
        <f>""</f>
        <v/>
      </c>
      <c r="AD240" t="str">
        <f>""</f>
        <v/>
      </c>
      <c r="AE240" t="str">
        <f>""</f>
        <v/>
      </c>
      <c r="AF240" t="str">
        <f>""</f>
        <v/>
      </c>
      <c r="AG240" t="str">
        <f>""</f>
        <v/>
      </c>
      <c r="AH240" t="str">
        <f>""</f>
        <v/>
      </c>
      <c r="AI240" t="str">
        <f>""</f>
        <v/>
      </c>
      <c r="AJ240" t="str">
        <f>""</f>
        <v/>
      </c>
      <c r="AK240" t="str">
        <f>""</f>
        <v/>
      </c>
      <c r="AL240" t="str">
        <f>""</f>
        <v/>
      </c>
      <c r="AM240" t="str">
        <f>""</f>
        <v/>
      </c>
      <c r="AN240" t="str">
        <f>""</f>
        <v/>
      </c>
      <c r="AO240" t="str">
        <f>""</f>
        <v/>
      </c>
      <c r="AP240" t="str">
        <f>""</f>
        <v/>
      </c>
      <c r="AQ240" t="str">
        <f>""</f>
        <v/>
      </c>
      <c r="AR240" t="str">
        <f>""</f>
        <v/>
      </c>
      <c r="AS240" t="str">
        <f>""</f>
        <v/>
      </c>
      <c r="AT240" t="str">
        <f>""</f>
        <v/>
      </c>
      <c r="AU240" t="str">
        <f>""</f>
        <v/>
      </c>
      <c r="AV240" t="str">
        <f>""</f>
        <v/>
      </c>
      <c r="AW240" t="str">
        <f>""</f>
        <v/>
      </c>
      <c r="AX240" t="str">
        <f>""</f>
        <v/>
      </c>
      <c r="AY240" t="str">
        <f>""</f>
        <v/>
      </c>
      <c r="AZ240" t="str">
        <f>""</f>
        <v/>
      </c>
      <c r="BA240" t="str">
        <f>"[0.058]"</f>
        <v>[0.058]</v>
      </c>
    </row>
    <row r="241" spans="2:53" x14ac:dyDescent="0.2">
      <c r="B241" t="str">
        <f>"Interaction"</f>
        <v>Interaction</v>
      </c>
      <c r="C241" t="str">
        <f>""</f>
        <v/>
      </c>
      <c r="D241" t="str">
        <f>""</f>
        <v/>
      </c>
      <c r="E241" t="str">
        <f>""</f>
        <v/>
      </c>
      <c r="F241" t="str">
        <f>""</f>
        <v/>
      </c>
      <c r="G241" t="str">
        <f>""</f>
        <v/>
      </c>
      <c r="H241" t="str">
        <f>""</f>
        <v/>
      </c>
      <c r="I241" t="str">
        <f>""</f>
        <v/>
      </c>
      <c r="J241" t="str">
        <f>""</f>
        <v/>
      </c>
      <c r="K241" t="str">
        <f>""</f>
        <v/>
      </c>
      <c r="L241" t="str">
        <f>""</f>
        <v/>
      </c>
      <c r="M241" t="str">
        <f>""</f>
        <v/>
      </c>
      <c r="N241" t="str">
        <f>""</f>
        <v/>
      </c>
      <c r="O241" t="str">
        <f>""</f>
        <v/>
      </c>
      <c r="P241" t="str">
        <f>""</f>
        <v/>
      </c>
      <c r="Q241" t="str">
        <f>""</f>
        <v/>
      </c>
      <c r="R241" t="str">
        <f>""</f>
        <v/>
      </c>
      <c r="S241" t="str">
        <f>""</f>
        <v/>
      </c>
      <c r="T241" t="str">
        <f>""</f>
        <v/>
      </c>
      <c r="U241" t="str">
        <f>""</f>
        <v/>
      </c>
      <c r="V241" t="str">
        <f>""</f>
        <v/>
      </c>
      <c r="W241" t="str">
        <f>""</f>
        <v/>
      </c>
      <c r="X241" t="str">
        <f>""</f>
        <v/>
      </c>
      <c r="Y241" t="str">
        <f>""</f>
        <v/>
      </c>
      <c r="Z241" t="str">
        <f>""</f>
        <v/>
      </c>
      <c r="AA241" t="str">
        <f>""</f>
        <v/>
      </c>
      <c r="AB241" t="str">
        <f>""</f>
        <v/>
      </c>
      <c r="AC241" t="str">
        <f>""</f>
        <v/>
      </c>
      <c r="AD241" t="str">
        <f>""</f>
        <v/>
      </c>
      <c r="AE241" t="str">
        <f>""</f>
        <v/>
      </c>
      <c r="AF241" t="str">
        <f>""</f>
        <v/>
      </c>
      <c r="AG241" t="str">
        <f>""</f>
        <v/>
      </c>
      <c r="AH241" t="str">
        <f>""</f>
        <v/>
      </c>
      <c r="AI241" t="str">
        <f>""</f>
        <v/>
      </c>
      <c r="AJ241" t="str">
        <f>""</f>
        <v/>
      </c>
      <c r="AK241" t="str">
        <f>""</f>
        <v/>
      </c>
      <c r="AL241" t="str">
        <f>""</f>
        <v/>
      </c>
      <c r="AM241" t="str">
        <f>""</f>
        <v/>
      </c>
      <c r="AN241" t="str">
        <f>""</f>
        <v/>
      </c>
      <c r="AO241" t="str">
        <f>""</f>
        <v/>
      </c>
      <c r="AP241" t="str">
        <f>""</f>
        <v/>
      </c>
      <c r="AQ241" t="str">
        <f>""</f>
        <v/>
      </c>
      <c r="AR241" t="str">
        <f>""</f>
        <v/>
      </c>
      <c r="AS241" t="str">
        <f>""</f>
        <v/>
      </c>
      <c r="AT241" t="str">
        <f>""</f>
        <v/>
      </c>
      <c r="AU241" t="str">
        <f>""</f>
        <v/>
      </c>
      <c r="AV241" t="str">
        <f>""</f>
        <v/>
      </c>
      <c r="AW241" t="str">
        <f>""</f>
        <v/>
      </c>
      <c r="AX241" t="str">
        <f>""</f>
        <v/>
      </c>
      <c r="AY241" t="str">
        <f>""</f>
        <v/>
      </c>
      <c r="AZ241" t="str">
        <f>""</f>
        <v/>
      </c>
      <c r="BA241" t="str">
        <f>"0.016"</f>
        <v>0.016</v>
      </c>
    </row>
    <row r="242" spans="2:53" x14ac:dyDescent="0.2">
      <c r="B242" t="str">
        <f>""</f>
        <v/>
      </c>
      <c r="C242" t="str">
        <f>""</f>
        <v/>
      </c>
      <c r="D242" t="str">
        <f>""</f>
        <v/>
      </c>
      <c r="E242" t="str">
        <f>""</f>
        <v/>
      </c>
      <c r="F242" t="str">
        <f>""</f>
        <v/>
      </c>
      <c r="G242" t="str">
        <f>""</f>
        <v/>
      </c>
      <c r="H242" t="str">
        <f>""</f>
        <v/>
      </c>
      <c r="I242" t="str">
        <f>""</f>
        <v/>
      </c>
      <c r="J242" t="str">
        <f>""</f>
        <v/>
      </c>
      <c r="K242" t="str">
        <f>""</f>
        <v/>
      </c>
      <c r="L242" t="str">
        <f>""</f>
        <v/>
      </c>
      <c r="M242" t="str">
        <f>""</f>
        <v/>
      </c>
      <c r="N242" t="str">
        <f>""</f>
        <v/>
      </c>
      <c r="O242" t="str">
        <f>""</f>
        <v/>
      </c>
      <c r="P242" t="str">
        <f>""</f>
        <v/>
      </c>
      <c r="Q242" t="str">
        <f>""</f>
        <v/>
      </c>
      <c r="R242" t="str">
        <f>""</f>
        <v/>
      </c>
      <c r="S242" t="str">
        <f>""</f>
        <v/>
      </c>
      <c r="T242" t="str">
        <f>""</f>
        <v/>
      </c>
      <c r="U242" t="str">
        <f>""</f>
        <v/>
      </c>
      <c r="V242" t="str">
        <f>""</f>
        <v/>
      </c>
      <c r="W242" t="str">
        <f>""</f>
        <v/>
      </c>
      <c r="X242" t="str">
        <f>""</f>
        <v/>
      </c>
      <c r="Y242" t="str">
        <f>""</f>
        <v/>
      </c>
      <c r="Z242" t="str">
        <f>""</f>
        <v/>
      </c>
      <c r="AA242" t="str">
        <f>""</f>
        <v/>
      </c>
      <c r="AB242" t="str">
        <f>""</f>
        <v/>
      </c>
      <c r="AC242" t="str">
        <f>""</f>
        <v/>
      </c>
      <c r="AD242" t="str">
        <f>""</f>
        <v/>
      </c>
      <c r="AE242" t="str">
        <f>""</f>
        <v/>
      </c>
      <c r="AF242" t="str">
        <f>""</f>
        <v/>
      </c>
      <c r="AG242" t="str">
        <f>""</f>
        <v/>
      </c>
      <c r="AH242" t="str">
        <f>""</f>
        <v/>
      </c>
      <c r="AI242" t="str">
        <f>""</f>
        <v/>
      </c>
      <c r="AJ242" t="str">
        <f>""</f>
        <v/>
      </c>
      <c r="AK242" t="str">
        <f>""</f>
        <v/>
      </c>
      <c r="AL242" t="str">
        <f>""</f>
        <v/>
      </c>
      <c r="AM242" t="str">
        <f>""</f>
        <v/>
      </c>
      <c r="AN242" t="str">
        <f>""</f>
        <v/>
      </c>
      <c r="AO242" t="str">
        <f>""</f>
        <v/>
      </c>
      <c r="AP242" t="str">
        <f>""</f>
        <v/>
      </c>
      <c r="AQ242" t="str">
        <f>""</f>
        <v/>
      </c>
      <c r="AR242" t="str">
        <f>""</f>
        <v/>
      </c>
      <c r="AS242" t="str">
        <f>""</f>
        <v/>
      </c>
      <c r="AT242" t="str">
        <f>""</f>
        <v/>
      </c>
      <c r="AU242" t="str">
        <f>""</f>
        <v/>
      </c>
      <c r="AV242" t="str">
        <f>""</f>
        <v/>
      </c>
      <c r="AW242" t="str">
        <f>""</f>
        <v/>
      </c>
      <c r="AX242" t="str">
        <f>""</f>
        <v/>
      </c>
      <c r="AY242" t="str">
        <f>""</f>
        <v/>
      </c>
      <c r="AZ242" t="str">
        <f>""</f>
        <v/>
      </c>
      <c r="BA242" t="str">
        <f>"[0.020]"</f>
        <v>[0.020]</v>
      </c>
    </row>
    <row r="243" spans="2:53" x14ac:dyDescent="0.2">
      <c r="B243" s="15" t="str">
        <f>"N"</f>
        <v>N</v>
      </c>
      <c r="C243" s="21" t="str">
        <f t="shared" ref="C243:BA243" si="0">"598"</f>
        <v>598</v>
      </c>
      <c r="D243" s="21" t="str">
        <f t="shared" si="0"/>
        <v>598</v>
      </c>
      <c r="E243" s="21" t="str">
        <f t="shared" si="0"/>
        <v>598</v>
      </c>
      <c r="F243" s="21" t="str">
        <f t="shared" si="0"/>
        <v>598</v>
      </c>
      <c r="G243" s="21" t="str">
        <f t="shared" si="0"/>
        <v>598</v>
      </c>
      <c r="H243" s="21" t="str">
        <f t="shared" si="0"/>
        <v>598</v>
      </c>
      <c r="I243" s="21" t="str">
        <f t="shared" si="0"/>
        <v>598</v>
      </c>
      <c r="J243" s="21" t="str">
        <f t="shared" si="0"/>
        <v>598</v>
      </c>
      <c r="K243" s="21" t="str">
        <f t="shared" si="0"/>
        <v>598</v>
      </c>
      <c r="L243" s="21" t="str">
        <f t="shared" si="0"/>
        <v>598</v>
      </c>
      <c r="M243" s="21" t="str">
        <f t="shared" si="0"/>
        <v>598</v>
      </c>
      <c r="N243" s="21" t="str">
        <f t="shared" si="0"/>
        <v>598</v>
      </c>
      <c r="O243" s="21" t="str">
        <f t="shared" si="0"/>
        <v>598</v>
      </c>
      <c r="P243" s="21" t="str">
        <f t="shared" si="0"/>
        <v>598</v>
      </c>
      <c r="Q243" s="21" t="str">
        <f t="shared" si="0"/>
        <v>598</v>
      </c>
      <c r="R243" s="21" t="str">
        <f t="shared" si="0"/>
        <v>598</v>
      </c>
      <c r="S243" s="21" t="str">
        <f t="shared" si="0"/>
        <v>598</v>
      </c>
      <c r="T243" s="21" t="str">
        <f t="shared" si="0"/>
        <v>598</v>
      </c>
      <c r="U243" s="21" t="str">
        <f t="shared" si="0"/>
        <v>598</v>
      </c>
      <c r="V243" s="21" t="str">
        <f t="shared" si="0"/>
        <v>598</v>
      </c>
      <c r="W243" s="21" t="str">
        <f t="shared" si="0"/>
        <v>598</v>
      </c>
      <c r="X243" s="21" t="str">
        <f t="shared" si="0"/>
        <v>598</v>
      </c>
      <c r="Y243" s="21" t="str">
        <f t="shared" si="0"/>
        <v>598</v>
      </c>
      <c r="Z243" s="21" t="str">
        <f t="shared" si="0"/>
        <v>598</v>
      </c>
      <c r="AA243" s="21" t="str">
        <f t="shared" si="0"/>
        <v>598</v>
      </c>
      <c r="AB243" s="21" t="str">
        <f t="shared" si="0"/>
        <v>598</v>
      </c>
      <c r="AC243" s="21" t="str">
        <f t="shared" si="0"/>
        <v>598</v>
      </c>
      <c r="AD243" s="21" t="str">
        <f t="shared" si="0"/>
        <v>598</v>
      </c>
      <c r="AE243" s="21" t="str">
        <f t="shared" si="0"/>
        <v>598</v>
      </c>
      <c r="AF243" s="21" t="str">
        <f t="shared" si="0"/>
        <v>598</v>
      </c>
      <c r="AG243" s="21" t="str">
        <f t="shared" si="0"/>
        <v>598</v>
      </c>
      <c r="AH243" s="21" t="str">
        <f t="shared" si="0"/>
        <v>598</v>
      </c>
      <c r="AI243" s="21" t="str">
        <f t="shared" si="0"/>
        <v>598</v>
      </c>
      <c r="AJ243" s="21" t="str">
        <f t="shared" si="0"/>
        <v>598</v>
      </c>
      <c r="AK243" s="21" t="str">
        <f t="shared" si="0"/>
        <v>598</v>
      </c>
      <c r="AL243" s="21" t="str">
        <f t="shared" si="0"/>
        <v>598</v>
      </c>
      <c r="AM243" s="21" t="str">
        <f t="shared" si="0"/>
        <v>598</v>
      </c>
      <c r="AN243" s="21" t="str">
        <f t="shared" si="0"/>
        <v>598</v>
      </c>
      <c r="AO243" s="21" t="str">
        <f t="shared" si="0"/>
        <v>598</v>
      </c>
      <c r="AP243" s="21" t="str">
        <f t="shared" si="0"/>
        <v>598</v>
      </c>
      <c r="AQ243" s="21" t="str">
        <f t="shared" si="0"/>
        <v>598</v>
      </c>
      <c r="AR243" s="21" t="str">
        <f t="shared" si="0"/>
        <v>598</v>
      </c>
      <c r="AS243" s="21" t="str">
        <f t="shared" si="0"/>
        <v>598</v>
      </c>
      <c r="AT243" s="21" t="str">
        <f t="shared" si="0"/>
        <v>598</v>
      </c>
      <c r="AU243" s="21" t="str">
        <f t="shared" si="0"/>
        <v>598</v>
      </c>
      <c r="AV243" s="21" t="str">
        <f t="shared" si="0"/>
        <v>598</v>
      </c>
      <c r="AW243" s="21" t="str">
        <f t="shared" si="0"/>
        <v>598</v>
      </c>
      <c r="AX243" s="21" t="str">
        <f t="shared" si="0"/>
        <v>598</v>
      </c>
      <c r="AY243" s="21" t="str">
        <f t="shared" si="0"/>
        <v>598</v>
      </c>
      <c r="AZ243" s="21" t="str">
        <f t="shared" si="0"/>
        <v>598</v>
      </c>
      <c r="BA243" s="21" t="str">
        <f t="shared" si="0"/>
        <v>598</v>
      </c>
    </row>
    <row r="244" spans="2:53" x14ac:dyDescent="0.2">
      <c r="B244" s="14" t="s">
        <v>6</v>
      </c>
      <c r="C244" s="22" t="str">
        <f>"0.260"</f>
        <v>0.260</v>
      </c>
      <c r="D244" s="22" t="str">
        <f t="shared" ref="D244:BA244" si="1">"0.260"</f>
        <v>0.260</v>
      </c>
      <c r="E244" s="22" t="str">
        <f t="shared" si="1"/>
        <v>0.260</v>
      </c>
      <c r="F244" s="22" t="str">
        <f t="shared" si="1"/>
        <v>0.260</v>
      </c>
      <c r="G244" s="22" t="str">
        <f t="shared" si="1"/>
        <v>0.260</v>
      </c>
      <c r="H244" s="22" t="str">
        <f t="shared" si="1"/>
        <v>0.260</v>
      </c>
      <c r="I244" s="22" t="str">
        <f t="shared" si="1"/>
        <v>0.260</v>
      </c>
      <c r="J244" s="22" t="str">
        <f t="shared" si="1"/>
        <v>0.260</v>
      </c>
      <c r="K244" s="22" t="str">
        <f t="shared" si="1"/>
        <v>0.260</v>
      </c>
      <c r="L244" s="22" t="str">
        <f t="shared" si="1"/>
        <v>0.260</v>
      </c>
      <c r="M244" s="22" t="str">
        <f t="shared" si="1"/>
        <v>0.260</v>
      </c>
      <c r="N244" s="22" t="str">
        <f t="shared" si="1"/>
        <v>0.260</v>
      </c>
      <c r="O244" s="22" t="str">
        <f t="shared" si="1"/>
        <v>0.260</v>
      </c>
      <c r="P244" s="22" t="str">
        <f t="shared" si="1"/>
        <v>0.260</v>
      </c>
      <c r="Q244" s="22" t="str">
        <f t="shared" si="1"/>
        <v>0.260</v>
      </c>
      <c r="R244" s="22" t="str">
        <f t="shared" si="1"/>
        <v>0.260</v>
      </c>
      <c r="S244" s="22" t="str">
        <f t="shared" si="1"/>
        <v>0.260</v>
      </c>
      <c r="T244" s="22" t="str">
        <f t="shared" si="1"/>
        <v>0.260</v>
      </c>
      <c r="U244" s="22" t="str">
        <f t="shared" si="1"/>
        <v>0.260</v>
      </c>
      <c r="V244" s="22" t="str">
        <f t="shared" si="1"/>
        <v>0.260</v>
      </c>
      <c r="W244" s="22" t="str">
        <f t="shared" si="1"/>
        <v>0.260</v>
      </c>
      <c r="X244" s="22" t="str">
        <f t="shared" si="1"/>
        <v>0.260</v>
      </c>
      <c r="Y244" s="22" t="str">
        <f t="shared" si="1"/>
        <v>0.260</v>
      </c>
      <c r="Z244" s="22" t="str">
        <f t="shared" si="1"/>
        <v>0.260</v>
      </c>
      <c r="AA244" s="22" t="str">
        <f t="shared" si="1"/>
        <v>0.260</v>
      </c>
      <c r="AB244" s="22" t="str">
        <f t="shared" si="1"/>
        <v>0.260</v>
      </c>
      <c r="AC244" s="22" t="str">
        <f t="shared" si="1"/>
        <v>0.260</v>
      </c>
      <c r="AD244" s="22" t="str">
        <f t="shared" si="1"/>
        <v>0.260</v>
      </c>
      <c r="AE244" s="22" t="str">
        <f t="shared" si="1"/>
        <v>0.260</v>
      </c>
      <c r="AF244" s="22" t="str">
        <f t="shared" si="1"/>
        <v>0.260</v>
      </c>
      <c r="AG244" s="22" t="str">
        <f t="shared" si="1"/>
        <v>0.260</v>
      </c>
      <c r="AH244" s="22" t="str">
        <f t="shared" si="1"/>
        <v>0.260</v>
      </c>
      <c r="AI244" s="22" t="str">
        <f t="shared" si="1"/>
        <v>0.260</v>
      </c>
      <c r="AJ244" s="22" t="str">
        <f t="shared" si="1"/>
        <v>0.260</v>
      </c>
      <c r="AK244" s="22" t="str">
        <f t="shared" si="1"/>
        <v>0.260</v>
      </c>
      <c r="AL244" s="22" t="str">
        <f t="shared" si="1"/>
        <v>0.260</v>
      </c>
      <c r="AM244" s="22" t="str">
        <f t="shared" si="1"/>
        <v>0.260</v>
      </c>
      <c r="AN244" s="22" t="str">
        <f t="shared" si="1"/>
        <v>0.260</v>
      </c>
      <c r="AO244" s="22" t="str">
        <f t="shared" si="1"/>
        <v>0.260</v>
      </c>
      <c r="AP244" s="22" t="str">
        <f t="shared" si="1"/>
        <v>0.260</v>
      </c>
      <c r="AQ244" s="22" t="str">
        <f t="shared" si="1"/>
        <v>0.260</v>
      </c>
      <c r="AR244" s="22" t="str">
        <f t="shared" si="1"/>
        <v>0.260</v>
      </c>
      <c r="AS244" s="22" t="str">
        <f t="shared" si="1"/>
        <v>0.260</v>
      </c>
      <c r="AT244" s="22" t="str">
        <f t="shared" si="1"/>
        <v>0.260</v>
      </c>
      <c r="AU244" s="22" t="str">
        <f t="shared" si="1"/>
        <v>0.260</v>
      </c>
      <c r="AV244" s="22" t="str">
        <f t="shared" si="1"/>
        <v>0.260</v>
      </c>
      <c r="AW244" s="22" t="str">
        <f t="shared" si="1"/>
        <v>0.260</v>
      </c>
      <c r="AX244" s="22" t="str">
        <f t="shared" si="1"/>
        <v>0.260</v>
      </c>
      <c r="AY244" s="22" t="str">
        <f t="shared" si="1"/>
        <v>0.260</v>
      </c>
      <c r="AZ244" s="22" t="str">
        <f t="shared" si="1"/>
        <v>0.260</v>
      </c>
      <c r="BA244" s="22" t="str">
        <f t="shared" si="1"/>
        <v>0.260</v>
      </c>
    </row>
    <row r="245" spans="2:53" x14ac:dyDescent="0.2">
      <c r="B245" s="6" t="s">
        <v>56</v>
      </c>
      <c r="C245" s="22" t="s">
        <v>4</v>
      </c>
      <c r="D245" s="22" t="s">
        <v>4</v>
      </c>
      <c r="E245" s="22" t="s">
        <v>4</v>
      </c>
      <c r="F245" s="22" t="s">
        <v>4</v>
      </c>
      <c r="G245" s="22" t="s">
        <v>4</v>
      </c>
      <c r="H245" s="22" t="s">
        <v>4</v>
      </c>
      <c r="I245" s="22" t="s">
        <v>4</v>
      </c>
      <c r="J245" s="22" t="s">
        <v>4</v>
      </c>
      <c r="K245" s="22" t="s">
        <v>4</v>
      </c>
      <c r="L245" s="22" t="s">
        <v>4</v>
      </c>
      <c r="M245" s="22" t="s">
        <v>4</v>
      </c>
      <c r="N245" s="22" t="s">
        <v>4</v>
      </c>
      <c r="O245" s="22" t="s">
        <v>4</v>
      </c>
      <c r="P245" s="22" t="s">
        <v>4</v>
      </c>
      <c r="Q245" s="22" t="s">
        <v>4</v>
      </c>
      <c r="R245" s="22" t="s">
        <v>4</v>
      </c>
      <c r="S245" s="22" t="s">
        <v>4</v>
      </c>
      <c r="T245" s="22" t="s">
        <v>4</v>
      </c>
      <c r="U245" s="22" t="s">
        <v>4</v>
      </c>
      <c r="V245" s="22" t="s">
        <v>4</v>
      </c>
      <c r="W245" s="22" t="s">
        <v>4</v>
      </c>
      <c r="X245" s="22" t="s">
        <v>4</v>
      </c>
      <c r="Y245" s="22" t="s">
        <v>4</v>
      </c>
      <c r="Z245" s="22" t="s">
        <v>4</v>
      </c>
      <c r="AA245" s="22" t="s">
        <v>4</v>
      </c>
      <c r="AB245" s="22" t="s">
        <v>4</v>
      </c>
      <c r="AC245" s="22" t="s">
        <v>4</v>
      </c>
      <c r="AD245" s="22" t="s">
        <v>4</v>
      </c>
      <c r="AE245" s="22" t="s">
        <v>4</v>
      </c>
      <c r="AF245" s="22" t="s">
        <v>4</v>
      </c>
      <c r="AG245" s="22" t="s">
        <v>4</v>
      </c>
      <c r="AH245" s="22" t="s">
        <v>4</v>
      </c>
      <c r="AI245" s="22" t="s">
        <v>4</v>
      </c>
      <c r="AJ245" s="22" t="s">
        <v>4</v>
      </c>
      <c r="AK245" s="22" t="s">
        <v>4</v>
      </c>
      <c r="AL245" s="22" t="s">
        <v>4</v>
      </c>
      <c r="AM245" s="22" t="s">
        <v>4</v>
      </c>
      <c r="AN245" s="22" t="s">
        <v>4</v>
      </c>
      <c r="AO245" s="22" t="s">
        <v>4</v>
      </c>
      <c r="AP245" s="22" t="s">
        <v>4</v>
      </c>
      <c r="AQ245" s="22" t="s">
        <v>4</v>
      </c>
      <c r="AR245" s="22" t="s">
        <v>4</v>
      </c>
      <c r="AS245" s="22" t="s">
        <v>4</v>
      </c>
      <c r="AT245" s="22" t="s">
        <v>4</v>
      </c>
      <c r="AU245" s="22" t="s">
        <v>4</v>
      </c>
      <c r="AV245" s="22" t="s">
        <v>4</v>
      </c>
      <c r="AW245" s="22" t="s">
        <v>4</v>
      </c>
      <c r="AX245" s="22" t="s">
        <v>4</v>
      </c>
      <c r="AY245" s="22" t="s">
        <v>4</v>
      </c>
      <c r="AZ245" s="22" t="s">
        <v>4</v>
      </c>
      <c r="BA245" s="22" t="s">
        <v>4</v>
      </c>
    </row>
    <row r="246" spans="2:53" x14ac:dyDescent="0.2">
      <c r="B246" s="6" t="s">
        <v>57</v>
      </c>
      <c r="C246" s="22" t="s">
        <v>4</v>
      </c>
      <c r="D246" s="22" t="s">
        <v>4</v>
      </c>
      <c r="E246" s="22" t="s">
        <v>4</v>
      </c>
      <c r="F246" s="22" t="s">
        <v>4</v>
      </c>
      <c r="G246" s="22" t="s">
        <v>4</v>
      </c>
      <c r="H246" s="22" t="s">
        <v>4</v>
      </c>
      <c r="I246" s="22" t="s">
        <v>4</v>
      </c>
      <c r="J246" s="22" t="s">
        <v>4</v>
      </c>
      <c r="K246" s="22" t="s">
        <v>4</v>
      </c>
      <c r="L246" s="22" t="s">
        <v>4</v>
      </c>
      <c r="M246" s="22" t="s">
        <v>4</v>
      </c>
      <c r="N246" s="22" t="s">
        <v>4</v>
      </c>
      <c r="O246" s="22" t="s">
        <v>4</v>
      </c>
      <c r="P246" s="22" t="s">
        <v>4</v>
      </c>
      <c r="Q246" s="22" t="s">
        <v>4</v>
      </c>
      <c r="R246" s="22" t="s">
        <v>4</v>
      </c>
      <c r="S246" s="22" t="s">
        <v>4</v>
      </c>
      <c r="T246" s="22" t="s">
        <v>4</v>
      </c>
      <c r="U246" s="22" t="s">
        <v>4</v>
      </c>
      <c r="V246" s="22" t="s">
        <v>4</v>
      </c>
      <c r="W246" s="22" t="s">
        <v>4</v>
      </c>
      <c r="X246" s="22" t="s">
        <v>4</v>
      </c>
      <c r="Y246" s="22" t="s">
        <v>4</v>
      </c>
      <c r="Z246" s="22" t="s">
        <v>4</v>
      </c>
      <c r="AA246" s="22" t="s">
        <v>4</v>
      </c>
      <c r="AB246" s="22" t="s">
        <v>4</v>
      </c>
      <c r="AC246" s="22" t="s">
        <v>4</v>
      </c>
      <c r="AD246" s="22" t="s">
        <v>4</v>
      </c>
      <c r="AE246" s="22" t="s">
        <v>4</v>
      </c>
      <c r="AF246" s="22" t="s">
        <v>4</v>
      </c>
      <c r="AG246" s="22" t="s">
        <v>4</v>
      </c>
      <c r="AH246" s="22" t="s">
        <v>4</v>
      </c>
      <c r="AI246" s="22" t="s">
        <v>4</v>
      </c>
      <c r="AJ246" s="22" t="s">
        <v>4</v>
      </c>
      <c r="AK246" s="22" t="s">
        <v>4</v>
      </c>
      <c r="AL246" s="22" t="s">
        <v>4</v>
      </c>
      <c r="AM246" s="22" t="s">
        <v>4</v>
      </c>
      <c r="AN246" s="22" t="s">
        <v>4</v>
      </c>
      <c r="AO246" s="22" t="s">
        <v>4</v>
      </c>
      <c r="AP246" s="22" t="s">
        <v>4</v>
      </c>
      <c r="AQ246" s="22" t="s">
        <v>4</v>
      </c>
      <c r="AR246" s="22" t="s">
        <v>4</v>
      </c>
      <c r="AS246" s="22" t="s">
        <v>4</v>
      </c>
      <c r="AT246" s="22" t="s">
        <v>4</v>
      </c>
      <c r="AU246" s="22" t="s">
        <v>4</v>
      </c>
      <c r="AV246" s="22" t="s">
        <v>4</v>
      </c>
      <c r="AW246" s="22" t="s">
        <v>4</v>
      </c>
      <c r="AX246" s="22" t="s">
        <v>4</v>
      </c>
      <c r="AY246" s="22" t="s">
        <v>4</v>
      </c>
      <c r="AZ246" s="22" t="s">
        <v>4</v>
      </c>
      <c r="BA246" s="22" t="s">
        <v>4</v>
      </c>
    </row>
    <row r="247" spans="2:53" x14ac:dyDescent="0.2">
      <c r="B247" s="6" t="s">
        <v>58</v>
      </c>
      <c r="C247" s="22" t="s">
        <v>4</v>
      </c>
      <c r="D247" s="22" t="s">
        <v>4</v>
      </c>
      <c r="E247" s="22" t="s">
        <v>4</v>
      </c>
      <c r="F247" s="22" t="s">
        <v>4</v>
      </c>
      <c r="G247" s="22" t="s">
        <v>4</v>
      </c>
      <c r="H247" s="22" t="s">
        <v>4</v>
      </c>
      <c r="I247" s="22" t="s">
        <v>4</v>
      </c>
      <c r="J247" s="22" t="s">
        <v>4</v>
      </c>
      <c r="K247" s="22" t="s">
        <v>4</v>
      </c>
      <c r="L247" s="22" t="s">
        <v>4</v>
      </c>
      <c r="M247" s="22" t="s">
        <v>4</v>
      </c>
      <c r="N247" s="22" t="s">
        <v>4</v>
      </c>
      <c r="O247" s="22" t="s">
        <v>4</v>
      </c>
      <c r="P247" s="22" t="s">
        <v>4</v>
      </c>
      <c r="Q247" s="22" t="s">
        <v>4</v>
      </c>
      <c r="R247" s="22" t="s">
        <v>4</v>
      </c>
      <c r="S247" s="22" t="s">
        <v>4</v>
      </c>
      <c r="T247" s="22" t="s">
        <v>4</v>
      </c>
      <c r="U247" s="22" t="s">
        <v>4</v>
      </c>
      <c r="V247" s="22" t="s">
        <v>4</v>
      </c>
      <c r="W247" s="22" t="s">
        <v>4</v>
      </c>
      <c r="X247" s="22" t="s">
        <v>4</v>
      </c>
      <c r="Y247" s="22" t="s">
        <v>4</v>
      </c>
      <c r="Z247" s="22" t="s">
        <v>4</v>
      </c>
      <c r="AA247" s="22" t="s">
        <v>4</v>
      </c>
      <c r="AB247" s="22" t="s">
        <v>4</v>
      </c>
      <c r="AC247" s="22" t="s">
        <v>4</v>
      </c>
      <c r="AD247" s="22" t="s">
        <v>4</v>
      </c>
      <c r="AE247" s="22" t="s">
        <v>4</v>
      </c>
      <c r="AF247" s="22" t="s">
        <v>4</v>
      </c>
      <c r="AG247" s="22" t="s">
        <v>4</v>
      </c>
      <c r="AH247" s="22" t="s">
        <v>4</v>
      </c>
      <c r="AI247" s="22" t="s">
        <v>4</v>
      </c>
      <c r="AJ247" s="22" t="s">
        <v>4</v>
      </c>
      <c r="AK247" s="22" t="s">
        <v>4</v>
      </c>
      <c r="AL247" s="22" t="s">
        <v>4</v>
      </c>
      <c r="AM247" s="22" t="s">
        <v>4</v>
      </c>
      <c r="AN247" s="22" t="s">
        <v>4</v>
      </c>
      <c r="AO247" s="22" t="s">
        <v>4</v>
      </c>
      <c r="AP247" s="22" t="s">
        <v>4</v>
      </c>
      <c r="AQ247" s="22" t="s">
        <v>4</v>
      </c>
      <c r="AR247" s="22" t="s">
        <v>4</v>
      </c>
      <c r="AS247" s="22" t="s">
        <v>4</v>
      </c>
      <c r="AT247" s="22" t="s">
        <v>4</v>
      </c>
      <c r="AU247" s="22" t="s">
        <v>4</v>
      </c>
      <c r="AV247" s="22" t="s">
        <v>4</v>
      </c>
      <c r="AW247" s="22" t="s">
        <v>4</v>
      </c>
      <c r="AX247" s="22" t="s">
        <v>4</v>
      </c>
      <c r="AY247" s="22" t="s">
        <v>4</v>
      </c>
      <c r="AZ247" s="22" t="s">
        <v>4</v>
      </c>
      <c r="BA247" s="22" t="s">
        <v>4</v>
      </c>
    </row>
    <row r="248" spans="2:53" x14ac:dyDescent="0.2">
      <c r="B248" s="20" t="s">
        <v>59</v>
      </c>
      <c r="C248" s="23" t="s">
        <v>4</v>
      </c>
      <c r="D248" s="23" t="s">
        <v>4</v>
      </c>
      <c r="E248" s="23" t="s">
        <v>4</v>
      </c>
      <c r="F248" s="23" t="s">
        <v>4</v>
      </c>
      <c r="G248" s="23" t="s">
        <v>4</v>
      </c>
      <c r="H248" s="23" t="s">
        <v>4</v>
      </c>
      <c r="I248" s="23" t="s">
        <v>4</v>
      </c>
      <c r="J248" s="23" t="s">
        <v>4</v>
      </c>
      <c r="K248" s="23" t="s">
        <v>4</v>
      </c>
      <c r="L248" s="23" t="s">
        <v>4</v>
      </c>
      <c r="M248" s="23" t="s">
        <v>4</v>
      </c>
      <c r="N248" s="23" t="s">
        <v>4</v>
      </c>
      <c r="O248" s="23" t="s">
        <v>4</v>
      </c>
      <c r="P248" s="23" t="s">
        <v>4</v>
      </c>
      <c r="Q248" s="23" t="s">
        <v>4</v>
      </c>
      <c r="R248" s="23" t="s">
        <v>4</v>
      </c>
      <c r="S248" s="23" t="s">
        <v>4</v>
      </c>
      <c r="T248" s="23" t="s">
        <v>4</v>
      </c>
      <c r="U248" s="23" t="s">
        <v>4</v>
      </c>
      <c r="V248" s="23" t="s">
        <v>4</v>
      </c>
      <c r="W248" s="23" t="s">
        <v>4</v>
      </c>
      <c r="X248" s="23" t="s">
        <v>4</v>
      </c>
      <c r="Y248" s="23" t="s">
        <v>4</v>
      </c>
      <c r="Z248" s="23" t="s">
        <v>4</v>
      </c>
      <c r="AA248" s="23" t="s">
        <v>4</v>
      </c>
      <c r="AB248" s="23" t="s">
        <v>4</v>
      </c>
      <c r="AC248" s="23" t="s">
        <v>4</v>
      </c>
      <c r="AD248" s="23" t="s">
        <v>4</v>
      </c>
      <c r="AE248" s="23" t="s">
        <v>4</v>
      </c>
      <c r="AF248" s="23" t="s">
        <v>4</v>
      </c>
      <c r="AG248" s="23" t="s">
        <v>4</v>
      </c>
      <c r="AH248" s="23" t="s">
        <v>4</v>
      </c>
      <c r="AI248" s="23" t="s">
        <v>4</v>
      </c>
      <c r="AJ248" s="23" t="s">
        <v>4</v>
      </c>
      <c r="AK248" s="23" t="s">
        <v>4</v>
      </c>
      <c r="AL248" s="23" t="s">
        <v>4</v>
      </c>
      <c r="AM248" s="23" t="s">
        <v>4</v>
      </c>
      <c r="AN248" s="23" t="s">
        <v>4</v>
      </c>
      <c r="AO248" s="23" t="s">
        <v>4</v>
      </c>
      <c r="AP248" s="23" t="s">
        <v>4</v>
      </c>
      <c r="AQ248" s="23" t="s">
        <v>4</v>
      </c>
      <c r="AR248" s="23" t="s">
        <v>4</v>
      </c>
      <c r="AS248" s="23" t="s">
        <v>4</v>
      </c>
      <c r="AT248" s="23" t="s">
        <v>4</v>
      </c>
      <c r="AU248" s="23" t="s">
        <v>4</v>
      </c>
      <c r="AV248" s="23" t="s">
        <v>4</v>
      </c>
      <c r="AW248" s="23" t="s">
        <v>4</v>
      </c>
      <c r="AX248" s="23" t="s">
        <v>4</v>
      </c>
      <c r="AY248" s="23" t="s">
        <v>4</v>
      </c>
      <c r="AZ248" s="23" t="s">
        <v>4</v>
      </c>
      <c r="BA248" s="23" t="s">
        <v>4</v>
      </c>
    </row>
    <row r="249" spans="2:53" ht="16" customHeight="1" x14ac:dyDescent="0.2">
      <c r="B249" s="31" t="s">
        <v>376</v>
      </c>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row>
  </sheetData>
  <mergeCells count="2">
    <mergeCell ref="B2:BA2"/>
    <mergeCell ref="B249:BA249"/>
  </mergeCells>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F9C6A-5B25-F049-8DB2-E01327D33ABD}">
  <sheetPr codeName="Sheet9">
    <tabColor theme="0" tint="-0.499984740745262"/>
  </sheetPr>
  <dimension ref="B2:BA249"/>
  <sheetViews>
    <sheetView showGridLines="0" workbookViewId="0">
      <pane xSplit="2" ySplit="4" topLeftCell="C229" activePane="bottomRight" state="frozen"/>
      <selection pane="topRight" activeCell="C1" sqref="C1"/>
      <selection pane="bottomLeft" activeCell="A5" sqref="A5"/>
      <selection pane="bottomRight" activeCell="B249" sqref="B249:BA249"/>
    </sheetView>
  </sheetViews>
  <sheetFormatPr baseColWidth="10" defaultColWidth="11" defaultRowHeight="16" x14ac:dyDescent="0.2"/>
  <cols>
    <col min="2" max="2" width="62.5" customWidth="1"/>
  </cols>
  <sheetData>
    <row r="2" spans="2:53" x14ac:dyDescent="0.2">
      <c r="B2" s="27" t="s">
        <v>67</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row>
    <row r="3" spans="2:53" ht="56" customHeight="1" thickBot="1" x14ac:dyDescent="0.25">
      <c r="B3" s="7" t="s">
        <v>76</v>
      </c>
      <c r="C3" s="3" t="str">
        <f>"(1)"</f>
        <v>(1)</v>
      </c>
      <c r="D3" s="3" t="str">
        <f>"(2)"</f>
        <v>(2)</v>
      </c>
      <c r="E3" s="3" t="str">
        <f>"(3)"</f>
        <v>(3)</v>
      </c>
      <c r="F3" s="3" t="str">
        <f>"(4)"</f>
        <v>(4)</v>
      </c>
      <c r="G3" s="3" t="str">
        <f>"(5)"</f>
        <v>(5)</v>
      </c>
      <c r="H3" s="3" t="str">
        <f>"(6)"</f>
        <v>(6)</v>
      </c>
      <c r="I3" s="3" t="str">
        <f>"(7)"</f>
        <v>(7)</v>
      </c>
      <c r="J3" s="3" t="str">
        <f>"(8)"</f>
        <v>(8)</v>
      </c>
      <c r="K3" s="3" t="str">
        <f>"(9)"</f>
        <v>(9)</v>
      </c>
      <c r="L3" s="3" t="str">
        <f>"(10)"</f>
        <v>(10)</v>
      </c>
      <c r="M3" s="3" t="str">
        <f>"(11)"</f>
        <v>(11)</v>
      </c>
      <c r="N3" s="3" t="str">
        <f>"(12)"</f>
        <v>(12)</v>
      </c>
      <c r="O3" s="3" t="str">
        <f>"(13)"</f>
        <v>(13)</v>
      </c>
      <c r="P3" s="3" t="str">
        <f>"(14)"</f>
        <v>(14)</v>
      </c>
      <c r="Q3" s="3" t="str">
        <f>"(15)"</f>
        <v>(15)</v>
      </c>
      <c r="R3" s="3" t="str">
        <f>"(16)"</f>
        <v>(16)</v>
      </c>
      <c r="S3" s="3" t="str">
        <f>"(17)"</f>
        <v>(17)</v>
      </c>
      <c r="T3" s="3" t="str">
        <f>"(18)"</f>
        <v>(18)</v>
      </c>
      <c r="U3" s="3" t="str">
        <f>"(19)"</f>
        <v>(19)</v>
      </c>
      <c r="V3" s="3" t="str">
        <f>"(20)"</f>
        <v>(20)</v>
      </c>
      <c r="W3" s="3" t="str">
        <f>"(21)"</f>
        <v>(21)</v>
      </c>
      <c r="X3" s="3" t="str">
        <f>"(22)"</f>
        <v>(22)</v>
      </c>
      <c r="Y3" s="3" t="str">
        <f>"(23)"</f>
        <v>(23)</v>
      </c>
      <c r="Z3" s="3" t="str">
        <f>"(24)"</f>
        <v>(24)</v>
      </c>
      <c r="AA3" s="3" t="str">
        <f>"(25)"</f>
        <v>(25)</v>
      </c>
      <c r="AB3" s="3" t="str">
        <f>"(26)"</f>
        <v>(26)</v>
      </c>
      <c r="AC3" s="3" t="str">
        <f>"(27)"</f>
        <v>(27)</v>
      </c>
      <c r="AD3" s="3" t="str">
        <f>"(28)"</f>
        <v>(28)</v>
      </c>
      <c r="AE3" s="3" t="str">
        <f>"(29)"</f>
        <v>(29)</v>
      </c>
      <c r="AF3" s="3" t="str">
        <f>"(30)"</f>
        <v>(30)</v>
      </c>
      <c r="AG3" s="3" t="str">
        <f>"(31)"</f>
        <v>(31)</v>
      </c>
      <c r="AH3" s="3" t="str">
        <f>"(32)"</f>
        <v>(32)</v>
      </c>
      <c r="AI3" s="3" t="str">
        <f>"(33)"</f>
        <v>(33)</v>
      </c>
      <c r="AJ3" s="3" t="str">
        <f>"(34)"</f>
        <v>(34)</v>
      </c>
      <c r="AK3" s="3" t="str">
        <f>"(35)"</f>
        <v>(35)</v>
      </c>
      <c r="AL3" s="3" t="str">
        <f>"(36)"</f>
        <v>(36)</v>
      </c>
      <c r="AM3" s="3" t="str">
        <f>"(37)"</f>
        <v>(37)</v>
      </c>
      <c r="AN3" s="3" t="str">
        <f>"(38)"</f>
        <v>(38)</v>
      </c>
      <c r="AO3" s="3" t="str">
        <f>"(39)"</f>
        <v>(39)</v>
      </c>
      <c r="AP3" s="3" t="str">
        <f>"(40)"</f>
        <v>(40)</v>
      </c>
      <c r="AQ3" s="3" t="str">
        <f>"(41)"</f>
        <v>(41)</v>
      </c>
      <c r="AR3" s="3" t="str">
        <f>"(42)"</f>
        <v>(42)</v>
      </c>
      <c r="AS3" s="3" t="str">
        <f>"(43)"</f>
        <v>(43)</v>
      </c>
      <c r="AT3" s="3" t="str">
        <f>"(44)"</f>
        <v>(44)</v>
      </c>
      <c r="AU3" s="3" t="str">
        <f>"(45)"</f>
        <v>(45)</v>
      </c>
      <c r="AV3" s="3" t="str">
        <f>"(46)"</f>
        <v>(46)</v>
      </c>
      <c r="AW3" s="3" t="str">
        <f>"(47)"</f>
        <v>(47)</v>
      </c>
      <c r="AX3" s="3" t="str">
        <f>"(48)"</f>
        <v>(48)</v>
      </c>
      <c r="AY3" s="3" t="str">
        <f>"(49)"</f>
        <v>(49)</v>
      </c>
      <c r="AZ3" s="3" t="str">
        <f>"(50)"</f>
        <v>(50)</v>
      </c>
      <c r="BA3" s="3" t="str">
        <f>"(51)"</f>
        <v>(51)</v>
      </c>
    </row>
    <row r="4" spans="2:53" s="14" customFormat="1" ht="20" customHeight="1" thickTop="1" x14ac:dyDescent="0.2">
      <c r="B4" s="19"/>
      <c r="C4" s="13"/>
      <c r="D4" s="13"/>
      <c r="E4" s="13"/>
      <c r="F4" s="13"/>
      <c r="G4" s="13"/>
      <c r="H4" s="13"/>
      <c r="I4" s="13"/>
      <c r="J4" s="13"/>
      <c r="K4" s="13"/>
      <c r="L4" s="13"/>
    </row>
    <row r="5" spans="2:53" x14ac:dyDescent="0.2">
      <c r="B5" t="s">
        <v>21</v>
      </c>
      <c r="C5" t="s">
        <v>78</v>
      </c>
      <c r="D5" t="s">
        <v>79</v>
      </c>
      <c r="E5" t="s">
        <v>80</v>
      </c>
      <c r="F5" t="s">
        <v>81</v>
      </c>
      <c r="G5" t="s">
        <v>81</v>
      </c>
      <c r="H5" t="s">
        <v>81</v>
      </c>
      <c r="I5" t="s">
        <v>81</v>
      </c>
      <c r="J5" t="s">
        <v>81</v>
      </c>
      <c r="K5" t="s">
        <v>81</v>
      </c>
      <c r="L5" t="s">
        <v>81</v>
      </c>
      <c r="M5" t="s">
        <v>81</v>
      </c>
      <c r="N5" t="s">
        <v>81</v>
      </c>
      <c r="O5" t="s">
        <v>81</v>
      </c>
      <c r="P5" t="s">
        <v>81</v>
      </c>
      <c r="Q5" t="s">
        <v>81</v>
      </c>
      <c r="R5" t="s">
        <v>81</v>
      </c>
      <c r="S5" t="s">
        <v>81</v>
      </c>
      <c r="T5" t="s">
        <v>81</v>
      </c>
      <c r="U5" t="s">
        <v>81</v>
      </c>
      <c r="V5" t="s">
        <v>81</v>
      </c>
      <c r="W5" t="s">
        <v>81</v>
      </c>
      <c r="X5" t="s">
        <v>81</v>
      </c>
      <c r="Y5" t="s">
        <v>81</v>
      </c>
      <c r="Z5" t="s">
        <v>81</v>
      </c>
      <c r="AA5" t="s">
        <v>81</v>
      </c>
      <c r="AB5" t="s">
        <v>81</v>
      </c>
      <c r="AC5" t="s">
        <v>81</v>
      </c>
      <c r="AD5" t="s">
        <v>81</v>
      </c>
      <c r="AE5" t="s">
        <v>81</v>
      </c>
      <c r="AF5" t="s">
        <v>81</v>
      </c>
      <c r="AG5" t="s">
        <v>81</v>
      </c>
      <c r="AH5" t="s">
        <v>81</v>
      </c>
      <c r="AI5" t="s">
        <v>81</v>
      </c>
      <c r="AJ5" t="s">
        <v>81</v>
      </c>
      <c r="AK5" t="s">
        <v>81</v>
      </c>
      <c r="AL5" t="s">
        <v>81</v>
      </c>
      <c r="AM5" t="s">
        <v>81</v>
      </c>
      <c r="AN5" t="s">
        <v>81</v>
      </c>
      <c r="AO5" t="s">
        <v>81</v>
      </c>
      <c r="AP5" t="s">
        <v>81</v>
      </c>
      <c r="AQ5" t="s">
        <v>81</v>
      </c>
      <c r="AR5" t="s">
        <v>81</v>
      </c>
      <c r="AS5" t="s">
        <v>81</v>
      </c>
      <c r="AT5" t="s">
        <v>81</v>
      </c>
      <c r="AU5" t="s">
        <v>81</v>
      </c>
      <c r="AV5" t="s">
        <v>81</v>
      </c>
      <c r="AW5" t="s">
        <v>81</v>
      </c>
      <c r="AX5" t="s">
        <v>81</v>
      </c>
      <c r="AY5" t="s">
        <v>81</v>
      </c>
      <c r="AZ5" t="s">
        <v>81</v>
      </c>
      <c r="BA5" t="s">
        <v>81</v>
      </c>
    </row>
    <row r="6" spans="2:53" x14ac:dyDescent="0.2">
      <c r="B6" t="s">
        <v>81</v>
      </c>
      <c r="C6" t="s">
        <v>82</v>
      </c>
      <c r="D6" t="s">
        <v>83</v>
      </c>
      <c r="E6" t="s">
        <v>84</v>
      </c>
      <c r="F6" t="s">
        <v>81</v>
      </c>
      <c r="G6" t="s">
        <v>81</v>
      </c>
      <c r="H6" t="s">
        <v>81</v>
      </c>
      <c r="I6" t="s">
        <v>81</v>
      </c>
      <c r="J6" t="s">
        <v>81</v>
      </c>
      <c r="K6" t="s">
        <v>81</v>
      </c>
      <c r="L6" t="s">
        <v>81</v>
      </c>
      <c r="M6" t="s">
        <v>81</v>
      </c>
      <c r="N6" t="s">
        <v>81</v>
      </c>
      <c r="O6" t="s">
        <v>81</v>
      </c>
      <c r="P6" t="s">
        <v>81</v>
      </c>
      <c r="Q6" t="s">
        <v>81</v>
      </c>
      <c r="R6" t="s">
        <v>81</v>
      </c>
      <c r="S6" t="s">
        <v>81</v>
      </c>
      <c r="T6" t="s">
        <v>81</v>
      </c>
      <c r="U6" t="s">
        <v>81</v>
      </c>
      <c r="V6" t="s">
        <v>81</v>
      </c>
      <c r="W6" t="s">
        <v>81</v>
      </c>
      <c r="X6" t="s">
        <v>81</v>
      </c>
      <c r="Y6" t="s">
        <v>81</v>
      </c>
      <c r="Z6" t="s">
        <v>81</v>
      </c>
      <c r="AA6" t="s">
        <v>81</v>
      </c>
      <c r="AB6" t="s">
        <v>81</v>
      </c>
      <c r="AC6" t="s">
        <v>81</v>
      </c>
      <c r="AD6" t="s">
        <v>81</v>
      </c>
      <c r="AE6" t="s">
        <v>81</v>
      </c>
      <c r="AF6" t="s">
        <v>81</v>
      </c>
      <c r="AG6" t="s">
        <v>81</v>
      </c>
      <c r="AH6" t="s">
        <v>81</v>
      </c>
      <c r="AI6" t="s">
        <v>81</v>
      </c>
      <c r="AJ6" t="s">
        <v>81</v>
      </c>
      <c r="AK6" t="s">
        <v>81</v>
      </c>
      <c r="AL6" t="s">
        <v>81</v>
      </c>
      <c r="AM6" t="s">
        <v>81</v>
      </c>
      <c r="AN6" t="s">
        <v>81</v>
      </c>
      <c r="AO6" t="s">
        <v>81</v>
      </c>
      <c r="AP6" t="s">
        <v>81</v>
      </c>
      <c r="AQ6" t="s">
        <v>81</v>
      </c>
      <c r="AR6" t="s">
        <v>81</v>
      </c>
      <c r="AS6" t="s">
        <v>81</v>
      </c>
      <c r="AT6" t="s">
        <v>81</v>
      </c>
      <c r="AU6" t="s">
        <v>81</v>
      </c>
      <c r="AV6" t="s">
        <v>81</v>
      </c>
      <c r="AW6" t="s">
        <v>81</v>
      </c>
      <c r="AX6" t="s">
        <v>81</v>
      </c>
      <c r="AY6" t="s">
        <v>81</v>
      </c>
      <c r="AZ6" t="s">
        <v>81</v>
      </c>
      <c r="BA6" t="s">
        <v>81</v>
      </c>
    </row>
    <row r="7" spans="2:53" x14ac:dyDescent="0.2">
      <c r="B7" t="s">
        <v>11</v>
      </c>
      <c r="C7" t="s">
        <v>85</v>
      </c>
      <c r="D7" t="s">
        <v>81</v>
      </c>
      <c r="E7" t="s">
        <v>81</v>
      </c>
      <c r="F7" t="s">
        <v>81</v>
      </c>
      <c r="G7" t="s">
        <v>81</v>
      </c>
      <c r="H7" t="s">
        <v>81</v>
      </c>
      <c r="I7" t="s">
        <v>81</v>
      </c>
      <c r="J7" t="s">
        <v>81</v>
      </c>
      <c r="K7" t="s">
        <v>81</v>
      </c>
      <c r="L7" t="s">
        <v>81</v>
      </c>
      <c r="M7" t="s">
        <v>81</v>
      </c>
      <c r="N7" t="s">
        <v>81</v>
      </c>
      <c r="O7" t="s">
        <v>81</v>
      </c>
      <c r="P7" t="s">
        <v>81</v>
      </c>
      <c r="Q7" t="s">
        <v>81</v>
      </c>
      <c r="R7" t="s">
        <v>81</v>
      </c>
      <c r="S7" t="s">
        <v>81</v>
      </c>
      <c r="T7" t="s">
        <v>81</v>
      </c>
      <c r="U7" t="s">
        <v>81</v>
      </c>
      <c r="V7" t="s">
        <v>81</v>
      </c>
      <c r="W7" t="s">
        <v>81</v>
      </c>
      <c r="X7" t="s">
        <v>81</v>
      </c>
      <c r="Y7" t="s">
        <v>81</v>
      </c>
      <c r="Z7" t="s">
        <v>81</v>
      </c>
      <c r="AA7" t="s">
        <v>81</v>
      </c>
      <c r="AB7" t="s">
        <v>81</v>
      </c>
      <c r="AC7" t="s">
        <v>81</v>
      </c>
      <c r="AD7" t="s">
        <v>81</v>
      </c>
      <c r="AE7" t="s">
        <v>81</v>
      </c>
      <c r="AF7" t="s">
        <v>81</v>
      </c>
      <c r="AG7" t="s">
        <v>81</v>
      </c>
      <c r="AH7" t="s">
        <v>81</v>
      </c>
      <c r="AI7" t="s">
        <v>81</v>
      </c>
      <c r="AJ7" t="s">
        <v>81</v>
      </c>
      <c r="AK7" t="s">
        <v>81</v>
      </c>
      <c r="AL7" t="s">
        <v>81</v>
      </c>
      <c r="AM7" t="s">
        <v>81</v>
      </c>
      <c r="AN7" t="s">
        <v>81</v>
      </c>
      <c r="AO7" t="s">
        <v>81</v>
      </c>
      <c r="AP7" t="s">
        <v>81</v>
      </c>
      <c r="AQ7" t="s">
        <v>81</v>
      </c>
      <c r="AR7" t="s">
        <v>81</v>
      </c>
      <c r="AS7" t="s">
        <v>81</v>
      </c>
      <c r="AT7" t="s">
        <v>81</v>
      </c>
      <c r="AU7" t="s">
        <v>81</v>
      </c>
      <c r="AV7" t="s">
        <v>81</v>
      </c>
      <c r="AW7" t="s">
        <v>81</v>
      </c>
      <c r="AX7" t="s">
        <v>81</v>
      </c>
      <c r="AY7" t="s">
        <v>81</v>
      </c>
      <c r="AZ7" t="s">
        <v>81</v>
      </c>
      <c r="BA7" t="s">
        <v>81</v>
      </c>
    </row>
    <row r="8" spans="2:53" x14ac:dyDescent="0.2">
      <c r="B8" t="s">
        <v>81</v>
      </c>
      <c r="C8" t="s">
        <v>86</v>
      </c>
      <c r="D8" t="s">
        <v>81</v>
      </c>
      <c r="E8" t="s">
        <v>81</v>
      </c>
      <c r="F8" t="s">
        <v>81</v>
      </c>
      <c r="G8" t="s">
        <v>81</v>
      </c>
      <c r="H8" t="s">
        <v>81</v>
      </c>
      <c r="I8" t="s">
        <v>81</v>
      </c>
      <c r="J8" t="s">
        <v>81</v>
      </c>
      <c r="K8" t="s">
        <v>81</v>
      </c>
      <c r="L8" t="s">
        <v>81</v>
      </c>
      <c r="M8" t="s">
        <v>81</v>
      </c>
      <c r="N8" t="s">
        <v>81</v>
      </c>
      <c r="O8" t="s">
        <v>81</v>
      </c>
      <c r="P8" t="s">
        <v>81</v>
      </c>
      <c r="Q8" t="s">
        <v>81</v>
      </c>
      <c r="R8" t="s">
        <v>81</v>
      </c>
      <c r="S8" t="s">
        <v>81</v>
      </c>
      <c r="T8" t="s">
        <v>81</v>
      </c>
      <c r="U8" t="s">
        <v>81</v>
      </c>
      <c r="V8" t="s">
        <v>81</v>
      </c>
      <c r="W8" t="s">
        <v>81</v>
      </c>
      <c r="X8" t="s">
        <v>81</v>
      </c>
      <c r="Y8" t="s">
        <v>81</v>
      </c>
      <c r="Z8" t="s">
        <v>81</v>
      </c>
      <c r="AA8" t="s">
        <v>81</v>
      </c>
      <c r="AB8" t="s">
        <v>81</v>
      </c>
      <c r="AC8" t="s">
        <v>81</v>
      </c>
      <c r="AD8" t="s">
        <v>81</v>
      </c>
      <c r="AE8" t="s">
        <v>81</v>
      </c>
      <c r="AF8" t="s">
        <v>81</v>
      </c>
      <c r="AG8" t="s">
        <v>81</v>
      </c>
      <c r="AH8" t="s">
        <v>81</v>
      </c>
      <c r="AI8" t="s">
        <v>81</v>
      </c>
      <c r="AJ8" t="s">
        <v>81</v>
      </c>
      <c r="AK8" t="s">
        <v>81</v>
      </c>
      <c r="AL8" t="s">
        <v>81</v>
      </c>
      <c r="AM8" t="s">
        <v>81</v>
      </c>
      <c r="AN8" t="s">
        <v>81</v>
      </c>
      <c r="AO8" t="s">
        <v>81</v>
      </c>
      <c r="AP8" t="s">
        <v>81</v>
      </c>
      <c r="AQ8" t="s">
        <v>81</v>
      </c>
      <c r="AR8" t="s">
        <v>81</v>
      </c>
      <c r="AS8" t="s">
        <v>81</v>
      </c>
      <c r="AT8" t="s">
        <v>81</v>
      </c>
      <c r="AU8" t="s">
        <v>81</v>
      </c>
      <c r="AV8" t="s">
        <v>81</v>
      </c>
      <c r="AW8" t="s">
        <v>81</v>
      </c>
      <c r="AX8" t="s">
        <v>81</v>
      </c>
      <c r="AY8" t="s">
        <v>81</v>
      </c>
      <c r="AZ8" t="s">
        <v>81</v>
      </c>
      <c r="BA8" t="s">
        <v>81</v>
      </c>
    </row>
    <row r="9" spans="2:53" x14ac:dyDescent="0.2">
      <c r="B9" t="s">
        <v>87</v>
      </c>
      <c r="C9" t="s">
        <v>88</v>
      </c>
      <c r="D9" t="s">
        <v>81</v>
      </c>
      <c r="E9" t="s">
        <v>81</v>
      </c>
      <c r="F9" t="s">
        <v>81</v>
      </c>
      <c r="G9" t="s">
        <v>81</v>
      </c>
      <c r="H9" t="s">
        <v>81</v>
      </c>
      <c r="I9" t="s">
        <v>81</v>
      </c>
      <c r="J9" t="s">
        <v>81</v>
      </c>
      <c r="K9" t="s">
        <v>81</v>
      </c>
      <c r="L9" t="s">
        <v>81</v>
      </c>
      <c r="M9" t="s">
        <v>81</v>
      </c>
      <c r="N9" t="s">
        <v>81</v>
      </c>
      <c r="O9" t="s">
        <v>81</v>
      </c>
      <c r="P9" t="s">
        <v>81</v>
      </c>
      <c r="Q9" t="s">
        <v>81</v>
      </c>
      <c r="R9" t="s">
        <v>81</v>
      </c>
      <c r="S9" t="s">
        <v>81</v>
      </c>
      <c r="T9" t="s">
        <v>81</v>
      </c>
      <c r="U9" t="s">
        <v>81</v>
      </c>
      <c r="V9" t="s">
        <v>81</v>
      </c>
      <c r="W9" t="s">
        <v>81</v>
      </c>
      <c r="X9" t="s">
        <v>81</v>
      </c>
      <c r="Y9" t="s">
        <v>81</v>
      </c>
      <c r="Z9" t="s">
        <v>81</v>
      </c>
      <c r="AA9" t="s">
        <v>81</v>
      </c>
      <c r="AB9" t="s">
        <v>81</v>
      </c>
      <c r="AC9" t="s">
        <v>81</v>
      </c>
      <c r="AD9" t="s">
        <v>81</v>
      </c>
      <c r="AE9" t="s">
        <v>81</v>
      </c>
      <c r="AF9" t="s">
        <v>81</v>
      </c>
      <c r="AG9" t="s">
        <v>81</v>
      </c>
      <c r="AH9" t="s">
        <v>81</v>
      </c>
      <c r="AI9" t="s">
        <v>81</v>
      </c>
      <c r="AJ9" t="s">
        <v>81</v>
      </c>
      <c r="AK9" t="s">
        <v>81</v>
      </c>
      <c r="AL9" t="s">
        <v>81</v>
      </c>
      <c r="AM9" t="s">
        <v>81</v>
      </c>
      <c r="AN9" t="s">
        <v>81</v>
      </c>
      <c r="AO9" t="s">
        <v>81</v>
      </c>
      <c r="AP9" t="s">
        <v>81</v>
      </c>
      <c r="AQ9" t="s">
        <v>81</v>
      </c>
      <c r="AR9" t="s">
        <v>81</v>
      </c>
      <c r="AS9" t="s">
        <v>81</v>
      </c>
      <c r="AT9" t="s">
        <v>81</v>
      </c>
      <c r="AU9" t="s">
        <v>81</v>
      </c>
      <c r="AV9" t="s">
        <v>81</v>
      </c>
      <c r="AW9" t="s">
        <v>81</v>
      </c>
      <c r="AX9" t="s">
        <v>81</v>
      </c>
      <c r="AY9" t="s">
        <v>81</v>
      </c>
      <c r="AZ9" t="s">
        <v>81</v>
      </c>
      <c r="BA9" t="s">
        <v>81</v>
      </c>
    </row>
    <row r="10" spans="2:53" x14ac:dyDescent="0.2">
      <c r="B10" t="s">
        <v>81</v>
      </c>
      <c r="C10" t="s">
        <v>89</v>
      </c>
      <c r="D10" t="s">
        <v>81</v>
      </c>
      <c r="E10" t="s">
        <v>81</v>
      </c>
      <c r="F10" t="s">
        <v>81</v>
      </c>
      <c r="G10" t="s">
        <v>81</v>
      </c>
      <c r="H10" t="s">
        <v>81</v>
      </c>
      <c r="I10" t="s">
        <v>81</v>
      </c>
      <c r="J10" t="s">
        <v>81</v>
      </c>
      <c r="K10" t="s">
        <v>81</v>
      </c>
      <c r="L10" t="s">
        <v>81</v>
      </c>
      <c r="M10" t="s">
        <v>81</v>
      </c>
      <c r="N10" t="s">
        <v>81</v>
      </c>
      <c r="O10" t="s">
        <v>81</v>
      </c>
      <c r="P10" t="s">
        <v>81</v>
      </c>
      <c r="Q10" t="s">
        <v>81</v>
      </c>
      <c r="R10" t="s">
        <v>81</v>
      </c>
      <c r="S10" t="s">
        <v>81</v>
      </c>
      <c r="T10" t="s">
        <v>81</v>
      </c>
      <c r="U10" t="s">
        <v>81</v>
      </c>
      <c r="V10" t="s">
        <v>81</v>
      </c>
      <c r="W10" t="s">
        <v>81</v>
      </c>
      <c r="X10" t="s">
        <v>81</v>
      </c>
      <c r="Y10" t="s">
        <v>81</v>
      </c>
      <c r="Z10" t="s">
        <v>81</v>
      </c>
      <c r="AA10" t="s">
        <v>81</v>
      </c>
      <c r="AB10" t="s">
        <v>81</v>
      </c>
      <c r="AC10" t="s">
        <v>81</v>
      </c>
      <c r="AD10" t="s">
        <v>81</v>
      </c>
      <c r="AE10" t="s">
        <v>81</v>
      </c>
      <c r="AF10" t="s">
        <v>81</v>
      </c>
      <c r="AG10" t="s">
        <v>81</v>
      </c>
      <c r="AH10" t="s">
        <v>81</v>
      </c>
      <c r="AI10" t="s">
        <v>81</v>
      </c>
      <c r="AJ10" t="s">
        <v>81</v>
      </c>
      <c r="AK10" t="s">
        <v>81</v>
      </c>
      <c r="AL10" t="s">
        <v>81</v>
      </c>
      <c r="AM10" t="s">
        <v>81</v>
      </c>
      <c r="AN10" t="s">
        <v>81</v>
      </c>
      <c r="AO10" t="s">
        <v>81</v>
      </c>
      <c r="AP10" t="s">
        <v>81</v>
      </c>
      <c r="AQ10" t="s">
        <v>81</v>
      </c>
      <c r="AR10" t="s">
        <v>81</v>
      </c>
      <c r="AS10" t="s">
        <v>81</v>
      </c>
      <c r="AT10" t="s">
        <v>81</v>
      </c>
      <c r="AU10" t="s">
        <v>81</v>
      </c>
      <c r="AV10" t="s">
        <v>81</v>
      </c>
      <c r="AW10" t="s">
        <v>81</v>
      </c>
      <c r="AX10" t="s">
        <v>81</v>
      </c>
      <c r="AY10" t="s">
        <v>81</v>
      </c>
      <c r="AZ10" t="s">
        <v>81</v>
      </c>
      <c r="BA10" t="s">
        <v>81</v>
      </c>
    </row>
    <row r="11" spans="2:53" x14ac:dyDescent="0.2">
      <c r="B11" t="s">
        <v>36</v>
      </c>
      <c r="C11" t="s">
        <v>81</v>
      </c>
      <c r="D11" t="s">
        <v>90</v>
      </c>
      <c r="E11" t="s">
        <v>81</v>
      </c>
      <c r="F11" t="s">
        <v>81</v>
      </c>
      <c r="G11" t="s">
        <v>81</v>
      </c>
      <c r="H11" t="s">
        <v>81</v>
      </c>
      <c r="I11" t="s">
        <v>81</v>
      </c>
      <c r="J11" t="s">
        <v>81</v>
      </c>
      <c r="K11" t="s">
        <v>81</v>
      </c>
      <c r="L11" t="s">
        <v>81</v>
      </c>
      <c r="M11" t="s">
        <v>81</v>
      </c>
      <c r="N11" t="s">
        <v>81</v>
      </c>
      <c r="O11" t="s">
        <v>81</v>
      </c>
      <c r="P11" t="s">
        <v>81</v>
      </c>
      <c r="Q11" t="s">
        <v>81</v>
      </c>
      <c r="R11" t="s">
        <v>81</v>
      </c>
      <c r="S11" t="s">
        <v>81</v>
      </c>
      <c r="T11" t="s">
        <v>81</v>
      </c>
      <c r="U11" t="s">
        <v>81</v>
      </c>
      <c r="V11" t="s">
        <v>81</v>
      </c>
      <c r="W11" t="s">
        <v>81</v>
      </c>
      <c r="X11" t="s">
        <v>81</v>
      </c>
      <c r="Y11" t="s">
        <v>81</v>
      </c>
      <c r="Z11" t="s">
        <v>81</v>
      </c>
      <c r="AA11" t="s">
        <v>81</v>
      </c>
      <c r="AB11" t="s">
        <v>81</v>
      </c>
      <c r="AC11" t="s">
        <v>81</v>
      </c>
      <c r="AD11" t="s">
        <v>81</v>
      </c>
      <c r="AE11" t="s">
        <v>81</v>
      </c>
      <c r="AF11" t="s">
        <v>81</v>
      </c>
      <c r="AG11" t="s">
        <v>81</v>
      </c>
      <c r="AH11" t="s">
        <v>81</v>
      </c>
      <c r="AI11" t="s">
        <v>81</v>
      </c>
      <c r="AJ11" t="s">
        <v>81</v>
      </c>
      <c r="AK11" t="s">
        <v>81</v>
      </c>
      <c r="AL11" t="s">
        <v>81</v>
      </c>
      <c r="AM11" t="s">
        <v>81</v>
      </c>
      <c r="AN11" t="s">
        <v>81</v>
      </c>
      <c r="AO11" t="s">
        <v>81</v>
      </c>
      <c r="AP11" t="s">
        <v>81</v>
      </c>
      <c r="AQ11" t="s">
        <v>81</v>
      </c>
      <c r="AR11" t="s">
        <v>81</v>
      </c>
      <c r="AS11" t="s">
        <v>81</v>
      </c>
      <c r="AT11" t="s">
        <v>81</v>
      </c>
      <c r="AU11" t="s">
        <v>81</v>
      </c>
      <c r="AV11" t="s">
        <v>81</v>
      </c>
      <c r="AW11" t="s">
        <v>81</v>
      </c>
      <c r="AX11" t="s">
        <v>81</v>
      </c>
      <c r="AY11" t="s">
        <v>81</v>
      </c>
      <c r="AZ11" t="s">
        <v>81</v>
      </c>
      <c r="BA11" t="s">
        <v>81</v>
      </c>
    </row>
    <row r="12" spans="2:53" x14ac:dyDescent="0.2">
      <c r="B12" t="s">
        <v>81</v>
      </c>
      <c r="C12" t="s">
        <v>81</v>
      </c>
      <c r="D12" t="s">
        <v>91</v>
      </c>
      <c r="E12" t="s">
        <v>81</v>
      </c>
      <c r="F12" t="s">
        <v>81</v>
      </c>
      <c r="G12" t="s">
        <v>81</v>
      </c>
      <c r="H12" t="s">
        <v>81</v>
      </c>
      <c r="I12" t="s">
        <v>81</v>
      </c>
      <c r="J12" t="s">
        <v>81</v>
      </c>
      <c r="K12" t="s">
        <v>81</v>
      </c>
      <c r="L12" t="s">
        <v>81</v>
      </c>
      <c r="M12" t="s">
        <v>81</v>
      </c>
      <c r="N12" t="s">
        <v>81</v>
      </c>
      <c r="O12" t="s">
        <v>81</v>
      </c>
      <c r="P12" t="s">
        <v>81</v>
      </c>
      <c r="Q12" t="s">
        <v>81</v>
      </c>
      <c r="R12" t="s">
        <v>81</v>
      </c>
      <c r="S12" t="s">
        <v>81</v>
      </c>
      <c r="T12" t="s">
        <v>81</v>
      </c>
      <c r="U12" t="s">
        <v>81</v>
      </c>
      <c r="V12" t="s">
        <v>81</v>
      </c>
      <c r="W12" t="s">
        <v>81</v>
      </c>
      <c r="X12" t="s">
        <v>81</v>
      </c>
      <c r="Y12" t="s">
        <v>81</v>
      </c>
      <c r="Z12" t="s">
        <v>81</v>
      </c>
      <c r="AA12" t="s">
        <v>81</v>
      </c>
      <c r="AB12" t="s">
        <v>81</v>
      </c>
      <c r="AC12" t="s">
        <v>81</v>
      </c>
      <c r="AD12" t="s">
        <v>81</v>
      </c>
      <c r="AE12" t="s">
        <v>81</v>
      </c>
      <c r="AF12" t="s">
        <v>81</v>
      </c>
      <c r="AG12" t="s">
        <v>81</v>
      </c>
      <c r="AH12" t="s">
        <v>81</v>
      </c>
      <c r="AI12" t="s">
        <v>81</v>
      </c>
      <c r="AJ12" t="s">
        <v>81</v>
      </c>
      <c r="AK12" t="s">
        <v>81</v>
      </c>
      <c r="AL12" t="s">
        <v>81</v>
      </c>
      <c r="AM12" t="s">
        <v>81</v>
      </c>
      <c r="AN12" t="s">
        <v>81</v>
      </c>
      <c r="AO12" t="s">
        <v>81</v>
      </c>
      <c r="AP12" t="s">
        <v>81</v>
      </c>
      <c r="AQ12" t="s">
        <v>81</v>
      </c>
      <c r="AR12" t="s">
        <v>81</v>
      </c>
      <c r="AS12" t="s">
        <v>81</v>
      </c>
      <c r="AT12" t="s">
        <v>81</v>
      </c>
      <c r="AU12" t="s">
        <v>81</v>
      </c>
      <c r="AV12" t="s">
        <v>81</v>
      </c>
      <c r="AW12" t="s">
        <v>81</v>
      </c>
      <c r="AX12" t="s">
        <v>81</v>
      </c>
      <c r="AY12" t="s">
        <v>81</v>
      </c>
      <c r="AZ12" t="s">
        <v>81</v>
      </c>
      <c r="BA12" t="s">
        <v>81</v>
      </c>
    </row>
    <row r="13" spans="2:53" x14ac:dyDescent="0.2">
      <c r="B13" t="s">
        <v>87</v>
      </c>
      <c r="C13" t="s">
        <v>81</v>
      </c>
      <c r="D13" t="s">
        <v>92</v>
      </c>
      <c r="E13" t="s">
        <v>81</v>
      </c>
      <c r="F13" t="s">
        <v>81</v>
      </c>
      <c r="G13" t="s">
        <v>81</v>
      </c>
      <c r="H13" t="s">
        <v>81</v>
      </c>
      <c r="I13" t="s">
        <v>81</v>
      </c>
      <c r="J13" t="s">
        <v>81</v>
      </c>
      <c r="K13" t="s">
        <v>81</v>
      </c>
      <c r="L13" t="s">
        <v>81</v>
      </c>
      <c r="M13" t="s">
        <v>81</v>
      </c>
      <c r="N13" t="s">
        <v>81</v>
      </c>
      <c r="O13" t="s">
        <v>81</v>
      </c>
      <c r="P13" t="s">
        <v>81</v>
      </c>
      <c r="Q13" t="s">
        <v>81</v>
      </c>
      <c r="R13" t="s">
        <v>81</v>
      </c>
      <c r="S13" t="s">
        <v>81</v>
      </c>
      <c r="T13" t="s">
        <v>81</v>
      </c>
      <c r="U13" t="s">
        <v>81</v>
      </c>
      <c r="V13" t="s">
        <v>81</v>
      </c>
      <c r="W13" t="s">
        <v>81</v>
      </c>
      <c r="X13" t="s">
        <v>81</v>
      </c>
      <c r="Y13" t="s">
        <v>81</v>
      </c>
      <c r="Z13" t="s">
        <v>81</v>
      </c>
      <c r="AA13" t="s">
        <v>81</v>
      </c>
      <c r="AB13" t="s">
        <v>81</v>
      </c>
      <c r="AC13" t="s">
        <v>81</v>
      </c>
      <c r="AD13" t="s">
        <v>81</v>
      </c>
      <c r="AE13" t="s">
        <v>81</v>
      </c>
      <c r="AF13" t="s">
        <v>81</v>
      </c>
      <c r="AG13" t="s">
        <v>81</v>
      </c>
      <c r="AH13" t="s">
        <v>81</v>
      </c>
      <c r="AI13" t="s">
        <v>81</v>
      </c>
      <c r="AJ13" t="s">
        <v>81</v>
      </c>
      <c r="AK13" t="s">
        <v>81</v>
      </c>
      <c r="AL13" t="s">
        <v>81</v>
      </c>
      <c r="AM13" t="s">
        <v>81</v>
      </c>
      <c r="AN13" t="s">
        <v>81</v>
      </c>
      <c r="AO13" t="s">
        <v>81</v>
      </c>
      <c r="AP13" t="s">
        <v>81</v>
      </c>
      <c r="AQ13" t="s">
        <v>81</v>
      </c>
      <c r="AR13" t="s">
        <v>81</v>
      </c>
      <c r="AS13" t="s">
        <v>81</v>
      </c>
      <c r="AT13" t="s">
        <v>81</v>
      </c>
      <c r="AU13" t="s">
        <v>81</v>
      </c>
      <c r="AV13" t="s">
        <v>81</v>
      </c>
      <c r="AW13" t="s">
        <v>81</v>
      </c>
      <c r="AX13" t="s">
        <v>81</v>
      </c>
      <c r="AY13" t="s">
        <v>81</v>
      </c>
      <c r="AZ13" t="s">
        <v>81</v>
      </c>
      <c r="BA13" t="s">
        <v>81</v>
      </c>
    </row>
    <row r="14" spans="2:53" x14ac:dyDescent="0.2">
      <c r="B14" t="s">
        <v>81</v>
      </c>
      <c r="C14" t="s">
        <v>81</v>
      </c>
      <c r="D14" t="s">
        <v>93</v>
      </c>
      <c r="E14" t="s">
        <v>81</v>
      </c>
      <c r="F14" t="s">
        <v>81</v>
      </c>
      <c r="G14" t="s">
        <v>81</v>
      </c>
      <c r="H14" t="s">
        <v>81</v>
      </c>
      <c r="I14" t="s">
        <v>81</v>
      </c>
      <c r="J14" t="s">
        <v>81</v>
      </c>
      <c r="K14" t="s">
        <v>81</v>
      </c>
      <c r="L14" t="s">
        <v>81</v>
      </c>
      <c r="M14" t="s">
        <v>81</v>
      </c>
      <c r="N14" t="s">
        <v>81</v>
      </c>
      <c r="O14" t="s">
        <v>81</v>
      </c>
      <c r="P14" t="s">
        <v>81</v>
      </c>
      <c r="Q14" t="s">
        <v>81</v>
      </c>
      <c r="R14" t="s">
        <v>81</v>
      </c>
      <c r="S14" t="s">
        <v>81</v>
      </c>
      <c r="T14" t="s">
        <v>81</v>
      </c>
      <c r="U14" t="s">
        <v>81</v>
      </c>
      <c r="V14" t="s">
        <v>81</v>
      </c>
      <c r="W14" t="s">
        <v>81</v>
      </c>
      <c r="X14" t="s">
        <v>81</v>
      </c>
      <c r="Y14" t="s">
        <v>81</v>
      </c>
      <c r="Z14" t="s">
        <v>81</v>
      </c>
      <c r="AA14" t="s">
        <v>81</v>
      </c>
      <c r="AB14" t="s">
        <v>81</v>
      </c>
      <c r="AC14" t="s">
        <v>81</v>
      </c>
      <c r="AD14" t="s">
        <v>81</v>
      </c>
      <c r="AE14" t="s">
        <v>81</v>
      </c>
      <c r="AF14" t="s">
        <v>81</v>
      </c>
      <c r="AG14" t="s">
        <v>81</v>
      </c>
      <c r="AH14" t="s">
        <v>81</v>
      </c>
      <c r="AI14" t="s">
        <v>81</v>
      </c>
      <c r="AJ14" t="s">
        <v>81</v>
      </c>
      <c r="AK14" t="s">
        <v>81</v>
      </c>
      <c r="AL14" t="s">
        <v>81</v>
      </c>
      <c r="AM14" t="s">
        <v>81</v>
      </c>
      <c r="AN14" t="s">
        <v>81</v>
      </c>
      <c r="AO14" t="s">
        <v>81</v>
      </c>
      <c r="AP14" t="s">
        <v>81</v>
      </c>
      <c r="AQ14" t="s">
        <v>81</v>
      </c>
      <c r="AR14" t="s">
        <v>81</v>
      </c>
      <c r="AS14" t="s">
        <v>81</v>
      </c>
      <c r="AT14" t="s">
        <v>81</v>
      </c>
      <c r="AU14" t="s">
        <v>81</v>
      </c>
      <c r="AV14" t="s">
        <v>81</v>
      </c>
      <c r="AW14" t="s">
        <v>81</v>
      </c>
      <c r="AX14" t="s">
        <v>81</v>
      </c>
      <c r="AY14" t="s">
        <v>81</v>
      </c>
      <c r="AZ14" t="s">
        <v>81</v>
      </c>
      <c r="BA14" t="s">
        <v>81</v>
      </c>
    </row>
    <row r="15" spans="2:53" x14ac:dyDescent="0.2">
      <c r="B15" t="s">
        <v>12</v>
      </c>
      <c r="C15" t="s">
        <v>81</v>
      </c>
      <c r="D15" t="s">
        <v>81</v>
      </c>
      <c r="E15" t="s">
        <v>94</v>
      </c>
      <c r="F15" t="s">
        <v>81</v>
      </c>
      <c r="G15" t="s">
        <v>81</v>
      </c>
      <c r="H15" t="s">
        <v>81</v>
      </c>
      <c r="I15" t="s">
        <v>81</v>
      </c>
      <c r="J15" t="s">
        <v>81</v>
      </c>
      <c r="K15" t="s">
        <v>81</v>
      </c>
      <c r="L15" t="s">
        <v>81</v>
      </c>
      <c r="M15" t="s">
        <v>81</v>
      </c>
      <c r="N15" t="s">
        <v>81</v>
      </c>
      <c r="O15" t="s">
        <v>81</v>
      </c>
      <c r="P15" t="s">
        <v>81</v>
      </c>
      <c r="Q15" t="s">
        <v>81</v>
      </c>
      <c r="R15" t="s">
        <v>81</v>
      </c>
      <c r="S15" t="s">
        <v>81</v>
      </c>
      <c r="T15" t="s">
        <v>81</v>
      </c>
      <c r="U15" t="s">
        <v>81</v>
      </c>
      <c r="V15" t="s">
        <v>81</v>
      </c>
      <c r="W15" t="s">
        <v>81</v>
      </c>
      <c r="X15" t="s">
        <v>81</v>
      </c>
      <c r="Y15" t="s">
        <v>81</v>
      </c>
      <c r="Z15" t="s">
        <v>81</v>
      </c>
      <c r="AA15" t="s">
        <v>81</v>
      </c>
      <c r="AB15" t="s">
        <v>81</v>
      </c>
      <c r="AC15" t="s">
        <v>81</v>
      </c>
      <c r="AD15" t="s">
        <v>81</v>
      </c>
      <c r="AE15" t="s">
        <v>81</v>
      </c>
      <c r="AF15" t="s">
        <v>81</v>
      </c>
      <c r="AG15" t="s">
        <v>81</v>
      </c>
      <c r="AH15" t="s">
        <v>81</v>
      </c>
      <c r="AI15" t="s">
        <v>81</v>
      </c>
      <c r="AJ15" t="s">
        <v>81</v>
      </c>
      <c r="AK15" t="s">
        <v>81</v>
      </c>
      <c r="AL15" t="s">
        <v>81</v>
      </c>
      <c r="AM15" t="s">
        <v>81</v>
      </c>
      <c r="AN15" t="s">
        <v>81</v>
      </c>
      <c r="AO15" t="s">
        <v>81</v>
      </c>
      <c r="AP15" t="s">
        <v>81</v>
      </c>
      <c r="AQ15" t="s">
        <v>81</v>
      </c>
      <c r="AR15" t="s">
        <v>81</v>
      </c>
      <c r="AS15" t="s">
        <v>81</v>
      </c>
      <c r="AT15" t="s">
        <v>81</v>
      </c>
      <c r="AU15" t="s">
        <v>81</v>
      </c>
      <c r="AV15" t="s">
        <v>81</v>
      </c>
      <c r="AW15" t="s">
        <v>81</v>
      </c>
      <c r="AX15" t="s">
        <v>81</v>
      </c>
      <c r="AY15" t="s">
        <v>81</v>
      </c>
      <c r="AZ15" t="s">
        <v>81</v>
      </c>
      <c r="BA15" t="s">
        <v>81</v>
      </c>
    </row>
    <row r="16" spans="2:53" x14ac:dyDescent="0.2">
      <c r="B16" t="s">
        <v>81</v>
      </c>
      <c r="C16" t="s">
        <v>81</v>
      </c>
      <c r="D16" t="s">
        <v>81</v>
      </c>
      <c r="E16" t="s">
        <v>95</v>
      </c>
      <c r="F16" t="s">
        <v>81</v>
      </c>
      <c r="G16" t="s">
        <v>81</v>
      </c>
      <c r="H16" t="s">
        <v>81</v>
      </c>
      <c r="I16" t="s">
        <v>81</v>
      </c>
      <c r="J16" t="s">
        <v>81</v>
      </c>
      <c r="K16" t="s">
        <v>81</v>
      </c>
      <c r="L16" t="s">
        <v>81</v>
      </c>
      <c r="M16" t="s">
        <v>81</v>
      </c>
      <c r="N16" t="s">
        <v>81</v>
      </c>
      <c r="O16" t="s">
        <v>81</v>
      </c>
      <c r="P16" t="s">
        <v>81</v>
      </c>
      <c r="Q16" t="s">
        <v>81</v>
      </c>
      <c r="R16" t="s">
        <v>81</v>
      </c>
      <c r="S16" t="s">
        <v>81</v>
      </c>
      <c r="T16" t="s">
        <v>81</v>
      </c>
      <c r="U16" t="s">
        <v>81</v>
      </c>
      <c r="V16" t="s">
        <v>81</v>
      </c>
      <c r="W16" t="s">
        <v>81</v>
      </c>
      <c r="X16" t="s">
        <v>81</v>
      </c>
      <c r="Y16" t="s">
        <v>81</v>
      </c>
      <c r="Z16" t="s">
        <v>81</v>
      </c>
      <c r="AA16" t="s">
        <v>81</v>
      </c>
      <c r="AB16" t="s">
        <v>81</v>
      </c>
      <c r="AC16" t="s">
        <v>81</v>
      </c>
      <c r="AD16" t="s">
        <v>81</v>
      </c>
      <c r="AE16" t="s">
        <v>81</v>
      </c>
      <c r="AF16" t="s">
        <v>81</v>
      </c>
      <c r="AG16" t="s">
        <v>81</v>
      </c>
      <c r="AH16" t="s">
        <v>81</v>
      </c>
      <c r="AI16" t="s">
        <v>81</v>
      </c>
      <c r="AJ16" t="s">
        <v>81</v>
      </c>
      <c r="AK16" t="s">
        <v>81</v>
      </c>
      <c r="AL16" t="s">
        <v>81</v>
      </c>
      <c r="AM16" t="s">
        <v>81</v>
      </c>
      <c r="AN16" t="s">
        <v>81</v>
      </c>
      <c r="AO16" t="s">
        <v>81</v>
      </c>
      <c r="AP16" t="s">
        <v>81</v>
      </c>
      <c r="AQ16" t="s">
        <v>81</v>
      </c>
      <c r="AR16" t="s">
        <v>81</v>
      </c>
      <c r="AS16" t="s">
        <v>81</v>
      </c>
      <c r="AT16" t="s">
        <v>81</v>
      </c>
      <c r="AU16" t="s">
        <v>81</v>
      </c>
      <c r="AV16" t="s">
        <v>81</v>
      </c>
      <c r="AW16" t="s">
        <v>81</v>
      </c>
      <c r="AX16" t="s">
        <v>81</v>
      </c>
      <c r="AY16" t="s">
        <v>81</v>
      </c>
      <c r="AZ16" t="s">
        <v>81</v>
      </c>
      <c r="BA16" t="s">
        <v>81</v>
      </c>
    </row>
    <row r="17" spans="2:53" x14ac:dyDescent="0.2">
      <c r="B17" t="s">
        <v>87</v>
      </c>
      <c r="C17" t="s">
        <v>81</v>
      </c>
      <c r="D17" t="s">
        <v>81</v>
      </c>
      <c r="E17" t="s">
        <v>96</v>
      </c>
      <c r="F17" t="s">
        <v>81</v>
      </c>
      <c r="G17" t="s">
        <v>81</v>
      </c>
      <c r="H17" t="s">
        <v>81</v>
      </c>
      <c r="I17" t="s">
        <v>81</v>
      </c>
      <c r="J17" t="s">
        <v>81</v>
      </c>
      <c r="K17" t="s">
        <v>81</v>
      </c>
      <c r="L17" t="s">
        <v>81</v>
      </c>
      <c r="M17" t="s">
        <v>81</v>
      </c>
      <c r="N17" t="s">
        <v>81</v>
      </c>
      <c r="O17" t="s">
        <v>81</v>
      </c>
      <c r="P17" t="s">
        <v>81</v>
      </c>
      <c r="Q17" t="s">
        <v>81</v>
      </c>
      <c r="R17" t="s">
        <v>81</v>
      </c>
      <c r="S17" t="s">
        <v>81</v>
      </c>
      <c r="T17" t="s">
        <v>81</v>
      </c>
      <c r="U17" t="s">
        <v>81</v>
      </c>
      <c r="V17" t="s">
        <v>81</v>
      </c>
      <c r="W17" t="s">
        <v>81</v>
      </c>
      <c r="X17" t="s">
        <v>81</v>
      </c>
      <c r="Y17" t="s">
        <v>81</v>
      </c>
      <c r="Z17" t="s">
        <v>81</v>
      </c>
      <c r="AA17" t="s">
        <v>81</v>
      </c>
      <c r="AB17" t="s">
        <v>81</v>
      </c>
      <c r="AC17" t="s">
        <v>81</v>
      </c>
      <c r="AD17" t="s">
        <v>81</v>
      </c>
      <c r="AE17" t="s">
        <v>81</v>
      </c>
      <c r="AF17" t="s">
        <v>81</v>
      </c>
      <c r="AG17" t="s">
        <v>81</v>
      </c>
      <c r="AH17" t="s">
        <v>81</v>
      </c>
      <c r="AI17" t="s">
        <v>81</v>
      </c>
      <c r="AJ17" t="s">
        <v>81</v>
      </c>
      <c r="AK17" t="s">
        <v>81</v>
      </c>
      <c r="AL17" t="s">
        <v>81</v>
      </c>
      <c r="AM17" t="s">
        <v>81</v>
      </c>
      <c r="AN17" t="s">
        <v>81</v>
      </c>
      <c r="AO17" t="s">
        <v>81</v>
      </c>
      <c r="AP17" t="s">
        <v>81</v>
      </c>
      <c r="AQ17" t="s">
        <v>81</v>
      </c>
      <c r="AR17" t="s">
        <v>81</v>
      </c>
      <c r="AS17" t="s">
        <v>81</v>
      </c>
      <c r="AT17" t="s">
        <v>81</v>
      </c>
      <c r="AU17" t="s">
        <v>81</v>
      </c>
      <c r="AV17" t="s">
        <v>81</v>
      </c>
      <c r="AW17" t="s">
        <v>81</v>
      </c>
      <c r="AX17" t="s">
        <v>81</v>
      </c>
      <c r="AY17" t="s">
        <v>81</v>
      </c>
      <c r="AZ17" t="s">
        <v>81</v>
      </c>
      <c r="BA17" t="s">
        <v>81</v>
      </c>
    </row>
    <row r="18" spans="2:53" x14ac:dyDescent="0.2">
      <c r="B18" t="s">
        <v>81</v>
      </c>
      <c r="C18" t="s">
        <v>81</v>
      </c>
      <c r="D18" t="s">
        <v>81</v>
      </c>
      <c r="E18" t="s">
        <v>97</v>
      </c>
      <c r="F18" t="s">
        <v>81</v>
      </c>
      <c r="G18" t="s">
        <v>81</v>
      </c>
      <c r="H18" t="s">
        <v>81</v>
      </c>
      <c r="I18" t="s">
        <v>81</v>
      </c>
      <c r="J18" t="s">
        <v>81</v>
      </c>
      <c r="K18" t="s">
        <v>81</v>
      </c>
      <c r="L18" t="s">
        <v>81</v>
      </c>
      <c r="M18" t="s">
        <v>81</v>
      </c>
      <c r="N18" t="s">
        <v>81</v>
      </c>
      <c r="O18" t="s">
        <v>81</v>
      </c>
      <c r="P18" t="s">
        <v>81</v>
      </c>
      <c r="Q18" t="s">
        <v>81</v>
      </c>
      <c r="R18" t="s">
        <v>81</v>
      </c>
      <c r="S18" t="s">
        <v>81</v>
      </c>
      <c r="T18" t="s">
        <v>81</v>
      </c>
      <c r="U18" t="s">
        <v>81</v>
      </c>
      <c r="V18" t="s">
        <v>81</v>
      </c>
      <c r="W18" t="s">
        <v>81</v>
      </c>
      <c r="X18" t="s">
        <v>81</v>
      </c>
      <c r="Y18" t="s">
        <v>81</v>
      </c>
      <c r="Z18" t="s">
        <v>81</v>
      </c>
      <c r="AA18" t="s">
        <v>81</v>
      </c>
      <c r="AB18" t="s">
        <v>81</v>
      </c>
      <c r="AC18" t="s">
        <v>81</v>
      </c>
      <c r="AD18" t="s">
        <v>81</v>
      </c>
      <c r="AE18" t="s">
        <v>81</v>
      </c>
      <c r="AF18" t="s">
        <v>81</v>
      </c>
      <c r="AG18" t="s">
        <v>81</v>
      </c>
      <c r="AH18" t="s">
        <v>81</v>
      </c>
      <c r="AI18" t="s">
        <v>81</v>
      </c>
      <c r="AJ18" t="s">
        <v>81</v>
      </c>
      <c r="AK18" t="s">
        <v>81</v>
      </c>
      <c r="AL18" t="s">
        <v>81</v>
      </c>
      <c r="AM18" t="s">
        <v>81</v>
      </c>
      <c r="AN18" t="s">
        <v>81</v>
      </c>
      <c r="AO18" t="s">
        <v>81</v>
      </c>
      <c r="AP18" t="s">
        <v>81</v>
      </c>
      <c r="AQ18" t="s">
        <v>81</v>
      </c>
      <c r="AR18" t="s">
        <v>81</v>
      </c>
      <c r="AS18" t="s">
        <v>81</v>
      </c>
      <c r="AT18" t="s">
        <v>81</v>
      </c>
      <c r="AU18" t="s">
        <v>81</v>
      </c>
      <c r="AV18" t="s">
        <v>81</v>
      </c>
      <c r="AW18" t="s">
        <v>81</v>
      </c>
      <c r="AX18" t="s">
        <v>81</v>
      </c>
      <c r="AY18" t="s">
        <v>81</v>
      </c>
      <c r="AZ18" t="s">
        <v>81</v>
      </c>
      <c r="BA18" t="s">
        <v>81</v>
      </c>
    </row>
    <row r="19" spans="2:53" x14ac:dyDescent="0.2">
      <c r="B19" t="s">
        <v>42</v>
      </c>
      <c r="C19" t="s">
        <v>81</v>
      </c>
      <c r="D19" t="s">
        <v>81</v>
      </c>
      <c r="E19" t="s">
        <v>81</v>
      </c>
      <c r="F19" t="s">
        <v>98</v>
      </c>
      <c r="G19" t="s">
        <v>99</v>
      </c>
      <c r="H19" t="s">
        <v>100</v>
      </c>
      <c r="I19" t="s">
        <v>81</v>
      </c>
      <c r="J19" t="s">
        <v>81</v>
      </c>
      <c r="K19" t="s">
        <v>81</v>
      </c>
      <c r="L19" t="s">
        <v>81</v>
      </c>
      <c r="M19" t="s">
        <v>81</v>
      </c>
      <c r="N19" t="s">
        <v>81</v>
      </c>
      <c r="O19" t="s">
        <v>81</v>
      </c>
      <c r="P19" t="s">
        <v>81</v>
      </c>
      <c r="Q19" t="s">
        <v>81</v>
      </c>
      <c r="R19" t="s">
        <v>81</v>
      </c>
      <c r="S19" t="s">
        <v>81</v>
      </c>
      <c r="T19" t="s">
        <v>81</v>
      </c>
      <c r="U19" t="s">
        <v>81</v>
      </c>
      <c r="V19" t="s">
        <v>81</v>
      </c>
      <c r="W19" t="s">
        <v>81</v>
      </c>
      <c r="X19" t="s">
        <v>81</v>
      </c>
      <c r="Y19" t="s">
        <v>81</v>
      </c>
      <c r="Z19" t="s">
        <v>81</v>
      </c>
      <c r="AA19" t="s">
        <v>81</v>
      </c>
      <c r="AB19" t="s">
        <v>81</v>
      </c>
      <c r="AC19" t="s">
        <v>81</v>
      </c>
      <c r="AD19" t="s">
        <v>81</v>
      </c>
      <c r="AE19" t="s">
        <v>81</v>
      </c>
      <c r="AF19" t="s">
        <v>81</v>
      </c>
      <c r="AG19" t="s">
        <v>81</v>
      </c>
      <c r="AH19" t="s">
        <v>81</v>
      </c>
      <c r="AI19" t="s">
        <v>81</v>
      </c>
      <c r="AJ19" t="s">
        <v>81</v>
      </c>
      <c r="AK19" t="s">
        <v>81</v>
      </c>
      <c r="AL19" t="s">
        <v>81</v>
      </c>
      <c r="AM19" t="s">
        <v>81</v>
      </c>
      <c r="AN19" t="s">
        <v>81</v>
      </c>
      <c r="AO19" t="s">
        <v>81</v>
      </c>
      <c r="AP19" t="s">
        <v>81</v>
      </c>
      <c r="AQ19" t="s">
        <v>81</v>
      </c>
      <c r="AR19" t="s">
        <v>81</v>
      </c>
      <c r="AS19" t="s">
        <v>81</v>
      </c>
      <c r="AT19" t="s">
        <v>81</v>
      </c>
      <c r="AU19" t="s">
        <v>81</v>
      </c>
      <c r="AV19" t="s">
        <v>81</v>
      </c>
      <c r="AW19" t="s">
        <v>81</v>
      </c>
      <c r="AX19" t="s">
        <v>81</v>
      </c>
      <c r="AY19" t="s">
        <v>81</v>
      </c>
      <c r="AZ19" t="s">
        <v>81</v>
      </c>
      <c r="BA19" t="s">
        <v>81</v>
      </c>
    </row>
    <row r="20" spans="2:53" x14ac:dyDescent="0.2">
      <c r="B20" t="s">
        <v>81</v>
      </c>
      <c r="C20" t="s">
        <v>81</v>
      </c>
      <c r="D20" t="s">
        <v>81</v>
      </c>
      <c r="E20" t="s">
        <v>81</v>
      </c>
      <c r="F20" t="s">
        <v>101</v>
      </c>
      <c r="G20" t="s">
        <v>102</v>
      </c>
      <c r="H20" t="s">
        <v>102</v>
      </c>
      <c r="I20" t="s">
        <v>81</v>
      </c>
      <c r="J20" t="s">
        <v>81</v>
      </c>
      <c r="K20" t="s">
        <v>81</v>
      </c>
      <c r="L20" t="s">
        <v>81</v>
      </c>
      <c r="M20" t="s">
        <v>81</v>
      </c>
      <c r="N20" t="s">
        <v>81</v>
      </c>
      <c r="O20" t="s">
        <v>81</v>
      </c>
      <c r="P20" t="s">
        <v>81</v>
      </c>
      <c r="Q20" t="s">
        <v>81</v>
      </c>
      <c r="R20" t="s">
        <v>81</v>
      </c>
      <c r="S20" t="s">
        <v>81</v>
      </c>
      <c r="T20" t="s">
        <v>81</v>
      </c>
      <c r="U20" t="s">
        <v>81</v>
      </c>
      <c r="V20" t="s">
        <v>81</v>
      </c>
      <c r="W20" t="s">
        <v>81</v>
      </c>
      <c r="X20" t="s">
        <v>81</v>
      </c>
      <c r="Y20" t="s">
        <v>81</v>
      </c>
      <c r="Z20" t="s">
        <v>81</v>
      </c>
      <c r="AA20" t="s">
        <v>81</v>
      </c>
      <c r="AB20" t="s">
        <v>81</v>
      </c>
      <c r="AC20" t="s">
        <v>81</v>
      </c>
      <c r="AD20" t="s">
        <v>81</v>
      </c>
      <c r="AE20" t="s">
        <v>81</v>
      </c>
      <c r="AF20" t="s">
        <v>81</v>
      </c>
      <c r="AG20" t="s">
        <v>81</v>
      </c>
      <c r="AH20" t="s">
        <v>81</v>
      </c>
      <c r="AI20" t="s">
        <v>81</v>
      </c>
      <c r="AJ20" t="s">
        <v>81</v>
      </c>
      <c r="AK20" t="s">
        <v>81</v>
      </c>
      <c r="AL20" t="s">
        <v>81</v>
      </c>
      <c r="AM20" t="s">
        <v>81</v>
      </c>
      <c r="AN20" t="s">
        <v>81</v>
      </c>
      <c r="AO20" t="s">
        <v>81</v>
      </c>
      <c r="AP20" t="s">
        <v>81</v>
      </c>
      <c r="AQ20" t="s">
        <v>81</v>
      </c>
      <c r="AR20" t="s">
        <v>81</v>
      </c>
      <c r="AS20" t="s">
        <v>81</v>
      </c>
      <c r="AT20" t="s">
        <v>81</v>
      </c>
      <c r="AU20" t="s">
        <v>81</v>
      </c>
      <c r="AV20" t="s">
        <v>81</v>
      </c>
      <c r="AW20" t="s">
        <v>81</v>
      </c>
      <c r="AX20" t="s">
        <v>81</v>
      </c>
      <c r="AY20" t="s">
        <v>81</v>
      </c>
      <c r="AZ20" t="s">
        <v>81</v>
      </c>
      <c r="BA20" t="s">
        <v>81</v>
      </c>
    </row>
    <row r="21" spans="2:53" x14ac:dyDescent="0.2">
      <c r="B21" t="s">
        <v>11</v>
      </c>
      <c r="C21" t="s">
        <v>81</v>
      </c>
      <c r="D21" t="s">
        <v>81</v>
      </c>
      <c r="E21" t="s">
        <v>81</v>
      </c>
      <c r="F21" t="s">
        <v>103</v>
      </c>
      <c r="G21" t="s">
        <v>81</v>
      </c>
      <c r="H21" t="s">
        <v>81</v>
      </c>
      <c r="I21" t="s">
        <v>81</v>
      </c>
      <c r="J21" t="s">
        <v>81</v>
      </c>
      <c r="K21" t="s">
        <v>81</v>
      </c>
      <c r="L21" t="s">
        <v>81</v>
      </c>
      <c r="M21" t="s">
        <v>81</v>
      </c>
      <c r="N21" t="s">
        <v>81</v>
      </c>
      <c r="O21" t="s">
        <v>81</v>
      </c>
      <c r="P21" t="s">
        <v>81</v>
      </c>
      <c r="Q21" t="s">
        <v>81</v>
      </c>
      <c r="R21" t="s">
        <v>81</v>
      </c>
      <c r="S21" t="s">
        <v>81</v>
      </c>
      <c r="T21" t="s">
        <v>81</v>
      </c>
      <c r="U21" t="s">
        <v>81</v>
      </c>
      <c r="V21" t="s">
        <v>81</v>
      </c>
      <c r="W21" t="s">
        <v>81</v>
      </c>
      <c r="X21" t="s">
        <v>81</v>
      </c>
      <c r="Y21" t="s">
        <v>81</v>
      </c>
      <c r="Z21" t="s">
        <v>81</v>
      </c>
      <c r="AA21" t="s">
        <v>81</v>
      </c>
      <c r="AB21" t="s">
        <v>81</v>
      </c>
      <c r="AC21" t="s">
        <v>81</v>
      </c>
      <c r="AD21" t="s">
        <v>81</v>
      </c>
      <c r="AE21" t="s">
        <v>81</v>
      </c>
      <c r="AF21" t="s">
        <v>81</v>
      </c>
      <c r="AG21" t="s">
        <v>81</v>
      </c>
      <c r="AH21" t="s">
        <v>81</v>
      </c>
      <c r="AI21" t="s">
        <v>81</v>
      </c>
      <c r="AJ21" t="s">
        <v>81</v>
      </c>
      <c r="AK21" t="s">
        <v>81</v>
      </c>
      <c r="AL21" t="s">
        <v>81</v>
      </c>
      <c r="AM21" t="s">
        <v>81</v>
      </c>
      <c r="AN21" t="s">
        <v>81</v>
      </c>
      <c r="AO21" t="s">
        <v>81</v>
      </c>
      <c r="AP21" t="s">
        <v>81</v>
      </c>
      <c r="AQ21" t="s">
        <v>81</v>
      </c>
      <c r="AR21" t="s">
        <v>81</v>
      </c>
      <c r="AS21" t="s">
        <v>81</v>
      </c>
      <c r="AT21" t="s">
        <v>81</v>
      </c>
      <c r="AU21" t="s">
        <v>81</v>
      </c>
      <c r="AV21" t="s">
        <v>81</v>
      </c>
      <c r="AW21" t="s">
        <v>81</v>
      </c>
      <c r="AX21" t="s">
        <v>81</v>
      </c>
      <c r="AY21" t="s">
        <v>81</v>
      </c>
      <c r="AZ21" t="s">
        <v>81</v>
      </c>
      <c r="BA21" t="s">
        <v>81</v>
      </c>
    </row>
    <row r="22" spans="2:53" x14ac:dyDescent="0.2">
      <c r="B22" t="s">
        <v>81</v>
      </c>
      <c r="C22" t="s">
        <v>81</v>
      </c>
      <c r="D22" t="s">
        <v>81</v>
      </c>
      <c r="E22" t="s">
        <v>81</v>
      </c>
      <c r="F22" t="s">
        <v>86</v>
      </c>
      <c r="G22" t="s">
        <v>81</v>
      </c>
      <c r="H22" t="s">
        <v>81</v>
      </c>
      <c r="I22" t="s">
        <v>81</v>
      </c>
      <c r="J22" t="s">
        <v>81</v>
      </c>
      <c r="K22" t="s">
        <v>81</v>
      </c>
      <c r="L22" t="s">
        <v>81</v>
      </c>
      <c r="M22" t="s">
        <v>81</v>
      </c>
      <c r="N22" t="s">
        <v>81</v>
      </c>
      <c r="O22" t="s">
        <v>81</v>
      </c>
      <c r="P22" t="s">
        <v>81</v>
      </c>
      <c r="Q22" t="s">
        <v>81</v>
      </c>
      <c r="R22" t="s">
        <v>81</v>
      </c>
      <c r="S22" t="s">
        <v>81</v>
      </c>
      <c r="T22" t="s">
        <v>81</v>
      </c>
      <c r="U22" t="s">
        <v>81</v>
      </c>
      <c r="V22" t="s">
        <v>81</v>
      </c>
      <c r="W22" t="s">
        <v>81</v>
      </c>
      <c r="X22" t="s">
        <v>81</v>
      </c>
      <c r="Y22" t="s">
        <v>81</v>
      </c>
      <c r="Z22" t="s">
        <v>81</v>
      </c>
      <c r="AA22" t="s">
        <v>81</v>
      </c>
      <c r="AB22" t="s">
        <v>81</v>
      </c>
      <c r="AC22" t="s">
        <v>81</v>
      </c>
      <c r="AD22" t="s">
        <v>81</v>
      </c>
      <c r="AE22" t="s">
        <v>81</v>
      </c>
      <c r="AF22" t="s">
        <v>81</v>
      </c>
      <c r="AG22" t="s">
        <v>81</v>
      </c>
      <c r="AH22" t="s">
        <v>81</v>
      </c>
      <c r="AI22" t="s">
        <v>81</v>
      </c>
      <c r="AJ22" t="s">
        <v>81</v>
      </c>
      <c r="AK22" t="s">
        <v>81</v>
      </c>
      <c r="AL22" t="s">
        <v>81</v>
      </c>
      <c r="AM22" t="s">
        <v>81</v>
      </c>
      <c r="AN22" t="s">
        <v>81</v>
      </c>
      <c r="AO22" t="s">
        <v>81</v>
      </c>
      <c r="AP22" t="s">
        <v>81</v>
      </c>
      <c r="AQ22" t="s">
        <v>81</v>
      </c>
      <c r="AR22" t="s">
        <v>81</v>
      </c>
      <c r="AS22" t="s">
        <v>81</v>
      </c>
      <c r="AT22" t="s">
        <v>81</v>
      </c>
      <c r="AU22" t="s">
        <v>81</v>
      </c>
      <c r="AV22" t="s">
        <v>81</v>
      </c>
      <c r="AW22" t="s">
        <v>81</v>
      </c>
      <c r="AX22" t="s">
        <v>81</v>
      </c>
      <c r="AY22" t="s">
        <v>81</v>
      </c>
      <c r="AZ22" t="s">
        <v>81</v>
      </c>
      <c r="BA22" t="s">
        <v>81</v>
      </c>
    </row>
    <row r="23" spans="2:53" x14ac:dyDescent="0.2">
      <c r="B23" t="s">
        <v>87</v>
      </c>
      <c r="C23" t="s">
        <v>81</v>
      </c>
      <c r="D23" t="s">
        <v>81</v>
      </c>
      <c r="E23" t="s">
        <v>81</v>
      </c>
      <c r="F23" t="s">
        <v>104</v>
      </c>
      <c r="G23" t="s">
        <v>81</v>
      </c>
      <c r="H23" t="s">
        <v>81</v>
      </c>
      <c r="I23" t="s">
        <v>81</v>
      </c>
      <c r="J23" t="s">
        <v>81</v>
      </c>
      <c r="K23" t="s">
        <v>81</v>
      </c>
      <c r="L23" t="s">
        <v>81</v>
      </c>
      <c r="M23" t="s">
        <v>81</v>
      </c>
      <c r="N23" t="s">
        <v>81</v>
      </c>
      <c r="O23" t="s">
        <v>81</v>
      </c>
      <c r="P23" t="s">
        <v>81</v>
      </c>
      <c r="Q23" t="s">
        <v>81</v>
      </c>
      <c r="R23" t="s">
        <v>81</v>
      </c>
      <c r="S23" t="s">
        <v>81</v>
      </c>
      <c r="T23" t="s">
        <v>81</v>
      </c>
      <c r="U23" t="s">
        <v>81</v>
      </c>
      <c r="V23" t="s">
        <v>81</v>
      </c>
      <c r="W23" t="s">
        <v>81</v>
      </c>
      <c r="X23" t="s">
        <v>81</v>
      </c>
      <c r="Y23" t="s">
        <v>81</v>
      </c>
      <c r="Z23" t="s">
        <v>81</v>
      </c>
      <c r="AA23" t="s">
        <v>81</v>
      </c>
      <c r="AB23" t="s">
        <v>81</v>
      </c>
      <c r="AC23" t="s">
        <v>81</v>
      </c>
      <c r="AD23" t="s">
        <v>81</v>
      </c>
      <c r="AE23" t="s">
        <v>81</v>
      </c>
      <c r="AF23" t="s">
        <v>81</v>
      </c>
      <c r="AG23" t="s">
        <v>81</v>
      </c>
      <c r="AH23" t="s">
        <v>81</v>
      </c>
      <c r="AI23" t="s">
        <v>81</v>
      </c>
      <c r="AJ23" t="s">
        <v>81</v>
      </c>
      <c r="AK23" t="s">
        <v>81</v>
      </c>
      <c r="AL23" t="s">
        <v>81</v>
      </c>
      <c r="AM23" t="s">
        <v>81</v>
      </c>
      <c r="AN23" t="s">
        <v>81</v>
      </c>
      <c r="AO23" t="s">
        <v>81</v>
      </c>
      <c r="AP23" t="s">
        <v>81</v>
      </c>
      <c r="AQ23" t="s">
        <v>81</v>
      </c>
      <c r="AR23" t="s">
        <v>81</v>
      </c>
      <c r="AS23" t="s">
        <v>81</v>
      </c>
      <c r="AT23" t="s">
        <v>81</v>
      </c>
      <c r="AU23" t="s">
        <v>81</v>
      </c>
      <c r="AV23" t="s">
        <v>81</v>
      </c>
      <c r="AW23" t="s">
        <v>81</v>
      </c>
      <c r="AX23" t="s">
        <v>81</v>
      </c>
      <c r="AY23" t="s">
        <v>81</v>
      </c>
      <c r="AZ23" t="s">
        <v>81</v>
      </c>
      <c r="BA23" t="s">
        <v>81</v>
      </c>
    </row>
    <row r="24" spans="2:53" x14ac:dyDescent="0.2">
      <c r="B24" t="s">
        <v>81</v>
      </c>
      <c r="C24" t="s">
        <v>81</v>
      </c>
      <c r="D24" t="s">
        <v>81</v>
      </c>
      <c r="E24" t="s">
        <v>81</v>
      </c>
      <c r="F24" t="s">
        <v>102</v>
      </c>
      <c r="G24" t="s">
        <v>81</v>
      </c>
      <c r="H24" t="s">
        <v>81</v>
      </c>
      <c r="I24" t="s">
        <v>81</v>
      </c>
      <c r="J24" t="s">
        <v>81</v>
      </c>
      <c r="K24" t="s">
        <v>81</v>
      </c>
      <c r="L24" t="s">
        <v>81</v>
      </c>
      <c r="M24" t="s">
        <v>81</v>
      </c>
      <c r="N24" t="s">
        <v>81</v>
      </c>
      <c r="O24" t="s">
        <v>81</v>
      </c>
      <c r="P24" t="s">
        <v>81</v>
      </c>
      <c r="Q24" t="s">
        <v>81</v>
      </c>
      <c r="R24" t="s">
        <v>81</v>
      </c>
      <c r="S24" t="s">
        <v>81</v>
      </c>
      <c r="T24" t="s">
        <v>81</v>
      </c>
      <c r="U24" t="s">
        <v>81</v>
      </c>
      <c r="V24" t="s">
        <v>81</v>
      </c>
      <c r="W24" t="s">
        <v>81</v>
      </c>
      <c r="X24" t="s">
        <v>81</v>
      </c>
      <c r="Y24" t="s">
        <v>81</v>
      </c>
      <c r="Z24" t="s">
        <v>81</v>
      </c>
      <c r="AA24" t="s">
        <v>81</v>
      </c>
      <c r="AB24" t="s">
        <v>81</v>
      </c>
      <c r="AC24" t="s">
        <v>81</v>
      </c>
      <c r="AD24" t="s">
        <v>81</v>
      </c>
      <c r="AE24" t="s">
        <v>81</v>
      </c>
      <c r="AF24" t="s">
        <v>81</v>
      </c>
      <c r="AG24" t="s">
        <v>81</v>
      </c>
      <c r="AH24" t="s">
        <v>81</v>
      </c>
      <c r="AI24" t="s">
        <v>81</v>
      </c>
      <c r="AJ24" t="s">
        <v>81</v>
      </c>
      <c r="AK24" t="s">
        <v>81</v>
      </c>
      <c r="AL24" t="s">
        <v>81</v>
      </c>
      <c r="AM24" t="s">
        <v>81</v>
      </c>
      <c r="AN24" t="s">
        <v>81</v>
      </c>
      <c r="AO24" t="s">
        <v>81</v>
      </c>
      <c r="AP24" t="s">
        <v>81</v>
      </c>
      <c r="AQ24" t="s">
        <v>81</v>
      </c>
      <c r="AR24" t="s">
        <v>81</v>
      </c>
      <c r="AS24" t="s">
        <v>81</v>
      </c>
      <c r="AT24" t="s">
        <v>81</v>
      </c>
      <c r="AU24" t="s">
        <v>81</v>
      </c>
      <c r="AV24" t="s">
        <v>81</v>
      </c>
      <c r="AW24" t="s">
        <v>81</v>
      </c>
      <c r="AX24" t="s">
        <v>81</v>
      </c>
      <c r="AY24" t="s">
        <v>81</v>
      </c>
      <c r="AZ24" t="s">
        <v>81</v>
      </c>
      <c r="BA24" t="s">
        <v>81</v>
      </c>
    </row>
    <row r="25" spans="2:53" x14ac:dyDescent="0.2">
      <c r="B25" t="s">
        <v>36</v>
      </c>
      <c r="C25" t="s">
        <v>81</v>
      </c>
      <c r="D25" t="s">
        <v>81</v>
      </c>
      <c r="E25" t="s">
        <v>81</v>
      </c>
      <c r="F25" t="s">
        <v>81</v>
      </c>
      <c r="G25" t="s">
        <v>105</v>
      </c>
      <c r="H25" t="s">
        <v>81</v>
      </c>
      <c r="I25" t="s">
        <v>81</v>
      </c>
      <c r="J25" t="s">
        <v>81</v>
      </c>
      <c r="K25" t="s">
        <v>81</v>
      </c>
      <c r="L25" t="s">
        <v>81</v>
      </c>
      <c r="M25" t="s">
        <v>81</v>
      </c>
      <c r="N25" t="s">
        <v>81</v>
      </c>
      <c r="O25" t="s">
        <v>81</v>
      </c>
      <c r="P25" t="s">
        <v>81</v>
      </c>
      <c r="Q25" t="s">
        <v>81</v>
      </c>
      <c r="R25" t="s">
        <v>81</v>
      </c>
      <c r="S25" t="s">
        <v>81</v>
      </c>
      <c r="T25" t="s">
        <v>81</v>
      </c>
      <c r="U25" t="s">
        <v>81</v>
      </c>
      <c r="V25" t="s">
        <v>81</v>
      </c>
      <c r="W25" t="s">
        <v>81</v>
      </c>
      <c r="X25" t="s">
        <v>81</v>
      </c>
      <c r="Y25" t="s">
        <v>81</v>
      </c>
      <c r="Z25" t="s">
        <v>81</v>
      </c>
      <c r="AA25" t="s">
        <v>81</v>
      </c>
      <c r="AB25" t="s">
        <v>81</v>
      </c>
      <c r="AC25" t="s">
        <v>81</v>
      </c>
      <c r="AD25" t="s">
        <v>81</v>
      </c>
      <c r="AE25" t="s">
        <v>81</v>
      </c>
      <c r="AF25" t="s">
        <v>81</v>
      </c>
      <c r="AG25" t="s">
        <v>81</v>
      </c>
      <c r="AH25" t="s">
        <v>81</v>
      </c>
      <c r="AI25" t="s">
        <v>81</v>
      </c>
      <c r="AJ25" t="s">
        <v>81</v>
      </c>
      <c r="AK25" t="s">
        <v>81</v>
      </c>
      <c r="AL25" t="s">
        <v>81</v>
      </c>
      <c r="AM25" t="s">
        <v>81</v>
      </c>
      <c r="AN25" t="s">
        <v>81</v>
      </c>
      <c r="AO25" t="s">
        <v>81</v>
      </c>
      <c r="AP25" t="s">
        <v>81</v>
      </c>
      <c r="AQ25" t="s">
        <v>81</v>
      </c>
      <c r="AR25" t="s">
        <v>81</v>
      </c>
      <c r="AS25" t="s">
        <v>81</v>
      </c>
      <c r="AT25" t="s">
        <v>81</v>
      </c>
      <c r="AU25" t="s">
        <v>81</v>
      </c>
      <c r="AV25" t="s">
        <v>81</v>
      </c>
      <c r="AW25" t="s">
        <v>81</v>
      </c>
      <c r="AX25" t="s">
        <v>81</v>
      </c>
      <c r="AY25" t="s">
        <v>81</v>
      </c>
      <c r="AZ25" t="s">
        <v>81</v>
      </c>
      <c r="BA25" t="s">
        <v>81</v>
      </c>
    </row>
    <row r="26" spans="2:53" x14ac:dyDescent="0.2">
      <c r="B26" t="s">
        <v>81</v>
      </c>
      <c r="C26" t="s">
        <v>81</v>
      </c>
      <c r="D26" t="s">
        <v>81</v>
      </c>
      <c r="E26" t="s">
        <v>81</v>
      </c>
      <c r="F26" t="s">
        <v>81</v>
      </c>
      <c r="G26" t="s">
        <v>106</v>
      </c>
      <c r="H26" t="s">
        <v>81</v>
      </c>
      <c r="I26" t="s">
        <v>81</v>
      </c>
      <c r="J26" t="s">
        <v>81</v>
      </c>
      <c r="K26" t="s">
        <v>81</v>
      </c>
      <c r="L26" t="s">
        <v>81</v>
      </c>
      <c r="M26" t="s">
        <v>81</v>
      </c>
      <c r="N26" t="s">
        <v>81</v>
      </c>
      <c r="O26" t="s">
        <v>81</v>
      </c>
      <c r="P26" t="s">
        <v>81</v>
      </c>
      <c r="Q26" t="s">
        <v>81</v>
      </c>
      <c r="R26" t="s">
        <v>81</v>
      </c>
      <c r="S26" t="s">
        <v>81</v>
      </c>
      <c r="T26" t="s">
        <v>81</v>
      </c>
      <c r="U26" t="s">
        <v>81</v>
      </c>
      <c r="V26" t="s">
        <v>81</v>
      </c>
      <c r="W26" t="s">
        <v>81</v>
      </c>
      <c r="X26" t="s">
        <v>81</v>
      </c>
      <c r="Y26" t="s">
        <v>81</v>
      </c>
      <c r="Z26" t="s">
        <v>81</v>
      </c>
      <c r="AA26" t="s">
        <v>81</v>
      </c>
      <c r="AB26" t="s">
        <v>81</v>
      </c>
      <c r="AC26" t="s">
        <v>81</v>
      </c>
      <c r="AD26" t="s">
        <v>81</v>
      </c>
      <c r="AE26" t="s">
        <v>81</v>
      </c>
      <c r="AF26" t="s">
        <v>81</v>
      </c>
      <c r="AG26" t="s">
        <v>81</v>
      </c>
      <c r="AH26" t="s">
        <v>81</v>
      </c>
      <c r="AI26" t="s">
        <v>81</v>
      </c>
      <c r="AJ26" t="s">
        <v>81</v>
      </c>
      <c r="AK26" t="s">
        <v>81</v>
      </c>
      <c r="AL26" t="s">
        <v>81</v>
      </c>
      <c r="AM26" t="s">
        <v>81</v>
      </c>
      <c r="AN26" t="s">
        <v>81</v>
      </c>
      <c r="AO26" t="s">
        <v>81</v>
      </c>
      <c r="AP26" t="s">
        <v>81</v>
      </c>
      <c r="AQ26" t="s">
        <v>81</v>
      </c>
      <c r="AR26" t="s">
        <v>81</v>
      </c>
      <c r="AS26" t="s">
        <v>81</v>
      </c>
      <c r="AT26" t="s">
        <v>81</v>
      </c>
      <c r="AU26" t="s">
        <v>81</v>
      </c>
      <c r="AV26" t="s">
        <v>81</v>
      </c>
      <c r="AW26" t="s">
        <v>81</v>
      </c>
      <c r="AX26" t="s">
        <v>81</v>
      </c>
      <c r="AY26" t="s">
        <v>81</v>
      </c>
      <c r="AZ26" t="s">
        <v>81</v>
      </c>
      <c r="BA26" t="s">
        <v>81</v>
      </c>
    </row>
    <row r="27" spans="2:53" x14ac:dyDescent="0.2">
      <c r="B27" t="s">
        <v>87</v>
      </c>
      <c r="C27" t="s">
        <v>81</v>
      </c>
      <c r="D27" t="s">
        <v>81</v>
      </c>
      <c r="E27" t="s">
        <v>81</v>
      </c>
      <c r="F27" t="s">
        <v>81</v>
      </c>
      <c r="G27" t="s">
        <v>96</v>
      </c>
      <c r="H27" t="s">
        <v>81</v>
      </c>
      <c r="I27" t="s">
        <v>81</v>
      </c>
      <c r="J27" t="s">
        <v>81</v>
      </c>
      <c r="K27" t="s">
        <v>81</v>
      </c>
      <c r="L27" t="s">
        <v>81</v>
      </c>
      <c r="M27" t="s">
        <v>81</v>
      </c>
      <c r="N27" t="s">
        <v>81</v>
      </c>
      <c r="O27" t="s">
        <v>81</v>
      </c>
      <c r="P27" t="s">
        <v>81</v>
      </c>
      <c r="Q27" t="s">
        <v>81</v>
      </c>
      <c r="R27" t="s">
        <v>81</v>
      </c>
      <c r="S27" t="s">
        <v>81</v>
      </c>
      <c r="T27" t="s">
        <v>81</v>
      </c>
      <c r="U27" t="s">
        <v>81</v>
      </c>
      <c r="V27" t="s">
        <v>81</v>
      </c>
      <c r="W27" t="s">
        <v>81</v>
      </c>
      <c r="X27" t="s">
        <v>81</v>
      </c>
      <c r="Y27" t="s">
        <v>81</v>
      </c>
      <c r="Z27" t="s">
        <v>81</v>
      </c>
      <c r="AA27" t="s">
        <v>81</v>
      </c>
      <c r="AB27" t="s">
        <v>81</v>
      </c>
      <c r="AC27" t="s">
        <v>81</v>
      </c>
      <c r="AD27" t="s">
        <v>81</v>
      </c>
      <c r="AE27" t="s">
        <v>81</v>
      </c>
      <c r="AF27" t="s">
        <v>81</v>
      </c>
      <c r="AG27" t="s">
        <v>81</v>
      </c>
      <c r="AH27" t="s">
        <v>81</v>
      </c>
      <c r="AI27" t="s">
        <v>81</v>
      </c>
      <c r="AJ27" t="s">
        <v>81</v>
      </c>
      <c r="AK27" t="s">
        <v>81</v>
      </c>
      <c r="AL27" t="s">
        <v>81</v>
      </c>
      <c r="AM27" t="s">
        <v>81</v>
      </c>
      <c r="AN27" t="s">
        <v>81</v>
      </c>
      <c r="AO27" t="s">
        <v>81</v>
      </c>
      <c r="AP27" t="s">
        <v>81</v>
      </c>
      <c r="AQ27" t="s">
        <v>81</v>
      </c>
      <c r="AR27" t="s">
        <v>81</v>
      </c>
      <c r="AS27" t="s">
        <v>81</v>
      </c>
      <c r="AT27" t="s">
        <v>81</v>
      </c>
      <c r="AU27" t="s">
        <v>81</v>
      </c>
      <c r="AV27" t="s">
        <v>81</v>
      </c>
      <c r="AW27" t="s">
        <v>81</v>
      </c>
      <c r="AX27" t="s">
        <v>81</v>
      </c>
      <c r="AY27" t="s">
        <v>81</v>
      </c>
      <c r="AZ27" t="s">
        <v>81</v>
      </c>
      <c r="BA27" t="s">
        <v>81</v>
      </c>
    </row>
    <row r="28" spans="2:53" x14ac:dyDescent="0.2">
      <c r="B28" t="s">
        <v>81</v>
      </c>
      <c r="C28" t="s">
        <v>81</v>
      </c>
      <c r="D28" t="s">
        <v>81</v>
      </c>
      <c r="E28" t="s">
        <v>81</v>
      </c>
      <c r="F28" t="s">
        <v>81</v>
      </c>
      <c r="G28" t="s">
        <v>107</v>
      </c>
      <c r="H28" t="s">
        <v>81</v>
      </c>
      <c r="I28" t="s">
        <v>81</v>
      </c>
      <c r="J28" t="s">
        <v>81</v>
      </c>
      <c r="K28" t="s">
        <v>81</v>
      </c>
      <c r="L28" t="s">
        <v>81</v>
      </c>
      <c r="M28" t="s">
        <v>81</v>
      </c>
      <c r="N28" t="s">
        <v>81</v>
      </c>
      <c r="O28" t="s">
        <v>81</v>
      </c>
      <c r="P28" t="s">
        <v>81</v>
      </c>
      <c r="Q28" t="s">
        <v>81</v>
      </c>
      <c r="R28" t="s">
        <v>81</v>
      </c>
      <c r="S28" t="s">
        <v>81</v>
      </c>
      <c r="T28" t="s">
        <v>81</v>
      </c>
      <c r="U28" t="s">
        <v>81</v>
      </c>
      <c r="V28" t="s">
        <v>81</v>
      </c>
      <c r="W28" t="s">
        <v>81</v>
      </c>
      <c r="X28" t="s">
        <v>81</v>
      </c>
      <c r="Y28" t="s">
        <v>81</v>
      </c>
      <c r="Z28" t="s">
        <v>81</v>
      </c>
      <c r="AA28" t="s">
        <v>81</v>
      </c>
      <c r="AB28" t="s">
        <v>81</v>
      </c>
      <c r="AC28" t="s">
        <v>81</v>
      </c>
      <c r="AD28" t="s">
        <v>81</v>
      </c>
      <c r="AE28" t="s">
        <v>81</v>
      </c>
      <c r="AF28" t="s">
        <v>81</v>
      </c>
      <c r="AG28" t="s">
        <v>81</v>
      </c>
      <c r="AH28" t="s">
        <v>81</v>
      </c>
      <c r="AI28" t="s">
        <v>81</v>
      </c>
      <c r="AJ28" t="s">
        <v>81</v>
      </c>
      <c r="AK28" t="s">
        <v>81</v>
      </c>
      <c r="AL28" t="s">
        <v>81</v>
      </c>
      <c r="AM28" t="s">
        <v>81</v>
      </c>
      <c r="AN28" t="s">
        <v>81</v>
      </c>
      <c r="AO28" t="s">
        <v>81</v>
      </c>
      <c r="AP28" t="s">
        <v>81</v>
      </c>
      <c r="AQ28" t="s">
        <v>81</v>
      </c>
      <c r="AR28" t="s">
        <v>81</v>
      </c>
      <c r="AS28" t="s">
        <v>81</v>
      </c>
      <c r="AT28" t="s">
        <v>81</v>
      </c>
      <c r="AU28" t="s">
        <v>81</v>
      </c>
      <c r="AV28" t="s">
        <v>81</v>
      </c>
      <c r="AW28" t="s">
        <v>81</v>
      </c>
      <c r="AX28" t="s">
        <v>81</v>
      </c>
      <c r="AY28" t="s">
        <v>81</v>
      </c>
      <c r="AZ28" t="s">
        <v>81</v>
      </c>
      <c r="BA28" t="s">
        <v>81</v>
      </c>
    </row>
    <row r="29" spans="2:53" x14ac:dyDescent="0.2">
      <c r="B29" t="s">
        <v>12</v>
      </c>
      <c r="C29" t="s">
        <v>81</v>
      </c>
      <c r="D29" t="s">
        <v>81</v>
      </c>
      <c r="E29" t="s">
        <v>81</v>
      </c>
      <c r="F29" t="s">
        <v>81</v>
      </c>
      <c r="G29" t="s">
        <v>81</v>
      </c>
      <c r="H29" t="s">
        <v>108</v>
      </c>
      <c r="I29" t="s">
        <v>81</v>
      </c>
      <c r="J29" t="s">
        <v>81</v>
      </c>
      <c r="K29" t="s">
        <v>81</v>
      </c>
      <c r="L29" t="s">
        <v>81</v>
      </c>
      <c r="M29" t="s">
        <v>81</v>
      </c>
      <c r="N29" t="s">
        <v>81</v>
      </c>
      <c r="O29" t="s">
        <v>81</v>
      </c>
      <c r="P29" t="s">
        <v>81</v>
      </c>
      <c r="Q29" t="s">
        <v>81</v>
      </c>
      <c r="R29" t="s">
        <v>81</v>
      </c>
      <c r="S29" t="s">
        <v>81</v>
      </c>
      <c r="T29" t="s">
        <v>81</v>
      </c>
      <c r="U29" t="s">
        <v>81</v>
      </c>
      <c r="V29" t="s">
        <v>81</v>
      </c>
      <c r="W29" t="s">
        <v>81</v>
      </c>
      <c r="X29" t="s">
        <v>81</v>
      </c>
      <c r="Y29" t="s">
        <v>81</v>
      </c>
      <c r="Z29" t="s">
        <v>81</v>
      </c>
      <c r="AA29" t="s">
        <v>81</v>
      </c>
      <c r="AB29" t="s">
        <v>81</v>
      </c>
      <c r="AC29" t="s">
        <v>81</v>
      </c>
      <c r="AD29" t="s">
        <v>81</v>
      </c>
      <c r="AE29" t="s">
        <v>81</v>
      </c>
      <c r="AF29" t="s">
        <v>81</v>
      </c>
      <c r="AG29" t="s">
        <v>81</v>
      </c>
      <c r="AH29" t="s">
        <v>81</v>
      </c>
      <c r="AI29" t="s">
        <v>81</v>
      </c>
      <c r="AJ29" t="s">
        <v>81</v>
      </c>
      <c r="AK29" t="s">
        <v>81</v>
      </c>
      <c r="AL29" t="s">
        <v>81</v>
      </c>
      <c r="AM29" t="s">
        <v>81</v>
      </c>
      <c r="AN29" t="s">
        <v>81</v>
      </c>
      <c r="AO29" t="s">
        <v>81</v>
      </c>
      <c r="AP29" t="s">
        <v>81</v>
      </c>
      <c r="AQ29" t="s">
        <v>81</v>
      </c>
      <c r="AR29" t="s">
        <v>81</v>
      </c>
      <c r="AS29" t="s">
        <v>81</v>
      </c>
      <c r="AT29" t="s">
        <v>81</v>
      </c>
      <c r="AU29" t="s">
        <v>81</v>
      </c>
      <c r="AV29" t="s">
        <v>81</v>
      </c>
      <c r="AW29" t="s">
        <v>81</v>
      </c>
      <c r="AX29" t="s">
        <v>81</v>
      </c>
      <c r="AY29" t="s">
        <v>81</v>
      </c>
      <c r="AZ29" t="s">
        <v>81</v>
      </c>
      <c r="BA29" t="s">
        <v>81</v>
      </c>
    </row>
    <row r="30" spans="2:53" x14ac:dyDescent="0.2">
      <c r="B30" t="s">
        <v>81</v>
      </c>
      <c r="C30" t="s">
        <v>81</v>
      </c>
      <c r="D30" t="s">
        <v>81</v>
      </c>
      <c r="E30" t="s">
        <v>81</v>
      </c>
      <c r="F30" t="s">
        <v>81</v>
      </c>
      <c r="G30" t="s">
        <v>81</v>
      </c>
      <c r="H30" t="s">
        <v>109</v>
      </c>
      <c r="I30" t="s">
        <v>81</v>
      </c>
      <c r="J30" t="s">
        <v>81</v>
      </c>
      <c r="K30" t="s">
        <v>81</v>
      </c>
      <c r="L30" t="s">
        <v>81</v>
      </c>
      <c r="M30" t="s">
        <v>81</v>
      </c>
      <c r="N30" t="s">
        <v>81</v>
      </c>
      <c r="O30" t="s">
        <v>81</v>
      </c>
      <c r="P30" t="s">
        <v>81</v>
      </c>
      <c r="Q30" t="s">
        <v>81</v>
      </c>
      <c r="R30" t="s">
        <v>81</v>
      </c>
      <c r="S30" t="s">
        <v>81</v>
      </c>
      <c r="T30" t="s">
        <v>81</v>
      </c>
      <c r="U30" t="s">
        <v>81</v>
      </c>
      <c r="V30" t="s">
        <v>81</v>
      </c>
      <c r="W30" t="s">
        <v>81</v>
      </c>
      <c r="X30" t="s">
        <v>81</v>
      </c>
      <c r="Y30" t="s">
        <v>81</v>
      </c>
      <c r="Z30" t="s">
        <v>81</v>
      </c>
      <c r="AA30" t="s">
        <v>81</v>
      </c>
      <c r="AB30" t="s">
        <v>81</v>
      </c>
      <c r="AC30" t="s">
        <v>81</v>
      </c>
      <c r="AD30" t="s">
        <v>81</v>
      </c>
      <c r="AE30" t="s">
        <v>81</v>
      </c>
      <c r="AF30" t="s">
        <v>81</v>
      </c>
      <c r="AG30" t="s">
        <v>81</v>
      </c>
      <c r="AH30" t="s">
        <v>81</v>
      </c>
      <c r="AI30" t="s">
        <v>81</v>
      </c>
      <c r="AJ30" t="s">
        <v>81</v>
      </c>
      <c r="AK30" t="s">
        <v>81</v>
      </c>
      <c r="AL30" t="s">
        <v>81</v>
      </c>
      <c r="AM30" t="s">
        <v>81</v>
      </c>
      <c r="AN30" t="s">
        <v>81</v>
      </c>
      <c r="AO30" t="s">
        <v>81</v>
      </c>
      <c r="AP30" t="s">
        <v>81</v>
      </c>
      <c r="AQ30" t="s">
        <v>81</v>
      </c>
      <c r="AR30" t="s">
        <v>81</v>
      </c>
      <c r="AS30" t="s">
        <v>81</v>
      </c>
      <c r="AT30" t="s">
        <v>81</v>
      </c>
      <c r="AU30" t="s">
        <v>81</v>
      </c>
      <c r="AV30" t="s">
        <v>81</v>
      </c>
      <c r="AW30" t="s">
        <v>81</v>
      </c>
      <c r="AX30" t="s">
        <v>81</v>
      </c>
      <c r="AY30" t="s">
        <v>81</v>
      </c>
      <c r="AZ30" t="s">
        <v>81</v>
      </c>
      <c r="BA30" t="s">
        <v>81</v>
      </c>
    </row>
    <row r="31" spans="2:53" x14ac:dyDescent="0.2">
      <c r="B31" t="s">
        <v>87</v>
      </c>
      <c r="C31" t="s">
        <v>81</v>
      </c>
      <c r="D31" t="s">
        <v>81</v>
      </c>
      <c r="E31" t="s">
        <v>81</v>
      </c>
      <c r="F31" t="s">
        <v>81</v>
      </c>
      <c r="G31" t="s">
        <v>81</v>
      </c>
      <c r="H31" t="s">
        <v>110</v>
      </c>
      <c r="I31" t="s">
        <v>81</v>
      </c>
      <c r="J31" t="s">
        <v>81</v>
      </c>
      <c r="K31" t="s">
        <v>81</v>
      </c>
      <c r="L31" t="s">
        <v>81</v>
      </c>
      <c r="M31" t="s">
        <v>81</v>
      </c>
      <c r="N31" t="s">
        <v>81</v>
      </c>
      <c r="O31" t="s">
        <v>81</v>
      </c>
      <c r="P31" t="s">
        <v>81</v>
      </c>
      <c r="Q31" t="s">
        <v>81</v>
      </c>
      <c r="R31" t="s">
        <v>81</v>
      </c>
      <c r="S31" t="s">
        <v>81</v>
      </c>
      <c r="T31" t="s">
        <v>81</v>
      </c>
      <c r="U31" t="s">
        <v>81</v>
      </c>
      <c r="V31" t="s">
        <v>81</v>
      </c>
      <c r="W31" t="s">
        <v>81</v>
      </c>
      <c r="X31" t="s">
        <v>81</v>
      </c>
      <c r="Y31" t="s">
        <v>81</v>
      </c>
      <c r="Z31" t="s">
        <v>81</v>
      </c>
      <c r="AA31" t="s">
        <v>81</v>
      </c>
      <c r="AB31" t="s">
        <v>81</v>
      </c>
      <c r="AC31" t="s">
        <v>81</v>
      </c>
      <c r="AD31" t="s">
        <v>81</v>
      </c>
      <c r="AE31" t="s">
        <v>81</v>
      </c>
      <c r="AF31" t="s">
        <v>81</v>
      </c>
      <c r="AG31" t="s">
        <v>81</v>
      </c>
      <c r="AH31" t="s">
        <v>81</v>
      </c>
      <c r="AI31" t="s">
        <v>81</v>
      </c>
      <c r="AJ31" t="s">
        <v>81</v>
      </c>
      <c r="AK31" t="s">
        <v>81</v>
      </c>
      <c r="AL31" t="s">
        <v>81</v>
      </c>
      <c r="AM31" t="s">
        <v>81</v>
      </c>
      <c r="AN31" t="s">
        <v>81</v>
      </c>
      <c r="AO31" t="s">
        <v>81</v>
      </c>
      <c r="AP31" t="s">
        <v>81</v>
      </c>
      <c r="AQ31" t="s">
        <v>81</v>
      </c>
      <c r="AR31" t="s">
        <v>81</v>
      </c>
      <c r="AS31" t="s">
        <v>81</v>
      </c>
      <c r="AT31" t="s">
        <v>81</v>
      </c>
      <c r="AU31" t="s">
        <v>81</v>
      </c>
      <c r="AV31" t="s">
        <v>81</v>
      </c>
      <c r="AW31" t="s">
        <v>81</v>
      </c>
      <c r="AX31" t="s">
        <v>81</v>
      </c>
      <c r="AY31" t="s">
        <v>81</v>
      </c>
      <c r="AZ31" t="s">
        <v>81</v>
      </c>
      <c r="BA31" t="s">
        <v>81</v>
      </c>
    </row>
    <row r="32" spans="2:53" x14ac:dyDescent="0.2">
      <c r="B32" t="s">
        <v>81</v>
      </c>
      <c r="C32" t="s">
        <v>81</v>
      </c>
      <c r="D32" t="s">
        <v>81</v>
      </c>
      <c r="E32" t="s">
        <v>81</v>
      </c>
      <c r="F32" t="s">
        <v>81</v>
      </c>
      <c r="G32" t="s">
        <v>81</v>
      </c>
      <c r="H32" t="s">
        <v>111</v>
      </c>
      <c r="I32" t="s">
        <v>81</v>
      </c>
      <c r="J32" t="s">
        <v>81</v>
      </c>
      <c r="K32" t="s">
        <v>81</v>
      </c>
      <c r="L32" t="s">
        <v>81</v>
      </c>
      <c r="M32" t="s">
        <v>81</v>
      </c>
      <c r="N32" t="s">
        <v>81</v>
      </c>
      <c r="O32" t="s">
        <v>81</v>
      </c>
      <c r="P32" t="s">
        <v>81</v>
      </c>
      <c r="Q32" t="s">
        <v>81</v>
      </c>
      <c r="R32" t="s">
        <v>81</v>
      </c>
      <c r="S32" t="s">
        <v>81</v>
      </c>
      <c r="T32" t="s">
        <v>81</v>
      </c>
      <c r="U32" t="s">
        <v>81</v>
      </c>
      <c r="V32" t="s">
        <v>81</v>
      </c>
      <c r="W32" t="s">
        <v>81</v>
      </c>
      <c r="X32" t="s">
        <v>81</v>
      </c>
      <c r="Y32" t="s">
        <v>81</v>
      </c>
      <c r="Z32" t="s">
        <v>81</v>
      </c>
      <c r="AA32" t="s">
        <v>81</v>
      </c>
      <c r="AB32" t="s">
        <v>81</v>
      </c>
      <c r="AC32" t="s">
        <v>81</v>
      </c>
      <c r="AD32" t="s">
        <v>81</v>
      </c>
      <c r="AE32" t="s">
        <v>81</v>
      </c>
      <c r="AF32" t="s">
        <v>81</v>
      </c>
      <c r="AG32" t="s">
        <v>81</v>
      </c>
      <c r="AH32" t="s">
        <v>81</v>
      </c>
      <c r="AI32" t="s">
        <v>81</v>
      </c>
      <c r="AJ32" t="s">
        <v>81</v>
      </c>
      <c r="AK32" t="s">
        <v>81</v>
      </c>
      <c r="AL32" t="s">
        <v>81</v>
      </c>
      <c r="AM32" t="s">
        <v>81</v>
      </c>
      <c r="AN32" t="s">
        <v>81</v>
      </c>
      <c r="AO32" t="s">
        <v>81</v>
      </c>
      <c r="AP32" t="s">
        <v>81</v>
      </c>
      <c r="AQ32" t="s">
        <v>81</v>
      </c>
      <c r="AR32" t="s">
        <v>81</v>
      </c>
      <c r="AS32" t="s">
        <v>81</v>
      </c>
      <c r="AT32" t="s">
        <v>81</v>
      </c>
      <c r="AU32" t="s">
        <v>81</v>
      </c>
      <c r="AV32" t="s">
        <v>81</v>
      </c>
      <c r="AW32" t="s">
        <v>81</v>
      </c>
      <c r="AX32" t="s">
        <v>81</v>
      </c>
      <c r="AY32" t="s">
        <v>81</v>
      </c>
      <c r="AZ32" t="s">
        <v>81</v>
      </c>
      <c r="BA32" t="s">
        <v>81</v>
      </c>
    </row>
    <row r="33" spans="2:53" x14ac:dyDescent="0.2">
      <c r="B33" t="s">
        <v>22</v>
      </c>
      <c r="C33" t="s">
        <v>81</v>
      </c>
      <c r="D33" t="s">
        <v>81</v>
      </c>
      <c r="E33" t="s">
        <v>81</v>
      </c>
      <c r="F33" t="s">
        <v>81</v>
      </c>
      <c r="G33" t="s">
        <v>81</v>
      </c>
      <c r="H33" t="s">
        <v>81</v>
      </c>
      <c r="I33" t="s">
        <v>112</v>
      </c>
      <c r="J33" t="s">
        <v>113</v>
      </c>
      <c r="K33" t="s">
        <v>114</v>
      </c>
      <c r="L33" t="s">
        <v>81</v>
      </c>
      <c r="M33" t="s">
        <v>81</v>
      </c>
      <c r="N33" t="s">
        <v>81</v>
      </c>
      <c r="O33" t="s">
        <v>81</v>
      </c>
      <c r="P33" t="s">
        <v>81</v>
      </c>
      <c r="Q33" t="s">
        <v>81</v>
      </c>
      <c r="R33" t="s">
        <v>81</v>
      </c>
      <c r="S33" t="s">
        <v>81</v>
      </c>
      <c r="T33" t="s">
        <v>81</v>
      </c>
      <c r="U33" t="s">
        <v>81</v>
      </c>
      <c r="V33" t="s">
        <v>81</v>
      </c>
      <c r="W33" t="s">
        <v>81</v>
      </c>
      <c r="X33" t="s">
        <v>81</v>
      </c>
      <c r="Y33" t="s">
        <v>81</v>
      </c>
      <c r="Z33" t="s">
        <v>81</v>
      </c>
      <c r="AA33" t="s">
        <v>81</v>
      </c>
      <c r="AB33" t="s">
        <v>81</v>
      </c>
      <c r="AC33" t="s">
        <v>81</v>
      </c>
      <c r="AD33" t="s">
        <v>81</v>
      </c>
      <c r="AE33" t="s">
        <v>81</v>
      </c>
      <c r="AF33" t="s">
        <v>81</v>
      </c>
      <c r="AG33" t="s">
        <v>81</v>
      </c>
      <c r="AH33" t="s">
        <v>81</v>
      </c>
      <c r="AI33" t="s">
        <v>81</v>
      </c>
      <c r="AJ33" t="s">
        <v>81</v>
      </c>
      <c r="AK33" t="s">
        <v>81</v>
      </c>
      <c r="AL33" t="s">
        <v>81</v>
      </c>
      <c r="AM33" t="s">
        <v>81</v>
      </c>
      <c r="AN33" t="s">
        <v>81</v>
      </c>
      <c r="AO33" t="s">
        <v>81</v>
      </c>
      <c r="AP33" t="s">
        <v>81</v>
      </c>
      <c r="AQ33" t="s">
        <v>81</v>
      </c>
      <c r="AR33" t="s">
        <v>81</v>
      </c>
      <c r="AS33" t="s">
        <v>81</v>
      </c>
      <c r="AT33" t="s">
        <v>81</v>
      </c>
      <c r="AU33" t="s">
        <v>81</v>
      </c>
      <c r="AV33" t="s">
        <v>81</v>
      </c>
      <c r="AW33" t="s">
        <v>81</v>
      </c>
      <c r="AX33" t="s">
        <v>81</v>
      </c>
      <c r="AY33" t="s">
        <v>81</v>
      </c>
      <c r="AZ33" t="s">
        <v>81</v>
      </c>
      <c r="BA33" t="s">
        <v>81</v>
      </c>
    </row>
    <row r="34" spans="2:53" x14ac:dyDescent="0.2">
      <c r="B34" t="s">
        <v>81</v>
      </c>
      <c r="C34" t="s">
        <v>81</v>
      </c>
      <c r="D34" t="s">
        <v>81</v>
      </c>
      <c r="E34" t="s">
        <v>81</v>
      </c>
      <c r="F34" t="s">
        <v>81</v>
      </c>
      <c r="G34" t="s">
        <v>81</v>
      </c>
      <c r="H34" t="s">
        <v>81</v>
      </c>
      <c r="I34" t="s">
        <v>115</v>
      </c>
      <c r="J34" t="s">
        <v>116</v>
      </c>
      <c r="K34" t="s">
        <v>117</v>
      </c>
      <c r="L34" t="s">
        <v>81</v>
      </c>
      <c r="M34" t="s">
        <v>81</v>
      </c>
      <c r="N34" t="s">
        <v>81</v>
      </c>
      <c r="O34" t="s">
        <v>81</v>
      </c>
      <c r="P34" t="s">
        <v>81</v>
      </c>
      <c r="Q34" t="s">
        <v>81</v>
      </c>
      <c r="R34" t="s">
        <v>81</v>
      </c>
      <c r="S34" t="s">
        <v>81</v>
      </c>
      <c r="T34" t="s">
        <v>81</v>
      </c>
      <c r="U34" t="s">
        <v>81</v>
      </c>
      <c r="V34" t="s">
        <v>81</v>
      </c>
      <c r="W34" t="s">
        <v>81</v>
      </c>
      <c r="X34" t="s">
        <v>81</v>
      </c>
      <c r="Y34" t="s">
        <v>81</v>
      </c>
      <c r="Z34" t="s">
        <v>81</v>
      </c>
      <c r="AA34" t="s">
        <v>81</v>
      </c>
      <c r="AB34" t="s">
        <v>81</v>
      </c>
      <c r="AC34" t="s">
        <v>81</v>
      </c>
      <c r="AD34" t="s">
        <v>81</v>
      </c>
      <c r="AE34" t="s">
        <v>81</v>
      </c>
      <c r="AF34" t="s">
        <v>81</v>
      </c>
      <c r="AG34" t="s">
        <v>81</v>
      </c>
      <c r="AH34" t="s">
        <v>81</v>
      </c>
      <c r="AI34" t="s">
        <v>81</v>
      </c>
      <c r="AJ34" t="s">
        <v>81</v>
      </c>
      <c r="AK34" t="s">
        <v>81</v>
      </c>
      <c r="AL34" t="s">
        <v>81</v>
      </c>
      <c r="AM34" t="s">
        <v>81</v>
      </c>
      <c r="AN34" t="s">
        <v>81</v>
      </c>
      <c r="AO34" t="s">
        <v>81</v>
      </c>
      <c r="AP34" t="s">
        <v>81</v>
      </c>
      <c r="AQ34" t="s">
        <v>81</v>
      </c>
      <c r="AR34" t="s">
        <v>81</v>
      </c>
      <c r="AS34" t="s">
        <v>81</v>
      </c>
      <c r="AT34" t="s">
        <v>81</v>
      </c>
      <c r="AU34" t="s">
        <v>81</v>
      </c>
      <c r="AV34" t="s">
        <v>81</v>
      </c>
      <c r="AW34" t="s">
        <v>81</v>
      </c>
      <c r="AX34" t="s">
        <v>81</v>
      </c>
      <c r="AY34" t="s">
        <v>81</v>
      </c>
      <c r="AZ34" t="s">
        <v>81</v>
      </c>
      <c r="BA34" t="s">
        <v>81</v>
      </c>
    </row>
    <row r="35" spans="2:53" x14ac:dyDescent="0.2">
      <c r="B35" t="s">
        <v>11</v>
      </c>
      <c r="C35" t="s">
        <v>81</v>
      </c>
      <c r="D35" t="s">
        <v>81</v>
      </c>
      <c r="E35" t="s">
        <v>81</v>
      </c>
      <c r="F35" t="s">
        <v>81</v>
      </c>
      <c r="G35" t="s">
        <v>81</v>
      </c>
      <c r="H35" t="s">
        <v>81</v>
      </c>
      <c r="I35" t="s">
        <v>118</v>
      </c>
      <c r="J35" t="s">
        <v>81</v>
      </c>
      <c r="K35" t="s">
        <v>81</v>
      </c>
      <c r="L35" t="s">
        <v>81</v>
      </c>
      <c r="M35" t="s">
        <v>81</v>
      </c>
      <c r="N35" t="s">
        <v>81</v>
      </c>
      <c r="O35" t="s">
        <v>81</v>
      </c>
      <c r="P35" t="s">
        <v>81</v>
      </c>
      <c r="Q35" t="s">
        <v>81</v>
      </c>
      <c r="R35" t="s">
        <v>81</v>
      </c>
      <c r="S35" t="s">
        <v>81</v>
      </c>
      <c r="T35" t="s">
        <v>81</v>
      </c>
      <c r="U35" t="s">
        <v>81</v>
      </c>
      <c r="V35" t="s">
        <v>81</v>
      </c>
      <c r="W35" t="s">
        <v>81</v>
      </c>
      <c r="X35" t="s">
        <v>81</v>
      </c>
      <c r="Y35" t="s">
        <v>81</v>
      </c>
      <c r="Z35" t="s">
        <v>81</v>
      </c>
      <c r="AA35" t="s">
        <v>81</v>
      </c>
      <c r="AB35" t="s">
        <v>81</v>
      </c>
      <c r="AC35" t="s">
        <v>81</v>
      </c>
      <c r="AD35" t="s">
        <v>81</v>
      </c>
      <c r="AE35" t="s">
        <v>81</v>
      </c>
      <c r="AF35" t="s">
        <v>81</v>
      </c>
      <c r="AG35" t="s">
        <v>81</v>
      </c>
      <c r="AH35" t="s">
        <v>81</v>
      </c>
      <c r="AI35" t="s">
        <v>81</v>
      </c>
      <c r="AJ35" t="s">
        <v>81</v>
      </c>
      <c r="AK35" t="s">
        <v>81</v>
      </c>
      <c r="AL35" t="s">
        <v>81</v>
      </c>
      <c r="AM35" t="s">
        <v>81</v>
      </c>
      <c r="AN35" t="s">
        <v>81</v>
      </c>
      <c r="AO35" t="s">
        <v>81</v>
      </c>
      <c r="AP35" t="s">
        <v>81</v>
      </c>
      <c r="AQ35" t="s">
        <v>81</v>
      </c>
      <c r="AR35" t="s">
        <v>81</v>
      </c>
      <c r="AS35" t="s">
        <v>81</v>
      </c>
      <c r="AT35" t="s">
        <v>81</v>
      </c>
      <c r="AU35" t="s">
        <v>81</v>
      </c>
      <c r="AV35" t="s">
        <v>81</v>
      </c>
      <c r="AW35" t="s">
        <v>81</v>
      </c>
      <c r="AX35" t="s">
        <v>81</v>
      </c>
      <c r="AY35" t="s">
        <v>81</v>
      </c>
      <c r="AZ35" t="s">
        <v>81</v>
      </c>
      <c r="BA35" t="s">
        <v>81</v>
      </c>
    </row>
    <row r="36" spans="2:53" x14ac:dyDescent="0.2">
      <c r="B36" t="s">
        <v>81</v>
      </c>
      <c r="C36" t="s">
        <v>81</v>
      </c>
      <c r="D36" t="s">
        <v>81</v>
      </c>
      <c r="E36" t="s">
        <v>81</v>
      </c>
      <c r="F36" t="s">
        <v>81</v>
      </c>
      <c r="G36" t="s">
        <v>81</v>
      </c>
      <c r="H36" t="s">
        <v>81</v>
      </c>
      <c r="I36" t="s">
        <v>86</v>
      </c>
      <c r="J36" t="s">
        <v>81</v>
      </c>
      <c r="K36" t="s">
        <v>81</v>
      </c>
      <c r="L36" t="s">
        <v>81</v>
      </c>
      <c r="M36" t="s">
        <v>81</v>
      </c>
      <c r="N36" t="s">
        <v>81</v>
      </c>
      <c r="O36" t="s">
        <v>81</v>
      </c>
      <c r="P36" t="s">
        <v>81</v>
      </c>
      <c r="Q36" t="s">
        <v>81</v>
      </c>
      <c r="R36" t="s">
        <v>81</v>
      </c>
      <c r="S36" t="s">
        <v>81</v>
      </c>
      <c r="T36" t="s">
        <v>81</v>
      </c>
      <c r="U36" t="s">
        <v>81</v>
      </c>
      <c r="V36" t="s">
        <v>81</v>
      </c>
      <c r="W36" t="s">
        <v>81</v>
      </c>
      <c r="X36" t="s">
        <v>81</v>
      </c>
      <c r="Y36" t="s">
        <v>81</v>
      </c>
      <c r="Z36" t="s">
        <v>81</v>
      </c>
      <c r="AA36" t="s">
        <v>81</v>
      </c>
      <c r="AB36" t="s">
        <v>81</v>
      </c>
      <c r="AC36" t="s">
        <v>81</v>
      </c>
      <c r="AD36" t="s">
        <v>81</v>
      </c>
      <c r="AE36" t="s">
        <v>81</v>
      </c>
      <c r="AF36" t="s">
        <v>81</v>
      </c>
      <c r="AG36" t="s">
        <v>81</v>
      </c>
      <c r="AH36" t="s">
        <v>81</v>
      </c>
      <c r="AI36" t="s">
        <v>81</v>
      </c>
      <c r="AJ36" t="s">
        <v>81</v>
      </c>
      <c r="AK36" t="s">
        <v>81</v>
      </c>
      <c r="AL36" t="s">
        <v>81</v>
      </c>
      <c r="AM36" t="s">
        <v>81</v>
      </c>
      <c r="AN36" t="s">
        <v>81</v>
      </c>
      <c r="AO36" t="s">
        <v>81</v>
      </c>
      <c r="AP36" t="s">
        <v>81</v>
      </c>
      <c r="AQ36" t="s">
        <v>81</v>
      </c>
      <c r="AR36" t="s">
        <v>81</v>
      </c>
      <c r="AS36" t="s">
        <v>81</v>
      </c>
      <c r="AT36" t="s">
        <v>81</v>
      </c>
      <c r="AU36" t="s">
        <v>81</v>
      </c>
      <c r="AV36" t="s">
        <v>81</v>
      </c>
      <c r="AW36" t="s">
        <v>81</v>
      </c>
      <c r="AX36" t="s">
        <v>81</v>
      </c>
      <c r="AY36" t="s">
        <v>81</v>
      </c>
      <c r="AZ36" t="s">
        <v>81</v>
      </c>
      <c r="BA36" t="s">
        <v>81</v>
      </c>
    </row>
    <row r="37" spans="2:53" x14ac:dyDescent="0.2">
      <c r="B37" t="s">
        <v>87</v>
      </c>
      <c r="C37" t="s">
        <v>81</v>
      </c>
      <c r="D37" t="s">
        <v>81</v>
      </c>
      <c r="E37" t="s">
        <v>81</v>
      </c>
      <c r="F37" t="s">
        <v>81</v>
      </c>
      <c r="G37" t="s">
        <v>81</v>
      </c>
      <c r="H37" t="s">
        <v>81</v>
      </c>
      <c r="I37" t="s">
        <v>119</v>
      </c>
      <c r="J37" t="s">
        <v>81</v>
      </c>
      <c r="K37" t="s">
        <v>81</v>
      </c>
      <c r="L37" t="s">
        <v>81</v>
      </c>
      <c r="M37" t="s">
        <v>81</v>
      </c>
      <c r="N37" t="s">
        <v>81</v>
      </c>
      <c r="O37" t="s">
        <v>81</v>
      </c>
      <c r="P37" t="s">
        <v>81</v>
      </c>
      <c r="Q37" t="s">
        <v>81</v>
      </c>
      <c r="R37" t="s">
        <v>81</v>
      </c>
      <c r="S37" t="s">
        <v>81</v>
      </c>
      <c r="T37" t="s">
        <v>81</v>
      </c>
      <c r="U37" t="s">
        <v>81</v>
      </c>
      <c r="V37" t="s">
        <v>81</v>
      </c>
      <c r="W37" t="s">
        <v>81</v>
      </c>
      <c r="X37" t="s">
        <v>81</v>
      </c>
      <c r="Y37" t="s">
        <v>81</v>
      </c>
      <c r="Z37" t="s">
        <v>81</v>
      </c>
      <c r="AA37" t="s">
        <v>81</v>
      </c>
      <c r="AB37" t="s">
        <v>81</v>
      </c>
      <c r="AC37" t="s">
        <v>81</v>
      </c>
      <c r="AD37" t="s">
        <v>81</v>
      </c>
      <c r="AE37" t="s">
        <v>81</v>
      </c>
      <c r="AF37" t="s">
        <v>81</v>
      </c>
      <c r="AG37" t="s">
        <v>81</v>
      </c>
      <c r="AH37" t="s">
        <v>81</v>
      </c>
      <c r="AI37" t="s">
        <v>81</v>
      </c>
      <c r="AJ37" t="s">
        <v>81</v>
      </c>
      <c r="AK37" t="s">
        <v>81</v>
      </c>
      <c r="AL37" t="s">
        <v>81</v>
      </c>
      <c r="AM37" t="s">
        <v>81</v>
      </c>
      <c r="AN37" t="s">
        <v>81</v>
      </c>
      <c r="AO37" t="s">
        <v>81</v>
      </c>
      <c r="AP37" t="s">
        <v>81</v>
      </c>
      <c r="AQ37" t="s">
        <v>81</v>
      </c>
      <c r="AR37" t="s">
        <v>81</v>
      </c>
      <c r="AS37" t="s">
        <v>81</v>
      </c>
      <c r="AT37" t="s">
        <v>81</v>
      </c>
      <c r="AU37" t="s">
        <v>81</v>
      </c>
      <c r="AV37" t="s">
        <v>81</v>
      </c>
      <c r="AW37" t="s">
        <v>81</v>
      </c>
      <c r="AX37" t="s">
        <v>81</v>
      </c>
      <c r="AY37" t="s">
        <v>81</v>
      </c>
      <c r="AZ37" t="s">
        <v>81</v>
      </c>
      <c r="BA37" t="s">
        <v>81</v>
      </c>
    </row>
    <row r="38" spans="2:53" x14ac:dyDescent="0.2">
      <c r="B38" t="s">
        <v>81</v>
      </c>
      <c r="C38" t="s">
        <v>81</v>
      </c>
      <c r="D38" t="s">
        <v>81</v>
      </c>
      <c r="E38" t="s">
        <v>81</v>
      </c>
      <c r="F38" t="s">
        <v>81</v>
      </c>
      <c r="G38" t="s">
        <v>81</v>
      </c>
      <c r="H38" t="s">
        <v>81</v>
      </c>
      <c r="I38" t="s">
        <v>120</v>
      </c>
      <c r="J38" t="s">
        <v>81</v>
      </c>
      <c r="K38" t="s">
        <v>81</v>
      </c>
      <c r="L38" t="s">
        <v>81</v>
      </c>
      <c r="M38" t="s">
        <v>81</v>
      </c>
      <c r="N38" t="s">
        <v>81</v>
      </c>
      <c r="O38" t="s">
        <v>81</v>
      </c>
      <c r="P38" t="s">
        <v>81</v>
      </c>
      <c r="Q38" t="s">
        <v>81</v>
      </c>
      <c r="R38" t="s">
        <v>81</v>
      </c>
      <c r="S38" t="s">
        <v>81</v>
      </c>
      <c r="T38" t="s">
        <v>81</v>
      </c>
      <c r="U38" t="s">
        <v>81</v>
      </c>
      <c r="V38" t="s">
        <v>81</v>
      </c>
      <c r="W38" t="s">
        <v>81</v>
      </c>
      <c r="X38" t="s">
        <v>81</v>
      </c>
      <c r="Y38" t="s">
        <v>81</v>
      </c>
      <c r="Z38" t="s">
        <v>81</v>
      </c>
      <c r="AA38" t="s">
        <v>81</v>
      </c>
      <c r="AB38" t="s">
        <v>81</v>
      </c>
      <c r="AC38" t="s">
        <v>81</v>
      </c>
      <c r="AD38" t="s">
        <v>81</v>
      </c>
      <c r="AE38" t="s">
        <v>81</v>
      </c>
      <c r="AF38" t="s">
        <v>81</v>
      </c>
      <c r="AG38" t="s">
        <v>81</v>
      </c>
      <c r="AH38" t="s">
        <v>81</v>
      </c>
      <c r="AI38" t="s">
        <v>81</v>
      </c>
      <c r="AJ38" t="s">
        <v>81</v>
      </c>
      <c r="AK38" t="s">
        <v>81</v>
      </c>
      <c r="AL38" t="s">
        <v>81</v>
      </c>
      <c r="AM38" t="s">
        <v>81</v>
      </c>
      <c r="AN38" t="s">
        <v>81</v>
      </c>
      <c r="AO38" t="s">
        <v>81</v>
      </c>
      <c r="AP38" t="s">
        <v>81</v>
      </c>
      <c r="AQ38" t="s">
        <v>81</v>
      </c>
      <c r="AR38" t="s">
        <v>81</v>
      </c>
      <c r="AS38" t="s">
        <v>81</v>
      </c>
      <c r="AT38" t="s">
        <v>81</v>
      </c>
      <c r="AU38" t="s">
        <v>81</v>
      </c>
      <c r="AV38" t="s">
        <v>81</v>
      </c>
      <c r="AW38" t="s">
        <v>81</v>
      </c>
      <c r="AX38" t="s">
        <v>81</v>
      </c>
      <c r="AY38" t="s">
        <v>81</v>
      </c>
      <c r="AZ38" t="s">
        <v>81</v>
      </c>
      <c r="BA38" t="s">
        <v>81</v>
      </c>
    </row>
    <row r="39" spans="2:53" x14ac:dyDescent="0.2">
      <c r="B39" t="s">
        <v>36</v>
      </c>
      <c r="C39" t="s">
        <v>81</v>
      </c>
      <c r="D39" t="s">
        <v>81</v>
      </c>
      <c r="E39" t="s">
        <v>81</v>
      </c>
      <c r="F39" t="s">
        <v>81</v>
      </c>
      <c r="G39" t="s">
        <v>81</v>
      </c>
      <c r="H39" t="s">
        <v>81</v>
      </c>
      <c r="I39" t="s">
        <v>81</v>
      </c>
      <c r="J39" t="s">
        <v>121</v>
      </c>
      <c r="K39" t="s">
        <v>81</v>
      </c>
      <c r="L39" t="s">
        <v>81</v>
      </c>
      <c r="M39" t="s">
        <v>81</v>
      </c>
      <c r="N39" t="s">
        <v>81</v>
      </c>
      <c r="O39" t="s">
        <v>81</v>
      </c>
      <c r="P39" t="s">
        <v>81</v>
      </c>
      <c r="Q39" t="s">
        <v>81</v>
      </c>
      <c r="R39" t="s">
        <v>81</v>
      </c>
      <c r="S39" t="s">
        <v>81</v>
      </c>
      <c r="T39" t="s">
        <v>81</v>
      </c>
      <c r="U39" t="s">
        <v>81</v>
      </c>
      <c r="V39" t="s">
        <v>81</v>
      </c>
      <c r="W39" t="s">
        <v>81</v>
      </c>
      <c r="X39" t="s">
        <v>81</v>
      </c>
      <c r="Y39" t="s">
        <v>81</v>
      </c>
      <c r="Z39" t="s">
        <v>81</v>
      </c>
      <c r="AA39" t="s">
        <v>81</v>
      </c>
      <c r="AB39" t="s">
        <v>81</v>
      </c>
      <c r="AC39" t="s">
        <v>81</v>
      </c>
      <c r="AD39" t="s">
        <v>81</v>
      </c>
      <c r="AE39" t="s">
        <v>81</v>
      </c>
      <c r="AF39" t="s">
        <v>81</v>
      </c>
      <c r="AG39" t="s">
        <v>81</v>
      </c>
      <c r="AH39" t="s">
        <v>81</v>
      </c>
      <c r="AI39" t="s">
        <v>81</v>
      </c>
      <c r="AJ39" t="s">
        <v>81</v>
      </c>
      <c r="AK39" t="s">
        <v>81</v>
      </c>
      <c r="AL39" t="s">
        <v>81</v>
      </c>
      <c r="AM39" t="s">
        <v>81</v>
      </c>
      <c r="AN39" t="s">
        <v>81</v>
      </c>
      <c r="AO39" t="s">
        <v>81</v>
      </c>
      <c r="AP39" t="s">
        <v>81</v>
      </c>
      <c r="AQ39" t="s">
        <v>81</v>
      </c>
      <c r="AR39" t="s">
        <v>81</v>
      </c>
      <c r="AS39" t="s">
        <v>81</v>
      </c>
      <c r="AT39" t="s">
        <v>81</v>
      </c>
      <c r="AU39" t="s">
        <v>81</v>
      </c>
      <c r="AV39" t="s">
        <v>81</v>
      </c>
      <c r="AW39" t="s">
        <v>81</v>
      </c>
      <c r="AX39" t="s">
        <v>81</v>
      </c>
      <c r="AY39" t="s">
        <v>81</v>
      </c>
      <c r="AZ39" t="s">
        <v>81</v>
      </c>
      <c r="BA39" t="s">
        <v>81</v>
      </c>
    </row>
    <row r="40" spans="2:53" x14ac:dyDescent="0.2">
      <c r="B40" t="s">
        <v>81</v>
      </c>
      <c r="C40" t="s">
        <v>81</v>
      </c>
      <c r="D40" t="s">
        <v>81</v>
      </c>
      <c r="E40" t="s">
        <v>81</v>
      </c>
      <c r="F40" t="s">
        <v>81</v>
      </c>
      <c r="G40" t="s">
        <v>81</v>
      </c>
      <c r="H40" t="s">
        <v>81</v>
      </c>
      <c r="I40" t="s">
        <v>81</v>
      </c>
      <c r="J40" t="s">
        <v>122</v>
      </c>
      <c r="K40" t="s">
        <v>81</v>
      </c>
      <c r="L40" t="s">
        <v>81</v>
      </c>
      <c r="M40" t="s">
        <v>81</v>
      </c>
      <c r="N40" t="s">
        <v>81</v>
      </c>
      <c r="O40" t="s">
        <v>81</v>
      </c>
      <c r="P40" t="s">
        <v>81</v>
      </c>
      <c r="Q40" t="s">
        <v>81</v>
      </c>
      <c r="R40" t="s">
        <v>81</v>
      </c>
      <c r="S40" t="s">
        <v>81</v>
      </c>
      <c r="T40" t="s">
        <v>81</v>
      </c>
      <c r="U40" t="s">
        <v>81</v>
      </c>
      <c r="V40" t="s">
        <v>81</v>
      </c>
      <c r="W40" t="s">
        <v>81</v>
      </c>
      <c r="X40" t="s">
        <v>81</v>
      </c>
      <c r="Y40" t="s">
        <v>81</v>
      </c>
      <c r="Z40" t="s">
        <v>81</v>
      </c>
      <c r="AA40" t="s">
        <v>81</v>
      </c>
      <c r="AB40" t="s">
        <v>81</v>
      </c>
      <c r="AC40" t="s">
        <v>81</v>
      </c>
      <c r="AD40" t="s">
        <v>81</v>
      </c>
      <c r="AE40" t="s">
        <v>81</v>
      </c>
      <c r="AF40" t="s">
        <v>81</v>
      </c>
      <c r="AG40" t="s">
        <v>81</v>
      </c>
      <c r="AH40" t="s">
        <v>81</v>
      </c>
      <c r="AI40" t="s">
        <v>81</v>
      </c>
      <c r="AJ40" t="s">
        <v>81</v>
      </c>
      <c r="AK40" t="s">
        <v>81</v>
      </c>
      <c r="AL40" t="s">
        <v>81</v>
      </c>
      <c r="AM40" t="s">
        <v>81</v>
      </c>
      <c r="AN40" t="s">
        <v>81</v>
      </c>
      <c r="AO40" t="s">
        <v>81</v>
      </c>
      <c r="AP40" t="s">
        <v>81</v>
      </c>
      <c r="AQ40" t="s">
        <v>81</v>
      </c>
      <c r="AR40" t="s">
        <v>81</v>
      </c>
      <c r="AS40" t="s">
        <v>81</v>
      </c>
      <c r="AT40" t="s">
        <v>81</v>
      </c>
      <c r="AU40" t="s">
        <v>81</v>
      </c>
      <c r="AV40" t="s">
        <v>81</v>
      </c>
      <c r="AW40" t="s">
        <v>81</v>
      </c>
      <c r="AX40" t="s">
        <v>81</v>
      </c>
      <c r="AY40" t="s">
        <v>81</v>
      </c>
      <c r="AZ40" t="s">
        <v>81</v>
      </c>
      <c r="BA40" t="s">
        <v>81</v>
      </c>
    </row>
    <row r="41" spans="2:53" x14ac:dyDescent="0.2">
      <c r="B41" t="s">
        <v>87</v>
      </c>
      <c r="C41" t="s">
        <v>81</v>
      </c>
      <c r="D41" t="s">
        <v>81</v>
      </c>
      <c r="E41" t="s">
        <v>81</v>
      </c>
      <c r="F41" t="s">
        <v>81</v>
      </c>
      <c r="G41" t="s">
        <v>81</v>
      </c>
      <c r="H41" t="s">
        <v>81</v>
      </c>
      <c r="I41" t="s">
        <v>81</v>
      </c>
      <c r="J41" t="s">
        <v>123</v>
      </c>
      <c r="K41" t="s">
        <v>81</v>
      </c>
      <c r="L41" t="s">
        <v>81</v>
      </c>
      <c r="M41" t="s">
        <v>81</v>
      </c>
      <c r="N41" t="s">
        <v>81</v>
      </c>
      <c r="O41" t="s">
        <v>81</v>
      </c>
      <c r="P41" t="s">
        <v>81</v>
      </c>
      <c r="Q41" t="s">
        <v>81</v>
      </c>
      <c r="R41" t="s">
        <v>81</v>
      </c>
      <c r="S41" t="s">
        <v>81</v>
      </c>
      <c r="T41" t="s">
        <v>81</v>
      </c>
      <c r="U41" t="s">
        <v>81</v>
      </c>
      <c r="V41" t="s">
        <v>81</v>
      </c>
      <c r="W41" t="s">
        <v>81</v>
      </c>
      <c r="X41" t="s">
        <v>81</v>
      </c>
      <c r="Y41" t="s">
        <v>81</v>
      </c>
      <c r="Z41" t="s">
        <v>81</v>
      </c>
      <c r="AA41" t="s">
        <v>81</v>
      </c>
      <c r="AB41" t="s">
        <v>81</v>
      </c>
      <c r="AC41" t="s">
        <v>81</v>
      </c>
      <c r="AD41" t="s">
        <v>81</v>
      </c>
      <c r="AE41" t="s">
        <v>81</v>
      </c>
      <c r="AF41" t="s">
        <v>81</v>
      </c>
      <c r="AG41" t="s">
        <v>81</v>
      </c>
      <c r="AH41" t="s">
        <v>81</v>
      </c>
      <c r="AI41" t="s">
        <v>81</v>
      </c>
      <c r="AJ41" t="s">
        <v>81</v>
      </c>
      <c r="AK41" t="s">
        <v>81</v>
      </c>
      <c r="AL41" t="s">
        <v>81</v>
      </c>
      <c r="AM41" t="s">
        <v>81</v>
      </c>
      <c r="AN41" t="s">
        <v>81</v>
      </c>
      <c r="AO41" t="s">
        <v>81</v>
      </c>
      <c r="AP41" t="s">
        <v>81</v>
      </c>
      <c r="AQ41" t="s">
        <v>81</v>
      </c>
      <c r="AR41" t="s">
        <v>81</v>
      </c>
      <c r="AS41" t="s">
        <v>81</v>
      </c>
      <c r="AT41" t="s">
        <v>81</v>
      </c>
      <c r="AU41" t="s">
        <v>81</v>
      </c>
      <c r="AV41" t="s">
        <v>81</v>
      </c>
      <c r="AW41" t="s">
        <v>81</v>
      </c>
      <c r="AX41" t="s">
        <v>81</v>
      </c>
      <c r="AY41" t="s">
        <v>81</v>
      </c>
      <c r="AZ41" t="s">
        <v>81</v>
      </c>
      <c r="BA41" t="s">
        <v>81</v>
      </c>
    </row>
    <row r="42" spans="2:53" x14ac:dyDescent="0.2">
      <c r="B42" t="s">
        <v>81</v>
      </c>
      <c r="C42" t="s">
        <v>81</v>
      </c>
      <c r="D42" t="s">
        <v>81</v>
      </c>
      <c r="E42" t="s">
        <v>81</v>
      </c>
      <c r="F42" t="s">
        <v>81</v>
      </c>
      <c r="G42" t="s">
        <v>81</v>
      </c>
      <c r="H42" t="s">
        <v>81</v>
      </c>
      <c r="I42" t="s">
        <v>81</v>
      </c>
      <c r="J42" t="s">
        <v>124</v>
      </c>
      <c r="K42" t="s">
        <v>81</v>
      </c>
      <c r="L42" t="s">
        <v>81</v>
      </c>
      <c r="M42" t="s">
        <v>81</v>
      </c>
      <c r="N42" t="s">
        <v>81</v>
      </c>
      <c r="O42" t="s">
        <v>81</v>
      </c>
      <c r="P42" t="s">
        <v>81</v>
      </c>
      <c r="Q42" t="s">
        <v>81</v>
      </c>
      <c r="R42" t="s">
        <v>81</v>
      </c>
      <c r="S42" t="s">
        <v>81</v>
      </c>
      <c r="T42" t="s">
        <v>81</v>
      </c>
      <c r="U42" t="s">
        <v>81</v>
      </c>
      <c r="V42" t="s">
        <v>81</v>
      </c>
      <c r="W42" t="s">
        <v>81</v>
      </c>
      <c r="X42" t="s">
        <v>81</v>
      </c>
      <c r="Y42" t="s">
        <v>81</v>
      </c>
      <c r="Z42" t="s">
        <v>81</v>
      </c>
      <c r="AA42" t="s">
        <v>81</v>
      </c>
      <c r="AB42" t="s">
        <v>81</v>
      </c>
      <c r="AC42" t="s">
        <v>81</v>
      </c>
      <c r="AD42" t="s">
        <v>81</v>
      </c>
      <c r="AE42" t="s">
        <v>81</v>
      </c>
      <c r="AF42" t="s">
        <v>81</v>
      </c>
      <c r="AG42" t="s">
        <v>81</v>
      </c>
      <c r="AH42" t="s">
        <v>81</v>
      </c>
      <c r="AI42" t="s">
        <v>81</v>
      </c>
      <c r="AJ42" t="s">
        <v>81</v>
      </c>
      <c r="AK42" t="s">
        <v>81</v>
      </c>
      <c r="AL42" t="s">
        <v>81</v>
      </c>
      <c r="AM42" t="s">
        <v>81</v>
      </c>
      <c r="AN42" t="s">
        <v>81</v>
      </c>
      <c r="AO42" t="s">
        <v>81</v>
      </c>
      <c r="AP42" t="s">
        <v>81</v>
      </c>
      <c r="AQ42" t="s">
        <v>81</v>
      </c>
      <c r="AR42" t="s">
        <v>81</v>
      </c>
      <c r="AS42" t="s">
        <v>81</v>
      </c>
      <c r="AT42" t="s">
        <v>81</v>
      </c>
      <c r="AU42" t="s">
        <v>81</v>
      </c>
      <c r="AV42" t="s">
        <v>81</v>
      </c>
      <c r="AW42" t="s">
        <v>81</v>
      </c>
      <c r="AX42" t="s">
        <v>81</v>
      </c>
      <c r="AY42" t="s">
        <v>81</v>
      </c>
      <c r="AZ42" t="s">
        <v>81</v>
      </c>
      <c r="BA42" t="s">
        <v>81</v>
      </c>
    </row>
    <row r="43" spans="2:53" x14ac:dyDescent="0.2">
      <c r="B43" t="s">
        <v>12</v>
      </c>
      <c r="C43" t="s">
        <v>81</v>
      </c>
      <c r="D43" t="s">
        <v>81</v>
      </c>
      <c r="E43" t="s">
        <v>81</v>
      </c>
      <c r="F43" t="s">
        <v>81</v>
      </c>
      <c r="G43" t="s">
        <v>81</v>
      </c>
      <c r="H43" t="s">
        <v>81</v>
      </c>
      <c r="I43" t="s">
        <v>81</v>
      </c>
      <c r="J43" t="s">
        <v>81</v>
      </c>
      <c r="K43" t="s">
        <v>125</v>
      </c>
      <c r="L43" t="s">
        <v>81</v>
      </c>
      <c r="M43" t="s">
        <v>81</v>
      </c>
      <c r="N43" t="s">
        <v>81</v>
      </c>
      <c r="O43" t="s">
        <v>81</v>
      </c>
      <c r="P43" t="s">
        <v>81</v>
      </c>
      <c r="Q43" t="s">
        <v>81</v>
      </c>
      <c r="R43" t="s">
        <v>81</v>
      </c>
      <c r="S43" t="s">
        <v>81</v>
      </c>
      <c r="T43" t="s">
        <v>81</v>
      </c>
      <c r="U43" t="s">
        <v>81</v>
      </c>
      <c r="V43" t="s">
        <v>81</v>
      </c>
      <c r="W43" t="s">
        <v>81</v>
      </c>
      <c r="X43" t="s">
        <v>81</v>
      </c>
      <c r="Y43" t="s">
        <v>81</v>
      </c>
      <c r="Z43" t="s">
        <v>81</v>
      </c>
      <c r="AA43" t="s">
        <v>81</v>
      </c>
      <c r="AB43" t="s">
        <v>81</v>
      </c>
      <c r="AC43" t="s">
        <v>81</v>
      </c>
      <c r="AD43" t="s">
        <v>81</v>
      </c>
      <c r="AE43" t="s">
        <v>81</v>
      </c>
      <c r="AF43" t="s">
        <v>81</v>
      </c>
      <c r="AG43" t="s">
        <v>81</v>
      </c>
      <c r="AH43" t="s">
        <v>81</v>
      </c>
      <c r="AI43" t="s">
        <v>81</v>
      </c>
      <c r="AJ43" t="s">
        <v>81</v>
      </c>
      <c r="AK43" t="s">
        <v>81</v>
      </c>
      <c r="AL43" t="s">
        <v>81</v>
      </c>
      <c r="AM43" t="s">
        <v>81</v>
      </c>
      <c r="AN43" t="s">
        <v>81</v>
      </c>
      <c r="AO43" t="s">
        <v>81</v>
      </c>
      <c r="AP43" t="s">
        <v>81</v>
      </c>
      <c r="AQ43" t="s">
        <v>81</v>
      </c>
      <c r="AR43" t="s">
        <v>81</v>
      </c>
      <c r="AS43" t="s">
        <v>81</v>
      </c>
      <c r="AT43" t="s">
        <v>81</v>
      </c>
      <c r="AU43" t="s">
        <v>81</v>
      </c>
      <c r="AV43" t="s">
        <v>81</v>
      </c>
      <c r="AW43" t="s">
        <v>81</v>
      </c>
      <c r="AX43" t="s">
        <v>81</v>
      </c>
      <c r="AY43" t="s">
        <v>81</v>
      </c>
      <c r="AZ43" t="s">
        <v>81</v>
      </c>
      <c r="BA43" t="s">
        <v>81</v>
      </c>
    </row>
    <row r="44" spans="2:53" x14ac:dyDescent="0.2">
      <c r="B44" t="s">
        <v>81</v>
      </c>
      <c r="C44" t="s">
        <v>81</v>
      </c>
      <c r="D44" t="s">
        <v>81</v>
      </c>
      <c r="E44" t="s">
        <v>81</v>
      </c>
      <c r="F44" t="s">
        <v>81</v>
      </c>
      <c r="G44" t="s">
        <v>81</v>
      </c>
      <c r="H44" t="s">
        <v>81</v>
      </c>
      <c r="I44" t="s">
        <v>81</v>
      </c>
      <c r="J44" t="s">
        <v>81</v>
      </c>
      <c r="K44" t="s">
        <v>126</v>
      </c>
      <c r="L44" t="s">
        <v>81</v>
      </c>
      <c r="M44" t="s">
        <v>81</v>
      </c>
      <c r="N44" t="s">
        <v>81</v>
      </c>
      <c r="O44" t="s">
        <v>81</v>
      </c>
      <c r="P44" t="s">
        <v>81</v>
      </c>
      <c r="Q44" t="s">
        <v>81</v>
      </c>
      <c r="R44" t="s">
        <v>81</v>
      </c>
      <c r="S44" t="s">
        <v>81</v>
      </c>
      <c r="T44" t="s">
        <v>81</v>
      </c>
      <c r="U44" t="s">
        <v>81</v>
      </c>
      <c r="V44" t="s">
        <v>81</v>
      </c>
      <c r="W44" t="s">
        <v>81</v>
      </c>
      <c r="X44" t="s">
        <v>81</v>
      </c>
      <c r="Y44" t="s">
        <v>81</v>
      </c>
      <c r="Z44" t="s">
        <v>81</v>
      </c>
      <c r="AA44" t="s">
        <v>81</v>
      </c>
      <c r="AB44" t="s">
        <v>81</v>
      </c>
      <c r="AC44" t="s">
        <v>81</v>
      </c>
      <c r="AD44" t="s">
        <v>81</v>
      </c>
      <c r="AE44" t="s">
        <v>81</v>
      </c>
      <c r="AF44" t="s">
        <v>81</v>
      </c>
      <c r="AG44" t="s">
        <v>81</v>
      </c>
      <c r="AH44" t="s">
        <v>81</v>
      </c>
      <c r="AI44" t="s">
        <v>81</v>
      </c>
      <c r="AJ44" t="s">
        <v>81</v>
      </c>
      <c r="AK44" t="s">
        <v>81</v>
      </c>
      <c r="AL44" t="s">
        <v>81</v>
      </c>
      <c r="AM44" t="s">
        <v>81</v>
      </c>
      <c r="AN44" t="s">
        <v>81</v>
      </c>
      <c r="AO44" t="s">
        <v>81</v>
      </c>
      <c r="AP44" t="s">
        <v>81</v>
      </c>
      <c r="AQ44" t="s">
        <v>81</v>
      </c>
      <c r="AR44" t="s">
        <v>81</v>
      </c>
      <c r="AS44" t="s">
        <v>81</v>
      </c>
      <c r="AT44" t="s">
        <v>81</v>
      </c>
      <c r="AU44" t="s">
        <v>81</v>
      </c>
      <c r="AV44" t="s">
        <v>81</v>
      </c>
      <c r="AW44" t="s">
        <v>81</v>
      </c>
      <c r="AX44" t="s">
        <v>81</v>
      </c>
      <c r="AY44" t="s">
        <v>81</v>
      </c>
      <c r="AZ44" t="s">
        <v>81</v>
      </c>
      <c r="BA44" t="s">
        <v>81</v>
      </c>
    </row>
    <row r="45" spans="2:53" x14ac:dyDescent="0.2">
      <c r="B45" t="s">
        <v>87</v>
      </c>
      <c r="C45" t="s">
        <v>81</v>
      </c>
      <c r="D45" t="s">
        <v>81</v>
      </c>
      <c r="E45" t="s">
        <v>81</v>
      </c>
      <c r="F45" t="s">
        <v>81</v>
      </c>
      <c r="G45" t="s">
        <v>81</v>
      </c>
      <c r="H45" t="s">
        <v>81</v>
      </c>
      <c r="I45" t="s">
        <v>81</v>
      </c>
      <c r="J45" t="s">
        <v>81</v>
      </c>
      <c r="K45" t="s">
        <v>127</v>
      </c>
      <c r="L45" t="s">
        <v>81</v>
      </c>
      <c r="M45" t="s">
        <v>81</v>
      </c>
      <c r="N45" t="s">
        <v>81</v>
      </c>
      <c r="O45" t="s">
        <v>81</v>
      </c>
      <c r="P45" t="s">
        <v>81</v>
      </c>
      <c r="Q45" t="s">
        <v>81</v>
      </c>
      <c r="R45" t="s">
        <v>81</v>
      </c>
      <c r="S45" t="s">
        <v>81</v>
      </c>
      <c r="T45" t="s">
        <v>81</v>
      </c>
      <c r="U45" t="s">
        <v>81</v>
      </c>
      <c r="V45" t="s">
        <v>81</v>
      </c>
      <c r="W45" t="s">
        <v>81</v>
      </c>
      <c r="X45" t="s">
        <v>81</v>
      </c>
      <c r="Y45" t="s">
        <v>81</v>
      </c>
      <c r="Z45" t="s">
        <v>81</v>
      </c>
      <c r="AA45" t="s">
        <v>81</v>
      </c>
      <c r="AB45" t="s">
        <v>81</v>
      </c>
      <c r="AC45" t="s">
        <v>81</v>
      </c>
      <c r="AD45" t="s">
        <v>81</v>
      </c>
      <c r="AE45" t="s">
        <v>81</v>
      </c>
      <c r="AF45" t="s">
        <v>81</v>
      </c>
      <c r="AG45" t="s">
        <v>81</v>
      </c>
      <c r="AH45" t="s">
        <v>81</v>
      </c>
      <c r="AI45" t="s">
        <v>81</v>
      </c>
      <c r="AJ45" t="s">
        <v>81</v>
      </c>
      <c r="AK45" t="s">
        <v>81</v>
      </c>
      <c r="AL45" t="s">
        <v>81</v>
      </c>
      <c r="AM45" t="s">
        <v>81</v>
      </c>
      <c r="AN45" t="s">
        <v>81</v>
      </c>
      <c r="AO45" t="s">
        <v>81</v>
      </c>
      <c r="AP45" t="s">
        <v>81</v>
      </c>
      <c r="AQ45" t="s">
        <v>81</v>
      </c>
      <c r="AR45" t="s">
        <v>81</v>
      </c>
      <c r="AS45" t="s">
        <v>81</v>
      </c>
      <c r="AT45" t="s">
        <v>81</v>
      </c>
      <c r="AU45" t="s">
        <v>81</v>
      </c>
      <c r="AV45" t="s">
        <v>81</v>
      </c>
      <c r="AW45" t="s">
        <v>81</v>
      </c>
      <c r="AX45" t="s">
        <v>81</v>
      </c>
      <c r="AY45" t="s">
        <v>81</v>
      </c>
      <c r="AZ45" t="s">
        <v>81</v>
      </c>
      <c r="BA45" t="s">
        <v>81</v>
      </c>
    </row>
    <row r="46" spans="2:53" x14ac:dyDescent="0.2">
      <c r="B46" t="s">
        <v>81</v>
      </c>
      <c r="C46" t="s">
        <v>81</v>
      </c>
      <c r="D46" t="s">
        <v>81</v>
      </c>
      <c r="E46" t="s">
        <v>81</v>
      </c>
      <c r="F46" t="s">
        <v>81</v>
      </c>
      <c r="G46" t="s">
        <v>81</v>
      </c>
      <c r="H46" t="s">
        <v>81</v>
      </c>
      <c r="I46" t="s">
        <v>81</v>
      </c>
      <c r="J46" t="s">
        <v>81</v>
      </c>
      <c r="K46" t="s">
        <v>128</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c r="AF46" t="s">
        <v>81</v>
      </c>
      <c r="AG46" t="s">
        <v>81</v>
      </c>
      <c r="AH46" t="s">
        <v>81</v>
      </c>
      <c r="AI46" t="s">
        <v>81</v>
      </c>
      <c r="AJ46" t="s">
        <v>81</v>
      </c>
      <c r="AK46" t="s">
        <v>81</v>
      </c>
      <c r="AL46" t="s">
        <v>81</v>
      </c>
      <c r="AM46" t="s">
        <v>81</v>
      </c>
      <c r="AN46" t="s">
        <v>81</v>
      </c>
      <c r="AO46" t="s">
        <v>81</v>
      </c>
      <c r="AP46" t="s">
        <v>81</v>
      </c>
      <c r="AQ46" t="s">
        <v>81</v>
      </c>
      <c r="AR46" t="s">
        <v>81</v>
      </c>
      <c r="AS46" t="s">
        <v>81</v>
      </c>
      <c r="AT46" t="s">
        <v>81</v>
      </c>
      <c r="AU46" t="s">
        <v>81</v>
      </c>
      <c r="AV46" t="s">
        <v>81</v>
      </c>
      <c r="AW46" t="s">
        <v>81</v>
      </c>
      <c r="AX46" t="s">
        <v>81</v>
      </c>
      <c r="AY46" t="s">
        <v>81</v>
      </c>
      <c r="AZ46" t="s">
        <v>81</v>
      </c>
      <c r="BA46" t="s">
        <v>81</v>
      </c>
    </row>
    <row r="47" spans="2:53" x14ac:dyDescent="0.2">
      <c r="B47" t="s">
        <v>23</v>
      </c>
      <c r="C47" t="s">
        <v>81</v>
      </c>
      <c r="D47" t="s">
        <v>81</v>
      </c>
      <c r="E47" t="s">
        <v>81</v>
      </c>
      <c r="F47" t="s">
        <v>81</v>
      </c>
      <c r="G47" t="s">
        <v>81</v>
      </c>
      <c r="H47" t="s">
        <v>81</v>
      </c>
      <c r="I47" t="s">
        <v>81</v>
      </c>
      <c r="J47" t="s">
        <v>81</v>
      </c>
      <c r="K47" t="s">
        <v>81</v>
      </c>
      <c r="L47" t="s">
        <v>129</v>
      </c>
      <c r="M47" t="s">
        <v>130</v>
      </c>
      <c r="N47" t="s">
        <v>131</v>
      </c>
      <c r="O47" t="s">
        <v>81</v>
      </c>
      <c r="P47" t="s">
        <v>81</v>
      </c>
      <c r="Q47" t="s">
        <v>81</v>
      </c>
      <c r="R47" t="s">
        <v>81</v>
      </c>
      <c r="S47" t="s">
        <v>81</v>
      </c>
      <c r="T47" t="s">
        <v>81</v>
      </c>
      <c r="U47" t="s">
        <v>81</v>
      </c>
      <c r="V47" t="s">
        <v>81</v>
      </c>
      <c r="W47" t="s">
        <v>81</v>
      </c>
      <c r="X47" t="s">
        <v>81</v>
      </c>
      <c r="Y47" t="s">
        <v>81</v>
      </c>
      <c r="Z47" t="s">
        <v>81</v>
      </c>
      <c r="AA47" t="s">
        <v>81</v>
      </c>
      <c r="AB47" t="s">
        <v>81</v>
      </c>
      <c r="AC47" t="s">
        <v>81</v>
      </c>
      <c r="AD47" t="s">
        <v>81</v>
      </c>
      <c r="AE47" t="s">
        <v>81</v>
      </c>
      <c r="AF47" t="s">
        <v>81</v>
      </c>
      <c r="AG47" t="s">
        <v>81</v>
      </c>
      <c r="AH47" t="s">
        <v>81</v>
      </c>
      <c r="AI47" t="s">
        <v>81</v>
      </c>
      <c r="AJ47" t="s">
        <v>81</v>
      </c>
      <c r="AK47" t="s">
        <v>81</v>
      </c>
      <c r="AL47" t="s">
        <v>81</v>
      </c>
      <c r="AM47" t="s">
        <v>81</v>
      </c>
      <c r="AN47" t="s">
        <v>81</v>
      </c>
      <c r="AO47" t="s">
        <v>81</v>
      </c>
      <c r="AP47" t="s">
        <v>81</v>
      </c>
      <c r="AQ47" t="s">
        <v>81</v>
      </c>
      <c r="AR47" t="s">
        <v>81</v>
      </c>
      <c r="AS47" t="s">
        <v>81</v>
      </c>
      <c r="AT47" t="s">
        <v>81</v>
      </c>
      <c r="AU47" t="s">
        <v>81</v>
      </c>
      <c r="AV47" t="s">
        <v>81</v>
      </c>
      <c r="AW47" t="s">
        <v>81</v>
      </c>
      <c r="AX47" t="s">
        <v>81</v>
      </c>
      <c r="AY47" t="s">
        <v>81</v>
      </c>
      <c r="AZ47" t="s">
        <v>81</v>
      </c>
      <c r="BA47" t="s">
        <v>81</v>
      </c>
    </row>
    <row r="48" spans="2:53" x14ac:dyDescent="0.2">
      <c r="B48" t="s">
        <v>81</v>
      </c>
      <c r="C48" t="s">
        <v>81</v>
      </c>
      <c r="D48" t="s">
        <v>81</v>
      </c>
      <c r="E48" t="s">
        <v>81</v>
      </c>
      <c r="F48" t="s">
        <v>81</v>
      </c>
      <c r="G48" t="s">
        <v>81</v>
      </c>
      <c r="H48" t="s">
        <v>81</v>
      </c>
      <c r="I48" t="s">
        <v>81</v>
      </c>
      <c r="J48" t="s">
        <v>81</v>
      </c>
      <c r="K48" t="s">
        <v>81</v>
      </c>
      <c r="L48" t="s">
        <v>132</v>
      </c>
      <c r="M48" t="s">
        <v>126</v>
      </c>
      <c r="N48" t="s">
        <v>133</v>
      </c>
      <c r="O48" t="s">
        <v>81</v>
      </c>
      <c r="P48" t="s">
        <v>81</v>
      </c>
      <c r="Q48" t="s">
        <v>81</v>
      </c>
      <c r="R48" t="s">
        <v>81</v>
      </c>
      <c r="S48" t="s">
        <v>81</v>
      </c>
      <c r="T48" t="s">
        <v>81</v>
      </c>
      <c r="U48" t="s">
        <v>81</v>
      </c>
      <c r="V48" t="s">
        <v>81</v>
      </c>
      <c r="W48" t="s">
        <v>81</v>
      </c>
      <c r="X48" t="s">
        <v>81</v>
      </c>
      <c r="Y48" t="s">
        <v>81</v>
      </c>
      <c r="Z48" t="s">
        <v>81</v>
      </c>
      <c r="AA48" t="s">
        <v>81</v>
      </c>
      <c r="AB48" t="s">
        <v>81</v>
      </c>
      <c r="AC48" t="s">
        <v>81</v>
      </c>
      <c r="AD48" t="s">
        <v>81</v>
      </c>
      <c r="AE48" t="s">
        <v>81</v>
      </c>
      <c r="AF48" t="s">
        <v>81</v>
      </c>
      <c r="AG48" t="s">
        <v>81</v>
      </c>
      <c r="AH48" t="s">
        <v>81</v>
      </c>
      <c r="AI48" t="s">
        <v>81</v>
      </c>
      <c r="AJ48" t="s">
        <v>81</v>
      </c>
      <c r="AK48" t="s">
        <v>81</v>
      </c>
      <c r="AL48" t="s">
        <v>81</v>
      </c>
      <c r="AM48" t="s">
        <v>81</v>
      </c>
      <c r="AN48" t="s">
        <v>81</v>
      </c>
      <c r="AO48" t="s">
        <v>81</v>
      </c>
      <c r="AP48" t="s">
        <v>81</v>
      </c>
      <c r="AQ48" t="s">
        <v>81</v>
      </c>
      <c r="AR48" t="s">
        <v>81</v>
      </c>
      <c r="AS48" t="s">
        <v>81</v>
      </c>
      <c r="AT48" t="s">
        <v>81</v>
      </c>
      <c r="AU48" t="s">
        <v>81</v>
      </c>
      <c r="AV48" t="s">
        <v>81</v>
      </c>
      <c r="AW48" t="s">
        <v>81</v>
      </c>
      <c r="AX48" t="s">
        <v>81</v>
      </c>
      <c r="AY48" t="s">
        <v>81</v>
      </c>
      <c r="AZ48" t="s">
        <v>81</v>
      </c>
      <c r="BA48" t="s">
        <v>81</v>
      </c>
    </row>
    <row r="49" spans="2:53" x14ac:dyDescent="0.2">
      <c r="B49" t="s">
        <v>11</v>
      </c>
      <c r="C49" t="s">
        <v>81</v>
      </c>
      <c r="D49" t="s">
        <v>81</v>
      </c>
      <c r="E49" t="s">
        <v>81</v>
      </c>
      <c r="F49" t="s">
        <v>81</v>
      </c>
      <c r="G49" t="s">
        <v>81</v>
      </c>
      <c r="H49" t="s">
        <v>81</v>
      </c>
      <c r="I49" t="s">
        <v>81</v>
      </c>
      <c r="J49" t="s">
        <v>81</v>
      </c>
      <c r="K49" t="s">
        <v>81</v>
      </c>
      <c r="L49" t="s">
        <v>134</v>
      </c>
      <c r="M49" t="s">
        <v>81</v>
      </c>
      <c r="N49" t="s">
        <v>81</v>
      </c>
      <c r="O49" t="s">
        <v>81</v>
      </c>
      <c r="P49" t="s">
        <v>81</v>
      </c>
      <c r="Q49" t="s">
        <v>81</v>
      </c>
      <c r="R49" t="s">
        <v>81</v>
      </c>
      <c r="S49" t="s">
        <v>81</v>
      </c>
      <c r="T49" t="s">
        <v>81</v>
      </c>
      <c r="U49" t="s">
        <v>81</v>
      </c>
      <c r="V49" t="s">
        <v>81</v>
      </c>
      <c r="W49" t="s">
        <v>81</v>
      </c>
      <c r="X49" t="s">
        <v>81</v>
      </c>
      <c r="Y49" t="s">
        <v>81</v>
      </c>
      <c r="Z49" t="s">
        <v>81</v>
      </c>
      <c r="AA49" t="s">
        <v>81</v>
      </c>
      <c r="AB49" t="s">
        <v>81</v>
      </c>
      <c r="AC49" t="s">
        <v>81</v>
      </c>
      <c r="AD49" t="s">
        <v>81</v>
      </c>
      <c r="AE49" t="s">
        <v>81</v>
      </c>
      <c r="AF49" t="s">
        <v>81</v>
      </c>
      <c r="AG49" t="s">
        <v>81</v>
      </c>
      <c r="AH49" t="s">
        <v>81</v>
      </c>
      <c r="AI49" t="s">
        <v>81</v>
      </c>
      <c r="AJ49" t="s">
        <v>81</v>
      </c>
      <c r="AK49" t="s">
        <v>81</v>
      </c>
      <c r="AL49" t="s">
        <v>81</v>
      </c>
      <c r="AM49" t="s">
        <v>81</v>
      </c>
      <c r="AN49" t="s">
        <v>81</v>
      </c>
      <c r="AO49" t="s">
        <v>81</v>
      </c>
      <c r="AP49" t="s">
        <v>81</v>
      </c>
      <c r="AQ49" t="s">
        <v>81</v>
      </c>
      <c r="AR49" t="s">
        <v>81</v>
      </c>
      <c r="AS49" t="s">
        <v>81</v>
      </c>
      <c r="AT49" t="s">
        <v>81</v>
      </c>
      <c r="AU49" t="s">
        <v>81</v>
      </c>
      <c r="AV49" t="s">
        <v>81</v>
      </c>
      <c r="AW49" t="s">
        <v>81</v>
      </c>
      <c r="AX49" t="s">
        <v>81</v>
      </c>
      <c r="AY49" t="s">
        <v>81</v>
      </c>
      <c r="AZ49" t="s">
        <v>81</v>
      </c>
      <c r="BA49" t="s">
        <v>81</v>
      </c>
    </row>
    <row r="50" spans="2:53" x14ac:dyDescent="0.2">
      <c r="B50" t="s">
        <v>81</v>
      </c>
      <c r="C50" t="s">
        <v>81</v>
      </c>
      <c r="D50" t="s">
        <v>81</v>
      </c>
      <c r="E50" t="s">
        <v>81</v>
      </c>
      <c r="F50" t="s">
        <v>81</v>
      </c>
      <c r="G50" t="s">
        <v>81</v>
      </c>
      <c r="H50" t="s">
        <v>81</v>
      </c>
      <c r="I50" t="s">
        <v>81</v>
      </c>
      <c r="J50" t="s">
        <v>81</v>
      </c>
      <c r="K50" t="s">
        <v>81</v>
      </c>
      <c r="L50" t="s">
        <v>86</v>
      </c>
      <c r="M50" t="s">
        <v>81</v>
      </c>
      <c r="N50" t="s">
        <v>81</v>
      </c>
      <c r="O50" t="s">
        <v>81</v>
      </c>
      <c r="P50" t="s">
        <v>81</v>
      </c>
      <c r="Q50" t="s">
        <v>81</v>
      </c>
      <c r="R50" t="s">
        <v>81</v>
      </c>
      <c r="S50" t="s">
        <v>81</v>
      </c>
      <c r="T50" t="s">
        <v>81</v>
      </c>
      <c r="U50" t="s">
        <v>81</v>
      </c>
      <c r="V50" t="s">
        <v>81</v>
      </c>
      <c r="W50" t="s">
        <v>81</v>
      </c>
      <c r="X50" t="s">
        <v>81</v>
      </c>
      <c r="Y50" t="s">
        <v>81</v>
      </c>
      <c r="Z50" t="s">
        <v>81</v>
      </c>
      <c r="AA50" t="s">
        <v>81</v>
      </c>
      <c r="AB50" t="s">
        <v>81</v>
      </c>
      <c r="AC50" t="s">
        <v>81</v>
      </c>
      <c r="AD50" t="s">
        <v>81</v>
      </c>
      <c r="AE50" t="s">
        <v>81</v>
      </c>
      <c r="AF50" t="s">
        <v>81</v>
      </c>
      <c r="AG50" t="s">
        <v>81</v>
      </c>
      <c r="AH50" t="s">
        <v>81</v>
      </c>
      <c r="AI50" t="s">
        <v>81</v>
      </c>
      <c r="AJ50" t="s">
        <v>81</v>
      </c>
      <c r="AK50" t="s">
        <v>81</v>
      </c>
      <c r="AL50" t="s">
        <v>81</v>
      </c>
      <c r="AM50" t="s">
        <v>81</v>
      </c>
      <c r="AN50" t="s">
        <v>81</v>
      </c>
      <c r="AO50" t="s">
        <v>81</v>
      </c>
      <c r="AP50" t="s">
        <v>81</v>
      </c>
      <c r="AQ50" t="s">
        <v>81</v>
      </c>
      <c r="AR50" t="s">
        <v>81</v>
      </c>
      <c r="AS50" t="s">
        <v>81</v>
      </c>
      <c r="AT50" t="s">
        <v>81</v>
      </c>
      <c r="AU50" t="s">
        <v>81</v>
      </c>
      <c r="AV50" t="s">
        <v>81</v>
      </c>
      <c r="AW50" t="s">
        <v>81</v>
      </c>
      <c r="AX50" t="s">
        <v>81</v>
      </c>
      <c r="AY50" t="s">
        <v>81</v>
      </c>
      <c r="AZ50" t="s">
        <v>81</v>
      </c>
      <c r="BA50" t="s">
        <v>81</v>
      </c>
    </row>
    <row r="51" spans="2:53" x14ac:dyDescent="0.2">
      <c r="B51" t="s">
        <v>87</v>
      </c>
      <c r="C51" t="s">
        <v>81</v>
      </c>
      <c r="D51" t="s">
        <v>81</v>
      </c>
      <c r="E51" t="s">
        <v>81</v>
      </c>
      <c r="F51" t="s">
        <v>81</v>
      </c>
      <c r="G51" t="s">
        <v>81</v>
      </c>
      <c r="H51" t="s">
        <v>81</v>
      </c>
      <c r="I51" t="s">
        <v>81</v>
      </c>
      <c r="J51" t="s">
        <v>81</v>
      </c>
      <c r="K51" t="s">
        <v>81</v>
      </c>
      <c r="L51" t="s">
        <v>135</v>
      </c>
      <c r="M51" t="s">
        <v>81</v>
      </c>
      <c r="N51" t="s">
        <v>81</v>
      </c>
      <c r="O51" t="s">
        <v>81</v>
      </c>
      <c r="P51" t="s">
        <v>81</v>
      </c>
      <c r="Q51" t="s">
        <v>81</v>
      </c>
      <c r="R51" t="s">
        <v>81</v>
      </c>
      <c r="S51" t="s">
        <v>81</v>
      </c>
      <c r="T51" t="s">
        <v>81</v>
      </c>
      <c r="U51" t="s">
        <v>81</v>
      </c>
      <c r="V51" t="s">
        <v>81</v>
      </c>
      <c r="W51" t="s">
        <v>81</v>
      </c>
      <c r="X51" t="s">
        <v>81</v>
      </c>
      <c r="Y51" t="s">
        <v>81</v>
      </c>
      <c r="Z51" t="s">
        <v>81</v>
      </c>
      <c r="AA51" t="s">
        <v>81</v>
      </c>
      <c r="AB51" t="s">
        <v>81</v>
      </c>
      <c r="AC51" t="s">
        <v>81</v>
      </c>
      <c r="AD51" t="s">
        <v>81</v>
      </c>
      <c r="AE51" t="s">
        <v>81</v>
      </c>
      <c r="AF51" t="s">
        <v>81</v>
      </c>
      <c r="AG51" t="s">
        <v>81</v>
      </c>
      <c r="AH51" t="s">
        <v>81</v>
      </c>
      <c r="AI51" t="s">
        <v>81</v>
      </c>
      <c r="AJ51" t="s">
        <v>81</v>
      </c>
      <c r="AK51" t="s">
        <v>81</v>
      </c>
      <c r="AL51" t="s">
        <v>81</v>
      </c>
      <c r="AM51" t="s">
        <v>81</v>
      </c>
      <c r="AN51" t="s">
        <v>81</v>
      </c>
      <c r="AO51" t="s">
        <v>81</v>
      </c>
      <c r="AP51" t="s">
        <v>81</v>
      </c>
      <c r="AQ51" t="s">
        <v>81</v>
      </c>
      <c r="AR51" t="s">
        <v>81</v>
      </c>
      <c r="AS51" t="s">
        <v>81</v>
      </c>
      <c r="AT51" t="s">
        <v>81</v>
      </c>
      <c r="AU51" t="s">
        <v>81</v>
      </c>
      <c r="AV51" t="s">
        <v>81</v>
      </c>
      <c r="AW51" t="s">
        <v>81</v>
      </c>
      <c r="AX51" t="s">
        <v>81</v>
      </c>
      <c r="AY51" t="s">
        <v>81</v>
      </c>
      <c r="AZ51" t="s">
        <v>81</v>
      </c>
      <c r="BA51" t="s">
        <v>81</v>
      </c>
    </row>
    <row r="52" spans="2:53" x14ac:dyDescent="0.2">
      <c r="B52" t="s">
        <v>81</v>
      </c>
      <c r="C52" t="s">
        <v>81</v>
      </c>
      <c r="D52" t="s">
        <v>81</v>
      </c>
      <c r="E52" t="s">
        <v>81</v>
      </c>
      <c r="F52" t="s">
        <v>81</v>
      </c>
      <c r="G52" t="s">
        <v>81</v>
      </c>
      <c r="H52" t="s">
        <v>81</v>
      </c>
      <c r="I52" t="s">
        <v>81</v>
      </c>
      <c r="J52" t="s">
        <v>81</v>
      </c>
      <c r="K52" t="s">
        <v>81</v>
      </c>
      <c r="L52" t="s">
        <v>136</v>
      </c>
      <c r="M52" t="s">
        <v>81</v>
      </c>
      <c r="N52" t="s">
        <v>81</v>
      </c>
      <c r="O52" t="s">
        <v>81</v>
      </c>
      <c r="P52" t="s">
        <v>81</v>
      </c>
      <c r="Q52" t="s">
        <v>81</v>
      </c>
      <c r="R52" t="s">
        <v>81</v>
      </c>
      <c r="S52" t="s">
        <v>81</v>
      </c>
      <c r="T52" t="s">
        <v>81</v>
      </c>
      <c r="U52" t="s">
        <v>81</v>
      </c>
      <c r="V52" t="s">
        <v>81</v>
      </c>
      <c r="W52" t="s">
        <v>81</v>
      </c>
      <c r="X52" t="s">
        <v>81</v>
      </c>
      <c r="Y52" t="s">
        <v>81</v>
      </c>
      <c r="Z52" t="s">
        <v>81</v>
      </c>
      <c r="AA52" t="s">
        <v>81</v>
      </c>
      <c r="AB52" t="s">
        <v>81</v>
      </c>
      <c r="AC52" t="s">
        <v>81</v>
      </c>
      <c r="AD52" t="s">
        <v>81</v>
      </c>
      <c r="AE52" t="s">
        <v>81</v>
      </c>
      <c r="AF52" t="s">
        <v>81</v>
      </c>
      <c r="AG52" t="s">
        <v>81</v>
      </c>
      <c r="AH52" t="s">
        <v>81</v>
      </c>
      <c r="AI52" t="s">
        <v>81</v>
      </c>
      <c r="AJ52" t="s">
        <v>81</v>
      </c>
      <c r="AK52" t="s">
        <v>81</v>
      </c>
      <c r="AL52" t="s">
        <v>81</v>
      </c>
      <c r="AM52" t="s">
        <v>81</v>
      </c>
      <c r="AN52" t="s">
        <v>81</v>
      </c>
      <c r="AO52" t="s">
        <v>81</v>
      </c>
      <c r="AP52" t="s">
        <v>81</v>
      </c>
      <c r="AQ52" t="s">
        <v>81</v>
      </c>
      <c r="AR52" t="s">
        <v>81</v>
      </c>
      <c r="AS52" t="s">
        <v>81</v>
      </c>
      <c r="AT52" t="s">
        <v>81</v>
      </c>
      <c r="AU52" t="s">
        <v>81</v>
      </c>
      <c r="AV52" t="s">
        <v>81</v>
      </c>
      <c r="AW52" t="s">
        <v>81</v>
      </c>
      <c r="AX52" t="s">
        <v>81</v>
      </c>
      <c r="AY52" t="s">
        <v>81</v>
      </c>
      <c r="AZ52" t="s">
        <v>81</v>
      </c>
      <c r="BA52" t="s">
        <v>81</v>
      </c>
    </row>
    <row r="53" spans="2:53" x14ac:dyDescent="0.2">
      <c r="B53" t="s">
        <v>36</v>
      </c>
      <c r="C53" t="s">
        <v>81</v>
      </c>
      <c r="D53" t="s">
        <v>81</v>
      </c>
      <c r="E53" t="s">
        <v>81</v>
      </c>
      <c r="F53" t="s">
        <v>81</v>
      </c>
      <c r="G53" t="s">
        <v>81</v>
      </c>
      <c r="H53" t="s">
        <v>81</v>
      </c>
      <c r="I53" t="s">
        <v>81</v>
      </c>
      <c r="J53" t="s">
        <v>81</v>
      </c>
      <c r="K53" t="s">
        <v>81</v>
      </c>
      <c r="L53" t="s">
        <v>81</v>
      </c>
      <c r="M53" t="s">
        <v>137</v>
      </c>
      <c r="N53" t="s">
        <v>81</v>
      </c>
      <c r="O53" t="s">
        <v>81</v>
      </c>
      <c r="P53" t="s">
        <v>81</v>
      </c>
      <c r="Q53" t="s">
        <v>81</v>
      </c>
      <c r="R53" t="s">
        <v>81</v>
      </c>
      <c r="S53" t="s">
        <v>81</v>
      </c>
      <c r="T53" t="s">
        <v>81</v>
      </c>
      <c r="U53" t="s">
        <v>81</v>
      </c>
      <c r="V53" t="s">
        <v>81</v>
      </c>
      <c r="W53" t="s">
        <v>81</v>
      </c>
      <c r="X53" t="s">
        <v>81</v>
      </c>
      <c r="Y53" t="s">
        <v>81</v>
      </c>
      <c r="Z53" t="s">
        <v>81</v>
      </c>
      <c r="AA53" t="s">
        <v>81</v>
      </c>
      <c r="AB53" t="s">
        <v>81</v>
      </c>
      <c r="AC53" t="s">
        <v>81</v>
      </c>
      <c r="AD53" t="s">
        <v>81</v>
      </c>
      <c r="AE53" t="s">
        <v>81</v>
      </c>
      <c r="AF53" t="s">
        <v>81</v>
      </c>
      <c r="AG53" t="s">
        <v>81</v>
      </c>
      <c r="AH53" t="s">
        <v>81</v>
      </c>
      <c r="AI53" t="s">
        <v>81</v>
      </c>
      <c r="AJ53" t="s">
        <v>81</v>
      </c>
      <c r="AK53" t="s">
        <v>81</v>
      </c>
      <c r="AL53" t="s">
        <v>81</v>
      </c>
      <c r="AM53" t="s">
        <v>81</v>
      </c>
      <c r="AN53" t="s">
        <v>81</v>
      </c>
      <c r="AO53" t="s">
        <v>81</v>
      </c>
      <c r="AP53" t="s">
        <v>81</v>
      </c>
      <c r="AQ53" t="s">
        <v>81</v>
      </c>
      <c r="AR53" t="s">
        <v>81</v>
      </c>
      <c r="AS53" t="s">
        <v>81</v>
      </c>
      <c r="AT53" t="s">
        <v>81</v>
      </c>
      <c r="AU53" t="s">
        <v>81</v>
      </c>
      <c r="AV53" t="s">
        <v>81</v>
      </c>
      <c r="AW53" t="s">
        <v>81</v>
      </c>
      <c r="AX53" t="s">
        <v>81</v>
      </c>
      <c r="AY53" t="s">
        <v>81</v>
      </c>
      <c r="AZ53" t="s">
        <v>81</v>
      </c>
      <c r="BA53" t="s">
        <v>81</v>
      </c>
    </row>
    <row r="54" spans="2:53" x14ac:dyDescent="0.2">
      <c r="B54" t="s">
        <v>81</v>
      </c>
      <c r="C54" t="s">
        <v>81</v>
      </c>
      <c r="D54" t="s">
        <v>81</v>
      </c>
      <c r="E54" t="s">
        <v>81</v>
      </c>
      <c r="F54" t="s">
        <v>81</v>
      </c>
      <c r="G54" t="s">
        <v>81</v>
      </c>
      <c r="H54" t="s">
        <v>81</v>
      </c>
      <c r="I54" t="s">
        <v>81</v>
      </c>
      <c r="J54" t="s">
        <v>81</v>
      </c>
      <c r="K54" t="s">
        <v>81</v>
      </c>
      <c r="L54" t="s">
        <v>81</v>
      </c>
      <c r="M54" t="s">
        <v>91</v>
      </c>
      <c r="N54" t="s">
        <v>81</v>
      </c>
      <c r="O54" t="s">
        <v>81</v>
      </c>
      <c r="P54" t="s">
        <v>81</v>
      </c>
      <c r="Q54" t="s">
        <v>81</v>
      </c>
      <c r="R54" t="s">
        <v>81</v>
      </c>
      <c r="S54" t="s">
        <v>81</v>
      </c>
      <c r="T54" t="s">
        <v>81</v>
      </c>
      <c r="U54" t="s">
        <v>81</v>
      </c>
      <c r="V54" t="s">
        <v>81</v>
      </c>
      <c r="W54" t="s">
        <v>81</v>
      </c>
      <c r="X54" t="s">
        <v>81</v>
      </c>
      <c r="Y54" t="s">
        <v>81</v>
      </c>
      <c r="Z54" t="s">
        <v>81</v>
      </c>
      <c r="AA54" t="s">
        <v>81</v>
      </c>
      <c r="AB54" t="s">
        <v>81</v>
      </c>
      <c r="AC54" t="s">
        <v>81</v>
      </c>
      <c r="AD54" t="s">
        <v>81</v>
      </c>
      <c r="AE54" t="s">
        <v>81</v>
      </c>
      <c r="AF54" t="s">
        <v>81</v>
      </c>
      <c r="AG54" t="s">
        <v>81</v>
      </c>
      <c r="AH54" t="s">
        <v>81</v>
      </c>
      <c r="AI54" t="s">
        <v>81</v>
      </c>
      <c r="AJ54" t="s">
        <v>81</v>
      </c>
      <c r="AK54" t="s">
        <v>81</v>
      </c>
      <c r="AL54" t="s">
        <v>81</v>
      </c>
      <c r="AM54" t="s">
        <v>81</v>
      </c>
      <c r="AN54" t="s">
        <v>81</v>
      </c>
      <c r="AO54" t="s">
        <v>81</v>
      </c>
      <c r="AP54" t="s">
        <v>81</v>
      </c>
      <c r="AQ54" t="s">
        <v>81</v>
      </c>
      <c r="AR54" t="s">
        <v>81</v>
      </c>
      <c r="AS54" t="s">
        <v>81</v>
      </c>
      <c r="AT54" t="s">
        <v>81</v>
      </c>
      <c r="AU54" t="s">
        <v>81</v>
      </c>
      <c r="AV54" t="s">
        <v>81</v>
      </c>
      <c r="AW54" t="s">
        <v>81</v>
      </c>
      <c r="AX54" t="s">
        <v>81</v>
      </c>
      <c r="AY54" t="s">
        <v>81</v>
      </c>
      <c r="AZ54" t="s">
        <v>81</v>
      </c>
      <c r="BA54" t="s">
        <v>81</v>
      </c>
    </row>
    <row r="55" spans="2:53" x14ac:dyDescent="0.2">
      <c r="B55" t="s">
        <v>87</v>
      </c>
      <c r="C55" t="s">
        <v>81</v>
      </c>
      <c r="D55" t="s">
        <v>81</v>
      </c>
      <c r="E55" t="s">
        <v>81</v>
      </c>
      <c r="F55" t="s">
        <v>81</v>
      </c>
      <c r="G55" t="s">
        <v>81</v>
      </c>
      <c r="H55" t="s">
        <v>81</v>
      </c>
      <c r="I55" t="s">
        <v>81</v>
      </c>
      <c r="J55" t="s">
        <v>81</v>
      </c>
      <c r="K55" t="s">
        <v>81</v>
      </c>
      <c r="L55" t="s">
        <v>81</v>
      </c>
      <c r="M55" t="s">
        <v>138</v>
      </c>
      <c r="N55" t="s">
        <v>81</v>
      </c>
      <c r="O55" t="s">
        <v>81</v>
      </c>
      <c r="P55" t="s">
        <v>81</v>
      </c>
      <c r="Q55" t="s">
        <v>81</v>
      </c>
      <c r="R55" t="s">
        <v>81</v>
      </c>
      <c r="S55" t="s">
        <v>81</v>
      </c>
      <c r="T55" t="s">
        <v>81</v>
      </c>
      <c r="U55" t="s">
        <v>81</v>
      </c>
      <c r="V55" t="s">
        <v>81</v>
      </c>
      <c r="W55" t="s">
        <v>81</v>
      </c>
      <c r="X55" t="s">
        <v>81</v>
      </c>
      <c r="Y55" t="s">
        <v>81</v>
      </c>
      <c r="Z55" t="s">
        <v>81</v>
      </c>
      <c r="AA55" t="s">
        <v>81</v>
      </c>
      <c r="AB55" t="s">
        <v>81</v>
      </c>
      <c r="AC55" t="s">
        <v>81</v>
      </c>
      <c r="AD55" t="s">
        <v>81</v>
      </c>
      <c r="AE55" t="s">
        <v>81</v>
      </c>
      <c r="AF55" t="s">
        <v>81</v>
      </c>
      <c r="AG55" t="s">
        <v>81</v>
      </c>
      <c r="AH55" t="s">
        <v>81</v>
      </c>
      <c r="AI55" t="s">
        <v>81</v>
      </c>
      <c r="AJ55" t="s">
        <v>81</v>
      </c>
      <c r="AK55" t="s">
        <v>81</v>
      </c>
      <c r="AL55" t="s">
        <v>81</v>
      </c>
      <c r="AM55" t="s">
        <v>81</v>
      </c>
      <c r="AN55" t="s">
        <v>81</v>
      </c>
      <c r="AO55" t="s">
        <v>81</v>
      </c>
      <c r="AP55" t="s">
        <v>81</v>
      </c>
      <c r="AQ55" t="s">
        <v>81</v>
      </c>
      <c r="AR55" t="s">
        <v>81</v>
      </c>
      <c r="AS55" t="s">
        <v>81</v>
      </c>
      <c r="AT55" t="s">
        <v>81</v>
      </c>
      <c r="AU55" t="s">
        <v>81</v>
      </c>
      <c r="AV55" t="s">
        <v>81</v>
      </c>
      <c r="AW55" t="s">
        <v>81</v>
      </c>
      <c r="AX55" t="s">
        <v>81</v>
      </c>
      <c r="AY55" t="s">
        <v>81</v>
      </c>
      <c r="AZ55" t="s">
        <v>81</v>
      </c>
      <c r="BA55" t="s">
        <v>81</v>
      </c>
    </row>
    <row r="56" spans="2:53" x14ac:dyDescent="0.2">
      <c r="B56" t="s">
        <v>81</v>
      </c>
      <c r="C56" t="s">
        <v>81</v>
      </c>
      <c r="D56" t="s">
        <v>81</v>
      </c>
      <c r="E56" t="s">
        <v>81</v>
      </c>
      <c r="F56" t="s">
        <v>81</v>
      </c>
      <c r="G56" t="s">
        <v>81</v>
      </c>
      <c r="H56" t="s">
        <v>81</v>
      </c>
      <c r="I56" t="s">
        <v>81</v>
      </c>
      <c r="J56" t="s">
        <v>81</v>
      </c>
      <c r="K56" t="s">
        <v>81</v>
      </c>
      <c r="L56" t="s">
        <v>81</v>
      </c>
      <c r="M56" t="s">
        <v>139</v>
      </c>
      <c r="N56" t="s">
        <v>81</v>
      </c>
      <c r="O56" t="s">
        <v>81</v>
      </c>
      <c r="P56" t="s">
        <v>81</v>
      </c>
      <c r="Q56" t="s">
        <v>81</v>
      </c>
      <c r="R56" t="s">
        <v>81</v>
      </c>
      <c r="S56" t="s">
        <v>81</v>
      </c>
      <c r="T56" t="s">
        <v>81</v>
      </c>
      <c r="U56" t="s">
        <v>81</v>
      </c>
      <c r="V56" t="s">
        <v>81</v>
      </c>
      <c r="W56" t="s">
        <v>81</v>
      </c>
      <c r="X56" t="s">
        <v>81</v>
      </c>
      <c r="Y56" t="s">
        <v>81</v>
      </c>
      <c r="Z56" t="s">
        <v>81</v>
      </c>
      <c r="AA56" t="s">
        <v>81</v>
      </c>
      <c r="AB56" t="s">
        <v>81</v>
      </c>
      <c r="AC56" t="s">
        <v>81</v>
      </c>
      <c r="AD56" t="s">
        <v>81</v>
      </c>
      <c r="AE56" t="s">
        <v>81</v>
      </c>
      <c r="AF56" t="s">
        <v>81</v>
      </c>
      <c r="AG56" t="s">
        <v>81</v>
      </c>
      <c r="AH56" t="s">
        <v>81</v>
      </c>
      <c r="AI56" t="s">
        <v>81</v>
      </c>
      <c r="AJ56" t="s">
        <v>81</v>
      </c>
      <c r="AK56" t="s">
        <v>81</v>
      </c>
      <c r="AL56" t="s">
        <v>81</v>
      </c>
      <c r="AM56" t="s">
        <v>81</v>
      </c>
      <c r="AN56" t="s">
        <v>81</v>
      </c>
      <c r="AO56" t="s">
        <v>81</v>
      </c>
      <c r="AP56" t="s">
        <v>81</v>
      </c>
      <c r="AQ56" t="s">
        <v>81</v>
      </c>
      <c r="AR56" t="s">
        <v>81</v>
      </c>
      <c r="AS56" t="s">
        <v>81</v>
      </c>
      <c r="AT56" t="s">
        <v>81</v>
      </c>
      <c r="AU56" t="s">
        <v>81</v>
      </c>
      <c r="AV56" t="s">
        <v>81</v>
      </c>
      <c r="AW56" t="s">
        <v>81</v>
      </c>
      <c r="AX56" t="s">
        <v>81</v>
      </c>
      <c r="AY56" t="s">
        <v>81</v>
      </c>
      <c r="AZ56" t="s">
        <v>81</v>
      </c>
      <c r="BA56" t="s">
        <v>81</v>
      </c>
    </row>
    <row r="57" spans="2:53" x14ac:dyDescent="0.2">
      <c r="B57" t="s">
        <v>12</v>
      </c>
      <c r="C57" t="s">
        <v>81</v>
      </c>
      <c r="D57" t="s">
        <v>81</v>
      </c>
      <c r="E57" t="s">
        <v>81</v>
      </c>
      <c r="F57" t="s">
        <v>81</v>
      </c>
      <c r="G57" t="s">
        <v>81</v>
      </c>
      <c r="H57" t="s">
        <v>81</v>
      </c>
      <c r="I57" t="s">
        <v>81</v>
      </c>
      <c r="J57" t="s">
        <v>81</v>
      </c>
      <c r="K57" t="s">
        <v>81</v>
      </c>
      <c r="L57" t="s">
        <v>81</v>
      </c>
      <c r="M57" t="s">
        <v>81</v>
      </c>
      <c r="N57" t="s">
        <v>140</v>
      </c>
      <c r="O57" t="s">
        <v>81</v>
      </c>
      <c r="P57" t="s">
        <v>81</v>
      </c>
      <c r="Q57" t="s">
        <v>81</v>
      </c>
      <c r="R57" t="s">
        <v>81</v>
      </c>
      <c r="S57" t="s">
        <v>81</v>
      </c>
      <c r="T57" t="s">
        <v>81</v>
      </c>
      <c r="U57" t="s">
        <v>81</v>
      </c>
      <c r="V57" t="s">
        <v>81</v>
      </c>
      <c r="W57" t="s">
        <v>81</v>
      </c>
      <c r="X57" t="s">
        <v>81</v>
      </c>
      <c r="Y57" t="s">
        <v>81</v>
      </c>
      <c r="Z57" t="s">
        <v>81</v>
      </c>
      <c r="AA57" t="s">
        <v>81</v>
      </c>
      <c r="AB57" t="s">
        <v>81</v>
      </c>
      <c r="AC57" t="s">
        <v>81</v>
      </c>
      <c r="AD57" t="s">
        <v>81</v>
      </c>
      <c r="AE57" t="s">
        <v>81</v>
      </c>
      <c r="AF57" t="s">
        <v>81</v>
      </c>
      <c r="AG57" t="s">
        <v>81</v>
      </c>
      <c r="AH57" t="s">
        <v>81</v>
      </c>
      <c r="AI57" t="s">
        <v>81</v>
      </c>
      <c r="AJ57" t="s">
        <v>81</v>
      </c>
      <c r="AK57" t="s">
        <v>81</v>
      </c>
      <c r="AL57" t="s">
        <v>81</v>
      </c>
      <c r="AM57" t="s">
        <v>81</v>
      </c>
      <c r="AN57" t="s">
        <v>81</v>
      </c>
      <c r="AO57" t="s">
        <v>81</v>
      </c>
      <c r="AP57" t="s">
        <v>81</v>
      </c>
      <c r="AQ57" t="s">
        <v>81</v>
      </c>
      <c r="AR57" t="s">
        <v>81</v>
      </c>
      <c r="AS57" t="s">
        <v>81</v>
      </c>
      <c r="AT57" t="s">
        <v>81</v>
      </c>
      <c r="AU57" t="s">
        <v>81</v>
      </c>
      <c r="AV57" t="s">
        <v>81</v>
      </c>
      <c r="AW57" t="s">
        <v>81</v>
      </c>
      <c r="AX57" t="s">
        <v>81</v>
      </c>
      <c r="AY57" t="s">
        <v>81</v>
      </c>
      <c r="AZ57" t="s">
        <v>81</v>
      </c>
      <c r="BA57" t="s">
        <v>81</v>
      </c>
    </row>
    <row r="58" spans="2:53" x14ac:dyDescent="0.2">
      <c r="B58" t="s">
        <v>81</v>
      </c>
      <c r="C58" t="s">
        <v>81</v>
      </c>
      <c r="D58" t="s">
        <v>81</v>
      </c>
      <c r="E58" t="s">
        <v>81</v>
      </c>
      <c r="F58" t="s">
        <v>81</v>
      </c>
      <c r="G58" t="s">
        <v>81</v>
      </c>
      <c r="H58" t="s">
        <v>81</v>
      </c>
      <c r="I58" t="s">
        <v>81</v>
      </c>
      <c r="J58" t="s">
        <v>81</v>
      </c>
      <c r="K58" t="s">
        <v>81</v>
      </c>
      <c r="L58" t="s">
        <v>81</v>
      </c>
      <c r="M58" t="s">
        <v>81</v>
      </c>
      <c r="N58" t="s">
        <v>141</v>
      </c>
      <c r="O58" t="s">
        <v>81</v>
      </c>
      <c r="P58" t="s">
        <v>81</v>
      </c>
      <c r="Q58" t="s">
        <v>81</v>
      </c>
      <c r="R58" t="s">
        <v>81</v>
      </c>
      <c r="S58" t="s">
        <v>81</v>
      </c>
      <c r="T58" t="s">
        <v>81</v>
      </c>
      <c r="U58" t="s">
        <v>81</v>
      </c>
      <c r="V58" t="s">
        <v>81</v>
      </c>
      <c r="W58" t="s">
        <v>81</v>
      </c>
      <c r="X58" t="s">
        <v>81</v>
      </c>
      <c r="Y58" t="s">
        <v>81</v>
      </c>
      <c r="Z58" t="s">
        <v>81</v>
      </c>
      <c r="AA58" t="s">
        <v>81</v>
      </c>
      <c r="AB58" t="s">
        <v>81</v>
      </c>
      <c r="AC58" t="s">
        <v>81</v>
      </c>
      <c r="AD58" t="s">
        <v>81</v>
      </c>
      <c r="AE58" t="s">
        <v>81</v>
      </c>
      <c r="AF58" t="s">
        <v>81</v>
      </c>
      <c r="AG58" t="s">
        <v>81</v>
      </c>
      <c r="AH58" t="s">
        <v>81</v>
      </c>
      <c r="AI58" t="s">
        <v>81</v>
      </c>
      <c r="AJ58" t="s">
        <v>81</v>
      </c>
      <c r="AK58" t="s">
        <v>81</v>
      </c>
      <c r="AL58" t="s">
        <v>81</v>
      </c>
      <c r="AM58" t="s">
        <v>81</v>
      </c>
      <c r="AN58" t="s">
        <v>81</v>
      </c>
      <c r="AO58" t="s">
        <v>81</v>
      </c>
      <c r="AP58" t="s">
        <v>81</v>
      </c>
      <c r="AQ58" t="s">
        <v>81</v>
      </c>
      <c r="AR58" t="s">
        <v>81</v>
      </c>
      <c r="AS58" t="s">
        <v>81</v>
      </c>
      <c r="AT58" t="s">
        <v>81</v>
      </c>
      <c r="AU58" t="s">
        <v>81</v>
      </c>
      <c r="AV58" t="s">
        <v>81</v>
      </c>
      <c r="AW58" t="s">
        <v>81</v>
      </c>
      <c r="AX58" t="s">
        <v>81</v>
      </c>
      <c r="AY58" t="s">
        <v>81</v>
      </c>
      <c r="AZ58" t="s">
        <v>81</v>
      </c>
      <c r="BA58" t="s">
        <v>81</v>
      </c>
    </row>
    <row r="59" spans="2:53" x14ac:dyDescent="0.2">
      <c r="B59" t="s">
        <v>87</v>
      </c>
      <c r="C59" t="s">
        <v>81</v>
      </c>
      <c r="D59" t="s">
        <v>81</v>
      </c>
      <c r="E59" t="s">
        <v>81</v>
      </c>
      <c r="F59" t="s">
        <v>81</v>
      </c>
      <c r="G59" t="s">
        <v>81</v>
      </c>
      <c r="H59" t="s">
        <v>81</v>
      </c>
      <c r="I59" t="s">
        <v>81</v>
      </c>
      <c r="J59" t="s">
        <v>81</v>
      </c>
      <c r="K59" t="s">
        <v>81</v>
      </c>
      <c r="L59" t="s">
        <v>81</v>
      </c>
      <c r="M59" t="s">
        <v>81</v>
      </c>
      <c r="N59" t="s">
        <v>142</v>
      </c>
      <c r="O59" t="s">
        <v>81</v>
      </c>
      <c r="P59" t="s">
        <v>81</v>
      </c>
      <c r="Q59" t="s">
        <v>81</v>
      </c>
      <c r="R59" t="s">
        <v>81</v>
      </c>
      <c r="S59" t="s">
        <v>81</v>
      </c>
      <c r="T59" t="s">
        <v>81</v>
      </c>
      <c r="U59" t="s">
        <v>81</v>
      </c>
      <c r="V59" t="s">
        <v>81</v>
      </c>
      <c r="W59" t="s">
        <v>81</v>
      </c>
      <c r="X59" t="s">
        <v>81</v>
      </c>
      <c r="Y59" t="s">
        <v>81</v>
      </c>
      <c r="Z59" t="s">
        <v>81</v>
      </c>
      <c r="AA59" t="s">
        <v>81</v>
      </c>
      <c r="AB59" t="s">
        <v>81</v>
      </c>
      <c r="AC59" t="s">
        <v>81</v>
      </c>
      <c r="AD59" t="s">
        <v>81</v>
      </c>
      <c r="AE59" t="s">
        <v>81</v>
      </c>
      <c r="AF59" t="s">
        <v>81</v>
      </c>
      <c r="AG59" t="s">
        <v>81</v>
      </c>
      <c r="AH59" t="s">
        <v>81</v>
      </c>
      <c r="AI59" t="s">
        <v>81</v>
      </c>
      <c r="AJ59" t="s">
        <v>81</v>
      </c>
      <c r="AK59" t="s">
        <v>81</v>
      </c>
      <c r="AL59" t="s">
        <v>81</v>
      </c>
      <c r="AM59" t="s">
        <v>81</v>
      </c>
      <c r="AN59" t="s">
        <v>81</v>
      </c>
      <c r="AO59" t="s">
        <v>81</v>
      </c>
      <c r="AP59" t="s">
        <v>81</v>
      </c>
      <c r="AQ59" t="s">
        <v>81</v>
      </c>
      <c r="AR59" t="s">
        <v>81</v>
      </c>
      <c r="AS59" t="s">
        <v>81</v>
      </c>
      <c r="AT59" t="s">
        <v>81</v>
      </c>
      <c r="AU59" t="s">
        <v>81</v>
      </c>
      <c r="AV59" t="s">
        <v>81</v>
      </c>
      <c r="AW59" t="s">
        <v>81</v>
      </c>
      <c r="AX59" t="s">
        <v>81</v>
      </c>
      <c r="AY59" t="s">
        <v>81</v>
      </c>
      <c r="AZ59" t="s">
        <v>81</v>
      </c>
      <c r="BA59" t="s">
        <v>81</v>
      </c>
    </row>
    <row r="60" spans="2:53" x14ac:dyDescent="0.2">
      <c r="B60" t="s">
        <v>81</v>
      </c>
      <c r="C60" t="s">
        <v>81</v>
      </c>
      <c r="D60" t="s">
        <v>81</v>
      </c>
      <c r="E60" t="s">
        <v>81</v>
      </c>
      <c r="F60" t="s">
        <v>81</v>
      </c>
      <c r="G60" t="s">
        <v>81</v>
      </c>
      <c r="H60" t="s">
        <v>81</v>
      </c>
      <c r="I60" t="s">
        <v>81</v>
      </c>
      <c r="J60" t="s">
        <v>81</v>
      </c>
      <c r="K60" t="s">
        <v>81</v>
      </c>
      <c r="L60" t="s">
        <v>81</v>
      </c>
      <c r="M60" t="s">
        <v>81</v>
      </c>
      <c r="N60" t="s">
        <v>143</v>
      </c>
      <c r="O60" t="s">
        <v>81</v>
      </c>
      <c r="P60" t="s">
        <v>81</v>
      </c>
      <c r="Q60" t="s">
        <v>81</v>
      </c>
      <c r="R60" t="s">
        <v>81</v>
      </c>
      <c r="S60" t="s">
        <v>81</v>
      </c>
      <c r="T60" t="s">
        <v>81</v>
      </c>
      <c r="U60" t="s">
        <v>81</v>
      </c>
      <c r="V60" t="s">
        <v>81</v>
      </c>
      <c r="W60" t="s">
        <v>81</v>
      </c>
      <c r="X60" t="s">
        <v>81</v>
      </c>
      <c r="Y60" t="s">
        <v>81</v>
      </c>
      <c r="Z60" t="s">
        <v>81</v>
      </c>
      <c r="AA60" t="s">
        <v>81</v>
      </c>
      <c r="AB60" t="s">
        <v>81</v>
      </c>
      <c r="AC60" t="s">
        <v>81</v>
      </c>
      <c r="AD60" t="s">
        <v>81</v>
      </c>
      <c r="AE60" t="s">
        <v>81</v>
      </c>
      <c r="AF60" t="s">
        <v>81</v>
      </c>
      <c r="AG60" t="s">
        <v>81</v>
      </c>
      <c r="AH60" t="s">
        <v>81</v>
      </c>
      <c r="AI60" t="s">
        <v>81</v>
      </c>
      <c r="AJ60" t="s">
        <v>81</v>
      </c>
      <c r="AK60" t="s">
        <v>81</v>
      </c>
      <c r="AL60" t="s">
        <v>81</v>
      </c>
      <c r="AM60" t="s">
        <v>81</v>
      </c>
      <c r="AN60" t="s">
        <v>81</v>
      </c>
      <c r="AO60" t="s">
        <v>81</v>
      </c>
      <c r="AP60" t="s">
        <v>81</v>
      </c>
      <c r="AQ60" t="s">
        <v>81</v>
      </c>
      <c r="AR60" t="s">
        <v>81</v>
      </c>
      <c r="AS60" t="s">
        <v>81</v>
      </c>
      <c r="AT60" t="s">
        <v>81</v>
      </c>
      <c r="AU60" t="s">
        <v>81</v>
      </c>
      <c r="AV60" t="s">
        <v>81</v>
      </c>
      <c r="AW60" t="s">
        <v>81</v>
      </c>
      <c r="AX60" t="s">
        <v>81</v>
      </c>
      <c r="AY60" t="s">
        <v>81</v>
      </c>
      <c r="AZ60" t="s">
        <v>81</v>
      </c>
      <c r="BA60" t="s">
        <v>81</v>
      </c>
    </row>
    <row r="61" spans="2:53" x14ac:dyDescent="0.2">
      <c r="B61" t="s">
        <v>24</v>
      </c>
      <c r="C61" t="s">
        <v>81</v>
      </c>
      <c r="D61" t="s">
        <v>81</v>
      </c>
      <c r="E61" t="s">
        <v>81</v>
      </c>
      <c r="F61" t="s">
        <v>81</v>
      </c>
      <c r="G61" t="s">
        <v>81</v>
      </c>
      <c r="H61" t="s">
        <v>81</v>
      </c>
      <c r="I61" t="s">
        <v>81</v>
      </c>
      <c r="J61" t="s">
        <v>81</v>
      </c>
      <c r="K61" t="s">
        <v>81</v>
      </c>
      <c r="L61" t="s">
        <v>81</v>
      </c>
      <c r="M61" t="s">
        <v>81</v>
      </c>
      <c r="N61" t="s">
        <v>81</v>
      </c>
      <c r="O61" t="s">
        <v>138</v>
      </c>
      <c r="P61" t="s">
        <v>144</v>
      </c>
      <c r="Q61" t="s">
        <v>145</v>
      </c>
      <c r="R61" t="s">
        <v>81</v>
      </c>
      <c r="S61" t="s">
        <v>81</v>
      </c>
      <c r="T61" t="s">
        <v>81</v>
      </c>
      <c r="U61" t="s">
        <v>81</v>
      </c>
      <c r="V61" t="s">
        <v>81</v>
      </c>
      <c r="W61" t="s">
        <v>81</v>
      </c>
      <c r="X61" t="s">
        <v>81</v>
      </c>
      <c r="Y61" t="s">
        <v>81</v>
      </c>
      <c r="Z61" t="s">
        <v>81</v>
      </c>
      <c r="AA61" t="s">
        <v>81</v>
      </c>
      <c r="AB61" t="s">
        <v>81</v>
      </c>
      <c r="AC61" t="s">
        <v>81</v>
      </c>
      <c r="AD61" t="s">
        <v>81</v>
      </c>
      <c r="AE61" t="s">
        <v>81</v>
      </c>
      <c r="AF61" t="s">
        <v>81</v>
      </c>
      <c r="AG61" t="s">
        <v>81</v>
      </c>
      <c r="AH61" t="s">
        <v>81</v>
      </c>
      <c r="AI61" t="s">
        <v>81</v>
      </c>
      <c r="AJ61" t="s">
        <v>81</v>
      </c>
      <c r="AK61" t="s">
        <v>81</v>
      </c>
      <c r="AL61" t="s">
        <v>81</v>
      </c>
      <c r="AM61" t="s">
        <v>81</v>
      </c>
      <c r="AN61" t="s">
        <v>81</v>
      </c>
      <c r="AO61" t="s">
        <v>81</v>
      </c>
      <c r="AP61" t="s">
        <v>81</v>
      </c>
      <c r="AQ61" t="s">
        <v>81</v>
      </c>
      <c r="AR61" t="s">
        <v>81</v>
      </c>
      <c r="AS61" t="s">
        <v>81</v>
      </c>
      <c r="AT61" t="s">
        <v>81</v>
      </c>
      <c r="AU61" t="s">
        <v>81</v>
      </c>
      <c r="AV61" t="s">
        <v>81</v>
      </c>
      <c r="AW61" t="s">
        <v>81</v>
      </c>
      <c r="AX61" t="s">
        <v>81</v>
      </c>
      <c r="AY61" t="s">
        <v>81</v>
      </c>
      <c r="AZ61" t="s">
        <v>81</v>
      </c>
      <c r="BA61" t="s">
        <v>81</v>
      </c>
    </row>
    <row r="62" spans="2:53" x14ac:dyDescent="0.2">
      <c r="B62" t="s">
        <v>81</v>
      </c>
      <c r="C62" t="s">
        <v>81</v>
      </c>
      <c r="D62" t="s">
        <v>81</v>
      </c>
      <c r="E62" t="s">
        <v>81</v>
      </c>
      <c r="F62" t="s">
        <v>81</v>
      </c>
      <c r="G62" t="s">
        <v>81</v>
      </c>
      <c r="H62" t="s">
        <v>81</v>
      </c>
      <c r="I62" t="s">
        <v>81</v>
      </c>
      <c r="J62" t="s">
        <v>81</v>
      </c>
      <c r="K62" t="s">
        <v>81</v>
      </c>
      <c r="L62" t="s">
        <v>81</v>
      </c>
      <c r="M62" t="s">
        <v>81</v>
      </c>
      <c r="N62" t="s">
        <v>81</v>
      </c>
      <c r="O62" t="s">
        <v>82</v>
      </c>
      <c r="P62" t="s">
        <v>146</v>
      </c>
      <c r="Q62" t="s">
        <v>82</v>
      </c>
      <c r="R62" t="s">
        <v>81</v>
      </c>
      <c r="S62" t="s">
        <v>81</v>
      </c>
      <c r="T62" t="s">
        <v>81</v>
      </c>
      <c r="U62" t="s">
        <v>81</v>
      </c>
      <c r="V62" t="s">
        <v>81</v>
      </c>
      <c r="W62" t="s">
        <v>81</v>
      </c>
      <c r="X62" t="s">
        <v>81</v>
      </c>
      <c r="Y62" t="s">
        <v>81</v>
      </c>
      <c r="Z62" t="s">
        <v>81</v>
      </c>
      <c r="AA62" t="s">
        <v>81</v>
      </c>
      <c r="AB62" t="s">
        <v>81</v>
      </c>
      <c r="AC62" t="s">
        <v>81</v>
      </c>
      <c r="AD62" t="s">
        <v>81</v>
      </c>
      <c r="AE62" t="s">
        <v>81</v>
      </c>
      <c r="AF62" t="s">
        <v>81</v>
      </c>
      <c r="AG62" t="s">
        <v>81</v>
      </c>
      <c r="AH62" t="s">
        <v>81</v>
      </c>
      <c r="AI62" t="s">
        <v>81</v>
      </c>
      <c r="AJ62" t="s">
        <v>81</v>
      </c>
      <c r="AK62" t="s">
        <v>81</v>
      </c>
      <c r="AL62" t="s">
        <v>81</v>
      </c>
      <c r="AM62" t="s">
        <v>81</v>
      </c>
      <c r="AN62" t="s">
        <v>81</v>
      </c>
      <c r="AO62" t="s">
        <v>81</v>
      </c>
      <c r="AP62" t="s">
        <v>81</v>
      </c>
      <c r="AQ62" t="s">
        <v>81</v>
      </c>
      <c r="AR62" t="s">
        <v>81</v>
      </c>
      <c r="AS62" t="s">
        <v>81</v>
      </c>
      <c r="AT62" t="s">
        <v>81</v>
      </c>
      <c r="AU62" t="s">
        <v>81</v>
      </c>
      <c r="AV62" t="s">
        <v>81</v>
      </c>
      <c r="AW62" t="s">
        <v>81</v>
      </c>
      <c r="AX62" t="s">
        <v>81</v>
      </c>
      <c r="AY62" t="s">
        <v>81</v>
      </c>
      <c r="AZ62" t="s">
        <v>81</v>
      </c>
      <c r="BA62" t="s">
        <v>81</v>
      </c>
    </row>
    <row r="63" spans="2:53" x14ac:dyDescent="0.2">
      <c r="B63" t="s">
        <v>11</v>
      </c>
      <c r="C63" t="s">
        <v>81</v>
      </c>
      <c r="D63" t="s">
        <v>81</v>
      </c>
      <c r="E63" t="s">
        <v>81</v>
      </c>
      <c r="F63" t="s">
        <v>81</v>
      </c>
      <c r="G63" t="s">
        <v>81</v>
      </c>
      <c r="H63" t="s">
        <v>81</v>
      </c>
      <c r="I63" t="s">
        <v>81</v>
      </c>
      <c r="J63" t="s">
        <v>81</v>
      </c>
      <c r="K63" t="s">
        <v>81</v>
      </c>
      <c r="L63" t="s">
        <v>81</v>
      </c>
      <c r="M63" t="s">
        <v>81</v>
      </c>
      <c r="N63" t="s">
        <v>81</v>
      </c>
      <c r="O63" t="s">
        <v>147</v>
      </c>
      <c r="P63" t="s">
        <v>81</v>
      </c>
      <c r="Q63" t="s">
        <v>81</v>
      </c>
      <c r="R63" t="s">
        <v>81</v>
      </c>
      <c r="S63" t="s">
        <v>81</v>
      </c>
      <c r="T63" t="s">
        <v>81</v>
      </c>
      <c r="U63" t="s">
        <v>81</v>
      </c>
      <c r="V63" t="s">
        <v>81</v>
      </c>
      <c r="W63" t="s">
        <v>81</v>
      </c>
      <c r="X63" t="s">
        <v>81</v>
      </c>
      <c r="Y63" t="s">
        <v>81</v>
      </c>
      <c r="Z63" t="s">
        <v>81</v>
      </c>
      <c r="AA63" t="s">
        <v>81</v>
      </c>
      <c r="AB63" t="s">
        <v>81</v>
      </c>
      <c r="AC63" t="s">
        <v>81</v>
      </c>
      <c r="AD63" t="s">
        <v>81</v>
      </c>
      <c r="AE63" t="s">
        <v>81</v>
      </c>
      <c r="AF63" t="s">
        <v>81</v>
      </c>
      <c r="AG63" t="s">
        <v>81</v>
      </c>
      <c r="AH63" t="s">
        <v>81</v>
      </c>
      <c r="AI63" t="s">
        <v>81</v>
      </c>
      <c r="AJ63" t="s">
        <v>81</v>
      </c>
      <c r="AK63" t="s">
        <v>81</v>
      </c>
      <c r="AL63" t="s">
        <v>81</v>
      </c>
      <c r="AM63" t="s">
        <v>81</v>
      </c>
      <c r="AN63" t="s">
        <v>81</v>
      </c>
      <c r="AO63" t="s">
        <v>81</v>
      </c>
      <c r="AP63" t="s">
        <v>81</v>
      </c>
      <c r="AQ63" t="s">
        <v>81</v>
      </c>
      <c r="AR63" t="s">
        <v>81</v>
      </c>
      <c r="AS63" t="s">
        <v>81</v>
      </c>
      <c r="AT63" t="s">
        <v>81</v>
      </c>
      <c r="AU63" t="s">
        <v>81</v>
      </c>
      <c r="AV63" t="s">
        <v>81</v>
      </c>
      <c r="AW63" t="s">
        <v>81</v>
      </c>
      <c r="AX63" t="s">
        <v>81</v>
      </c>
      <c r="AY63" t="s">
        <v>81</v>
      </c>
      <c r="AZ63" t="s">
        <v>81</v>
      </c>
      <c r="BA63" t="s">
        <v>81</v>
      </c>
    </row>
    <row r="64" spans="2:53" x14ac:dyDescent="0.2">
      <c r="B64" t="s">
        <v>81</v>
      </c>
      <c r="C64" t="s">
        <v>81</v>
      </c>
      <c r="D64" t="s">
        <v>81</v>
      </c>
      <c r="E64" t="s">
        <v>81</v>
      </c>
      <c r="F64" t="s">
        <v>81</v>
      </c>
      <c r="G64" t="s">
        <v>81</v>
      </c>
      <c r="H64" t="s">
        <v>81</v>
      </c>
      <c r="I64" t="s">
        <v>81</v>
      </c>
      <c r="J64" t="s">
        <v>81</v>
      </c>
      <c r="K64" t="s">
        <v>81</v>
      </c>
      <c r="L64" t="s">
        <v>81</v>
      </c>
      <c r="M64" t="s">
        <v>81</v>
      </c>
      <c r="N64" t="s">
        <v>81</v>
      </c>
      <c r="O64" t="s">
        <v>93</v>
      </c>
      <c r="P64" t="s">
        <v>81</v>
      </c>
      <c r="Q64" t="s">
        <v>81</v>
      </c>
      <c r="R64" t="s">
        <v>81</v>
      </c>
      <c r="S64" t="s">
        <v>81</v>
      </c>
      <c r="T64" t="s">
        <v>81</v>
      </c>
      <c r="U64" t="s">
        <v>81</v>
      </c>
      <c r="V64" t="s">
        <v>81</v>
      </c>
      <c r="W64" t="s">
        <v>81</v>
      </c>
      <c r="X64" t="s">
        <v>81</v>
      </c>
      <c r="Y64" t="s">
        <v>81</v>
      </c>
      <c r="Z64" t="s">
        <v>81</v>
      </c>
      <c r="AA64" t="s">
        <v>81</v>
      </c>
      <c r="AB64" t="s">
        <v>81</v>
      </c>
      <c r="AC64" t="s">
        <v>81</v>
      </c>
      <c r="AD64" t="s">
        <v>81</v>
      </c>
      <c r="AE64" t="s">
        <v>81</v>
      </c>
      <c r="AF64" t="s">
        <v>81</v>
      </c>
      <c r="AG64" t="s">
        <v>81</v>
      </c>
      <c r="AH64" t="s">
        <v>81</v>
      </c>
      <c r="AI64" t="s">
        <v>81</v>
      </c>
      <c r="AJ64" t="s">
        <v>81</v>
      </c>
      <c r="AK64" t="s">
        <v>81</v>
      </c>
      <c r="AL64" t="s">
        <v>81</v>
      </c>
      <c r="AM64" t="s">
        <v>81</v>
      </c>
      <c r="AN64" t="s">
        <v>81</v>
      </c>
      <c r="AO64" t="s">
        <v>81</v>
      </c>
      <c r="AP64" t="s">
        <v>81</v>
      </c>
      <c r="AQ64" t="s">
        <v>81</v>
      </c>
      <c r="AR64" t="s">
        <v>81</v>
      </c>
      <c r="AS64" t="s">
        <v>81</v>
      </c>
      <c r="AT64" t="s">
        <v>81</v>
      </c>
      <c r="AU64" t="s">
        <v>81</v>
      </c>
      <c r="AV64" t="s">
        <v>81</v>
      </c>
      <c r="AW64" t="s">
        <v>81</v>
      </c>
      <c r="AX64" t="s">
        <v>81</v>
      </c>
      <c r="AY64" t="s">
        <v>81</v>
      </c>
      <c r="AZ64" t="s">
        <v>81</v>
      </c>
      <c r="BA64" t="s">
        <v>81</v>
      </c>
    </row>
    <row r="65" spans="2:53" x14ac:dyDescent="0.2">
      <c r="B65" t="s">
        <v>87</v>
      </c>
      <c r="C65" t="s">
        <v>81</v>
      </c>
      <c r="D65" t="s">
        <v>81</v>
      </c>
      <c r="E65" t="s">
        <v>81</v>
      </c>
      <c r="F65" t="s">
        <v>81</v>
      </c>
      <c r="G65" t="s">
        <v>81</v>
      </c>
      <c r="H65" t="s">
        <v>81</v>
      </c>
      <c r="I65" t="s">
        <v>81</v>
      </c>
      <c r="J65" t="s">
        <v>81</v>
      </c>
      <c r="K65" t="s">
        <v>81</v>
      </c>
      <c r="L65" t="s">
        <v>81</v>
      </c>
      <c r="M65" t="s">
        <v>81</v>
      </c>
      <c r="N65" t="s">
        <v>81</v>
      </c>
      <c r="O65" t="s">
        <v>148</v>
      </c>
      <c r="P65" t="s">
        <v>81</v>
      </c>
      <c r="Q65" t="s">
        <v>81</v>
      </c>
      <c r="R65" t="s">
        <v>81</v>
      </c>
      <c r="S65" t="s">
        <v>81</v>
      </c>
      <c r="T65" t="s">
        <v>81</v>
      </c>
      <c r="U65" t="s">
        <v>81</v>
      </c>
      <c r="V65" t="s">
        <v>81</v>
      </c>
      <c r="W65" t="s">
        <v>81</v>
      </c>
      <c r="X65" t="s">
        <v>81</v>
      </c>
      <c r="Y65" t="s">
        <v>81</v>
      </c>
      <c r="Z65" t="s">
        <v>81</v>
      </c>
      <c r="AA65" t="s">
        <v>81</v>
      </c>
      <c r="AB65" t="s">
        <v>81</v>
      </c>
      <c r="AC65" t="s">
        <v>81</v>
      </c>
      <c r="AD65" t="s">
        <v>81</v>
      </c>
      <c r="AE65" t="s">
        <v>81</v>
      </c>
      <c r="AF65" t="s">
        <v>81</v>
      </c>
      <c r="AG65" t="s">
        <v>81</v>
      </c>
      <c r="AH65" t="s">
        <v>81</v>
      </c>
      <c r="AI65" t="s">
        <v>81</v>
      </c>
      <c r="AJ65" t="s">
        <v>81</v>
      </c>
      <c r="AK65" t="s">
        <v>81</v>
      </c>
      <c r="AL65" t="s">
        <v>81</v>
      </c>
      <c r="AM65" t="s">
        <v>81</v>
      </c>
      <c r="AN65" t="s">
        <v>81</v>
      </c>
      <c r="AO65" t="s">
        <v>81</v>
      </c>
      <c r="AP65" t="s">
        <v>81</v>
      </c>
      <c r="AQ65" t="s">
        <v>81</v>
      </c>
      <c r="AR65" t="s">
        <v>81</v>
      </c>
      <c r="AS65" t="s">
        <v>81</v>
      </c>
      <c r="AT65" t="s">
        <v>81</v>
      </c>
      <c r="AU65" t="s">
        <v>81</v>
      </c>
      <c r="AV65" t="s">
        <v>81</v>
      </c>
      <c r="AW65" t="s">
        <v>81</v>
      </c>
      <c r="AX65" t="s">
        <v>81</v>
      </c>
      <c r="AY65" t="s">
        <v>81</v>
      </c>
      <c r="AZ65" t="s">
        <v>81</v>
      </c>
      <c r="BA65" t="s">
        <v>81</v>
      </c>
    </row>
    <row r="66" spans="2:53" x14ac:dyDescent="0.2">
      <c r="B66" t="s">
        <v>81</v>
      </c>
      <c r="C66" t="s">
        <v>81</v>
      </c>
      <c r="D66" t="s">
        <v>81</v>
      </c>
      <c r="E66" t="s">
        <v>81</v>
      </c>
      <c r="F66" t="s">
        <v>81</v>
      </c>
      <c r="G66" t="s">
        <v>81</v>
      </c>
      <c r="H66" t="s">
        <v>81</v>
      </c>
      <c r="I66" t="s">
        <v>81</v>
      </c>
      <c r="J66" t="s">
        <v>81</v>
      </c>
      <c r="K66" t="s">
        <v>81</v>
      </c>
      <c r="L66" t="s">
        <v>81</v>
      </c>
      <c r="M66" t="s">
        <v>81</v>
      </c>
      <c r="N66" t="s">
        <v>81</v>
      </c>
      <c r="O66" t="s">
        <v>149</v>
      </c>
      <c r="P66" t="s">
        <v>81</v>
      </c>
      <c r="Q66" t="s">
        <v>81</v>
      </c>
      <c r="R66" t="s">
        <v>81</v>
      </c>
      <c r="S66" t="s">
        <v>81</v>
      </c>
      <c r="T66" t="s">
        <v>81</v>
      </c>
      <c r="U66" t="s">
        <v>81</v>
      </c>
      <c r="V66" t="s">
        <v>81</v>
      </c>
      <c r="W66" t="s">
        <v>81</v>
      </c>
      <c r="X66" t="s">
        <v>81</v>
      </c>
      <c r="Y66" t="s">
        <v>81</v>
      </c>
      <c r="Z66" t="s">
        <v>81</v>
      </c>
      <c r="AA66" t="s">
        <v>81</v>
      </c>
      <c r="AB66" t="s">
        <v>81</v>
      </c>
      <c r="AC66" t="s">
        <v>81</v>
      </c>
      <c r="AD66" t="s">
        <v>81</v>
      </c>
      <c r="AE66" t="s">
        <v>81</v>
      </c>
      <c r="AF66" t="s">
        <v>81</v>
      </c>
      <c r="AG66" t="s">
        <v>81</v>
      </c>
      <c r="AH66" t="s">
        <v>81</v>
      </c>
      <c r="AI66" t="s">
        <v>81</v>
      </c>
      <c r="AJ66" t="s">
        <v>81</v>
      </c>
      <c r="AK66" t="s">
        <v>81</v>
      </c>
      <c r="AL66" t="s">
        <v>81</v>
      </c>
      <c r="AM66" t="s">
        <v>81</v>
      </c>
      <c r="AN66" t="s">
        <v>81</v>
      </c>
      <c r="AO66" t="s">
        <v>81</v>
      </c>
      <c r="AP66" t="s">
        <v>81</v>
      </c>
      <c r="AQ66" t="s">
        <v>81</v>
      </c>
      <c r="AR66" t="s">
        <v>81</v>
      </c>
      <c r="AS66" t="s">
        <v>81</v>
      </c>
      <c r="AT66" t="s">
        <v>81</v>
      </c>
      <c r="AU66" t="s">
        <v>81</v>
      </c>
      <c r="AV66" t="s">
        <v>81</v>
      </c>
      <c r="AW66" t="s">
        <v>81</v>
      </c>
      <c r="AX66" t="s">
        <v>81</v>
      </c>
      <c r="AY66" t="s">
        <v>81</v>
      </c>
      <c r="AZ66" t="s">
        <v>81</v>
      </c>
      <c r="BA66" t="s">
        <v>81</v>
      </c>
    </row>
    <row r="67" spans="2:53" x14ac:dyDescent="0.2">
      <c r="B67" t="s">
        <v>36</v>
      </c>
      <c r="C67" t="s">
        <v>81</v>
      </c>
      <c r="D67" t="s">
        <v>81</v>
      </c>
      <c r="E67" t="s">
        <v>81</v>
      </c>
      <c r="F67" t="s">
        <v>81</v>
      </c>
      <c r="G67" t="s">
        <v>81</v>
      </c>
      <c r="H67" t="s">
        <v>81</v>
      </c>
      <c r="I67" t="s">
        <v>81</v>
      </c>
      <c r="J67" t="s">
        <v>81</v>
      </c>
      <c r="K67" t="s">
        <v>81</v>
      </c>
      <c r="L67" t="s">
        <v>81</v>
      </c>
      <c r="M67" t="s">
        <v>81</v>
      </c>
      <c r="N67" t="s">
        <v>81</v>
      </c>
      <c r="O67" t="s">
        <v>81</v>
      </c>
      <c r="P67" t="s">
        <v>150</v>
      </c>
      <c r="Q67" t="s">
        <v>81</v>
      </c>
      <c r="R67" t="s">
        <v>81</v>
      </c>
      <c r="S67" t="s">
        <v>81</v>
      </c>
      <c r="T67" t="s">
        <v>81</v>
      </c>
      <c r="U67" t="s">
        <v>81</v>
      </c>
      <c r="V67" t="s">
        <v>81</v>
      </c>
      <c r="W67" t="s">
        <v>81</v>
      </c>
      <c r="X67" t="s">
        <v>81</v>
      </c>
      <c r="Y67" t="s">
        <v>81</v>
      </c>
      <c r="Z67" t="s">
        <v>81</v>
      </c>
      <c r="AA67" t="s">
        <v>81</v>
      </c>
      <c r="AB67" t="s">
        <v>81</v>
      </c>
      <c r="AC67" t="s">
        <v>81</v>
      </c>
      <c r="AD67" t="s">
        <v>81</v>
      </c>
      <c r="AE67" t="s">
        <v>81</v>
      </c>
      <c r="AF67" t="s">
        <v>81</v>
      </c>
      <c r="AG67" t="s">
        <v>81</v>
      </c>
      <c r="AH67" t="s">
        <v>81</v>
      </c>
      <c r="AI67" t="s">
        <v>81</v>
      </c>
      <c r="AJ67" t="s">
        <v>81</v>
      </c>
      <c r="AK67" t="s">
        <v>81</v>
      </c>
      <c r="AL67" t="s">
        <v>81</v>
      </c>
      <c r="AM67" t="s">
        <v>81</v>
      </c>
      <c r="AN67" t="s">
        <v>81</v>
      </c>
      <c r="AO67" t="s">
        <v>81</v>
      </c>
      <c r="AP67" t="s">
        <v>81</v>
      </c>
      <c r="AQ67" t="s">
        <v>81</v>
      </c>
      <c r="AR67" t="s">
        <v>81</v>
      </c>
      <c r="AS67" t="s">
        <v>81</v>
      </c>
      <c r="AT67" t="s">
        <v>81</v>
      </c>
      <c r="AU67" t="s">
        <v>81</v>
      </c>
      <c r="AV67" t="s">
        <v>81</v>
      </c>
      <c r="AW67" t="s">
        <v>81</v>
      </c>
      <c r="AX67" t="s">
        <v>81</v>
      </c>
      <c r="AY67" t="s">
        <v>81</v>
      </c>
      <c r="AZ67" t="s">
        <v>81</v>
      </c>
      <c r="BA67" t="s">
        <v>81</v>
      </c>
    </row>
    <row r="68" spans="2:53" x14ac:dyDescent="0.2">
      <c r="B68" t="s">
        <v>81</v>
      </c>
      <c r="C68" t="s">
        <v>81</v>
      </c>
      <c r="D68" t="s">
        <v>81</v>
      </c>
      <c r="E68" t="s">
        <v>81</v>
      </c>
      <c r="F68" t="s">
        <v>81</v>
      </c>
      <c r="G68" t="s">
        <v>81</v>
      </c>
      <c r="H68" t="s">
        <v>81</v>
      </c>
      <c r="I68" t="s">
        <v>81</v>
      </c>
      <c r="J68" t="s">
        <v>81</v>
      </c>
      <c r="K68" t="s">
        <v>81</v>
      </c>
      <c r="L68" t="s">
        <v>81</v>
      </c>
      <c r="M68" t="s">
        <v>81</v>
      </c>
      <c r="N68" t="s">
        <v>81</v>
      </c>
      <c r="O68" t="s">
        <v>81</v>
      </c>
      <c r="P68" t="s">
        <v>151</v>
      </c>
      <c r="Q68" t="s">
        <v>81</v>
      </c>
      <c r="R68" t="s">
        <v>81</v>
      </c>
      <c r="S68" t="s">
        <v>81</v>
      </c>
      <c r="T68" t="s">
        <v>81</v>
      </c>
      <c r="U68" t="s">
        <v>81</v>
      </c>
      <c r="V68" t="s">
        <v>81</v>
      </c>
      <c r="W68" t="s">
        <v>81</v>
      </c>
      <c r="X68" t="s">
        <v>81</v>
      </c>
      <c r="Y68" t="s">
        <v>81</v>
      </c>
      <c r="Z68" t="s">
        <v>81</v>
      </c>
      <c r="AA68" t="s">
        <v>81</v>
      </c>
      <c r="AB68" t="s">
        <v>81</v>
      </c>
      <c r="AC68" t="s">
        <v>81</v>
      </c>
      <c r="AD68" t="s">
        <v>81</v>
      </c>
      <c r="AE68" t="s">
        <v>81</v>
      </c>
      <c r="AF68" t="s">
        <v>81</v>
      </c>
      <c r="AG68" t="s">
        <v>81</v>
      </c>
      <c r="AH68" t="s">
        <v>81</v>
      </c>
      <c r="AI68" t="s">
        <v>81</v>
      </c>
      <c r="AJ68" t="s">
        <v>81</v>
      </c>
      <c r="AK68" t="s">
        <v>81</v>
      </c>
      <c r="AL68" t="s">
        <v>81</v>
      </c>
      <c r="AM68" t="s">
        <v>81</v>
      </c>
      <c r="AN68" t="s">
        <v>81</v>
      </c>
      <c r="AO68" t="s">
        <v>81</v>
      </c>
      <c r="AP68" t="s">
        <v>81</v>
      </c>
      <c r="AQ68" t="s">
        <v>81</v>
      </c>
      <c r="AR68" t="s">
        <v>81</v>
      </c>
      <c r="AS68" t="s">
        <v>81</v>
      </c>
      <c r="AT68" t="s">
        <v>81</v>
      </c>
      <c r="AU68" t="s">
        <v>81</v>
      </c>
      <c r="AV68" t="s">
        <v>81</v>
      </c>
      <c r="AW68" t="s">
        <v>81</v>
      </c>
      <c r="AX68" t="s">
        <v>81</v>
      </c>
      <c r="AY68" t="s">
        <v>81</v>
      </c>
      <c r="AZ68" t="s">
        <v>81</v>
      </c>
      <c r="BA68" t="s">
        <v>81</v>
      </c>
    </row>
    <row r="69" spans="2:53" x14ac:dyDescent="0.2">
      <c r="B69" t="s">
        <v>87</v>
      </c>
      <c r="C69" t="s">
        <v>81</v>
      </c>
      <c r="D69" t="s">
        <v>81</v>
      </c>
      <c r="E69" t="s">
        <v>81</v>
      </c>
      <c r="F69" t="s">
        <v>81</v>
      </c>
      <c r="G69" t="s">
        <v>81</v>
      </c>
      <c r="H69" t="s">
        <v>81</v>
      </c>
      <c r="I69" t="s">
        <v>81</v>
      </c>
      <c r="J69" t="s">
        <v>81</v>
      </c>
      <c r="K69" t="s">
        <v>81</v>
      </c>
      <c r="L69" t="s">
        <v>81</v>
      </c>
      <c r="M69" t="s">
        <v>81</v>
      </c>
      <c r="N69" t="s">
        <v>81</v>
      </c>
      <c r="O69" t="s">
        <v>81</v>
      </c>
      <c r="P69" t="s">
        <v>98</v>
      </c>
      <c r="Q69" t="s">
        <v>81</v>
      </c>
      <c r="R69" t="s">
        <v>81</v>
      </c>
      <c r="S69" t="s">
        <v>81</v>
      </c>
      <c r="T69" t="s">
        <v>81</v>
      </c>
      <c r="U69" t="s">
        <v>81</v>
      </c>
      <c r="V69" t="s">
        <v>81</v>
      </c>
      <c r="W69" t="s">
        <v>81</v>
      </c>
      <c r="X69" t="s">
        <v>81</v>
      </c>
      <c r="Y69" t="s">
        <v>81</v>
      </c>
      <c r="Z69" t="s">
        <v>81</v>
      </c>
      <c r="AA69" t="s">
        <v>81</v>
      </c>
      <c r="AB69" t="s">
        <v>81</v>
      </c>
      <c r="AC69" t="s">
        <v>81</v>
      </c>
      <c r="AD69" t="s">
        <v>81</v>
      </c>
      <c r="AE69" t="s">
        <v>81</v>
      </c>
      <c r="AF69" t="s">
        <v>81</v>
      </c>
      <c r="AG69" t="s">
        <v>81</v>
      </c>
      <c r="AH69" t="s">
        <v>81</v>
      </c>
      <c r="AI69" t="s">
        <v>81</v>
      </c>
      <c r="AJ69" t="s">
        <v>81</v>
      </c>
      <c r="AK69" t="s">
        <v>81</v>
      </c>
      <c r="AL69" t="s">
        <v>81</v>
      </c>
      <c r="AM69" t="s">
        <v>81</v>
      </c>
      <c r="AN69" t="s">
        <v>81</v>
      </c>
      <c r="AO69" t="s">
        <v>81</v>
      </c>
      <c r="AP69" t="s">
        <v>81</v>
      </c>
      <c r="AQ69" t="s">
        <v>81</v>
      </c>
      <c r="AR69" t="s">
        <v>81</v>
      </c>
      <c r="AS69" t="s">
        <v>81</v>
      </c>
      <c r="AT69" t="s">
        <v>81</v>
      </c>
      <c r="AU69" t="s">
        <v>81</v>
      </c>
      <c r="AV69" t="s">
        <v>81</v>
      </c>
      <c r="AW69" t="s">
        <v>81</v>
      </c>
      <c r="AX69" t="s">
        <v>81</v>
      </c>
      <c r="AY69" t="s">
        <v>81</v>
      </c>
      <c r="AZ69" t="s">
        <v>81</v>
      </c>
      <c r="BA69" t="s">
        <v>81</v>
      </c>
    </row>
    <row r="70" spans="2:53" x14ac:dyDescent="0.2">
      <c r="B70" t="s">
        <v>81</v>
      </c>
      <c r="C70" t="s">
        <v>81</v>
      </c>
      <c r="D70" t="s">
        <v>81</v>
      </c>
      <c r="E70" t="s">
        <v>81</v>
      </c>
      <c r="F70" t="s">
        <v>81</v>
      </c>
      <c r="G70" t="s">
        <v>81</v>
      </c>
      <c r="H70" t="s">
        <v>81</v>
      </c>
      <c r="I70" t="s">
        <v>81</v>
      </c>
      <c r="J70" t="s">
        <v>81</v>
      </c>
      <c r="K70" t="s">
        <v>81</v>
      </c>
      <c r="L70" t="s">
        <v>81</v>
      </c>
      <c r="M70" t="s">
        <v>81</v>
      </c>
      <c r="N70" t="s">
        <v>81</v>
      </c>
      <c r="O70" t="s">
        <v>81</v>
      </c>
      <c r="P70" t="s">
        <v>84</v>
      </c>
      <c r="Q70" t="s">
        <v>81</v>
      </c>
      <c r="R70" t="s">
        <v>81</v>
      </c>
      <c r="S70" t="s">
        <v>81</v>
      </c>
      <c r="T70" t="s">
        <v>81</v>
      </c>
      <c r="U70" t="s">
        <v>81</v>
      </c>
      <c r="V70" t="s">
        <v>81</v>
      </c>
      <c r="W70" t="s">
        <v>81</v>
      </c>
      <c r="X70" t="s">
        <v>81</v>
      </c>
      <c r="Y70" t="s">
        <v>81</v>
      </c>
      <c r="Z70" t="s">
        <v>81</v>
      </c>
      <c r="AA70" t="s">
        <v>81</v>
      </c>
      <c r="AB70" t="s">
        <v>81</v>
      </c>
      <c r="AC70" t="s">
        <v>81</v>
      </c>
      <c r="AD70" t="s">
        <v>81</v>
      </c>
      <c r="AE70" t="s">
        <v>81</v>
      </c>
      <c r="AF70" t="s">
        <v>81</v>
      </c>
      <c r="AG70" t="s">
        <v>81</v>
      </c>
      <c r="AH70" t="s">
        <v>81</v>
      </c>
      <c r="AI70" t="s">
        <v>81</v>
      </c>
      <c r="AJ70" t="s">
        <v>81</v>
      </c>
      <c r="AK70" t="s">
        <v>81</v>
      </c>
      <c r="AL70" t="s">
        <v>81</v>
      </c>
      <c r="AM70" t="s">
        <v>81</v>
      </c>
      <c r="AN70" t="s">
        <v>81</v>
      </c>
      <c r="AO70" t="s">
        <v>81</v>
      </c>
      <c r="AP70" t="s">
        <v>81</v>
      </c>
      <c r="AQ70" t="s">
        <v>81</v>
      </c>
      <c r="AR70" t="s">
        <v>81</v>
      </c>
      <c r="AS70" t="s">
        <v>81</v>
      </c>
      <c r="AT70" t="s">
        <v>81</v>
      </c>
      <c r="AU70" t="s">
        <v>81</v>
      </c>
      <c r="AV70" t="s">
        <v>81</v>
      </c>
      <c r="AW70" t="s">
        <v>81</v>
      </c>
      <c r="AX70" t="s">
        <v>81</v>
      </c>
      <c r="AY70" t="s">
        <v>81</v>
      </c>
      <c r="AZ70" t="s">
        <v>81</v>
      </c>
      <c r="BA70" t="s">
        <v>81</v>
      </c>
    </row>
    <row r="71" spans="2:53" x14ac:dyDescent="0.2">
      <c r="B71" t="s">
        <v>12</v>
      </c>
      <c r="C71" t="s">
        <v>81</v>
      </c>
      <c r="D71" t="s">
        <v>81</v>
      </c>
      <c r="E71" t="s">
        <v>81</v>
      </c>
      <c r="F71" t="s">
        <v>81</v>
      </c>
      <c r="G71" t="s">
        <v>81</v>
      </c>
      <c r="H71" t="s">
        <v>81</v>
      </c>
      <c r="I71" t="s">
        <v>81</v>
      </c>
      <c r="J71" t="s">
        <v>81</v>
      </c>
      <c r="K71" t="s">
        <v>81</v>
      </c>
      <c r="L71" t="s">
        <v>81</v>
      </c>
      <c r="M71" t="s">
        <v>81</v>
      </c>
      <c r="N71" t="s">
        <v>81</v>
      </c>
      <c r="O71" t="s">
        <v>81</v>
      </c>
      <c r="P71" t="s">
        <v>81</v>
      </c>
      <c r="Q71" t="s">
        <v>152</v>
      </c>
      <c r="R71" t="s">
        <v>81</v>
      </c>
      <c r="S71" t="s">
        <v>81</v>
      </c>
      <c r="T71" t="s">
        <v>81</v>
      </c>
      <c r="U71" t="s">
        <v>81</v>
      </c>
      <c r="V71" t="s">
        <v>81</v>
      </c>
      <c r="W71" t="s">
        <v>81</v>
      </c>
      <c r="X71" t="s">
        <v>81</v>
      </c>
      <c r="Y71" t="s">
        <v>81</v>
      </c>
      <c r="Z71" t="s">
        <v>81</v>
      </c>
      <c r="AA71" t="s">
        <v>81</v>
      </c>
      <c r="AB71" t="s">
        <v>81</v>
      </c>
      <c r="AC71" t="s">
        <v>81</v>
      </c>
      <c r="AD71" t="s">
        <v>81</v>
      </c>
      <c r="AE71" t="s">
        <v>81</v>
      </c>
      <c r="AF71" t="s">
        <v>81</v>
      </c>
      <c r="AG71" t="s">
        <v>81</v>
      </c>
      <c r="AH71" t="s">
        <v>81</v>
      </c>
      <c r="AI71" t="s">
        <v>81</v>
      </c>
      <c r="AJ71" t="s">
        <v>81</v>
      </c>
      <c r="AK71" t="s">
        <v>81</v>
      </c>
      <c r="AL71" t="s">
        <v>81</v>
      </c>
      <c r="AM71" t="s">
        <v>81</v>
      </c>
      <c r="AN71" t="s">
        <v>81</v>
      </c>
      <c r="AO71" t="s">
        <v>81</v>
      </c>
      <c r="AP71" t="s">
        <v>81</v>
      </c>
      <c r="AQ71" t="s">
        <v>81</v>
      </c>
      <c r="AR71" t="s">
        <v>81</v>
      </c>
      <c r="AS71" t="s">
        <v>81</v>
      </c>
      <c r="AT71" t="s">
        <v>81</v>
      </c>
      <c r="AU71" t="s">
        <v>81</v>
      </c>
      <c r="AV71" t="s">
        <v>81</v>
      </c>
      <c r="AW71" t="s">
        <v>81</v>
      </c>
      <c r="AX71" t="s">
        <v>81</v>
      </c>
      <c r="AY71" t="s">
        <v>81</v>
      </c>
      <c r="AZ71" t="s">
        <v>81</v>
      </c>
      <c r="BA71" t="s">
        <v>81</v>
      </c>
    </row>
    <row r="72" spans="2:53" x14ac:dyDescent="0.2">
      <c r="B72" t="s">
        <v>81</v>
      </c>
      <c r="C72" t="s">
        <v>81</v>
      </c>
      <c r="D72" t="s">
        <v>81</v>
      </c>
      <c r="E72" t="s">
        <v>81</v>
      </c>
      <c r="F72" t="s">
        <v>81</v>
      </c>
      <c r="G72" t="s">
        <v>81</v>
      </c>
      <c r="H72" t="s">
        <v>81</v>
      </c>
      <c r="I72" t="s">
        <v>81</v>
      </c>
      <c r="J72" t="s">
        <v>81</v>
      </c>
      <c r="K72" t="s">
        <v>81</v>
      </c>
      <c r="L72" t="s">
        <v>81</v>
      </c>
      <c r="M72" t="s">
        <v>81</v>
      </c>
      <c r="N72" t="s">
        <v>81</v>
      </c>
      <c r="O72" t="s">
        <v>81</v>
      </c>
      <c r="P72" t="s">
        <v>81</v>
      </c>
      <c r="Q72" t="s">
        <v>153</v>
      </c>
      <c r="R72" t="s">
        <v>81</v>
      </c>
      <c r="S72" t="s">
        <v>81</v>
      </c>
      <c r="T72" t="s">
        <v>81</v>
      </c>
      <c r="U72" t="s">
        <v>81</v>
      </c>
      <c r="V72" t="s">
        <v>81</v>
      </c>
      <c r="W72" t="s">
        <v>81</v>
      </c>
      <c r="X72" t="s">
        <v>81</v>
      </c>
      <c r="Y72" t="s">
        <v>81</v>
      </c>
      <c r="Z72" t="s">
        <v>81</v>
      </c>
      <c r="AA72" t="s">
        <v>81</v>
      </c>
      <c r="AB72" t="s">
        <v>81</v>
      </c>
      <c r="AC72" t="s">
        <v>81</v>
      </c>
      <c r="AD72" t="s">
        <v>81</v>
      </c>
      <c r="AE72" t="s">
        <v>81</v>
      </c>
      <c r="AF72" t="s">
        <v>81</v>
      </c>
      <c r="AG72" t="s">
        <v>81</v>
      </c>
      <c r="AH72" t="s">
        <v>81</v>
      </c>
      <c r="AI72" t="s">
        <v>81</v>
      </c>
      <c r="AJ72" t="s">
        <v>81</v>
      </c>
      <c r="AK72" t="s">
        <v>81</v>
      </c>
      <c r="AL72" t="s">
        <v>81</v>
      </c>
      <c r="AM72" t="s">
        <v>81</v>
      </c>
      <c r="AN72" t="s">
        <v>81</v>
      </c>
      <c r="AO72" t="s">
        <v>81</v>
      </c>
      <c r="AP72" t="s">
        <v>81</v>
      </c>
      <c r="AQ72" t="s">
        <v>81</v>
      </c>
      <c r="AR72" t="s">
        <v>81</v>
      </c>
      <c r="AS72" t="s">
        <v>81</v>
      </c>
      <c r="AT72" t="s">
        <v>81</v>
      </c>
      <c r="AU72" t="s">
        <v>81</v>
      </c>
      <c r="AV72" t="s">
        <v>81</v>
      </c>
      <c r="AW72" t="s">
        <v>81</v>
      </c>
      <c r="AX72" t="s">
        <v>81</v>
      </c>
      <c r="AY72" t="s">
        <v>81</v>
      </c>
      <c r="AZ72" t="s">
        <v>81</v>
      </c>
      <c r="BA72" t="s">
        <v>81</v>
      </c>
    </row>
    <row r="73" spans="2:53" x14ac:dyDescent="0.2">
      <c r="B73" t="s">
        <v>87</v>
      </c>
      <c r="C73" t="s">
        <v>81</v>
      </c>
      <c r="D73" t="s">
        <v>81</v>
      </c>
      <c r="E73" t="s">
        <v>81</v>
      </c>
      <c r="F73" t="s">
        <v>81</v>
      </c>
      <c r="G73" t="s">
        <v>81</v>
      </c>
      <c r="H73" t="s">
        <v>81</v>
      </c>
      <c r="I73" t="s">
        <v>81</v>
      </c>
      <c r="J73" t="s">
        <v>81</v>
      </c>
      <c r="K73" t="s">
        <v>81</v>
      </c>
      <c r="L73" t="s">
        <v>81</v>
      </c>
      <c r="M73" t="s">
        <v>81</v>
      </c>
      <c r="N73" t="s">
        <v>81</v>
      </c>
      <c r="O73" t="s">
        <v>81</v>
      </c>
      <c r="P73" t="s">
        <v>81</v>
      </c>
      <c r="Q73" t="s">
        <v>154</v>
      </c>
      <c r="R73" t="s">
        <v>81</v>
      </c>
      <c r="S73" t="s">
        <v>81</v>
      </c>
      <c r="T73" t="s">
        <v>81</v>
      </c>
      <c r="U73" t="s">
        <v>81</v>
      </c>
      <c r="V73" t="s">
        <v>81</v>
      </c>
      <c r="W73" t="s">
        <v>81</v>
      </c>
      <c r="X73" t="s">
        <v>81</v>
      </c>
      <c r="Y73" t="s">
        <v>81</v>
      </c>
      <c r="Z73" t="s">
        <v>81</v>
      </c>
      <c r="AA73" t="s">
        <v>81</v>
      </c>
      <c r="AB73" t="s">
        <v>81</v>
      </c>
      <c r="AC73" t="s">
        <v>81</v>
      </c>
      <c r="AD73" t="s">
        <v>81</v>
      </c>
      <c r="AE73" t="s">
        <v>81</v>
      </c>
      <c r="AF73" t="s">
        <v>81</v>
      </c>
      <c r="AG73" t="s">
        <v>81</v>
      </c>
      <c r="AH73" t="s">
        <v>81</v>
      </c>
      <c r="AI73" t="s">
        <v>81</v>
      </c>
      <c r="AJ73" t="s">
        <v>81</v>
      </c>
      <c r="AK73" t="s">
        <v>81</v>
      </c>
      <c r="AL73" t="s">
        <v>81</v>
      </c>
      <c r="AM73" t="s">
        <v>81</v>
      </c>
      <c r="AN73" t="s">
        <v>81</v>
      </c>
      <c r="AO73" t="s">
        <v>81</v>
      </c>
      <c r="AP73" t="s">
        <v>81</v>
      </c>
      <c r="AQ73" t="s">
        <v>81</v>
      </c>
      <c r="AR73" t="s">
        <v>81</v>
      </c>
      <c r="AS73" t="s">
        <v>81</v>
      </c>
      <c r="AT73" t="s">
        <v>81</v>
      </c>
      <c r="AU73" t="s">
        <v>81</v>
      </c>
      <c r="AV73" t="s">
        <v>81</v>
      </c>
      <c r="AW73" t="s">
        <v>81</v>
      </c>
      <c r="AX73" t="s">
        <v>81</v>
      </c>
      <c r="AY73" t="s">
        <v>81</v>
      </c>
      <c r="AZ73" t="s">
        <v>81</v>
      </c>
      <c r="BA73" t="s">
        <v>81</v>
      </c>
    </row>
    <row r="74" spans="2:53" x14ac:dyDescent="0.2">
      <c r="B74" t="s">
        <v>81</v>
      </c>
      <c r="C74" t="s">
        <v>81</v>
      </c>
      <c r="D74" t="s">
        <v>81</v>
      </c>
      <c r="E74" t="s">
        <v>81</v>
      </c>
      <c r="F74" t="s">
        <v>81</v>
      </c>
      <c r="G74" t="s">
        <v>81</v>
      </c>
      <c r="H74" t="s">
        <v>81</v>
      </c>
      <c r="I74" t="s">
        <v>81</v>
      </c>
      <c r="J74" t="s">
        <v>81</v>
      </c>
      <c r="K74" t="s">
        <v>81</v>
      </c>
      <c r="L74" t="s">
        <v>81</v>
      </c>
      <c r="M74" t="s">
        <v>81</v>
      </c>
      <c r="N74" t="s">
        <v>81</v>
      </c>
      <c r="O74" t="s">
        <v>81</v>
      </c>
      <c r="P74" t="s">
        <v>81</v>
      </c>
      <c r="Q74" t="s">
        <v>155</v>
      </c>
      <c r="R74" t="s">
        <v>81</v>
      </c>
      <c r="S74" t="s">
        <v>81</v>
      </c>
      <c r="T74" t="s">
        <v>81</v>
      </c>
      <c r="U74" t="s">
        <v>81</v>
      </c>
      <c r="V74" t="s">
        <v>81</v>
      </c>
      <c r="W74" t="s">
        <v>81</v>
      </c>
      <c r="X74" t="s">
        <v>81</v>
      </c>
      <c r="Y74" t="s">
        <v>81</v>
      </c>
      <c r="Z74" t="s">
        <v>81</v>
      </c>
      <c r="AA74" t="s">
        <v>81</v>
      </c>
      <c r="AB74" t="s">
        <v>81</v>
      </c>
      <c r="AC74" t="s">
        <v>81</v>
      </c>
      <c r="AD74" t="s">
        <v>81</v>
      </c>
      <c r="AE74" t="s">
        <v>81</v>
      </c>
      <c r="AF74" t="s">
        <v>81</v>
      </c>
      <c r="AG74" t="s">
        <v>81</v>
      </c>
      <c r="AH74" t="s">
        <v>81</v>
      </c>
      <c r="AI74" t="s">
        <v>81</v>
      </c>
      <c r="AJ74" t="s">
        <v>81</v>
      </c>
      <c r="AK74" t="s">
        <v>81</v>
      </c>
      <c r="AL74" t="s">
        <v>81</v>
      </c>
      <c r="AM74" t="s">
        <v>81</v>
      </c>
      <c r="AN74" t="s">
        <v>81</v>
      </c>
      <c r="AO74" t="s">
        <v>81</v>
      </c>
      <c r="AP74" t="s">
        <v>81</v>
      </c>
      <c r="AQ74" t="s">
        <v>81</v>
      </c>
      <c r="AR74" t="s">
        <v>81</v>
      </c>
      <c r="AS74" t="s">
        <v>81</v>
      </c>
      <c r="AT74" t="s">
        <v>81</v>
      </c>
      <c r="AU74" t="s">
        <v>81</v>
      </c>
      <c r="AV74" t="s">
        <v>81</v>
      </c>
      <c r="AW74" t="s">
        <v>81</v>
      </c>
      <c r="AX74" t="s">
        <v>81</v>
      </c>
      <c r="AY74" t="s">
        <v>81</v>
      </c>
      <c r="AZ74" t="s">
        <v>81</v>
      </c>
      <c r="BA74" t="s">
        <v>81</v>
      </c>
    </row>
    <row r="75" spans="2:53" x14ac:dyDescent="0.2">
      <c r="B75" t="s">
        <v>25</v>
      </c>
      <c r="C75" t="s">
        <v>81</v>
      </c>
      <c r="D75" t="s">
        <v>81</v>
      </c>
      <c r="E75" t="s">
        <v>81</v>
      </c>
      <c r="F75" t="s">
        <v>81</v>
      </c>
      <c r="G75" t="s">
        <v>81</v>
      </c>
      <c r="H75" t="s">
        <v>81</v>
      </c>
      <c r="I75" t="s">
        <v>81</v>
      </c>
      <c r="J75" t="s">
        <v>81</v>
      </c>
      <c r="K75" t="s">
        <v>81</v>
      </c>
      <c r="L75" t="s">
        <v>81</v>
      </c>
      <c r="M75" t="s">
        <v>81</v>
      </c>
      <c r="N75" t="s">
        <v>81</v>
      </c>
      <c r="O75" t="s">
        <v>81</v>
      </c>
      <c r="P75" t="s">
        <v>81</v>
      </c>
      <c r="Q75" t="s">
        <v>81</v>
      </c>
      <c r="R75" t="s">
        <v>156</v>
      </c>
      <c r="S75" t="s">
        <v>88</v>
      </c>
      <c r="T75" t="s">
        <v>157</v>
      </c>
      <c r="U75" t="s">
        <v>81</v>
      </c>
      <c r="V75" t="s">
        <v>81</v>
      </c>
      <c r="W75" t="s">
        <v>81</v>
      </c>
      <c r="X75" t="s">
        <v>81</v>
      </c>
      <c r="Y75" t="s">
        <v>81</v>
      </c>
      <c r="Z75" t="s">
        <v>81</v>
      </c>
      <c r="AA75" t="s">
        <v>81</v>
      </c>
      <c r="AB75" t="s">
        <v>81</v>
      </c>
      <c r="AC75" t="s">
        <v>81</v>
      </c>
      <c r="AD75" t="s">
        <v>81</v>
      </c>
      <c r="AE75" t="s">
        <v>81</v>
      </c>
      <c r="AF75" t="s">
        <v>81</v>
      </c>
      <c r="AG75" t="s">
        <v>81</v>
      </c>
      <c r="AH75" t="s">
        <v>81</v>
      </c>
      <c r="AI75" t="s">
        <v>81</v>
      </c>
      <c r="AJ75" t="s">
        <v>81</v>
      </c>
      <c r="AK75" t="s">
        <v>81</v>
      </c>
      <c r="AL75" t="s">
        <v>81</v>
      </c>
      <c r="AM75" t="s">
        <v>81</v>
      </c>
      <c r="AN75" t="s">
        <v>81</v>
      </c>
      <c r="AO75" t="s">
        <v>81</v>
      </c>
      <c r="AP75" t="s">
        <v>81</v>
      </c>
      <c r="AQ75" t="s">
        <v>81</v>
      </c>
      <c r="AR75" t="s">
        <v>81</v>
      </c>
      <c r="AS75" t="s">
        <v>81</v>
      </c>
      <c r="AT75" t="s">
        <v>81</v>
      </c>
      <c r="AU75" t="s">
        <v>81</v>
      </c>
      <c r="AV75" t="s">
        <v>81</v>
      </c>
      <c r="AW75" t="s">
        <v>81</v>
      </c>
      <c r="AX75" t="s">
        <v>81</v>
      </c>
      <c r="AY75" t="s">
        <v>81</v>
      </c>
      <c r="AZ75" t="s">
        <v>81</v>
      </c>
      <c r="BA75" t="s">
        <v>81</v>
      </c>
    </row>
    <row r="76" spans="2:53" x14ac:dyDescent="0.2">
      <c r="B76" t="s">
        <v>81</v>
      </c>
      <c r="C76" t="s">
        <v>81</v>
      </c>
      <c r="D76" t="s">
        <v>81</v>
      </c>
      <c r="E76" t="s">
        <v>81</v>
      </c>
      <c r="F76" t="s">
        <v>81</v>
      </c>
      <c r="G76" t="s">
        <v>81</v>
      </c>
      <c r="H76" t="s">
        <v>81</v>
      </c>
      <c r="I76" t="s">
        <v>81</v>
      </c>
      <c r="J76" t="s">
        <v>81</v>
      </c>
      <c r="K76" t="s">
        <v>81</v>
      </c>
      <c r="L76" t="s">
        <v>81</v>
      </c>
      <c r="M76" t="s">
        <v>81</v>
      </c>
      <c r="N76" t="s">
        <v>81</v>
      </c>
      <c r="O76" t="s">
        <v>81</v>
      </c>
      <c r="P76" t="s">
        <v>81</v>
      </c>
      <c r="Q76" t="s">
        <v>81</v>
      </c>
      <c r="R76" t="s">
        <v>158</v>
      </c>
      <c r="S76" t="s">
        <v>93</v>
      </c>
      <c r="T76" t="s">
        <v>159</v>
      </c>
      <c r="U76" t="s">
        <v>81</v>
      </c>
      <c r="V76" t="s">
        <v>81</v>
      </c>
      <c r="W76" t="s">
        <v>81</v>
      </c>
      <c r="X76" t="s">
        <v>81</v>
      </c>
      <c r="Y76" t="s">
        <v>81</v>
      </c>
      <c r="Z76" t="s">
        <v>81</v>
      </c>
      <c r="AA76" t="s">
        <v>81</v>
      </c>
      <c r="AB76" t="s">
        <v>81</v>
      </c>
      <c r="AC76" t="s">
        <v>81</v>
      </c>
      <c r="AD76" t="s">
        <v>81</v>
      </c>
      <c r="AE76" t="s">
        <v>81</v>
      </c>
      <c r="AF76" t="s">
        <v>81</v>
      </c>
      <c r="AG76" t="s">
        <v>81</v>
      </c>
      <c r="AH76" t="s">
        <v>81</v>
      </c>
      <c r="AI76" t="s">
        <v>81</v>
      </c>
      <c r="AJ76" t="s">
        <v>81</v>
      </c>
      <c r="AK76" t="s">
        <v>81</v>
      </c>
      <c r="AL76" t="s">
        <v>81</v>
      </c>
      <c r="AM76" t="s">
        <v>81</v>
      </c>
      <c r="AN76" t="s">
        <v>81</v>
      </c>
      <c r="AO76" t="s">
        <v>81</v>
      </c>
      <c r="AP76" t="s">
        <v>81</v>
      </c>
      <c r="AQ76" t="s">
        <v>81</v>
      </c>
      <c r="AR76" t="s">
        <v>81</v>
      </c>
      <c r="AS76" t="s">
        <v>81</v>
      </c>
      <c r="AT76" t="s">
        <v>81</v>
      </c>
      <c r="AU76" t="s">
        <v>81</v>
      </c>
      <c r="AV76" t="s">
        <v>81</v>
      </c>
      <c r="AW76" t="s">
        <v>81</v>
      </c>
      <c r="AX76" t="s">
        <v>81</v>
      </c>
      <c r="AY76" t="s">
        <v>81</v>
      </c>
      <c r="AZ76" t="s">
        <v>81</v>
      </c>
      <c r="BA76" t="s">
        <v>81</v>
      </c>
    </row>
    <row r="77" spans="2:53" x14ac:dyDescent="0.2">
      <c r="B77" t="s">
        <v>11</v>
      </c>
      <c r="C77" t="s">
        <v>81</v>
      </c>
      <c r="D77" t="s">
        <v>81</v>
      </c>
      <c r="E77" t="s">
        <v>81</v>
      </c>
      <c r="F77" t="s">
        <v>81</v>
      </c>
      <c r="G77" t="s">
        <v>81</v>
      </c>
      <c r="H77" t="s">
        <v>81</v>
      </c>
      <c r="I77" t="s">
        <v>81</v>
      </c>
      <c r="J77" t="s">
        <v>81</v>
      </c>
      <c r="K77" t="s">
        <v>81</v>
      </c>
      <c r="L77" t="s">
        <v>81</v>
      </c>
      <c r="M77" t="s">
        <v>81</v>
      </c>
      <c r="N77" t="s">
        <v>81</v>
      </c>
      <c r="O77" t="s">
        <v>81</v>
      </c>
      <c r="P77" t="s">
        <v>81</v>
      </c>
      <c r="Q77" t="s">
        <v>81</v>
      </c>
      <c r="R77" t="s">
        <v>160</v>
      </c>
      <c r="S77" t="s">
        <v>81</v>
      </c>
      <c r="T77" t="s">
        <v>81</v>
      </c>
      <c r="U77" t="s">
        <v>81</v>
      </c>
      <c r="V77" t="s">
        <v>81</v>
      </c>
      <c r="W77" t="s">
        <v>81</v>
      </c>
      <c r="X77" t="s">
        <v>81</v>
      </c>
      <c r="Y77" t="s">
        <v>81</v>
      </c>
      <c r="Z77" t="s">
        <v>81</v>
      </c>
      <c r="AA77" t="s">
        <v>81</v>
      </c>
      <c r="AB77" t="s">
        <v>81</v>
      </c>
      <c r="AC77" t="s">
        <v>81</v>
      </c>
      <c r="AD77" t="s">
        <v>81</v>
      </c>
      <c r="AE77" t="s">
        <v>81</v>
      </c>
      <c r="AF77" t="s">
        <v>81</v>
      </c>
      <c r="AG77" t="s">
        <v>81</v>
      </c>
      <c r="AH77" t="s">
        <v>81</v>
      </c>
      <c r="AI77" t="s">
        <v>81</v>
      </c>
      <c r="AJ77" t="s">
        <v>81</v>
      </c>
      <c r="AK77" t="s">
        <v>81</v>
      </c>
      <c r="AL77" t="s">
        <v>81</v>
      </c>
      <c r="AM77" t="s">
        <v>81</v>
      </c>
      <c r="AN77" t="s">
        <v>81</v>
      </c>
      <c r="AO77" t="s">
        <v>81</v>
      </c>
      <c r="AP77" t="s">
        <v>81</v>
      </c>
      <c r="AQ77" t="s">
        <v>81</v>
      </c>
      <c r="AR77" t="s">
        <v>81</v>
      </c>
      <c r="AS77" t="s">
        <v>81</v>
      </c>
      <c r="AT77" t="s">
        <v>81</v>
      </c>
      <c r="AU77" t="s">
        <v>81</v>
      </c>
      <c r="AV77" t="s">
        <v>81</v>
      </c>
      <c r="AW77" t="s">
        <v>81</v>
      </c>
      <c r="AX77" t="s">
        <v>81</v>
      </c>
      <c r="AY77" t="s">
        <v>81</v>
      </c>
      <c r="AZ77" t="s">
        <v>81</v>
      </c>
      <c r="BA77" t="s">
        <v>81</v>
      </c>
    </row>
    <row r="78" spans="2:53" x14ac:dyDescent="0.2">
      <c r="B78" t="s">
        <v>81</v>
      </c>
      <c r="C78" t="s">
        <v>81</v>
      </c>
      <c r="D78" t="s">
        <v>81</v>
      </c>
      <c r="E78" t="s">
        <v>81</v>
      </c>
      <c r="F78" t="s">
        <v>81</v>
      </c>
      <c r="G78" t="s">
        <v>81</v>
      </c>
      <c r="H78" t="s">
        <v>81</v>
      </c>
      <c r="I78" t="s">
        <v>81</v>
      </c>
      <c r="J78" t="s">
        <v>81</v>
      </c>
      <c r="K78" t="s">
        <v>81</v>
      </c>
      <c r="L78" t="s">
        <v>81</v>
      </c>
      <c r="M78" t="s">
        <v>81</v>
      </c>
      <c r="N78" t="s">
        <v>81</v>
      </c>
      <c r="O78" t="s">
        <v>81</v>
      </c>
      <c r="P78" t="s">
        <v>81</v>
      </c>
      <c r="Q78" t="s">
        <v>81</v>
      </c>
      <c r="R78" t="s">
        <v>83</v>
      </c>
      <c r="S78" t="s">
        <v>81</v>
      </c>
      <c r="T78" t="s">
        <v>81</v>
      </c>
      <c r="U78" t="s">
        <v>81</v>
      </c>
      <c r="V78" t="s">
        <v>81</v>
      </c>
      <c r="W78" t="s">
        <v>81</v>
      </c>
      <c r="X78" t="s">
        <v>81</v>
      </c>
      <c r="Y78" t="s">
        <v>81</v>
      </c>
      <c r="Z78" t="s">
        <v>81</v>
      </c>
      <c r="AA78" t="s">
        <v>81</v>
      </c>
      <c r="AB78" t="s">
        <v>81</v>
      </c>
      <c r="AC78" t="s">
        <v>81</v>
      </c>
      <c r="AD78" t="s">
        <v>81</v>
      </c>
      <c r="AE78" t="s">
        <v>81</v>
      </c>
      <c r="AF78" t="s">
        <v>81</v>
      </c>
      <c r="AG78" t="s">
        <v>81</v>
      </c>
      <c r="AH78" t="s">
        <v>81</v>
      </c>
      <c r="AI78" t="s">
        <v>81</v>
      </c>
      <c r="AJ78" t="s">
        <v>81</v>
      </c>
      <c r="AK78" t="s">
        <v>81</v>
      </c>
      <c r="AL78" t="s">
        <v>81</v>
      </c>
      <c r="AM78" t="s">
        <v>81</v>
      </c>
      <c r="AN78" t="s">
        <v>81</v>
      </c>
      <c r="AO78" t="s">
        <v>81</v>
      </c>
      <c r="AP78" t="s">
        <v>81</v>
      </c>
      <c r="AQ78" t="s">
        <v>81</v>
      </c>
      <c r="AR78" t="s">
        <v>81</v>
      </c>
      <c r="AS78" t="s">
        <v>81</v>
      </c>
      <c r="AT78" t="s">
        <v>81</v>
      </c>
      <c r="AU78" t="s">
        <v>81</v>
      </c>
      <c r="AV78" t="s">
        <v>81</v>
      </c>
      <c r="AW78" t="s">
        <v>81</v>
      </c>
      <c r="AX78" t="s">
        <v>81</v>
      </c>
      <c r="AY78" t="s">
        <v>81</v>
      </c>
      <c r="AZ78" t="s">
        <v>81</v>
      </c>
      <c r="BA78" t="s">
        <v>81</v>
      </c>
    </row>
    <row r="79" spans="2:53" x14ac:dyDescent="0.2">
      <c r="B79" t="s">
        <v>87</v>
      </c>
      <c r="C79" t="s">
        <v>81</v>
      </c>
      <c r="D79" t="s">
        <v>81</v>
      </c>
      <c r="E79" t="s">
        <v>81</v>
      </c>
      <c r="F79" t="s">
        <v>81</v>
      </c>
      <c r="G79" t="s">
        <v>81</v>
      </c>
      <c r="H79" t="s">
        <v>81</v>
      </c>
      <c r="I79" t="s">
        <v>81</v>
      </c>
      <c r="J79" t="s">
        <v>81</v>
      </c>
      <c r="K79" t="s">
        <v>81</v>
      </c>
      <c r="L79" t="s">
        <v>81</v>
      </c>
      <c r="M79" t="s">
        <v>81</v>
      </c>
      <c r="N79" t="s">
        <v>81</v>
      </c>
      <c r="O79" t="s">
        <v>81</v>
      </c>
      <c r="P79" t="s">
        <v>81</v>
      </c>
      <c r="Q79" t="s">
        <v>81</v>
      </c>
      <c r="R79" t="s">
        <v>161</v>
      </c>
      <c r="S79" t="s">
        <v>81</v>
      </c>
      <c r="T79" t="s">
        <v>81</v>
      </c>
      <c r="U79" t="s">
        <v>81</v>
      </c>
      <c r="V79" t="s">
        <v>81</v>
      </c>
      <c r="W79" t="s">
        <v>81</v>
      </c>
      <c r="X79" t="s">
        <v>81</v>
      </c>
      <c r="Y79" t="s">
        <v>81</v>
      </c>
      <c r="Z79" t="s">
        <v>81</v>
      </c>
      <c r="AA79" t="s">
        <v>81</v>
      </c>
      <c r="AB79" t="s">
        <v>81</v>
      </c>
      <c r="AC79" t="s">
        <v>81</v>
      </c>
      <c r="AD79" t="s">
        <v>81</v>
      </c>
      <c r="AE79" t="s">
        <v>81</v>
      </c>
      <c r="AF79" t="s">
        <v>81</v>
      </c>
      <c r="AG79" t="s">
        <v>81</v>
      </c>
      <c r="AH79" t="s">
        <v>81</v>
      </c>
      <c r="AI79" t="s">
        <v>81</v>
      </c>
      <c r="AJ79" t="s">
        <v>81</v>
      </c>
      <c r="AK79" t="s">
        <v>81</v>
      </c>
      <c r="AL79" t="s">
        <v>81</v>
      </c>
      <c r="AM79" t="s">
        <v>81</v>
      </c>
      <c r="AN79" t="s">
        <v>81</v>
      </c>
      <c r="AO79" t="s">
        <v>81</v>
      </c>
      <c r="AP79" t="s">
        <v>81</v>
      </c>
      <c r="AQ79" t="s">
        <v>81</v>
      </c>
      <c r="AR79" t="s">
        <v>81</v>
      </c>
      <c r="AS79" t="s">
        <v>81</v>
      </c>
      <c r="AT79" t="s">
        <v>81</v>
      </c>
      <c r="AU79" t="s">
        <v>81</v>
      </c>
      <c r="AV79" t="s">
        <v>81</v>
      </c>
      <c r="AW79" t="s">
        <v>81</v>
      </c>
      <c r="AX79" t="s">
        <v>81</v>
      </c>
      <c r="AY79" t="s">
        <v>81</v>
      </c>
      <c r="AZ79" t="s">
        <v>81</v>
      </c>
      <c r="BA79" t="s">
        <v>81</v>
      </c>
    </row>
    <row r="80" spans="2:53" x14ac:dyDescent="0.2">
      <c r="B80" t="s">
        <v>81</v>
      </c>
      <c r="C80" t="s">
        <v>81</v>
      </c>
      <c r="D80" t="s">
        <v>81</v>
      </c>
      <c r="E80" t="s">
        <v>81</v>
      </c>
      <c r="F80" t="s">
        <v>81</v>
      </c>
      <c r="G80" t="s">
        <v>81</v>
      </c>
      <c r="H80" t="s">
        <v>81</v>
      </c>
      <c r="I80" t="s">
        <v>81</v>
      </c>
      <c r="J80" t="s">
        <v>81</v>
      </c>
      <c r="K80" t="s">
        <v>81</v>
      </c>
      <c r="L80" t="s">
        <v>81</v>
      </c>
      <c r="M80" t="s">
        <v>81</v>
      </c>
      <c r="N80" t="s">
        <v>81</v>
      </c>
      <c r="O80" t="s">
        <v>81</v>
      </c>
      <c r="P80" t="s">
        <v>81</v>
      </c>
      <c r="Q80" t="s">
        <v>81</v>
      </c>
      <c r="R80" t="s">
        <v>162</v>
      </c>
      <c r="S80" t="s">
        <v>81</v>
      </c>
      <c r="T80" t="s">
        <v>81</v>
      </c>
      <c r="U80" t="s">
        <v>81</v>
      </c>
      <c r="V80" t="s">
        <v>81</v>
      </c>
      <c r="W80" t="s">
        <v>81</v>
      </c>
      <c r="X80" t="s">
        <v>81</v>
      </c>
      <c r="Y80" t="s">
        <v>81</v>
      </c>
      <c r="Z80" t="s">
        <v>81</v>
      </c>
      <c r="AA80" t="s">
        <v>81</v>
      </c>
      <c r="AB80" t="s">
        <v>81</v>
      </c>
      <c r="AC80" t="s">
        <v>81</v>
      </c>
      <c r="AD80" t="s">
        <v>81</v>
      </c>
      <c r="AE80" t="s">
        <v>81</v>
      </c>
      <c r="AF80" t="s">
        <v>81</v>
      </c>
      <c r="AG80" t="s">
        <v>81</v>
      </c>
      <c r="AH80" t="s">
        <v>81</v>
      </c>
      <c r="AI80" t="s">
        <v>81</v>
      </c>
      <c r="AJ80" t="s">
        <v>81</v>
      </c>
      <c r="AK80" t="s">
        <v>81</v>
      </c>
      <c r="AL80" t="s">
        <v>81</v>
      </c>
      <c r="AM80" t="s">
        <v>81</v>
      </c>
      <c r="AN80" t="s">
        <v>81</v>
      </c>
      <c r="AO80" t="s">
        <v>81</v>
      </c>
      <c r="AP80" t="s">
        <v>81</v>
      </c>
      <c r="AQ80" t="s">
        <v>81</v>
      </c>
      <c r="AR80" t="s">
        <v>81</v>
      </c>
      <c r="AS80" t="s">
        <v>81</v>
      </c>
      <c r="AT80" t="s">
        <v>81</v>
      </c>
      <c r="AU80" t="s">
        <v>81</v>
      </c>
      <c r="AV80" t="s">
        <v>81</v>
      </c>
      <c r="AW80" t="s">
        <v>81</v>
      </c>
      <c r="AX80" t="s">
        <v>81</v>
      </c>
      <c r="AY80" t="s">
        <v>81</v>
      </c>
      <c r="AZ80" t="s">
        <v>81</v>
      </c>
      <c r="BA80" t="s">
        <v>81</v>
      </c>
    </row>
    <row r="81" spans="2:53" x14ac:dyDescent="0.2">
      <c r="B81" t="s">
        <v>36</v>
      </c>
      <c r="C81" t="s">
        <v>81</v>
      </c>
      <c r="D81" t="s">
        <v>81</v>
      </c>
      <c r="E81" t="s">
        <v>81</v>
      </c>
      <c r="F81" t="s">
        <v>81</v>
      </c>
      <c r="G81" t="s">
        <v>81</v>
      </c>
      <c r="H81" t="s">
        <v>81</v>
      </c>
      <c r="I81" t="s">
        <v>81</v>
      </c>
      <c r="J81" t="s">
        <v>81</v>
      </c>
      <c r="K81" t="s">
        <v>81</v>
      </c>
      <c r="L81" t="s">
        <v>81</v>
      </c>
      <c r="M81" t="s">
        <v>81</v>
      </c>
      <c r="N81" t="s">
        <v>81</v>
      </c>
      <c r="O81" t="s">
        <v>81</v>
      </c>
      <c r="P81" t="s">
        <v>81</v>
      </c>
      <c r="Q81" t="s">
        <v>81</v>
      </c>
      <c r="R81" t="s">
        <v>81</v>
      </c>
      <c r="S81" t="s">
        <v>163</v>
      </c>
      <c r="T81" t="s">
        <v>81</v>
      </c>
      <c r="U81" t="s">
        <v>81</v>
      </c>
      <c r="V81" t="s">
        <v>81</v>
      </c>
      <c r="W81" t="s">
        <v>81</v>
      </c>
      <c r="X81" t="s">
        <v>81</v>
      </c>
      <c r="Y81" t="s">
        <v>81</v>
      </c>
      <c r="Z81" t="s">
        <v>81</v>
      </c>
      <c r="AA81" t="s">
        <v>81</v>
      </c>
      <c r="AB81" t="s">
        <v>81</v>
      </c>
      <c r="AC81" t="s">
        <v>81</v>
      </c>
      <c r="AD81" t="s">
        <v>81</v>
      </c>
      <c r="AE81" t="s">
        <v>81</v>
      </c>
      <c r="AF81" t="s">
        <v>81</v>
      </c>
      <c r="AG81" t="s">
        <v>81</v>
      </c>
      <c r="AH81" t="s">
        <v>81</v>
      </c>
      <c r="AI81" t="s">
        <v>81</v>
      </c>
      <c r="AJ81" t="s">
        <v>81</v>
      </c>
      <c r="AK81" t="s">
        <v>81</v>
      </c>
      <c r="AL81" t="s">
        <v>81</v>
      </c>
      <c r="AM81" t="s">
        <v>81</v>
      </c>
      <c r="AN81" t="s">
        <v>81</v>
      </c>
      <c r="AO81" t="s">
        <v>81</v>
      </c>
      <c r="AP81" t="s">
        <v>81</v>
      </c>
      <c r="AQ81" t="s">
        <v>81</v>
      </c>
      <c r="AR81" t="s">
        <v>81</v>
      </c>
      <c r="AS81" t="s">
        <v>81</v>
      </c>
      <c r="AT81" t="s">
        <v>81</v>
      </c>
      <c r="AU81" t="s">
        <v>81</v>
      </c>
      <c r="AV81" t="s">
        <v>81</v>
      </c>
      <c r="AW81" t="s">
        <v>81</v>
      </c>
      <c r="AX81" t="s">
        <v>81</v>
      </c>
      <c r="AY81" t="s">
        <v>81</v>
      </c>
      <c r="AZ81" t="s">
        <v>81</v>
      </c>
      <c r="BA81" t="s">
        <v>81</v>
      </c>
    </row>
    <row r="82" spans="2:53" x14ac:dyDescent="0.2">
      <c r="B82" t="s">
        <v>81</v>
      </c>
      <c r="C82" t="s">
        <v>81</v>
      </c>
      <c r="D82" t="s">
        <v>81</v>
      </c>
      <c r="E82" t="s">
        <v>81</v>
      </c>
      <c r="F82" t="s">
        <v>81</v>
      </c>
      <c r="G82" t="s">
        <v>81</v>
      </c>
      <c r="H82" t="s">
        <v>81</v>
      </c>
      <c r="I82" t="s">
        <v>81</v>
      </c>
      <c r="J82" t="s">
        <v>81</v>
      </c>
      <c r="K82" t="s">
        <v>81</v>
      </c>
      <c r="L82" t="s">
        <v>81</v>
      </c>
      <c r="M82" t="s">
        <v>81</v>
      </c>
      <c r="N82" t="s">
        <v>81</v>
      </c>
      <c r="O82" t="s">
        <v>81</v>
      </c>
      <c r="P82" t="s">
        <v>81</v>
      </c>
      <c r="Q82" t="s">
        <v>81</v>
      </c>
      <c r="R82" t="s">
        <v>81</v>
      </c>
      <c r="S82" t="s">
        <v>122</v>
      </c>
      <c r="T82" t="s">
        <v>81</v>
      </c>
      <c r="U82" t="s">
        <v>81</v>
      </c>
      <c r="V82" t="s">
        <v>81</v>
      </c>
      <c r="W82" t="s">
        <v>81</v>
      </c>
      <c r="X82" t="s">
        <v>81</v>
      </c>
      <c r="Y82" t="s">
        <v>81</v>
      </c>
      <c r="Z82" t="s">
        <v>81</v>
      </c>
      <c r="AA82" t="s">
        <v>81</v>
      </c>
      <c r="AB82" t="s">
        <v>81</v>
      </c>
      <c r="AC82" t="s">
        <v>81</v>
      </c>
      <c r="AD82" t="s">
        <v>81</v>
      </c>
      <c r="AE82" t="s">
        <v>81</v>
      </c>
      <c r="AF82" t="s">
        <v>81</v>
      </c>
      <c r="AG82" t="s">
        <v>81</v>
      </c>
      <c r="AH82" t="s">
        <v>81</v>
      </c>
      <c r="AI82" t="s">
        <v>81</v>
      </c>
      <c r="AJ82" t="s">
        <v>81</v>
      </c>
      <c r="AK82" t="s">
        <v>81</v>
      </c>
      <c r="AL82" t="s">
        <v>81</v>
      </c>
      <c r="AM82" t="s">
        <v>81</v>
      </c>
      <c r="AN82" t="s">
        <v>81</v>
      </c>
      <c r="AO82" t="s">
        <v>81</v>
      </c>
      <c r="AP82" t="s">
        <v>81</v>
      </c>
      <c r="AQ82" t="s">
        <v>81</v>
      </c>
      <c r="AR82" t="s">
        <v>81</v>
      </c>
      <c r="AS82" t="s">
        <v>81</v>
      </c>
      <c r="AT82" t="s">
        <v>81</v>
      </c>
      <c r="AU82" t="s">
        <v>81</v>
      </c>
      <c r="AV82" t="s">
        <v>81</v>
      </c>
      <c r="AW82" t="s">
        <v>81</v>
      </c>
      <c r="AX82" t="s">
        <v>81</v>
      </c>
      <c r="AY82" t="s">
        <v>81</v>
      </c>
      <c r="AZ82" t="s">
        <v>81</v>
      </c>
      <c r="BA82" t="s">
        <v>81</v>
      </c>
    </row>
    <row r="83" spans="2:53" x14ac:dyDescent="0.2">
      <c r="B83" t="s">
        <v>87</v>
      </c>
      <c r="C83" t="s">
        <v>81</v>
      </c>
      <c r="D83" t="s">
        <v>81</v>
      </c>
      <c r="E83" t="s">
        <v>81</v>
      </c>
      <c r="F83" t="s">
        <v>81</v>
      </c>
      <c r="G83" t="s">
        <v>81</v>
      </c>
      <c r="H83" t="s">
        <v>81</v>
      </c>
      <c r="I83" t="s">
        <v>81</v>
      </c>
      <c r="J83" t="s">
        <v>81</v>
      </c>
      <c r="K83" t="s">
        <v>81</v>
      </c>
      <c r="L83" t="s">
        <v>81</v>
      </c>
      <c r="M83" t="s">
        <v>81</v>
      </c>
      <c r="N83" t="s">
        <v>81</v>
      </c>
      <c r="O83" t="s">
        <v>81</v>
      </c>
      <c r="P83" t="s">
        <v>81</v>
      </c>
      <c r="Q83" t="s">
        <v>81</v>
      </c>
      <c r="R83" t="s">
        <v>81</v>
      </c>
      <c r="S83" t="s">
        <v>164</v>
      </c>
      <c r="T83" t="s">
        <v>81</v>
      </c>
      <c r="U83" t="s">
        <v>81</v>
      </c>
      <c r="V83" t="s">
        <v>81</v>
      </c>
      <c r="W83" t="s">
        <v>81</v>
      </c>
      <c r="X83" t="s">
        <v>81</v>
      </c>
      <c r="Y83" t="s">
        <v>81</v>
      </c>
      <c r="Z83" t="s">
        <v>81</v>
      </c>
      <c r="AA83" t="s">
        <v>81</v>
      </c>
      <c r="AB83" t="s">
        <v>81</v>
      </c>
      <c r="AC83" t="s">
        <v>81</v>
      </c>
      <c r="AD83" t="s">
        <v>81</v>
      </c>
      <c r="AE83" t="s">
        <v>81</v>
      </c>
      <c r="AF83" t="s">
        <v>81</v>
      </c>
      <c r="AG83" t="s">
        <v>81</v>
      </c>
      <c r="AH83" t="s">
        <v>81</v>
      </c>
      <c r="AI83" t="s">
        <v>81</v>
      </c>
      <c r="AJ83" t="s">
        <v>81</v>
      </c>
      <c r="AK83" t="s">
        <v>81</v>
      </c>
      <c r="AL83" t="s">
        <v>81</v>
      </c>
      <c r="AM83" t="s">
        <v>81</v>
      </c>
      <c r="AN83" t="s">
        <v>81</v>
      </c>
      <c r="AO83" t="s">
        <v>81</v>
      </c>
      <c r="AP83" t="s">
        <v>81</v>
      </c>
      <c r="AQ83" t="s">
        <v>81</v>
      </c>
      <c r="AR83" t="s">
        <v>81</v>
      </c>
      <c r="AS83" t="s">
        <v>81</v>
      </c>
      <c r="AT83" t="s">
        <v>81</v>
      </c>
      <c r="AU83" t="s">
        <v>81</v>
      </c>
      <c r="AV83" t="s">
        <v>81</v>
      </c>
      <c r="AW83" t="s">
        <v>81</v>
      </c>
      <c r="AX83" t="s">
        <v>81</v>
      </c>
      <c r="AY83" t="s">
        <v>81</v>
      </c>
      <c r="AZ83" t="s">
        <v>81</v>
      </c>
      <c r="BA83" t="s">
        <v>81</v>
      </c>
    </row>
    <row r="84" spans="2:53" x14ac:dyDescent="0.2">
      <c r="B84" t="s">
        <v>81</v>
      </c>
      <c r="C84" t="s">
        <v>81</v>
      </c>
      <c r="D84" t="s">
        <v>81</v>
      </c>
      <c r="E84" t="s">
        <v>81</v>
      </c>
      <c r="F84" t="s">
        <v>81</v>
      </c>
      <c r="G84" t="s">
        <v>81</v>
      </c>
      <c r="H84" t="s">
        <v>81</v>
      </c>
      <c r="I84" t="s">
        <v>81</v>
      </c>
      <c r="J84" t="s">
        <v>81</v>
      </c>
      <c r="K84" t="s">
        <v>81</v>
      </c>
      <c r="L84" t="s">
        <v>81</v>
      </c>
      <c r="M84" t="s">
        <v>81</v>
      </c>
      <c r="N84" t="s">
        <v>81</v>
      </c>
      <c r="O84" t="s">
        <v>81</v>
      </c>
      <c r="P84" t="s">
        <v>81</v>
      </c>
      <c r="Q84" t="s">
        <v>81</v>
      </c>
      <c r="R84" t="s">
        <v>81</v>
      </c>
      <c r="S84" t="s">
        <v>165</v>
      </c>
      <c r="T84" t="s">
        <v>81</v>
      </c>
      <c r="U84" t="s">
        <v>81</v>
      </c>
      <c r="V84" t="s">
        <v>81</v>
      </c>
      <c r="W84" t="s">
        <v>81</v>
      </c>
      <c r="X84" t="s">
        <v>81</v>
      </c>
      <c r="Y84" t="s">
        <v>81</v>
      </c>
      <c r="Z84" t="s">
        <v>81</v>
      </c>
      <c r="AA84" t="s">
        <v>81</v>
      </c>
      <c r="AB84" t="s">
        <v>81</v>
      </c>
      <c r="AC84" t="s">
        <v>81</v>
      </c>
      <c r="AD84" t="s">
        <v>81</v>
      </c>
      <c r="AE84" t="s">
        <v>81</v>
      </c>
      <c r="AF84" t="s">
        <v>81</v>
      </c>
      <c r="AG84" t="s">
        <v>81</v>
      </c>
      <c r="AH84" t="s">
        <v>81</v>
      </c>
      <c r="AI84" t="s">
        <v>81</v>
      </c>
      <c r="AJ84" t="s">
        <v>81</v>
      </c>
      <c r="AK84" t="s">
        <v>81</v>
      </c>
      <c r="AL84" t="s">
        <v>81</v>
      </c>
      <c r="AM84" t="s">
        <v>81</v>
      </c>
      <c r="AN84" t="s">
        <v>81</v>
      </c>
      <c r="AO84" t="s">
        <v>81</v>
      </c>
      <c r="AP84" t="s">
        <v>81</v>
      </c>
      <c r="AQ84" t="s">
        <v>81</v>
      </c>
      <c r="AR84" t="s">
        <v>81</v>
      </c>
      <c r="AS84" t="s">
        <v>81</v>
      </c>
      <c r="AT84" t="s">
        <v>81</v>
      </c>
      <c r="AU84" t="s">
        <v>81</v>
      </c>
      <c r="AV84" t="s">
        <v>81</v>
      </c>
      <c r="AW84" t="s">
        <v>81</v>
      </c>
      <c r="AX84" t="s">
        <v>81</v>
      </c>
      <c r="AY84" t="s">
        <v>81</v>
      </c>
      <c r="AZ84" t="s">
        <v>81</v>
      </c>
      <c r="BA84" t="s">
        <v>81</v>
      </c>
    </row>
    <row r="85" spans="2:53" x14ac:dyDescent="0.2">
      <c r="B85" t="s">
        <v>12</v>
      </c>
      <c r="C85" t="s">
        <v>81</v>
      </c>
      <c r="D85" t="s">
        <v>81</v>
      </c>
      <c r="E85" t="s">
        <v>81</v>
      </c>
      <c r="F85" t="s">
        <v>81</v>
      </c>
      <c r="G85" t="s">
        <v>81</v>
      </c>
      <c r="H85" t="s">
        <v>81</v>
      </c>
      <c r="I85" t="s">
        <v>81</v>
      </c>
      <c r="J85" t="s">
        <v>81</v>
      </c>
      <c r="K85" t="s">
        <v>81</v>
      </c>
      <c r="L85" t="s">
        <v>81</v>
      </c>
      <c r="M85" t="s">
        <v>81</v>
      </c>
      <c r="N85" t="s">
        <v>81</v>
      </c>
      <c r="O85" t="s">
        <v>81</v>
      </c>
      <c r="P85" t="s">
        <v>81</v>
      </c>
      <c r="Q85" t="s">
        <v>81</v>
      </c>
      <c r="R85" t="s">
        <v>81</v>
      </c>
      <c r="S85" t="s">
        <v>81</v>
      </c>
      <c r="T85" t="s">
        <v>166</v>
      </c>
      <c r="U85" t="s">
        <v>81</v>
      </c>
      <c r="V85" t="s">
        <v>81</v>
      </c>
      <c r="W85" t="s">
        <v>81</v>
      </c>
      <c r="X85" t="s">
        <v>81</v>
      </c>
      <c r="Y85" t="s">
        <v>81</v>
      </c>
      <c r="Z85" t="s">
        <v>81</v>
      </c>
      <c r="AA85" t="s">
        <v>81</v>
      </c>
      <c r="AB85" t="s">
        <v>81</v>
      </c>
      <c r="AC85" t="s">
        <v>81</v>
      </c>
      <c r="AD85" t="s">
        <v>81</v>
      </c>
      <c r="AE85" t="s">
        <v>81</v>
      </c>
      <c r="AF85" t="s">
        <v>81</v>
      </c>
      <c r="AG85" t="s">
        <v>81</v>
      </c>
      <c r="AH85" t="s">
        <v>81</v>
      </c>
      <c r="AI85" t="s">
        <v>81</v>
      </c>
      <c r="AJ85" t="s">
        <v>81</v>
      </c>
      <c r="AK85" t="s">
        <v>81</v>
      </c>
      <c r="AL85" t="s">
        <v>81</v>
      </c>
      <c r="AM85" t="s">
        <v>81</v>
      </c>
      <c r="AN85" t="s">
        <v>81</v>
      </c>
      <c r="AO85" t="s">
        <v>81</v>
      </c>
      <c r="AP85" t="s">
        <v>81</v>
      </c>
      <c r="AQ85" t="s">
        <v>81</v>
      </c>
      <c r="AR85" t="s">
        <v>81</v>
      </c>
      <c r="AS85" t="s">
        <v>81</v>
      </c>
      <c r="AT85" t="s">
        <v>81</v>
      </c>
      <c r="AU85" t="s">
        <v>81</v>
      </c>
      <c r="AV85" t="s">
        <v>81</v>
      </c>
      <c r="AW85" t="s">
        <v>81</v>
      </c>
      <c r="AX85" t="s">
        <v>81</v>
      </c>
      <c r="AY85" t="s">
        <v>81</v>
      </c>
      <c r="AZ85" t="s">
        <v>81</v>
      </c>
      <c r="BA85" t="s">
        <v>81</v>
      </c>
    </row>
    <row r="86" spans="2:53" x14ac:dyDescent="0.2">
      <c r="B86" t="s">
        <v>81</v>
      </c>
      <c r="C86" t="s">
        <v>81</v>
      </c>
      <c r="D86" t="s">
        <v>81</v>
      </c>
      <c r="E86" t="s">
        <v>81</v>
      </c>
      <c r="F86" t="s">
        <v>81</v>
      </c>
      <c r="G86" t="s">
        <v>81</v>
      </c>
      <c r="H86" t="s">
        <v>81</v>
      </c>
      <c r="I86" t="s">
        <v>81</v>
      </c>
      <c r="J86" t="s">
        <v>81</v>
      </c>
      <c r="K86" t="s">
        <v>81</v>
      </c>
      <c r="L86" t="s">
        <v>81</v>
      </c>
      <c r="M86" t="s">
        <v>81</v>
      </c>
      <c r="N86" t="s">
        <v>81</v>
      </c>
      <c r="O86" t="s">
        <v>81</v>
      </c>
      <c r="P86" t="s">
        <v>81</v>
      </c>
      <c r="Q86" t="s">
        <v>81</v>
      </c>
      <c r="R86" t="s">
        <v>81</v>
      </c>
      <c r="S86" t="s">
        <v>81</v>
      </c>
      <c r="T86" t="s">
        <v>95</v>
      </c>
      <c r="U86" t="s">
        <v>81</v>
      </c>
      <c r="V86" t="s">
        <v>81</v>
      </c>
      <c r="W86" t="s">
        <v>81</v>
      </c>
      <c r="X86" t="s">
        <v>81</v>
      </c>
      <c r="Y86" t="s">
        <v>81</v>
      </c>
      <c r="Z86" t="s">
        <v>81</v>
      </c>
      <c r="AA86" t="s">
        <v>81</v>
      </c>
      <c r="AB86" t="s">
        <v>81</v>
      </c>
      <c r="AC86" t="s">
        <v>81</v>
      </c>
      <c r="AD86" t="s">
        <v>81</v>
      </c>
      <c r="AE86" t="s">
        <v>81</v>
      </c>
      <c r="AF86" t="s">
        <v>81</v>
      </c>
      <c r="AG86" t="s">
        <v>81</v>
      </c>
      <c r="AH86" t="s">
        <v>81</v>
      </c>
      <c r="AI86" t="s">
        <v>81</v>
      </c>
      <c r="AJ86" t="s">
        <v>81</v>
      </c>
      <c r="AK86" t="s">
        <v>81</v>
      </c>
      <c r="AL86" t="s">
        <v>81</v>
      </c>
      <c r="AM86" t="s">
        <v>81</v>
      </c>
      <c r="AN86" t="s">
        <v>81</v>
      </c>
      <c r="AO86" t="s">
        <v>81</v>
      </c>
      <c r="AP86" t="s">
        <v>81</v>
      </c>
      <c r="AQ86" t="s">
        <v>81</v>
      </c>
      <c r="AR86" t="s">
        <v>81</v>
      </c>
      <c r="AS86" t="s">
        <v>81</v>
      </c>
      <c r="AT86" t="s">
        <v>81</v>
      </c>
      <c r="AU86" t="s">
        <v>81</v>
      </c>
      <c r="AV86" t="s">
        <v>81</v>
      </c>
      <c r="AW86" t="s">
        <v>81</v>
      </c>
      <c r="AX86" t="s">
        <v>81</v>
      </c>
      <c r="AY86" t="s">
        <v>81</v>
      </c>
      <c r="AZ86" t="s">
        <v>81</v>
      </c>
      <c r="BA86" t="s">
        <v>81</v>
      </c>
    </row>
    <row r="87" spans="2:53" x14ac:dyDescent="0.2">
      <c r="B87" t="s">
        <v>87</v>
      </c>
      <c r="C87" t="s">
        <v>81</v>
      </c>
      <c r="D87" t="s">
        <v>81</v>
      </c>
      <c r="E87" t="s">
        <v>81</v>
      </c>
      <c r="F87" t="s">
        <v>81</v>
      </c>
      <c r="G87" t="s">
        <v>81</v>
      </c>
      <c r="H87" t="s">
        <v>81</v>
      </c>
      <c r="I87" t="s">
        <v>81</v>
      </c>
      <c r="J87" t="s">
        <v>81</v>
      </c>
      <c r="K87" t="s">
        <v>81</v>
      </c>
      <c r="L87" t="s">
        <v>81</v>
      </c>
      <c r="M87" t="s">
        <v>81</v>
      </c>
      <c r="N87" t="s">
        <v>81</v>
      </c>
      <c r="O87" t="s">
        <v>81</v>
      </c>
      <c r="P87" t="s">
        <v>81</v>
      </c>
      <c r="Q87" t="s">
        <v>81</v>
      </c>
      <c r="R87" t="s">
        <v>81</v>
      </c>
      <c r="S87" t="s">
        <v>81</v>
      </c>
      <c r="T87" t="s">
        <v>167</v>
      </c>
      <c r="U87" t="s">
        <v>81</v>
      </c>
      <c r="V87" t="s">
        <v>81</v>
      </c>
      <c r="W87" t="s">
        <v>81</v>
      </c>
      <c r="X87" t="s">
        <v>81</v>
      </c>
      <c r="Y87" t="s">
        <v>81</v>
      </c>
      <c r="Z87" t="s">
        <v>81</v>
      </c>
      <c r="AA87" t="s">
        <v>81</v>
      </c>
      <c r="AB87" t="s">
        <v>81</v>
      </c>
      <c r="AC87" t="s">
        <v>81</v>
      </c>
      <c r="AD87" t="s">
        <v>81</v>
      </c>
      <c r="AE87" t="s">
        <v>81</v>
      </c>
      <c r="AF87" t="s">
        <v>81</v>
      </c>
      <c r="AG87" t="s">
        <v>81</v>
      </c>
      <c r="AH87" t="s">
        <v>81</v>
      </c>
      <c r="AI87" t="s">
        <v>81</v>
      </c>
      <c r="AJ87" t="s">
        <v>81</v>
      </c>
      <c r="AK87" t="s">
        <v>81</v>
      </c>
      <c r="AL87" t="s">
        <v>81</v>
      </c>
      <c r="AM87" t="s">
        <v>81</v>
      </c>
      <c r="AN87" t="s">
        <v>81</v>
      </c>
      <c r="AO87" t="s">
        <v>81</v>
      </c>
      <c r="AP87" t="s">
        <v>81</v>
      </c>
      <c r="AQ87" t="s">
        <v>81</v>
      </c>
      <c r="AR87" t="s">
        <v>81</v>
      </c>
      <c r="AS87" t="s">
        <v>81</v>
      </c>
      <c r="AT87" t="s">
        <v>81</v>
      </c>
      <c r="AU87" t="s">
        <v>81</v>
      </c>
      <c r="AV87" t="s">
        <v>81</v>
      </c>
      <c r="AW87" t="s">
        <v>81</v>
      </c>
      <c r="AX87" t="s">
        <v>81</v>
      </c>
      <c r="AY87" t="s">
        <v>81</v>
      </c>
      <c r="AZ87" t="s">
        <v>81</v>
      </c>
      <c r="BA87" t="s">
        <v>81</v>
      </c>
    </row>
    <row r="88" spans="2:53" x14ac:dyDescent="0.2">
      <c r="B88" t="s">
        <v>81</v>
      </c>
      <c r="C88" t="s">
        <v>81</v>
      </c>
      <c r="D88" t="s">
        <v>81</v>
      </c>
      <c r="E88" t="s">
        <v>81</v>
      </c>
      <c r="F88" t="s">
        <v>81</v>
      </c>
      <c r="G88" t="s">
        <v>81</v>
      </c>
      <c r="H88" t="s">
        <v>81</v>
      </c>
      <c r="I88" t="s">
        <v>81</v>
      </c>
      <c r="J88" t="s">
        <v>81</v>
      </c>
      <c r="K88" t="s">
        <v>81</v>
      </c>
      <c r="L88" t="s">
        <v>81</v>
      </c>
      <c r="M88" t="s">
        <v>81</v>
      </c>
      <c r="N88" t="s">
        <v>81</v>
      </c>
      <c r="O88" t="s">
        <v>81</v>
      </c>
      <c r="P88" t="s">
        <v>81</v>
      </c>
      <c r="Q88" t="s">
        <v>81</v>
      </c>
      <c r="R88" t="s">
        <v>81</v>
      </c>
      <c r="S88" t="s">
        <v>81</v>
      </c>
      <c r="T88" t="s">
        <v>168</v>
      </c>
      <c r="U88" t="s">
        <v>81</v>
      </c>
      <c r="V88" t="s">
        <v>81</v>
      </c>
      <c r="W88" t="s">
        <v>81</v>
      </c>
      <c r="X88" t="s">
        <v>81</v>
      </c>
      <c r="Y88" t="s">
        <v>81</v>
      </c>
      <c r="Z88" t="s">
        <v>81</v>
      </c>
      <c r="AA88" t="s">
        <v>81</v>
      </c>
      <c r="AB88" t="s">
        <v>81</v>
      </c>
      <c r="AC88" t="s">
        <v>81</v>
      </c>
      <c r="AD88" t="s">
        <v>81</v>
      </c>
      <c r="AE88" t="s">
        <v>81</v>
      </c>
      <c r="AF88" t="s">
        <v>81</v>
      </c>
      <c r="AG88" t="s">
        <v>81</v>
      </c>
      <c r="AH88" t="s">
        <v>81</v>
      </c>
      <c r="AI88" t="s">
        <v>81</v>
      </c>
      <c r="AJ88" t="s">
        <v>81</v>
      </c>
      <c r="AK88" t="s">
        <v>81</v>
      </c>
      <c r="AL88" t="s">
        <v>81</v>
      </c>
      <c r="AM88" t="s">
        <v>81</v>
      </c>
      <c r="AN88" t="s">
        <v>81</v>
      </c>
      <c r="AO88" t="s">
        <v>81</v>
      </c>
      <c r="AP88" t="s">
        <v>81</v>
      </c>
      <c r="AQ88" t="s">
        <v>81</v>
      </c>
      <c r="AR88" t="s">
        <v>81</v>
      </c>
      <c r="AS88" t="s">
        <v>81</v>
      </c>
      <c r="AT88" t="s">
        <v>81</v>
      </c>
      <c r="AU88" t="s">
        <v>81</v>
      </c>
      <c r="AV88" t="s">
        <v>81</v>
      </c>
      <c r="AW88" t="s">
        <v>81</v>
      </c>
      <c r="AX88" t="s">
        <v>81</v>
      </c>
      <c r="AY88" t="s">
        <v>81</v>
      </c>
      <c r="AZ88" t="s">
        <v>81</v>
      </c>
      <c r="BA88" t="s">
        <v>81</v>
      </c>
    </row>
    <row r="89" spans="2:53" x14ac:dyDescent="0.2">
      <c r="B89" t="s">
        <v>26</v>
      </c>
      <c r="C89" t="s">
        <v>81</v>
      </c>
      <c r="D89" t="s">
        <v>81</v>
      </c>
      <c r="E89" t="s">
        <v>81</v>
      </c>
      <c r="F89" t="s">
        <v>81</v>
      </c>
      <c r="G89" t="s">
        <v>81</v>
      </c>
      <c r="H89" t="s">
        <v>81</v>
      </c>
      <c r="I89" t="s">
        <v>81</v>
      </c>
      <c r="J89" t="s">
        <v>81</v>
      </c>
      <c r="K89" t="s">
        <v>81</v>
      </c>
      <c r="L89" t="s">
        <v>81</v>
      </c>
      <c r="M89" t="s">
        <v>81</v>
      </c>
      <c r="N89" t="s">
        <v>81</v>
      </c>
      <c r="O89" t="s">
        <v>81</v>
      </c>
      <c r="P89" t="s">
        <v>81</v>
      </c>
      <c r="Q89" t="s">
        <v>81</v>
      </c>
      <c r="R89" t="s">
        <v>81</v>
      </c>
      <c r="S89" t="s">
        <v>81</v>
      </c>
      <c r="T89" t="s">
        <v>81</v>
      </c>
      <c r="U89" t="s">
        <v>169</v>
      </c>
      <c r="V89" t="s">
        <v>170</v>
      </c>
      <c r="W89" t="s">
        <v>105</v>
      </c>
      <c r="X89" t="s">
        <v>81</v>
      </c>
      <c r="Y89" t="s">
        <v>81</v>
      </c>
      <c r="Z89" t="s">
        <v>81</v>
      </c>
      <c r="AA89" t="s">
        <v>81</v>
      </c>
      <c r="AB89" t="s">
        <v>81</v>
      </c>
      <c r="AC89" t="s">
        <v>81</v>
      </c>
      <c r="AD89" t="s">
        <v>81</v>
      </c>
      <c r="AE89" t="s">
        <v>81</v>
      </c>
      <c r="AF89" t="s">
        <v>81</v>
      </c>
      <c r="AG89" t="s">
        <v>81</v>
      </c>
      <c r="AH89" t="s">
        <v>81</v>
      </c>
      <c r="AI89" t="s">
        <v>81</v>
      </c>
      <c r="AJ89" t="s">
        <v>81</v>
      </c>
      <c r="AK89" t="s">
        <v>81</v>
      </c>
      <c r="AL89" t="s">
        <v>81</v>
      </c>
      <c r="AM89" t="s">
        <v>81</v>
      </c>
      <c r="AN89" t="s">
        <v>81</v>
      </c>
      <c r="AO89" t="s">
        <v>81</v>
      </c>
      <c r="AP89" t="s">
        <v>81</v>
      </c>
      <c r="AQ89" t="s">
        <v>81</v>
      </c>
      <c r="AR89" t="s">
        <v>81</v>
      </c>
      <c r="AS89" t="s">
        <v>81</v>
      </c>
      <c r="AT89" t="s">
        <v>81</v>
      </c>
      <c r="AU89" t="s">
        <v>81</v>
      </c>
      <c r="AV89" t="s">
        <v>81</v>
      </c>
      <c r="AW89" t="s">
        <v>81</v>
      </c>
      <c r="AX89" t="s">
        <v>81</v>
      </c>
      <c r="AY89" t="s">
        <v>81</v>
      </c>
      <c r="AZ89" t="s">
        <v>81</v>
      </c>
      <c r="BA89" t="s">
        <v>81</v>
      </c>
    </row>
    <row r="90" spans="2:53" x14ac:dyDescent="0.2">
      <c r="B90" t="s">
        <v>81</v>
      </c>
      <c r="C90" t="s">
        <v>81</v>
      </c>
      <c r="D90" t="s">
        <v>81</v>
      </c>
      <c r="E90" t="s">
        <v>81</v>
      </c>
      <c r="F90" t="s">
        <v>81</v>
      </c>
      <c r="G90" t="s">
        <v>81</v>
      </c>
      <c r="H90" t="s">
        <v>81</v>
      </c>
      <c r="I90" t="s">
        <v>81</v>
      </c>
      <c r="J90" t="s">
        <v>81</v>
      </c>
      <c r="K90" t="s">
        <v>81</v>
      </c>
      <c r="L90" t="s">
        <v>81</v>
      </c>
      <c r="M90" t="s">
        <v>81</v>
      </c>
      <c r="N90" t="s">
        <v>81</v>
      </c>
      <c r="O90" t="s">
        <v>81</v>
      </c>
      <c r="P90" t="s">
        <v>81</v>
      </c>
      <c r="Q90" t="s">
        <v>81</v>
      </c>
      <c r="R90" t="s">
        <v>81</v>
      </c>
      <c r="S90" t="s">
        <v>81</v>
      </c>
      <c r="T90" t="s">
        <v>81</v>
      </c>
      <c r="U90" t="s">
        <v>171</v>
      </c>
      <c r="V90" t="s">
        <v>159</v>
      </c>
      <c r="W90" t="s">
        <v>159</v>
      </c>
      <c r="X90" t="s">
        <v>81</v>
      </c>
      <c r="Y90" t="s">
        <v>81</v>
      </c>
      <c r="Z90" t="s">
        <v>81</v>
      </c>
      <c r="AA90" t="s">
        <v>81</v>
      </c>
      <c r="AB90" t="s">
        <v>81</v>
      </c>
      <c r="AC90" t="s">
        <v>81</v>
      </c>
      <c r="AD90" t="s">
        <v>81</v>
      </c>
      <c r="AE90" t="s">
        <v>81</v>
      </c>
      <c r="AF90" t="s">
        <v>81</v>
      </c>
      <c r="AG90" t="s">
        <v>81</v>
      </c>
      <c r="AH90" t="s">
        <v>81</v>
      </c>
      <c r="AI90" t="s">
        <v>81</v>
      </c>
      <c r="AJ90" t="s">
        <v>81</v>
      </c>
      <c r="AK90" t="s">
        <v>81</v>
      </c>
      <c r="AL90" t="s">
        <v>81</v>
      </c>
      <c r="AM90" t="s">
        <v>81</v>
      </c>
      <c r="AN90" t="s">
        <v>81</v>
      </c>
      <c r="AO90" t="s">
        <v>81</v>
      </c>
      <c r="AP90" t="s">
        <v>81</v>
      </c>
      <c r="AQ90" t="s">
        <v>81</v>
      </c>
      <c r="AR90" t="s">
        <v>81</v>
      </c>
      <c r="AS90" t="s">
        <v>81</v>
      </c>
      <c r="AT90" t="s">
        <v>81</v>
      </c>
      <c r="AU90" t="s">
        <v>81</v>
      </c>
      <c r="AV90" t="s">
        <v>81</v>
      </c>
      <c r="AW90" t="s">
        <v>81</v>
      </c>
      <c r="AX90" t="s">
        <v>81</v>
      </c>
      <c r="AY90" t="s">
        <v>81</v>
      </c>
      <c r="AZ90" t="s">
        <v>81</v>
      </c>
      <c r="BA90" t="s">
        <v>81</v>
      </c>
    </row>
    <row r="91" spans="2:53" x14ac:dyDescent="0.2">
      <c r="B91" t="s">
        <v>11</v>
      </c>
      <c r="C91" t="s">
        <v>81</v>
      </c>
      <c r="D91" t="s">
        <v>81</v>
      </c>
      <c r="E91" t="s">
        <v>81</v>
      </c>
      <c r="F91" t="s">
        <v>81</v>
      </c>
      <c r="G91" t="s">
        <v>81</v>
      </c>
      <c r="H91" t="s">
        <v>81</v>
      </c>
      <c r="I91" t="s">
        <v>81</v>
      </c>
      <c r="J91" t="s">
        <v>81</v>
      </c>
      <c r="K91" t="s">
        <v>81</v>
      </c>
      <c r="L91" t="s">
        <v>81</v>
      </c>
      <c r="M91" t="s">
        <v>81</v>
      </c>
      <c r="N91" t="s">
        <v>81</v>
      </c>
      <c r="O91" t="s">
        <v>81</v>
      </c>
      <c r="P91" t="s">
        <v>81</v>
      </c>
      <c r="Q91" t="s">
        <v>81</v>
      </c>
      <c r="R91" t="s">
        <v>81</v>
      </c>
      <c r="S91" t="s">
        <v>81</v>
      </c>
      <c r="T91" t="s">
        <v>81</v>
      </c>
      <c r="U91" t="s">
        <v>172</v>
      </c>
      <c r="V91" t="s">
        <v>81</v>
      </c>
      <c r="W91" t="s">
        <v>81</v>
      </c>
      <c r="X91" t="s">
        <v>81</v>
      </c>
      <c r="Y91" t="s">
        <v>81</v>
      </c>
      <c r="Z91" t="s">
        <v>81</v>
      </c>
      <c r="AA91" t="s">
        <v>81</v>
      </c>
      <c r="AB91" t="s">
        <v>81</v>
      </c>
      <c r="AC91" t="s">
        <v>81</v>
      </c>
      <c r="AD91" t="s">
        <v>81</v>
      </c>
      <c r="AE91" t="s">
        <v>81</v>
      </c>
      <c r="AF91" t="s">
        <v>81</v>
      </c>
      <c r="AG91" t="s">
        <v>81</v>
      </c>
      <c r="AH91" t="s">
        <v>81</v>
      </c>
      <c r="AI91" t="s">
        <v>81</v>
      </c>
      <c r="AJ91" t="s">
        <v>81</v>
      </c>
      <c r="AK91" t="s">
        <v>81</v>
      </c>
      <c r="AL91" t="s">
        <v>81</v>
      </c>
      <c r="AM91" t="s">
        <v>81</v>
      </c>
      <c r="AN91" t="s">
        <v>81</v>
      </c>
      <c r="AO91" t="s">
        <v>81</v>
      </c>
      <c r="AP91" t="s">
        <v>81</v>
      </c>
      <c r="AQ91" t="s">
        <v>81</v>
      </c>
      <c r="AR91" t="s">
        <v>81</v>
      </c>
      <c r="AS91" t="s">
        <v>81</v>
      </c>
      <c r="AT91" t="s">
        <v>81</v>
      </c>
      <c r="AU91" t="s">
        <v>81</v>
      </c>
      <c r="AV91" t="s">
        <v>81</v>
      </c>
      <c r="AW91" t="s">
        <v>81</v>
      </c>
      <c r="AX91" t="s">
        <v>81</v>
      </c>
      <c r="AY91" t="s">
        <v>81</v>
      </c>
      <c r="AZ91" t="s">
        <v>81</v>
      </c>
      <c r="BA91" t="s">
        <v>81</v>
      </c>
    </row>
    <row r="92" spans="2:53" x14ac:dyDescent="0.2">
      <c r="B92" t="s">
        <v>81</v>
      </c>
      <c r="C92" t="s">
        <v>81</v>
      </c>
      <c r="D92" t="s">
        <v>81</v>
      </c>
      <c r="E92" t="s">
        <v>81</v>
      </c>
      <c r="F92" t="s">
        <v>81</v>
      </c>
      <c r="G92" t="s">
        <v>81</v>
      </c>
      <c r="H92" t="s">
        <v>81</v>
      </c>
      <c r="I92" t="s">
        <v>81</v>
      </c>
      <c r="J92" t="s">
        <v>81</v>
      </c>
      <c r="K92" t="s">
        <v>81</v>
      </c>
      <c r="L92" t="s">
        <v>81</v>
      </c>
      <c r="M92" t="s">
        <v>81</v>
      </c>
      <c r="N92" t="s">
        <v>81</v>
      </c>
      <c r="O92" t="s">
        <v>81</v>
      </c>
      <c r="P92" t="s">
        <v>81</v>
      </c>
      <c r="Q92" t="s">
        <v>81</v>
      </c>
      <c r="R92" t="s">
        <v>81</v>
      </c>
      <c r="S92" t="s">
        <v>81</v>
      </c>
      <c r="T92" t="s">
        <v>81</v>
      </c>
      <c r="U92" t="s">
        <v>173</v>
      </c>
      <c r="V92" t="s">
        <v>81</v>
      </c>
      <c r="W92" t="s">
        <v>81</v>
      </c>
      <c r="X92" t="s">
        <v>81</v>
      </c>
      <c r="Y92" t="s">
        <v>81</v>
      </c>
      <c r="Z92" t="s">
        <v>81</v>
      </c>
      <c r="AA92" t="s">
        <v>81</v>
      </c>
      <c r="AB92" t="s">
        <v>81</v>
      </c>
      <c r="AC92" t="s">
        <v>81</v>
      </c>
      <c r="AD92" t="s">
        <v>81</v>
      </c>
      <c r="AE92" t="s">
        <v>81</v>
      </c>
      <c r="AF92" t="s">
        <v>81</v>
      </c>
      <c r="AG92" t="s">
        <v>81</v>
      </c>
      <c r="AH92" t="s">
        <v>81</v>
      </c>
      <c r="AI92" t="s">
        <v>81</v>
      </c>
      <c r="AJ92" t="s">
        <v>81</v>
      </c>
      <c r="AK92" t="s">
        <v>81</v>
      </c>
      <c r="AL92" t="s">
        <v>81</v>
      </c>
      <c r="AM92" t="s">
        <v>81</v>
      </c>
      <c r="AN92" t="s">
        <v>81</v>
      </c>
      <c r="AO92" t="s">
        <v>81</v>
      </c>
      <c r="AP92" t="s">
        <v>81</v>
      </c>
      <c r="AQ92" t="s">
        <v>81</v>
      </c>
      <c r="AR92" t="s">
        <v>81</v>
      </c>
      <c r="AS92" t="s">
        <v>81</v>
      </c>
      <c r="AT92" t="s">
        <v>81</v>
      </c>
      <c r="AU92" t="s">
        <v>81</v>
      </c>
      <c r="AV92" t="s">
        <v>81</v>
      </c>
      <c r="AW92" t="s">
        <v>81</v>
      </c>
      <c r="AX92" t="s">
        <v>81</v>
      </c>
      <c r="AY92" t="s">
        <v>81</v>
      </c>
      <c r="AZ92" t="s">
        <v>81</v>
      </c>
      <c r="BA92" t="s">
        <v>81</v>
      </c>
    </row>
    <row r="93" spans="2:53" x14ac:dyDescent="0.2">
      <c r="B93" t="s">
        <v>87</v>
      </c>
      <c r="C93" t="s">
        <v>81</v>
      </c>
      <c r="D93" t="s">
        <v>81</v>
      </c>
      <c r="E93" t="s">
        <v>81</v>
      </c>
      <c r="F93" t="s">
        <v>81</v>
      </c>
      <c r="G93" t="s">
        <v>81</v>
      </c>
      <c r="H93" t="s">
        <v>81</v>
      </c>
      <c r="I93" t="s">
        <v>81</v>
      </c>
      <c r="J93" t="s">
        <v>81</v>
      </c>
      <c r="K93" t="s">
        <v>81</v>
      </c>
      <c r="L93" t="s">
        <v>81</v>
      </c>
      <c r="M93" t="s">
        <v>81</v>
      </c>
      <c r="N93" t="s">
        <v>81</v>
      </c>
      <c r="O93" t="s">
        <v>81</v>
      </c>
      <c r="P93" t="s">
        <v>81</v>
      </c>
      <c r="Q93" t="s">
        <v>81</v>
      </c>
      <c r="R93" t="s">
        <v>81</v>
      </c>
      <c r="S93" t="s">
        <v>81</v>
      </c>
      <c r="T93" t="s">
        <v>81</v>
      </c>
      <c r="U93" t="s">
        <v>174</v>
      </c>
      <c r="V93" t="s">
        <v>81</v>
      </c>
      <c r="W93" t="s">
        <v>81</v>
      </c>
      <c r="X93" t="s">
        <v>81</v>
      </c>
      <c r="Y93" t="s">
        <v>81</v>
      </c>
      <c r="Z93" t="s">
        <v>81</v>
      </c>
      <c r="AA93" t="s">
        <v>81</v>
      </c>
      <c r="AB93" t="s">
        <v>81</v>
      </c>
      <c r="AC93" t="s">
        <v>81</v>
      </c>
      <c r="AD93" t="s">
        <v>81</v>
      </c>
      <c r="AE93" t="s">
        <v>81</v>
      </c>
      <c r="AF93" t="s">
        <v>81</v>
      </c>
      <c r="AG93" t="s">
        <v>81</v>
      </c>
      <c r="AH93" t="s">
        <v>81</v>
      </c>
      <c r="AI93" t="s">
        <v>81</v>
      </c>
      <c r="AJ93" t="s">
        <v>81</v>
      </c>
      <c r="AK93" t="s">
        <v>81</v>
      </c>
      <c r="AL93" t="s">
        <v>81</v>
      </c>
      <c r="AM93" t="s">
        <v>81</v>
      </c>
      <c r="AN93" t="s">
        <v>81</v>
      </c>
      <c r="AO93" t="s">
        <v>81</v>
      </c>
      <c r="AP93" t="s">
        <v>81</v>
      </c>
      <c r="AQ93" t="s">
        <v>81</v>
      </c>
      <c r="AR93" t="s">
        <v>81</v>
      </c>
      <c r="AS93" t="s">
        <v>81</v>
      </c>
      <c r="AT93" t="s">
        <v>81</v>
      </c>
      <c r="AU93" t="s">
        <v>81</v>
      </c>
      <c r="AV93" t="s">
        <v>81</v>
      </c>
      <c r="AW93" t="s">
        <v>81</v>
      </c>
      <c r="AX93" t="s">
        <v>81</v>
      </c>
      <c r="AY93" t="s">
        <v>81</v>
      </c>
      <c r="AZ93" t="s">
        <v>81</v>
      </c>
      <c r="BA93" t="s">
        <v>81</v>
      </c>
    </row>
    <row r="94" spans="2:53" x14ac:dyDescent="0.2">
      <c r="B94" t="s">
        <v>81</v>
      </c>
      <c r="C94" t="s">
        <v>81</v>
      </c>
      <c r="D94" t="s">
        <v>81</v>
      </c>
      <c r="E94" t="s">
        <v>81</v>
      </c>
      <c r="F94" t="s">
        <v>81</v>
      </c>
      <c r="G94" t="s">
        <v>81</v>
      </c>
      <c r="H94" t="s">
        <v>81</v>
      </c>
      <c r="I94" t="s">
        <v>81</v>
      </c>
      <c r="J94" t="s">
        <v>81</v>
      </c>
      <c r="K94" t="s">
        <v>81</v>
      </c>
      <c r="L94" t="s">
        <v>81</v>
      </c>
      <c r="M94" t="s">
        <v>81</v>
      </c>
      <c r="N94" t="s">
        <v>81</v>
      </c>
      <c r="O94" t="s">
        <v>81</v>
      </c>
      <c r="P94" t="s">
        <v>81</v>
      </c>
      <c r="Q94" t="s">
        <v>81</v>
      </c>
      <c r="R94" t="s">
        <v>81</v>
      </c>
      <c r="S94" t="s">
        <v>81</v>
      </c>
      <c r="T94" t="s">
        <v>81</v>
      </c>
      <c r="U94" t="s">
        <v>175</v>
      </c>
      <c r="V94" t="s">
        <v>81</v>
      </c>
      <c r="W94" t="s">
        <v>81</v>
      </c>
      <c r="X94" t="s">
        <v>81</v>
      </c>
      <c r="Y94" t="s">
        <v>81</v>
      </c>
      <c r="Z94" t="s">
        <v>81</v>
      </c>
      <c r="AA94" t="s">
        <v>81</v>
      </c>
      <c r="AB94" t="s">
        <v>81</v>
      </c>
      <c r="AC94" t="s">
        <v>81</v>
      </c>
      <c r="AD94" t="s">
        <v>81</v>
      </c>
      <c r="AE94" t="s">
        <v>81</v>
      </c>
      <c r="AF94" t="s">
        <v>81</v>
      </c>
      <c r="AG94" t="s">
        <v>81</v>
      </c>
      <c r="AH94" t="s">
        <v>81</v>
      </c>
      <c r="AI94" t="s">
        <v>81</v>
      </c>
      <c r="AJ94" t="s">
        <v>81</v>
      </c>
      <c r="AK94" t="s">
        <v>81</v>
      </c>
      <c r="AL94" t="s">
        <v>81</v>
      </c>
      <c r="AM94" t="s">
        <v>81</v>
      </c>
      <c r="AN94" t="s">
        <v>81</v>
      </c>
      <c r="AO94" t="s">
        <v>81</v>
      </c>
      <c r="AP94" t="s">
        <v>81</v>
      </c>
      <c r="AQ94" t="s">
        <v>81</v>
      </c>
      <c r="AR94" t="s">
        <v>81</v>
      </c>
      <c r="AS94" t="s">
        <v>81</v>
      </c>
      <c r="AT94" t="s">
        <v>81</v>
      </c>
      <c r="AU94" t="s">
        <v>81</v>
      </c>
      <c r="AV94" t="s">
        <v>81</v>
      </c>
      <c r="AW94" t="s">
        <v>81</v>
      </c>
      <c r="AX94" t="s">
        <v>81</v>
      </c>
      <c r="AY94" t="s">
        <v>81</v>
      </c>
      <c r="AZ94" t="s">
        <v>81</v>
      </c>
      <c r="BA94" t="s">
        <v>81</v>
      </c>
    </row>
    <row r="95" spans="2:53" x14ac:dyDescent="0.2">
      <c r="B95" t="s">
        <v>36</v>
      </c>
      <c r="C95" t="s">
        <v>81</v>
      </c>
      <c r="D95" t="s">
        <v>81</v>
      </c>
      <c r="E95" t="s">
        <v>81</v>
      </c>
      <c r="F95" t="s">
        <v>81</v>
      </c>
      <c r="G95" t="s">
        <v>81</v>
      </c>
      <c r="H95" t="s">
        <v>81</v>
      </c>
      <c r="I95" t="s">
        <v>81</v>
      </c>
      <c r="J95" t="s">
        <v>81</v>
      </c>
      <c r="K95" t="s">
        <v>81</v>
      </c>
      <c r="L95" t="s">
        <v>81</v>
      </c>
      <c r="M95" t="s">
        <v>81</v>
      </c>
      <c r="N95" t="s">
        <v>81</v>
      </c>
      <c r="O95" t="s">
        <v>81</v>
      </c>
      <c r="P95" t="s">
        <v>81</v>
      </c>
      <c r="Q95" t="s">
        <v>81</v>
      </c>
      <c r="R95" t="s">
        <v>81</v>
      </c>
      <c r="S95" t="s">
        <v>81</v>
      </c>
      <c r="T95" t="s">
        <v>81</v>
      </c>
      <c r="U95" t="s">
        <v>81</v>
      </c>
      <c r="V95" t="s">
        <v>121</v>
      </c>
      <c r="W95" t="s">
        <v>81</v>
      </c>
      <c r="X95" t="s">
        <v>81</v>
      </c>
      <c r="Y95" t="s">
        <v>81</v>
      </c>
      <c r="Z95" t="s">
        <v>81</v>
      </c>
      <c r="AA95" t="s">
        <v>81</v>
      </c>
      <c r="AB95" t="s">
        <v>81</v>
      </c>
      <c r="AC95" t="s">
        <v>81</v>
      </c>
      <c r="AD95" t="s">
        <v>81</v>
      </c>
      <c r="AE95" t="s">
        <v>81</v>
      </c>
      <c r="AF95" t="s">
        <v>81</v>
      </c>
      <c r="AG95" t="s">
        <v>81</v>
      </c>
      <c r="AH95" t="s">
        <v>81</v>
      </c>
      <c r="AI95" t="s">
        <v>81</v>
      </c>
      <c r="AJ95" t="s">
        <v>81</v>
      </c>
      <c r="AK95" t="s">
        <v>81</v>
      </c>
      <c r="AL95" t="s">
        <v>81</v>
      </c>
      <c r="AM95" t="s">
        <v>81</v>
      </c>
      <c r="AN95" t="s">
        <v>81</v>
      </c>
      <c r="AO95" t="s">
        <v>81</v>
      </c>
      <c r="AP95" t="s">
        <v>81</v>
      </c>
      <c r="AQ95" t="s">
        <v>81</v>
      </c>
      <c r="AR95" t="s">
        <v>81</v>
      </c>
      <c r="AS95" t="s">
        <v>81</v>
      </c>
      <c r="AT95" t="s">
        <v>81</v>
      </c>
      <c r="AU95" t="s">
        <v>81</v>
      </c>
      <c r="AV95" t="s">
        <v>81</v>
      </c>
      <c r="AW95" t="s">
        <v>81</v>
      </c>
      <c r="AX95" t="s">
        <v>81</v>
      </c>
      <c r="AY95" t="s">
        <v>81</v>
      </c>
      <c r="AZ95" t="s">
        <v>81</v>
      </c>
      <c r="BA95" t="s">
        <v>81</v>
      </c>
    </row>
    <row r="96" spans="2:53" x14ac:dyDescent="0.2">
      <c r="B96" t="s">
        <v>81</v>
      </c>
      <c r="C96" t="s">
        <v>81</v>
      </c>
      <c r="D96" t="s">
        <v>81</v>
      </c>
      <c r="E96" t="s">
        <v>81</v>
      </c>
      <c r="F96" t="s">
        <v>81</v>
      </c>
      <c r="G96" t="s">
        <v>81</v>
      </c>
      <c r="H96" t="s">
        <v>81</v>
      </c>
      <c r="I96" t="s">
        <v>81</v>
      </c>
      <c r="J96" t="s">
        <v>81</v>
      </c>
      <c r="K96" t="s">
        <v>81</v>
      </c>
      <c r="L96" t="s">
        <v>81</v>
      </c>
      <c r="M96" t="s">
        <v>81</v>
      </c>
      <c r="N96" t="s">
        <v>81</v>
      </c>
      <c r="O96" t="s">
        <v>81</v>
      </c>
      <c r="P96" t="s">
        <v>81</v>
      </c>
      <c r="Q96" t="s">
        <v>81</v>
      </c>
      <c r="R96" t="s">
        <v>81</v>
      </c>
      <c r="S96" t="s">
        <v>81</v>
      </c>
      <c r="T96" t="s">
        <v>81</v>
      </c>
      <c r="U96" t="s">
        <v>81</v>
      </c>
      <c r="V96" t="s">
        <v>176</v>
      </c>
      <c r="W96" t="s">
        <v>81</v>
      </c>
      <c r="X96" t="s">
        <v>81</v>
      </c>
      <c r="Y96" t="s">
        <v>81</v>
      </c>
      <c r="Z96" t="s">
        <v>81</v>
      </c>
      <c r="AA96" t="s">
        <v>81</v>
      </c>
      <c r="AB96" t="s">
        <v>81</v>
      </c>
      <c r="AC96" t="s">
        <v>81</v>
      </c>
      <c r="AD96" t="s">
        <v>81</v>
      </c>
      <c r="AE96" t="s">
        <v>81</v>
      </c>
      <c r="AF96" t="s">
        <v>81</v>
      </c>
      <c r="AG96" t="s">
        <v>81</v>
      </c>
      <c r="AH96" t="s">
        <v>81</v>
      </c>
      <c r="AI96" t="s">
        <v>81</v>
      </c>
      <c r="AJ96" t="s">
        <v>81</v>
      </c>
      <c r="AK96" t="s">
        <v>81</v>
      </c>
      <c r="AL96" t="s">
        <v>81</v>
      </c>
      <c r="AM96" t="s">
        <v>81</v>
      </c>
      <c r="AN96" t="s">
        <v>81</v>
      </c>
      <c r="AO96" t="s">
        <v>81</v>
      </c>
      <c r="AP96" t="s">
        <v>81</v>
      </c>
      <c r="AQ96" t="s">
        <v>81</v>
      </c>
      <c r="AR96" t="s">
        <v>81</v>
      </c>
      <c r="AS96" t="s">
        <v>81</v>
      </c>
      <c r="AT96" t="s">
        <v>81</v>
      </c>
      <c r="AU96" t="s">
        <v>81</v>
      </c>
      <c r="AV96" t="s">
        <v>81</v>
      </c>
      <c r="AW96" t="s">
        <v>81</v>
      </c>
      <c r="AX96" t="s">
        <v>81</v>
      </c>
      <c r="AY96" t="s">
        <v>81</v>
      </c>
      <c r="AZ96" t="s">
        <v>81</v>
      </c>
      <c r="BA96" t="s">
        <v>81</v>
      </c>
    </row>
    <row r="97" spans="2:53" x14ac:dyDescent="0.2">
      <c r="B97" t="s">
        <v>87</v>
      </c>
      <c r="C97" t="s">
        <v>81</v>
      </c>
      <c r="D97" t="s">
        <v>81</v>
      </c>
      <c r="E97" t="s">
        <v>81</v>
      </c>
      <c r="F97" t="s">
        <v>81</v>
      </c>
      <c r="G97" t="s">
        <v>81</v>
      </c>
      <c r="H97" t="s">
        <v>81</v>
      </c>
      <c r="I97" t="s">
        <v>81</v>
      </c>
      <c r="J97" t="s">
        <v>81</v>
      </c>
      <c r="K97" t="s">
        <v>81</v>
      </c>
      <c r="L97" t="s">
        <v>81</v>
      </c>
      <c r="M97" t="s">
        <v>81</v>
      </c>
      <c r="N97" t="s">
        <v>81</v>
      </c>
      <c r="O97" t="s">
        <v>81</v>
      </c>
      <c r="P97" t="s">
        <v>81</v>
      </c>
      <c r="Q97" t="s">
        <v>81</v>
      </c>
      <c r="R97" t="s">
        <v>81</v>
      </c>
      <c r="S97" t="s">
        <v>81</v>
      </c>
      <c r="T97" t="s">
        <v>81</v>
      </c>
      <c r="U97" t="s">
        <v>81</v>
      </c>
      <c r="V97" t="s">
        <v>177</v>
      </c>
      <c r="W97" t="s">
        <v>81</v>
      </c>
      <c r="X97" t="s">
        <v>81</v>
      </c>
      <c r="Y97" t="s">
        <v>81</v>
      </c>
      <c r="Z97" t="s">
        <v>81</v>
      </c>
      <c r="AA97" t="s">
        <v>81</v>
      </c>
      <c r="AB97" t="s">
        <v>81</v>
      </c>
      <c r="AC97" t="s">
        <v>81</v>
      </c>
      <c r="AD97" t="s">
        <v>81</v>
      </c>
      <c r="AE97" t="s">
        <v>81</v>
      </c>
      <c r="AF97" t="s">
        <v>81</v>
      </c>
      <c r="AG97" t="s">
        <v>81</v>
      </c>
      <c r="AH97" t="s">
        <v>81</v>
      </c>
      <c r="AI97" t="s">
        <v>81</v>
      </c>
      <c r="AJ97" t="s">
        <v>81</v>
      </c>
      <c r="AK97" t="s">
        <v>81</v>
      </c>
      <c r="AL97" t="s">
        <v>81</v>
      </c>
      <c r="AM97" t="s">
        <v>81</v>
      </c>
      <c r="AN97" t="s">
        <v>81</v>
      </c>
      <c r="AO97" t="s">
        <v>81</v>
      </c>
      <c r="AP97" t="s">
        <v>81</v>
      </c>
      <c r="AQ97" t="s">
        <v>81</v>
      </c>
      <c r="AR97" t="s">
        <v>81</v>
      </c>
      <c r="AS97" t="s">
        <v>81</v>
      </c>
      <c r="AT97" t="s">
        <v>81</v>
      </c>
      <c r="AU97" t="s">
        <v>81</v>
      </c>
      <c r="AV97" t="s">
        <v>81</v>
      </c>
      <c r="AW97" t="s">
        <v>81</v>
      </c>
      <c r="AX97" t="s">
        <v>81</v>
      </c>
      <c r="AY97" t="s">
        <v>81</v>
      </c>
      <c r="AZ97" t="s">
        <v>81</v>
      </c>
      <c r="BA97" t="s">
        <v>81</v>
      </c>
    </row>
    <row r="98" spans="2:53" x14ac:dyDescent="0.2">
      <c r="B98" t="s">
        <v>81</v>
      </c>
      <c r="C98" t="s">
        <v>81</v>
      </c>
      <c r="D98" t="s">
        <v>81</v>
      </c>
      <c r="E98" t="s">
        <v>81</v>
      </c>
      <c r="F98" t="s">
        <v>81</v>
      </c>
      <c r="G98" t="s">
        <v>81</v>
      </c>
      <c r="H98" t="s">
        <v>81</v>
      </c>
      <c r="I98" t="s">
        <v>81</v>
      </c>
      <c r="J98" t="s">
        <v>81</v>
      </c>
      <c r="K98" t="s">
        <v>81</v>
      </c>
      <c r="L98" t="s">
        <v>81</v>
      </c>
      <c r="M98" t="s">
        <v>81</v>
      </c>
      <c r="N98" t="s">
        <v>81</v>
      </c>
      <c r="O98" t="s">
        <v>81</v>
      </c>
      <c r="P98" t="s">
        <v>81</v>
      </c>
      <c r="Q98" t="s">
        <v>81</v>
      </c>
      <c r="R98" t="s">
        <v>81</v>
      </c>
      <c r="S98" t="s">
        <v>81</v>
      </c>
      <c r="T98" t="s">
        <v>81</v>
      </c>
      <c r="U98" t="s">
        <v>81</v>
      </c>
      <c r="V98" t="s">
        <v>173</v>
      </c>
      <c r="W98" t="s">
        <v>81</v>
      </c>
      <c r="X98" t="s">
        <v>81</v>
      </c>
      <c r="Y98" t="s">
        <v>81</v>
      </c>
      <c r="Z98" t="s">
        <v>81</v>
      </c>
      <c r="AA98" t="s">
        <v>81</v>
      </c>
      <c r="AB98" t="s">
        <v>81</v>
      </c>
      <c r="AC98" t="s">
        <v>81</v>
      </c>
      <c r="AD98" t="s">
        <v>81</v>
      </c>
      <c r="AE98" t="s">
        <v>81</v>
      </c>
      <c r="AF98" t="s">
        <v>81</v>
      </c>
      <c r="AG98" t="s">
        <v>81</v>
      </c>
      <c r="AH98" t="s">
        <v>81</v>
      </c>
      <c r="AI98" t="s">
        <v>81</v>
      </c>
      <c r="AJ98" t="s">
        <v>81</v>
      </c>
      <c r="AK98" t="s">
        <v>81</v>
      </c>
      <c r="AL98" t="s">
        <v>81</v>
      </c>
      <c r="AM98" t="s">
        <v>81</v>
      </c>
      <c r="AN98" t="s">
        <v>81</v>
      </c>
      <c r="AO98" t="s">
        <v>81</v>
      </c>
      <c r="AP98" t="s">
        <v>81</v>
      </c>
      <c r="AQ98" t="s">
        <v>81</v>
      </c>
      <c r="AR98" t="s">
        <v>81</v>
      </c>
      <c r="AS98" t="s">
        <v>81</v>
      </c>
      <c r="AT98" t="s">
        <v>81</v>
      </c>
      <c r="AU98" t="s">
        <v>81</v>
      </c>
      <c r="AV98" t="s">
        <v>81</v>
      </c>
      <c r="AW98" t="s">
        <v>81</v>
      </c>
      <c r="AX98" t="s">
        <v>81</v>
      </c>
      <c r="AY98" t="s">
        <v>81</v>
      </c>
      <c r="AZ98" t="s">
        <v>81</v>
      </c>
      <c r="BA98" t="s">
        <v>81</v>
      </c>
    </row>
    <row r="99" spans="2:53" x14ac:dyDescent="0.2">
      <c r="B99" t="s">
        <v>12</v>
      </c>
      <c r="C99" t="s">
        <v>81</v>
      </c>
      <c r="D99" t="s">
        <v>81</v>
      </c>
      <c r="E99" t="s">
        <v>81</v>
      </c>
      <c r="F99" t="s">
        <v>81</v>
      </c>
      <c r="G99" t="s">
        <v>81</v>
      </c>
      <c r="H99" t="s">
        <v>81</v>
      </c>
      <c r="I99" t="s">
        <v>81</v>
      </c>
      <c r="J99" t="s">
        <v>81</v>
      </c>
      <c r="K99" t="s">
        <v>81</v>
      </c>
      <c r="L99" t="s">
        <v>81</v>
      </c>
      <c r="M99" t="s">
        <v>81</v>
      </c>
      <c r="N99" t="s">
        <v>81</v>
      </c>
      <c r="O99" t="s">
        <v>81</v>
      </c>
      <c r="P99" t="s">
        <v>81</v>
      </c>
      <c r="Q99" t="s">
        <v>81</v>
      </c>
      <c r="R99" t="s">
        <v>81</v>
      </c>
      <c r="S99" t="s">
        <v>81</v>
      </c>
      <c r="T99" t="s">
        <v>81</v>
      </c>
      <c r="U99" t="s">
        <v>81</v>
      </c>
      <c r="V99" t="s">
        <v>81</v>
      </c>
      <c r="W99" t="s">
        <v>178</v>
      </c>
      <c r="X99" t="s">
        <v>81</v>
      </c>
      <c r="Y99" t="s">
        <v>81</v>
      </c>
      <c r="Z99" t="s">
        <v>81</v>
      </c>
      <c r="AA99" t="s">
        <v>81</v>
      </c>
      <c r="AB99" t="s">
        <v>81</v>
      </c>
      <c r="AC99" t="s">
        <v>81</v>
      </c>
      <c r="AD99" t="s">
        <v>81</v>
      </c>
      <c r="AE99" t="s">
        <v>81</v>
      </c>
      <c r="AF99" t="s">
        <v>81</v>
      </c>
      <c r="AG99" t="s">
        <v>81</v>
      </c>
      <c r="AH99" t="s">
        <v>81</v>
      </c>
      <c r="AI99" t="s">
        <v>81</v>
      </c>
      <c r="AJ99" t="s">
        <v>81</v>
      </c>
      <c r="AK99" t="s">
        <v>81</v>
      </c>
      <c r="AL99" t="s">
        <v>81</v>
      </c>
      <c r="AM99" t="s">
        <v>81</v>
      </c>
      <c r="AN99" t="s">
        <v>81</v>
      </c>
      <c r="AO99" t="s">
        <v>81</v>
      </c>
      <c r="AP99" t="s">
        <v>81</v>
      </c>
      <c r="AQ99" t="s">
        <v>81</v>
      </c>
      <c r="AR99" t="s">
        <v>81</v>
      </c>
      <c r="AS99" t="s">
        <v>81</v>
      </c>
      <c r="AT99" t="s">
        <v>81</v>
      </c>
      <c r="AU99" t="s">
        <v>81</v>
      </c>
      <c r="AV99" t="s">
        <v>81</v>
      </c>
      <c r="AW99" t="s">
        <v>81</v>
      </c>
      <c r="AX99" t="s">
        <v>81</v>
      </c>
      <c r="AY99" t="s">
        <v>81</v>
      </c>
      <c r="AZ99" t="s">
        <v>81</v>
      </c>
      <c r="BA99" t="s">
        <v>81</v>
      </c>
    </row>
    <row r="100" spans="2:53" x14ac:dyDescent="0.2">
      <c r="B100" t="s">
        <v>81</v>
      </c>
      <c r="C100" t="s">
        <v>81</v>
      </c>
      <c r="D100" t="s">
        <v>81</v>
      </c>
      <c r="E100" t="s">
        <v>81</v>
      </c>
      <c r="F100" t="s">
        <v>81</v>
      </c>
      <c r="G100" t="s">
        <v>81</v>
      </c>
      <c r="H100" t="s">
        <v>81</v>
      </c>
      <c r="I100" t="s">
        <v>81</v>
      </c>
      <c r="J100" t="s">
        <v>81</v>
      </c>
      <c r="K100" t="s">
        <v>81</v>
      </c>
      <c r="L100" t="s">
        <v>81</v>
      </c>
      <c r="M100" t="s">
        <v>81</v>
      </c>
      <c r="N100" t="s">
        <v>81</v>
      </c>
      <c r="O100" t="s">
        <v>81</v>
      </c>
      <c r="P100" t="s">
        <v>81</v>
      </c>
      <c r="Q100" t="s">
        <v>81</v>
      </c>
      <c r="R100" t="s">
        <v>81</v>
      </c>
      <c r="S100" t="s">
        <v>81</v>
      </c>
      <c r="T100" t="s">
        <v>81</v>
      </c>
      <c r="U100" t="s">
        <v>81</v>
      </c>
      <c r="V100" t="s">
        <v>81</v>
      </c>
      <c r="W100" t="s">
        <v>179</v>
      </c>
      <c r="X100" t="s">
        <v>81</v>
      </c>
      <c r="Y100" t="s">
        <v>81</v>
      </c>
      <c r="Z100" t="s">
        <v>81</v>
      </c>
      <c r="AA100" t="s">
        <v>81</v>
      </c>
      <c r="AB100" t="s">
        <v>81</v>
      </c>
      <c r="AC100" t="s">
        <v>81</v>
      </c>
      <c r="AD100" t="s">
        <v>81</v>
      </c>
      <c r="AE100" t="s">
        <v>81</v>
      </c>
      <c r="AF100" t="s">
        <v>81</v>
      </c>
      <c r="AG100" t="s">
        <v>81</v>
      </c>
      <c r="AH100" t="s">
        <v>81</v>
      </c>
      <c r="AI100" t="s">
        <v>81</v>
      </c>
      <c r="AJ100" t="s">
        <v>81</v>
      </c>
      <c r="AK100" t="s">
        <v>81</v>
      </c>
      <c r="AL100" t="s">
        <v>81</v>
      </c>
      <c r="AM100" t="s">
        <v>81</v>
      </c>
      <c r="AN100" t="s">
        <v>81</v>
      </c>
      <c r="AO100" t="s">
        <v>81</v>
      </c>
      <c r="AP100" t="s">
        <v>81</v>
      </c>
      <c r="AQ100" t="s">
        <v>81</v>
      </c>
      <c r="AR100" t="s">
        <v>81</v>
      </c>
      <c r="AS100" t="s">
        <v>81</v>
      </c>
      <c r="AT100" t="s">
        <v>81</v>
      </c>
      <c r="AU100" t="s">
        <v>81</v>
      </c>
      <c r="AV100" t="s">
        <v>81</v>
      </c>
      <c r="AW100" t="s">
        <v>81</v>
      </c>
      <c r="AX100" t="s">
        <v>81</v>
      </c>
      <c r="AY100" t="s">
        <v>81</v>
      </c>
      <c r="AZ100" t="s">
        <v>81</v>
      </c>
      <c r="BA100" t="s">
        <v>81</v>
      </c>
    </row>
    <row r="101" spans="2:53" x14ac:dyDescent="0.2">
      <c r="B101" t="s">
        <v>87</v>
      </c>
      <c r="C101" t="s">
        <v>81</v>
      </c>
      <c r="D101" t="s">
        <v>81</v>
      </c>
      <c r="E101" t="s">
        <v>81</v>
      </c>
      <c r="F101" t="s">
        <v>81</v>
      </c>
      <c r="G101" t="s">
        <v>81</v>
      </c>
      <c r="H101" t="s">
        <v>81</v>
      </c>
      <c r="I101" t="s">
        <v>81</v>
      </c>
      <c r="J101" t="s">
        <v>81</v>
      </c>
      <c r="K101" t="s">
        <v>81</v>
      </c>
      <c r="L101" t="s">
        <v>81</v>
      </c>
      <c r="M101" t="s">
        <v>81</v>
      </c>
      <c r="N101" t="s">
        <v>81</v>
      </c>
      <c r="O101" t="s">
        <v>81</v>
      </c>
      <c r="P101" t="s">
        <v>81</v>
      </c>
      <c r="Q101" t="s">
        <v>81</v>
      </c>
      <c r="R101" t="s">
        <v>81</v>
      </c>
      <c r="S101" t="s">
        <v>81</v>
      </c>
      <c r="T101" t="s">
        <v>81</v>
      </c>
      <c r="U101" t="s">
        <v>81</v>
      </c>
      <c r="V101" t="s">
        <v>81</v>
      </c>
      <c r="W101" t="s">
        <v>180</v>
      </c>
      <c r="X101" t="s">
        <v>81</v>
      </c>
      <c r="Y101" t="s">
        <v>81</v>
      </c>
      <c r="Z101" t="s">
        <v>81</v>
      </c>
      <c r="AA101" t="s">
        <v>81</v>
      </c>
      <c r="AB101" t="s">
        <v>81</v>
      </c>
      <c r="AC101" t="s">
        <v>81</v>
      </c>
      <c r="AD101" t="s">
        <v>81</v>
      </c>
      <c r="AE101" t="s">
        <v>81</v>
      </c>
      <c r="AF101" t="s">
        <v>81</v>
      </c>
      <c r="AG101" t="s">
        <v>81</v>
      </c>
      <c r="AH101" t="s">
        <v>81</v>
      </c>
      <c r="AI101" t="s">
        <v>81</v>
      </c>
      <c r="AJ101" t="s">
        <v>81</v>
      </c>
      <c r="AK101" t="s">
        <v>81</v>
      </c>
      <c r="AL101" t="s">
        <v>81</v>
      </c>
      <c r="AM101" t="s">
        <v>81</v>
      </c>
      <c r="AN101" t="s">
        <v>81</v>
      </c>
      <c r="AO101" t="s">
        <v>81</v>
      </c>
      <c r="AP101" t="s">
        <v>81</v>
      </c>
      <c r="AQ101" t="s">
        <v>81</v>
      </c>
      <c r="AR101" t="s">
        <v>81</v>
      </c>
      <c r="AS101" t="s">
        <v>81</v>
      </c>
      <c r="AT101" t="s">
        <v>81</v>
      </c>
      <c r="AU101" t="s">
        <v>81</v>
      </c>
      <c r="AV101" t="s">
        <v>81</v>
      </c>
      <c r="AW101" t="s">
        <v>81</v>
      </c>
      <c r="AX101" t="s">
        <v>81</v>
      </c>
      <c r="AY101" t="s">
        <v>81</v>
      </c>
      <c r="AZ101" t="s">
        <v>81</v>
      </c>
      <c r="BA101" t="s">
        <v>81</v>
      </c>
    </row>
    <row r="102" spans="2:53" x14ac:dyDescent="0.2">
      <c r="B102" t="s">
        <v>81</v>
      </c>
      <c r="C102" t="s">
        <v>81</v>
      </c>
      <c r="D102" t="s">
        <v>81</v>
      </c>
      <c r="E102" t="s">
        <v>81</v>
      </c>
      <c r="F102" t="s">
        <v>81</v>
      </c>
      <c r="G102" t="s">
        <v>81</v>
      </c>
      <c r="H102" t="s">
        <v>81</v>
      </c>
      <c r="I102" t="s">
        <v>81</v>
      </c>
      <c r="J102" t="s">
        <v>81</v>
      </c>
      <c r="K102" t="s">
        <v>81</v>
      </c>
      <c r="L102" t="s">
        <v>81</v>
      </c>
      <c r="M102" t="s">
        <v>81</v>
      </c>
      <c r="N102" t="s">
        <v>81</v>
      </c>
      <c r="O102" t="s">
        <v>81</v>
      </c>
      <c r="P102" t="s">
        <v>81</v>
      </c>
      <c r="Q102" t="s">
        <v>81</v>
      </c>
      <c r="R102" t="s">
        <v>81</v>
      </c>
      <c r="S102" t="s">
        <v>81</v>
      </c>
      <c r="T102" t="s">
        <v>81</v>
      </c>
      <c r="U102" t="s">
        <v>81</v>
      </c>
      <c r="V102" t="s">
        <v>81</v>
      </c>
      <c r="W102" t="s">
        <v>181</v>
      </c>
      <c r="X102" t="s">
        <v>81</v>
      </c>
      <c r="Y102" t="s">
        <v>81</v>
      </c>
      <c r="Z102" t="s">
        <v>81</v>
      </c>
      <c r="AA102" t="s">
        <v>81</v>
      </c>
      <c r="AB102" t="s">
        <v>81</v>
      </c>
      <c r="AC102" t="s">
        <v>81</v>
      </c>
      <c r="AD102" t="s">
        <v>81</v>
      </c>
      <c r="AE102" t="s">
        <v>81</v>
      </c>
      <c r="AF102" t="s">
        <v>81</v>
      </c>
      <c r="AG102" t="s">
        <v>81</v>
      </c>
      <c r="AH102" t="s">
        <v>81</v>
      </c>
      <c r="AI102" t="s">
        <v>81</v>
      </c>
      <c r="AJ102" t="s">
        <v>81</v>
      </c>
      <c r="AK102" t="s">
        <v>81</v>
      </c>
      <c r="AL102" t="s">
        <v>81</v>
      </c>
      <c r="AM102" t="s">
        <v>81</v>
      </c>
      <c r="AN102" t="s">
        <v>81</v>
      </c>
      <c r="AO102" t="s">
        <v>81</v>
      </c>
      <c r="AP102" t="s">
        <v>81</v>
      </c>
      <c r="AQ102" t="s">
        <v>81</v>
      </c>
      <c r="AR102" t="s">
        <v>81</v>
      </c>
      <c r="AS102" t="s">
        <v>81</v>
      </c>
      <c r="AT102" t="s">
        <v>81</v>
      </c>
      <c r="AU102" t="s">
        <v>81</v>
      </c>
      <c r="AV102" t="s">
        <v>81</v>
      </c>
      <c r="AW102" t="s">
        <v>81</v>
      </c>
      <c r="AX102" t="s">
        <v>81</v>
      </c>
      <c r="AY102" t="s">
        <v>81</v>
      </c>
      <c r="AZ102" t="s">
        <v>81</v>
      </c>
      <c r="BA102" t="s">
        <v>81</v>
      </c>
    </row>
    <row r="103" spans="2:53" x14ac:dyDescent="0.2">
      <c r="B103" t="s">
        <v>27</v>
      </c>
      <c r="C103" t="s">
        <v>81</v>
      </c>
      <c r="D103" t="s">
        <v>81</v>
      </c>
      <c r="E103" t="s">
        <v>81</v>
      </c>
      <c r="F103" t="s">
        <v>81</v>
      </c>
      <c r="G103" t="s">
        <v>81</v>
      </c>
      <c r="H103" t="s">
        <v>81</v>
      </c>
      <c r="I103" t="s">
        <v>81</v>
      </c>
      <c r="J103" t="s">
        <v>81</v>
      </c>
      <c r="K103" t="s">
        <v>81</v>
      </c>
      <c r="L103" t="s">
        <v>81</v>
      </c>
      <c r="M103" t="s">
        <v>81</v>
      </c>
      <c r="N103" t="s">
        <v>81</v>
      </c>
      <c r="O103" t="s">
        <v>81</v>
      </c>
      <c r="P103" t="s">
        <v>81</v>
      </c>
      <c r="Q103" t="s">
        <v>81</v>
      </c>
      <c r="R103" t="s">
        <v>81</v>
      </c>
      <c r="S103" t="s">
        <v>81</v>
      </c>
      <c r="T103" t="s">
        <v>81</v>
      </c>
      <c r="U103" t="s">
        <v>81</v>
      </c>
      <c r="V103" t="s">
        <v>81</v>
      </c>
      <c r="W103" t="s">
        <v>81</v>
      </c>
      <c r="X103" t="s">
        <v>182</v>
      </c>
      <c r="Y103" t="s">
        <v>183</v>
      </c>
      <c r="Z103" t="s">
        <v>184</v>
      </c>
      <c r="AA103" t="s">
        <v>81</v>
      </c>
      <c r="AB103" t="s">
        <v>81</v>
      </c>
      <c r="AC103" t="s">
        <v>81</v>
      </c>
      <c r="AD103" t="s">
        <v>81</v>
      </c>
      <c r="AE103" t="s">
        <v>81</v>
      </c>
      <c r="AF103" t="s">
        <v>81</v>
      </c>
      <c r="AG103" t="s">
        <v>81</v>
      </c>
      <c r="AH103" t="s">
        <v>81</v>
      </c>
      <c r="AI103" t="s">
        <v>81</v>
      </c>
      <c r="AJ103" t="s">
        <v>81</v>
      </c>
      <c r="AK103" t="s">
        <v>81</v>
      </c>
      <c r="AL103" t="s">
        <v>81</v>
      </c>
      <c r="AM103" t="s">
        <v>81</v>
      </c>
      <c r="AN103" t="s">
        <v>81</v>
      </c>
      <c r="AO103" t="s">
        <v>81</v>
      </c>
      <c r="AP103" t="s">
        <v>81</v>
      </c>
      <c r="AQ103" t="s">
        <v>81</v>
      </c>
      <c r="AR103" t="s">
        <v>81</v>
      </c>
      <c r="AS103" t="s">
        <v>81</v>
      </c>
      <c r="AT103" t="s">
        <v>81</v>
      </c>
      <c r="AU103" t="s">
        <v>81</v>
      </c>
      <c r="AV103" t="s">
        <v>81</v>
      </c>
      <c r="AW103" t="s">
        <v>81</v>
      </c>
      <c r="AX103" t="s">
        <v>81</v>
      </c>
      <c r="AY103" t="s">
        <v>81</v>
      </c>
      <c r="AZ103" t="s">
        <v>81</v>
      </c>
      <c r="BA103" t="s">
        <v>81</v>
      </c>
    </row>
    <row r="104" spans="2:53" x14ac:dyDescent="0.2">
      <c r="B104" t="s">
        <v>81</v>
      </c>
      <c r="C104" t="s">
        <v>81</v>
      </c>
      <c r="D104" t="s">
        <v>81</v>
      </c>
      <c r="E104" t="s">
        <v>81</v>
      </c>
      <c r="F104" t="s">
        <v>81</v>
      </c>
      <c r="G104" t="s">
        <v>81</v>
      </c>
      <c r="H104" t="s">
        <v>81</v>
      </c>
      <c r="I104" t="s">
        <v>81</v>
      </c>
      <c r="J104" t="s">
        <v>81</v>
      </c>
      <c r="K104" t="s">
        <v>81</v>
      </c>
      <c r="L104" t="s">
        <v>81</v>
      </c>
      <c r="M104" t="s">
        <v>81</v>
      </c>
      <c r="N104" t="s">
        <v>81</v>
      </c>
      <c r="O104" t="s">
        <v>81</v>
      </c>
      <c r="P104" t="s">
        <v>81</v>
      </c>
      <c r="Q104" t="s">
        <v>81</v>
      </c>
      <c r="R104" t="s">
        <v>81</v>
      </c>
      <c r="S104" t="s">
        <v>81</v>
      </c>
      <c r="T104" t="s">
        <v>81</v>
      </c>
      <c r="U104" t="s">
        <v>81</v>
      </c>
      <c r="V104" t="s">
        <v>81</v>
      </c>
      <c r="W104" t="s">
        <v>81</v>
      </c>
      <c r="X104" t="s">
        <v>185</v>
      </c>
      <c r="Y104" t="s">
        <v>186</v>
      </c>
      <c r="Z104" t="s">
        <v>187</v>
      </c>
      <c r="AA104" t="s">
        <v>81</v>
      </c>
      <c r="AB104" t="s">
        <v>81</v>
      </c>
      <c r="AC104" t="s">
        <v>81</v>
      </c>
      <c r="AD104" t="s">
        <v>81</v>
      </c>
      <c r="AE104" t="s">
        <v>81</v>
      </c>
      <c r="AF104" t="s">
        <v>81</v>
      </c>
      <c r="AG104" t="s">
        <v>81</v>
      </c>
      <c r="AH104" t="s">
        <v>81</v>
      </c>
      <c r="AI104" t="s">
        <v>81</v>
      </c>
      <c r="AJ104" t="s">
        <v>81</v>
      </c>
      <c r="AK104" t="s">
        <v>81</v>
      </c>
      <c r="AL104" t="s">
        <v>81</v>
      </c>
      <c r="AM104" t="s">
        <v>81</v>
      </c>
      <c r="AN104" t="s">
        <v>81</v>
      </c>
      <c r="AO104" t="s">
        <v>81</v>
      </c>
      <c r="AP104" t="s">
        <v>81</v>
      </c>
      <c r="AQ104" t="s">
        <v>81</v>
      </c>
      <c r="AR104" t="s">
        <v>81</v>
      </c>
      <c r="AS104" t="s">
        <v>81</v>
      </c>
      <c r="AT104" t="s">
        <v>81</v>
      </c>
      <c r="AU104" t="s">
        <v>81</v>
      </c>
      <c r="AV104" t="s">
        <v>81</v>
      </c>
      <c r="AW104" t="s">
        <v>81</v>
      </c>
      <c r="AX104" t="s">
        <v>81</v>
      </c>
      <c r="AY104" t="s">
        <v>81</v>
      </c>
      <c r="AZ104" t="s">
        <v>81</v>
      </c>
      <c r="BA104" t="s">
        <v>81</v>
      </c>
    </row>
    <row r="105" spans="2:53" x14ac:dyDescent="0.2">
      <c r="B105" t="s">
        <v>11</v>
      </c>
      <c r="C105" t="s">
        <v>81</v>
      </c>
      <c r="D105" t="s">
        <v>81</v>
      </c>
      <c r="E105" t="s">
        <v>81</v>
      </c>
      <c r="F105" t="s">
        <v>81</v>
      </c>
      <c r="G105" t="s">
        <v>81</v>
      </c>
      <c r="H105" t="s">
        <v>81</v>
      </c>
      <c r="I105" t="s">
        <v>81</v>
      </c>
      <c r="J105" t="s">
        <v>81</v>
      </c>
      <c r="K105" t="s">
        <v>81</v>
      </c>
      <c r="L105" t="s">
        <v>81</v>
      </c>
      <c r="M105" t="s">
        <v>81</v>
      </c>
      <c r="N105" t="s">
        <v>81</v>
      </c>
      <c r="O105" t="s">
        <v>81</v>
      </c>
      <c r="P105" t="s">
        <v>81</v>
      </c>
      <c r="Q105" t="s">
        <v>81</v>
      </c>
      <c r="R105" t="s">
        <v>81</v>
      </c>
      <c r="S105" t="s">
        <v>81</v>
      </c>
      <c r="T105" t="s">
        <v>81</v>
      </c>
      <c r="U105" t="s">
        <v>81</v>
      </c>
      <c r="V105" t="s">
        <v>81</v>
      </c>
      <c r="W105" t="s">
        <v>81</v>
      </c>
      <c r="X105" t="s">
        <v>188</v>
      </c>
      <c r="Y105" t="s">
        <v>81</v>
      </c>
      <c r="Z105" t="s">
        <v>81</v>
      </c>
      <c r="AA105" t="s">
        <v>81</v>
      </c>
      <c r="AB105" t="s">
        <v>81</v>
      </c>
      <c r="AC105" t="s">
        <v>81</v>
      </c>
      <c r="AD105" t="s">
        <v>81</v>
      </c>
      <c r="AE105" t="s">
        <v>81</v>
      </c>
      <c r="AF105" t="s">
        <v>81</v>
      </c>
      <c r="AG105" t="s">
        <v>81</v>
      </c>
      <c r="AH105" t="s">
        <v>81</v>
      </c>
      <c r="AI105" t="s">
        <v>81</v>
      </c>
      <c r="AJ105" t="s">
        <v>81</v>
      </c>
      <c r="AK105" t="s">
        <v>81</v>
      </c>
      <c r="AL105" t="s">
        <v>81</v>
      </c>
      <c r="AM105" t="s">
        <v>81</v>
      </c>
      <c r="AN105" t="s">
        <v>81</v>
      </c>
      <c r="AO105" t="s">
        <v>81</v>
      </c>
      <c r="AP105" t="s">
        <v>81</v>
      </c>
      <c r="AQ105" t="s">
        <v>81</v>
      </c>
      <c r="AR105" t="s">
        <v>81</v>
      </c>
      <c r="AS105" t="s">
        <v>81</v>
      </c>
      <c r="AT105" t="s">
        <v>81</v>
      </c>
      <c r="AU105" t="s">
        <v>81</v>
      </c>
      <c r="AV105" t="s">
        <v>81</v>
      </c>
      <c r="AW105" t="s">
        <v>81</v>
      </c>
      <c r="AX105" t="s">
        <v>81</v>
      </c>
      <c r="AY105" t="s">
        <v>81</v>
      </c>
      <c r="AZ105" t="s">
        <v>81</v>
      </c>
      <c r="BA105" t="s">
        <v>81</v>
      </c>
    </row>
    <row r="106" spans="2:53" x14ac:dyDescent="0.2">
      <c r="B106" t="s">
        <v>81</v>
      </c>
      <c r="C106" t="s">
        <v>81</v>
      </c>
      <c r="D106" t="s">
        <v>81</v>
      </c>
      <c r="E106" t="s">
        <v>81</v>
      </c>
      <c r="F106" t="s">
        <v>81</v>
      </c>
      <c r="G106" t="s">
        <v>81</v>
      </c>
      <c r="H106" t="s">
        <v>81</v>
      </c>
      <c r="I106" t="s">
        <v>81</v>
      </c>
      <c r="J106" t="s">
        <v>81</v>
      </c>
      <c r="K106" t="s">
        <v>81</v>
      </c>
      <c r="L106" t="s">
        <v>81</v>
      </c>
      <c r="M106" t="s">
        <v>81</v>
      </c>
      <c r="N106" t="s">
        <v>81</v>
      </c>
      <c r="O106" t="s">
        <v>81</v>
      </c>
      <c r="P106" t="s">
        <v>81</v>
      </c>
      <c r="Q106" t="s">
        <v>81</v>
      </c>
      <c r="R106" t="s">
        <v>81</v>
      </c>
      <c r="S106" t="s">
        <v>81</v>
      </c>
      <c r="T106" t="s">
        <v>81</v>
      </c>
      <c r="U106" t="s">
        <v>81</v>
      </c>
      <c r="V106" t="s">
        <v>81</v>
      </c>
      <c r="W106" t="s">
        <v>81</v>
      </c>
      <c r="X106" t="s">
        <v>86</v>
      </c>
      <c r="Y106" t="s">
        <v>81</v>
      </c>
      <c r="Z106" t="s">
        <v>81</v>
      </c>
      <c r="AA106" t="s">
        <v>81</v>
      </c>
      <c r="AB106" t="s">
        <v>81</v>
      </c>
      <c r="AC106" t="s">
        <v>81</v>
      </c>
      <c r="AD106" t="s">
        <v>81</v>
      </c>
      <c r="AE106" t="s">
        <v>81</v>
      </c>
      <c r="AF106" t="s">
        <v>81</v>
      </c>
      <c r="AG106" t="s">
        <v>81</v>
      </c>
      <c r="AH106" t="s">
        <v>81</v>
      </c>
      <c r="AI106" t="s">
        <v>81</v>
      </c>
      <c r="AJ106" t="s">
        <v>81</v>
      </c>
      <c r="AK106" t="s">
        <v>81</v>
      </c>
      <c r="AL106" t="s">
        <v>81</v>
      </c>
      <c r="AM106" t="s">
        <v>81</v>
      </c>
      <c r="AN106" t="s">
        <v>81</v>
      </c>
      <c r="AO106" t="s">
        <v>81</v>
      </c>
      <c r="AP106" t="s">
        <v>81</v>
      </c>
      <c r="AQ106" t="s">
        <v>81</v>
      </c>
      <c r="AR106" t="s">
        <v>81</v>
      </c>
      <c r="AS106" t="s">
        <v>81</v>
      </c>
      <c r="AT106" t="s">
        <v>81</v>
      </c>
      <c r="AU106" t="s">
        <v>81</v>
      </c>
      <c r="AV106" t="s">
        <v>81</v>
      </c>
      <c r="AW106" t="s">
        <v>81</v>
      </c>
      <c r="AX106" t="s">
        <v>81</v>
      </c>
      <c r="AY106" t="s">
        <v>81</v>
      </c>
      <c r="AZ106" t="s">
        <v>81</v>
      </c>
      <c r="BA106" t="s">
        <v>81</v>
      </c>
    </row>
    <row r="107" spans="2:53" x14ac:dyDescent="0.2">
      <c r="B107" t="s">
        <v>87</v>
      </c>
      <c r="C107" t="s">
        <v>81</v>
      </c>
      <c r="D107" t="s">
        <v>81</v>
      </c>
      <c r="E107" t="s">
        <v>81</v>
      </c>
      <c r="F107" t="s">
        <v>81</v>
      </c>
      <c r="G107" t="s">
        <v>81</v>
      </c>
      <c r="H107" t="s">
        <v>81</v>
      </c>
      <c r="I107" t="s">
        <v>81</v>
      </c>
      <c r="J107" t="s">
        <v>81</v>
      </c>
      <c r="K107" t="s">
        <v>81</v>
      </c>
      <c r="L107" t="s">
        <v>81</v>
      </c>
      <c r="M107" t="s">
        <v>81</v>
      </c>
      <c r="N107" t="s">
        <v>81</v>
      </c>
      <c r="O107" t="s">
        <v>81</v>
      </c>
      <c r="P107" t="s">
        <v>81</v>
      </c>
      <c r="Q107" t="s">
        <v>81</v>
      </c>
      <c r="R107" t="s">
        <v>81</v>
      </c>
      <c r="S107" t="s">
        <v>81</v>
      </c>
      <c r="T107" t="s">
        <v>81</v>
      </c>
      <c r="U107" t="s">
        <v>81</v>
      </c>
      <c r="V107" t="s">
        <v>81</v>
      </c>
      <c r="W107" t="s">
        <v>81</v>
      </c>
      <c r="X107" t="s">
        <v>189</v>
      </c>
      <c r="Y107" t="s">
        <v>81</v>
      </c>
      <c r="Z107" t="s">
        <v>81</v>
      </c>
      <c r="AA107" t="s">
        <v>81</v>
      </c>
      <c r="AB107" t="s">
        <v>81</v>
      </c>
      <c r="AC107" t="s">
        <v>81</v>
      </c>
      <c r="AD107" t="s">
        <v>81</v>
      </c>
      <c r="AE107" t="s">
        <v>81</v>
      </c>
      <c r="AF107" t="s">
        <v>81</v>
      </c>
      <c r="AG107" t="s">
        <v>81</v>
      </c>
      <c r="AH107" t="s">
        <v>81</v>
      </c>
      <c r="AI107" t="s">
        <v>81</v>
      </c>
      <c r="AJ107" t="s">
        <v>81</v>
      </c>
      <c r="AK107" t="s">
        <v>81</v>
      </c>
      <c r="AL107" t="s">
        <v>81</v>
      </c>
      <c r="AM107" t="s">
        <v>81</v>
      </c>
      <c r="AN107" t="s">
        <v>81</v>
      </c>
      <c r="AO107" t="s">
        <v>81</v>
      </c>
      <c r="AP107" t="s">
        <v>81</v>
      </c>
      <c r="AQ107" t="s">
        <v>81</v>
      </c>
      <c r="AR107" t="s">
        <v>81</v>
      </c>
      <c r="AS107" t="s">
        <v>81</v>
      </c>
      <c r="AT107" t="s">
        <v>81</v>
      </c>
      <c r="AU107" t="s">
        <v>81</v>
      </c>
      <c r="AV107" t="s">
        <v>81</v>
      </c>
      <c r="AW107" t="s">
        <v>81</v>
      </c>
      <c r="AX107" t="s">
        <v>81</v>
      </c>
      <c r="AY107" t="s">
        <v>81</v>
      </c>
      <c r="AZ107" t="s">
        <v>81</v>
      </c>
      <c r="BA107" t="s">
        <v>81</v>
      </c>
    </row>
    <row r="108" spans="2:53" x14ac:dyDescent="0.2">
      <c r="B108" t="s">
        <v>81</v>
      </c>
      <c r="C108" t="s">
        <v>81</v>
      </c>
      <c r="D108" t="s">
        <v>81</v>
      </c>
      <c r="E108" t="s">
        <v>81</v>
      </c>
      <c r="F108" t="s">
        <v>81</v>
      </c>
      <c r="G108" t="s">
        <v>81</v>
      </c>
      <c r="H108" t="s">
        <v>81</v>
      </c>
      <c r="I108" t="s">
        <v>81</v>
      </c>
      <c r="J108" t="s">
        <v>81</v>
      </c>
      <c r="K108" t="s">
        <v>81</v>
      </c>
      <c r="L108" t="s">
        <v>81</v>
      </c>
      <c r="M108" t="s">
        <v>81</v>
      </c>
      <c r="N108" t="s">
        <v>81</v>
      </c>
      <c r="O108" t="s">
        <v>81</v>
      </c>
      <c r="P108" t="s">
        <v>81</v>
      </c>
      <c r="Q108" t="s">
        <v>81</v>
      </c>
      <c r="R108" t="s">
        <v>81</v>
      </c>
      <c r="S108" t="s">
        <v>81</v>
      </c>
      <c r="T108" t="s">
        <v>81</v>
      </c>
      <c r="U108" t="s">
        <v>81</v>
      </c>
      <c r="V108" t="s">
        <v>81</v>
      </c>
      <c r="W108" t="s">
        <v>81</v>
      </c>
      <c r="X108" t="s">
        <v>190</v>
      </c>
      <c r="Y108" t="s">
        <v>81</v>
      </c>
      <c r="Z108" t="s">
        <v>81</v>
      </c>
      <c r="AA108" t="s">
        <v>81</v>
      </c>
      <c r="AB108" t="s">
        <v>81</v>
      </c>
      <c r="AC108" t="s">
        <v>81</v>
      </c>
      <c r="AD108" t="s">
        <v>81</v>
      </c>
      <c r="AE108" t="s">
        <v>81</v>
      </c>
      <c r="AF108" t="s">
        <v>81</v>
      </c>
      <c r="AG108" t="s">
        <v>81</v>
      </c>
      <c r="AH108" t="s">
        <v>81</v>
      </c>
      <c r="AI108" t="s">
        <v>81</v>
      </c>
      <c r="AJ108" t="s">
        <v>81</v>
      </c>
      <c r="AK108" t="s">
        <v>81</v>
      </c>
      <c r="AL108" t="s">
        <v>81</v>
      </c>
      <c r="AM108" t="s">
        <v>81</v>
      </c>
      <c r="AN108" t="s">
        <v>81</v>
      </c>
      <c r="AO108" t="s">
        <v>81</v>
      </c>
      <c r="AP108" t="s">
        <v>81</v>
      </c>
      <c r="AQ108" t="s">
        <v>81</v>
      </c>
      <c r="AR108" t="s">
        <v>81</v>
      </c>
      <c r="AS108" t="s">
        <v>81</v>
      </c>
      <c r="AT108" t="s">
        <v>81</v>
      </c>
      <c r="AU108" t="s">
        <v>81</v>
      </c>
      <c r="AV108" t="s">
        <v>81</v>
      </c>
      <c r="AW108" t="s">
        <v>81</v>
      </c>
      <c r="AX108" t="s">
        <v>81</v>
      </c>
      <c r="AY108" t="s">
        <v>81</v>
      </c>
      <c r="AZ108" t="s">
        <v>81</v>
      </c>
      <c r="BA108" t="s">
        <v>81</v>
      </c>
    </row>
    <row r="109" spans="2:53" x14ac:dyDescent="0.2">
      <c r="B109" t="s">
        <v>36</v>
      </c>
      <c r="C109" t="s">
        <v>81</v>
      </c>
      <c r="D109" t="s">
        <v>81</v>
      </c>
      <c r="E109" t="s">
        <v>81</v>
      </c>
      <c r="F109" t="s">
        <v>81</v>
      </c>
      <c r="G109" t="s">
        <v>81</v>
      </c>
      <c r="H109" t="s">
        <v>81</v>
      </c>
      <c r="I109" t="s">
        <v>81</v>
      </c>
      <c r="J109" t="s">
        <v>81</v>
      </c>
      <c r="K109" t="s">
        <v>81</v>
      </c>
      <c r="L109" t="s">
        <v>81</v>
      </c>
      <c r="M109" t="s">
        <v>81</v>
      </c>
      <c r="N109" t="s">
        <v>81</v>
      </c>
      <c r="O109" t="s">
        <v>81</v>
      </c>
      <c r="P109" t="s">
        <v>81</v>
      </c>
      <c r="Q109" t="s">
        <v>81</v>
      </c>
      <c r="R109" t="s">
        <v>81</v>
      </c>
      <c r="S109" t="s">
        <v>81</v>
      </c>
      <c r="T109" t="s">
        <v>81</v>
      </c>
      <c r="U109" t="s">
        <v>81</v>
      </c>
      <c r="V109" t="s">
        <v>81</v>
      </c>
      <c r="W109" t="s">
        <v>81</v>
      </c>
      <c r="X109" t="s">
        <v>81</v>
      </c>
      <c r="Y109" t="s">
        <v>90</v>
      </c>
      <c r="Z109" t="s">
        <v>81</v>
      </c>
      <c r="AA109" t="s">
        <v>81</v>
      </c>
      <c r="AB109" t="s">
        <v>81</v>
      </c>
      <c r="AC109" t="s">
        <v>81</v>
      </c>
      <c r="AD109" t="s">
        <v>81</v>
      </c>
      <c r="AE109" t="s">
        <v>81</v>
      </c>
      <c r="AF109" t="s">
        <v>81</v>
      </c>
      <c r="AG109" t="s">
        <v>81</v>
      </c>
      <c r="AH109" t="s">
        <v>81</v>
      </c>
      <c r="AI109" t="s">
        <v>81</v>
      </c>
      <c r="AJ109" t="s">
        <v>81</v>
      </c>
      <c r="AK109" t="s">
        <v>81</v>
      </c>
      <c r="AL109" t="s">
        <v>81</v>
      </c>
      <c r="AM109" t="s">
        <v>81</v>
      </c>
      <c r="AN109" t="s">
        <v>81</v>
      </c>
      <c r="AO109" t="s">
        <v>81</v>
      </c>
      <c r="AP109" t="s">
        <v>81</v>
      </c>
      <c r="AQ109" t="s">
        <v>81</v>
      </c>
      <c r="AR109" t="s">
        <v>81</v>
      </c>
      <c r="AS109" t="s">
        <v>81</v>
      </c>
      <c r="AT109" t="s">
        <v>81</v>
      </c>
      <c r="AU109" t="s">
        <v>81</v>
      </c>
      <c r="AV109" t="s">
        <v>81</v>
      </c>
      <c r="AW109" t="s">
        <v>81</v>
      </c>
      <c r="AX109" t="s">
        <v>81</v>
      </c>
      <c r="AY109" t="s">
        <v>81</v>
      </c>
      <c r="AZ109" t="s">
        <v>81</v>
      </c>
      <c r="BA109" t="s">
        <v>81</v>
      </c>
    </row>
    <row r="110" spans="2:53" x14ac:dyDescent="0.2">
      <c r="B110" t="s">
        <v>81</v>
      </c>
      <c r="C110" t="s">
        <v>81</v>
      </c>
      <c r="D110" t="s">
        <v>81</v>
      </c>
      <c r="E110" t="s">
        <v>81</v>
      </c>
      <c r="F110" t="s">
        <v>81</v>
      </c>
      <c r="G110" t="s">
        <v>81</v>
      </c>
      <c r="H110" t="s">
        <v>81</v>
      </c>
      <c r="I110" t="s">
        <v>81</v>
      </c>
      <c r="J110" t="s">
        <v>81</v>
      </c>
      <c r="K110" t="s">
        <v>81</v>
      </c>
      <c r="L110" t="s">
        <v>81</v>
      </c>
      <c r="M110" t="s">
        <v>81</v>
      </c>
      <c r="N110" t="s">
        <v>81</v>
      </c>
      <c r="O110" t="s">
        <v>81</v>
      </c>
      <c r="P110" t="s">
        <v>81</v>
      </c>
      <c r="Q110" t="s">
        <v>81</v>
      </c>
      <c r="R110" t="s">
        <v>81</v>
      </c>
      <c r="S110" t="s">
        <v>81</v>
      </c>
      <c r="T110" t="s">
        <v>81</v>
      </c>
      <c r="U110" t="s">
        <v>81</v>
      </c>
      <c r="V110" t="s">
        <v>81</v>
      </c>
      <c r="W110" t="s">
        <v>81</v>
      </c>
      <c r="X110" t="s">
        <v>81</v>
      </c>
      <c r="Y110" t="s">
        <v>122</v>
      </c>
      <c r="Z110" t="s">
        <v>81</v>
      </c>
      <c r="AA110" t="s">
        <v>81</v>
      </c>
      <c r="AB110" t="s">
        <v>81</v>
      </c>
      <c r="AC110" t="s">
        <v>81</v>
      </c>
      <c r="AD110" t="s">
        <v>81</v>
      </c>
      <c r="AE110" t="s">
        <v>81</v>
      </c>
      <c r="AF110" t="s">
        <v>81</v>
      </c>
      <c r="AG110" t="s">
        <v>81</v>
      </c>
      <c r="AH110" t="s">
        <v>81</v>
      </c>
      <c r="AI110" t="s">
        <v>81</v>
      </c>
      <c r="AJ110" t="s">
        <v>81</v>
      </c>
      <c r="AK110" t="s">
        <v>81</v>
      </c>
      <c r="AL110" t="s">
        <v>81</v>
      </c>
      <c r="AM110" t="s">
        <v>81</v>
      </c>
      <c r="AN110" t="s">
        <v>81</v>
      </c>
      <c r="AO110" t="s">
        <v>81</v>
      </c>
      <c r="AP110" t="s">
        <v>81</v>
      </c>
      <c r="AQ110" t="s">
        <v>81</v>
      </c>
      <c r="AR110" t="s">
        <v>81</v>
      </c>
      <c r="AS110" t="s">
        <v>81</v>
      </c>
      <c r="AT110" t="s">
        <v>81</v>
      </c>
      <c r="AU110" t="s">
        <v>81</v>
      </c>
      <c r="AV110" t="s">
        <v>81</v>
      </c>
      <c r="AW110" t="s">
        <v>81</v>
      </c>
      <c r="AX110" t="s">
        <v>81</v>
      </c>
      <c r="AY110" t="s">
        <v>81</v>
      </c>
      <c r="AZ110" t="s">
        <v>81</v>
      </c>
      <c r="BA110" t="s">
        <v>81</v>
      </c>
    </row>
    <row r="111" spans="2:53" x14ac:dyDescent="0.2">
      <c r="B111" t="s">
        <v>87</v>
      </c>
      <c r="C111" t="s">
        <v>81</v>
      </c>
      <c r="D111" t="s">
        <v>81</v>
      </c>
      <c r="E111" t="s">
        <v>81</v>
      </c>
      <c r="F111" t="s">
        <v>81</v>
      </c>
      <c r="G111" t="s">
        <v>81</v>
      </c>
      <c r="H111" t="s">
        <v>81</v>
      </c>
      <c r="I111" t="s">
        <v>81</v>
      </c>
      <c r="J111" t="s">
        <v>81</v>
      </c>
      <c r="K111" t="s">
        <v>81</v>
      </c>
      <c r="L111" t="s">
        <v>81</v>
      </c>
      <c r="M111" t="s">
        <v>81</v>
      </c>
      <c r="N111" t="s">
        <v>81</v>
      </c>
      <c r="O111" t="s">
        <v>81</v>
      </c>
      <c r="P111" t="s">
        <v>81</v>
      </c>
      <c r="Q111" t="s">
        <v>81</v>
      </c>
      <c r="R111" t="s">
        <v>81</v>
      </c>
      <c r="S111" t="s">
        <v>81</v>
      </c>
      <c r="T111" t="s">
        <v>81</v>
      </c>
      <c r="U111" t="s">
        <v>81</v>
      </c>
      <c r="V111" t="s">
        <v>81</v>
      </c>
      <c r="W111" t="s">
        <v>81</v>
      </c>
      <c r="X111" t="s">
        <v>81</v>
      </c>
      <c r="Y111" t="s">
        <v>191</v>
      </c>
      <c r="Z111" t="s">
        <v>81</v>
      </c>
      <c r="AA111" t="s">
        <v>81</v>
      </c>
      <c r="AB111" t="s">
        <v>81</v>
      </c>
      <c r="AC111" t="s">
        <v>81</v>
      </c>
      <c r="AD111" t="s">
        <v>81</v>
      </c>
      <c r="AE111" t="s">
        <v>81</v>
      </c>
      <c r="AF111" t="s">
        <v>81</v>
      </c>
      <c r="AG111" t="s">
        <v>81</v>
      </c>
      <c r="AH111" t="s">
        <v>81</v>
      </c>
      <c r="AI111" t="s">
        <v>81</v>
      </c>
      <c r="AJ111" t="s">
        <v>81</v>
      </c>
      <c r="AK111" t="s">
        <v>81</v>
      </c>
      <c r="AL111" t="s">
        <v>81</v>
      </c>
      <c r="AM111" t="s">
        <v>81</v>
      </c>
      <c r="AN111" t="s">
        <v>81</v>
      </c>
      <c r="AO111" t="s">
        <v>81</v>
      </c>
      <c r="AP111" t="s">
        <v>81</v>
      </c>
      <c r="AQ111" t="s">
        <v>81</v>
      </c>
      <c r="AR111" t="s">
        <v>81</v>
      </c>
      <c r="AS111" t="s">
        <v>81</v>
      </c>
      <c r="AT111" t="s">
        <v>81</v>
      </c>
      <c r="AU111" t="s">
        <v>81</v>
      </c>
      <c r="AV111" t="s">
        <v>81</v>
      </c>
      <c r="AW111" t="s">
        <v>81</v>
      </c>
      <c r="AX111" t="s">
        <v>81</v>
      </c>
      <c r="AY111" t="s">
        <v>81</v>
      </c>
      <c r="AZ111" t="s">
        <v>81</v>
      </c>
      <c r="BA111" t="s">
        <v>81</v>
      </c>
    </row>
    <row r="112" spans="2:53" x14ac:dyDescent="0.2">
      <c r="B112" t="s">
        <v>81</v>
      </c>
      <c r="C112" t="s">
        <v>81</v>
      </c>
      <c r="D112" t="s">
        <v>81</v>
      </c>
      <c r="E112" t="s">
        <v>81</v>
      </c>
      <c r="F112" t="s">
        <v>81</v>
      </c>
      <c r="G112" t="s">
        <v>81</v>
      </c>
      <c r="H112" t="s">
        <v>81</v>
      </c>
      <c r="I112" t="s">
        <v>81</v>
      </c>
      <c r="J112" t="s">
        <v>81</v>
      </c>
      <c r="K112" t="s">
        <v>81</v>
      </c>
      <c r="L112" t="s">
        <v>81</v>
      </c>
      <c r="M112" t="s">
        <v>81</v>
      </c>
      <c r="N112" t="s">
        <v>81</v>
      </c>
      <c r="O112" t="s">
        <v>81</v>
      </c>
      <c r="P112" t="s">
        <v>81</v>
      </c>
      <c r="Q112" t="s">
        <v>81</v>
      </c>
      <c r="R112" t="s">
        <v>81</v>
      </c>
      <c r="S112" t="s">
        <v>81</v>
      </c>
      <c r="T112" t="s">
        <v>81</v>
      </c>
      <c r="U112" t="s">
        <v>81</v>
      </c>
      <c r="V112" t="s">
        <v>81</v>
      </c>
      <c r="W112" t="s">
        <v>81</v>
      </c>
      <c r="X112" t="s">
        <v>81</v>
      </c>
      <c r="Y112" t="s">
        <v>192</v>
      </c>
      <c r="Z112" t="s">
        <v>81</v>
      </c>
      <c r="AA112" t="s">
        <v>81</v>
      </c>
      <c r="AB112" t="s">
        <v>81</v>
      </c>
      <c r="AC112" t="s">
        <v>81</v>
      </c>
      <c r="AD112" t="s">
        <v>81</v>
      </c>
      <c r="AE112" t="s">
        <v>81</v>
      </c>
      <c r="AF112" t="s">
        <v>81</v>
      </c>
      <c r="AG112" t="s">
        <v>81</v>
      </c>
      <c r="AH112" t="s">
        <v>81</v>
      </c>
      <c r="AI112" t="s">
        <v>81</v>
      </c>
      <c r="AJ112" t="s">
        <v>81</v>
      </c>
      <c r="AK112" t="s">
        <v>81</v>
      </c>
      <c r="AL112" t="s">
        <v>81</v>
      </c>
      <c r="AM112" t="s">
        <v>81</v>
      </c>
      <c r="AN112" t="s">
        <v>81</v>
      </c>
      <c r="AO112" t="s">
        <v>81</v>
      </c>
      <c r="AP112" t="s">
        <v>81</v>
      </c>
      <c r="AQ112" t="s">
        <v>81</v>
      </c>
      <c r="AR112" t="s">
        <v>81</v>
      </c>
      <c r="AS112" t="s">
        <v>81</v>
      </c>
      <c r="AT112" t="s">
        <v>81</v>
      </c>
      <c r="AU112" t="s">
        <v>81</v>
      </c>
      <c r="AV112" t="s">
        <v>81</v>
      </c>
      <c r="AW112" t="s">
        <v>81</v>
      </c>
      <c r="AX112" t="s">
        <v>81</v>
      </c>
      <c r="AY112" t="s">
        <v>81</v>
      </c>
      <c r="AZ112" t="s">
        <v>81</v>
      </c>
      <c r="BA112" t="s">
        <v>81</v>
      </c>
    </row>
    <row r="113" spans="2:53" x14ac:dyDescent="0.2">
      <c r="B113" t="s">
        <v>12</v>
      </c>
      <c r="C113" t="s">
        <v>81</v>
      </c>
      <c r="D113" t="s">
        <v>81</v>
      </c>
      <c r="E113" t="s">
        <v>81</v>
      </c>
      <c r="F113" t="s">
        <v>81</v>
      </c>
      <c r="G113" t="s">
        <v>81</v>
      </c>
      <c r="H113" t="s">
        <v>81</v>
      </c>
      <c r="I113" t="s">
        <v>81</v>
      </c>
      <c r="J113" t="s">
        <v>81</v>
      </c>
      <c r="K113" t="s">
        <v>81</v>
      </c>
      <c r="L113" t="s">
        <v>81</v>
      </c>
      <c r="M113" t="s">
        <v>81</v>
      </c>
      <c r="N113" t="s">
        <v>81</v>
      </c>
      <c r="O113" t="s">
        <v>81</v>
      </c>
      <c r="P113" t="s">
        <v>81</v>
      </c>
      <c r="Q113" t="s">
        <v>81</v>
      </c>
      <c r="R113" t="s">
        <v>81</v>
      </c>
      <c r="S113" t="s">
        <v>81</v>
      </c>
      <c r="T113" t="s">
        <v>81</v>
      </c>
      <c r="U113" t="s">
        <v>81</v>
      </c>
      <c r="V113" t="s">
        <v>81</v>
      </c>
      <c r="W113" t="s">
        <v>81</v>
      </c>
      <c r="X113" t="s">
        <v>81</v>
      </c>
      <c r="Y113" t="s">
        <v>81</v>
      </c>
      <c r="Z113" t="s">
        <v>193</v>
      </c>
      <c r="AA113" t="s">
        <v>81</v>
      </c>
      <c r="AB113" t="s">
        <v>81</v>
      </c>
      <c r="AC113" t="s">
        <v>81</v>
      </c>
      <c r="AD113" t="s">
        <v>81</v>
      </c>
      <c r="AE113" t="s">
        <v>81</v>
      </c>
      <c r="AF113" t="s">
        <v>81</v>
      </c>
      <c r="AG113" t="s">
        <v>81</v>
      </c>
      <c r="AH113" t="s">
        <v>81</v>
      </c>
      <c r="AI113" t="s">
        <v>81</v>
      </c>
      <c r="AJ113" t="s">
        <v>81</v>
      </c>
      <c r="AK113" t="s">
        <v>81</v>
      </c>
      <c r="AL113" t="s">
        <v>81</v>
      </c>
      <c r="AM113" t="s">
        <v>81</v>
      </c>
      <c r="AN113" t="s">
        <v>81</v>
      </c>
      <c r="AO113" t="s">
        <v>81</v>
      </c>
      <c r="AP113" t="s">
        <v>81</v>
      </c>
      <c r="AQ113" t="s">
        <v>81</v>
      </c>
      <c r="AR113" t="s">
        <v>81</v>
      </c>
      <c r="AS113" t="s">
        <v>81</v>
      </c>
      <c r="AT113" t="s">
        <v>81</v>
      </c>
      <c r="AU113" t="s">
        <v>81</v>
      </c>
      <c r="AV113" t="s">
        <v>81</v>
      </c>
      <c r="AW113" t="s">
        <v>81</v>
      </c>
      <c r="AX113" t="s">
        <v>81</v>
      </c>
      <c r="AY113" t="s">
        <v>81</v>
      </c>
      <c r="AZ113" t="s">
        <v>81</v>
      </c>
      <c r="BA113" t="s">
        <v>81</v>
      </c>
    </row>
    <row r="114" spans="2:53" x14ac:dyDescent="0.2">
      <c r="B114" t="s">
        <v>81</v>
      </c>
      <c r="C114" t="s">
        <v>81</v>
      </c>
      <c r="D114" t="s">
        <v>81</v>
      </c>
      <c r="E114" t="s">
        <v>81</v>
      </c>
      <c r="F114" t="s">
        <v>81</v>
      </c>
      <c r="G114" t="s">
        <v>81</v>
      </c>
      <c r="H114" t="s">
        <v>81</v>
      </c>
      <c r="I114" t="s">
        <v>81</v>
      </c>
      <c r="J114" t="s">
        <v>81</v>
      </c>
      <c r="K114" t="s">
        <v>81</v>
      </c>
      <c r="L114" t="s">
        <v>81</v>
      </c>
      <c r="M114" t="s">
        <v>81</v>
      </c>
      <c r="N114" t="s">
        <v>81</v>
      </c>
      <c r="O114" t="s">
        <v>81</v>
      </c>
      <c r="P114" t="s">
        <v>81</v>
      </c>
      <c r="Q114" t="s">
        <v>81</v>
      </c>
      <c r="R114" t="s">
        <v>81</v>
      </c>
      <c r="S114" t="s">
        <v>81</v>
      </c>
      <c r="T114" t="s">
        <v>81</v>
      </c>
      <c r="U114" t="s">
        <v>81</v>
      </c>
      <c r="V114" t="s">
        <v>81</v>
      </c>
      <c r="W114" t="s">
        <v>81</v>
      </c>
      <c r="X114" t="s">
        <v>81</v>
      </c>
      <c r="Y114" t="s">
        <v>81</v>
      </c>
      <c r="Z114" t="s">
        <v>126</v>
      </c>
      <c r="AA114" t="s">
        <v>81</v>
      </c>
      <c r="AB114" t="s">
        <v>81</v>
      </c>
      <c r="AC114" t="s">
        <v>81</v>
      </c>
      <c r="AD114" t="s">
        <v>81</v>
      </c>
      <c r="AE114" t="s">
        <v>81</v>
      </c>
      <c r="AF114" t="s">
        <v>81</v>
      </c>
      <c r="AG114" t="s">
        <v>81</v>
      </c>
      <c r="AH114" t="s">
        <v>81</v>
      </c>
      <c r="AI114" t="s">
        <v>81</v>
      </c>
      <c r="AJ114" t="s">
        <v>81</v>
      </c>
      <c r="AK114" t="s">
        <v>81</v>
      </c>
      <c r="AL114" t="s">
        <v>81</v>
      </c>
      <c r="AM114" t="s">
        <v>81</v>
      </c>
      <c r="AN114" t="s">
        <v>81</v>
      </c>
      <c r="AO114" t="s">
        <v>81</v>
      </c>
      <c r="AP114" t="s">
        <v>81</v>
      </c>
      <c r="AQ114" t="s">
        <v>81</v>
      </c>
      <c r="AR114" t="s">
        <v>81</v>
      </c>
      <c r="AS114" t="s">
        <v>81</v>
      </c>
      <c r="AT114" t="s">
        <v>81</v>
      </c>
      <c r="AU114" t="s">
        <v>81</v>
      </c>
      <c r="AV114" t="s">
        <v>81</v>
      </c>
      <c r="AW114" t="s">
        <v>81</v>
      </c>
      <c r="AX114" t="s">
        <v>81</v>
      </c>
      <c r="AY114" t="s">
        <v>81</v>
      </c>
      <c r="AZ114" t="s">
        <v>81</v>
      </c>
      <c r="BA114" t="s">
        <v>81</v>
      </c>
    </row>
    <row r="115" spans="2:53" x14ac:dyDescent="0.2">
      <c r="B115" t="s">
        <v>87</v>
      </c>
      <c r="C115" t="s">
        <v>81</v>
      </c>
      <c r="D115" t="s">
        <v>81</v>
      </c>
      <c r="E115" t="s">
        <v>81</v>
      </c>
      <c r="F115" t="s">
        <v>81</v>
      </c>
      <c r="G115" t="s">
        <v>81</v>
      </c>
      <c r="H115" t="s">
        <v>81</v>
      </c>
      <c r="I115" t="s">
        <v>81</v>
      </c>
      <c r="J115" t="s">
        <v>81</v>
      </c>
      <c r="K115" t="s">
        <v>81</v>
      </c>
      <c r="L115" t="s">
        <v>81</v>
      </c>
      <c r="M115" t="s">
        <v>81</v>
      </c>
      <c r="N115" t="s">
        <v>81</v>
      </c>
      <c r="O115" t="s">
        <v>81</v>
      </c>
      <c r="P115" t="s">
        <v>81</v>
      </c>
      <c r="Q115" t="s">
        <v>81</v>
      </c>
      <c r="R115" t="s">
        <v>81</v>
      </c>
      <c r="S115" t="s">
        <v>81</v>
      </c>
      <c r="T115" t="s">
        <v>81</v>
      </c>
      <c r="U115" t="s">
        <v>81</v>
      </c>
      <c r="V115" t="s">
        <v>81</v>
      </c>
      <c r="W115" t="s">
        <v>81</v>
      </c>
      <c r="X115" t="s">
        <v>81</v>
      </c>
      <c r="Y115" t="s">
        <v>81</v>
      </c>
      <c r="Z115" t="s">
        <v>194</v>
      </c>
      <c r="AA115" t="s">
        <v>81</v>
      </c>
      <c r="AB115" t="s">
        <v>81</v>
      </c>
      <c r="AC115" t="s">
        <v>81</v>
      </c>
      <c r="AD115" t="s">
        <v>81</v>
      </c>
      <c r="AE115" t="s">
        <v>81</v>
      </c>
      <c r="AF115" t="s">
        <v>81</v>
      </c>
      <c r="AG115" t="s">
        <v>81</v>
      </c>
      <c r="AH115" t="s">
        <v>81</v>
      </c>
      <c r="AI115" t="s">
        <v>81</v>
      </c>
      <c r="AJ115" t="s">
        <v>81</v>
      </c>
      <c r="AK115" t="s">
        <v>81</v>
      </c>
      <c r="AL115" t="s">
        <v>81</v>
      </c>
      <c r="AM115" t="s">
        <v>81</v>
      </c>
      <c r="AN115" t="s">
        <v>81</v>
      </c>
      <c r="AO115" t="s">
        <v>81</v>
      </c>
      <c r="AP115" t="s">
        <v>81</v>
      </c>
      <c r="AQ115" t="s">
        <v>81</v>
      </c>
      <c r="AR115" t="s">
        <v>81</v>
      </c>
      <c r="AS115" t="s">
        <v>81</v>
      </c>
      <c r="AT115" t="s">
        <v>81</v>
      </c>
      <c r="AU115" t="s">
        <v>81</v>
      </c>
      <c r="AV115" t="s">
        <v>81</v>
      </c>
      <c r="AW115" t="s">
        <v>81</v>
      </c>
      <c r="AX115" t="s">
        <v>81</v>
      </c>
      <c r="AY115" t="s">
        <v>81</v>
      </c>
      <c r="AZ115" t="s">
        <v>81</v>
      </c>
      <c r="BA115" t="s">
        <v>81</v>
      </c>
    </row>
    <row r="116" spans="2:53" x14ac:dyDescent="0.2">
      <c r="B116" t="s">
        <v>81</v>
      </c>
      <c r="C116" t="s">
        <v>81</v>
      </c>
      <c r="D116" t="s">
        <v>81</v>
      </c>
      <c r="E116" t="s">
        <v>81</v>
      </c>
      <c r="F116" t="s">
        <v>81</v>
      </c>
      <c r="G116" t="s">
        <v>81</v>
      </c>
      <c r="H116" t="s">
        <v>81</v>
      </c>
      <c r="I116" t="s">
        <v>81</v>
      </c>
      <c r="J116" t="s">
        <v>81</v>
      </c>
      <c r="K116" t="s">
        <v>81</v>
      </c>
      <c r="L116" t="s">
        <v>81</v>
      </c>
      <c r="M116" t="s">
        <v>81</v>
      </c>
      <c r="N116" t="s">
        <v>81</v>
      </c>
      <c r="O116" t="s">
        <v>81</v>
      </c>
      <c r="P116" t="s">
        <v>81</v>
      </c>
      <c r="Q116" t="s">
        <v>81</v>
      </c>
      <c r="R116" t="s">
        <v>81</v>
      </c>
      <c r="S116" t="s">
        <v>81</v>
      </c>
      <c r="T116" t="s">
        <v>81</v>
      </c>
      <c r="U116" t="s">
        <v>81</v>
      </c>
      <c r="V116" t="s">
        <v>81</v>
      </c>
      <c r="W116" t="s">
        <v>81</v>
      </c>
      <c r="X116" t="s">
        <v>81</v>
      </c>
      <c r="Y116" t="s">
        <v>81</v>
      </c>
      <c r="Z116" t="s">
        <v>195</v>
      </c>
      <c r="AA116" t="s">
        <v>81</v>
      </c>
      <c r="AB116" t="s">
        <v>81</v>
      </c>
      <c r="AC116" t="s">
        <v>81</v>
      </c>
      <c r="AD116" t="s">
        <v>81</v>
      </c>
      <c r="AE116" t="s">
        <v>81</v>
      </c>
      <c r="AF116" t="s">
        <v>81</v>
      </c>
      <c r="AG116" t="s">
        <v>81</v>
      </c>
      <c r="AH116" t="s">
        <v>81</v>
      </c>
      <c r="AI116" t="s">
        <v>81</v>
      </c>
      <c r="AJ116" t="s">
        <v>81</v>
      </c>
      <c r="AK116" t="s">
        <v>81</v>
      </c>
      <c r="AL116" t="s">
        <v>81</v>
      </c>
      <c r="AM116" t="s">
        <v>81</v>
      </c>
      <c r="AN116" t="s">
        <v>81</v>
      </c>
      <c r="AO116" t="s">
        <v>81</v>
      </c>
      <c r="AP116" t="s">
        <v>81</v>
      </c>
      <c r="AQ116" t="s">
        <v>81</v>
      </c>
      <c r="AR116" t="s">
        <v>81</v>
      </c>
      <c r="AS116" t="s">
        <v>81</v>
      </c>
      <c r="AT116" t="s">
        <v>81</v>
      </c>
      <c r="AU116" t="s">
        <v>81</v>
      </c>
      <c r="AV116" t="s">
        <v>81</v>
      </c>
      <c r="AW116" t="s">
        <v>81</v>
      </c>
      <c r="AX116" t="s">
        <v>81</v>
      </c>
      <c r="AY116" t="s">
        <v>81</v>
      </c>
      <c r="AZ116" t="s">
        <v>81</v>
      </c>
      <c r="BA116" t="s">
        <v>81</v>
      </c>
    </row>
    <row r="117" spans="2:53" x14ac:dyDescent="0.2">
      <c r="B117" t="s">
        <v>33</v>
      </c>
      <c r="C117" t="s">
        <v>81</v>
      </c>
      <c r="D117" t="s">
        <v>81</v>
      </c>
      <c r="E117" t="s">
        <v>81</v>
      </c>
      <c r="F117" t="s">
        <v>81</v>
      </c>
      <c r="G117" t="s">
        <v>81</v>
      </c>
      <c r="H117" t="s">
        <v>81</v>
      </c>
      <c r="I117" t="s">
        <v>81</v>
      </c>
      <c r="J117" t="s">
        <v>81</v>
      </c>
      <c r="K117" t="s">
        <v>81</v>
      </c>
      <c r="L117" t="s">
        <v>81</v>
      </c>
      <c r="M117" t="s">
        <v>81</v>
      </c>
      <c r="N117" t="s">
        <v>81</v>
      </c>
      <c r="O117" t="s">
        <v>81</v>
      </c>
      <c r="P117" t="s">
        <v>81</v>
      </c>
      <c r="Q117" t="s">
        <v>81</v>
      </c>
      <c r="R117" t="s">
        <v>81</v>
      </c>
      <c r="S117" t="s">
        <v>81</v>
      </c>
      <c r="T117" t="s">
        <v>81</v>
      </c>
      <c r="U117" t="s">
        <v>81</v>
      </c>
      <c r="V117" t="s">
        <v>81</v>
      </c>
      <c r="W117" t="s">
        <v>81</v>
      </c>
      <c r="X117" t="s">
        <v>81</v>
      </c>
      <c r="Y117" t="s">
        <v>81</v>
      </c>
      <c r="Z117" t="s">
        <v>81</v>
      </c>
      <c r="AA117" t="s">
        <v>196</v>
      </c>
      <c r="AB117" t="s">
        <v>197</v>
      </c>
      <c r="AC117" t="s">
        <v>198</v>
      </c>
      <c r="AD117" t="s">
        <v>81</v>
      </c>
      <c r="AE117" t="s">
        <v>81</v>
      </c>
      <c r="AF117" t="s">
        <v>81</v>
      </c>
      <c r="AG117" t="s">
        <v>81</v>
      </c>
      <c r="AH117" t="s">
        <v>81</v>
      </c>
      <c r="AI117" t="s">
        <v>81</v>
      </c>
      <c r="AJ117" t="s">
        <v>81</v>
      </c>
      <c r="AK117" t="s">
        <v>81</v>
      </c>
      <c r="AL117" t="s">
        <v>81</v>
      </c>
      <c r="AM117" t="s">
        <v>81</v>
      </c>
      <c r="AN117" t="s">
        <v>81</v>
      </c>
      <c r="AO117" t="s">
        <v>81</v>
      </c>
      <c r="AP117" t="s">
        <v>81</v>
      </c>
      <c r="AQ117" t="s">
        <v>81</v>
      </c>
      <c r="AR117" t="s">
        <v>81</v>
      </c>
      <c r="AS117" t="s">
        <v>81</v>
      </c>
      <c r="AT117" t="s">
        <v>81</v>
      </c>
      <c r="AU117" t="s">
        <v>81</v>
      </c>
      <c r="AV117" t="s">
        <v>81</v>
      </c>
      <c r="AW117" t="s">
        <v>81</v>
      </c>
      <c r="AX117" t="s">
        <v>81</v>
      </c>
      <c r="AY117" t="s">
        <v>81</v>
      </c>
      <c r="AZ117" t="s">
        <v>81</v>
      </c>
      <c r="BA117" t="s">
        <v>81</v>
      </c>
    </row>
    <row r="118" spans="2:53" x14ac:dyDescent="0.2">
      <c r="B118" t="s">
        <v>81</v>
      </c>
      <c r="C118" t="s">
        <v>81</v>
      </c>
      <c r="D118" t="s">
        <v>81</v>
      </c>
      <c r="E118" t="s">
        <v>81</v>
      </c>
      <c r="F118" t="s">
        <v>81</v>
      </c>
      <c r="G118" t="s">
        <v>81</v>
      </c>
      <c r="H118" t="s">
        <v>81</v>
      </c>
      <c r="I118" t="s">
        <v>81</v>
      </c>
      <c r="J118" t="s">
        <v>81</v>
      </c>
      <c r="K118" t="s">
        <v>81</v>
      </c>
      <c r="L118" t="s">
        <v>81</v>
      </c>
      <c r="M118" t="s">
        <v>81</v>
      </c>
      <c r="N118" t="s">
        <v>81</v>
      </c>
      <c r="O118" t="s">
        <v>81</v>
      </c>
      <c r="P118" t="s">
        <v>81</v>
      </c>
      <c r="Q118" t="s">
        <v>81</v>
      </c>
      <c r="R118" t="s">
        <v>81</v>
      </c>
      <c r="S118" t="s">
        <v>81</v>
      </c>
      <c r="T118" t="s">
        <v>81</v>
      </c>
      <c r="U118" t="s">
        <v>81</v>
      </c>
      <c r="V118" t="s">
        <v>81</v>
      </c>
      <c r="W118" t="s">
        <v>81</v>
      </c>
      <c r="X118" t="s">
        <v>81</v>
      </c>
      <c r="Y118" t="s">
        <v>81</v>
      </c>
      <c r="Z118" t="s">
        <v>81</v>
      </c>
      <c r="AA118" t="s">
        <v>199</v>
      </c>
      <c r="AB118" t="s">
        <v>200</v>
      </c>
      <c r="AC118" t="s">
        <v>200</v>
      </c>
      <c r="AD118" t="s">
        <v>81</v>
      </c>
      <c r="AE118" t="s">
        <v>81</v>
      </c>
      <c r="AF118" t="s">
        <v>81</v>
      </c>
      <c r="AG118" t="s">
        <v>81</v>
      </c>
      <c r="AH118" t="s">
        <v>81</v>
      </c>
      <c r="AI118" t="s">
        <v>81</v>
      </c>
      <c r="AJ118" t="s">
        <v>81</v>
      </c>
      <c r="AK118" t="s">
        <v>81</v>
      </c>
      <c r="AL118" t="s">
        <v>81</v>
      </c>
      <c r="AM118" t="s">
        <v>81</v>
      </c>
      <c r="AN118" t="s">
        <v>81</v>
      </c>
      <c r="AO118" t="s">
        <v>81</v>
      </c>
      <c r="AP118" t="s">
        <v>81</v>
      </c>
      <c r="AQ118" t="s">
        <v>81</v>
      </c>
      <c r="AR118" t="s">
        <v>81</v>
      </c>
      <c r="AS118" t="s">
        <v>81</v>
      </c>
      <c r="AT118" t="s">
        <v>81</v>
      </c>
      <c r="AU118" t="s">
        <v>81</v>
      </c>
      <c r="AV118" t="s">
        <v>81</v>
      </c>
      <c r="AW118" t="s">
        <v>81</v>
      </c>
      <c r="AX118" t="s">
        <v>81</v>
      </c>
      <c r="AY118" t="s">
        <v>81</v>
      </c>
      <c r="AZ118" t="s">
        <v>81</v>
      </c>
      <c r="BA118" t="s">
        <v>81</v>
      </c>
    </row>
    <row r="119" spans="2:53" x14ac:dyDescent="0.2">
      <c r="B119" t="s">
        <v>11</v>
      </c>
      <c r="C119" t="s">
        <v>81</v>
      </c>
      <c r="D119" t="s">
        <v>81</v>
      </c>
      <c r="E119" t="s">
        <v>81</v>
      </c>
      <c r="F119" t="s">
        <v>81</v>
      </c>
      <c r="G119" t="s">
        <v>81</v>
      </c>
      <c r="H119" t="s">
        <v>81</v>
      </c>
      <c r="I119" t="s">
        <v>81</v>
      </c>
      <c r="J119" t="s">
        <v>81</v>
      </c>
      <c r="K119" t="s">
        <v>81</v>
      </c>
      <c r="L119" t="s">
        <v>81</v>
      </c>
      <c r="M119" t="s">
        <v>81</v>
      </c>
      <c r="N119" t="s">
        <v>81</v>
      </c>
      <c r="O119" t="s">
        <v>81</v>
      </c>
      <c r="P119" t="s">
        <v>81</v>
      </c>
      <c r="Q119" t="s">
        <v>81</v>
      </c>
      <c r="R119" t="s">
        <v>81</v>
      </c>
      <c r="S119" t="s">
        <v>81</v>
      </c>
      <c r="T119" t="s">
        <v>81</v>
      </c>
      <c r="U119" t="s">
        <v>81</v>
      </c>
      <c r="V119" t="s">
        <v>81</v>
      </c>
      <c r="W119" t="s">
        <v>81</v>
      </c>
      <c r="X119" t="s">
        <v>81</v>
      </c>
      <c r="Y119" t="s">
        <v>81</v>
      </c>
      <c r="Z119" t="s">
        <v>81</v>
      </c>
      <c r="AA119" t="s">
        <v>188</v>
      </c>
      <c r="AB119" t="s">
        <v>81</v>
      </c>
      <c r="AC119" t="s">
        <v>81</v>
      </c>
      <c r="AD119" t="s">
        <v>81</v>
      </c>
      <c r="AE119" t="s">
        <v>81</v>
      </c>
      <c r="AF119" t="s">
        <v>81</v>
      </c>
      <c r="AG119" t="s">
        <v>81</v>
      </c>
      <c r="AH119" t="s">
        <v>81</v>
      </c>
      <c r="AI119" t="s">
        <v>81</v>
      </c>
      <c r="AJ119" t="s">
        <v>81</v>
      </c>
      <c r="AK119" t="s">
        <v>81</v>
      </c>
      <c r="AL119" t="s">
        <v>81</v>
      </c>
      <c r="AM119" t="s">
        <v>81</v>
      </c>
      <c r="AN119" t="s">
        <v>81</v>
      </c>
      <c r="AO119" t="s">
        <v>81</v>
      </c>
      <c r="AP119" t="s">
        <v>81</v>
      </c>
      <c r="AQ119" t="s">
        <v>81</v>
      </c>
      <c r="AR119" t="s">
        <v>81</v>
      </c>
      <c r="AS119" t="s">
        <v>81</v>
      </c>
      <c r="AT119" t="s">
        <v>81</v>
      </c>
      <c r="AU119" t="s">
        <v>81</v>
      </c>
      <c r="AV119" t="s">
        <v>81</v>
      </c>
      <c r="AW119" t="s">
        <v>81</v>
      </c>
      <c r="AX119" t="s">
        <v>81</v>
      </c>
      <c r="AY119" t="s">
        <v>81</v>
      </c>
      <c r="AZ119" t="s">
        <v>81</v>
      </c>
      <c r="BA119" t="s">
        <v>81</v>
      </c>
    </row>
    <row r="120" spans="2:53" x14ac:dyDescent="0.2">
      <c r="B120" t="s">
        <v>81</v>
      </c>
      <c r="C120" t="s">
        <v>81</v>
      </c>
      <c r="D120" t="s">
        <v>81</v>
      </c>
      <c r="E120" t="s">
        <v>81</v>
      </c>
      <c r="F120" t="s">
        <v>81</v>
      </c>
      <c r="G120" t="s">
        <v>81</v>
      </c>
      <c r="H120" t="s">
        <v>81</v>
      </c>
      <c r="I120" t="s">
        <v>81</v>
      </c>
      <c r="J120" t="s">
        <v>81</v>
      </c>
      <c r="K120" t="s">
        <v>81</v>
      </c>
      <c r="L120" t="s">
        <v>81</v>
      </c>
      <c r="M120" t="s">
        <v>81</v>
      </c>
      <c r="N120" t="s">
        <v>81</v>
      </c>
      <c r="O120" t="s">
        <v>81</v>
      </c>
      <c r="P120" t="s">
        <v>81</v>
      </c>
      <c r="Q120" t="s">
        <v>81</v>
      </c>
      <c r="R120" t="s">
        <v>81</v>
      </c>
      <c r="S120" t="s">
        <v>81</v>
      </c>
      <c r="T120" t="s">
        <v>81</v>
      </c>
      <c r="U120" t="s">
        <v>81</v>
      </c>
      <c r="V120" t="s">
        <v>81</v>
      </c>
      <c r="W120" t="s">
        <v>81</v>
      </c>
      <c r="X120" t="s">
        <v>81</v>
      </c>
      <c r="Y120" t="s">
        <v>81</v>
      </c>
      <c r="Z120" t="s">
        <v>81</v>
      </c>
      <c r="AA120" t="s">
        <v>201</v>
      </c>
      <c r="AB120" t="s">
        <v>81</v>
      </c>
      <c r="AC120" t="s">
        <v>81</v>
      </c>
      <c r="AD120" t="s">
        <v>81</v>
      </c>
      <c r="AE120" t="s">
        <v>81</v>
      </c>
      <c r="AF120" t="s">
        <v>81</v>
      </c>
      <c r="AG120" t="s">
        <v>81</v>
      </c>
      <c r="AH120" t="s">
        <v>81</v>
      </c>
      <c r="AI120" t="s">
        <v>81</v>
      </c>
      <c r="AJ120" t="s">
        <v>81</v>
      </c>
      <c r="AK120" t="s">
        <v>81</v>
      </c>
      <c r="AL120" t="s">
        <v>81</v>
      </c>
      <c r="AM120" t="s">
        <v>81</v>
      </c>
      <c r="AN120" t="s">
        <v>81</v>
      </c>
      <c r="AO120" t="s">
        <v>81</v>
      </c>
      <c r="AP120" t="s">
        <v>81</v>
      </c>
      <c r="AQ120" t="s">
        <v>81</v>
      </c>
      <c r="AR120" t="s">
        <v>81</v>
      </c>
      <c r="AS120" t="s">
        <v>81</v>
      </c>
      <c r="AT120" t="s">
        <v>81</v>
      </c>
      <c r="AU120" t="s">
        <v>81</v>
      </c>
      <c r="AV120" t="s">
        <v>81</v>
      </c>
      <c r="AW120" t="s">
        <v>81</v>
      </c>
      <c r="AX120" t="s">
        <v>81</v>
      </c>
      <c r="AY120" t="s">
        <v>81</v>
      </c>
      <c r="AZ120" t="s">
        <v>81</v>
      </c>
      <c r="BA120" t="s">
        <v>81</v>
      </c>
    </row>
    <row r="121" spans="2:53" x14ac:dyDescent="0.2">
      <c r="B121" t="s">
        <v>87</v>
      </c>
      <c r="C121" t="s">
        <v>81</v>
      </c>
      <c r="D121" t="s">
        <v>81</v>
      </c>
      <c r="E121" t="s">
        <v>81</v>
      </c>
      <c r="F121" t="s">
        <v>81</v>
      </c>
      <c r="G121" t="s">
        <v>81</v>
      </c>
      <c r="H121" t="s">
        <v>81</v>
      </c>
      <c r="I121" t="s">
        <v>81</v>
      </c>
      <c r="J121" t="s">
        <v>81</v>
      </c>
      <c r="K121" t="s">
        <v>81</v>
      </c>
      <c r="L121" t="s">
        <v>81</v>
      </c>
      <c r="M121" t="s">
        <v>81</v>
      </c>
      <c r="N121" t="s">
        <v>81</v>
      </c>
      <c r="O121" t="s">
        <v>81</v>
      </c>
      <c r="P121" t="s">
        <v>81</v>
      </c>
      <c r="Q121" t="s">
        <v>81</v>
      </c>
      <c r="R121" t="s">
        <v>81</v>
      </c>
      <c r="S121" t="s">
        <v>81</v>
      </c>
      <c r="T121" t="s">
        <v>81</v>
      </c>
      <c r="U121" t="s">
        <v>81</v>
      </c>
      <c r="V121" t="s">
        <v>81</v>
      </c>
      <c r="W121" t="s">
        <v>81</v>
      </c>
      <c r="X121" t="s">
        <v>81</v>
      </c>
      <c r="Y121" t="s">
        <v>81</v>
      </c>
      <c r="Z121" t="s">
        <v>81</v>
      </c>
      <c r="AA121" t="s">
        <v>202</v>
      </c>
      <c r="AB121" t="s">
        <v>81</v>
      </c>
      <c r="AC121" t="s">
        <v>81</v>
      </c>
      <c r="AD121" t="s">
        <v>81</v>
      </c>
      <c r="AE121" t="s">
        <v>81</v>
      </c>
      <c r="AF121" t="s">
        <v>81</v>
      </c>
      <c r="AG121" t="s">
        <v>81</v>
      </c>
      <c r="AH121" t="s">
        <v>81</v>
      </c>
      <c r="AI121" t="s">
        <v>81</v>
      </c>
      <c r="AJ121" t="s">
        <v>81</v>
      </c>
      <c r="AK121" t="s">
        <v>81</v>
      </c>
      <c r="AL121" t="s">
        <v>81</v>
      </c>
      <c r="AM121" t="s">
        <v>81</v>
      </c>
      <c r="AN121" t="s">
        <v>81</v>
      </c>
      <c r="AO121" t="s">
        <v>81</v>
      </c>
      <c r="AP121" t="s">
        <v>81</v>
      </c>
      <c r="AQ121" t="s">
        <v>81</v>
      </c>
      <c r="AR121" t="s">
        <v>81</v>
      </c>
      <c r="AS121" t="s">
        <v>81</v>
      </c>
      <c r="AT121" t="s">
        <v>81</v>
      </c>
      <c r="AU121" t="s">
        <v>81</v>
      </c>
      <c r="AV121" t="s">
        <v>81</v>
      </c>
      <c r="AW121" t="s">
        <v>81</v>
      </c>
      <c r="AX121" t="s">
        <v>81</v>
      </c>
      <c r="AY121" t="s">
        <v>81</v>
      </c>
      <c r="AZ121" t="s">
        <v>81</v>
      </c>
      <c r="BA121" t="s">
        <v>81</v>
      </c>
    </row>
    <row r="122" spans="2:53" x14ac:dyDescent="0.2">
      <c r="B122" t="s">
        <v>81</v>
      </c>
      <c r="C122" t="s">
        <v>81</v>
      </c>
      <c r="D122" t="s">
        <v>81</v>
      </c>
      <c r="E122" t="s">
        <v>81</v>
      </c>
      <c r="F122" t="s">
        <v>81</v>
      </c>
      <c r="G122" t="s">
        <v>81</v>
      </c>
      <c r="H122" t="s">
        <v>81</v>
      </c>
      <c r="I122" t="s">
        <v>81</v>
      </c>
      <c r="J122" t="s">
        <v>81</v>
      </c>
      <c r="K122" t="s">
        <v>81</v>
      </c>
      <c r="L122" t="s">
        <v>81</v>
      </c>
      <c r="M122" t="s">
        <v>81</v>
      </c>
      <c r="N122" t="s">
        <v>81</v>
      </c>
      <c r="O122" t="s">
        <v>81</v>
      </c>
      <c r="P122" t="s">
        <v>81</v>
      </c>
      <c r="Q122" t="s">
        <v>81</v>
      </c>
      <c r="R122" t="s">
        <v>81</v>
      </c>
      <c r="S122" t="s">
        <v>81</v>
      </c>
      <c r="T122" t="s">
        <v>81</v>
      </c>
      <c r="U122" t="s">
        <v>81</v>
      </c>
      <c r="V122" t="s">
        <v>81</v>
      </c>
      <c r="W122" t="s">
        <v>81</v>
      </c>
      <c r="X122" t="s">
        <v>81</v>
      </c>
      <c r="Y122" t="s">
        <v>81</v>
      </c>
      <c r="Z122" t="s">
        <v>81</v>
      </c>
      <c r="AA122" t="s">
        <v>151</v>
      </c>
      <c r="AB122" t="s">
        <v>81</v>
      </c>
      <c r="AC122" t="s">
        <v>81</v>
      </c>
      <c r="AD122" t="s">
        <v>81</v>
      </c>
      <c r="AE122" t="s">
        <v>81</v>
      </c>
      <c r="AF122" t="s">
        <v>81</v>
      </c>
      <c r="AG122" t="s">
        <v>81</v>
      </c>
      <c r="AH122" t="s">
        <v>81</v>
      </c>
      <c r="AI122" t="s">
        <v>81</v>
      </c>
      <c r="AJ122" t="s">
        <v>81</v>
      </c>
      <c r="AK122" t="s">
        <v>81</v>
      </c>
      <c r="AL122" t="s">
        <v>81</v>
      </c>
      <c r="AM122" t="s">
        <v>81</v>
      </c>
      <c r="AN122" t="s">
        <v>81</v>
      </c>
      <c r="AO122" t="s">
        <v>81</v>
      </c>
      <c r="AP122" t="s">
        <v>81</v>
      </c>
      <c r="AQ122" t="s">
        <v>81</v>
      </c>
      <c r="AR122" t="s">
        <v>81</v>
      </c>
      <c r="AS122" t="s">
        <v>81</v>
      </c>
      <c r="AT122" t="s">
        <v>81</v>
      </c>
      <c r="AU122" t="s">
        <v>81</v>
      </c>
      <c r="AV122" t="s">
        <v>81</v>
      </c>
      <c r="AW122" t="s">
        <v>81</v>
      </c>
      <c r="AX122" t="s">
        <v>81</v>
      </c>
      <c r="AY122" t="s">
        <v>81</v>
      </c>
      <c r="AZ122" t="s">
        <v>81</v>
      </c>
      <c r="BA122" t="s">
        <v>81</v>
      </c>
    </row>
    <row r="123" spans="2:53" x14ac:dyDescent="0.2">
      <c r="B123" t="s">
        <v>36</v>
      </c>
      <c r="C123" t="s">
        <v>81</v>
      </c>
      <c r="D123" t="s">
        <v>81</v>
      </c>
      <c r="E123" t="s">
        <v>81</v>
      </c>
      <c r="F123" t="s">
        <v>81</v>
      </c>
      <c r="G123" t="s">
        <v>81</v>
      </c>
      <c r="H123" t="s">
        <v>81</v>
      </c>
      <c r="I123" t="s">
        <v>81</v>
      </c>
      <c r="J123" t="s">
        <v>81</v>
      </c>
      <c r="K123" t="s">
        <v>81</v>
      </c>
      <c r="L123" t="s">
        <v>81</v>
      </c>
      <c r="M123" t="s">
        <v>81</v>
      </c>
      <c r="N123" t="s">
        <v>81</v>
      </c>
      <c r="O123" t="s">
        <v>81</v>
      </c>
      <c r="P123" t="s">
        <v>81</v>
      </c>
      <c r="Q123" t="s">
        <v>81</v>
      </c>
      <c r="R123" t="s">
        <v>81</v>
      </c>
      <c r="S123" t="s">
        <v>81</v>
      </c>
      <c r="T123" t="s">
        <v>81</v>
      </c>
      <c r="U123" t="s">
        <v>81</v>
      </c>
      <c r="V123" t="s">
        <v>81</v>
      </c>
      <c r="W123" t="s">
        <v>81</v>
      </c>
      <c r="X123" t="s">
        <v>81</v>
      </c>
      <c r="Y123" t="s">
        <v>81</v>
      </c>
      <c r="Z123" t="s">
        <v>81</v>
      </c>
      <c r="AA123" t="s">
        <v>81</v>
      </c>
      <c r="AB123" t="s">
        <v>203</v>
      </c>
      <c r="AC123" t="s">
        <v>81</v>
      </c>
      <c r="AD123" t="s">
        <v>81</v>
      </c>
      <c r="AE123" t="s">
        <v>81</v>
      </c>
      <c r="AF123" t="s">
        <v>81</v>
      </c>
      <c r="AG123" t="s">
        <v>81</v>
      </c>
      <c r="AH123" t="s">
        <v>81</v>
      </c>
      <c r="AI123" t="s">
        <v>81</v>
      </c>
      <c r="AJ123" t="s">
        <v>81</v>
      </c>
      <c r="AK123" t="s">
        <v>81</v>
      </c>
      <c r="AL123" t="s">
        <v>81</v>
      </c>
      <c r="AM123" t="s">
        <v>81</v>
      </c>
      <c r="AN123" t="s">
        <v>81</v>
      </c>
      <c r="AO123" t="s">
        <v>81</v>
      </c>
      <c r="AP123" t="s">
        <v>81</v>
      </c>
      <c r="AQ123" t="s">
        <v>81</v>
      </c>
      <c r="AR123" t="s">
        <v>81</v>
      </c>
      <c r="AS123" t="s">
        <v>81</v>
      </c>
      <c r="AT123" t="s">
        <v>81</v>
      </c>
      <c r="AU123" t="s">
        <v>81</v>
      </c>
      <c r="AV123" t="s">
        <v>81</v>
      </c>
      <c r="AW123" t="s">
        <v>81</v>
      </c>
      <c r="AX123" t="s">
        <v>81</v>
      </c>
      <c r="AY123" t="s">
        <v>81</v>
      </c>
      <c r="AZ123" t="s">
        <v>81</v>
      </c>
      <c r="BA123" t="s">
        <v>81</v>
      </c>
    </row>
    <row r="124" spans="2:53" x14ac:dyDescent="0.2">
      <c r="B124" t="s">
        <v>81</v>
      </c>
      <c r="C124" t="s">
        <v>81</v>
      </c>
      <c r="D124" t="s">
        <v>81</v>
      </c>
      <c r="E124" t="s">
        <v>81</v>
      </c>
      <c r="F124" t="s">
        <v>81</v>
      </c>
      <c r="G124" t="s">
        <v>81</v>
      </c>
      <c r="H124" t="s">
        <v>81</v>
      </c>
      <c r="I124" t="s">
        <v>81</v>
      </c>
      <c r="J124" t="s">
        <v>81</v>
      </c>
      <c r="K124" t="s">
        <v>81</v>
      </c>
      <c r="L124" t="s">
        <v>81</v>
      </c>
      <c r="M124" t="s">
        <v>81</v>
      </c>
      <c r="N124" t="s">
        <v>81</v>
      </c>
      <c r="O124" t="s">
        <v>81</v>
      </c>
      <c r="P124" t="s">
        <v>81</v>
      </c>
      <c r="Q124" t="s">
        <v>81</v>
      </c>
      <c r="R124" t="s">
        <v>81</v>
      </c>
      <c r="S124" t="s">
        <v>81</v>
      </c>
      <c r="T124" t="s">
        <v>81</v>
      </c>
      <c r="U124" t="s">
        <v>81</v>
      </c>
      <c r="V124" t="s">
        <v>81</v>
      </c>
      <c r="W124" t="s">
        <v>81</v>
      </c>
      <c r="X124" t="s">
        <v>81</v>
      </c>
      <c r="Y124" t="s">
        <v>81</v>
      </c>
      <c r="Z124" t="s">
        <v>81</v>
      </c>
      <c r="AA124" t="s">
        <v>81</v>
      </c>
      <c r="AB124" t="s">
        <v>204</v>
      </c>
      <c r="AC124" t="s">
        <v>81</v>
      </c>
      <c r="AD124" t="s">
        <v>81</v>
      </c>
      <c r="AE124" t="s">
        <v>81</v>
      </c>
      <c r="AF124" t="s">
        <v>81</v>
      </c>
      <c r="AG124" t="s">
        <v>81</v>
      </c>
      <c r="AH124" t="s">
        <v>81</v>
      </c>
      <c r="AI124" t="s">
        <v>81</v>
      </c>
      <c r="AJ124" t="s">
        <v>81</v>
      </c>
      <c r="AK124" t="s">
        <v>81</v>
      </c>
      <c r="AL124" t="s">
        <v>81</v>
      </c>
      <c r="AM124" t="s">
        <v>81</v>
      </c>
      <c r="AN124" t="s">
        <v>81</v>
      </c>
      <c r="AO124" t="s">
        <v>81</v>
      </c>
      <c r="AP124" t="s">
        <v>81</v>
      </c>
      <c r="AQ124" t="s">
        <v>81</v>
      </c>
      <c r="AR124" t="s">
        <v>81</v>
      </c>
      <c r="AS124" t="s">
        <v>81</v>
      </c>
      <c r="AT124" t="s">
        <v>81</v>
      </c>
      <c r="AU124" t="s">
        <v>81</v>
      </c>
      <c r="AV124" t="s">
        <v>81</v>
      </c>
      <c r="AW124" t="s">
        <v>81</v>
      </c>
      <c r="AX124" t="s">
        <v>81</v>
      </c>
      <c r="AY124" t="s">
        <v>81</v>
      </c>
      <c r="AZ124" t="s">
        <v>81</v>
      </c>
      <c r="BA124" t="s">
        <v>81</v>
      </c>
    </row>
    <row r="125" spans="2:53" x14ac:dyDescent="0.2">
      <c r="B125" t="s">
        <v>87</v>
      </c>
      <c r="C125" t="s">
        <v>81</v>
      </c>
      <c r="D125" t="s">
        <v>81</v>
      </c>
      <c r="E125" t="s">
        <v>81</v>
      </c>
      <c r="F125" t="s">
        <v>81</v>
      </c>
      <c r="G125" t="s">
        <v>81</v>
      </c>
      <c r="H125" t="s">
        <v>81</v>
      </c>
      <c r="I125" t="s">
        <v>81</v>
      </c>
      <c r="J125" t="s">
        <v>81</v>
      </c>
      <c r="K125" t="s">
        <v>81</v>
      </c>
      <c r="L125" t="s">
        <v>81</v>
      </c>
      <c r="M125" t="s">
        <v>81</v>
      </c>
      <c r="N125" t="s">
        <v>81</v>
      </c>
      <c r="O125" t="s">
        <v>81</v>
      </c>
      <c r="P125" t="s">
        <v>81</v>
      </c>
      <c r="Q125" t="s">
        <v>81</v>
      </c>
      <c r="R125" t="s">
        <v>81</v>
      </c>
      <c r="S125" t="s">
        <v>81</v>
      </c>
      <c r="T125" t="s">
        <v>81</v>
      </c>
      <c r="U125" t="s">
        <v>81</v>
      </c>
      <c r="V125" t="s">
        <v>81</v>
      </c>
      <c r="W125" t="s">
        <v>81</v>
      </c>
      <c r="X125" t="s">
        <v>81</v>
      </c>
      <c r="Y125" t="s">
        <v>81</v>
      </c>
      <c r="Z125" t="s">
        <v>81</v>
      </c>
      <c r="AA125" t="s">
        <v>81</v>
      </c>
      <c r="AB125" t="s">
        <v>205</v>
      </c>
      <c r="AC125" t="s">
        <v>81</v>
      </c>
      <c r="AD125" t="s">
        <v>81</v>
      </c>
      <c r="AE125" t="s">
        <v>81</v>
      </c>
      <c r="AF125" t="s">
        <v>81</v>
      </c>
      <c r="AG125" t="s">
        <v>81</v>
      </c>
      <c r="AH125" t="s">
        <v>81</v>
      </c>
      <c r="AI125" t="s">
        <v>81</v>
      </c>
      <c r="AJ125" t="s">
        <v>81</v>
      </c>
      <c r="AK125" t="s">
        <v>81</v>
      </c>
      <c r="AL125" t="s">
        <v>81</v>
      </c>
      <c r="AM125" t="s">
        <v>81</v>
      </c>
      <c r="AN125" t="s">
        <v>81</v>
      </c>
      <c r="AO125" t="s">
        <v>81</v>
      </c>
      <c r="AP125" t="s">
        <v>81</v>
      </c>
      <c r="AQ125" t="s">
        <v>81</v>
      </c>
      <c r="AR125" t="s">
        <v>81</v>
      </c>
      <c r="AS125" t="s">
        <v>81</v>
      </c>
      <c r="AT125" t="s">
        <v>81</v>
      </c>
      <c r="AU125" t="s">
        <v>81</v>
      </c>
      <c r="AV125" t="s">
        <v>81</v>
      </c>
      <c r="AW125" t="s">
        <v>81</v>
      </c>
      <c r="AX125" t="s">
        <v>81</v>
      </c>
      <c r="AY125" t="s">
        <v>81</v>
      </c>
      <c r="AZ125" t="s">
        <v>81</v>
      </c>
      <c r="BA125" t="s">
        <v>81</v>
      </c>
    </row>
    <row r="126" spans="2:53" x14ac:dyDescent="0.2">
      <c r="B126" t="s">
        <v>81</v>
      </c>
      <c r="C126" t="s">
        <v>81</v>
      </c>
      <c r="D126" t="s">
        <v>81</v>
      </c>
      <c r="E126" t="s">
        <v>81</v>
      </c>
      <c r="F126" t="s">
        <v>81</v>
      </c>
      <c r="G126" t="s">
        <v>81</v>
      </c>
      <c r="H126" t="s">
        <v>81</v>
      </c>
      <c r="I126" t="s">
        <v>81</v>
      </c>
      <c r="J126" t="s">
        <v>81</v>
      </c>
      <c r="K126" t="s">
        <v>81</v>
      </c>
      <c r="L126" t="s">
        <v>81</v>
      </c>
      <c r="M126" t="s">
        <v>81</v>
      </c>
      <c r="N126" t="s">
        <v>81</v>
      </c>
      <c r="O126" t="s">
        <v>81</v>
      </c>
      <c r="P126" t="s">
        <v>81</v>
      </c>
      <c r="Q126" t="s">
        <v>81</v>
      </c>
      <c r="R126" t="s">
        <v>81</v>
      </c>
      <c r="S126" t="s">
        <v>81</v>
      </c>
      <c r="T126" t="s">
        <v>81</v>
      </c>
      <c r="U126" t="s">
        <v>81</v>
      </c>
      <c r="V126" t="s">
        <v>81</v>
      </c>
      <c r="W126" t="s">
        <v>81</v>
      </c>
      <c r="X126" t="s">
        <v>81</v>
      </c>
      <c r="Y126" t="s">
        <v>81</v>
      </c>
      <c r="Z126" t="s">
        <v>81</v>
      </c>
      <c r="AA126" t="s">
        <v>81</v>
      </c>
      <c r="AB126" t="s">
        <v>200</v>
      </c>
      <c r="AC126" t="s">
        <v>81</v>
      </c>
      <c r="AD126" t="s">
        <v>81</v>
      </c>
      <c r="AE126" t="s">
        <v>81</v>
      </c>
      <c r="AF126" t="s">
        <v>81</v>
      </c>
      <c r="AG126" t="s">
        <v>81</v>
      </c>
      <c r="AH126" t="s">
        <v>81</v>
      </c>
      <c r="AI126" t="s">
        <v>81</v>
      </c>
      <c r="AJ126" t="s">
        <v>81</v>
      </c>
      <c r="AK126" t="s">
        <v>81</v>
      </c>
      <c r="AL126" t="s">
        <v>81</v>
      </c>
      <c r="AM126" t="s">
        <v>81</v>
      </c>
      <c r="AN126" t="s">
        <v>81</v>
      </c>
      <c r="AO126" t="s">
        <v>81</v>
      </c>
      <c r="AP126" t="s">
        <v>81</v>
      </c>
      <c r="AQ126" t="s">
        <v>81</v>
      </c>
      <c r="AR126" t="s">
        <v>81</v>
      </c>
      <c r="AS126" t="s">
        <v>81</v>
      </c>
      <c r="AT126" t="s">
        <v>81</v>
      </c>
      <c r="AU126" t="s">
        <v>81</v>
      </c>
      <c r="AV126" t="s">
        <v>81</v>
      </c>
      <c r="AW126" t="s">
        <v>81</v>
      </c>
      <c r="AX126" t="s">
        <v>81</v>
      </c>
      <c r="AY126" t="s">
        <v>81</v>
      </c>
      <c r="AZ126" t="s">
        <v>81</v>
      </c>
      <c r="BA126" t="s">
        <v>81</v>
      </c>
    </row>
    <row r="127" spans="2:53" x14ac:dyDescent="0.2">
      <c r="B127" t="s">
        <v>12</v>
      </c>
      <c r="C127" t="s">
        <v>81</v>
      </c>
      <c r="D127" t="s">
        <v>81</v>
      </c>
      <c r="E127" t="s">
        <v>81</v>
      </c>
      <c r="F127" t="s">
        <v>81</v>
      </c>
      <c r="G127" t="s">
        <v>81</v>
      </c>
      <c r="H127" t="s">
        <v>81</v>
      </c>
      <c r="I127" t="s">
        <v>81</v>
      </c>
      <c r="J127" t="s">
        <v>81</v>
      </c>
      <c r="K127" t="s">
        <v>81</v>
      </c>
      <c r="L127" t="s">
        <v>81</v>
      </c>
      <c r="M127" t="s">
        <v>81</v>
      </c>
      <c r="N127" t="s">
        <v>81</v>
      </c>
      <c r="O127" t="s">
        <v>81</v>
      </c>
      <c r="P127" t="s">
        <v>81</v>
      </c>
      <c r="Q127" t="s">
        <v>81</v>
      </c>
      <c r="R127" t="s">
        <v>81</v>
      </c>
      <c r="S127" t="s">
        <v>81</v>
      </c>
      <c r="T127" t="s">
        <v>81</v>
      </c>
      <c r="U127" t="s">
        <v>81</v>
      </c>
      <c r="V127" t="s">
        <v>81</v>
      </c>
      <c r="W127" t="s">
        <v>81</v>
      </c>
      <c r="X127" t="s">
        <v>81</v>
      </c>
      <c r="Y127" t="s">
        <v>81</v>
      </c>
      <c r="Z127" t="s">
        <v>81</v>
      </c>
      <c r="AA127" t="s">
        <v>81</v>
      </c>
      <c r="AB127" t="s">
        <v>81</v>
      </c>
      <c r="AC127" t="s">
        <v>94</v>
      </c>
      <c r="AD127" t="s">
        <v>81</v>
      </c>
      <c r="AE127" t="s">
        <v>81</v>
      </c>
      <c r="AF127" t="s">
        <v>81</v>
      </c>
      <c r="AG127" t="s">
        <v>81</v>
      </c>
      <c r="AH127" t="s">
        <v>81</v>
      </c>
      <c r="AI127" t="s">
        <v>81</v>
      </c>
      <c r="AJ127" t="s">
        <v>81</v>
      </c>
      <c r="AK127" t="s">
        <v>81</v>
      </c>
      <c r="AL127" t="s">
        <v>81</v>
      </c>
      <c r="AM127" t="s">
        <v>81</v>
      </c>
      <c r="AN127" t="s">
        <v>81</v>
      </c>
      <c r="AO127" t="s">
        <v>81</v>
      </c>
      <c r="AP127" t="s">
        <v>81</v>
      </c>
      <c r="AQ127" t="s">
        <v>81</v>
      </c>
      <c r="AR127" t="s">
        <v>81</v>
      </c>
      <c r="AS127" t="s">
        <v>81</v>
      </c>
      <c r="AT127" t="s">
        <v>81</v>
      </c>
      <c r="AU127" t="s">
        <v>81</v>
      </c>
      <c r="AV127" t="s">
        <v>81</v>
      </c>
      <c r="AW127" t="s">
        <v>81</v>
      </c>
      <c r="AX127" t="s">
        <v>81</v>
      </c>
      <c r="AY127" t="s">
        <v>81</v>
      </c>
      <c r="AZ127" t="s">
        <v>81</v>
      </c>
      <c r="BA127" t="s">
        <v>81</v>
      </c>
    </row>
    <row r="128" spans="2:53" x14ac:dyDescent="0.2">
      <c r="B128" t="s">
        <v>81</v>
      </c>
      <c r="C128" t="s">
        <v>81</v>
      </c>
      <c r="D128" t="s">
        <v>81</v>
      </c>
      <c r="E128" t="s">
        <v>81</v>
      </c>
      <c r="F128" t="s">
        <v>81</v>
      </c>
      <c r="G128" t="s">
        <v>81</v>
      </c>
      <c r="H128" t="s">
        <v>81</v>
      </c>
      <c r="I128" t="s">
        <v>81</v>
      </c>
      <c r="J128" t="s">
        <v>81</v>
      </c>
      <c r="K128" t="s">
        <v>81</v>
      </c>
      <c r="L128" t="s">
        <v>81</v>
      </c>
      <c r="M128" t="s">
        <v>81</v>
      </c>
      <c r="N128" t="s">
        <v>81</v>
      </c>
      <c r="O128" t="s">
        <v>81</v>
      </c>
      <c r="P128" t="s">
        <v>81</v>
      </c>
      <c r="Q128" t="s">
        <v>81</v>
      </c>
      <c r="R128" t="s">
        <v>81</v>
      </c>
      <c r="S128" t="s">
        <v>81</v>
      </c>
      <c r="T128" t="s">
        <v>81</v>
      </c>
      <c r="U128" t="s">
        <v>81</v>
      </c>
      <c r="V128" t="s">
        <v>81</v>
      </c>
      <c r="W128" t="s">
        <v>81</v>
      </c>
      <c r="X128" t="s">
        <v>81</v>
      </c>
      <c r="Y128" t="s">
        <v>81</v>
      </c>
      <c r="Z128" t="s">
        <v>81</v>
      </c>
      <c r="AA128" t="s">
        <v>81</v>
      </c>
      <c r="AB128" t="s">
        <v>81</v>
      </c>
      <c r="AC128" t="s">
        <v>187</v>
      </c>
      <c r="AD128" t="s">
        <v>81</v>
      </c>
      <c r="AE128" t="s">
        <v>81</v>
      </c>
      <c r="AF128" t="s">
        <v>81</v>
      </c>
      <c r="AG128" t="s">
        <v>81</v>
      </c>
      <c r="AH128" t="s">
        <v>81</v>
      </c>
      <c r="AI128" t="s">
        <v>81</v>
      </c>
      <c r="AJ128" t="s">
        <v>81</v>
      </c>
      <c r="AK128" t="s">
        <v>81</v>
      </c>
      <c r="AL128" t="s">
        <v>81</v>
      </c>
      <c r="AM128" t="s">
        <v>81</v>
      </c>
      <c r="AN128" t="s">
        <v>81</v>
      </c>
      <c r="AO128" t="s">
        <v>81</v>
      </c>
      <c r="AP128" t="s">
        <v>81</v>
      </c>
      <c r="AQ128" t="s">
        <v>81</v>
      </c>
      <c r="AR128" t="s">
        <v>81</v>
      </c>
      <c r="AS128" t="s">
        <v>81</v>
      </c>
      <c r="AT128" t="s">
        <v>81</v>
      </c>
      <c r="AU128" t="s">
        <v>81</v>
      </c>
      <c r="AV128" t="s">
        <v>81</v>
      </c>
      <c r="AW128" t="s">
        <v>81</v>
      </c>
      <c r="AX128" t="s">
        <v>81</v>
      </c>
      <c r="AY128" t="s">
        <v>81</v>
      </c>
      <c r="AZ128" t="s">
        <v>81</v>
      </c>
      <c r="BA128" t="s">
        <v>81</v>
      </c>
    </row>
    <row r="129" spans="2:53" x14ac:dyDescent="0.2">
      <c r="B129" t="s">
        <v>87</v>
      </c>
      <c r="C129" t="s">
        <v>81</v>
      </c>
      <c r="D129" t="s">
        <v>81</v>
      </c>
      <c r="E129" t="s">
        <v>81</v>
      </c>
      <c r="F129" t="s">
        <v>81</v>
      </c>
      <c r="G129" t="s">
        <v>81</v>
      </c>
      <c r="H129" t="s">
        <v>81</v>
      </c>
      <c r="I129" t="s">
        <v>81</v>
      </c>
      <c r="J129" t="s">
        <v>81</v>
      </c>
      <c r="K129" t="s">
        <v>81</v>
      </c>
      <c r="L129" t="s">
        <v>81</v>
      </c>
      <c r="M129" t="s">
        <v>81</v>
      </c>
      <c r="N129" t="s">
        <v>81</v>
      </c>
      <c r="O129" t="s">
        <v>81</v>
      </c>
      <c r="P129" t="s">
        <v>81</v>
      </c>
      <c r="Q129" t="s">
        <v>81</v>
      </c>
      <c r="R129" t="s">
        <v>81</v>
      </c>
      <c r="S129" t="s">
        <v>81</v>
      </c>
      <c r="T129" t="s">
        <v>81</v>
      </c>
      <c r="U129" t="s">
        <v>81</v>
      </c>
      <c r="V129" t="s">
        <v>81</v>
      </c>
      <c r="W129" t="s">
        <v>81</v>
      </c>
      <c r="X129" t="s">
        <v>81</v>
      </c>
      <c r="Y129" t="s">
        <v>81</v>
      </c>
      <c r="Z129" t="s">
        <v>81</v>
      </c>
      <c r="AA129" t="s">
        <v>81</v>
      </c>
      <c r="AB129" t="s">
        <v>81</v>
      </c>
      <c r="AC129" t="s">
        <v>206</v>
      </c>
      <c r="AD129" t="s">
        <v>81</v>
      </c>
      <c r="AE129" t="s">
        <v>81</v>
      </c>
      <c r="AF129" t="s">
        <v>81</v>
      </c>
      <c r="AG129" t="s">
        <v>81</v>
      </c>
      <c r="AH129" t="s">
        <v>81</v>
      </c>
      <c r="AI129" t="s">
        <v>81</v>
      </c>
      <c r="AJ129" t="s">
        <v>81</v>
      </c>
      <c r="AK129" t="s">
        <v>81</v>
      </c>
      <c r="AL129" t="s">
        <v>81</v>
      </c>
      <c r="AM129" t="s">
        <v>81</v>
      </c>
      <c r="AN129" t="s">
        <v>81</v>
      </c>
      <c r="AO129" t="s">
        <v>81</v>
      </c>
      <c r="AP129" t="s">
        <v>81</v>
      </c>
      <c r="AQ129" t="s">
        <v>81</v>
      </c>
      <c r="AR129" t="s">
        <v>81</v>
      </c>
      <c r="AS129" t="s">
        <v>81</v>
      </c>
      <c r="AT129" t="s">
        <v>81</v>
      </c>
      <c r="AU129" t="s">
        <v>81</v>
      </c>
      <c r="AV129" t="s">
        <v>81</v>
      </c>
      <c r="AW129" t="s">
        <v>81</v>
      </c>
      <c r="AX129" t="s">
        <v>81</v>
      </c>
      <c r="AY129" t="s">
        <v>81</v>
      </c>
      <c r="AZ129" t="s">
        <v>81</v>
      </c>
      <c r="BA129" t="s">
        <v>81</v>
      </c>
    </row>
    <row r="130" spans="2:53" x14ac:dyDescent="0.2">
      <c r="B130" t="s">
        <v>81</v>
      </c>
      <c r="C130" t="s">
        <v>81</v>
      </c>
      <c r="D130" t="s">
        <v>81</v>
      </c>
      <c r="E130" t="s">
        <v>81</v>
      </c>
      <c r="F130" t="s">
        <v>81</v>
      </c>
      <c r="G130" t="s">
        <v>81</v>
      </c>
      <c r="H130" t="s">
        <v>81</v>
      </c>
      <c r="I130" t="s">
        <v>81</v>
      </c>
      <c r="J130" t="s">
        <v>81</v>
      </c>
      <c r="K130" t="s">
        <v>81</v>
      </c>
      <c r="L130" t="s">
        <v>81</v>
      </c>
      <c r="M130" t="s">
        <v>81</v>
      </c>
      <c r="N130" t="s">
        <v>81</v>
      </c>
      <c r="O130" t="s">
        <v>81</v>
      </c>
      <c r="P130" t="s">
        <v>81</v>
      </c>
      <c r="Q130" t="s">
        <v>81</v>
      </c>
      <c r="R130" t="s">
        <v>81</v>
      </c>
      <c r="S130" t="s">
        <v>81</v>
      </c>
      <c r="T130" t="s">
        <v>81</v>
      </c>
      <c r="U130" t="s">
        <v>81</v>
      </c>
      <c r="V130" t="s">
        <v>81</v>
      </c>
      <c r="W130" t="s">
        <v>81</v>
      </c>
      <c r="X130" t="s">
        <v>81</v>
      </c>
      <c r="Y130" t="s">
        <v>81</v>
      </c>
      <c r="Z130" t="s">
        <v>81</v>
      </c>
      <c r="AA130" t="s">
        <v>81</v>
      </c>
      <c r="AB130" t="s">
        <v>81</v>
      </c>
      <c r="AC130" t="s">
        <v>146</v>
      </c>
      <c r="AD130" t="s">
        <v>81</v>
      </c>
      <c r="AE130" t="s">
        <v>81</v>
      </c>
      <c r="AF130" t="s">
        <v>81</v>
      </c>
      <c r="AG130" t="s">
        <v>81</v>
      </c>
      <c r="AH130" t="s">
        <v>81</v>
      </c>
      <c r="AI130" t="s">
        <v>81</v>
      </c>
      <c r="AJ130" t="s">
        <v>81</v>
      </c>
      <c r="AK130" t="s">
        <v>81</v>
      </c>
      <c r="AL130" t="s">
        <v>81</v>
      </c>
      <c r="AM130" t="s">
        <v>81</v>
      </c>
      <c r="AN130" t="s">
        <v>81</v>
      </c>
      <c r="AO130" t="s">
        <v>81</v>
      </c>
      <c r="AP130" t="s">
        <v>81</v>
      </c>
      <c r="AQ130" t="s">
        <v>81</v>
      </c>
      <c r="AR130" t="s">
        <v>81</v>
      </c>
      <c r="AS130" t="s">
        <v>81</v>
      </c>
      <c r="AT130" t="s">
        <v>81</v>
      </c>
      <c r="AU130" t="s">
        <v>81</v>
      </c>
      <c r="AV130" t="s">
        <v>81</v>
      </c>
      <c r="AW130" t="s">
        <v>81</v>
      </c>
      <c r="AX130" t="s">
        <v>81</v>
      </c>
      <c r="AY130" t="s">
        <v>81</v>
      </c>
      <c r="AZ130" t="s">
        <v>81</v>
      </c>
      <c r="BA130" t="s">
        <v>81</v>
      </c>
    </row>
    <row r="131" spans="2:53" x14ac:dyDescent="0.2">
      <c r="B131" t="s">
        <v>34</v>
      </c>
      <c r="C131" t="s">
        <v>81</v>
      </c>
      <c r="D131" t="s">
        <v>81</v>
      </c>
      <c r="E131" t="s">
        <v>81</v>
      </c>
      <c r="F131" t="s">
        <v>81</v>
      </c>
      <c r="G131" t="s">
        <v>81</v>
      </c>
      <c r="H131" t="s">
        <v>81</v>
      </c>
      <c r="I131" t="s">
        <v>81</v>
      </c>
      <c r="J131" t="s">
        <v>81</v>
      </c>
      <c r="K131" t="s">
        <v>81</v>
      </c>
      <c r="L131" t="s">
        <v>81</v>
      </c>
      <c r="M131" t="s">
        <v>81</v>
      </c>
      <c r="N131" t="s">
        <v>81</v>
      </c>
      <c r="O131" t="s">
        <v>81</v>
      </c>
      <c r="P131" t="s">
        <v>81</v>
      </c>
      <c r="Q131" t="s">
        <v>81</v>
      </c>
      <c r="R131" t="s">
        <v>81</v>
      </c>
      <c r="S131" t="s">
        <v>81</v>
      </c>
      <c r="T131" t="s">
        <v>81</v>
      </c>
      <c r="U131" t="s">
        <v>81</v>
      </c>
      <c r="V131" t="s">
        <v>81</v>
      </c>
      <c r="W131" t="s">
        <v>81</v>
      </c>
      <c r="X131" t="s">
        <v>81</v>
      </c>
      <c r="Y131" t="s">
        <v>81</v>
      </c>
      <c r="Z131" t="s">
        <v>81</v>
      </c>
      <c r="AA131" t="s">
        <v>81</v>
      </c>
      <c r="AB131" t="s">
        <v>81</v>
      </c>
      <c r="AC131" t="s">
        <v>81</v>
      </c>
      <c r="AD131" t="s">
        <v>207</v>
      </c>
      <c r="AE131" t="s">
        <v>208</v>
      </c>
      <c r="AF131" t="s">
        <v>197</v>
      </c>
      <c r="AG131" t="s">
        <v>81</v>
      </c>
      <c r="AH131" t="s">
        <v>81</v>
      </c>
      <c r="AI131" t="s">
        <v>81</v>
      </c>
      <c r="AJ131" t="s">
        <v>81</v>
      </c>
      <c r="AK131" t="s">
        <v>81</v>
      </c>
      <c r="AL131" t="s">
        <v>81</v>
      </c>
      <c r="AM131" t="s">
        <v>81</v>
      </c>
      <c r="AN131" t="s">
        <v>81</v>
      </c>
      <c r="AO131" t="s">
        <v>81</v>
      </c>
      <c r="AP131" t="s">
        <v>81</v>
      </c>
      <c r="AQ131" t="s">
        <v>81</v>
      </c>
      <c r="AR131" t="s">
        <v>81</v>
      </c>
      <c r="AS131" t="s">
        <v>81</v>
      </c>
      <c r="AT131" t="s">
        <v>81</v>
      </c>
      <c r="AU131" t="s">
        <v>81</v>
      </c>
      <c r="AV131" t="s">
        <v>81</v>
      </c>
      <c r="AW131" t="s">
        <v>81</v>
      </c>
      <c r="AX131" t="s">
        <v>81</v>
      </c>
      <c r="AY131" t="s">
        <v>81</v>
      </c>
      <c r="AZ131" t="s">
        <v>81</v>
      </c>
      <c r="BA131" t="s">
        <v>81</v>
      </c>
    </row>
    <row r="132" spans="2:53" x14ac:dyDescent="0.2">
      <c r="B132" t="s">
        <v>81</v>
      </c>
      <c r="C132" t="s">
        <v>81</v>
      </c>
      <c r="D132" t="s">
        <v>81</v>
      </c>
      <c r="E132" t="s">
        <v>81</v>
      </c>
      <c r="F132" t="s">
        <v>81</v>
      </c>
      <c r="G132" t="s">
        <v>81</v>
      </c>
      <c r="H132" t="s">
        <v>81</v>
      </c>
      <c r="I132" t="s">
        <v>81</v>
      </c>
      <c r="J132" t="s">
        <v>81</v>
      </c>
      <c r="K132" t="s">
        <v>81</v>
      </c>
      <c r="L132" t="s">
        <v>81</v>
      </c>
      <c r="M132" t="s">
        <v>81</v>
      </c>
      <c r="N132" t="s">
        <v>81</v>
      </c>
      <c r="O132" t="s">
        <v>81</v>
      </c>
      <c r="P132" t="s">
        <v>81</v>
      </c>
      <c r="Q132" t="s">
        <v>81</v>
      </c>
      <c r="R132" t="s">
        <v>81</v>
      </c>
      <c r="S132" t="s">
        <v>81</v>
      </c>
      <c r="T132" t="s">
        <v>81</v>
      </c>
      <c r="U132" t="s">
        <v>81</v>
      </c>
      <c r="V132" t="s">
        <v>81</v>
      </c>
      <c r="W132" t="s">
        <v>81</v>
      </c>
      <c r="X132" t="s">
        <v>81</v>
      </c>
      <c r="Y132" t="s">
        <v>81</v>
      </c>
      <c r="Z132" t="s">
        <v>81</v>
      </c>
      <c r="AA132" t="s">
        <v>81</v>
      </c>
      <c r="AB132" t="s">
        <v>81</v>
      </c>
      <c r="AC132" t="s">
        <v>81</v>
      </c>
      <c r="AD132" t="s">
        <v>209</v>
      </c>
      <c r="AE132" t="s">
        <v>209</v>
      </c>
      <c r="AF132" t="s">
        <v>209</v>
      </c>
      <c r="AG132" t="s">
        <v>81</v>
      </c>
      <c r="AH132" t="s">
        <v>81</v>
      </c>
      <c r="AI132" t="s">
        <v>81</v>
      </c>
      <c r="AJ132" t="s">
        <v>81</v>
      </c>
      <c r="AK132" t="s">
        <v>81</v>
      </c>
      <c r="AL132" t="s">
        <v>81</v>
      </c>
      <c r="AM132" t="s">
        <v>81</v>
      </c>
      <c r="AN132" t="s">
        <v>81</v>
      </c>
      <c r="AO132" t="s">
        <v>81</v>
      </c>
      <c r="AP132" t="s">
        <v>81</v>
      </c>
      <c r="AQ132" t="s">
        <v>81</v>
      </c>
      <c r="AR132" t="s">
        <v>81</v>
      </c>
      <c r="AS132" t="s">
        <v>81</v>
      </c>
      <c r="AT132" t="s">
        <v>81</v>
      </c>
      <c r="AU132" t="s">
        <v>81</v>
      </c>
      <c r="AV132" t="s">
        <v>81</v>
      </c>
      <c r="AW132" t="s">
        <v>81</v>
      </c>
      <c r="AX132" t="s">
        <v>81</v>
      </c>
      <c r="AY132" t="s">
        <v>81</v>
      </c>
      <c r="AZ132" t="s">
        <v>81</v>
      </c>
      <c r="BA132" t="s">
        <v>81</v>
      </c>
    </row>
    <row r="133" spans="2:53" x14ac:dyDescent="0.2">
      <c r="B133" t="s">
        <v>11</v>
      </c>
      <c r="C133" t="s">
        <v>81</v>
      </c>
      <c r="D133" t="s">
        <v>81</v>
      </c>
      <c r="E133" t="s">
        <v>81</v>
      </c>
      <c r="F133" t="s">
        <v>81</v>
      </c>
      <c r="G133" t="s">
        <v>81</v>
      </c>
      <c r="H133" t="s">
        <v>81</v>
      </c>
      <c r="I133" t="s">
        <v>81</v>
      </c>
      <c r="J133" t="s">
        <v>81</v>
      </c>
      <c r="K133" t="s">
        <v>81</v>
      </c>
      <c r="L133" t="s">
        <v>81</v>
      </c>
      <c r="M133" t="s">
        <v>81</v>
      </c>
      <c r="N133" t="s">
        <v>81</v>
      </c>
      <c r="O133" t="s">
        <v>81</v>
      </c>
      <c r="P133" t="s">
        <v>81</v>
      </c>
      <c r="Q133" t="s">
        <v>81</v>
      </c>
      <c r="R133" t="s">
        <v>81</v>
      </c>
      <c r="S133" t="s">
        <v>81</v>
      </c>
      <c r="T133" t="s">
        <v>81</v>
      </c>
      <c r="U133" t="s">
        <v>81</v>
      </c>
      <c r="V133" t="s">
        <v>81</v>
      </c>
      <c r="W133" t="s">
        <v>81</v>
      </c>
      <c r="X133" t="s">
        <v>81</v>
      </c>
      <c r="Y133" t="s">
        <v>81</v>
      </c>
      <c r="Z133" t="s">
        <v>81</v>
      </c>
      <c r="AA133" t="s">
        <v>81</v>
      </c>
      <c r="AB133" t="s">
        <v>81</v>
      </c>
      <c r="AC133" t="s">
        <v>81</v>
      </c>
      <c r="AD133" t="s">
        <v>188</v>
      </c>
      <c r="AE133" t="s">
        <v>81</v>
      </c>
      <c r="AF133" t="s">
        <v>81</v>
      </c>
      <c r="AG133" t="s">
        <v>81</v>
      </c>
      <c r="AH133" t="s">
        <v>81</v>
      </c>
      <c r="AI133" t="s">
        <v>81</v>
      </c>
      <c r="AJ133" t="s">
        <v>81</v>
      </c>
      <c r="AK133" t="s">
        <v>81</v>
      </c>
      <c r="AL133" t="s">
        <v>81</v>
      </c>
      <c r="AM133" t="s">
        <v>81</v>
      </c>
      <c r="AN133" t="s">
        <v>81</v>
      </c>
      <c r="AO133" t="s">
        <v>81</v>
      </c>
      <c r="AP133" t="s">
        <v>81</v>
      </c>
      <c r="AQ133" t="s">
        <v>81</v>
      </c>
      <c r="AR133" t="s">
        <v>81</v>
      </c>
      <c r="AS133" t="s">
        <v>81</v>
      </c>
      <c r="AT133" t="s">
        <v>81</v>
      </c>
      <c r="AU133" t="s">
        <v>81</v>
      </c>
      <c r="AV133" t="s">
        <v>81</v>
      </c>
      <c r="AW133" t="s">
        <v>81</v>
      </c>
      <c r="AX133" t="s">
        <v>81</v>
      </c>
      <c r="AY133" t="s">
        <v>81</v>
      </c>
      <c r="AZ133" t="s">
        <v>81</v>
      </c>
      <c r="BA133" t="s">
        <v>81</v>
      </c>
    </row>
    <row r="134" spans="2:53" x14ac:dyDescent="0.2">
      <c r="B134" t="s">
        <v>81</v>
      </c>
      <c r="C134" t="s">
        <v>81</v>
      </c>
      <c r="D134" t="s">
        <v>81</v>
      </c>
      <c r="E134" t="s">
        <v>81</v>
      </c>
      <c r="F134" t="s">
        <v>81</v>
      </c>
      <c r="G134" t="s">
        <v>81</v>
      </c>
      <c r="H134" t="s">
        <v>81</v>
      </c>
      <c r="I134" t="s">
        <v>81</v>
      </c>
      <c r="J134" t="s">
        <v>81</v>
      </c>
      <c r="K134" t="s">
        <v>81</v>
      </c>
      <c r="L134" t="s">
        <v>81</v>
      </c>
      <c r="M134" t="s">
        <v>81</v>
      </c>
      <c r="N134" t="s">
        <v>81</v>
      </c>
      <c r="O134" t="s">
        <v>81</v>
      </c>
      <c r="P134" t="s">
        <v>81</v>
      </c>
      <c r="Q134" t="s">
        <v>81</v>
      </c>
      <c r="R134" t="s">
        <v>81</v>
      </c>
      <c r="S134" t="s">
        <v>81</v>
      </c>
      <c r="T134" t="s">
        <v>81</v>
      </c>
      <c r="U134" t="s">
        <v>81</v>
      </c>
      <c r="V134" t="s">
        <v>81</v>
      </c>
      <c r="W134" t="s">
        <v>81</v>
      </c>
      <c r="X134" t="s">
        <v>81</v>
      </c>
      <c r="Y134" t="s">
        <v>81</v>
      </c>
      <c r="Z134" t="s">
        <v>81</v>
      </c>
      <c r="AA134" t="s">
        <v>81</v>
      </c>
      <c r="AB134" t="s">
        <v>81</v>
      </c>
      <c r="AC134" t="s">
        <v>81</v>
      </c>
      <c r="AD134" t="s">
        <v>201</v>
      </c>
      <c r="AE134" t="s">
        <v>81</v>
      </c>
      <c r="AF134" t="s">
        <v>81</v>
      </c>
      <c r="AG134" t="s">
        <v>81</v>
      </c>
      <c r="AH134" t="s">
        <v>81</v>
      </c>
      <c r="AI134" t="s">
        <v>81</v>
      </c>
      <c r="AJ134" t="s">
        <v>81</v>
      </c>
      <c r="AK134" t="s">
        <v>81</v>
      </c>
      <c r="AL134" t="s">
        <v>81</v>
      </c>
      <c r="AM134" t="s">
        <v>81</v>
      </c>
      <c r="AN134" t="s">
        <v>81</v>
      </c>
      <c r="AO134" t="s">
        <v>81</v>
      </c>
      <c r="AP134" t="s">
        <v>81</v>
      </c>
      <c r="AQ134" t="s">
        <v>81</v>
      </c>
      <c r="AR134" t="s">
        <v>81</v>
      </c>
      <c r="AS134" t="s">
        <v>81</v>
      </c>
      <c r="AT134" t="s">
        <v>81</v>
      </c>
      <c r="AU134" t="s">
        <v>81</v>
      </c>
      <c r="AV134" t="s">
        <v>81</v>
      </c>
      <c r="AW134" t="s">
        <v>81</v>
      </c>
      <c r="AX134" t="s">
        <v>81</v>
      </c>
      <c r="AY134" t="s">
        <v>81</v>
      </c>
      <c r="AZ134" t="s">
        <v>81</v>
      </c>
      <c r="BA134" t="s">
        <v>81</v>
      </c>
    </row>
    <row r="135" spans="2:53" x14ac:dyDescent="0.2">
      <c r="B135" t="s">
        <v>87</v>
      </c>
      <c r="C135" t="s">
        <v>81</v>
      </c>
      <c r="D135" t="s">
        <v>81</v>
      </c>
      <c r="E135" t="s">
        <v>81</v>
      </c>
      <c r="F135" t="s">
        <v>81</v>
      </c>
      <c r="G135" t="s">
        <v>81</v>
      </c>
      <c r="H135" t="s">
        <v>81</v>
      </c>
      <c r="I135" t="s">
        <v>81</v>
      </c>
      <c r="J135" t="s">
        <v>81</v>
      </c>
      <c r="K135" t="s">
        <v>81</v>
      </c>
      <c r="L135" t="s">
        <v>81</v>
      </c>
      <c r="M135" t="s">
        <v>81</v>
      </c>
      <c r="N135" t="s">
        <v>81</v>
      </c>
      <c r="O135" t="s">
        <v>81</v>
      </c>
      <c r="P135" t="s">
        <v>81</v>
      </c>
      <c r="Q135" t="s">
        <v>81</v>
      </c>
      <c r="R135" t="s">
        <v>81</v>
      </c>
      <c r="S135" t="s">
        <v>81</v>
      </c>
      <c r="T135" t="s">
        <v>81</v>
      </c>
      <c r="U135" t="s">
        <v>81</v>
      </c>
      <c r="V135" t="s">
        <v>81</v>
      </c>
      <c r="W135" t="s">
        <v>81</v>
      </c>
      <c r="X135" t="s">
        <v>81</v>
      </c>
      <c r="Y135" t="s">
        <v>81</v>
      </c>
      <c r="Z135" t="s">
        <v>81</v>
      </c>
      <c r="AA135" t="s">
        <v>81</v>
      </c>
      <c r="AB135" t="s">
        <v>81</v>
      </c>
      <c r="AC135" t="s">
        <v>81</v>
      </c>
      <c r="AD135" t="s">
        <v>210</v>
      </c>
      <c r="AE135" t="s">
        <v>81</v>
      </c>
      <c r="AF135" t="s">
        <v>81</v>
      </c>
      <c r="AG135" t="s">
        <v>81</v>
      </c>
      <c r="AH135" t="s">
        <v>81</v>
      </c>
      <c r="AI135" t="s">
        <v>81</v>
      </c>
      <c r="AJ135" t="s">
        <v>81</v>
      </c>
      <c r="AK135" t="s">
        <v>81</v>
      </c>
      <c r="AL135" t="s">
        <v>81</v>
      </c>
      <c r="AM135" t="s">
        <v>81</v>
      </c>
      <c r="AN135" t="s">
        <v>81</v>
      </c>
      <c r="AO135" t="s">
        <v>81</v>
      </c>
      <c r="AP135" t="s">
        <v>81</v>
      </c>
      <c r="AQ135" t="s">
        <v>81</v>
      </c>
      <c r="AR135" t="s">
        <v>81</v>
      </c>
      <c r="AS135" t="s">
        <v>81</v>
      </c>
      <c r="AT135" t="s">
        <v>81</v>
      </c>
      <c r="AU135" t="s">
        <v>81</v>
      </c>
      <c r="AV135" t="s">
        <v>81</v>
      </c>
      <c r="AW135" t="s">
        <v>81</v>
      </c>
      <c r="AX135" t="s">
        <v>81</v>
      </c>
      <c r="AY135" t="s">
        <v>81</v>
      </c>
      <c r="AZ135" t="s">
        <v>81</v>
      </c>
      <c r="BA135" t="s">
        <v>81</v>
      </c>
    </row>
    <row r="136" spans="2:53" x14ac:dyDescent="0.2">
      <c r="B136" t="s">
        <v>81</v>
      </c>
      <c r="C136" t="s">
        <v>81</v>
      </c>
      <c r="D136" t="s">
        <v>81</v>
      </c>
      <c r="E136" t="s">
        <v>81</v>
      </c>
      <c r="F136" t="s">
        <v>81</v>
      </c>
      <c r="G136" t="s">
        <v>81</v>
      </c>
      <c r="H136" t="s">
        <v>81</v>
      </c>
      <c r="I136" t="s">
        <v>81</v>
      </c>
      <c r="J136" t="s">
        <v>81</v>
      </c>
      <c r="K136" t="s">
        <v>81</v>
      </c>
      <c r="L136" t="s">
        <v>81</v>
      </c>
      <c r="M136" t="s">
        <v>81</v>
      </c>
      <c r="N136" t="s">
        <v>81</v>
      </c>
      <c r="O136" t="s">
        <v>81</v>
      </c>
      <c r="P136" t="s">
        <v>81</v>
      </c>
      <c r="Q136" t="s">
        <v>81</v>
      </c>
      <c r="R136" t="s">
        <v>81</v>
      </c>
      <c r="S136" t="s">
        <v>81</v>
      </c>
      <c r="T136" t="s">
        <v>81</v>
      </c>
      <c r="U136" t="s">
        <v>81</v>
      </c>
      <c r="V136" t="s">
        <v>81</v>
      </c>
      <c r="W136" t="s">
        <v>81</v>
      </c>
      <c r="X136" t="s">
        <v>81</v>
      </c>
      <c r="Y136" t="s">
        <v>81</v>
      </c>
      <c r="Z136" t="s">
        <v>81</v>
      </c>
      <c r="AA136" t="s">
        <v>81</v>
      </c>
      <c r="AB136" t="s">
        <v>81</v>
      </c>
      <c r="AC136" t="s">
        <v>81</v>
      </c>
      <c r="AD136" t="s">
        <v>151</v>
      </c>
      <c r="AE136" t="s">
        <v>81</v>
      </c>
      <c r="AF136" t="s">
        <v>81</v>
      </c>
      <c r="AG136" t="s">
        <v>81</v>
      </c>
      <c r="AH136" t="s">
        <v>81</v>
      </c>
      <c r="AI136" t="s">
        <v>81</v>
      </c>
      <c r="AJ136" t="s">
        <v>81</v>
      </c>
      <c r="AK136" t="s">
        <v>81</v>
      </c>
      <c r="AL136" t="s">
        <v>81</v>
      </c>
      <c r="AM136" t="s">
        <v>81</v>
      </c>
      <c r="AN136" t="s">
        <v>81</v>
      </c>
      <c r="AO136" t="s">
        <v>81</v>
      </c>
      <c r="AP136" t="s">
        <v>81</v>
      </c>
      <c r="AQ136" t="s">
        <v>81</v>
      </c>
      <c r="AR136" t="s">
        <v>81</v>
      </c>
      <c r="AS136" t="s">
        <v>81</v>
      </c>
      <c r="AT136" t="s">
        <v>81</v>
      </c>
      <c r="AU136" t="s">
        <v>81</v>
      </c>
      <c r="AV136" t="s">
        <v>81</v>
      </c>
      <c r="AW136" t="s">
        <v>81</v>
      </c>
      <c r="AX136" t="s">
        <v>81</v>
      </c>
      <c r="AY136" t="s">
        <v>81</v>
      </c>
      <c r="AZ136" t="s">
        <v>81</v>
      </c>
      <c r="BA136" t="s">
        <v>81</v>
      </c>
    </row>
    <row r="137" spans="2:53" x14ac:dyDescent="0.2">
      <c r="B137" t="s">
        <v>36</v>
      </c>
      <c r="C137" t="s">
        <v>81</v>
      </c>
      <c r="D137" t="s">
        <v>81</v>
      </c>
      <c r="E137" t="s">
        <v>81</v>
      </c>
      <c r="F137" t="s">
        <v>81</v>
      </c>
      <c r="G137" t="s">
        <v>81</v>
      </c>
      <c r="H137" t="s">
        <v>81</v>
      </c>
      <c r="I137" t="s">
        <v>81</v>
      </c>
      <c r="J137" t="s">
        <v>81</v>
      </c>
      <c r="K137" t="s">
        <v>81</v>
      </c>
      <c r="L137" t="s">
        <v>81</v>
      </c>
      <c r="M137" t="s">
        <v>81</v>
      </c>
      <c r="N137" t="s">
        <v>81</v>
      </c>
      <c r="O137" t="s">
        <v>81</v>
      </c>
      <c r="P137" t="s">
        <v>81</v>
      </c>
      <c r="Q137" t="s">
        <v>81</v>
      </c>
      <c r="R137" t="s">
        <v>81</v>
      </c>
      <c r="S137" t="s">
        <v>81</v>
      </c>
      <c r="T137" t="s">
        <v>81</v>
      </c>
      <c r="U137" t="s">
        <v>81</v>
      </c>
      <c r="V137" t="s">
        <v>81</v>
      </c>
      <c r="W137" t="s">
        <v>81</v>
      </c>
      <c r="X137" t="s">
        <v>81</v>
      </c>
      <c r="Y137" t="s">
        <v>81</v>
      </c>
      <c r="Z137" t="s">
        <v>81</v>
      </c>
      <c r="AA137" t="s">
        <v>81</v>
      </c>
      <c r="AB137" t="s">
        <v>81</v>
      </c>
      <c r="AC137" t="s">
        <v>81</v>
      </c>
      <c r="AD137" t="s">
        <v>81</v>
      </c>
      <c r="AE137" t="s">
        <v>147</v>
      </c>
      <c r="AF137" t="s">
        <v>81</v>
      </c>
      <c r="AG137" t="s">
        <v>81</v>
      </c>
      <c r="AH137" t="s">
        <v>81</v>
      </c>
      <c r="AI137" t="s">
        <v>81</v>
      </c>
      <c r="AJ137" t="s">
        <v>81</v>
      </c>
      <c r="AK137" t="s">
        <v>81</v>
      </c>
      <c r="AL137" t="s">
        <v>81</v>
      </c>
      <c r="AM137" t="s">
        <v>81</v>
      </c>
      <c r="AN137" t="s">
        <v>81</v>
      </c>
      <c r="AO137" t="s">
        <v>81</v>
      </c>
      <c r="AP137" t="s">
        <v>81</v>
      </c>
      <c r="AQ137" t="s">
        <v>81</v>
      </c>
      <c r="AR137" t="s">
        <v>81</v>
      </c>
      <c r="AS137" t="s">
        <v>81</v>
      </c>
      <c r="AT137" t="s">
        <v>81</v>
      </c>
      <c r="AU137" t="s">
        <v>81</v>
      </c>
      <c r="AV137" t="s">
        <v>81</v>
      </c>
      <c r="AW137" t="s">
        <v>81</v>
      </c>
      <c r="AX137" t="s">
        <v>81</v>
      </c>
      <c r="AY137" t="s">
        <v>81</v>
      </c>
      <c r="AZ137" t="s">
        <v>81</v>
      </c>
      <c r="BA137" t="s">
        <v>81</v>
      </c>
    </row>
    <row r="138" spans="2:53" x14ac:dyDescent="0.2">
      <c r="B138" t="s">
        <v>81</v>
      </c>
      <c r="C138" t="s">
        <v>81</v>
      </c>
      <c r="D138" t="s">
        <v>81</v>
      </c>
      <c r="E138" t="s">
        <v>81</v>
      </c>
      <c r="F138" t="s">
        <v>81</v>
      </c>
      <c r="G138" t="s">
        <v>81</v>
      </c>
      <c r="H138" t="s">
        <v>81</v>
      </c>
      <c r="I138" t="s">
        <v>81</v>
      </c>
      <c r="J138" t="s">
        <v>81</v>
      </c>
      <c r="K138" t="s">
        <v>81</v>
      </c>
      <c r="L138" t="s">
        <v>81</v>
      </c>
      <c r="M138" t="s">
        <v>81</v>
      </c>
      <c r="N138" t="s">
        <v>81</v>
      </c>
      <c r="O138" t="s">
        <v>81</v>
      </c>
      <c r="P138" t="s">
        <v>81</v>
      </c>
      <c r="Q138" t="s">
        <v>81</v>
      </c>
      <c r="R138" t="s">
        <v>81</v>
      </c>
      <c r="S138" t="s">
        <v>81</v>
      </c>
      <c r="T138" t="s">
        <v>81</v>
      </c>
      <c r="U138" t="s">
        <v>81</v>
      </c>
      <c r="V138" t="s">
        <v>81</v>
      </c>
      <c r="W138" t="s">
        <v>81</v>
      </c>
      <c r="X138" t="s">
        <v>81</v>
      </c>
      <c r="Y138" t="s">
        <v>81</v>
      </c>
      <c r="Z138" t="s">
        <v>81</v>
      </c>
      <c r="AA138" t="s">
        <v>81</v>
      </c>
      <c r="AB138" t="s">
        <v>81</v>
      </c>
      <c r="AC138" t="s">
        <v>81</v>
      </c>
      <c r="AD138" t="s">
        <v>81</v>
      </c>
      <c r="AE138" t="s">
        <v>211</v>
      </c>
      <c r="AF138" t="s">
        <v>81</v>
      </c>
      <c r="AG138" t="s">
        <v>81</v>
      </c>
      <c r="AH138" t="s">
        <v>81</v>
      </c>
      <c r="AI138" t="s">
        <v>81</v>
      </c>
      <c r="AJ138" t="s">
        <v>81</v>
      </c>
      <c r="AK138" t="s">
        <v>81</v>
      </c>
      <c r="AL138" t="s">
        <v>81</v>
      </c>
      <c r="AM138" t="s">
        <v>81</v>
      </c>
      <c r="AN138" t="s">
        <v>81</v>
      </c>
      <c r="AO138" t="s">
        <v>81</v>
      </c>
      <c r="AP138" t="s">
        <v>81</v>
      </c>
      <c r="AQ138" t="s">
        <v>81</v>
      </c>
      <c r="AR138" t="s">
        <v>81</v>
      </c>
      <c r="AS138" t="s">
        <v>81</v>
      </c>
      <c r="AT138" t="s">
        <v>81</v>
      </c>
      <c r="AU138" t="s">
        <v>81</v>
      </c>
      <c r="AV138" t="s">
        <v>81</v>
      </c>
      <c r="AW138" t="s">
        <v>81</v>
      </c>
      <c r="AX138" t="s">
        <v>81</v>
      </c>
      <c r="AY138" t="s">
        <v>81</v>
      </c>
      <c r="AZ138" t="s">
        <v>81</v>
      </c>
      <c r="BA138" t="s">
        <v>81</v>
      </c>
    </row>
    <row r="139" spans="2:53" x14ac:dyDescent="0.2">
      <c r="B139" t="s">
        <v>87</v>
      </c>
      <c r="C139" t="s">
        <v>81</v>
      </c>
      <c r="D139" t="s">
        <v>81</v>
      </c>
      <c r="E139" t="s">
        <v>81</v>
      </c>
      <c r="F139" t="s">
        <v>81</v>
      </c>
      <c r="G139" t="s">
        <v>81</v>
      </c>
      <c r="H139" t="s">
        <v>81</v>
      </c>
      <c r="I139" t="s">
        <v>81</v>
      </c>
      <c r="J139" t="s">
        <v>81</v>
      </c>
      <c r="K139" t="s">
        <v>81</v>
      </c>
      <c r="L139" t="s">
        <v>81</v>
      </c>
      <c r="M139" t="s">
        <v>81</v>
      </c>
      <c r="N139" t="s">
        <v>81</v>
      </c>
      <c r="O139" t="s">
        <v>81</v>
      </c>
      <c r="P139" t="s">
        <v>81</v>
      </c>
      <c r="Q139" t="s">
        <v>81</v>
      </c>
      <c r="R139" t="s">
        <v>81</v>
      </c>
      <c r="S139" t="s">
        <v>81</v>
      </c>
      <c r="T139" t="s">
        <v>81</v>
      </c>
      <c r="U139" t="s">
        <v>81</v>
      </c>
      <c r="V139" t="s">
        <v>81</v>
      </c>
      <c r="W139" t="s">
        <v>81</v>
      </c>
      <c r="X139" t="s">
        <v>81</v>
      </c>
      <c r="Y139" t="s">
        <v>81</v>
      </c>
      <c r="Z139" t="s">
        <v>81</v>
      </c>
      <c r="AA139" t="s">
        <v>81</v>
      </c>
      <c r="AB139" t="s">
        <v>81</v>
      </c>
      <c r="AC139" t="s">
        <v>81</v>
      </c>
      <c r="AD139" t="s">
        <v>81</v>
      </c>
      <c r="AE139" t="s">
        <v>212</v>
      </c>
      <c r="AF139" t="s">
        <v>81</v>
      </c>
      <c r="AG139" t="s">
        <v>81</v>
      </c>
      <c r="AH139" t="s">
        <v>81</v>
      </c>
      <c r="AI139" t="s">
        <v>81</v>
      </c>
      <c r="AJ139" t="s">
        <v>81</v>
      </c>
      <c r="AK139" t="s">
        <v>81</v>
      </c>
      <c r="AL139" t="s">
        <v>81</v>
      </c>
      <c r="AM139" t="s">
        <v>81</v>
      </c>
      <c r="AN139" t="s">
        <v>81</v>
      </c>
      <c r="AO139" t="s">
        <v>81</v>
      </c>
      <c r="AP139" t="s">
        <v>81</v>
      </c>
      <c r="AQ139" t="s">
        <v>81</v>
      </c>
      <c r="AR139" t="s">
        <v>81</v>
      </c>
      <c r="AS139" t="s">
        <v>81</v>
      </c>
      <c r="AT139" t="s">
        <v>81</v>
      </c>
      <c r="AU139" t="s">
        <v>81</v>
      </c>
      <c r="AV139" t="s">
        <v>81</v>
      </c>
      <c r="AW139" t="s">
        <v>81</v>
      </c>
      <c r="AX139" t="s">
        <v>81</v>
      </c>
      <c r="AY139" t="s">
        <v>81</v>
      </c>
      <c r="AZ139" t="s">
        <v>81</v>
      </c>
      <c r="BA139" t="s">
        <v>81</v>
      </c>
    </row>
    <row r="140" spans="2:53" x14ac:dyDescent="0.2">
      <c r="B140" t="s">
        <v>81</v>
      </c>
      <c r="C140" t="s">
        <v>81</v>
      </c>
      <c r="D140" t="s">
        <v>81</v>
      </c>
      <c r="E140" t="s">
        <v>81</v>
      </c>
      <c r="F140" t="s">
        <v>81</v>
      </c>
      <c r="G140" t="s">
        <v>81</v>
      </c>
      <c r="H140" t="s">
        <v>81</v>
      </c>
      <c r="I140" t="s">
        <v>81</v>
      </c>
      <c r="J140" t="s">
        <v>81</v>
      </c>
      <c r="K140" t="s">
        <v>81</v>
      </c>
      <c r="L140" t="s">
        <v>81</v>
      </c>
      <c r="M140" t="s">
        <v>81</v>
      </c>
      <c r="N140" t="s">
        <v>81</v>
      </c>
      <c r="O140" t="s">
        <v>81</v>
      </c>
      <c r="P140" t="s">
        <v>81</v>
      </c>
      <c r="Q140" t="s">
        <v>81</v>
      </c>
      <c r="R140" t="s">
        <v>81</v>
      </c>
      <c r="S140" t="s">
        <v>81</v>
      </c>
      <c r="T140" t="s">
        <v>81</v>
      </c>
      <c r="U140" t="s">
        <v>81</v>
      </c>
      <c r="V140" t="s">
        <v>81</v>
      </c>
      <c r="W140" t="s">
        <v>81</v>
      </c>
      <c r="X140" t="s">
        <v>81</v>
      </c>
      <c r="Y140" t="s">
        <v>81</v>
      </c>
      <c r="Z140" t="s">
        <v>81</v>
      </c>
      <c r="AA140" t="s">
        <v>81</v>
      </c>
      <c r="AB140" t="s">
        <v>81</v>
      </c>
      <c r="AC140" t="s">
        <v>81</v>
      </c>
      <c r="AD140" t="s">
        <v>81</v>
      </c>
      <c r="AE140" t="s">
        <v>199</v>
      </c>
      <c r="AF140" t="s">
        <v>81</v>
      </c>
      <c r="AG140" t="s">
        <v>81</v>
      </c>
      <c r="AH140" t="s">
        <v>81</v>
      </c>
      <c r="AI140" t="s">
        <v>81</v>
      </c>
      <c r="AJ140" t="s">
        <v>81</v>
      </c>
      <c r="AK140" t="s">
        <v>81</v>
      </c>
      <c r="AL140" t="s">
        <v>81</v>
      </c>
      <c r="AM140" t="s">
        <v>81</v>
      </c>
      <c r="AN140" t="s">
        <v>81</v>
      </c>
      <c r="AO140" t="s">
        <v>81</v>
      </c>
      <c r="AP140" t="s">
        <v>81</v>
      </c>
      <c r="AQ140" t="s">
        <v>81</v>
      </c>
      <c r="AR140" t="s">
        <v>81</v>
      </c>
      <c r="AS140" t="s">
        <v>81</v>
      </c>
      <c r="AT140" t="s">
        <v>81</v>
      </c>
      <c r="AU140" t="s">
        <v>81</v>
      </c>
      <c r="AV140" t="s">
        <v>81</v>
      </c>
      <c r="AW140" t="s">
        <v>81</v>
      </c>
      <c r="AX140" t="s">
        <v>81</v>
      </c>
      <c r="AY140" t="s">
        <v>81</v>
      </c>
      <c r="AZ140" t="s">
        <v>81</v>
      </c>
      <c r="BA140" t="s">
        <v>81</v>
      </c>
    </row>
    <row r="141" spans="2:53" x14ac:dyDescent="0.2">
      <c r="B141" t="s">
        <v>12</v>
      </c>
      <c r="C141" t="s">
        <v>81</v>
      </c>
      <c r="D141" t="s">
        <v>81</v>
      </c>
      <c r="E141" t="s">
        <v>81</v>
      </c>
      <c r="F141" t="s">
        <v>81</v>
      </c>
      <c r="G141" t="s">
        <v>81</v>
      </c>
      <c r="H141" t="s">
        <v>81</v>
      </c>
      <c r="I141" t="s">
        <v>81</v>
      </c>
      <c r="J141" t="s">
        <v>81</v>
      </c>
      <c r="K141" t="s">
        <v>81</v>
      </c>
      <c r="L141" t="s">
        <v>81</v>
      </c>
      <c r="M141" t="s">
        <v>81</v>
      </c>
      <c r="N141" t="s">
        <v>81</v>
      </c>
      <c r="O141" t="s">
        <v>81</v>
      </c>
      <c r="P141" t="s">
        <v>81</v>
      </c>
      <c r="Q141" t="s">
        <v>81</v>
      </c>
      <c r="R141" t="s">
        <v>81</v>
      </c>
      <c r="S141" t="s">
        <v>81</v>
      </c>
      <c r="T141" t="s">
        <v>81</v>
      </c>
      <c r="U141" t="s">
        <v>81</v>
      </c>
      <c r="V141" t="s">
        <v>81</v>
      </c>
      <c r="W141" t="s">
        <v>81</v>
      </c>
      <c r="X141" t="s">
        <v>81</v>
      </c>
      <c r="Y141" t="s">
        <v>81</v>
      </c>
      <c r="Z141" t="s">
        <v>81</v>
      </c>
      <c r="AA141" t="s">
        <v>81</v>
      </c>
      <c r="AB141" t="s">
        <v>81</v>
      </c>
      <c r="AC141" t="s">
        <v>81</v>
      </c>
      <c r="AD141" t="s">
        <v>81</v>
      </c>
      <c r="AE141" t="s">
        <v>81</v>
      </c>
      <c r="AF141" t="s">
        <v>213</v>
      </c>
      <c r="AG141" t="s">
        <v>81</v>
      </c>
      <c r="AH141" t="s">
        <v>81</v>
      </c>
      <c r="AI141" t="s">
        <v>81</v>
      </c>
      <c r="AJ141" t="s">
        <v>81</v>
      </c>
      <c r="AK141" t="s">
        <v>81</v>
      </c>
      <c r="AL141" t="s">
        <v>81</v>
      </c>
      <c r="AM141" t="s">
        <v>81</v>
      </c>
      <c r="AN141" t="s">
        <v>81</v>
      </c>
      <c r="AO141" t="s">
        <v>81</v>
      </c>
      <c r="AP141" t="s">
        <v>81</v>
      </c>
      <c r="AQ141" t="s">
        <v>81</v>
      </c>
      <c r="AR141" t="s">
        <v>81</v>
      </c>
      <c r="AS141" t="s">
        <v>81</v>
      </c>
      <c r="AT141" t="s">
        <v>81</v>
      </c>
      <c r="AU141" t="s">
        <v>81</v>
      </c>
      <c r="AV141" t="s">
        <v>81</v>
      </c>
      <c r="AW141" t="s">
        <v>81</v>
      </c>
      <c r="AX141" t="s">
        <v>81</v>
      </c>
      <c r="AY141" t="s">
        <v>81</v>
      </c>
      <c r="AZ141" t="s">
        <v>81</v>
      </c>
      <c r="BA141" t="s">
        <v>81</v>
      </c>
    </row>
    <row r="142" spans="2:53" x14ac:dyDescent="0.2">
      <c r="B142" t="s">
        <v>81</v>
      </c>
      <c r="C142" t="s">
        <v>81</v>
      </c>
      <c r="D142" t="s">
        <v>81</v>
      </c>
      <c r="E142" t="s">
        <v>81</v>
      </c>
      <c r="F142" t="s">
        <v>81</v>
      </c>
      <c r="G142" t="s">
        <v>81</v>
      </c>
      <c r="H142" t="s">
        <v>81</v>
      </c>
      <c r="I142" t="s">
        <v>81</v>
      </c>
      <c r="J142" t="s">
        <v>81</v>
      </c>
      <c r="K142" t="s">
        <v>81</v>
      </c>
      <c r="L142" t="s">
        <v>81</v>
      </c>
      <c r="M142" t="s">
        <v>81</v>
      </c>
      <c r="N142" t="s">
        <v>81</v>
      </c>
      <c r="O142" t="s">
        <v>81</v>
      </c>
      <c r="P142" t="s">
        <v>81</v>
      </c>
      <c r="Q142" t="s">
        <v>81</v>
      </c>
      <c r="R142" t="s">
        <v>81</v>
      </c>
      <c r="S142" t="s">
        <v>81</v>
      </c>
      <c r="T142" t="s">
        <v>81</v>
      </c>
      <c r="U142" t="s">
        <v>81</v>
      </c>
      <c r="V142" t="s">
        <v>81</v>
      </c>
      <c r="W142" t="s">
        <v>81</v>
      </c>
      <c r="X142" t="s">
        <v>81</v>
      </c>
      <c r="Y142" t="s">
        <v>81</v>
      </c>
      <c r="Z142" t="s">
        <v>81</v>
      </c>
      <c r="AA142" t="s">
        <v>81</v>
      </c>
      <c r="AB142" t="s">
        <v>81</v>
      </c>
      <c r="AC142" t="s">
        <v>81</v>
      </c>
      <c r="AD142" t="s">
        <v>81</v>
      </c>
      <c r="AE142" t="s">
        <v>81</v>
      </c>
      <c r="AF142" t="s">
        <v>187</v>
      </c>
      <c r="AG142" t="s">
        <v>81</v>
      </c>
      <c r="AH142" t="s">
        <v>81</v>
      </c>
      <c r="AI142" t="s">
        <v>81</v>
      </c>
      <c r="AJ142" t="s">
        <v>81</v>
      </c>
      <c r="AK142" t="s">
        <v>81</v>
      </c>
      <c r="AL142" t="s">
        <v>81</v>
      </c>
      <c r="AM142" t="s">
        <v>81</v>
      </c>
      <c r="AN142" t="s">
        <v>81</v>
      </c>
      <c r="AO142" t="s">
        <v>81</v>
      </c>
      <c r="AP142" t="s">
        <v>81</v>
      </c>
      <c r="AQ142" t="s">
        <v>81</v>
      </c>
      <c r="AR142" t="s">
        <v>81</v>
      </c>
      <c r="AS142" t="s">
        <v>81</v>
      </c>
      <c r="AT142" t="s">
        <v>81</v>
      </c>
      <c r="AU142" t="s">
        <v>81</v>
      </c>
      <c r="AV142" t="s">
        <v>81</v>
      </c>
      <c r="AW142" t="s">
        <v>81</v>
      </c>
      <c r="AX142" t="s">
        <v>81</v>
      </c>
      <c r="AY142" t="s">
        <v>81</v>
      </c>
      <c r="AZ142" t="s">
        <v>81</v>
      </c>
      <c r="BA142" t="s">
        <v>81</v>
      </c>
    </row>
    <row r="143" spans="2:53" x14ac:dyDescent="0.2">
      <c r="B143" t="s">
        <v>87</v>
      </c>
      <c r="C143" t="s">
        <v>81</v>
      </c>
      <c r="D143" t="s">
        <v>81</v>
      </c>
      <c r="E143" t="s">
        <v>81</v>
      </c>
      <c r="F143" t="s">
        <v>81</v>
      </c>
      <c r="G143" t="s">
        <v>81</v>
      </c>
      <c r="H143" t="s">
        <v>81</v>
      </c>
      <c r="I143" t="s">
        <v>81</v>
      </c>
      <c r="J143" t="s">
        <v>81</v>
      </c>
      <c r="K143" t="s">
        <v>81</v>
      </c>
      <c r="L143" t="s">
        <v>81</v>
      </c>
      <c r="M143" t="s">
        <v>81</v>
      </c>
      <c r="N143" t="s">
        <v>81</v>
      </c>
      <c r="O143" t="s">
        <v>81</v>
      </c>
      <c r="P143" t="s">
        <v>81</v>
      </c>
      <c r="Q143" t="s">
        <v>81</v>
      </c>
      <c r="R143" t="s">
        <v>81</v>
      </c>
      <c r="S143" t="s">
        <v>81</v>
      </c>
      <c r="T143" t="s">
        <v>81</v>
      </c>
      <c r="U143" t="s">
        <v>81</v>
      </c>
      <c r="V143" t="s">
        <v>81</v>
      </c>
      <c r="W143" t="s">
        <v>81</v>
      </c>
      <c r="X143" t="s">
        <v>81</v>
      </c>
      <c r="Y143" t="s">
        <v>81</v>
      </c>
      <c r="Z143" t="s">
        <v>81</v>
      </c>
      <c r="AA143" t="s">
        <v>81</v>
      </c>
      <c r="AB143" t="s">
        <v>81</v>
      </c>
      <c r="AC143" t="s">
        <v>81</v>
      </c>
      <c r="AD143" t="s">
        <v>81</v>
      </c>
      <c r="AE143" t="s">
        <v>81</v>
      </c>
      <c r="AF143" t="s">
        <v>92</v>
      </c>
      <c r="AG143" t="s">
        <v>81</v>
      </c>
      <c r="AH143" t="s">
        <v>81</v>
      </c>
      <c r="AI143" t="s">
        <v>81</v>
      </c>
      <c r="AJ143" t="s">
        <v>81</v>
      </c>
      <c r="AK143" t="s">
        <v>81</v>
      </c>
      <c r="AL143" t="s">
        <v>81</v>
      </c>
      <c r="AM143" t="s">
        <v>81</v>
      </c>
      <c r="AN143" t="s">
        <v>81</v>
      </c>
      <c r="AO143" t="s">
        <v>81</v>
      </c>
      <c r="AP143" t="s">
        <v>81</v>
      </c>
      <c r="AQ143" t="s">
        <v>81</v>
      </c>
      <c r="AR143" t="s">
        <v>81</v>
      </c>
      <c r="AS143" t="s">
        <v>81</v>
      </c>
      <c r="AT143" t="s">
        <v>81</v>
      </c>
      <c r="AU143" t="s">
        <v>81</v>
      </c>
      <c r="AV143" t="s">
        <v>81</v>
      </c>
      <c r="AW143" t="s">
        <v>81</v>
      </c>
      <c r="AX143" t="s">
        <v>81</v>
      </c>
      <c r="AY143" t="s">
        <v>81</v>
      </c>
      <c r="AZ143" t="s">
        <v>81</v>
      </c>
      <c r="BA143" t="s">
        <v>81</v>
      </c>
    </row>
    <row r="144" spans="2:53" x14ac:dyDescent="0.2">
      <c r="B144" t="s">
        <v>81</v>
      </c>
      <c r="C144" t="s">
        <v>81</v>
      </c>
      <c r="D144" t="s">
        <v>81</v>
      </c>
      <c r="E144" t="s">
        <v>81</v>
      </c>
      <c r="F144" t="s">
        <v>81</v>
      </c>
      <c r="G144" t="s">
        <v>81</v>
      </c>
      <c r="H144" t="s">
        <v>81</v>
      </c>
      <c r="I144" t="s">
        <v>81</v>
      </c>
      <c r="J144" t="s">
        <v>81</v>
      </c>
      <c r="K144" t="s">
        <v>81</v>
      </c>
      <c r="L144" t="s">
        <v>81</v>
      </c>
      <c r="M144" t="s">
        <v>81</v>
      </c>
      <c r="N144" t="s">
        <v>81</v>
      </c>
      <c r="O144" t="s">
        <v>81</v>
      </c>
      <c r="P144" t="s">
        <v>81</v>
      </c>
      <c r="Q144" t="s">
        <v>81</v>
      </c>
      <c r="R144" t="s">
        <v>81</v>
      </c>
      <c r="S144" t="s">
        <v>81</v>
      </c>
      <c r="T144" t="s">
        <v>81</v>
      </c>
      <c r="U144" t="s">
        <v>81</v>
      </c>
      <c r="V144" t="s">
        <v>81</v>
      </c>
      <c r="W144" t="s">
        <v>81</v>
      </c>
      <c r="X144" t="s">
        <v>81</v>
      </c>
      <c r="Y144" t="s">
        <v>81</v>
      </c>
      <c r="Z144" t="s">
        <v>81</v>
      </c>
      <c r="AA144" t="s">
        <v>81</v>
      </c>
      <c r="AB144" t="s">
        <v>81</v>
      </c>
      <c r="AC144" t="s">
        <v>81</v>
      </c>
      <c r="AD144" t="s">
        <v>81</v>
      </c>
      <c r="AE144" t="s">
        <v>81</v>
      </c>
      <c r="AF144" t="s">
        <v>83</v>
      </c>
      <c r="AG144" t="s">
        <v>81</v>
      </c>
      <c r="AH144" t="s">
        <v>81</v>
      </c>
      <c r="AI144" t="s">
        <v>81</v>
      </c>
      <c r="AJ144" t="s">
        <v>81</v>
      </c>
      <c r="AK144" t="s">
        <v>81</v>
      </c>
      <c r="AL144" t="s">
        <v>81</v>
      </c>
      <c r="AM144" t="s">
        <v>81</v>
      </c>
      <c r="AN144" t="s">
        <v>81</v>
      </c>
      <c r="AO144" t="s">
        <v>81</v>
      </c>
      <c r="AP144" t="s">
        <v>81</v>
      </c>
      <c r="AQ144" t="s">
        <v>81</v>
      </c>
      <c r="AR144" t="s">
        <v>81</v>
      </c>
      <c r="AS144" t="s">
        <v>81</v>
      </c>
      <c r="AT144" t="s">
        <v>81</v>
      </c>
      <c r="AU144" t="s">
        <v>81</v>
      </c>
      <c r="AV144" t="s">
        <v>81</v>
      </c>
      <c r="AW144" t="s">
        <v>81</v>
      </c>
      <c r="AX144" t="s">
        <v>81</v>
      </c>
      <c r="AY144" t="s">
        <v>81</v>
      </c>
      <c r="AZ144" t="s">
        <v>81</v>
      </c>
      <c r="BA144" t="s">
        <v>81</v>
      </c>
    </row>
    <row r="145" spans="2:53" x14ac:dyDescent="0.2">
      <c r="B145" t="s">
        <v>28</v>
      </c>
      <c r="C145" t="s">
        <v>81</v>
      </c>
      <c r="D145" t="s">
        <v>81</v>
      </c>
      <c r="E145" t="s">
        <v>81</v>
      </c>
      <c r="F145" t="s">
        <v>81</v>
      </c>
      <c r="G145" t="s">
        <v>81</v>
      </c>
      <c r="H145" t="s">
        <v>81</v>
      </c>
      <c r="I145" t="s">
        <v>81</v>
      </c>
      <c r="J145" t="s">
        <v>81</v>
      </c>
      <c r="K145" t="s">
        <v>81</v>
      </c>
      <c r="L145" t="s">
        <v>81</v>
      </c>
      <c r="M145" t="s">
        <v>81</v>
      </c>
      <c r="N145" t="s">
        <v>81</v>
      </c>
      <c r="O145" t="s">
        <v>81</v>
      </c>
      <c r="P145" t="s">
        <v>81</v>
      </c>
      <c r="Q145" t="s">
        <v>81</v>
      </c>
      <c r="R145" t="s">
        <v>81</v>
      </c>
      <c r="S145" t="s">
        <v>81</v>
      </c>
      <c r="T145" t="s">
        <v>81</v>
      </c>
      <c r="U145" t="s">
        <v>81</v>
      </c>
      <c r="V145" t="s">
        <v>81</v>
      </c>
      <c r="W145" t="s">
        <v>81</v>
      </c>
      <c r="X145" t="s">
        <v>81</v>
      </c>
      <c r="Y145" t="s">
        <v>81</v>
      </c>
      <c r="Z145" t="s">
        <v>81</v>
      </c>
      <c r="AA145" t="s">
        <v>81</v>
      </c>
      <c r="AB145" t="s">
        <v>81</v>
      </c>
      <c r="AC145" t="s">
        <v>81</v>
      </c>
      <c r="AD145" t="s">
        <v>81</v>
      </c>
      <c r="AE145" t="s">
        <v>81</v>
      </c>
      <c r="AF145" t="s">
        <v>81</v>
      </c>
      <c r="AG145" t="s">
        <v>169</v>
      </c>
      <c r="AH145" t="s">
        <v>214</v>
      </c>
      <c r="AI145" t="s">
        <v>130</v>
      </c>
      <c r="AJ145" t="s">
        <v>81</v>
      </c>
      <c r="AK145" t="s">
        <v>81</v>
      </c>
      <c r="AL145" t="s">
        <v>81</v>
      </c>
      <c r="AM145" t="s">
        <v>81</v>
      </c>
      <c r="AN145" t="s">
        <v>81</v>
      </c>
      <c r="AO145" t="s">
        <v>81</v>
      </c>
      <c r="AP145" t="s">
        <v>81</v>
      </c>
      <c r="AQ145" t="s">
        <v>81</v>
      </c>
      <c r="AR145" t="s">
        <v>81</v>
      </c>
      <c r="AS145" t="s">
        <v>81</v>
      </c>
      <c r="AT145" t="s">
        <v>81</v>
      </c>
      <c r="AU145" t="s">
        <v>81</v>
      </c>
      <c r="AV145" t="s">
        <v>81</v>
      </c>
      <c r="AW145" t="s">
        <v>81</v>
      </c>
      <c r="AX145" t="s">
        <v>81</v>
      </c>
      <c r="AY145" t="s">
        <v>81</v>
      </c>
      <c r="AZ145" t="s">
        <v>81</v>
      </c>
      <c r="BA145" t="s">
        <v>81</v>
      </c>
    </row>
    <row r="146" spans="2:53" x14ac:dyDescent="0.2">
      <c r="B146" t="s">
        <v>81</v>
      </c>
      <c r="C146" t="s">
        <v>81</v>
      </c>
      <c r="D146" t="s">
        <v>81</v>
      </c>
      <c r="E146" t="s">
        <v>81</v>
      </c>
      <c r="F146" t="s">
        <v>81</v>
      </c>
      <c r="G146" t="s">
        <v>81</v>
      </c>
      <c r="H146" t="s">
        <v>81</v>
      </c>
      <c r="I146" t="s">
        <v>81</v>
      </c>
      <c r="J146" t="s">
        <v>81</v>
      </c>
      <c r="K146" t="s">
        <v>81</v>
      </c>
      <c r="L146" t="s">
        <v>81</v>
      </c>
      <c r="M146" t="s">
        <v>81</v>
      </c>
      <c r="N146" t="s">
        <v>81</v>
      </c>
      <c r="O146" t="s">
        <v>81</v>
      </c>
      <c r="P146" t="s">
        <v>81</v>
      </c>
      <c r="Q146" t="s">
        <v>81</v>
      </c>
      <c r="R146" t="s">
        <v>81</v>
      </c>
      <c r="S146" t="s">
        <v>81</v>
      </c>
      <c r="T146" t="s">
        <v>81</v>
      </c>
      <c r="U146" t="s">
        <v>81</v>
      </c>
      <c r="V146" t="s">
        <v>81</v>
      </c>
      <c r="W146" t="s">
        <v>81</v>
      </c>
      <c r="X146" t="s">
        <v>81</v>
      </c>
      <c r="Y146" t="s">
        <v>81</v>
      </c>
      <c r="Z146" t="s">
        <v>81</v>
      </c>
      <c r="AA146" t="s">
        <v>81</v>
      </c>
      <c r="AB146" t="s">
        <v>81</v>
      </c>
      <c r="AC146" t="s">
        <v>81</v>
      </c>
      <c r="AD146" t="s">
        <v>81</v>
      </c>
      <c r="AE146" t="s">
        <v>81</v>
      </c>
      <c r="AF146" t="s">
        <v>81</v>
      </c>
      <c r="AG146" t="s">
        <v>192</v>
      </c>
      <c r="AH146" t="s">
        <v>171</v>
      </c>
      <c r="AI146" t="s">
        <v>93</v>
      </c>
      <c r="AJ146" t="s">
        <v>81</v>
      </c>
      <c r="AK146" t="s">
        <v>81</v>
      </c>
      <c r="AL146" t="s">
        <v>81</v>
      </c>
      <c r="AM146" t="s">
        <v>81</v>
      </c>
      <c r="AN146" t="s">
        <v>81</v>
      </c>
      <c r="AO146" t="s">
        <v>81</v>
      </c>
      <c r="AP146" t="s">
        <v>81</v>
      </c>
      <c r="AQ146" t="s">
        <v>81</v>
      </c>
      <c r="AR146" t="s">
        <v>81</v>
      </c>
      <c r="AS146" t="s">
        <v>81</v>
      </c>
      <c r="AT146" t="s">
        <v>81</v>
      </c>
      <c r="AU146" t="s">
        <v>81</v>
      </c>
      <c r="AV146" t="s">
        <v>81</v>
      </c>
      <c r="AW146" t="s">
        <v>81</v>
      </c>
      <c r="AX146" t="s">
        <v>81</v>
      </c>
      <c r="AY146" t="s">
        <v>81</v>
      </c>
      <c r="AZ146" t="s">
        <v>81</v>
      </c>
      <c r="BA146" t="s">
        <v>81</v>
      </c>
    </row>
    <row r="147" spans="2:53" x14ac:dyDescent="0.2">
      <c r="B147" t="s">
        <v>11</v>
      </c>
      <c r="C147" t="s">
        <v>81</v>
      </c>
      <c r="D147" t="s">
        <v>81</v>
      </c>
      <c r="E147" t="s">
        <v>81</v>
      </c>
      <c r="F147" t="s">
        <v>81</v>
      </c>
      <c r="G147" t="s">
        <v>81</v>
      </c>
      <c r="H147" t="s">
        <v>81</v>
      </c>
      <c r="I147" t="s">
        <v>81</v>
      </c>
      <c r="J147" t="s">
        <v>81</v>
      </c>
      <c r="K147" t="s">
        <v>81</v>
      </c>
      <c r="L147" t="s">
        <v>81</v>
      </c>
      <c r="M147" t="s">
        <v>81</v>
      </c>
      <c r="N147" t="s">
        <v>81</v>
      </c>
      <c r="O147" t="s">
        <v>81</v>
      </c>
      <c r="P147" t="s">
        <v>81</v>
      </c>
      <c r="Q147" t="s">
        <v>81</v>
      </c>
      <c r="R147" t="s">
        <v>81</v>
      </c>
      <c r="S147" t="s">
        <v>81</v>
      </c>
      <c r="T147" t="s">
        <v>81</v>
      </c>
      <c r="U147" t="s">
        <v>81</v>
      </c>
      <c r="V147" t="s">
        <v>81</v>
      </c>
      <c r="W147" t="s">
        <v>81</v>
      </c>
      <c r="X147" t="s">
        <v>81</v>
      </c>
      <c r="Y147" t="s">
        <v>81</v>
      </c>
      <c r="Z147" t="s">
        <v>81</v>
      </c>
      <c r="AA147" t="s">
        <v>81</v>
      </c>
      <c r="AB147" t="s">
        <v>81</v>
      </c>
      <c r="AC147" t="s">
        <v>81</v>
      </c>
      <c r="AD147" t="s">
        <v>81</v>
      </c>
      <c r="AE147" t="s">
        <v>81</v>
      </c>
      <c r="AF147" t="s">
        <v>81</v>
      </c>
      <c r="AG147" t="s">
        <v>215</v>
      </c>
      <c r="AH147" t="s">
        <v>81</v>
      </c>
      <c r="AI147" t="s">
        <v>81</v>
      </c>
      <c r="AJ147" t="s">
        <v>81</v>
      </c>
      <c r="AK147" t="s">
        <v>81</v>
      </c>
      <c r="AL147" t="s">
        <v>81</v>
      </c>
      <c r="AM147" t="s">
        <v>81</v>
      </c>
      <c r="AN147" t="s">
        <v>81</v>
      </c>
      <c r="AO147" t="s">
        <v>81</v>
      </c>
      <c r="AP147" t="s">
        <v>81</v>
      </c>
      <c r="AQ147" t="s">
        <v>81</v>
      </c>
      <c r="AR147" t="s">
        <v>81</v>
      </c>
      <c r="AS147" t="s">
        <v>81</v>
      </c>
      <c r="AT147" t="s">
        <v>81</v>
      </c>
      <c r="AU147" t="s">
        <v>81</v>
      </c>
      <c r="AV147" t="s">
        <v>81</v>
      </c>
      <c r="AW147" t="s">
        <v>81</v>
      </c>
      <c r="AX147" t="s">
        <v>81</v>
      </c>
      <c r="AY147" t="s">
        <v>81</v>
      </c>
      <c r="AZ147" t="s">
        <v>81</v>
      </c>
      <c r="BA147" t="s">
        <v>81</v>
      </c>
    </row>
    <row r="148" spans="2:53" x14ac:dyDescent="0.2">
      <c r="B148" t="s">
        <v>81</v>
      </c>
      <c r="C148" t="s">
        <v>81</v>
      </c>
      <c r="D148" t="s">
        <v>81</v>
      </c>
      <c r="E148" t="s">
        <v>81</v>
      </c>
      <c r="F148" t="s">
        <v>81</v>
      </c>
      <c r="G148" t="s">
        <v>81</v>
      </c>
      <c r="H148" t="s">
        <v>81</v>
      </c>
      <c r="I148" t="s">
        <v>81</v>
      </c>
      <c r="J148" t="s">
        <v>81</v>
      </c>
      <c r="K148" t="s">
        <v>81</v>
      </c>
      <c r="L148" t="s">
        <v>81</v>
      </c>
      <c r="M148" t="s">
        <v>81</v>
      </c>
      <c r="N148" t="s">
        <v>81</v>
      </c>
      <c r="O148" t="s">
        <v>81</v>
      </c>
      <c r="P148" t="s">
        <v>81</v>
      </c>
      <c r="Q148" t="s">
        <v>81</v>
      </c>
      <c r="R148" t="s">
        <v>81</v>
      </c>
      <c r="S148" t="s">
        <v>81</v>
      </c>
      <c r="T148" t="s">
        <v>81</v>
      </c>
      <c r="U148" t="s">
        <v>81</v>
      </c>
      <c r="V148" t="s">
        <v>81</v>
      </c>
      <c r="W148" t="s">
        <v>81</v>
      </c>
      <c r="X148" t="s">
        <v>81</v>
      </c>
      <c r="Y148" t="s">
        <v>81</v>
      </c>
      <c r="Z148" t="s">
        <v>81</v>
      </c>
      <c r="AA148" t="s">
        <v>81</v>
      </c>
      <c r="AB148" t="s">
        <v>81</v>
      </c>
      <c r="AC148" t="s">
        <v>81</v>
      </c>
      <c r="AD148" t="s">
        <v>81</v>
      </c>
      <c r="AE148" t="s">
        <v>81</v>
      </c>
      <c r="AF148" t="s">
        <v>81</v>
      </c>
      <c r="AG148" t="s">
        <v>86</v>
      </c>
      <c r="AH148" t="s">
        <v>81</v>
      </c>
      <c r="AI148" t="s">
        <v>81</v>
      </c>
      <c r="AJ148" t="s">
        <v>81</v>
      </c>
      <c r="AK148" t="s">
        <v>81</v>
      </c>
      <c r="AL148" t="s">
        <v>81</v>
      </c>
      <c r="AM148" t="s">
        <v>81</v>
      </c>
      <c r="AN148" t="s">
        <v>81</v>
      </c>
      <c r="AO148" t="s">
        <v>81</v>
      </c>
      <c r="AP148" t="s">
        <v>81</v>
      </c>
      <c r="AQ148" t="s">
        <v>81</v>
      </c>
      <c r="AR148" t="s">
        <v>81</v>
      </c>
      <c r="AS148" t="s">
        <v>81</v>
      </c>
      <c r="AT148" t="s">
        <v>81</v>
      </c>
      <c r="AU148" t="s">
        <v>81</v>
      </c>
      <c r="AV148" t="s">
        <v>81</v>
      </c>
      <c r="AW148" t="s">
        <v>81</v>
      </c>
      <c r="AX148" t="s">
        <v>81</v>
      </c>
      <c r="AY148" t="s">
        <v>81</v>
      </c>
      <c r="AZ148" t="s">
        <v>81</v>
      </c>
      <c r="BA148" t="s">
        <v>81</v>
      </c>
    </row>
    <row r="149" spans="2:53" x14ac:dyDescent="0.2">
      <c r="B149" t="s">
        <v>87</v>
      </c>
      <c r="C149" t="s">
        <v>81</v>
      </c>
      <c r="D149" t="s">
        <v>81</v>
      </c>
      <c r="E149" t="s">
        <v>81</v>
      </c>
      <c r="F149" t="s">
        <v>81</v>
      </c>
      <c r="G149" t="s">
        <v>81</v>
      </c>
      <c r="H149" t="s">
        <v>81</v>
      </c>
      <c r="I149" t="s">
        <v>81</v>
      </c>
      <c r="J149" t="s">
        <v>81</v>
      </c>
      <c r="K149" t="s">
        <v>81</v>
      </c>
      <c r="L149" t="s">
        <v>81</v>
      </c>
      <c r="M149" t="s">
        <v>81</v>
      </c>
      <c r="N149" t="s">
        <v>81</v>
      </c>
      <c r="O149" t="s">
        <v>81</v>
      </c>
      <c r="P149" t="s">
        <v>81</v>
      </c>
      <c r="Q149" t="s">
        <v>81</v>
      </c>
      <c r="R149" t="s">
        <v>81</v>
      </c>
      <c r="S149" t="s">
        <v>81</v>
      </c>
      <c r="T149" t="s">
        <v>81</v>
      </c>
      <c r="U149" t="s">
        <v>81</v>
      </c>
      <c r="V149" t="s">
        <v>81</v>
      </c>
      <c r="W149" t="s">
        <v>81</v>
      </c>
      <c r="X149" t="s">
        <v>81</v>
      </c>
      <c r="Y149" t="s">
        <v>81</v>
      </c>
      <c r="Z149" t="s">
        <v>81</v>
      </c>
      <c r="AA149" t="s">
        <v>81</v>
      </c>
      <c r="AB149" t="s">
        <v>81</v>
      </c>
      <c r="AC149" t="s">
        <v>81</v>
      </c>
      <c r="AD149" t="s">
        <v>81</v>
      </c>
      <c r="AE149" t="s">
        <v>81</v>
      </c>
      <c r="AF149" t="s">
        <v>81</v>
      </c>
      <c r="AG149" t="s">
        <v>216</v>
      </c>
      <c r="AH149" t="s">
        <v>81</v>
      </c>
      <c r="AI149" t="s">
        <v>81</v>
      </c>
      <c r="AJ149" t="s">
        <v>81</v>
      </c>
      <c r="AK149" t="s">
        <v>81</v>
      </c>
      <c r="AL149" t="s">
        <v>81</v>
      </c>
      <c r="AM149" t="s">
        <v>81</v>
      </c>
      <c r="AN149" t="s">
        <v>81</v>
      </c>
      <c r="AO149" t="s">
        <v>81</v>
      </c>
      <c r="AP149" t="s">
        <v>81</v>
      </c>
      <c r="AQ149" t="s">
        <v>81</v>
      </c>
      <c r="AR149" t="s">
        <v>81</v>
      </c>
      <c r="AS149" t="s">
        <v>81</v>
      </c>
      <c r="AT149" t="s">
        <v>81</v>
      </c>
      <c r="AU149" t="s">
        <v>81</v>
      </c>
      <c r="AV149" t="s">
        <v>81</v>
      </c>
      <c r="AW149" t="s">
        <v>81</v>
      </c>
      <c r="AX149" t="s">
        <v>81</v>
      </c>
      <c r="AY149" t="s">
        <v>81</v>
      </c>
      <c r="AZ149" t="s">
        <v>81</v>
      </c>
      <c r="BA149" t="s">
        <v>81</v>
      </c>
    </row>
    <row r="150" spans="2:53" x14ac:dyDescent="0.2">
      <c r="B150" t="s">
        <v>81</v>
      </c>
      <c r="C150" t="s">
        <v>81</v>
      </c>
      <c r="D150" t="s">
        <v>81</v>
      </c>
      <c r="E150" t="s">
        <v>81</v>
      </c>
      <c r="F150" t="s">
        <v>81</v>
      </c>
      <c r="G150" t="s">
        <v>81</v>
      </c>
      <c r="H150" t="s">
        <v>81</v>
      </c>
      <c r="I150" t="s">
        <v>81</v>
      </c>
      <c r="J150" t="s">
        <v>81</v>
      </c>
      <c r="K150" t="s">
        <v>81</v>
      </c>
      <c r="L150" t="s">
        <v>81</v>
      </c>
      <c r="M150" t="s">
        <v>81</v>
      </c>
      <c r="N150" t="s">
        <v>81</v>
      </c>
      <c r="O150" t="s">
        <v>81</v>
      </c>
      <c r="P150" t="s">
        <v>81</v>
      </c>
      <c r="Q150" t="s">
        <v>81</v>
      </c>
      <c r="R150" t="s">
        <v>81</v>
      </c>
      <c r="S150" t="s">
        <v>81</v>
      </c>
      <c r="T150" t="s">
        <v>81</v>
      </c>
      <c r="U150" t="s">
        <v>81</v>
      </c>
      <c r="V150" t="s">
        <v>81</v>
      </c>
      <c r="W150" t="s">
        <v>81</v>
      </c>
      <c r="X150" t="s">
        <v>81</v>
      </c>
      <c r="Y150" t="s">
        <v>81</v>
      </c>
      <c r="Z150" t="s">
        <v>81</v>
      </c>
      <c r="AA150" t="s">
        <v>81</v>
      </c>
      <c r="AB150" t="s">
        <v>81</v>
      </c>
      <c r="AC150" t="s">
        <v>81</v>
      </c>
      <c r="AD150" t="s">
        <v>81</v>
      </c>
      <c r="AE150" t="s">
        <v>81</v>
      </c>
      <c r="AF150" t="s">
        <v>81</v>
      </c>
      <c r="AG150" t="s">
        <v>165</v>
      </c>
      <c r="AH150" t="s">
        <v>81</v>
      </c>
      <c r="AI150" t="s">
        <v>81</v>
      </c>
      <c r="AJ150" t="s">
        <v>81</v>
      </c>
      <c r="AK150" t="s">
        <v>81</v>
      </c>
      <c r="AL150" t="s">
        <v>81</v>
      </c>
      <c r="AM150" t="s">
        <v>81</v>
      </c>
      <c r="AN150" t="s">
        <v>81</v>
      </c>
      <c r="AO150" t="s">
        <v>81</v>
      </c>
      <c r="AP150" t="s">
        <v>81</v>
      </c>
      <c r="AQ150" t="s">
        <v>81</v>
      </c>
      <c r="AR150" t="s">
        <v>81</v>
      </c>
      <c r="AS150" t="s">
        <v>81</v>
      </c>
      <c r="AT150" t="s">
        <v>81</v>
      </c>
      <c r="AU150" t="s">
        <v>81</v>
      </c>
      <c r="AV150" t="s">
        <v>81</v>
      </c>
      <c r="AW150" t="s">
        <v>81</v>
      </c>
      <c r="AX150" t="s">
        <v>81</v>
      </c>
      <c r="AY150" t="s">
        <v>81</v>
      </c>
      <c r="AZ150" t="s">
        <v>81</v>
      </c>
      <c r="BA150" t="s">
        <v>81</v>
      </c>
    </row>
    <row r="151" spans="2:53" x14ac:dyDescent="0.2">
      <c r="B151" t="s">
        <v>36</v>
      </c>
      <c r="C151" t="s">
        <v>81</v>
      </c>
      <c r="D151" t="s">
        <v>81</v>
      </c>
      <c r="E151" t="s">
        <v>81</v>
      </c>
      <c r="F151" t="s">
        <v>81</v>
      </c>
      <c r="G151" t="s">
        <v>81</v>
      </c>
      <c r="H151" t="s">
        <v>81</v>
      </c>
      <c r="I151" t="s">
        <v>81</v>
      </c>
      <c r="J151" t="s">
        <v>81</v>
      </c>
      <c r="K151" t="s">
        <v>81</v>
      </c>
      <c r="L151" t="s">
        <v>81</v>
      </c>
      <c r="M151" t="s">
        <v>81</v>
      </c>
      <c r="N151" t="s">
        <v>81</v>
      </c>
      <c r="O151" t="s">
        <v>81</v>
      </c>
      <c r="P151" t="s">
        <v>81</v>
      </c>
      <c r="Q151" t="s">
        <v>81</v>
      </c>
      <c r="R151" t="s">
        <v>81</v>
      </c>
      <c r="S151" t="s">
        <v>81</v>
      </c>
      <c r="T151" t="s">
        <v>81</v>
      </c>
      <c r="U151" t="s">
        <v>81</v>
      </c>
      <c r="V151" t="s">
        <v>81</v>
      </c>
      <c r="W151" t="s">
        <v>81</v>
      </c>
      <c r="X151" t="s">
        <v>81</v>
      </c>
      <c r="Y151" t="s">
        <v>81</v>
      </c>
      <c r="Z151" t="s">
        <v>81</v>
      </c>
      <c r="AA151" t="s">
        <v>81</v>
      </c>
      <c r="AB151" t="s">
        <v>81</v>
      </c>
      <c r="AC151" t="s">
        <v>81</v>
      </c>
      <c r="AD151" t="s">
        <v>81</v>
      </c>
      <c r="AE151" t="s">
        <v>81</v>
      </c>
      <c r="AF151" t="s">
        <v>81</v>
      </c>
      <c r="AG151" t="s">
        <v>81</v>
      </c>
      <c r="AH151" t="s">
        <v>137</v>
      </c>
      <c r="AI151" t="s">
        <v>81</v>
      </c>
      <c r="AJ151" t="s">
        <v>81</v>
      </c>
      <c r="AK151" t="s">
        <v>81</v>
      </c>
      <c r="AL151" t="s">
        <v>81</v>
      </c>
      <c r="AM151" t="s">
        <v>81</v>
      </c>
      <c r="AN151" t="s">
        <v>81</v>
      </c>
      <c r="AO151" t="s">
        <v>81</v>
      </c>
      <c r="AP151" t="s">
        <v>81</v>
      </c>
      <c r="AQ151" t="s">
        <v>81</v>
      </c>
      <c r="AR151" t="s">
        <v>81</v>
      </c>
      <c r="AS151" t="s">
        <v>81</v>
      </c>
      <c r="AT151" t="s">
        <v>81</v>
      </c>
      <c r="AU151" t="s">
        <v>81</v>
      </c>
      <c r="AV151" t="s">
        <v>81</v>
      </c>
      <c r="AW151" t="s">
        <v>81</v>
      </c>
      <c r="AX151" t="s">
        <v>81</v>
      </c>
      <c r="AY151" t="s">
        <v>81</v>
      </c>
      <c r="AZ151" t="s">
        <v>81</v>
      </c>
      <c r="BA151" t="s">
        <v>81</v>
      </c>
    </row>
    <row r="152" spans="2:53" x14ac:dyDescent="0.2">
      <c r="B152" t="s">
        <v>81</v>
      </c>
      <c r="C152" t="s">
        <v>81</v>
      </c>
      <c r="D152" t="s">
        <v>81</v>
      </c>
      <c r="E152" t="s">
        <v>81</v>
      </c>
      <c r="F152" t="s">
        <v>81</v>
      </c>
      <c r="G152" t="s">
        <v>81</v>
      </c>
      <c r="H152" t="s">
        <v>81</v>
      </c>
      <c r="I152" t="s">
        <v>81</v>
      </c>
      <c r="J152" t="s">
        <v>81</v>
      </c>
      <c r="K152" t="s">
        <v>81</v>
      </c>
      <c r="L152" t="s">
        <v>81</v>
      </c>
      <c r="M152" t="s">
        <v>81</v>
      </c>
      <c r="N152" t="s">
        <v>81</v>
      </c>
      <c r="O152" t="s">
        <v>81</v>
      </c>
      <c r="P152" t="s">
        <v>81</v>
      </c>
      <c r="Q152" t="s">
        <v>81</v>
      </c>
      <c r="R152" t="s">
        <v>81</v>
      </c>
      <c r="S152" t="s">
        <v>81</v>
      </c>
      <c r="T152" t="s">
        <v>81</v>
      </c>
      <c r="U152" t="s">
        <v>81</v>
      </c>
      <c r="V152" t="s">
        <v>81</v>
      </c>
      <c r="W152" t="s">
        <v>81</v>
      </c>
      <c r="X152" t="s">
        <v>81</v>
      </c>
      <c r="Y152" t="s">
        <v>81</v>
      </c>
      <c r="Z152" t="s">
        <v>81</v>
      </c>
      <c r="AA152" t="s">
        <v>81</v>
      </c>
      <c r="AB152" t="s">
        <v>81</v>
      </c>
      <c r="AC152" t="s">
        <v>81</v>
      </c>
      <c r="AD152" t="s">
        <v>81</v>
      </c>
      <c r="AE152" t="s">
        <v>81</v>
      </c>
      <c r="AF152" t="s">
        <v>81</v>
      </c>
      <c r="AG152" t="s">
        <v>81</v>
      </c>
      <c r="AH152" t="s">
        <v>91</v>
      </c>
      <c r="AI152" t="s">
        <v>81</v>
      </c>
      <c r="AJ152" t="s">
        <v>81</v>
      </c>
      <c r="AK152" t="s">
        <v>81</v>
      </c>
      <c r="AL152" t="s">
        <v>81</v>
      </c>
      <c r="AM152" t="s">
        <v>81</v>
      </c>
      <c r="AN152" t="s">
        <v>81</v>
      </c>
      <c r="AO152" t="s">
        <v>81</v>
      </c>
      <c r="AP152" t="s">
        <v>81</v>
      </c>
      <c r="AQ152" t="s">
        <v>81</v>
      </c>
      <c r="AR152" t="s">
        <v>81</v>
      </c>
      <c r="AS152" t="s">
        <v>81</v>
      </c>
      <c r="AT152" t="s">
        <v>81</v>
      </c>
      <c r="AU152" t="s">
        <v>81</v>
      </c>
      <c r="AV152" t="s">
        <v>81</v>
      </c>
      <c r="AW152" t="s">
        <v>81</v>
      </c>
      <c r="AX152" t="s">
        <v>81</v>
      </c>
      <c r="AY152" t="s">
        <v>81</v>
      </c>
      <c r="AZ152" t="s">
        <v>81</v>
      </c>
      <c r="BA152" t="s">
        <v>81</v>
      </c>
    </row>
    <row r="153" spans="2:53" x14ac:dyDescent="0.2">
      <c r="B153" t="s">
        <v>87</v>
      </c>
      <c r="C153" t="s">
        <v>81</v>
      </c>
      <c r="D153" t="s">
        <v>81</v>
      </c>
      <c r="E153" t="s">
        <v>81</v>
      </c>
      <c r="F153" t="s">
        <v>81</v>
      </c>
      <c r="G153" t="s">
        <v>81</v>
      </c>
      <c r="H153" t="s">
        <v>81</v>
      </c>
      <c r="I153" t="s">
        <v>81</v>
      </c>
      <c r="J153" t="s">
        <v>81</v>
      </c>
      <c r="K153" t="s">
        <v>81</v>
      </c>
      <c r="L153" t="s">
        <v>81</v>
      </c>
      <c r="M153" t="s">
        <v>81</v>
      </c>
      <c r="N153" t="s">
        <v>81</v>
      </c>
      <c r="O153" t="s">
        <v>81</v>
      </c>
      <c r="P153" t="s">
        <v>81</v>
      </c>
      <c r="Q153" t="s">
        <v>81</v>
      </c>
      <c r="R153" t="s">
        <v>81</v>
      </c>
      <c r="S153" t="s">
        <v>81</v>
      </c>
      <c r="T153" t="s">
        <v>81</v>
      </c>
      <c r="U153" t="s">
        <v>81</v>
      </c>
      <c r="V153" t="s">
        <v>81</v>
      </c>
      <c r="W153" t="s">
        <v>81</v>
      </c>
      <c r="X153" t="s">
        <v>81</v>
      </c>
      <c r="Y153" t="s">
        <v>81</v>
      </c>
      <c r="Z153" t="s">
        <v>81</v>
      </c>
      <c r="AA153" t="s">
        <v>81</v>
      </c>
      <c r="AB153" t="s">
        <v>81</v>
      </c>
      <c r="AC153" t="s">
        <v>81</v>
      </c>
      <c r="AD153" t="s">
        <v>81</v>
      </c>
      <c r="AE153" t="s">
        <v>81</v>
      </c>
      <c r="AF153" t="s">
        <v>81</v>
      </c>
      <c r="AG153" t="s">
        <v>81</v>
      </c>
      <c r="AH153" t="s">
        <v>88</v>
      </c>
      <c r="AI153" t="s">
        <v>81</v>
      </c>
      <c r="AJ153" t="s">
        <v>81</v>
      </c>
      <c r="AK153" t="s">
        <v>81</v>
      </c>
      <c r="AL153" t="s">
        <v>81</v>
      </c>
      <c r="AM153" t="s">
        <v>81</v>
      </c>
      <c r="AN153" t="s">
        <v>81</v>
      </c>
      <c r="AO153" t="s">
        <v>81</v>
      </c>
      <c r="AP153" t="s">
        <v>81</v>
      </c>
      <c r="AQ153" t="s">
        <v>81</v>
      </c>
      <c r="AR153" t="s">
        <v>81</v>
      </c>
      <c r="AS153" t="s">
        <v>81</v>
      </c>
      <c r="AT153" t="s">
        <v>81</v>
      </c>
      <c r="AU153" t="s">
        <v>81</v>
      </c>
      <c r="AV153" t="s">
        <v>81</v>
      </c>
      <c r="AW153" t="s">
        <v>81</v>
      </c>
      <c r="AX153" t="s">
        <v>81</v>
      </c>
      <c r="AY153" t="s">
        <v>81</v>
      </c>
      <c r="AZ153" t="s">
        <v>81</v>
      </c>
      <c r="BA153" t="s">
        <v>81</v>
      </c>
    </row>
    <row r="154" spans="2:53" x14ac:dyDescent="0.2">
      <c r="B154" t="s">
        <v>81</v>
      </c>
      <c r="C154" t="s">
        <v>81</v>
      </c>
      <c r="D154" t="s">
        <v>81</v>
      </c>
      <c r="E154" t="s">
        <v>81</v>
      </c>
      <c r="F154" t="s">
        <v>81</v>
      </c>
      <c r="G154" t="s">
        <v>81</v>
      </c>
      <c r="H154" t="s">
        <v>81</v>
      </c>
      <c r="I154" t="s">
        <v>81</v>
      </c>
      <c r="J154" t="s">
        <v>81</v>
      </c>
      <c r="K154" t="s">
        <v>81</v>
      </c>
      <c r="L154" t="s">
        <v>81</v>
      </c>
      <c r="M154" t="s">
        <v>81</v>
      </c>
      <c r="N154" t="s">
        <v>81</v>
      </c>
      <c r="O154" t="s">
        <v>81</v>
      </c>
      <c r="P154" t="s">
        <v>81</v>
      </c>
      <c r="Q154" t="s">
        <v>81</v>
      </c>
      <c r="R154" t="s">
        <v>81</v>
      </c>
      <c r="S154" t="s">
        <v>81</v>
      </c>
      <c r="T154" t="s">
        <v>81</v>
      </c>
      <c r="U154" t="s">
        <v>81</v>
      </c>
      <c r="V154" t="s">
        <v>81</v>
      </c>
      <c r="W154" t="s">
        <v>81</v>
      </c>
      <c r="X154" t="s">
        <v>81</v>
      </c>
      <c r="Y154" t="s">
        <v>81</v>
      </c>
      <c r="Z154" t="s">
        <v>81</v>
      </c>
      <c r="AA154" t="s">
        <v>81</v>
      </c>
      <c r="AB154" t="s">
        <v>81</v>
      </c>
      <c r="AC154" t="s">
        <v>81</v>
      </c>
      <c r="AD154" t="s">
        <v>81</v>
      </c>
      <c r="AE154" t="s">
        <v>81</v>
      </c>
      <c r="AF154" t="s">
        <v>81</v>
      </c>
      <c r="AG154" t="s">
        <v>81</v>
      </c>
      <c r="AH154" t="s">
        <v>159</v>
      </c>
      <c r="AI154" t="s">
        <v>81</v>
      </c>
      <c r="AJ154" t="s">
        <v>81</v>
      </c>
      <c r="AK154" t="s">
        <v>81</v>
      </c>
      <c r="AL154" t="s">
        <v>81</v>
      </c>
      <c r="AM154" t="s">
        <v>81</v>
      </c>
      <c r="AN154" t="s">
        <v>81</v>
      </c>
      <c r="AO154" t="s">
        <v>81</v>
      </c>
      <c r="AP154" t="s">
        <v>81</v>
      </c>
      <c r="AQ154" t="s">
        <v>81</v>
      </c>
      <c r="AR154" t="s">
        <v>81</v>
      </c>
      <c r="AS154" t="s">
        <v>81</v>
      </c>
      <c r="AT154" t="s">
        <v>81</v>
      </c>
      <c r="AU154" t="s">
        <v>81</v>
      </c>
      <c r="AV154" t="s">
        <v>81</v>
      </c>
      <c r="AW154" t="s">
        <v>81</v>
      </c>
      <c r="AX154" t="s">
        <v>81</v>
      </c>
      <c r="AY154" t="s">
        <v>81</v>
      </c>
      <c r="AZ154" t="s">
        <v>81</v>
      </c>
      <c r="BA154" t="s">
        <v>81</v>
      </c>
    </row>
    <row r="155" spans="2:53" x14ac:dyDescent="0.2">
      <c r="B155" t="s">
        <v>12</v>
      </c>
      <c r="C155" t="s">
        <v>81</v>
      </c>
      <c r="D155" t="s">
        <v>81</v>
      </c>
      <c r="E155" t="s">
        <v>81</v>
      </c>
      <c r="F155" t="s">
        <v>81</v>
      </c>
      <c r="G155" t="s">
        <v>81</v>
      </c>
      <c r="H155" t="s">
        <v>81</v>
      </c>
      <c r="I155" t="s">
        <v>81</v>
      </c>
      <c r="J155" t="s">
        <v>81</v>
      </c>
      <c r="K155" t="s">
        <v>81</v>
      </c>
      <c r="L155" t="s">
        <v>81</v>
      </c>
      <c r="M155" t="s">
        <v>81</v>
      </c>
      <c r="N155" t="s">
        <v>81</v>
      </c>
      <c r="O155" t="s">
        <v>81</v>
      </c>
      <c r="P155" t="s">
        <v>81</v>
      </c>
      <c r="Q155" t="s">
        <v>81</v>
      </c>
      <c r="R155" t="s">
        <v>81</v>
      </c>
      <c r="S155" t="s">
        <v>81</v>
      </c>
      <c r="T155" t="s">
        <v>81</v>
      </c>
      <c r="U155" t="s">
        <v>81</v>
      </c>
      <c r="V155" t="s">
        <v>81</v>
      </c>
      <c r="W155" t="s">
        <v>81</v>
      </c>
      <c r="X155" t="s">
        <v>81</v>
      </c>
      <c r="Y155" t="s">
        <v>81</v>
      </c>
      <c r="Z155" t="s">
        <v>81</v>
      </c>
      <c r="AA155" t="s">
        <v>81</v>
      </c>
      <c r="AB155" t="s">
        <v>81</v>
      </c>
      <c r="AC155" t="s">
        <v>81</v>
      </c>
      <c r="AD155" t="s">
        <v>81</v>
      </c>
      <c r="AE155" t="s">
        <v>81</v>
      </c>
      <c r="AF155" t="s">
        <v>81</v>
      </c>
      <c r="AG155" t="s">
        <v>81</v>
      </c>
      <c r="AH155" t="s">
        <v>81</v>
      </c>
      <c r="AI155" t="s">
        <v>217</v>
      </c>
      <c r="AJ155" t="s">
        <v>81</v>
      </c>
      <c r="AK155" t="s">
        <v>81</v>
      </c>
      <c r="AL155" t="s">
        <v>81</v>
      </c>
      <c r="AM155" t="s">
        <v>81</v>
      </c>
      <c r="AN155" t="s">
        <v>81</v>
      </c>
      <c r="AO155" t="s">
        <v>81</v>
      </c>
      <c r="AP155" t="s">
        <v>81</v>
      </c>
      <c r="AQ155" t="s">
        <v>81</v>
      </c>
      <c r="AR155" t="s">
        <v>81</v>
      </c>
      <c r="AS155" t="s">
        <v>81</v>
      </c>
      <c r="AT155" t="s">
        <v>81</v>
      </c>
      <c r="AU155" t="s">
        <v>81</v>
      </c>
      <c r="AV155" t="s">
        <v>81</v>
      </c>
      <c r="AW155" t="s">
        <v>81</v>
      </c>
      <c r="AX155" t="s">
        <v>81</v>
      </c>
      <c r="AY155" t="s">
        <v>81</v>
      </c>
      <c r="AZ155" t="s">
        <v>81</v>
      </c>
      <c r="BA155" t="s">
        <v>81</v>
      </c>
    </row>
    <row r="156" spans="2:53" x14ac:dyDescent="0.2">
      <c r="B156" t="s">
        <v>81</v>
      </c>
      <c r="C156" t="s">
        <v>81</v>
      </c>
      <c r="D156" t="s">
        <v>81</v>
      </c>
      <c r="E156" t="s">
        <v>81</v>
      </c>
      <c r="F156" t="s">
        <v>81</v>
      </c>
      <c r="G156" t="s">
        <v>81</v>
      </c>
      <c r="H156" t="s">
        <v>81</v>
      </c>
      <c r="I156" t="s">
        <v>81</v>
      </c>
      <c r="J156" t="s">
        <v>81</v>
      </c>
      <c r="K156" t="s">
        <v>81</v>
      </c>
      <c r="L156" t="s">
        <v>81</v>
      </c>
      <c r="M156" t="s">
        <v>81</v>
      </c>
      <c r="N156" t="s">
        <v>81</v>
      </c>
      <c r="O156" t="s">
        <v>81</v>
      </c>
      <c r="P156" t="s">
        <v>81</v>
      </c>
      <c r="Q156" t="s">
        <v>81</v>
      </c>
      <c r="R156" t="s">
        <v>81</v>
      </c>
      <c r="S156" t="s">
        <v>81</v>
      </c>
      <c r="T156" t="s">
        <v>81</v>
      </c>
      <c r="U156" t="s">
        <v>81</v>
      </c>
      <c r="V156" t="s">
        <v>81</v>
      </c>
      <c r="W156" t="s">
        <v>81</v>
      </c>
      <c r="X156" t="s">
        <v>81</v>
      </c>
      <c r="Y156" t="s">
        <v>81</v>
      </c>
      <c r="Z156" t="s">
        <v>81</v>
      </c>
      <c r="AA156" t="s">
        <v>81</v>
      </c>
      <c r="AB156" t="s">
        <v>81</v>
      </c>
      <c r="AC156" t="s">
        <v>81</v>
      </c>
      <c r="AD156" t="s">
        <v>81</v>
      </c>
      <c r="AE156" t="s">
        <v>81</v>
      </c>
      <c r="AF156" t="s">
        <v>81</v>
      </c>
      <c r="AG156" t="s">
        <v>81</v>
      </c>
      <c r="AH156" t="s">
        <v>81</v>
      </c>
      <c r="AI156" t="s">
        <v>126</v>
      </c>
      <c r="AJ156" t="s">
        <v>81</v>
      </c>
      <c r="AK156" t="s">
        <v>81</v>
      </c>
      <c r="AL156" t="s">
        <v>81</v>
      </c>
      <c r="AM156" t="s">
        <v>81</v>
      </c>
      <c r="AN156" t="s">
        <v>81</v>
      </c>
      <c r="AO156" t="s">
        <v>81</v>
      </c>
      <c r="AP156" t="s">
        <v>81</v>
      </c>
      <c r="AQ156" t="s">
        <v>81</v>
      </c>
      <c r="AR156" t="s">
        <v>81</v>
      </c>
      <c r="AS156" t="s">
        <v>81</v>
      </c>
      <c r="AT156" t="s">
        <v>81</v>
      </c>
      <c r="AU156" t="s">
        <v>81</v>
      </c>
      <c r="AV156" t="s">
        <v>81</v>
      </c>
      <c r="AW156" t="s">
        <v>81</v>
      </c>
      <c r="AX156" t="s">
        <v>81</v>
      </c>
      <c r="AY156" t="s">
        <v>81</v>
      </c>
      <c r="AZ156" t="s">
        <v>81</v>
      </c>
      <c r="BA156" t="s">
        <v>81</v>
      </c>
    </row>
    <row r="157" spans="2:53" x14ac:dyDescent="0.2">
      <c r="B157" t="s">
        <v>87</v>
      </c>
      <c r="C157" t="s">
        <v>81</v>
      </c>
      <c r="D157" t="s">
        <v>81</v>
      </c>
      <c r="E157" t="s">
        <v>81</v>
      </c>
      <c r="F157" t="s">
        <v>81</v>
      </c>
      <c r="G157" t="s">
        <v>81</v>
      </c>
      <c r="H157" t="s">
        <v>81</v>
      </c>
      <c r="I157" t="s">
        <v>81</v>
      </c>
      <c r="J157" t="s">
        <v>81</v>
      </c>
      <c r="K157" t="s">
        <v>81</v>
      </c>
      <c r="L157" t="s">
        <v>81</v>
      </c>
      <c r="M157" t="s">
        <v>81</v>
      </c>
      <c r="N157" t="s">
        <v>81</v>
      </c>
      <c r="O157" t="s">
        <v>81</v>
      </c>
      <c r="P157" t="s">
        <v>81</v>
      </c>
      <c r="Q157" t="s">
        <v>81</v>
      </c>
      <c r="R157" t="s">
        <v>81</v>
      </c>
      <c r="S157" t="s">
        <v>81</v>
      </c>
      <c r="T157" t="s">
        <v>81</v>
      </c>
      <c r="U157" t="s">
        <v>81</v>
      </c>
      <c r="V157" t="s">
        <v>81</v>
      </c>
      <c r="W157" t="s">
        <v>81</v>
      </c>
      <c r="X157" t="s">
        <v>81</v>
      </c>
      <c r="Y157" t="s">
        <v>81</v>
      </c>
      <c r="Z157" t="s">
        <v>81</v>
      </c>
      <c r="AA157" t="s">
        <v>81</v>
      </c>
      <c r="AB157" t="s">
        <v>81</v>
      </c>
      <c r="AC157" t="s">
        <v>81</v>
      </c>
      <c r="AD157" t="s">
        <v>81</v>
      </c>
      <c r="AE157" t="s">
        <v>81</v>
      </c>
      <c r="AF157" t="s">
        <v>81</v>
      </c>
      <c r="AG157" t="s">
        <v>81</v>
      </c>
      <c r="AH157" t="s">
        <v>81</v>
      </c>
      <c r="AI157" t="s">
        <v>218</v>
      </c>
      <c r="AJ157" t="s">
        <v>81</v>
      </c>
      <c r="AK157" t="s">
        <v>81</v>
      </c>
      <c r="AL157" t="s">
        <v>81</v>
      </c>
      <c r="AM157" t="s">
        <v>81</v>
      </c>
      <c r="AN157" t="s">
        <v>81</v>
      </c>
      <c r="AO157" t="s">
        <v>81</v>
      </c>
      <c r="AP157" t="s">
        <v>81</v>
      </c>
      <c r="AQ157" t="s">
        <v>81</v>
      </c>
      <c r="AR157" t="s">
        <v>81</v>
      </c>
      <c r="AS157" t="s">
        <v>81</v>
      </c>
      <c r="AT157" t="s">
        <v>81</v>
      </c>
      <c r="AU157" t="s">
        <v>81</v>
      </c>
      <c r="AV157" t="s">
        <v>81</v>
      </c>
      <c r="AW157" t="s">
        <v>81</v>
      </c>
      <c r="AX157" t="s">
        <v>81</v>
      </c>
      <c r="AY157" t="s">
        <v>81</v>
      </c>
      <c r="AZ157" t="s">
        <v>81</v>
      </c>
      <c r="BA157" t="s">
        <v>81</v>
      </c>
    </row>
    <row r="158" spans="2:53" x14ac:dyDescent="0.2">
      <c r="B158" t="s">
        <v>81</v>
      </c>
      <c r="C158" t="s">
        <v>81</v>
      </c>
      <c r="D158" t="s">
        <v>81</v>
      </c>
      <c r="E158" t="s">
        <v>81</v>
      </c>
      <c r="F158" t="s">
        <v>81</v>
      </c>
      <c r="G158" t="s">
        <v>81</v>
      </c>
      <c r="H158" t="s">
        <v>81</v>
      </c>
      <c r="I158" t="s">
        <v>81</v>
      </c>
      <c r="J158" t="s">
        <v>81</v>
      </c>
      <c r="K158" t="s">
        <v>81</v>
      </c>
      <c r="L158" t="s">
        <v>81</v>
      </c>
      <c r="M158" t="s">
        <v>81</v>
      </c>
      <c r="N158" t="s">
        <v>81</v>
      </c>
      <c r="O158" t="s">
        <v>81</v>
      </c>
      <c r="P158" t="s">
        <v>81</v>
      </c>
      <c r="Q158" t="s">
        <v>81</v>
      </c>
      <c r="R158" t="s">
        <v>81</v>
      </c>
      <c r="S158" t="s">
        <v>81</v>
      </c>
      <c r="T158" t="s">
        <v>81</v>
      </c>
      <c r="U158" t="s">
        <v>81</v>
      </c>
      <c r="V158" t="s">
        <v>81</v>
      </c>
      <c r="W158" t="s">
        <v>81</v>
      </c>
      <c r="X158" t="s">
        <v>81</v>
      </c>
      <c r="Y158" t="s">
        <v>81</v>
      </c>
      <c r="Z158" t="s">
        <v>81</v>
      </c>
      <c r="AA158" t="s">
        <v>81</v>
      </c>
      <c r="AB158" t="s">
        <v>81</v>
      </c>
      <c r="AC158" t="s">
        <v>81</v>
      </c>
      <c r="AD158" t="s">
        <v>81</v>
      </c>
      <c r="AE158" t="s">
        <v>81</v>
      </c>
      <c r="AF158" t="s">
        <v>81</v>
      </c>
      <c r="AG158" t="s">
        <v>81</v>
      </c>
      <c r="AH158" t="s">
        <v>81</v>
      </c>
      <c r="AI158" t="s">
        <v>187</v>
      </c>
      <c r="AJ158" t="s">
        <v>81</v>
      </c>
      <c r="AK158" t="s">
        <v>81</v>
      </c>
      <c r="AL158" t="s">
        <v>81</v>
      </c>
      <c r="AM158" t="s">
        <v>81</v>
      </c>
      <c r="AN158" t="s">
        <v>81</v>
      </c>
      <c r="AO158" t="s">
        <v>81</v>
      </c>
      <c r="AP158" t="s">
        <v>81</v>
      </c>
      <c r="AQ158" t="s">
        <v>81</v>
      </c>
      <c r="AR158" t="s">
        <v>81</v>
      </c>
      <c r="AS158" t="s">
        <v>81</v>
      </c>
      <c r="AT158" t="s">
        <v>81</v>
      </c>
      <c r="AU158" t="s">
        <v>81</v>
      </c>
      <c r="AV158" t="s">
        <v>81</v>
      </c>
      <c r="AW158" t="s">
        <v>81</v>
      </c>
      <c r="AX158" t="s">
        <v>81</v>
      </c>
      <c r="AY158" t="s">
        <v>81</v>
      </c>
      <c r="AZ158" t="s">
        <v>81</v>
      </c>
      <c r="BA158" t="s">
        <v>81</v>
      </c>
    </row>
    <row r="159" spans="2:53" x14ac:dyDescent="0.2">
      <c r="B159" t="s">
        <v>29</v>
      </c>
      <c r="C159" t="s">
        <v>81</v>
      </c>
      <c r="D159" t="s">
        <v>81</v>
      </c>
      <c r="E159" t="s">
        <v>81</v>
      </c>
      <c r="F159" t="s">
        <v>81</v>
      </c>
      <c r="G159" t="s">
        <v>81</v>
      </c>
      <c r="H159" t="s">
        <v>81</v>
      </c>
      <c r="I159" t="s">
        <v>81</v>
      </c>
      <c r="J159" t="s">
        <v>81</v>
      </c>
      <c r="K159" t="s">
        <v>81</v>
      </c>
      <c r="L159" t="s">
        <v>81</v>
      </c>
      <c r="M159" t="s">
        <v>81</v>
      </c>
      <c r="N159" t="s">
        <v>81</v>
      </c>
      <c r="O159" t="s">
        <v>81</v>
      </c>
      <c r="P159" t="s">
        <v>81</v>
      </c>
      <c r="Q159" t="s">
        <v>81</v>
      </c>
      <c r="R159" t="s">
        <v>81</v>
      </c>
      <c r="S159" t="s">
        <v>81</v>
      </c>
      <c r="T159" t="s">
        <v>81</v>
      </c>
      <c r="U159" t="s">
        <v>81</v>
      </c>
      <c r="V159" t="s">
        <v>81</v>
      </c>
      <c r="W159" t="s">
        <v>81</v>
      </c>
      <c r="X159" t="s">
        <v>81</v>
      </c>
      <c r="Y159" t="s">
        <v>81</v>
      </c>
      <c r="Z159" t="s">
        <v>81</v>
      </c>
      <c r="AA159" t="s">
        <v>81</v>
      </c>
      <c r="AB159" t="s">
        <v>81</v>
      </c>
      <c r="AC159" t="s">
        <v>81</v>
      </c>
      <c r="AD159" t="s">
        <v>81</v>
      </c>
      <c r="AE159" t="s">
        <v>81</v>
      </c>
      <c r="AF159" t="s">
        <v>81</v>
      </c>
      <c r="AG159" t="s">
        <v>81</v>
      </c>
      <c r="AH159" t="s">
        <v>81</v>
      </c>
      <c r="AI159" t="s">
        <v>81</v>
      </c>
      <c r="AJ159" t="s">
        <v>219</v>
      </c>
      <c r="AK159" t="s">
        <v>220</v>
      </c>
      <c r="AL159" t="s">
        <v>221</v>
      </c>
      <c r="AM159" t="s">
        <v>81</v>
      </c>
      <c r="AN159" t="s">
        <v>81</v>
      </c>
      <c r="AO159" t="s">
        <v>81</v>
      </c>
      <c r="AP159" t="s">
        <v>81</v>
      </c>
      <c r="AQ159" t="s">
        <v>81</v>
      </c>
      <c r="AR159" t="s">
        <v>81</v>
      </c>
      <c r="AS159" t="s">
        <v>81</v>
      </c>
      <c r="AT159" t="s">
        <v>81</v>
      </c>
      <c r="AU159" t="s">
        <v>81</v>
      </c>
      <c r="AV159" t="s">
        <v>81</v>
      </c>
      <c r="AW159" t="s">
        <v>81</v>
      </c>
      <c r="AX159" t="s">
        <v>81</v>
      </c>
      <c r="AY159" t="s">
        <v>81</v>
      </c>
      <c r="AZ159" t="s">
        <v>81</v>
      </c>
      <c r="BA159" t="s">
        <v>81</v>
      </c>
    </row>
    <row r="160" spans="2:53" x14ac:dyDescent="0.2">
      <c r="B160" t="s">
        <v>81</v>
      </c>
      <c r="C160" t="s">
        <v>81</v>
      </c>
      <c r="D160" t="s">
        <v>81</v>
      </c>
      <c r="E160" t="s">
        <v>81</v>
      </c>
      <c r="F160" t="s">
        <v>81</v>
      </c>
      <c r="G160" t="s">
        <v>81</v>
      </c>
      <c r="H160" t="s">
        <v>81</v>
      </c>
      <c r="I160" t="s">
        <v>81</v>
      </c>
      <c r="J160" t="s">
        <v>81</v>
      </c>
      <c r="K160" t="s">
        <v>81</v>
      </c>
      <c r="L160" t="s">
        <v>81</v>
      </c>
      <c r="M160" t="s">
        <v>81</v>
      </c>
      <c r="N160" t="s">
        <v>81</v>
      </c>
      <c r="O160" t="s">
        <v>81</v>
      </c>
      <c r="P160" t="s">
        <v>81</v>
      </c>
      <c r="Q160" t="s">
        <v>81</v>
      </c>
      <c r="R160" t="s">
        <v>81</v>
      </c>
      <c r="S160" t="s">
        <v>81</v>
      </c>
      <c r="T160" t="s">
        <v>81</v>
      </c>
      <c r="U160" t="s">
        <v>81</v>
      </c>
      <c r="V160" t="s">
        <v>81</v>
      </c>
      <c r="W160" t="s">
        <v>81</v>
      </c>
      <c r="X160" t="s">
        <v>81</v>
      </c>
      <c r="Y160" t="s">
        <v>81</v>
      </c>
      <c r="Z160" t="s">
        <v>81</v>
      </c>
      <c r="AA160" t="s">
        <v>81</v>
      </c>
      <c r="AB160" t="s">
        <v>81</v>
      </c>
      <c r="AC160" t="s">
        <v>81</v>
      </c>
      <c r="AD160" t="s">
        <v>81</v>
      </c>
      <c r="AE160" t="s">
        <v>81</v>
      </c>
      <c r="AF160" t="s">
        <v>81</v>
      </c>
      <c r="AG160" t="s">
        <v>81</v>
      </c>
      <c r="AH160" t="s">
        <v>81</v>
      </c>
      <c r="AI160" t="s">
        <v>81</v>
      </c>
      <c r="AJ160" t="s">
        <v>111</v>
      </c>
      <c r="AK160" t="s">
        <v>222</v>
      </c>
      <c r="AL160" t="s">
        <v>122</v>
      </c>
      <c r="AM160" t="s">
        <v>81</v>
      </c>
      <c r="AN160" t="s">
        <v>81</v>
      </c>
      <c r="AO160" t="s">
        <v>81</v>
      </c>
      <c r="AP160" t="s">
        <v>81</v>
      </c>
      <c r="AQ160" t="s">
        <v>81</v>
      </c>
      <c r="AR160" t="s">
        <v>81</v>
      </c>
      <c r="AS160" t="s">
        <v>81</v>
      </c>
      <c r="AT160" t="s">
        <v>81</v>
      </c>
      <c r="AU160" t="s">
        <v>81</v>
      </c>
      <c r="AV160" t="s">
        <v>81</v>
      </c>
      <c r="AW160" t="s">
        <v>81</v>
      </c>
      <c r="AX160" t="s">
        <v>81</v>
      </c>
      <c r="AY160" t="s">
        <v>81</v>
      </c>
      <c r="AZ160" t="s">
        <v>81</v>
      </c>
      <c r="BA160" t="s">
        <v>81</v>
      </c>
    </row>
    <row r="161" spans="2:53" x14ac:dyDescent="0.2">
      <c r="B161" t="s">
        <v>11</v>
      </c>
      <c r="C161" t="s">
        <v>81</v>
      </c>
      <c r="D161" t="s">
        <v>81</v>
      </c>
      <c r="E161" t="s">
        <v>81</v>
      </c>
      <c r="F161" t="s">
        <v>81</v>
      </c>
      <c r="G161" t="s">
        <v>81</v>
      </c>
      <c r="H161" t="s">
        <v>81</v>
      </c>
      <c r="I161" t="s">
        <v>81</v>
      </c>
      <c r="J161" t="s">
        <v>81</v>
      </c>
      <c r="K161" t="s">
        <v>81</v>
      </c>
      <c r="L161" t="s">
        <v>81</v>
      </c>
      <c r="M161" t="s">
        <v>81</v>
      </c>
      <c r="N161" t="s">
        <v>81</v>
      </c>
      <c r="O161" t="s">
        <v>81</v>
      </c>
      <c r="P161" t="s">
        <v>81</v>
      </c>
      <c r="Q161" t="s">
        <v>81</v>
      </c>
      <c r="R161" t="s">
        <v>81</v>
      </c>
      <c r="S161" t="s">
        <v>81</v>
      </c>
      <c r="T161" t="s">
        <v>81</v>
      </c>
      <c r="U161" t="s">
        <v>81</v>
      </c>
      <c r="V161" t="s">
        <v>81</v>
      </c>
      <c r="W161" t="s">
        <v>81</v>
      </c>
      <c r="X161" t="s">
        <v>81</v>
      </c>
      <c r="Y161" t="s">
        <v>81</v>
      </c>
      <c r="Z161" t="s">
        <v>81</v>
      </c>
      <c r="AA161" t="s">
        <v>81</v>
      </c>
      <c r="AB161" t="s">
        <v>81</v>
      </c>
      <c r="AC161" t="s">
        <v>81</v>
      </c>
      <c r="AD161" t="s">
        <v>81</v>
      </c>
      <c r="AE161" t="s">
        <v>81</v>
      </c>
      <c r="AF161" t="s">
        <v>81</v>
      </c>
      <c r="AG161" t="s">
        <v>81</v>
      </c>
      <c r="AH161" t="s">
        <v>81</v>
      </c>
      <c r="AI161" t="s">
        <v>81</v>
      </c>
      <c r="AJ161" t="s">
        <v>169</v>
      </c>
      <c r="AK161" t="s">
        <v>81</v>
      </c>
      <c r="AL161" t="s">
        <v>81</v>
      </c>
      <c r="AM161" t="s">
        <v>81</v>
      </c>
      <c r="AN161" t="s">
        <v>81</v>
      </c>
      <c r="AO161" t="s">
        <v>81</v>
      </c>
      <c r="AP161" t="s">
        <v>81</v>
      </c>
      <c r="AQ161" t="s">
        <v>81</v>
      </c>
      <c r="AR161" t="s">
        <v>81</v>
      </c>
      <c r="AS161" t="s">
        <v>81</v>
      </c>
      <c r="AT161" t="s">
        <v>81</v>
      </c>
      <c r="AU161" t="s">
        <v>81</v>
      </c>
      <c r="AV161" t="s">
        <v>81</v>
      </c>
      <c r="AW161" t="s">
        <v>81</v>
      </c>
      <c r="AX161" t="s">
        <v>81</v>
      </c>
      <c r="AY161" t="s">
        <v>81</v>
      </c>
      <c r="AZ161" t="s">
        <v>81</v>
      </c>
      <c r="BA161" t="s">
        <v>81</v>
      </c>
    </row>
    <row r="162" spans="2:53" x14ac:dyDescent="0.2">
      <c r="B162" t="s">
        <v>81</v>
      </c>
      <c r="C162" t="s">
        <v>81</v>
      </c>
      <c r="D162" t="s">
        <v>81</v>
      </c>
      <c r="E162" t="s">
        <v>81</v>
      </c>
      <c r="F162" t="s">
        <v>81</v>
      </c>
      <c r="G162" t="s">
        <v>81</v>
      </c>
      <c r="H162" t="s">
        <v>81</v>
      </c>
      <c r="I162" t="s">
        <v>81</v>
      </c>
      <c r="J162" t="s">
        <v>81</v>
      </c>
      <c r="K162" t="s">
        <v>81</v>
      </c>
      <c r="L162" t="s">
        <v>81</v>
      </c>
      <c r="M162" t="s">
        <v>81</v>
      </c>
      <c r="N162" t="s">
        <v>81</v>
      </c>
      <c r="O162" t="s">
        <v>81</v>
      </c>
      <c r="P162" t="s">
        <v>81</v>
      </c>
      <c r="Q162" t="s">
        <v>81</v>
      </c>
      <c r="R162" t="s">
        <v>81</v>
      </c>
      <c r="S162" t="s">
        <v>81</v>
      </c>
      <c r="T162" t="s">
        <v>81</v>
      </c>
      <c r="U162" t="s">
        <v>81</v>
      </c>
      <c r="V162" t="s">
        <v>81</v>
      </c>
      <c r="W162" t="s">
        <v>81</v>
      </c>
      <c r="X162" t="s">
        <v>81</v>
      </c>
      <c r="Y162" t="s">
        <v>81</v>
      </c>
      <c r="Z162" t="s">
        <v>81</v>
      </c>
      <c r="AA162" t="s">
        <v>81</v>
      </c>
      <c r="AB162" t="s">
        <v>81</v>
      </c>
      <c r="AC162" t="s">
        <v>81</v>
      </c>
      <c r="AD162" t="s">
        <v>81</v>
      </c>
      <c r="AE162" t="s">
        <v>81</v>
      </c>
      <c r="AF162" t="s">
        <v>81</v>
      </c>
      <c r="AG162" t="s">
        <v>81</v>
      </c>
      <c r="AH162" t="s">
        <v>81</v>
      </c>
      <c r="AI162" t="s">
        <v>81</v>
      </c>
      <c r="AJ162" t="s">
        <v>173</v>
      </c>
      <c r="AK162" t="s">
        <v>81</v>
      </c>
      <c r="AL162" t="s">
        <v>81</v>
      </c>
      <c r="AM162" t="s">
        <v>81</v>
      </c>
      <c r="AN162" t="s">
        <v>81</v>
      </c>
      <c r="AO162" t="s">
        <v>81</v>
      </c>
      <c r="AP162" t="s">
        <v>81</v>
      </c>
      <c r="AQ162" t="s">
        <v>81</v>
      </c>
      <c r="AR162" t="s">
        <v>81</v>
      </c>
      <c r="AS162" t="s">
        <v>81</v>
      </c>
      <c r="AT162" t="s">
        <v>81</v>
      </c>
      <c r="AU162" t="s">
        <v>81</v>
      </c>
      <c r="AV162" t="s">
        <v>81</v>
      </c>
      <c r="AW162" t="s">
        <v>81</v>
      </c>
      <c r="AX162" t="s">
        <v>81</v>
      </c>
      <c r="AY162" t="s">
        <v>81</v>
      </c>
      <c r="AZ162" t="s">
        <v>81</v>
      </c>
      <c r="BA162" t="s">
        <v>81</v>
      </c>
    </row>
    <row r="163" spans="2:53" x14ac:dyDescent="0.2">
      <c r="B163" t="s">
        <v>87</v>
      </c>
      <c r="C163" t="s">
        <v>81</v>
      </c>
      <c r="D163" t="s">
        <v>81</v>
      </c>
      <c r="E163" t="s">
        <v>81</v>
      </c>
      <c r="F163" t="s">
        <v>81</v>
      </c>
      <c r="G163" t="s">
        <v>81</v>
      </c>
      <c r="H163" t="s">
        <v>81</v>
      </c>
      <c r="I163" t="s">
        <v>81</v>
      </c>
      <c r="J163" t="s">
        <v>81</v>
      </c>
      <c r="K163" t="s">
        <v>81</v>
      </c>
      <c r="L163" t="s">
        <v>81</v>
      </c>
      <c r="M163" t="s">
        <v>81</v>
      </c>
      <c r="N163" t="s">
        <v>81</v>
      </c>
      <c r="O163" t="s">
        <v>81</v>
      </c>
      <c r="P163" t="s">
        <v>81</v>
      </c>
      <c r="Q163" t="s">
        <v>81</v>
      </c>
      <c r="R163" t="s">
        <v>81</v>
      </c>
      <c r="S163" t="s">
        <v>81</v>
      </c>
      <c r="T163" t="s">
        <v>81</v>
      </c>
      <c r="U163" t="s">
        <v>81</v>
      </c>
      <c r="V163" t="s">
        <v>81</v>
      </c>
      <c r="W163" t="s">
        <v>81</v>
      </c>
      <c r="X163" t="s">
        <v>81</v>
      </c>
      <c r="Y163" t="s">
        <v>81</v>
      </c>
      <c r="Z163" t="s">
        <v>81</v>
      </c>
      <c r="AA163" t="s">
        <v>81</v>
      </c>
      <c r="AB163" t="s">
        <v>81</v>
      </c>
      <c r="AC163" t="s">
        <v>81</v>
      </c>
      <c r="AD163" t="s">
        <v>81</v>
      </c>
      <c r="AE163" t="s">
        <v>81</v>
      </c>
      <c r="AF163" t="s">
        <v>81</v>
      </c>
      <c r="AG163" t="s">
        <v>81</v>
      </c>
      <c r="AH163" t="s">
        <v>81</v>
      </c>
      <c r="AI163" t="s">
        <v>81</v>
      </c>
      <c r="AJ163" t="s">
        <v>152</v>
      </c>
      <c r="AK163" t="s">
        <v>81</v>
      </c>
      <c r="AL163" t="s">
        <v>81</v>
      </c>
      <c r="AM163" t="s">
        <v>81</v>
      </c>
      <c r="AN163" t="s">
        <v>81</v>
      </c>
      <c r="AO163" t="s">
        <v>81</v>
      </c>
      <c r="AP163" t="s">
        <v>81</v>
      </c>
      <c r="AQ163" t="s">
        <v>81</v>
      </c>
      <c r="AR163" t="s">
        <v>81</v>
      </c>
      <c r="AS163" t="s">
        <v>81</v>
      </c>
      <c r="AT163" t="s">
        <v>81</v>
      </c>
      <c r="AU163" t="s">
        <v>81</v>
      </c>
      <c r="AV163" t="s">
        <v>81</v>
      </c>
      <c r="AW163" t="s">
        <v>81</v>
      </c>
      <c r="AX163" t="s">
        <v>81</v>
      </c>
      <c r="AY163" t="s">
        <v>81</v>
      </c>
      <c r="AZ163" t="s">
        <v>81</v>
      </c>
      <c r="BA163" t="s">
        <v>81</v>
      </c>
    </row>
    <row r="164" spans="2:53" x14ac:dyDescent="0.2">
      <c r="B164" t="s">
        <v>81</v>
      </c>
      <c r="C164" t="s">
        <v>81</v>
      </c>
      <c r="D164" t="s">
        <v>81</v>
      </c>
      <c r="E164" t="s">
        <v>81</v>
      </c>
      <c r="F164" t="s">
        <v>81</v>
      </c>
      <c r="G164" t="s">
        <v>81</v>
      </c>
      <c r="H164" t="s">
        <v>81</v>
      </c>
      <c r="I164" t="s">
        <v>81</v>
      </c>
      <c r="J164" t="s">
        <v>81</v>
      </c>
      <c r="K164" t="s">
        <v>81</v>
      </c>
      <c r="L164" t="s">
        <v>81</v>
      </c>
      <c r="M164" t="s">
        <v>81</v>
      </c>
      <c r="N164" t="s">
        <v>81</v>
      </c>
      <c r="O164" t="s">
        <v>81</v>
      </c>
      <c r="P164" t="s">
        <v>81</v>
      </c>
      <c r="Q164" t="s">
        <v>81</v>
      </c>
      <c r="R164" t="s">
        <v>81</v>
      </c>
      <c r="S164" t="s">
        <v>81</v>
      </c>
      <c r="T164" t="s">
        <v>81</v>
      </c>
      <c r="U164" t="s">
        <v>81</v>
      </c>
      <c r="V164" t="s">
        <v>81</v>
      </c>
      <c r="W164" t="s">
        <v>81</v>
      </c>
      <c r="X164" t="s">
        <v>81</v>
      </c>
      <c r="Y164" t="s">
        <v>81</v>
      </c>
      <c r="Z164" t="s">
        <v>81</v>
      </c>
      <c r="AA164" t="s">
        <v>81</v>
      </c>
      <c r="AB164" t="s">
        <v>81</v>
      </c>
      <c r="AC164" t="s">
        <v>81</v>
      </c>
      <c r="AD164" t="s">
        <v>81</v>
      </c>
      <c r="AE164" t="s">
        <v>81</v>
      </c>
      <c r="AF164" t="s">
        <v>81</v>
      </c>
      <c r="AG164" t="s">
        <v>81</v>
      </c>
      <c r="AH164" t="s">
        <v>81</v>
      </c>
      <c r="AI164" t="s">
        <v>81</v>
      </c>
      <c r="AJ164" t="s">
        <v>86</v>
      </c>
      <c r="AK164" t="s">
        <v>81</v>
      </c>
      <c r="AL164" t="s">
        <v>81</v>
      </c>
      <c r="AM164" t="s">
        <v>81</v>
      </c>
      <c r="AN164" t="s">
        <v>81</v>
      </c>
      <c r="AO164" t="s">
        <v>81</v>
      </c>
      <c r="AP164" t="s">
        <v>81</v>
      </c>
      <c r="AQ164" t="s">
        <v>81</v>
      </c>
      <c r="AR164" t="s">
        <v>81</v>
      </c>
      <c r="AS164" t="s">
        <v>81</v>
      </c>
      <c r="AT164" t="s">
        <v>81</v>
      </c>
      <c r="AU164" t="s">
        <v>81</v>
      </c>
      <c r="AV164" t="s">
        <v>81</v>
      </c>
      <c r="AW164" t="s">
        <v>81</v>
      </c>
      <c r="AX164" t="s">
        <v>81</v>
      </c>
      <c r="AY164" t="s">
        <v>81</v>
      </c>
      <c r="AZ164" t="s">
        <v>81</v>
      </c>
      <c r="BA164" t="s">
        <v>81</v>
      </c>
    </row>
    <row r="165" spans="2:53" x14ac:dyDescent="0.2">
      <c r="B165" t="s">
        <v>36</v>
      </c>
      <c r="C165" t="s">
        <v>81</v>
      </c>
      <c r="D165" t="s">
        <v>81</v>
      </c>
      <c r="E165" t="s">
        <v>81</v>
      </c>
      <c r="F165" t="s">
        <v>81</v>
      </c>
      <c r="G165" t="s">
        <v>81</v>
      </c>
      <c r="H165" t="s">
        <v>81</v>
      </c>
      <c r="I165" t="s">
        <v>81</v>
      </c>
      <c r="J165" t="s">
        <v>81</v>
      </c>
      <c r="K165" t="s">
        <v>81</v>
      </c>
      <c r="L165" t="s">
        <v>81</v>
      </c>
      <c r="M165" t="s">
        <v>81</v>
      </c>
      <c r="N165" t="s">
        <v>81</v>
      </c>
      <c r="O165" t="s">
        <v>81</v>
      </c>
      <c r="P165" t="s">
        <v>81</v>
      </c>
      <c r="Q165" t="s">
        <v>81</v>
      </c>
      <c r="R165" t="s">
        <v>81</v>
      </c>
      <c r="S165" t="s">
        <v>81</v>
      </c>
      <c r="T165" t="s">
        <v>81</v>
      </c>
      <c r="U165" t="s">
        <v>81</v>
      </c>
      <c r="V165" t="s">
        <v>81</v>
      </c>
      <c r="W165" t="s">
        <v>81</v>
      </c>
      <c r="X165" t="s">
        <v>81</v>
      </c>
      <c r="Y165" t="s">
        <v>81</v>
      </c>
      <c r="Z165" t="s">
        <v>81</v>
      </c>
      <c r="AA165" t="s">
        <v>81</v>
      </c>
      <c r="AB165" t="s">
        <v>81</v>
      </c>
      <c r="AC165" t="s">
        <v>81</v>
      </c>
      <c r="AD165" t="s">
        <v>81</v>
      </c>
      <c r="AE165" t="s">
        <v>81</v>
      </c>
      <c r="AF165" t="s">
        <v>81</v>
      </c>
      <c r="AG165" t="s">
        <v>81</v>
      </c>
      <c r="AH165" t="s">
        <v>81</v>
      </c>
      <c r="AI165" t="s">
        <v>81</v>
      </c>
      <c r="AJ165" t="s">
        <v>81</v>
      </c>
      <c r="AK165" t="s">
        <v>223</v>
      </c>
      <c r="AL165" t="s">
        <v>81</v>
      </c>
      <c r="AM165" t="s">
        <v>81</v>
      </c>
      <c r="AN165" t="s">
        <v>81</v>
      </c>
      <c r="AO165" t="s">
        <v>81</v>
      </c>
      <c r="AP165" t="s">
        <v>81</v>
      </c>
      <c r="AQ165" t="s">
        <v>81</v>
      </c>
      <c r="AR165" t="s">
        <v>81</v>
      </c>
      <c r="AS165" t="s">
        <v>81</v>
      </c>
      <c r="AT165" t="s">
        <v>81</v>
      </c>
      <c r="AU165" t="s">
        <v>81</v>
      </c>
      <c r="AV165" t="s">
        <v>81</v>
      </c>
      <c r="AW165" t="s">
        <v>81</v>
      </c>
      <c r="AX165" t="s">
        <v>81</v>
      </c>
      <c r="AY165" t="s">
        <v>81</v>
      </c>
      <c r="AZ165" t="s">
        <v>81</v>
      </c>
      <c r="BA165" t="s">
        <v>81</v>
      </c>
    </row>
    <row r="166" spans="2:53" x14ac:dyDescent="0.2">
      <c r="B166" t="s">
        <v>81</v>
      </c>
      <c r="C166" t="s">
        <v>81</v>
      </c>
      <c r="D166" t="s">
        <v>81</v>
      </c>
      <c r="E166" t="s">
        <v>81</v>
      </c>
      <c r="F166" t="s">
        <v>81</v>
      </c>
      <c r="G166" t="s">
        <v>81</v>
      </c>
      <c r="H166" t="s">
        <v>81</v>
      </c>
      <c r="I166" t="s">
        <v>81</v>
      </c>
      <c r="J166" t="s">
        <v>81</v>
      </c>
      <c r="K166" t="s">
        <v>81</v>
      </c>
      <c r="L166" t="s">
        <v>81</v>
      </c>
      <c r="M166" t="s">
        <v>81</v>
      </c>
      <c r="N166" t="s">
        <v>81</v>
      </c>
      <c r="O166" t="s">
        <v>81</v>
      </c>
      <c r="P166" t="s">
        <v>81</v>
      </c>
      <c r="Q166" t="s">
        <v>81</v>
      </c>
      <c r="R166" t="s">
        <v>81</v>
      </c>
      <c r="S166" t="s">
        <v>81</v>
      </c>
      <c r="T166" t="s">
        <v>81</v>
      </c>
      <c r="U166" t="s">
        <v>81</v>
      </c>
      <c r="V166" t="s">
        <v>81</v>
      </c>
      <c r="W166" t="s">
        <v>81</v>
      </c>
      <c r="X166" t="s">
        <v>81</v>
      </c>
      <c r="Y166" t="s">
        <v>81</v>
      </c>
      <c r="Z166" t="s">
        <v>81</v>
      </c>
      <c r="AA166" t="s">
        <v>81</v>
      </c>
      <c r="AB166" t="s">
        <v>81</v>
      </c>
      <c r="AC166" t="s">
        <v>81</v>
      </c>
      <c r="AD166" t="s">
        <v>81</v>
      </c>
      <c r="AE166" t="s">
        <v>81</v>
      </c>
      <c r="AF166" t="s">
        <v>81</v>
      </c>
      <c r="AG166" t="s">
        <v>81</v>
      </c>
      <c r="AH166" t="s">
        <v>81</v>
      </c>
      <c r="AI166" t="s">
        <v>81</v>
      </c>
      <c r="AJ166" t="s">
        <v>81</v>
      </c>
      <c r="AK166" t="s">
        <v>106</v>
      </c>
      <c r="AL166" t="s">
        <v>81</v>
      </c>
      <c r="AM166" t="s">
        <v>81</v>
      </c>
      <c r="AN166" t="s">
        <v>81</v>
      </c>
      <c r="AO166" t="s">
        <v>81</v>
      </c>
      <c r="AP166" t="s">
        <v>81</v>
      </c>
      <c r="AQ166" t="s">
        <v>81</v>
      </c>
      <c r="AR166" t="s">
        <v>81</v>
      </c>
      <c r="AS166" t="s">
        <v>81</v>
      </c>
      <c r="AT166" t="s">
        <v>81</v>
      </c>
      <c r="AU166" t="s">
        <v>81</v>
      </c>
      <c r="AV166" t="s">
        <v>81</v>
      </c>
      <c r="AW166" t="s">
        <v>81</v>
      </c>
      <c r="AX166" t="s">
        <v>81</v>
      </c>
      <c r="AY166" t="s">
        <v>81</v>
      </c>
      <c r="AZ166" t="s">
        <v>81</v>
      </c>
      <c r="BA166" t="s">
        <v>81</v>
      </c>
    </row>
    <row r="167" spans="2:53" x14ac:dyDescent="0.2">
      <c r="B167" t="s">
        <v>87</v>
      </c>
      <c r="C167" t="s">
        <v>81</v>
      </c>
      <c r="D167" t="s">
        <v>81</v>
      </c>
      <c r="E167" t="s">
        <v>81</v>
      </c>
      <c r="F167" t="s">
        <v>81</v>
      </c>
      <c r="G167" t="s">
        <v>81</v>
      </c>
      <c r="H167" t="s">
        <v>81</v>
      </c>
      <c r="I167" t="s">
        <v>81</v>
      </c>
      <c r="J167" t="s">
        <v>81</v>
      </c>
      <c r="K167" t="s">
        <v>81</v>
      </c>
      <c r="L167" t="s">
        <v>81</v>
      </c>
      <c r="M167" t="s">
        <v>81</v>
      </c>
      <c r="N167" t="s">
        <v>81</v>
      </c>
      <c r="O167" t="s">
        <v>81</v>
      </c>
      <c r="P167" t="s">
        <v>81</v>
      </c>
      <c r="Q167" t="s">
        <v>81</v>
      </c>
      <c r="R167" t="s">
        <v>81</v>
      </c>
      <c r="S167" t="s">
        <v>81</v>
      </c>
      <c r="T167" t="s">
        <v>81</v>
      </c>
      <c r="U167" t="s">
        <v>81</v>
      </c>
      <c r="V167" t="s">
        <v>81</v>
      </c>
      <c r="W167" t="s">
        <v>81</v>
      </c>
      <c r="X167" t="s">
        <v>81</v>
      </c>
      <c r="Y167" t="s">
        <v>81</v>
      </c>
      <c r="Z167" t="s">
        <v>81</v>
      </c>
      <c r="AA167" t="s">
        <v>81</v>
      </c>
      <c r="AB167" t="s">
        <v>81</v>
      </c>
      <c r="AC167" t="s">
        <v>81</v>
      </c>
      <c r="AD167" t="s">
        <v>81</v>
      </c>
      <c r="AE167" t="s">
        <v>81</v>
      </c>
      <c r="AF167" t="s">
        <v>81</v>
      </c>
      <c r="AG167" t="s">
        <v>81</v>
      </c>
      <c r="AH167" t="s">
        <v>81</v>
      </c>
      <c r="AI167" t="s">
        <v>81</v>
      </c>
      <c r="AJ167" t="s">
        <v>81</v>
      </c>
      <c r="AK167" t="s">
        <v>224</v>
      </c>
      <c r="AL167" t="s">
        <v>81</v>
      </c>
      <c r="AM167" t="s">
        <v>81</v>
      </c>
      <c r="AN167" t="s">
        <v>81</v>
      </c>
      <c r="AO167" t="s">
        <v>81</v>
      </c>
      <c r="AP167" t="s">
        <v>81</v>
      </c>
      <c r="AQ167" t="s">
        <v>81</v>
      </c>
      <c r="AR167" t="s">
        <v>81</v>
      </c>
      <c r="AS167" t="s">
        <v>81</v>
      </c>
      <c r="AT167" t="s">
        <v>81</v>
      </c>
      <c r="AU167" t="s">
        <v>81</v>
      </c>
      <c r="AV167" t="s">
        <v>81</v>
      </c>
      <c r="AW167" t="s">
        <v>81</v>
      </c>
      <c r="AX167" t="s">
        <v>81</v>
      </c>
      <c r="AY167" t="s">
        <v>81</v>
      </c>
      <c r="AZ167" t="s">
        <v>81</v>
      </c>
      <c r="BA167" t="s">
        <v>81</v>
      </c>
    </row>
    <row r="168" spans="2:53" x14ac:dyDescent="0.2">
      <c r="B168" t="s">
        <v>81</v>
      </c>
      <c r="C168" t="s">
        <v>81</v>
      </c>
      <c r="D168" t="s">
        <v>81</v>
      </c>
      <c r="E168" t="s">
        <v>81</v>
      </c>
      <c r="F168" t="s">
        <v>81</v>
      </c>
      <c r="G168" t="s">
        <v>81</v>
      </c>
      <c r="H168" t="s">
        <v>81</v>
      </c>
      <c r="I168" t="s">
        <v>81</v>
      </c>
      <c r="J168" t="s">
        <v>81</v>
      </c>
      <c r="K168" t="s">
        <v>81</v>
      </c>
      <c r="L168" t="s">
        <v>81</v>
      </c>
      <c r="M168" t="s">
        <v>81</v>
      </c>
      <c r="N168" t="s">
        <v>81</v>
      </c>
      <c r="O168" t="s">
        <v>81</v>
      </c>
      <c r="P168" t="s">
        <v>81</v>
      </c>
      <c r="Q168" t="s">
        <v>81</v>
      </c>
      <c r="R168" t="s">
        <v>81</v>
      </c>
      <c r="S168" t="s">
        <v>81</v>
      </c>
      <c r="T168" t="s">
        <v>81</v>
      </c>
      <c r="U168" t="s">
        <v>81</v>
      </c>
      <c r="V168" t="s">
        <v>81</v>
      </c>
      <c r="W168" t="s">
        <v>81</v>
      </c>
      <c r="X168" t="s">
        <v>81</v>
      </c>
      <c r="Y168" t="s">
        <v>81</v>
      </c>
      <c r="Z168" t="s">
        <v>81</v>
      </c>
      <c r="AA168" t="s">
        <v>81</v>
      </c>
      <c r="AB168" t="s">
        <v>81</v>
      </c>
      <c r="AC168" t="s">
        <v>81</v>
      </c>
      <c r="AD168" t="s">
        <v>81</v>
      </c>
      <c r="AE168" t="s">
        <v>81</v>
      </c>
      <c r="AF168" t="s">
        <v>81</v>
      </c>
      <c r="AG168" t="s">
        <v>81</v>
      </c>
      <c r="AH168" t="s">
        <v>81</v>
      </c>
      <c r="AI168" t="s">
        <v>81</v>
      </c>
      <c r="AJ168" t="s">
        <v>81</v>
      </c>
      <c r="AK168" t="s">
        <v>222</v>
      </c>
      <c r="AL168" t="s">
        <v>81</v>
      </c>
      <c r="AM168" t="s">
        <v>81</v>
      </c>
      <c r="AN168" t="s">
        <v>81</v>
      </c>
      <c r="AO168" t="s">
        <v>81</v>
      </c>
      <c r="AP168" t="s">
        <v>81</v>
      </c>
      <c r="AQ168" t="s">
        <v>81</v>
      </c>
      <c r="AR168" t="s">
        <v>81</v>
      </c>
      <c r="AS168" t="s">
        <v>81</v>
      </c>
      <c r="AT168" t="s">
        <v>81</v>
      </c>
      <c r="AU168" t="s">
        <v>81</v>
      </c>
      <c r="AV168" t="s">
        <v>81</v>
      </c>
      <c r="AW168" t="s">
        <v>81</v>
      </c>
      <c r="AX168" t="s">
        <v>81</v>
      </c>
      <c r="AY168" t="s">
        <v>81</v>
      </c>
      <c r="AZ168" t="s">
        <v>81</v>
      </c>
      <c r="BA168" t="s">
        <v>81</v>
      </c>
    </row>
    <row r="169" spans="2:53" x14ac:dyDescent="0.2">
      <c r="B169" t="s">
        <v>12</v>
      </c>
      <c r="C169" t="s">
        <v>81</v>
      </c>
      <c r="D169" t="s">
        <v>81</v>
      </c>
      <c r="E169" t="s">
        <v>81</v>
      </c>
      <c r="F169" t="s">
        <v>81</v>
      </c>
      <c r="G169" t="s">
        <v>81</v>
      </c>
      <c r="H169" t="s">
        <v>81</v>
      </c>
      <c r="I169" t="s">
        <v>81</v>
      </c>
      <c r="J169" t="s">
        <v>81</v>
      </c>
      <c r="K169" t="s">
        <v>81</v>
      </c>
      <c r="L169" t="s">
        <v>81</v>
      </c>
      <c r="M169" t="s">
        <v>81</v>
      </c>
      <c r="N169" t="s">
        <v>81</v>
      </c>
      <c r="O169" t="s">
        <v>81</v>
      </c>
      <c r="P169" t="s">
        <v>81</v>
      </c>
      <c r="Q169" t="s">
        <v>81</v>
      </c>
      <c r="R169" t="s">
        <v>81</v>
      </c>
      <c r="S169" t="s">
        <v>81</v>
      </c>
      <c r="T169" t="s">
        <v>81</v>
      </c>
      <c r="U169" t="s">
        <v>81</v>
      </c>
      <c r="V169" t="s">
        <v>81</v>
      </c>
      <c r="W169" t="s">
        <v>81</v>
      </c>
      <c r="X169" t="s">
        <v>81</v>
      </c>
      <c r="Y169" t="s">
        <v>81</v>
      </c>
      <c r="Z169" t="s">
        <v>81</v>
      </c>
      <c r="AA169" t="s">
        <v>81</v>
      </c>
      <c r="AB169" t="s">
        <v>81</v>
      </c>
      <c r="AC169" t="s">
        <v>81</v>
      </c>
      <c r="AD169" t="s">
        <v>81</v>
      </c>
      <c r="AE169" t="s">
        <v>81</v>
      </c>
      <c r="AF169" t="s">
        <v>81</v>
      </c>
      <c r="AG169" t="s">
        <v>81</v>
      </c>
      <c r="AH169" t="s">
        <v>81</v>
      </c>
      <c r="AI169" t="s">
        <v>81</v>
      </c>
      <c r="AJ169" t="s">
        <v>81</v>
      </c>
      <c r="AK169" t="s">
        <v>81</v>
      </c>
      <c r="AL169" t="s">
        <v>225</v>
      </c>
      <c r="AM169" t="s">
        <v>81</v>
      </c>
      <c r="AN169" t="s">
        <v>81</v>
      </c>
      <c r="AO169" t="s">
        <v>81</v>
      </c>
      <c r="AP169" t="s">
        <v>81</v>
      </c>
      <c r="AQ169" t="s">
        <v>81</v>
      </c>
      <c r="AR169" t="s">
        <v>81</v>
      </c>
      <c r="AS169" t="s">
        <v>81</v>
      </c>
      <c r="AT169" t="s">
        <v>81</v>
      </c>
      <c r="AU169" t="s">
        <v>81</v>
      </c>
      <c r="AV169" t="s">
        <v>81</v>
      </c>
      <c r="AW169" t="s">
        <v>81</v>
      </c>
      <c r="AX169" t="s">
        <v>81</v>
      </c>
      <c r="AY169" t="s">
        <v>81</v>
      </c>
      <c r="AZ169" t="s">
        <v>81</v>
      </c>
      <c r="BA169" t="s">
        <v>81</v>
      </c>
    </row>
    <row r="170" spans="2:53" x14ac:dyDescent="0.2">
      <c r="B170" t="s">
        <v>81</v>
      </c>
      <c r="C170" t="s">
        <v>81</v>
      </c>
      <c r="D170" t="s">
        <v>81</v>
      </c>
      <c r="E170" t="s">
        <v>81</v>
      </c>
      <c r="F170" t="s">
        <v>81</v>
      </c>
      <c r="G170" t="s">
        <v>81</v>
      </c>
      <c r="H170" t="s">
        <v>81</v>
      </c>
      <c r="I170" t="s">
        <v>81</v>
      </c>
      <c r="J170" t="s">
        <v>81</v>
      </c>
      <c r="K170" t="s">
        <v>81</v>
      </c>
      <c r="L170" t="s">
        <v>81</v>
      </c>
      <c r="M170" t="s">
        <v>81</v>
      </c>
      <c r="N170" t="s">
        <v>81</v>
      </c>
      <c r="O170" t="s">
        <v>81</v>
      </c>
      <c r="P170" t="s">
        <v>81</v>
      </c>
      <c r="Q170" t="s">
        <v>81</v>
      </c>
      <c r="R170" t="s">
        <v>81</v>
      </c>
      <c r="S170" t="s">
        <v>81</v>
      </c>
      <c r="T170" t="s">
        <v>81</v>
      </c>
      <c r="U170" t="s">
        <v>81</v>
      </c>
      <c r="V170" t="s">
        <v>81</v>
      </c>
      <c r="W170" t="s">
        <v>81</v>
      </c>
      <c r="X170" t="s">
        <v>81</v>
      </c>
      <c r="Y170" t="s">
        <v>81</v>
      </c>
      <c r="Z170" t="s">
        <v>81</v>
      </c>
      <c r="AA170" t="s">
        <v>81</v>
      </c>
      <c r="AB170" t="s">
        <v>81</v>
      </c>
      <c r="AC170" t="s">
        <v>81</v>
      </c>
      <c r="AD170" t="s">
        <v>81</v>
      </c>
      <c r="AE170" t="s">
        <v>81</v>
      </c>
      <c r="AF170" t="s">
        <v>81</v>
      </c>
      <c r="AG170" t="s">
        <v>81</v>
      </c>
      <c r="AH170" t="s">
        <v>81</v>
      </c>
      <c r="AI170" t="s">
        <v>81</v>
      </c>
      <c r="AJ170" t="s">
        <v>81</v>
      </c>
      <c r="AK170" t="s">
        <v>81</v>
      </c>
      <c r="AL170" t="s">
        <v>179</v>
      </c>
      <c r="AM170" t="s">
        <v>81</v>
      </c>
      <c r="AN170" t="s">
        <v>81</v>
      </c>
      <c r="AO170" t="s">
        <v>81</v>
      </c>
      <c r="AP170" t="s">
        <v>81</v>
      </c>
      <c r="AQ170" t="s">
        <v>81</v>
      </c>
      <c r="AR170" t="s">
        <v>81</v>
      </c>
      <c r="AS170" t="s">
        <v>81</v>
      </c>
      <c r="AT170" t="s">
        <v>81</v>
      </c>
      <c r="AU170" t="s">
        <v>81</v>
      </c>
      <c r="AV170" t="s">
        <v>81</v>
      </c>
      <c r="AW170" t="s">
        <v>81</v>
      </c>
      <c r="AX170" t="s">
        <v>81</v>
      </c>
      <c r="AY170" t="s">
        <v>81</v>
      </c>
      <c r="AZ170" t="s">
        <v>81</v>
      </c>
      <c r="BA170" t="s">
        <v>81</v>
      </c>
    </row>
    <row r="171" spans="2:53" x14ac:dyDescent="0.2">
      <c r="B171" t="s">
        <v>87</v>
      </c>
      <c r="C171" t="s">
        <v>81</v>
      </c>
      <c r="D171" t="s">
        <v>81</v>
      </c>
      <c r="E171" t="s">
        <v>81</v>
      </c>
      <c r="F171" t="s">
        <v>81</v>
      </c>
      <c r="G171" t="s">
        <v>81</v>
      </c>
      <c r="H171" t="s">
        <v>81</v>
      </c>
      <c r="I171" t="s">
        <v>81</v>
      </c>
      <c r="J171" t="s">
        <v>81</v>
      </c>
      <c r="K171" t="s">
        <v>81</v>
      </c>
      <c r="L171" t="s">
        <v>81</v>
      </c>
      <c r="M171" t="s">
        <v>81</v>
      </c>
      <c r="N171" t="s">
        <v>81</v>
      </c>
      <c r="O171" t="s">
        <v>81</v>
      </c>
      <c r="P171" t="s">
        <v>81</v>
      </c>
      <c r="Q171" t="s">
        <v>81</v>
      </c>
      <c r="R171" t="s">
        <v>81</v>
      </c>
      <c r="S171" t="s">
        <v>81</v>
      </c>
      <c r="T171" t="s">
        <v>81</v>
      </c>
      <c r="U171" t="s">
        <v>81</v>
      </c>
      <c r="V171" t="s">
        <v>81</v>
      </c>
      <c r="W171" t="s">
        <v>81</v>
      </c>
      <c r="X171" t="s">
        <v>81</v>
      </c>
      <c r="Y171" t="s">
        <v>81</v>
      </c>
      <c r="Z171" t="s">
        <v>81</v>
      </c>
      <c r="AA171" t="s">
        <v>81</v>
      </c>
      <c r="AB171" t="s">
        <v>81</v>
      </c>
      <c r="AC171" t="s">
        <v>81</v>
      </c>
      <c r="AD171" t="s">
        <v>81</v>
      </c>
      <c r="AE171" t="s">
        <v>81</v>
      </c>
      <c r="AF171" t="s">
        <v>81</v>
      </c>
      <c r="AG171" t="s">
        <v>81</v>
      </c>
      <c r="AH171" t="s">
        <v>81</v>
      </c>
      <c r="AI171" t="s">
        <v>81</v>
      </c>
      <c r="AJ171" t="s">
        <v>81</v>
      </c>
      <c r="AK171" t="s">
        <v>81</v>
      </c>
      <c r="AL171" t="s">
        <v>226</v>
      </c>
      <c r="AM171" t="s">
        <v>81</v>
      </c>
      <c r="AN171" t="s">
        <v>81</v>
      </c>
      <c r="AO171" t="s">
        <v>81</v>
      </c>
      <c r="AP171" t="s">
        <v>81</v>
      </c>
      <c r="AQ171" t="s">
        <v>81</v>
      </c>
      <c r="AR171" t="s">
        <v>81</v>
      </c>
      <c r="AS171" t="s">
        <v>81</v>
      </c>
      <c r="AT171" t="s">
        <v>81</v>
      </c>
      <c r="AU171" t="s">
        <v>81</v>
      </c>
      <c r="AV171" t="s">
        <v>81</v>
      </c>
      <c r="AW171" t="s">
        <v>81</v>
      </c>
      <c r="AX171" t="s">
        <v>81</v>
      </c>
      <c r="AY171" t="s">
        <v>81</v>
      </c>
      <c r="AZ171" t="s">
        <v>81</v>
      </c>
      <c r="BA171" t="s">
        <v>81</v>
      </c>
    </row>
    <row r="172" spans="2:53" x14ac:dyDescent="0.2">
      <c r="B172" t="s">
        <v>81</v>
      </c>
      <c r="C172" t="s">
        <v>81</v>
      </c>
      <c r="D172" t="s">
        <v>81</v>
      </c>
      <c r="E172" t="s">
        <v>81</v>
      </c>
      <c r="F172" t="s">
        <v>81</v>
      </c>
      <c r="G172" t="s">
        <v>81</v>
      </c>
      <c r="H172" t="s">
        <v>81</v>
      </c>
      <c r="I172" t="s">
        <v>81</v>
      </c>
      <c r="J172" t="s">
        <v>81</v>
      </c>
      <c r="K172" t="s">
        <v>81</v>
      </c>
      <c r="L172" t="s">
        <v>81</v>
      </c>
      <c r="M172" t="s">
        <v>81</v>
      </c>
      <c r="N172" t="s">
        <v>81</v>
      </c>
      <c r="O172" t="s">
        <v>81</v>
      </c>
      <c r="P172" t="s">
        <v>81</v>
      </c>
      <c r="Q172" t="s">
        <v>81</v>
      </c>
      <c r="R172" t="s">
        <v>81</v>
      </c>
      <c r="S172" t="s">
        <v>81</v>
      </c>
      <c r="T172" t="s">
        <v>81</v>
      </c>
      <c r="U172" t="s">
        <v>81</v>
      </c>
      <c r="V172" t="s">
        <v>81</v>
      </c>
      <c r="W172" t="s">
        <v>81</v>
      </c>
      <c r="X172" t="s">
        <v>81</v>
      </c>
      <c r="Y172" t="s">
        <v>81</v>
      </c>
      <c r="Z172" t="s">
        <v>81</v>
      </c>
      <c r="AA172" t="s">
        <v>81</v>
      </c>
      <c r="AB172" t="s">
        <v>81</v>
      </c>
      <c r="AC172" t="s">
        <v>81</v>
      </c>
      <c r="AD172" t="s">
        <v>81</v>
      </c>
      <c r="AE172" t="s">
        <v>81</v>
      </c>
      <c r="AF172" t="s">
        <v>81</v>
      </c>
      <c r="AG172" t="s">
        <v>81</v>
      </c>
      <c r="AH172" t="s">
        <v>81</v>
      </c>
      <c r="AI172" t="s">
        <v>81</v>
      </c>
      <c r="AJ172" t="s">
        <v>81</v>
      </c>
      <c r="AK172" t="s">
        <v>81</v>
      </c>
      <c r="AL172" t="s">
        <v>159</v>
      </c>
      <c r="AM172" t="s">
        <v>81</v>
      </c>
      <c r="AN172" t="s">
        <v>81</v>
      </c>
      <c r="AO172" t="s">
        <v>81</v>
      </c>
      <c r="AP172" t="s">
        <v>81</v>
      </c>
      <c r="AQ172" t="s">
        <v>81</v>
      </c>
      <c r="AR172" t="s">
        <v>81</v>
      </c>
      <c r="AS172" t="s">
        <v>81</v>
      </c>
      <c r="AT172" t="s">
        <v>81</v>
      </c>
      <c r="AU172" t="s">
        <v>81</v>
      </c>
      <c r="AV172" t="s">
        <v>81</v>
      </c>
      <c r="AW172" t="s">
        <v>81</v>
      </c>
      <c r="AX172" t="s">
        <v>81</v>
      </c>
      <c r="AY172" t="s">
        <v>81</v>
      </c>
      <c r="AZ172" t="s">
        <v>81</v>
      </c>
      <c r="BA172" t="s">
        <v>81</v>
      </c>
    </row>
    <row r="173" spans="2:53" x14ac:dyDescent="0.2">
      <c r="B173" t="s">
        <v>30</v>
      </c>
      <c r="C173" t="s">
        <v>81</v>
      </c>
      <c r="D173" t="s">
        <v>81</v>
      </c>
      <c r="E173" t="s">
        <v>81</v>
      </c>
      <c r="F173" t="s">
        <v>81</v>
      </c>
      <c r="G173" t="s">
        <v>81</v>
      </c>
      <c r="H173" t="s">
        <v>81</v>
      </c>
      <c r="I173" t="s">
        <v>81</v>
      </c>
      <c r="J173" t="s">
        <v>81</v>
      </c>
      <c r="K173" t="s">
        <v>81</v>
      </c>
      <c r="L173" t="s">
        <v>81</v>
      </c>
      <c r="M173" t="s">
        <v>81</v>
      </c>
      <c r="N173" t="s">
        <v>81</v>
      </c>
      <c r="O173" t="s">
        <v>81</v>
      </c>
      <c r="P173" t="s">
        <v>81</v>
      </c>
      <c r="Q173" t="s">
        <v>81</v>
      </c>
      <c r="R173" t="s">
        <v>81</v>
      </c>
      <c r="S173" t="s">
        <v>81</v>
      </c>
      <c r="T173" t="s">
        <v>81</v>
      </c>
      <c r="U173" t="s">
        <v>81</v>
      </c>
      <c r="V173" t="s">
        <v>81</v>
      </c>
      <c r="W173" t="s">
        <v>81</v>
      </c>
      <c r="X173" t="s">
        <v>81</v>
      </c>
      <c r="Y173" t="s">
        <v>81</v>
      </c>
      <c r="Z173" t="s">
        <v>81</v>
      </c>
      <c r="AA173" t="s">
        <v>81</v>
      </c>
      <c r="AB173" t="s">
        <v>81</v>
      </c>
      <c r="AC173" t="s">
        <v>81</v>
      </c>
      <c r="AD173" t="s">
        <v>81</v>
      </c>
      <c r="AE173" t="s">
        <v>81</v>
      </c>
      <c r="AF173" t="s">
        <v>81</v>
      </c>
      <c r="AG173" t="s">
        <v>81</v>
      </c>
      <c r="AH173" t="s">
        <v>81</v>
      </c>
      <c r="AI173" t="s">
        <v>81</v>
      </c>
      <c r="AJ173" t="s">
        <v>81</v>
      </c>
      <c r="AK173" t="s">
        <v>81</v>
      </c>
      <c r="AL173" t="s">
        <v>81</v>
      </c>
      <c r="AM173" t="s">
        <v>156</v>
      </c>
      <c r="AN173" t="s">
        <v>88</v>
      </c>
      <c r="AO173" t="s">
        <v>227</v>
      </c>
      <c r="AP173" t="s">
        <v>81</v>
      </c>
      <c r="AQ173" t="s">
        <v>81</v>
      </c>
      <c r="AR173" t="s">
        <v>81</v>
      </c>
      <c r="AS173" t="s">
        <v>81</v>
      </c>
      <c r="AT173" t="s">
        <v>81</v>
      </c>
      <c r="AU173" t="s">
        <v>81</v>
      </c>
      <c r="AV173" t="s">
        <v>81</v>
      </c>
      <c r="AW173" t="s">
        <v>81</v>
      </c>
      <c r="AX173" t="s">
        <v>81</v>
      </c>
      <c r="AY173" t="s">
        <v>81</v>
      </c>
      <c r="AZ173" t="s">
        <v>81</v>
      </c>
      <c r="BA173" t="s">
        <v>81</v>
      </c>
    </row>
    <row r="174" spans="2:53" x14ac:dyDescent="0.2">
      <c r="B174" t="s">
        <v>81</v>
      </c>
      <c r="C174" t="s">
        <v>81</v>
      </c>
      <c r="D174" t="s">
        <v>81</v>
      </c>
      <c r="E174" t="s">
        <v>81</v>
      </c>
      <c r="F174" t="s">
        <v>81</v>
      </c>
      <c r="G174" t="s">
        <v>81</v>
      </c>
      <c r="H174" t="s">
        <v>81</v>
      </c>
      <c r="I174" t="s">
        <v>81</v>
      </c>
      <c r="J174" t="s">
        <v>81</v>
      </c>
      <c r="K174" t="s">
        <v>81</v>
      </c>
      <c r="L174" t="s">
        <v>81</v>
      </c>
      <c r="M174" t="s">
        <v>81</v>
      </c>
      <c r="N174" t="s">
        <v>81</v>
      </c>
      <c r="O174" t="s">
        <v>81</v>
      </c>
      <c r="P174" t="s">
        <v>81</v>
      </c>
      <c r="Q174" t="s">
        <v>81</v>
      </c>
      <c r="R174" t="s">
        <v>81</v>
      </c>
      <c r="S174" t="s">
        <v>81</v>
      </c>
      <c r="T174" t="s">
        <v>81</v>
      </c>
      <c r="U174" t="s">
        <v>81</v>
      </c>
      <c r="V174" t="s">
        <v>81</v>
      </c>
      <c r="W174" t="s">
        <v>81</v>
      </c>
      <c r="X174" t="s">
        <v>81</v>
      </c>
      <c r="Y174" t="s">
        <v>81</v>
      </c>
      <c r="Z174" t="s">
        <v>81</v>
      </c>
      <c r="AA174" t="s">
        <v>81</v>
      </c>
      <c r="AB174" t="s">
        <v>81</v>
      </c>
      <c r="AC174" t="s">
        <v>81</v>
      </c>
      <c r="AD174" t="s">
        <v>81</v>
      </c>
      <c r="AE174" t="s">
        <v>81</v>
      </c>
      <c r="AF174" t="s">
        <v>81</v>
      </c>
      <c r="AG174" t="s">
        <v>81</v>
      </c>
      <c r="AH174" t="s">
        <v>81</v>
      </c>
      <c r="AI174" t="s">
        <v>81</v>
      </c>
      <c r="AJ174" t="s">
        <v>81</v>
      </c>
      <c r="AK174" t="s">
        <v>81</v>
      </c>
      <c r="AL174" t="s">
        <v>81</v>
      </c>
      <c r="AM174" t="s">
        <v>228</v>
      </c>
      <c r="AN174" t="s">
        <v>229</v>
      </c>
      <c r="AO174" t="s">
        <v>230</v>
      </c>
      <c r="AP174" t="s">
        <v>81</v>
      </c>
      <c r="AQ174" t="s">
        <v>81</v>
      </c>
      <c r="AR174" t="s">
        <v>81</v>
      </c>
      <c r="AS174" t="s">
        <v>81</v>
      </c>
      <c r="AT174" t="s">
        <v>81</v>
      </c>
      <c r="AU174" t="s">
        <v>81</v>
      </c>
      <c r="AV174" t="s">
        <v>81</v>
      </c>
      <c r="AW174" t="s">
        <v>81</v>
      </c>
      <c r="AX174" t="s">
        <v>81</v>
      </c>
      <c r="AY174" t="s">
        <v>81</v>
      </c>
      <c r="AZ174" t="s">
        <v>81</v>
      </c>
      <c r="BA174" t="s">
        <v>81</v>
      </c>
    </row>
    <row r="175" spans="2:53" x14ac:dyDescent="0.2">
      <c r="B175" t="s">
        <v>11</v>
      </c>
      <c r="C175" t="s">
        <v>81</v>
      </c>
      <c r="D175" t="s">
        <v>81</v>
      </c>
      <c r="E175" t="s">
        <v>81</v>
      </c>
      <c r="F175" t="s">
        <v>81</v>
      </c>
      <c r="G175" t="s">
        <v>81</v>
      </c>
      <c r="H175" t="s">
        <v>81</v>
      </c>
      <c r="I175" t="s">
        <v>81</v>
      </c>
      <c r="J175" t="s">
        <v>81</v>
      </c>
      <c r="K175" t="s">
        <v>81</v>
      </c>
      <c r="L175" t="s">
        <v>81</v>
      </c>
      <c r="M175" t="s">
        <v>81</v>
      </c>
      <c r="N175" t="s">
        <v>81</v>
      </c>
      <c r="O175" t="s">
        <v>81</v>
      </c>
      <c r="P175" t="s">
        <v>81</v>
      </c>
      <c r="Q175" t="s">
        <v>81</v>
      </c>
      <c r="R175" t="s">
        <v>81</v>
      </c>
      <c r="S175" t="s">
        <v>81</v>
      </c>
      <c r="T175" t="s">
        <v>81</v>
      </c>
      <c r="U175" t="s">
        <v>81</v>
      </c>
      <c r="V175" t="s">
        <v>81</v>
      </c>
      <c r="W175" t="s">
        <v>81</v>
      </c>
      <c r="X175" t="s">
        <v>81</v>
      </c>
      <c r="Y175" t="s">
        <v>81</v>
      </c>
      <c r="Z175" t="s">
        <v>81</v>
      </c>
      <c r="AA175" t="s">
        <v>81</v>
      </c>
      <c r="AB175" t="s">
        <v>81</v>
      </c>
      <c r="AC175" t="s">
        <v>81</v>
      </c>
      <c r="AD175" t="s">
        <v>81</v>
      </c>
      <c r="AE175" t="s">
        <v>81</v>
      </c>
      <c r="AF175" t="s">
        <v>81</v>
      </c>
      <c r="AG175" t="s">
        <v>81</v>
      </c>
      <c r="AH175" t="s">
        <v>81</v>
      </c>
      <c r="AI175" t="s">
        <v>81</v>
      </c>
      <c r="AJ175" t="s">
        <v>81</v>
      </c>
      <c r="AK175" t="s">
        <v>81</v>
      </c>
      <c r="AL175" t="s">
        <v>81</v>
      </c>
      <c r="AM175" t="s">
        <v>231</v>
      </c>
      <c r="AN175" t="s">
        <v>81</v>
      </c>
      <c r="AO175" t="s">
        <v>81</v>
      </c>
      <c r="AP175" t="s">
        <v>81</v>
      </c>
      <c r="AQ175" t="s">
        <v>81</v>
      </c>
      <c r="AR175" t="s">
        <v>81</v>
      </c>
      <c r="AS175" t="s">
        <v>81</v>
      </c>
      <c r="AT175" t="s">
        <v>81</v>
      </c>
      <c r="AU175" t="s">
        <v>81</v>
      </c>
      <c r="AV175" t="s">
        <v>81</v>
      </c>
      <c r="AW175" t="s">
        <v>81</v>
      </c>
      <c r="AX175" t="s">
        <v>81</v>
      </c>
      <c r="AY175" t="s">
        <v>81</v>
      </c>
      <c r="AZ175" t="s">
        <v>81</v>
      </c>
      <c r="BA175" t="s">
        <v>81</v>
      </c>
    </row>
    <row r="176" spans="2:53" x14ac:dyDescent="0.2">
      <c r="B176" t="s">
        <v>81</v>
      </c>
      <c r="C176" t="s">
        <v>81</v>
      </c>
      <c r="D176" t="s">
        <v>81</v>
      </c>
      <c r="E176" t="s">
        <v>81</v>
      </c>
      <c r="F176" t="s">
        <v>81</v>
      </c>
      <c r="G176" t="s">
        <v>81</v>
      </c>
      <c r="H176" t="s">
        <v>81</v>
      </c>
      <c r="I176" t="s">
        <v>81</v>
      </c>
      <c r="J176" t="s">
        <v>81</v>
      </c>
      <c r="K176" t="s">
        <v>81</v>
      </c>
      <c r="L176" t="s">
        <v>81</v>
      </c>
      <c r="M176" t="s">
        <v>81</v>
      </c>
      <c r="N176" t="s">
        <v>81</v>
      </c>
      <c r="O176" t="s">
        <v>81</v>
      </c>
      <c r="P176" t="s">
        <v>81</v>
      </c>
      <c r="Q176" t="s">
        <v>81</v>
      </c>
      <c r="R176" t="s">
        <v>81</v>
      </c>
      <c r="S176" t="s">
        <v>81</v>
      </c>
      <c r="T176" t="s">
        <v>81</v>
      </c>
      <c r="U176" t="s">
        <v>81</v>
      </c>
      <c r="V176" t="s">
        <v>81</v>
      </c>
      <c r="W176" t="s">
        <v>81</v>
      </c>
      <c r="X176" t="s">
        <v>81</v>
      </c>
      <c r="Y176" t="s">
        <v>81</v>
      </c>
      <c r="Z176" t="s">
        <v>81</v>
      </c>
      <c r="AA176" t="s">
        <v>81</v>
      </c>
      <c r="AB176" t="s">
        <v>81</v>
      </c>
      <c r="AC176" t="s">
        <v>81</v>
      </c>
      <c r="AD176" t="s">
        <v>81</v>
      </c>
      <c r="AE176" t="s">
        <v>81</v>
      </c>
      <c r="AF176" t="s">
        <v>81</v>
      </c>
      <c r="AG176" t="s">
        <v>81</v>
      </c>
      <c r="AH176" t="s">
        <v>81</v>
      </c>
      <c r="AI176" t="s">
        <v>81</v>
      </c>
      <c r="AJ176" t="s">
        <v>81</v>
      </c>
      <c r="AK176" t="s">
        <v>81</v>
      </c>
      <c r="AL176" t="s">
        <v>81</v>
      </c>
      <c r="AM176" t="s">
        <v>82</v>
      </c>
      <c r="AN176" t="s">
        <v>81</v>
      </c>
      <c r="AO176" t="s">
        <v>81</v>
      </c>
      <c r="AP176" t="s">
        <v>81</v>
      </c>
      <c r="AQ176" t="s">
        <v>81</v>
      </c>
      <c r="AR176" t="s">
        <v>81</v>
      </c>
      <c r="AS176" t="s">
        <v>81</v>
      </c>
      <c r="AT176" t="s">
        <v>81</v>
      </c>
      <c r="AU176" t="s">
        <v>81</v>
      </c>
      <c r="AV176" t="s">
        <v>81</v>
      </c>
      <c r="AW176" t="s">
        <v>81</v>
      </c>
      <c r="AX176" t="s">
        <v>81</v>
      </c>
      <c r="AY176" t="s">
        <v>81</v>
      </c>
      <c r="AZ176" t="s">
        <v>81</v>
      </c>
      <c r="BA176" t="s">
        <v>81</v>
      </c>
    </row>
    <row r="177" spans="2:53" x14ac:dyDescent="0.2">
      <c r="B177" t="s">
        <v>87</v>
      </c>
      <c r="C177" t="s">
        <v>81</v>
      </c>
      <c r="D177" t="s">
        <v>81</v>
      </c>
      <c r="E177" t="s">
        <v>81</v>
      </c>
      <c r="F177" t="s">
        <v>81</v>
      </c>
      <c r="G177" t="s">
        <v>81</v>
      </c>
      <c r="H177" t="s">
        <v>81</v>
      </c>
      <c r="I177" t="s">
        <v>81</v>
      </c>
      <c r="J177" t="s">
        <v>81</v>
      </c>
      <c r="K177" t="s">
        <v>81</v>
      </c>
      <c r="L177" t="s">
        <v>81</v>
      </c>
      <c r="M177" t="s">
        <v>81</v>
      </c>
      <c r="N177" t="s">
        <v>81</v>
      </c>
      <c r="O177" t="s">
        <v>81</v>
      </c>
      <c r="P177" t="s">
        <v>81</v>
      </c>
      <c r="Q177" t="s">
        <v>81</v>
      </c>
      <c r="R177" t="s">
        <v>81</v>
      </c>
      <c r="S177" t="s">
        <v>81</v>
      </c>
      <c r="T177" t="s">
        <v>81</v>
      </c>
      <c r="U177" t="s">
        <v>81</v>
      </c>
      <c r="V177" t="s">
        <v>81</v>
      </c>
      <c r="W177" t="s">
        <v>81</v>
      </c>
      <c r="X177" t="s">
        <v>81</v>
      </c>
      <c r="Y177" t="s">
        <v>81</v>
      </c>
      <c r="Z177" t="s">
        <v>81</v>
      </c>
      <c r="AA177" t="s">
        <v>81</v>
      </c>
      <c r="AB177" t="s">
        <v>81</v>
      </c>
      <c r="AC177" t="s">
        <v>81</v>
      </c>
      <c r="AD177" t="s">
        <v>81</v>
      </c>
      <c r="AE177" t="s">
        <v>81</v>
      </c>
      <c r="AF177" t="s">
        <v>81</v>
      </c>
      <c r="AG177" t="s">
        <v>81</v>
      </c>
      <c r="AH177" t="s">
        <v>81</v>
      </c>
      <c r="AI177" t="s">
        <v>81</v>
      </c>
      <c r="AJ177" t="s">
        <v>81</v>
      </c>
      <c r="AK177" t="s">
        <v>81</v>
      </c>
      <c r="AL177" t="s">
        <v>81</v>
      </c>
      <c r="AM177" t="s">
        <v>232</v>
      </c>
      <c r="AN177" t="s">
        <v>81</v>
      </c>
      <c r="AO177" t="s">
        <v>81</v>
      </c>
      <c r="AP177" t="s">
        <v>81</v>
      </c>
      <c r="AQ177" t="s">
        <v>81</v>
      </c>
      <c r="AR177" t="s">
        <v>81</v>
      </c>
      <c r="AS177" t="s">
        <v>81</v>
      </c>
      <c r="AT177" t="s">
        <v>81</v>
      </c>
      <c r="AU177" t="s">
        <v>81</v>
      </c>
      <c r="AV177" t="s">
        <v>81</v>
      </c>
      <c r="AW177" t="s">
        <v>81</v>
      </c>
      <c r="AX177" t="s">
        <v>81</v>
      </c>
      <c r="AY177" t="s">
        <v>81</v>
      </c>
      <c r="AZ177" t="s">
        <v>81</v>
      </c>
      <c r="BA177" t="s">
        <v>81</v>
      </c>
    </row>
    <row r="178" spans="2:53" x14ac:dyDescent="0.2">
      <c r="B178" t="s">
        <v>81</v>
      </c>
      <c r="C178" t="s">
        <v>81</v>
      </c>
      <c r="D178" t="s">
        <v>81</v>
      </c>
      <c r="E178" t="s">
        <v>81</v>
      </c>
      <c r="F178" t="s">
        <v>81</v>
      </c>
      <c r="G178" t="s">
        <v>81</v>
      </c>
      <c r="H178" t="s">
        <v>81</v>
      </c>
      <c r="I178" t="s">
        <v>81</v>
      </c>
      <c r="J178" t="s">
        <v>81</v>
      </c>
      <c r="K178" t="s">
        <v>81</v>
      </c>
      <c r="L178" t="s">
        <v>81</v>
      </c>
      <c r="M178" t="s">
        <v>81</v>
      </c>
      <c r="N178" t="s">
        <v>81</v>
      </c>
      <c r="O178" t="s">
        <v>81</v>
      </c>
      <c r="P178" t="s">
        <v>81</v>
      </c>
      <c r="Q178" t="s">
        <v>81</v>
      </c>
      <c r="R178" t="s">
        <v>81</v>
      </c>
      <c r="S178" t="s">
        <v>81</v>
      </c>
      <c r="T178" t="s">
        <v>81</v>
      </c>
      <c r="U178" t="s">
        <v>81</v>
      </c>
      <c r="V178" t="s">
        <v>81</v>
      </c>
      <c r="W178" t="s">
        <v>81</v>
      </c>
      <c r="X178" t="s">
        <v>81</v>
      </c>
      <c r="Y178" t="s">
        <v>81</v>
      </c>
      <c r="Z178" t="s">
        <v>81</v>
      </c>
      <c r="AA178" t="s">
        <v>81</v>
      </c>
      <c r="AB178" t="s">
        <v>81</v>
      </c>
      <c r="AC178" t="s">
        <v>81</v>
      </c>
      <c r="AD178" t="s">
        <v>81</v>
      </c>
      <c r="AE178" t="s">
        <v>81</v>
      </c>
      <c r="AF178" t="s">
        <v>81</v>
      </c>
      <c r="AG178" t="s">
        <v>81</v>
      </c>
      <c r="AH178" t="s">
        <v>81</v>
      </c>
      <c r="AI178" t="s">
        <v>81</v>
      </c>
      <c r="AJ178" t="s">
        <v>81</v>
      </c>
      <c r="AK178" t="s">
        <v>81</v>
      </c>
      <c r="AL178" t="s">
        <v>81</v>
      </c>
      <c r="AM178" t="s">
        <v>159</v>
      </c>
      <c r="AN178" t="s">
        <v>81</v>
      </c>
      <c r="AO178" t="s">
        <v>81</v>
      </c>
      <c r="AP178" t="s">
        <v>81</v>
      </c>
      <c r="AQ178" t="s">
        <v>81</v>
      </c>
      <c r="AR178" t="s">
        <v>81</v>
      </c>
      <c r="AS178" t="s">
        <v>81</v>
      </c>
      <c r="AT178" t="s">
        <v>81</v>
      </c>
      <c r="AU178" t="s">
        <v>81</v>
      </c>
      <c r="AV178" t="s">
        <v>81</v>
      </c>
      <c r="AW178" t="s">
        <v>81</v>
      </c>
      <c r="AX178" t="s">
        <v>81</v>
      </c>
      <c r="AY178" t="s">
        <v>81</v>
      </c>
      <c r="AZ178" t="s">
        <v>81</v>
      </c>
      <c r="BA178" t="s">
        <v>81</v>
      </c>
    </row>
    <row r="179" spans="2:53" x14ac:dyDescent="0.2">
      <c r="B179" t="s">
        <v>36</v>
      </c>
      <c r="C179" t="s">
        <v>81</v>
      </c>
      <c r="D179" t="s">
        <v>81</v>
      </c>
      <c r="E179" t="s">
        <v>81</v>
      </c>
      <c r="F179" t="s">
        <v>81</v>
      </c>
      <c r="G179" t="s">
        <v>81</v>
      </c>
      <c r="H179" t="s">
        <v>81</v>
      </c>
      <c r="I179" t="s">
        <v>81</v>
      </c>
      <c r="J179" t="s">
        <v>81</v>
      </c>
      <c r="K179" t="s">
        <v>81</v>
      </c>
      <c r="L179" t="s">
        <v>81</v>
      </c>
      <c r="M179" t="s">
        <v>81</v>
      </c>
      <c r="N179" t="s">
        <v>81</v>
      </c>
      <c r="O179" t="s">
        <v>81</v>
      </c>
      <c r="P179" t="s">
        <v>81</v>
      </c>
      <c r="Q179" t="s">
        <v>81</v>
      </c>
      <c r="R179" t="s">
        <v>81</v>
      </c>
      <c r="S179" t="s">
        <v>81</v>
      </c>
      <c r="T179" t="s">
        <v>81</v>
      </c>
      <c r="U179" t="s">
        <v>81</v>
      </c>
      <c r="V179" t="s">
        <v>81</v>
      </c>
      <c r="W179" t="s">
        <v>81</v>
      </c>
      <c r="X179" t="s">
        <v>81</v>
      </c>
      <c r="Y179" t="s">
        <v>81</v>
      </c>
      <c r="Z179" t="s">
        <v>81</v>
      </c>
      <c r="AA179" t="s">
        <v>81</v>
      </c>
      <c r="AB179" t="s">
        <v>81</v>
      </c>
      <c r="AC179" t="s">
        <v>81</v>
      </c>
      <c r="AD179" t="s">
        <v>81</v>
      </c>
      <c r="AE179" t="s">
        <v>81</v>
      </c>
      <c r="AF179" t="s">
        <v>81</v>
      </c>
      <c r="AG179" t="s">
        <v>81</v>
      </c>
      <c r="AH179" t="s">
        <v>81</v>
      </c>
      <c r="AI179" t="s">
        <v>81</v>
      </c>
      <c r="AJ179" t="s">
        <v>81</v>
      </c>
      <c r="AK179" t="s">
        <v>81</v>
      </c>
      <c r="AL179" t="s">
        <v>81</v>
      </c>
      <c r="AM179" t="s">
        <v>81</v>
      </c>
      <c r="AN179" t="s">
        <v>214</v>
      </c>
      <c r="AO179" t="s">
        <v>81</v>
      </c>
      <c r="AP179" t="s">
        <v>81</v>
      </c>
      <c r="AQ179" t="s">
        <v>81</v>
      </c>
      <c r="AR179" t="s">
        <v>81</v>
      </c>
      <c r="AS179" t="s">
        <v>81</v>
      </c>
      <c r="AT179" t="s">
        <v>81</v>
      </c>
      <c r="AU179" t="s">
        <v>81</v>
      </c>
      <c r="AV179" t="s">
        <v>81</v>
      </c>
      <c r="AW179" t="s">
        <v>81</v>
      </c>
      <c r="AX179" t="s">
        <v>81</v>
      </c>
      <c r="AY179" t="s">
        <v>81</v>
      </c>
      <c r="AZ179" t="s">
        <v>81</v>
      </c>
      <c r="BA179" t="s">
        <v>81</v>
      </c>
    </row>
    <row r="180" spans="2:53" x14ac:dyDescent="0.2">
      <c r="B180" t="s">
        <v>81</v>
      </c>
      <c r="C180" t="s">
        <v>81</v>
      </c>
      <c r="D180" t="s">
        <v>81</v>
      </c>
      <c r="E180" t="s">
        <v>81</v>
      </c>
      <c r="F180" t="s">
        <v>81</v>
      </c>
      <c r="G180" t="s">
        <v>81</v>
      </c>
      <c r="H180" t="s">
        <v>81</v>
      </c>
      <c r="I180" t="s">
        <v>81</v>
      </c>
      <c r="J180" t="s">
        <v>81</v>
      </c>
      <c r="K180" t="s">
        <v>81</v>
      </c>
      <c r="L180" t="s">
        <v>81</v>
      </c>
      <c r="M180" t="s">
        <v>81</v>
      </c>
      <c r="N180" t="s">
        <v>81</v>
      </c>
      <c r="O180" t="s">
        <v>81</v>
      </c>
      <c r="P180" t="s">
        <v>81</v>
      </c>
      <c r="Q180" t="s">
        <v>81</v>
      </c>
      <c r="R180" t="s">
        <v>81</v>
      </c>
      <c r="S180" t="s">
        <v>81</v>
      </c>
      <c r="T180" t="s">
        <v>81</v>
      </c>
      <c r="U180" t="s">
        <v>81</v>
      </c>
      <c r="V180" t="s">
        <v>81</v>
      </c>
      <c r="W180" t="s">
        <v>81</v>
      </c>
      <c r="X180" t="s">
        <v>81</v>
      </c>
      <c r="Y180" t="s">
        <v>81</v>
      </c>
      <c r="Z180" t="s">
        <v>81</v>
      </c>
      <c r="AA180" t="s">
        <v>81</v>
      </c>
      <c r="AB180" t="s">
        <v>81</v>
      </c>
      <c r="AC180" t="s">
        <v>81</v>
      </c>
      <c r="AD180" t="s">
        <v>81</v>
      </c>
      <c r="AE180" t="s">
        <v>81</v>
      </c>
      <c r="AF180" t="s">
        <v>81</v>
      </c>
      <c r="AG180" t="s">
        <v>81</v>
      </c>
      <c r="AH180" t="s">
        <v>81</v>
      </c>
      <c r="AI180" t="s">
        <v>81</v>
      </c>
      <c r="AJ180" t="s">
        <v>81</v>
      </c>
      <c r="AK180" t="s">
        <v>81</v>
      </c>
      <c r="AL180" t="s">
        <v>81</v>
      </c>
      <c r="AM180" t="s">
        <v>81</v>
      </c>
      <c r="AN180" t="s">
        <v>111</v>
      </c>
      <c r="AO180" t="s">
        <v>81</v>
      </c>
      <c r="AP180" t="s">
        <v>81</v>
      </c>
      <c r="AQ180" t="s">
        <v>81</v>
      </c>
      <c r="AR180" t="s">
        <v>81</v>
      </c>
      <c r="AS180" t="s">
        <v>81</v>
      </c>
      <c r="AT180" t="s">
        <v>81</v>
      </c>
      <c r="AU180" t="s">
        <v>81</v>
      </c>
      <c r="AV180" t="s">
        <v>81</v>
      </c>
      <c r="AW180" t="s">
        <v>81</v>
      </c>
      <c r="AX180" t="s">
        <v>81</v>
      </c>
      <c r="AY180" t="s">
        <v>81</v>
      </c>
      <c r="AZ180" t="s">
        <v>81</v>
      </c>
      <c r="BA180" t="s">
        <v>81</v>
      </c>
    </row>
    <row r="181" spans="2:53" x14ac:dyDescent="0.2">
      <c r="B181" t="s">
        <v>87</v>
      </c>
      <c r="C181" t="s">
        <v>81</v>
      </c>
      <c r="D181" t="s">
        <v>81</v>
      </c>
      <c r="E181" t="s">
        <v>81</v>
      </c>
      <c r="F181" t="s">
        <v>81</v>
      </c>
      <c r="G181" t="s">
        <v>81</v>
      </c>
      <c r="H181" t="s">
        <v>81</v>
      </c>
      <c r="I181" t="s">
        <v>81</v>
      </c>
      <c r="J181" t="s">
        <v>81</v>
      </c>
      <c r="K181" t="s">
        <v>81</v>
      </c>
      <c r="L181" t="s">
        <v>81</v>
      </c>
      <c r="M181" t="s">
        <v>81</v>
      </c>
      <c r="N181" t="s">
        <v>81</v>
      </c>
      <c r="O181" t="s">
        <v>81</v>
      </c>
      <c r="P181" t="s">
        <v>81</v>
      </c>
      <c r="Q181" t="s">
        <v>81</v>
      </c>
      <c r="R181" t="s">
        <v>81</v>
      </c>
      <c r="S181" t="s">
        <v>81</v>
      </c>
      <c r="T181" t="s">
        <v>81</v>
      </c>
      <c r="U181" t="s">
        <v>81</v>
      </c>
      <c r="V181" t="s">
        <v>81</v>
      </c>
      <c r="W181" t="s">
        <v>81</v>
      </c>
      <c r="X181" t="s">
        <v>81</v>
      </c>
      <c r="Y181" t="s">
        <v>81</v>
      </c>
      <c r="Z181" t="s">
        <v>81</v>
      </c>
      <c r="AA181" t="s">
        <v>81</v>
      </c>
      <c r="AB181" t="s">
        <v>81</v>
      </c>
      <c r="AC181" t="s">
        <v>81</v>
      </c>
      <c r="AD181" t="s">
        <v>81</v>
      </c>
      <c r="AE181" t="s">
        <v>81</v>
      </c>
      <c r="AF181" t="s">
        <v>81</v>
      </c>
      <c r="AG181" t="s">
        <v>81</v>
      </c>
      <c r="AH181" t="s">
        <v>81</v>
      </c>
      <c r="AI181" t="s">
        <v>81</v>
      </c>
      <c r="AJ181" t="s">
        <v>81</v>
      </c>
      <c r="AK181" t="s">
        <v>81</v>
      </c>
      <c r="AL181" t="s">
        <v>81</v>
      </c>
      <c r="AM181" t="s">
        <v>81</v>
      </c>
      <c r="AN181" t="s">
        <v>233</v>
      </c>
      <c r="AO181" t="s">
        <v>81</v>
      </c>
      <c r="AP181" t="s">
        <v>81</v>
      </c>
      <c r="AQ181" t="s">
        <v>81</v>
      </c>
      <c r="AR181" t="s">
        <v>81</v>
      </c>
      <c r="AS181" t="s">
        <v>81</v>
      </c>
      <c r="AT181" t="s">
        <v>81</v>
      </c>
      <c r="AU181" t="s">
        <v>81</v>
      </c>
      <c r="AV181" t="s">
        <v>81</v>
      </c>
      <c r="AW181" t="s">
        <v>81</v>
      </c>
      <c r="AX181" t="s">
        <v>81</v>
      </c>
      <c r="AY181" t="s">
        <v>81</v>
      </c>
      <c r="AZ181" t="s">
        <v>81</v>
      </c>
      <c r="BA181" t="s">
        <v>81</v>
      </c>
    </row>
    <row r="182" spans="2:53" x14ac:dyDescent="0.2">
      <c r="B182" t="s">
        <v>81</v>
      </c>
      <c r="C182" t="s">
        <v>81</v>
      </c>
      <c r="D182" t="s">
        <v>81</v>
      </c>
      <c r="E182" t="s">
        <v>81</v>
      </c>
      <c r="F182" t="s">
        <v>81</v>
      </c>
      <c r="G182" t="s">
        <v>81</v>
      </c>
      <c r="H182" t="s">
        <v>81</v>
      </c>
      <c r="I182" t="s">
        <v>81</v>
      </c>
      <c r="J182" t="s">
        <v>81</v>
      </c>
      <c r="K182" t="s">
        <v>81</v>
      </c>
      <c r="L182" t="s">
        <v>81</v>
      </c>
      <c r="M182" t="s">
        <v>81</v>
      </c>
      <c r="N182" t="s">
        <v>81</v>
      </c>
      <c r="O182" t="s">
        <v>81</v>
      </c>
      <c r="P182" t="s">
        <v>81</v>
      </c>
      <c r="Q182" t="s">
        <v>81</v>
      </c>
      <c r="R182" t="s">
        <v>81</v>
      </c>
      <c r="S182" t="s">
        <v>81</v>
      </c>
      <c r="T182" t="s">
        <v>81</v>
      </c>
      <c r="U182" t="s">
        <v>81</v>
      </c>
      <c r="V182" t="s">
        <v>81</v>
      </c>
      <c r="W182" t="s">
        <v>81</v>
      </c>
      <c r="X182" t="s">
        <v>81</v>
      </c>
      <c r="Y182" t="s">
        <v>81</v>
      </c>
      <c r="Z182" t="s">
        <v>81</v>
      </c>
      <c r="AA182" t="s">
        <v>81</v>
      </c>
      <c r="AB182" t="s">
        <v>81</v>
      </c>
      <c r="AC182" t="s">
        <v>81</v>
      </c>
      <c r="AD182" t="s">
        <v>81</v>
      </c>
      <c r="AE182" t="s">
        <v>81</v>
      </c>
      <c r="AF182" t="s">
        <v>81</v>
      </c>
      <c r="AG182" t="s">
        <v>81</v>
      </c>
      <c r="AH182" t="s">
        <v>81</v>
      </c>
      <c r="AI182" t="s">
        <v>81</v>
      </c>
      <c r="AJ182" t="s">
        <v>81</v>
      </c>
      <c r="AK182" t="s">
        <v>81</v>
      </c>
      <c r="AL182" t="s">
        <v>81</v>
      </c>
      <c r="AM182" t="s">
        <v>81</v>
      </c>
      <c r="AN182" t="s">
        <v>229</v>
      </c>
      <c r="AO182" t="s">
        <v>81</v>
      </c>
      <c r="AP182" t="s">
        <v>81</v>
      </c>
      <c r="AQ182" t="s">
        <v>81</v>
      </c>
      <c r="AR182" t="s">
        <v>81</v>
      </c>
      <c r="AS182" t="s">
        <v>81</v>
      </c>
      <c r="AT182" t="s">
        <v>81</v>
      </c>
      <c r="AU182" t="s">
        <v>81</v>
      </c>
      <c r="AV182" t="s">
        <v>81</v>
      </c>
      <c r="AW182" t="s">
        <v>81</v>
      </c>
      <c r="AX182" t="s">
        <v>81</v>
      </c>
      <c r="AY182" t="s">
        <v>81</v>
      </c>
      <c r="AZ182" t="s">
        <v>81</v>
      </c>
      <c r="BA182" t="s">
        <v>81</v>
      </c>
    </row>
    <row r="183" spans="2:53" x14ac:dyDescent="0.2">
      <c r="B183" t="s">
        <v>12</v>
      </c>
      <c r="C183" t="s">
        <v>81</v>
      </c>
      <c r="D183" t="s">
        <v>81</v>
      </c>
      <c r="E183" t="s">
        <v>81</v>
      </c>
      <c r="F183" t="s">
        <v>81</v>
      </c>
      <c r="G183" t="s">
        <v>81</v>
      </c>
      <c r="H183" t="s">
        <v>81</v>
      </c>
      <c r="I183" t="s">
        <v>81</v>
      </c>
      <c r="J183" t="s">
        <v>81</v>
      </c>
      <c r="K183" t="s">
        <v>81</v>
      </c>
      <c r="L183" t="s">
        <v>81</v>
      </c>
      <c r="M183" t="s">
        <v>81</v>
      </c>
      <c r="N183" t="s">
        <v>81</v>
      </c>
      <c r="O183" t="s">
        <v>81</v>
      </c>
      <c r="P183" t="s">
        <v>81</v>
      </c>
      <c r="Q183" t="s">
        <v>81</v>
      </c>
      <c r="R183" t="s">
        <v>81</v>
      </c>
      <c r="S183" t="s">
        <v>81</v>
      </c>
      <c r="T183" t="s">
        <v>81</v>
      </c>
      <c r="U183" t="s">
        <v>81</v>
      </c>
      <c r="V183" t="s">
        <v>81</v>
      </c>
      <c r="W183" t="s">
        <v>81</v>
      </c>
      <c r="X183" t="s">
        <v>81</v>
      </c>
      <c r="Y183" t="s">
        <v>81</v>
      </c>
      <c r="Z183" t="s">
        <v>81</v>
      </c>
      <c r="AA183" t="s">
        <v>81</v>
      </c>
      <c r="AB183" t="s">
        <v>81</v>
      </c>
      <c r="AC183" t="s">
        <v>81</v>
      </c>
      <c r="AD183" t="s">
        <v>81</v>
      </c>
      <c r="AE183" t="s">
        <v>81</v>
      </c>
      <c r="AF183" t="s">
        <v>81</v>
      </c>
      <c r="AG183" t="s">
        <v>81</v>
      </c>
      <c r="AH183" t="s">
        <v>81</v>
      </c>
      <c r="AI183" t="s">
        <v>81</v>
      </c>
      <c r="AJ183" t="s">
        <v>81</v>
      </c>
      <c r="AK183" t="s">
        <v>81</v>
      </c>
      <c r="AL183" t="s">
        <v>81</v>
      </c>
      <c r="AM183" t="s">
        <v>81</v>
      </c>
      <c r="AN183" t="s">
        <v>81</v>
      </c>
      <c r="AO183" t="s">
        <v>234</v>
      </c>
      <c r="AP183" t="s">
        <v>81</v>
      </c>
      <c r="AQ183" t="s">
        <v>81</v>
      </c>
      <c r="AR183" t="s">
        <v>81</v>
      </c>
      <c r="AS183" t="s">
        <v>81</v>
      </c>
      <c r="AT183" t="s">
        <v>81</v>
      </c>
      <c r="AU183" t="s">
        <v>81</v>
      </c>
      <c r="AV183" t="s">
        <v>81</v>
      </c>
      <c r="AW183" t="s">
        <v>81</v>
      </c>
      <c r="AX183" t="s">
        <v>81</v>
      </c>
      <c r="AY183" t="s">
        <v>81</v>
      </c>
      <c r="AZ183" t="s">
        <v>81</v>
      </c>
      <c r="BA183" t="s">
        <v>81</v>
      </c>
    </row>
    <row r="184" spans="2:53" x14ac:dyDescent="0.2">
      <c r="B184" t="s">
        <v>81</v>
      </c>
      <c r="C184" t="s">
        <v>81</v>
      </c>
      <c r="D184" t="s">
        <v>81</v>
      </c>
      <c r="E184" t="s">
        <v>81</v>
      </c>
      <c r="F184" t="s">
        <v>81</v>
      </c>
      <c r="G184" t="s">
        <v>81</v>
      </c>
      <c r="H184" t="s">
        <v>81</v>
      </c>
      <c r="I184" t="s">
        <v>81</v>
      </c>
      <c r="J184" t="s">
        <v>81</v>
      </c>
      <c r="K184" t="s">
        <v>81</v>
      </c>
      <c r="L184" t="s">
        <v>81</v>
      </c>
      <c r="M184" t="s">
        <v>81</v>
      </c>
      <c r="N184" t="s">
        <v>81</v>
      </c>
      <c r="O184" t="s">
        <v>81</v>
      </c>
      <c r="P184" t="s">
        <v>81</v>
      </c>
      <c r="Q184" t="s">
        <v>81</v>
      </c>
      <c r="R184" t="s">
        <v>81</v>
      </c>
      <c r="S184" t="s">
        <v>81</v>
      </c>
      <c r="T184" t="s">
        <v>81</v>
      </c>
      <c r="U184" t="s">
        <v>81</v>
      </c>
      <c r="V184" t="s">
        <v>81</v>
      </c>
      <c r="W184" t="s">
        <v>81</v>
      </c>
      <c r="X184" t="s">
        <v>81</v>
      </c>
      <c r="Y184" t="s">
        <v>81</v>
      </c>
      <c r="Z184" t="s">
        <v>81</v>
      </c>
      <c r="AA184" t="s">
        <v>81</v>
      </c>
      <c r="AB184" t="s">
        <v>81</v>
      </c>
      <c r="AC184" t="s">
        <v>81</v>
      </c>
      <c r="AD184" t="s">
        <v>81</v>
      </c>
      <c r="AE184" t="s">
        <v>81</v>
      </c>
      <c r="AF184" t="s">
        <v>81</v>
      </c>
      <c r="AG184" t="s">
        <v>81</v>
      </c>
      <c r="AH184" t="s">
        <v>81</v>
      </c>
      <c r="AI184" t="s">
        <v>81</v>
      </c>
      <c r="AJ184" t="s">
        <v>81</v>
      </c>
      <c r="AK184" t="s">
        <v>81</v>
      </c>
      <c r="AL184" t="s">
        <v>81</v>
      </c>
      <c r="AM184" t="s">
        <v>81</v>
      </c>
      <c r="AN184" t="s">
        <v>81</v>
      </c>
      <c r="AO184" t="s">
        <v>235</v>
      </c>
      <c r="AP184" t="s">
        <v>81</v>
      </c>
      <c r="AQ184" t="s">
        <v>81</v>
      </c>
      <c r="AR184" t="s">
        <v>81</v>
      </c>
      <c r="AS184" t="s">
        <v>81</v>
      </c>
      <c r="AT184" t="s">
        <v>81</v>
      </c>
      <c r="AU184" t="s">
        <v>81</v>
      </c>
      <c r="AV184" t="s">
        <v>81</v>
      </c>
      <c r="AW184" t="s">
        <v>81</v>
      </c>
      <c r="AX184" t="s">
        <v>81</v>
      </c>
      <c r="AY184" t="s">
        <v>81</v>
      </c>
      <c r="AZ184" t="s">
        <v>81</v>
      </c>
      <c r="BA184" t="s">
        <v>81</v>
      </c>
    </row>
    <row r="185" spans="2:53" x14ac:dyDescent="0.2">
      <c r="B185" t="s">
        <v>87</v>
      </c>
      <c r="C185" t="s">
        <v>81</v>
      </c>
      <c r="D185" t="s">
        <v>81</v>
      </c>
      <c r="E185" t="s">
        <v>81</v>
      </c>
      <c r="F185" t="s">
        <v>81</v>
      </c>
      <c r="G185" t="s">
        <v>81</v>
      </c>
      <c r="H185" t="s">
        <v>81</v>
      </c>
      <c r="I185" t="s">
        <v>81</v>
      </c>
      <c r="J185" t="s">
        <v>81</v>
      </c>
      <c r="K185" t="s">
        <v>81</v>
      </c>
      <c r="L185" t="s">
        <v>81</v>
      </c>
      <c r="M185" t="s">
        <v>81</v>
      </c>
      <c r="N185" t="s">
        <v>81</v>
      </c>
      <c r="O185" t="s">
        <v>81</v>
      </c>
      <c r="P185" t="s">
        <v>81</v>
      </c>
      <c r="Q185" t="s">
        <v>81</v>
      </c>
      <c r="R185" t="s">
        <v>81</v>
      </c>
      <c r="S185" t="s">
        <v>81</v>
      </c>
      <c r="T185" t="s">
        <v>81</v>
      </c>
      <c r="U185" t="s">
        <v>81</v>
      </c>
      <c r="V185" t="s">
        <v>81</v>
      </c>
      <c r="W185" t="s">
        <v>81</v>
      </c>
      <c r="X185" t="s">
        <v>81</v>
      </c>
      <c r="Y185" t="s">
        <v>81</v>
      </c>
      <c r="Z185" t="s">
        <v>81</v>
      </c>
      <c r="AA185" t="s">
        <v>81</v>
      </c>
      <c r="AB185" t="s">
        <v>81</v>
      </c>
      <c r="AC185" t="s">
        <v>81</v>
      </c>
      <c r="AD185" t="s">
        <v>81</v>
      </c>
      <c r="AE185" t="s">
        <v>81</v>
      </c>
      <c r="AF185" t="s">
        <v>81</v>
      </c>
      <c r="AG185" t="s">
        <v>81</v>
      </c>
      <c r="AH185" t="s">
        <v>81</v>
      </c>
      <c r="AI185" t="s">
        <v>81</v>
      </c>
      <c r="AJ185" t="s">
        <v>81</v>
      </c>
      <c r="AK185" t="s">
        <v>81</v>
      </c>
      <c r="AL185" t="s">
        <v>81</v>
      </c>
      <c r="AM185" t="s">
        <v>81</v>
      </c>
      <c r="AN185" t="s">
        <v>81</v>
      </c>
      <c r="AO185" t="s">
        <v>236</v>
      </c>
      <c r="AP185" t="s">
        <v>81</v>
      </c>
      <c r="AQ185" t="s">
        <v>81</v>
      </c>
      <c r="AR185" t="s">
        <v>81</v>
      </c>
      <c r="AS185" t="s">
        <v>81</v>
      </c>
      <c r="AT185" t="s">
        <v>81</v>
      </c>
      <c r="AU185" t="s">
        <v>81</v>
      </c>
      <c r="AV185" t="s">
        <v>81</v>
      </c>
      <c r="AW185" t="s">
        <v>81</v>
      </c>
      <c r="AX185" t="s">
        <v>81</v>
      </c>
      <c r="AY185" t="s">
        <v>81</v>
      </c>
      <c r="AZ185" t="s">
        <v>81</v>
      </c>
      <c r="BA185" t="s">
        <v>81</v>
      </c>
    </row>
    <row r="186" spans="2:53" x14ac:dyDescent="0.2">
      <c r="B186" t="s">
        <v>81</v>
      </c>
      <c r="C186" t="s">
        <v>81</v>
      </c>
      <c r="D186" t="s">
        <v>81</v>
      </c>
      <c r="E186" t="s">
        <v>81</v>
      </c>
      <c r="F186" t="s">
        <v>81</v>
      </c>
      <c r="G186" t="s">
        <v>81</v>
      </c>
      <c r="H186" t="s">
        <v>81</v>
      </c>
      <c r="I186" t="s">
        <v>81</v>
      </c>
      <c r="J186" t="s">
        <v>81</v>
      </c>
      <c r="K186" t="s">
        <v>81</v>
      </c>
      <c r="L186" t="s">
        <v>81</v>
      </c>
      <c r="M186" t="s">
        <v>81</v>
      </c>
      <c r="N186" t="s">
        <v>81</v>
      </c>
      <c r="O186" t="s">
        <v>81</v>
      </c>
      <c r="P186" t="s">
        <v>81</v>
      </c>
      <c r="Q186" t="s">
        <v>81</v>
      </c>
      <c r="R186" t="s">
        <v>81</v>
      </c>
      <c r="S186" t="s">
        <v>81</v>
      </c>
      <c r="T186" t="s">
        <v>81</v>
      </c>
      <c r="U186" t="s">
        <v>81</v>
      </c>
      <c r="V186" t="s">
        <v>81</v>
      </c>
      <c r="W186" t="s">
        <v>81</v>
      </c>
      <c r="X186" t="s">
        <v>81</v>
      </c>
      <c r="Y186" t="s">
        <v>81</v>
      </c>
      <c r="Z186" t="s">
        <v>81</v>
      </c>
      <c r="AA186" t="s">
        <v>81</v>
      </c>
      <c r="AB186" t="s">
        <v>81</v>
      </c>
      <c r="AC186" t="s">
        <v>81</v>
      </c>
      <c r="AD186" t="s">
        <v>81</v>
      </c>
      <c r="AE186" t="s">
        <v>81</v>
      </c>
      <c r="AF186" t="s">
        <v>81</v>
      </c>
      <c r="AG186" t="s">
        <v>81</v>
      </c>
      <c r="AH186" t="s">
        <v>81</v>
      </c>
      <c r="AI186" t="s">
        <v>81</v>
      </c>
      <c r="AJ186" t="s">
        <v>81</v>
      </c>
      <c r="AK186" t="s">
        <v>81</v>
      </c>
      <c r="AL186" t="s">
        <v>81</v>
      </c>
      <c r="AM186" t="s">
        <v>81</v>
      </c>
      <c r="AN186" t="s">
        <v>81</v>
      </c>
      <c r="AO186" t="s">
        <v>158</v>
      </c>
      <c r="AP186" t="s">
        <v>81</v>
      </c>
      <c r="AQ186" t="s">
        <v>81</v>
      </c>
      <c r="AR186" t="s">
        <v>81</v>
      </c>
      <c r="AS186" t="s">
        <v>81</v>
      </c>
      <c r="AT186" t="s">
        <v>81</v>
      </c>
      <c r="AU186" t="s">
        <v>81</v>
      </c>
      <c r="AV186" t="s">
        <v>81</v>
      </c>
      <c r="AW186" t="s">
        <v>81</v>
      </c>
      <c r="AX186" t="s">
        <v>81</v>
      </c>
      <c r="AY186" t="s">
        <v>81</v>
      </c>
      <c r="AZ186" t="s">
        <v>81</v>
      </c>
      <c r="BA186" t="s">
        <v>81</v>
      </c>
    </row>
    <row r="187" spans="2:53" x14ac:dyDescent="0.2">
      <c r="B187" t="s">
        <v>31</v>
      </c>
      <c r="C187" t="s">
        <v>81</v>
      </c>
      <c r="D187" t="s">
        <v>81</v>
      </c>
      <c r="E187" t="s">
        <v>81</v>
      </c>
      <c r="F187" t="s">
        <v>81</v>
      </c>
      <c r="G187" t="s">
        <v>81</v>
      </c>
      <c r="H187" t="s">
        <v>81</v>
      </c>
      <c r="I187" t="s">
        <v>81</v>
      </c>
      <c r="J187" t="s">
        <v>81</v>
      </c>
      <c r="K187" t="s">
        <v>81</v>
      </c>
      <c r="L187" t="s">
        <v>81</v>
      </c>
      <c r="M187" t="s">
        <v>81</v>
      </c>
      <c r="N187" t="s">
        <v>81</v>
      </c>
      <c r="O187" t="s">
        <v>81</v>
      </c>
      <c r="P187" t="s">
        <v>81</v>
      </c>
      <c r="Q187" t="s">
        <v>81</v>
      </c>
      <c r="R187" t="s">
        <v>81</v>
      </c>
      <c r="S187" t="s">
        <v>81</v>
      </c>
      <c r="T187" t="s">
        <v>81</v>
      </c>
      <c r="U187" t="s">
        <v>81</v>
      </c>
      <c r="V187" t="s">
        <v>81</v>
      </c>
      <c r="W187" t="s">
        <v>81</v>
      </c>
      <c r="X187" t="s">
        <v>81</v>
      </c>
      <c r="Y187" t="s">
        <v>81</v>
      </c>
      <c r="Z187" t="s">
        <v>81</v>
      </c>
      <c r="AA187" t="s">
        <v>81</v>
      </c>
      <c r="AB187" t="s">
        <v>81</v>
      </c>
      <c r="AC187" t="s">
        <v>81</v>
      </c>
      <c r="AD187" t="s">
        <v>81</v>
      </c>
      <c r="AE187" t="s">
        <v>81</v>
      </c>
      <c r="AF187" t="s">
        <v>81</v>
      </c>
      <c r="AG187" t="s">
        <v>81</v>
      </c>
      <c r="AH187" t="s">
        <v>81</v>
      </c>
      <c r="AI187" t="s">
        <v>81</v>
      </c>
      <c r="AJ187" t="s">
        <v>81</v>
      </c>
      <c r="AK187" t="s">
        <v>81</v>
      </c>
      <c r="AL187" t="s">
        <v>81</v>
      </c>
      <c r="AM187" t="s">
        <v>81</v>
      </c>
      <c r="AN187" t="s">
        <v>81</v>
      </c>
      <c r="AO187" t="s">
        <v>81</v>
      </c>
      <c r="AP187" t="s">
        <v>150</v>
      </c>
      <c r="AQ187" t="s">
        <v>198</v>
      </c>
      <c r="AR187" t="s">
        <v>237</v>
      </c>
      <c r="AS187" t="s">
        <v>81</v>
      </c>
      <c r="AT187" t="s">
        <v>81</v>
      </c>
      <c r="AU187" t="s">
        <v>81</v>
      </c>
      <c r="AV187" t="s">
        <v>81</v>
      </c>
      <c r="AW187" t="s">
        <v>81</v>
      </c>
      <c r="AX187" t="s">
        <v>81</v>
      </c>
      <c r="AY187" t="s">
        <v>81</v>
      </c>
      <c r="AZ187" t="s">
        <v>81</v>
      </c>
      <c r="BA187" t="s">
        <v>81</v>
      </c>
    </row>
    <row r="188" spans="2:53" x14ac:dyDescent="0.2">
      <c r="B188" t="s">
        <v>81</v>
      </c>
      <c r="C188" t="s">
        <v>81</v>
      </c>
      <c r="D188" t="s">
        <v>81</v>
      </c>
      <c r="E188" t="s">
        <v>81</v>
      </c>
      <c r="F188" t="s">
        <v>81</v>
      </c>
      <c r="G188" t="s">
        <v>81</v>
      </c>
      <c r="H188" t="s">
        <v>81</v>
      </c>
      <c r="I188" t="s">
        <v>81</v>
      </c>
      <c r="J188" t="s">
        <v>81</v>
      </c>
      <c r="K188" t="s">
        <v>81</v>
      </c>
      <c r="L188" t="s">
        <v>81</v>
      </c>
      <c r="M188" t="s">
        <v>81</v>
      </c>
      <c r="N188" t="s">
        <v>81</v>
      </c>
      <c r="O188" t="s">
        <v>81</v>
      </c>
      <c r="P188" t="s">
        <v>81</v>
      </c>
      <c r="Q188" t="s">
        <v>81</v>
      </c>
      <c r="R188" t="s">
        <v>81</v>
      </c>
      <c r="S188" t="s">
        <v>81</v>
      </c>
      <c r="T188" t="s">
        <v>81</v>
      </c>
      <c r="U188" t="s">
        <v>81</v>
      </c>
      <c r="V188" t="s">
        <v>81</v>
      </c>
      <c r="W188" t="s">
        <v>81</v>
      </c>
      <c r="X188" t="s">
        <v>81</v>
      </c>
      <c r="Y188" t="s">
        <v>81</v>
      </c>
      <c r="Z188" t="s">
        <v>81</v>
      </c>
      <c r="AA188" t="s">
        <v>81</v>
      </c>
      <c r="AB188" t="s">
        <v>81</v>
      </c>
      <c r="AC188" t="s">
        <v>81</v>
      </c>
      <c r="AD188" t="s">
        <v>81</v>
      </c>
      <c r="AE188" t="s">
        <v>81</v>
      </c>
      <c r="AF188" t="s">
        <v>81</v>
      </c>
      <c r="AG188" t="s">
        <v>81</v>
      </c>
      <c r="AH188" t="s">
        <v>81</v>
      </c>
      <c r="AI188" t="s">
        <v>81</v>
      </c>
      <c r="AJ188" t="s">
        <v>81</v>
      </c>
      <c r="AK188" t="s">
        <v>81</v>
      </c>
      <c r="AL188" t="s">
        <v>81</v>
      </c>
      <c r="AM188" t="s">
        <v>81</v>
      </c>
      <c r="AN188" t="s">
        <v>81</v>
      </c>
      <c r="AO188" t="s">
        <v>81</v>
      </c>
      <c r="AP188" t="s">
        <v>238</v>
      </c>
      <c r="AQ188" t="s">
        <v>229</v>
      </c>
      <c r="AR188" t="s">
        <v>228</v>
      </c>
      <c r="AS188" t="s">
        <v>81</v>
      </c>
      <c r="AT188" t="s">
        <v>81</v>
      </c>
      <c r="AU188" t="s">
        <v>81</v>
      </c>
      <c r="AV188" t="s">
        <v>81</v>
      </c>
      <c r="AW188" t="s">
        <v>81</v>
      </c>
      <c r="AX188" t="s">
        <v>81</v>
      </c>
      <c r="AY188" t="s">
        <v>81</v>
      </c>
      <c r="AZ188" t="s">
        <v>81</v>
      </c>
      <c r="BA188" t="s">
        <v>81</v>
      </c>
    </row>
    <row r="189" spans="2:53" x14ac:dyDescent="0.2">
      <c r="B189" t="s">
        <v>11</v>
      </c>
      <c r="C189" t="s">
        <v>81</v>
      </c>
      <c r="D189" t="s">
        <v>81</v>
      </c>
      <c r="E189" t="s">
        <v>81</v>
      </c>
      <c r="F189" t="s">
        <v>81</v>
      </c>
      <c r="G189" t="s">
        <v>81</v>
      </c>
      <c r="H189" t="s">
        <v>81</v>
      </c>
      <c r="I189" t="s">
        <v>81</v>
      </c>
      <c r="J189" t="s">
        <v>81</v>
      </c>
      <c r="K189" t="s">
        <v>81</v>
      </c>
      <c r="L189" t="s">
        <v>81</v>
      </c>
      <c r="M189" t="s">
        <v>81</v>
      </c>
      <c r="N189" t="s">
        <v>81</v>
      </c>
      <c r="O189" t="s">
        <v>81</v>
      </c>
      <c r="P189" t="s">
        <v>81</v>
      </c>
      <c r="Q189" t="s">
        <v>81</v>
      </c>
      <c r="R189" t="s">
        <v>81</v>
      </c>
      <c r="S189" t="s">
        <v>81</v>
      </c>
      <c r="T189" t="s">
        <v>81</v>
      </c>
      <c r="U189" t="s">
        <v>81</v>
      </c>
      <c r="V189" t="s">
        <v>81</v>
      </c>
      <c r="W189" t="s">
        <v>81</v>
      </c>
      <c r="X189" t="s">
        <v>81</v>
      </c>
      <c r="Y189" t="s">
        <v>81</v>
      </c>
      <c r="Z189" t="s">
        <v>81</v>
      </c>
      <c r="AA189" t="s">
        <v>81</v>
      </c>
      <c r="AB189" t="s">
        <v>81</v>
      </c>
      <c r="AC189" t="s">
        <v>81</v>
      </c>
      <c r="AD189" t="s">
        <v>81</v>
      </c>
      <c r="AE189" t="s">
        <v>81</v>
      </c>
      <c r="AF189" t="s">
        <v>81</v>
      </c>
      <c r="AG189" t="s">
        <v>81</v>
      </c>
      <c r="AH189" t="s">
        <v>81</v>
      </c>
      <c r="AI189" t="s">
        <v>81</v>
      </c>
      <c r="AJ189" t="s">
        <v>81</v>
      </c>
      <c r="AK189" t="s">
        <v>81</v>
      </c>
      <c r="AL189" t="s">
        <v>81</v>
      </c>
      <c r="AM189" t="s">
        <v>81</v>
      </c>
      <c r="AN189" t="s">
        <v>81</v>
      </c>
      <c r="AO189" t="s">
        <v>81</v>
      </c>
      <c r="AP189" t="s">
        <v>239</v>
      </c>
      <c r="AQ189" t="s">
        <v>81</v>
      </c>
      <c r="AR189" t="s">
        <v>81</v>
      </c>
      <c r="AS189" t="s">
        <v>81</v>
      </c>
      <c r="AT189" t="s">
        <v>81</v>
      </c>
      <c r="AU189" t="s">
        <v>81</v>
      </c>
      <c r="AV189" t="s">
        <v>81</v>
      </c>
      <c r="AW189" t="s">
        <v>81</v>
      </c>
      <c r="AX189" t="s">
        <v>81</v>
      </c>
      <c r="AY189" t="s">
        <v>81</v>
      </c>
      <c r="AZ189" t="s">
        <v>81</v>
      </c>
      <c r="BA189" t="s">
        <v>81</v>
      </c>
    </row>
    <row r="190" spans="2:53" x14ac:dyDescent="0.2">
      <c r="B190" t="s">
        <v>81</v>
      </c>
      <c r="C190" t="s">
        <v>81</v>
      </c>
      <c r="D190" t="s">
        <v>81</v>
      </c>
      <c r="E190" t="s">
        <v>81</v>
      </c>
      <c r="F190" t="s">
        <v>81</v>
      </c>
      <c r="G190" t="s">
        <v>81</v>
      </c>
      <c r="H190" t="s">
        <v>81</v>
      </c>
      <c r="I190" t="s">
        <v>81</v>
      </c>
      <c r="J190" t="s">
        <v>81</v>
      </c>
      <c r="K190" t="s">
        <v>81</v>
      </c>
      <c r="L190" t="s">
        <v>81</v>
      </c>
      <c r="M190" t="s">
        <v>81</v>
      </c>
      <c r="N190" t="s">
        <v>81</v>
      </c>
      <c r="O190" t="s">
        <v>81</v>
      </c>
      <c r="P190" t="s">
        <v>81</v>
      </c>
      <c r="Q190" t="s">
        <v>81</v>
      </c>
      <c r="R190" t="s">
        <v>81</v>
      </c>
      <c r="S190" t="s">
        <v>81</v>
      </c>
      <c r="T190" t="s">
        <v>81</v>
      </c>
      <c r="U190" t="s">
        <v>81</v>
      </c>
      <c r="V190" t="s">
        <v>81</v>
      </c>
      <c r="W190" t="s">
        <v>81</v>
      </c>
      <c r="X190" t="s">
        <v>81</v>
      </c>
      <c r="Y190" t="s">
        <v>81</v>
      </c>
      <c r="Z190" t="s">
        <v>81</v>
      </c>
      <c r="AA190" t="s">
        <v>81</v>
      </c>
      <c r="AB190" t="s">
        <v>81</v>
      </c>
      <c r="AC190" t="s">
        <v>81</v>
      </c>
      <c r="AD190" t="s">
        <v>81</v>
      </c>
      <c r="AE190" t="s">
        <v>81</v>
      </c>
      <c r="AF190" t="s">
        <v>81</v>
      </c>
      <c r="AG190" t="s">
        <v>81</v>
      </c>
      <c r="AH190" t="s">
        <v>81</v>
      </c>
      <c r="AI190" t="s">
        <v>81</v>
      </c>
      <c r="AJ190" t="s">
        <v>81</v>
      </c>
      <c r="AK190" t="s">
        <v>81</v>
      </c>
      <c r="AL190" t="s">
        <v>81</v>
      </c>
      <c r="AM190" t="s">
        <v>81</v>
      </c>
      <c r="AN190" t="s">
        <v>81</v>
      </c>
      <c r="AO190" t="s">
        <v>81</v>
      </c>
      <c r="AP190" t="s">
        <v>240</v>
      </c>
      <c r="AQ190" t="s">
        <v>81</v>
      </c>
      <c r="AR190" t="s">
        <v>81</v>
      </c>
      <c r="AS190" t="s">
        <v>81</v>
      </c>
      <c r="AT190" t="s">
        <v>81</v>
      </c>
      <c r="AU190" t="s">
        <v>81</v>
      </c>
      <c r="AV190" t="s">
        <v>81</v>
      </c>
      <c r="AW190" t="s">
        <v>81</v>
      </c>
      <c r="AX190" t="s">
        <v>81</v>
      </c>
      <c r="AY190" t="s">
        <v>81</v>
      </c>
      <c r="AZ190" t="s">
        <v>81</v>
      </c>
      <c r="BA190" t="s">
        <v>81</v>
      </c>
    </row>
    <row r="191" spans="2:53" x14ac:dyDescent="0.2">
      <c r="B191" t="s">
        <v>87</v>
      </c>
      <c r="C191" t="s">
        <v>81</v>
      </c>
      <c r="D191" t="s">
        <v>81</v>
      </c>
      <c r="E191" t="s">
        <v>81</v>
      </c>
      <c r="F191" t="s">
        <v>81</v>
      </c>
      <c r="G191" t="s">
        <v>81</v>
      </c>
      <c r="H191" t="s">
        <v>81</v>
      </c>
      <c r="I191" t="s">
        <v>81</v>
      </c>
      <c r="J191" t="s">
        <v>81</v>
      </c>
      <c r="K191" t="s">
        <v>81</v>
      </c>
      <c r="L191" t="s">
        <v>81</v>
      </c>
      <c r="M191" t="s">
        <v>81</v>
      </c>
      <c r="N191" t="s">
        <v>81</v>
      </c>
      <c r="O191" t="s">
        <v>81</v>
      </c>
      <c r="P191" t="s">
        <v>81</v>
      </c>
      <c r="Q191" t="s">
        <v>81</v>
      </c>
      <c r="R191" t="s">
        <v>81</v>
      </c>
      <c r="S191" t="s">
        <v>81</v>
      </c>
      <c r="T191" t="s">
        <v>81</v>
      </c>
      <c r="U191" t="s">
        <v>81</v>
      </c>
      <c r="V191" t="s">
        <v>81</v>
      </c>
      <c r="W191" t="s">
        <v>81</v>
      </c>
      <c r="X191" t="s">
        <v>81</v>
      </c>
      <c r="Y191" t="s">
        <v>81</v>
      </c>
      <c r="Z191" t="s">
        <v>81</v>
      </c>
      <c r="AA191" t="s">
        <v>81</v>
      </c>
      <c r="AB191" t="s">
        <v>81</v>
      </c>
      <c r="AC191" t="s">
        <v>81</v>
      </c>
      <c r="AD191" t="s">
        <v>81</v>
      </c>
      <c r="AE191" t="s">
        <v>81</v>
      </c>
      <c r="AF191" t="s">
        <v>81</v>
      </c>
      <c r="AG191" t="s">
        <v>81</v>
      </c>
      <c r="AH191" t="s">
        <v>81</v>
      </c>
      <c r="AI191" t="s">
        <v>81</v>
      </c>
      <c r="AJ191" t="s">
        <v>81</v>
      </c>
      <c r="AK191" t="s">
        <v>81</v>
      </c>
      <c r="AL191" t="s">
        <v>81</v>
      </c>
      <c r="AM191" t="s">
        <v>81</v>
      </c>
      <c r="AN191" t="s">
        <v>81</v>
      </c>
      <c r="AO191" t="s">
        <v>81</v>
      </c>
      <c r="AP191" t="s">
        <v>241</v>
      </c>
      <c r="AQ191" t="s">
        <v>81</v>
      </c>
      <c r="AR191" t="s">
        <v>81</v>
      </c>
      <c r="AS191" t="s">
        <v>81</v>
      </c>
      <c r="AT191" t="s">
        <v>81</v>
      </c>
      <c r="AU191" t="s">
        <v>81</v>
      </c>
      <c r="AV191" t="s">
        <v>81</v>
      </c>
      <c r="AW191" t="s">
        <v>81</v>
      </c>
      <c r="AX191" t="s">
        <v>81</v>
      </c>
      <c r="AY191" t="s">
        <v>81</v>
      </c>
      <c r="AZ191" t="s">
        <v>81</v>
      </c>
      <c r="BA191" t="s">
        <v>81</v>
      </c>
    </row>
    <row r="192" spans="2:53" x14ac:dyDescent="0.2">
      <c r="B192" t="s">
        <v>81</v>
      </c>
      <c r="C192" t="s">
        <v>81</v>
      </c>
      <c r="D192" t="s">
        <v>81</v>
      </c>
      <c r="E192" t="s">
        <v>81</v>
      </c>
      <c r="F192" t="s">
        <v>81</v>
      </c>
      <c r="G192" t="s">
        <v>81</v>
      </c>
      <c r="H192" t="s">
        <v>81</v>
      </c>
      <c r="I192" t="s">
        <v>81</v>
      </c>
      <c r="J192" t="s">
        <v>81</v>
      </c>
      <c r="K192" t="s">
        <v>81</v>
      </c>
      <c r="L192" t="s">
        <v>81</v>
      </c>
      <c r="M192" t="s">
        <v>81</v>
      </c>
      <c r="N192" t="s">
        <v>81</v>
      </c>
      <c r="O192" t="s">
        <v>81</v>
      </c>
      <c r="P192" t="s">
        <v>81</v>
      </c>
      <c r="Q192" t="s">
        <v>81</v>
      </c>
      <c r="R192" t="s">
        <v>81</v>
      </c>
      <c r="S192" t="s">
        <v>81</v>
      </c>
      <c r="T192" t="s">
        <v>81</v>
      </c>
      <c r="U192" t="s">
        <v>81</v>
      </c>
      <c r="V192" t="s">
        <v>81</v>
      </c>
      <c r="W192" t="s">
        <v>81</v>
      </c>
      <c r="X192" t="s">
        <v>81</v>
      </c>
      <c r="Y192" t="s">
        <v>81</v>
      </c>
      <c r="Z192" t="s">
        <v>81</v>
      </c>
      <c r="AA192" t="s">
        <v>81</v>
      </c>
      <c r="AB192" t="s">
        <v>81</v>
      </c>
      <c r="AC192" t="s">
        <v>81</v>
      </c>
      <c r="AD192" t="s">
        <v>81</v>
      </c>
      <c r="AE192" t="s">
        <v>81</v>
      </c>
      <c r="AF192" t="s">
        <v>81</v>
      </c>
      <c r="AG192" t="s">
        <v>81</v>
      </c>
      <c r="AH192" t="s">
        <v>81</v>
      </c>
      <c r="AI192" t="s">
        <v>81</v>
      </c>
      <c r="AJ192" t="s">
        <v>81</v>
      </c>
      <c r="AK192" t="s">
        <v>81</v>
      </c>
      <c r="AL192" t="s">
        <v>81</v>
      </c>
      <c r="AM192" t="s">
        <v>81</v>
      </c>
      <c r="AN192" t="s">
        <v>81</v>
      </c>
      <c r="AO192" t="s">
        <v>81</v>
      </c>
      <c r="AP192" t="s">
        <v>242</v>
      </c>
      <c r="AQ192" t="s">
        <v>81</v>
      </c>
      <c r="AR192" t="s">
        <v>81</v>
      </c>
      <c r="AS192" t="s">
        <v>81</v>
      </c>
      <c r="AT192" t="s">
        <v>81</v>
      </c>
      <c r="AU192" t="s">
        <v>81</v>
      </c>
      <c r="AV192" t="s">
        <v>81</v>
      </c>
      <c r="AW192" t="s">
        <v>81</v>
      </c>
      <c r="AX192" t="s">
        <v>81</v>
      </c>
      <c r="AY192" t="s">
        <v>81</v>
      </c>
      <c r="AZ192" t="s">
        <v>81</v>
      </c>
      <c r="BA192" t="s">
        <v>81</v>
      </c>
    </row>
    <row r="193" spans="2:53" x14ac:dyDescent="0.2">
      <c r="B193" t="s">
        <v>36</v>
      </c>
      <c r="C193" t="s">
        <v>81</v>
      </c>
      <c r="D193" t="s">
        <v>81</v>
      </c>
      <c r="E193" t="s">
        <v>81</v>
      </c>
      <c r="F193" t="s">
        <v>81</v>
      </c>
      <c r="G193" t="s">
        <v>81</v>
      </c>
      <c r="H193" t="s">
        <v>81</v>
      </c>
      <c r="I193" t="s">
        <v>81</v>
      </c>
      <c r="J193" t="s">
        <v>81</v>
      </c>
      <c r="K193" t="s">
        <v>81</v>
      </c>
      <c r="L193" t="s">
        <v>81</v>
      </c>
      <c r="M193" t="s">
        <v>81</v>
      </c>
      <c r="N193" t="s">
        <v>81</v>
      </c>
      <c r="O193" t="s">
        <v>81</v>
      </c>
      <c r="P193" t="s">
        <v>81</v>
      </c>
      <c r="Q193" t="s">
        <v>81</v>
      </c>
      <c r="R193" t="s">
        <v>81</v>
      </c>
      <c r="S193" t="s">
        <v>81</v>
      </c>
      <c r="T193" t="s">
        <v>81</v>
      </c>
      <c r="U193" t="s">
        <v>81</v>
      </c>
      <c r="V193" t="s">
        <v>81</v>
      </c>
      <c r="W193" t="s">
        <v>81</v>
      </c>
      <c r="X193" t="s">
        <v>81</v>
      </c>
      <c r="Y193" t="s">
        <v>81</v>
      </c>
      <c r="Z193" t="s">
        <v>81</v>
      </c>
      <c r="AA193" t="s">
        <v>81</v>
      </c>
      <c r="AB193" t="s">
        <v>81</v>
      </c>
      <c r="AC193" t="s">
        <v>81</v>
      </c>
      <c r="AD193" t="s">
        <v>81</v>
      </c>
      <c r="AE193" t="s">
        <v>81</v>
      </c>
      <c r="AF193" t="s">
        <v>81</v>
      </c>
      <c r="AG193" t="s">
        <v>81</v>
      </c>
      <c r="AH193" t="s">
        <v>81</v>
      </c>
      <c r="AI193" t="s">
        <v>81</v>
      </c>
      <c r="AJ193" t="s">
        <v>81</v>
      </c>
      <c r="AK193" t="s">
        <v>81</v>
      </c>
      <c r="AL193" t="s">
        <v>81</v>
      </c>
      <c r="AM193" t="s">
        <v>81</v>
      </c>
      <c r="AN193" t="s">
        <v>81</v>
      </c>
      <c r="AO193" t="s">
        <v>81</v>
      </c>
      <c r="AP193" t="s">
        <v>81</v>
      </c>
      <c r="AQ193" t="s">
        <v>177</v>
      </c>
      <c r="AR193" t="s">
        <v>81</v>
      </c>
      <c r="AS193" t="s">
        <v>81</v>
      </c>
      <c r="AT193" t="s">
        <v>81</v>
      </c>
      <c r="AU193" t="s">
        <v>81</v>
      </c>
      <c r="AV193" t="s">
        <v>81</v>
      </c>
      <c r="AW193" t="s">
        <v>81</v>
      </c>
      <c r="AX193" t="s">
        <v>81</v>
      </c>
      <c r="AY193" t="s">
        <v>81</v>
      </c>
      <c r="AZ193" t="s">
        <v>81</v>
      </c>
      <c r="BA193" t="s">
        <v>81</v>
      </c>
    </row>
    <row r="194" spans="2:53" x14ac:dyDescent="0.2">
      <c r="B194" t="s">
        <v>81</v>
      </c>
      <c r="C194" t="s">
        <v>81</v>
      </c>
      <c r="D194" t="s">
        <v>81</v>
      </c>
      <c r="E194" t="s">
        <v>81</v>
      </c>
      <c r="F194" t="s">
        <v>81</v>
      </c>
      <c r="G194" t="s">
        <v>81</v>
      </c>
      <c r="H194" t="s">
        <v>81</v>
      </c>
      <c r="I194" t="s">
        <v>81</v>
      </c>
      <c r="J194" t="s">
        <v>81</v>
      </c>
      <c r="K194" t="s">
        <v>81</v>
      </c>
      <c r="L194" t="s">
        <v>81</v>
      </c>
      <c r="M194" t="s">
        <v>81</v>
      </c>
      <c r="N194" t="s">
        <v>81</v>
      </c>
      <c r="O194" t="s">
        <v>81</v>
      </c>
      <c r="P194" t="s">
        <v>81</v>
      </c>
      <c r="Q194" t="s">
        <v>81</v>
      </c>
      <c r="R194" t="s">
        <v>81</v>
      </c>
      <c r="S194" t="s">
        <v>81</v>
      </c>
      <c r="T194" t="s">
        <v>81</v>
      </c>
      <c r="U194" t="s">
        <v>81</v>
      </c>
      <c r="V194" t="s">
        <v>81</v>
      </c>
      <c r="W194" t="s">
        <v>81</v>
      </c>
      <c r="X194" t="s">
        <v>81</v>
      </c>
      <c r="Y194" t="s">
        <v>81</v>
      </c>
      <c r="Z194" t="s">
        <v>81</v>
      </c>
      <c r="AA194" t="s">
        <v>81</v>
      </c>
      <c r="AB194" t="s">
        <v>81</v>
      </c>
      <c r="AC194" t="s">
        <v>81</v>
      </c>
      <c r="AD194" t="s">
        <v>81</v>
      </c>
      <c r="AE194" t="s">
        <v>81</v>
      </c>
      <c r="AF194" t="s">
        <v>81</v>
      </c>
      <c r="AG194" t="s">
        <v>81</v>
      </c>
      <c r="AH194" t="s">
        <v>81</v>
      </c>
      <c r="AI194" t="s">
        <v>81</v>
      </c>
      <c r="AJ194" t="s">
        <v>81</v>
      </c>
      <c r="AK194" t="s">
        <v>81</v>
      </c>
      <c r="AL194" t="s">
        <v>81</v>
      </c>
      <c r="AM194" t="s">
        <v>81</v>
      </c>
      <c r="AN194" t="s">
        <v>81</v>
      </c>
      <c r="AO194" t="s">
        <v>81</v>
      </c>
      <c r="AP194" t="s">
        <v>81</v>
      </c>
      <c r="AQ194" t="s">
        <v>243</v>
      </c>
      <c r="AR194" t="s">
        <v>81</v>
      </c>
      <c r="AS194" t="s">
        <v>81</v>
      </c>
      <c r="AT194" t="s">
        <v>81</v>
      </c>
      <c r="AU194" t="s">
        <v>81</v>
      </c>
      <c r="AV194" t="s">
        <v>81</v>
      </c>
      <c r="AW194" t="s">
        <v>81</v>
      </c>
      <c r="AX194" t="s">
        <v>81</v>
      </c>
      <c r="AY194" t="s">
        <v>81</v>
      </c>
      <c r="AZ194" t="s">
        <v>81</v>
      </c>
      <c r="BA194" t="s">
        <v>81</v>
      </c>
    </row>
    <row r="195" spans="2:53" x14ac:dyDescent="0.2">
      <c r="B195" t="s">
        <v>87</v>
      </c>
      <c r="C195" t="s">
        <v>81</v>
      </c>
      <c r="D195" t="s">
        <v>81</v>
      </c>
      <c r="E195" t="s">
        <v>81</v>
      </c>
      <c r="F195" t="s">
        <v>81</v>
      </c>
      <c r="G195" t="s">
        <v>81</v>
      </c>
      <c r="H195" t="s">
        <v>81</v>
      </c>
      <c r="I195" t="s">
        <v>81</v>
      </c>
      <c r="J195" t="s">
        <v>81</v>
      </c>
      <c r="K195" t="s">
        <v>81</v>
      </c>
      <c r="L195" t="s">
        <v>81</v>
      </c>
      <c r="M195" t="s">
        <v>81</v>
      </c>
      <c r="N195" t="s">
        <v>81</v>
      </c>
      <c r="O195" t="s">
        <v>81</v>
      </c>
      <c r="P195" t="s">
        <v>81</v>
      </c>
      <c r="Q195" t="s">
        <v>81</v>
      </c>
      <c r="R195" t="s">
        <v>81</v>
      </c>
      <c r="S195" t="s">
        <v>81</v>
      </c>
      <c r="T195" t="s">
        <v>81</v>
      </c>
      <c r="U195" t="s">
        <v>81</v>
      </c>
      <c r="V195" t="s">
        <v>81</v>
      </c>
      <c r="W195" t="s">
        <v>81</v>
      </c>
      <c r="X195" t="s">
        <v>81</v>
      </c>
      <c r="Y195" t="s">
        <v>81</v>
      </c>
      <c r="Z195" t="s">
        <v>81</v>
      </c>
      <c r="AA195" t="s">
        <v>81</v>
      </c>
      <c r="AB195" t="s">
        <v>81</v>
      </c>
      <c r="AC195" t="s">
        <v>81</v>
      </c>
      <c r="AD195" t="s">
        <v>81</v>
      </c>
      <c r="AE195" t="s">
        <v>81</v>
      </c>
      <c r="AF195" t="s">
        <v>81</v>
      </c>
      <c r="AG195" t="s">
        <v>81</v>
      </c>
      <c r="AH195" t="s">
        <v>81</v>
      </c>
      <c r="AI195" t="s">
        <v>81</v>
      </c>
      <c r="AJ195" t="s">
        <v>81</v>
      </c>
      <c r="AK195" t="s">
        <v>81</v>
      </c>
      <c r="AL195" t="s">
        <v>81</v>
      </c>
      <c r="AM195" t="s">
        <v>81</v>
      </c>
      <c r="AN195" t="s">
        <v>81</v>
      </c>
      <c r="AO195" t="s">
        <v>81</v>
      </c>
      <c r="AP195" t="s">
        <v>81</v>
      </c>
      <c r="AQ195" t="s">
        <v>180</v>
      </c>
      <c r="AR195" t="s">
        <v>81</v>
      </c>
      <c r="AS195" t="s">
        <v>81</v>
      </c>
      <c r="AT195" t="s">
        <v>81</v>
      </c>
      <c r="AU195" t="s">
        <v>81</v>
      </c>
      <c r="AV195" t="s">
        <v>81</v>
      </c>
      <c r="AW195" t="s">
        <v>81</v>
      </c>
      <c r="AX195" t="s">
        <v>81</v>
      </c>
      <c r="AY195" t="s">
        <v>81</v>
      </c>
      <c r="AZ195" t="s">
        <v>81</v>
      </c>
      <c r="BA195" t="s">
        <v>81</v>
      </c>
    </row>
    <row r="196" spans="2:53" x14ac:dyDescent="0.2">
      <c r="B196" t="s">
        <v>81</v>
      </c>
      <c r="C196" t="s">
        <v>81</v>
      </c>
      <c r="D196" t="s">
        <v>81</v>
      </c>
      <c r="E196" t="s">
        <v>81</v>
      </c>
      <c r="F196" t="s">
        <v>81</v>
      </c>
      <c r="G196" t="s">
        <v>81</v>
      </c>
      <c r="H196" t="s">
        <v>81</v>
      </c>
      <c r="I196" t="s">
        <v>81</v>
      </c>
      <c r="J196" t="s">
        <v>81</v>
      </c>
      <c r="K196" t="s">
        <v>81</v>
      </c>
      <c r="L196" t="s">
        <v>81</v>
      </c>
      <c r="M196" t="s">
        <v>81</v>
      </c>
      <c r="N196" t="s">
        <v>81</v>
      </c>
      <c r="O196" t="s">
        <v>81</v>
      </c>
      <c r="P196" t="s">
        <v>81</v>
      </c>
      <c r="Q196" t="s">
        <v>81</v>
      </c>
      <c r="R196" t="s">
        <v>81</v>
      </c>
      <c r="S196" t="s">
        <v>81</v>
      </c>
      <c r="T196" t="s">
        <v>81</v>
      </c>
      <c r="U196" t="s">
        <v>81</v>
      </c>
      <c r="V196" t="s">
        <v>81</v>
      </c>
      <c r="W196" t="s">
        <v>81</v>
      </c>
      <c r="X196" t="s">
        <v>81</v>
      </c>
      <c r="Y196" t="s">
        <v>81</v>
      </c>
      <c r="Z196" t="s">
        <v>81</v>
      </c>
      <c r="AA196" t="s">
        <v>81</v>
      </c>
      <c r="AB196" t="s">
        <v>81</v>
      </c>
      <c r="AC196" t="s">
        <v>81</v>
      </c>
      <c r="AD196" t="s">
        <v>81</v>
      </c>
      <c r="AE196" t="s">
        <v>81</v>
      </c>
      <c r="AF196" t="s">
        <v>81</v>
      </c>
      <c r="AG196" t="s">
        <v>81</v>
      </c>
      <c r="AH196" t="s">
        <v>81</v>
      </c>
      <c r="AI196" t="s">
        <v>81</v>
      </c>
      <c r="AJ196" t="s">
        <v>81</v>
      </c>
      <c r="AK196" t="s">
        <v>81</v>
      </c>
      <c r="AL196" t="s">
        <v>81</v>
      </c>
      <c r="AM196" t="s">
        <v>81</v>
      </c>
      <c r="AN196" t="s">
        <v>81</v>
      </c>
      <c r="AO196" t="s">
        <v>81</v>
      </c>
      <c r="AP196" t="s">
        <v>81</v>
      </c>
      <c r="AQ196" t="s">
        <v>244</v>
      </c>
      <c r="AR196" t="s">
        <v>81</v>
      </c>
      <c r="AS196" t="s">
        <v>81</v>
      </c>
      <c r="AT196" t="s">
        <v>81</v>
      </c>
      <c r="AU196" t="s">
        <v>81</v>
      </c>
      <c r="AV196" t="s">
        <v>81</v>
      </c>
      <c r="AW196" t="s">
        <v>81</v>
      </c>
      <c r="AX196" t="s">
        <v>81</v>
      </c>
      <c r="AY196" t="s">
        <v>81</v>
      </c>
      <c r="AZ196" t="s">
        <v>81</v>
      </c>
      <c r="BA196" t="s">
        <v>81</v>
      </c>
    </row>
    <row r="197" spans="2:53" x14ac:dyDescent="0.2">
      <c r="B197" t="s">
        <v>12</v>
      </c>
      <c r="C197" t="s">
        <v>81</v>
      </c>
      <c r="D197" t="s">
        <v>81</v>
      </c>
      <c r="E197" t="s">
        <v>81</v>
      </c>
      <c r="F197" t="s">
        <v>81</v>
      </c>
      <c r="G197" t="s">
        <v>81</v>
      </c>
      <c r="H197" t="s">
        <v>81</v>
      </c>
      <c r="I197" t="s">
        <v>81</v>
      </c>
      <c r="J197" t="s">
        <v>81</v>
      </c>
      <c r="K197" t="s">
        <v>81</v>
      </c>
      <c r="L197" t="s">
        <v>81</v>
      </c>
      <c r="M197" t="s">
        <v>81</v>
      </c>
      <c r="N197" t="s">
        <v>81</v>
      </c>
      <c r="O197" t="s">
        <v>81</v>
      </c>
      <c r="P197" t="s">
        <v>81</v>
      </c>
      <c r="Q197" t="s">
        <v>81</v>
      </c>
      <c r="R197" t="s">
        <v>81</v>
      </c>
      <c r="S197" t="s">
        <v>81</v>
      </c>
      <c r="T197" t="s">
        <v>81</v>
      </c>
      <c r="U197" t="s">
        <v>81</v>
      </c>
      <c r="V197" t="s">
        <v>81</v>
      </c>
      <c r="W197" t="s">
        <v>81</v>
      </c>
      <c r="X197" t="s">
        <v>81</v>
      </c>
      <c r="Y197" t="s">
        <v>81</v>
      </c>
      <c r="Z197" t="s">
        <v>81</v>
      </c>
      <c r="AA197" t="s">
        <v>81</v>
      </c>
      <c r="AB197" t="s">
        <v>81</v>
      </c>
      <c r="AC197" t="s">
        <v>81</v>
      </c>
      <c r="AD197" t="s">
        <v>81</v>
      </c>
      <c r="AE197" t="s">
        <v>81</v>
      </c>
      <c r="AF197" t="s">
        <v>81</v>
      </c>
      <c r="AG197" t="s">
        <v>81</v>
      </c>
      <c r="AH197" t="s">
        <v>81</v>
      </c>
      <c r="AI197" t="s">
        <v>81</v>
      </c>
      <c r="AJ197" t="s">
        <v>81</v>
      </c>
      <c r="AK197" t="s">
        <v>81</v>
      </c>
      <c r="AL197" t="s">
        <v>81</v>
      </c>
      <c r="AM197" t="s">
        <v>81</v>
      </c>
      <c r="AN197" t="s">
        <v>81</v>
      </c>
      <c r="AO197" t="s">
        <v>81</v>
      </c>
      <c r="AP197" t="s">
        <v>81</v>
      </c>
      <c r="AQ197" t="s">
        <v>81</v>
      </c>
      <c r="AR197" t="s">
        <v>245</v>
      </c>
      <c r="AS197" t="s">
        <v>81</v>
      </c>
      <c r="AT197" t="s">
        <v>81</v>
      </c>
      <c r="AU197" t="s">
        <v>81</v>
      </c>
      <c r="AV197" t="s">
        <v>81</v>
      </c>
      <c r="AW197" t="s">
        <v>81</v>
      </c>
      <c r="AX197" t="s">
        <v>81</v>
      </c>
      <c r="AY197" t="s">
        <v>81</v>
      </c>
      <c r="AZ197" t="s">
        <v>81</v>
      </c>
      <c r="BA197" t="s">
        <v>81</v>
      </c>
    </row>
    <row r="198" spans="2:53" x14ac:dyDescent="0.2">
      <c r="B198" t="s">
        <v>81</v>
      </c>
      <c r="C198" t="s">
        <v>81</v>
      </c>
      <c r="D198" t="s">
        <v>81</v>
      </c>
      <c r="E198" t="s">
        <v>81</v>
      </c>
      <c r="F198" t="s">
        <v>81</v>
      </c>
      <c r="G198" t="s">
        <v>81</v>
      </c>
      <c r="H198" t="s">
        <v>81</v>
      </c>
      <c r="I198" t="s">
        <v>81</v>
      </c>
      <c r="J198" t="s">
        <v>81</v>
      </c>
      <c r="K198" t="s">
        <v>81</v>
      </c>
      <c r="L198" t="s">
        <v>81</v>
      </c>
      <c r="M198" t="s">
        <v>81</v>
      </c>
      <c r="N198" t="s">
        <v>81</v>
      </c>
      <c r="O198" t="s">
        <v>81</v>
      </c>
      <c r="P198" t="s">
        <v>81</v>
      </c>
      <c r="Q198" t="s">
        <v>81</v>
      </c>
      <c r="R198" t="s">
        <v>81</v>
      </c>
      <c r="S198" t="s">
        <v>81</v>
      </c>
      <c r="T198" t="s">
        <v>81</v>
      </c>
      <c r="U198" t="s">
        <v>81</v>
      </c>
      <c r="V198" t="s">
        <v>81</v>
      </c>
      <c r="W198" t="s">
        <v>81</v>
      </c>
      <c r="X198" t="s">
        <v>81</v>
      </c>
      <c r="Y198" t="s">
        <v>81</v>
      </c>
      <c r="Z198" t="s">
        <v>81</v>
      </c>
      <c r="AA198" t="s">
        <v>81</v>
      </c>
      <c r="AB198" t="s">
        <v>81</v>
      </c>
      <c r="AC198" t="s">
        <v>81</v>
      </c>
      <c r="AD198" t="s">
        <v>81</v>
      </c>
      <c r="AE198" t="s">
        <v>81</v>
      </c>
      <c r="AF198" t="s">
        <v>81</v>
      </c>
      <c r="AG198" t="s">
        <v>81</v>
      </c>
      <c r="AH198" t="s">
        <v>81</v>
      </c>
      <c r="AI198" t="s">
        <v>81</v>
      </c>
      <c r="AJ198" t="s">
        <v>81</v>
      </c>
      <c r="AK198" t="s">
        <v>81</v>
      </c>
      <c r="AL198" t="s">
        <v>81</v>
      </c>
      <c r="AM198" t="s">
        <v>81</v>
      </c>
      <c r="AN198" t="s">
        <v>81</v>
      </c>
      <c r="AO198" t="s">
        <v>81</v>
      </c>
      <c r="AP198" t="s">
        <v>81</v>
      </c>
      <c r="AQ198" t="s">
        <v>81</v>
      </c>
      <c r="AR198" t="s">
        <v>246</v>
      </c>
      <c r="AS198" t="s">
        <v>81</v>
      </c>
      <c r="AT198" t="s">
        <v>81</v>
      </c>
      <c r="AU198" t="s">
        <v>81</v>
      </c>
      <c r="AV198" t="s">
        <v>81</v>
      </c>
      <c r="AW198" t="s">
        <v>81</v>
      </c>
      <c r="AX198" t="s">
        <v>81</v>
      </c>
      <c r="AY198" t="s">
        <v>81</v>
      </c>
      <c r="AZ198" t="s">
        <v>81</v>
      </c>
      <c r="BA198" t="s">
        <v>81</v>
      </c>
    </row>
    <row r="199" spans="2:53" x14ac:dyDescent="0.2">
      <c r="B199" t="s">
        <v>87</v>
      </c>
      <c r="C199" t="s">
        <v>81</v>
      </c>
      <c r="D199" t="s">
        <v>81</v>
      </c>
      <c r="E199" t="s">
        <v>81</v>
      </c>
      <c r="F199" t="s">
        <v>81</v>
      </c>
      <c r="G199" t="s">
        <v>81</v>
      </c>
      <c r="H199" t="s">
        <v>81</v>
      </c>
      <c r="I199" t="s">
        <v>81</v>
      </c>
      <c r="J199" t="s">
        <v>81</v>
      </c>
      <c r="K199" t="s">
        <v>81</v>
      </c>
      <c r="L199" t="s">
        <v>81</v>
      </c>
      <c r="M199" t="s">
        <v>81</v>
      </c>
      <c r="N199" t="s">
        <v>81</v>
      </c>
      <c r="O199" t="s">
        <v>81</v>
      </c>
      <c r="P199" t="s">
        <v>81</v>
      </c>
      <c r="Q199" t="s">
        <v>81</v>
      </c>
      <c r="R199" t="s">
        <v>81</v>
      </c>
      <c r="S199" t="s">
        <v>81</v>
      </c>
      <c r="T199" t="s">
        <v>81</v>
      </c>
      <c r="U199" t="s">
        <v>81</v>
      </c>
      <c r="V199" t="s">
        <v>81</v>
      </c>
      <c r="W199" t="s">
        <v>81</v>
      </c>
      <c r="X199" t="s">
        <v>81</v>
      </c>
      <c r="Y199" t="s">
        <v>81</v>
      </c>
      <c r="Z199" t="s">
        <v>81</v>
      </c>
      <c r="AA199" t="s">
        <v>81</v>
      </c>
      <c r="AB199" t="s">
        <v>81</v>
      </c>
      <c r="AC199" t="s">
        <v>81</v>
      </c>
      <c r="AD199" t="s">
        <v>81</v>
      </c>
      <c r="AE199" t="s">
        <v>81</v>
      </c>
      <c r="AF199" t="s">
        <v>81</v>
      </c>
      <c r="AG199" t="s">
        <v>81</v>
      </c>
      <c r="AH199" t="s">
        <v>81</v>
      </c>
      <c r="AI199" t="s">
        <v>81</v>
      </c>
      <c r="AJ199" t="s">
        <v>81</v>
      </c>
      <c r="AK199" t="s">
        <v>81</v>
      </c>
      <c r="AL199" t="s">
        <v>81</v>
      </c>
      <c r="AM199" t="s">
        <v>81</v>
      </c>
      <c r="AN199" t="s">
        <v>81</v>
      </c>
      <c r="AO199" t="s">
        <v>81</v>
      </c>
      <c r="AP199" t="s">
        <v>81</v>
      </c>
      <c r="AQ199" t="s">
        <v>81</v>
      </c>
      <c r="AR199" t="s">
        <v>247</v>
      </c>
      <c r="AS199" t="s">
        <v>81</v>
      </c>
      <c r="AT199" t="s">
        <v>81</v>
      </c>
      <c r="AU199" t="s">
        <v>81</v>
      </c>
      <c r="AV199" t="s">
        <v>81</v>
      </c>
      <c r="AW199" t="s">
        <v>81</v>
      </c>
      <c r="AX199" t="s">
        <v>81</v>
      </c>
      <c r="AY199" t="s">
        <v>81</v>
      </c>
      <c r="AZ199" t="s">
        <v>81</v>
      </c>
      <c r="BA199" t="s">
        <v>81</v>
      </c>
    </row>
    <row r="200" spans="2:53" x14ac:dyDescent="0.2">
      <c r="B200" t="s">
        <v>81</v>
      </c>
      <c r="C200" t="s">
        <v>81</v>
      </c>
      <c r="D200" t="s">
        <v>81</v>
      </c>
      <c r="E200" t="s">
        <v>81</v>
      </c>
      <c r="F200" t="s">
        <v>81</v>
      </c>
      <c r="G200" t="s">
        <v>81</v>
      </c>
      <c r="H200" t="s">
        <v>81</v>
      </c>
      <c r="I200" t="s">
        <v>81</v>
      </c>
      <c r="J200" t="s">
        <v>81</v>
      </c>
      <c r="K200" t="s">
        <v>81</v>
      </c>
      <c r="L200" t="s">
        <v>81</v>
      </c>
      <c r="M200" t="s">
        <v>81</v>
      </c>
      <c r="N200" t="s">
        <v>81</v>
      </c>
      <c r="O200" t="s">
        <v>81</v>
      </c>
      <c r="P200" t="s">
        <v>81</v>
      </c>
      <c r="Q200" t="s">
        <v>81</v>
      </c>
      <c r="R200" t="s">
        <v>81</v>
      </c>
      <c r="S200" t="s">
        <v>81</v>
      </c>
      <c r="T200" t="s">
        <v>81</v>
      </c>
      <c r="U200" t="s">
        <v>81</v>
      </c>
      <c r="V200" t="s">
        <v>81</v>
      </c>
      <c r="W200" t="s">
        <v>81</v>
      </c>
      <c r="X200" t="s">
        <v>81</v>
      </c>
      <c r="Y200" t="s">
        <v>81</v>
      </c>
      <c r="Z200" t="s">
        <v>81</v>
      </c>
      <c r="AA200" t="s">
        <v>81</v>
      </c>
      <c r="AB200" t="s">
        <v>81</v>
      </c>
      <c r="AC200" t="s">
        <v>81</v>
      </c>
      <c r="AD200" t="s">
        <v>81</v>
      </c>
      <c r="AE200" t="s">
        <v>81</v>
      </c>
      <c r="AF200" t="s">
        <v>81</v>
      </c>
      <c r="AG200" t="s">
        <v>81</v>
      </c>
      <c r="AH200" t="s">
        <v>81</v>
      </c>
      <c r="AI200" t="s">
        <v>81</v>
      </c>
      <c r="AJ200" t="s">
        <v>81</v>
      </c>
      <c r="AK200" t="s">
        <v>81</v>
      </c>
      <c r="AL200" t="s">
        <v>81</v>
      </c>
      <c r="AM200" t="s">
        <v>81</v>
      </c>
      <c r="AN200" t="s">
        <v>81</v>
      </c>
      <c r="AO200" t="s">
        <v>81</v>
      </c>
      <c r="AP200" t="s">
        <v>81</v>
      </c>
      <c r="AQ200" t="s">
        <v>81</v>
      </c>
      <c r="AR200" t="s">
        <v>165</v>
      </c>
      <c r="AS200" t="s">
        <v>81</v>
      </c>
      <c r="AT200" t="s">
        <v>81</v>
      </c>
      <c r="AU200" t="s">
        <v>81</v>
      </c>
      <c r="AV200" t="s">
        <v>81</v>
      </c>
      <c r="AW200" t="s">
        <v>81</v>
      </c>
      <c r="AX200" t="s">
        <v>81</v>
      </c>
      <c r="AY200" t="s">
        <v>81</v>
      </c>
      <c r="AZ200" t="s">
        <v>81</v>
      </c>
      <c r="BA200" t="s">
        <v>81</v>
      </c>
    </row>
    <row r="201" spans="2:53" x14ac:dyDescent="0.2">
      <c r="B201" t="s">
        <v>32</v>
      </c>
      <c r="C201" t="s">
        <v>81</v>
      </c>
      <c r="D201" t="s">
        <v>81</v>
      </c>
      <c r="E201" t="s">
        <v>81</v>
      </c>
      <c r="F201" t="s">
        <v>81</v>
      </c>
      <c r="G201" t="s">
        <v>81</v>
      </c>
      <c r="H201" t="s">
        <v>81</v>
      </c>
      <c r="I201" t="s">
        <v>81</v>
      </c>
      <c r="J201" t="s">
        <v>81</v>
      </c>
      <c r="K201" t="s">
        <v>81</v>
      </c>
      <c r="L201" t="s">
        <v>81</v>
      </c>
      <c r="M201" t="s">
        <v>81</v>
      </c>
      <c r="N201" t="s">
        <v>81</v>
      </c>
      <c r="O201" t="s">
        <v>81</v>
      </c>
      <c r="P201" t="s">
        <v>81</v>
      </c>
      <c r="Q201" t="s">
        <v>81</v>
      </c>
      <c r="R201" t="s">
        <v>81</v>
      </c>
      <c r="S201" t="s">
        <v>81</v>
      </c>
      <c r="T201" t="s">
        <v>81</v>
      </c>
      <c r="U201" t="s">
        <v>81</v>
      </c>
      <c r="V201" t="s">
        <v>81</v>
      </c>
      <c r="W201" t="s">
        <v>81</v>
      </c>
      <c r="X201" t="s">
        <v>81</v>
      </c>
      <c r="Y201" t="s">
        <v>81</v>
      </c>
      <c r="Z201" t="s">
        <v>81</v>
      </c>
      <c r="AA201" t="s">
        <v>81</v>
      </c>
      <c r="AB201" t="s">
        <v>81</v>
      </c>
      <c r="AC201" t="s">
        <v>81</v>
      </c>
      <c r="AD201" t="s">
        <v>81</v>
      </c>
      <c r="AE201" t="s">
        <v>81</v>
      </c>
      <c r="AF201" t="s">
        <v>81</v>
      </c>
      <c r="AG201" t="s">
        <v>81</v>
      </c>
      <c r="AH201" t="s">
        <v>81</v>
      </c>
      <c r="AI201" t="s">
        <v>81</v>
      </c>
      <c r="AJ201" t="s">
        <v>81</v>
      </c>
      <c r="AK201" t="s">
        <v>81</v>
      </c>
      <c r="AL201" t="s">
        <v>81</v>
      </c>
      <c r="AM201" t="s">
        <v>81</v>
      </c>
      <c r="AN201" t="s">
        <v>81</v>
      </c>
      <c r="AO201" t="s">
        <v>81</v>
      </c>
      <c r="AP201" t="s">
        <v>81</v>
      </c>
      <c r="AQ201" t="s">
        <v>81</v>
      </c>
      <c r="AR201" t="s">
        <v>81</v>
      </c>
      <c r="AS201" t="s">
        <v>248</v>
      </c>
      <c r="AT201" t="s">
        <v>174</v>
      </c>
      <c r="AU201" t="s">
        <v>196</v>
      </c>
      <c r="AV201" t="s">
        <v>81</v>
      </c>
      <c r="AW201" t="s">
        <v>81</v>
      </c>
      <c r="AX201" t="s">
        <v>81</v>
      </c>
      <c r="AY201" t="s">
        <v>81</v>
      </c>
      <c r="AZ201" t="s">
        <v>81</v>
      </c>
      <c r="BA201" t="s">
        <v>81</v>
      </c>
    </row>
    <row r="202" spans="2:53" x14ac:dyDescent="0.2">
      <c r="B202" t="s">
        <v>81</v>
      </c>
      <c r="C202" t="s">
        <v>81</v>
      </c>
      <c r="D202" t="s">
        <v>81</v>
      </c>
      <c r="E202" t="s">
        <v>81</v>
      </c>
      <c r="F202" t="s">
        <v>81</v>
      </c>
      <c r="G202" t="s">
        <v>81</v>
      </c>
      <c r="H202" t="s">
        <v>81</v>
      </c>
      <c r="I202" t="s">
        <v>81</v>
      </c>
      <c r="J202" t="s">
        <v>81</v>
      </c>
      <c r="K202" t="s">
        <v>81</v>
      </c>
      <c r="L202" t="s">
        <v>81</v>
      </c>
      <c r="M202" t="s">
        <v>81</v>
      </c>
      <c r="N202" t="s">
        <v>81</v>
      </c>
      <c r="O202" t="s">
        <v>81</v>
      </c>
      <c r="P202" t="s">
        <v>81</v>
      </c>
      <c r="Q202" t="s">
        <v>81</v>
      </c>
      <c r="R202" t="s">
        <v>81</v>
      </c>
      <c r="S202" t="s">
        <v>81</v>
      </c>
      <c r="T202" t="s">
        <v>81</v>
      </c>
      <c r="U202" t="s">
        <v>81</v>
      </c>
      <c r="V202" t="s">
        <v>81</v>
      </c>
      <c r="W202" t="s">
        <v>81</v>
      </c>
      <c r="X202" t="s">
        <v>81</v>
      </c>
      <c r="Y202" t="s">
        <v>81</v>
      </c>
      <c r="Z202" t="s">
        <v>81</v>
      </c>
      <c r="AA202" t="s">
        <v>81</v>
      </c>
      <c r="AB202" t="s">
        <v>81</v>
      </c>
      <c r="AC202" t="s">
        <v>81</v>
      </c>
      <c r="AD202" t="s">
        <v>81</v>
      </c>
      <c r="AE202" t="s">
        <v>81</v>
      </c>
      <c r="AF202" t="s">
        <v>81</v>
      </c>
      <c r="AG202" t="s">
        <v>81</v>
      </c>
      <c r="AH202" t="s">
        <v>81</v>
      </c>
      <c r="AI202" t="s">
        <v>81</v>
      </c>
      <c r="AJ202" t="s">
        <v>81</v>
      </c>
      <c r="AK202" t="s">
        <v>81</v>
      </c>
      <c r="AL202" t="s">
        <v>81</v>
      </c>
      <c r="AM202" t="s">
        <v>81</v>
      </c>
      <c r="AN202" t="s">
        <v>81</v>
      </c>
      <c r="AO202" t="s">
        <v>81</v>
      </c>
      <c r="AP202" t="s">
        <v>81</v>
      </c>
      <c r="AQ202" t="s">
        <v>81</v>
      </c>
      <c r="AR202" t="s">
        <v>81</v>
      </c>
      <c r="AS202" t="s">
        <v>240</v>
      </c>
      <c r="AT202" t="s">
        <v>82</v>
      </c>
      <c r="AU202" t="s">
        <v>249</v>
      </c>
      <c r="AV202" t="s">
        <v>81</v>
      </c>
      <c r="AW202" t="s">
        <v>81</v>
      </c>
      <c r="AX202" t="s">
        <v>81</v>
      </c>
      <c r="AY202" t="s">
        <v>81</v>
      </c>
      <c r="AZ202" t="s">
        <v>81</v>
      </c>
      <c r="BA202" t="s">
        <v>81</v>
      </c>
    </row>
    <row r="203" spans="2:53" x14ac:dyDescent="0.2">
      <c r="B203" t="s">
        <v>11</v>
      </c>
      <c r="C203" t="s">
        <v>81</v>
      </c>
      <c r="D203" t="s">
        <v>81</v>
      </c>
      <c r="E203" t="s">
        <v>81</v>
      </c>
      <c r="F203" t="s">
        <v>81</v>
      </c>
      <c r="G203" t="s">
        <v>81</v>
      </c>
      <c r="H203" t="s">
        <v>81</v>
      </c>
      <c r="I203" t="s">
        <v>81</v>
      </c>
      <c r="J203" t="s">
        <v>81</v>
      </c>
      <c r="K203" t="s">
        <v>81</v>
      </c>
      <c r="L203" t="s">
        <v>81</v>
      </c>
      <c r="M203" t="s">
        <v>81</v>
      </c>
      <c r="N203" t="s">
        <v>81</v>
      </c>
      <c r="O203" t="s">
        <v>81</v>
      </c>
      <c r="P203" t="s">
        <v>81</v>
      </c>
      <c r="Q203" t="s">
        <v>81</v>
      </c>
      <c r="R203" t="s">
        <v>81</v>
      </c>
      <c r="S203" t="s">
        <v>81</v>
      </c>
      <c r="T203" t="s">
        <v>81</v>
      </c>
      <c r="U203" t="s">
        <v>81</v>
      </c>
      <c r="V203" t="s">
        <v>81</v>
      </c>
      <c r="W203" t="s">
        <v>81</v>
      </c>
      <c r="X203" t="s">
        <v>81</v>
      </c>
      <c r="Y203" t="s">
        <v>81</v>
      </c>
      <c r="Z203" t="s">
        <v>81</v>
      </c>
      <c r="AA203" t="s">
        <v>81</v>
      </c>
      <c r="AB203" t="s">
        <v>81</v>
      </c>
      <c r="AC203" t="s">
        <v>81</v>
      </c>
      <c r="AD203" t="s">
        <v>81</v>
      </c>
      <c r="AE203" t="s">
        <v>81</v>
      </c>
      <c r="AF203" t="s">
        <v>81</v>
      </c>
      <c r="AG203" t="s">
        <v>81</v>
      </c>
      <c r="AH203" t="s">
        <v>81</v>
      </c>
      <c r="AI203" t="s">
        <v>81</v>
      </c>
      <c r="AJ203" t="s">
        <v>81</v>
      </c>
      <c r="AK203" t="s">
        <v>81</v>
      </c>
      <c r="AL203" t="s">
        <v>81</v>
      </c>
      <c r="AM203" t="s">
        <v>81</v>
      </c>
      <c r="AN203" t="s">
        <v>81</v>
      </c>
      <c r="AO203" t="s">
        <v>81</v>
      </c>
      <c r="AP203" t="s">
        <v>81</v>
      </c>
      <c r="AQ203" t="s">
        <v>81</v>
      </c>
      <c r="AR203" t="s">
        <v>81</v>
      </c>
      <c r="AS203" t="s">
        <v>250</v>
      </c>
      <c r="AT203" t="s">
        <v>81</v>
      </c>
      <c r="AU203" t="s">
        <v>81</v>
      </c>
      <c r="AV203" t="s">
        <v>81</v>
      </c>
      <c r="AW203" t="s">
        <v>81</v>
      </c>
      <c r="AX203" t="s">
        <v>81</v>
      </c>
      <c r="AY203" t="s">
        <v>81</v>
      </c>
      <c r="AZ203" t="s">
        <v>81</v>
      </c>
      <c r="BA203" t="s">
        <v>81</v>
      </c>
    </row>
    <row r="204" spans="2:53" x14ac:dyDescent="0.2">
      <c r="B204" t="s">
        <v>81</v>
      </c>
      <c r="C204" t="s">
        <v>81</v>
      </c>
      <c r="D204" t="s">
        <v>81</v>
      </c>
      <c r="E204" t="s">
        <v>81</v>
      </c>
      <c r="F204" t="s">
        <v>81</v>
      </c>
      <c r="G204" t="s">
        <v>81</v>
      </c>
      <c r="H204" t="s">
        <v>81</v>
      </c>
      <c r="I204" t="s">
        <v>81</v>
      </c>
      <c r="J204" t="s">
        <v>81</v>
      </c>
      <c r="K204" t="s">
        <v>81</v>
      </c>
      <c r="L204" t="s">
        <v>81</v>
      </c>
      <c r="M204" t="s">
        <v>81</v>
      </c>
      <c r="N204" t="s">
        <v>81</v>
      </c>
      <c r="O204" t="s">
        <v>81</v>
      </c>
      <c r="P204" t="s">
        <v>81</v>
      </c>
      <c r="Q204" t="s">
        <v>81</v>
      </c>
      <c r="R204" t="s">
        <v>81</v>
      </c>
      <c r="S204" t="s">
        <v>81</v>
      </c>
      <c r="T204" t="s">
        <v>81</v>
      </c>
      <c r="U204" t="s">
        <v>81</v>
      </c>
      <c r="V204" t="s">
        <v>81</v>
      </c>
      <c r="W204" t="s">
        <v>81</v>
      </c>
      <c r="X204" t="s">
        <v>81</v>
      </c>
      <c r="Y204" t="s">
        <v>81</v>
      </c>
      <c r="Z204" t="s">
        <v>81</v>
      </c>
      <c r="AA204" t="s">
        <v>81</v>
      </c>
      <c r="AB204" t="s">
        <v>81</v>
      </c>
      <c r="AC204" t="s">
        <v>81</v>
      </c>
      <c r="AD204" t="s">
        <v>81</v>
      </c>
      <c r="AE204" t="s">
        <v>81</v>
      </c>
      <c r="AF204" t="s">
        <v>81</v>
      </c>
      <c r="AG204" t="s">
        <v>81</v>
      </c>
      <c r="AH204" t="s">
        <v>81</v>
      </c>
      <c r="AI204" t="s">
        <v>81</v>
      </c>
      <c r="AJ204" t="s">
        <v>81</v>
      </c>
      <c r="AK204" t="s">
        <v>81</v>
      </c>
      <c r="AL204" t="s">
        <v>81</v>
      </c>
      <c r="AM204" t="s">
        <v>81</v>
      </c>
      <c r="AN204" t="s">
        <v>81</v>
      </c>
      <c r="AO204" t="s">
        <v>81</v>
      </c>
      <c r="AP204" t="s">
        <v>81</v>
      </c>
      <c r="AQ204" t="s">
        <v>81</v>
      </c>
      <c r="AR204" t="s">
        <v>81</v>
      </c>
      <c r="AS204" t="s">
        <v>86</v>
      </c>
      <c r="AT204" t="s">
        <v>81</v>
      </c>
      <c r="AU204" t="s">
        <v>81</v>
      </c>
      <c r="AV204" t="s">
        <v>81</v>
      </c>
      <c r="AW204" t="s">
        <v>81</v>
      </c>
      <c r="AX204" t="s">
        <v>81</v>
      </c>
      <c r="AY204" t="s">
        <v>81</v>
      </c>
      <c r="AZ204" t="s">
        <v>81</v>
      </c>
      <c r="BA204" t="s">
        <v>81</v>
      </c>
    </row>
    <row r="205" spans="2:53" x14ac:dyDescent="0.2">
      <c r="B205" t="s">
        <v>87</v>
      </c>
      <c r="C205" t="s">
        <v>81</v>
      </c>
      <c r="D205" t="s">
        <v>81</v>
      </c>
      <c r="E205" t="s">
        <v>81</v>
      </c>
      <c r="F205" t="s">
        <v>81</v>
      </c>
      <c r="G205" t="s">
        <v>81</v>
      </c>
      <c r="H205" t="s">
        <v>81</v>
      </c>
      <c r="I205" t="s">
        <v>81</v>
      </c>
      <c r="J205" t="s">
        <v>81</v>
      </c>
      <c r="K205" t="s">
        <v>81</v>
      </c>
      <c r="L205" t="s">
        <v>81</v>
      </c>
      <c r="M205" t="s">
        <v>81</v>
      </c>
      <c r="N205" t="s">
        <v>81</v>
      </c>
      <c r="O205" t="s">
        <v>81</v>
      </c>
      <c r="P205" t="s">
        <v>81</v>
      </c>
      <c r="Q205" t="s">
        <v>81</v>
      </c>
      <c r="R205" t="s">
        <v>81</v>
      </c>
      <c r="S205" t="s">
        <v>81</v>
      </c>
      <c r="T205" t="s">
        <v>81</v>
      </c>
      <c r="U205" t="s">
        <v>81</v>
      </c>
      <c r="V205" t="s">
        <v>81</v>
      </c>
      <c r="W205" t="s">
        <v>81</v>
      </c>
      <c r="X205" t="s">
        <v>81</v>
      </c>
      <c r="Y205" t="s">
        <v>81</v>
      </c>
      <c r="Z205" t="s">
        <v>81</v>
      </c>
      <c r="AA205" t="s">
        <v>81</v>
      </c>
      <c r="AB205" t="s">
        <v>81</v>
      </c>
      <c r="AC205" t="s">
        <v>81</v>
      </c>
      <c r="AD205" t="s">
        <v>81</v>
      </c>
      <c r="AE205" t="s">
        <v>81</v>
      </c>
      <c r="AF205" t="s">
        <v>81</v>
      </c>
      <c r="AG205" t="s">
        <v>81</v>
      </c>
      <c r="AH205" t="s">
        <v>81</v>
      </c>
      <c r="AI205" t="s">
        <v>81</v>
      </c>
      <c r="AJ205" t="s">
        <v>81</v>
      </c>
      <c r="AK205" t="s">
        <v>81</v>
      </c>
      <c r="AL205" t="s">
        <v>81</v>
      </c>
      <c r="AM205" t="s">
        <v>81</v>
      </c>
      <c r="AN205" t="s">
        <v>81</v>
      </c>
      <c r="AO205" t="s">
        <v>81</v>
      </c>
      <c r="AP205" t="s">
        <v>81</v>
      </c>
      <c r="AQ205" t="s">
        <v>81</v>
      </c>
      <c r="AR205" t="s">
        <v>81</v>
      </c>
      <c r="AS205" t="s">
        <v>251</v>
      </c>
      <c r="AT205" t="s">
        <v>81</v>
      </c>
      <c r="AU205" t="s">
        <v>81</v>
      </c>
      <c r="AV205" t="s">
        <v>81</v>
      </c>
      <c r="AW205" t="s">
        <v>81</v>
      </c>
      <c r="AX205" t="s">
        <v>81</v>
      </c>
      <c r="AY205" t="s">
        <v>81</v>
      </c>
      <c r="AZ205" t="s">
        <v>81</v>
      </c>
      <c r="BA205" t="s">
        <v>81</v>
      </c>
    </row>
    <row r="206" spans="2:53" x14ac:dyDescent="0.2">
      <c r="B206" t="s">
        <v>81</v>
      </c>
      <c r="C206" t="s">
        <v>81</v>
      </c>
      <c r="D206" t="s">
        <v>81</v>
      </c>
      <c r="E206" t="s">
        <v>81</v>
      </c>
      <c r="F206" t="s">
        <v>81</v>
      </c>
      <c r="G206" t="s">
        <v>81</v>
      </c>
      <c r="H206" t="s">
        <v>81</v>
      </c>
      <c r="I206" t="s">
        <v>81</v>
      </c>
      <c r="J206" t="s">
        <v>81</v>
      </c>
      <c r="K206" t="s">
        <v>81</v>
      </c>
      <c r="L206" t="s">
        <v>81</v>
      </c>
      <c r="M206" t="s">
        <v>81</v>
      </c>
      <c r="N206" t="s">
        <v>81</v>
      </c>
      <c r="O206" t="s">
        <v>81</v>
      </c>
      <c r="P206" t="s">
        <v>81</v>
      </c>
      <c r="Q206" t="s">
        <v>81</v>
      </c>
      <c r="R206" t="s">
        <v>81</v>
      </c>
      <c r="S206" t="s">
        <v>81</v>
      </c>
      <c r="T206" t="s">
        <v>81</v>
      </c>
      <c r="U206" t="s">
        <v>81</v>
      </c>
      <c r="V206" t="s">
        <v>81</v>
      </c>
      <c r="W206" t="s">
        <v>81</v>
      </c>
      <c r="X206" t="s">
        <v>81</v>
      </c>
      <c r="Y206" t="s">
        <v>81</v>
      </c>
      <c r="Z206" t="s">
        <v>81</v>
      </c>
      <c r="AA206" t="s">
        <v>81</v>
      </c>
      <c r="AB206" t="s">
        <v>81</v>
      </c>
      <c r="AC206" t="s">
        <v>81</v>
      </c>
      <c r="AD206" t="s">
        <v>81</v>
      </c>
      <c r="AE206" t="s">
        <v>81</v>
      </c>
      <c r="AF206" t="s">
        <v>81</v>
      </c>
      <c r="AG206" t="s">
        <v>81</v>
      </c>
      <c r="AH206" t="s">
        <v>81</v>
      </c>
      <c r="AI206" t="s">
        <v>81</v>
      </c>
      <c r="AJ206" t="s">
        <v>81</v>
      </c>
      <c r="AK206" t="s">
        <v>81</v>
      </c>
      <c r="AL206" t="s">
        <v>81</v>
      </c>
      <c r="AM206" t="s">
        <v>81</v>
      </c>
      <c r="AN206" t="s">
        <v>81</v>
      </c>
      <c r="AO206" t="s">
        <v>81</v>
      </c>
      <c r="AP206" t="s">
        <v>81</v>
      </c>
      <c r="AQ206" t="s">
        <v>81</v>
      </c>
      <c r="AR206" t="s">
        <v>81</v>
      </c>
      <c r="AS206" t="s">
        <v>158</v>
      </c>
      <c r="AT206" t="s">
        <v>81</v>
      </c>
      <c r="AU206" t="s">
        <v>81</v>
      </c>
      <c r="AV206" t="s">
        <v>81</v>
      </c>
      <c r="AW206" t="s">
        <v>81</v>
      </c>
      <c r="AX206" t="s">
        <v>81</v>
      </c>
      <c r="AY206" t="s">
        <v>81</v>
      </c>
      <c r="AZ206" t="s">
        <v>81</v>
      </c>
      <c r="BA206" t="s">
        <v>81</v>
      </c>
    </row>
    <row r="207" spans="2:53" x14ac:dyDescent="0.2">
      <c r="B207" t="s">
        <v>36</v>
      </c>
      <c r="C207" t="s">
        <v>81</v>
      </c>
      <c r="D207" t="s">
        <v>81</v>
      </c>
      <c r="E207" t="s">
        <v>81</v>
      </c>
      <c r="F207" t="s">
        <v>81</v>
      </c>
      <c r="G207" t="s">
        <v>81</v>
      </c>
      <c r="H207" t="s">
        <v>81</v>
      </c>
      <c r="I207" t="s">
        <v>81</v>
      </c>
      <c r="J207" t="s">
        <v>81</v>
      </c>
      <c r="K207" t="s">
        <v>81</v>
      </c>
      <c r="L207" t="s">
        <v>81</v>
      </c>
      <c r="M207" t="s">
        <v>81</v>
      </c>
      <c r="N207" t="s">
        <v>81</v>
      </c>
      <c r="O207" t="s">
        <v>81</v>
      </c>
      <c r="P207" t="s">
        <v>81</v>
      </c>
      <c r="Q207" t="s">
        <v>81</v>
      </c>
      <c r="R207" t="s">
        <v>81</v>
      </c>
      <c r="S207" t="s">
        <v>81</v>
      </c>
      <c r="T207" t="s">
        <v>81</v>
      </c>
      <c r="U207" t="s">
        <v>81</v>
      </c>
      <c r="V207" t="s">
        <v>81</v>
      </c>
      <c r="W207" t="s">
        <v>81</v>
      </c>
      <c r="X207" t="s">
        <v>81</v>
      </c>
      <c r="Y207" t="s">
        <v>81</v>
      </c>
      <c r="Z207" t="s">
        <v>81</v>
      </c>
      <c r="AA207" t="s">
        <v>81</v>
      </c>
      <c r="AB207" t="s">
        <v>81</v>
      </c>
      <c r="AC207" t="s">
        <v>81</v>
      </c>
      <c r="AD207" t="s">
        <v>81</v>
      </c>
      <c r="AE207" t="s">
        <v>81</v>
      </c>
      <c r="AF207" t="s">
        <v>81</v>
      </c>
      <c r="AG207" t="s">
        <v>81</v>
      </c>
      <c r="AH207" t="s">
        <v>81</v>
      </c>
      <c r="AI207" t="s">
        <v>81</v>
      </c>
      <c r="AJ207" t="s">
        <v>81</v>
      </c>
      <c r="AK207" t="s">
        <v>81</v>
      </c>
      <c r="AL207" t="s">
        <v>81</v>
      </c>
      <c r="AM207" t="s">
        <v>81</v>
      </c>
      <c r="AN207" t="s">
        <v>81</v>
      </c>
      <c r="AO207" t="s">
        <v>81</v>
      </c>
      <c r="AP207" t="s">
        <v>81</v>
      </c>
      <c r="AQ207" t="s">
        <v>81</v>
      </c>
      <c r="AR207" t="s">
        <v>81</v>
      </c>
      <c r="AS207" t="s">
        <v>81</v>
      </c>
      <c r="AT207" t="s">
        <v>152</v>
      </c>
      <c r="AU207" t="s">
        <v>81</v>
      </c>
      <c r="AV207" t="s">
        <v>81</v>
      </c>
      <c r="AW207" t="s">
        <v>81</v>
      </c>
      <c r="AX207" t="s">
        <v>81</v>
      </c>
      <c r="AY207" t="s">
        <v>81</v>
      </c>
      <c r="AZ207" t="s">
        <v>81</v>
      </c>
      <c r="BA207" t="s">
        <v>81</v>
      </c>
    </row>
    <row r="208" spans="2:53" x14ac:dyDescent="0.2">
      <c r="B208" t="s">
        <v>81</v>
      </c>
      <c r="C208" t="s">
        <v>81</v>
      </c>
      <c r="D208" t="s">
        <v>81</v>
      </c>
      <c r="E208" t="s">
        <v>81</v>
      </c>
      <c r="F208" t="s">
        <v>81</v>
      </c>
      <c r="G208" t="s">
        <v>81</v>
      </c>
      <c r="H208" t="s">
        <v>81</v>
      </c>
      <c r="I208" t="s">
        <v>81</v>
      </c>
      <c r="J208" t="s">
        <v>81</v>
      </c>
      <c r="K208" t="s">
        <v>81</v>
      </c>
      <c r="L208" t="s">
        <v>81</v>
      </c>
      <c r="M208" t="s">
        <v>81</v>
      </c>
      <c r="N208" t="s">
        <v>81</v>
      </c>
      <c r="O208" t="s">
        <v>81</v>
      </c>
      <c r="P208" t="s">
        <v>81</v>
      </c>
      <c r="Q208" t="s">
        <v>81</v>
      </c>
      <c r="R208" t="s">
        <v>81</v>
      </c>
      <c r="S208" t="s">
        <v>81</v>
      </c>
      <c r="T208" t="s">
        <v>81</v>
      </c>
      <c r="U208" t="s">
        <v>81</v>
      </c>
      <c r="V208" t="s">
        <v>81</v>
      </c>
      <c r="W208" t="s">
        <v>81</v>
      </c>
      <c r="X208" t="s">
        <v>81</v>
      </c>
      <c r="Y208" t="s">
        <v>81</v>
      </c>
      <c r="Z208" t="s">
        <v>81</v>
      </c>
      <c r="AA208" t="s">
        <v>81</v>
      </c>
      <c r="AB208" t="s">
        <v>81</v>
      </c>
      <c r="AC208" t="s">
        <v>81</v>
      </c>
      <c r="AD208" t="s">
        <v>81</v>
      </c>
      <c r="AE208" t="s">
        <v>81</v>
      </c>
      <c r="AF208" t="s">
        <v>81</v>
      </c>
      <c r="AG208" t="s">
        <v>81</v>
      </c>
      <c r="AH208" t="s">
        <v>81</v>
      </c>
      <c r="AI208" t="s">
        <v>81</v>
      </c>
      <c r="AJ208" t="s">
        <v>81</v>
      </c>
      <c r="AK208" t="s">
        <v>81</v>
      </c>
      <c r="AL208" t="s">
        <v>81</v>
      </c>
      <c r="AM208" t="s">
        <v>81</v>
      </c>
      <c r="AN208" t="s">
        <v>81</v>
      </c>
      <c r="AO208" t="s">
        <v>81</v>
      </c>
      <c r="AP208" t="s">
        <v>81</v>
      </c>
      <c r="AQ208" t="s">
        <v>81</v>
      </c>
      <c r="AR208" t="s">
        <v>81</v>
      </c>
      <c r="AS208" t="s">
        <v>81</v>
      </c>
      <c r="AT208" t="s">
        <v>111</v>
      </c>
      <c r="AU208" t="s">
        <v>81</v>
      </c>
      <c r="AV208" t="s">
        <v>81</v>
      </c>
      <c r="AW208" t="s">
        <v>81</v>
      </c>
      <c r="AX208" t="s">
        <v>81</v>
      </c>
      <c r="AY208" t="s">
        <v>81</v>
      </c>
      <c r="AZ208" t="s">
        <v>81</v>
      </c>
      <c r="BA208" t="s">
        <v>81</v>
      </c>
    </row>
    <row r="209" spans="2:53" x14ac:dyDescent="0.2">
      <c r="B209" t="s">
        <v>87</v>
      </c>
      <c r="C209" t="s">
        <v>81</v>
      </c>
      <c r="D209" t="s">
        <v>81</v>
      </c>
      <c r="E209" t="s">
        <v>81</v>
      </c>
      <c r="F209" t="s">
        <v>81</v>
      </c>
      <c r="G209" t="s">
        <v>81</v>
      </c>
      <c r="H209" t="s">
        <v>81</v>
      </c>
      <c r="I209" t="s">
        <v>81</v>
      </c>
      <c r="J209" t="s">
        <v>81</v>
      </c>
      <c r="K209" t="s">
        <v>81</v>
      </c>
      <c r="L209" t="s">
        <v>81</v>
      </c>
      <c r="M209" t="s">
        <v>81</v>
      </c>
      <c r="N209" t="s">
        <v>81</v>
      </c>
      <c r="O209" t="s">
        <v>81</v>
      </c>
      <c r="P209" t="s">
        <v>81</v>
      </c>
      <c r="Q209" t="s">
        <v>81</v>
      </c>
      <c r="R209" t="s">
        <v>81</v>
      </c>
      <c r="S209" t="s">
        <v>81</v>
      </c>
      <c r="T209" t="s">
        <v>81</v>
      </c>
      <c r="U209" t="s">
        <v>81</v>
      </c>
      <c r="V209" t="s">
        <v>81</v>
      </c>
      <c r="W209" t="s">
        <v>81</v>
      </c>
      <c r="X209" t="s">
        <v>81</v>
      </c>
      <c r="Y209" t="s">
        <v>81</v>
      </c>
      <c r="Z209" t="s">
        <v>81</v>
      </c>
      <c r="AA209" t="s">
        <v>81</v>
      </c>
      <c r="AB209" t="s">
        <v>81</v>
      </c>
      <c r="AC209" t="s">
        <v>81</v>
      </c>
      <c r="AD209" t="s">
        <v>81</v>
      </c>
      <c r="AE209" t="s">
        <v>81</v>
      </c>
      <c r="AF209" t="s">
        <v>81</v>
      </c>
      <c r="AG209" t="s">
        <v>81</v>
      </c>
      <c r="AH209" t="s">
        <v>81</v>
      </c>
      <c r="AI209" t="s">
        <v>81</v>
      </c>
      <c r="AJ209" t="s">
        <v>81</v>
      </c>
      <c r="AK209" t="s">
        <v>81</v>
      </c>
      <c r="AL209" t="s">
        <v>81</v>
      </c>
      <c r="AM209" t="s">
        <v>81</v>
      </c>
      <c r="AN209" t="s">
        <v>81</v>
      </c>
      <c r="AO209" t="s">
        <v>81</v>
      </c>
      <c r="AP209" t="s">
        <v>81</v>
      </c>
      <c r="AQ209" t="s">
        <v>81</v>
      </c>
      <c r="AR209" t="s">
        <v>81</v>
      </c>
      <c r="AS209" t="s">
        <v>81</v>
      </c>
      <c r="AT209" t="s">
        <v>252</v>
      </c>
      <c r="AU209" t="s">
        <v>81</v>
      </c>
      <c r="AV209" t="s">
        <v>81</v>
      </c>
      <c r="AW209" t="s">
        <v>81</v>
      </c>
      <c r="AX209" t="s">
        <v>81</v>
      </c>
      <c r="AY209" t="s">
        <v>81</v>
      </c>
      <c r="AZ209" t="s">
        <v>81</v>
      </c>
      <c r="BA209" t="s">
        <v>81</v>
      </c>
    </row>
    <row r="210" spans="2:53" x14ac:dyDescent="0.2">
      <c r="B210" t="s">
        <v>81</v>
      </c>
      <c r="C210" t="s">
        <v>81</v>
      </c>
      <c r="D210" t="s">
        <v>81</v>
      </c>
      <c r="E210" t="s">
        <v>81</v>
      </c>
      <c r="F210" t="s">
        <v>81</v>
      </c>
      <c r="G210" t="s">
        <v>81</v>
      </c>
      <c r="H210" t="s">
        <v>81</v>
      </c>
      <c r="I210" t="s">
        <v>81</v>
      </c>
      <c r="J210" t="s">
        <v>81</v>
      </c>
      <c r="K210" t="s">
        <v>81</v>
      </c>
      <c r="L210" t="s">
        <v>81</v>
      </c>
      <c r="M210" t="s">
        <v>81</v>
      </c>
      <c r="N210" t="s">
        <v>81</v>
      </c>
      <c r="O210" t="s">
        <v>81</v>
      </c>
      <c r="P210" t="s">
        <v>81</v>
      </c>
      <c r="Q210" t="s">
        <v>81</v>
      </c>
      <c r="R210" t="s">
        <v>81</v>
      </c>
      <c r="S210" t="s">
        <v>81</v>
      </c>
      <c r="T210" t="s">
        <v>81</v>
      </c>
      <c r="U210" t="s">
        <v>81</v>
      </c>
      <c r="V210" t="s">
        <v>81</v>
      </c>
      <c r="W210" t="s">
        <v>81</v>
      </c>
      <c r="X210" t="s">
        <v>81</v>
      </c>
      <c r="Y210" t="s">
        <v>81</v>
      </c>
      <c r="Z210" t="s">
        <v>81</v>
      </c>
      <c r="AA210" t="s">
        <v>81</v>
      </c>
      <c r="AB210" t="s">
        <v>81</v>
      </c>
      <c r="AC210" t="s">
        <v>81</v>
      </c>
      <c r="AD210" t="s">
        <v>81</v>
      </c>
      <c r="AE210" t="s">
        <v>81</v>
      </c>
      <c r="AF210" t="s">
        <v>81</v>
      </c>
      <c r="AG210" t="s">
        <v>81</v>
      </c>
      <c r="AH210" t="s">
        <v>81</v>
      </c>
      <c r="AI210" t="s">
        <v>81</v>
      </c>
      <c r="AJ210" t="s">
        <v>81</v>
      </c>
      <c r="AK210" t="s">
        <v>81</v>
      </c>
      <c r="AL210" t="s">
        <v>81</v>
      </c>
      <c r="AM210" t="s">
        <v>81</v>
      </c>
      <c r="AN210" t="s">
        <v>81</v>
      </c>
      <c r="AO210" t="s">
        <v>81</v>
      </c>
      <c r="AP210" t="s">
        <v>81</v>
      </c>
      <c r="AQ210" t="s">
        <v>81</v>
      </c>
      <c r="AR210" t="s">
        <v>81</v>
      </c>
      <c r="AS210" t="s">
        <v>81</v>
      </c>
      <c r="AT210" t="s">
        <v>201</v>
      </c>
      <c r="AU210" t="s">
        <v>81</v>
      </c>
      <c r="AV210" t="s">
        <v>81</v>
      </c>
      <c r="AW210" t="s">
        <v>81</v>
      </c>
      <c r="AX210" t="s">
        <v>81</v>
      </c>
      <c r="AY210" t="s">
        <v>81</v>
      </c>
      <c r="AZ210" t="s">
        <v>81</v>
      </c>
      <c r="BA210" t="s">
        <v>81</v>
      </c>
    </row>
    <row r="211" spans="2:53" x14ac:dyDescent="0.2">
      <c r="B211" t="s">
        <v>12</v>
      </c>
      <c r="C211" t="s">
        <v>81</v>
      </c>
      <c r="D211" t="s">
        <v>81</v>
      </c>
      <c r="E211" t="s">
        <v>81</v>
      </c>
      <c r="F211" t="s">
        <v>81</v>
      </c>
      <c r="G211" t="s">
        <v>81</v>
      </c>
      <c r="H211" t="s">
        <v>81</v>
      </c>
      <c r="I211" t="s">
        <v>81</v>
      </c>
      <c r="J211" t="s">
        <v>81</v>
      </c>
      <c r="K211" t="s">
        <v>81</v>
      </c>
      <c r="L211" t="s">
        <v>81</v>
      </c>
      <c r="M211" t="s">
        <v>81</v>
      </c>
      <c r="N211" t="s">
        <v>81</v>
      </c>
      <c r="O211" t="s">
        <v>81</v>
      </c>
      <c r="P211" t="s">
        <v>81</v>
      </c>
      <c r="Q211" t="s">
        <v>81</v>
      </c>
      <c r="R211" t="s">
        <v>81</v>
      </c>
      <c r="S211" t="s">
        <v>81</v>
      </c>
      <c r="T211" t="s">
        <v>81</v>
      </c>
      <c r="U211" t="s">
        <v>81</v>
      </c>
      <c r="V211" t="s">
        <v>81</v>
      </c>
      <c r="W211" t="s">
        <v>81</v>
      </c>
      <c r="X211" t="s">
        <v>81</v>
      </c>
      <c r="Y211" t="s">
        <v>81</v>
      </c>
      <c r="Z211" t="s">
        <v>81</v>
      </c>
      <c r="AA211" t="s">
        <v>81</v>
      </c>
      <c r="AB211" t="s">
        <v>81</v>
      </c>
      <c r="AC211" t="s">
        <v>81</v>
      </c>
      <c r="AD211" t="s">
        <v>81</v>
      </c>
      <c r="AE211" t="s">
        <v>81</v>
      </c>
      <c r="AF211" t="s">
        <v>81</v>
      </c>
      <c r="AG211" t="s">
        <v>81</v>
      </c>
      <c r="AH211" t="s">
        <v>81</v>
      </c>
      <c r="AI211" t="s">
        <v>81</v>
      </c>
      <c r="AJ211" t="s">
        <v>81</v>
      </c>
      <c r="AK211" t="s">
        <v>81</v>
      </c>
      <c r="AL211" t="s">
        <v>81</v>
      </c>
      <c r="AM211" t="s">
        <v>81</v>
      </c>
      <c r="AN211" t="s">
        <v>81</v>
      </c>
      <c r="AO211" t="s">
        <v>81</v>
      </c>
      <c r="AP211" t="s">
        <v>81</v>
      </c>
      <c r="AQ211" t="s">
        <v>81</v>
      </c>
      <c r="AR211" t="s">
        <v>81</v>
      </c>
      <c r="AS211" t="s">
        <v>81</v>
      </c>
      <c r="AT211" t="s">
        <v>81</v>
      </c>
      <c r="AU211" t="s">
        <v>253</v>
      </c>
      <c r="AV211" t="s">
        <v>81</v>
      </c>
      <c r="AW211" t="s">
        <v>81</v>
      </c>
      <c r="AX211" t="s">
        <v>81</v>
      </c>
      <c r="AY211" t="s">
        <v>81</v>
      </c>
      <c r="AZ211" t="s">
        <v>81</v>
      </c>
      <c r="BA211" t="s">
        <v>81</v>
      </c>
    </row>
    <row r="212" spans="2:53" x14ac:dyDescent="0.2">
      <c r="B212" t="s">
        <v>81</v>
      </c>
      <c r="C212" t="s">
        <v>81</v>
      </c>
      <c r="D212" t="s">
        <v>81</v>
      </c>
      <c r="E212" t="s">
        <v>81</v>
      </c>
      <c r="F212" t="s">
        <v>81</v>
      </c>
      <c r="G212" t="s">
        <v>81</v>
      </c>
      <c r="H212" t="s">
        <v>81</v>
      </c>
      <c r="I212" t="s">
        <v>81</v>
      </c>
      <c r="J212" t="s">
        <v>81</v>
      </c>
      <c r="K212" t="s">
        <v>81</v>
      </c>
      <c r="L212" t="s">
        <v>81</v>
      </c>
      <c r="M212" t="s">
        <v>81</v>
      </c>
      <c r="N212" t="s">
        <v>81</v>
      </c>
      <c r="O212" t="s">
        <v>81</v>
      </c>
      <c r="P212" t="s">
        <v>81</v>
      </c>
      <c r="Q212" t="s">
        <v>81</v>
      </c>
      <c r="R212" t="s">
        <v>81</v>
      </c>
      <c r="S212" t="s">
        <v>81</v>
      </c>
      <c r="T212" t="s">
        <v>81</v>
      </c>
      <c r="U212" t="s">
        <v>81</v>
      </c>
      <c r="V212" t="s">
        <v>81</v>
      </c>
      <c r="W212" t="s">
        <v>81</v>
      </c>
      <c r="X212" t="s">
        <v>81</v>
      </c>
      <c r="Y212" t="s">
        <v>81</v>
      </c>
      <c r="Z212" t="s">
        <v>81</v>
      </c>
      <c r="AA212" t="s">
        <v>81</v>
      </c>
      <c r="AB212" t="s">
        <v>81</v>
      </c>
      <c r="AC212" t="s">
        <v>81</v>
      </c>
      <c r="AD212" t="s">
        <v>81</v>
      </c>
      <c r="AE212" t="s">
        <v>81</v>
      </c>
      <c r="AF212" t="s">
        <v>81</v>
      </c>
      <c r="AG212" t="s">
        <v>81</v>
      </c>
      <c r="AH212" t="s">
        <v>81</v>
      </c>
      <c r="AI212" t="s">
        <v>81</v>
      </c>
      <c r="AJ212" t="s">
        <v>81</v>
      </c>
      <c r="AK212" t="s">
        <v>81</v>
      </c>
      <c r="AL212" t="s">
        <v>81</v>
      </c>
      <c r="AM212" t="s">
        <v>81</v>
      </c>
      <c r="AN212" t="s">
        <v>81</v>
      </c>
      <c r="AO212" t="s">
        <v>81</v>
      </c>
      <c r="AP212" t="s">
        <v>81</v>
      </c>
      <c r="AQ212" t="s">
        <v>81</v>
      </c>
      <c r="AR212" t="s">
        <v>81</v>
      </c>
      <c r="AS212" t="s">
        <v>81</v>
      </c>
      <c r="AT212" t="s">
        <v>81</v>
      </c>
      <c r="AU212" t="s">
        <v>126</v>
      </c>
      <c r="AV212" t="s">
        <v>81</v>
      </c>
      <c r="AW212" t="s">
        <v>81</v>
      </c>
      <c r="AX212" t="s">
        <v>81</v>
      </c>
      <c r="AY212" t="s">
        <v>81</v>
      </c>
      <c r="AZ212" t="s">
        <v>81</v>
      </c>
      <c r="BA212" t="s">
        <v>81</v>
      </c>
    </row>
    <row r="213" spans="2:53" x14ac:dyDescent="0.2">
      <c r="B213" t="s">
        <v>87</v>
      </c>
      <c r="C213" t="s">
        <v>81</v>
      </c>
      <c r="D213" t="s">
        <v>81</v>
      </c>
      <c r="E213" t="s">
        <v>81</v>
      </c>
      <c r="F213" t="s">
        <v>81</v>
      </c>
      <c r="G213" t="s">
        <v>81</v>
      </c>
      <c r="H213" t="s">
        <v>81</v>
      </c>
      <c r="I213" t="s">
        <v>81</v>
      </c>
      <c r="J213" t="s">
        <v>81</v>
      </c>
      <c r="K213" t="s">
        <v>81</v>
      </c>
      <c r="L213" t="s">
        <v>81</v>
      </c>
      <c r="M213" t="s">
        <v>81</v>
      </c>
      <c r="N213" t="s">
        <v>81</v>
      </c>
      <c r="O213" t="s">
        <v>81</v>
      </c>
      <c r="P213" t="s">
        <v>81</v>
      </c>
      <c r="Q213" t="s">
        <v>81</v>
      </c>
      <c r="R213" t="s">
        <v>81</v>
      </c>
      <c r="S213" t="s">
        <v>81</v>
      </c>
      <c r="T213" t="s">
        <v>81</v>
      </c>
      <c r="U213" t="s">
        <v>81</v>
      </c>
      <c r="V213" t="s">
        <v>81</v>
      </c>
      <c r="W213" t="s">
        <v>81</v>
      </c>
      <c r="X213" t="s">
        <v>81</v>
      </c>
      <c r="Y213" t="s">
        <v>81</v>
      </c>
      <c r="Z213" t="s">
        <v>81</v>
      </c>
      <c r="AA213" t="s">
        <v>81</v>
      </c>
      <c r="AB213" t="s">
        <v>81</v>
      </c>
      <c r="AC213" t="s">
        <v>81</v>
      </c>
      <c r="AD213" t="s">
        <v>81</v>
      </c>
      <c r="AE213" t="s">
        <v>81</v>
      </c>
      <c r="AF213" t="s">
        <v>81</v>
      </c>
      <c r="AG213" t="s">
        <v>81</v>
      </c>
      <c r="AH213" t="s">
        <v>81</v>
      </c>
      <c r="AI213" t="s">
        <v>81</v>
      </c>
      <c r="AJ213" t="s">
        <v>81</v>
      </c>
      <c r="AK213" t="s">
        <v>81</v>
      </c>
      <c r="AL213" t="s">
        <v>81</v>
      </c>
      <c r="AM213" t="s">
        <v>81</v>
      </c>
      <c r="AN213" t="s">
        <v>81</v>
      </c>
      <c r="AO213" t="s">
        <v>81</v>
      </c>
      <c r="AP213" t="s">
        <v>81</v>
      </c>
      <c r="AQ213" t="s">
        <v>81</v>
      </c>
      <c r="AR213" t="s">
        <v>81</v>
      </c>
      <c r="AS213" t="s">
        <v>81</v>
      </c>
      <c r="AT213" t="s">
        <v>81</v>
      </c>
      <c r="AU213" t="s">
        <v>254</v>
      </c>
      <c r="AV213" t="s">
        <v>81</v>
      </c>
      <c r="AW213" t="s">
        <v>81</v>
      </c>
      <c r="AX213" t="s">
        <v>81</v>
      </c>
      <c r="AY213" t="s">
        <v>81</v>
      </c>
      <c r="AZ213" t="s">
        <v>81</v>
      </c>
      <c r="BA213" t="s">
        <v>81</v>
      </c>
    </row>
    <row r="214" spans="2:53" x14ac:dyDescent="0.2">
      <c r="B214" t="s">
        <v>81</v>
      </c>
      <c r="C214" t="s">
        <v>81</v>
      </c>
      <c r="D214" t="s">
        <v>81</v>
      </c>
      <c r="E214" t="s">
        <v>81</v>
      </c>
      <c r="F214" t="s">
        <v>81</v>
      </c>
      <c r="G214" t="s">
        <v>81</v>
      </c>
      <c r="H214" t="s">
        <v>81</v>
      </c>
      <c r="I214" t="s">
        <v>81</v>
      </c>
      <c r="J214" t="s">
        <v>81</v>
      </c>
      <c r="K214" t="s">
        <v>81</v>
      </c>
      <c r="L214" t="s">
        <v>81</v>
      </c>
      <c r="M214" t="s">
        <v>81</v>
      </c>
      <c r="N214" t="s">
        <v>81</v>
      </c>
      <c r="O214" t="s">
        <v>81</v>
      </c>
      <c r="P214" t="s">
        <v>81</v>
      </c>
      <c r="Q214" t="s">
        <v>81</v>
      </c>
      <c r="R214" t="s">
        <v>81</v>
      </c>
      <c r="S214" t="s">
        <v>81</v>
      </c>
      <c r="T214" t="s">
        <v>81</v>
      </c>
      <c r="U214" t="s">
        <v>81</v>
      </c>
      <c r="V214" t="s">
        <v>81</v>
      </c>
      <c r="W214" t="s">
        <v>81</v>
      </c>
      <c r="X214" t="s">
        <v>81</v>
      </c>
      <c r="Y214" t="s">
        <v>81</v>
      </c>
      <c r="Z214" t="s">
        <v>81</v>
      </c>
      <c r="AA214" t="s">
        <v>81</v>
      </c>
      <c r="AB214" t="s">
        <v>81</v>
      </c>
      <c r="AC214" t="s">
        <v>81</v>
      </c>
      <c r="AD214" t="s">
        <v>81</v>
      </c>
      <c r="AE214" t="s">
        <v>81</v>
      </c>
      <c r="AF214" t="s">
        <v>81</v>
      </c>
      <c r="AG214" t="s">
        <v>81</v>
      </c>
      <c r="AH214" t="s">
        <v>81</v>
      </c>
      <c r="AI214" t="s">
        <v>81</v>
      </c>
      <c r="AJ214" t="s">
        <v>81</v>
      </c>
      <c r="AK214" t="s">
        <v>81</v>
      </c>
      <c r="AL214" t="s">
        <v>81</v>
      </c>
      <c r="AM214" t="s">
        <v>81</v>
      </c>
      <c r="AN214" t="s">
        <v>81</v>
      </c>
      <c r="AO214" t="s">
        <v>81</v>
      </c>
      <c r="AP214" t="s">
        <v>81</v>
      </c>
      <c r="AQ214" t="s">
        <v>81</v>
      </c>
      <c r="AR214" t="s">
        <v>81</v>
      </c>
      <c r="AS214" t="s">
        <v>81</v>
      </c>
      <c r="AT214" t="s">
        <v>81</v>
      </c>
      <c r="AU214" t="s">
        <v>255</v>
      </c>
      <c r="AV214" t="s">
        <v>81</v>
      </c>
      <c r="AW214" t="s">
        <v>81</v>
      </c>
      <c r="AX214" t="s">
        <v>81</v>
      </c>
      <c r="AY214" t="s">
        <v>81</v>
      </c>
      <c r="AZ214" t="s">
        <v>81</v>
      </c>
      <c r="BA214" t="s">
        <v>81</v>
      </c>
    </row>
    <row r="215" spans="2:53" x14ac:dyDescent="0.2">
      <c r="B215" t="s">
        <v>43</v>
      </c>
      <c r="C215" t="s">
        <v>81</v>
      </c>
      <c r="D215" t="s">
        <v>81</v>
      </c>
      <c r="E215" t="s">
        <v>81</v>
      </c>
      <c r="F215" t="s">
        <v>81</v>
      </c>
      <c r="G215" t="s">
        <v>81</v>
      </c>
      <c r="H215" t="s">
        <v>81</v>
      </c>
      <c r="I215" t="s">
        <v>81</v>
      </c>
      <c r="J215" t="s">
        <v>81</v>
      </c>
      <c r="K215" t="s">
        <v>81</v>
      </c>
      <c r="L215" t="s">
        <v>81</v>
      </c>
      <c r="M215" t="s">
        <v>81</v>
      </c>
      <c r="N215" t="s">
        <v>81</v>
      </c>
      <c r="O215" t="s">
        <v>81</v>
      </c>
      <c r="P215" t="s">
        <v>81</v>
      </c>
      <c r="Q215" t="s">
        <v>81</v>
      </c>
      <c r="R215" t="s">
        <v>81</v>
      </c>
      <c r="S215" t="s">
        <v>81</v>
      </c>
      <c r="T215" t="s">
        <v>81</v>
      </c>
      <c r="U215" t="s">
        <v>81</v>
      </c>
      <c r="V215" t="s">
        <v>81</v>
      </c>
      <c r="W215" t="s">
        <v>81</v>
      </c>
      <c r="X215" t="s">
        <v>81</v>
      </c>
      <c r="Y215" t="s">
        <v>81</v>
      </c>
      <c r="Z215" t="s">
        <v>81</v>
      </c>
      <c r="AA215" t="s">
        <v>81</v>
      </c>
      <c r="AB215" t="s">
        <v>81</v>
      </c>
      <c r="AC215" t="s">
        <v>81</v>
      </c>
      <c r="AD215" t="s">
        <v>81</v>
      </c>
      <c r="AE215" t="s">
        <v>81</v>
      </c>
      <c r="AF215" t="s">
        <v>81</v>
      </c>
      <c r="AG215" t="s">
        <v>81</v>
      </c>
      <c r="AH215" t="s">
        <v>81</v>
      </c>
      <c r="AI215" t="s">
        <v>81</v>
      </c>
      <c r="AJ215" t="s">
        <v>81</v>
      </c>
      <c r="AK215" t="s">
        <v>81</v>
      </c>
      <c r="AL215" t="s">
        <v>81</v>
      </c>
      <c r="AM215" t="s">
        <v>81</v>
      </c>
      <c r="AN215" t="s">
        <v>81</v>
      </c>
      <c r="AO215" t="s">
        <v>81</v>
      </c>
      <c r="AP215" t="s">
        <v>81</v>
      </c>
      <c r="AQ215" t="s">
        <v>81</v>
      </c>
      <c r="AR215" t="s">
        <v>81</v>
      </c>
      <c r="AS215" t="s">
        <v>81</v>
      </c>
      <c r="AT215" t="s">
        <v>81</v>
      </c>
      <c r="AU215" t="s">
        <v>81</v>
      </c>
      <c r="AV215" t="s">
        <v>196</v>
      </c>
      <c r="AW215" t="s">
        <v>156</v>
      </c>
      <c r="AX215" t="s">
        <v>206</v>
      </c>
      <c r="AY215" t="s">
        <v>81</v>
      </c>
      <c r="AZ215" t="s">
        <v>81</v>
      </c>
      <c r="BA215" t="s">
        <v>81</v>
      </c>
    </row>
    <row r="216" spans="2:53" x14ac:dyDescent="0.2">
      <c r="B216" t="s">
        <v>81</v>
      </c>
      <c r="C216" t="s">
        <v>81</v>
      </c>
      <c r="D216" t="s">
        <v>81</v>
      </c>
      <c r="E216" t="s">
        <v>81</v>
      </c>
      <c r="F216" t="s">
        <v>81</v>
      </c>
      <c r="G216" t="s">
        <v>81</v>
      </c>
      <c r="H216" t="s">
        <v>81</v>
      </c>
      <c r="I216" t="s">
        <v>81</v>
      </c>
      <c r="J216" t="s">
        <v>81</v>
      </c>
      <c r="K216" t="s">
        <v>81</v>
      </c>
      <c r="L216" t="s">
        <v>81</v>
      </c>
      <c r="M216" t="s">
        <v>81</v>
      </c>
      <c r="N216" t="s">
        <v>81</v>
      </c>
      <c r="O216" t="s">
        <v>81</v>
      </c>
      <c r="P216" t="s">
        <v>81</v>
      </c>
      <c r="Q216" t="s">
        <v>81</v>
      </c>
      <c r="R216" t="s">
        <v>81</v>
      </c>
      <c r="S216" t="s">
        <v>81</v>
      </c>
      <c r="T216" t="s">
        <v>81</v>
      </c>
      <c r="U216" t="s">
        <v>81</v>
      </c>
      <c r="V216" t="s">
        <v>81</v>
      </c>
      <c r="W216" t="s">
        <v>81</v>
      </c>
      <c r="X216" t="s">
        <v>81</v>
      </c>
      <c r="Y216" t="s">
        <v>81</v>
      </c>
      <c r="Z216" t="s">
        <v>81</v>
      </c>
      <c r="AA216" t="s">
        <v>81</v>
      </c>
      <c r="AB216" t="s">
        <v>81</v>
      </c>
      <c r="AC216" t="s">
        <v>81</v>
      </c>
      <c r="AD216" t="s">
        <v>81</v>
      </c>
      <c r="AE216" t="s">
        <v>81</v>
      </c>
      <c r="AF216" t="s">
        <v>81</v>
      </c>
      <c r="AG216" t="s">
        <v>81</v>
      </c>
      <c r="AH216" t="s">
        <v>81</v>
      </c>
      <c r="AI216" t="s">
        <v>81</v>
      </c>
      <c r="AJ216" t="s">
        <v>81</v>
      </c>
      <c r="AK216" t="s">
        <v>81</v>
      </c>
      <c r="AL216" t="s">
        <v>81</v>
      </c>
      <c r="AM216" t="s">
        <v>81</v>
      </c>
      <c r="AN216" t="s">
        <v>81</v>
      </c>
      <c r="AO216" t="s">
        <v>81</v>
      </c>
      <c r="AP216" t="s">
        <v>81</v>
      </c>
      <c r="AQ216" t="s">
        <v>81</v>
      </c>
      <c r="AR216" t="s">
        <v>81</v>
      </c>
      <c r="AS216" t="s">
        <v>81</v>
      </c>
      <c r="AT216" t="s">
        <v>81</v>
      </c>
      <c r="AU216" t="s">
        <v>81</v>
      </c>
      <c r="AV216" t="s">
        <v>111</v>
      </c>
      <c r="AW216" t="s">
        <v>256</v>
      </c>
      <c r="AX216" t="s">
        <v>211</v>
      </c>
      <c r="AY216" t="s">
        <v>81</v>
      </c>
      <c r="AZ216" t="s">
        <v>81</v>
      </c>
      <c r="BA216" t="s">
        <v>81</v>
      </c>
    </row>
    <row r="217" spans="2:53" x14ac:dyDescent="0.2">
      <c r="B217" t="s">
        <v>11</v>
      </c>
      <c r="C217" t="s">
        <v>81</v>
      </c>
      <c r="D217" t="s">
        <v>81</v>
      </c>
      <c r="E217" t="s">
        <v>81</v>
      </c>
      <c r="F217" t="s">
        <v>81</v>
      </c>
      <c r="G217" t="s">
        <v>81</v>
      </c>
      <c r="H217" t="s">
        <v>81</v>
      </c>
      <c r="I217" t="s">
        <v>81</v>
      </c>
      <c r="J217" t="s">
        <v>81</v>
      </c>
      <c r="K217" t="s">
        <v>81</v>
      </c>
      <c r="L217" t="s">
        <v>81</v>
      </c>
      <c r="M217" t="s">
        <v>81</v>
      </c>
      <c r="N217" t="s">
        <v>81</v>
      </c>
      <c r="O217" t="s">
        <v>81</v>
      </c>
      <c r="P217" t="s">
        <v>81</v>
      </c>
      <c r="Q217" t="s">
        <v>81</v>
      </c>
      <c r="R217" t="s">
        <v>81</v>
      </c>
      <c r="S217" t="s">
        <v>81</v>
      </c>
      <c r="T217" t="s">
        <v>81</v>
      </c>
      <c r="U217" t="s">
        <v>81</v>
      </c>
      <c r="V217" t="s">
        <v>81</v>
      </c>
      <c r="W217" t="s">
        <v>81</v>
      </c>
      <c r="X217" t="s">
        <v>81</v>
      </c>
      <c r="Y217" t="s">
        <v>81</v>
      </c>
      <c r="Z217" t="s">
        <v>81</v>
      </c>
      <c r="AA217" t="s">
        <v>81</v>
      </c>
      <c r="AB217" t="s">
        <v>81</v>
      </c>
      <c r="AC217" t="s">
        <v>81</v>
      </c>
      <c r="AD217" t="s">
        <v>81</v>
      </c>
      <c r="AE217" t="s">
        <v>81</v>
      </c>
      <c r="AF217" t="s">
        <v>81</v>
      </c>
      <c r="AG217" t="s">
        <v>81</v>
      </c>
      <c r="AH217" t="s">
        <v>81</v>
      </c>
      <c r="AI217" t="s">
        <v>81</v>
      </c>
      <c r="AJ217" t="s">
        <v>81</v>
      </c>
      <c r="AK217" t="s">
        <v>81</v>
      </c>
      <c r="AL217" t="s">
        <v>81</v>
      </c>
      <c r="AM217" t="s">
        <v>81</v>
      </c>
      <c r="AN217" t="s">
        <v>81</v>
      </c>
      <c r="AO217" t="s">
        <v>81</v>
      </c>
      <c r="AP217" t="s">
        <v>81</v>
      </c>
      <c r="AQ217" t="s">
        <v>81</v>
      </c>
      <c r="AR217" t="s">
        <v>81</v>
      </c>
      <c r="AS217" t="s">
        <v>81</v>
      </c>
      <c r="AT217" t="s">
        <v>81</v>
      </c>
      <c r="AU217" t="s">
        <v>81</v>
      </c>
      <c r="AV217" t="s">
        <v>257</v>
      </c>
      <c r="AW217" t="s">
        <v>81</v>
      </c>
      <c r="AX217" t="s">
        <v>81</v>
      </c>
      <c r="AY217" t="s">
        <v>81</v>
      </c>
      <c r="AZ217" t="s">
        <v>81</v>
      </c>
      <c r="BA217" t="s">
        <v>81</v>
      </c>
    </row>
    <row r="218" spans="2:53" x14ac:dyDescent="0.2">
      <c r="B218" t="s">
        <v>81</v>
      </c>
      <c r="C218" t="s">
        <v>81</v>
      </c>
      <c r="D218" t="s">
        <v>81</v>
      </c>
      <c r="E218" t="s">
        <v>81</v>
      </c>
      <c r="F218" t="s">
        <v>81</v>
      </c>
      <c r="G218" t="s">
        <v>81</v>
      </c>
      <c r="H218" t="s">
        <v>81</v>
      </c>
      <c r="I218" t="s">
        <v>81</v>
      </c>
      <c r="J218" t="s">
        <v>81</v>
      </c>
      <c r="K218" t="s">
        <v>81</v>
      </c>
      <c r="L218" t="s">
        <v>81</v>
      </c>
      <c r="M218" t="s">
        <v>81</v>
      </c>
      <c r="N218" t="s">
        <v>81</v>
      </c>
      <c r="O218" t="s">
        <v>81</v>
      </c>
      <c r="P218" t="s">
        <v>81</v>
      </c>
      <c r="Q218" t="s">
        <v>81</v>
      </c>
      <c r="R218" t="s">
        <v>81</v>
      </c>
      <c r="S218" t="s">
        <v>81</v>
      </c>
      <c r="T218" t="s">
        <v>81</v>
      </c>
      <c r="U218" t="s">
        <v>81</v>
      </c>
      <c r="V218" t="s">
        <v>81</v>
      </c>
      <c r="W218" t="s">
        <v>81</v>
      </c>
      <c r="X218" t="s">
        <v>81</v>
      </c>
      <c r="Y218" t="s">
        <v>81</v>
      </c>
      <c r="Z218" t="s">
        <v>81</v>
      </c>
      <c r="AA218" t="s">
        <v>81</v>
      </c>
      <c r="AB218" t="s">
        <v>81</v>
      </c>
      <c r="AC218" t="s">
        <v>81</v>
      </c>
      <c r="AD218" t="s">
        <v>81</v>
      </c>
      <c r="AE218" t="s">
        <v>81</v>
      </c>
      <c r="AF218" t="s">
        <v>81</v>
      </c>
      <c r="AG218" t="s">
        <v>81</v>
      </c>
      <c r="AH218" t="s">
        <v>81</v>
      </c>
      <c r="AI218" t="s">
        <v>81</v>
      </c>
      <c r="AJ218" t="s">
        <v>81</v>
      </c>
      <c r="AK218" t="s">
        <v>81</v>
      </c>
      <c r="AL218" t="s">
        <v>81</v>
      </c>
      <c r="AM218" t="s">
        <v>81</v>
      </c>
      <c r="AN218" t="s">
        <v>81</v>
      </c>
      <c r="AO218" t="s">
        <v>81</v>
      </c>
      <c r="AP218" t="s">
        <v>81</v>
      </c>
      <c r="AQ218" t="s">
        <v>81</v>
      </c>
      <c r="AR218" t="s">
        <v>81</v>
      </c>
      <c r="AS218" t="s">
        <v>81</v>
      </c>
      <c r="AT218" t="s">
        <v>81</v>
      </c>
      <c r="AU218" t="s">
        <v>81</v>
      </c>
      <c r="AV218" t="s">
        <v>86</v>
      </c>
      <c r="AW218" t="s">
        <v>81</v>
      </c>
      <c r="AX218" t="s">
        <v>81</v>
      </c>
      <c r="AY218" t="s">
        <v>81</v>
      </c>
      <c r="AZ218" t="s">
        <v>81</v>
      </c>
      <c r="BA218" t="s">
        <v>81</v>
      </c>
    </row>
    <row r="219" spans="2:53" x14ac:dyDescent="0.2">
      <c r="B219" t="s">
        <v>87</v>
      </c>
      <c r="C219" t="s">
        <v>81</v>
      </c>
      <c r="D219" t="s">
        <v>81</v>
      </c>
      <c r="E219" t="s">
        <v>81</v>
      </c>
      <c r="F219" t="s">
        <v>81</v>
      </c>
      <c r="G219" t="s">
        <v>81</v>
      </c>
      <c r="H219" t="s">
        <v>81</v>
      </c>
      <c r="I219" t="s">
        <v>81</v>
      </c>
      <c r="J219" t="s">
        <v>81</v>
      </c>
      <c r="K219" t="s">
        <v>81</v>
      </c>
      <c r="L219" t="s">
        <v>81</v>
      </c>
      <c r="M219" t="s">
        <v>81</v>
      </c>
      <c r="N219" t="s">
        <v>81</v>
      </c>
      <c r="O219" t="s">
        <v>81</v>
      </c>
      <c r="P219" t="s">
        <v>81</v>
      </c>
      <c r="Q219" t="s">
        <v>81</v>
      </c>
      <c r="R219" t="s">
        <v>81</v>
      </c>
      <c r="S219" t="s">
        <v>81</v>
      </c>
      <c r="T219" t="s">
        <v>81</v>
      </c>
      <c r="U219" t="s">
        <v>81</v>
      </c>
      <c r="V219" t="s">
        <v>81</v>
      </c>
      <c r="W219" t="s">
        <v>81</v>
      </c>
      <c r="X219" t="s">
        <v>81</v>
      </c>
      <c r="Y219" t="s">
        <v>81</v>
      </c>
      <c r="Z219" t="s">
        <v>81</v>
      </c>
      <c r="AA219" t="s">
        <v>81</v>
      </c>
      <c r="AB219" t="s">
        <v>81</v>
      </c>
      <c r="AC219" t="s">
        <v>81</v>
      </c>
      <c r="AD219" t="s">
        <v>81</v>
      </c>
      <c r="AE219" t="s">
        <v>81</v>
      </c>
      <c r="AF219" t="s">
        <v>81</v>
      </c>
      <c r="AG219" t="s">
        <v>81</v>
      </c>
      <c r="AH219" t="s">
        <v>81</v>
      </c>
      <c r="AI219" t="s">
        <v>81</v>
      </c>
      <c r="AJ219" t="s">
        <v>81</v>
      </c>
      <c r="AK219" t="s">
        <v>81</v>
      </c>
      <c r="AL219" t="s">
        <v>81</v>
      </c>
      <c r="AM219" t="s">
        <v>81</v>
      </c>
      <c r="AN219" t="s">
        <v>81</v>
      </c>
      <c r="AO219" t="s">
        <v>81</v>
      </c>
      <c r="AP219" t="s">
        <v>81</v>
      </c>
      <c r="AQ219" t="s">
        <v>81</v>
      </c>
      <c r="AR219" t="s">
        <v>81</v>
      </c>
      <c r="AS219" t="s">
        <v>81</v>
      </c>
      <c r="AT219" t="s">
        <v>81</v>
      </c>
      <c r="AU219" t="s">
        <v>81</v>
      </c>
      <c r="AV219" t="s">
        <v>258</v>
      </c>
      <c r="AW219" t="s">
        <v>81</v>
      </c>
      <c r="AX219" t="s">
        <v>81</v>
      </c>
      <c r="AY219" t="s">
        <v>81</v>
      </c>
      <c r="AZ219" t="s">
        <v>81</v>
      </c>
      <c r="BA219" t="s">
        <v>81</v>
      </c>
    </row>
    <row r="220" spans="2:53" x14ac:dyDescent="0.2">
      <c r="B220" t="s">
        <v>81</v>
      </c>
      <c r="C220" t="s">
        <v>81</v>
      </c>
      <c r="D220" t="s">
        <v>81</v>
      </c>
      <c r="E220" t="s">
        <v>81</v>
      </c>
      <c r="F220" t="s">
        <v>81</v>
      </c>
      <c r="G220" t="s">
        <v>81</v>
      </c>
      <c r="H220" t="s">
        <v>81</v>
      </c>
      <c r="I220" t="s">
        <v>81</v>
      </c>
      <c r="J220" t="s">
        <v>81</v>
      </c>
      <c r="K220" t="s">
        <v>81</v>
      </c>
      <c r="L220" t="s">
        <v>81</v>
      </c>
      <c r="M220" t="s">
        <v>81</v>
      </c>
      <c r="N220" t="s">
        <v>81</v>
      </c>
      <c r="O220" t="s">
        <v>81</v>
      </c>
      <c r="P220" t="s">
        <v>81</v>
      </c>
      <c r="Q220" t="s">
        <v>81</v>
      </c>
      <c r="R220" t="s">
        <v>81</v>
      </c>
      <c r="S220" t="s">
        <v>81</v>
      </c>
      <c r="T220" t="s">
        <v>81</v>
      </c>
      <c r="U220" t="s">
        <v>81</v>
      </c>
      <c r="V220" t="s">
        <v>81</v>
      </c>
      <c r="W220" t="s">
        <v>81</v>
      </c>
      <c r="X220" t="s">
        <v>81</v>
      </c>
      <c r="Y220" t="s">
        <v>81</v>
      </c>
      <c r="Z220" t="s">
        <v>81</v>
      </c>
      <c r="AA220" t="s">
        <v>81</v>
      </c>
      <c r="AB220" t="s">
        <v>81</v>
      </c>
      <c r="AC220" t="s">
        <v>81</v>
      </c>
      <c r="AD220" t="s">
        <v>81</v>
      </c>
      <c r="AE220" t="s">
        <v>81</v>
      </c>
      <c r="AF220" t="s">
        <v>81</v>
      </c>
      <c r="AG220" t="s">
        <v>81</v>
      </c>
      <c r="AH220" t="s">
        <v>81</v>
      </c>
      <c r="AI220" t="s">
        <v>81</v>
      </c>
      <c r="AJ220" t="s">
        <v>81</v>
      </c>
      <c r="AK220" t="s">
        <v>81</v>
      </c>
      <c r="AL220" t="s">
        <v>81</v>
      </c>
      <c r="AM220" t="s">
        <v>81</v>
      </c>
      <c r="AN220" t="s">
        <v>81</v>
      </c>
      <c r="AO220" t="s">
        <v>81</v>
      </c>
      <c r="AP220" t="s">
        <v>81</v>
      </c>
      <c r="AQ220" t="s">
        <v>81</v>
      </c>
      <c r="AR220" t="s">
        <v>81</v>
      </c>
      <c r="AS220" t="s">
        <v>81</v>
      </c>
      <c r="AT220" t="s">
        <v>81</v>
      </c>
      <c r="AU220" t="s">
        <v>81</v>
      </c>
      <c r="AV220" t="s">
        <v>176</v>
      </c>
      <c r="AW220" t="s">
        <v>81</v>
      </c>
      <c r="AX220" t="s">
        <v>81</v>
      </c>
      <c r="AY220" t="s">
        <v>81</v>
      </c>
      <c r="AZ220" t="s">
        <v>81</v>
      </c>
      <c r="BA220" t="s">
        <v>81</v>
      </c>
    </row>
    <row r="221" spans="2:53" x14ac:dyDescent="0.2">
      <c r="B221" t="s">
        <v>36</v>
      </c>
      <c r="C221" t="s">
        <v>81</v>
      </c>
      <c r="D221" t="s">
        <v>81</v>
      </c>
      <c r="E221" t="s">
        <v>81</v>
      </c>
      <c r="F221" t="s">
        <v>81</v>
      </c>
      <c r="G221" t="s">
        <v>81</v>
      </c>
      <c r="H221" t="s">
        <v>81</v>
      </c>
      <c r="I221" t="s">
        <v>81</v>
      </c>
      <c r="J221" t="s">
        <v>81</v>
      </c>
      <c r="K221" t="s">
        <v>81</v>
      </c>
      <c r="L221" t="s">
        <v>81</v>
      </c>
      <c r="M221" t="s">
        <v>81</v>
      </c>
      <c r="N221" t="s">
        <v>81</v>
      </c>
      <c r="O221" t="s">
        <v>81</v>
      </c>
      <c r="P221" t="s">
        <v>81</v>
      </c>
      <c r="Q221" t="s">
        <v>81</v>
      </c>
      <c r="R221" t="s">
        <v>81</v>
      </c>
      <c r="S221" t="s">
        <v>81</v>
      </c>
      <c r="T221" t="s">
        <v>81</v>
      </c>
      <c r="U221" t="s">
        <v>81</v>
      </c>
      <c r="V221" t="s">
        <v>81</v>
      </c>
      <c r="W221" t="s">
        <v>81</v>
      </c>
      <c r="X221" t="s">
        <v>81</v>
      </c>
      <c r="Y221" t="s">
        <v>81</v>
      </c>
      <c r="Z221" t="s">
        <v>81</v>
      </c>
      <c r="AA221" t="s">
        <v>81</v>
      </c>
      <c r="AB221" t="s">
        <v>81</v>
      </c>
      <c r="AC221" t="s">
        <v>81</v>
      </c>
      <c r="AD221" t="s">
        <v>81</v>
      </c>
      <c r="AE221" t="s">
        <v>81</v>
      </c>
      <c r="AF221" t="s">
        <v>81</v>
      </c>
      <c r="AG221" t="s">
        <v>81</v>
      </c>
      <c r="AH221" t="s">
        <v>81</v>
      </c>
      <c r="AI221" t="s">
        <v>81</v>
      </c>
      <c r="AJ221" t="s">
        <v>81</v>
      </c>
      <c r="AK221" t="s">
        <v>81</v>
      </c>
      <c r="AL221" t="s">
        <v>81</v>
      </c>
      <c r="AM221" t="s">
        <v>81</v>
      </c>
      <c r="AN221" t="s">
        <v>81</v>
      </c>
      <c r="AO221" t="s">
        <v>81</v>
      </c>
      <c r="AP221" t="s">
        <v>81</v>
      </c>
      <c r="AQ221" t="s">
        <v>81</v>
      </c>
      <c r="AR221" t="s">
        <v>81</v>
      </c>
      <c r="AS221" t="s">
        <v>81</v>
      </c>
      <c r="AT221" t="s">
        <v>81</v>
      </c>
      <c r="AU221" t="s">
        <v>81</v>
      </c>
      <c r="AV221" t="s">
        <v>81</v>
      </c>
      <c r="AW221" t="s">
        <v>223</v>
      </c>
      <c r="AX221" t="s">
        <v>81</v>
      </c>
      <c r="AY221" t="s">
        <v>81</v>
      </c>
      <c r="AZ221" t="s">
        <v>81</v>
      </c>
      <c r="BA221" t="s">
        <v>81</v>
      </c>
    </row>
    <row r="222" spans="2:53" x14ac:dyDescent="0.2">
      <c r="B222" t="s">
        <v>81</v>
      </c>
      <c r="C222" t="s">
        <v>81</v>
      </c>
      <c r="D222" t="s">
        <v>81</v>
      </c>
      <c r="E222" t="s">
        <v>81</v>
      </c>
      <c r="F222" t="s">
        <v>81</v>
      </c>
      <c r="G222" t="s">
        <v>81</v>
      </c>
      <c r="H222" t="s">
        <v>81</v>
      </c>
      <c r="I222" t="s">
        <v>81</v>
      </c>
      <c r="J222" t="s">
        <v>81</v>
      </c>
      <c r="K222" t="s">
        <v>81</v>
      </c>
      <c r="L222" t="s">
        <v>81</v>
      </c>
      <c r="M222" t="s">
        <v>81</v>
      </c>
      <c r="N222" t="s">
        <v>81</v>
      </c>
      <c r="O222" t="s">
        <v>81</v>
      </c>
      <c r="P222" t="s">
        <v>81</v>
      </c>
      <c r="Q222" t="s">
        <v>81</v>
      </c>
      <c r="R222" t="s">
        <v>81</v>
      </c>
      <c r="S222" t="s">
        <v>81</v>
      </c>
      <c r="T222" t="s">
        <v>81</v>
      </c>
      <c r="U222" t="s">
        <v>81</v>
      </c>
      <c r="V222" t="s">
        <v>81</v>
      </c>
      <c r="W222" t="s">
        <v>81</v>
      </c>
      <c r="X222" t="s">
        <v>81</v>
      </c>
      <c r="Y222" t="s">
        <v>81</v>
      </c>
      <c r="Z222" t="s">
        <v>81</v>
      </c>
      <c r="AA222" t="s">
        <v>81</v>
      </c>
      <c r="AB222" t="s">
        <v>81</v>
      </c>
      <c r="AC222" t="s">
        <v>81</v>
      </c>
      <c r="AD222" t="s">
        <v>81</v>
      </c>
      <c r="AE222" t="s">
        <v>81</v>
      </c>
      <c r="AF222" t="s">
        <v>81</v>
      </c>
      <c r="AG222" t="s">
        <v>81</v>
      </c>
      <c r="AH222" t="s">
        <v>81</v>
      </c>
      <c r="AI222" t="s">
        <v>81</v>
      </c>
      <c r="AJ222" t="s">
        <v>81</v>
      </c>
      <c r="AK222" t="s">
        <v>81</v>
      </c>
      <c r="AL222" t="s">
        <v>81</v>
      </c>
      <c r="AM222" t="s">
        <v>81</v>
      </c>
      <c r="AN222" t="s">
        <v>81</v>
      </c>
      <c r="AO222" t="s">
        <v>81</v>
      </c>
      <c r="AP222" t="s">
        <v>81</v>
      </c>
      <c r="AQ222" t="s">
        <v>81</v>
      </c>
      <c r="AR222" t="s">
        <v>81</v>
      </c>
      <c r="AS222" t="s">
        <v>81</v>
      </c>
      <c r="AT222" t="s">
        <v>81</v>
      </c>
      <c r="AU222" t="s">
        <v>81</v>
      </c>
      <c r="AV222" t="s">
        <v>81</v>
      </c>
      <c r="AW222" t="s">
        <v>211</v>
      </c>
      <c r="AX222" t="s">
        <v>81</v>
      </c>
      <c r="AY222" t="s">
        <v>81</v>
      </c>
      <c r="AZ222" t="s">
        <v>81</v>
      </c>
      <c r="BA222" t="s">
        <v>81</v>
      </c>
    </row>
    <row r="223" spans="2:53" x14ac:dyDescent="0.2">
      <c r="B223" t="s">
        <v>87</v>
      </c>
      <c r="C223" t="s">
        <v>81</v>
      </c>
      <c r="D223" t="s">
        <v>81</v>
      </c>
      <c r="E223" t="s">
        <v>81</v>
      </c>
      <c r="F223" t="s">
        <v>81</v>
      </c>
      <c r="G223" t="s">
        <v>81</v>
      </c>
      <c r="H223" t="s">
        <v>81</v>
      </c>
      <c r="I223" t="s">
        <v>81</v>
      </c>
      <c r="J223" t="s">
        <v>81</v>
      </c>
      <c r="K223" t="s">
        <v>81</v>
      </c>
      <c r="L223" t="s">
        <v>81</v>
      </c>
      <c r="M223" t="s">
        <v>81</v>
      </c>
      <c r="N223" t="s">
        <v>81</v>
      </c>
      <c r="O223" t="s">
        <v>81</v>
      </c>
      <c r="P223" t="s">
        <v>81</v>
      </c>
      <c r="Q223" t="s">
        <v>81</v>
      </c>
      <c r="R223" t="s">
        <v>81</v>
      </c>
      <c r="S223" t="s">
        <v>81</v>
      </c>
      <c r="T223" t="s">
        <v>81</v>
      </c>
      <c r="U223" t="s">
        <v>81</v>
      </c>
      <c r="V223" t="s">
        <v>81</v>
      </c>
      <c r="W223" t="s">
        <v>81</v>
      </c>
      <c r="X223" t="s">
        <v>81</v>
      </c>
      <c r="Y223" t="s">
        <v>81</v>
      </c>
      <c r="Z223" t="s">
        <v>81</v>
      </c>
      <c r="AA223" t="s">
        <v>81</v>
      </c>
      <c r="AB223" t="s">
        <v>81</v>
      </c>
      <c r="AC223" t="s">
        <v>81</v>
      </c>
      <c r="AD223" t="s">
        <v>81</v>
      </c>
      <c r="AE223" t="s">
        <v>81</v>
      </c>
      <c r="AF223" t="s">
        <v>81</v>
      </c>
      <c r="AG223" t="s">
        <v>81</v>
      </c>
      <c r="AH223" t="s">
        <v>81</v>
      </c>
      <c r="AI223" t="s">
        <v>81</v>
      </c>
      <c r="AJ223" t="s">
        <v>81</v>
      </c>
      <c r="AK223" t="s">
        <v>81</v>
      </c>
      <c r="AL223" t="s">
        <v>81</v>
      </c>
      <c r="AM223" t="s">
        <v>81</v>
      </c>
      <c r="AN223" t="s">
        <v>81</v>
      </c>
      <c r="AO223" t="s">
        <v>81</v>
      </c>
      <c r="AP223" t="s">
        <v>81</v>
      </c>
      <c r="AQ223" t="s">
        <v>81</v>
      </c>
      <c r="AR223" t="s">
        <v>81</v>
      </c>
      <c r="AS223" t="s">
        <v>81</v>
      </c>
      <c r="AT223" t="s">
        <v>81</v>
      </c>
      <c r="AU223" t="s">
        <v>81</v>
      </c>
      <c r="AV223" t="s">
        <v>81</v>
      </c>
      <c r="AW223" t="s">
        <v>252</v>
      </c>
      <c r="AX223" t="s">
        <v>81</v>
      </c>
      <c r="AY223" t="s">
        <v>81</v>
      </c>
      <c r="AZ223" t="s">
        <v>81</v>
      </c>
      <c r="BA223" t="s">
        <v>81</v>
      </c>
    </row>
    <row r="224" spans="2:53" x14ac:dyDescent="0.2">
      <c r="B224" t="s">
        <v>81</v>
      </c>
      <c r="C224" t="s">
        <v>81</v>
      </c>
      <c r="D224" t="s">
        <v>81</v>
      </c>
      <c r="E224" t="s">
        <v>81</v>
      </c>
      <c r="F224" t="s">
        <v>81</v>
      </c>
      <c r="G224" t="s">
        <v>81</v>
      </c>
      <c r="H224" t="s">
        <v>81</v>
      </c>
      <c r="I224" t="s">
        <v>81</v>
      </c>
      <c r="J224" t="s">
        <v>81</v>
      </c>
      <c r="K224" t="s">
        <v>81</v>
      </c>
      <c r="L224" t="s">
        <v>81</v>
      </c>
      <c r="M224" t="s">
        <v>81</v>
      </c>
      <c r="N224" t="s">
        <v>81</v>
      </c>
      <c r="O224" t="s">
        <v>81</v>
      </c>
      <c r="P224" t="s">
        <v>81</v>
      </c>
      <c r="Q224" t="s">
        <v>81</v>
      </c>
      <c r="R224" t="s">
        <v>81</v>
      </c>
      <c r="S224" t="s">
        <v>81</v>
      </c>
      <c r="T224" t="s">
        <v>81</v>
      </c>
      <c r="U224" t="s">
        <v>81</v>
      </c>
      <c r="V224" t="s">
        <v>81</v>
      </c>
      <c r="W224" t="s">
        <v>81</v>
      </c>
      <c r="X224" t="s">
        <v>81</v>
      </c>
      <c r="Y224" t="s">
        <v>81</v>
      </c>
      <c r="Z224" t="s">
        <v>81</v>
      </c>
      <c r="AA224" t="s">
        <v>81</v>
      </c>
      <c r="AB224" t="s">
        <v>81</v>
      </c>
      <c r="AC224" t="s">
        <v>81</v>
      </c>
      <c r="AD224" t="s">
        <v>81</v>
      </c>
      <c r="AE224" t="s">
        <v>81</v>
      </c>
      <c r="AF224" t="s">
        <v>81</v>
      </c>
      <c r="AG224" t="s">
        <v>81</v>
      </c>
      <c r="AH224" t="s">
        <v>81</v>
      </c>
      <c r="AI224" t="s">
        <v>81</v>
      </c>
      <c r="AJ224" t="s">
        <v>81</v>
      </c>
      <c r="AK224" t="s">
        <v>81</v>
      </c>
      <c r="AL224" t="s">
        <v>81</v>
      </c>
      <c r="AM224" t="s">
        <v>81</v>
      </c>
      <c r="AN224" t="s">
        <v>81</v>
      </c>
      <c r="AO224" t="s">
        <v>81</v>
      </c>
      <c r="AP224" t="s">
        <v>81</v>
      </c>
      <c r="AQ224" t="s">
        <v>81</v>
      </c>
      <c r="AR224" t="s">
        <v>81</v>
      </c>
      <c r="AS224" t="s">
        <v>81</v>
      </c>
      <c r="AT224" t="s">
        <v>81</v>
      </c>
      <c r="AU224" t="s">
        <v>81</v>
      </c>
      <c r="AV224" t="s">
        <v>81</v>
      </c>
      <c r="AW224" t="s">
        <v>259</v>
      </c>
      <c r="AX224" t="s">
        <v>81</v>
      </c>
      <c r="AY224" t="s">
        <v>81</v>
      </c>
      <c r="AZ224" t="s">
        <v>81</v>
      </c>
      <c r="BA224" t="s">
        <v>81</v>
      </c>
    </row>
    <row r="225" spans="2:53" x14ac:dyDescent="0.2">
      <c r="B225" t="s">
        <v>12</v>
      </c>
      <c r="C225" t="s">
        <v>81</v>
      </c>
      <c r="D225" t="s">
        <v>81</v>
      </c>
      <c r="E225" t="s">
        <v>81</v>
      </c>
      <c r="F225" t="s">
        <v>81</v>
      </c>
      <c r="G225" t="s">
        <v>81</v>
      </c>
      <c r="H225" t="s">
        <v>81</v>
      </c>
      <c r="I225" t="s">
        <v>81</v>
      </c>
      <c r="J225" t="s">
        <v>81</v>
      </c>
      <c r="K225" t="s">
        <v>81</v>
      </c>
      <c r="L225" t="s">
        <v>81</v>
      </c>
      <c r="M225" t="s">
        <v>81</v>
      </c>
      <c r="N225" t="s">
        <v>81</v>
      </c>
      <c r="O225" t="s">
        <v>81</v>
      </c>
      <c r="P225" t="s">
        <v>81</v>
      </c>
      <c r="Q225" t="s">
        <v>81</v>
      </c>
      <c r="R225" t="s">
        <v>81</v>
      </c>
      <c r="S225" t="s">
        <v>81</v>
      </c>
      <c r="T225" t="s">
        <v>81</v>
      </c>
      <c r="U225" t="s">
        <v>81</v>
      </c>
      <c r="V225" t="s">
        <v>81</v>
      </c>
      <c r="W225" t="s">
        <v>81</v>
      </c>
      <c r="X225" t="s">
        <v>81</v>
      </c>
      <c r="Y225" t="s">
        <v>81</v>
      </c>
      <c r="Z225" t="s">
        <v>81</v>
      </c>
      <c r="AA225" t="s">
        <v>81</v>
      </c>
      <c r="AB225" t="s">
        <v>81</v>
      </c>
      <c r="AC225" t="s">
        <v>81</v>
      </c>
      <c r="AD225" t="s">
        <v>81</v>
      </c>
      <c r="AE225" t="s">
        <v>81</v>
      </c>
      <c r="AF225" t="s">
        <v>81</v>
      </c>
      <c r="AG225" t="s">
        <v>81</v>
      </c>
      <c r="AH225" t="s">
        <v>81</v>
      </c>
      <c r="AI225" t="s">
        <v>81</v>
      </c>
      <c r="AJ225" t="s">
        <v>81</v>
      </c>
      <c r="AK225" t="s">
        <v>81</v>
      </c>
      <c r="AL225" t="s">
        <v>81</v>
      </c>
      <c r="AM225" t="s">
        <v>81</v>
      </c>
      <c r="AN225" t="s">
        <v>81</v>
      </c>
      <c r="AO225" t="s">
        <v>81</v>
      </c>
      <c r="AP225" t="s">
        <v>81</v>
      </c>
      <c r="AQ225" t="s">
        <v>81</v>
      </c>
      <c r="AR225" t="s">
        <v>81</v>
      </c>
      <c r="AS225" t="s">
        <v>81</v>
      </c>
      <c r="AT225" t="s">
        <v>81</v>
      </c>
      <c r="AU225" t="s">
        <v>81</v>
      </c>
      <c r="AV225" t="s">
        <v>81</v>
      </c>
      <c r="AW225" t="s">
        <v>81</v>
      </c>
      <c r="AX225" t="s">
        <v>260</v>
      </c>
      <c r="AY225" t="s">
        <v>81</v>
      </c>
      <c r="AZ225" t="s">
        <v>81</v>
      </c>
      <c r="BA225" t="s">
        <v>81</v>
      </c>
    </row>
    <row r="226" spans="2:53" x14ac:dyDescent="0.2">
      <c r="B226" t="s">
        <v>81</v>
      </c>
      <c r="C226" t="s">
        <v>81</v>
      </c>
      <c r="D226" t="s">
        <v>81</v>
      </c>
      <c r="E226" t="s">
        <v>81</v>
      </c>
      <c r="F226" t="s">
        <v>81</v>
      </c>
      <c r="G226" t="s">
        <v>81</v>
      </c>
      <c r="H226" t="s">
        <v>81</v>
      </c>
      <c r="I226" t="s">
        <v>81</v>
      </c>
      <c r="J226" t="s">
        <v>81</v>
      </c>
      <c r="K226" t="s">
        <v>81</v>
      </c>
      <c r="L226" t="s">
        <v>81</v>
      </c>
      <c r="M226" t="s">
        <v>81</v>
      </c>
      <c r="N226" t="s">
        <v>81</v>
      </c>
      <c r="O226" t="s">
        <v>81</v>
      </c>
      <c r="P226" t="s">
        <v>81</v>
      </c>
      <c r="Q226" t="s">
        <v>81</v>
      </c>
      <c r="R226" t="s">
        <v>81</v>
      </c>
      <c r="S226" t="s">
        <v>81</v>
      </c>
      <c r="T226" t="s">
        <v>81</v>
      </c>
      <c r="U226" t="s">
        <v>81</v>
      </c>
      <c r="V226" t="s">
        <v>81</v>
      </c>
      <c r="W226" t="s">
        <v>81</v>
      </c>
      <c r="X226" t="s">
        <v>81</v>
      </c>
      <c r="Y226" t="s">
        <v>81</v>
      </c>
      <c r="Z226" t="s">
        <v>81</v>
      </c>
      <c r="AA226" t="s">
        <v>81</v>
      </c>
      <c r="AB226" t="s">
        <v>81</v>
      </c>
      <c r="AC226" t="s">
        <v>81</v>
      </c>
      <c r="AD226" t="s">
        <v>81</v>
      </c>
      <c r="AE226" t="s">
        <v>81</v>
      </c>
      <c r="AF226" t="s">
        <v>81</v>
      </c>
      <c r="AG226" t="s">
        <v>81</v>
      </c>
      <c r="AH226" t="s">
        <v>81</v>
      </c>
      <c r="AI226" t="s">
        <v>81</v>
      </c>
      <c r="AJ226" t="s">
        <v>81</v>
      </c>
      <c r="AK226" t="s">
        <v>81</v>
      </c>
      <c r="AL226" t="s">
        <v>81</v>
      </c>
      <c r="AM226" t="s">
        <v>81</v>
      </c>
      <c r="AN226" t="s">
        <v>81</v>
      </c>
      <c r="AO226" t="s">
        <v>81</v>
      </c>
      <c r="AP226" t="s">
        <v>81</v>
      </c>
      <c r="AQ226" t="s">
        <v>81</v>
      </c>
      <c r="AR226" t="s">
        <v>81</v>
      </c>
      <c r="AS226" t="s">
        <v>81</v>
      </c>
      <c r="AT226" t="s">
        <v>81</v>
      </c>
      <c r="AU226" t="s">
        <v>81</v>
      </c>
      <c r="AV226" t="s">
        <v>81</v>
      </c>
      <c r="AW226" t="s">
        <v>81</v>
      </c>
      <c r="AX226" t="s">
        <v>187</v>
      </c>
      <c r="AY226" t="s">
        <v>81</v>
      </c>
      <c r="AZ226" t="s">
        <v>81</v>
      </c>
      <c r="BA226" t="s">
        <v>81</v>
      </c>
    </row>
    <row r="227" spans="2:53" x14ac:dyDescent="0.2">
      <c r="B227" t="s">
        <v>87</v>
      </c>
      <c r="C227" t="s">
        <v>81</v>
      </c>
      <c r="D227" t="s">
        <v>81</v>
      </c>
      <c r="E227" t="s">
        <v>81</v>
      </c>
      <c r="F227" t="s">
        <v>81</v>
      </c>
      <c r="G227" t="s">
        <v>81</v>
      </c>
      <c r="H227" t="s">
        <v>81</v>
      </c>
      <c r="I227" t="s">
        <v>81</v>
      </c>
      <c r="J227" t="s">
        <v>81</v>
      </c>
      <c r="K227" t="s">
        <v>81</v>
      </c>
      <c r="L227" t="s">
        <v>81</v>
      </c>
      <c r="M227" t="s">
        <v>81</v>
      </c>
      <c r="N227" t="s">
        <v>81</v>
      </c>
      <c r="O227" t="s">
        <v>81</v>
      </c>
      <c r="P227" t="s">
        <v>81</v>
      </c>
      <c r="Q227" t="s">
        <v>81</v>
      </c>
      <c r="R227" t="s">
        <v>81</v>
      </c>
      <c r="S227" t="s">
        <v>81</v>
      </c>
      <c r="T227" t="s">
        <v>81</v>
      </c>
      <c r="U227" t="s">
        <v>81</v>
      </c>
      <c r="V227" t="s">
        <v>81</v>
      </c>
      <c r="W227" t="s">
        <v>81</v>
      </c>
      <c r="X227" t="s">
        <v>81</v>
      </c>
      <c r="Y227" t="s">
        <v>81</v>
      </c>
      <c r="Z227" t="s">
        <v>81</v>
      </c>
      <c r="AA227" t="s">
        <v>81</v>
      </c>
      <c r="AB227" t="s">
        <v>81</v>
      </c>
      <c r="AC227" t="s">
        <v>81</v>
      </c>
      <c r="AD227" t="s">
        <v>81</v>
      </c>
      <c r="AE227" t="s">
        <v>81</v>
      </c>
      <c r="AF227" t="s">
        <v>81</v>
      </c>
      <c r="AG227" t="s">
        <v>81</v>
      </c>
      <c r="AH227" t="s">
        <v>81</v>
      </c>
      <c r="AI227" t="s">
        <v>81</v>
      </c>
      <c r="AJ227" t="s">
        <v>81</v>
      </c>
      <c r="AK227" t="s">
        <v>81</v>
      </c>
      <c r="AL227" t="s">
        <v>81</v>
      </c>
      <c r="AM227" t="s">
        <v>81</v>
      </c>
      <c r="AN227" t="s">
        <v>81</v>
      </c>
      <c r="AO227" t="s">
        <v>81</v>
      </c>
      <c r="AP227" t="s">
        <v>81</v>
      </c>
      <c r="AQ227" t="s">
        <v>81</v>
      </c>
      <c r="AR227" t="s">
        <v>81</v>
      </c>
      <c r="AS227" t="s">
        <v>81</v>
      </c>
      <c r="AT227" t="s">
        <v>81</v>
      </c>
      <c r="AU227" t="s">
        <v>81</v>
      </c>
      <c r="AV227" t="s">
        <v>81</v>
      </c>
      <c r="AW227" t="s">
        <v>81</v>
      </c>
      <c r="AX227" t="s">
        <v>261</v>
      </c>
      <c r="AY227" t="s">
        <v>81</v>
      </c>
      <c r="AZ227" t="s">
        <v>81</v>
      </c>
      <c r="BA227" t="s">
        <v>81</v>
      </c>
    </row>
    <row r="228" spans="2:53" x14ac:dyDescent="0.2">
      <c r="B228" t="s">
        <v>81</v>
      </c>
      <c r="C228" t="s">
        <v>81</v>
      </c>
      <c r="D228" t="s">
        <v>81</v>
      </c>
      <c r="E228" t="s">
        <v>81</v>
      </c>
      <c r="F228" t="s">
        <v>81</v>
      </c>
      <c r="G228" t="s">
        <v>81</v>
      </c>
      <c r="H228" t="s">
        <v>81</v>
      </c>
      <c r="I228" t="s">
        <v>81</v>
      </c>
      <c r="J228" t="s">
        <v>81</v>
      </c>
      <c r="K228" t="s">
        <v>81</v>
      </c>
      <c r="L228" t="s">
        <v>81</v>
      </c>
      <c r="M228" t="s">
        <v>81</v>
      </c>
      <c r="N228" t="s">
        <v>81</v>
      </c>
      <c r="O228" t="s">
        <v>81</v>
      </c>
      <c r="P228" t="s">
        <v>81</v>
      </c>
      <c r="Q228" t="s">
        <v>81</v>
      </c>
      <c r="R228" t="s">
        <v>81</v>
      </c>
      <c r="S228" t="s">
        <v>81</v>
      </c>
      <c r="T228" t="s">
        <v>81</v>
      </c>
      <c r="U228" t="s">
        <v>81</v>
      </c>
      <c r="V228" t="s">
        <v>81</v>
      </c>
      <c r="W228" t="s">
        <v>81</v>
      </c>
      <c r="X228" t="s">
        <v>81</v>
      </c>
      <c r="Y228" t="s">
        <v>81</v>
      </c>
      <c r="Z228" t="s">
        <v>81</v>
      </c>
      <c r="AA228" t="s">
        <v>81</v>
      </c>
      <c r="AB228" t="s">
        <v>81</v>
      </c>
      <c r="AC228" t="s">
        <v>81</v>
      </c>
      <c r="AD228" t="s">
        <v>81</v>
      </c>
      <c r="AE228" t="s">
        <v>81</v>
      </c>
      <c r="AF228" t="s">
        <v>81</v>
      </c>
      <c r="AG228" t="s">
        <v>81</v>
      </c>
      <c r="AH228" t="s">
        <v>81</v>
      </c>
      <c r="AI228" t="s">
        <v>81</v>
      </c>
      <c r="AJ228" t="s">
        <v>81</v>
      </c>
      <c r="AK228" t="s">
        <v>81</v>
      </c>
      <c r="AL228" t="s">
        <v>81</v>
      </c>
      <c r="AM228" t="s">
        <v>81</v>
      </c>
      <c r="AN228" t="s">
        <v>81</v>
      </c>
      <c r="AO228" t="s">
        <v>81</v>
      </c>
      <c r="AP228" t="s">
        <v>81</v>
      </c>
      <c r="AQ228" t="s">
        <v>81</v>
      </c>
      <c r="AR228" t="s">
        <v>81</v>
      </c>
      <c r="AS228" t="s">
        <v>81</v>
      </c>
      <c r="AT228" t="s">
        <v>81</v>
      </c>
      <c r="AU228" t="s">
        <v>81</v>
      </c>
      <c r="AV228" t="s">
        <v>81</v>
      </c>
      <c r="AW228" t="s">
        <v>81</v>
      </c>
      <c r="AX228" t="s">
        <v>176</v>
      </c>
      <c r="AY228" t="s">
        <v>81</v>
      </c>
      <c r="AZ228" t="s">
        <v>81</v>
      </c>
      <c r="BA228" t="s">
        <v>81</v>
      </c>
    </row>
    <row r="229" spans="2:53" x14ac:dyDescent="0.2">
      <c r="B229" t="s">
        <v>44</v>
      </c>
      <c r="C229" t="s">
        <v>81</v>
      </c>
      <c r="D229" t="s">
        <v>81</v>
      </c>
      <c r="E229" t="s">
        <v>81</v>
      </c>
      <c r="F229" t="s">
        <v>81</v>
      </c>
      <c r="G229" t="s">
        <v>81</v>
      </c>
      <c r="H229" t="s">
        <v>81</v>
      </c>
      <c r="I229" t="s">
        <v>81</v>
      </c>
      <c r="J229" t="s">
        <v>81</v>
      </c>
      <c r="K229" t="s">
        <v>81</v>
      </c>
      <c r="L229" t="s">
        <v>81</v>
      </c>
      <c r="M229" t="s">
        <v>81</v>
      </c>
      <c r="N229" t="s">
        <v>81</v>
      </c>
      <c r="O229" t="s">
        <v>81</v>
      </c>
      <c r="P229" t="s">
        <v>81</v>
      </c>
      <c r="Q229" t="s">
        <v>81</v>
      </c>
      <c r="R229" t="s">
        <v>81</v>
      </c>
      <c r="S229" t="s">
        <v>81</v>
      </c>
      <c r="T229" t="s">
        <v>81</v>
      </c>
      <c r="U229" t="s">
        <v>81</v>
      </c>
      <c r="V229" t="s">
        <v>81</v>
      </c>
      <c r="W229" t="s">
        <v>81</v>
      </c>
      <c r="X229" t="s">
        <v>81</v>
      </c>
      <c r="Y229" t="s">
        <v>81</v>
      </c>
      <c r="Z229" t="s">
        <v>81</v>
      </c>
      <c r="AA229" t="s">
        <v>81</v>
      </c>
      <c r="AB229" t="s">
        <v>81</v>
      </c>
      <c r="AC229" t="s">
        <v>81</v>
      </c>
      <c r="AD229" t="s">
        <v>81</v>
      </c>
      <c r="AE229" t="s">
        <v>81</v>
      </c>
      <c r="AF229" t="s">
        <v>81</v>
      </c>
      <c r="AG229" t="s">
        <v>81</v>
      </c>
      <c r="AH229" t="s">
        <v>81</v>
      </c>
      <c r="AI229" t="s">
        <v>81</v>
      </c>
      <c r="AJ229" t="s">
        <v>81</v>
      </c>
      <c r="AK229" t="s">
        <v>81</v>
      </c>
      <c r="AL229" t="s">
        <v>81</v>
      </c>
      <c r="AM229" t="s">
        <v>81</v>
      </c>
      <c r="AN229" t="s">
        <v>81</v>
      </c>
      <c r="AO229" t="s">
        <v>81</v>
      </c>
      <c r="AP229" t="s">
        <v>81</v>
      </c>
      <c r="AQ229" t="s">
        <v>81</v>
      </c>
      <c r="AR229" t="s">
        <v>81</v>
      </c>
      <c r="AS229" t="s">
        <v>81</v>
      </c>
      <c r="AT229" t="s">
        <v>81</v>
      </c>
      <c r="AU229" t="s">
        <v>81</v>
      </c>
      <c r="AV229" t="s">
        <v>81</v>
      </c>
      <c r="AW229" t="s">
        <v>81</v>
      </c>
      <c r="AX229" t="s">
        <v>81</v>
      </c>
      <c r="AY229" t="s">
        <v>232</v>
      </c>
      <c r="AZ229" t="s">
        <v>157</v>
      </c>
      <c r="BA229" t="s">
        <v>262</v>
      </c>
    </row>
    <row r="230" spans="2:53" x14ac:dyDescent="0.2">
      <c r="B230" t="s">
        <v>81</v>
      </c>
      <c r="C230" t="s">
        <v>81</v>
      </c>
      <c r="D230" t="s">
        <v>81</v>
      </c>
      <c r="E230" t="s">
        <v>81</v>
      </c>
      <c r="F230" t="s">
        <v>81</v>
      </c>
      <c r="G230" t="s">
        <v>81</v>
      </c>
      <c r="H230" t="s">
        <v>81</v>
      </c>
      <c r="I230" t="s">
        <v>81</v>
      </c>
      <c r="J230" t="s">
        <v>81</v>
      </c>
      <c r="K230" t="s">
        <v>81</v>
      </c>
      <c r="L230" t="s">
        <v>81</v>
      </c>
      <c r="M230" t="s">
        <v>81</v>
      </c>
      <c r="N230" t="s">
        <v>81</v>
      </c>
      <c r="O230" t="s">
        <v>81</v>
      </c>
      <c r="P230" t="s">
        <v>81</v>
      </c>
      <c r="Q230" t="s">
        <v>81</v>
      </c>
      <c r="R230" t="s">
        <v>81</v>
      </c>
      <c r="S230" t="s">
        <v>81</v>
      </c>
      <c r="T230" t="s">
        <v>81</v>
      </c>
      <c r="U230" t="s">
        <v>81</v>
      </c>
      <c r="V230" t="s">
        <v>81</v>
      </c>
      <c r="W230" t="s">
        <v>81</v>
      </c>
      <c r="X230" t="s">
        <v>81</v>
      </c>
      <c r="Y230" t="s">
        <v>81</v>
      </c>
      <c r="Z230" t="s">
        <v>81</v>
      </c>
      <c r="AA230" t="s">
        <v>81</v>
      </c>
      <c r="AB230" t="s">
        <v>81</v>
      </c>
      <c r="AC230" t="s">
        <v>81</v>
      </c>
      <c r="AD230" t="s">
        <v>81</v>
      </c>
      <c r="AE230" t="s">
        <v>81</v>
      </c>
      <c r="AF230" t="s">
        <v>81</v>
      </c>
      <c r="AG230" t="s">
        <v>81</v>
      </c>
      <c r="AH230" t="s">
        <v>81</v>
      </c>
      <c r="AI230" t="s">
        <v>81</v>
      </c>
      <c r="AJ230" t="s">
        <v>81</v>
      </c>
      <c r="AK230" t="s">
        <v>81</v>
      </c>
      <c r="AL230" t="s">
        <v>81</v>
      </c>
      <c r="AM230" t="s">
        <v>81</v>
      </c>
      <c r="AN230" t="s">
        <v>81</v>
      </c>
      <c r="AO230" t="s">
        <v>81</v>
      </c>
      <c r="AP230" t="s">
        <v>81</v>
      </c>
      <c r="AQ230" t="s">
        <v>81</v>
      </c>
      <c r="AR230" t="s">
        <v>81</v>
      </c>
      <c r="AS230" t="s">
        <v>81</v>
      </c>
      <c r="AT230" t="s">
        <v>81</v>
      </c>
      <c r="AU230" t="s">
        <v>81</v>
      </c>
      <c r="AV230" t="s">
        <v>81</v>
      </c>
      <c r="AW230" t="s">
        <v>81</v>
      </c>
      <c r="AX230" t="s">
        <v>81</v>
      </c>
      <c r="AY230" t="s">
        <v>204</v>
      </c>
      <c r="AZ230" t="s">
        <v>199</v>
      </c>
      <c r="BA230" t="s">
        <v>204</v>
      </c>
    </row>
    <row r="231" spans="2:53" x14ac:dyDescent="0.2">
      <c r="B231" t="s">
        <v>11</v>
      </c>
      <c r="C231" t="s">
        <v>81</v>
      </c>
      <c r="D231" t="s">
        <v>81</v>
      </c>
      <c r="E231" t="s">
        <v>81</v>
      </c>
      <c r="F231" t="s">
        <v>81</v>
      </c>
      <c r="G231" t="s">
        <v>81</v>
      </c>
      <c r="H231" t="s">
        <v>81</v>
      </c>
      <c r="I231" t="s">
        <v>81</v>
      </c>
      <c r="J231" t="s">
        <v>81</v>
      </c>
      <c r="K231" t="s">
        <v>81</v>
      </c>
      <c r="L231" t="s">
        <v>81</v>
      </c>
      <c r="M231" t="s">
        <v>81</v>
      </c>
      <c r="N231" t="s">
        <v>81</v>
      </c>
      <c r="O231" t="s">
        <v>81</v>
      </c>
      <c r="P231" t="s">
        <v>81</v>
      </c>
      <c r="Q231" t="s">
        <v>81</v>
      </c>
      <c r="R231" t="s">
        <v>81</v>
      </c>
      <c r="S231" t="s">
        <v>81</v>
      </c>
      <c r="T231" t="s">
        <v>81</v>
      </c>
      <c r="U231" t="s">
        <v>81</v>
      </c>
      <c r="V231" t="s">
        <v>81</v>
      </c>
      <c r="W231" t="s">
        <v>81</v>
      </c>
      <c r="X231" t="s">
        <v>81</v>
      </c>
      <c r="Y231" t="s">
        <v>81</v>
      </c>
      <c r="Z231" t="s">
        <v>81</v>
      </c>
      <c r="AA231" t="s">
        <v>81</v>
      </c>
      <c r="AB231" t="s">
        <v>81</v>
      </c>
      <c r="AC231" t="s">
        <v>81</v>
      </c>
      <c r="AD231" t="s">
        <v>81</v>
      </c>
      <c r="AE231" t="s">
        <v>81</v>
      </c>
      <c r="AF231" t="s">
        <v>81</v>
      </c>
      <c r="AG231" t="s">
        <v>81</v>
      </c>
      <c r="AH231" t="s">
        <v>81</v>
      </c>
      <c r="AI231" t="s">
        <v>81</v>
      </c>
      <c r="AJ231" t="s">
        <v>81</v>
      </c>
      <c r="AK231" t="s">
        <v>81</v>
      </c>
      <c r="AL231" t="s">
        <v>81</v>
      </c>
      <c r="AM231" t="s">
        <v>81</v>
      </c>
      <c r="AN231" t="s">
        <v>81</v>
      </c>
      <c r="AO231" t="s">
        <v>81</v>
      </c>
      <c r="AP231" t="s">
        <v>81</v>
      </c>
      <c r="AQ231" t="s">
        <v>81</v>
      </c>
      <c r="AR231" t="s">
        <v>81</v>
      </c>
      <c r="AS231" t="s">
        <v>81</v>
      </c>
      <c r="AT231" t="s">
        <v>81</v>
      </c>
      <c r="AU231" t="s">
        <v>81</v>
      </c>
      <c r="AV231" t="s">
        <v>81</v>
      </c>
      <c r="AW231" t="s">
        <v>81</v>
      </c>
      <c r="AX231" t="s">
        <v>81</v>
      </c>
      <c r="AY231" t="s">
        <v>231</v>
      </c>
      <c r="AZ231" t="s">
        <v>81</v>
      </c>
      <c r="BA231" t="s">
        <v>81</v>
      </c>
    </row>
    <row r="232" spans="2:53" x14ac:dyDescent="0.2">
      <c r="B232" t="s">
        <v>81</v>
      </c>
      <c r="C232" t="s">
        <v>81</v>
      </c>
      <c r="D232" t="s">
        <v>81</v>
      </c>
      <c r="E232" t="s">
        <v>81</v>
      </c>
      <c r="F232" t="s">
        <v>81</v>
      </c>
      <c r="G232" t="s">
        <v>81</v>
      </c>
      <c r="H232" t="s">
        <v>81</v>
      </c>
      <c r="I232" t="s">
        <v>81</v>
      </c>
      <c r="J232" t="s">
        <v>81</v>
      </c>
      <c r="K232" t="s">
        <v>81</v>
      </c>
      <c r="L232" t="s">
        <v>81</v>
      </c>
      <c r="M232" t="s">
        <v>81</v>
      </c>
      <c r="N232" t="s">
        <v>81</v>
      </c>
      <c r="O232" t="s">
        <v>81</v>
      </c>
      <c r="P232" t="s">
        <v>81</v>
      </c>
      <c r="Q232" t="s">
        <v>81</v>
      </c>
      <c r="R232" t="s">
        <v>81</v>
      </c>
      <c r="S232" t="s">
        <v>81</v>
      </c>
      <c r="T232" t="s">
        <v>81</v>
      </c>
      <c r="U232" t="s">
        <v>81</v>
      </c>
      <c r="V232" t="s">
        <v>81</v>
      </c>
      <c r="W232" t="s">
        <v>81</v>
      </c>
      <c r="X232" t="s">
        <v>81</v>
      </c>
      <c r="Y232" t="s">
        <v>81</v>
      </c>
      <c r="Z232" t="s">
        <v>81</v>
      </c>
      <c r="AA232" t="s">
        <v>81</v>
      </c>
      <c r="AB232" t="s">
        <v>81</v>
      </c>
      <c r="AC232" t="s">
        <v>81</v>
      </c>
      <c r="AD232" t="s">
        <v>81</v>
      </c>
      <c r="AE232" t="s">
        <v>81</v>
      </c>
      <c r="AF232" t="s">
        <v>81</v>
      </c>
      <c r="AG232" t="s">
        <v>81</v>
      </c>
      <c r="AH232" t="s">
        <v>81</v>
      </c>
      <c r="AI232" t="s">
        <v>81</v>
      </c>
      <c r="AJ232" t="s">
        <v>81</v>
      </c>
      <c r="AK232" t="s">
        <v>81</v>
      </c>
      <c r="AL232" t="s">
        <v>81</v>
      </c>
      <c r="AM232" t="s">
        <v>81</v>
      </c>
      <c r="AN232" t="s">
        <v>81</v>
      </c>
      <c r="AO232" t="s">
        <v>81</v>
      </c>
      <c r="AP232" t="s">
        <v>81</v>
      </c>
      <c r="AQ232" t="s">
        <v>81</v>
      </c>
      <c r="AR232" t="s">
        <v>81</v>
      </c>
      <c r="AS232" t="s">
        <v>81</v>
      </c>
      <c r="AT232" t="s">
        <v>81</v>
      </c>
      <c r="AU232" t="s">
        <v>81</v>
      </c>
      <c r="AV232" t="s">
        <v>81</v>
      </c>
      <c r="AW232" t="s">
        <v>81</v>
      </c>
      <c r="AX232" t="s">
        <v>81</v>
      </c>
      <c r="AY232" t="s">
        <v>86</v>
      </c>
      <c r="AZ232" t="s">
        <v>81</v>
      </c>
      <c r="BA232" t="s">
        <v>81</v>
      </c>
    </row>
    <row r="233" spans="2:53" x14ac:dyDescent="0.2">
      <c r="B233" t="s">
        <v>87</v>
      </c>
      <c r="C233" t="s">
        <v>81</v>
      </c>
      <c r="D233" t="s">
        <v>81</v>
      </c>
      <c r="E233" t="s">
        <v>81</v>
      </c>
      <c r="F233" t="s">
        <v>81</v>
      </c>
      <c r="G233" t="s">
        <v>81</v>
      </c>
      <c r="H233" t="s">
        <v>81</v>
      </c>
      <c r="I233" t="s">
        <v>81</v>
      </c>
      <c r="J233" t="s">
        <v>81</v>
      </c>
      <c r="K233" t="s">
        <v>81</v>
      </c>
      <c r="L233" t="s">
        <v>81</v>
      </c>
      <c r="M233" t="s">
        <v>81</v>
      </c>
      <c r="N233" t="s">
        <v>81</v>
      </c>
      <c r="O233" t="s">
        <v>81</v>
      </c>
      <c r="P233" t="s">
        <v>81</v>
      </c>
      <c r="Q233" t="s">
        <v>81</v>
      </c>
      <c r="R233" t="s">
        <v>81</v>
      </c>
      <c r="S233" t="s">
        <v>81</v>
      </c>
      <c r="T233" t="s">
        <v>81</v>
      </c>
      <c r="U233" t="s">
        <v>81</v>
      </c>
      <c r="V233" t="s">
        <v>81</v>
      </c>
      <c r="W233" t="s">
        <v>81</v>
      </c>
      <c r="X233" t="s">
        <v>81</v>
      </c>
      <c r="Y233" t="s">
        <v>81</v>
      </c>
      <c r="Z233" t="s">
        <v>81</v>
      </c>
      <c r="AA233" t="s">
        <v>81</v>
      </c>
      <c r="AB233" t="s">
        <v>81</v>
      </c>
      <c r="AC233" t="s">
        <v>81</v>
      </c>
      <c r="AD233" t="s">
        <v>81</v>
      </c>
      <c r="AE233" t="s">
        <v>81</v>
      </c>
      <c r="AF233" t="s">
        <v>81</v>
      </c>
      <c r="AG233" t="s">
        <v>81</v>
      </c>
      <c r="AH233" t="s">
        <v>81</v>
      </c>
      <c r="AI233" t="s">
        <v>81</v>
      </c>
      <c r="AJ233" t="s">
        <v>81</v>
      </c>
      <c r="AK233" t="s">
        <v>81</v>
      </c>
      <c r="AL233" t="s">
        <v>81</v>
      </c>
      <c r="AM233" t="s">
        <v>81</v>
      </c>
      <c r="AN233" t="s">
        <v>81</v>
      </c>
      <c r="AO233" t="s">
        <v>81</v>
      </c>
      <c r="AP233" t="s">
        <v>81</v>
      </c>
      <c r="AQ233" t="s">
        <v>81</v>
      </c>
      <c r="AR233" t="s">
        <v>81</v>
      </c>
      <c r="AS233" t="s">
        <v>81</v>
      </c>
      <c r="AT233" t="s">
        <v>81</v>
      </c>
      <c r="AU233" t="s">
        <v>81</v>
      </c>
      <c r="AV233" t="s">
        <v>81</v>
      </c>
      <c r="AW233" t="s">
        <v>81</v>
      </c>
      <c r="AX233" t="s">
        <v>81</v>
      </c>
      <c r="AY233" t="s">
        <v>263</v>
      </c>
      <c r="AZ233" t="s">
        <v>81</v>
      </c>
      <c r="BA233" t="s">
        <v>81</v>
      </c>
    </row>
    <row r="234" spans="2:53" x14ac:dyDescent="0.2">
      <c r="B234" t="s">
        <v>81</v>
      </c>
      <c r="C234" t="s">
        <v>81</v>
      </c>
      <c r="D234" t="s">
        <v>81</v>
      </c>
      <c r="E234" t="s">
        <v>81</v>
      </c>
      <c r="F234" t="s">
        <v>81</v>
      </c>
      <c r="G234" t="s">
        <v>81</v>
      </c>
      <c r="H234" t="s">
        <v>81</v>
      </c>
      <c r="I234" t="s">
        <v>81</v>
      </c>
      <c r="J234" t="s">
        <v>81</v>
      </c>
      <c r="K234" t="s">
        <v>81</v>
      </c>
      <c r="L234" t="s">
        <v>81</v>
      </c>
      <c r="M234" t="s">
        <v>81</v>
      </c>
      <c r="N234" t="s">
        <v>81</v>
      </c>
      <c r="O234" t="s">
        <v>81</v>
      </c>
      <c r="P234" t="s">
        <v>81</v>
      </c>
      <c r="Q234" t="s">
        <v>81</v>
      </c>
      <c r="R234" t="s">
        <v>81</v>
      </c>
      <c r="S234" t="s">
        <v>81</v>
      </c>
      <c r="T234" t="s">
        <v>81</v>
      </c>
      <c r="U234" t="s">
        <v>81</v>
      </c>
      <c r="V234" t="s">
        <v>81</v>
      </c>
      <c r="W234" t="s">
        <v>81</v>
      </c>
      <c r="X234" t="s">
        <v>81</v>
      </c>
      <c r="Y234" t="s">
        <v>81</v>
      </c>
      <c r="Z234" t="s">
        <v>81</v>
      </c>
      <c r="AA234" t="s">
        <v>81</v>
      </c>
      <c r="AB234" t="s">
        <v>81</v>
      </c>
      <c r="AC234" t="s">
        <v>81</v>
      </c>
      <c r="AD234" t="s">
        <v>81</v>
      </c>
      <c r="AE234" t="s">
        <v>81</v>
      </c>
      <c r="AF234" t="s">
        <v>81</v>
      </c>
      <c r="AG234" t="s">
        <v>81</v>
      </c>
      <c r="AH234" t="s">
        <v>81</v>
      </c>
      <c r="AI234" t="s">
        <v>81</v>
      </c>
      <c r="AJ234" t="s">
        <v>81</v>
      </c>
      <c r="AK234" t="s">
        <v>81</v>
      </c>
      <c r="AL234" t="s">
        <v>81</v>
      </c>
      <c r="AM234" t="s">
        <v>81</v>
      </c>
      <c r="AN234" t="s">
        <v>81</v>
      </c>
      <c r="AO234" t="s">
        <v>81</v>
      </c>
      <c r="AP234" t="s">
        <v>81</v>
      </c>
      <c r="AQ234" t="s">
        <v>81</v>
      </c>
      <c r="AR234" t="s">
        <v>81</v>
      </c>
      <c r="AS234" t="s">
        <v>81</v>
      </c>
      <c r="AT234" t="s">
        <v>81</v>
      </c>
      <c r="AU234" t="s">
        <v>81</v>
      </c>
      <c r="AV234" t="s">
        <v>81</v>
      </c>
      <c r="AW234" t="s">
        <v>81</v>
      </c>
      <c r="AX234" t="s">
        <v>81</v>
      </c>
      <c r="AY234" t="s">
        <v>211</v>
      </c>
      <c r="AZ234" t="s">
        <v>81</v>
      </c>
      <c r="BA234" t="s">
        <v>81</v>
      </c>
    </row>
    <row r="235" spans="2:53" x14ac:dyDescent="0.2">
      <c r="B235" t="s">
        <v>36</v>
      </c>
      <c r="C235" t="s">
        <v>81</v>
      </c>
      <c r="D235" t="s">
        <v>81</v>
      </c>
      <c r="E235" t="s">
        <v>81</v>
      </c>
      <c r="F235" t="s">
        <v>81</v>
      </c>
      <c r="G235" t="s">
        <v>81</v>
      </c>
      <c r="H235" t="s">
        <v>81</v>
      </c>
      <c r="I235" t="s">
        <v>81</v>
      </c>
      <c r="J235" t="s">
        <v>81</v>
      </c>
      <c r="K235" t="s">
        <v>81</v>
      </c>
      <c r="L235" t="s">
        <v>81</v>
      </c>
      <c r="M235" t="s">
        <v>81</v>
      </c>
      <c r="N235" t="s">
        <v>81</v>
      </c>
      <c r="O235" t="s">
        <v>81</v>
      </c>
      <c r="P235" t="s">
        <v>81</v>
      </c>
      <c r="Q235" t="s">
        <v>81</v>
      </c>
      <c r="R235" t="s">
        <v>81</v>
      </c>
      <c r="S235" t="s">
        <v>81</v>
      </c>
      <c r="T235" t="s">
        <v>81</v>
      </c>
      <c r="U235" t="s">
        <v>81</v>
      </c>
      <c r="V235" t="s">
        <v>81</v>
      </c>
      <c r="W235" t="s">
        <v>81</v>
      </c>
      <c r="X235" t="s">
        <v>81</v>
      </c>
      <c r="Y235" t="s">
        <v>81</v>
      </c>
      <c r="Z235" t="s">
        <v>81</v>
      </c>
      <c r="AA235" t="s">
        <v>81</v>
      </c>
      <c r="AB235" t="s">
        <v>81</v>
      </c>
      <c r="AC235" t="s">
        <v>81</v>
      </c>
      <c r="AD235" t="s">
        <v>81</v>
      </c>
      <c r="AE235" t="s">
        <v>81</v>
      </c>
      <c r="AF235" t="s">
        <v>81</v>
      </c>
      <c r="AG235" t="s">
        <v>81</v>
      </c>
      <c r="AH235" t="s">
        <v>81</v>
      </c>
      <c r="AI235" t="s">
        <v>81</v>
      </c>
      <c r="AJ235" t="s">
        <v>81</v>
      </c>
      <c r="AK235" t="s">
        <v>81</v>
      </c>
      <c r="AL235" t="s">
        <v>81</v>
      </c>
      <c r="AM235" t="s">
        <v>81</v>
      </c>
      <c r="AN235" t="s">
        <v>81</v>
      </c>
      <c r="AO235" t="s">
        <v>81</v>
      </c>
      <c r="AP235" t="s">
        <v>81</v>
      </c>
      <c r="AQ235" t="s">
        <v>81</v>
      </c>
      <c r="AR235" t="s">
        <v>81</v>
      </c>
      <c r="AS235" t="s">
        <v>81</v>
      </c>
      <c r="AT235" t="s">
        <v>81</v>
      </c>
      <c r="AU235" t="s">
        <v>81</v>
      </c>
      <c r="AV235" t="s">
        <v>81</v>
      </c>
      <c r="AW235" t="s">
        <v>81</v>
      </c>
      <c r="AX235" t="s">
        <v>81</v>
      </c>
      <c r="AY235" t="s">
        <v>81</v>
      </c>
      <c r="AZ235" t="s">
        <v>237</v>
      </c>
      <c r="BA235" t="s">
        <v>81</v>
      </c>
    </row>
    <row r="236" spans="2:53" x14ac:dyDescent="0.2">
      <c r="B236" t="s">
        <v>81</v>
      </c>
      <c r="C236" t="s">
        <v>81</v>
      </c>
      <c r="D236" t="s">
        <v>81</v>
      </c>
      <c r="E236" t="s">
        <v>81</v>
      </c>
      <c r="F236" t="s">
        <v>81</v>
      </c>
      <c r="G236" t="s">
        <v>81</v>
      </c>
      <c r="H236" t="s">
        <v>81</v>
      </c>
      <c r="I236" t="s">
        <v>81</v>
      </c>
      <c r="J236" t="s">
        <v>81</v>
      </c>
      <c r="K236" t="s">
        <v>81</v>
      </c>
      <c r="L236" t="s">
        <v>81</v>
      </c>
      <c r="M236" t="s">
        <v>81</v>
      </c>
      <c r="N236" t="s">
        <v>81</v>
      </c>
      <c r="O236" t="s">
        <v>81</v>
      </c>
      <c r="P236" t="s">
        <v>81</v>
      </c>
      <c r="Q236" t="s">
        <v>81</v>
      </c>
      <c r="R236" t="s">
        <v>81</v>
      </c>
      <c r="S236" t="s">
        <v>81</v>
      </c>
      <c r="T236" t="s">
        <v>81</v>
      </c>
      <c r="U236" t="s">
        <v>81</v>
      </c>
      <c r="V236" t="s">
        <v>81</v>
      </c>
      <c r="W236" t="s">
        <v>81</v>
      </c>
      <c r="X236" t="s">
        <v>81</v>
      </c>
      <c r="Y236" t="s">
        <v>81</v>
      </c>
      <c r="Z236" t="s">
        <v>81</v>
      </c>
      <c r="AA236" t="s">
        <v>81</v>
      </c>
      <c r="AB236" t="s">
        <v>81</v>
      </c>
      <c r="AC236" t="s">
        <v>81</v>
      </c>
      <c r="AD236" t="s">
        <v>81</v>
      </c>
      <c r="AE236" t="s">
        <v>81</v>
      </c>
      <c r="AF236" t="s">
        <v>81</v>
      </c>
      <c r="AG236" t="s">
        <v>81</v>
      </c>
      <c r="AH236" t="s">
        <v>81</v>
      </c>
      <c r="AI236" t="s">
        <v>81</v>
      </c>
      <c r="AJ236" t="s">
        <v>81</v>
      </c>
      <c r="AK236" t="s">
        <v>81</v>
      </c>
      <c r="AL236" t="s">
        <v>81</v>
      </c>
      <c r="AM236" t="s">
        <v>81</v>
      </c>
      <c r="AN236" t="s">
        <v>81</v>
      </c>
      <c r="AO236" t="s">
        <v>81</v>
      </c>
      <c r="AP236" t="s">
        <v>81</v>
      </c>
      <c r="AQ236" t="s">
        <v>81</v>
      </c>
      <c r="AR236" t="s">
        <v>81</v>
      </c>
      <c r="AS236" t="s">
        <v>81</v>
      </c>
      <c r="AT236" t="s">
        <v>81</v>
      </c>
      <c r="AU236" t="s">
        <v>81</v>
      </c>
      <c r="AV236" t="s">
        <v>81</v>
      </c>
      <c r="AW236" t="s">
        <v>81</v>
      </c>
      <c r="AX236" t="s">
        <v>81</v>
      </c>
      <c r="AY236" t="s">
        <v>81</v>
      </c>
      <c r="AZ236" t="s">
        <v>122</v>
      </c>
      <c r="BA236" t="s">
        <v>81</v>
      </c>
    </row>
    <row r="237" spans="2:53" x14ac:dyDescent="0.2">
      <c r="B237" t="s">
        <v>87</v>
      </c>
      <c r="C237" t="s">
        <v>81</v>
      </c>
      <c r="D237" t="s">
        <v>81</v>
      </c>
      <c r="E237" t="s">
        <v>81</v>
      </c>
      <c r="F237" t="s">
        <v>81</v>
      </c>
      <c r="G237" t="s">
        <v>81</v>
      </c>
      <c r="H237" t="s">
        <v>81</v>
      </c>
      <c r="I237" t="s">
        <v>81</v>
      </c>
      <c r="J237" t="s">
        <v>81</v>
      </c>
      <c r="K237" t="s">
        <v>81</v>
      </c>
      <c r="L237" t="s">
        <v>81</v>
      </c>
      <c r="M237" t="s">
        <v>81</v>
      </c>
      <c r="N237" t="s">
        <v>81</v>
      </c>
      <c r="O237" t="s">
        <v>81</v>
      </c>
      <c r="P237" t="s">
        <v>81</v>
      </c>
      <c r="Q237" t="s">
        <v>81</v>
      </c>
      <c r="R237" t="s">
        <v>81</v>
      </c>
      <c r="S237" t="s">
        <v>81</v>
      </c>
      <c r="T237" t="s">
        <v>81</v>
      </c>
      <c r="U237" t="s">
        <v>81</v>
      </c>
      <c r="V237" t="s">
        <v>81</v>
      </c>
      <c r="W237" t="s">
        <v>81</v>
      </c>
      <c r="X237" t="s">
        <v>81</v>
      </c>
      <c r="Y237" t="s">
        <v>81</v>
      </c>
      <c r="Z237" t="s">
        <v>81</v>
      </c>
      <c r="AA237" t="s">
        <v>81</v>
      </c>
      <c r="AB237" t="s">
        <v>81</v>
      </c>
      <c r="AC237" t="s">
        <v>81</v>
      </c>
      <c r="AD237" t="s">
        <v>81</v>
      </c>
      <c r="AE237" t="s">
        <v>81</v>
      </c>
      <c r="AF237" t="s">
        <v>81</v>
      </c>
      <c r="AG237" t="s">
        <v>81</v>
      </c>
      <c r="AH237" t="s">
        <v>81</v>
      </c>
      <c r="AI237" t="s">
        <v>81</v>
      </c>
      <c r="AJ237" t="s">
        <v>81</v>
      </c>
      <c r="AK237" t="s">
        <v>81</v>
      </c>
      <c r="AL237" t="s">
        <v>81</v>
      </c>
      <c r="AM237" t="s">
        <v>81</v>
      </c>
      <c r="AN237" t="s">
        <v>81</v>
      </c>
      <c r="AO237" t="s">
        <v>81</v>
      </c>
      <c r="AP237" t="s">
        <v>81</v>
      </c>
      <c r="AQ237" t="s">
        <v>81</v>
      </c>
      <c r="AR237" t="s">
        <v>81</v>
      </c>
      <c r="AS237" t="s">
        <v>81</v>
      </c>
      <c r="AT237" t="s">
        <v>81</v>
      </c>
      <c r="AU237" t="s">
        <v>81</v>
      </c>
      <c r="AV237" t="s">
        <v>81</v>
      </c>
      <c r="AW237" t="s">
        <v>81</v>
      </c>
      <c r="AX237" t="s">
        <v>81</v>
      </c>
      <c r="AY237" t="s">
        <v>81</v>
      </c>
      <c r="AZ237" t="s">
        <v>163</v>
      </c>
      <c r="BA237" t="s">
        <v>81</v>
      </c>
    </row>
    <row r="238" spans="2:53" x14ac:dyDescent="0.2">
      <c r="B238" t="s">
        <v>81</v>
      </c>
      <c r="C238" t="s">
        <v>81</v>
      </c>
      <c r="D238" t="s">
        <v>81</v>
      </c>
      <c r="E238" t="s">
        <v>81</v>
      </c>
      <c r="F238" t="s">
        <v>81</v>
      </c>
      <c r="G238" t="s">
        <v>81</v>
      </c>
      <c r="H238" t="s">
        <v>81</v>
      </c>
      <c r="I238" t="s">
        <v>81</v>
      </c>
      <c r="J238" t="s">
        <v>81</v>
      </c>
      <c r="K238" t="s">
        <v>81</v>
      </c>
      <c r="L238" t="s">
        <v>81</v>
      </c>
      <c r="M238" t="s">
        <v>81</v>
      </c>
      <c r="N238" t="s">
        <v>81</v>
      </c>
      <c r="O238" t="s">
        <v>81</v>
      </c>
      <c r="P238" t="s">
        <v>81</v>
      </c>
      <c r="Q238" t="s">
        <v>81</v>
      </c>
      <c r="R238" t="s">
        <v>81</v>
      </c>
      <c r="S238" t="s">
        <v>81</v>
      </c>
      <c r="T238" t="s">
        <v>81</v>
      </c>
      <c r="U238" t="s">
        <v>81</v>
      </c>
      <c r="V238" t="s">
        <v>81</v>
      </c>
      <c r="W238" t="s">
        <v>81</v>
      </c>
      <c r="X238" t="s">
        <v>81</v>
      </c>
      <c r="Y238" t="s">
        <v>81</v>
      </c>
      <c r="Z238" t="s">
        <v>81</v>
      </c>
      <c r="AA238" t="s">
        <v>81</v>
      </c>
      <c r="AB238" t="s">
        <v>81</v>
      </c>
      <c r="AC238" t="s">
        <v>81</v>
      </c>
      <c r="AD238" t="s">
        <v>81</v>
      </c>
      <c r="AE238" t="s">
        <v>81</v>
      </c>
      <c r="AF238" t="s">
        <v>81</v>
      </c>
      <c r="AG238" t="s">
        <v>81</v>
      </c>
      <c r="AH238" t="s">
        <v>81</v>
      </c>
      <c r="AI238" t="s">
        <v>81</v>
      </c>
      <c r="AJ238" t="s">
        <v>81</v>
      </c>
      <c r="AK238" t="s">
        <v>81</v>
      </c>
      <c r="AL238" t="s">
        <v>81</v>
      </c>
      <c r="AM238" t="s">
        <v>81</v>
      </c>
      <c r="AN238" t="s">
        <v>81</v>
      </c>
      <c r="AO238" t="s">
        <v>81</v>
      </c>
      <c r="AP238" t="s">
        <v>81</v>
      </c>
      <c r="AQ238" t="s">
        <v>81</v>
      </c>
      <c r="AR238" t="s">
        <v>81</v>
      </c>
      <c r="AS238" t="s">
        <v>81</v>
      </c>
      <c r="AT238" t="s">
        <v>81</v>
      </c>
      <c r="AU238" t="s">
        <v>81</v>
      </c>
      <c r="AV238" t="s">
        <v>81</v>
      </c>
      <c r="AW238" t="s">
        <v>81</v>
      </c>
      <c r="AX238" t="s">
        <v>81</v>
      </c>
      <c r="AY238" t="s">
        <v>81</v>
      </c>
      <c r="AZ238" t="s">
        <v>200</v>
      </c>
      <c r="BA238" t="s">
        <v>81</v>
      </c>
    </row>
    <row r="239" spans="2:53" x14ac:dyDescent="0.2">
      <c r="B239" t="s">
        <v>12</v>
      </c>
      <c r="C239" t="s">
        <v>81</v>
      </c>
      <c r="D239" t="s">
        <v>81</v>
      </c>
      <c r="E239" t="s">
        <v>81</v>
      </c>
      <c r="F239" t="s">
        <v>81</v>
      </c>
      <c r="G239" t="s">
        <v>81</v>
      </c>
      <c r="H239" t="s">
        <v>81</v>
      </c>
      <c r="I239" t="s">
        <v>81</v>
      </c>
      <c r="J239" t="s">
        <v>81</v>
      </c>
      <c r="K239" t="s">
        <v>81</v>
      </c>
      <c r="L239" t="s">
        <v>81</v>
      </c>
      <c r="M239" t="s">
        <v>81</v>
      </c>
      <c r="N239" t="s">
        <v>81</v>
      </c>
      <c r="O239" t="s">
        <v>81</v>
      </c>
      <c r="P239" t="s">
        <v>81</v>
      </c>
      <c r="Q239" t="s">
        <v>81</v>
      </c>
      <c r="R239" t="s">
        <v>81</v>
      </c>
      <c r="S239" t="s">
        <v>81</v>
      </c>
      <c r="T239" t="s">
        <v>81</v>
      </c>
      <c r="U239" t="s">
        <v>81</v>
      </c>
      <c r="V239" t="s">
        <v>81</v>
      </c>
      <c r="W239" t="s">
        <v>81</v>
      </c>
      <c r="X239" t="s">
        <v>81</v>
      </c>
      <c r="Y239" t="s">
        <v>81</v>
      </c>
      <c r="Z239" t="s">
        <v>81</v>
      </c>
      <c r="AA239" t="s">
        <v>81</v>
      </c>
      <c r="AB239" t="s">
        <v>81</v>
      </c>
      <c r="AC239" t="s">
        <v>81</v>
      </c>
      <c r="AD239" t="s">
        <v>81</v>
      </c>
      <c r="AE239" t="s">
        <v>81</v>
      </c>
      <c r="AF239" t="s">
        <v>81</v>
      </c>
      <c r="AG239" t="s">
        <v>81</v>
      </c>
      <c r="AH239" t="s">
        <v>81</v>
      </c>
      <c r="AI239" t="s">
        <v>81</v>
      </c>
      <c r="AJ239" t="s">
        <v>81</v>
      </c>
      <c r="AK239" t="s">
        <v>81</v>
      </c>
      <c r="AL239" t="s">
        <v>81</v>
      </c>
      <c r="AM239" t="s">
        <v>81</v>
      </c>
      <c r="AN239" t="s">
        <v>81</v>
      </c>
      <c r="AO239" t="s">
        <v>81</v>
      </c>
      <c r="AP239" t="s">
        <v>81</v>
      </c>
      <c r="AQ239" t="s">
        <v>81</v>
      </c>
      <c r="AR239" t="s">
        <v>81</v>
      </c>
      <c r="AS239" t="s">
        <v>81</v>
      </c>
      <c r="AT239" t="s">
        <v>81</v>
      </c>
      <c r="AU239" t="s">
        <v>81</v>
      </c>
      <c r="AV239" t="s">
        <v>81</v>
      </c>
      <c r="AW239" t="s">
        <v>81</v>
      </c>
      <c r="AX239" t="s">
        <v>81</v>
      </c>
      <c r="AY239" t="s">
        <v>81</v>
      </c>
      <c r="AZ239" t="s">
        <v>81</v>
      </c>
      <c r="BA239" t="s">
        <v>234</v>
      </c>
    </row>
    <row r="240" spans="2:53" x14ac:dyDescent="0.2">
      <c r="B240" t="s">
        <v>81</v>
      </c>
      <c r="C240" t="s">
        <v>81</v>
      </c>
      <c r="D240" t="s">
        <v>81</v>
      </c>
      <c r="E240" t="s">
        <v>81</v>
      </c>
      <c r="F240" t="s">
        <v>81</v>
      </c>
      <c r="G240" t="s">
        <v>81</v>
      </c>
      <c r="H240" t="s">
        <v>81</v>
      </c>
      <c r="I240" t="s">
        <v>81</v>
      </c>
      <c r="J240" t="s">
        <v>81</v>
      </c>
      <c r="K240" t="s">
        <v>81</v>
      </c>
      <c r="L240" t="s">
        <v>81</v>
      </c>
      <c r="M240" t="s">
        <v>81</v>
      </c>
      <c r="N240" t="s">
        <v>81</v>
      </c>
      <c r="O240" t="s">
        <v>81</v>
      </c>
      <c r="P240" t="s">
        <v>81</v>
      </c>
      <c r="Q240" t="s">
        <v>81</v>
      </c>
      <c r="R240" t="s">
        <v>81</v>
      </c>
      <c r="S240" t="s">
        <v>81</v>
      </c>
      <c r="T240" t="s">
        <v>81</v>
      </c>
      <c r="U240" t="s">
        <v>81</v>
      </c>
      <c r="V240" t="s">
        <v>81</v>
      </c>
      <c r="W240" t="s">
        <v>81</v>
      </c>
      <c r="X240" t="s">
        <v>81</v>
      </c>
      <c r="Y240" t="s">
        <v>81</v>
      </c>
      <c r="Z240" t="s">
        <v>81</v>
      </c>
      <c r="AA240" t="s">
        <v>81</v>
      </c>
      <c r="AB240" t="s">
        <v>81</v>
      </c>
      <c r="AC240" t="s">
        <v>81</v>
      </c>
      <c r="AD240" t="s">
        <v>81</v>
      </c>
      <c r="AE240" t="s">
        <v>81</v>
      </c>
      <c r="AF240" t="s">
        <v>81</v>
      </c>
      <c r="AG240" t="s">
        <v>81</v>
      </c>
      <c r="AH240" t="s">
        <v>81</v>
      </c>
      <c r="AI240" t="s">
        <v>81</v>
      </c>
      <c r="AJ240" t="s">
        <v>81</v>
      </c>
      <c r="AK240" t="s">
        <v>81</v>
      </c>
      <c r="AL240" t="s">
        <v>81</v>
      </c>
      <c r="AM240" t="s">
        <v>81</v>
      </c>
      <c r="AN240" t="s">
        <v>81</v>
      </c>
      <c r="AO240" t="s">
        <v>81</v>
      </c>
      <c r="AP240" t="s">
        <v>81</v>
      </c>
      <c r="AQ240" t="s">
        <v>81</v>
      </c>
      <c r="AR240" t="s">
        <v>81</v>
      </c>
      <c r="AS240" t="s">
        <v>81</v>
      </c>
      <c r="AT240" t="s">
        <v>81</v>
      </c>
      <c r="AU240" t="s">
        <v>81</v>
      </c>
      <c r="AV240" t="s">
        <v>81</v>
      </c>
      <c r="AW240" t="s">
        <v>81</v>
      </c>
      <c r="AX240" t="s">
        <v>81</v>
      </c>
      <c r="AY240" t="s">
        <v>81</v>
      </c>
      <c r="AZ240" t="s">
        <v>81</v>
      </c>
      <c r="BA240" t="s">
        <v>187</v>
      </c>
    </row>
    <row r="241" spans="2:53" x14ac:dyDescent="0.2">
      <c r="B241" t="s">
        <v>87</v>
      </c>
      <c r="C241" t="s">
        <v>81</v>
      </c>
      <c r="D241" t="s">
        <v>81</v>
      </c>
      <c r="E241" t="s">
        <v>81</v>
      </c>
      <c r="F241" t="s">
        <v>81</v>
      </c>
      <c r="G241" t="s">
        <v>81</v>
      </c>
      <c r="H241" t="s">
        <v>81</v>
      </c>
      <c r="I241" t="s">
        <v>81</v>
      </c>
      <c r="J241" t="s">
        <v>81</v>
      </c>
      <c r="K241" t="s">
        <v>81</v>
      </c>
      <c r="L241" t="s">
        <v>81</v>
      </c>
      <c r="M241" t="s">
        <v>81</v>
      </c>
      <c r="N241" t="s">
        <v>81</v>
      </c>
      <c r="O241" t="s">
        <v>81</v>
      </c>
      <c r="P241" t="s">
        <v>81</v>
      </c>
      <c r="Q241" t="s">
        <v>81</v>
      </c>
      <c r="R241" t="s">
        <v>81</v>
      </c>
      <c r="S241" t="s">
        <v>81</v>
      </c>
      <c r="T241" t="s">
        <v>81</v>
      </c>
      <c r="U241" t="s">
        <v>81</v>
      </c>
      <c r="V241" t="s">
        <v>81</v>
      </c>
      <c r="W241" t="s">
        <v>81</v>
      </c>
      <c r="X241" t="s">
        <v>81</v>
      </c>
      <c r="Y241" t="s">
        <v>81</v>
      </c>
      <c r="Z241" t="s">
        <v>81</v>
      </c>
      <c r="AA241" t="s">
        <v>81</v>
      </c>
      <c r="AB241" t="s">
        <v>81</v>
      </c>
      <c r="AC241" t="s">
        <v>81</v>
      </c>
      <c r="AD241" t="s">
        <v>81</v>
      </c>
      <c r="AE241" t="s">
        <v>81</v>
      </c>
      <c r="AF241" t="s">
        <v>81</v>
      </c>
      <c r="AG241" t="s">
        <v>81</v>
      </c>
      <c r="AH241" t="s">
        <v>81</v>
      </c>
      <c r="AI241" t="s">
        <v>81</v>
      </c>
      <c r="AJ241" t="s">
        <v>81</v>
      </c>
      <c r="AK241" t="s">
        <v>81</v>
      </c>
      <c r="AL241" t="s">
        <v>81</v>
      </c>
      <c r="AM241" t="s">
        <v>81</v>
      </c>
      <c r="AN241" t="s">
        <v>81</v>
      </c>
      <c r="AO241" t="s">
        <v>81</v>
      </c>
      <c r="AP241" t="s">
        <v>81</v>
      </c>
      <c r="AQ241" t="s">
        <v>81</v>
      </c>
      <c r="AR241" t="s">
        <v>81</v>
      </c>
      <c r="AS241" t="s">
        <v>81</v>
      </c>
      <c r="AT241" t="s">
        <v>81</v>
      </c>
      <c r="AU241" t="s">
        <v>81</v>
      </c>
      <c r="AV241" t="s">
        <v>81</v>
      </c>
      <c r="AW241" t="s">
        <v>81</v>
      </c>
      <c r="AX241" t="s">
        <v>81</v>
      </c>
      <c r="AY241" t="s">
        <v>81</v>
      </c>
      <c r="AZ241" t="s">
        <v>81</v>
      </c>
      <c r="BA241" t="s">
        <v>264</v>
      </c>
    </row>
    <row r="242" spans="2:53" x14ac:dyDescent="0.2">
      <c r="B242" t="s">
        <v>81</v>
      </c>
      <c r="C242" t="s">
        <v>81</v>
      </c>
      <c r="D242" t="s">
        <v>81</v>
      </c>
      <c r="E242" t="s">
        <v>81</v>
      </c>
      <c r="F242" t="s">
        <v>81</v>
      </c>
      <c r="G242" t="s">
        <v>81</v>
      </c>
      <c r="H242" t="s">
        <v>81</v>
      </c>
      <c r="I242" t="s">
        <v>81</v>
      </c>
      <c r="J242" t="s">
        <v>81</v>
      </c>
      <c r="K242" t="s">
        <v>81</v>
      </c>
      <c r="L242" t="s">
        <v>81</v>
      </c>
      <c r="M242" t="s">
        <v>81</v>
      </c>
      <c r="N242" t="s">
        <v>81</v>
      </c>
      <c r="O242" t="s">
        <v>81</v>
      </c>
      <c r="P242" t="s">
        <v>81</v>
      </c>
      <c r="Q242" t="s">
        <v>81</v>
      </c>
      <c r="R242" t="s">
        <v>81</v>
      </c>
      <c r="S242" t="s">
        <v>81</v>
      </c>
      <c r="T242" t="s">
        <v>81</v>
      </c>
      <c r="U242" t="s">
        <v>81</v>
      </c>
      <c r="V242" t="s">
        <v>81</v>
      </c>
      <c r="W242" t="s">
        <v>81</v>
      </c>
      <c r="X242" t="s">
        <v>81</v>
      </c>
      <c r="Y242" t="s">
        <v>81</v>
      </c>
      <c r="Z242" t="s">
        <v>81</v>
      </c>
      <c r="AA242" t="s">
        <v>81</v>
      </c>
      <c r="AB242" t="s">
        <v>81</v>
      </c>
      <c r="AC242" t="s">
        <v>81</v>
      </c>
      <c r="AD242" t="s">
        <v>81</v>
      </c>
      <c r="AE242" t="s">
        <v>81</v>
      </c>
      <c r="AF242" t="s">
        <v>81</v>
      </c>
      <c r="AG242" t="s">
        <v>81</v>
      </c>
      <c r="AH242" t="s">
        <v>81</v>
      </c>
      <c r="AI242" t="s">
        <v>81</v>
      </c>
      <c r="AJ242" t="s">
        <v>81</v>
      </c>
      <c r="AK242" t="s">
        <v>81</v>
      </c>
      <c r="AL242" t="s">
        <v>81</v>
      </c>
      <c r="AM242" t="s">
        <v>81</v>
      </c>
      <c r="AN242" t="s">
        <v>81</v>
      </c>
      <c r="AO242" t="s">
        <v>81</v>
      </c>
      <c r="AP242" t="s">
        <v>81</v>
      </c>
      <c r="AQ242" t="s">
        <v>81</v>
      </c>
      <c r="AR242" t="s">
        <v>81</v>
      </c>
      <c r="AS242" t="s">
        <v>81</v>
      </c>
      <c r="AT242" t="s">
        <v>81</v>
      </c>
      <c r="AU242" t="s">
        <v>81</v>
      </c>
      <c r="AV242" t="s">
        <v>81</v>
      </c>
      <c r="AW242" t="s">
        <v>81</v>
      </c>
      <c r="AX242" t="s">
        <v>81</v>
      </c>
      <c r="AY242" t="s">
        <v>81</v>
      </c>
      <c r="AZ242" t="s">
        <v>81</v>
      </c>
      <c r="BA242" t="s">
        <v>222</v>
      </c>
    </row>
    <row r="243" spans="2:53" x14ac:dyDescent="0.2">
      <c r="B243" s="15" t="s">
        <v>265</v>
      </c>
      <c r="C243" s="21" t="s">
        <v>266</v>
      </c>
      <c r="D243" s="21" t="s">
        <v>266</v>
      </c>
      <c r="E243" s="21" t="s">
        <v>266</v>
      </c>
      <c r="F243" s="21" t="s">
        <v>266</v>
      </c>
      <c r="G243" s="21" t="s">
        <v>266</v>
      </c>
      <c r="H243" s="21" t="s">
        <v>266</v>
      </c>
      <c r="I243" s="21" t="s">
        <v>266</v>
      </c>
      <c r="J243" s="21" t="s">
        <v>266</v>
      </c>
      <c r="K243" s="21" t="s">
        <v>266</v>
      </c>
      <c r="L243" s="21" t="s">
        <v>266</v>
      </c>
      <c r="M243" s="21" t="s">
        <v>266</v>
      </c>
      <c r="N243" s="21" t="s">
        <v>266</v>
      </c>
      <c r="O243" s="21" t="s">
        <v>266</v>
      </c>
      <c r="P243" s="21" t="s">
        <v>266</v>
      </c>
      <c r="Q243" s="21" t="s">
        <v>266</v>
      </c>
      <c r="R243" s="21" t="s">
        <v>266</v>
      </c>
      <c r="S243" s="21" t="s">
        <v>266</v>
      </c>
      <c r="T243" s="21" t="s">
        <v>266</v>
      </c>
      <c r="U243" s="21" t="s">
        <v>266</v>
      </c>
      <c r="V243" s="21" t="s">
        <v>266</v>
      </c>
      <c r="W243" s="21" t="s">
        <v>266</v>
      </c>
      <c r="X243" s="21" t="s">
        <v>266</v>
      </c>
      <c r="Y243" s="21" t="s">
        <v>266</v>
      </c>
      <c r="Z243" s="21" t="s">
        <v>266</v>
      </c>
      <c r="AA243" s="21" t="s">
        <v>266</v>
      </c>
      <c r="AB243" s="21" t="s">
        <v>266</v>
      </c>
      <c r="AC243" s="21" t="s">
        <v>266</v>
      </c>
      <c r="AD243" s="21" t="s">
        <v>266</v>
      </c>
      <c r="AE243" s="21" t="s">
        <v>266</v>
      </c>
      <c r="AF243" s="21" t="s">
        <v>266</v>
      </c>
      <c r="AG243" s="21" t="s">
        <v>266</v>
      </c>
      <c r="AH243" s="21" t="s">
        <v>266</v>
      </c>
      <c r="AI243" s="21" t="s">
        <v>266</v>
      </c>
      <c r="AJ243" s="21" t="s">
        <v>266</v>
      </c>
      <c r="AK243" s="21" t="s">
        <v>266</v>
      </c>
      <c r="AL243" s="21" t="s">
        <v>266</v>
      </c>
      <c r="AM243" s="21" t="s">
        <v>266</v>
      </c>
      <c r="AN243" s="21" t="s">
        <v>266</v>
      </c>
      <c r="AO243" s="21" t="s">
        <v>266</v>
      </c>
      <c r="AP243" s="21" t="s">
        <v>266</v>
      </c>
      <c r="AQ243" s="21" t="s">
        <v>266</v>
      </c>
      <c r="AR243" s="21" t="s">
        <v>266</v>
      </c>
      <c r="AS243" s="21" t="s">
        <v>266</v>
      </c>
      <c r="AT243" s="21" t="s">
        <v>266</v>
      </c>
      <c r="AU243" s="21" t="s">
        <v>266</v>
      </c>
      <c r="AV243" s="21" t="s">
        <v>266</v>
      </c>
      <c r="AW243" s="21" t="s">
        <v>266</v>
      </c>
      <c r="AX243" s="21" t="s">
        <v>266</v>
      </c>
      <c r="AY243" s="21" t="s">
        <v>266</v>
      </c>
      <c r="AZ243" s="21" t="s">
        <v>266</v>
      </c>
      <c r="BA243" s="21" t="s">
        <v>266</v>
      </c>
    </row>
    <row r="244" spans="2:53" x14ac:dyDescent="0.2">
      <c r="B244" s="14" t="s">
        <v>6</v>
      </c>
      <c r="C244" s="22" t="str">
        <f>"0.260"</f>
        <v>0.260</v>
      </c>
      <c r="D244" s="22" t="str">
        <f t="shared" ref="D244:BA244" si="0">"0.260"</f>
        <v>0.260</v>
      </c>
      <c r="E244" s="22" t="str">
        <f t="shared" si="0"/>
        <v>0.260</v>
      </c>
      <c r="F244" s="22" t="str">
        <f t="shared" si="0"/>
        <v>0.260</v>
      </c>
      <c r="G244" s="22" t="str">
        <f t="shared" si="0"/>
        <v>0.260</v>
      </c>
      <c r="H244" s="22" t="str">
        <f t="shared" si="0"/>
        <v>0.260</v>
      </c>
      <c r="I244" s="22" t="str">
        <f t="shared" si="0"/>
        <v>0.260</v>
      </c>
      <c r="J244" s="22" t="str">
        <f t="shared" si="0"/>
        <v>0.260</v>
      </c>
      <c r="K244" s="22" t="str">
        <f t="shared" si="0"/>
        <v>0.260</v>
      </c>
      <c r="L244" s="22" t="str">
        <f t="shared" si="0"/>
        <v>0.260</v>
      </c>
      <c r="M244" s="22" t="str">
        <f t="shared" si="0"/>
        <v>0.260</v>
      </c>
      <c r="N244" s="22" t="str">
        <f t="shared" si="0"/>
        <v>0.260</v>
      </c>
      <c r="O244" s="22" t="str">
        <f t="shared" si="0"/>
        <v>0.260</v>
      </c>
      <c r="P244" s="22" t="str">
        <f t="shared" si="0"/>
        <v>0.260</v>
      </c>
      <c r="Q244" s="22" t="str">
        <f t="shared" si="0"/>
        <v>0.260</v>
      </c>
      <c r="R244" s="22" t="str">
        <f t="shared" si="0"/>
        <v>0.260</v>
      </c>
      <c r="S244" s="22" t="str">
        <f t="shared" si="0"/>
        <v>0.260</v>
      </c>
      <c r="T244" s="22" t="str">
        <f t="shared" si="0"/>
        <v>0.260</v>
      </c>
      <c r="U244" s="22" t="str">
        <f t="shared" si="0"/>
        <v>0.260</v>
      </c>
      <c r="V244" s="22" t="str">
        <f t="shared" si="0"/>
        <v>0.260</v>
      </c>
      <c r="W244" s="22" t="str">
        <f t="shared" si="0"/>
        <v>0.260</v>
      </c>
      <c r="X244" s="22" t="str">
        <f t="shared" si="0"/>
        <v>0.260</v>
      </c>
      <c r="Y244" s="22" t="str">
        <f t="shared" si="0"/>
        <v>0.260</v>
      </c>
      <c r="Z244" s="22" t="str">
        <f t="shared" si="0"/>
        <v>0.260</v>
      </c>
      <c r="AA244" s="22" t="str">
        <f t="shared" si="0"/>
        <v>0.260</v>
      </c>
      <c r="AB244" s="22" t="str">
        <f t="shared" si="0"/>
        <v>0.260</v>
      </c>
      <c r="AC244" s="22" t="str">
        <f t="shared" si="0"/>
        <v>0.260</v>
      </c>
      <c r="AD244" s="22" t="str">
        <f t="shared" si="0"/>
        <v>0.260</v>
      </c>
      <c r="AE244" s="22" t="str">
        <f t="shared" si="0"/>
        <v>0.260</v>
      </c>
      <c r="AF244" s="22" t="str">
        <f t="shared" si="0"/>
        <v>0.260</v>
      </c>
      <c r="AG244" s="22" t="str">
        <f t="shared" si="0"/>
        <v>0.260</v>
      </c>
      <c r="AH244" s="22" t="str">
        <f t="shared" si="0"/>
        <v>0.260</v>
      </c>
      <c r="AI244" s="22" t="str">
        <f t="shared" si="0"/>
        <v>0.260</v>
      </c>
      <c r="AJ244" s="22" t="str">
        <f t="shared" si="0"/>
        <v>0.260</v>
      </c>
      <c r="AK244" s="22" t="str">
        <f t="shared" si="0"/>
        <v>0.260</v>
      </c>
      <c r="AL244" s="22" t="str">
        <f t="shared" si="0"/>
        <v>0.260</v>
      </c>
      <c r="AM244" s="22" t="str">
        <f t="shared" si="0"/>
        <v>0.260</v>
      </c>
      <c r="AN244" s="22" t="str">
        <f t="shared" si="0"/>
        <v>0.260</v>
      </c>
      <c r="AO244" s="22" t="str">
        <f t="shared" si="0"/>
        <v>0.260</v>
      </c>
      <c r="AP244" s="22" t="str">
        <f t="shared" si="0"/>
        <v>0.260</v>
      </c>
      <c r="AQ244" s="22" t="str">
        <f t="shared" si="0"/>
        <v>0.260</v>
      </c>
      <c r="AR244" s="22" t="str">
        <f t="shared" si="0"/>
        <v>0.260</v>
      </c>
      <c r="AS244" s="22" t="str">
        <f t="shared" si="0"/>
        <v>0.260</v>
      </c>
      <c r="AT244" s="22" t="str">
        <f t="shared" si="0"/>
        <v>0.260</v>
      </c>
      <c r="AU244" s="22" t="str">
        <f t="shared" si="0"/>
        <v>0.260</v>
      </c>
      <c r="AV244" s="22" t="str">
        <f t="shared" si="0"/>
        <v>0.260</v>
      </c>
      <c r="AW244" s="22" t="str">
        <f t="shared" si="0"/>
        <v>0.260</v>
      </c>
      <c r="AX244" s="22" t="str">
        <f t="shared" si="0"/>
        <v>0.260</v>
      </c>
      <c r="AY244" s="22" t="str">
        <f t="shared" si="0"/>
        <v>0.260</v>
      </c>
      <c r="AZ244" s="22" t="str">
        <f t="shared" si="0"/>
        <v>0.260</v>
      </c>
      <c r="BA244" s="22" t="str">
        <f t="shared" si="0"/>
        <v>0.260</v>
      </c>
    </row>
    <row r="245" spans="2:53" x14ac:dyDescent="0.2">
      <c r="B245" s="6" t="s">
        <v>56</v>
      </c>
      <c r="C245" s="22" t="s">
        <v>4</v>
      </c>
      <c r="D245" s="22" t="s">
        <v>4</v>
      </c>
      <c r="E245" s="22" t="s">
        <v>4</v>
      </c>
      <c r="F245" s="22" t="s">
        <v>4</v>
      </c>
      <c r="G245" s="22" t="s">
        <v>4</v>
      </c>
      <c r="H245" s="22" t="s">
        <v>4</v>
      </c>
      <c r="I245" s="22" t="s">
        <v>4</v>
      </c>
      <c r="J245" s="22" t="s">
        <v>4</v>
      </c>
      <c r="K245" s="22" t="s">
        <v>4</v>
      </c>
      <c r="L245" s="22" t="s">
        <v>4</v>
      </c>
      <c r="M245" s="22" t="s">
        <v>4</v>
      </c>
      <c r="N245" s="22" t="s">
        <v>4</v>
      </c>
      <c r="O245" s="22" t="s">
        <v>4</v>
      </c>
      <c r="P245" s="22" t="s">
        <v>4</v>
      </c>
      <c r="Q245" s="22" t="s">
        <v>4</v>
      </c>
      <c r="R245" s="22" t="s">
        <v>4</v>
      </c>
      <c r="S245" s="22" t="s">
        <v>4</v>
      </c>
      <c r="T245" s="22" t="s">
        <v>4</v>
      </c>
      <c r="U245" s="22" t="s">
        <v>4</v>
      </c>
      <c r="V245" s="22" t="s">
        <v>4</v>
      </c>
      <c r="W245" s="22" t="s">
        <v>4</v>
      </c>
      <c r="X245" s="22" t="s">
        <v>4</v>
      </c>
      <c r="Y245" s="22" t="s">
        <v>4</v>
      </c>
      <c r="Z245" s="22" t="s">
        <v>4</v>
      </c>
      <c r="AA245" s="22" t="s">
        <v>4</v>
      </c>
      <c r="AB245" s="22" t="s">
        <v>4</v>
      </c>
      <c r="AC245" s="22" t="s">
        <v>4</v>
      </c>
      <c r="AD245" s="22" t="s">
        <v>4</v>
      </c>
      <c r="AE245" s="22" t="s">
        <v>4</v>
      </c>
      <c r="AF245" s="22" t="s">
        <v>4</v>
      </c>
      <c r="AG245" s="22" t="s">
        <v>4</v>
      </c>
      <c r="AH245" s="22" t="s">
        <v>4</v>
      </c>
      <c r="AI245" s="22" t="s">
        <v>4</v>
      </c>
      <c r="AJ245" s="22" t="s">
        <v>4</v>
      </c>
      <c r="AK245" s="22" t="s">
        <v>4</v>
      </c>
      <c r="AL245" s="22" t="s">
        <v>4</v>
      </c>
      <c r="AM245" s="22" t="s">
        <v>4</v>
      </c>
      <c r="AN245" s="22" t="s">
        <v>4</v>
      </c>
      <c r="AO245" s="22" t="s">
        <v>4</v>
      </c>
      <c r="AP245" s="22" t="s">
        <v>4</v>
      </c>
      <c r="AQ245" s="22" t="s">
        <v>4</v>
      </c>
      <c r="AR245" s="22" t="s">
        <v>4</v>
      </c>
      <c r="AS245" s="22" t="s">
        <v>4</v>
      </c>
      <c r="AT245" s="22" t="s">
        <v>4</v>
      </c>
      <c r="AU245" s="22" t="s">
        <v>4</v>
      </c>
      <c r="AV245" s="22" t="s">
        <v>4</v>
      </c>
      <c r="AW245" s="22" t="s">
        <v>4</v>
      </c>
      <c r="AX245" s="22" t="s">
        <v>4</v>
      </c>
      <c r="AY245" s="22" t="s">
        <v>4</v>
      </c>
      <c r="AZ245" s="22" t="s">
        <v>4</v>
      </c>
      <c r="BA245" s="22" t="s">
        <v>4</v>
      </c>
    </row>
    <row r="246" spans="2:53" x14ac:dyDescent="0.2">
      <c r="B246" s="6" t="s">
        <v>57</v>
      </c>
      <c r="C246" s="22" t="s">
        <v>4</v>
      </c>
      <c r="D246" s="22" t="s">
        <v>4</v>
      </c>
      <c r="E246" s="22" t="s">
        <v>4</v>
      </c>
      <c r="F246" s="22" t="s">
        <v>4</v>
      </c>
      <c r="G246" s="22" t="s">
        <v>4</v>
      </c>
      <c r="H246" s="22" t="s">
        <v>4</v>
      </c>
      <c r="I246" s="22" t="s">
        <v>4</v>
      </c>
      <c r="J246" s="22" t="s">
        <v>4</v>
      </c>
      <c r="K246" s="22" t="s">
        <v>4</v>
      </c>
      <c r="L246" s="22" t="s">
        <v>4</v>
      </c>
      <c r="M246" s="22" t="s">
        <v>4</v>
      </c>
      <c r="N246" s="22" t="s">
        <v>4</v>
      </c>
      <c r="O246" s="22" t="s">
        <v>4</v>
      </c>
      <c r="P246" s="22" t="s">
        <v>4</v>
      </c>
      <c r="Q246" s="22" t="s">
        <v>4</v>
      </c>
      <c r="R246" s="22" t="s">
        <v>4</v>
      </c>
      <c r="S246" s="22" t="s">
        <v>4</v>
      </c>
      <c r="T246" s="22" t="s">
        <v>4</v>
      </c>
      <c r="U246" s="22" t="s">
        <v>4</v>
      </c>
      <c r="V246" s="22" t="s">
        <v>4</v>
      </c>
      <c r="W246" s="22" t="s">
        <v>4</v>
      </c>
      <c r="X246" s="22" t="s">
        <v>4</v>
      </c>
      <c r="Y246" s="22" t="s">
        <v>4</v>
      </c>
      <c r="Z246" s="22" t="s">
        <v>4</v>
      </c>
      <c r="AA246" s="22" t="s">
        <v>4</v>
      </c>
      <c r="AB246" s="22" t="s">
        <v>4</v>
      </c>
      <c r="AC246" s="22" t="s">
        <v>4</v>
      </c>
      <c r="AD246" s="22" t="s">
        <v>4</v>
      </c>
      <c r="AE246" s="22" t="s">
        <v>4</v>
      </c>
      <c r="AF246" s="22" t="s">
        <v>4</v>
      </c>
      <c r="AG246" s="22" t="s">
        <v>4</v>
      </c>
      <c r="AH246" s="22" t="s">
        <v>4</v>
      </c>
      <c r="AI246" s="22" t="s">
        <v>4</v>
      </c>
      <c r="AJ246" s="22" t="s">
        <v>4</v>
      </c>
      <c r="AK246" s="22" t="s">
        <v>4</v>
      </c>
      <c r="AL246" s="22" t="s">
        <v>4</v>
      </c>
      <c r="AM246" s="22" t="s">
        <v>4</v>
      </c>
      <c r="AN246" s="22" t="s">
        <v>4</v>
      </c>
      <c r="AO246" s="22" t="s">
        <v>4</v>
      </c>
      <c r="AP246" s="22" t="s">
        <v>4</v>
      </c>
      <c r="AQ246" s="22" t="s">
        <v>4</v>
      </c>
      <c r="AR246" s="22" t="s">
        <v>4</v>
      </c>
      <c r="AS246" s="22" t="s">
        <v>4</v>
      </c>
      <c r="AT246" s="22" t="s">
        <v>4</v>
      </c>
      <c r="AU246" s="22" t="s">
        <v>4</v>
      </c>
      <c r="AV246" s="22" t="s">
        <v>4</v>
      </c>
      <c r="AW246" s="22" t="s">
        <v>4</v>
      </c>
      <c r="AX246" s="22" t="s">
        <v>4</v>
      </c>
      <c r="AY246" s="22" t="s">
        <v>4</v>
      </c>
      <c r="AZ246" s="22" t="s">
        <v>4</v>
      </c>
      <c r="BA246" s="22" t="s">
        <v>4</v>
      </c>
    </row>
    <row r="247" spans="2:53" x14ac:dyDescent="0.2">
      <c r="B247" s="6" t="s">
        <v>58</v>
      </c>
      <c r="C247" s="22" t="s">
        <v>4</v>
      </c>
      <c r="D247" s="22" t="s">
        <v>4</v>
      </c>
      <c r="E247" s="22" t="s">
        <v>4</v>
      </c>
      <c r="F247" s="22" t="s">
        <v>4</v>
      </c>
      <c r="G247" s="22" t="s">
        <v>4</v>
      </c>
      <c r="H247" s="22" t="s">
        <v>4</v>
      </c>
      <c r="I247" s="22" t="s">
        <v>4</v>
      </c>
      <c r="J247" s="22" t="s">
        <v>4</v>
      </c>
      <c r="K247" s="22" t="s">
        <v>4</v>
      </c>
      <c r="L247" s="22" t="s">
        <v>4</v>
      </c>
      <c r="M247" s="22" t="s">
        <v>4</v>
      </c>
      <c r="N247" s="22" t="s">
        <v>4</v>
      </c>
      <c r="O247" s="22" t="s">
        <v>4</v>
      </c>
      <c r="P247" s="22" t="s">
        <v>4</v>
      </c>
      <c r="Q247" s="22" t="s">
        <v>4</v>
      </c>
      <c r="R247" s="22" t="s">
        <v>4</v>
      </c>
      <c r="S247" s="22" t="s">
        <v>4</v>
      </c>
      <c r="T247" s="22" t="s">
        <v>4</v>
      </c>
      <c r="U247" s="22" t="s">
        <v>4</v>
      </c>
      <c r="V247" s="22" t="s">
        <v>4</v>
      </c>
      <c r="W247" s="22" t="s">
        <v>4</v>
      </c>
      <c r="X247" s="22" t="s">
        <v>4</v>
      </c>
      <c r="Y247" s="22" t="s">
        <v>4</v>
      </c>
      <c r="Z247" s="22" t="s">
        <v>4</v>
      </c>
      <c r="AA247" s="22" t="s">
        <v>4</v>
      </c>
      <c r="AB247" s="22" t="s">
        <v>4</v>
      </c>
      <c r="AC247" s="22" t="s">
        <v>4</v>
      </c>
      <c r="AD247" s="22" t="s">
        <v>4</v>
      </c>
      <c r="AE247" s="22" t="s">
        <v>4</v>
      </c>
      <c r="AF247" s="22" t="s">
        <v>4</v>
      </c>
      <c r="AG247" s="22" t="s">
        <v>4</v>
      </c>
      <c r="AH247" s="22" t="s">
        <v>4</v>
      </c>
      <c r="AI247" s="22" t="s">
        <v>4</v>
      </c>
      <c r="AJ247" s="22" t="s">
        <v>4</v>
      </c>
      <c r="AK247" s="22" t="s">
        <v>4</v>
      </c>
      <c r="AL247" s="22" t="s">
        <v>4</v>
      </c>
      <c r="AM247" s="22" t="s">
        <v>4</v>
      </c>
      <c r="AN247" s="22" t="s">
        <v>4</v>
      </c>
      <c r="AO247" s="22" t="s">
        <v>4</v>
      </c>
      <c r="AP247" s="22" t="s">
        <v>4</v>
      </c>
      <c r="AQ247" s="22" t="s">
        <v>4</v>
      </c>
      <c r="AR247" s="22" t="s">
        <v>4</v>
      </c>
      <c r="AS247" s="22" t="s">
        <v>4</v>
      </c>
      <c r="AT247" s="22" t="s">
        <v>4</v>
      </c>
      <c r="AU247" s="22" t="s">
        <v>4</v>
      </c>
      <c r="AV247" s="22" t="s">
        <v>4</v>
      </c>
      <c r="AW247" s="22" t="s">
        <v>4</v>
      </c>
      <c r="AX247" s="22" t="s">
        <v>4</v>
      </c>
      <c r="AY247" s="22" t="s">
        <v>4</v>
      </c>
      <c r="AZ247" s="22" t="s">
        <v>4</v>
      </c>
      <c r="BA247" s="22" t="s">
        <v>4</v>
      </c>
    </row>
    <row r="248" spans="2:53" x14ac:dyDescent="0.2">
      <c r="B248" s="20" t="s">
        <v>59</v>
      </c>
      <c r="C248" s="23" t="s">
        <v>4</v>
      </c>
      <c r="D248" s="23" t="s">
        <v>4</v>
      </c>
      <c r="E248" s="23" t="s">
        <v>4</v>
      </c>
      <c r="F248" s="23" t="s">
        <v>4</v>
      </c>
      <c r="G248" s="23" t="s">
        <v>4</v>
      </c>
      <c r="H248" s="23" t="s">
        <v>4</v>
      </c>
      <c r="I248" s="23" t="s">
        <v>4</v>
      </c>
      <c r="J248" s="23" t="s">
        <v>4</v>
      </c>
      <c r="K248" s="23" t="s">
        <v>4</v>
      </c>
      <c r="L248" s="23" t="s">
        <v>4</v>
      </c>
      <c r="M248" s="23" t="s">
        <v>4</v>
      </c>
      <c r="N248" s="23" t="s">
        <v>4</v>
      </c>
      <c r="O248" s="23" t="s">
        <v>4</v>
      </c>
      <c r="P248" s="23" t="s">
        <v>4</v>
      </c>
      <c r="Q248" s="23" t="s">
        <v>4</v>
      </c>
      <c r="R248" s="23" t="s">
        <v>4</v>
      </c>
      <c r="S248" s="23" t="s">
        <v>4</v>
      </c>
      <c r="T248" s="23" t="s">
        <v>4</v>
      </c>
      <c r="U248" s="23" t="s">
        <v>4</v>
      </c>
      <c r="V248" s="23" t="s">
        <v>4</v>
      </c>
      <c r="W248" s="23" t="s">
        <v>4</v>
      </c>
      <c r="X248" s="23" t="s">
        <v>4</v>
      </c>
      <c r="Y248" s="23" t="s">
        <v>4</v>
      </c>
      <c r="Z248" s="23" t="s">
        <v>4</v>
      </c>
      <c r="AA248" s="23" t="s">
        <v>4</v>
      </c>
      <c r="AB248" s="23" t="s">
        <v>4</v>
      </c>
      <c r="AC248" s="23" t="s">
        <v>4</v>
      </c>
      <c r="AD248" s="23" t="s">
        <v>4</v>
      </c>
      <c r="AE248" s="23" t="s">
        <v>4</v>
      </c>
      <c r="AF248" s="23" t="s">
        <v>4</v>
      </c>
      <c r="AG248" s="23" t="s">
        <v>4</v>
      </c>
      <c r="AH248" s="23" t="s">
        <v>4</v>
      </c>
      <c r="AI248" s="23" t="s">
        <v>4</v>
      </c>
      <c r="AJ248" s="23" t="s">
        <v>4</v>
      </c>
      <c r="AK248" s="23" t="s">
        <v>4</v>
      </c>
      <c r="AL248" s="23" t="s">
        <v>4</v>
      </c>
      <c r="AM248" s="23" t="s">
        <v>4</v>
      </c>
      <c r="AN248" s="23" t="s">
        <v>4</v>
      </c>
      <c r="AO248" s="23" t="s">
        <v>4</v>
      </c>
      <c r="AP248" s="23" t="s">
        <v>4</v>
      </c>
      <c r="AQ248" s="23" t="s">
        <v>4</v>
      </c>
      <c r="AR248" s="23" t="s">
        <v>4</v>
      </c>
      <c r="AS248" s="23" t="s">
        <v>4</v>
      </c>
      <c r="AT248" s="23" t="s">
        <v>4</v>
      </c>
      <c r="AU248" s="23" t="s">
        <v>4</v>
      </c>
      <c r="AV248" s="23" t="s">
        <v>4</v>
      </c>
      <c r="AW248" s="23" t="s">
        <v>4</v>
      </c>
      <c r="AX248" s="23" t="s">
        <v>4</v>
      </c>
      <c r="AY248" s="23" t="s">
        <v>4</v>
      </c>
      <c r="AZ248" s="23" t="s">
        <v>4</v>
      </c>
      <c r="BA248" s="23" t="s">
        <v>4</v>
      </c>
    </row>
    <row r="249" spans="2:53" x14ac:dyDescent="0.2">
      <c r="B249" s="31" t="s">
        <v>376</v>
      </c>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row>
  </sheetData>
  <mergeCells count="2">
    <mergeCell ref="B2:BA2"/>
    <mergeCell ref="B249:BA249"/>
  </mergeCells>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2637A-6E5E-A946-BC0C-642E6D821A4B}">
  <sheetPr codeName="Sheet10">
    <tabColor theme="0" tint="-0.499984740745262"/>
  </sheetPr>
  <dimension ref="B2:BA249"/>
  <sheetViews>
    <sheetView showGridLines="0" workbookViewId="0">
      <pane xSplit="2" ySplit="4" topLeftCell="C216" activePane="bottomRight" state="frozen"/>
      <selection pane="topRight" activeCell="C1" sqref="C1"/>
      <selection pane="bottomLeft" activeCell="A5" sqref="A5"/>
      <selection pane="bottomRight" activeCell="B249" sqref="B249:BA249"/>
    </sheetView>
  </sheetViews>
  <sheetFormatPr baseColWidth="10" defaultColWidth="11" defaultRowHeight="16" x14ac:dyDescent="0.2"/>
  <cols>
    <col min="2" max="2" width="62.5" customWidth="1"/>
  </cols>
  <sheetData>
    <row r="2" spans="2:53" x14ac:dyDescent="0.2">
      <c r="B2" s="27" t="s">
        <v>68</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row>
    <row r="3" spans="2:53" ht="56" customHeight="1" thickBot="1" x14ac:dyDescent="0.25">
      <c r="B3" s="7" t="s">
        <v>76</v>
      </c>
      <c r="C3" s="3" t="str">
        <f>"(1)"</f>
        <v>(1)</v>
      </c>
      <c r="D3" s="3" t="str">
        <f>"(2)"</f>
        <v>(2)</v>
      </c>
      <c r="E3" s="3" t="str">
        <f>"(3)"</f>
        <v>(3)</v>
      </c>
      <c r="F3" s="3" t="str">
        <f>"(4)"</f>
        <v>(4)</v>
      </c>
      <c r="G3" s="3" t="str">
        <f>"(5)"</f>
        <v>(5)</v>
      </c>
      <c r="H3" s="3" t="str">
        <f>"(6)"</f>
        <v>(6)</v>
      </c>
      <c r="I3" s="3" t="str">
        <f>"(7)"</f>
        <v>(7)</v>
      </c>
      <c r="J3" s="3" t="str">
        <f>"(8)"</f>
        <v>(8)</v>
      </c>
      <c r="K3" s="3" t="str">
        <f>"(9)"</f>
        <v>(9)</v>
      </c>
      <c r="L3" s="3" t="str">
        <f>"(10)"</f>
        <v>(10)</v>
      </c>
      <c r="M3" s="3" t="str">
        <f>"(11)"</f>
        <v>(11)</v>
      </c>
      <c r="N3" s="3" t="str">
        <f>"(12)"</f>
        <v>(12)</v>
      </c>
      <c r="O3" s="3" t="str">
        <f>"(13)"</f>
        <v>(13)</v>
      </c>
      <c r="P3" s="3" t="str">
        <f>"(14)"</f>
        <v>(14)</v>
      </c>
      <c r="Q3" s="3" t="str">
        <f>"(15)"</f>
        <v>(15)</v>
      </c>
      <c r="R3" s="3" t="str">
        <f>"(16)"</f>
        <v>(16)</v>
      </c>
      <c r="S3" s="3" t="str">
        <f>"(17)"</f>
        <v>(17)</v>
      </c>
      <c r="T3" s="3" t="str">
        <f>"(18)"</f>
        <v>(18)</v>
      </c>
      <c r="U3" s="3" t="str">
        <f>"(19)"</f>
        <v>(19)</v>
      </c>
      <c r="V3" s="3" t="str">
        <f>"(20)"</f>
        <v>(20)</v>
      </c>
      <c r="W3" s="3" t="str">
        <f>"(21)"</f>
        <v>(21)</v>
      </c>
      <c r="X3" s="3" t="str">
        <f>"(22)"</f>
        <v>(22)</v>
      </c>
      <c r="Y3" s="3" t="str">
        <f>"(23)"</f>
        <v>(23)</v>
      </c>
      <c r="Z3" s="3" t="str">
        <f>"(24)"</f>
        <v>(24)</v>
      </c>
      <c r="AA3" s="3" t="str">
        <f>"(25)"</f>
        <v>(25)</v>
      </c>
      <c r="AB3" s="3" t="str">
        <f>"(26)"</f>
        <v>(26)</v>
      </c>
      <c r="AC3" s="3" t="str">
        <f>"(27)"</f>
        <v>(27)</v>
      </c>
      <c r="AD3" s="3" t="str">
        <f>"(28)"</f>
        <v>(28)</v>
      </c>
      <c r="AE3" s="3" t="str">
        <f>"(29)"</f>
        <v>(29)</v>
      </c>
      <c r="AF3" s="3" t="str">
        <f>"(30)"</f>
        <v>(30)</v>
      </c>
      <c r="AG3" s="3" t="str">
        <f>"(31)"</f>
        <v>(31)</v>
      </c>
      <c r="AH3" s="3" t="str">
        <f>"(32)"</f>
        <v>(32)</v>
      </c>
      <c r="AI3" s="3" t="str">
        <f>"(33)"</f>
        <v>(33)</v>
      </c>
      <c r="AJ3" s="3" t="str">
        <f>"(34)"</f>
        <v>(34)</v>
      </c>
      <c r="AK3" s="3" t="str">
        <f>"(35)"</f>
        <v>(35)</v>
      </c>
      <c r="AL3" s="3" t="str">
        <f>"(36)"</f>
        <v>(36)</v>
      </c>
      <c r="AM3" s="3" t="str">
        <f>"(37)"</f>
        <v>(37)</v>
      </c>
      <c r="AN3" s="3" t="str">
        <f>"(38)"</f>
        <v>(38)</v>
      </c>
      <c r="AO3" s="3" t="str">
        <f>"(39)"</f>
        <v>(39)</v>
      </c>
      <c r="AP3" s="3" t="str">
        <f>"(40)"</f>
        <v>(40)</v>
      </c>
      <c r="AQ3" s="3" t="str">
        <f>"(41)"</f>
        <v>(41)</v>
      </c>
      <c r="AR3" s="3" t="str">
        <f>"(42)"</f>
        <v>(42)</v>
      </c>
      <c r="AS3" s="3" t="str">
        <f>"(43)"</f>
        <v>(43)</v>
      </c>
      <c r="AT3" s="3" t="str">
        <f>"(44)"</f>
        <v>(44)</v>
      </c>
      <c r="AU3" s="3" t="str">
        <f>"(45)"</f>
        <v>(45)</v>
      </c>
      <c r="AV3" s="3" t="str">
        <f>"(46)"</f>
        <v>(46)</v>
      </c>
      <c r="AW3" s="3" t="str">
        <f>"(47)"</f>
        <v>(47)</v>
      </c>
      <c r="AX3" s="3" t="str">
        <f>"(48)"</f>
        <v>(48)</v>
      </c>
      <c r="AY3" s="3" t="str">
        <f>"(49)"</f>
        <v>(49)</v>
      </c>
      <c r="AZ3" s="3" t="str">
        <f>"(50)"</f>
        <v>(50)</v>
      </c>
      <c r="BA3" s="3" t="str">
        <f>"(51)"</f>
        <v>(51)</v>
      </c>
    </row>
    <row r="4" spans="2:53" s="14" customFormat="1" ht="20" customHeight="1" thickTop="1" x14ac:dyDescent="0.2">
      <c r="B4" s="19"/>
      <c r="C4" s="13"/>
      <c r="D4" s="13"/>
      <c r="E4" s="13"/>
      <c r="F4" s="13"/>
      <c r="G4" s="13"/>
      <c r="H4" s="13"/>
      <c r="I4" s="13"/>
      <c r="J4" s="13"/>
      <c r="K4" s="13"/>
      <c r="L4" s="13"/>
    </row>
    <row r="5" spans="2:53" x14ac:dyDescent="0.2">
      <c r="B5" t="str">
        <f>"Dummy presence of violence during 1998-2007 (yes=1)"</f>
        <v>Dummy presence of violence during 1998-2007 (yes=1)</v>
      </c>
      <c r="C5" t="str">
        <f>"-0.097**"</f>
        <v>-0.097**</v>
      </c>
      <c r="D5" t="str">
        <f>"-0.096**"</f>
        <v>-0.096**</v>
      </c>
      <c r="E5" t="str">
        <f>"-0.089**"</f>
        <v>-0.089**</v>
      </c>
      <c r="F5" t="str">
        <f>""</f>
        <v/>
      </c>
      <c r="G5" t="str">
        <f>""</f>
        <v/>
      </c>
      <c r="H5" t="str">
        <f>""</f>
        <v/>
      </c>
      <c r="I5" t="str">
        <f>""</f>
        <v/>
      </c>
      <c r="J5" t="str">
        <f>""</f>
        <v/>
      </c>
      <c r="K5" t="str">
        <f>""</f>
        <v/>
      </c>
      <c r="L5" t="str">
        <f>""</f>
        <v/>
      </c>
      <c r="M5" t="str">
        <f>""</f>
        <v/>
      </c>
      <c r="N5" t="str">
        <f>""</f>
        <v/>
      </c>
      <c r="O5" t="str">
        <f>""</f>
        <v/>
      </c>
      <c r="P5" t="str">
        <f>""</f>
        <v/>
      </c>
      <c r="Q5" t="str">
        <f>""</f>
        <v/>
      </c>
      <c r="R5" t="str">
        <f>""</f>
        <v/>
      </c>
      <c r="S5" t="str">
        <f>""</f>
        <v/>
      </c>
      <c r="T5" t="str">
        <f>""</f>
        <v/>
      </c>
      <c r="U5" t="str">
        <f>""</f>
        <v/>
      </c>
      <c r="V5" t="str">
        <f>""</f>
        <v/>
      </c>
      <c r="W5" t="str">
        <f>""</f>
        <v/>
      </c>
      <c r="X5" t="str">
        <f>""</f>
        <v/>
      </c>
      <c r="Y5" t="str">
        <f>""</f>
        <v/>
      </c>
      <c r="Z5" t="str">
        <f>""</f>
        <v/>
      </c>
      <c r="AA5" t="str">
        <f>""</f>
        <v/>
      </c>
      <c r="AB5" t="str">
        <f>""</f>
        <v/>
      </c>
      <c r="AC5" t="str">
        <f>""</f>
        <v/>
      </c>
      <c r="AD5" t="str">
        <f>""</f>
        <v/>
      </c>
      <c r="AE5" t="str">
        <f>""</f>
        <v/>
      </c>
      <c r="AF5" t="str">
        <f>""</f>
        <v/>
      </c>
      <c r="AG5" t="str">
        <f>""</f>
        <v/>
      </c>
      <c r="AH5" t="str">
        <f>""</f>
        <v/>
      </c>
      <c r="AI5" t="str">
        <f>""</f>
        <v/>
      </c>
      <c r="AJ5" t="str">
        <f>""</f>
        <v/>
      </c>
      <c r="AK5" t="str">
        <f>""</f>
        <v/>
      </c>
      <c r="AL5" t="str">
        <f>""</f>
        <v/>
      </c>
      <c r="AM5" t="str">
        <f>""</f>
        <v/>
      </c>
      <c r="AN5" t="str">
        <f>""</f>
        <v/>
      </c>
      <c r="AO5" t="str">
        <f>""</f>
        <v/>
      </c>
      <c r="AP5" t="str">
        <f>""</f>
        <v/>
      </c>
      <c r="AQ5" t="str">
        <f>""</f>
        <v/>
      </c>
      <c r="AR5" t="str">
        <f>""</f>
        <v/>
      </c>
      <c r="AS5" t="str">
        <f>""</f>
        <v/>
      </c>
      <c r="AT5" t="str">
        <f>""</f>
        <v/>
      </c>
      <c r="AU5" t="str">
        <f>""</f>
        <v/>
      </c>
      <c r="AV5" t="str">
        <f>""</f>
        <v/>
      </c>
      <c r="AW5" t="str">
        <f>""</f>
        <v/>
      </c>
      <c r="AX5" t="str">
        <f>""</f>
        <v/>
      </c>
      <c r="AY5" t="str">
        <f>""</f>
        <v/>
      </c>
      <c r="AZ5" t="str">
        <f>""</f>
        <v/>
      </c>
      <c r="BA5" t="str">
        <f>""</f>
        <v/>
      </c>
    </row>
    <row r="6" spans="2:53" x14ac:dyDescent="0.2">
      <c r="B6" t="str">
        <f>""</f>
        <v/>
      </c>
      <c r="C6" t="str">
        <f>"[0.041]"</f>
        <v>[0.041]</v>
      </c>
      <c r="D6" t="str">
        <f>"[0.041]"</f>
        <v>[0.041]</v>
      </c>
      <c r="E6" t="str">
        <f>"[0.041]"</f>
        <v>[0.041]</v>
      </c>
      <c r="F6" t="str">
        <f>""</f>
        <v/>
      </c>
      <c r="G6" t="str">
        <f>""</f>
        <v/>
      </c>
      <c r="H6" t="str">
        <f>""</f>
        <v/>
      </c>
      <c r="I6" t="str">
        <f>""</f>
        <v/>
      </c>
      <c r="J6" t="str">
        <f>""</f>
        <v/>
      </c>
      <c r="K6" t="str">
        <f>""</f>
        <v/>
      </c>
      <c r="L6" t="str">
        <f>""</f>
        <v/>
      </c>
      <c r="M6" t="str">
        <f>""</f>
        <v/>
      </c>
      <c r="N6" t="str">
        <f>""</f>
        <v/>
      </c>
      <c r="O6" t="str">
        <f>""</f>
        <v/>
      </c>
      <c r="P6" t="str">
        <f>""</f>
        <v/>
      </c>
      <c r="Q6" t="str">
        <f>""</f>
        <v/>
      </c>
      <c r="R6" t="str">
        <f>""</f>
        <v/>
      </c>
      <c r="S6" t="str">
        <f>""</f>
        <v/>
      </c>
      <c r="T6" t="str">
        <f>""</f>
        <v/>
      </c>
      <c r="U6" t="str">
        <f>""</f>
        <v/>
      </c>
      <c r="V6" t="str">
        <f>""</f>
        <v/>
      </c>
      <c r="W6" t="str">
        <f>""</f>
        <v/>
      </c>
      <c r="X6" t="str">
        <f>""</f>
        <v/>
      </c>
      <c r="Y6" t="str">
        <f>""</f>
        <v/>
      </c>
      <c r="Z6" t="str">
        <f>""</f>
        <v/>
      </c>
      <c r="AA6" t="str">
        <f>""</f>
        <v/>
      </c>
      <c r="AB6" t="str">
        <f>""</f>
        <v/>
      </c>
      <c r="AC6" t="str">
        <f>""</f>
        <v/>
      </c>
      <c r="AD6" t="str">
        <f>""</f>
        <v/>
      </c>
      <c r="AE6" t="str">
        <f>""</f>
        <v/>
      </c>
      <c r="AF6" t="str">
        <f>""</f>
        <v/>
      </c>
      <c r="AG6" t="str">
        <f>""</f>
        <v/>
      </c>
      <c r="AH6" t="str">
        <f>""</f>
        <v/>
      </c>
      <c r="AI6" t="str">
        <f>""</f>
        <v/>
      </c>
      <c r="AJ6" t="str">
        <f>""</f>
        <v/>
      </c>
      <c r="AK6" t="str">
        <f>""</f>
        <v/>
      </c>
      <c r="AL6" t="str">
        <f>""</f>
        <v/>
      </c>
      <c r="AM6" t="str">
        <f>""</f>
        <v/>
      </c>
      <c r="AN6" t="str">
        <f>""</f>
        <v/>
      </c>
      <c r="AO6" t="str">
        <f>""</f>
        <v/>
      </c>
      <c r="AP6" t="str">
        <f>""</f>
        <v/>
      </c>
      <c r="AQ6" t="str">
        <f>""</f>
        <v/>
      </c>
      <c r="AR6" t="str">
        <f>""</f>
        <v/>
      </c>
      <c r="AS6" t="str">
        <f>""</f>
        <v/>
      </c>
      <c r="AT6" t="str">
        <f>""</f>
        <v/>
      </c>
      <c r="AU6" t="str">
        <f>""</f>
        <v/>
      </c>
      <c r="AV6" t="str">
        <f>""</f>
        <v/>
      </c>
      <c r="AW6" t="str">
        <f>""</f>
        <v/>
      </c>
      <c r="AX6" t="str">
        <f>""</f>
        <v/>
      </c>
      <c r="AY6" t="str">
        <f>""</f>
        <v/>
      </c>
      <c r="AZ6" t="str">
        <f>""</f>
        <v/>
      </c>
      <c r="BA6" t="str">
        <f>""</f>
        <v/>
      </c>
    </row>
    <row r="7" spans="2:53" x14ac:dyDescent="0.2">
      <c r="B7" t="str">
        <f>"At least 1 child left the household in a given year (yes=1)"</f>
        <v>At least 1 child left the household in a given year (yes=1)</v>
      </c>
      <c r="C7" t="str">
        <f>"-0.048"</f>
        <v>-0.048</v>
      </c>
      <c r="D7" t="str">
        <f>""</f>
        <v/>
      </c>
      <c r="E7" t="str">
        <f>""</f>
        <v/>
      </c>
      <c r="F7" t="str">
        <f>""</f>
        <v/>
      </c>
      <c r="G7" t="str">
        <f>""</f>
        <v/>
      </c>
      <c r="H7" t="str">
        <f>""</f>
        <v/>
      </c>
      <c r="I7" t="str">
        <f>""</f>
        <v/>
      </c>
      <c r="J7" t="str">
        <f>""</f>
        <v/>
      </c>
      <c r="K7" t="str">
        <f>""</f>
        <v/>
      </c>
      <c r="L7" t="str">
        <f>""</f>
        <v/>
      </c>
      <c r="M7" t="str">
        <f>""</f>
        <v/>
      </c>
      <c r="N7" t="str">
        <f>""</f>
        <v/>
      </c>
      <c r="O7" t="str">
        <f>""</f>
        <v/>
      </c>
      <c r="P7" t="str">
        <f>""</f>
        <v/>
      </c>
      <c r="Q7" t="str">
        <f>""</f>
        <v/>
      </c>
      <c r="R7" t="str">
        <f>""</f>
        <v/>
      </c>
      <c r="S7" t="str">
        <f>""</f>
        <v/>
      </c>
      <c r="T7" t="str">
        <f>""</f>
        <v/>
      </c>
      <c r="U7" t="str">
        <f>""</f>
        <v/>
      </c>
      <c r="V7" t="str">
        <f>""</f>
        <v/>
      </c>
      <c r="W7" t="str">
        <f>""</f>
        <v/>
      </c>
      <c r="X7" t="str">
        <f>""</f>
        <v/>
      </c>
      <c r="Y7" t="str">
        <f>""</f>
        <v/>
      </c>
      <c r="Z7" t="str">
        <f>""</f>
        <v/>
      </c>
      <c r="AA7" t="str">
        <f>""</f>
        <v/>
      </c>
      <c r="AB7" t="str">
        <f>""</f>
        <v/>
      </c>
      <c r="AC7" t="str">
        <f>""</f>
        <v/>
      </c>
      <c r="AD7" t="str">
        <f>""</f>
        <v/>
      </c>
      <c r="AE7" t="str">
        <f>""</f>
        <v/>
      </c>
      <c r="AF7" t="str">
        <f>""</f>
        <v/>
      </c>
      <c r="AG7" t="str">
        <f>""</f>
        <v/>
      </c>
      <c r="AH7" t="str">
        <f>""</f>
        <v/>
      </c>
      <c r="AI7" t="str">
        <f>""</f>
        <v/>
      </c>
      <c r="AJ7" t="str">
        <f>""</f>
        <v/>
      </c>
      <c r="AK7" t="str">
        <f>""</f>
        <v/>
      </c>
      <c r="AL7" t="str">
        <f>""</f>
        <v/>
      </c>
      <c r="AM7" t="str">
        <f>""</f>
        <v/>
      </c>
      <c r="AN7" t="str">
        <f>""</f>
        <v/>
      </c>
      <c r="AO7" t="str">
        <f>""</f>
        <v/>
      </c>
      <c r="AP7" t="str">
        <f>""</f>
        <v/>
      </c>
      <c r="AQ7" t="str">
        <f>""</f>
        <v/>
      </c>
      <c r="AR7" t="str">
        <f>""</f>
        <v/>
      </c>
      <c r="AS7" t="str">
        <f>""</f>
        <v/>
      </c>
      <c r="AT7" t="str">
        <f>""</f>
        <v/>
      </c>
      <c r="AU7" t="str">
        <f>""</f>
        <v/>
      </c>
      <c r="AV7" t="str">
        <f>""</f>
        <v/>
      </c>
      <c r="AW7" t="str">
        <f>""</f>
        <v/>
      </c>
      <c r="AX7" t="str">
        <f>""</f>
        <v/>
      </c>
      <c r="AY7" t="str">
        <f>""</f>
        <v/>
      </c>
      <c r="AZ7" t="str">
        <f>""</f>
        <v/>
      </c>
      <c r="BA7" t="str">
        <f>""</f>
        <v/>
      </c>
    </row>
    <row r="8" spans="2:53" x14ac:dyDescent="0.2">
      <c r="B8" t="str">
        <f>""</f>
        <v/>
      </c>
      <c r="C8" t="str">
        <f>"[0.048]"</f>
        <v>[0.048]</v>
      </c>
      <c r="D8" t="str">
        <f>""</f>
        <v/>
      </c>
      <c r="E8" t="str">
        <f>""</f>
        <v/>
      </c>
      <c r="F8" t="str">
        <f>""</f>
        <v/>
      </c>
      <c r="G8" t="str">
        <f>""</f>
        <v/>
      </c>
      <c r="H8" t="str">
        <f>""</f>
        <v/>
      </c>
      <c r="I8" t="str">
        <f>""</f>
        <v/>
      </c>
      <c r="J8" t="str">
        <f>""</f>
        <v/>
      </c>
      <c r="K8" t="str">
        <f>""</f>
        <v/>
      </c>
      <c r="L8" t="str">
        <f>""</f>
        <v/>
      </c>
      <c r="M8" t="str">
        <f>""</f>
        <v/>
      </c>
      <c r="N8" t="str">
        <f>""</f>
        <v/>
      </c>
      <c r="O8" t="str">
        <f>""</f>
        <v/>
      </c>
      <c r="P8" t="str">
        <f>""</f>
        <v/>
      </c>
      <c r="Q8" t="str">
        <f>""</f>
        <v/>
      </c>
      <c r="R8" t="str">
        <f>""</f>
        <v/>
      </c>
      <c r="S8" t="str">
        <f>""</f>
        <v/>
      </c>
      <c r="T8" t="str">
        <f>""</f>
        <v/>
      </c>
      <c r="U8" t="str">
        <f>""</f>
        <v/>
      </c>
      <c r="V8" t="str">
        <f>""</f>
        <v/>
      </c>
      <c r="W8" t="str">
        <f>""</f>
        <v/>
      </c>
      <c r="X8" t="str">
        <f>""</f>
        <v/>
      </c>
      <c r="Y8" t="str">
        <f>""</f>
        <v/>
      </c>
      <c r="Z8" t="str">
        <f>""</f>
        <v/>
      </c>
      <c r="AA8" t="str">
        <f>""</f>
        <v/>
      </c>
      <c r="AB8" t="str">
        <f>""</f>
        <v/>
      </c>
      <c r="AC8" t="str">
        <f>""</f>
        <v/>
      </c>
      <c r="AD8" t="str">
        <f>""</f>
        <v/>
      </c>
      <c r="AE8" t="str">
        <f>""</f>
        <v/>
      </c>
      <c r="AF8" t="str">
        <f>""</f>
        <v/>
      </c>
      <c r="AG8" t="str">
        <f>""</f>
        <v/>
      </c>
      <c r="AH8" t="str">
        <f>""</f>
        <v/>
      </c>
      <c r="AI8" t="str">
        <f>""</f>
        <v/>
      </c>
      <c r="AJ8" t="str">
        <f>""</f>
        <v/>
      </c>
      <c r="AK8" t="str">
        <f>""</f>
        <v/>
      </c>
      <c r="AL8" t="str">
        <f>""</f>
        <v/>
      </c>
      <c r="AM8" t="str">
        <f>""</f>
        <v/>
      </c>
      <c r="AN8" t="str">
        <f>""</f>
        <v/>
      </c>
      <c r="AO8" t="str">
        <f>""</f>
        <v/>
      </c>
      <c r="AP8" t="str">
        <f>""</f>
        <v/>
      </c>
      <c r="AQ8" t="str">
        <f>""</f>
        <v/>
      </c>
      <c r="AR8" t="str">
        <f>""</f>
        <v/>
      </c>
      <c r="AS8" t="str">
        <f>""</f>
        <v/>
      </c>
      <c r="AT8" t="str">
        <f>""</f>
        <v/>
      </c>
      <c r="AU8" t="str">
        <f>""</f>
        <v/>
      </c>
      <c r="AV8" t="str">
        <f>""</f>
        <v/>
      </c>
      <c r="AW8" t="str">
        <f>""</f>
        <v/>
      </c>
      <c r="AX8" t="str">
        <f>""</f>
        <v/>
      </c>
      <c r="AY8" t="str">
        <f>""</f>
        <v/>
      </c>
      <c r="AZ8" t="str">
        <f>""</f>
        <v/>
      </c>
      <c r="BA8" t="str">
        <f>""</f>
        <v/>
      </c>
    </row>
    <row r="9" spans="2:53" x14ac:dyDescent="0.2">
      <c r="B9" t="str">
        <f>"Interaction"</f>
        <v>Interaction</v>
      </c>
      <c r="C9" t="str">
        <f>"-0.141"</f>
        <v>-0.141</v>
      </c>
      <c r="D9" t="str">
        <f>""</f>
        <v/>
      </c>
      <c r="E9" t="str">
        <f>""</f>
        <v/>
      </c>
      <c r="F9" t="str">
        <f>""</f>
        <v/>
      </c>
      <c r="G9" t="str">
        <f>""</f>
        <v/>
      </c>
      <c r="H9" t="str">
        <f>""</f>
        <v/>
      </c>
      <c r="I9" t="str">
        <f>""</f>
        <v/>
      </c>
      <c r="J9" t="str">
        <f>""</f>
        <v/>
      </c>
      <c r="K9" t="str">
        <f>""</f>
        <v/>
      </c>
      <c r="L9" t="str">
        <f>""</f>
        <v/>
      </c>
      <c r="M9" t="str">
        <f>""</f>
        <v/>
      </c>
      <c r="N9" t="str">
        <f>""</f>
        <v/>
      </c>
      <c r="O9" t="str">
        <f>""</f>
        <v/>
      </c>
      <c r="P9" t="str">
        <f>""</f>
        <v/>
      </c>
      <c r="Q9" t="str">
        <f>""</f>
        <v/>
      </c>
      <c r="R9" t="str">
        <f>""</f>
        <v/>
      </c>
      <c r="S9" t="str">
        <f>""</f>
        <v/>
      </c>
      <c r="T9" t="str">
        <f>""</f>
        <v/>
      </c>
      <c r="U9" t="str">
        <f>""</f>
        <v/>
      </c>
      <c r="V9" t="str">
        <f>""</f>
        <v/>
      </c>
      <c r="W9" t="str">
        <f>""</f>
        <v/>
      </c>
      <c r="X9" t="str">
        <f>""</f>
        <v/>
      </c>
      <c r="Y9" t="str">
        <f>""</f>
        <v/>
      </c>
      <c r="Z9" t="str">
        <f>""</f>
        <v/>
      </c>
      <c r="AA9" t="str">
        <f>""</f>
        <v/>
      </c>
      <c r="AB9" t="str">
        <f>""</f>
        <v/>
      </c>
      <c r="AC9" t="str">
        <f>""</f>
        <v/>
      </c>
      <c r="AD9" t="str">
        <f>""</f>
        <v/>
      </c>
      <c r="AE9" t="str">
        <f>""</f>
        <v/>
      </c>
      <c r="AF9" t="str">
        <f>""</f>
        <v/>
      </c>
      <c r="AG9" t="str">
        <f>""</f>
        <v/>
      </c>
      <c r="AH9" t="str">
        <f>""</f>
        <v/>
      </c>
      <c r="AI9" t="str">
        <f>""</f>
        <v/>
      </c>
      <c r="AJ9" t="str">
        <f>""</f>
        <v/>
      </c>
      <c r="AK9" t="str">
        <f>""</f>
        <v/>
      </c>
      <c r="AL9" t="str">
        <f>""</f>
        <v/>
      </c>
      <c r="AM9" t="str">
        <f>""</f>
        <v/>
      </c>
      <c r="AN9" t="str">
        <f>""</f>
        <v/>
      </c>
      <c r="AO9" t="str">
        <f>""</f>
        <v/>
      </c>
      <c r="AP9" t="str">
        <f>""</f>
        <v/>
      </c>
      <c r="AQ9" t="str">
        <f>""</f>
        <v/>
      </c>
      <c r="AR9" t="str">
        <f>""</f>
        <v/>
      </c>
      <c r="AS9" t="str">
        <f>""</f>
        <v/>
      </c>
      <c r="AT9" t="str">
        <f>""</f>
        <v/>
      </c>
      <c r="AU9" t="str">
        <f>""</f>
        <v/>
      </c>
      <c r="AV9" t="str">
        <f>""</f>
        <v/>
      </c>
      <c r="AW9" t="str">
        <f>""</f>
        <v/>
      </c>
      <c r="AX9" t="str">
        <f>""</f>
        <v/>
      </c>
      <c r="AY9" t="str">
        <f>""</f>
        <v/>
      </c>
      <c r="AZ9" t="str">
        <f>""</f>
        <v/>
      </c>
      <c r="BA9" t="str">
        <f>""</f>
        <v/>
      </c>
    </row>
    <row r="10" spans="2:53" x14ac:dyDescent="0.2">
      <c r="B10" t="str">
        <f>""</f>
        <v/>
      </c>
      <c r="C10" t="str">
        <f>"[0.096]"</f>
        <v>[0.096]</v>
      </c>
      <c r="D10" t="str">
        <f>""</f>
        <v/>
      </c>
      <c r="E10" t="str">
        <f>""</f>
        <v/>
      </c>
      <c r="F10" t="str">
        <f>""</f>
        <v/>
      </c>
      <c r="G10" t="str">
        <f>""</f>
        <v/>
      </c>
      <c r="H10" t="str">
        <f>""</f>
        <v/>
      </c>
      <c r="I10" t="str">
        <f>""</f>
        <v/>
      </c>
      <c r="J10" t="str">
        <f>""</f>
        <v/>
      </c>
      <c r="K10" t="str">
        <f>""</f>
        <v/>
      </c>
      <c r="L10" t="str">
        <f>""</f>
        <v/>
      </c>
      <c r="M10" t="str">
        <f>""</f>
        <v/>
      </c>
      <c r="N10" t="str">
        <f>""</f>
        <v/>
      </c>
      <c r="O10" t="str">
        <f>""</f>
        <v/>
      </c>
      <c r="P10" t="str">
        <f>""</f>
        <v/>
      </c>
      <c r="Q10" t="str">
        <f>""</f>
        <v/>
      </c>
      <c r="R10" t="str">
        <f>""</f>
        <v/>
      </c>
      <c r="S10" t="str">
        <f>""</f>
        <v/>
      </c>
      <c r="T10" t="str">
        <f>""</f>
        <v/>
      </c>
      <c r="U10" t="str">
        <f>""</f>
        <v/>
      </c>
      <c r="V10" t="str">
        <f>""</f>
        <v/>
      </c>
      <c r="W10" t="str">
        <f>""</f>
        <v/>
      </c>
      <c r="X10" t="str">
        <f>""</f>
        <v/>
      </c>
      <c r="Y10" t="str">
        <f>""</f>
        <v/>
      </c>
      <c r="Z10" t="str">
        <f>""</f>
        <v/>
      </c>
      <c r="AA10" t="str">
        <f>""</f>
        <v/>
      </c>
      <c r="AB10" t="str">
        <f>""</f>
        <v/>
      </c>
      <c r="AC10" t="str">
        <f>""</f>
        <v/>
      </c>
      <c r="AD10" t="str">
        <f>""</f>
        <v/>
      </c>
      <c r="AE10" t="str">
        <f>""</f>
        <v/>
      </c>
      <c r="AF10" t="str">
        <f>""</f>
        <v/>
      </c>
      <c r="AG10" t="str">
        <f>""</f>
        <v/>
      </c>
      <c r="AH10" t="str">
        <f>""</f>
        <v/>
      </c>
      <c r="AI10" t="str">
        <f>""</f>
        <v/>
      </c>
      <c r="AJ10" t="str">
        <f>""</f>
        <v/>
      </c>
      <c r="AK10" t="str">
        <f>""</f>
        <v/>
      </c>
      <c r="AL10" t="str">
        <f>""</f>
        <v/>
      </c>
      <c r="AM10" t="str">
        <f>""</f>
        <v/>
      </c>
      <c r="AN10" t="str">
        <f>""</f>
        <v/>
      </c>
      <c r="AO10" t="str">
        <f>""</f>
        <v/>
      </c>
      <c r="AP10" t="str">
        <f>""</f>
        <v/>
      </c>
      <c r="AQ10" t="str">
        <f>""</f>
        <v/>
      </c>
      <c r="AR10" t="str">
        <f>""</f>
        <v/>
      </c>
      <c r="AS10" t="str">
        <f>""</f>
        <v/>
      </c>
      <c r="AT10" t="str">
        <f>""</f>
        <v/>
      </c>
      <c r="AU10" t="str">
        <f>""</f>
        <v/>
      </c>
      <c r="AV10" t="str">
        <f>""</f>
        <v/>
      </c>
      <c r="AW10" t="str">
        <f>""</f>
        <v/>
      </c>
      <c r="AX10" t="str">
        <f>""</f>
        <v/>
      </c>
      <c r="AY10" t="str">
        <f>""</f>
        <v/>
      </c>
      <c r="AZ10" t="str">
        <f>""</f>
        <v/>
      </c>
      <c r="BA10" t="str">
        <f>""</f>
        <v/>
      </c>
    </row>
    <row r="11" spans="2:53" x14ac:dyDescent="0.2">
      <c r="B11" t="str">
        <f>"Number of childs who left household 1998-2007"</f>
        <v>Number of childs who left household 1998-2007</v>
      </c>
      <c r="C11" t="str">
        <f>""</f>
        <v/>
      </c>
      <c r="D11" t="str">
        <f>"-0.029"</f>
        <v>-0.029</v>
      </c>
      <c r="E11" t="str">
        <f>""</f>
        <v/>
      </c>
      <c r="F11" t="str">
        <f>""</f>
        <v/>
      </c>
      <c r="G11" t="str">
        <f>""</f>
        <v/>
      </c>
      <c r="H11" t="str">
        <f>""</f>
        <v/>
      </c>
      <c r="I11" t="str">
        <f>""</f>
        <v/>
      </c>
      <c r="J11" t="str">
        <f>""</f>
        <v/>
      </c>
      <c r="K11" t="str">
        <f>""</f>
        <v/>
      </c>
      <c r="L11" t="str">
        <f>""</f>
        <v/>
      </c>
      <c r="M11" t="str">
        <f>""</f>
        <v/>
      </c>
      <c r="N11" t="str">
        <f>""</f>
        <v/>
      </c>
      <c r="O11" t="str">
        <f>""</f>
        <v/>
      </c>
      <c r="P11" t="str">
        <f>""</f>
        <v/>
      </c>
      <c r="Q11" t="str">
        <f>""</f>
        <v/>
      </c>
      <c r="R11" t="str">
        <f>""</f>
        <v/>
      </c>
      <c r="S11" t="str">
        <f>""</f>
        <v/>
      </c>
      <c r="T11" t="str">
        <f>""</f>
        <v/>
      </c>
      <c r="U11" t="str">
        <f>""</f>
        <v/>
      </c>
      <c r="V11" t="str">
        <f>""</f>
        <v/>
      </c>
      <c r="W11" t="str">
        <f>""</f>
        <v/>
      </c>
      <c r="X11" t="str">
        <f>""</f>
        <v/>
      </c>
      <c r="Y11" t="str">
        <f>""</f>
        <v/>
      </c>
      <c r="Z11" t="str">
        <f>""</f>
        <v/>
      </c>
      <c r="AA11" t="str">
        <f>""</f>
        <v/>
      </c>
      <c r="AB11" t="str">
        <f>""</f>
        <v/>
      </c>
      <c r="AC11" t="str">
        <f>""</f>
        <v/>
      </c>
      <c r="AD11" t="str">
        <f>""</f>
        <v/>
      </c>
      <c r="AE11" t="str">
        <f>""</f>
        <v/>
      </c>
      <c r="AF11" t="str">
        <f>""</f>
        <v/>
      </c>
      <c r="AG11" t="str">
        <f>""</f>
        <v/>
      </c>
      <c r="AH11" t="str">
        <f>""</f>
        <v/>
      </c>
      <c r="AI11" t="str">
        <f>""</f>
        <v/>
      </c>
      <c r="AJ11" t="str">
        <f>""</f>
        <v/>
      </c>
      <c r="AK11" t="str">
        <f>""</f>
        <v/>
      </c>
      <c r="AL11" t="str">
        <f>""</f>
        <v/>
      </c>
      <c r="AM11" t="str">
        <f>""</f>
        <v/>
      </c>
      <c r="AN11" t="str">
        <f>""</f>
        <v/>
      </c>
      <c r="AO11" t="str">
        <f>""</f>
        <v/>
      </c>
      <c r="AP11" t="str">
        <f>""</f>
        <v/>
      </c>
      <c r="AQ11" t="str">
        <f>""</f>
        <v/>
      </c>
      <c r="AR11" t="str">
        <f>""</f>
        <v/>
      </c>
      <c r="AS11" t="str">
        <f>""</f>
        <v/>
      </c>
      <c r="AT11" t="str">
        <f>""</f>
        <v/>
      </c>
      <c r="AU11" t="str">
        <f>""</f>
        <v/>
      </c>
      <c r="AV11" t="str">
        <f>""</f>
        <v/>
      </c>
      <c r="AW11" t="str">
        <f>""</f>
        <v/>
      </c>
      <c r="AX11" t="str">
        <f>""</f>
        <v/>
      </c>
      <c r="AY11" t="str">
        <f>""</f>
        <v/>
      </c>
      <c r="AZ11" t="str">
        <f>""</f>
        <v/>
      </c>
      <c r="BA11" t="str">
        <f>""</f>
        <v/>
      </c>
    </row>
    <row r="12" spans="2:53" x14ac:dyDescent="0.2">
      <c r="B12" t="str">
        <f>""</f>
        <v/>
      </c>
      <c r="C12" t="str">
        <f>""</f>
        <v/>
      </c>
      <c r="D12" t="str">
        <f>"[0.026]"</f>
        <v>[0.026]</v>
      </c>
      <c r="E12" t="str">
        <f>""</f>
        <v/>
      </c>
      <c r="F12" t="str">
        <f>""</f>
        <v/>
      </c>
      <c r="G12" t="str">
        <f>""</f>
        <v/>
      </c>
      <c r="H12" t="str">
        <f>""</f>
        <v/>
      </c>
      <c r="I12" t="str">
        <f>""</f>
        <v/>
      </c>
      <c r="J12" t="str">
        <f>""</f>
        <v/>
      </c>
      <c r="K12" t="str">
        <f>""</f>
        <v/>
      </c>
      <c r="L12" t="str">
        <f>""</f>
        <v/>
      </c>
      <c r="M12" t="str">
        <f>""</f>
        <v/>
      </c>
      <c r="N12" t="str">
        <f>""</f>
        <v/>
      </c>
      <c r="O12" t="str">
        <f>""</f>
        <v/>
      </c>
      <c r="P12" t="str">
        <f>""</f>
        <v/>
      </c>
      <c r="Q12" t="str">
        <f>""</f>
        <v/>
      </c>
      <c r="R12" t="str">
        <f>""</f>
        <v/>
      </c>
      <c r="S12" t="str">
        <f>""</f>
        <v/>
      </c>
      <c r="T12" t="str">
        <f>""</f>
        <v/>
      </c>
      <c r="U12" t="str">
        <f>""</f>
        <v/>
      </c>
      <c r="V12" t="str">
        <f>""</f>
        <v/>
      </c>
      <c r="W12" t="str">
        <f>""</f>
        <v/>
      </c>
      <c r="X12" t="str">
        <f>""</f>
        <v/>
      </c>
      <c r="Y12" t="str">
        <f>""</f>
        <v/>
      </c>
      <c r="Z12" t="str">
        <f>""</f>
        <v/>
      </c>
      <c r="AA12" t="str">
        <f>""</f>
        <v/>
      </c>
      <c r="AB12" t="str">
        <f>""</f>
        <v/>
      </c>
      <c r="AC12" t="str">
        <f>""</f>
        <v/>
      </c>
      <c r="AD12" t="str">
        <f>""</f>
        <v/>
      </c>
      <c r="AE12" t="str">
        <f>""</f>
        <v/>
      </c>
      <c r="AF12" t="str">
        <f>""</f>
        <v/>
      </c>
      <c r="AG12" t="str">
        <f>""</f>
        <v/>
      </c>
      <c r="AH12" t="str">
        <f>""</f>
        <v/>
      </c>
      <c r="AI12" t="str">
        <f>""</f>
        <v/>
      </c>
      <c r="AJ12" t="str">
        <f>""</f>
        <v/>
      </c>
      <c r="AK12" t="str">
        <f>""</f>
        <v/>
      </c>
      <c r="AL12" t="str">
        <f>""</f>
        <v/>
      </c>
      <c r="AM12" t="str">
        <f>""</f>
        <v/>
      </c>
      <c r="AN12" t="str">
        <f>""</f>
        <v/>
      </c>
      <c r="AO12" t="str">
        <f>""</f>
        <v/>
      </c>
      <c r="AP12" t="str">
        <f>""</f>
        <v/>
      </c>
      <c r="AQ12" t="str">
        <f>""</f>
        <v/>
      </c>
      <c r="AR12" t="str">
        <f>""</f>
        <v/>
      </c>
      <c r="AS12" t="str">
        <f>""</f>
        <v/>
      </c>
      <c r="AT12" t="str">
        <f>""</f>
        <v/>
      </c>
      <c r="AU12" t="str">
        <f>""</f>
        <v/>
      </c>
      <c r="AV12" t="str">
        <f>""</f>
        <v/>
      </c>
      <c r="AW12" t="str">
        <f>""</f>
        <v/>
      </c>
      <c r="AX12" t="str">
        <f>""</f>
        <v/>
      </c>
      <c r="AY12" t="str">
        <f>""</f>
        <v/>
      </c>
      <c r="AZ12" t="str">
        <f>""</f>
        <v/>
      </c>
      <c r="BA12" t="str">
        <f>""</f>
        <v/>
      </c>
    </row>
    <row r="13" spans="2:53" x14ac:dyDescent="0.2">
      <c r="B13" t="str">
        <f>"Interaction"</f>
        <v>Interaction</v>
      </c>
      <c r="C13" t="str">
        <f>""</f>
        <v/>
      </c>
      <c r="D13" t="str">
        <f>"-0.091*"</f>
        <v>-0.091*</v>
      </c>
      <c r="E13" t="str">
        <f>""</f>
        <v/>
      </c>
      <c r="F13" t="str">
        <f>""</f>
        <v/>
      </c>
      <c r="G13" t="str">
        <f>""</f>
        <v/>
      </c>
      <c r="H13" t="str">
        <f>""</f>
        <v/>
      </c>
      <c r="I13" t="str">
        <f>""</f>
        <v/>
      </c>
      <c r="J13" t="str">
        <f>""</f>
        <v/>
      </c>
      <c r="K13" t="str">
        <f>""</f>
        <v/>
      </c>
      <c r="L13" t="str">
        <f>""</f>
        <v/>
      </c>
      <c r="M13" t="str">
        <f>""</f>
        <v/>
      </c>
      <c r="N13" t="str">
        <f>""</f>
        <v/>
      </c>
      <c r="O13" t="str">
        <f>""</f>
        <v/>
      </c>
      <c r="P13" t="str">
        <f>""</f>
        <v/>
      </c>
      <c r="Q13" t="str">
        <f>""</f>
        <v/>
      </c>
      <c r="R13" t="str">
        <f>""</f>
        <v/>
      </c>
      <c r="S13" t="str">
        <f>""</f>
        <v/>
      </c>
      <c r="T13" t="str">
        <f>""</f>
        <v/>
      </c>
      <c r="U13" t="str">
        <f>""</f>
        <v/>
      </c>
      <c r="V13" t="str">
        <f>""</f>
        <v/>
      </c>
      <c r="W13" t="str">
        <f>""</f>
        <v/>
      </c>
      <c r="X13" t="str">
        <f>""</f>
        <v/>
      </c>
      <c r="Y13" t="str">
        <f>""</f>
        <v/>
      </c>
      <c r="Z13" t="str">
        <f>""</f>
        <v/>
      </c>
      <c r="AA13" t="str">
        <f>""</f>
        <v/>
      </c>
      <c r="AB13" t="str">
        <f>""</f>
        <v/>
      </c>
      <c r="AC13" t="str">
        <f>""</f>
        <v/>
      </c>
      <c r="AD13" t="str">
        <f>""</f>
        <v/>
      </c>
      <c r="AE13" t="str">
        <f>""</f>
        <v/>
      </c>
      <c r="AF13" t="str">
        <f>""</f>
        <v/>
      </c>
      <c r="AG13" t="str">
        <f>""</f>
        <v/>
      </c>
      <c r="AH13" t="str">
        <f>""</f>
        <v/>
      </c>
      <c r="AI13" t="str">
        <f>""</f>
        <v/>
      </c>
      <c r="AJ13" t="str">
        <f>""</f>
        <v/>
      </c>
      <c r="AK13" t="str">
        <f>""</f>
        <v/>
      </c>
      <c r="AL13" t="str">
        <f>""</f>
        <v/>
      </c>
      <c r="AM13" t="str">
        <f>""</f>
        <v/>
      </c>
      <c r="AN13" t="str">
        <f>""</f>
        <v/>
      </c>
      <c r="AO13" t="str">
        <f>""</f>
        <v/>
      </c>
      <c r="AP13" t="str">
        <f>""</f>
        <v/>
      </c>
      <c r="AQ13" t="str">
        <f>""</f>
        <v/>
      </c>
      <c r="AR13" t="str">
        <f>""</f>
        <v/>
      </c>
      <c r="AS13" t="str">
        <f>""</f>
        <v/>
      </c>
      <c r="AT13" t="str">
        <f>""</f>
        <v/>
      </c>
      <c r="AU13" t="str">
        <f>""</f>
        <v/>
      </c>
      <c r="AV13" t="str">
        <f>""</f>
        <v/>
      </c>
      <c r="AW13" t="str">
        <f>""</f>
        <v/>
      </c>
      <c r="AX13" t="str">
        <f>""</f>
        <v/>
      </c>
      <c r="AY13" t="str">
        <f>""</f>
        <v/>
      </c>
      <c r="AZ13" t="str">
        <f>""</f>
        <v/>
      </c>
      <c r="BA13" t="str">
        <f>""</f>
        <v/>
      </c>
    </row>
    <row r="14" spans="2:53" x14ac:dyDescent="0.2">
      <c r="B14" t="str">
        <f>""</f>
        <v/>
      </c>
      <c r="C14" t="str">
        <f>""</f>
        <v/>
      </c>
      <c r="D14" t="str">
        <f>"[0.053]"</f>
        <v>[0.053]</v>
      </c>
      <c r="E14" t="str">
        <f>""</f>
        <v/>
      </c>
      <c r="F14" t="str">
        <f>""</f>
        <v/>
      </c>
      <c r="G14" t="str">
        <f>""</f>
        <v/>
      </c>
      <c r="H14" t="str">
        <f>""</f>
        <v/>
      </c>
      <c r="I14" t="str">
        <f>""</f>
        <v/>
      </c>
      <c r="J14" t="str">
        <f>""</f>
        <v/>
      </c>
      <c r="K14" t="str">
        <f>""</f>
        <v/>
      </c>
      <c r="L14" t="str">
        <f>""</f>
        <v/>
      </c>
      <c r="M14" t="str">
        <f>""</f>
        <v/>
      </c>
      <c r="N14" t="str">
        <f>""</f>
        <v/>
      </c>
      <c r="O14" t="str">
        <f>""</f>
        <v/>
      </c>
      <c r="P14" t="str">
        <f>""</f>
        <v/>
      </c>
      <c r="Q14" t="str">
        <f>""</f>
        <v/>
      </c>
      <c r="R14" t="str">
        <f>""</f>
        <v/>
      </c>
      <c r="S14" t="str">
        <f>""</f>
        <v/>
      </c>
      <c r="T14" t="str">
        <f>""</f>
        <v/>
      </c>
      <c r="U14" t="str">
        <f>""</f>
        <v/>
      </c>
      <c r="V14" t="str">
        <f>""</f>
        <v/>
      </c>
      <c r="W14" t="str">
        <f>""</f>
        <v/>
      </c>
      <c r="X14" t="str">
        <f>""</f>
        <v/>
      </c>
      <c r="Y14" t="str">
        <f>""</f>
        <v/>
      </c>
      <c r="Z14" t="str">
        <f>""</f>
        <v/>
      </c>
      <c r="AA14" t="str">
        <f>""</f>
        <v/>
      </c>
      <c r="AB14" t="str">
        <f>""</f>
        <v/>
      </c>
      <c r="AC14" t="str">
        <f>""</f>
        <v/>
      </c>
      <c r="AD14" t="str">
        <f>""</f>
        <v/>
      </c>
      <c r="AE14" t="str">
        <f>""</f>
        <v/>
      </c>
      <c r="AF14" t="str">
        <f>""</f>
        <v/>
      </c>
      <c r="AG14" t="str">
        <f>""</f>
        <v/>
      </c>
      <c r="AH14" t="str">
        <f>""</f>
        <v/>
      </c>
      <c r="AI14" t="str">
        <f>""</f>
        <v/>
      </c>
      <c r="AJ14" t="str">
        <f>""</f>
        <v/>
      </c>
      <c r="AK14" t="str">
        <f>""</f>
        <v/>
      </c>
      <c r="AL14" t="str">
        <f>""</f>
        <v/>
      </c>
      <c r="AM14" t="str">
        <f>""</f>
        <v/>
      </c>
      <c r="AN14" t="str">
        <f>""</f>
        <v/>
      </c>
      <c r="AO14" t="str">
        <f>""</f>
        <v/>
      </c>
      <c r="AP14" t="str">
        <f>""</f>
        <v/>
      </c>
      <c r="AQ14" t="str">
        <f>""</f>
        <v/>
      </c>
      <c r="AR14" t="str">
        <f>""</f>
        <v/>
      </c>
      <c r="AS14" t="str">
        <f>""</f>
        <v/>
      </c>
      <c r="AT14" t="str">
        <f>""</f>
        <v/>
      </c>
      <c r="AU14" t="str">
        <f>""</f>
        <v/>
      </c>
      <c r="AV14" t="str">
        <f>""</f>
        <v/>
      </c>
      <c r="AW14" t="str">
        <f>""</f>
        <v/>
      </c>
      <c r="AX14" t="str">
        <f>""</f>
        <v/>
      </c>
      <c r="AY14" t="str">
        <f>""</f>
        <v/>
      </c>
      <c r="AZ14" t="str">
        <f>""</f>
        <v/>
      </c>
      <c r="BA14" t="str">
        <f>""</f>
        <v/>
      </c>
    </row>
    <row r="15" spans="2:53" x14ac:dyDescent="0.2">
      <c r="B15" t="str">
        <f>"Share of childs  who left household 1998-2007"</f>
        <v>Share of childs  who left household 1998-2007</v>
      </c>
      <c r="C15" t="str">
        <f>""</f>
        <v/>
      </c>
      <c r="D15" t="str">
        <f>""</f>
        <v/>
      </c>
      <c r="E15" t="str">
        <f>"-0.021"</f>
        <v>-0.021</v>
      </c>
      <c r="F15" t="str">
        <f>""</f>
        <v/>
      </c>
      <c r="G15" t="str">
        <f>""</f>
        <v/>
      </c>
      <c r="H15" t="str">
        <f>""</f>
        <v/>
      </c>
      <c r="I15" t="str">
        <f>""</f>
        <v/>
      </c>
      <c r="J15" t="str">
        <f>""</f>
        <v/>
      </c>
      <c r="K15" t="str">
        <f>""</f>
        <v/>
      </c>
      <c r="L15" t="str">
        <f>""</f>
        <v/>
      </c>
      <c r="M15" t="str">
        <f>""</f>
        <v/>
      </c>
      <c r="N15" t="str">
        <f>""</f>
        <v/>
      </c>
      <c r="O15" t="str">
        <f>""</f>
        <v/>
      </c>
      <c r="P15" t="str">
        <f>""</f>
        <v/>
      </c>
      <c r="Q15" t="str">
        <f>""</f>
        <v/>
      </c>
      <c r="R15" t="str">
        <f>""</f>
        <v/>
      </c>
      <c r="S15" t="str">
        <f>""</f>
        <v/>
      </c>
      <c r="T15" t="str">
        <f>""</f>
        <v/>
      </c>
      <c r="U15" t="str">
        <f>""</f>
        <v/>
      </c>
      <c r="V15" t="str">
        <f>""</f>
        <v/>
      </c>
      <c r="W15" t="str">
        <f>""</f>
        <v/>
      </c>
      <c r="X15" t="str">
        <f>""</f>
        <v/>
      </c>
      <c r="Y15" t="str">
        <f>""</f>
        <v/>
      </c>
      <c r="Z15" t="str">
        <f>""</f>
        <v/>
      </c>
      <c r="AA15" t="str">
        <f>""</f>
        <v/>
      </c>
      <c r="AB15" t="str">
        <f>""</f>
        <v/>
      </c>
      <c r="AC15" t="str">
        <f>""</f>
        <v/>
      </c>
      <c r="AD15" t="str">
        <f>""</f>
        <v/>
      </c>
      <c r="AE15" t="str">
        <f>""</f>
        <v/>
      </c>
      <c r="AF15" t="str">
        <f>""</f>
        <v/>
      </c>
      <c r="AG15" t="str">
        <f>""</f>
        <v/>
      </c>
      <c r="AH15" t="str">
        <f>""</f>
        <v/>
      </c>
      <c r="AI15" t="str">
        <f>""</f>
        <v/>
      </c>
      <c r="AJ15" t="str">
        <f>""</f>
        <v/>
      </c>
      <c r="AK15" t="str">
        <f>""</f>
        <v/>
      </c>
      <c r="AL15" t="str">
        <f>""</f>
        <v/>
      </c>
      <c r="AM15" t="str">
        <f>""</f>
        <v/>
      </c>
      <c r="AN15" t="str">
        <f>""</f>
        <v/>
      </c>
      <c r="AO15" t="str">
        <f>""</f>
        <v/>
      </c>
      <c r="AP15" t="str">
        <f>""</f>
        <v/>
      </c>
      <c r="AQ15" t="str">
        <f>""</f>
        <v/>
      </c>
      <c r="AR15" t="str">
        <f>""</f>
        <v/>
      </c>
      <c r="AS15" t="str">
        <f>""</f>
        <v/>
      </c>
      <c r="AT15" t="str">
        <f>""</f>
        <v/>
      </c>
      <c r="AU15" t="str">
        <f>""</f>
        <v/>
      </c>
      <c r="AV15" t="str">
        <f>""</f>
        <v/>
      </c>
      <c r="AW15" t="str">
        <f>""</f>
        <v/>
      </c>
      <c r="AX15" t="str">
        <f>""</f>
        <v/>
      </c>
      <c r="AY15" t="str">
        <f>""</f>
        <v/>
      </c>
      <c r="AZ15" t="str">
        <f>""</f>
        <v/>
      </c>
      <c r="BA15" t="str">
        <f>""</f>
        <v/>
      </c>
    </row>
    <row r="16" spans="2:53" x14ac:dyDescent="0.2">
      <c r="B16" t="str">
        <f>""</f>
        <v/>
      </c>
      <c r="C16" t="str">
        <f>""</f>
        <v/>
      </c>
      <c r="D16" t="str">
        <f>""</f>
        <v/>
      </c>
      <c r="E16" t="str">
        <f>"[0.063]"</f>
        <v>[0.063]</v>
      </c>
      <c r="F16" t="str">
        <f>""</f>
        <v/>
      </c>
      <c r="G16" t="str">
        <f>""</f>
        <v/>
      </c>
      <c r="H16" t="str">
        <f>""</f>
        <v/>
      </c>
      <c r="I16" t="str">
        <f>""</f>
        <v/>
      </c>
      <c r="J16" t="str">
        <f>""</f>
        <v/>
      </c>
      <c r="K16" t="str">
        <f>""</f>
        <v/>
      </c>
      <c r="L16" t="str">
        <f>""</f>
        <v/>
      </c>
      <c r="M16" t="str">
        <f>""</f>
        <v/>
      </c>
      <c r="N16" t="str">
        <f>""</f>
        <v/>
      </c>
      <c r="O16" t="str">
        <f>""</f>
        <v/>
      </c>
      <c r="P16" t="str">
        <f>""</f>
        <v/>
      </c>
      <c r="Q16" t="str">
        <f>""</f>
        <v/>
      </c>
      <c r="R16" t="str">
        <f>""</f>
        <v/>
      </c>
      <c r="S16" t="str">
        <f>""</f>
        <v/>
      </c>
      <c r="T16" t="str">
        <f>""</f>
        <v/>
      </c>
      <c r="U16" t="str">
        <f>""</f>
        <v/>
      </c>
      <c r="V16" t="str">
        <f>""</f>
        <v/>
      </c>
      <c r="W16" t="str">
        <f>""</f>
        <v/>
      </c>
      <c r="X16" t="str">
        <f>""</f>
        <v/>
      </c>
      <c r="Y16" t="str">
        <f>""</f>
        <v/>
      </c>
      <c r="Z16" t="str">
        <f>""</f>
        <v/>
      </c>
      <c r="AA16" t="str">
        <f>""</f>
        <v/>
      </c>
      <c r="AB16" t="str">
        <f>""</f>
        <v/>
      </c>
      <c r="AC16" t="str">
        <f>""</f>
        <v/>
      </c>
      <c r="AD16" t="str">
        <f>""</f>
        <v/>
      </c>
      <c r="AE16" t="str">
        <f>""</f>
        <v/>
      </c>
      <c r="AF16" t="str">
        <f>""</f>
        <v/>
      </c>
      <c r="AG16" t="str">
        <f>""</f>
        <v/>
      </c>
      <c r="AH16" t="str">
        <f>""</f>
        <v/>
      </c>
      <c r="AI16" t="str">
        <f>""</f>
        <v/>
      </c>
      <c r="AJ16" t="str">
        <f>""</f>
        <v/>
      </c>
      <c r="AK16" t="str">
        <f>""</f>
        <v/>
      </c>
      <c r="AL16" t="str">
        <f>""</f>
        <v/>
      </c>
      <c r="AM16" t="str">
        <f>""</f>
        <v/>
      </c>
      <c r="AN16" t="str">
        <f>""</f>
        <v/>
      </c>
      <c r="AO16" t="str">
        <f>""</f>
        <v/>
      </c>
      <c r="AP16" t="str">
        <f>""</f>
        <v/>
      </c>
      <c r="AQ16" t="str">
        <f>""</f>
        <v/>
      </c>
      <c r="AR16" t="str">
        <f>""</f>
        <v/>
      </c>
      <c r="AS16" t="str">
        <f>""</f>
        <v/>
      </c>
      <c r="AT16" t="str">
        <f>""</f>
        <v/>
      </c>
      <c r="AU16" t="str">
        <f>""</f>
        <v/>
      </c>
      <c r="AV16" t="str">
        <f>""</f>
        <v/>
      </c>
      <c r="AW16" t="str">
        <f>""</f>
        <v/>
      </c>
      <c r="AX16" t="str">
        <f>""</f>
        <v/>
      </c>
      <c r="AY16" t="str">
        <f>""</f>
        <v/>
      </c>
      <c r="AZ16" t="str">
        <f>""</f>
        <v/>
      </c>
      <c r="BA16" t="str">
        <f>""</f>
        <v/>
      </c>
    </row>
    <row r="17" spans="2:53" x14ac:dyDescent="0.2">
      <c r="B17" t="str">
        <f>"Interaction"</f>
        <v>Interaction</v>
      </c>
      <c r="C17" t="str">
        <f>""</f>
        <v/>
      </c>
      <c r="D17" t="str">
        <f>""</f>
        <v/>
      </c>
      <c r="E17" t="str">
        <f>"-0.311**"</f>
        <v>-0.311**</v>
      </c>
      <c r="F17" t="str">
        <f>""</f>
        <v/>
      </c>
      <c r="G17" t="str">
        <f>""</f>
        <v/>
      </c>
      <c r="H17" t="str">
        <f>""</f>
        <v/>
      </c>
      <c r="I17" t="str">
        <f>""</f>
        <v/>
      </c>
      <c r="J17" t="str">
        <f>""</f>
        <v/>
      </c>
      <c r="K17" t="str">
        <f>""</f>
        <v/>
      </c>
      <c r="L17" t="str">
        <f>""</f>
        <v/>
      </c>
      <c r="M17" t="str">
        <f>""</f>
        <v/>
      </c>
      <c r="N17" t="str">
        <f>""</f>
        <v/>
      </c>
      <c r="O17" t="str">
        <f>""</f>
        <v/>
      </c>
      <c r="P17" t="str">
        <f>""</f>
        <v/>
      </c>
      <c r="Q17" t="str">
        <f>""</f>
        <v/>
      </c>
      <c r="R17" t="str">
        <f>""</f>
        <v/>
      </c>
      <c r="S17" t="str">
        <f>""</f>
        <v/>
      </c>
      <c r="T17" t="str">
        <f>""</f>
        <v/>
      </c>
      <c r="U17" t="str">
        <f>""</f>
        <v/>
      </c>
      <c r="V17" t="str">
        <f>""</f>
        <v/>
      </c>
      <c r="W17" t="str">
        <f>""</f>
        <v/>
      </c>
      <c r="X17" t="str">
        <f>""</f>
        <v/>
      </c>
      <c r="Y17" t="str">
        <f>""</f>
        <v/>
      </c>
      <c r="Z17" t="str">
        <f>""</f>
        <v/>
      </c>
      <c r="AA17" t="str">
        <f>""</f>
        <v/>
      </c>
      <c r="AB17" t="str">
        <f>""</f>
        <v/>
      </c>
      <c r="AC17" t="str">
        <f>""</f>
        <v/>
      </c>
      <c r="AD17" t="str">
        <f>""</f>
        <v/>
      </c>
      <c r="AE17" t="str">
        <f>""</f>
        <v/>
      </c>
      <c r="AF17" t="str">
        <f>""</f>
        <v/>
      </c>
      <c r="AG17" t="str">
        <f>""</f>
        <v/>
      </c>
      <c r="AH17" t="str">
        <f>""</f>
        <v/>
      </c>
      <c r="AI17" t="str">
        <f>""</f>
        <v/>
      </c>
      <c r="AJ17" t="str">
        <f>""</f>
        <v/>
      </c>
      <c r="AK17" t="str">
        <f>""</f>
        <v/>
      </c>
      <c r="AL17" t="str">
        <f>""</f>
        <v/>
      </c>
      <c r="AM17" t="str">
        <f>""</f>
        <v/>
      </c>
      <c r="AN17" t="str">
        <f>""</f>
        <v/>
      </c>
      <c r="AO17" t="str">
        <f>""</f>
        <v/>
      </c>
      <c r="AP17" t="str">
        <f>""</f>
        <v/>
      </c>
      <c r="AQ17" t="str">
        <f>""</f>
        <v/>
      </c>
      <c r="AR17" t="str">
        <f>""</f>
        <v/>
      </c>
      <c r="AS17" t="str">
        <f>""</f>
        <v/>
      </c>
      <c r="AT17" t="str">
        <f>""</f>
        <v/>
      </c>
      <c r="AU17" t="str">
        <f>""</f>
        <v/>
      </c>
      <c r="AV17" t="str">
        <f>""</f>
        <v/>
      </c>
      <c r="AW17" t="str">
        <f>""</f>
        <v/>
      </c>
      <c r="AX17" t="str">
        <f>""</f>
        <v/>
      </c>
      <c r="AY17" t="str">
        <f>""</f>
        <v/>
      </c>
      <c r="AZ17" t="str">
        <f>""</f>
        <v/>
      </c>
      <c r="BA17" t="str">
        <f>""</f>
        <v/>
      </c>
    </row>
    <row r="18" spans="2:53" x14ac:dyDescent="0.2">
      <c r="B18" t="str">
        <f>""</f>
        <v/>
      </c>
      <c r="C18" t="str">
        <f>""</f>
        <v/>
      </c>
      <c r="D18" t="str">
        <f>""</f>
        <v/>
      </c>
      <c r="E18" t="str">
        <f>"[0.124]"</f>
        <v>[0.124]</v>
      </c>
      <c r="F18" t="str">
        <f>""</f>
        <v/>
      </c>
      <c r="G18" t="str">
        <f>""</f>
        <v/>
      </c>
      <c r="H18" t="str">
        <f>""</f>
        <v/>
      </c>
      <c r="I18" t="str">
        <f>""</f>
        <v/>
      </c>
      <c r="J18" t="str">
        <f>""</f>
        <v/>
      </c>
      <c r="K18" t="str">
        <f>""</f>
        <v/>
      </c>
      <c r="L18" t="str">
        <f>""</f>
        <v/>
      </c>
      <c r="M18" t="str">
        <f>""</f>
        <v/>
      </c>
      <c r="N18" t="str">
        <f>""</f>
        <v/>
      </c>
      <c r="O18" t="str">
        <f>""</f>
        <v/>
      </c>
      <c r="P18" t="str">
        <f>""</f>
        <v/>
      </c>
      <c r="Q18" t="str">
        <f>""</f>
        <v/>
      </c>
      <c r="R18" t="str">
        <f>""</f>
        <v/>
      </c>
      <c r="S18" t="str">
        <f>""</f>
        <v/>
      </c>
      <c r="T18" t="str">
        <f>""</f>
        <v/>
      </c>
      <c r="U18" t="str">
        <f>""</f>
        <v/>
      </c>
      <c r="V18" t="str">
        <f>""</f>
        <v/>
      </c>
      <c r="W18" t="str">
        <f>""</f>
        <v/>
      </c>
      <c r="X18" t="str">
        <f>""</f>
        <v/>
      </c>
      <c r="Y18" t="str">
        <f>""</f>
        <v/>
      </c>
      <c r="Z18" t="str">
        <f>""</f>
        <v/>
      </c>
      <c r="AA18" t="str">
        <f>""</f>
        <v/>
      </c>
      <c r="AB18" t="str">
        <f>""</f>
        <v/>
      </c>
      <c r="AC18" t="str">
        <f>""</f>
        <v/>
      </c>
      <c r="AD18" t="str">
        <f>""</f>
        <v/>
      </c>
      <c r="AE18" t="str">
        <f>""</f>
        <v/>
      </c>
      <c r="AF18" t="str">
        <f>""</f>
        <v/>
      </c>
      <c r="AG18" t="str">
        <f>""</f>
        <v/>
      </c>
      <c r="AH18" t="str">
        <f>""</f>
        <v/>
      </c>
      <c r="AI18" t="str">
        <f>""</f>
        <v/>
      </c>
      <c r="AJ18" t="str">
        <f>""</f>
        <v/>
      </c>
      <c r="AK18" t="str">
        <f>""</f>
        <v/>
      </c>
      <c r="AL18" t="str">
        <f>""</f>
        <v/>
      </c>
      <c r="AM18" t="str">
        <f>""</f>
        <v/>
      </c>
      <c r="AN18" t="str">
        <f>""</f>
        <v/>
      </c>
      <c r="AO18" t="str">
        <f>""</f>
        <v/>
      </c>
      <c r="AP18" t="str">
        <f>""</f>
        <v/>
      </c>
      <c r="AQ18" t="str">
        <f>""</f>
        <v/>
      </c>
      <c r="AR18" t="str">
        <f>""</f>
        <v/>
      </c>
      <c r="AS18" t="str">
        <f>""</f>
        <v/>
      </c>
      <c r="AT18" t="str">
        <f>""</f>
        <v/>
      </c>
      <c r="AU18" t="str">
        <f>""</f>
        <v/>
      </c>
      <c r="AV18" t="str">
        <f>""</f>
        <v/>
      </c>
      <c r="AW18" t="str">
        <f>""</f>
        <v/>
      </c>
      <c r="AX18" t="str">
        <f>""</f>
        <v/>
      </c>
      <c r="AY18" t="str">
        <f>""</f>
        <v/>
      </c>
      <c r="AZ18" t="str">
        <f>""</f>
        <v/>
      </c>
      <c r="BA18" t="str">
        <f>""</f>
        <v/>
      </c>
    </row>
    <row r="19" spans="2:53" x14ac:dyDescent="0.2">
      <c r="B19" t="str">
        <f>"Number of years with presence of violence during 1998-2007"</f>
        <v>Number of years with presence of violence during 1998-2007</v>
      </c>
      <c r="C19" t="str">
        <f>""</f>
        <v/>
      </c>
      <c r="D19" t="str">
        <f>""</f>
        <v/>
      </c>
      <c r="E19" t="str">
        <f>""</f>
        <v/>
      </c>
      <c r="F19" t="str">
        <f>"0.001"</f>
        <v>0.001</v>
      </c>
      <c r="G19" t="str">
        <f>"0.001"</f>
        <v>0.001</v>
      </c>
      <c r="H19" t="str">
        <f>"0.002"</f>
        <v>0.002</v>
      </c>
      <c r="I19" t="str">
        <f>""</f>
        <v/>
      </c>
      <c r="J19" t="str">
        <f>""</f>
        <v/>
      </c>
      <c r="K19" t="str">
        <f>""</f>
        <v/>
      </c>
      <c r="L19" t="str">
        <f>""</f>
        <v/>
      </c>
      <c r="M19" t="str">
        <f>""</f>
        <v/>
      </c>
      <c r="N19" t="str">
        <f>""</f>
        <v/>
      </c>
      <c r="O19" t="str">
        <f>""</f>
        <v/>
      </c>
      <c r="P19" t="str">
        <f>""</f>
        <v/>
      </c>
      <c r="Q19" t="str">
        <f>""</f>
        <v/>
      </c>
      <c r="R19" t="str">
        <f>""</f>
        <v/>
      </c>
      <c r="S19" t="str">
        <f>""</f>
        <v/>
      </c>
      <c r="T19" t="str">
        <f>""</f>
        <v/>
      </c>
      <c r="U19" t="str">
        <f>""</f>
        <v/>
      </c>
      <c r="V19" t="str">
        <f>""</f>
        <v/>
      </c>
      <c r="W19" t="str">
        <f>""</f>
        <v/>
      </c>
      <c r="X19" t="str">
        <f>""</f>
        <v/>
      </c>
      <c r="Y19" t="str">
        <f>""</f>
        <v/>
      </c>
      <c r="Z19" t="str">
        <f>""</f>
        <v/>
      </c>
      <c r="AA19" t="str">
        <f>""</f>
        <v/>
      </c>
      <c r="AB19" t="str">
        <f>""</f>
        <v/>
      </c>
      <c r="AC19" t="str">
        <f>""</f>
        <v/>
      </c>
      <c r="AD19" t="str">
        <f>""</f>
        <v/>
      </c>
      <c r="AE19" t="str">
        <f>""</f>
        <v/>
      </c>
      <c r="AF19" t="str">
        <f>""</f>
        <v/>
      </c>
      <c r="AG19" t="str">
        <f>""</f>
        <v/>
      </c>
      <c r="AH19" t="str">
        <f>""</f>
        <v/>
      </c>
      <c r="AI19" t="str">
        <f>""</f>
        <v/>
      </c>
      <c r="AJ19" t="str">
        <f>""</f>
        <v/>
      </c>
      <c r="AK19" t="str">
        <f>""</f>
        <v/>
      </c>
      <c r="AL19" t="str">
        <f>""</f>
        <v/>
      </c>
      <c r="AM19" t="str">
        <f>""</f>
        <v/>
      </c>
      <c r="AN19" t="str">
        <f>""</f>
        <v/>
      </c>
      <c r="AO19" t="str">
        <f>""</f>
        <v/>
      </c>
      <c r="AP19" t="str">
        <f>""</f>
        <v/>
      </c>
      <c r="AQ19" t="str">
        <f>""</f>
        <v/>
      </c>
      <c r="AR19" t="str">
        <f>""</f>
        <v/>
      </c>
      <c r="AS19" t="str">
        <f>""</f>
        <v/>
      </c>
      <c r="AT19" t="str">
        <f>""</f>
        <v/>
      </c>
      <c r="AU19" t="str">
        <f>""</f>
        <v/>
      </c>
      <c r="AV19" t="str">
        <f>""</f>
        <v/>
      </c>
      <c r="AW19" t="str">
        <f>""</f>
        <v/>
      </c>
      <c r="AX19" t="str">
        <f>""</f>
        <v/>
      </c>
      <c r="AY19" t="str">
        <f>""</f>
        <v/>
      </c>
      <c r="AZ19" t="str">
        <f>""</f>
        <v/>
      </c>
      <c r="BA19" t="str">
        <f>""</f>
        <v/>
      </c>
    </row>
    <row r="20" spans="2:53" x14ac:dyDescent="0.2">
      <c r="B20" t="str">
        <f>""</f>
        <v/>
      </c>
      <c r="C20" t="str">
        <f>""</f>
        <v/>
      </c>
      <c r="D20" t="str">
        <f>""</f>
        <v/>
      </c>
      <c r="E20" t="str">
        <f>""</f>
        <v/>
      </c>
      <c r="F20" t="str">
        <f>"[0.011]"</f>
        <v>[0.011]</v>
      </c>
      <c r="G20" t="str">
        <f>"[0.011]"</f>
        <v>[0.011]</v>
      </c>
      <c r="H20" t="str">
        <f>"[0.011]"</f>
        <v>[0.011]</v>
      </c>
      <c r="I20" t="str">
        <f>""</f>
        <v/>
      </c>
      <c r="J20" t="str">
        <f>""</f>
        <v/>
      </c>
      <c r="K20" t="str">
        <f>""</f>
        <v/>
      </c>
      <c r="L20" t="str">
        <f>""</f>
        <v/>
      </c>
      <c r="M20" t="str">
        <f>""</f>
        <v/>
      </c>
      <c r="N20" t="str">
        <f>""</f>
        <v/>
      </c>
      <c r="O20" t="str">
        <f>""</f>
        <v/>
      </c>
      <c r="P20" t="str">
        <f>""</f>
        <v/>
      </c>
      <c r="Q20" t="str">
        <f>""</f>
        <v/>
      </c>
      <c r="R20" t="str">
        <f>""</f>
        <v/>
      </c>
      <c r="S20" t="str">
        <f>""</f>
        <v/>
      </c>
      <c r="T20" t="str">
        <f>""</f>
        <v/>
      </c>
      <c r="U20" t="str">
        <f>""</f>
        <v/>
      </c>
      <c r="V20" t="str">
        <f>""</f>
        <v/>
      </c>
      <c r="W20" t="str">
        <f>""</f>
        <v/>
      </c>
      <c r="X20" t="str">
        <f>""</f>
        <v/>
      </c>
      <c r="Y20" t="str">
        <f>""</f>
        <v/>
      </c>
      <c r="Z20" t="str">
        <f>""</f>
        <v/>
      </c>
      <c r="AA20" t="str">
        <f>""</f>
        <v/>
      </c>
      <c r="AB20" t="str">
        <f>""</f>
        <v/>
      </c>
      <c r="AC20" t="str">
        <f>""</f>
        <v/>
      </c>
      <c r="AD20" t="str">
        <f>""</f>
        <v/>
      </c>
      <c r="AE20" t="str">
        <f>""</f>
        <v/>
      </c>
      <c r="AF20" t="str">
        <f>""</f>
        <v/>
      </c>
      <c r="AG20" t="str">
        <f>""</f>
        <v/>
      </c>
      <c r="AH20" t="str">
        <f>""</f>
        <v/>
      </c>
      <c r="AI20" t="str">
        <f>""</f>
        <v/>
      </c>
      <c r="AJ20" t="str">
        <f>""</f>
        <v/>
      </c>
      <c r="AK20" t="str">
        <f>""</f>
        <v/>
      </c>
      <c r="AL20" t="str">
        <f>""</f>
        <v/>
      </c>
      <c r="AM20" t="str">
        <f>""</f>
        <v/>
      </c>
      <c r="AN20" t="str">
        <f>""</f>
        <v/>
      </c>
      <c r="AO20" t="str">
        <f>""</f>
        <v/>
      </c>
      <c r="AP20" t="str">
        <f>""</f>
        <v/>
      </c>
      <c r="AQ20" t="str">
        <f>""</f>
        <v/>
      </c>
      <c r="AR20" t="str">
        <f>""</f>
        <v/>
      </c>
      <c r="AS20" t="str">
        <f>""</f>
        <v/>
      </c>
      <c r="AT20" t="str">
        <f>""</f>
        <v/>
      </c>
      <c r="AU20" t="str">
        <f>""</f>
        <v/>
      </c>
      <c r="AV20" t="str">
        <f>""</f>
        <v/>
      </c>
      <c r="AW20" t="str">
        <f>""</f>
        <v/>
      </c>
      <c r="AX20" t="str">
        <f>""</f>
        <v/>
      </c>
      <c r="AY20" t="str">
        <f>""</f>
        <v/>
      </c>
      <c r="AZ20" t="str">
        <f>""</f>
        <v/>
      </c>
      <c r="BA20" t="str">
        <f>""</f>
        <v/>
      </c>
    </row>
    <row r="21" spans="2:53" x14ac:dyDescent="0.2">
      <c r="B21" t="str">
        <f>"At least 1 child left the household in a given year (yes=1)"</f>
        <v>At least 1 child left the household in a given year (yes=1)</v>
      </c>
      <c r="C21" t="str">
        <f>""</f>
        <v/>
      </c>
      <c r="D21" t="str">
        <f>""</f>
        <v/>
      </c>
      <c r="E21" t="str">
        <f>""</f>
        <v/>
      </c>
      <c r="F21" t="str">
        <f>"-0.090*"</f>
        <v>-0.090*</v>
      </c>
      <c r="G21" t="str">
        <f>""</f>
        <v/>
      </c>
      <c r="H21" t="str">
        <f>""</f>
        <v/>
      </c>
      <c r="I21" t="str">
        <f>""</f>
        <v/>
      </c>
      <c r="J21" t="str">
        <f>""</f>
        <v/>
      </c>
      <c r="K21" t="str">
        <f>""</f>
        <v/>
      </c>
      <c r="L21" t="str">
        <f>""</f>
        <v/>
      </c>
      <c r="M21" t="str">
        <f>""</f>
        <v/>
      </c>
      <c r="N21" t="str">
        <f>""</f>
        <v/>
      </c>
      <c r="O21" t="str">
        <f>""</f>
        <v/>
      </c>
      <c r="P21" t="str">
        <f>""</f>
        <v/>
      </c>
      <c r="Q21" t="str">
        <f>""</f>
        <v/>
      </c>
      <c r="R21" t="str">
        <f>""</f>
        <v/>
      </c>
      <c r="S21" t="str">
        <f>""</f>
        <v/>
      </c>
      <c r="T21" t="str">
        <f>""</f>
        <v/>
      </c>
      <c r="U21" t="str">
        <f>""</f>
        <v/>
      </c>
      <c r="V21" t="str">
        <f>""</f>
        <v/>
      </c>
      <c r="W21" t="str">
        <f>""</f>
        <v/>
      </c>
      <c r="X21" t="str">
        <f>""</f>
        <v/>
      </c>
      <c r="Y21" t="str">
        <f>""</f>
        <v/>
      </c>
      <c r="Z21" t="str">
        <f>""</f>
        <v/>
      </c>
      <c r="AA21" t="str">
        <f>""</f>
        <v/>
      </c>
      <c r="AB21" t="str">
        <f>""</f>
        <v/>
      </c>
      <c r="AC21" t="str">
        <f>""</f>
        <v/>
      </c>
      <c r="AD21" t="str">
        <f>""</f>
        <v/>
      </c>
      <c r="AE21" t="str">
        <f>""</f>
        <v/>
      </c>
      <c r="AF21" t="str">
        <f>""</f>
        <v/>
      </c>
      <c r="AG21" t="str">
        <f>""</f>
        <v/>
      </c>
      <c r="AH21" t="str">
        <f>""</f>
        <v/>
      </c>
      <c r="AI21" t="str">
        <f>""</f>
        <v/>
      </c>
      <c r="AJ21" t="str">
        <f>""</f>
        <v/>
      </c>
      <c r="AK21" t="str">
        <f>""</f>
        <v/>
      </c>
      <c r="AL21" t="str">
        <f>""</f>
        <v/>
      </c>
      <c r="AM21" t="str">
        <f>""</f>
        <v/>
      </c>
      <c r="AN21" t="str">
        <f>""</f>
        <v/>
      </c>
      <c r="AO21" t="str">
        <f>""</f>
        <v/>
      </c>
      <c r="AP21" t="str">
        <f>""</f>
        <v/>
      </c>
      <c r="AQ21" t="str">
        <f>""</f>
        <v/>
      </c>
      <c r="AR21" t="str">
        <f>""</f>
        <v/>
      </c>
      <c r="AS21" t="str">
        <f>""</f>
        <v/>
      </c>
      <c r="AT21" t="str">
        <f>""</f>
        <v/>
      </c>
      <c r="AU21" t="str">
        <f>""</f>
        <v/>
      </c>
      <c r="AV21" t="str">
        <f>""</f>
        <v/>
      </c>
      <c r="AW21" t="str">
        <f>""</f>
        <v/>
      </c>
      <c r="AX21" t="str">
        <f>""</f>
        <v/>
      </c>
      <c r="AY21" t="str">
        <f>""</f>
        <v/>
      </c>
      <c r="AZ21" t="str">
        <f>""</f>
        <v/>
      </c>
      <c r="BA21" t="str">
        <f>""</f>
        <v/>
      </c>
    </row>
    <row r="22" spans="2:53" x14ac:dyDescent="0.2">
      <c r="B22" t="str">
        <f>""</f>
        <v/>
      </c>
      <c r="C22" t="str">
        <f>""</f>
        <v/>
      </c>
      <c r="D22" t="str">
        <f>""</f>
        <v/>
      </c>
      <c r="E22" t="str">
        <f>""</f>
        <v/>
      </c>
      <c r="F22" t="str">
        <f>"[0.047]"</f>
        <v>[0.047]</v>
      </c>
      <c r="G22" t="str">
        <f>""</f>
        <v/>
      </c>
      <c r="H22" t="str">
        <f>""</f>
        <v/>
      </c>
      <c r="I22" t="str">
        <f>""</f>
        <v/>
      </c>
      <c r="J22" t="str">
        <f>""</f>
        <v/>
      </c>
      <c r="K22" t="str">
        <f>""</f>
        <v/>
      </c>
      <c r="L22" t="str">
        <f>""</f>
        <v/>
      </c>
      <c r="M22" t="str">
        <f>""</f>
        <v/>
      </c>
      <c r="N22" t="str">
        <f>""</f>
        <v/>
      </c>
      <c r="O22" t="str">
        <f>""</f>
        <v/>
      </c>
      <c r="P22" t="str">
        <f>""</f>
        <v/>
      </c>
      <c r="Q22" t="str">
        <f>""</f>
        <v/>
      </c>
      <c r="R22" t="str">
        <f>""</f>
        <v/>
      </c>
      <c r="S22" t="str">
        <f>""</f>
        <v/>
      </c>
      <c r="T22" t="str">
        <f>""</f>
        <v/>
      </c>
      <c r="U22" t="str">
        <f>""</f>
        <v/>
      </c>
      <c r="V22" t="str">
        <f>""</f>
        <v/>
      </c>
      <c r="W22" t="str">
        <f>""</f>
        <v/>
      </c>
      <c r="X22" t="str">
        <f>""</f>
        <v/>
      </c>
      <c r="Y22" t="str">
        <f>""</f>
        <v/>
      </c>
      <c r="Z22" t="str">
        <f>""</f>
        <v/>
      </c>
      <c r="AA22" t="str">
        <f>""</f>
        <v/>
      </c>
      <c r="AB22" t="str">
        <f>""</f>
        <v/>
      </c>
      <c r="AC22" t="str">
        <f>""</f>
        <v/>
      </c>
      <c r="AD22" t="str">
        <f>""</f>
        <v/>
      </c>
      <c r="AE22" t="str">
        <f>""</f>
        <v/>
      </c>
      <c r="AF22" t="str">
        <f>""</f>
        <v/>
      </c>
      <c r="AG22" t="str">
        <f>""</f>
        <v/>
      </c>
      <c r="AH22" t="str">
        <f>""</f>
        <v/>
      </c>
      <c r="AI22" t="str">
        <f>""</f>
        <v/>
      </c>
      <c r="AJ22" t="str">
        <f>""</f>
        <v/>
      </c>
      <c r="AK22" t="str">
        <f>""</f>
        <v/>
      </c>
      <c r="AL22" t="str">
        <f>""</f>
        <v/>
      </c>
      <c r="AM22" t="str">
        <f>""</f>
        <v/>
      </c>
      <c r="AN22" t="str">
        <f>""</f>
        <v/>
      </c>
      <c r="AO22" t="str">
        <f>""</f>
        <v/>
      </c>
      <c r="AP22" t="str">
        <f>""</f>
        <v/>
      </c>
      <c r="AQ22" t="str">
        <f>""</f>
        <v/>
      </c>
      <c r="AR22" t="str">
        <f>""</f>
        <v/>
      </c>
      <c r="AS22" t="str">
        <f>""</f>
        <v/>
      </c>
      <c r="AT22" t="str">
        <f>""</f>
        <v/>
      </c>
      <c r="AU22" t="str">
        <f>""</f>
        <v/>
      </c>
      <c r="AV22" t="str">
        <f>""</f>
        <v/>
      </c>
      <c r="AW22" t="str">
        <f>""</f>
        <v/>
      </c>
      <c r="AX22" t="str">
        <f>""</f>
        <v/>
      </c>
      <c r="AY22" t="str">
        <f>""</f>
        <v/>
      </c>
      <c r="AZ22" t="str">
        <f>""</f>
        <v/>
      </c>
      <c r="BA22" t="str">
        <f>""</f>
        <v/>
      </c>
    </row>
    <row r="23" spans="2:53" x14ac:dyDescent="0.2">
      <c r="B23" t="str">
        <f>"Interaction"</f>
        <v>Interaction</v>
      </c>
      <c r="C23" t="str">
        <f>""</f>
        <v/>
      </c>
      <c r="D23" t="str">
        <f>""</f>
        <v/>
      </c>
      <c r="E23" t="str">
        <f>""</f>
        <v/>
      </c>
      <c r="F23" t="str">
        <f>"-0.001"</f>
        <v>-0.001</v>
      </c>
      <c r="G23" t="str">
        <f>""</f>
        <v/>
      </c>
      <c r="H23" t="str">
        <f>""</f>
        <v/>
      </c>
      <c r="I23" t="str">
        <f>""</f>
        <v/>
      </c>
      <c r="J23" t="str">
        <f>""</f>
        <v/>
      </c>
      <c r="K23" t="str">
        <f>""</f>
        <v/>
      </c>
      <c r="L23" t="str">
        <f>""</f>
        <v/>
      </c>
      <c r="M23" t="str">
        <f>""</f>
        <v/>
      </c>
      <c r="N23" t="str">
        <f>""</f>
        <v/>
      </c>
      <c r="O23" t="str">
        <f>""</f>
        <v/>
      </c>
      <c r="P23" t="str">
        <f>""</f>
        <v/>
      </c>
      <c r="Q23" t="str">
        <f>""</f>
        <v/>
      </c>
      <c r="R23" t="str">
        <f>""</f>
        <v/>
      </c>
      <c r="S23" t="str">
        <f>""</f>
        <v/>
      </c>
      <c r="T23" t="str">
        <f>""</f>
        <v/>
      </c>
      <c r="U23" t="str">
        <f>""</f>
        <v/>
      </c>
      <c r="V23" t="str">
        <f>""</f>
        <v/>
      </c>
      <c r="W23" t="str">
        <f>""</f>
        <v/>
      </c>
      <c r="X23" t="str">
        <f>""</f>
        <v/>
      </c>
      <c r="Y23" t="str">
        <f>""</f>
        <v/>
      </c>
      <c r="Z23" t="str">
        <f>""</f>
        <v/>
      </c>
      <c r="AA23" t="str">
        <f>""</f>
        <v/>
      </c>
      <c r="AB23" t="str">
        <f>""</f>
        <v/>
      </c>
      <c r="AC23" t="str">
        <f>""</f>
        <v/>
      </c>
      <c r="AD23" t="str">
        <f>""</f>
        <v/>
      </c>
      <c r="AE23" t="str">
        <f>""</f>
        <v/>
      </c>
      <c r="AF23" t="str">
        <f>""</f>
        <v/>
      </c>
      <c r="AG23" t="str">
        <f>""</f>
        <v/>
      </c>
      <c r="AH23" t="str">
        <f>""</f>
        <v/>
      </c>
      <c r="AI23" t="str">
        <f>""</f>
        <v/>
      </c>
      <c r="AJ23" t="str">
        <f>""</f>
        <v/>
      </c>
      <c r="AK23" t="str">
        <f>""</f>
        <v/>
      </c>
      <c r="AL23" t="str">
        <f>""</f>
        <v/>
      </c>
      <c r="AM23" t="str">
        <f>""</f>
        <v/>
      </c>
      <c r="AN23" t="str">
        <f>""</f>
        <v/>
      </c>
      <c r="AO23" t="str">
        <f>""</f>
        <v/>
      </c>
      <c r="AP23" t="str">
        <f>""</f>
        <v/>
      </c>
      <c r="AQ23" t="str">
        <f>""</f>
        <v/>
      </c>
      <c r="AR23" t="str">
        <f>""</f>
        <v/>
      </c>
      <c r="AS23" t="str">
        <f>""</f>
        <v/>
      </c>
      <c r="AT23" t="str">
        <f>""</f>
        <v/>
      </c>
      <c r="AU23" t="str">
        <f>""</f>
        <v/>
      </c>
      <c r="AV23" t="str">
        <f>""</f>
        <v/>
      </c>
      <c r="AW23" t="str">
        <f>""</f>
        <v/>
      </c>
      <c r="AX23" t="str">
        <f>""</f>
        <v/>
      </c>
      <c r="AY23" t="str">
        <f>""</f>
        <v/>
      </c>
      <c r="AZ23" t="str">
        <f>""</f>
        <v/>
      </c>
      <c r="BA23" t="str">
        <f>""</f>
        <v/>
      </c>
    </row>
    <row r="24" spans="2:53" x14ac:dyDescent="0.2">
      <c r="B24" t="str">
        <f>""</f>
        <v/>
      </c>
      <c r="C24" t="str">
        <f>""</f>
        <v/>
      </c>
      <c r="D24" t="str">
        <f>""</f>
        <v/>
      </c>
      <c r="E24" t="str">
        <f>""</f>
        <v/>
      </c>
      <c r="F24" t="str">
        <f>"[0.024]"</f>
        <v>[0.024]</v>
      </c>
      <c r="G24" t="str">
        <f>""</f>
        <v/>
      </c>
      <c r="H24" t="str">
        <f>""</f>
        <v/>
      </c>
      <c r="I24" t="str">
        <f>""</f>
        <v/>
      </c>
      <c r="J24" t="str">
        <f>""</f>
        <v/>
      </c>
      <c r="K24" t="str">
        <f>""</f>
        <v/>
      </c>
      <c r="L24" t="str">
        <f>""</f>
        <v/>
      </c>
      <c r="M24" t="str">
        <f>""</f>
        <v/>
      </c>
      <c r="N24" t="str">
        <f>""</f>
        <v/>
      </c>
      <c r="O24" t="str">
        <f>""</f>
        <v/>
      </c>
      <c r="P24" t="str">
        <f>""</f>
        <v/>
      </c>
      <c r="Q24" t="str">
        <f>""</f>
        <v/>
      </c>
      <c r="R24" t="str">
        <f>""</f>
        <v/>
      </c>
      <c r="S24" t="str">
        <f>""</f>
        <v/>
      </c>
      <c r="T24" t="str">
        <f>""</f>
        <v/>
      </c>
      <c r="U24" t="str">
        <f>""</f>
        <v/>
      </c>
      <c r="V24" t="str">
        <f>""</f>
        <v/>
      </c>
      <c r="W24" t="str">
        <f>""</f>
        <v/>
      </c>
      <c r="X24" t="str">
        <f>""</f>
        <v/>
      </c>
      <c r="Y24" t="str">
        <f>""</f>
        <v/>
      </c>
      <c r="Z24" t="str">
        <f>""</f>
        <v/>
      </c>
      <c r="AA24" t="str">
        <f>""</f>
        <v/>
      </c>
      <c r="AB24" t="str">
        <f>""</f>
        <v/>
      </c>
      <c r="AC24" t="str">
        <f>""</f>
        <v/>
      </c>
      <c r="AD24" t="str">
        <f>""</f>
        <v/>
      </c>
      <c r="AE24" t="str">
        <f>""</f>
        <v/>
      </c>
      <c r="AF24" t="str">
        <f>""</f>
        <v/>
      </c>
      <c r="AG24" t="str">
        <f>""</f>
        <v/>
      </c>
      <c r="AH24" t="str">
        <f>""</f>
        <v/>
      </c>
      <c r="AI24" t="str">
        <f>""</f>
        <v/>
      </c>
      <c r="AJ24" t="str">
        <f>""</f>
        <v/>
      </c>
      <c r="AK24" t="str">
        <f>""</f>
        <v/>
      </c>
      <c r="AL24" t="str">
        <f>""</f>
        <v/>
      </c>
      <c r="AM24" t="str">
        <f>""</f>
        <v/>
      </c>
      <c r="AN24" t="str">
        <f>""</f>
        <v/>
      </c>
      <c r="AO24" t="str">
        <f>""</f>
        <v/>
      </c>
      <c r="AP24" t="str">
        <f>""</f>
        <v/>
      </c>
      <c r="AQ24" t="str">
        <f>""</f>
        <v/>
      </c>
      <c r="AR24" t="str">
        <f>""</f>
        <v/>
      </c>
      <c r="AS24" t="str">
        <f>""</f>
        <v/>
      </c>
      <c r="AT24" t="str">
        <f>""</f>
        <v/>
      </c>
      <c r="AU24" t="str">
        <f>""</f>
        <v/>
      </c>
      <c r="AV24" t="str">
        <f>""</f>
        <v/>
      </c>
      <c r="AW24" t="str">
        <f>""</f>
        <v/>
      </c>
      <c r="AX24" t="str">
        <f>""</f>
        <v/>
      </c>
      <c r="AY24" t="str">
        <f>""</f>
        <v/>
      </c>
      <c r="AZ24" t="str">
        <f>""</f>
        <v/>
      </c>
      <c r="BA24" t="str">
        <f>""</f>
        <v/>
      </c>
    </row>
    <row r="25" spans="2:53" x14ac:dyDescent="0.2">
      <c r="B25" t="str">
        <f>"Number of childs who left household 1998-2007"</f>
        <v>Number of childs who left household 1998-2007</v>
      </c>
      <c r="C25" t="str">
        <f>""</f>
        <v/>
      </c>
      <c r="D25" t="str">
        <f>""</f>
        <v/>
      </c>
      <c r="E25" t="str">
        <f>""</f>
        <v/>
      </c>
      <c r="F25" t="str">
        <f>""</f>
        <v/>
      </c>
      <c r="G25" t="str">
        <f>"-0.061**"</f>
        <v>-0.061**</v>
      </c>
      <c r="H25" t="str">
        <f>""</f>
        <v/>
      </c>
      <c r="I25" t="str">
        <f>""</f>
        <v/>
      </c>
      <c r="J25" t="str">
        <f>""</f>
        <v/>
      </c>
      <c r="K25" t="str">
        <f>""</f>
        <v/>
      </c>
      <c r="L25" t="str">
        <f>""</f>
        <v/>
      </c>
      <c r="M25" t="str">
        <f>""</f>
        <v/>
      </c>
      <c r="N25" t="str">
        <f>""</f>
        <v/>
      </c>
      <c r="O25" t="str">
        <f>""</f>
        <v/>
      </c>
      <c r="P25" t="str">
        <f>""</f>
        <v/>
      </c>
      <c r="Q25" t="str">
        <f>""</f>
        <v/>
      </c>
      <c r="R25" t="str">
        <f>""</f>
        <v/>
      </c>
      <c r="S25" t="str">
        <f>""</f>
        <v/>
      </c>
      <c r="T25" t="str">
        <f>""</f>
        <v/>
      </c>
      <c r="U25" t="str">
        <f>""</f>
        <v/>
      </c>
      <c r="V25" t="str">
        <f>""</f>
        <v/>
      </c>
      <c r="W25" t="str">
        <f>""</f>
        <v/>
      </c>
      <c r="X25" t="str">
        <f>""</f>
        <v/>
      </c>
      <c r="Y25" t="str">
        <f>""</f>
        <v/>
      </c>
      <c r="Z25" t="str">
        <f>""</f>
        <v/>
      </c>
      <c r="AA25" t="str">
        <f>""</f>
        <v/>
      </c>
      <c r="AB25" t="str">
        <f>""</f>
        <v/>
      </c>
      <c r="AC25" t="str">
        <f>""</f>
        <v/>
      </c>
      <c r="AD25" t="str">
        <f>""</f>
        <v/>
      </c>
      <c r="AE25" t="str">
        <f>""</f>
        <v/>
      </c>
      <c r="AF25" t="str">
        <f>""</f>
        <v/>
      </c>
      <c r="AG25" t="str">
        <f>""</f>
        <v/>
      </c>
      <c r="AH25" t="str">
        <f>""</f>
        <v/>
      </c>
      <c r="AI25" t="str">
        <f>""</f>
        <v/>
      </c>
      <c r="AJ25" t="str">
        <f>""</f>
        <v/>
      </c>
      <c r="AK25" t="str">
        <f>""</f>
        <v/>
      </c>
      <c r="AL25" t="str">
        <f>""</f>
        <v/>
      </c>
      <c r="AM25" t="str">
        <f>""</f>
        <v/>
      </c>
      <c r="AN25" t="str">
        <f>""</f>
        <v/>
      </c>
      <c r="AO25" t="str">
        <f>""</f>
        <v/>
      </c>
      <c r="AP25" t="str">
        <f>""</f>
        <v/>
      </c>
      <c r="AQ25" t="str">
        <f>""</f>
        <v/>
      </c>
      <c r="AR25" t="str">
        <f>""</f>
        <v/>
      </c>
      <c r="AS25" t="str">
        <f>""</f>
        <v/>
      </c>
      <c r="AT25" t="str">
        <f>""</f>
        <v/>
      </c>
      <c r="AU25" t="str">
        <f>""</f>
        <v/>
      </c>
      <c r="AV25" t="str">
        <f>""</f>
        <v/>
      </c>
      <c r="AW25" t="str">
        <f>""</f>
        <v/>
      </c>
      <c r="AX25" t="str">
        <f>""</f>
        <v/>
      </c>
      <c r="AY25" t="str">
        <f>""</f>
        <v/>
      </c>
      <c r="AZ25" t="str">
        <f>""</f>
        <v/>
      </c>
      <c r="BA25" t="str">
        <f>""</f>
        <v/>
      </c>
    </row>
    <row r="26" spans="2:53" x14ac:dyDescent="0.2">
      <c r="B26" t="str">
        <f>""</f>
        <v/>
      </c>
      <c r="C26" t="str">
        <f>""</f>
        <v/>
      </c>
      <c r="D26" t="str">
        <f>""</f>
        <v/>
      </c>
      <c r="E26" t="str">
        <f>""</f>
        <v/>
      </c>
      <c r="F26" t="str">
        <f>""</f>
        <v/>
      </c>
      <c r="G26" t="str">
        <f>"[0.028]"</f>
        <v>[0.028]</v>
      </c>
      <c r="H26" t="str">
        <f>""</f>
        <v/>
      </c>
      <c r="I26" t="str">
        <f>""</f>
        <v/>
      </c>
      <c r="J26" t="str">
        <f>""</f>
        <v/>
      </c>
      <c r="K26" t="str">
        <f>""</f>
        <v/>
      </c>
      <c r="L26" t="str">
        <f>""</f>
        <v/>
      </c>
      <c r="M26" t="str">
        <f>""</f>
        <v/>
      </c>
      <c r="N26" t="str">
        <f>""</f>
        <v/>
      </c>
      <c r="O26" t="str">
        <f>""</f>
        <v/>
      </c>
      <c r="P26" t="str">
        <f>""</f>
        <v/>
      </c>
      <c r="Q26" t="str">
        <f>""</f>
        <v/>
      </c>
      <c r="R26" t="str">
        <f>""</f>
        <v/>
      </c>
      <c r="S26" t="str">
        <f>""</f>
        <v/>
      </c>
      <c r="T26" t="str">
        <f>""</f>
        <v/>
      </c>
      <c r="U26" t="str">
        <f>""</f>
        <v/>
      </c>
      <c r="V26" t="str">
        <f>""</f>
        <v/>
      </c>
      <c r="W26" t="str">
        <f>""</f>
        <v/>
      </c>
      <c r="X26" t="str">
        <f>""</f>
        <v/>
      </c>
      <c r="Y26" t="str">
        <f>""</f>
        <v/>
      </c>
      <c r="Z26" t="str">
        <f>""</f>
        <v/>
      </c>
      <c r="AA26" t="str">
        <f>""</f>
        <v/>
      </c>
      <c r="AB26" t="str">
        <f>""</f>
        <v/>
      </c>
      <c r="AC26" t="str">
        <f>""</f>
        <v/>
      </c>
      <c r="AD26" t="str">
        <f>""</f>
        <v/>
      </c>
      <c r="AE26" t="str">
        <f>""</f>
        <v/>
      </c>
      <c r="AF26" t="str">
        <f>""</f>
        <v/>
      </c>
      <c r="AG26" t="str">
        <f>""</f>
        <v/>
      </c>
      <c r="AH26" t="str">
        <f>""</f>
        <v/>
      </c>
      <c r="AI26" t="str">
        <f>""</f>
        <v/>
      </c>
      <c r="AJ26" t="str">
        <f>""</f>
        <v/>
      </c>
      <c r="AK26" t="str">
        <f>""</f>
        <v/>
      </c>
      <c r="AL26" t="str">
        <f>""</f>
        <v/>
      </c>
      <c r="AM26" t="str">
        <f>""</f>
        <v/>
      </c>
      <c r="AN26" t="str">
        <f>""</f>
        <v/>
      </c>
      <c r="AO26" t="str">
        <f>""</f>
        <v/>
      </c>
      <c r="AP26" t="str">
        <f>""</f>
        <v/>
      </c>
      <c r="AQ26" t="str">
        <f>""</f>
        <v/>
      </c>
      <c r="AR26" t="str">
        <f>""</f>
        <v/>
      </c>
      <c r="AS26" t="str">
        <f>""</f>
        <v/>
      </c>
      <c r="AT26" t="str">
        <f>""</f>
        <v/>
      </c>
      <c r="AU26" t="str">
        <f>""</f>
        <v/>
      </c>
      <c r="AV26" t="str">
        <f>""</f>
        <v/>
      </c>
      <c r="AW26" t="str">
        <f>""</f>
        <v/>
      </c>
      <c r="AX26" t="str">
        <f>""</f>
        <v/>
      </c>
      <c r="AY26" t="str">
        <f>""</f>
        <v/>
      </c>
      <c r="AZ26" t="str">
        <f>""</f>
        <v/>
      </c>
      <c r="BA26" t="str">
        <f>""</f>
        <v/>
      </c>
    </row>
    <row r="27" spans="2:53" x14ac:dyDescent="0.2">
      <c r="B27" t="str">
        <f>"Interaction"</f>
        <v>Interaction</v>
      </c>
      <c r="C27" t="str">
        <f>""</f>
        <v/>
      </c>
      <c r="D27" t="str">
        <f>""</f>
        <v/>
      </c>
      <c r="E27" t="str">
        <f>""</f>
        <v/>
      </c>
      <c r="F27" t="str">
        <f>""</f>
        <v/>
      </c>
      <c r="G27" t="str">
        <f>"0.001"</f>
        <v>0.001</v>
      </c>
      <c r="H27" t="str">
        <f>""</f>
        <v/>
      </c>
      <c r="I27" t="str">
        <f>""</f>
        <v/>
      </c>
      <c r="J27" t="str">
        <f>""</f>
        <v/>
      </c>
      <c r="K27" t="str">
        <f>""</f>
        <v/>
      </c>
      <c r="L27" t="str">
        <f>""</f>
        <v/>
      </c>
      <c r="M27" t="str">
        <f>""</f>
        <v/>
      </c>
      <c r="N27" t="str">
        <f>""</f>
        <v/>
      </c>
      <c r="O27" t="str">
        <f>""</f>
        <v/>
      </c>
      <c r="P27" t="str">
        <f>""</f>
        <v/>
      </c>
      <c r="Q27" t="str">
        <f>""</f>
        <v/>
      </c>
      <c r="R27" t="str">
        <f>""</f>
        <v/>
      </c>
      <c r="S27" t="str">
        <f>""</f>
        <v/>
      </c>
      <c r="T27" t="str">
        <f>""</f>
        <v/>
      </c>
      <c r="U27" t="str">
        <f>""</f>
        <v/>
      </c>
      <c r="V27" t="str">
        <f>""</f>
        <v/>
      </c>
      <c r="W27" t="str">
        <f>""</f>
        <v/>
      </c>
      <c r="X27" t="str">
        <f>""</f>
        <v/>
      </c>
      <c r="Y27" t="str">
        <f>""</f>
        <v/>
      </c>
      <c r="Z27" t="str">
        <f>""</f>
        <v/>
      </c>
      <c r="AA27" t="str">
        <f>""</f>
        <v/>
      </c>
      <c r="AB27" t="str">
        <f>""</f>
        <v/>
      </c>
      <c r="AC27" t="str">
        <f>""</f>
        <v/>
      </c>
      <c r="AD27" t="str">
        <f>""</f>
        <v/>
      </c>
      <c r="AE27" t="str">
        <f>""</f>
        <v/>
      </c>
      <c r="AF27" t="str">
        <f>""</f>
        <v/>
      </c>
      <c r="AG27" t="str">
        <f>""</f>
        <v/>
      </c>
      <c r="AH27" t="str">
        <f>""</f>
        <v/>
      </c>
      <c r="AI27" t="str">
        <f>""</f>
        <v/>
      </c>
      <c r="AJ27" t="str">
        <f>""</f>
        <v/>
      </c>
      <c r="AK27" t="str">
        <f>""</f>
        <v/>
      </c>
      <c r="AL27" t="str">
        <f>""</f>
        <v/>
      </c>
      <c r="AM27" t="str">
        <f>""</f>
        <v/>
      </c>
      <c r="AN27" t="str">
        <f>""</f>
        <v/>
      </c>
      <c r="AO27" t="str">
        <f>""</f>
        <v/>
      </c>
      <c r="AP27" t="str">
        <f>""</f>
        <v/>
      </c>
      <c r="AQ27" t="str">
        <f>""</f>
        <v/>
      </c>
      <c r="AR27" t="str">
        <f>""</f>
        <v/>
      </c>
      <c r="AS27" t="str">
        <f>""</f>
        <v/>
      </c>
      <c r="AT27" t="str">
        <f>""</f>
        <v/>
      </c>
      <c r="AU27" t="str">
        <f>""</f>
        <v/>
      </c>
      <c r="AV27" t="str">
        <f>""</f>
        <v/>
      </c>
      <c r="AW27" t="str">
        <f>""</f>
        <v/>
      </c>
      <c r="AX27" t="str">
        <f>""</f>
        <v/>
      </c>
      <c r="AY27" t="str">
        <f>""</f>
        <v/>
      </c>
      <c r="AZ27" t="str">
        <f>""</f>
        <v/>
      </c>
      <c r="BA27" t="str">
        <f>""</f>
        <v/>
      </c>
    </row>
    <row r="28" spans="2:53" x14ac:dyDescent="0.2">
      <c r="B28" t="str">
        <f>""</f>
        <v/>
      </c>
      <c r="C28" t="str">
        <f>""</f>
        <v/>
      </c>
      <c r="D28" t="str">
        <f>""</f>
        <v/>
      </c>
      <c r="E28" t="str">
        <f>""</f>
        <v/>
      </c>
      <c r="F28" t="str">
        <f>""</f>
        <v/>
      </c>
      <c r="G28" t="str">
        <f>"[0.010]"</f>
        <v>[0.010]</v>
      </c>
      <c r="H28" t="str">
        <f>""</f>
        <v/>
      </c>
      <c r="I28" t="str">
        <f>""</f>
        <v/>
      </c>
      <c r="J28" t="str">
        <f>""</f>
        <v/>
      </c>
      <c r="K28" t="str">
        <f>""</f>
        <v/>
      </c>
      <c r="L28" t="str">
        <f>""</f>
        <v/>
      </c>
      <c r="M28" t="str">
        <f>""</f>
        <v/>
      </c>
      <c r="N28" t="str">
        <f>""</f>
        <v/>
      </c>
      <c r="O28" t="str">
        <f>""</f>
        <v/>
      </c>
      <c r="P28" t="str">
        <f>""</f>
        <v/>
      </c>
      <c r="Q28" t="str">
        <f>""</f>
        <v/>
      </c>
      <c r="R28" t="str">
        <f>""</f>
        <v/>
      </c>
      <c r="S28" t="str">
        <f>""</f>
        <v/>
      </c>
      <c r="T28" t="str">
        <f>""</f>
        <v/>
      </c>
      <c r="U28" t="str">
        <f>""</f>
        <v/>
      </c>
      <c r="V28" t="str">
        <f>""</f>
        <v/>
      </c>
      <c r="W28" t="str">
        <f>""</f>
        <v/>
      </c>
      <c r="X28" t="str">
        <f>""</f>
        <v/>
      </c>
      <c r="Y28" t="str">
        <f>""</f>
        <v/>
      </c>
      <c r="Z28" t="str">
        <f>""</f>
        <v/>
      </c>
      <c r="AA28" t="str">
        <f>""</f>
        <v/>
      </c>
      <c r="AB28" t="str">
        <f>""</f>
        <v/>
      </c>
      <c r="AC28" t="str">
        <f>""</f>
        <v/>
      </c>
      <c r="AD28" t="str">
        <f>""</f>
        <v/>
      </c>
      <c r="AE28" t="str">
        <f>""</f>
        <v/>
      </c>
      <c r="AF28" t="str">
        <f>""</f>
        <v/>
      </c>
      <c r="AG28" t="str">
        <f>""</f>
        <v/>
      </c>
      <c r="AH28" t="str">
        <f>""</f>
        <v/>
      </c>
      <c r="AI28" t="str">
        <f>""</f>
        <v/>
      </c>
      <c r="AJ28" t="str">
        <f>""</f>
        <v/>
      </c>
      <c r="AK28" t="str">
        <f>""</f>
        <v/>
      </c>
      <c r="AL28" t="str">
        <f>""</f>
        <v/>
      </c>
      <c r="AM28" t="str">
        <f>""</f>
        <v/>
      </c>
      <c r="AN28" t="str">
        <f>""</f>
        <v/>
      </c>
      <c r="AO28" t="str">
        <f>""</f>
        <v/>
      </c>
      <c r="AP28" t="str">
        <f>""</f>
        <v/>
      </c>
      <c r="AQ28" t="str">
        <f>""</f>
        <v/>
      </c>
      <c r="AR28" t="str">
        <f>""</f>
        <v/>
      </c>
      <c r="AS28" t="str">
        <f>""</f>
        <v/>
      </c>
      <c r="AT28" t="str">
        <f>""</f>
        <v/>
      </c>
      <c r="AU28" t="str">
        <f>""</f>
        <v/>
      </c>
      <c r="AV28" t="str">
        <f>""</f>
        <v/>
      </c>
      <c r="AW28" t="str">
        <f>""</f>
        <v/>
      </c>
      <c r="AX28" t="str">
        <f>""</f>
        <v/>
      </c>
      <c r="AY28" t="str">
        <f>""</f>
        <v/>
      </c>
      <c r="AZ28" t="str">
        <f>""</f>
        <v/>
      </c>
      <c r="BA28" t="str">
        <f>""</f>
        <v/>
      </c>
    </row>
    <row r="29" spans="2:53" x14ac:dyDescent="0.2">
      <c r="B29" t="str">
        <f>"Share of childs  who left household 1998-2007"</f>
        <v>Share of childs  who left household 1998-2007</v>
      </c>
      <c r="C29" t="str">
        <f>""</f>
        <v/>
      </c>
      <c r="D29" t="str">
        <f>""</f>
        <v/>
      </c>
      <c r="E29" t="str">
        <f>""</f>
        <v/>
      </c>
      <c r="F29" t="str">
        <f>""</f>
        <v/>
      </c>
      <c r="G29" t="str">
        <f>""</f>
        <v/>
      </c>
      <c r="H29" t="str">
        <f>"-0.098"</f>
        <v>-0.098</v>
      </c>
      <c r="I29" t="str">
        <f>""</f>
        <v/>
      </c>
      <c r="J29" t="str">
        <f>""</f>
        <v/>
      </c>
      <c r="K29" t="str">
        <f>""</f>
        <v/>
      </c>
      <c r="L29" t="str">
        <f>""</f>
        <v/>
      </c>
      <c r="M29" t="str">
        <f>""</f>
        <v/>
      </c>
      <c r="N29" t="str">
        <f>""</f>
        <v/>
      </c>
      <c r="O29" t="str">
        <f>""</f>
        <v/>
      </c>
      <c r="P29" t="str">
        <f>""</f>
        <v/>
      </c>
      <c r="Q29" t="str">
        <f>""</f>
        <v/>
      </c>
      <c r="R29" t="str">
        <f>""</f>
        <v/>
      </c>
      <c r="S29" t="str">
        <f>""</f>
        <v/>
      </c>
      <c r="T29" t="str">
        <f>""</f>
        <v/>
      </c>
      <c r="U29" t="str">
        <f>""</f>
        <v/>
      </c>
      <c r="V29" t="str">
        <f>""</f>
        <v/>
      </c>
      <c r="W29" t="str">
        <f>""</f>
        <v/>
      </c>
      <c r="X29" t="str">
        <f>""</f>
        <v/>
      </c>
      <c r="Y29" t="str">
        <f>""</f>
        <v/>
      </c>
      <c r="Z29" t="str">
        <f>""</f>
        <v/>
      </c>
      <c r="AA29" t="str">
        <f>""</f>
        <v/>
      </c>
      <c r="AB29" t="str">
        <f>""</f>
        <v/>
      </c>
      <c r="AC29" t="str">
        <f>""</f>
        <v/>
      </c>
      <c r="AD29" t="str">
        <f>""</f>
        <v/>
      </c>
      <c r="AE29" t="str">
        <f>""</f>
        <v/>
      </c>
      <c r="AF29" t="str">
        <f>""</f>
        <v/>
      </c>
      <c r="AG29" t="str">
        <f>""</f>
        <v/>
      </c>
      <c r="AH29" t="str">
        <f>""</f>
        <v/>
      </c>
      <c r="AI29" t="str">
        <f>""</f>
        <v/>
      </c>
      <c r="AJ29" t="str">
        <f>""</f>
        <v/>
      </c>
      <c r="AK29" t="str">
        <f>""</f>
        <v/>
      </c>
      <c r="AL29" t="str">
        <f>""</f>
        <v/>
      </c>
      <c r="AM29" t="str">
        <f>""</f>
        <v/>
      </c>
      <c r="AN29" t="str">
        <f>""</f>
        <v/>
      </c>
      <c r="AO29" t="str">
        <f>""</f>
        <v/>
      </c>
      <c r="AP29" t="str">
        <f>""</f>
        <v/>
      </c>
      <c r="AQ29" t="str">
        <f>""</f>
        <v/>
      </c>
      <c r="AR29" t="str">
        <f>""</f>
        <v/>
      </c>
      <c r="AS29" t="str">
        <f>""</f>
        <v/>
      </c>
      <c r="AT29" t="str">
        <f>""</f>
        <v/>
      </c>
      <c r="AU29" t="str">
        <f>""</f>
        <v/>
      </c>
      <c r="AV29" t="str">
        <f>""</f>
        <v/>
      </c>
      <c r="AW29" t="str">
        <f>""</f>
        <v/>
      </c>
      <c r="AX29" t="str">
        <f>""</f>
        <v/>
      </c>
      <c r="AY29" t="str">
        <f>""</f>
        <v/>
      </c>
      <c r="AZ29" t="str">
        <f>""</f>
        <v/>
      </c>
      <c r="BA29" t="str">
        <f>""</f>
        <v/>
      </c>
    </row>
    <row r="30" spans="2:53" x14ac:dyDescent="0.2">
      <c r="B30" t="str">
        <f>""</f>
        <v/>
      </c>
      <c r="C30" t="str">
        <f>""</f>
        <v/>
      </c>
      <c r="D30" t="str">
        <f>""</f>
        <v/>
      </c>
      <c r="E30" t="str">
        <f>""</f>
        <v/>
      </c>
      <c r="F30" t="str">
        <f>""</f>
        <v/>
      </c>
      <c r="G30" t="str">
        <f>""</f>
        <v/>
      </c>
      <c r="H30" t="str">
        <f>"[0.065]"</f>
        <v>[0.065]</v>
      </c>
      <c r="I30" t="str">
        <f>""</f>
        <v/>
      </c>
      <c r="J30" t="str">
        <f>""</f>
        <v/>
      </c>
      <c r="K30" t="str">
        <f>""</f>
        <v/>
      </c>
      <c r="L30" t="str">
        <f>""</f>
        <v/>
      </c>
      <c r="M30" t="str">
        <f>""</f>
        <v/>
      </c>
      <c r="N30" t="str">
        <f>""</f>
        <v/>
      </c>
      <c r="O30" t="str">
        <f>""</f>
        <v/>
      </c>
      <c r="P30" t="str">
        <f>""</f>
        <v/>
      </c>
      <c r="Q30" t="str">
        <f>""</f>
        <v/>
      </c>
      <c r="R30" t="str">
        <f>""</f>
        <v/>
      </c>
      <c r="S30" t="str">
        <f>""</f>
        <v/>
      </c>
      <c r="T30" t="str">
        <f>""</f>
        <v/>
      </c>
      <c r="U30" t="str">
        <f>""</f>
        <v/>
      </c>
      <c r="V30" t="str">
        <f>""</f>
        <v/>
      </c>
      <c r="W30" t="str">
        <f>""</f>
        <v/>
      </c>
      <c r="X30" t="str">
        <f>""</f>
        <v/>
      </c>
      <c r="Y30" t="str">
        <f>""</f>
        <v/>
      </c>
      <c r="Z30" t="str">
        <f>""</f>
        <v/>
      </c>
      <c r="AA30" t="str">
        <f>""</f>
        <v/>
      </c>
      <c r="AB30" t="str">
        <f>""</f>
        <v/>
      </c>
      <c r="AC30" t="str">
        <f>""</f>
        <v/>
      </c>
      <c r="AD30" t="str">
        <f>""</f>
        <v/>
      </c>
      <c r="AE30" t="str">
        <f>""</f>
        <v/>
      </c>
      <c r="AF30" t="str">
        <f>""</f>
        <v/>
      </c>
      <c r="AG30" t="str">
        <f>""</f>
        <v/>
      </c>
      <c r="AH30" t="str">
        <f>""</f>
        <v/>
      </c>
      <c r="AI30" t="str">
        <f>""</f>
        <v/>
      </c>
      <c r="AJ30" t="str">
        <f>""</f>
        <v/>
      </c>
      <c r="AK30" t="str">
        <f>""</f>
        <v/>
      </c>
      <c r="AL30" t="str">
        <f>""</f>
        <v/>
      </c>
      <c r="AM30" t="str">
        <f>""</f>
        <v/>
      </c>
      <c r="AN30" t="str">
        <f>""</f>
        <v/>
      </c>
      <c r="AO30" t="str">
        <f>""</f>
        <v/>
      </c>
      <c r="AP30" t="str">
        <f>""</f>
        <v/>
      </c>
      <c r="AQ30" t="str">
        <f>""</f>
        <v/>
      </c>
      <c r="AR30" t="str">
        <f>""</f>
        <v/>
      </c>
      <c r="AS30" t="str">
        <f>""</f>
        <v/>
      </c>
      <c r="AT30" t="str">
        <f>""</f>
        <v/>
      </c>
      <c r="AU30" t="str">
        <f>""</f>
        <v/>
      </c>
      <c r="AV30" t="str">
        <f>""</f>
        <v/>
      </c>
      <c r="AW30" t="str">
        <f>""</f>
        <v/>
      </c>
      <c r="AX30" t="str">
        <f>""</f>
        <v/>
      </c>
      <c r="AY30" t="str">
        <f>""</f>
        <v/>
      </c>
      <c r="AZ30" t="str">
        <f>""</f>
        <v/>
      </c>
      <c r="BA30" t="str">
        <f>""</f>
        <v/>
      </c>
    </row>
    <row r="31" spans="2:53" x14ac:dyDescent="0.2">
      <c r="B31" t="str">
        <f>"Interaction"</f>
        <v>Interaction</v>
      </c>
      <c r="C31" t="str">
        <f>""</f>
        <v/>
      </c>
      <c r="D31" t="str">
        <f>""</f>
        <v/>
      </c>
      <c r="E31" t="str">
        <f>""</f>
        <v/>
      </c>
      <c r="F31" t="str">
        <f>""</f>
        <v/>
      </c>
      <c r="G31" t="str">
        <f>""</f>
        <v/>
      </c>
      <c r="H31" t="str">
        <f>"-0.014"</f>
        <v>-0.014</v>
      </c>
      <c r="I31" t="str">
        <f>""</f>
        <v/>
      </c>
      <c r="J31" t="str">
        <f>""</f>
        <v/>
      </c>
      <c r="K31" t="str">
        <f>""</f>
        <v/>
      </c>
      <c r="L31" t="str">
        <f>""</f>
        <v/>
      </c>
      <c r="M31" t="str">
        <f>""</f>
        <v/>
      </c>
      <c r="N31" t="str">
        <f>""</f>
        <v/>
      </c>
      <c r="O31" t="str">
        <f>""</f>
        <v/>
      </c>
      <c r="P31" t="str">
        <f>""</f>
        <v/>
      </c>
      <c r="Q31" t="str">
        <f>""</f>
        <v/>
      </c>
      <c r="R31" t="str">
        <f>""</f>
        <v/>
      </c>
      <c r="S31" t="str">
        <f>""</f>
        <v/>
      </c>
      <c r="T31" t="str">
        <f>""</f>
        <v/>
      </c>
      <c r="U31" t="str">
        <f>""</f>
        <v/>
      </c>
      <c r="V31" t="str">
        <f>""</f>
        <v/>
      </c>
      <c r="W31" t="str">
        <f>""</f>
        <v/>
      </c>
      <c r="X31" t="str">
        <f>""</f>
        <v/>
      </c>
      <c r="Y31" t="str">
        <f>""</f>
        <v/>
      </c>
      <c r="Z31" t="str">
        <f>""</f>
        <v/>
      </c>
      <c r="AA31" t="str">
        <f>""</f>
        <v/>
      </c>
      <c r="AB31" t="str">
        <f>""</f>
        <v/>
      </c>
      <c r="AC31" t="str">
        <f>""</f>
        <v/>
      </c>
      <c r="AD31" t="str">
        <f>""</f>
        <v/>
      </c>
      <c r="AE31" t="str">
        <f>""</f>
        <v/>
      </c>
      <c r="AF31" t="str">
        <f>""</f>
        <v/>
      </c>
      <c r="AG31" t="str">
        <f>""</f>
        <v/>
      </c>
      <c r="AH31" t="str">
        <f>""</f>
        <v/>
      </c>
      <c r="AI31" t="str">
        <f>""</f>
        <v/>
      </c>
      <c r="AJ31" t="str">
        <f>""</f>
        <v/>
      </c>
      <c r="AK31" t="str">
        <f>""</f>
        <v/>
      </c>
      <c r="AL31" t="str">
        <f>""</f>
        <v/>
      </c>
      <c r="AM31" t="str">
        <f>""</f>
        <v/>
      </c>
      <c r="AN31" t="str">
        <f>""</f>
        <v/>
      </c>
      <c r="AO31" t="str">
        <f>""</f>
        <v/>
      </c>
      <c r="AP31" t="str">
        <f>""</f>
        <v/>
      </c>
      <c r="AQ31" t="str">
        <f>""</f>
        <v/>
      </c>
      <c r="AR31" t="str">
        <f>""</f>
        <v/>
      </c>
      <c r="AS31" t="str">
        <f>""</f>
        <v/>
      </c>
      <c r="AT31" t="str">
        <f>""</f>
        <v/>
      </c>
      <c r="AU31" t="str">
        <f>""</f>
        <v/>
      </c>
      <c r="AV31" t="str">
        <f>""</f>
        <v/>
      </c>
      <c r="AW31" t="str">
        <f>""</f>
        <v/>
      </c>
      <c r="AX31" t="str">
        <f>""</f>
        <v/>
      </c>
      <c r="AY31" t="str">
        <f>""</f>
        <v/>
      </c>
      <c r="AZ31" t="str">
        <f>""</f>
        <v/>
      </c>
      <c r="BA31" t="str">
        <f>""</f>
        <v/>
      </c>
    </row>
    <row r="32" spans="2:53" x14ac:dyDescent="0.2">
      <c r="B32" t="str">
        <f>""</f>
        <v/>
      </c>
      <c r="C32" t="str">
        <f>""</f>
        <v/>
      </c>
      <c r="D32" t="str">
        <f>""</f>
        <v/>
      </c>
      <c r="E32" t="str">
        <f>""</f>
        <v/>
      </c>
      <c r="F32" t="str">
        <f>""</f>
        <v/>
      </c>
      <c r="G32" t="str">
        <f>""</f>
        <v/>
      </c>
      <c r="H32" t="str">
        <f>"[0.042]"</f>
        <v>[0.042]</v>
      </c>
      <c r="I32" t="str">
        <f>""</f>
        <v/>
      </c>
      <c r="J32" t="str">
        <f>""</f>
        <v/>
      </c>
      <c r="K32" t="str">
        <f>""</f>
        <v/>
      </c>
      <c r="L32" t="str">
        <f>""</f>
        <v/>
      </c>
      <c r="M32" t="str">
        <f>""</f>
        <v/>
      </c>
      <c r="N32" t="str">
        <f>""</f>
        <v/>
      </c>
      <c r="O32" t="str">
        <f>""</f>
        <v/>
      </c>
      <c r="P32" t="str">
        <f>""</f>
        <v/>
      </c>
      <c r="Q32" t="str">
        <f>""</f>
        <v/>
      </c>
      <c r="R32" t="str">
        <f>""</f>
        <v/>
      </c>
      <c r="S32" t="str">
        <f>""</f>
        <v/>
      </c>
      <c r="T32" t="str">
        <f>""</f>
        <v/>
      </c>
      <c r="U32" t="str">
        <f>""</f>
        <v/>
      </c>
      <c r="V32" t="str">
        <f>""</f>
        <v/>
      </c>
      <c r="W32" t="str">
        <f>""</f>
        <v/>
      </c>
      <c r="X32" t="str">
        <f>""</f>
        <v/>
      </c>
      <c r="Y32" t="str">
        <f>""</f>
        <v/>
      </c>
      <c r="Z32" t="str">
        <f>""</f>
        <v/>
      </c>
      <c r="AA32" t="str">
        <f>""</f>
        <v/>
      </c>
      <c r="AB32" t="str">
        <f>""</f>
        <v/>
      </c>
      <c r="AC32" t="str">
        <f>""</f>
        <v/>
      </c>
      <c r="AD32" t="str">
        <f>""</f>
        <v/>
      </c>
      <c r="AE32" t="str">
        <f>""</f>
        <v/>
      </c>
      <c r="AF32" t="str">
        <f>""</f>
        <v/>
      </c>
      <c r="AG32" t="str">
        <f>""</f>
        <v/>
      </c>
      <c r="AH32" t="str">
        <f>""</f>
        <v/>
      </c>
      <c r="AI32" t="str">
        <f>""</f>
        <v/>
      </c>
      <c r="AJ32" t="str">
        <f>""</f>
        <v/>
      </c>
      <c r="AK32" t="str">
        <f>""</f>
        <v/>
      </c>
      <c r="AL32" t="str">
        <f>""</f>
        <v/>
      </c>
      <c r="AM32" t="str">
        <f>""</f>
        <v/>
      </c>
      <c r="AN32" t="str">
        <f>""</f>
        <v/>
      </c>
      <c r="AO32" t="str">
        <f>""</f>
        <v/>
      </c>
      <c r="AP32" t="str">
        <f>""</f>
        <v/>
      </c>
      <c r="AQ32" t="str">
        <f>""</f>
        <v/>
      </c>
      <c r="AR32" t="str">
        <f>""</f>
        <v/>
      </c>
      <c r="AS32" t="str">
        <f>""</f>
        <v/>
      </c>
      <c r="AT32" t="str">
        <f>""</f>
        <v/>
      </c>
      <c r="AU32" t="str">
        <f>""</f>
        <v/>
      </c>
      <c r="AV32" t="str">
        <f>""</f>
        <v/>
      </c>
      <c r="AW32" t="str">
        <f>""</f>
        <v/>
      </c>
      <c r="AX32" t="str">
        <f>""</f>
        <v/>
      </c>
      <c r="AY32" t="str">
        <f>""</f>
        <v/>
      </c>
      <c r="AZ32" t="str">
        <f>""</f>
        <v/>
      </c>
      <c r="BA32" t="str">
        <f>""</f>
        <v/>
      </c>
    </row>
    <row r="33" spans="2:53" x14ac:dyDescent="0.2">
      <c r="B33" t="str">
        <f>"Average of dead and wounded per year (by 100 people) 1998-2007"</f>
        <v>Average of dead and wounded per year (by 100 people) 1998-2007</v>
      </c>
      <c r="C33" t="str">
        <f>""</f>
        <v/>
      </c>
      <c r="D33" t="str">
        <f>""</f>
        <v/>
      </c>
      <c r="E33" t="str">
        <f>""</f>
        <v/>
      </c>
      <c r="F33" t="str">
        <f>""</f>
        <v/>
      </c>
      <c r="G33" t="str">
        <f>""</f>
        <v/>
      </c>
      <c r="H33" t="str">
        <f>""</f>
        <v/>
      </c>
      <c r="I33" t="str">
        <f>"-2.857*"</f>
        <v>-2.857*</v>
      </c>
      <c r="J33" t="str">
        <f>"-2.671*"</f>
        <v>-2.671*</v>
      </c>
      <c r="K33" t="str">
        <f>"-2.586"</f>
        <v>-2.586</v>
      </c>
      <c r="L33" t="str">
        <f>""</f>
        <v/>
      </c>
      <c r="M33" t="str">
        <f>""</f>
        <v/>
      </c>
      <c r="N33" t="str">
        <f>""</f>
        <v/>
      </c>
      <c r="O33" t="str">
        <f>""</f>
        <v/>
      </c>
      <c r="P33" t="str">
        <f>""</f>
        <v/>
      </c>
      <c r="Q33" t="str">
        <f>""</f>
        <v/>
      </c>
      <c r="R33" t="str">
        <f>""</f>
        <v/>
      </c>
      <c r="S33" t="str">
        <f>""</f>
        <v/>
      </c>
      <c r="T33" t="str">
        <f>""</f>
        <v/>
      </c>
      <c r="U33" t="str">
        <f>""</f>
        <v/>
      </c>
      <c r="V33" t="str">
        <f>""</f>
        <v/>
      </c>
      <c r="W33" t="str">
        <f>""</f>
        <v/>
      </c>
      <c r="X33" t="str">
        <f>""</f>
        <v/>
      </c>
      <c r="Y33" t="str">
        <f>""</f>
        <v/>
      </c>
      <c r="Z33" t="str">
        <f>""</f>
        <v/>
      </c>
      <c r="AA33" t="str">
        <f>""</f>
        <v/>
      </c>
      <c r="AB33" t="str">
        <f>""</f>
        <v/>
      </c>
      <c r="AC33" t="str">
        <f>""</f>
        <v/>
      </c>
      <c r="AD33" t="str">
        <f>""</f>
        <v/>
      </c>
      <c r="AE33" t="str">
        <f>""</f>
        <v/>
      </c>
      <c r="AF33" t="str">
        <f>""</f>
        <v/>
      </c>
      <c r="AG33" t="str">
        <f>""</f>
        <v/>
      </c>
      <c r="AH33" t="str">
        <f>""</f>
        <v/>
      </c>
      <c r="AI33" t="str">
        <f>""</f>
        <v/>
      </c>
      <c r="AJ33" t="str">
        <f>""</f>
        <v/>
      </c>
      <c r="AK33" t="str">
        <f>""</f>
        <v/>
      </c>
      <c r="AL33" t="str">
        <f>""</f>
        <v/>
      </c>
      <c r="AM33" t="str">
        <f>""</f>
        <v/>
      </c>
      <c r="AN33" t="str">
        <f>""</f>
        <v/>
      </c>
      <c r="AO33" t="str">
        <f>""</f>
        <v/>
      </c>
      <c r="AP33" t="str">
        <f>""</f>
        <v/>
      </c>
      <c r="AQ33" t="str">
        <f>""</f>
        <v/>
      </c>
      <c r="AR33" t="str">
        <f>""</f>
        <v/>
      </c>
      <c r="AS33" t="str">
        <f>""</f>
        <v/>
      </c>
      <c r="AT33" t="str">
        <f>""</f>
        <v/>
      </c>
      <c r="AU33" t="str">
        <f>""</f>
        <v/>
      </c>
      <c r="AV33" t="str">
        <f>""</f>
        <v/>
      </c>
      <c r="AW33" t="str">
        <f>""</f>
        <v/>
      </c>
      <c r="AX33" t="str">
        <f>""</f>
        <v/>
      </c>
      <c r="AY33" t="str">
        <f>""</f>
        <v/>
      </c>
      <c r="AZ33" t="str">
        <f>""</f>
        <v/>
      </c>
      <c r="BA33" t="str">
        <f>""</f>
        <v/>
      </c>
    </row>
    <row r="34" spans="2:53" x14ac:dyDescent="0.2">
      <c r="B34" t="str">
        <f>""</f>
        <v/>
      </c>
      <c r="C34" t="str">
        <f>""</f>
        <v/>
      </c>
      <c r="D34" t="str">
        <f>""</f>
        <v/>
      </c>
      <c r="E34" t="str">
        <f>""</f>
        <v/>
      </c>
      <c r="F34" t="str">
        <f>""</f>
        <v/>
      </c>
      <c r="G34" t="str">
        <f>""</f>
        <v/>
      </c>
      <c r="H34" t="str">
        <f>""</f>
        <v/>
      </c>
      <c r="I34" t="str">
        <f>"[1.703]"</f>
        <v>[1.703]</v>
      </c>
      <c r="J34" t="str">
        <f>"[1.606]"</f>
        <v>[1.606]</v>
      </c>
      <c r="K34" t="str">
        <f>"[1.593]"</f>
        <v>[1.593]</v>
      </c>
      <c r="L34" t="str">
        <f>""</f>
        <v/>
      </c>
      <c r="M34" t="str">
        <f>""</f>
        <v/>
      </c>
      <c r="N34" t="str">
        <f>""</f>
        <v/>
      </c>
      <c r="O34" t="str">
        <f>""</f>
        <v/>
      </c>
      <c r="P34" t="str">
        <f>""</f>
        <v/>
      </c>
      <c r="Q34" t="str">
        <f>""</f>
        <v/>
      </c>
      <c r="R34" t="str">
        <f>""</f>
        <v/>
      </c>
      <c r="S34" t="str">
        <f>""</f>
        <v/>
      </c>
      <c r="T34" t="str">
        <f>""</f>
        <v/>
      </c>
      <c r="U34" t="str">
        <f>""</f>
        <v/>
      </c>
      <c r="V34" t="str">
        <f>""</f>
        <v/>
      </c>
      <c r="W34" t="str">
        <f>""</f>
        <v/>
      </c>
      <c r="X34" t="str">
        <f>""</f>
        <v/>
      </c>
      <c r="Y34" t="str">
        <f>""</f>
        <v/>
      </c>
      <c r="Z34" t="str">
        <f>""</f>
        <v/>
      </c>
      <c r="AA34" t="str">
        <f>""</f>
        <v/>
      </c>
      <c r="AB34" t="str">
        <f>""</f>
        <v/>
      </c>
      <c r="AC34" t="str">
        <f>""</f>
        <v/>
      </c>
      <c r="AD34" t="str">
        <f>""</f>
        <v/>
      </c>
      <c r="AE34" t="str">
        <f>""</f>
        <v/>
      </c>
      <c r="AF34" t="str">
        <f>""</f>
        <v/>
      </c>
      <c r="AG34" t="str">
        <f>""</f>
        <v/>
      </c>
      <c r="AH34" t="str">
        <f>""</f>
        <v/>
      </c>
      <c r="AI34" t="str">
        <f>""</f>
        <v/>
      </c>
      <c r="AJ34" t="str">
        <f>""</f>
        <v/>
      </c>
      <c r="AK34" t="str">
        <f>""</f>
        <v/>
      </c>
      <c r="AL34" t="str">
        <f>""</f>
        <v/>
      </c>
      <c r="AM34" t="str">
        <f>""</f>
        <v/>
      </c>
      <c r="AN34" t="str">
        <f>""</f>
        <v/>
      </c>
      <c r="AO34" t="str">
        <f>""</f>
        <v/>
      </c>
      <c r="AP34" t="str">
        <f>""</f>
        <v/>
      </c>
      <c r="AQ34" t="str">
        <f>""</f>
        <v/>
      </c>
      <c r="AR34" t="str">
        <f>""</f>
        <v/>
      </c>
      <c r="AS34" t="str">
        <f>""</f>
        <v/>
      </c>
      <c r="AT34" t="str">
        <f>""</f>
        <v/>
      </c>
      <c r="AU34" t="str">
        <f>""</f>
        <v/>
      </c>
      <c r="AV34" t="str">
        <f>""</f>
        <v/>
      </c>
      <c r="AW34" t="str">
        <f>""</f>
        <v/>
      </c>
      <c r="AX34" t="str">
        <f>""</f>
        <v/>
      </c>
      <c r="AY34" t="str">
        <f>""</f>
        <v/>
      </c>
      <c r="AZ34" t="str">
        <f>""</f>
        <v/>
      </c>
      <c r="BA34" t="str">
        <f>""</f>
        <v/>
      </c>
    </row>
    <row r="35" spans="2:53" x14ac:dyDescent="0.2">
      <c r="B35" t="str">
        <f>"At least 1 child left the household in a given year (yes=1)"</f>
        <v>At least 1 child left the household in a given year (yes=1)</v>
      </c>
      <c r="C35" t="str">
        <f>""</f>
        <v/>
      </c>
      <c r="D35" t="str">
        <f>""</f>
        <v/>
      </c>
      <c r="E35" t="str">
        <f>""</f>
        <v/>
      </c>
      <c r="F35" t="str">
        <f>""</f>
        <v/>
      </c>
      <c r="G35" t="str">
        <f>""</f>
        <v/>
      </c>
      <c r="H35" t="str">
        <f>""</f>
        <v/>
      </c>
      <c r="I35" t="str">
        <f>"-0.061"</f>
        <v>-0.061</v>
      </c>
      <c r="J35" t="str">
        <f>""</f>
        <v/>
      </c>
      <c r="K35" t="str">
        <f>""</f>
        <v/>
      </c>
      <c r="L35" t="str">
        <f>""</f>
        <v/>
      </c>
      <c r="M35" t="str">
        <f>""</f>
        <v/>
      </c>
      <c r="N35" t="str">
        <f>""</f>
        <v/>
      </c>
      <c r="O35" t="str">
        <f>""</f>
        <v/>
      </c>
      <c r="P35" t="str">
        <f>""</f>
        <v/>
      </c>
      <c r="Q35" t="str">
        <f>""</f>
        <v/>
      </c>
      <c r="R35" t="str">
        <f>""</f>
        <v/>
      </c>
      <c r="S35" t="str">
        <f>""</f>
        <v/>
      </c>
      <c r="T35" t="str">
        <f>""</f>
        <v/>
      </c>
      <c r="U35" t="str">
        <f>""</f>
        <v/>
      </c>
      <c r="V35" t="str">
        <f>""</f>
        <v/>
      </c>
      <c r="W35" t="str">
        <f>""</f>
        <v/>
      </c>
      <c r="X35" t="str">
        <f>""</f>
        <v/>
      </c>
      <c r="Y35" t="str">
        <f>""</f>
        <v/>
      </c>
      <c r="Z35" t="str">
        <f>""</f>
        <v/>
      </c>
      <c r="AA35" t="str">
        <f>""</f>
        <v/>
      </c>
      <c r="AB35" t="str">
        <f>""</f>
        <v/>
      </c>
      <c r="AC35" t="str">
        <f>""</f>
        <v/>
      </c>
      <c r="AD35" t="str">
        <f>""</f>
        <v/>
      </c>
      <c r="AE35" t="str">
        <f>""</f>
        <v/>
      </c>
      <c r="AF35" t="str">
        <f>""</f>
        <v/>
      </c>
      <c r="AG35" t="str">
        <f>""</f>
        <v/>
      </c>
      <c r="AH35" t="str">
        <f>""</f>
        <v/>
      </c>
      <c r="AI35" t="str">
        <f>""</f>
        <v/>
      </c>
      <c r="AJ35" t="str">
        <f>""</f>
        <v/>
      </c>
      <c r="AK35" t="str">
        <f>""</f>
        <v/>
      </c>
      <c r="AL35" t="str">
        <f>""</f>
        <v/>
      </c>
      <c r="AM35" t="str">
        <f>""</f>
        <v/>
      </c>
      <c r="AN35" t="str">
        <f>""</f>
        <v/>
      </c>
      <c r="AO35" t="str">
        <f>""</f>
        <v/>
      </c>
      <c r="AP35" t="str">
        <f>""</f>
        <v/>
      </c>
      <c r="AQ35" t="str">
        <f>""</f>
        <v/>
      </c>
      <c r="AR35" t="str">
        <f>""</f>
        <v/>
      </c>
      <c r="AS35" t="str">
        <f>""</f>
        <v/>
      </c>
      <c r="AT35" t="str">
        <f>""</f>
        <v/>
      </c>
      <c r="AU35" t="str">
        <f>""</f>
        <v/>
      </c>
      <c r="AV35" t="str">
        <f>""</f>
        <v/>
      </c>
      <c r="AW35" t="str">
        <f>""</f>
        <v/>
      </c>
      <c r="AX35" t="str">
        <f>""</f>
        <v/>
      </c>
      <c r="AY35" t="str">
        <f>""</f>
        <v/>
      </c>
      <c r="AZ35" t="str">
        <f>""</f>
        <v/>
      </c>
      <c r="BA35" t="str">
        <f>""</f>
        <v/>
      </c>
    </row>
    <row r="36" spans="2:53" x14ac:dyDescent="0.2">
      <c r="B36" t="str">
        <f>""</f>
        <v/>
      </c>
      <c r="C36" t="str">
        <f>""</f>
        <v/>
      </c>
      <c r="D36" t="str">
        <f>""</f>
        <v/>
      </c>
      <c r="E36" t="str">
        <f>""</f>
        <v/>
      </c>
      <c r="F36" t="str">
        <f>""</f>
        <v/>
      </c>
      <c r="G36" t="str">
        <f>""</f>
        <v/>
      </c>
      <c r="H36" t="str">
        <f>""</f>
        <v/>
      </c>
      <c r="I36" t="str">
        <f>"[0.045]"</f>
        <v>[0.045]</v>
      </c>
      <c r="J36" t="str">
        <f>""</f>
        <v/>
      </c>
      <c r="K36" t="str">
        <f>""</f>
        <v/>
      </c>
      <c r="L36" t="str">
        <f>""</f>
        <v/>
      </c>
      <c r="M36" t="str">
        <f>""</f>
        <v/>
      </c>
      <c r="N36" t="str">
        <f>""</f>
        <v/>
      </c>
      <c r="O36" t="str">
        <f>""</f>
        <v/>
      </c>
      <c r="P36" t="str">
        <f>""</f>
        <v/>
      </c>
      <c r="Q36" t="str">
        <f>""</f>
        <v/>
      </c>
      <c r="R36" t="str">
        <f>""</f>
        <v/>
      </c>
      <c r="S36" t="str">
        <f>""</f>
        <v/>
      </c>
      <c r="T36" t="str">
        <f>""</f>
        <v/>
      </c>
      <c r="U36" t="str">
        <f>""</f>
        <v/>
      </c>
      <c r="V36" t="str">
        <f>""</f>
        <v/>
      </c>
      <c r="W36" t="str">
        <f>""</f>
        <v/>
      </c>
      <c r="X36" t="str">
        <f>""</f>
        <v/>
      </c>
      <c r="Y36" t="str">
        <f>""</f>
        <v/>
      </c>
      <c r="Z36" t="str">
        <f>""</f>
        <v/>
      </c>
      <c r="AA36" t="str">
        <f>""</f>
        <v/>
      </c>
      <c r="AB36" t="str">
        <f>""</f>
        <v/>
      </c>
      <c r="AC36" t="str">
        <f>""</f>
        <v/>
      </c>
      <c r="AD36" t="str">
        <f>""</f>
        <v/>
      </c>
      <c r="AE36" t="str">
        <f>""</f>
        <v/>
      </c>
      <c r="AF36" t="str">
        <f>""</f>
        <v/>
      </c>
      <c r="AG36" t="str">
        <f>""</f>
        <v/>
      </c>
      <c r="AH36" t="str">
        <f>""</f>
        <v/>
      </c>
      <c r="AI36" t="str">
        <f>""</f>
        <v/>
      </c>
      <c r="AJ36" t="str">
        <f>""</f>
        <v/>
      </c>
      <c r="AK36" t="str">
        <f>""</f>
        <v/>
      </c>
      <c r="AL36" t="str">
        <f>""</f>
        <v/>
      </c>
      <c r="AM36" t="str">
        <f>""</f>
        <v/>
      </c>
      <c r="AN36" t="str">
        <f>""</f>
        <v/>
      </c>
      <c r="AO36" t="str">
        <f>""</f>
        <v/>
      </c>
      <c r="AP36" t="str">
        <f>""</f>
        <v/>
      </c>
      <c r="AQ36" t="str">
        <f>""</f>
        <v/>
      </c>
      <c r="AR36" t="str">
        <f>""</f>
        <v/>
      </c>
      <c r="AS36" t="str">
        <f>""</f>
        <v/>
      </c>
      <c r="AT36" t="str">
        <f>""</f>
        <v/>
      </c>
      <c r="AU36" t="str">
        <f>""</f>
        <v/>
      </c>
      <c r="AV36" t="str">
        <f>""</f>
        <v/>
      </c>
      <c r="AW36" t="str">
        <f>""</f>
        <v/>
      </c>
      <c r="AX36" t="str">
        <f>""</f>
        <v/>
      </c>
      <c r="AY36" t="str">
        <f>""</f>
        <v/>
      </c>
      <c r="AZ36" t="str">
        <f>""</f>
        <v/>
      </c>
      <c r="BA36" t="str">
        <f>""</f>
        <v/>
      </c>
    </row>
    <row r="37" spans="2:53" x14ac:dyDescent="0.2">
      <c r="B37" t="str">
        <f>"Interaction"</f>
        <v>Interaction</v>
      </c>
      <c r="C37" t="str">
        <f>""</f>
        <v/>
      </c>
      <c r="D37" t="str">
        <f>""</f>
        <v/>
      </c>
      <c r="E37" t="str">
        <f>""</f>
        <v/>
      </c>
      <c r="F37" t="str">
        <f>""</f>
        <v/>
      </c>
      <c r="G37" t="str">
        <f>""</f>
        <v/>
      </c>
      <c r="H37" t="str">
        <f>""</f>
        <v/>
      </c>
      <c r="I37" t="str">
        <f>"-6.846"</f>
        <v>-6.846</v>
      </c>
      <c r="J37" t="str">
        <f>""</f>
        <v/>
      </c>
      <c r="K37" t="str">
        <f>""</f>
        <v/>
      </c>
      <c r="L37" t="str">
        <f>""</f>
        <v/>
      </c>
      <c r="M37" t="str">
        <f>""</f>
        <v/>
      </c>
      <c r="N37" t="str">
        <f>""</f>
        <v/>
      </c>
      <c r="O37" t="str">
        <f>""</f>
        <v/>
      </c>
      <c r="P37" t="str">
        <f>""</f>
        <v/>
      </c>
      <c r="Q37" t="str">
        <f>""</f>
        <v/>
      </c>
      <c r="R37" t="str">
        <f>""</f>
        <v/>
      </c>
      <c r="S37" t="str">
        <f>""</f>
        <v/>
      </c>
      <c r="T37" t="str">
        <f>""</f>
        <v/>
      </c>
      <c r="U37" t="str">
        <f>""</f>
        <v/>
      </c>
      <c r="V37" t="str">
        <f>""</f>
        <v/>
      </c>
      <c r="W37" t="str">
        <f>""</f>
        <v/>
      </c>
      <c r="X37" t="str">
        <f>""</f>
        <v/>
      </c>
      <c r="Y37" t="str">
        <f>""</f>
        <v/>
      </c>
      <c r="Z37" t="str">
        <f>""</f>
        <v/>
      </c>
      <c r="AA37" t="str">
        <f>""</f>
        <v/>
      </c>
      <c r="AB37" t="str">
        <f>""</f>
        <v/>
      </c>
      <c r="AC37" t="str">
        <f>""</f>
        <v/>
      </c>
      <c r="AD37" t="str">
        <f>""</f>
        <v/>
      </c>
      <c r="AE37" t="str">
        <f>""</f>
        <v/>
      </c>
      <c r="AF37" t="str">
        <f>""</f>
        <v/>
      </c>
      <c r="AG37" t="str">
        <f>""</f>
        <v/>
      </c>
      <c r="AH37" t="str">
        <f>""</f>
        <v/>
      </c>
      <c r="AI37" t="str">
        <f>""</f>
        <v/>
      </c>
      <c r="AJ37" t="str">
        <f>""</f>
        <v/>
      </c>
      <c r="AK37" t="str">
        <f>""</f>
        <v/>
      </c>
      <c r="AL37" t="str">
        <f>""</f>
        <v/>
      </c>
      <c r="AM37" t="str">
        <f>""</f>
        <v/>
      </c>
      <c r="AN37" t="str">
        <f>""</f>
        <v/>
      </c>
      <c r="AO37" t="str">
        <f>""</f>
        <v/>
      </c>
      <c r="AP37" t="str">
        <f>""</f>
        <v/>
      </c>
      <c r="AQ37" t="str">
        <f>""</f>
        <v/>
      </c>
      <c r="AR37" t="str">
        <f>""</f>
        <v/>
      </c>
      <c r="AS37" t="str">
        <f>""</f>
        <v/>
      </c>
      <c r="AT37" t="str">
        <f>""</f>
        <v/>
      </c>
      <c r="AU37" t="str">
        <f>""</f>
        <v/>
      </c>
      <c r="AV37" t="str">
        <f>""</f>
        <v/>
      </c>
      <c r="AW37" t="str">
        <f>""</f>
        <v/>
      </c>
      <c r="AX37" t="str">
        <f>""</f>
        <v/>
      </c>
      <c r="AY37" t="str">
        <f>""</f>
        <v/>
      </c>
      <c r="AZ37" t="str">
        <f>""</f>
        <v/>
      </c>
      <c r="BA37" t="str">
        <f>""</f>
        <v/>
      </c>
    </row>
    <row r="38" spans="2:53" x14ac:dyDescent="0.2">
      <c r="B38" t="str">
        <f>""</f>
        <v/>
      </c>
      <c r="C38" t="str">
        <f>""</f>
        <v/>
      </c>
      <c r="D38" t="str">
        <f>""</f>
        <v/>
      </c>
      <c r="E38" t="str">
        <f>""</f>
        <v/>
      </c>
      <c r="F38" t="str">
        <f>""</f>
        <v/>
      </c>
      <c r="G38" t="str">
        <f>""</f>
        <v/>
      </c>
      <c r="H38" t="str">
        <f>""</f>
        <v/>
      </c>
      <c r="I38" t="str">
        <f>"[6.656]"</f>
        <v>[6.656]</v>
      </c>
      <c r="J38" t="str">
        <f>""</f>
        <v/>
      </c>
      <c r="K38" t="str">
        <f>""</f>
        <v/>
      </c>
      <c r="L38" t="str">
        <f>""</f>
        <v/>
      </c>
      <c r="M38" t="str">
        <f>""</f>
        <v/>
      </c>
      <c r="N38" t="str">
        <f>""</f>
        <v/>
      </c>
      <c r="O38" t="str">
        <f>""</f>
        <v/>
      </c>
      <c r="P38" t="str">
        <f>""</f>
        <v/>
      </c>
      <c r="Q38" t="str">
        <f>""</f>
        <v/>
      </c>
      <c r="R38" t="str">
        <f>""</f>
        <v/>
      </c>
      <c r="S38" t="str">
        <f>""</f>
        <v/>
      </c>
      <c r="T38" t="str">
        <f>""</f>
        <v/>
      </c>
      <c r="U38" t="str">
        <f>""</f>
        <v/>
      </c>
      <c r="V38" t="str">
        <f>""</f>
        <v/>
      </c>
      <c r="W38" t="str">
        <f>""</f>
        <v/>
      </c>
      <c r="X38" t="str">
        <f>""</f>
        <v/>
      </c>
      <c r="Y38" t="str">
        <f>""</f>
        <v/>
      </c>
      <c r="Z38" t="str">
        <f>""</f>
        <v/>
      </c>
      <c r="AA38" t="str">
        <f>""</f>
        <v/>
      </c>
      <c r="AB38" t="str">
        <f>""</f>
        <v/>
      </c>
      <c r="AC38" t="str">
        <f>""</f>
        <v/>
      </c>
      <c r="AD38" t="str">
        <f>""</f>
        <v/>
      </c>
      <c r="AE38" t="str">
        <f>""</f>
        <v/>
      </c>
      <c r="AF38" t="str">
        <f>""</f>
        <v/>
      </c>
      <c r="AG38" t="str">
        <f>""</f>
        <v/>
      </c>
      <c r="AH38" t="str">
        <f>""</f>
        <v/>
      </c>
      <c r="AI38" t="str">
        <f>""</f>
        <v/>
      </c>
      <c r="AJ38" t="str">
        <f>""</f>
        <v/>
      </c>
      <c r="AK38" t="str">
        <f>""</f>
        <v/>
      </c>
      <c r="AL38" t="str">
        <f>""</f>
        <v/>
      </c>
      <c r="AM38" t="str">
        <f>""</f>
        <v/>
      </c>
      <c r="AN38" t="str">
        <f>""</f>
        <v/>
      </c>
      <c r="AO38" t="str">
        <f>""</f>
        <v/>
      </c>
      <c r="AP38" t="str">
        <f>""</f>
        <v/>
      </c>
      <c r="AQ38" t="str">
        <f>""</f>
        <v/>
      </c>
      <c r="AR38" t="str">
        <f>""</f>
        <v/>
      </c>
      <c r="AS38" t="str">
        <f>""</f>
        <v/>
      </c>
      <c r="AT38" t="str">
        <f>""</f>
        <v/>
      </c>
      <c r="AU38" t="str">
        <f>""</f>
        <v/>
      </c>
      <c r="AV38" t="str">
        <f>""</f>
        <v/>
      </c>
      <c r="AW38" t="str">
        <f>""</f>
        <v/>
      </c>
      <c r="AX38" t="str">
        <f>""</f>
        <v/>
      </c>
      <c r="AY38" t="str">
        <f>""</f>
        <v/>
      </c>
      <c r="AZ38" t="str">
        <f>""</f>
        <v/>
      </c>
      <c r="BA38" t="str">
        <f>""</f>
        <v/>
      </c>
    </row>
    <row r="39" spans="2:53" x14ac:dyDescent="0.2">
      <c r="B39" t="str">
        <f>"Number of childs who left household 1998-2007"</f>
        <v>Number of childs who left household 1998-2007</v>
      </c>
      <c r="C39" t="str">
        <f>""</f>
        <v/>
      </c>
      <c r="D39" t="str">
        <f>""</f>
        <v/>
      </c>
      <c r="E39" t="str">
        <f>""</f>
        <v/>
      </c>
      <c r="F39" t="str">
        <f>""</f>
        <v/>
      </c>
      <c r="G39" t="str">
        <f>""</f>
        <v/>
      </c>
      <c r="H39" t="str">
        <f>""</f>
        <v/>
      </c>
      <c r="I39" t="str">
        <f>""</f>
        <v/>
      </c>
      <c r="J39" t="str">
        <f>"-0.036"</f>
        <v>-0.036</v>
      </c>
      <c r="K39" t="str">
        <f>""</f>
        <v/>
      </c>
      <c r="L39" t="str">
        <f>""</f>
        <v/>
      </c>
      <c r="M39" t="str">
        <f>""</f>
        <v/>
      </c>
      <c r="N39" t="str">
        <f>""</f>
        <v/>
      </c>
      <c r="O39" t="str">
        <f>""</f>
        <v/>
      </c>
      <c r="P39" t="str">
        <f>""</f>
        <v/>
      </c>
      <c r="Q39" t="str">
        <f>""</f>
        <v/>
      </c>
      <c r="R39" t="str">
        <f>""</f>
        <v/>
      </c>
      <c r="S39" t="str">
        <f>""</f>
        <v/>
      </c>
      <c r="T39" t="str">
        <f>""</f>
        <v/>
      </c>
      <c r="U39" t="str">
        <f>""</f>
        <v/>
      </c>
      <c r="V39" t="str">
        <f>""</f>
        <v/>
      </c>
      <c r="W39" t="str">
        <f>""</f>
        <v/>
      </c>
      <c r="X39" t="str">
        <f>""</f>
        <v/>
      </c>
      <c r="Y39" t="str">
        <f>""</f>
        <v/>
      </c>
      <c r="Z39" t="str">
        <f>""</f>
        <v/>
      </c>
      <c r="AA39" t="str">
        <f>""</f>
        <v/>
      </c>
      <c r="AB39" t="str">
        <f>""</f>
        <v/>
      </c>
      <c r="AC39" t="str">
        <f>""</f>
        <v/>
      </c>
      <c r="AD39" t="str">
        <f>""</f>
        <v/>
      </c>
      <c r="AE39" t="str">
        <f>""</f>
        <v/>
      </c>
      <c r="AF39" t="str">
        <f>""</f>
        <v/>
      </c>
      <c r="AG39" t="str">
        <f>""</f>
        <v/>
      </c>
      <c r="AH39" t="str">
        <f>""</f>
        <v/>
      </c>
      <c r="AI39" t="str">
        <f>""</f>
        <v/>
      </c>
      <c r="AJ39" t="str">
        <f>""</f>
        <v/>
      </c>
      <c r="AK39" t="str">
        <f>""</f>
        <v/>
      </c>
      <c r="AL39" t="str">
        <f>""</f>
        <v/>
      </c>
      <c r="AM39" t="str">
        <f>""</f>
        <v/>
      </c>
      <c r="AN39" t="str">
        <f>""</f>
        <v/>
      </c>
      <c r="AO39" t="str">
        <f>""</f>
        <v/>
      </c>
      <c r="AP39" t="str">
        <f>""</f>
        <v/>
      </c>
      <c r="AQ39" t="str">
        <f>""</f>
        <v/>
      </c>
      <c r="AR39" t="str">
        <f>""</f>
        <v/>
      </c>
      <c r="AS39" t="str">
        <f>""</f>
        <v/>
      </c>
      <c r="AT39" t="str">
        <f>""</f>
        <v/>
      </c>
      <c r="AU39" t="str">
        <f>""</f>
        <v/>
      </c>
      <c r="AV39" t="str">
        <f>""</f>
        <v/>
      </c>
      <c r="AW39" t="str">
        <f>""</f>
        <v/>
      </c>
      <c r="AX39" t="str">
        <f>""</f>
        <v/>
      </c>
      <c r="AY39" t="str">
        <f>""</f>
        <v/>
      </c>
      <c r="AZ39" t="str">
        <f>""</f>
        <v/>
      </c>
      <c r="BA39" t="str">
        <f>""</f>
        <v/>
      </c>
    </row>
    <row r="40" spans="2:53" x14ac:dyDescent="0.2">
      <c r="B40" t="str">
        <f>""</f>
        <v/>
      </c>
      <c r="C40" t="str">
        <f>""</f>
        <v/>
      </c>
      <c r="D40" t="str">
        <f>""</f>
        <v/>
      </c>
      <c r="E40" t="str">
        <f>""</f>
        <v/>
      </c>
      <c r="F40" t="str">
        <f>""</f>
        <v/>
      </c>
      <c r="G40" t="str">
        <f>""</f>
        <v/>
      </c>
      <c r="H40" t="str">
        <f>""</f>
        <v/>
      </c>
      <c r="I40" t="str">
        <f>""</f>
        <v/>
      </c>
      <c r="J40" t="str">
        <f>"[0.026]"</f>
        <v>[0.026]</v>
      </c>
      <c r="K40" t="str">
        <f>""</f>
        <v/>
      </c>
      <c r="L40" t="str">
        <f>""</f>
        <v/>
      </c>
      <c r="M40" t="str">
        <f>""</f>
        <v/>
      </c>
      <c r="N40" t="str">
        <f>""</f>
        <v/>
      </c>
      <c r="O40" t="str">
        <f>""</f>
        <v/>
      </c>
      <c r="P40" t="str">
        <f>""</f>
        <v/>
      </c>
      <c r="Q40" t="str">
        <f>""</f>
        <v/>
      </c>
      <c r="R40" t="str">
        <f>""</f>
        <v/>
      </c>
      <c r="S40" t="str">
        <f>""</f>
        <v/>
      </c>
      <c r="T40" t="str">
        <f>""</f>
        <v/>
      </c>
      <c r="U40" t="str">
        <f>""</f>
        <v/>
      </c>
      <c r="V40" t="str">
        <f>""</f>
        <v/>
      </c>
      <c r="W40" t="str">
        <f>""</f>
        <v/>
      </c>
      <c r="X40" t="str">
        <f>""</f>
        <v/>
      </c>
      <c r="Y40" t="str">
        <f>""</f>
        <v/>
      </c>
      <c r="Z40" t="str">
        <f>""</f>
        <v/>
      </c>
      <c r="AA40" t="str">
        <f>""</f>
        <v/>
      </c>
      <c r="AB40" t="str">
        <f>""</f>
        <v/>
      </c>
      <c r="AC40" t="str">
        <f>""</f>
        <v/>
      </c>
      <c r="AD40" t="str">
        <f>""</f>
        <v/>
      </c>
      <c r="AE40" t="str">
        <f>""</f>
        <v/>
      </c>
      <c r="AF40" t="str">
        <f>""</f>
        <v/>
      </c>
      <c r="AG40" t="str">
        <f>""</f>
        <v/>
      </c>
      <c r="AH40" t="str">
        <f>""</f>
        <v/>
      </c>
      <c r="AI40" t="str">
        <f>""</f>
        <v/>
      </c>
      <c r="AJ40" t="str">
        <f>""</f>
        <v/>
      </c>
      <c r="AK40" t="str">
        <f>""</f>
        <v/>
      </c>
      <c r="AL40" t="str">
        <f>""</f>
        <v/>
      </c>
      <c r="AM40" t="str">
        <f>""</f>
        <v/>
      </c>
      <c r="AN40" t="str">
        <f>""</f>
        <v/>
      </c>
      <c r="AO40" t="str">
        <f>""</f>
        <v/>
      </c>
      <c r="AP40" t="str">
        <f>""</f>
        <v/>
      </c>
      <c r="AQ40" t="str">
        <f>""</f>
        <v/>
      </c>
      <c r="AR40" t="str">
        <f>""</f>
        <v/>
      </c>
      <c r="AS40" t="str">
        <f>""</f>
        <v/>
      </c>
      <c r="AT40" t="str">
        <f>""</f>
        <v/>
      </c>
      <c r="AU40" t="str">
        <f>""</f>
        <v/>
      </c>
      <c r="AV40" t="str">
        <f>""</f>
        <v/>
      </c>
      <c r="AW40" t="str">
        <f>""</f>
        <v/>
      </c>
      <c r="AX40" t="str">
        <f>""</f>
        <v/>
      </c>
      <c r="AY40" t="str">
        <f>""</f>
        <v/>
      </c>
      <c r="AZ40" t="str">
        <f>""</f>
        <v/>
      </c>
      <c r="BA40" t="str">
        <f>""</f>
        <v/>
      </c>
    </row>
    <row r="41" spans="2:53" x14ac:dyDescent="0.2">
      <c r="B41" t="str">
        <f>"Interaction"</f>
        <v>Interaction</v>
      </c>
      <c r="C41" t="str">
        <f>""</f>
        <v/>
      </c>
      <c r="D41" t="str">
        <f>""</f>
        <v/>
      </c>
      <c r="E41" t="str">
        <f>""</f>
        <v/>
      </c>
      <c r="F41" t="str">
        <f>""</f>
        <v/>
      </c>
      <c r="G41" t="str">
        <f>""</f>
        <v/>
      </c>
      <c r="H41" t="str">
        <f>""</f>
        <v/>
      </c>
      <c r="I41" t="str">
        <f>""</f>
        <v/>
      </c>
      <c r="J41" t="str">
        <f>"-8.207"</f>
        <v>-8.207</v>
      </c>
      <c r="K41" t="str">
        <f>""</f>
        <v/>
      </c>
      <c r="L41" t="str">
        <f>""</f>
        <v/>
      </c>
      <c r="M41" t="str">
        <f>""</f>
        <v/>
      </c>
      <c r="N41" t="str">
        <f>""</f>
        <v/>
      </c>
      <c r="O41" t="str">
        <f>""</f>
        <v/>
      </c>
      <c r="P41" t="str">
        <f>""</f>
        <v/>
      </c>
      <c r="Q41" t="str">
        <f>""</f>
        <v/>
      </c>
      <c r="R41" t="str">
        <f>""</f>
        <v/>
      </c>
      <c r="S41" t="str">
        <f>""</f>
        <v/>
      </c>
      <c r="T41" t="str">
        <f>""</f>
        <v/>
      </c>
      <c r="U41" t="str">
        <f>""</f>
        <v/>
      </c>
      <c r="V41" t="str">
        <f>""</f>
        <v/>
      </c>
      <c r="W41" t="str">
        <f>""</f>
        <v/>
      </c>
      <c r="X41" t="str">
        <f>""</f>
        <v/>
      </c>
      <c r="Y41" t="str">
        <f>""</f>
        <v/>
      </c>
      <c r="Z41" t="str">
        <f>""</f>
        <v/>
      </c>
      <c r="AA41" t="str">
        <f>""</f>
        <v/>
      </c>
      <c r="AB41" t="str">
        <f>""</f>
        <v/>
      </c>
      <c r="AC41" t="str">
        <f>""</f>
        <v/>
      </c>
      <c r="AD41" t="str">
        <f>""</f>
        <v/>
      </c>
      <c r="AE41" t="str">
        <f>""</f>
        <v/>
      </c>
      <c r="AF41" t="str">
        <f>""</f>
        <v/>
      </c>
      <c r="AG41" t="str">
        <f>""</f>
        <v/>
      </c>
      <c r="AH41" t="str">
        <f>""</f>
        <v/>
      </c>
      <c r="AI41" t="str">
        <f>""</f>
        <v/>
      </c>
      <c r="AJ41" t="str">
        <f>""</f>
        <v/>
      </c>
      <c r="AK41" t="str">
        <f>""</f>
        <v/>
      </c>
      <c r="AL41" t="str">
        <f>""</f>
        <v/>
      </c>
      <c r="AM41" t="str">
        <f>""</f>
        <v/>
      </c>
      <c r="AN41" t="str">
        <f>""</f>
        <v/>
      </c>
      <c r="AO41" t="str">
        <f>""</f>
        <v/>
      </c>
      <c r="AP41" t="str">
        <f>""</f>
        <v/>
      </c>
      <c r="AQ41" t="str">
        <f>""</f>
        <v/>
      </c>
      <c r="AR41" t="str">
        <f>""</f>
        <v/>
      </c>
      <c r="AS41" t="str">
        <f>""</f>
        <v/>
      </c>
      <c r="AT41" t="str">
        <f>""</f>
        <v/>
      </c>
      <c r="AU41" t="str">
        <f>""</f>
        <v/>
      </c>
      <c r="AV41" t="str">
        <f>""</f>
        <v/>
      </c>
      <c r="AW41" t="str">
        <f>""</f>
        <v/>
      </c>
      <c r="AX41" t="str">
        <f>""</f>
        <v/>
      </c>
      <c r="AY41" t="str">
        <f>""</f>
        <v/>
      </c>
      <c r="AZ41" t="str">
        <f>""</f>
        <v/>
      </c>
      <c r="BA41" t="str">
        <f>""</f>
        <v/>
      </c>
    </row>
    <row r="42" spans="2:53" x14ac:dyDescent="0.2">
      <c r="B42" t="str">
        <f>""</f>
        <v/>
      </c>
      <c r="C42" t="str">
        <f>""</f>
        <v/>
      </c>
      <c r="D42" t="str">
        <f>""</f>
        <v/>
      </c>
      <c r="E42" t="str">
        <f>""</f>
        <v/>
      </c>
      <c r="F42" t="str">
        <f>""</f>
        <v/>
      </c>
      <c r="G42" t="str">
        <f>""</f>
        <v/>
      </c>
      <c r="H42" t="str">
        <f>""</f>
        <v/>
      </c>
      <c r="I42" t="str">
        <f>""</f>
        <v/>
      </c>
      <c r="J42" t="str">
        <f>"[6.540]"</f>
        <v>[6.540]</v>
      </c>
      <c r="K42" t="str">
        <f>""</f>
        <v/>
      </c>
      <c r="L42" t="str">
        <f>""</f>
        <v/>
      </c>
      <c r="M42" t="str">
        <f>""</f>
        <v/>
      </c>
      <c r="N42" t="str">
        <f>""</f>
        <v/>
      </c>
      <c r="O42" t="str">
        <f>""</f>
        <v/>
      </c>
      <c r="P42" t="str">
        <f>""</f>
        <v/>
      </c>
      <c r="Q42" t="str">
        <f>""</f>
        <v/>
      </c>
      <c r="R42" t="str">
        <f>""</f>
        <v/>
      </c>
      <c r="S42" t="str">
        <f>""</f>
        <v/>
      </c>
      <c r="T42" t="str">
        <f>""</f>
        <v/>
      </c>
      <c r="U42" t="str">
        <f>""</f>
        <v/>
      </c>
      <c r="V42" t="str">
        <f>""</f>
        <v/>
      </c>
      <c r="W42" t="str">
        <f>""</f>
        <v/>
      </c>
      <c r="X42" t="str">
        <f>""</f>
        <v/>
      </c>
      <c r="Y42" t="str">
        <f>""</f>
        <v/>
      </c>
      <c r="Z42" t="str">
        <f>""</f>
        <v/>
      </c>
      <c r="AA42" t="str">
        <f>""</f>
        <v/>
      </c>
      <c r="AB42" t="str">
        <f>""</f>
        <v/>
      </c>
      <c r="AC42" t="str">
        <f>""</f>
        <v/>
      </c>
      <c r="AD42" t="str">
        <f>""</f>
        <v/>
      </c>
      <c r="AE42" t="str">
        <f>""</f>
        <v/>
      </c>
      <c r="AF42" t="str">
        <f>""</f>
        <v/>
      </c>
      <c r="AG42" t="str">
        <f>""</f>
        <v/>
      </c>
      <c r="AH42" t="str">
        <f>""</f>
        <v/>
      </c>
      <c r="AI42" t="str">
        <f>""</f>
        <v/>
      </c>
      <c r="AJ42" t="str">
        <f>""</f>
        <v/>
      </c>
      <c r="AK42" t="str">
        <f>""</f>
        <v/>
      </c>
      <c r="AL42" t="str">
        <f>""</f>
        <v/>
      </c>
      <c r="AM42" t="str">
        <f>""</f>
        <v/>
      </c>
      <c r="AN42" t="str">
        <f>""</f>
        <v/>
      </c>
      <c r="AO42" t="str">
        <f>""</f>
        <v/>
      </c>
      <c r="AP42" t="str">
        <f>""</f>
        <v/>
      </c>
      <c r="AQ42" t="str">
        <f>""</f>
        <v/>
      </c>
      <c r="AR42" t="str">
        <f>""</f>
        <v/>
      </c>
      <c r="AS42" t="str">
        <f>""</f>
        <v/>
      </c>
      <c r="AT42" t="str">
        <f>""</f>
        <v/>
      </c>
      <c r="AU42" t="str">
        <f>""</f>
        <v/>
      </c>
      <c r="AV42" t="str">
        <f>""</f>
        <v/>
      </c>
      <c r="AW42" t="str">
        <f>""</f>
        <v/>
      </c>
      <c r="AX42" t="str">
        <f>""</f>
        <v/>
      </c>
      <c r="AY42" t="str">
        <f>""</f>
        <v/>
      </c>
      <c r="AZ42" t="str">
        <f>""</f>
        <v/>
      </c>
      <c r="BA42" t="str">
        <f>""</f>
        <v/>
      </c>
    </row>
    <row r="43" spans="2:53" x14ac:dyDescent="0.2">
      <c r="B43" t="str">
        <f>"Share of childs  who left household 1998-2007"</f>
        <v>Share of childs  who left household 1998-2007</v>
      </c>
      <c r="C43" t="str">
        <f>""</f>
        <v/>
      </c>
      <c r="D43" t="str">
        <f>""</f>
        <v/>
      </c>
      <c r="E43" t="str">
        <f>""</f>
        <v/>
      </c>
      <c r="F43" t="str">
        <f>""</f>
        <v/>
      </c>
      <c r="G43" t="str">
        <f>""</f>
        <v/>
      </c>
      <c r="H43" t="str">
        <f>""</f>
        <v/>
      </c>
      <c r="I43" t="str">
        <f>""</f>
        <v/>
      </c>
      <c r="J43" t="str">
        <f>""</f>
        <v/>
      </c>
      <c r="K43" t="str">
        <f>"-0.046"</f>
        <v>-0.046</v>
      </c>
      <c r="L43" t="str">
        <f>""</f>
        <v/>
      </c>
      <c r="M43" t="str">
        <f>""</f>
        <v/>
      </c>
      <c r="N43" t="str">
        <f>""</f>
        <v/>
      </c>
      <c r="O43" t="str">
        <f>""</f>
        <v/>
      </c>
      <c r="P43" t="str">
        <f>""</f>
        <v/>
      </c>
      <c r="Q43" t="str">
        <f>""</f>
        <v/>
      </c>
      <c r="R43" t="str">
        <f>""</f>
        <v/>
      </c>
      <c r="S43" t="str">
        <f>""</f>
        <v/>
      </c>
      <c r="T43" t="str">
        <f>""</f>
        <v/>
      </c>
      <c r="U43" t="str">
        <f>""</f>
        <v/>
      </c>
      <c r="V43" t="str">
        <f>""</f>
        <v/>
      </c>
      <c r="W43" t="str">
        <f>""</f>
        <v/>
      </c>
      <c r="X43" t="str">
        <f>""</f>
        <v/>
      </c>
      <c r="Y43" t="str">
        <f>""</f>
        <v/>
      </c>
      <c r="Z43" t="str">
        <f>""</f>
        <v/>
      </c>
      <c r="AA43" t="str">
        <f>""</f>
        <v/>
      </c>
      <c r="AB43" t="str">
        <f>""</f>
        <v/>
      </c>
      <c r="AC43" t="str">
        <f>""</f>
        <v/>
      </c>
      <c r="AD43" t="str">
        <f>""</f>
        <v/>
      </c>
      <c r="AE43" t="str">
        <f>""</f>
        <v/>
      </c>
      <c r="AF43" t="str">
        <f>""</f>
        <v/>
      </c>
      <c r="AG43" t="str">
        <f>""</f>
        <v/>
      </c>
      <c r="AH43" t="str">
        <f>""</f>
        <v/>
      </c>
      <c r="AI43" t="str">
        <f>""</f>
        <v/>
      </c>
      <c r="AJ43" t="str">
        <f>""</f>
        <v/>
      </c>
      <c r="AK43" t="str">
        <f>""</f>
        <v/>
      </c>
      <c r="AL43" t="str">
        <f>""</f>
        <v/>
      </c>
      <c r="AM43" t="str">
        <f>""</f>
        <v/>
      </c>
      <c r="AN43" t="str">
        <f>""</f>
        <v/>
      </c>
      <c r="AO43" t="str">
        <f>""</f>
        <v/>
      </c>
      <c r="AP43" t="str">
        <f>""</f>
        <v/>
      </c>
      <c r="AQ43" t="str">
        <f>""</f>
        <v/>
      </c>
      <c r="AR43" t="str">
        <f>""</f>
        <v/>
      </c>
      <c r="AS43" t="str">
        <f>""</f>
        <v/>
      </c>
      <c r="AT43" t="str">
        <f>""</f>
        <v/>
      </c>
      <c r="AU43" t="str">
        <f>""</f>
        <v/>
      </c>
      <c r="AV43" t="str">
        <f>""</f>
        <v/>
      </c>
      <c r="AW43" t="str">
        <f>""</f>
        <v/>
      </c>
      <c r="AX43" t="str">
        <f>""</f>
        <v/>
      </c>
      <c r="AY43" t="str">
        <f>""</f>
        <v/>
      </c>
      <c r="AZ43" t="str">
        <f>""</f>
        <v/>
      </c>
      <c r="BA43" t="str">
        <f>""</f>
        <v/>
      </c>
    </row>
    <row r="44" spans="2:53" x14ac:dyDescent="0.2">
      <c r="B44" t="str">
        <f>""</f>
        <v/>
      </c>
      <c r="C44" t="str">
        <f>""</f>
        <v/>
      </c>
      <c r="D44" t="str">
        <f>""</f>
        <v/>
      </c>
      <c r="E44" t="str">
        <f>""</f>
        <v/>
      </c>
      <c r="F44" t="str">
        <f>""</f>
        <v/>
      </c>
      <c r="G44" t="str">
        <f>""</f>
        <v/>
      </c>
      <c r="H44" t="str">
        <f>""</f>
        <v/>
      </c>
      <c r="I44" t="str">
        <f>""</f>
        <v/>
      </c>
      <c r="J44" t="str">
        <f>""</f>
        <v/>
      </c>
      <c r="K44" t="str">
        <f>"[0.063]"</f>
        <v>[0.063]</v>
      </c>
      <c r="L44" t="str">
        <f>""</f>
        <v/>
      </c>
      <c r="M44" t="str">
        <f>""</f>
        <v/>
      </c>
      <c r="N44" t="str">
        <f>""</f>
        <v/>
      </c>
      <c r="O44" t="str">
        <f>""</f>
        <v/>
      </c>
      <c r="P44" t="str">
        <f>""</f>
        <v/>
      </c>
      <c r="Q44" t="str">
        <f>""</f>
        <v/>
      </c>
      <c r="R44" t="str">
        <f>""</f>
        <v/>
      </c>
      <c r="S44" t="str">
        <f>""</f>
        <v/>
      </c>
      <c r="T44" t="str">
        <f>""</f>
        <v/>
      </c>
      <c r="U44" t="str">
        <f>""</f>
        <v/>
      </c>
      <c r="V44" t="str">
        <f>""</f>
        <v/>
      </c>
      <c r="W44" t="str">
        <f>""</f>
        <v/>
      </c>
      <c r="X44" t="str">
        <f>""</f>
        <v/>
      </c>
      <c r="Y44" t="str">
        <f>""</f>
        <v/>
      </c>
      <c r="Z44" t="str">
        <f>""</f>
        <v/>
      </c>
      <c r="AA44" t="str">
        <f>""</f>
        <v/>
      </c>
      <c r="AB44" t="str">
        <f>""</f>
        <v/>
      </c>
      <c r="AC44" t="str">
        <f>""</f>
        <v/>
      </c>
      <c r="AD44" t="str">
        <f>""</f>
        <v/>
      </c>
      <c r="AE44" t="str">
        <f>""</f>
        <v/>
      </c>
      <c r="AF44" t="str">
        <f>""</f>
        <v/>
      </c>
      <c r="AG44" t="str">
        <f>""</f>
        <v/>
      </c>
      <c r="AH44" t="str">
        <f>""</f>
        <v/>
      </c>
      <c r="AI44" t="str">
        <f>""</f>
        <v/>
      </c>
      <c r="AJ44" t="str">
        <f>""</f>
        <v/>
      </c>
      <c r="AK44" t="str">
        <f>""</f>
        <v/>
      </c>
      <c r="AL44" t="str">
        <f>""</f>
        <v/>
      </c>
      <c r="AM44" t="str">
        <f>""</f>
        <v/>
      </c>
      <c r="AN44" t="str">
        <f>""</f>
        <v/>
      </c>
      <c r="AO44" t="str">
        <f>""</f>
        <v/>
      </c>
      <c r="AP44" t="str">
        <f>""</f>
        <v/>
      </c>
      <c r="AQ44" t="str">
        <f>""</f>
        <v/>
      </c>
      <c r="AR44" t="str">
        <f>""</f>
        <v/>
      </c>
      <c r="AS44" t="str">
        <f>""</f>
        <v/>
      </c>
      <c r="AT44" t="str">
        <f>""</f>
        <v/>
      </c>
      <c r="AU44" t="str">
        <f>""</f>
        <v/>
      </c>
      <c r="AV44" t="str">
        <f>""</f>
        <v/>
      </c>
      <c r="AW44" t="str">
        <f>""</f>
        <v/>
      </c>
      <c r="AX44" t="str">
        <f>""</f>
        <v/>
      </c>
      <c r="AY44" t="str">
        <f>""</f>
        <v/>
      </c>
      <c r="AZ44" t="str">
        <f>""</f>
        <v/>
      </c>
      <c r="BA44" t="str">
        <f>""</f>
        <v/>
      </c>
    </row>
    <row r="45" spans="2:53" x14ac:dyDescent="0.2">
      <c r="B45" t="str">
        <f>"Interaction"</f>
        <v>Interaction</v>
      </c>
      <c r="C45" t="str">
        <f>""</f>
        <v/>
      </c>
      <c r="D45" t="str">
        <f>""</f>
        <v/>
      </c>
      <c r="E45" t="str">
        <f>""</f>
        <v/>
      </c>
      <c r="F45" t="str">
        <f>""</f>
        <v/>
      </c>
      <c r="G45" t="str">
        <f>""</f>
        <v/>
      </c>
      <c r="H45" t="str">
        <f>""</f>
        <v/>
      </c>
      <c r="I45" t="str">
        <f>""</f>
        <v/>
      </c>
      <c r="J45" t="str">
        <f>""</f>
        <v/>
      </c>
      <c r="K45" t="str">
        <f>"-19.210"</f>
        <v>-19.210</v>
      </c>
      <c r="L45" t="str">
        <f>""</f>
        <v/>
      </c>
      <c r="M45" t="str">
        <f>""</f>
        <v/>
      </c>
      <c r="N45" t="str">
        <f>""</f>
        <v/>
      </c>
      <c r="O45" t="str">
        <f>""</f>
        <v/>
      </c>
      <c r="P45" t="str">
        <f>""</f>
        <v/>
      </c>
      <c r="Q45" t="str">
        <f>""</f>
        <v/>
      </c>
      <c r="R45" t="str">
        <f>""</f>
        <v/>
      </c>
      <c r="S45" t="str">
        <f>""</f>
        <v/>
      </c>
      <c r="T45" t="str">
        <f>""</f>
        <v/>
      </c>
      <c r="U45" t="str">
        <f>""</f>
        <v/>
      </c>
      <c r="V45" t="str">
        <f>""</f>
        <v/>
      </c>
      <c r="W45" t="str">
        <f>""</f>
        <v/>
      </c>
      <c r="X45" t="str">
        <f>""</f>
        <v/>
      </c>
      <c r="Y45" t="str">
        <f>""</f>
        <v/>
      </c>
      <c r="Z45" t="str">
        <f>""</f>
        <v/>
      </c>
      <c r="AA45" t="str">
        <f>""</f>
        <v/>
      </c>
      <c r="AB45" t="str">
        <f>""</f>
        <v/>
      </c>
      <c r="AC45" t="str">
        <f>""</f>
        <v/>
      </c>
      <c r="AD45" t="str">
        <f>""</f>
        <v/>
      </c>
      <c r="AE45" t="str">
        <f>""</f>
        <v/>
      </c>
      <c r="AF45" t="str">
        <f>""</f>
        <v/>
      </c>
      <c r="AG45" t="str">
        <f>""</f>
        <v/>
      </c>
      <c r="AH45" t="str">
        <f>""</f>
        <v/>
      </c>
      <c r="AI45" t="str">
        <f>""</f>
        <v/>
      </c>
      <c r="AJ45" t="str">
        <f>""</f>
        <v/>
      </c>
      <c r="AK45" t="str">
        <f>""</f>
        <v/>
      </c>
      <c r="AL45" t="str">
        <f>""</f>
        <v/>
      </c>
      <c r="AM45" t="str">
        <f>""</f>
        <v/>
      </c>
      <c r="AN45" t="str">
        <f>""</f>
        <v/>
      </c>
      <c r="AO45" t="str">
        <f>""</f>
        <v/>
      </c>
      <c r="AP45" t="str">
        <f>""</f>
        <v/>
      </c>
      <c r="AQ45" t="str">
        <f>""</f>
        <v/>
      </c>
      <c r="AR45" t="str">
        <f>""</f>
        <v/>
      </c>
      <c r="AS45" t="str">
        <f>""</f>
        <v/>
      </c>
      <c r="AT45" t="str">
        <f>""</f>
        <v/>
      </c>
      <c r="AU45" t="str">
        <f>""</f>
        <v/>
      </c>
      <c r="AV45" t="str">
        <f>""</f>
        <v/>
      </c>
      <c r="AW45" t="str">
        <f>""</f>
        <v/>
      </c>
      <c r="AX45" t="str">
        <f>""</f>
        <v/>
      </c>
      <c r="AY45" t="str">
        <f>""</f>
        <v/>
      </c>
      <c r="AZ45" t="str">
        <f>""</f>
        <v/>
      </c>
      <c r="BA45" t="str">
        <f>""</f>
        <v/>
      </c>
    </row>
    <row r="46" spans="2:53" x14ac:dyDescent="0.2">
      <c r="B46" t="str">
        <f>""</f>
        <v/>
      </c>
      <c r="C46" t="str">
        <f>""</f>
        <v/>
      </c>
      <c r="D46" t="str">
        <f>""</f>
        <v/>
      </c>
      <c r="E46" t="str">
        <f>""</f>
        <v/>
      </c>
      <c r="F46" t="str">
        <f>""</f>
        <v/>
      </c>
      <c r="G46" t="str">
        <f>""</f>
        <v/>
      </c>
      <c r="H46" t="str">
        <f>""</f>
        <v/>
      </c>
      <c r="I46" t="str">
        <f>""</f>
        <v/>
      </c>
      <c r="J46" t="str">
        <f>""</f>
        <v/>
      </c>
      <c r="K46" t="str">
        <f>"[13.772]"</f>
        <v>[13.772]</v>
      </c>
      <c r="L46" t="str">
        <f>""</f>
        <v/>
      </c>
      <c r="M46" t="str">
        <f>""</f>
        <v/>
      </c>
      <c r="N46" t="str">
        <f>""</f>
        <v/>
      </c>
      <c r="O46" t="str">
        <f>""</f>
        <v/>
      </c>
      <c r="P46" t="str">
        <f>""</f>
        <v/>
      </c>
      <c r="Q46" t="str">
        <f>""</f>
        <v/>
      </c>
      <c r="R46" t="str">
        <f>""</f>
        <v/>
      </c>
      <c r="S46" t="str">
        <f>""</f>
        <v/>
      </c>
      <c r="T46" t="str">
        <f>""</f>
        <v/>
      </c>
      <c r="U46" t="str">
        <f>""</f>
        <v/>
      </c>
      <c r="V46" t="str">
        <f>""</f>
        <v/>
      </c>
      <c r="W46" t="str">
        <f>""</f>
        <v/>
      </c>
      <c r="X46" t="str">
        <f>""</f>
        <v/>
      </c>
      <c r="Y46" t="str">
        <f>""</f>
        <v/>
      </c>
      <c r="Z46" t="str">
        <f>""</f>
        <v/>
      </c>
      <c r="AA46" t="str">
        <f>""</f>
        <v/>
      </c>
      <c r="AB46" t="str">
        <f>""</f>
        <v/>
      </c>
      <c r="AC46" t="str">
        <f>""</f>
        <v/>
      </c>
      <c r="AD46" t="str">
        <f>""</f>
        <v/>
      </c>
      <c r="AE46" t="str">
        <f>""</f>
        <v/>
      </c>
      <c r="AF46" t="str">
        <f>""</f>
        <v/>
      </c>
      <c r="AG46" t="str">
        <f>""</f>
        <v/>
      </c>
      <c r="AH46" t="str">
        <f>""</f>
        <v/>
      </c>
      <c r="AI46" t="str">
        <f>""</f>
        <v/>
      </c>
      <c r="AJ46" t="str">
        <f>""</f>
        <v/>
      </c>
      <c r="AK46" t="str">
        <f>""</f>
        <v/>
      </c>
      <c r="AL46" t="str">
        <f>""</f>
        <v/>
      </c>
      <c r="AM46" t="str">
        <f>""</f>
        <v/>
      </c>
      <c r="AN46" t="str">
        <f>""</f>
        <v/>
      </c>
      <c r="AO46" t="str">
        <f>""</f>
        <v/>
      </c>
      <c r="AP46" t="str">
        <f>""</f>
        <v/>
      </c>
      <c r="AQ46" t="str">
        <f>""</f>
        <v/>
      </c>
      <c r="AR46" t="str">
        <f>""</f>
        <v/>
      </c>
      <c r="AS46" t="str">
        <f>""</f>
        <v/>
      </c>
      <c r="AT46" t="str">
        <f>""</f>
        <v/>
      </c>
      <c r="AU46" t="str">
        <f>""</f>
        <v/>
      </c>
      <c r="AV46" t="str">
        <f>""</f>
        <v/>
      </c>
      <c r="AW46" t="str">
        <f>""</f>
        <v/>
      </c>
      <c r="AX46" t="str">
        <f>""</f>
        <v/>
      </c>
      <c r="AY46" t="str">
        <f>""</f>
        <v/>
      </c>
      <c r="AZ46" t="str">
        <f>""</f>
        <v/>
      </c>
      <c r="BA46" t="str">
        <f>""</f>
        <v/>
      </c>
    </row>
    <row r="47" spans="2:53" x14ac:dyDescent="0.2">
      <c r="B47" t="str">
        <f>"Loss of land (yes=1) for a household in 1998-07"</f>
        <v>Loss of land (yes=1) for a household in 1998-07</v>
      </c>
      <c r="C47" t="str">
        <f>""</f>
        <v/>
      </c>
      <c r="D47" t="str">
        <f>""</f>
        <v/>
      </c>
      <c r="E47" t="str">
        <f>""</f>
        <v/>
      </c>
      <c r="F47" t="str">
        <f>""</f>
        <v/>
      </c>
      <c r="G47" t="str">
        <f>""</f>
        <v/>
      </c>
      <c r="H47" t="str">
        <f>""</f>
        <v/>
      </c>
      <c r="I47" t="str">
        <f>""</f>
        <v/>
      </c>
      <c r="J47" t="str">
        <f>""</f>
        <v/>
      </c>
      <c r="K47" t="str">
        <f>""</f>
        <v/>
      </c>
      <c r="L47" t="str">
        <f>"-0.027"</f>
        <v>-0.027</v>
      </c>
      <c r="M47" t="str">
        <f>"-0.035"</f>
        <v>-0.035</v>
      </c>
      <c r="N47" t="str">
        <f>"-0.014"</f>
        <v>-0.014</v>
      </c>
      <c r="O47" t="str">
        <f>""</f>
        <v/>
      </c>
      <c r="P47" t="str">
        <f>""</f>
        <v/>
      </c>
      <c r="Q47" t="str">
        <f>""</f>
        <v/>
      </c>
      <c r="R47" t="str">
        <f>""</f>
        <v/>
      </c>
      <c r="S47" t="str">
        <f>""</f>
        <v/>
      </c>
      <c r="T47" t="str">
        <f>""</f>
        <v/>
      </c>
      <c r="U47" t="str">
        <f>""</f>
        <v/>
      </c>
      <c r="V47" t="str">
        <f>""</f>
        <v/>
      </c>
      <c r="W47" t="str">
        <f>""</f>
        <v/>
      </c>
      <c r="X47" t="str">
        <f>""</f>
        <v/>
      </c>
      <c r="Y47" t="str">
        <f>""</f>
        <v/>
      </c>
      <c r="Z47" t="str">
        <f>""</f>
        <v/>
      </c>
      <c r="AA47" t="str">
        <f>""</f>
        <v/>
      </c>
      <c r="AB47" t="str">
        <f>""</f>
        <v/>
      </c>
      <c r="AC47" t="str">
        <f>""</f>
        <v/>
      </c>
      <c r="AD47" t="str">
        <f>""</f>
        <v/>
      </c>
      <c r="AE47" t="str">
        <f>""</f>
        <v/>
      </c>
      <c r="AF47" t="str">
        <f>""</f>
        <v/>
      </c>
      <c r="AG47" t="str">
        <f>""</f>
        <v/>
      </c>
      <c r="AH47" t="str">
        <f>""</f>
        <v/>
      </c>
      <c r="AI47" t="str">
        <f>""</f>
        <v/>
      </c>
      <c r="AJ47" t="str">
        <f>""</f>
        <v/>
      </c>
      <c r="AK47" t="str">
        <f>""</f>
        <v/>
      </c>
      <c r="AL47" t="str">
        <f>""</f>
        <v/>
      </c>
      <c r="AM47" t="str">
        <f>""</f>
        <v/>
      </c>
      <c r="AN47" t="str">
        <f>""</f>
        <v/>
      </c>
      <c r="AO47" t="str">
        <f>""</f>
        <v/>
      </c>
      <c r="AP47" t="str">
        <f>""</f>
        <v/>
      </c>
      <c r="AQ47" t="str">
        <f>""</f>
        <v/>
      </c>
      <c r="AR47" t="str">
        <f>""</f>
        <v/>
      </c>
      <c r="AS47" t="str">
        <f>""</f>
        <v/>
      </c>
      <c r="AT47" t="str">
        <f>""</f>
        <v/>
      </c>
      <c r="AU47" t="str">
        <f>""</f>
        <v/>
      </c>
      <c r="AV47" t="str">
        <f>""</f>
        <v/>
      </c>
      <c r="AW47" t="str">
        <f>""</f>
        <v/>
      </c>
      <c r="AX47" t="str">
        <f>""</f>
        <v/>
      </c>
      <c r="AY47" t="str">
        <f>""</f>
        <v/>
      </c>
      <c r="AZ47" t="str">
        <f>""</f>
        <v/>
      </c>
      <c r="BA47" t="str">
        <f>""</f>
        <v/>
      </c>
    </row>
    <row r="48" spans="2:53" x14ac:dyDescent="0.2">
      <c r="B48" t="str">
        <f>""</f>
        <v/>
      </c>
      <c r="C48" t="str">
        <f>""</f>
        <v/>
      </c>
      <c r="D48" t="str">
        <f>""</f>
        <v/>
      </c>
      <c r="E48" t="str">
        <f>""</f>
        <v/>
      </c>
      <c r="F48" t="str">
        <f>""</f>
        <v/>
      </c>
      <c r="G48" t="str">
        <f>""</f>
        <v/>
      </c>
      <c r="H48" t="str">
        <f>""</f>
        <v/>
      </c>
      <c r="I48" t="str">
        <f>""</f>
        <v/>
      </c>
      <c r="J48" t="str">
        <f>""</f>
        <v/>
      </c>
      <c r="K48" t="str">
        <f>""</f>
        <v/>
      </c>
      <c r="L48" t="str">
        <f>"[0.057]"</f>
        <v>[0.057]</v>
      </c>
      <c r="M48" t="str">
        <f>"[0.054]"</f>
        <v>[0.054]</v>
      </c>
      <c r="N48" t="str">
        <f>"[0.053]"</f>
        <v>[0.053]</v>
      </c>
      <c r="O48" t="str">
        <f>""</f>
        <v/>
      </c>
      <c r="P48" t="str">
        <f>""</f>
        <v/>
      </c>
      <c r="Q48" t="str">
        <f>""</f>
        <v/>
      </c>
      <c r="R48" t="str">
        <f>""</f>
        <v/>
      </c>
      <c r="S48" t="str">
        <f>""</f>
        <v/>
      </c>
      <c r="T48" t="str">
        <f>""</f>
        <v/>
      </c>
      <c r="U48" t="str">
        <f>""</f>
        <v/>
      </c>
      <c r="V48" t="str">
        <f>""</f>
        <v/>
      </c>
      <c r="W48" t="str">
        <f>""</f>
        <v/>
      </c>
      <c r="X48" t="str">
        <f>""</f>
        <v/>
      </c>
      <c r="Y48" t="str">
        <f>""</f>
        <v/>
      </c>
      <c r="Z48" t="str">
        <f>""</f>
        <v/>
      </c>
      <c r="AA48" t="str">
        <f>""</f>
        <v/>
      </c>
      <c r="AB48" t="str">
        <f>""</f>
        <v/>
      </c>
      <c r="AC48" t="str">
        <f>""</f>
        <v/>
      </c>
      <c r="AD48" t="str">
        <f>""</f>
        <v/>
      </c>
      <c r="AE48" t="str">
        <f>""</f>
        <v/>
      </c>
      <c r="AF48" t="str">
        <f>""</f>
        <v/>
      </c>
      <c r="AG48" t="str">
        <f>""</f>
        <v/>
      </c>
      <c r="AH48" t="str">
        <f>""</f>
        <v/>
      </c>
      <c r="AI48" t="str">
        <f>""</f>
        <v/>
      </c>
      <c r="AJ48" t="str">
        <f>""</f>
        <v/>
      </c>
      <c r="AK48" t="str">
        <f>""</f>
        <v/>
      </c>
      <c r="AL48" t="str">
        <f>""</f>
        <v/>
      </c>
      <c r="AM48" t="str">
        <f>""</f>
        <v/>
      </c>
      <c r="AN48" t="str">
        <f>""</f>
        <v/>
      </c>
      <c r="AO48" t="str">
        <f>""</f>
        <v/>
      </c>
      <c r="AP48" t="str">
        <f>""</f>
        <v/>
      </c>
      <c r="AQ48" t="str">
        <f>""</f>
        <v/>
      </c>
      <c r="AR48" t="str">
        <f>""</f>
        <v/>
      </c>
      <c r="AS48" t="str">
        <f>""</f>
        <v/>
      </c>
      <c r="AT48" t="str">
        <f>""</f>
        <v/>
      </c>
      <c r="AU48" t="str">
        <f>""</f>
        <v/>
      </c>
      <c r="AV48" t="str">
        <f>""</f>
        <v/>
      </c>
      <c r="AW48" t="str">
        <f>""</f>
        <v/>
      </c>
      <c r="AX48" t="str">
        <f>""</f>
        <v/>
      </c>
      <c r="AY48" t="str">
        <f>""</f>
        <v/>
      </c>
      <c r="AZ48" t="str">
        <f>""</f>
        <v/>
      </c>
      <c r="BA48" t="str">
        <f>""</f>
        <v/>
      </c>
    </row>
    <row r="49" spans="2:53" x14ac:dyDescent="0.2">
      <c r="B49" t="str">
        <f>"At least 1 child left the household in a given year (yes=1)"</f>
        <v>At least 1 child left the household in a given year (yes=1)</v>
      </c>
      <c r="C49" t="str">
        <f>""</f>
        <v/>
      </c>
      <c r="D49" t="str">
        <f>""</f>
        <v/>
      </c>
      <c r="E49" t="str">
        <f>""</f>
        <v/>
      </c>
      <c r="F49" t="str">
        <f>""</f>
        <v/>
      </c>
      <c r="G49" t="str">
        <f>""</f>
        <v/>
      </c>
      <c r="H49" t="str">
        <f>""</f>
        <v/>
      </c>
      <c r="I49" t="str">
        <f>""</f>
        <v/>
      </c>
      <c r="J49" t="str">
        <f>""</f>
        <v/>
      </c>
      <c r="K49" t="str">
        <f>""</f>
        <v/>
      </c>
      <c r="L49" t="str">
        <f>"-0.086**"</f>
        <v>-0.086**</v>
      </c>
      <c r="M49" t="str">
        <f>""</f>
        <v/>
      </c>
      <c r="N49" t="str">
        <f>""</f>
        <v/>
      </c>
      <c r="O49" t="str">
        <f>""</f>
        <v/>
      </c>
      <c r="P49" t="str">
        <f>""</f>
        <v/>
      </c>
      <c r="Q49" t="str">
        <f>""</f>
        <v/>
      </c>
      <c r="R49" t="str">
        <f>""</f>
        <v/>
      </c>
      <c r="S49" t="str">
        <f>""</f>
        <v/>
      </c>
      <c r="T49" t="str">
        <f>""</f>
        <v/>
      </c>
      <c r="U49" t="str">
        <f>""</f>
        <v/>
      </c>
      <c r="V49" t="str">
        <f>""</f>
        <v/>
      </c>
      <c r="W49" t="str">
        <f>""</f>
        <v/>
      </c>
      <c r="X49" t="str">
        <f>""</f>
        <v/>
      </c>
      <c r="Y49" t="str">
        <f>""</f>
        <v/>
      </c>
      <c r="Z49" t="str">
        <f>""</f>
        <v/>
      </c>
      <c r="AA49" t="str">
        <f>""</f>
        <v/>
      </c>
      <c r="AB49" t="str">
        <f>""</f>
        <v/>
      </c>
      <c r="AC49" t="str">
        <f>""</f>
        <v/>
      </c>
      <c r="AD49" t="str">
        <f>""</f>
        <v/>
      </c>
      <c r="AE49" t="str">
        <f>""</f>
        <v/>
      </c>
      <c r="AF49" t="str">
        <f>""</f>
        <v/>
      </c>
      <c r="AG49" t="str">
        <f>""</f>
        <v/>
      </c>
      <c r="AH49" t="str">
        <f>""</f>
        <v/>
      </c>
      <c r="AI49" t="str">
        <f>""</f>
        <v/>
      </c>
      <c r="AJ49" t="str">
        <f>""</f>
        <v/>
      </c>
      <c r="AK49" t="str">
        <f>""</f>
        <v/>
      </c>
      <c r="AL49" t="str">
        <f>""</f>
        <v/>
      </c>
      <c r="AM49" t="str">
        <f>""</f>
        <v/>
      </c>
      <c r="AN49" t="str">
        <f>""</f>
        <v/>
      </c>
      <c r="AO49" t="str">
        <f>""</f>
        <v/>
      </c>
      <c r="AP49" t="str">
        <f>""</f>
        <v/>
      </c>
      <c r="AQ49" t="str">
        <f>""</f>
        <v/>
      </c>
      <c r="AR49" t="str">
        <f>""</f>
        <v/>
      </c>
      <c r="AS49" t="str">
        <f>""</f>
        <v/>
      </c>
      <c r="AT49" t="str">
        <f>""</f>
        <v/>
      </c>
      <c r="AU49" t="str">
        <f>""</f>
        <v/>
      </c>
      <c r="AV49" t="str">
        <f>""</f>
        <v/>
      </c>
      <c r="AW49" t="str">
        <f>""</f>
        <v/>
      </c>
      <c r="AX49" t="str">
        <f>""</f>
        <v/>
      </c>
      <c r="AY49" t="str">
        <f>""</f>
        <v/>
      </c>
      <c r="AZ49" t="str">
        <f>""</f>
        <v/>
      </c>
      <c r="BA49" t="str">
        <f>""</f>
        <v/>
      </c>
    </row>
    <row r="50" spans="2:53" x14ac:dyDescent="0.2">
      <c r="B50" t="str">
        <f>""</f>
        <v/>
      </c>
      <c r="C50" t="str">
        <f>""</f>
        <v/>
      </c>
      <c r="D50" t="str">
        <f>""</f>
        <v/>
      </c>
      <c r="E50" t="str">
        <f>""</f>
        <v/>
      </c>
      <c r="F50" t="str">
        <f>""</f>
        <v/>
      </c>
      <c r="G50" t="str">
        <f>""</f>
        <v/>
      </c>
      <c r="H50" t="str">
        <f>""</f>
        <v/>
      </c>
      <c r="I50" t="str">
        <f>""</f>
        <v/>
      </c>
      <c r="J50" t="str">
        <f>""</f>
        <v/>
      </c>
      <c r="K50" t="str">
        <f>""</f>
        <v/>
      </c>
      <c r="L50" t="str">
        <f>"[0.043]"</f>
        <v>[0.043]</v>
      </c>
      <c r="M50" t="str">
        <f>""</f>
        <v/>
      </c>
      <c r="N50" t="str">
        <f>""</f>
        <v/>
      </c>
      <c r="O50" t="str">
        <f>""</f>
        <v/>
      </c>
      <c r="P50" t="str">
        <f>""</f>
        <v/>
      </c>
      <c r="Q50" t="str">
        <f>""</f>
        <v/>
      </c>
      <c r="R50" t="str">
        <f>""</f>
        <v/>
      </c>
      <c r="S50" t="str">
        <f>""</f>
        <v/>
      </c>
      <c r="T50" t="str">
        <f>""</f>
        <v/>
      </c>
      <c r="U50" t="str">
        <f>""</f>
        <v/>
      </c>
      <c r="V50" t="str">
        <f>""</f>
        <v/>
      </c>
      <c r="W50" t="str">
        <f>""</f>
        <v/>
      </c>
      <c r="X50" t="str">
        <f>""</f>
        <v/>
      </c>
      <c r="Y50" t="str">
        <f>""</f>
        <v/>
      </c>
      <c r="Z50" t="str">
        <f>""</f>
        <v/>
      </c>
      <c r="AA50" t="str">
        <f>""</f>
        <v/>
      </c>
      <c r="AB50" t="str">
        <f>""</f>
        <v/>
      </c>
      <c r="AC50" t="str">
        <f>""</f>
        <v/>
      </c>
      <c r="AD50" t="str">
        <f>""</f>
        <v/>
      </c>
      <c r="AE50" t="str">
        <f>""</f>
        <v/>
      </c>
      <c r="AF50" t="str">
        <f>""</f>
        <v/>
      </c>
      <c r="AG50" t="str">
        <f>""</f>
        <v/>
      </c>
      <c r="AH50" t="str">
        <f>""</f>
        <v/>
      </c>
      <c r="AI50" t="str">
        <f>""</f>
        <v/>
      </c>
      <c r="AJ50" t="str">
        <f>""</f>
        <v/>
      </c>
      <c r="AK50" t="str">
        <f>""</f>
        <v/>
      </c>
      <c r="AL50" t="str">
        <f>""</f>
        <v/>
      </c>
      <c r="AM50" t="str">
        <f>""</f>
        <v/>
      </c>
      <c r="AN50" t="str">
        <f>""</f>
        <v/>
      </c>
      <c r="AO50" t="str">
        <f>""</f>
        <v/>
      </c>
      <c r="AP50" t="str">
        <f>""</f>
        <v/>
      </c>
      <c r="AQ50" t="str">
        <f>""</f>
        <v/>
      </c>
      <c r="AR50" t="str">
        <f>""</f>
        <v/>
      </c>
      <c r="AS50" t="str">
        <f>""</f>
        <v/>
      </c>
      <c r="AT50" t="str">
        <f>""</f>
        <v/>
      </c>
      <c r="AU50" t="str">
        <f>""</f>
        <v/>
      </c>
      <c r="AV50" t="str">
        <f>""</f>
        <v/>
      </c>
      <c r="AW50" t="str">
        <f>""</f>
        <v/>
      </c>
      <c r="AX50" t="str">
        <f>""</f>
        <v/>
      </c>
      <c r="AY50" t="str">
        <f>""</f>
        <v/>
      </c>
      <c r="AZ50" t="str">
        <f>""</f>
        <v/>
      </c>
      <c r="BA50" t="str">
        <f>""</f>
        <v/>
      </c>
    </row>
    <row r="51" spans="2:53" x14ac:dyDescent="0.2">
      <c r="B51" t="str">
        <f>"Interaction"</f>
        <v>Interaction</v>
      </c>
      <c r="C51" t="str">
        <f>""</f>
        <v/>
      </c>
      <c r="D51" t="str">
        <f>""</f>
        <v/>
      </c>
      <c r="E51" t="str">
        <f>""</f>
        <v/>
      </c>
      <c r="F51" t="str">
        <f>""</f>
        <v/>
      </c>
      <c r="G51" t="str">
        <f>""</f>
        <v/>
      </c>
      <c r="H51" t="str">
        <f>""</f>
        <v/>
      </c>
      <c r="I51" t="str">
        <f>""</f>
        <v/>
      </c>
      <c r="J51" t="str">
        <f>""</f>
        <v/>
      </c>
      <c r="K51" t="str">
        <f>""</f>
        <v/>
      </c>
      <c r="L51" t="str">
        <f>"-0.072"</f>
        <v>-0.072</v>
      </c>
      <c r="M51" t="str">
        <f>""</f>
        <v/>
      </c>
      <c r="N51" t="str">
        <f>""</f>
        <v/>
      </c>
      <c r="O51" t="str">
        <f>""</f>
        <v/>
      </c>
      <c r="P51" t="str">
        <f>""</f>
        <v/>
      </c>
      <c r="Q51" t="str">
        <f>""</f>
        <v/>
      </c>
      <c r="R51" t="str">
        <f>""</f>
        <v/>
      </c>
      <c r="S51" t="str">
        <f>""</f>
        <v/>
      </c>
      <c r="T51" t="str">
        <f>""</f>
        <v/>
      </c>
      <c r="U51" t="str">
        <f>""</f>
        <v/>
      </c>
      <c r="V51" t="str">
        <f>""</f>
        <v/>
      </c>
      <c r="W51" t="str">
        <f>""</f>
        <v/>
      </c>
      <c r="X51" t="str">
        <f>""</f>
        <v/>
      </c>
      <c r="Y51" t="str">
        <f>""</f>
        <v/>
      </c>
      <c r="Z51" t="str">
        <f>""</f>
        <v/>
      </c>
      <c r="AA51" t="str">
        <f>""</f>
        <v/>
      </c>
      <c r="AB51" t="str">
        <f>""</f>
        <v/>
      </c>
      <c r="AC51" t="str">
        <f>""</f>
        <v/>
      </c>
      <c r="AD51" t="str">
        <f>""</f>
        <v/>
      </c>
      <c r="AE51" t="str">
        <f>""</f>
        <v/>
      </c>
      <c r="AF51" t="str">
        <f>""</f>
        <v/>
      </c>
      <c r="AG51" t="str">
        <f>""</f>
        <v/>
      </c>
      <c r="AH51" t="str">
        <f>""</f>
        <v/>
      </c>
      <c r="AI51" t="str">
        <f>""</f>
        <v/>
      </c>
      <c r="AJ51" t="str">
        <f>""</f>
        <v/>
      </c>
      <c r="AK51" t="str">
        <f>""</f>
        <v/>
      </c>
      <c r="AL51" t="str">
        <f>""</f>
        <v/>
      </c>
      <c r="AM51" t="str">
        <f>""</f>
        <v/>
      </c>
      <c r="AN51" t="str">
        <f>""</f>
        <v/>
      </c>
      <c r="AO51" t="str">
        <f>""</f>
        <v/>
      </c>
      <c r="AP51" t="str">
        <f>""</f>
        <v/>
      </c>
      <c r="AQ51" t="str">
        <f>""</f>
        <v/>
      </c>
      <c r="AR51" t="str">
        <f>""</f>
        <v/>
      </c>
      <c r="AS51" t="str">
        <f>""</f>
        <v/>
      </c>
      <c r="AT51" t="str">
        <f>""</f>
        <v/>
      </c>
      <c r="AU51" t="str">
        <f>""</f>
        <v/>
      </c>
      <c r="AV51" t="str">
        <f>""</f>
        <v/>
      </c>
      <c r="AW51" t="str">
        <f>""</f>
        <v/>
      </c>
      <c r="AX51" t="str">
        <f>""</f>
        <v/>
      </c>
      <c r="AY51" t="str">
        <f>""</f>
        <v/>
      </c>
      <c r="AZ51" t="str">
        <f>""</f>
        <v/>
      </c>
      <c r="BA51" t="str">
        <f>""</f>
        <v/>
      </c>
    </row>
    <row r="52" spans="2:53" x14ac:dyDescent="0.2">
      <c r="B52" t="str">
        <f>""</f>
        <v/>
      </c>
      <c r="C52" t="str">
        <f>""</f>
        <v/>
      </c>
      <c r="D52" t="str">
        <f>""</f>
        <v/>
      </c>
      <c r="E52" t="str">
        <f>""</f>
        <v/>
      </c>
      <c r="F52" t="str">
        <f>""</f>
        <v/>
      </c>
      <c r="G52" t="str">
        <f>""</f>
        <v/>
      </c>
      <c r="H52" t="str">
        <f>""</f>
        <v/>
      </c>
      <c r="I52" t="str">
        <f>""</f>
        <v/>
      </c>
      <c r="J52" t="str">
        <f>""</f>
        <v/>
      </c>
      <c r="K52" t="str">
        <f>""</f>
        <v/>
      </c>
      <c r="L52" t="str">
        <f>"[0.180]"</f>
        <v>[0.180]</v>
      </c>
      <c r="M52" t="str">
        <f>""</f>
        <v/>
      </c>
      <c r="N52" t="str">
        <f>""</f>
        <v/>
      </c>
      <c r="O52" t="str">
        <f>""</f>
        <v/>
      </c>
      <c r="P52" t="str">
        <f>""</f>
        <v/>
      </c>
      <c r="Q52" t="str">
        <f>""</f>
        <v/>
      </c>
      <c r="R52" t="str">
        <f>""</f>
        <v/>
      </c>
      <c r="S52" t="str">
        <f>""</f>
        <v/>
      </c>
      <c r="T52" t="str">
        <f>""</f>
        <v/>
      </c>
      <c r="U52" t="str">
        <f>""</f>
        <v/>
      </c>
      <c r="V52" t="str">
        <f>""</f>
        <v/>
      </c>
      <c r="W52" t="str">
        <f>""</f>
        <v/>
      </c>
      <c r="X52" t="str">
        <f>""</f>
        <v/>
      </c>
      <c r="Y52" t="str">
        <f>""</f>
        <v/>
      </c>
      <c r="Z52" t="str">
        <f>""</f>
        <v/>
      </c>
      <c r="AA52" t="str">
        <f>""</f>
        <v/>
      </c>
      <c r="AB52" t="str">
        <f>""</f>
        <v/>
      </c>
      <c r="AC52" t="str">
        <f>""</f>
        <v/>
      </c>
      <c r="AD52" t="str">
        <f>""</f>
        <v/>
      </c>
      <c r="AE52" t="str">
        <f>""</f>
        <v/>
      </c>
      <c r="AF52" t="str">
        <f>""</f>
        <v/>
      </c>
      <c r="AG52" t="str">
        <f>""</f>
        <v/>
      </c>
      <c r="AH52" t="str">
        <f>""</f>
        <v/>
      </c>
      <c r="AI52" t="str">
        <f>""</f>
        <v/>
      </c>
      <c r="AJ52" t="str">
        <f>""</f>
        <v/>
      </c>
      <c r="AK52" t="str">
        <f>""</f>
        <v/>
      </c>
      <c r="AL52" t="str">
        <f>""</f>
        <v/>
      </c>
      <c r="AM52" t="str">
        <f>""</f>
        <v/>
      </c>
      <c r="AN52" t="str">
        <f>""</f>
        <v/>
      </c>
      <c r="AO52" t="str">
        <f>""</f>
        <v/>
      </c>
      <c r="AP52" t="str">
        <f>""</f>
        <v/>
      </c>
      <c r="AQ52" t="str">
        <f>""</f>
        <v/>
      </c>
      <c r="AR52" t="str">
        <f>""</f>
        <v/>
      </c>
      <c r="AS52" t="str">
        <f>""</f>
        <v/>
      </c>
      <c r="AT52" t="str">
        <f>""</f>
        <v/>
      </c>
      <c r="AU52" t="str">
        <f>""</f>
        <v/>
      </c>
      <c r="AV52" t="str">
        <f>""</f>
        <v/>
      </c>
      <c r="AW52" t="str">
        <f>""</f>
        <v/>
      </c>
      <c r="AX52" t="str">
        <f>""</f>
        <v/>
      </c>
      <c r="AY52" t="str">
        <f>""</f>
        <v/>
      </c>
      <c r="AZ52" t="str">
        <f>""</f>
        <v/>
      </c>
      <c r="BA52" t="str">
        <f>""</f>
        <v/>
      </c>
    </row>
    <row r="53" spans="2:53" x14ac:dyDescent="0.2">
      <c r="B53" t="str">
        <f>"Number of childs who left household 1998-2007"</f>
        <v>Number of childs who left household 1998-2007</v>
      </c>
      <c r="C53" t="str">
        <f>""</f>
        <v/>
      </c>
      <c r="D53" t="str">
        <f>""</f>
        <v/>
      </c>
      <c r="E53" t="str">
        <f>""</f>
        <v/>
      </c>
      <c r="F53" t="str">
        <f>""</f>
        <v/>
      </c>
      <c r="G53" t="str">
        <f>""</f>
        <v/>
      </c>
      <c r="H53" t="str">
        <f>""</f>
        <v/>
      </c>
      <c r="I53" t="str">
        <f>""</f>
        <v/>
      </c>
      <c r="J53" t="str">
        <f>""</f>
        <v/>
      </c>
      <c r="K53" t="str">
        <f>""</f>
        <v/>
      </c>
      <c r="L53" t="str">
        <f>""</f>
        <v/>
      </c>
      <c r="M53" t="str">
        <f>"-0.060**"</f>
        <v>-0.060**</v>
      </c>
      <c r="N53" t="str">
        <f>""</f>
        <v/>
      </c>
      <c r="O53" t="str">
        <f>""</f>
        <v/>
      </c>
      <c r="P53" t="str">
        <f>""</f>
        <v/>
      </c>
      <c r="Q53" t="str">
        <f>""</f>
        <v/>
      </c>
      <c r="R53" t="str">
        <f>""</f>
        <v/>
      </c>
      <c r="S53" t="str">
        <f>""</f>
        <v/>
      </c>
      <c r="T53" t="str">
        <f>""</f>
        <v/>
      </c>
      <c r="U53" t="str">
        <f>""</f>
        <v/>
      </c>
      <c r="V53" t="str">
        <f>""</f>
        <v/>
      </c>
      <c r="W53" t="str">
        <f>""</f>
        <v/>
      </c>
      <c r="X53" t="str">
        <f>""</f>
        <v/>
      </c>
      <c r="Y53" t="str">
        <f>""</f>
        <v/>
      </c>
      <c r="Z53" t="str">
        <f>""</f>
        <v/>
      </c>
      <c r="AA53" t="str">
        <f>""</f>
        <v/>
      </c>
      <c r="AB53" t="str">
        <f>""</f>
        <v/>
      </c>
      <c r="AC53" t="str">
        <f>""</f>
        <v/>
      </c>
      <c r="AD53" t="str">
        <f>""</f>
        <v/>
      </c>
      <c r="AE53" t="str">
        <f>""</f>
        <v/>
      </c>
      <c r="AF53" t="str">
        <f>""</f>
        <v/>
      </c>
      <c r="AG53" t="str">
        <f>""</f>
        <v/>
      </c>
      <c r="AH53" t="str">
        <f>""</f>
        <v/>
      </c>
      <c r="AI53" t="str">
        <f>""</f>
        <v/>
      </c>
      <c r="AJ53" t="str">
        <f>""</f>
        <v/>
      </c>
      <c r="AK53" t="str">
        <f>""</f>
        <v/>
      </c>
      <c r="AL53" t="str">
        <f>""</f>
        <v/>
      </c>
      <c r="AM53" t="str">
        <f>""</f>
        <v/>
      </c>
      <c r="AN53" t="str">
        <f>""</f>
        <v/>
      </c>
      <c r="AO53" t="str">
        <f>""</f>
        <v/>
      </c>
      <c r="AP53" t="str">
        <f>""</f>
        <v/>
      </c>
      <c r="AQ53" t="str">
        <f>""</f>
        <v/>
      </c>
      <c r="AR53" t="str">
        <f>""</f>
        <v/>
      </c>
      <c r="AS53" t="str">
        <f>""</f>
        <v/>
      </c>
      <c r="AT53" t="str">
        <f>""</f>
        <v/>
      </c>
      <c r="AU53" t="str">
        <f>""</f>
        <v/>
      </c>
      <c r="AV53" t="str">
        <f>""</f>
        <v/>
      </c>
      <c r="AW53" t="str">
        <f>""</f>
        <v/>
      </c>
      <c r="AX53" t="str">
        <f>""</f>
        <v/>
      </c>
      <c r="AY53" t="str">
        <f>""</f>
        <v/>
      </c>
      <c r="AZ53" t="str">
        <f>""</f>
        <v/>
      </c>
      <c r="BA53" t="str">
        <f>""</f>
        <v/>
      </c>
    </row>
    <row r="54" spans="2:53" x14ac:dyDescent="0.2">
      <c r="B54" t="str">
        <f>""</f>
        <v/>
      </c>
      <c r="C54" t="str">
        <f>""</f>
        <v/>
      </c>
      <c r="D54" t="str">
        <f>""</f>
        <v/>
      </c>
      <c r="E54" t="str">
        <f>""</f>
        <v/>
      </c>
      <c r="F54" t="str">
        <f>""</f>
        <v/>
      </c>
      <c r="G54" t="str">
        <f>""</f>
        <v/>
      </c>
      <c r="H54" t="str">
        <f>""</f>
        <v/>
      </c>
      <c r="I54" t="str">
        <f>""</f>
        <v/>
      </c>
      <c r="J54" t="str">
        <f>""</f>
        <v/>
      </c>
      <c r="K54" t="str">
        <f>""</f>
        <v/>
      </c>
      <c r="L54" t="str">
        <f>""</f>
        <v/>
      </c>
      <c r="M54" t="str">
        <f>"[0.024]"</f>
        <v>[0.024]</v>
      </c>
      <c r="N54" t="str">
        <f>""</f>
        <v/>
      </c>
      <c r="O54" t="str">
        <f>""</f>
        <v/>
      </c>
      <c r="P54" t="str">
        <f>""</f>
        <v/>
      </c>
      <c r="Q54" t="str">
        <f>""</f>
        <v/>
      </c>
      <c r="R54" t="str">
        <f>""</f>
        <v/>
      </c>
      <c r="S54" t="str">
        <f>""</f>
        <v/>
      </c>
      <c r="T54" t="str">
        <f>""</f>
        <v/>
      </c>
      <c r="U54" t="str">
        <f>""</f>
        <v/>
      </c>
      <c r="V54" t="str">
        <f>""</f>
        <v/>
      </c>
      <c r="W54" t="str">
        <f>""</f>
        <v/>
      </c>
      <c r="X54" t="str">
        <f>""</f>
        <v/>
      </c>
      <c r="Y54" t="str">
        <f>""</f>
        <v/>
      </c>
      <c r="Z54" t="str">
        <f>""</f>
        <v/>
      </c>
      <c r="AA54" t="str">
        <f>""</f>
        <v/>
      </c>
      <c r="AB54" t="str">
        <f>""</f>
        <v/>
      </c>
      <c r="AC54" t="str">
        <f>""</f>
        <v/>
      </c>
      <c r="AD54" t="str">
        <f>""</f>
        <v/>
      </c>
      <c r="AE54" t="str">
        <f>""</f>
        <v/>
      </c>
      <c r="AF54" t="str">
        <f>""</f>
        <v/>
      </c>
      <c r="AG54" t="str">
        <f>""</f>
        <v/>
      </c>
      <c r="AH54" t="str">
        <f>""</f>
        <v/>
      </c>
      <c r="AI54" t="str">
        <f>""</f>
        <v/>
      </c>
      <c r="AJ54" t="str">
        <f>""</f>
        <v/>
      </c>
      <c r="AK54" t="str">
        <f>""</f>
        <v/>
      </c>
      <c r="AL54" t="str">
        <f>""</f>
        <v/>
      </c>
      <c r="AM54" t="str">
        <f>""</f>
        <v/>
      </c>
      <c r="AN54" t="str">
        <f>""</f>
        <v/>
      </c>
      <c r="AO54" t="str">
        <f>""</f>
        <v/>
      </c>
      <c r="AP54" t="str">
        <f>""</f>
        <v/>
      </c>
      <c r="AQ54" t="str">
        <f>""</f>
        <v/>
      </c>
      <c r="AR54" t="str">
        <f>""</f>
        <v/>
      </c>
      <c r="AS54" t="str">
        <f>""</f>
        <v/>
      </c>
      <c r="AT54" t="str">
        <f>""</f>
        <v/>
      </c>
      <c r="AU54" t="str">
        <f>""</f>
        <v/>
      </c>
      <c r="AV54" t="str">
        <f>""</f>
        <v/>
      </c>
      <c r="AW54" t="str">
        <f>""</f>
        <v/>
      </c>
      <c r="AX54" t="str">
        <f>""</f>
        <v/>
      </c>
      <c r="AY54" t="str">
        <f>""</f>
        <v/>
      </c>
      <c r="AZ54" t="str">
        <f>""</f>
        <v/>
      </c>
      <c r="BA54" t="str">
        <f>""</f>
        <v/>
      </c>
    </row>
    <row r="55" spans="2:53" x14ac:dyDescent="0.2">
      <c r="B55" t="str">
        <f>"Interaction"</f>
        <v>Interaction</v>
      </c>
      <c r="C55" t="str">
        <f>""</f>
        <v/>
      </c>
      <c r="D55" t="str">
        <f>""</f>
        <v/>
      </c>
      <c r="E55" t="str">
        <f>""</f>
        <v/>
      </c>
      <c r="F55" t="str">
        <f>""</f>
        <v/>
      </c>
      <c r="G55" t="str">
        <f>""</f>
        <v/>
      </c>
      <c r="H55" t="str">
        <f>""</f>
        <v/>
      </c>
      <c r="I55" t="str">
        <f>""</f>
        <v/>
      </c>
      <c r="J55" t="str">
        <f>""</f>
        <v/>
      </c>
      <c r="K55" t="str">
        <f>""</f>
        <v/>
      </c>
      <c r="L55" t="str">
        <f>""</f>
        <v/>
      </c>
      <c r="M55" t="str">
        <f>"-0.001"</f>
        <v>-0.001</v>
      </c>
      <c r="N55" t="str">
        <f>""</f>
        <v/>
      </c>
      <c r="O55" t="str">
        <f>""</f>
        <v/>
      </c>
      <c r="P55" t="str">
        <f>""</f>
        <v/>
      </c>
      <c r="Q55" t="str">
        <f>""</f>
        <v/>
      </c>
      <c r="R55" t="str">
        <f>""</f>
        <v/>
      </c>
      <c r="S55" t="str">
        <f>""</f>
        <v/>
      </c>
      <c r="T55" t="str">
        <f>""</f>
        <v/>
      </c>
      <c r="U55" t="str">
        <f>""</f>
        <v/>
      </c>
      <c r="V55" t="str">
        <f>""</f>
        <v/>
      </c>
      <c r="W55" t="str">
        <f>""</f>
        <v/>
      </c>
      <c r="X55" t="str">
        <f>""</f>
        <v/>
      </c>
      <c r="Y55" t="str">
        <f>""</f>
        <v/>
      </c>
      <c r="Z55" t="str">
        <f>""</f>
        <v/>
      </c>
      <c r="AA55" t="str">
        <f>""</f>
        <v/>
      </c>
      <c r="AB55" t="str">
        <f>""</f>
        <v/>
      </c>
      <c r="AC55" t="str">
        <f>""</f>
        <v/>
      </c>
      <c r="AD55" t="str">
        <f>""</f>
        <v/>
      </c>
      <c r="AE55" t="str">
        <f>""</f>
        <v/>
      </c>
      <c r="AF55" t="str">
        <f>""</f>
        <v/>
      </c>
      <c r="AG55" t="str">
        <f>""</f>
        <v/>
      </c>
      <c r="AH55" t="str">
        <f>""</f>
        <v/>
      </c>
      <c r="AI55" t="str">
        <f>""</f>
        <v/>
      </c>
      <c r="AJ55" t="str">
        <f>""</f>
        <v/>
      </c>
      <c r="AK55" t="str">
        <f>""</f>
        <v/>
      </c>
      <c r="AL55" t="str">
        <f>""</f>
        <v/>
      </c>
      <c r="AM55" t="str">
        <f>""</f>
        <v/>
      </c>
      <c r="AN55" t="str">
        <f>""</f>
        <v/>
      </c>
      <c r="AO55" t="str">
        <f>""</f>
        <v/>
      </c>
      <c r="AP55" t="str">
        <f>""</f>
        <v/>
      </c>
      <c r="AQ55" t="str">
        <f>""</f>
        <v/>
      </c>
      <c r="AR55" t="str">
        <f>""</f>
        <v/>
      </c>
      <c r="AS55" t="str">
        <f>""</f>
        <v/>
      </c>
      <c r="AT55" t="str">
        <f>""</f>
        <v/>
      </c>
      <c r="AU55" t="str">
        <f>""</f>
        <v/>
      </c>
      <c r="AV55" t="str">
        <f>""</f>
        <v/>
      </c>
      <c r="AW55" t="str">
        <f>""</f>
        <v/>
      </c>
      <c r="AX55" t="str">
        <f>""</f>
        <v/>
      </c>
      <c r="AY55" t="str">
        <f>""</f>
        <v/>
      </c>
      <c r="AZ55" t="str">
        <f>""</f>
        <v/>
      </c>
      <c r="BA55" t="str">
        <f>""</f>
        <v/>
      </c>
    </row>
    <row r="56" spans="2:53" x14ac:dyDescent="0.2">
      <c r="B56" t="str">
        <f>""</f>
        <v/>
      </c>
      <c r="C56" t="str">
        <f>""</f>
        <v/>
      </c>
      <c r="D56" t="str">
        <f>""</f>
        <v/>
      </c>
      <c r="E56" t="str">
        <f>""</f>
        <v/>
      </c>
      <c r="F56" t="str">
        <f>""</f>
        <v/>
      </c>
      <c r="G56" t="str">
        <f>""</f>
        <v/>
      </c>
      <c r="H56" t="str">
        <f>""</f>
        <v/>
      </c>
      <c r="I56" t="str">
        <f>""</f>
        <v/>
      </c>
      <c r="J56" t="str">
        <f>""</f>
        <v/>
      </c>
      <c r="K56" t="str">
        <f>""</f>
        <v/>
      </c>
      <c r="L56" t="str">
        <f>""</f>
        <v/>
      </c>
      <c r="M56" t="str">
        <f>"[0.092]"</f>
        <v>[0.092]</v>
      </c>
      <c r="N56" t="str">
        <f>""</f>
        <v/>
      </c>
      <c r="O56" t="str">
        <f>""</f>
        <v/>
      </c>
      <c r="P56" t="str">
        <f>""</f>
        <v/>
      </c>
      <c r="Q56" t="str">
        <f>""</f>
        <v/>
      </c>
      <c r="R56" t="str">
        <f>""</f>
        <v/>
      </c>
      <c r="S56" t="str">
        <f>""</f>
        <v/>
      </c>
      <c r="T56" t="str">
        <f>""</f>
        <v/>
      </c>
      <c r="U56" t="str">
        <f>""</f>
        <v/>
      </c>
      <c r="V56" t="str">
        <f>""</f>
        <v/>
      </c>
      <c r="W56" t="str">
        <f>""</f>
        <v/>
      </c>
      <c r="X56" t="str">
        <f>""</f>
        <v/>
      </c>
      <c r="Y56" t="str">
        <f>""</f>
        <v/>
      </c>
      <c r="Z56" t="str">
        <f>""</f>
        <v/>
      </c>
      <c r="AA56" t="str">
        <f>""</f>
        <v/>
      </c>
      <c r="AB56" t="str">
        <f>""</f>
        <v/>
      </c>
      <c r="AC56" t="str">
        <f>""</f>
        <v/>
      </c>
      <c r="AD56" t="str">
        <f>""</f>
        <v/>
      </c>
      <c r="AE56" t="str">
        <f>""</f>
        <v/>
      </c>
      <c r="AF56" t="str">
        <f>""</f>
        <v/>
      </c>
      <c r="AG56" t="str">
        <f>""</f>
        <v/>
      </c>
      <c r="AH56" t="str">
        <f>""</f>
        <v/>
      </c>
      <c r="AI56" t="str">
        <f>""</f>
        <v/>
      </c>
      <c r="AJ56" t="str">
        <f>""</f>
        <v/>
      </c>
      <c r="AK56" t="str">
        <f>""</f>
        <v/>
      </c>
      <c r="AL56" t="str">
        <f>""</f>
        <v/>
      </c>
      <c r="AM56" t="str">
        <f>""</f>
        <v/>
      </c>
      <c r="AN56" t="str">
        <f>""</f>
        <v/>
      </c>
      <c r="AO56" t="str">
        <f>""</f>
        <v/>
      </c>
      <c r="AP56" t="str">
        <f>""</f>
        <v/>
      </c>
      <c r="AQ56" t="str">
        <f>""</f>
        <v/>
      </c>
      <c r="AR56" t="str">
        <f>""</f>
        <v/>
      </c>
      <c r="AS56" t="str">
        <f>""</f>
        <v/>
      </c>
      <c r="AT56" t="str">
        <f>""</f>
        <v/>
      </c>
      <c r="AU56" t="str">
        <f>""</f>
        <v/>
      </c>
      <c r="AV56" t="str">
        <f>""</f>
        <v/>
      </c>
      <c r="AW56" t="str">
        <f>""</f>
        <v/>
      </c>
      <c r="AX56" t="str">
        <f>""</f>
        <v/>
      </c>
      <c r="AY56" t="str">
        <f>""</f>
        <v/>
      </c>
      <c r="AZ56" t="str">
        <f>""</f>
        <v/>
      </c>
      <c r="BA56" t="str">
        <f>""</f>
        <v/>
      </c>
    </row>
    <row r="57" spans="2:53" x14ac:dyDescent="0.2">
      <c r="B57" t="str">
        <f>"Share of childs  who left household 1998-2007"</f>
        <v>Share of childs  who left household 1998-2007</v>
      </c>
      <c r="C57" t="str">
        <f>""</f>
        <v/>
      </c>
      <c r="D57" t="str">
        <f>""</f>
        <v/>
      </c>
      <c r="E57" t="str">
        <f>""</f>
        <v/>
      </c>
      <c r="F57" t="str">
        <f>""</f>
        <v/>
      </c>
      <c r="G57" t="str">
        <f>""</f>
        <v/>
      </c>
      <c r="H57" t="str">
        <f>""</f>
        <v/>
      </c>
      <c r="I57" t="str">
        <f>""</f>
        <v/>
      </c>
      <c r="J57" t="str">
        <f>""</f>
        <v/>
      </c>
      <c r="K57" t="str">
        <f>""</f>
        <v/>
      </c>
      <c r="L57" t="str">
        <f>""</f>
        <v/>
      </c>
      <c r="M57" t="str">
        <f>""</f>
        <v/>
      </c>
      <c r="N57" t="str">
        <f>"-0.087"</f>
        <v>-0.087</v>
      </c>
      <c r="O57" t="str">
        <f>""</f>
        <v/>
      </c>
      <c r="P57" t="str">
        <f>""</f>
        <v/>
      </c>
      <c r="Q57" t="str">
        <f>""</f>
        <v/>
      </c>
      <c r="R57" t="str">
        <f>""</f>
        <v/>
      </c>
      <c r="S57" t="str">
        <f>""</f>
        <v/>
      </c>
      <c r="T57" t="str">
        <f>""</f>
        <v/>
      </c>
      <c r="U57" t="str">
        <f>""</f>
        <v/>
      </c>
      <c r="V57" t="str">
        <f>""</f>
        <v/>
      </c>
      <c r="W57" t="str">
        <f>""</f>
        <v/>
      </c>
      <c r="X57" t="str">
        <f>""</f>
        <v/>
      </c>
      <c r="Y57" t="str">
        <f>""</f>
        <v/>
      </c>
      <c r="Z57" t="str">
        <f>""</f>
        <v/>
      </c>
      <c r="AA57" t="str">
        <f>""</f>
        <v/>
      </c>
      <c r="AB57" t="str">
        <f>""</f>
        <v/>
      </c>
      <c r="AC57" t="str">
        <f>""</f>
        <v/>
      </c>
      <c r="AD57" t="str">
        <f>""</f>
        <v/>
      </c>
      <c r="AE57" t="str">
        <f>""</f>
        <v/>
      </c>
      <c r="AF57" t="str">
        <f>""</f>
        <v/>
      </c>
      <c r="AG57" t="str">
        <f>""</f>
        <v/>
      </c>
      <c r="AH57" t="str">
        <f>""</f>
        <v/>
      </c>
      <c r="AI57" t="str">
        <f>""</f>
        <v/>
      </c>
      <c r="AJ57" t="str">
        <f>""</f>
        <v/>
      </c>
      <c r="AK57" t="str">
        <f>""</f>
        <v/>
      </c>
      <c r="AL57" t="str">
        <f>""</f>
        <v/>
      </c>
      <c r="AM57" t="str">
        <f>""</f>
        <v/>
      </c>
      <c r="AN57" t="str">
        <f>""</f>
        <v/>
      </c>
      <c r="AO57" t="str">
        <f>""</f>
        <v/>
      </c>
      <c r="AP57" t="str">
        <f>""</f>
        <v/>
      </c>
      <c r="AQ57" t="str">
        <f>""</f>
        <v/>
      </c>
      <c r="AR57" t="str">
        <f>""</f>
        <v/>
      </c>
      <c r="AS57" t="str">
        <f>""</f>
        <v/>
      </c>
      <c r="AT57" t="str">
        <f>""</f>
        <v/>
      </c>
      <c r="AU57" t="str">
        <f>""</f>
        <v/>
      </c>
      <c r="AV57" t="str">
        <f>""</f>
        <v/>
      </c>
      <c r="AW57" t="str">
        <f>""</f>
        <v/>
      </c>
      <c r="AX57" t="str">
        <f>""</f>
        <v/>
      </c>
      <c r="AY57" t="str">
        <f>""</f>
        <v/>
      </c>
      <c r="AZ57" t="str">
        <f>""</f>
        <v/>
      </c>
      <c r="BA57" t="str">
        <f>""</f>
        <v/>
      </c>
    </row>
    <row r="58" spans="2:53" x14ac:dyDescent="0.2">
      <c r="B58" t="str">
        <f>""</f>
        <v/>
      </c>
      <c r="C58" t="str">
        <f>""</f>
        <v/>
      </c>
      <c r="D58" t="str">
        <f>""</f>
        <v/>
      </c>
      <c r="E58" t="str">
        <f>""</f>
        <v/>
      </c>
      <c r="F58" t="str">
        <f>""</f>
        <v/>
      </c>
      <c r="G58" t="str">
        <f>""</f>
        <v/>
      </c>
      <c r="H58" t="str">
        <f>""</f>
        <v/>
      </c>
      <c r="I58" t="str">
        <f>""</f>
        <v/>
      </c>
      <c r="J58" t="str">
        <f>""</f>
        <v/>
      </c>
      <c r="K58" t="str">
        <f>""</f>
        <v/>
      </c>
      <c r="L58" t="str">
        <f>""</f>
        <v/>
      </c>
      <c r="M58" t="str">
        <f>""</f>
        <v/>
      </c>
      <c r="N58" t="str">
        <f>"[0.057]"</f>
        <v>[0.057]</v>
      </c>
      <c r="O58" t="str">
        <f>""</f>
        <v/>
      </c>
      <c r="P58" t="str">
        <f>""</f>
        <v/>
      </c>
      <c r="Q58" t="str">
        <f>""</f>
        <v/>
      </c>
      <c r="R58" t="str">
        <f>""</f>
        <v/>
      </c>
      <c r="S58" t="str">
        <f>""</f>
        <v/>
      </c>
      <c r="T58" t="str">
        <f>""</f>
        <v/>
      </c>
      <c r="U58" t="str">
        <f>""</f>
        <v/>
      </c>
      <c r="V58" t="str">
        <f>""</f>
        <v/>
      </c>
      <c r="W58" t="str">
        <f>""</f>
        <v/>
      </c>
      <c r="X58" t="str">
        <f>""</f>
        <v/>
      </c>
      <c r="Y58" t="str">
        <f>""</f>
        <v/>
      </c>
      <c r="Z58" t="str">
        <f>""</f>
        <v/>
      </c>
      <c r="AA58" t="str">
        <f>""</f>
        <v/>
      </c>
      <c r="AB58" t="str">
        <f>""</f>
        <v/>
      </c>
      <c r="AC58" t="str">
        <f>""</f>
        <v/>
      </c>
      <c r="AD58" t="str">
        <f>""</f>
        <v/>
      </c>
      <c r="AE58" t="str">
        <f>""</f>
        <v/>
      </c>
      <c r="AF58" t="str">
        <f>""</f>
        <v/>
      </c>
      <c r="AG58" t="str">
        <f>""</f>
        <v/>
      </c>
      <c r="AH58" t="str">
        <f>""</f>
        <v/>
      </c>
      <c r="AI58" t="str">
        <f>""</f>
        <v/>
      </c>
      <c r="AJ58" t="str">
        <f>""</f>
        <v/>
      </c>
      <c r="AK58" t="str">
        <f>""</f>
        <v/>
      </c>
      <c r="AL58" t="str">
        <f>""</f>
        <v/>
      </c>
      <c r="AM58" t="str">
        <f>""</f>
        <v/>
      </c>
      <c r="AN58" t="str">
        <f>""</f>
        <v/>
      </c>
      <c r="AO58" t="str">
        <f>""</f>
        <v/>
      </c>
      <c r="AP58" t="str">
        <f>""</f>
        <v/>
      </c>
      <c r="AQ58" t="str">
        <f>""</f>
        <v/>
      </c>
      <c r="AR58" t="str">
        <f>""</f>
        <v/>
      </c>
      <c r="AS58" t="str">
        <f>""</f>
        <v/>
      </c>
      <c r="AT58" t="str">
        <f>""</f>
        <v/>
      </c>
      <c r="AU58" t="str">
        <f>""</f>
        <v/>
      </c>
      <c r="AV58" t="str">
        <f>""</f>
        <v/>
      </c>
      <c r="AW58" t="str">
        <f>""</f>
        <v/>
      </c>
      <c r="AX58" t="str">
        <f>""</f>
        <v/>
      </c>
      <c r="AY58" t="str">
        <f>""</f>
        <v/>
      </c>
      <c r="AZ58" t="str">
        <f>""</f>
        <v/>
      </c>
      <c r="BA58" t="str">
        <f>""</f>
        <v/>
      </c>
    </row>
    <row r="59" spans="2:53" x14ac:dyDescent="0.2">
      <c r="B59" t="str">
        <f>"Interaction"</f>
        <v>Interaction</v>
      </c>
      <c r="C59" t="str">
        <f>""</f>
        <v/>
      </c>
      <c r="D59" t="str">
        <f>""</f>
        <v/>
      </c>
      <c r="E59" t="str">
        <f>""</f>
        <v/>
      </c>
      <c r="F59" t="str">
        <f>""</f>
        <v/>
      </c>
      <c r="G59" t="str">
        <f>""</f>
        <v/>
      </c>
      <c r="H59" t="str">
        <f>""</f>
        <v/>
      </c>
      <c r="I59" t="str">
        <f>""</f>
        <v/>
      </c>
      <c r="J59" t="str">
        <f>""</f>
        <v/>
      </c>
      <c r="K59" t="str">
        <f>""</f>
        <v/>
      </c>
      <c r="L59" t="str">
        <f>""</f>
        <v/>
      </c>
      <c r="M59" t="str">
        <f>""</f>
        <v/>
      </c>
      <c r="N59" t="str">
        <f>"-0.275"</f>
        <v>-0.275</v>
      </c>
      <c r="O59" t="str">
        <f>""</f>
        <v/>
      </c>
      <c r="P59" t="str">
        <f>""</f>
        <v/>
      </c>
      <c r="Q59" t="str">
        <f>""</f>
        <v/>
      </c>
      <c r="R59" t="str">
        <f>""</f>
        <v/>
      </c>
      <c r="S59" t="str">
        <f>""</f>
        <v/>
      </c>
      <c r="T59" t="str">
        <f>""</f>
        <v/>
      </c>
      <c r="U59" t="str">
        <f>""</f>
        <v/>
      </c>
      <c r="V59" t="str">
        <f>""</f>
        <v/>
      </c>
      <c r="W59" t="str">
        <f>""</f>
        <v/>
      </c>
      <c r="X59" t="str">
        <f>""</f>
        <v/>
      </c>
      <c r="Y59" t="str">
        <f>""</f>
        <v/>
      </c>
      <c r="Z59" t="str">
        <f>""</f>
        <v/>
      </c>
      <c r="AA59" t="str">
        <f>""</f>
        <v/>
      </c>
      <c r="AB59" t="str">
        <f>""</f>
        <v/>
      </c>
      <c r="AC59" t="str">
        <f>""</f>
        <v/>
      </c>
      <c r="AD59" t="str">
        <f>""</f>
        <v/>
      </c>
      <c r="AE59" t="str">
        <f>""</f>
        <v/>
      </c>
      <c r="AF59" t="str">
        <f>""</f>
        <v/>
      </c>
      <c r="AG59" t="str">
        <f>""</f>
        <v/>
      </c>
      <c r="AH59" t="str">
        <f>""</f>
        <v/>
      </c>
      <c r="AI59" t="str">
        <f>""</f>
        <v/>
      </c>
      <c r="AJ59" t="str">
        <f>""</f>
        <v/>
      </c>
      <c r="AK59" t="str">
        <f>""</f>
        <v/>
      </c>
      <c r="AL59" t="str">
        <f>""</f>
        <v/>
      </c>
      <c r="AM59" t="str">
        <f>""</f>
        <v/>
      </c>
      <c r="AN59" t="str">
        <f>""</f>
        <v/>
      </c>
      <c r="AO59" t="str">
        <f>""</f>
        <v/>
      </c>
      <c r="AP59" t="str">
        <f>""</f>
        <v/>
      </c>
      <c r="AQ59" t="str">
        <f>""</f>
        <v/>
      </c>
      <c r="AR59" t="str">
        <f>""</f>
        <v/>
      </c>
      <c r="AS59" t="str">
        <f>""</f>
        <v/>
      </c>
      <c r="AT59" t="str">
        <f>""</f>
        <v/>
      </c>
      <c r="AU59" t="str">
        <f>""</f>
        <v/>
      </c>
      <c r="AV59" t="str">
        <f>""</f>
        <v/>
      </c>
      <c r="AW59" t="str">
        <f>""</f>
        <v/>
      </c>
      <c r="AX59" t="str">
        <f>""</f>
        <v/>
      </c>
      <c r="AY59" t="str">
        <f>""</f>
        <v/>
      </c>
      <c r="AZ59" t="str">
        <f>""</f>
        <v/>
      </c>
      <c r="BA59" t="str">
        <f>""</f>
        <v/>
      </c>
    </row>
    <row r="60" spans="2:53" x14ac:dyDescent="0.2">
      <c r="B60" t="str">
        <f>""</f>
        <v/>
      </c>
      <c r="C60" t="str">
        <f>""</f>
        <v/>
      </c>
      <c r="D60" t="str">
        <f>""</f>
        <v/>
      </c>
      <c r="E60" t="str">
        <f>""</f>
        <v/>
      </c>
      <c r="F60" t="str">
        <f>""</f>
        <v/>
      </c>
      <c r="G60" t="str">
        <f>""</f>
        <v/>
      </c>
      <c r="H60" t="str">
        <f>""</f>
        <v/>
      </c>
      <c r="I60" t="str">
        <f>""</f>
        <v/>
      </c>
      <c r="J60" t="str">
        <f>""</f>
        <v/>
      </c>
      <c r="K60" t="str">
        <f>""</f>
        <v/>
      </c>
      <c r="L60" t="str">
        <f>""</f>
        <v/>
      </c>
      <c r="M60" t="str">
        <f>""</f>
        <v/>
      </c>
      <c r="N60" t="str">
        <f>"[0.211]"</f>
        <v>[0.211]</v>
      </c>
      <c r="O60" t="str">
        <f>""</f>
        <v/>
      </c>
      <c r="P60" t="str">
        <f>""</f>
        <v/>
      </c>
      <c r="Q60" t="str">
        <f>""</f>
        <v/>
      </c>
      <c r="R60" t="str">
        <f>""</f>
        <v/>
      </c>
      <c r="S60" t="str">
        <f>""</f>
        <v/>
      </c>
      <c r="T60" t="str">
        <f>""</f>
        <v/>
      </c>
      <c r="U60" t="str">
        <f>""</f>
        <v/>
      </c>
      <c r="V60" t="str">
        <f>""</f>
        <v/>
      </c>
      <c r="W60" t="str">
        <f>""</f>
        <v/>
      </c>
      <c r="X60" t="str">
        <f>""</f>
        <v/>
      </c>
      <c r="Y60" t="str">
        <f>""</f>
        <v/>
      </c>
      <c r="Z60" t="str">
        <f>""</f>
        <v/>
      </c>
      <c r="AA60" t="str">
        <f>""</f>
        <v/>
      </c>
      <c r="AB60" t="str">
        <f>""</f>
        <v/>
      </c>
      <c r="AC60" t="str">
        <f>""</f>
        <v/>
      </c>
      <c r="AD60" t="str">
        <f>""</f>
        <v/>
      </c>
      <c r="AE60" t="str">
        <f>""</f>
        <v/>
      </c>
      <c r="AF60" t="str">
        <f>""</f>
        <v/>
      </c>
      <c r="AG60" t="str">
        <f>""</f>
        <v/>
      </c>
      <c r="AH60" t="str">
        <f>""</f>
        <v/>
      </c>
      <c r="AI60" t="str">
        <f>""</f>
        <v/>
      </c>
      <c r="AJ60" t="str">
        <f>""</f>
        <v/>
      </c>
      <c r="AK60" t="str">
        <f>""</f>
        <v/>
      </c>
      <c r="AL60" t="str">
        <f>""</f>
        <v/>
      </c>
      <c r="AM60" t="str">
        <f>""</f>
        <v/>
      </c>
      <c r="AN60" t="str">
        <f>""</f>
        <v/>
      </c>
      <c r="AO60" t="str">
        <f>""</f>
        <v/>
      </c>
      <c r="AP60" t="str">
        <f>""</f>
        <v/>
      </c>
      <c r="AQ60" t="str">
        <f>""</f>
        <v/>
      </c>
      <c r="AR60" t="str">
        <f>""</f>
        <v/>
      </c>
      <c r="AS60" t="str">
        <f>""</f>
        <v/>
      </c>
      <c r="AT60" t="str">
        <f>""</f>
        <v/>
      </c>
      <c r="AU60" t="str">
        <f>""</f>
        <v/>
      </c>
      <c r="AV60" t="str">
        <f>""</f>
        <v/>
      </c>
      <c r="AW60" t="str">
        <f>""</f>
        <v/>
      </c>
      <c r="AX60" t="str">
        <f>""</f>
        <v/>
      </c>
      <c r="AY60" t="str">
        <f>""</f>
        <v/>
      </c>
      <c r="AZ60" t="str">
        <f>""</f>
        <v/>
      </c>
      <c r="BA60" t="str">
        <f>""</f>
        <v/>
      </c>
    </row>
    <row r="61" spans="2:53" x14ac:dyDescent="0.2">
      <c r="B61" t="str">
        <f>"Theft of crops (yes=1) for a household in 1998-07"</f>
        <v>Theft of crops (yes=1) for a household in 1998-07</v>
      </c>
      <c r="C61" t="str">
        <f>""</f>
        <v/>
      </c>
      <c r="D61" t="str">
        <f>""</f>
        <v/>
      </c>
      <c r="E61" t="str">
        <f>""</f>
        <v/>
      </c>
      <c r="F61" t="str">
        <f>""</f>
        <v/>
      </c>
      <c r="G61" t="str">
        <f>""</f>
        <v/>
      </c>
      <c r="H61" t="str">
        <f>""</f>
        <v/>
      </c>
      <c r="I61" t="str">
        <f>""</f>
        <v/>
      </c>
      <c r="J61" t="str">
        <f>""</f>
        <v/>
      </c>
      <c r="K61" t="str">
        <f>""</f>
        <v/>
      </c>
      <c r="L61" t="str">
        <f>""</f>
        <v/>
      </c>
      <c r="M61" t="str">
        <f>""</f>
        <v/>
      </c>
      <c r="N61" t="str">
        <f>""</f>
        <v/>
      </c>
      <c r="O61" t="str">
        <f>"0.042"</f>
        <v>0.042</v>
      </c>
      <c r="P61" t="str">
        <f>"0.034"</f>
        <v>0.034</v>
      </c>
      <c r="Q61" t="str">
        <f>"0.049"</f>
        <v>0.049</v>
      </c>
      <c r="R61" t="str">
        <f>""</f>
        <v/>
      </c>
      <c r="S61" t="str">
        <f>""</f>
        <v/>
      </c>
      <c r="T61" t="str">
        <f>""</f>
        <v/>
      </c>
      <c r="U61" t="str">
        <f>""</f>
        <v/>
      </c>
      <c r="V61" t="str">
        <f>""</f>
        <v/>
      </c>
      <c r="W61" t="str">
        <f>""</f>
        <v/>
      </c>
      <c r="X61" t="str">
        <f>""</f>
        <v/>
      </c>
      <c r="Y61" t="str">
        <f>""</f>
        <v/>
      </c>
      <c r="Z61" t="str">
        <f>""</f>
        <v/>
      </c>
      <c r="AA61" t="str">
        <f>""</f>
        <v/>
      </c>
      <c r="AB61" t="str">
        <f>""</f>
        <v/>
      </c>
      <c r="AC61" t="str">
        <f>""</f>
        <v/>
      </c>
      <c r="AD61" t="str">
        <f>""</f>
        <v/>
      </c>
      <c r="AE61" t="str">
        <f>""</f>
        <v/>
      </c>
      <c r="AF61" t="str">
        <f>""</f>
        <v/>
      </c>
      <c r="AG61" t="str">
        <f>""</f>
        <v/>
      </c>
      <c r="AH61" t="str">
        <f>""</f>
        <v/>
      </c>
      <c r="AI61" t="str">
        <f>""</f>
        <v/>
      </c>
      <c r="AJ61" t="str">
        <f>""</f>
        <v/>
      </c>
      <c r="AK61" t="str">
        <f>""</f>
        <v/>
      </c>
      <c r="AL61" t="str">
        <f>""</f>
        <v/>
      </c>
      <c r="AM61" t="str">
        <f>""</f>
        <v/>
      </c>
      <c r="AN61" t="str">
        <f>""</f>
        <v/>
      </c>
      <c r="AO61" t="str">
        <f>""</f>
        <v/>
      </c>
      <c r="AP61" t="str">
        <f>""</f>
        <v/>
      </c>
      <c r="AQ61" t="str">
        <f>""</f>
        <v/>
      </c>
      <c r="AR61" t="str">
        <f>""</f>
        <v/>
      </c>
      <c r="AS61" t="str">
        <f>""</f>
        <v/>
      </c>
      <c r="AT61" t="str">
        <f>""</f>
        <v/>
      </c>
      <c r="AU61" t="str">
        <f>""</f>
        <v/>
      </c>
      <c r="AV61" t="str">
        <f>""</f>
        <v/>
      </c>
      <c r="AW61" t="str">
        <f>""</f>
        <v/>
      </c>
      <c r="AX61" t="str">
        <f>""</f>
        <v/>
      </c>
      <c r="AY61" t="str">
        <f>""</f>
        <v/>
      </c>
      <c r="AZ61" t="str">
        <f>""</f>
        <v/>
      </c>
      <c r="BA61" t="str">
        <f>""</f>
        <v/>
      </c>
    </row>
    <row r="62" spans="2:53" x14ac:dyDescent="0.2">
      <c r="B62" t="str">
        <f>""</f>
        <v/>
      </c>
      <c r="C62" t="str">
        <f>""</f>
        <v/>
      </c>
      <c r="D62" t="str">
        <f>""</f>
        <v/>
      </c>
      <c r="E62" t="str">
        <f>""</f>
        <v/>
      </c>
      <c r="F62" t="str">
        <f>""</f>
        <v/>
      </c>
      <c r="G62" t="str">
        <f>""</f>
        <v/>
      </c>
      <c r="H62" t="str">
        <f>""</f>
        <v/>
      </c>
      <c r="I62" t="str">
        <f>""</f>
        <v/>
      </c>
      <c r="J62" t="str">
        <f>""</f>
        <v/>
      </c>
      <c r="K62" t="str">
        <f>""</f>
        <v/>
      </c>
      <c r="L62" t="str">
        <f>""</f>
        <v/>
      </c>
      <c r="M62" t="str">
        <f>""</f>
        <v/>
      </c>
      <c r="N62" t="str">
        <f>""</f>
        <v/>
      </c>
      <c r="O62" t="str">
        <f>"[0.040]"</f>
        <v>[0.040]</v>
      </c>
      <c r="P62" t="str">
        <f>"[0.039]"</f>
        <v>[0.039]</v>
      </c>
      <c r="Q62" t="str">
        <f>"[0.040]"</f>
        <v>[0.040]</v>
      </c>
      <c r="R62" t="str">
        <f>""</f>
        <v/>
      </c>
      <c r="S62" t="str">
        <f>""</f>
        <v/>
      </c>
      <c r="T62" t="str">
        <f>""</f>
        <v/>
      </c>
      <c r="U62" t="str">
        <f>""</f>
        <v/>
      </c>
      <c r="V62" t="str">
        <f>""</f>
        <v/>
      </c>
      <c r="W62" t="str">
        <f>""</f>
        <v/>
      </c>
      <c r="X62" t="str">
        <f>""</f>
        <v/>
      </c>
      <c r="Y62" t="str">
        <f>""</f>
        <v/>
      </c>
      <c r="Z62" t="str">
        <f>""</f>
        <v/>
      </c>
      <c r="AA62" t="str">
        <f>""</f>
        <v/>
      </c>
      <c r="AB62" t="str">
        <f>""</f>
        <v/>
      </c>
      <c r="AC62" t="str">
        <f>""</f>
        <v/>
      </c>
      <c r="AD62" t="str">
        <f>""</f>
        <v/>
      </c>
      <c r="AE62" t="str">
        <f>""</f>
        <v/>
      </c>
      <c r="AF62" t="str">
        <f>""</f>
        <v/>
      </c>
      <c r="AG62" t="str">
        <f>""</f>
        <v/>
      </c>
      <c r="AH62" t="str">
        <f>""</f>
        <v/>
      </c>
      <c r="AI62" t="str">
        <f>""</f>
        <v/>
      </c>
      <c r="AJ62" t="str">
        <f>""</f>
        <v/>
      </c>
      <c r="AK62" t="str">
        <f>""</f>
        <v/>
      </c>
      <c r="AL62" t="str">
        <f>""</f>
        <v/>
      </c>
      <c r="AM62" t="str">
        <f>""</f>
        <v/>
      </c>
      <c r="AN62" t="str">
        <f>""</f>
        <v/>
      </c>
      <c r="AO62" t="str">
        <f>""</f>
        <v/>
      </c>
      <c r="AP62" t="str">
        <f>""</f>
        <v/>
      </c>
      <c r="AQ62" t="str">
        <f>""</f>
        <v/>
      </c>
      <c r="AR62" t="str">
        <f>""</f>
        <v/>
      </c>
      <c r="AS62" t="str">
        <f>""</f>
        <v/>
      </c>
      <c r="AT62" t="str">
        <f>""</f>
        <v/>
      </c>
      <c r="AU62" t="str">
        <f>""</f>
        <v/>
      </c>
      <c r="AV62" t="str">
        <f>""</f>
        <v/>
      </c>
      <c r="AW62" t="str">
        <f>""</f>
        <v/>
      </c>
      <c r="AX62" t="str">
        <f>""</f>
        <v/>
      </c>
      <c r="AY62" t="str">
        <f>""</f>
        <v/>
      </c>
      <c r="AZ62" t="str">
        <f>""</f>
        <v/>
      </c>
      <c r="BA62" t="str">
        <f>""</f>
        <v/>
      </c>
    </row>
    <row r="63" spans="2:53" x14ac:dyDescent="0.2">
      <c r="B63" t="str">
        <f>"At least 1 child left the household in a given year (yes=1)"</f>
        <v>At least 1 child left the household in a given year (yes=1)</v>
      </c>
      <c r="C63" t="str">
        <f>""</f>
        <v/>
      </c>
      <c r="D63" t="str">
        <f>""</f>
        <v/>
      </c>
      <c r="E63" t="str">
        <f>""</f>
        <v/>
      </c>
      <c r="F63" t="str">
        <f>""</f>
        <v/>
      </c>
      <c r="G63" t="str">
        <f>""</f>
        <v/>
      </c>
      <c r="H63" t="str">
        <f>""</f>
        <v/>
      </c>
      <c r="I63" t="str">
        <f>""</f>
        <v/>
      </c>
      <c r="J63" t="str">
        <f>""</f>
        <v/>
      </c>
      <c r="K63" t="str">
        <f>""</f>
        <v/>
      </c>
      <c r="L63" t="str">
        <f>""</f>
        <v/>
      </c>
      <c r="M63" t="str">
        <f>""</f>
        <v/>
      </c>
      <c r="N63" t="str">
        <f>""</f>
        <v/>
      </c>
      <c r="O63" t="str">
        <f>"-0.075"</f>
        <v>-0.075</v>
      </c>
      <c r="P63" t="str">
        <f>""</f>
        <v/>
      </c>
      <c r="Q63" t="str">
        <f>""</f>
        <v/>
      </c>
      <c r="R63" t="str">
        <f>""</f>
        <v/>
      </c>
      <c r="S63" t="str">
        <f>""</f>
        <v/>
      </c>
      <c r="T63" t="str">
        <f>""</f>
        <v/>
      </c>
      <c r="U63" t="str">
        <f>""</f>
        <v/>
      </c>
      <c r="V63" t="str">
        <f>""</f>
        <v/>
      </c>
      <c r="W63" t="str">
        <f>""</f>
        <v/>
      </c>
      <c r="X63" t="str">
        <f>""</f>
        <v/>
      </c>
      <c r="Y63" t="str">
        <f>""</f>
        <v/>
      </c>
      <c r="Z63" t="str">
        <f>""</f>
        <v/>
      </c>
      <c r="AA63" t="str">
        <f>""</f>
        <v/>
      </c>
      <c r="AB63" t="str">
        <f>""</f>
        <v/>
      </c>
      <c r="AC63" t="str">
        <f>""</f>
        <v/>
      </c>
      <c r="AD63" t="str">
        <f>""</f>
        <v/>
      </c>
      <c r="AE63" t="str">
        <f>""</f>
        <v/>
      </c>
      <c r="AF63" t="str">
        <f>""</f>
        <v/>
      </c>
      <c r="AG63" t="str">
        <f>""</f>
        <v/>
      </c>
      <c r="AH63" t="str">
        <f>""</f>
        <v/>
      </c>
      <c r="AI63" t="str">
        <f>""</f>
        <v/>
      </c>
      <c r="AJ63" t="str">
        <f>""</f>
        <v/>
      </c>
      <c r="AK63" t="str">
        <f>""</f>
        <v/>
      </c>
      <c r="AL63" t="str">
        <f>""</f>
        <v/>
      </c>
      <c r="AM63" t="str">
        <f>""</f>
        <v/>
      </c>
      <c r="AN63" t="str">
        <f>""</f>
        <v/>
      </c>
      <c r="AO63" t="str">
        <f>""</f>
        <v/>
      </c>
      <c r="AP63" t="str">
        <f>""</f>
        <v/>
      </c>
      <c r="AQ63" t="str">
        <f>""</f>
        <v/>
      </c>
      <c r="AR63" t="str">
        <f>""</f>
        <v/>
      </c>
      <c r="AS63" t="str">
        <f>""</f>
        <v/>
      </c>
      <c r="AT63" t="str">
        <f>""</f>
        <v/>
      </c>
      <c r="AU63" t="str">
        <f>""</f>
        <v/>
      </c>
      <c r="AV63" t="str">
        <f>""</f>
        <v/>
      </c>
      <c r="AW63" t="str">
        <f>""</f>
        <v/>
      </c>
      <c r="AX63" t="str">
        <f>""</f>
        <v/>
      </c>
      <c r="AY63" t="str">
        <f>""</f>
        <v/>
      </c>
      <c r="AZ63" t="str">
        <f>""</f>
        <v/>
      </c>
      <c r="BA63" t="str">
        <f>""</f>
        <v/>
      </c>
    </row>
    <row r="64" spans="2:53" x14ac:dyDescent="0.2">
      <c r="B64" t="str">
        <f>""</f>
        <v/>
      </c>
      <c r="C64" t="str">
        <f>""</f>
        <v/>
      </c>
      <c r="D64" t="str">
        <f>""</f>
        <v/>
      </c>
      <c r="E64" t="str">
        <f>""</f>
        <v/>
      </c>
      <c r="F64" t="str">
        <f>""</f>
        <v/>
      </c>
      <c r="G64" t="str">
        <f>""</f>
        <v/>
      </c>
      <c r="H64" t="str">
        <f>""</f>
        <v/>
      </c>
      <c r="I64" t="str">
        <f>""</f>
        <v/>
      </c>
      <c r="J64" t="str">
        <f>""</f>
        <v/>
      </c>
      <c r="K64" t="str">
        <f>""</f>
        <v/>
      </c>
      <c r="L64" t="str">
        <f>""</f>
        <v/>
      </c>
      <c r="M64" t="str">
        <f>""</f>
        <v/>
      </c>
      <c r="N64" t="str">
        <f>""</f>
        <v/>
      </c>
      <c r="O64" t="str">
        <f>"[0.055]"</f>
        <v>[0.055]</v>
      </c>
      <c r="P64" t="str">
        <f>""</f>
        <v/>
      </c>
      <c r="Q64" t="str">
        <f>""</f>
        <v/>
      </c>
      <c r="R64" t="str">
        <f>""</f>
        <v/>
      </c>
      <c r="S64" t="str">
        <f>""</f>
        <v/>
      </c>
      <c r="T64" t="str">
        <f>""</f>
        <v/>
      </c>
      <c r="U64" t="str">
        <f>""</f>
        <v/>
      </c>
      <c r="V64" t="str">
        <f>""</f>
        <v/>
      </c>
      <c r="W64" t="str">
        <f>""</f>
        <v/>
      </c>
      <c r="X64" t="str">
        <f>""</f>
        <v/>
      </c>
      <c r="Y64" t="str">
        <f>""</f>
        <v/>
      </c>
      <c r="Z64" t="str">
        <f>""</f>
        <v/>
      </c>
      <c r="AA64" t="str">
        <f>""</f>
        <v/>
      </c>
      <c r="AB64" t="str">
        <f>""</f>
        <v/>
      </c>
      <c r="AC64" t="str">
        <f>""</f>
        <v/>
      </c>
      <c r="AD64" t="str">
        <f>""</f>
        <v/>
      </c>
      <c r="AE64" t="str">
        <f>""</f>
        <v/>
      </c>
      <c r="AF64" t="str">
        <f>""</f>
        <v/>
      </c>
      <c r="AG64" t="str">
        <f>""</f>
        <v/>
      </c>
      <c r="AH64" t="str">
        <f>""</f>
        <v/>
      </c>
      <c r="AI64" t="str">
        <f>""</f>
        <v/>
      </c>
      <c r="AJ64" t="str">
        <f>""</f>
        <v/>
      </c>
      <c r="AK64" t="str">
        <f>""</f>
        <v/>
      </c>
      <c r="AL64" t="str">
        <f>""</f>
        <v/>
      </c>
      <c r="AM64" t="str">
        <f>""</f>
        <v/>
      </c>
      <c r="AN64" t="str">
        <f>""</f>
        <v/>
      </c>
      <c r="AO64" t="str">
        <f>""</f>
        <v/>
      </c>
      <c r="AP64" t="str">
        <f>""</f>
        <v/>
      </c>
      <c r="AQ64" t="str">
        <f>""</f>
        <v/>
      </c>
      <c r="AR64" t="str">
        <f>""</f>
        <v/>
      </c>
      <c r="AS64" t="str">
        <f>""</f>
        <v/>
      </c>
      <c r="AT64" t="str">
        <f>""</f>
        <v/>
      </c>
      <c r="AU64" t="str">
        <f>""</f>
        <v/>
      </c>
      <c r="AV64" t="str">
        <f>""</f>
        <v/>
      </c>
      <c r="AW64" t="str">
        <f>""</f>
        <v/>
      </c>
      <c r="AX64" t="str">
        <f>""</f>
        <v/>
      </c>
      <c r="AY64" t="str">
        <f>""</f>
        <v/>
      </c>
      <c r="AZ64" t="str">
        <f>""</f>
        <v/>
      </c>
      <c r="BA64" t="str">
        <f>""</f>
        <v/>
      </c>
    </row>
    <row r="65" spans="2:53" x14ac:dyDescent="0.2">
      <c r="B65" t="str">
        <f>"Interaction"</f>
        <v>Interaction</v>
      </c>
      <c r="C65" t="str">
        <f>""</f>
        <v/>
      </c>
      <c r="D65" t="str">
        <f>""</f>
        <v/>
      </c>
      <c r="E65" t="str">
        <f>""</f>
        <v/>
      </c>
      <c r="F65" t="str">
        <f>""</f>
        <v/>
      </c>
      <c r="G65" t="str">
        <f>""</f>
        <v/>
      </c>
      <c r="H65" t="str">
        <f>""</f>
        <v/>
      </c>
      <c r="I65" t="str">
        <f>""</f>
        <v/>
      </c>
      <c r="J65" t="str">
        <f>""</f>
        <v/>
      </c>
      <c r="K65" t="str">
        <f>""</f>
        <v/>
      </c>
      <c r="L65" t="str">
        <f>""</f>
        <v/>
      </c>
      <c r="M65" t="str">
        <f>""</f>
        <v/>
      </c>
      <c r="N65" t="str">
        <f>""</f>
        <v/>
      </c>
      <c r="O65" t="str">
        <f>"-0.036"</f>
        <v>-0.036</v>
      </c>
      <c r="P65" t="str">
        <f>""</f>
        <v/>
      </c>
      <c r="Q65" t="str">
        <f>""</f>
        <v/>
      </c>
      <c r="R65" t="str">
        <f>""</f>
        <v/>
      </c>
      <c r="S65" t="str">
        <f>""</f>
        <v/>
      </c>
      <c r="T65" t="str">
        <f>""</f>
        <v/>
      </c>
      <c r="U65" t="str">
        <f>""</f>
        <v/>
      </c>
      <c r="V65" t="str">
        <f>""</f>
        <v/>
      </c>
      <c r="W65" t="str">
        <f>""</f>
        <v/>
      </c>
      <c r="X65" t="str">
        <f>""</f>
        <v/>
      </c>
      <c r="Y65" t="str">
        <f>""</f>
        <v/>
      </c>
      <c r="Z65" t="str">
        <f>""</f>
        <v/>
      </c>
      <c r="AA65" t="str">
        <f>""</f>
        <v/>
      </c>
      <c r="AB65" t="str">
        <f>""</f>
        <v/>
      </c>
      <c r="AC65" t="str">
        <f>""</f>
        <v/>
      </c>
      <c r="AD65" t="str">
        <f>""</f>
        <v/>
      </c>
      <c r="AE65" t="str">
        <f>""</f>
        <v/>
      </c>
      <c r="AF65" t="str">
        <f>""</f>
        <v/>
      </c>
      <c r="AG65" t="str">
        <f>""</f>
        <v/>
      </c>
      <c r="AH65" t="str">
        <f>""</f>
        <v/>
      </c>
      <c r="AI65" t="str">
        <f>""</f>
        <v/>
      </c>
      <c r="AJ65" t="str">
        <f>""</f>
        <v/>
      </c>
      <c r="AK65" t="str">
        <f>""</f>
        <v/>
      </c>
      <c r="AL65" t="str">
        <f>""</f>
        <v/>
      </c>
      <c r="AM65" t="str">
        <f>""</f>
        <v/>
      </c>
      <c r="AN65" t="str">
        <f>""</f>
        <v/>
      </c>
      <c r="AO65" t="str">
        <f>""</f>
        <v/>
      </c>
      <c r="AP65" t="str">
        <f>""</f>
        <v/>
      </c>
      <c r="AQ65" t="str">
        <f>""</f>
        <v/>
      </c>
      <c r="AR65" t="str">
        <f>""</f>
        <v/>
      </c>
      <c r="AS65" t="str">
        <f>""</f>
        <v/>
      </c>
      <c r="AT65" t="str">
        <f>""</f>
        <v/>
      </c>
      <c r="AU65" t="str">
        <f>""</f>
        <v/>
      </c>
      <c r="AV65" t="str">
        <f>""</f>
        <v/>
      </c>
      <c r="AW65" t="str">
        <f>""</f>
        <v/>
      </c>
      <c r="AX65" t="str">
        <f>""</f>
        <v/>
      </c>
      <c r="AY65" t="str">
        <f>""</f>
        <v/>
      </c>
      <c r="AZ65" t="str">
        <f>""</f>
        <v/>
      </c>
      <c r="BA65" t="str">
        <f>""</f>
        <v/>
      </c>
    </row>
    <row r="66" spans="2:53" x14ac:dyDescent="0.2">
      <c r="B66" t="str">
        <f>""</f>
        <v/>
      </c>
      <c r="C66" t="str">
        <f>""</f>
        <v/>
      </c>
      <c r="D66" t="str">
        <f>""</f>
        <v/>
      </c>
      <c r="E66" t="str">
        <f>""</f>
        <v/>
      </c>
      <c r="F66" t="str">
        <f>""</f>
        <v/>
      </c>
      <c r="G66" t="str">
        <f>""</f>
        <v/>
      </c>
      <c r="H66" t="str">
        <f>""</f>
        <v/>
      </c>
      <c r="I66" t="str">
        <f>""</f>
        <v/>
      </c>
      <c r="J66" t="str">
        <f>""</f>
        <v/>
      </c>
      <c r="K66" t="str">
        <f>""</f>
        <v/>
      </c>
      <c r="L66" t="str">
        <f>""</f>
        <v/>
      </c>
      <c r="M66" t="str">
        <f>""</f>
        <v/>
      </c>
      <c r="N66" t="str">
        <f>""</f>
        <v/>
      </c>
      <c r="O66" t="str">
        <f>"[0.085]"</f>
        <v>[0.085]</v>
      </c>
      <c r="P66" t="str">
        <f>""</f>
        <v/>
      </c>
      <c r="Q66" t="str">
        <f>""</f>
        <v/>
      </c>
      <c r="R66" t="str">
        <f>""</f>
        <v/>
      </c>
      <c r="S66" t="str">
        <f>""</f>
        <v/>
      </c>
      <c r="T66" t="str">
        <f>""</f>
        <v/>
      </c>
      <c r="U66" t="str">
        <f>""</f>
        <v/>
      </c>
      <c r="V66" t="str">
        <f>""</f>
        <v/>
      </c>
      <c r="W66" t="str">
        <f>""</f>
        <v/>
      </c>
      <c r="X66" t="str">
        <f>""</f>
        <v/>
      </c>
      <c r="Y66" t="str">
        <f>""</f>
        <v/>
      </c>
      <c r="Z66" t="str">
        <f>""</f>
        <v/>
      </c>
      <c r="AA66" t="str">
        <f>""</f>
        <v/>
      </c>
      <c r="AB66" t="str">
        <f>""</f>
        <v/>
      </c>
      <c r="AC66" t="str">
        <f>""</f>
        <v/>
      </c>
      <c r="AD66" t="str">
        <f>""</f>
        <v/>
      </c>
      <c r="AE66" t="str">
        <f>""</f>
        <v/>
      </c>
      <c r="AF66" t="str">
        <f>""</f>
        <v/>
      </c>
      <c r="AG66" t="str">
        <f>""</f>
        <v/>
      </c>
      <c r="AH66" t="str">
        <f>""</f>
        <v/>
      </c>
      <c r="AI66" t="str">
        <f>""</f>
        <v/>
      </c>
      <c r="AJ66" t="str">
        <f>""</f>
        <v/>
      </c>
      <c r="AK66" t="str">
        <f>""</f>
        <v/>
      </c>
      <c r="AL66" t="str">
        <f>""</f>
        <v/>
      </c>
      <c r="AM66" t="str">
        <f>""</f>
        <v/>
      </c>
      <c r="AN66" t="str">
        <f>""</f>
        <v/>
      </c>
      <c r="AO66" t="str">
        <f>""</f>
        <v/>
      </c>
      <c r="AP66" t="str">
        <f>""</f>
        <v/>
      </c>
      <c r="AQ66" t="str">
        <f>""</f>
        <v/>
      </c>
      <c r="AR66" t="str">
        <f>""</f>
        <v/>
      </c>
      <c r="AS66" t="str">
        <f>""</f>
        <v/>
      </c>
      <c r="AT66" t="str">
        <f>""</f>
        <v/>
      </c>
      <c r="AU66" t="str">
        <f>""</f>
        <v/>
      </c>
      <c r="AV66" t="str">
        <f>""</f>
        <v/>
      </c>
      <c r="AW66" t="str">
        <f>""</f>
        <v/>
      </c>
      <c r="AX66" t="str">
        <f>""</f>
        <v/>
      </c>
      <c r="AY66" t="str">
        <f>""</f>
        <v/>
      </c>
      <c r="AZ66" t="str">
        <f>""</f>
        <v/>
      </c>
      <c r="BA66" t="str">
        <f>""</f>
        <v/>
      </c>
    </row>
    <row r="67" spans="2:53" x14ac:dyDescent="0.2">
      <c r="B67" t="str">
        <f>"Number of childs who left household 1998-2007"</f>
        <v>Number of childs who left household 1998-2007</v>
      </c>
      <c r="C67" t="str">
        <f>""</f>
        <v/>
      </c>
      <c r="D67" t="str">
        <f>""</f>
        <v/>
      </c>
      <c r="E67" t="str">
        <f>""</f>
        <v/>
      </c>
      <c r="F67" t="str">
        <f>""</f>
        <v/>
      </c>
      <c r="G67" t="str">
        <f>""</f>
        <v/>
      </c>
      <c r="H67" t="str">
        <f>""</f>
        <v/>
      </c>
      <c r="I67" t="str">
        <f>""</f>
        <v/>
      </c>
      <c r="J67" t="str">
        <f>""</f>
        <v/>
      </c>
      <c r="K67" t="str">
        <f>""</f>
        <v/>
      </c>
      <c r="L67" t="str">
        <f>""</f>
        <v/>
      </c>
      <c r="M67" t="str">
        <f>""</f>
        <v/>
      </c>
      <c r="N67" t="str">
        <f>""</f>
        <v/>
      </c>
      <c r="O67" t="str">
        <f>""</f>
        <v/>
      </c>
      <c r="P67" t="str">
        <f>"-0.071**"</f>
        <v>-0.071**</v>
      </c>
      <c r="Q67" t="str">
        <f>""</f>
        <v/>
      </c>
      <c r="R67" t="str">
        <f>""</f>
        <v/>
      </c>
      <c r="S67" t="str">
        <f>""</f>
        <v/>
      </c>
      <c r="T67" t="str">
        <f>""</f>
        <v/>
      </c>
      <c r="U67" t="str">
        <f>""</f>
        <v/>
      </c>
      <c r="V67" t="str">
        <f>""</f>
        <v/>
      </c>
      <c r="W67" t="str">
        <f>""</f>
        <v/>
      </c>
      <c r="X67" t="str">
        <f>""</f>
        <v/>
      </c>
      <c r="Y67" t="str">
        <f>""</f>
        <v/>
      </c>
      <c r="Z67" t="str">
        <f>""</f>
        <v/>
      </c>
      <c r="AA67" t="str">
        <f>""</f>
        <v/>
      </c>
      <c r="AB67" t="str">
        <f>""</f>
        <v/>
      </c>
      <c r="AC67" t="str">
        <f>""</f>
        <v/>
      </c>
      <c r="AD67" t="str">
        <f>""</f>
        <v/>
      </c>
      <c r="AE67" t="str">
        <f>""</f>
        <v/>
      </c>
      <c r="AF67" t="str">
        <f>""</f>
        <v/>
      </c>
      <c r="AG67" t="str">
        <f>""</f>
        <v/>
      </c>
      <c r="AH67" t="str">
        <f>""</f>
        <v/>
      </c>
      <c r="AI67" t="str">
        <f>""</f>
        <v/>
      </c>
      <c r="AJ67" t="str">
        <f>""</f>
        <v/>
      </c>
      <c r="AK67" t="str">
        <f>""</f>
        <v/>
      </c>
      <c r="AL67" t="str">
        <f>""</f>
        <v/>
      </c>
      <c r="AM67" t="str">
        <f>""</f>
        <v/>
      </c>
      <c r="AN67" t="str">
        <f>""</f>
        <v/>
      </c>
      <c r="AO67" t="str">
        <f>""</f>
        <v/>
      </c>
      <c r="AP67" t="str">
        <f>""</f>
        <v/>
      </c>
      <c r="AQ67" t="str">
        <f>""</f>
        <v/>
      </c>
      <c r="AR67" t="str">
        <f>""</f>
        <v/>
      </c>
      <c r="AS67" t="str">
        <f>""</f>
        <v/>
      </c>
      <c r="AT67" t="str">
        <f>""</f>
        <v/>
      </c>
      <c r="AU67" t="str">
        <f>""</f>
        <v/>
      </c>
      <c r="AV67" t="str">
        <f>""</f>
        <v/>
      </c>
      <c r="AW67" t="str">
        <f>""</f>
        <v/>
      </c>
      <c r="AX67" t="str">
        <f>""</f>
        <v/>
      </c>
      <c r="AY67" t="str">
        <f>""</f>
        <v/>
      </c>
      <c r="AZ67" t="str">
        <f>""</f>
        <v/>
      </c>
      <c r="BA67" t="str">
        <f>""</f>
        <v/>
      </c>
    </row>
    <row r="68" spans="2:53" x14ac:dyDescent="0.2">
      <c r="B68" t="str">
        <f>""</f>
        <v/>
      </c>
      <c r="C68" t="str">
        <f>""</f>
        <v/>
      </c>
      <c r="D68" t="str">
        <f>""</f>
        <v/>
      </c>
      <c r="E68" t="str">
        <f>""</f>
        <v/>
      </c>
      <c r="F68" t="str">
        <f>""</f>
        <v/>
      </c>
      <c r="G68" t="str">
        <f>""</f>
        <v/>
      </c>
      <c r="H68" t="str">
        <f>""</f>
        <v/>
      </c>
      <c r="I68" t="str">
        <f>""</f>
        <v/>
      </c>
      <c r="J68" t="str">
        <f>""</f>
        <v/>
      </c>
      <c r="K68" t="str">
        <f>""</f>
        <v/>
      </c>
      <c r="L68" t="str">
        <f>""</f>
        <v/>
      </c>
      <c r="M68" t="str">
        <f>""</f>
        <v/>
      </c>
      <c r="N68" t="str">
        <f>""</f>
        <v/>
      </c>
      <c r="O68" t="str">
        <f>""</f>
        <v/>
      </c>
      <c r="P68" t="str">
        <f>"[0.030]"</f>
        <v>[0.030]</v>
      </c>
      <c r="Q68" t="str">
        <f>""</f>
        <v/>
      </c>
      <c r="R68" t="str">
        <f>""</f>
        <v/>
      </c>
      <c r="S68" t="str">
        <f>""</f>
        <v/>
      </c>
      <c r="T68" t="str">
        <f>""</f>
        <v/>
      </c>
      <c r="U68" t="str">
        <f>""</f>
        <v/>
      </c>
      <c r="V68" t="str">
        <f>""</f>
        <v/>
      </c>
      <c r="W68" t="str">
        <f>""</f>
        <v/>
      </c>
      <c r="X68" t="str">
        <f>""</f>
        <v/>
      </c>
      <c r="Y68" t="str">
        <f>""</f>
        <v/>
      </c>
      <c r="Z68" t="str">
        <f>""</f>
        <v/>
      </c>
      <c r="AA68" t="str">
        <f>""</f>
        <v/>
      </c>
      <c r="AB68" t="str">
        <f>""</f>
        <v/>
      </c>
      <c r="AC68" t="str">
        <f>""</f>
        <v/>
      </c>
      <c r="AD68" t="str">
        <f>""</f>
        <v/>
      </c>
      <c r="AE68" t="str">
        <f>""</f>
        <v/>
      </c>
      <c r="AF68" t="str">
        <f>""</f>
        <v/>
      </c>
      <c r="AG68" t="str">
        <f>""</f>
        <v/>
      </c>
      <c r="AH68" t="str">
        <f>""</f>
        <v/>
      </c>
      <c r="AI68" t="str">
        <f>""</f>
        <v/>
      </c>
      <c r="AJ68" t="str">
        <f>""</f>
        <v/>
      </c>
      <c r="AK68" t="str">
        <f>""</f>
        <v/>
      </c>
      <c r="AL68" t="str">
        <f>""</f>
        <v/>
      </c>
      <c r="AM68" t="str">
        <f>""</f>
        <v/>
      </c>
      <c r="AN68" t="str">
        <f>""</f>
        <v/>
      </c>
      <c r="AO68" t="str">
        <f>""</f>
        <v/>
      </c>
      <c r="AP68" t="str">
        <f>""</f>
        <v/>
      </c>
      <c r="AQ68" t="str">
        <f>""</f>
        <v/>
      </c>
      <c r="AR68" t="str">
        <f>""</f>
        <v/>
      </c>
      <c r="AS68" t="str">
        <f>""</f>
        <v/>
      </c>
      <c r="AT68" t="str">
        <f>""</f>
        <v/>
      </c>
      <c r="AU68" t="str">
        <f>""</f>
        <v/>
      </c>
      <c r="AV68" t="str">
        <f>""</f>
        <v/>
      </c>
      <c r="AW68" t="str">
        <f>""</f>
        <v/>
      </c>
      <c r="AX68" t="str">
        <f>""</f>
        <v/>
      </c>
      <c r="AY68" t="str">
        <f>""</f>
        <v/>
      </c>
      <c r="AZ68" t="str">
        <f>""</f>
        <v/>
      </c>
      <c r="BA68" t="str">
        <f>""</f>
        <v/>
      </c>
    </row>
    <row r="69" spans="2:53" x14ac:dyDescent="0.2">
      <c r="B69" t="str">
        <f>"Interaction"</f>
        <v>Interaction</v>
      </c>
      <c r="C69" t="str">
        <f>""</f>
        <v/>
      </c>
      <c r="D69" t="str">
        <f>""</f>
        <v/>
      </c>
      <c r="E69" t="str">
        <f>""</f>
        <v/>
      </c>
      <c r="F69" t="str">
        <f>""</f>
        <v/>
      </c>
      <c r="G69" t="str">
        <f>""</f>
        <v/>
      </c>
      <c r="H69" t="str">
        <f>""</f>
        <v/>
      </c>
      <c r="I69" t="str">
        <f>""</f>
        <v/>
      </c>
      <c r="J69" t="str">
        <f>""</f>
        <v/>
      </c>
      <c r="K69" t="str">
        <f>""</f>
        <v/>
      </c>
      <c r="L69" t="str">
        <f>""</f>
        <v/>
      </c>
      <c r="M69" t="str">
        <f>""</f>
        <v/>
      </c>
      <c r="N69" t="str">
        <f>""</f>
        <v/>
      </c>
      <c r="O69" t="str">
        <f>""</f>
        <v/>
      </c>
      <c r="P69" t="str">
        <f>"0.026"</f>
        <v>0.026</v>
      </c>
      <c r="Q69" t="str">
        <f>""</f>
        <v/>
      </c>
      <c r="R69" t="str">
        <f>""</f>
        <v/>
      </c>
      <c r="S69" t="str">
        <f>""</f>
        <v/>
      </c>
      <c r="T69" t="str">
        <f>""</f>
        <v/>
      </c>
      <c r="U69" t="str">
        <f>""</f>
        <v/>
      </c>
      <c r="V69" t="str">
        <f>""</f>
        <v/>
      </c>
      <c r="W69" t="str">
        <f>""</f>
        <v/>
      </c>
      <c r="X69" t="str">
        <f>""</f>
        <v/>
      </c>
      <c r="Y69" t="str">
        <f>""</f>
        <v/>
      </c>
      <c r="Z69" t="str">
        <f>""</f>
        <v/>
      </c>
      <c r="AA69" t="str">
        <f>""</f>
        <v/>
      </c>
      <c r="AB69" t="str">
        <f>""</f>
        <v/>
      </c>
      <c r="AC69" t="str">
        <f>""</f>
        <v/>
      </c>
      <c r="AD69" t="str">
        <f>""</f>
        <v/>
      </c>
      <c r="AE69" t="str">
        <f>""</f>
        <v/>
      </c>
      <c r="AF69" t="str">
        <f>""</f>
        <v/>
      </c>
      <c r="AG69" t="str">
        <f>""</f>
        <v/>
      </c>
      <c r="AH69" t="str">
        <f>""</f>
        <v/>
      </c>
      <c r="AI69" t="str">
        <f>""</f>
        <v/>
      </c>
      <c r="AJ69" t="str">
        <f>""</f>
        <v/>
      </c>
      <c r="AK69" t="str">
        <f>""</f>
        <v/>
      </c>
      <c r="AL69" t="str">
        <f>""</f>
        <v/>
      </c>
      <c r="AM69" t="str">
        <f>""</f>
        <v/>
      </c>
      <c r="AN69" t="str">
        <f>""</f>
        <v/>
      </c>
      <c r="AO69" t="str">
        <f>""</f>
        <v/>
      </c>
      <c r="AP69" t="str">
        <f>""</f>
        <v/>
      </c>
      <c r="AQ69" t="str">
        <f>""</f>
        <v/>
      </c>
      <c r="AR69" t="str">
        <f>""</f>
        <v/>
      </c>
      <c r="AS69" t="str">
        <f>""</f>
        <v/>
      </c>
      <c r="AT69" t="str">
        <f>""</f>
        <v/>
      </c>
      <c r="AU69" t="str">
        <f>""</f>
        <v/>
      </c>
      <c r="AV69" t="str">
        <f>""</f>
        <v/>
      </c>
      <c r="AW69" t="str">
        <f>""</f>
        <v/>
      </c>
      <c r="AX69" t="str">
        <f>""</f>
        <v/>
      </c>
      <c r="AY69" t="str">
        <f>""</f>
        <v/>
      </c>
      <c r="AZ69" t="str">
        <f>""</f>
        <v/>
      </c>
      <c r="BA69" t="str">
        <f>""</f>
        <v/>
      </c>
    </row>
    <row r="70" spans="2:53" x14ac:dyDescent="0.2">
      <c r="B70" t="str">
        <f>""</f>
        <v/>
      </c>
      <c r="C70" t="str">
        <f>""</f>
        <v/>
      </c>
      <c r="D70" t="str">
        <f>""</f>
        <v/>
      </c>
      <c r="E70" t="str">
        <f>""</f>
        <v/>
      </c>
      <c r="F70" t="str">
        <f>""</f>
        <v/>
      </c>
      <c r="G70" t="str">
        <f>""</f>
        <v/>
      </c>
      <c r="H70" t="str">
        <f>""</f>
        <v/>
      </c>
      <c r="I70" t="str">
        <f>""</f>
        <v/>
      </c>
      <c r="J70" t="str">
        <f>""</f>
        <v/>
      </c>
      <c r="K70" t="str">
        <f>""</f>
        <v/>
      </c>
      <c r="L70" t="str">
        <f>""</f>
        <v/>
      </c>
      <c r="M70" t="str">
        <f>""</f>
        <v/>
      </c>
      <c r="N70" t="str">
        <f>""</f>
        <v/>
      </c>
      <c r="O70" t="str">
        <f>""</f>
        <v/>
      </c>
      <c r="P70" t="str">
        <f>"[0.046]"</f>
        <v>[0.046]</v>
      </c>
      <c r="Q70" t="str">
        <f>""</f>
        <v/>
      </c>
      <c r="R70" t="str">
        <f>""</f>
        <v/>
      </c>
      <c r="S70" t="str">
        <f>""</f>
        <v/>
      </c>
      <c r="T70" t="str">
        <f>""</f>
        <v/>
      </c>
      <c r="U70" t="str">
        <f>""</f>
        <v/>
      </c>
      <c r="V70" t="str">
        <f>""</f>
        <v/>
      </c>
      <c r="W70" t="str">
        <f>""</f>
        <v/>
      </c>
      <c r="X70" t="str">
        <f>""</f>
        <v/>
      </c>
      <c r="Y70" t="str">
        <f>""</f>
        <v/>
      </c>
      <c r="Z70" t="str">
        <f>""</f>
        <v/>
      </c>
      <c r="AA70" t="str">
        <f>""</f>
        <v/>
      </c>
      <c r="AB70" t="str">
        <f>""</f>
        <v/>
      </c>
      <c r="AC70" t="str">
        <f>""</f>
        <v/>
      </c>
      <c r="AD70" t="str">
        <f>""</f>
        <v/>
      </c>
      <c r="AE70" t="str">
        <f>""</f>
        <v/>
      </c>
      <c r="AF70" t="str">
        <f>""</f>
        <v/>
      </c>
      <c r="AG70" t="str">
        <f>""</f>
        <v/>
      </c>
      <c r="AH70" t="str">
        <f>""</f>
        <v/>
      </c>
      <c r="AI70" t="str">
        <f>""</f>
        <v/>
      </c>
      <c r="AJ70" t="str">
        <f>""</f>
        <v/>
      </c>
      <c r="AK70" t="str">
        <f>""</f>
        <v/>
      </c>
      <c r="AL70" t="str">
        <f>""</f>
        <v/>
      </c>
      <c r="AM70" t="str">
        <f>""</f>
        <v/>
      </c>
      <c r="AN70" t="str">
        <f>""</f>
        <v/>
      </c>
      <c r="AO70" t="str">
        <f>""</f>
        <v/>
      </c>
      <c r="AP70" t="str">
        <f>""</f>
        <v/>
      </c>
      <c r="AQ70" t="str">
        <f>""</f>
        <v/>
      </c>
      <c r="AR70" t="str">
        <f>""</f>
        <v/>
      </c>
      <c r="AS70" t="str">
        <f>""</f>
        <v/>
      </c>
      <c r="AT70" t="str">
        <f>""</f>
        <v/>
      </c>
      <c r="AU70" t="str">
        <f>""</f>
        <v/>
      </c>
      <c r="AV70" t="str">
        <f>""</f>
        <v/>
      </c>
      <c r="AW70" t="str">
        <f>""</f>
        <v/>
      </c>
      <c r="AX70" t="str">
        <f>""</f>
        <v/>
      </c>
      <c r="AY70" t="str">
        <f>""</f>
        <v/>
      </c>
      <c r="AZ70" t="str">
        <f>""</f>
        <v/>
      </c>
      <c r="BA70" t="str">
        <f>""</f>
        <v/>
      </c>
    </row>
    <row r="71" spans="2:53" x14ac:dyDescent="0.2">
      <c r="B71" t="str">
        <f>"Share of childs  who left household 1998-2007"</f>
        <v>Share of childs  who left household 1998-2007</v>
      </c>
      <c r="C71" t="str">
        <f>""</f>
        <v/>
      </c>
      <c r="D71" t="str">
        <f>""</f>
        <v/>
      </c>
      <c r="E71" t="str">
        <f>""</f>
        <v/>
      </c>
      <c r="F71" t="str">
        <f>""</f>
        <v/>
      </c>
      <c r="G71" t="str">
        <f>""</f>
        <v/>
      </c>
      <c r="H71" t="str">
        <f>""</f>
        <v/>
      </c>
      <c r="I71" t="str">
        <f>""</f>
        <v/>
      </c>
      <c r="J71" t="str">
        <f>""</f>
        <v/>
      </c>
      <c r="K71" t="str">
        <f>""</f>
        <v/>
      </c>
      <c r="L71" t="str">
        <f>""</f>
        <v/>
      </c>
      <c r="M71" t="str">
        <f>""</f>
        <v/>
      </c>
      <c r="N71" t="str">
        <f>""</f>
        <v/>
      </c>
      <c r="O71" t="str">
        <f>""</f>
        <v/>
      </c>
      <c r="P71" t="str">
        <f>""</f>
        <v/>
      </c>
      <c r="Q71" t="str">
        <f>"-0.062"</f>
        <v>-0.062</v>
      </c>
      <c r="R71" t="str">
        <f>""</f>
        <v/>
      </c>
      <c r="S71" t="str">
        <f>""</f>
        <v/>
      </c>
      <c r="T71" t="str">
        <f>""</f>
        <v/>
      </c>
      <c r="U71" t="str">
        <f>""</f>
        <v/>
      </c>
      <c r="V71" t="str">
        <f>""</f>
        <v/>
      </c>
      <c r="W71" t="str">
        <f>""</f>
        <v/>
      </c>
      <c r="X71" t="str">
        <f>""</f>
        <v/>
      </c>
      <c r="Y71" t="str">
        <f>""</f>
        <v/>
      </c>
      <c r="Z71" t="str">
        <f>""</f>
        <v/>
      </c>
      <c r="AA71" t="str">
        <f>""</f>
        <v/>
      </c>
      <c r="AB71" t="str">
        <f>""</f>
        <v/>
      </c>
      <c r="AC71" t="str">
        <f>""</f>
        <v/>
      </c>
      <c r="AD71" t="str">
        <f>""</f>
        <v/>
      </c>
      <c r="AE71" t="str">
        <f>""</f>
        <v/>
      </c>
      <c r="AF71" t="str">
        <f>""</f>
        <v/>
      </c>
      <c r="AG71" t="str">
        <f>""</f>
        <v/>
      </c>
      <c r="AH71" t="str">
        <f>""</f>
        <v/>
      </c>
      <c r="AI71" t="str">
        <f>""</f>
        <v/>
      </c>
      <c r="AJ71" t="str">
        <f>""</f>
        <v/>
      </c>
      <c r="AK71" t="str">
        <f>""</f>
        <v/>
      </c>
      <c r="AL71" t="str">
        <f>""</f>
        <v/>
      </c>
      <c r="AM71" t="str">
        <f>""</f>
        <v/>
      </c>
      <c r="AN71" t="str">
        <f>""</f>
        <v/>
      </c>
      <c r="AO71" t="str">
        <f>""</f>
        <v/>
      </c>
      <c r="AP71" t="str">
        <f>""</f>
        <v/>
      </c>
      <c r="AQ71" t="str">
        <f>""</f>
        <v/>
      </c>
      <c r="AR71" t="str">
        <f>""</f>
        <v/>
      </c>
      <c r="AS71" t="str">
        <f>""</f>
        <v/>
      </c>
      <c r="AT71" t="str">
        <f>""</f>
        <v/>
      </c>
      <c r="AU71" t="str">
        <f>""</f>
        <v/>
      </c>
      <c r="AV71" t="str">
        <f>""</f>
        <v/>
      </c>
      <c r="AW71" t="str">
        <f>""</f>
        <v/>
      </c>
      <c r="AX71" t="str">
        <f>""</f>
        <v/>
      </c>
      <c r="AY71" t="str">
        <f>""</f>
        <v/>
      </c>
      <c r="AZ71" t="str">
        <f>""</f>
        <v/>
      </c>
      <c r="BA71" t="str">
        <f>""</f>
        <v/>
      </c>
    </row>
    <row r="72" spans="2:53" x14ac:dyDescent="0.2">
      <c r="B72" t="str">
        <f>""</f>
        <v/>
      </c>
      <c r="C72" t="str">
        <f>""</f>
        <v/>
      </c>
      <c r="D72" t="str">
        <f>""</f>
        <v/>
      </c>
      <c r="E72" t="str">
        <f>""</f>
        <v/>
      </c>
      <c r="F72" t="str">
        <f>""</f>
        <v/>
      </c>
      <c r="G72" t="str">
        <f>""</f>
        <v/>
      </c>
      <c r="H72" t="str">
        <f>""</f>
        <v/>
      </c>
      <c r="I72" t="str">
        <f>""</f>
        <v/>
      </c>
      <c r="J72" t="str">
        <f>""</f>
        <v/>
      </c>
      <c r="K72" t="str">
        <f>""</f>
        <v/>
      </c>
      <c r="L72" t="str">
        <f>""</f>
        <v/>
      </c>
      <c r="M72" t="str">
        <f>""</f>
        <v/>
      </c>
      <c r="N72" t="str">
        <f>""</f>
        <v/>
      </c>
      <c r="O72" t="str">
        <f>""</f>
        <v/>
      </c>
      <c r="P72" t="str">
        <f>""</f>
        <v/>
      </c>
      <c r="Q72" t="str">
        <f>"[0.071]"</f>
        <v>[0.071]</v>
      </c>
      <c r="R72" t="str">
        <f>""</f>
        <v/>
      </c>
      <c r="S72" t="str">
        <f>""</f>
        <v/>
      </c>
      <c r="T72" t="str">
        <f>""</f>
        <v/>
      </c>
      <c r="U72" t="str">
        <f>""</f>
        <v/>
      </c>
      <c r="V72" t="str">
        <f>""</f>
        <v/>
      </c>
      <c r="W72" t="str">
        <f>""</f>
        <v/>
      </c>
      <c r="X72" t="str">
        <f>""</f>
        <v/>
      </c>
      <c r="Y72" t="str">
        <f>""</f>
        <v/>
      </c>
      <c r="Z72" t="str">
        <f>""</f>
        <v/>
      </c>
      <c r="AA72" t="str">
        <f>""</f>
        <v/>
      </c>
      <c r="AB72" t="str">
        <f>""</f>
        <v/>
      </c>
      <c r="AC72" t="str">
        <f>""</f>
        <v/>
      </c>
      <c r="AD72" t="str">
        <f>""</f>
        <v/>
      </c>
      <c r="AE72" t="str">
        <f>""</f>
        <v/>
      </c>
      <c r="AF72" t="str">
        <f>""</f>
        <v/>
      </c>
      <c r="AG72" t="str">
        <f>""</f>
        <v/>
      </c>
      <c r="AH72" t="str">
        <f>""</f>
        <v/>
      </c>
      <c r="AI72" t="str">
        <f>""</f>
        <v/>
      </c>
      <c r="AJ72" t="str">
        <f>""</f>
        <v/>
      </c>
      <c r="AK72" t="str">
        <f>""</f>
        <v/>
      </c>
      <c r="AL72" t="str">
        <f>""</f>
        <v/>
      </c>
      <c r="AM72" t="str">
        <f>""</f>
        <v/>
      </c>
      <c r="AN72" t="str">
        <f>""</f>
        <v/>
      </c>
      <c r="AO72" t="str">
        <f>""</f>
        <v/>
      </c>
      <c r="AP72" t="str">
        <f>""</f>
        <v/>
      </c>
      <c r="AQ72" t="str">
        <f>""</f>
        <v/>
      </c>
      <c r="AR72" t="str">
        <f>""</f>
        <v/>
      </c>
      <c r="AS72" t="str">
        <f>""</f>
        <v/>
      </c>
      <c r="AT72" t="str">
        <f>""</f>
        <v/>
      </c>
      <c r="AU72" t="str">
        <f>""</f>
        <v/>
      </c>
      <c r="AV72" t="str">
        <f>""</f>
        <v/>
      </c>
      <c r="AW72" t="str">
        <f>""</f>
        <v/>
      </c>
      <c r="AX72" t="str">
        <f>""</f>
        <v/>
      </c>
      <c r="AY72" t="str">
        <f>""</f>
        <v/>
      </c>
      <c r="AZ72" t="str">
        <f>""</f>
        <v/>
      </c>
      <c r="BA72" t="str">
        <f>""</f>
        <v/>
      </c>
    </row>
    <row r="73" spans="2:53" x14ac:dyDescent="0.2">
      <c r="B73" t="str">
        <f>"Interaction"</f>
        <v>Interaction</v>
      </c>
      <c r="C73" t="str">
        <f>""</f>
        <v/>
      </c>
      <c r="D73" t="str">
        <f>""</f>
        <v/>
      </c>
      <c r="E73" t="str">
        <f>""</f>
        <v/>
      </c>
      <c r="F73" t="str">
        <f>""</f>
        <v/>
      </c>
      <c r="G73" t="str">
        <f>""</f>
        <v/>
      </c>
      <c r="H73" t="str">
        <f>""</f>
        <v/>
      </c>
      <c r="I73" t="str">
        <f>""</f>
        <v/>
      </c>
      <c r="J73" t="str">
        <f>""</f>
        <v/>
      </c>
      <c r="K73" t="str">
        <f>""</f>
        <v/>
      </c>
      <c r="L73" t="str">
        <f>""</f>
        <v/>
      </c>
      <c r="M73" t="str">
        <f>""</f>
        <v/>
      </c>
      <c r="N73" t="str">
        <f>""</f>
        <v/>
      </c>
      <c r="O73" t="str">
        <f>""</f>
        <v/>
      </c>
      <c r="P73" t="str">
        <f>""</f>
        <v/>
      </c>
      <c r="Q73" t="str">
        <f>"-0.127"</f>
        <v>-0.127</v>
      </c>
      <c r="R73" t="str">
        <f>""</f>
        <v/>
      </c>
      <c r="S73" t="str">
        <f>""</f>
        <v/>
      </c>
      <c r="T73" t="str">
        <f>""</f>
        <v/>
      </c>
      <c r="U73" t="str">
        <f>""</f>
        <v/>
      </c>
      <c r="V73" t="str">
        <f>""</f>
        <v/>
      </c>
      <c r="W73" t="str">
        <f>""</f>
        <v/>
      </c>
      <c r="X73" t="str">
        <f>""</f>
        <v/>
      </c>
      <c r="Y73" t="str">
        <f>""</f>
        <v/>
      </c>
      <c r="Z73" t="str">
        <f>""</f>
        <v/>
      </c>
      <c r="AA73" t="str">
        <f>""</f>
        <v/>
      </c>
      <c r="AB73" t="str">
        <f>""</f>
        <v/>
      </c>
      <c r="AC73" t="str">
        <f>""</f>
        <v/>
      </c>
      <c r="AD73" t="str">
        <f>""</f>
        <v/>
      </c>
      <c r="AE73" t="str">
        <f>""</f>
        <v/>
      </c>
      <c r="AF73" t="str">
        <f>""</f>
        <v/>
      </c>
      <c r="AG73" t="str">
        <f>""</f>
        <v/>
      </c>
      <c r="AH73" t="str">
        <f>""</f>
        <v/>
      </c>
      <c r="AI73" t="str">
        <f>""</f>
        <v/>
      </c>
      <c r="AJ73" t="str">
        <f>""</f>
        <v/>
      </c>
      <c r="AK73" t="str">
        <f>""</f>
        <v/>
      </c>
      <c r="AL73" t="str">
        <f>""</f>
        <v/>
      </c>
      <c r="AM73" t="str">
        <f>""</f>
        <v/>
      </c>
      <c r="AN73" t="str">
        <f>""</f>
        <v/>
      </c>
      <c r="AO73" t="str">
        <f>""</f>
        <v/>
      </c>
      <c r="AP73" t="str">
        <f>""</f>
        <v/>
      </c>
      <c r="AQ73" t="str">
        <f>""</f>
        <v/>
      </c>
      <c r="AR73" t="str">
        <f>""</f>
        <v/>
      </c>
      <c r="AS73" t="str">
        <f>""</f>
        <v/>
      </c>
      <c r="AT73" t="str">
        <f>""</f>
        <v/>
      </c>
      <c r="AU73" t="str">
        <f>""</f>
        <v/>
      </c>
      <c r="AV73" t="str">
        <f>""</f>
        <v/>
      </c>
      <c r="AW73" t="str">
        <f>""</f>
        <v/>
      </c>
      <c r="AX73" t="str">
        <f>""</f>
        <v/>
      </c>
      <c r="AY73" t="str">
        <f>""</f>
        <v/>
      </c>
      <c r="AZ73" t="str">
        <f>""</f>
        <v/>
      </c>
      <c r="BA73" t="str">
        <f>""</f>
        <v/>
      </c>
    </row>
    <row r="74" spans="2:53" x14ac:dyDescent="0.2">
      <c r="B74" t="str">
        <f>""</f>
        <v/>
      </c>
      <c r="C74" t="str">
        <f>""</f>
        <v/>
      </c>
      <c r="D74" t="str">
        <f>""</f>
        <v/>
      </c>
      <c r="E74" t="str">
        <f>""</f>
        <v/>
      </c>
      <c r="F74" t="str">
        <f>""</f>
        <v/>
      </c>
      <c r="G74" t="str">
        <f>""</f>
        <v/>
      </c>
      <c r="H74" t="str">
        <f>""</f>
        <v/>
      </c>
      <c r="I74" t="str">
        <f>""</f>
        <v/>
      </c>
      <c r="J74" t="str">
        <f>""</f>
        <v/>
      </c>
      <c r="K74" t="str">
        <f>""</f>
        <v/>
      </c>
      <c r="L74" t="str">
        <f>""</f>
        <v/>
      </c>
      <c r="M74" t="str">
        <f>""</f>
        <v/>
      </c>
      <c r="N74" t="str">
        <f>""</f>
        <v/>
      </c>
      <c r="O74" t="str">
        <f>""</f>
        <v/>
      </c>
      <c r="P74" t="str">
        <f>""</f>
        <v/>
      </c>
      <c r="Q74" t="str">
        <f>"[0.125]"</f>
        <v>[0.125]</v>
      </c>
      <c r="R74" t="str">
        <f>""</f>
        <v/>
      </c>
      <c r="S74" t="str">
        <f>""</f>
        <v/>
      </c>
      <c r="T74" t="str">
        <f>""</f>
        <v/>
      </c>
      <c r="U74" t="str">
        <f>""</f>
        <v/>
      </c>
      <c r="V74" t="str">
        <f>""</f>
        <v/>
      </c>
      <c r="W74" t="str">
        <f>""</f>
        <v/>
      </c>
      <c r="X74" t="str">
        <f>""</f>
        <v/>
      </c>
      <c r="Y74" t="str">
        <f>""</f>
        <v/>
      </c>
      <c r="Z74" t="str">
        <f>""</f>
        <v/>
      </c>
      <c r="AA74" t="str">
        <f>""</f>
        <v/>
      </c>
      <c r="AB74" t="str">
        <f>""</f>
        <v/>
      </c>
      <c r="AC74" t="str">
        <f>""</f>
        <v/>
      </c>
      <c r="AD74" t="str">
        <f>""</f>
        <v/>
      </c>
      <c r="AE74" t="str">
        <f>""</f>
        <v/>
      </c>
      <c r="AF74" t="str">
        <f>""</f>
        <v/>
      </c>
      <c r="AG74" t="str">
        <f>""</f>
        <v/>
      </c>
      <c r="AH74" t="str">
        <f>""</f>
        <v/>
      </c>
      <c r="AI74" t="str">
        <f>""</f>
        <v/>
      </c>
      <c r="AJ74" t="str">
        <f>""</f>
        <v/>
      </c>
      <c r="AK74" t="str">
        <f>""</f>
        <v/>
      </c>
      <c r="AL74" t="str">
        <f>""</f>
        <v/>
      </c>
      <c r="AM74" t="str">
        <f>""</f>
        <v/>
      </c>
      <c r="AN74" t="str">
        <f>""</f>
        <v/>
      </c>
      <c r="AO74" t="str">
        <f>""</f>
        <v/>
      </c>
      <c r="AP74" t="str">
        <f>""</f>
        <v/>
      </c>
      <c r="AQ74" t="str">
        <f>""</f>
        <v/>
      </c>
      <c r="AR74" t="str">
        <f>""</f>
        <v/>
      </c>
      <c r="AS74" t="str">
        <f>""</f>
        <v/>
      </c>
      <c r="AT74" t="str">
        <f>""</f>
        <v/>
      </c>
      <c r="AU74" t="str">
        <f>""</f>
        <v/>
      </c>
      <c r="AV74" t="str">
        <f>""</f>
        <v/>
      </c>
      <c r="AW74" t="str">
        <f>""</f>
        <v/>
      </c>
      <c r="AX74" t="str">
        <f>""</f>
        <v/>
      </c>
      <c r="AY74" t="str">
        <f>""</f>
        <v/>
      </c>
      <c r="AZ74" t="str">
        <f>""</f>
        <v/>
      </c>
      <c r="BA74" t="str">
        <f>""</f>
        <v/>
      </c>
    </row>
    <row r="75" spans="2:53" x14ac:dyDescent="0.2">
      <c r="B75" t="str">
        <f>"Theft of money (yes=1) for a household in 1998-07"</f>
        <v>Theft of money (yes=1) for a household in 1998-07</v>
      </c>
      <c r="C75" t="str">
        <f>""</f>
        <v/>
      </c>
      <c r="D75" t="str">
        <f>""</f>
        <v/>
      </c>
      <c r="E75" t="str">
        <f>""</f>
        <v/>
      </c>
      <c r="F75" t="str">
        <f>""</f>
        <v/>
      </c>
      <c r="G75" t="str">
        <f>""</f>
        <v/>
      </c>
      <c r="H75" t="str">
        <f>""</f>
        <v/>
      </c>
      <c r="I75" t="str">
        <f>""</f>
        <v/>
      </c>
      <c r="J75" t="str">
        <f>""</f>
        <v/>
      </c>
      <c r="K75" t="str">
        <f>""</f>
        <v/>
      </c>
      <c r="L75" t="str">
        <f>""</f>
        <v/>
      </c>
      <c r="M75" t="str">
        <f>""</f>
        <v/>
      </c>
      <c r="N75" t="str">
        <f>""</f>
        <v/>
      </c>
      <c r="O75" t="str">
        <f>""</f>
        <v/>
      </c>
      <c r="P75" t="str">
        <f>""</f>
        <v/>
      </c>
      <c r="Q75" t="str">
        <f>""</f>
        <v/>
      </c>
      <c r="R75" t="str">
        <f>"0.008"</f>
        <v>0.008</v>
      </c>
      <c r="S75" t="str">
        <f>"0.002"</f>
        <v>0.002</v>
      </c>
      <c r="T75" t="str">
        <f>"0.005"</f>
        <v>0.005</v>
      </c>
      <c r="U75" t="str">
        <f>""</f>
        <v/>
      </c>
      <c r="V75" t="str">
        <f>""</f>
        <v/>
      </c>
      <c r="W75" t="str">
        <f>""</f>
        <v/>
      </c>
      <c r="X75" t="str">
        <f>""</f>
        <v/>
      </c>
      <c r="Y75" t="str">
        <f>""</f>
        <v/>
      </c>
      <c r="Z75" t="str">
        <f>""</f>
        <v/>
      </c>
      <c r="AA75" t="str">
        <f>""</f>
        <v/>
      </c>
      <c r="AB75" t="str">
        <f>""</f>
        <v/>
      </c>
      <c r="AC75" t="str">
        <f>""</f>
        <v/>
      </c>
      <c r="AD75" t="str">
        <f>""</f>
        <v/>
      </c>
      <c r="AE75" t="str">
        <f>""</f>
        <v/>
      </c>
      <c r="AF75" t="str">
        <f>""</f>
        <v/>
      </c>
      <c r="AG75" t="str">
        <f>""</f>
        <v/>
      </c>
      <c r="AH75" t="str">
        <f>""</f>
        <v/>
      </c>
      <c r="AI75" t="str">
        <f>""</f>
        <v/>
      </c>
      <c r="AJ75" t="str">
        <f>""</f>
        <v/>
      </c>
      <c r="AK75" t="str">
        <f>""</f>
        <v/>
      </c>
      <c r="AL75" t="str">
        <f>""</f>
        <v/>
      </c>
      <c r="AM75" t="str">
        <f>""</f>
        <v/>
      </c>
      <c r="AN75" t="str">
        <f>""</f>
        <v/>
      </c>
      <c r="AO75" t="str">
        <f>""</f>
        <v/>
      </c>
      <c r="AP75" t="str">
        <f>""</f>
        <v/>
      </c>
      <c r="AQ75" t="str">
        <f>""</f>
        <v/>
      </c>
      <c r="AR75" t="str">
        <f>""</f>
        <v/>
      </c>
      <c r="AS75" t="str">
        <f>""</f>
        <v/>
      </c>
      <c r="AT75" t="str">
        <f>""</f>
        <v/>
      </c>
      <c r="AU75" t="str">
        <f>""</f>
        <v/>
      </c>
      <c r="AV75" t="str">
        <f>""</f>
        <v/>
      </c>
      <c r="AW75" t="str">
        <f>""</f>
        <v/>
      </c>
      <c r="AX75" t="str">
        <f>""</f>
        <v/>
      </c>
      <c r="AY75" t="str">
        <f>""</f>
        <v/>
      </c>
      <c r="AZ75" t="str">
        <f>""</f>
        <v/>
      </c>
      <c r="BA75" t="str">
        <f>""</f>
        <v/>
      </c>
    </row>
    <row r="76" spans="2:53" x14ac:dyDescent="0.2">
      <c r="B76" t="str">
        <f>""</f>
        <v/>
      </c>
      <c r="C76" t="str">
        <f>""</f>
        <v/>
      </c>
      <c r="D76" t="str">
        <f>""</f>
        <v/>
      </c>
      <c r="E76" t="str">
        <f>""</f>
        <v/>
      </c>
      <c r="F76" t="str">
        <f>""</f>
        <v/>
      </c>
      <c r="G76" t="str">
        <f>""</f>
        <v/>
      </c>
      <c r="H76" t="str">
        <f>""</f>
        <v/>
      </c>
      <c r="I76" t="str">
        <f>""</f>
        <v/>
      </c>
      <c r="J76" t="str">
        <f>""</f>
        <v/>
      </c>
      <c r="K76" t="str">
        <f>""</f>
        <v/>
      </c>
      <c r="L76" t="str">
        <f>""</f>
        <v/>
      </c>
      <c r="M76" t="str">
        <f>""</f>
        <v/>
      </c>
      <c r="N76" t="str">
        <f>""</f>
        <v/>
      </c>
      <c r="O76" t="str">
        <f>""</f>
        <v/>
      </c>
      <c r="P76" t="str">
        <f>""</f>
        <v/>
      </c>
      <c r="Q76" t="str">
        <f>""</f>
        <v/>
      </c>
      <c r="R76" t="str">
        <f>"[0.043]"</f>
        <v>[0.043]</v>
      </c>
      <c r="S76" t="str">
        <f>"[0.042]"</f>
        <v>[0.042]</v>
      </c>
      <c r="T76" t="str">
        <f>"[0.042]"</f>
        <v>[0.042]</v>
      </c>
      <c r="U76" t="str">
        <f>""</f>
        <v/>
      </c>
      <c r="V76" t="str">
        <f>""</f>
        <v/>
      </c>
      <c r="W76" t="str">
        <f>""</f>
        <v/>
      </c>
      <c r="X76" t="str">
        <f>""</f>
        <v/>
      </c>
      <c r="Y76" t="str">
        <f>""</f>
        <v/>
      </c>
      <c r="Z76" t="str">
        <f>""</f>
        <v/>
      </c>
      <c r="AA76" t="str">
        <f>""</f>
        <v/>
      </c>
      <c r="AB76" t="str">
        <f>""</f>
        <v/>
      </c>
      <c r="AC76" t="str">
        <f>""</f>
        <v/>
      </c>
      <c r="AD76" t="str">
        <f>""</f>
        <v/>
      </c>
      <c r="AE76" t="str">
        <f>""</f>
        <v/>
      </c>
      <c r="AF76" t="str">
        <f>""</f>
        <v/>
      </c>
      <c r="AG76" t="str">
        <f>""</f>
        <v/>
      </c>
      <c r="AH76" t="str">
        <f>""</f>
        <v/>
      </c>
      <c r="AI76" t="str">
        <f>""</f>
        <v/>
      </c>
      <c r="AJ76" t="str">
        <f>""</f>
        <v/>
      </c>
      <c r="AK76" t="str">
        <f>""</f>
        <v/>
      </c>
      <c r="AL76" t="str">
        <f>""</f>
        <v/>
      </c>
      <c r="AM76" t="str">
        <f>""</f>
        <v/>
      </c>
      <c r="AN76" t="str">
        <f>""</f>
        <v/>
      </c>
      <c r="AO76" t="str">
        <f>""</f>
        <v/>
      </c>
      <c r="AP76" t="str">
        <f>""</f>
        <v/>
      </c>
      <c r="AQ76" t="str">
        <f>""</f>
        <v/>
      </c>
      <c r="AR76" t="str">
        <f>""</f>
        <v/>
      </c>
      <c r="AS76" t="str">
        <f>""</f>
        <v/>
      </c>
      <c r="AT76" t="str">
        <f>""</f>
        <v/>
      </c>
      <c r="AU76" t="str">
        <f>""</f>
        <v/>
      </c>
      <c r="AV76" t="str">
        <f>""</f>
        <v/>
      </c>
      <c r="AW76" t="str">
        <f>""</f>
        <v/>
      </c>
      <c r="AX76" t="str">
        <f>""</f>
        <v/>
      </c>
      <c r="AY76" t="str">
        <f>""</f>
        <v/>
      </c>
      <c r="AZ76" t="str">
        <f>""</f>
        <v/>
      </c>
      <c r="BA76" t="str">
        <f>""</f>
        <v/>
      </c>
    </row>
    <row r="77" spans="2:53" x14ac:dyDescent="0.2">
      <c r="B77" t="str">
        <f>"At least 1 child left the household in a given year (yes=1)"</f>
        <v>At least 1 child left the household in a given year (yes=1)</v>
      </c>
      <c r="C77" t="str">
        <f>""</f>
        <v/>
      </c>
      <c r="D77" t="str">
        <f>""</f>
        <v/>
      </c>
      <c r="E77" t="str">
        <f>""</f>
        <v/>
      </c>
      <c r="F77" t="str">
        <f>""</f>
        <v/>
      </c>
      <c r="G77" t="str">
        <f>""</f>
        <v/>
      </c>
      <c r="H77" t="str">
        <f>""</f>
        <v/>
      </c>
      <c r="I77" t="str">
        <f>""</f>
        <v/>
      </c>
      <c r="J77" t="str">
        <f>""</f>
        <v/>
      </c>
      <c r="K77" t="str">
        <f>""</f>
        <v/>
      </c>
      <c r="L77" t="str">
        <f>""</f>
        <v/>
      </c>
      <c r="M77" t="str">
        <f>""</f>
        <v/>
      </c>
      <c r="N77" t="str">
        <f>""</f>
        <v/>
      </c>
      <c r="O77" t="str">
        <f>""</f>
        <v/>
      </c>
      <c r="P77" t="str">
        <f>""</f>
        <v/>
      </c>
      <c r="Q77" t="str">
        <f>""</f>
        <v/>
      </c>
      <c r="R77" t="str">
        <f>"-0.076*"</f>
        <v>-0.076*</v>
      </c>
      <c r="S77" t="str">
        <f>""</f>
        <v/>
      </c>
      <c r="T77" t="str">
        <f>""</f>
        <v/>
      </c>
      <c r="U77" t="str">
        <f>""</f>
        <v/>
      </c>
      <c r="V77" t="str">
        <f>""</f>
        <v/>
      </c>
      <c r="W77" t="str">
        <f>""</f>
        <v/>
      </c>
      <c r="X77" t="str">
        <f>""</f>
        <v/>
      </c>
      <c r="Y77" t="str">
        <f>""</f>
        <v/>
      </c>
      <c r="Z77" t="str">
        <f>""</f>
        <v/>
      </c>
      <c r="AA77" t="str">
        <f>""</f>
        <v/>
      </c>
      <c r="AB77" t="str">
        <f>""</f>
        <v/>
      </c>
      <c r="AC77" t="str">
        <f>""</f>
        <v/>
      </c>
      <c r="AD77" t="str">
        <f>""</f>
        <v/>
      </c>
      <c r="AE77" t="str">
        <f>""</f>
        <v/>
      </c>
      <c r="AF77" t="str">
        <f>""</f>
        <v/>
      </c>
      <c r="AG77" t="str">
        <f>""</f>
        <v/>
      </c>
      <c r="AH77" t="str">
        <f>""</f>
        <v/>
      </c>
      <c r="AI77" t="str">
        <f>""</f>
        <v/>
      </c>
      <c r="AJ77" t="str">
        <f>""</f>
        <v/>
      </c>
      <c r="AK77" t="str">
        <f>""</f>
        <v/>
      </c>
      <c r="AL77" t="str">
        <f>""</f>
        <v/>
      </c>
      <c r="AM77" t="str">
        <f>""</f>
        <v/>
      </c>
      <c r="AN77" t="str">
        <f>""</f>
        <v/>
      </c>
      <c r="AO77" t="str">
        <f>""</f>
        <v/>
      </c>
      <c r="AP77" t="str">
        <f>""</f>
        <v/>
      </c>
      <c r="AQ77" t="str">
        <f>""</f>
        <v/>
      </c>
      <c r="AR77" t="str">
        <f>""</f>
        <v/>
      </c>
      <c r="AS77" t="str">
        <f>""</f>
        <v/>
      </c>
      <c r="AT77" t="str">
        <f>""</f>
        <v/>
      </c>
      <c r="AU77" t="str">
        <f>""</f>
        <v/>
      </c>
      <c r="AV77" t="str">
        <f>""</f>
        <v/>
      </c>
      <c r="AW77" t="str">
        <f>""</f>
        <v/>
      </c>
      <c r="AX77" t="str">
        <f>""</f>
        <v/>
      </c>
      <c r="AY77" t="str">
        <f>""</f>
        <v/>
      </c>
      <c r="AZ77" t="str">
        <f>""</f>
        <v/>
      </c>
      <c r="BA77" t="str">
        <f>""</f>
        <v/>
      </c>
    </row>
    <row r="78" spans="2:53" x14ac:dyDescent="0.2">
      <c r="B78" t="str">
        <f>""</f>
        <v/>
      </c>
      <c r="C78" t="str">
        <f>""</f>
        <v/>
      </c>
      <c r="D78" t="str">
        <f>""</f>
        <v/>
      </c>
      <c r="E78" t="str">
        <f>""</f>
        <v/>
      </c>
      <c r="F78" t="str">
        <f>""</f>
        <v/>
      </c>
      <c r="G78" t="str">
        <f>""</f>
        <v/>
      </c>
      <c r="H78" t="str">
        <f>""</f>
        <v/>
      </c>
      <c r="I78" t="str">
        <f>""</f>
        <v/>
      </c>
      <c r="J78" t="str">
        <f>""</f>
        <v/>
      </c>
      <c r="K78" t="str">
        <f>""</f>
        <v/>
      </c>
      <c r="L78" t="str">
        <f>""</f>
        <v/>
      </c>
      <c r="M78" t="str">
        <f>""</f>
        <v/>
      </c>
      <c r="N78" t="str">
        <f>""</f>
        <v/>
      </c>
      <c r="O78" t="str">
        <f>""</f>
        <v/>
      </c>
      <c r="P78" t="str">
        <f>""</f>
        <v/>
      </c>
      <c r="Q78" t="str">
        <f>""</f>
        <v/>
      </c>
      <c r="R78" t="str">
        <f>"[0.044]"</f>
        <v>[0.044]</v>
      </c>
      <c r="S78" t="str">
        <f>""</f>
        <v/>
      </c>
      <c r="T78" t="str">
        <f>""</f>
        <v/>
      </c>
      <c r="U78" t="str">
        <f>""</f>
        <v/>
      </c>
      <c r="V78" t="str">
        <f>""</f>
        <v/>
      </c>
      <c r="W78" t="str">
        <f>""</f>
        <v/>
      </c>
      <c r="X78" t="str">
        <f>""</f>
        <v/>
      </c>
      <c r="Y78" t="str">
        <f>""</f>
        <v/>
      </c>
      <c r="Z78" t="str">
        <f>""</f>
        <v/>
      </c>
      <c r="AA78" t="str">
        <f>""</f>
        <v/>
      </c>
      <c r="AB78" t="str">
        <f>""</f>
        <v/>
      </c>
      <c r="AC78" t="str">
        <f>""</f>
        <v/>
      </c>
      <c r="AD78" t="str">
        <f>""</f>
        <v/>
      </c>
      <c r="AE78" t="str">
        <f>""</f>
        <v/>
      </c>
      <c r="AF78" t="str">
        <f>""</f>
        <v/>
      </c>
      <c r="AG78" t="str">
        <f>""</f>
        <v/>
      </c>
      <c r="AH78" t="str">
        <f>""</f>
        <v/>
      </c>
      <c r="AI78" t="str">
        <f>""</f>
        <v/>
      </c>
      <c r="AJ78" t="str">
        <f>""</f>
        <v/>
      </c>
      <c r="AK78" t="str">
        <f>""</f>
        <v/>
      </c>
      <c r="AL78" t="str">
        <f>""</f>
        <v/>
      </c>
      <c r="AM78" t="str">
        <f>""</f>
        <v/>
      </c>
      <c r="AN78" t="str">
        <f>""</f>
        <v/>
      </c>
      <c r="AO78" t="str">
        <f>""</f>
        <v/>
      </c>
      <c r="AP78" t="str">
        <f>""</f>
        <v/>
      </c>
      <c r="AQ78" t="str">
        <f>""</f>
        <v/>
      </c>
      <c r="AR78" t="str">
        <f>""</f>
        <v/>
      </c>
      <c r="AS78" t="str">
        <f>""</f>
        <v/>
      </c>
      <c r="AT78" t="str">
        <f>""</f>
        <v/>
      </c>
      <c r="AU78" t="str">
        <f>""</f>
        <v/>
      </c>
      <c r="AV78" t="str">
        <f>""</f>
        <v/>
      </c>
      <c r="AW78" t="str">
        <f>""</f>
        <v/>
      </c>
      <c r="AX78" t="str">
        <f>""</f>
        <v/>
      </c>
      <c r="AY78" t="str">
        <f>""</f>
        <v/>
      </c>
      <c r="AZ78" t="str">
        <f>""</f>
        <v/>
      </c>
      <c r="BA78" t="str">
        <f>""</f>
        <v/>
      </c>
    </row>
    <row r="79" spans="2:53" x14ac:dyDescent="0.2">
      <c r="B79" t="str">
        <f>"Interaction"</f>
        <v>Interaction</v>
      </c>
      <c r="C79" t="str">
        <f>""</f>
        <v/>
      </c>
      <c r="D79" t="str">
        <f>""</f>
        <v/>
      </c>
      <c r="E79" t="str">
        <f>""</f>
        <v/>
      </c>
      <c r="F79" t="str">
        <f>""</f>
        <v/>
      </c>
      <c r="G79" t="str">
        <f>""</f>
        <v/>
      </c>
      <c r="H79" t="str">
        <f>""</f>
        <v/>
      </c>
      <c r="I79" t="str">
        <f>""</f>
        <v/>
      </c>
      <c r="J79" t="str">
        <f>""</f>
        <v/>
      </c>
      <c r="K79" t="str">
        <f>""</f>
        <v/>
      </c>
      <c r="L79" t="str">
        <f>""</f>
        <v/>
      </c>
      <c r="M79" t="str">
        <f>""</f>
        <v/>
      </c>
      <c r="N79" t="str">
        <f>""</f>
        <v/>
      </c>
      <c r="O79" t="str">
        <f>""</f>
        <v/>
      </c>
      <c r="P79" t="str">
        <f>""</f>
        <v/>
      </c>
      <c r="Q79" t="str">
        <f>""</f>
        <v/>
      </c>
      <c r="R79" t="str">
        <f>"-0.072"</f>
        <v>-0.072</v>
      </c>
      <c r="S79" t="str">
        <f>""</f>
        <v/>
      </c>
      <c r="T79" t="str">
        <f>""</f>
        <v/>
      </c>
      <c r="U79" t="str">
        <f>""</f>
        <v/>
      </c>
      <c r="V79" t="str">
        <f>""</f>
        <v/>
      </c>
      <c r="W79" t="str">
        <f>""</f>
        <v/>
      </c>
      <c r="X79" t="str">
        <f>""</f>
        <v/>
      </c>
      <c r="Y79" t="str">
        <f>""</f>
        <v/>
      </c>
      <c r="Z79" t="str">
        <f>""</f>
        <v/>
      </c>
      <c r="AA79" t="str">
        <f>""</f>
        <v/>
      </c>
      <c r="AB79" t="str">
        <f>""</f>
        <v/>
      </c>
      <c r="AC79" t="str">
        <f>""</f>
        <v/>
      </c>
      <c r="AD79" t="str">
        <f>""</f>
        <v/>
      </c>
      <c r="AE79" t="str">
        <f>""</f>
        <v/>
      </c>
      <c r="AF79" t="str">
        <f>""</f>
        <v/>
      </c>
      <c r="AG79" t="str">
        <f>""</f>
        <v/>
      </c>
      <c r="AH79" t="str">
        <f>""</f>
        <v/>
      </c>
      <c r="AI79" t="str">
        <f>""</f>
        <v/>
      </c>
      <c r="AJ79" t="str">
        <f>""</f>
        <v/>
      </c>
      <c r="AK79" t="str">
        <f>""</f>
        <v/>
      </c>
      <c r="AL79" t="str">
        <f>""</f>
        <v/>
      </c>
      <c r="AM79" t="str">
        <f>""</f>
        <v/>
      </c>
      <c r="AN79" t="str">
        <f>""</f>
        <v/>
      </c>
      <c r="AO79" t="str">
        <f>""</f>
        <v/>
      </c>
      <c r="AP79" t="str">
        <f>""</f>
        <v/>
      </c>
      <c r="AQ79" t="str">
        <f>""</f>
        <v/>
      </c>
      <c r="AR79" t="str">
        <f>""</f>
        <v/>
      </c>
      <c r="AS79" t="str">
        <f>""</f>
        <v/>
      </c>
      <c r="AT79" t="str">
        <f>""</f>
        <v/>
      </c>
      <c r="AU79" t="str">
        <f>""</f>
        <v/>
      </c>
      <c r="AV79" t="str">
        <f>""</f>
        <v/>
      </c>
      <c r="AW79" t="str">
        <f>""</f>
        <v/>
      </c>
      <c r="AX79" t="str">
        <f>""</f>
        <v/>
      </c>
      <c r="AY79" t="str">
        <f>""</f>
        <v/>
      </c>
      <c r="AZ79" t="str">
        <f>""</f>
        <v/>
      </c>
      <c r="BA79" t="str">
        <f>""</f>
        <v/>
      </c>
    </row>
    <row r="80" spans="2:53" x14ac:dyDescent="0.2">
      <c r="B80" t="str">
        <f>""</f>
        <v/>
      </c>
      <c r="C80" t="str">
        <f>""</f>
        <v/>
      </c>
      <c r="D80" t="str">
        <f>""</f>
        <v/>
      </c>
      <c r="E80" t="str">
        <f>""</f>
        <v/>
      </c>
      <c r="F80" t="str">
        <f>""</f>
        <v/>
      </c>
      <c r="G80" t="str">
        <f>""</f>
        <v/>
      </c>
      <c r="H80" t="str">
        <f>""</f>
        <v/>
      </c>
      <c r="I80" t="str">
        <f>""</f>
        <v/>
      </c>
      <c r="J80" t="str">
        <f>""</f>
        <v/>
      </c>
      <c r="K80" t="str">
        <f>""</f>
        <v/>
      </c>
      <c r="L80" t="str">
        <f>""</f>
        <v/>
      </c>
      <c r="M80" t="str">
        <f>""</f>
        <v/>
      </c>
      <c r="N80" t="str">
        <f>""</f>
        <v/>
      </c>
      <c r="O80" t="str">
        <f>""</f>
        <v/>
      </c>
      <c r="P80" t="str">
        <f>""</f>
        <v/>
      </c>
      <c r="Q80" t="str">
        <f>""</f>
        <v/>
      </c>
      <c r="R80" t="str">
        <f>"[0.108]"</f>
        <v>[0.108]</v>
      </c>
      <c r="S80" t="str">
        <f>""</f>
        <v/>
      </c>
      <c r="T80" t="str">
        <f>""</f>
        <v/>
      </c>
      <c r="U80" t="str">
        <f>""</f>
        <v/>
      </c>
      <c r="V80" t="str">
        <f>""</f>
        <v/>
      </c>
      <c r="W80" t="str">
        <f>""</f>
        <v/>
      </c>
      <c r="X80" t="str">
        <f>""</f>
        <v/>
      </c>
      <c r="Y80" t="str">
        <f>""</f>
        <v/>
      </c>
      <c r="Z80" t="str">
        <f>""</f>
        <v/>
      </c>
      <c r="AA80" t="str">
        <f>""</f>
        <v/>
      </c>
      <c r="AB80" t="str">
        <f>""</f>
        <v/>
      </c>
      <c r="AC80" t="str">
        <f>""</f>
        <v/>
      </c>
      <c r="AD80" t="str">
        <f>""</f>
        <v/>
      </c>
      <c r="AE80" t="str">
        <f>""</f>
        <v/>
      </c>
      <c r="AF80" t="str">
        <f>""</f>
        <v/>
      </c>
      <c r="AG80" t="str">
        <f>""</f>
        <v/>
      </c>
      <c r="AH80" t="str">
        <f>""</f>
        <v/>
      </c>
      <c r="AI80" t="str">
        <f>""</f>
        <v/>
      </c>
      <c r="AJ80" t="str">
        <f>""</f>
        <v/>
      </c>
      <c r="AK80" t="str">
        <f>""</f>
        <v/>
      </c>
      <c r="AL80" t="str">
        <f>""</f>
        <v/>
      </c>
      <c r="AM80" t="str">
        <f>""</f>
        <v/>
      </c>
      <c r="AN80" t="str">
        <f>""</f>
        <v/>
      </c>
      <c r="AO80" t="str">
        <f>""</f>
        <v/>
      </c>
      <c r="AP80" t="str">
        <f>""</f>
        <v/>
      </c>
      <c r="AQ80" t="str">
        <f>""</f>
        <v/>
      </c>
      <c r="AR80" t="str">
        <f>""</f>
        <v/>
      </c>
      <c r="AS80" t="str">
        <f>""</f>
        <v/>
      </c>
      <c r="AT80" t="str">
        <f>""</f>
        <v/>
      </c>
      <c r="AU80" t="str">
        <f>""</f>
        <v/>
      </c>
      <c r="AV80" t="str">
        <f>""</f>
        <v/>
      </c>
      <c r="AW80" t="str">
        <f>""</f>
        <v/>
      </c>
      <c r="AX80" t="str">
        <f>""</f>
        <v/>
      </c>
      <c r="AY80" t="str">
        <f>""</f>
        <v/>
      </c>
      <c r="AZ80" t="str">
        <f>""</f>
        <v/>
      </c>
      <c r="BA80" t="str">
        <f>""</f>
        <v/>
      </c>
    </row>
    <row r="81" spans="2:53" x14ac:dyDescent="0.2">
      <c r="B81" t="str">
        <f>"Number of childs who left household 1998-2007"</f>
        <v>Number of childs who left household 1998-2007</v>
      </c>
      <c r="C81" t="str">
        <f>""</f>
        <v/>
      </c>
      <c r="D81" t="str">
        <f>""</f>
        <v/>
      </c>
      <c r="E81" t="str">
        <f>""</f>
        <v/>
      </c>
      <c r="F81" t="str">
        <f>""</f>
        <v/>
      </c>
      <c r="G81" t="str">
        <f>""</f>
        <v/>
      </c>
      <c r="H81" t="str">
        <f>""</f>
        <v/>
      </c>
      <c r="I81" t="str">
        <f>""</f>
        <v/>
      </c>
      <c r="J81" t="str">
        <f>""</f>
        <v/>
      </c>
      <c r="K81" t="str">
        <f>""</f>
        <v/>
      </c>
      <c r="L81" t="str">
        <f>""</f>
        <v/>
      </c>
      <c r="M81" t="str">
        <f>""</f>
        <v/>
      </c>
      <c r="N81" t="str">
        <f>""</f>
        <v/>
      </c>
      <c r="O81" t="str">
        <f>""</f>
        <v/>
      </c>
      <c r="P81" t="str">
        <f>""</f>
        <v/>
      </c>
      <c r="Q81" t="str">
        <f>""</f>
        <v/>
      </c>
      <c r="R81" t="str">
        <f>""</f>
        <v/>
      </c>
      <c r="S81" t="str">
        <f>"-0.059**"</f>
        <v>-0.059**</v>
      </c>
      <c r="T81" t="str">
        <f>""</f>
        <v/>
      </c>
      <c r="U81" t="str">
        <f>""</f>
        <v/>
      </c>
      <c r="V81" t="str">
        <f>""</f>
        <v/>
      </c>
      <c r="W81" t="str">
        <f>""</f>
        <v/>
      </c>
      <c r="X81" t="str">
        <f>""</f>
        <v/>
      </c>
      <c r="Y81" t="str">
        <f>""</f>
        <v/>
      </c>
      <c r="Z81" t="str">
        <f>""</f>
        <v/>
      </c>
      <c r="AA81" t="str">
        <f>""</f>
        <v/>
      </c>
      <c r="AB81" t="str">
        <f>""</f>
        <v/>
      </c>
      <c r="AC81" t="str">
        <f>""</f>
        <v/>
      </c>
      <c r="AD81" t="str">
        <f>""</f>
        <v/>
      </c>
      <c r="AE81" t="str">
        <f>""</f>
        <v/>
      </c>
      <c r="AF81" t="str">
        <f>""</f>
        <v/>
      </c>
      <c r="AG81" t="str">
        <f>""</f>
        <v/>
      </c>
      <c r="AH81" t="str">
        <f>""</f>
        <v/>
      </c>
      <c r="AI81" t="str">
        <f>""</f>
        <v/>
      </c>
      <c r="AJ81" t="str">
        <f>""</f>
        <v/>
      </c>
      <c r="AK81" t="str">
        <f>""</f>
        <v/>
      </c>
      <c r="AL81" t="str">
        <f>""</f>
        <v/>
      </c>
      <c r="AM81" t="str">
        <f>""</f>
        <v/>
      </c>
      <c r="AN81" t="str">
        <f>""</f>
        <v/>
      </c>
      <c r="AO81" t="str">
        <f>""</f>
        <v/>
      </c>
      <c r="AP81" t="str">
        <f>""</f>
        <v/>
      </c>
      <c r="AQ81" t="str">
        <f>""</f>
        <v/>
      </c>
      <c r="AR81" t="str">
        <f>""</f>
        <v/>
      </c>
      <c r="AS81" t="str">
        <f>""</f>
        <v/>
      </c>
      <c r="AT81" t="str">
        <f>""</f>
        <v/>
      </c>
      <c r="AU81" t="str">
        <f>""</f>
        <v/>
      </c>
      <c r="AV81" t="str">
        <f>""</f>
        <v/>
      </c>
      <c r="AW81" t="str">
        <f>""</f>
        <v/>
      </c>
      <c r="AX81" t="str">
        <f>""</f>
        <v/>
      </c>
      <c r="AY81" t="str">
        <f>""</f>
        <v/>
      </c>
      <c r="AZ81" t="str">
        <f>""</f>
        <v/>
      </c>
      <c r="BA81" t="str">
        <f>""</f>
        <v/>
      </c>
    </row>
    <row r="82" spans="2:53" x14ac:dyDescent="0.2">
      <c r="B82" t="str">
        <f>""</f>
        <v/>
      </c>
      <c r="C82" t="str">
        <f>""</f>
        <v/>
      </c>
      <c r="D82" t="str">
        <f>""</f>
        <v/>
      </c>
      <c r="E82" t="str">
        <f>""</f>
        <v/>
      </c>
      <c r="F82" t="str">
        <f>""</f>
        <v/>
      </c>
      <c r="G82" t="str">
        <f>""</f>
        <v/>
      </c>
      <c r="H82" t="str">
        <f>""</f>
        <v/>
      </c>
      <c r="I82" t="str">
        <f>""</f>
        <v/>
      </c>
      <c r="J82" t="str">
        <f>""</f>
        <v/>
      </c>
      <c r="K82" t="str">
        <f>""</f>
        <v/>
      </c>
      <c r="L82" t="str">
        <f>""</f>
        <v/>
      </c>
      <c r="M82" t="str">
        <f>""</f>
        <v/>
      </c>
      <c r="N82" t="str">
        <f>""</f>
        <v/>
      </c>
      <c r="O82" t="str">
        <f>""</f>
        <v/>
      </c>
      <c r="P82" t="str">
        <f>""</f>
        <v/>
      </c>
      <c r="Q82" t="str">
        <f>""</f>
        <v/>
      </c>
      <c r="R82" t="str">
        <f>""</f>
        <v/>
      </c>
      <c r="S82" t="str">
        <f>"[0.026]"</f>
        <v>[0.026]</v>
      </c>
      <c r="T82" t="str">
        <f>""</f>
        <v/>
      </c>
      <c r="U82" t="str">
        <f>""</f>
        <v/>
      </c>
      <c r="V82" t="str">
        <f>""</f>
        <v/>
      </c>
      <c r="W82" t="str">
        <f>""</f>
        <v/>
      </c>
      <c r="X82" t="str">
        <f>""</f>
        <v/>
      </c>
      <c r="Y82" t="str">
        <f>""</f>
        <v/>
      </c>
      <c r="Z82" t="str">
        <f>""</f>
        <v/>
      </c>
      <c r="AA82" t="str">
        <f>""</f>
        <v/>
      </c>
      <c r="AB82" t="str">
        <f>""</f>
        <v/>
      </c>
      <c r="AC82" t="str">
        <f>""</f>
        <v/>
      </c>
      <c r="AD82" t="str">
        <f>""</f>
        <v/>
      </c>
      <c r="AE82" t="str">
        <f>""</f>
        <v/>
      </c>
      <c r="AF82" t="str">
        <f>""</f>
        <v/>
      </c>
      <c r="AG82" t="str">
        <f>""</f>
        <v/>
      </c>
      <c r="AH82" t="str">
        <f>""</f>
        <v/>
      </c>
      <c r="AI82" t="str">
        <f>""</f>
        <v/>
      </c>
      <c r="AJ82" t="str">
        <f>""</f>
        <v/>
      </c>
      <c r="AK82" t="str">
        <f>""</f>
        <v/>
      </c>
      <c r="AL82" t="str">
        <f>""</f>
        <v/>
      </c>
      <c r="AM82" t="str">
        <f>""</f>
        <v/>
      </c>
      <c r="AN82" t="str">
        <f>""</f>
        <v/>
      </c>
      <c r="AO82" t="str">
        <f>""</f>
        <v/>
      </c>
      <c r="AP82" t="str">
        <f>""</f>
        <v/>
      </c>
      <c r="AQ82" t="str">
        <f>""</f>
        <v/>
      </c>
      <c r="AR82" t="str">
        <f>""</f>
        <v/>
      </c>
      <c r="AS82" t="str">
        <f>""</f>
        <v/>
      </c>
      <c r="AT82" t="str">
        <f>""</f>
        <v/>
      </c>
      <c r="AU82" t="str">
        <f>""</f>
        <v/>
      </c>
      <c r="AV82" t="str">
        <f>""</f>
        <v/>
      </c>
      <c r="AW82" t="str">
        <f>""</f>
        <v/>
      </c>
      <c r="AX82" t="str">
        <f>""</f>
        <v/>
      </c>
      <c r="AY82" t="str">
        <f>""</f>
        <v/>
      </c>
      <c r="AZ82" t="str">
        <f>""</f>
        <v/>
      </c>
      <c r="BA82" t="str">
        <f>""</f>
        <v/>
      </c>
    </row>
    <row r="83" spans="2:53" x14ac:dyDescent="0.2">
      <c r="B83" t="str">
        <f>"Interaction"</f>
        <v>Interaction</v>
      </c>
      <c r="C83" t="str">
        <f>""</f>
        <v/>
      </c>
      <c r="D83" t="str">
        <f>""</f>
        <v/>
      </c>
      <c r="E83" t="str">
        <f>""</f>
        <v/>
      </c>
      <c r="F83" t="str">
        <f>""</f>
        <v/>
      </c>
      <c r="G83" t="str">
        <f>""</f>
        <v/>
      </c>
      <c r="H83" t="str">
        <f>""</f>
        <v/>
      </c>
      <c r="I83" t="str">
        <f>""</f>
        <v/>
      </c>
      <c r="J83" t="str">
        <f>""</f>
        <v/>
      </c>
      <c r="K83" t="str">
        <f>""</f>
        <v/>
      </c>
      <c r="L83" t="str">
        <f>""</f>
        <v/>
      </c>
      <c r="M83" t="str">
        <f>""</f>
        <v/>
      </c>
      <c r="N83" t="str">
        <f>""</f>
        <v/>
      </c>
      <c r="O83" t="str">
        <f>""</f>
        <v/>
      </c>
      <c r="P83" t="str">
        <f>""</f>
        <v/>
      </c>
      <c r="Q83" t="str">
        <f>""</f>
        <v/>
      </c>
      <c r="R83" t="str">
        <f>""</f>
        <v/>
      </c>
      <c r="S83" t="str">
        <f>"-0.002"</f>
        <v>-0.002</v>
      </c>
      <c r="T83" t="str">
        <f>""</f>
        <v/>
      </c>
      <c r="U83" t="str">
        <f>""</f>
        <v/>
      </c>
      <c r="V83" t="str">
        <f>""</f>
        <v/>
      </c>
      <c r="W83" t="str">
        <f>""</f>
        <v/>
      </c>
      <c r="X83" t="str">
        <f>""</f>
        <v/>
      </c>
      <c r="Y83" t="str">
        <f>""</f>
        <v/>
      </c>
      <c r="Z83" t="str">
        <f>""</f>
        <v/>
      </c>
      <c r="AA83" t="str">
        <f>""</f>
        <v/>
      </c>
      <c r="AB83" t="str">
        <f>""</f>
        <v/>
      </c>
      <c r="AC83" t="str">
        <f>""</f>
        <v/>
      </c>
      <c r="AD83" t="str">
        <f>""</f>
        <v/>
      </c>
      <c r="AE83" t="str">
        <f>""</f>
        <v/>
      </c>
      <c r="AF83" t="str">
        <f>""</f>
        <v/>
      </c>
      <c r="AG83" t="str">
        <f>""</f>
        <v/>
      </c>
      <c r="AH83" t="str">
        <f>""</f>
        <v/>
      </c>
      <c r="AI83" t="str">
        <f>""</f>
        <v/>
      </c>
      <c r="AJ83" t="str">
        <f>""</f>
        <v/>
      </c>
      <c r="AK83" t="str">
        <f>""</f>
        <v/>
      </c>
      <c r="AL83" t="str">
        <f>""</f>
        <v/>
      </c>
      <c r="AM83" t="str">
        <f>""</f>
        <v/>
      </c>
      <c r="AN83" t="str">
        <f>""</f>
        <v/>
      </c>
      <c r="AO83" t="str">
        <f>""</f>
        <v/>
      </c>
      <c r="AP83" t="str">
        <f>""</f>
        <v/>
      </c>
      <c r="AQ83" t="str">
        <f>""</f>
        <v/>
      </c>
      <c r="AR83" t="str">
        <f>""</f>
        <v/>
      </c>
      <c r="AS83" t="str">
        <f>""</f>
        <v/>
      </c>
      <c r="AT83" t="str">
        <f>""</f>
        <v/>
      </c>
      <c r="AU83" t="str">
        <f>""</f>
        <v/>
      </c>
      <c r="AV83" t="str">
        <f>""</f>
        <v/>
      </c>
      <c r="AW83" t="str">
        <f>""</f>
        <v/>
      </c>
      <c r="AX83" t="str">
        <f>""</f>
        <v/>
      </c>
      <c r="AY83" t="str">
        <f>""</f>
        <v/>
      </c>
      <c r="AZ83" t="str">
        <f>""</f>
        <v/>
      </c>
      <c r="BA83" t="str">
        <f>""</f>
        <v/>
      </c>
    </row>
    <row r="84" spans="2:53" x14ac:dyDescent="0.2">
      <c r="B84" t="str">
        <f>""</f>
        <v/>
      </c>
      <c r="C84" t="str">
        <f>""</f>
        <v/>
      </c>
      <c r="D84" t="str">
        <f>""</f>
        <v/>
      </c>
      <c r="E84" t="str">
        <f>""</f>
        <v/>
      </c>
      <c r="F84" t="str">
        <f>""</f>
        <v/>
      </c>
      <c r="G84" t="str">
        <f>""</f>
        <v/>
      </c>
      <c r="H84" t="str">
        <f>""</f>
        <v/>
      </c>
      <c r="I84" t="str">
        <f>""</f>
        <v/>
      </c>
      <c r="J84" t="str">
        <f>""</f>
        <v/>
      </c>
      <c r="K84" t="str">
        <f>""</f>
        <v/>
      </c>
      <c r="L84" t="str">
        <f>""</f>
        <v/>
      </c>
      <c r="M84" t="str">
        <f>""</f>
        <v/>
      </c>
      <c r="N84" t="str">
        <f>""</f>
        <v/>
      </c>
      <c r="O84" t="str">
        <f>""</f>
        <v/>
      </c>
      <c r="P84" t="str">
        <f>""</f>
        <v/>
      </c>
      <c r="Q84" t="str">
        <f>""</f>
        <v/>
      </c>
      <c r="R84" t="str">
        <f>""</f>
        <v/>
      </c>
      <c r="S84" t="str">
        <f>"[0.046]"</f>
        <v>[0.046]</v>
      </c>
      <c r="T84" t="str">
        <f>""</f>
        <v/>
      </c>
      <c r="U84" t="str">
        <f>""</f>
        <v/>
      </c>
      <c r="V84" t="str">
        <f>""</f>
        <v/>
      </c>
      <c r="W84" t="str">
        <f>""</f>
        <v/>
      </c>
      <c r="X84" t="str">
        <f>""</f>
        <v/>
      </c>
      <c r="Y84" t="str">
        <f>""</f>
        <v/>
      </c>
      <c r="Z84" t="str">
        <f>""</f>
        <v/>
      </c>
      <c r="AA84" t="str">
        <f>""</f>
        <v/>
      </c>
      <c r="AB84" t="str">
        <f>""</f>
        <v/>
      </c>
      <c r="AC84" t="str">
        <f>""</f>
        <v/>
      </c>
      <c r="AD84" t="str">
        <f>""</f>
        <v/>
      </c>
      <c r="AE84" t="str">
        <f>""</f>
        <v/>
      </c>
      <c r="AF84" t="str">
        <f>""</f>
        <v/>
      </c>
      <c r="AG84" t="str">
        <f>""</f>
        <v/>
      </c>
      <c r="AH84" t="str">
        <f>""</f>
        <v/>
      </c>
      <c r="AI84" t="str">
        <f>""</f>
        <v/>
      </c>
      <c r="AJ84" t="str">
        <f>""</f>
        <v/>
      </c>
      <c r="AK84" t="str">
        <f>""</f>
        <v/>
      </c>
      <c r="AL84" t="str">
        <f>""</f>
        <v/>
      </c>
      <c r="AM84" t="str">
        <f>""</f>
        <v/>
      </c>
      <c r="AN84" t="str">
        <f>""</f>
        <v/>
      </c>
      <c r="AO84" t="str">
        <f>""</f>
        <v/>
      </c>
      <c r="AP84" t="str">
        <f>""</f>
        <v/>
      </c>
      <c r="AQ84" t="str">
        <f>""</f>
        <v/>
      </c>
      <c r="AR84" t="str">
        <f>""</f>
        <v/>
      </c>
      <c r="AS84" t="str">
        <f>""</f>
        <v/>
      </c>
      <c r="AT84" t="str">
        <f>""</f>
        <v/>
      </c>
      <c r="AU84" t="str">
        <f>""</f>
        <v/>
      </c>
      <c r="AV84" t="str">
        <f>""</f>
        <v/>
      </c>
      <c r="AW84" t="str">
        <f>""</f>
        <v/>
      </c>
      <c r="AX84" t="str">
        <f>""</f>
        <v/>
      </c>
      <c r="AY84" t="str">
        <f>""</f>
        <v/>
      </c>
      <c r="AZ84" t="str">
        <f>""</f>
        <v/>
      </c>
      <c r="BA84" t="str">
        <f>""</f>
        <v/>
      </c>
    </row>
    <row r="85" spans="2:53" x14ac:dyDescent="0.2">
      <c r="B85" t="str">
        <f>"Share of childs  who left household 1998-2007"</f>
        <v>Share of childs  who left household 1998-2007</v>
      </c>
      <c r="C85" t="str">
        <f>""</f>
        <v/>
      </c>
      <c r="D85" t="str">
        <f>""</f>
        <v/>
      </c>
      <c r="E85" t="str">
        <f>""</f>
        <v/>
      </c>
      <c r="F85" t="str">
        <f>""</f>
        <v/>
      </c>
      <c r="G85" t="str">
        <f>""</f>
        <v/>
      </c>
      <c r="H85" t="str">
        <f>""</f>
        <v/>
      </c>
      <c r="I85" t="str">
        <f>""</f>
        <v/>
      </c>
      <c r="J85" t="str">
        <f>""</f>
        <v/>
      </c>
      <c r="K85" t="str">
        <f>""</f>
        <v/>
      </c>
      <c r="L85" t="str">
        <f>""</f>
        <v/>
      </c>
      <c r="M85" t="str">
        <f>""</f>
        <v/>
      </c>
      <c r="N85" t="str">
        <f>""</f>
        <v/>
      </c>
      <c r="O85" t="str">
        <f>""</f>
        <v/>
      </c>
      <c r="P85" t="str">
        <f>""</f>
        <v/>
      </c>
      <c r="Q85" t="str">
        <f>""</f>
        <v/>
      </c>
      <c r="R85" t="str">
        <f>""</f>
        <v/>
      </c>
      <c r="S85" t="str">
        <f>""</f>
        <v/>
      </c>
      <c r="T85" t="str">
        <f>"-0.096"</f>
        <v>-0.096</v>
      </c>
      <c r="U85" t="str">
        <f>""</f>
        <v/>
      </c>
      <c r="V85" t="str">
        <f>""</f>
        <v/>
      </c>
      <c r="W85" t="str">
        <f>""</f>
        <v/>
      </c>
      <c r="X85" t="str">
        <f>""</f>
        <v/>
      </c>
      <c r="Y85" t="str">
        <f>""</f>
        <v/>
      </c>
      <c r="Z85" t="str">
        <f>""</f>
        <v/>
      </c>
      <c r="AA85" t="str">
        <f>""</f>
        <v/>
      </c>
      <c r="AB85" t="str">
        <f>""</f>
        <v/>
      </c>
      <c r="AC85" t="str">
        <f>""</f>
        <v/>
      </c>
      <c r="AD85" t="str">
        <f>""</f>
        <v/>
      </c>
      <c r="AE85" t="str">
        <f>""</f>
        <v/>
      </c>
      <c r="AF85" t="str">
        <f>""</f>
        <v/>
      </c>
      <c r="AG85" t="str">
        <f>""</f>
        <v/>
      </c>
      <c r="AH85" t="str">
        <f>""</f>
        <v/>
      </c>
      <c r="AI85" t="str">
        <f>""</f>
        <v/>
      </c>
      <c r="AJ85" t="str">
        <f>""</f>
        <v/>
      </c>
      <c r="AK85" t="str">
        <f>""</f>
        <v/>
      </c>
      <c r="AL85" t="str">
        <f>""</f>
        <v/>
      </c>
      <c r="AM85" t="str">
        <f>""</f>
        <v/>
      </c>
      <c r="AN85" t="str">
        <f>""</f>
        <v/>
      </c>
      <c r="AO85" t="str">
        <f>""</f>
        <v/>
      </c>
      <c r="AP85" t="str">
        <f>""</f>
        <v/>
      </c>
      <c r="AQ85" t="str">
        <f>""</f>
        <v/>
      </c>
      <c r="AR85" t="str">
        <f>""</f>
        <v/>
      </c>
      <c r="AS85" t="str">
        <f>""</f>
        <v/>
      </c>
      <c r="AT85" t="str">
        <f>""</f>
        <v/>
      </c>
      <c r="AU85" t="str">
        <f>""</f>
        <v/>
      </c>
      <c r="AV85" t="str">
        <f>""</f>
        <v/>
      </c>
      <c r="AW85" t="str">
        <f>""</f>
        <v/>
      </c>
      <c r="AX85" t="str">
        <f>""</f>
        <v/>
      </c>
      <c r="AY85" t="str">
        <f>""</f>
        <v/>
      </c>
      <c r="AZ85" t="str">
        <f>""</f>
        <v/>
      </c>
      <c r="BA85" t="str">
        <f>""</f>
        <v/>
      </c>
    </row>
    <row r="86" spans="2:53" x14ac:dyDescent="0.2">
      <c r="B86" t="str">
        <f>""</f>
        <v/>
      </c>
      <c r="C86" t="str">
        <f>""</f>
        <v/>
      </c>
      <c r="D86" t="str">
        <f>""</f>
        <v/>
      </c>
      <c r="E86" t="str">
        <f>""</f>
        <v/>
      </c>
      <c r="F86" t="str">
        <f>""</f>
        <v/>
      </c>
      <c r="G86" t="str">
        <f>""</f>
        <v/>
      </c>
      <c r="H86" t="str">
        <f>""</f>
        <v/>
      </c>
      <c r="I86" t="str">
        <f>""</f>
        <v/>
      </c>
      <c r="J86" t="str">
        <f>""</f>
        <v/>
      </c>
      <c r="K86" t="str">
        <f>""</f>
        <v/>
      </c>
      <c r="L86" t="str">
        <f>""</f>
        <v/>
      </c>
      <c r="M86" t="str">
        <f>""</f>
        <v/>
      </c>
      <c r="N86" t="str">
        <f>""</f>
        <v/>
      </c>
      <c r="O86" t="str">
        <f>""</f>
        <v/>
      </c>
      <c r="P86" t="str">
        <f>""</f>
        <v/>
      </c>
      <c r="Q86" t="str">
        <f>""</f>
        <v/>
      </c>
      <c r="R86" t="str">
        <f>""</f>
        <v/>
      </c>
      <c r="S86" t="str">
        <f>""</f>
        <v/>
      </c>
      <c r="T86" t="str">
        <f>"[0.063]"</f>
        <v>[0.063]</v>
      </c>
      <c r="U86" t="str">
        <f>""</f>
        <v/>
      </c>
      <c r="V86" t="str">
        <f>""</f>
        <v/>
      </c>
      <c r="W86" t="str">
        <f>""</f>
        <v/>
      </c>
      <c r="X86" t="str">
        <f>""</f>
        <v/>
      </c>
      <c r="Y86" t="str">
        <f>""</f>
        <v/>
      </c>
      <c r="Z86" t="str">
        <f>""</f>
        <v/>
      </c>
      <c r="AA86" t="str">
        <f>""</f>
        <v/>
      </c>
      <c r="AB86" t="str">
        <f>""</f>
        <v/>
      </c>
      <c r="AC86" t="str">
        <f>""</f>
        <v/>
      </c>
      <c r="AD86" t="str">
        <f>""</f>
        <v/>
      </c>
      <c r="AE86" t="str">
        <f>""</f>
        <v/>
      </c>
      <c r="AF86" t="str">
        <f>""</f>
        <v/>
      </c>
      <c r="AG86" t="str">
        <f>""</f>
        <v/>
      </c>
      <c r="AH86" t="str">
        <f>""</f>
        <v/>
      </c>
      <c r="AI86" t="str">
        <f>""</f>
        <v/>
      </c>
      <c r="AJ86" t="str">
        <f>""</f>
        <v/>
      </c>
      <c r="AK86" t="str">
        <f>""</f>
        <v/>
      </c>
      <c r="AL86" t="str">
        <f>""</f>
        <v/>
      </c>
      <c r="AM86" t="str">
        <f>""</f>
        <v/>
      </c>
      <c r="AN86" t="str">
        <f>""</f>
        <v/>
      </c>
      <c r="AO86" t="str">
        <f>""</f>
        <v/>
      </c>
      <c r="AP86" t="str">
        <f>""</f>
        <v/>
      </c>
      <c r="AQ86" t="str">
        <f>""</f>
        <v/>
      </c>
      <c r="AR86" t="str">
        <f>""</f>
        <v/>
      </c>
      <c r="AS86" t="str">
        <f>""</f>
        <v/>
      </c>
      <c r="AT86" t="str">
        <f>""</f>
        <v/>
      </c>
      <c r="AU86" t="str">
        <f>""</f>
        <v/>
      </c>
      <c r="AV86" t="str">
        <f>""</f>
        <v/>
      </c>
      <c r="AW86" t="str">
        <f>""</f>
        <v/>
      </c>
      <c r="AX86" t="str">
        <f>""</f>
        <v/>
      </c>
      <c r="AY86" t="str">
        <f>""</f>
        <v/>
      </c>
      <c r="AZ86" t="str">
        <f>""</f>
        <v/>
      </c>
      <c r="BA86" t="str">
        <f>""</f>
        <v/>
      </c>
    </row>
    <row r="87" spans="2:53" x14ac:dyDescent="0.2">
      <c r="B87" t="str">
        <f>"Interaction"</f>
        <v>Interaction</v>
      </c>
      <c r="C87" t="str">
        <f>""</f>
        <v/>
      </c>
      <c r="D87" t="str">
        <f>""</f>
        <v/>
      </c>
      <c r="E87" t="str">
        <f>""</f>
        <v/>
      </c>
      <c r="F87" t="str">
        <f>""</f>
        <v/>
      </c>
      <c r="G87" t="str">
        <f>""</f>
        <v/>
      </c>
      <c r="H87" t="str">
        <f>""</f>
        <v/>
      </c>
      <c r="I87" t="str">
        <f>""</f>
        <v/>
      </c>
      <c r="J87" t="str">
        <f>""</f>
        <v/>
      </c>
      <c r="K87" t="str">
        <f>""</f>
        <v/>
      </c>
      <c r="L87" t="str">
        <f>""</f>
        <v/>
      </c>
      <c r="M87" t="str">
        <f>""</f>
        <v/>
      </c>
      <c r="N87" t="str">
        <f>""</f>
        <v/>
      </c>
      <c r="O87" t="str">
        <f>""</f>
        <v/>
      </c>
      <c r="P87" t="str">
        <f>""</f>
        <v/>
      </c>
      <c r="Q87" t="str">
        <f>""</f>
        <v/>
      </c>
      <c r="R87" t="str">
        <f>""</f>
        <v/>
      </c>
      <c r="S87" t="str">
        <f>""</f>
        <v/>
      </c>
      <c r="T87" t="str">
        <f>"-0.040"</f>
        <v>-0.040</v>
      </c>
      <c r="U87" t="str">
        <f>""</f>
        <v/>
      </c>
      <c r="V87" t="str">
        <f>""</f>
        <v/>
      </c>
      <c r="W87" t="str">
        <f>""</f>
        <v/>
      </c>
      <c r="X87" t="str">
        <f>""</f>
        <v/>
      </c>
      <c r="Y87" t="str">
        <f>""</f>
        <v/>
      </c>
      <c r="Z87" t="str">
        <f>""</f>
        <v/>
      </c>
      <c r="AA87" t="str">
        <f>""</f>
        <v/>
      </c>
      <c r="AB87" t="str">
        <f>""</f>
        <v/>
      </c>
      <c r="AC87" t="str">
        <f>""</f>
        <v/>
      </c>
      <c r="AD87" t="str">
        <f>""</f>
        <v/>
      </c>
      <c r="AE87" t="str">
        <f>""</f>
        <v/>
      </c>
      <c r="AF87" t="str">
        <f>""</f>
        <v/>
      </c>
      <c r="AG87" t="str">
        <f>""</f>
        <v/>
      </c>
      <c r="AH87" t="str">
        <f>""</f>
        <v/>
      </c>
      <c r="AI87" t="str">
        <f>""</f>
        <v/>
      </c>
      <c r="AJ87" t="str">
        <f>""</f>
        <v/>
      </c>
      <c r="AK87" t="str">
        <f>""</f>
        <v/>
      </c>
      <c r="AL87" t="str">
        <f>""</f>
        <v/>
      </c>
      <c r="AM87" t="str">
        <f>""</f>
        <v/>
      </c>
      <c r="AN87" t="str">
        <f>""</f>
        <v/>
      </c>
      <c r="AO87" t="str">
        <f>""</f>
        <v/>
      </c>
      <c r="AP87" t="str">
        <f>""</f>
        <v/>
      </c>
      <c r="AQ87" t="str">
        <f>""</f>
        <v/>
      </c>
      <c r="AR87" t="str">
        <f>""</f>
        <v/>
      </c>
      <c r="AS87" t="str">
        <f>""</f>
        <v/>
      </c>
      <c r="AT87" t="str">
        <f>""</f>
        <v/>
      </c>
      <c r="AU87" t="str">
        <f>""</f>
        <v/>
      </c>
      <c r="AV87" t="str">
        <f>""</f>
        <v/>
      </c>
      <c r="AW87" t="str">
        <f>""</f>
        <v/>
      </c>
      <c r="AX87" t="str">
        <f>""</f>
        <v/>
      </c>
      <c r="AY87" t="str">
        <f>""</f>
        <v/>
      </c>
      <c r="AZ87" t="str">
        <f>""</f>
        <v/>
      </c>
      <c r="BA87" t="str">
        <f>""</f>
        <v/>
      </c>
    </row>
    <row r="88" spans="2:53" x14ac:dyDescent="0.2">
      <c r="B88" t="str">
        <f>""</f>
        <v/>
      </c>
      <c r="C88" t="str">
        <f>""</f>
        <v/>
      </c>
      <c r="D88" t="str">
        <f>""</f>
        <v/>
      </c>
      <c r="E88" t="str">
        <f>""</f>
        <v/>
      </c>
      <c r="F88" t="str">
        <f>""</f>
        <v/>
      </c>
      <c r="G88" t="str">
        <f>""</f>
        <v/>
      </c>
      <c r="H88" t="str">
        <f>""</f>
        <v/>
      </c>
      <c r="I88" t="str">
        <f>""</f>
        <v/>
      </c>
      <c r="J88" t="str">
        <f>""</f>
        <v/>
      </c>
      <c r="K88" t="str">
        <f>""</f>
        <v/>
      </c>
      <c r="L88" t="str">
        <f>""</f>
        <v/>
      </c>
      <c r="M88" t="str">
        <f>""</f>
        <v/>
      </c>
      <c r="N88" t="str">
        <f>""</f>
        <v/>
      </c>
      <c r="O88" t="str">
        <f>""</f>
        <v/>
      </c>
      <c r="P88" t="str">
        <f>""</f>
        <v/>
      </c>
      <c r="Q88" t="str">
        <f>""</f>
        <v/>
      </c>
      <c r="R88" t="str">
        <f>""</f>
        <v/>
      </c>
      <c r="S88" t="str">
        <f>""</f>
        <v/>
      </c>
      <c r="T88" t="str">
        <f>"[0.131]"</f>
        <v>[0.131]</v>
      </c>
      <c r="U88" t="str">
        <f>""</f>
        <v/>
      </c>
      <c r="V88" t="str">
        <f>""</f>
        <v/>
      </c>
      <c r="W88" t="str">
        <f>""</f>
        <v/>
      </c>
      <c r="X88" t="str">
        <f>""</f>
        <v/>
      </c>
      <c r="Y88" t="str">
        <f>""</f>
        <v/>
      </c>
      <c r="Z88" t="str">
        <f>""</f>
        <v/>
      </c>
      <c r="AA88" t="str">
        <f>""</f>
        <v/>
      </c>
      <c r="AB88" t="str">
        <f>""</f>
        <v/>
      </c>
      <c r="AC88" t="str">
        <f>""</f>
        <v/>
      </c>
      <c r="AD88" t="str">
        <f>""</f>
        <v/>
      </c>
      <c r="AE88" t="str">
        <f>""</f>
        <v/>
      </c>
      <c r="AF88" t="str">
        <f>""</f>
        <v/>
      </c>
      <c r="AG88" t="str">
        <f>""</f>
        <v/>
      </c>
      <c r="AH88" t="str">
        <f>""</f>
        <v/>
      </c>
      <c r="AI88" t="str">
        <f>""</f>
        <v/>
      </c>
      <c r="AJ88" t="str">
        <f>""</f>
        <v/>
      </c>
      <c r="AK88" t="str">
        <f>""</f>
        <v/>
      </c>
      <c r="AL88" t="str">
        <f>""</f>
        <v/>
      </c>
      <c r="AM88" t="str">
        <f>""</f>
        <v/>
      </c>
      <c r="AN88" t="str">
        <f>""</f>
        <v/>
      </c>
      <c r="AO88" t="str">
        <f>""</f>
        <v/>
      </c>
      <c r="AP88" t="str">
        <f>""</f>
        <v/>
      </c>
      <c r="AQ88" t="str">
        <f>""</f>
        <v/>
      </c>
      <c r="AR88" t="str">
        <f>""</f>
        <v/>
      </c>
      <c r="AS88" t="str">
        <f>""</f>
        <v/>
      </c>
      <c r="AT88" t="str">
        <f>""</f>
        <v/>
      </c>
      <c r="AU88" t="str">
        <f>""</f>
        <v/>
      </c>
      <c r="AV88" t="str">
        <f>""</f>
        <v/>
      </c>
      <c r="AW88" t="str">
        <f>""</f>
        <v/>
      </c>
      <c r="AX88" t="str">
        <f>""</f>
        <v/>
      </c>
      <c r="AY88" t="str">
        <f>""</f>
        <v/>
      </c>
      <c r="AZ88" t="str">
        <f>""</f>
        <v/>
      </c>
      <c r="BA88" t="str">
        <f>""</f>
        <v/>
      </c>
    </row>
    <row r="89" spans="2:53" x14ac:dyDescent="0.2">
      <c r="B89" t="str">
        <f>"Theft or destruction of goods (yes=1) for a household in 1998-07"</f>
        <v>Theft or destruction of goods (yes=1) for a household in 1998-07</v>
      </c>
      <c r="C89" t="str">
        <f>""</f>
        <v/>
      </c>
      <c r="D89" t="str">
        <f>""</f>
        <v/>
      </c>
      <c r="E89" t="str">
        <f>""</f>
        <v/>
      </c>
      <c r="F89" t="str">
        <f>""</f>
        <v/>
      </c>
      <c r="G89" t="str">
        <f>""</f>
        <v/>
      </c>
      <c r="H89" t="str">
        <f>""</f>
        <v/>
      </c>
      <c r="I89" t="str">
        <f>""</f>
        <v/>
      </c>
      <c r="J89" t="str">
        <f>""</f>
        <v/>
      </c>
      <c r="K89" t="str">
        <f>""</f>
        <v/>
      </c>
      <c r="L89" t="str">
        <f>""</f>
        <v/>
      </c>
      <c r="M89" t="str">
        <f>""</f>
        <v/>
      </c>
      <c r="N89" t="str">
        <f>""</f>
        <v/>
      </c>
      <c r="O89" t="str">
        <f>""</f>
        <v/>
      </c>
      <c r="P89" t="str">
        <f>""</f>
        <v/>
      </c>
      <c r="Q89" t="str">
        <f>""</f>
        <v/>
      </c>
      <c r="R89" t="str">
        <f>""</f>
        <v/>
      </c>
      <c r="S89" t="str">
        <f>""</f>
        <v/>
      </c>
      <c r="T89" t="str">
        <f>""</f>
        <v/>
      </c>
      <c r="U89" t="str">
        <f>"-0.053"</f>
        <v>-0.053</v>
      </c>
      <c r="V89" t="str">
        <f>"-0.059"</f>
        <v>-0.059</v>
      </c>
      <c r="W89" t="str">
        <f>"-0.047"</f>
        <v>-0.047</v>
      </c>
      <c r="X89" t="str">
        <f>""</f>
        <v/>
      </c>
      <c r="Y89" t="str">
        <f>""</f>
        <v/>
      </c>
      <c r="Z89" t="str">
        <f>""</f>
        <v/>
      </c>
      <c r="AA89" t="str">
        <f>""</f>
        <v/>
      </c>
      <c r="AB89" t="str">
        <f>""</f>
        <v/>
      </c>
      <c r="AC89" t="str">
        <f>""</f>
        <v/>
      </c>
      <c r="AD89" t="str">
        <f>""</f>
        <v/>
      </c>
      <c r="AE89" t="str">
        <f>""</f>
        <v/>
      </c>
      <c r="AF89" t="str">
        <f>""</f>
        <v/>
      </c>
      <c r="AG89" t="str">
        <f>""</f>
        <v/>
      </c>
      <c r="AH89" t="str">
        <f>""</f>
        <v/>
      </c>
      <c r="AI89" t="str">
        <f>""</f>
        <v/>
      </c>
      <c r="AJ89" t="str">
        <f>""</f>
        <v/>
      </c>
      <c r="AK89" t="str">
        <f>""</f>
        <v/>
      </c>
      <c r="AL89" t="str">
        <f>""</f>
        <v/>
      </c>
      <c r="AM89" t="str">
        <f>""</f>
        <v/>
      </c>
      <c r="AN89" t="str">
        <f>""</f>
        <v/>
      </c>
      <c r="AO89" t="str">
        <f>""</f>
        <v/>
      </c>
      <c r="AP89" t="str">
        <f>""</f>
        <v/>
      </c>
      <c r="AQ89" t="str">
        <f>""</f>
        <v/>
      </c>
      <c r="AR89" t="str">
        <f>""</f>
        <v/>
      </c>
      <c r="AS89" t="str">
        <f>""</f>
        <v/>
      </c>
      <c r="AT89" t="str">
        <f>""</f>
        <v/>
      </c>
      <c r="AU89" t="str">
        <f>""</f>
        <v/>
      </c>
      <c r="AV89" t="str">
        <f>""</f>
        <v/>
      </c>
      <c r="AW89" t="str">
        <f>""</f>
        <v/>
      </c>
      <c r="AX89" t="str">
        <f>""</f>
        <v/>
      </c>
      <c r="AY89" t="str">
        <f>""</f>
        <v/>
      </c>
      <c r="AZ89" t="str">
        <f>""</f>
        <v/>
      </c>
      <c r="BA89" t="str">
        <f>""</f>
        <v/>
      </c>
    </row>
    <row r="90" spans="2:53" x14ac:dyDescent="0.2">
      <c r="B90" t="str">
        <f>""</f>
        <v/>
      </c>
      <c r="C90" t="str">
        <f>""</f>
        <v/>
      </c>
      <c r="D90" t="str">
        <f>""</f>
        <v/>
      </c>
      <c r="E90" t="str">
        <f>""</f>
        <v/>
      </c>
      <c r="F90" t="str">
        <f>""</f>
        <v/>
      </c>
      <c r="G90" t="str">
        <f>""</f>
        <v/>
      </c>
      <c r="H90" t="str">
        <f>""</f>
        <v/>
      </c>
      <c r="I90" t="str">
        <f>""</f>
        <v/>
      </c>
      <c r="J90" t="str">
        <f>""</f>
        <v/>
      </c>
      <c r="K90" t="str">
        <f>""</f>
        <v/>
      </c>
      <c r="L90" t="str">
        <f>""</f>
        <v/>
      </c>
      <c r="M90" t="str">
        <f>""</f>
        <v/>
      </c>
      <c r="N90" t="str">
        <f>""</f>
        <v/>
      </c>
      <c r="O90" t="str">
        <f>""</f>
        <v/>
      </c>
      <c r="P90" t="str">
        <f>""</f>
        <v/>
      </c>
      <c r="Q90" t="str">
        <f>""</f>
        <v/>
      </c>
      <c r="R90" t="str">
        <f>""</f>
        <v/>
      </c>
      <c r="S90" t="str">
        <f>""</f>
        <v/>
      </c>
      <c r="T90" t="str">
        <f>""</f>
        <v/>
      </c>
      <c r="U90" t="str">
        <f>"[0.042]"</f>
        <v>[0.042]</v>
      </c>
      <c r="V90" t="str">
        <f>"[0.040]"</f>
        <v>[0.040]</v>
      </c>
      <c r="W90" t="str">
        <f>"[0.042]"</f>
        <v>[0.042]</v>
      </c>
      <c r="X90" t="str">
        <f>""</f>
        <v/>
      </c>
      <c r="Y90" t="str">
        <f>""</f>
        <v/>
      </c>
      <c r="Z90" t="str">
        <f>""</f>
        <v/>
      </c>
      <c r="AA90" t="str">
        <f>""</f>
        <v/>
      </c>
      <c r="AB90" t="str">
        <f>""</f>
        <v/>
      </c>
      <c r="AC90" t="str">
        <f>""</f>
        <v/>
      </c>
      <c r="AD90" t="str">
        <f>""</f>
        <v/>
      </c>
      <c r="AE90" t="str">
        <f>""</f>
        <v/>
      </c>
      <c r="AF90" t="str">
        <f>""</f>
        <v/>
      </c>
      <c r="AG90" t="str">
        <f>""</f>
        <v/>
      </c>
      <c r="AH90" t="str">
        <f>""</f>
        <v/>
      </c>
      <c r="AI90" t="str">
        <f>""</f>
        <v/>
      </c>
      <c r="AJ90" t="str">
        <f>""</f>
        <v/>
      </c>
      <c r="AK90" t="str">
        <f>""</f>
        <v/>
      </c>
      <c r="AL90" t="str">
        <f>""</f>
        <v/>
      </c>
      <c r="AM90" t="str">
        <f>""</f>
        <v/>
      </c>
      <c r="AN90" t="str">
        <f>""</f>
        <v/>
      </c>
      <c r="AO90" t="str">
        <f>""</f>
        <v/>
      </c>
      <c r="AP90" t="str">
        <f>""</f>
        <v/>
      </c>
      <c r="AQ90" t="str">
        <f>""</f>
        <v/>
      </c>
      <c r="AR90" t="str">
        <f>""</f>
        <v/>
      </c>
      <c r="AS90" t="str">
        <f>""</f>
        <v/>
      </c>
      <c r="AT90" t="str">
        <f>""</f>
        <v/>
      </c>
      <c r="AU90" t="str">
        <f>""</f>
        <v/>
      </c>
      <c r="AV90" t="str">
        <f>""</f>
        <v/>
      </c>
      <c r="AW90" t="str">
        <f>""</f>
        <v/>
      </c>
      <c r="AX90" t="str">
        <f>""</f>
        <v/>
      </c>
      <c r="AY90" t="str">
        <f>""</f>
        <v/>
      </c>
      <c r="AZ90" t="str">
        <f>""</f>
        <v/>
      </c>
      <c r="BA90" t="str">
        <f>""</f>
        <v/>
      </c>
    </row>
    <row r="91" spans="2:53" x14ac:dyDescent="0.2">
      <c r="B91" t="str">
        <f>"At least 1 child left the household in a given year (yes=1)"</f>
        <v>At least 1 child left the household in a given year (yes=1)</v>
      </c>
      <c r="C91" t="str">
        <f>""</f>
        <v/>
      </c>
      <c r="D91" t="str">
        <f>""</f>
        <v/>
      </c>
      <c r="E91" t="str">
        <f>""</f>
        <v/>
      </c>
      <c r="F91" t="str">
        <f>""</f>
        <v/>
      </c>
      <c r="G91" t="str">
        <f>""</f>
        <v/>
      </c>
      <c r="H91" t="str">
        <f>""</f>
        <v/>
      </c>
      <c r="I91" t="str">
        <f>""</f>
        <v/>
      </c>
      <c r="J91" t="str">
        <f>""</f>
        <v/>
      </c>
      <c r="K91" t="str">
        <f>""</f>
        <v/>
      </c>
      <c r="L91" t="str">
        <f>""</f>
        <v/>
      </c>
      <c r="M91" t="str">
        <f>""</f>
        <v/>
      </c>
      <c r="N91" t="str">
        <f>""</f>
        <v/>
      </c>
      <c r="O91" t="str">
        <f>""</f>
        <v/>
      </c>
      <c r="P91" t="str">
        <f>""</f>
        <v/>
      </c>
      <c r="Q91" t="str">
        <f>""</f>
        <v/>
      </c>
      <c r="R91" t="str">
        <f>""</f>
        <v/>
      </c>
      <c r="S91" t="str">
        <f>""</f>
        <v/>
      </c>
      <c r="T91" t="str">
        <f>""</f>
        <v/>
      </c>
      <c r="U91" t="str">
        <f>"-0.102**"</f>
        <v>-0.102**</v>
      </c>
      <c r="V91" t="str">
        <f>""</f>
        <v/>
      </c>
      <c r="W91" t="str">
        <f>""</f>
        <v/>
      </c>
      <c r="X91" t="str">
        <f>""</f>
        <v/>
      </c>
      <c r="Y91" t="str">
        <f>""</f>
        <v/>
      </c>
      <c r="Z91" t="str">
        <f>""</f>
        <v/>
      </c>
      <c r="AA91" t="str">
        <f>""</f>
        <v/>
      </c>
      <c r="AB91" t="str">
        <f>""</f>
        <v/>
      </c>
      <c r="AC91" t="str">
        <f>""</f>
        <v/>
      </c>
      <c r="AD91" t="str">
        <f>""</f>
        <v/>
      </c>
      <c r="AE91" t="str">
        <f>""</f>
        <v/>
      </c>
      <c r="AF91" t="str">
        <f>""</f>
        <v/>
      </c>
      <c r="AG91" t="str">
        <f>""</f>
        <v/>
      </c>
      <c r="AH91" t="str">
        <f>""</f>
        <v/>
      </c>
      <c r="AI91" t="str">
        <f>""</f>
        <v/>
      </c>
      <c r="AJ91" t="str">
        <f>""</f>
        <v/>
      </c>
      <c r="AK91" t="str">
        <f>""</f>
        <v/>
      </c>
      <c r="AL91" t="str">
        <f>""</f>
        <v/>
      </c>
      <c r="AM91" t="str">
        <f>""</f>
        <v/>
      </c>
      <c r="AN91" t="str">
        <f>""</f>
        <v/>
      </c>
      <c r="AO91" t="str">
        <f>""</f>
        <v/>
      </c>
      <c r="AP91" t="str">
        <f>""</f>
        <v/>
      </c>
      <c r="AQ91" t="str">
        <f>""</f>
        <v/>
      </c>
      <c r="AR91" t="str">
        <f>""</f>
        <v/>
      </c>
      <c r="AS91" t="str">
        <f>""</f>
        <v/>
      </c>
      <c r="AT91" t="str">
        <f>""</f>
        <v/>
      </c>
      <c r="AU91" t="str">
        <f>""</f>
        <v/>
      </c>
      <c r="AV91" t="str">
        <f>""</f>
        <v/>
      </c>
      <c r="AW91" t="str">
        <f>""</f>
        <v/>
      </c>
      <c r="AX91" t="str">
        <f>""</f>
        <v/>
      </c>
      <c r="AY91" t="str">
        <f>""</f>
        <v/>
      </c>
      <c r="AZ91" t="str">
        <f>""</f>
        <v/>
      </c>
      <c r="BA91" t="str">
        <f>""</f>
        <v/>
      </c>
    </row>
    <row r="92" spans="2:53" x14ac:dyDescent="0.2">
      <c r="B92" t="str">
        <f>""</f>
        <v/>
      </c>
      <c r="C92" t="str">
        <f>""</f>
        <v/>
      </c>
      <c r="D92" t="str">
        <f>""</f>
        <v/>
      </c>
      <c r="E92" t="str">
        <f>""</f>
        <v/>
      </c>
      <c r="F92" t="str">
        <f>""</f>
        <v/>
      </c>
      <c r="G92" t="str">
        <f>""</f>
        <v/>
      </c>
      <c r="H92" t="str">
        <f>""</f>
        <v/>
      </c>
      <c r="I92" t="str">
        <f>""</f>
        <v/>
      </c>
      <c r="J92" t="str">
        <f>""</f>
        <v/>
      </c>
      <c r="K92" t="str">
        <f>""</f>
        <v/>
      </c>
      <c r="L92" t="str">
        <f>""</f>
        <v/>
      </c>
      <c r="M92" t="str">
        <f>""</f>
        <v/>
      </c>
      <c r="N92" t="str">
        <f>""</f>
        <v/>
      </c>
      <c r="O92" t="str">
        <f>""</f>
        <v/>
      </c>
      <c r="P92" t="str">
        <f>""</f>
        <v/>
      </c>
      <c r="Q92" t="str">
        <f>""</f>
        <v/>
      </c>
      <c r="R92" t="str">
        <f>""</f>
        <v/>
      </c>
      <c r="S92" t="str">
        <f>""</f>
        <v/>
      </c>
      <c r="T92" t="str">
        <f>""</f>
        <v/>
      </c>
      <c r="U92" t="str">
        <f>"[0.051]"</f>
        <v>[0.051]</v>
      </c>
      <c r="V92" t="str">
        <f>""</f>
        <v/>
      </c>
      <c r="W92" t="str">
        <f>""</f>
        <v/>
      </c>
      <c r="X92" t="str">
        <f>""</f>
        <v/>
      </c>
      <c r="Y92" t="str">
        <f>""</f>
        <v/>
      </c>
      <c r="Z92" t="str">
        <f>""</f>
        <v/>
      </c>
      <c r="AA92" t="str">
        <f>""</f>
        <v/>
      </c>
      <c r="AB92" t="str">
        <f>""</f>
        <v/>
      </c>
      <c r="AC92" t="str">
        <f>""</f>
        <v/>
      </c>
      <c r="AD92" t="str">
        <f>""</f>
        <v/>
      </c>
      <c r="AE92" t="str">
        <f>""</f>
        <v/>
      </c>
      <c r="AF92" t="str">
        <f>""</f>
        <v/>
      </c>
      <c r="AG92" t="str">
        <f>""</f>
        <v/>
      </c>
      <c r="AH92" t="str">
        <f>""</f>
        <v/>
      </c>
      <c r="AI92" t="str">
        <f>""</f>
        <v/>
      </c>
      <c r="AJ92" t="str">
        <f>""</f>
        <v/>
      </c>
      <c r="AK92" t="str">
        <f>""</f>
        <v/>
      </c>
      <c r="AL92" t="str">
        <f>""</f>
        <v/>
      </c>
      <c r="AM92" t="str">
        <f>""</f>
        <v/>
      </c>
      <c r="AN92" t="str">
        <f>""</f>
        <v/>
      </c>
      <c r="AO92" t="str">
        <f>""</f>
        <v/>
      </c>
      <c r="AP92" t="str">
        <f>""</f>
        <v/>
      </c>
      <c r="AQ92" t="str">
        <f>""</f>
        <v/>
      </c>
      <c r="AR92" t="str">
        <f>""</f>
        <v/>
      </c>
      <c r="AS92" t="str">
        <f>""</f>
        <v/>
      </c>
      <c r="AT92" t="str">
        <f>""</f>
        <v/>
      </c>
      <c r="AU92" t="str">
        <f>""</f>
        <v/>
      </c>
      <c r="AV92" t="str">
        <f>""</f>
        <v/>
      </c>
      <c r="AW92" t="str">
        <f>""</f>
        <v/>
      </c>
      <c r="AX92" t="str">
        <f>""</f>
        <v/>
      </c>
      <c r="AY92" t="str">
        <f>""</f>
        <v/>
      </c>
      <c r="AZ92" t="str">
        <f>""</f>
        <v/>
      </c>
      <c r="BA92" t="str">
        <f>""</f>
        <v/>
      </c>
    </row>
    <row r="93" spans="2:53" x14ac:dyDescent="0.2">
      <c r="B93" t="str">
        <f>"Interaction"</f>
        <v>Interaction</v>
      </c>
      <c r="C93" t="str">
        <f>""</f>
        <v/>
      </c>
      <c r="D93" t="str">
        <f>""</f>
        <v/>
      </c>
      <c r="E93" t="str">
        <f>""</f>
        <v/>
      </c>
      <c r="F93" t="str">
        <f>""</f>
        <v/>
      </c>
      <c r="G93" t="str">
        <f>""</f>
        <v/>
      </c>
      <c r="H93" t="str">
        <f>""</f>
        <v/>
      </c>
      <c r="I93" t="str">
        <f>""</f>
        <v/>
      </c>
      <c r="J93" t="str">
        <f>""</f>
        <v/>
      </c>
      <c r="K93" t="str">
        <f>""</f>
        <v/>
      </c>
      <c r="L93" t="str">
        <f>""</f>
        <v/>
      </c>
      <c r="M93" t="str">
        <f>""</f>
        <v/>
      </c>
      <c r="N93" t="str">
        <f>""</f>
        <v/>
      </c>
      <c r="O93" t="str">
        <f>""</f>
        <v/>
      </c>
      <c r="P93" t="str">
        <f>""</f>
        <v/>
      </c>
      <c r="Q93" t="str">
        <f>""</f>
        <v/>
      </c>
      <c r="R93" t="str">
        <f>""</f>
        <v/>
      </c>
      <c r="S93" t="str">
        <f>""</f>
        <v/>
      </c>
      <c r="T93" t="str">
        <f>""</f>
        <v/>
      </c>
      <c r="U93" t="str">
        <f>"0.040"</f>
        <v>0.040</v>
      </c>
      <c r="V93" t="str">
        <f>""</f>
        <v/>
      </c>
      <c r="W93" t="str">
        <f>""</f>
        <v/>
      </c>
      <c r="X93" t="str">
        <f>""</f>
        <v/>
      </c>
      <c r="Y93" t="str">
        <f>""</f>
        <v/>
      </c>
      <c r="Z93" t="str">
        <f>""</f>
        <v/>
      </c>
      <c r="AA93" t="str">
        <f>""</f>
        <v/>
      </c>
      <c r="AB93" t="str">
        <f>""</f>
        <v/>
      </c>
      <c r="AC93" t="str">
        <f>""</f>
        <v/>
      </c>
      <c r="AD93" t="str">
        <f>""</f>
        <v/>
      </c>
      <c r="AE93" t="str">
        <f>""</f>
        <v/>
      </c>
      <c r="AF93" t="str">
        <f>""</f>
        <v/>
      </c>
      <c r="AG93" t="str">
        <f>""</f>
        <v/>
      </c>
      <c r="AH93" t="str">
        <f>""</f>
        <v/>
      </c>
      <c r="AI93" t="str">
        <f>""</f>
        <v/>
      </c>
      <c r="AJ93" t="str">
        <f>""</f>
        <v/>
      </c>
      <c r="AK93" t="str">
        <f>""</f>
        <v/>
      </c>
      <c r="AL93" t="str">
        <f>""</f>
        <v/>
      </c>
      <c r="AM93" t="str">
        <f>""</f>
        <v/>
      </c>
      <c r="AN93" t="str">
        <f>""</f>
        <v/>
      </c>
      <c r="AO93" t="str">
        <f>""</f>
        <v/>
      </c>
      <c r="AP93" t="str">
        <f>""</f>
        <v/>
      </c>
      <c r="AQ93" t="str">
        <f>""</f>
        <v/>
      </c>
      <c r="AR93" t="str">
        <f>""</f>
        <v/>
      </c>
      <c r="AS93" t="str">
        <f>""</f>
        <v/>
      </c>
      <c r="AT93" t="str">
        <f>""</f>
        <v/>
      </c>
      <c r="AU93" t="str">
        <f>""</f>
        <v/>
      </c>
      <c r="AV93" t="str">
        <f>""</f>
        <v/>
      </c>
      <c r="AW93" t="str">
        <f>""</f>
        <v/>
      </c>
      <c r="AX93" t="str">
        <f>""</f>
        <v/>
      </c>
      <c r="AY93" t="str">
        <f>""</f>
        <v/>
      </c>
      <c r="AZ93" t="str">
        <f>""</f>
        <v/>
      </c>
      <c r="BA93" t="str">
        <f>""</f>
        <v/>
      </c>
    </row>
    <row r="94" spans="2:53" x14ac:dyDescent="0.2">
      <c r="B94" t="str">
        <f>""</f>
        <v/>
      </c>
      <c r="C94" t="str">
        <f>""</f>
        <v/>
      </c>
      <c r="D94" t="str">
        <f>""</f>
        <v/>
      </c>
      <c r="E94" t="str">
        <f>""</f>
        <v/>
      </c>
      <c r="F94" t="str">
        <f>""</f>
        <v/>
      </c>
      <c r="G94" t="str">
        <f>""</f>
        <v/>
      </c>
      <c r="H94" t="str">
        <f>""</f>
        <v/>
      </c>
      <c r="I94" t="str">
        <f>""</f>
        <v/>
      </c>
      <c r="J94" t="str">
        <f>""</f>
        <v/>
      </c>
      <c r="K94" t="str">
        <f>""</f>
        <v/>
      </c>
      <c r="L94" t="str">
        <f>""</f>
        <v/>
      </c>
      <c r="M94" t="str">
        <f>""</f>
        <v/>
      </c>
      <c r="N94" t="str">
        <f>""</f>
        <v/>
      </c>
      <c r="O94" t="str">
        <f>""</f>
        <v/>
      </c>
      <c r="P94" t="str">
        <f>""</f>
        <v/>
      </c>
      <c r="Q94" t="str">
        <f>""</f>
        <v/>
      </c>
      <c r="R94" t="str">
        <f>""</f>
        <v/>
      </c>
      <c r="S94" t="str">
        <f>""</f>
        <v/>
      </c>
      <c r="T94" t="str">
        <f>""</f>
        <v/>
      </c>
      <c r="U94" t="str">
        <f>"[0.092]"</f>
        <v>[0.092]</v>
      </c>
      <c r="V94" t="str">
        <f>""</f>
        <v/>
      </c>
      <c r="W94" t="str">
        <f>""</f>
        <v/>
      </c>
      <c r="X94" t="str">
        <f>""</f>
        <v/>
      </c>
      <c r="Y94" t="str">
        <f>""</f>
        <v/>
      </c>
      <c r="Z94" t="str">
        <f>""</f>
        <v/>
      </c>
      <c r="AA94" t="str">
        <f>""</f>
        <v/>
      </c>
      <c r="AB94" t="str">
        <f>""</f>
        <v/>
      </c>
      <c r="AC94" t="str">
        <f>""</f>
        <v/>
      </c>
      <c r="AD94" t="str">
        <f>""</f>
        <v/>
      </c>
      <c r="AE94" t="str">
        <f>""</f>
        <v/>
      </c>
      <c r="AF94" t="str">
        <f>""</f>
        <v/>
      </c>
      <c r="AG94" t="str">
        <f>""</f>
        <v/>
      </c>
      <c r="AH94" t="str">
        <f>""</f>
        <v/>
      </c>
      <c r="AI94" t="str">
        <f>""</f>
        <v/>
      </c>
      <c r="AJ94" t="str">
        <f>""</f>
        <v/>
      </c>
      <c r="AK94" t="str">
        <f>""</f>
        <v/>
      </c>
      <c r="AL94" t="str">
        <f>""</f>
        <v/>
      </c>
      <c r="AM94" t="str">
        <f>""</f>
        <v/>
      </c>
      <c r="AN94" t="str">
        <f>""</f>
        <v/>
      </c>
      <c r="AO94" t="str">
        <f>""</f>
        <v/>
      </c>
      <c r="AP94" t="str">
        <f>""</f>
        <v/>
      </c>
      <c r="AQ94" t="str">
        <f>""</f>
        <v/>
      </c>
      <c r="AR94" t="str">
        <f>""</f>
        <v/>
      </c>
      <c r="AS94" t="str">
        <f>""</f>
        <v/>
      </c>
      <c r="AT94" t="str">
        <f>""</f>
        <v/>
      </c>
      <c r="AU94" t="str">
        <f>""</f>
        <v/>
      </c>
      <c r="AV94" t="str">
        <f>""</f>
        <v/>
      </c>
      <c r="AW94" t="str">
        <f>""</f>
        <v/>
      </c>
      <c r="AX94" t="str">
        <f>""</f>
        <v/>
      </c>
      <c r="AY94" t="str">
        <f>""</f>
        <v/>
      </c>
      <c r="AZ94" t="str">
        <f>""</f>
        <v/>
      </c>
      <c r="BA94" t="str">
        <f>""</f>
        <v/>
      </c>
    </row>
    <row r="95" spans="2:53" x14ac:dyDescent="0.2">
      <c r="B95" t="str">
        <f>"Number of childs who left household 1998-2007"</f>
        <v>Number of childs who left household 1998-2007</v>
      </c>
      <c r="C95" t="str">
        <f>""</f>
        <v/>
      </c>
      <c r="D95" t="str">
        <f>""</f>
        <v/>
      </c>
      <c r="E95" t="str">
        <f>""</f>
        <v/>
      </c>
      <c r="F95" t="str">
        <f>""</f>
        <v/>
      </c>
      <c r="G95" t="str">
        <f>""</f>
        <v/>
      </c>
      <c r="H95" t="str">
        <f>""</f>
        <v/>
      </c>
      <c r="I95" t="str">
        <f>""</f>
        <v/>
      </c>
      <c r="J95" t="str">
        <f>""</f>
        <v/>
      </c>
      <c r="K95" t="str">
        <f>""</f>
        <v/>
      </c>
      <c r="L95" t="str">
        <f>""</f>
        <v/>
      </c>
      <c r="M95" t="str">
        <f>""</f>
        <v/>
      </c>
      <c r="N95" t="str">
        <f>""</f>
        <v/>
      </c>
      <c r="O95" t="str">
        <f>""</f>
        <v/>
      </c>
      <c r="P95" t="str">
        <f>""</f>
        <v/>
      </c>
      <c r="Q95" t="str">
        <f>""</f>
        <v/>
      </c>
      <c r="R95" t="str">
        <f>""</f>
        <v/>
      </c>
      <c r="S95" t="str">
        <f>""</f>
        <v/>
      </c>
      <c r="T95" t="str">
        <f>""</f>
        <v/>
      </c>
      <c r="U95" t="str">
        <f>""</f>
        <v/>
      </c>
      <c r="V95" t="str">
        <f>"-0.078***"</f>
        <v>-0.078***</v>
      </c>
      <c r="W95" t="str">
        <f>""</f>
        <v/>
      </c>
      <c r="X95" t="str">
        <f>""</f>
        <v/>
      </c>
      <c r="Y95" t="str">
        <f>""</f>
        <v/>
      </c>
      <c r="Z95" t="str">
        <f>""</f>
        <v/>
      </c>
      <c r="AA95" t="str">
        <f>""</f>
        <v/>
      </c>
      <c r="AB95" t="str">
        <f>""</f>
        <v/>
      </c>
      <c r="AC95" t="str">
        <f>""</f>
        <v/>
      </c>
      <c r="AD95" t="str">
        <f>""</f>
        <v/>
      </c>
      <c r="AE95" t="str">
        <f>""</f>
        <v/>
      </c>
      <c r="AF95" t="str">
        <f>""</f>
        <v/>
      </c>
      <c r="AG95" t="str">
        <f>""</f>
        <v/>
      </c>
      <c r="AH95" t="str">
        <f>""</f>
        <v/>
      </c>
      <c r="AI95" t="str">
        <f>""</f>
        <v/>
      </c>
      <c r="AJ95" t="str">
        <f>""</f>
        <v/>
      </c>
      <c r="AK95" t="str">
        <f>""</f>
        <v/>
      </c>
      <c r="AL95" t="str">
        <f>""</f>
        <v/>
      </c>
      <c r="AM95" t="str">
        <f>""</f>
        <v/>
      </c>
      <c r="AN95" t="str">
        <f>""</f>
        <v/>
      </c>
      <c r="AO95" t="str">
        <f>""</f>
        <v/>
      </c>
      <c r="AP95" t="str">
        <f>""</f>
        <v/>
      </c>
      <c r="AQ95" t="str">
        <f>""</f>
        <v/>
      </c>
      <c r="AR95" t="str">
        <f>""</f>
        <v/>
      </c>
      <c r="AS95" t="str">
        <f>""</f>
        <v/>
      </c>
      <c r="AT95" t="str">
        <f>""</f>
        <v/>
      </c>
      <c r="AU95" t="str">
        <f>""</f>
        <v/>
      </c>
      <c r="AV95" t="str">
        <f>""</f>
        <v/>
      </c>
      <c r="AW95" t="str">
        <f>""</f>
        <v/>
      </c>
      <c r="AX95" t="str">
        <f>""</f>
        <v/>
      </c>
      <c r="AY95" t="str">
        <f>""</f>
        <v/>
      </c>
      <c r="AZ95" t="str">
        <f>""</f>
        <v/>
      </c>
      <c r="BA95" t="str">
        <f>""</f>
        <v/>
      </c>
    </row>
    <row r="96" spans="2:53" x14ac:dyDescent="0.2">
      <c r="B96" t="str">
        <f>""</f>
        <v/>
      </c>
      <c r="C96" t="str">
        <f>""</f>
        <v/>
      </c>
      <c r="D96" t="str">
        <f>""</f>
        <v/>
      </c>
      <c r="E96" t="str">
        <f>""</f>
        <v/>
      </c>
      <c r="F96" t="str">
        <f>""</f>
        <v/>
      </c>
      <c r="G96" t="str">
        <f>""</f>
        <v/>
      </c>
      <c r="H96" t="str">
        <f>""</f>
        <v/>
      </c>
      <c r="I96" t="str">
        <f>""</f>
        <v/>
      </c>
      <c r="J96" t="str">
        <f>""</f>
        <v/>
      </c>
      <c r="K96" t="str">
        <f>""</f>
        <v/>
      </c>
      <c r="L96" t="str">
        <f>""</f>
        <v/>
      </c>
      <c r="M96" t="str">
        <f>""</f>
        <v/>
      </c>
      <c r="N96" t="str">
        <f>""</f>
        <v/>
      </c>
      <c r="O96" t="str">
        <f>""</f>
        <v/>
      </c>
      <c r="P96" t="str">
        <f>""</f>
        <v/>
      </c>
      <c r="Q96" t="str">
        <f>""</f>
        <v/>
      </c>
      <c r="R96" t="str">
        <f>""</f>
        <v/>
      </c>
      <c r="S96" t="str">
        <f>""</f>
        <v/>
      </c>
      <c r="T96" t="str">
        <f>""</f>
        <v/>
      </c>
      <c r="U96" t="str">
        <f>""</f>
        <v/>
      </c>
      <c r="V96" t="str">
        <f>"[0.029]"</f>
        <v>[0.029]</v>
      </c>
      <c r="W96" t="str">
        <f>""</f>
        <v/>
      </c>
      <c r="X96" t="str">
        <f>""</f>
        <v/>
      </c>
      <c r="Y96" t="str">
        <f>""</f>
        <v/>
      </c>
      <c r="Z96" t="str">
        <f>""</f>
        <v/>
      </c>
      <c r="AA96" t="str">
        <f>""</f>
        <v/>
      </c>
      <c r="AB96" t="str">
        <f>""</f>
        <v/>
      </c>
      <c r="AC96" t="str">
        <f>""</f>
        <v/>
      </c>
      <c r="AD96" t="str">
        <f>""</f>
        <v/>
      </c>
      <c r="AE96" t="str">
        <f>""</f>
        <v/>
      </c>
      <c r="AF96" t="str">
        <f>""</f>
        <v/>
      </c>
      <c r="AG96" t="str">
        <f>""</f>
        <v/>
      </c>
      <c r="AH96" t="str">
        <f>""</f>
        <v/>
      </c>
      <c r="AI96" t="str">
        <f>""</f>
        <v/>
      </c>
      <c r="AJ96" t="str">
        <f>""</f>
        <v/>
      </c>
      <c r="AK96" t="str">
        <f>""</f>
        <v/>
      </c>
      <c r="AL96" t="str">
        <f>""</f>
        <v/>
      </c>
      <c r="AM96" t="str">
        <f>""</f>
        <v/>
      </c>
      <c r="AN96" t="str">
        <f>""</f>
        <v/>
      </c>
      <c r="AO96" t="str">
        <f>""</f>
        <v/>
      </c>
      <c r="AP96" t="str">
        <f>""</f>
        <v/>
      </c>
      <c r="AQ96" t="str">
        <f>""</f>
        <v/>
      </c>
      <c r="AR96" t="str">
        <f>""</f>
        <v/>
      </c>
      <c r="AS96" t="str">
        <f>""</f>
        <v/>
      </c>
      <c r="AT96" t="str">
        <f>""</f>
        <v/>
      </c>
      <c r="AU96" t="str">
        <f>""</f>
        <v/>
      </c>
      <c r="AV96" t="str">
        <f>""</f>
        <v/>
      </c>
      <c r="AW96" t="str">
        <f>""</f>
        <v/>
      </c>
      <c r="AX96" t="str">
        <f>""</f>
        <v/>
      </c>
      <c r="AY96" t="str">
        <f>""</f>
        <v/>
      </c>
      <c r="AZ96" t="str">
        <f>""</f>
        <v/>
      </c>
      <c r="BA96" t="str">
        <f>""</f>
        <v/>
      </c>
    </row>
    <row r="97" spans="2:53" x14ac:dyDescent="0.2">
      <c r="B97" t="str">
        <f>"Interaction"</f>
        <v>Interaction</v>
      </c>
      <c r="C97" t="str">
        <f>""</f>
        <v/>
      </c>
      <c r="D97" t="str">
        <f>""</f>
        <v/>
      </c>
      <c r="E97" t="str">
        <f>""</f>
        <v/>
      </c>
      <c r="F97" t="str">
        <f>""</f>
        <v/>
      </c>
      <c r="G97" t="str">
        <f>""</f>
        <v/>
      </c>
      <c r="H97" t="str">
        <f>""</f>
        <v/>
      </c>
      <c r="I97" t="str">
        <f>""</f>
        <v/>
      </c>
      <c r="J97" t="str">
        <f>""</f>
        <v/>
      </c>
      <c r="K97" t="str">
        <f>""</f>
        <v/>
      </c>
      <c r="L97" t="str">
        <f>""</f>
        <v/>
      </c>
      <c r="M97" t="str">
        <f>""</f>
        <v/>
      </c>
      <c r="N97" t="str">
        <f>""</f>
        <v/>
      </c>
      <c r="O97" t="str">
        <f>""</f>
        <v/>
      </c>
      <c r="P97" t="str">
        <f>""</f>
        <v/>
      </c>
      <c r="Q97" t="str">
        <f>""</f>
        <v/>
      </c>
      <c r="R97" t="str">
        <f>""</f>
        <v/>
      </c>
      <c r="S97" t="str">
        <f>""</f>
        <v/>
      </c>
      <c r="T97" t="str">
        <f>""</f>
        <v/>
      </c>
      <c r="U97" t="str">
        <f>""</f>
        <v/>
      </c>
      <c r="V97" t="str">
        <f>"0.052"</f>
        <v>0.052</v>
      </c>
      <c r="W97" t="str">
        <f>""</f>
        <v/>
      </c>
      <c r="X97" t="str">
        <f>""</f>
        <v/>
      </c>
      <c r="Y97" t="str">
        <f>""</f>
        <v/>
      </c>
      <c r="Z97" t="str">
        <f>""</f>
        <v/>
      </c>
      <c r="AA97" t="str">
        <f>""</f>
        <v/>
      </c>
      <c r="AB97" t="str">
        <f>""</f>
        <v/>
      </c>
      <c r="AC97" t="str">
        <f>""</f>
        <v/>
      </c>
      <c r="AD97" t="str">
        <f>""</f>
        <v/>
      </c>
      <c r="AE97" t="str">
        <f>""</f>
        <v/>
      </c>
      <c r="AF97" t="str">
        <f>""</f>
        <v/>
      </c>
      <c r="AG97" t="str">
        <f>""</f>
        <v/>
      </c>
      <c r="AH97" t="str">
        <f>""</f>
        <v/>
      </c>
      <c r="AI97" t="str">
        <f>""</f>
        <v/>
      </c>
      <c r="AJ97" t="str">
        <f>""</f>
        <v/>
      </c>
      <c r="AK97" t="str">
        <f>""</f>
        <v/>
      </c>
      <c r="AL97" t="str">
        <f>""</f>
        <v/>
      </c>
      <c r="AM97" t="str">
        <f>""</f>
        <v/>
      </c>
      <c r="AN97" t="str">
        <f>""</f>
        <v/>
      </c>
      <c r="AO97" t="str">
        <f>""</f>
        <v/>
      </c>
      <c r="AP97" t="str">
        <f>""</f>
        <v/>
      </c>
      <c r="AQ97" t="str">
        <f>""</f>
        <v/>
      </c>
      <c r="AR97" t="str">
        <f>""</f>
        <v/>
      </c>
      <c r="AS97" t="str">
        <f>""</f>
        <v/>
      </c>
      <c r="AT97" t="str">
        <f>""</f>
        <v/>
      </c>
      <c r="AU97" t="str">
        <f>""</f>
        <v/>
      </c>
      <c r="AV97" t="str">
        <f>""</f>
        <v/>
      </c>
      <c r="AW97" t="str">
        <f>""</f>
        <v/>
      </c>
      <c r="AX97" t="str">
        <f>""</f>
        <v/>
      </c>
      <c r="AY97" t="str">
        <f>""</f>
        <v/>
      </c>
      <c r="AZ97" t="str">
        <f>""</f>
        <v/>
      </c>
      <c r="BA97" t="str">
        <f>""</f>
        <v/>
      </c>
    </row>
    <row r="98" spans="2:53" x14ac:dyDescent="0.2">
      <c r="B98" t="str">
        <f>""</f>
        <v/>
      </c>
      <c r="C98" t="str">
        <f>""</f>
        <v/>
      </c>
      <c r="D98" t="str">
        <f>""</f>
        <v/>
      </c>
      <c r="E98" t="str">
        <f>""</f>
        <v/>
      </c>
      <c r="F98" t="str">
        <f>""</f>
        <v/>
      </c>
      <c r="G98" t="str">
        <f>""</f>
        <v/>
      </c>
      <c r="H98" t="str">
        <f>""</f>
        <v/>
      </c>
      <c r="I98" t="str">
        <f>""</f>
        <v/>
      </c>
      <c r="J98" t="str">
        <f>""</f>
        <v/>
      </c>
      <c r="K98" t="str">
        <f>""</f>
        <v/>
      </c>
      <c r="L98" t="str">
        <f>""</f>
        <v/>
      </c>
      <c r="M98" t="str">
        <f>""</f>
        <v/>
      </c>
      <c r="N98" t="str">
        <f>""</f>
        <v/>
      </c>
      <c r="O98" t="str">
        <f>""</f>
        <v/>
      </c>
      <c r="P98" t="str">
        <f>""</f>
        <v/>
      </c>
      <c r="Q98" t="str">
        <f>""</f>
        <v/>
      </c>
      <c r="R98" t="str">
        <f>""</f>
        <v/>
      </c>
      <c r="S98" t="str">
        <f>""</f>
        <v/>
      </c>
      <c r="T98" t="str">
        <f>""</f>
        <v/>
      </c>
      <c r="U98" t="str">
        <f>""</f>
        <v/>
      </c>
      <c r="V98" t="str">
        <f>"[0.042]"</f>
        <v>[0.042]</v>
      </c>
      <c r="W98" t="str">
        <f>""</f>
        <v/>
      </c>
      <c r="X98" t="str">
        <f>""</f>
        <v/>
      </c>
      <c r="Y98" t="str">
        <f>""</f>
        <v/>
      </c>
      <c r="Z98" t="str">
        <f>""</f>
        <v/>
      </c>
      <c r="AA98" t="str">
        <f>""</f>
        <v/>
      </c>
      <c r="AB98" t="str">
        <f>""</f>
        <v/>
      </c>
      <c r="AC98" t="str">
        <f>""</f>
        <v/>
      </c>
      <c r="AD98" t="str">
        <f>""</f>
        <v/>
      </c>
      <c r="AE98" t="str">
        <f>""</f>
        <v/>
      </c>
      <c r="AF98" t="str">
        <f>""</f>
        <v/>
      </c>
      <c r="AG98" t="str">
        <f>""</f>
        <v/>
      </c>
      <c r="AH98" t="str">
        <f>""</f>
        <v/>
      </c>
      <c r="AI98" t="str">
        <f>""</f>
        <v/>
      </c>
      <c r="AJ98" t="str">
        <f>""</f>
        <v/>
      </c>
      <c r="AK98" t="str">
        <f>""</f>
        <v/>
      </c>
      <c r="AL98" t="str">
        <f>""</f>
        <v/>
      </c>
      <c r="AM98" t="str">
        <f>""</f>
        <v/>
      </c>
      <c r="AN98" t="str">
        <f>""</f>
        <v/>
      </c>
      <c r="AO98" t="str">
        <f>""</f>
        <v/>
      </c>
      <c r="AP98" t="str">
        <f>""</f>
        <v/>
      </c>
      <c r="AQ98" t="str">
        <f>""</f>
        <v/>
      </c>
      <c r="AR98" t="str">
        <f>""</f>
        <v/>
      </c>
      <c r="AS98" t="str">
        <f>""</f>
        <v/>
      </c>
      <c r="AT98" t="str">
        <f>""</f>
        <v/>
      </c>
      <c r="AU98" t="str">
        <f>""</f>
        <v/>
      </c>
      <c r="AV98" t="str">
        <f>""</f>
        <v/>
      </c>
      <c r="AW98" t="str">
        <f>""</f>
        <v/>
      </c>
      <c r="AX98" t="str">
        <f>""</f>
        <v/>
      </c>
      <c r="AY98" t="str">
        <f>""</f>
        <v/>
      </c>
      <c r="AZ98" t="str">
        <f>""</f>
        <v/>
      </c>
      <c r="BA98" t="str">
        <f>""</f>
        <v/>
      </c>
    </row>
    <row r="99" spans="2:53" x14ac:dyDescent="0.2">
      <c r="B99" t="str">
        <f>"Share of childs  who left household 1998-2007"</f>
        <v>Share of childs  who left household 1998-2007</v>
      </c>
      <c r="C99" t="str">
        <f>""</f>
        <v/>
      </c>
      <c r="D99" t="str">
        <f>""</f>
        <v/>
      </c>
      <c r="E99" t="str">
        <f>""</f>
        <v/>
      </c>
      <c r="F99" t="str">
        <f>""</f>
        <v/>
      </c>
      <c r="G99" t="str">
        <f>""</f>
        <v/>
      </c>
      <c r="H99" t="str">
        <f>""</f>
        <v/>
      </c>
      <c r="I99" t="str">
        <f>""</f>
        <v/>
      </c>
      <c r="J99" t="str">
        <f>""</f>
        <v/>
      </c>
      <c r="K99" t="str">
        <f>""</f>
        <v/>
      </c>
      <c r="L99" t="str">
        <f>""</f>
        <v/>
      </c>
      <c r="M99" t="str">
        <f>""</f>
        <v/>
      </c>
      <c r="N99" t="str">
        <f>""</f>
        <v/>
      </c>
      <c r="O99" t="str">
        <f>""</f>
        <v/>
      </c>
      <c r="P99" t="str">
        <f>""</f>
        <v/>
      </c>
      <c r="Q99" t="str">
        <f>""</f>
        <v/>
      </c>
      <c r="R99" t="str">
        <f>""</f>
        <v/>
      </c>
      <c r="S99" t="str">
        <f>""</f>
        <v/>
      </c>
      <c r="T99" t="str">
        <f>""</f>
        <v/>
      </c>
      <c r="U99" t="str">
        <f>""</f>
        <v/>
      </c>
      <c r="V99" t="str">
        <f>""</f>
        <v/>
      </c>
      <c r="W99" t="str">
        <f>"-0.110"</f>
        <v>-0.110</v>
      </c>
      <c r="X99" t="str">
        <f>""</f>
        <v/>
      </c>
      <c r="Y99" t="str">
        <f>""</f>
        <v/>
      </c>
      <c r="Z99" t="str">
        <f>""</f>
        <v/>
      </c>
      <c r="AA99" t="str">
        <f>""</f>
        <v/>
      </c>
      <c r="AB99" t="str">
        <f>""</f>
        <v/>
      </c>
      <c r="AC99" t="str">
        <f>""</f>
        <v/>
      </c>
      <c r="AD99" t="str">
        <f>""</f>
        <v/>
      </c>
      <c r="AE99" t="str">
        <f>""</f>
        <v/>
      </c>
      <c r="AF99" t="str">
        <f>""</f>
        <v/>
      </c>
      <c r="AG99" t="str">
        <f>""</f>
        <v/>
      </c>
      <c r="AH99" t="str">
        <f>""</f>
        <v/>
      </c>
      <c r="AI99" t="str">
        <f>""</f>
        <v/>
      </c>
      <c r="AJ99" t="str">
        <f>""</f>
        <v/>
      </c>
      <c r="AK99" t="str">
        <f>""</f>
        <v/>
      </c>
      <c r="AL99" t="str">
        <f>""</f>
        <v/>
      </c>
      <c r="AM99" t="str">
        <f>""</f>
        <v/>
      </c>
      <c r="AN99" t="str">
        <f>""</f>
        <v/>
      </c>
      <c r="AO99" t="str">
        <f>""</f>
        <v/>
      </c>
      <c r="AP99" t="str">
        <f>""</f>
        <v/>
      </c>
      <c r="AQ99" t="str">
        <f>""</f>
        <v/>
      </c>
      <c r="AR99" t="str">
        <f>""</f>
        <v/>
      </c>
      <c r="AS99" t="str">
        <f>""</f>
        <v/>
      </c>
      <c r="AT99" t="str">
        <f>""</f>
        <v/>
      </c>
      <c r="AU99" t="str">
        <f>""</f>
        <v/>
      </c>
      <c r="AV99" t="str">
        <f>""</f>
        <v/>
      </c>
      <c r="AW99" t="str">
        <f>""</f>
        <v/>
      </c>
      <c r="AX99" t="str">
        <f>""</f>
        <v/>
      </c>
      <c r="AY99" t="str">
        <f>""</f>
        <v/>
      </c>
      <c r="AZ99" t="str">
        <f>""</f>
        <v/>
      </c>
      <c r="BA99" t="str">
        <f>""</f>
        <v/>
      </c>
    </row>
    <row r="100" spans="2:53" x14ac:dyDescent="0.2">
      <c r="B100" t="str">
        <f>""</f>
        <v/>
      </c>
      <c r="C100" t="str">
        <f>""</f>
        <v/>
      </c>
      <c r="D100" t="str">
        <f>""</f>
        <v/>
      </c>
      <c r="E100" t="str">
        <f>""</f>
        <v/>
      </c>
      <c r="F100" t="str">
        <f>""</f>
        <v/>
      </c>
      <c r="G100" t="str">
        <f>""</f>
        <v/>
      </c>
      <c r="H100" t="str">
        <f>""</f>
        <v/>
      </c>
      <c r="I100" t="str">
        <f>""</f>
        <v/>
      </c>
      <c r="J100" t="str">
        <f>""</f>
        <v/>
      </c>
      <c r="K100" t="str">
        <f>""</f>
        <v/>
      </c>
      <c r="L100" t="str">
        <f>""</f>
        <v/>
      </c>
      <c r="M100" t="str">
        <f>""</f>
        <v/>
      </c>
      <c r="N100" t="str">
        <f>""</f>
        <v/>
      </c>
      <c r="O100" t="str">
        <f>""</f>
        <v/>
      </c>
      <c r="P100" t="str">
        <f>""</f>
        <v/>
      </c>
      <c r="Q100" t="str">
        <f>""</f>
        <v/>
      </c>
      <c r="R100" t="str">
        <f>""</f>
        <v/>
      </c>
      <c r="S100" t="str">
        <f>""</f>
        <v/>
      </c>
      <c r="T100" t="str">
        <f>""</f>
        <v/>
      </c>
      <c r="U100" t="str">
        <f>""</f>
        <v/>
      </c>
      <c r="V100" t="str">
        <f>""</f>
        <v/>
      </c>
      <c r="W100" t="str">
        <f>"[0.072]"</f>
        <v>[0.072]</v>
      </c>
      <c r="X100" t="str">
        <f>""</f>
        <v/>
      </c>
      <c r="Y100" t="str">
        <f>""</f>
        <v/>
      </c>
      <c r="Z100" t="str">
        <f>""</f>
        <v/>
      </c>
      <c r="AA100" t="str">
        <f>""</f>
        <v/>
      </c>
      <c r="AB100" t="str">
        <f>""</f>
        <v/>
      </c>
      <c r="AC100" t="str">
        <f>""</f>
        <v/>
      </c>
      <c r="AD100" t="str">
        <f>""</f>
        <v/>
      </c>
      <c r="AE100" t="str">
        <f>""</f>
        <v/>
      </c>
      <c r="AF100" t="str">
        <f>""</f>
        <v/>
      </c>
      <c r="AG100" t="str">
        <f>""</f>
        <v/>
      </c>
      <c r="AH100" t="str">
        <f>""</f>
        <v/>
      </c>
      <c r="AI100" t="str">
        <f>""</f>
        <v/>
      </c>
      <c r="AJ100" t="str">
        <f>""</f>
        <v/>
      </c>
      <c r="AK100" t="str">
        <f>""</f>
        <v/>
      </c>
      <c r="AL100" t="str">
        <f>""</f>
        <v/>
      </c>
      <c r="AM100" t="str">
        <f>""</f>
        <v/>
      </c>
      <c r="AN100" t="str">
        <f>""</f>
        <v/>
      </c>
      <c r="AO100" t="str">
        <f>""</f>
        <v/>
      </c>
      <c r="AP100" t="str">
        <f>""</f>
        <v/>
      </c>
      <c r="AQ100" t="str">
        <f>""</f>
        <v/>
      </c>
      <c r="AR100" t="str">
        <f>""</f>
        <v/>
      </c>
      <c r="AS100" t="str">
        <f>""</f>
        <v/>
      </c>
      <c r="AT100" t="str">
        <f>""</f>
        <v/>
      </c>
      <c r="AU100" t="str">
        <f>""</f>
        <v/>
      </c>
      <c r="AV100" t="str">
        <f>""</f>
        <v/>
      </c>
      <c r="AW100" t="str">
        <f>""</f>
        <v/>
      </c>
      <c r="AX100" t="str">
        <f>""</f>
        <v/>
      </c>
      <c r="AY100" t="str">
        <f>""</f>
        <v/>
      </c>
      <c r="AZ100" t="str">
        <f>""</f>
        <v/>
      </c>
      <c r="BA100" t="str">
        <f>""</f>
        <v/>
      </c>
    </row>
    <row r="101" spans="2:53" x14ac:dyDescent="0.2">
      <c r="B101" t="str">
        <f>"Interaction"</f>
        <v>Interaction</v>
      </c>
      <c r="C101" t="str">
        <f>""</f>
        <v/>
      </c>
      <c r="D101" t="str">
        <f>""</f>
        <v/>
      </c>
      <c r="E101" t="str">
        <f>""</f>
        <v/>
      </c>
      <c r="F101" t="str">
        <f>""</f>
        <v/>
      </c>
      <c r="G101" t="str">
        <f>""</f>
        <v/>
      </c>
      <c r="H101" t="str">
        <f>""</f>
        <v/>
      </c>
      <c r="I101" t="str">
        <f>""</f>
        <v/>
      </c>
      <c r="J101" t="str">
        <f>""</f>
        <v/>
      </c>
      <c r="K101" t="str">
        <f>""</f>
        <v/>
      </c>
      <c r="L101" t="str">
        <f>""</f>
        <v/>
      </c>
      <c r="M101" t="str">
        <f>""</f>
        <v/>
      </c>
      <c r="N101" t="str">
        <f>""</f>
        <v/>
      </c>
      <c r="O101" t="str">
        <f>""</f>
        <v/>
      </c>
      <c r="P101" t="str">
        <f>""</f>
        <v/>
      </c>
      <c r="Q101" t="str">
        <f>""</f>
        <v/>
      </c>
      <c r="R101" t="str">
        <f>""</f>
        <v/>
      </c>
      <c r="S101" t="str">
        <f>""</f>
        <v/>
      </c>
      <c r="T101" t="str">
        <f>""</f>
        <v/>
      </c>
      <c r="U101" t="str">
        <f>""</f>
        <v/>
      </c>
      <c r="V101" t="str">
        <f>""</f>
        <v/>
      </c>
      <c r="W101" t="str">
        <f>"0.019"</f>
        <v>0.019</v>
      </c>
      <c r="X101" t="str">
        <f>""</f>
        <v/>
      </c>
      <c r="Y101" t="str">
        <f>""</f>
        <v/>
      </c>
      <c r="Z101" t="str">
        <f>""</f>
        <v/>
      </c>
      <c r="AA101" t="str">
        <f>""</f>
        <v/>
      </c>
      <c r="AB101" t="str">
        <f>""</f>
        <v/>
      </c>
      <c r="AC101" t="str">
        <f>""</f>
        <v/>
      </c>
      <c r="AD101" t="str">
        <f>""</f>
        <v/>
      </c>
      <c r="AE101" t="str">
        <f>""</f>
        <v/>
      </c>
      <c r="AF101" t="str">
        <f>""</f>
        <v/>
      </c>
      <c r="AG101" t="str">
        <f>""</f>
        <v/>
      </c>
      <c r="AH101" t="str">
        <f>""</f>
        <v/>
      </c>
      <c r="AI101" t="str">
        <f>""</f>
        <v/>
      </c>
      <c r="AJ101" t="str">
        <f>""</f>
        <v/>
      </c>
      <c r="AK101" t="str">
        <f>""</f>
        <v/>
      </c>
      <c r="AL101" t="str">
        <f>""</f>
        <v/>
      </c>
      <c r="AM101" t="str">
        <f>""</f>
        <v/>
      </c>
      <c r="AN101" t="str">
        <f>""</f>
        <v/>
      </c>
      <c r="AO101" t="str">
        <f>""</f>
        <v/>
      </c>
      <c r="AP101" t="str">
        <f>""</f>
        <v/>
      </c>
      <c r="AQ101" t="str">
        <f>""</f>
        <v/>
      </c>
      <c r="AR101" t="str">
        <f>""</f>
        <v/>
      </c>
      <c r="AS101" t="str">
        <f>""</f>
        <v/>
      </c>
      <c r="AT101" t="str">
        <f>""</f>
        <v/>
      </c>
      <c r="AU101" t="str">
        <f>""</f>
        <v/>
      </c>
      <c r="AV101" t="str">
        <f>""</f>
        <v/>
      </c>
      <c r="AW101" t="str">
        <f>""</f>
        <v/>
      </c>
      <c r="AX101" t="str">
        <f>""</f>
        <v/>
      </c>
      <c r="AY101" t="str">
        <f>""</f>
        <v/>
      </c>
      <c r="AZ101" t="str">
        <f>""</f>
        <v/>
      </c>
      <c r="BA101" t="str">
        <f>""</f>
        <v/>
      </c>
    </row>
    <row r="102" spans="2:53" x14ac:dyDescent="0.2">
      <c r="B102" t="str">
        <f>""</f>
        <v/>
      </c>
      <c r="C102" t="str">
        <f>""</f>
        <v/>
      </c>
      <c r="D102" t="str">
        <f>""</f>
        <v/>
      </c>
      <c r="E102" t="str">
        <f>""</f>
        <v/>
      </c>
      <c r="F102" t="str">
        <f>""</f>
        <v/>
      </c>
      <c r="G102" t="str">
        <f>""</f>
        <v/>
      </c>
      <c r="H102" t="str">
        <f>""</f>
        <v/>
      </c>
      <c r="I102" t="str">
        <f>""</f>
        <v/>
      </c>
      <c r="J102" t="str">
        <f>""</f>
        <v/>
      </c>
      <c r="K102" t="str">
        <f>""</f>
        <v/>
      </c>
      <c r="L102" t="str">
        <f>""</f>
        <v/>
      </c>
      <c r="M102" t="str">
        <f>""</f>
        <v/>
      </c>
      <c r="N102" t="str">
        <f>""</f>
        <v/>
      </c>
      <c r="O102" t="str">
        <f>""</f>
        <v/>
      </c>
      <c r="P102" t="str">
        <f>""</f>
        <v/>
      </c>
      <c r="Q102" t="str">
        <f>""</f>
        <v/>
      </c>
      <c r="R102" t="str">
        <f>""</f>
        <v/>
      </c>
      <c r="S102" t="str">
        <f>""</f>
        <v/>
      </c>
      <c r="T102" t="str">
        <f>""</f>
        <v/>
      </c>
      <c r="U102" t="str">
        <f>""</f>
        <v/>
      </c>
      <c r="V102" t="str">
        <f>""</f>
        <v/>
      </c>
      <c r="W102" t="str">
        <f>"[0.122]"</f>
        <v>[0.122]</v>
      </c>
      <c r="X102" t="str">
        <f>""</f>
        <v/>
      </c>
      <c r="Y102" t="str">
        <f>""</f>
        <v/>
      </c>
      <c r="Z102" t="str">
        <f>""</f>
        <v/>
      </c>
      <c r="AA102" t="str">
        <f>""</f>
        <v/>
      </c>
      <c r="AB102" t="str">
        <f>""</f>
        <v/>
      </c>
      <c r="AC102" t="str">
        <f>""</f>
        <v/>
      </c>
      <c r="AD102" t="str">
        <f>""</f>
        <v/>
      </c>
      <c r="AE102" t="str">
        <f>""</f>
        <v/>
      </c>
      <c r="AF102" t="str">
        <f>""</f>
        <v/>
      </c>
      <c r="AG102" t="str">
        <f>""</f>
        <v/>
      </c>
      <c r="AH102" t="str">
        <f>""</f>
        <v/>
      </c>
      <c r="AI102" t="str">
        <f>""</f>
        <v/>
      </c>
      <c r="AJ102" t="str">
        <f>""</f>
        <v/>
      </c>
      <c r="AK102" t="str">
        <f>""</f>
        <v/>
      </c>
      <c r="AL102" t="str">
        <f>""</f>
        <v/>
      </c>
      <c r="AM102" t="str">
        <f>""</f>
        <v/>
      </c>
      <c r="AN102" t="str">
        <f>""</f>
        <v/>
      </c>
      <c r="AO102" t="str">
        <f>""</f>
        <v/>
      </c>
      <c r="AP102" t="str">
        <f>""</f>
        <v/>
      </c>
      <c r="AQ102" t="str">
        <f>""</f>
        <v/>
      </c>
      <c r="AR102" t="str">
        <f>""</f>
        <v/>
      </c>
      <c r="AS102" t="str">
        <f>""</f>
        <v/>
      </c>
      <c r="AT102" t="str">
        <f>""</f>
        <v/>
      </c>
      <c r="AU102" t="str">
        <f>""</f>
        <v/>
      </c>
      <c r="AV102" t="str">
        <f>""</f>
        <v/>
      </c>
      <c r="AW102" t="str">
        <f>""</f>
        <v/>
      </c>
      <c r="AX102" t="str">
        <f>""</f>
        <v/>
      </c>
      <c r="AY102" t="str">
        <f>""</f>
        <v/>
      </c>
      <c r="AZ102" t="str">
        <f>""</f>
        <v/>
      </c>
      <c r="BA102" t="str">
        <f>""</f>
        <v/>
      </c>
    </row>
    <row r="103" spans="2:53" x14ac:dyDescent="0.2">
      <c r="B103" t="str">
        <f>"Destruction of house (yes=1) for a household in 1998-07"</f>
        <v>Destruction of house (yes=1) for a household in 1998-07</v>
      </c>
      <c r="C103" t="str">
        <f>""</f>
        <v/>
      </c>
      <c r="D103" t="str">
        <f>""</f>
        <v/>
      </c>
      <c r="E103" t="str">
        <f>""</f>
        <v/>
      </c>
      <c r="F103" t="str">
        <f>""</f>
        <v/>
      </c>
      <c r="G103" t="str">
        <f>""</f>
        <v/>
      </c>
      <c r="H103" t="str">
        <f>""</f>
        <v/>
      </c>
      <c r="I103" t="str">
        <f>""</f>
        <v/>
      </c>
      <c r="J103" t="str">
        <f>""</f>
        <v/>
      </c>
      <c r="K103" t="str">
        <f>""</f>
        <v/>
      </c>
      <c r="L103" t="str">
        <f>""</f>
        <v/>
      </c>
      <c r="M103" t="str">
        <f>""</f>
        <v/>
      </c>
      <c r="N103" t="str">
        <f>""</f>
        <v/>
      </c>
      <c r="O103" t="str">
        <f>""</f>
        <v/>
      </c>
      <c r="P103" t="str">
        <f>""</f>
        <v/>
      </c>
      <c r="Q103" t="str">
        <f>""</f>
        <v/>
      </c>
      <c r="R103" t="str">
        <f>""</f>
        <v/>
      </c>
      <c r="S103" t="str">
        <f>""</f>
        <v/>
      </c>
      <c r="T103" t="str">
        <f>""</f>
        <v/>
      </c>
      <c r="U103" t="str">
        <f>""</f>
        <v/>
      </c>
      <c r="V103" t="str">
        <f>""</f>
        <v/>
      </c>
      <c r="W103" t="str">
        <f>""</f>
        <v/>
      </c>
      <c r="X103" t="str">
        <f>"0.053"</f>
        <v>0.053</v>
      </c>
      <c r="Y103" t="str">
        <f>"0.049"</f>
        <v>0.049</v>
      </c>
      <c r="Z103" t="str">
        <f>"0.057"</f>
        <v>0.057</v>
      </c>
      <c r="AA103" t="str">
        <f>""</f>
        <v/>
      </c>
      <c r="AB103" t="str">
        <f>""</f>
        <v/>
      </c>
      <c r="AC103" t="str">
        <f>""</f>
        <v/>
      </c>
      <c r="AD103" t="str">
        <f>""</f>
        <v/>
      </c>
      <c r="AE103" t="str">
        <f>""</f>
        <v/>
      </c>
      <c r="AF103" t="str">
        <f>""</f>
        <v/>
      </c>
      <c r="AG103" t="str">
        <f>""</f>
        <v/>
      </c>
      <c r="AH103" t="str">
        <f>""</f>
        <v/>
      </c>
      <c r="AI103" t="str">
        <f>""</f>
        <v/>
      </c>
      <c r="AJ103" t="str">
        <f>""</f>
        <v/>
      </c>
      <c r="AK103" t="str">
        <f>""</f>
        <v/>
      </c>
      <c r="AL103" t="str">
        <f>""</f>
        <v/>
      </c>
      <c r="AM103" t="str">
        <f>""</f>
        <v/>
      </c>
      <c r="AN103" t="str">
        <f>""</f>
        <v/>
      </c>
      <c r="AO103" t="str">
        <f>""</f>
        <v/>
      </c>
      <c r="AP103" t="str">
        <f>""</f>
        <v/>
      </c>
      <c r="AQ103" t="str">
        <f>""</f>
        <v/>
      </c>
      <c r="AR103" t="str">
        <f>""</f>
        <v/>
      </c>
      <c r="AS103" t="str">
        <f>""</f>
        <v/>
      </c>
      <c r="AT103" t="str">
        <f>""</f>
        <v/>
      </c>
      <c r="AU103" t="str">
        <f>""</f>
        <v/>
      </c>
      <c r="AV103" t="str">
        <f>""</f>
        <v/>
      </c>
      <c r="AW103" t="str">
        <f>""</f>
        <v/>
      </c>
      <c r="AX103" t="str">
        <f>""</f>
        <v/>
      </c>
      <c r="AY103" t="str">
        <f>""</f>
        <v/>
      </c>
      <c r="AZ103" t="str">
        <f>""</f>
        <v/>
      </c>
      <c r="BA103" t="str">
        <f>""</f>
        <v/>
      </c>
    </row>
    <row r="104" spans="2:53" x14ac:dyDescent="0.2">
      <c r="B104" t="str">
        <f>""</f>
        <v/>
      </c>
      <c r="C104" t="str">
        <f>""</f>
        <v/>
      </c>
      <c r="D104" t="str">
        <f>""</f>
        <v/>
      </c>
      <c r="E104" t="str">
        <f>""</f>
        <v/>
      </c>
      <c r="F104" t="str">
        <f>""</f>
        <v/>
      </c>
      <c r="G104" t="str">
        <f>""</f>
        <v/>
      </c>
      <c r="H104" t="str">
        <f>""</f>
        <v/>
      </c>
      <c r="I104" t="str">
        <f>""</f>
        <v/>
      </c>
      <c r="J104" t="str">
        <f>""</f>
        <v/>
      </c>
      <c r="K104" t="str">
        <f>""</f>
        <v/>
      </c>
      <c r="L104" t="str">
        <f>""</f>
        <v/>
      </c>
      <c r="M104" t="str">
        <f>""</f>
        <v/>
      </c>
      <c r="N104" t="str">
        <f>""</f>
        <v/>
      </c>
      <c r="O104" t="str">
        <f>""</f>
        <v/>
      </c>
      <c r="P104" t="str">
        <f>""</f>
        <v/>
      </c>
      <c r="Q104" t="str">
        <f>""</f>
        <v/>
      </c>
      <c r="R104" t="str">
        <f>""</f>
        <v/>
      </c>
      <c r="S104" t="str">
        <f>""</f>
        <v/>
      </c>
      <c r="T104" t="str">
        <f>""</f>
        <v/>
      </c>
      <c r="U104" t="str">
        <f>""</f>
        <v/>
      </c>
      <c r="V104" t="str">
        <f>""</f>
        <v/>
      </c>
      <c r="W104" t="str">
        <f>""</f>
        <v/>
      </c>
      <c r="X104" t="str">
        <f>"[0.056]"</f>
        <v>[0.056]</v>
      </c>
      <c r="Y104" t="str">
        <f>"[0.055]"</f>
        <v>[0.055]</v>
      </c>
      <c r="Z104" t="str">
        <f>"[0.055]"</f>
        <v>[0.055]</v>
      </c>
      <c r="AA104" t="str">
        <f>""</f>
        <v/>
      </c>
      <c r="AB104" t="str">
        <f>""</f>
        <v/>
      </c>
      <c r="AC104" t="str">
        <f>""</f>
        <v/>
      </c>
      <c r="AD104" t="str">
        <f>""</f>
        <v/>
      </c>
      <c r="AE104" t="str">
        <f>""</f>
        <v/>
      </c>
      <c r="AF104" t="str">
        <f>""</f>
        <v/>
      </c>
      <c r="AG104" t="str">
        <f>""</f>
        <v/>
      </c>
      <c r="AH104" t="str">
        <f>""</f>
        <v/>
      </c>
      <c r="AI104" t="str">
        <f>""</f>
        <v/>
      </c>
      <c r="AJ104" t="str">
        <f>""</f>
        <v/>
      </c>
      <c r="AK104" t="str">
        <f>""</f>
        <v/>
      </c>
      <c r="AL104" t="str">
        <f>""</f>
        <v/>
      </c>
      <c r="AM104" t="str">
        <f>""</f>
        <v/>
      </c>
      <c r="AN104" t="str">
        <f>""</f>
        <v/>
      </c>
      <c r="AO104" t="str">
        <f>""</f>
        <v/>
      </c>
      <c r="AP104" t="str">
        <f>""</f>
        <v/>
      </c>
      <c r="AQ104" t="str">
        <f>""</f>
        <v/>
      </c>
      <c r="AR104" t="str">
        <f>""</f>
        <v/>
      </c>
      <c r="AS104" t="str">
        <f>""</f>
        <v/>
      </c>
      <c r="AT104" t="str">
        <f>""</f>
        <v/>
      </c>
      <c r="AU104" t="str">
        <f>""</f>
        <v/>
      </c>
      <c r="AV104" t="str">
        <f>""</f>
        <v/>
      </c>
      <c r="AW104" t="str">
        <f>""</f>
        <v/>
      </c>
      <c r="AX104" t="str">
        <f>""</f>
        <v/>
      </c>
      <c r="AY104" t="str">
        <f>""</f>
        <v/>
      </c>
      <c r="AZ104" t="str">
        <f>""</f>
        <v/>
      </c>
      <c r="BA104" t="str">
        <f>""</f>
        <v/>
      </c>
    </row>
    <row r="105" spans="2:53" x14ac:dyDescent="0.2">
      <c r="B105" t="str">
        <f>"At least 1 child left the household in a given year (yes=1)"</f>
        <v>At least 1 child left the household in a given year (yes=1)</v>
      </c>
      <c r="C105" t="str">
        <f>""</f>
        <v/>
      </c>
      <c r="D105" t="str">
        <f>""</f>
        <v/>
      </c>
      <c r="E105" t="str">
        <f>""</f>
        <v/>
      </c>
      <c r="F105" t="str">
        <f>""</f>
        <v/>
      </c>
      <c r="G105" t="str">
        <f>""</f>
        <v/>
      </c>
      <c r="H105" t="str">
        <f>""</f>
        <v/>
      </c>
      <c r="I105" t="str">
        <f>""</f>
        <v/>
      </c>
      <c r="J105" t="str">
        <f>""</f>
        <v/>
      </c>
      <c r="K105" t="str">
        <f>""</f>
        <v/>
      </c>
      <c r="L105" t="str">
        <f>""</f>
        <v/>
      </c>
      <c r="M105" t="str">
        <f>""</f>
        <v/>
      </c>
      <c r="N105" t="str">
        <f>""</f>
        <v/>
      </c>
      <c r="O105" t="str">
        <f>""</f>
        <v/>
      </c>
      <c r="P105" t="str">
        <f>""</f>
        <v/>
      </c>
      <c r="Q105" t="str">
        <f>""</f>
        <v/>
      </c>
      <c r="R105" t="str">
        <f>""</f>
        <v/>
      </c>
      <c r="S105" t="str">
        <f>""</f>
        <v/>
      </c>
      <c r="T105" t="str">
        <f>""</f>
        <v/>
      </c>
      <c r="U105" t="str">
        <f>""</f>
        <v/>
      </c>
      <c r="V105" t="str">
        <f>""</f>
        <v/>
      </c>
      <c r="W105" t="str">
        <f>""</f>
        <v/>
      </c>
      <c r="X105" t="str">
        <f>"-0.063"</f>
        <v>-0.063</v>
      </c>
      <c r="Y105" t="str">
        <f>""</f>
        <v/>
      </c>
      <c r="Z105" t="str">
        <f>""</f>
        <v/>
      </c>
      <c r="AA105" t="str">
        <f>""</f>
        <v/>
      </c>
      <c r="AB105" t="str">
        <f>""</f>
        <v/>
      </c>
      <c r="AC105" t="str">
        <f>""</f>
        <v/>
      </c>
      <c r="AD105" t="str">
        <f>""</f>
        <v/>
      </c>
      <c r="AE105" t="str">
        <f>""</f>
        <v/>
      </c>
      <c r="AF105" t="str">
        <f>""</f>
        <v/>
      </c>
      <c r="AG105" t="str">
        <f>""</f>
        <v/>
      </c>
      <c r="AH105" t="str">
        <f>""</f>
        <v/>
      </c>
      <c r="AI105" t="str">
        <f>""</f>
        <v/>
      </c>
      <c r="AJ105" t="str">
        <f>""</f>
        <v/>
      </c>
      <c r="AK105" t="str">
        <f>""</f>
        <v/>
      </c>
      <c r="AL105" t="str">
        <f>""</f>
        <v/>
      </c>
      <c r="AM105" t="str">
        <f>""</f>
        <v/>
      </c>
      <c r="AN105" t="str">
        <f>""</f>
        <v/>
      </c>
      <c r="AO105" t="str">
        <f>""</f>
        <v/>
      </c>
      <c r="AP105" t="str">
        <f>""</f>
        <v/>
      </c>
      <c r="AQ105" t="str">
        <f>""</f>
        <v/>
      </c>
      <c r="AR105" t="str">
        <f>""</f>
        <v/>
      </c>
      <c r="AS105" t="str">
        <f>""</f>
        <v/>
      </c>
      <c r="AT105" t="str">
        <f>""</f>
        <v/>
      </c>
      <c r="AU105" t="str">
        <f>""</f>
        <v/>
      </c>
      <c r="AV105" t="str">
        <f>""</f>
        <v/>
      </c>
      <c r="AW105" t="str">
        <f>""</f>
        <v/>
      </c>
      <c r="AX105" t="str">
        <f>""</f>
        <v/>
      </c>
      <c r="AY105" t="str">
        <f>""</f>
        <v/>
      </c>
      <c r="AZ105" t="str">
        <f>""</f>
        <v/>
      </c>
      <c r="BA105" t="str">
        <f>""</f>
        <v/>
      </c>
    </row>
    <row r="106" spans="2:53" x14ac:dyDescent="0.2">
      <c r="B106" t="str">
        <f>""</f>
        <v/>
      </c>
      <c r="C106" t="str">
        <f>""</f>
        <v/>
      </c>
      <c r="D106" t="str">
        <f>""</f>
        <v/>
      </c>
      <c r="E106" t="str">
        <f>""</f>
        <v/>
      </c>
      <c r="F106" t="str">
        <f>""</f>
        <v/>
      </c>
      <c r="G106" t="str">
        <f>""</f>
        <v/>
      </c>
      <c r="H106" t="str">
        <f>""</f>
        <v/>
      </c>
      <c r="I106" t="str">
        <f>""</f>
        <v/>
      </c>
      <c r="J106" t="str">
        <f>""</f>
        <v/>
      </c>
      <c r="K106" t="str">
        <f>""</f>
        <v/>
      </c>
      <c r="L106" t="str">
        <f>""</f>
        <v/>
      </c>
      <c r="M106" t="str">
        <f>""</f>
        <v/>
      </c>
      <c r="N106" t="str">
        <f>""</f>
        <v/>
      </c>
      <c r="O106" t="str">
        <f>""</f>
        <v/>
      </c>
      <c r="P106" t="str">
        <f>""</f>
        <v/>
      </c>
      <c r="Q106" t="str">
        <f>""</f>
        <v/>
      </c>
      <c r="R106" t="str">
        <f>""</f>
        <v/>
      </c>
      <c r="S106" t="str">
        <f>""</f>
        <v/>
      </c>
      <c r="T106" t="str">
        <f>""</f>
        <v/>
      </c>
      <c r="U106" t="str">
        <f>""</f>
        <v/>
      </c>
      <c r="V106" t="str">
        <f>""</f>
        <v/>
      </c>
      <c r="W106" t="str">
        <f>""</f>
        <v/>
      </c>
      <c r="X106" t="str">
        <f>"[0.044]"</f>
        <v>[0.044]</v>
      </c>
      <c r="Y106" t="str">
        <f>""</f>
        <v/>
      </c>
      <c r="Z106" t="str">
        <f>""</f>
        <v/>
      </c>
      <c r="AA106" t="str">
        <f>""</f>
        <v/>
      </c>
      <c r="AB106" t="str">
        <f>""</f>
        <v/>
      </c>
      <c r="AC106" t="str">
        <f>""</f>
        <v/>
      </c>
      <c r="AD106" t="str">
        <f>""</f>
        <v/>
      </c>
      <c r="AE106" t="str">
        <f>""</f>
        <v/>
      </c>
      <c r="AF106" t="str">
        <f>""</f>
        <v/>
      </c>
      <c r="AG106" t="str">
        <f>""</f>
        <v/>
      </c>
      <c r="AH106" t="str">
        <f>""</f>
        <v/>
      </c>
      <c r="AI106" t="str">
        <f>""</f>
        <v/>
      </c>
      <c r="AJ106" t="str">
        <f>""</f>
        <v/>
      </c>
      <c r="AK106" t="str">
        <f>""</f>
        <v/>
      </c>
      <c r="AL106" t="str">
        <f>""</f>
        <v/>
      </c>
      <c r="AM106" t="str">
        <f>""</f>
        <v/>
      </c>
      <c r="AN106" t="str">
        <f>""</f>
        <v/>
      </c>
      <c r="AO106" t="str">
        <f>""</f>
        <v/>
      </c>
      <c r="AP106" t="str">
        <f>""</f>
        <v/>
      </c>
      <c r="AQ106" t="str">
        <f>""</f>
        <v/>
      </c>
      <c r="AR106" t="str">
        <f>""</f>
        <v/>
      </c>
      <c r="AS106" t="str">
        <f>""</f>
        <v/>
      </c>
      <c r="AT106" t="str">
        <f>""</f>
        <v/>
      </c>
      <c r="AU106" t="str">
        <f>""</f>
        <v/>
      </c>
      <c r="AV106" t="str">
        <f>""</f>
        <v/>
      </c>
      <c r="AW106" t="str">
        <f>""</f>
        <v/>
      </c>
      <c r="AX106" t="str">
        <f>""</f>
        <v/>
      </c>
      <c r="AY106" t="str">
        <f>""</f>
        <v/>
      </c>
      <c r="AZ106" t="str">
        <f>""</f>
        <v/>
      </c>
      <c r="BA106" t="str">
        <f>""</f>
        <v/>
      </c>
    </row>
    <row r="107" spans="2:53" x14ac:dyDescent="0.2">
      <c r="B107" t="str">
        <f>"Interaction"</f>
        <v>Interaction</v>
      </c>
      <c r="C107" t="str">
        <f>""</f>
        <v/>
      </c>
      <c r="D107" t="str">
        <f>""</f>
        <v/>
      </c>
      <c r="E107" t="str">
        <f>""</f>
        <v/>
      </c>
      <c r="F107" t="str">
        <f>""</f>
        <v/>
      </c>
      <c r="G107" t="str">
        <f>""</f>
        <v/>
      </c>
      <c r="H107" t="str">
        <f>""</f>
        <v/>
      </c>
      <c r="I107" t="str">
        <f>""</f>
        <v/>
      </c>
      <c r="J107" t="str">
        <f>""</f>
        <v/>
      </c>
      <c r="K107" t="str">
        <f>""</f>
        <v/>
      </c>
      <c r="L107" t="str">
        <f>""</f>
        <v/>
      </c>
      <c r="M107" t="str">
        <f>""</f>
        <v/>
      </c>
      <c r="N107" t="str">
        <f>""</f>
        <v/>
      </c>
      <c r="O107" t="str">
        <f>""</f>
        <v/>
      </c>
      <c r="P107" t="str">
        <f>""</f>
        <v/>
      </c>
      <c r="Q107" t="str">
        <f>""</f>
        <v/>
      </c>
      <c r="R107" t="str">
        <f>""</f>
        <v/>
      </c>
      <c r="S107" t="str">
        <f>""</f>
        <v/>
      </c>
      <c r="T107" t="str">
        <f>""</f>
        <v/>
      </c>
      <c r="U107" t="str">
        <f>""</f>
        <v/>
      </c>
      <c r="V107" t="str">
        <f>""</f>
        <v/>
      </c>
      <c r="W107" t="str">
        <f>""</f>
        <v/>
      </c>
      <c r="X107" t="str">
        <f>"0.000"</f>
        <v>0.000</v>
      </c>
      <c r="Y107" t="str">
        <f>""</f>
        <v/>
      </c>
      <c r="Z107" t="str">
        <f>""</f>
        <v/>
      </c>
      <c r="AA107" t="str">
        <f>""</f>
        <v/>
      </c>
      <c r="AB107" t="str">
        <f>""</f>
        <v/>
      </c>
      <c r="AC107" t="str">
        <f>""</f>
        <v/>
      </c>
      <c r="AD107" t="str">
        <f>""</f>
        <v/>
      </c>
      <c r="AE107" t="str">
        <f>""</f>
        <v/>
      </c>
      <c r="AF107" t="str">
        <f>""</f>
        <v/>
      </c>
      <c r="AG107" t="str">
        <f>""</f>
        <v/>
      </c>
      <c r="AH107" t="str">
        <f>""</f>
        <v/>
      </c>
      <c r="AI107" t="str">
        <f>""</f>
        <v/>
      </c>
      <c r="AJ107" t="str">
        <f>""</f>
        <v/>
      </c>
      <c r="AK107" t="str">
        <f>""</f>
        <v/>
      </c>
      <c r="AL107" t="str">
        <f>""</f>
        <v/>
      </c>
      <c r="AM107" t="str">
        <f>""</f>
        <v/>
      </c>
      <c r="AN107" t="str">
        <f>""</f>
        <v/>
      </c>
      <c r="AO107" t="str">
        <f>""</f>
        <v/>
      </c>
      <c r="AP107" t="str">
        <f>""</f>
        <v/>
      </c>
      <c r="AQ107" t="str">
        <f>""</f>
        <v/>
      </c>
      <c r="AR107" t="str">
        <f>""</f>
        <v/>
      </c>
      <c r="AS107" t="str">
        <f>""</f>
        <v/>
      </c>
      <c r="AT107" t="str">
        <f>""</f>
        <v/>
      </c>
      <c r="AU107" t="str">
        <f>""</f>
        <v/>
      </c>
      <c r="AV107" t="str">
        <f>""</f>
        <v/>
      </c>
      <c r="AW107" t="str">
        <f>""</f>
        <v/>
      </c>
      <c r="AX107" t="str">
        <f>""</f>
        <v/>
      </c>
      <c r="AY107" t="str">
        <f>""</f>
        <v/>
      </c>
      <c r="AZ107" t="str">
        <f>""</f>
        <v/>
      </c>
      <c r="BA107" t="str">
        <f>""</f>
        <v/>
      </c>
    </row>
    <row r="108" spans="2:53" x14ac:dyDescent="0.2">
      <c r="B108" t="str">
        <f>""</f>
        <v/>
      </c>
      <c r="C108" t="str">
        <f>""</f>
        <v/>
      </c>
      <c r="D108" t="str">
        <f>""</f>
        <v/>
      </c>
      <c r="E108" t="str">
        <f>""</f>
        <v/>
      </c>
      <c r="F108" t="str">
        <f>""</f>
        <v/>
      </c>
      <c r="G108" t="str">
        <f>""</f>
        <v/>
      </c>
      <c r="H108" t="str">
        <f>""</f>
        <v/>
      </c>
      <c r="I108" t="str">
        <f>""</f>
        <v/>
      </c>
      <c r="J108" t="str">
        <f>""</f>
        <v/>
      </c>
      <c r="K108" t="str">
        <f>""</f>
        <v/>
      </c>
      <c r="L108" t="str">
        <f>""</f>
        <v/>
      </c>
      <c r="M108" t="str">
        <f>""</f>
        <v/>
      </c>
      <c r="N108" t="str">
        <f>""</f>
        <v/>
      </c>
      <c r="O108" t="str">
        <f>""</f>
        <v/>
      </c>
      <c r="P108" t="str">
        <f>""</f>
        <v/>
      </c>
      <c r="Q108" t="str">
        <f>""</f>
        <v/>
      </c>
      <c r="R108" t="str">
        <f>""</f>
        <v/>
      </c>
      <c r="S108" t="str">
        <f>""</f>
        <v/>
      </c>
      <c r="T108" t="str">
        <f>""</f>
        <v/>
      </c>
      <c r="U108" t="str">
        <f>""</f>
        <v/>
      </c>
      <c r="V108" t="str">
        <f>""</f>
        <v/>
      </c>
      <c r="W108" t="str">
        <f>""</f>
        <v/>
      </c>
      <c r="X108" t="str">
        <f>"[.]"</f>
        <v>[.]</v>
      </c>
      <c r="Y108" t="str">
        <f>""</f>
        <v/>
      </c>
      <c r="Z108" t="str">
        <f>""</f>
        <v/>
      </c>
      <c r="AA108" t="str">
        <f>""</f>
        <v/>
      </c>
      <c r="AB108" t="str">
        <f>""</f>
        <v/>
      </c>
      <c r="AC108" t="str">
        <f>""</f>
        <v/>
      </c>
      <c r="AD108" t="str">
        <f>""</f>
        <v/>
      </c>
      <c r="AE108" t="str">
        <f>""</f>
        <v/>
      </c>
      <c r="AF108" t="str">
        <f>""</f>
        <v/>
      </c>
      <c r="AG108" t="str">
        <f>""</f>
        <v/>
      </c>
      <c r="AH108" t="str">
        <f>""</f>
        <v/>
      </c>
      <c r="AI108" t="str">
        <f>""</f>
        <v/>
      </c>
      <c r="AJ108" t="str">
        <f>""</f>
        <v/>
      </c>
      <c r="AK108" t="str">
        <f>""</f>
        <v/>
      </c>
      <c r="AL108" t="str">
        <f>""</f>
        <v/>
      </c>
      <c r="AM108" t="str">
        <f>""</f>
        <v/>
      </c>
      <c r="AN108" t="str">
        <f>""</f>
        <v/>
      </c>
      <c r="AO108" t="str">
        <f>""</f>
        <v/>
      </c>
      <c r="AP108" t="str">
        <f>""</f>
        <v/>
      </c>
      <c r="AQ108" t="str">
        <f>""</f>
        <v/>
      </c>
      <c r="AR108" t="str">
        <f>""</f>
        <v/>
      </c>
      <c r="AS108" t="str">
        <f>""</f>
        <v/>
      </c>
      <c r="AT108" t="str">
        <f>""</f>
        <v/>
      </c>
      <c r="AU108" t="str">
        <f>""</f>
        <v/>
      </c>
      <c r="AV108" t="str">
        <f>""</f>
        <v/>
      </c>
      <c r="AW108" t="str">
        <f>""</f>
        <v/>
      </c>
      <c r="AX108" t="str">
        <f>""</f>
        <v/>
      </c>
      <c r="AY108" t="str">
        <f>""</f>
        <v/>
      </c>
      <c r="AZ108" t="str">
        <f>""</f>
        <v/>
      </c>
      <c r="BA108" t="str">
        <f>""</f>
        <v/>
      </c>
    </row>
    <row r="109" spans="2:53" x14ac:dyDescent="0.2">
      <c r="B109" t="str">
        <f>"Number of childs who left household 1998-2007"</f>
        <v>Number of childs who left household 1998-2007</v>
      </c>
      <c r="C109" t="str">
        <f>""</f>
        <v/>
      </c>
      <c r="D109" t="str">
        <f>""</f>
        <v/>
      </c>
      <c r="E109" t="str">
        <f>""</f>
        <v/>
      </c>
      <c r="F109" t="str">
        <f>""</f>
        <v/>
      </c>
      <c r="G109" t="str">
        <f>""</f>
        <v/>
      </c>
      <c r="H109" t="str">
        <f>""</f>
        <v/>
      </c>
      <c r="I109" t="str">
        <f>""</f>
        <v/>
      </c>
      <c r="J109" t="str">
        <f>""</f>
        <v/>
      </c>
      <c r="K109" t="str">
        <f>""</f>
        <v/>
      </c>
      <c r="L109" t="str">
        <f>""</f>
        <v/>
      </c>
      <c r="M109" t="str">
        <f>""</f>
        <v/>
      </c>
      <c r="N109" t="str">
        <f>""</f>
        <v/>
      </c>
      <c r="O109" t="str">
        <f>""</f>
        <v/>
      </c>
      <c r="P109" t="str">
        <f>""</f>
        <v/>
      </c>
      <c r="Q109" t="str">
        <f>""</f>
        <v/>
      </c>
      <c r="R109" t="str">
        <f>""</f>
        <v/>
      </c>
      <c r="S109" t="str">
        <f>""</f>
        <v/>
      </c>
      <c r="T109" t="str">
        <f>""</f>
        <v/>
      </c>
      <c r="U109" t="str">
        <f>""</f>
        <v/>
      </c>
      <c r="V109" t="str">
        <f>""</f>
        <v/>
      </c>
      <c r="W109" t="str">
        <f>""</f>
        <v/>
      </c>
      <c r="X109" t="str">
        <f>""</f>
        <v/>
      </c>
      <c r="Y109" t="str">
        <f>"-0.047**"</f>
        <v>-0.047**</v>
      </c>
      <c r="Z109" t="str">
        <f>""</f>
        <v/>
      </c>
      <c r="AA109" t="str">
        <f>""</f>
        <v/>
      </c>
      <c r="AB109" t="str">
        <f>""</f>
        <v/>
      </c>
      <c r="AC109" t="str">
        <f>""</f>
        <v/>
      </c>
      <c r="AD109" t="str">
        <f>""</f>
        <v/>
      </c>
      <c r="AE109" t="str">
        <f>""</f>
        <v/>
      </c>
      <c r="AF109" t="str">
        <f>""</f>
        <v/>
      </c>
      <c r="AG109" t="str">
        <f>""</f>
        <v/>
      </c>
      <c r="AH109" t="str">
        <f>""</f>
        <v/>
      </c>
      <c r="AI109" t="str">
        <f>""</f>
        <v/>
      </c>
      <c r="AJ109" t="str">
        <f>""</f>
        <v/>
      </c>
      <c r="AK109" t="str">
        <f>""</f>
        <v/>
      </c>
      <c r="AL109" t="str">
        <f>""</f>
        <v/>
      </c>
      <c r="AM109" t="str">
        <f>""</f>
        <v/>
      </c>
      <c r="AN109" t="str">
        <f>""</f>
        <v/>
      </c>
      <c r="AO109" t="str">
        <f>""</f>
        <v/>
      </c>
      <c r="AP109" t="str">
        <f>""</f>
        <v/>
      </c>
      <c r="AQ109" t="str">
        <f>""</f>
        <v/>
      </c>
      <c r="AR109" t="str">
        <f>""</f>
        <v/>
      </c>
      <c r="AS109" t="str">
        <f>""</f>
        <v/>
      </c>
      <c r="AT109" t="str">
        <f>""</f>
        <v/>
      </c>
      <c r="AU109" t="str">
        <f>""</f>
        <v/>
      </c>
      <c r="AV109" t="str">
        <f>""</f>
        <v/>
      </c>
      <c r="AW109" t="str">
        <f>""</f>
        <v/>
      </c>
      <c r="AX109" t="str">
        <f>""</f>
        <v/>
      </c>
      <c r="AY109" t="str">
        <f>""</f>
        <v/>
      </c>
      <c r="AZ109" t="str">
        <f>""</f>
        <v/>
      </c>
      <c r="BA109" t="str">
        <f>""</f>
        <v/>
      </c>
    </row>
    <row r="110" spans="2:53" x14ac:dyDescent="0.2">
      <c r="B110" t="str">
        <f>""</f>
        <v/>
      </c>
      <c r="C110" t="str">
        <f>""</f>
        <v/>
      </c>
      <c r="D110" t="str">
        <f>""</f>
        <v/>
      </c>
      <c r="E110" t="str">
        <f>""</f>
        <v/>
      </c>
      <c r="F110" t="str">
        <f>""</f>
        <v/>
      </c>
      <c r="G110" t="str">
        <f>""</f>
        <v/>
      </c>
      <c r="H110" t="str">
        <f>""</f>
        <v/>
      </c>
      <c r="I110" t="str">
        <f>""</f>
        <v/>
      </c>
      <c r="J110" t="str">
        <f>""</f>
        <v/>
      </c>
      <c r="K110" t="str">
        <f>""</f>
        <v/>
      </c>
      <c r="L110" t="str">
        <f>""</f>
        <v/>
      </c>
      <c r="M110" t="str">
        <f>""</f>
        <v/>
      </c>
      <c r="N110" t="str">
        <f>""</f>
        <v/>
      </c>
      <c r="O110" t="str">
        <f>""</f>
        <v/>
      </c>
      <c r="P110" t="str">
        <f>""</f>
        <v/>
      </c>
      <c r="Q110" t="str">
        <f>""</f>
        <v/>
      </c>
      <c r="R110" t="str">
        <f>""</f>
        <v/>
      </c>
      <c r="S110" t="str">
        <f>""</f>
        <v/>
      </c>
      <c r="T110" t="str">
        <f>""</f>
        <v/>
      </c>
      <c r="U110" t="str">
        <f>""</f>
        <v/>
      </c>
      <c r="V110" t="str">
        <f>""</f>
        <v/>
      </c>
      <c r="W110" t="str">
        <f>""</f>
        <v/>
      </c>
      <c r="X110" t="str">
        <f>""</f>
        <v/>
      </c>
      <c r="Y110" t="str">
        <f>"[0.023]"</f>
        <v>[0.023]</v>
      </c>
      <c r="Z110" t="str">
        <f>""</f>
        <v/>
      </c>
      <c r="AA110" t="str">
        <f>""</f>
        <v/>
      </c>
      <c r="AB110" t="str">
        <f>""</f>
        <v/>
      </c>
      <c r="AC110" t="str">
        <f>""</f>
        <v/>
      </c>
      <c r="AD110" t="str">
        <f>""</f>
        <v/>
      </c>
      <c r="AE110" t="str">
        <f>""</f>
        <v/>
      </c>
      <c r="AF110" t="str">
        <f>""</f>
        <v/>
      </c>
      <c r="AG110" t="str">
        <f>""</f>
        <v/>
      </c>
      <c r="AH110" t="str">
        <f>""</f>
        <v/>
      </c>
      <c r="AI110" t="str">
        <f>""</f>
        <v/>
      </c>
      <c r="AJ110" t="str">
        <f>""</f>
        <v/>
      </c>
      <c r="AK110" t="str">
        <f>""</f>
        <v/>
      </c>
      <c r="AL110" t="str">
        <f>""</f>
        <v/>
      </c>
      <c r="AM110" t="str">
        <f>""</f>
        <v/>
      </c>
      <c r="AN110" t="str">
        <f>""</f>
        <v/>
      </c>
      <c r="AO110" t="str">
        <f>""</f>
        <v/>
      </c>
      <c r="AP110" t="str">
        <f>""</f>
        <v/>
      </c>
      <c r="AQ110" t="str">
        <f>""</f>
        <v/>
      </c>
      <c r="AR110" t="str">
        <f>""</f>
        <v/>
      </c>
      <c r="AS110" t="str">
        <f>""</f>
        <v/>
      </c>
      <c r="AT110" t="str">
        <f>""</f>
        <v/>
      </c>
      <c r="AU110" t="str">
        <f>""</f>
        <v/>
      </c>
      <c r="AV110" t="str">
        <f>""</f>
        <v/>
      </c>
      <c r="AW110" t="str">
        <f>""</f>
        <v/>
      </c>
      <c r="AX110" t="str">
        <f>""</f>
        <v/>
      </c>
      <c r="AY110" t="str">
        <f>""</f>
        <v/>
      </c>
      <c r="AZ110" t="str">
        <f>""</f>
        <v/>
      </c>
      <c r="BA110" t="str">
        <f>""</f>
        <v/>
      </c>
    </row>
    <row r="111" spans="2:53" x14ac:dyDescent="0.2">
      <c r="B111" t="str">
        <f>"Interaction"</f>
        <v>Interaction</v>
      </c>
      <c r="C111" t="str">
        <f>""</f>
        <v/>
      </c>
      <c r="D111" t="str">
        <f>""</f>
        <v/>
      </c>
      <c r="E111" t="str">
        <f>""</f>
        <v/>
      </c>
      <c r="F111" t="str">
        <f>""</f>
        <v/>
      </c>
      <c r="G111" t="str">
        <f>""</f>
        <v/>
      </c>
      <c r="H111" t="str">
        <f>""</f>
        <v/>
      </c>
      <c r="I111" t="str">
        <f>""</f>
        <v/>
      </c>
      <c r="J111" t="str">
        <f>""</f>
        <v/>
      </c>
      <c r="K111" t="str">
        <f>""</f>
        <v/>
      </c>
      <c r="L111" t="str">
        <f>""</f>
        <v/>
      </c>
      <c r="M111" t="str">
        <f>""</f>
        <v/>
      </c>
      <c r="N111" t="str">
        <f>""</f>
        <v/>
      </c>
      <c r="O111" t="str">
        <f>""</f>
        <v/>
      </c>
      <c r="P111" t="str">
        <f>""</f>
        <v/>
      </c>
      <c r="Q111" t="str">
        <f>""</f>
        <v/>
      </c>
      <c r="R111" t="str">
        <f>""</f>
        <v/>
      </c>
      <c r="S111" t="str">
        <f>""</f>
        <v/>
      </c>
      <c r="T111" t="str">
        <f>""</f>
        <v/>
      </c>
      <c r="U111" t="str">
        <f>""</f>
        <v/>
      </c>
      <c r="V111" t="str">
        <f>""</f>
        <v/>
      </c>
      <c r="W111" t="str">
        <f>""</f>
        <v/>
      </c>
      <c r="X111" t="str">
        <f>""</f>
        <v/>
      </c>
      <c r="Y111" t="str">
        <f>"0.000"</f>
        <v>0.000</v>
      </c>
      <c r="Z111" t="str">
        <f>""</f>
        <v/>
      </c>
      <c r="AA111" t="str">
        <f>""</f>
        <v/>
      </c>
      <c r="AB111" t="str">
        <f>""</f>
        <v/>
      </c>
      <c r="AC111" t="str">
        <f>""</f>
        <v/>
      </c>
      <c r="AD111" t="str">
        <f>""</f>
        <v/>
      </c>
      <c r="AE111" t="str">
        <f>""</f>
        <v/>
      </c>
      <c r="AF111" t="str">
        <f>""</f>
        <v/>
      </c>
      <c r="AG111" t="str">
        <f>""</f>
        <v/>
      </c>
      <c r="AH111" t="str">
        <f>""</f>
        <v/>
      </c>
      <c r="AI111" t="str">
        <f>""</f>
        <v/>
      </c>
      <c r="AJ111" t="str">
        <f>""</f>
        <v/>
      </c>
      <c r="AK111" t="str">
        <f>""</f>
        <v/>
      </c>
      <c r="AL111" t="str">
        <f>""</f>
        <v/>
      </c>
      <c r="AM111" t="str">
        <f>""</f>
        <v/>
      </c>
      <c r="AN111" t="str">
        <f>""</f>
        <v/>
      </c>
      <c r="AO111" t="str">
        <f>""</f>
        <v/>
      </c>
      <c r="AP111" t="str">
        <f>""</f>
        <v/>
      </c>
      <c r="AQ111" t="str">
        <f>""</f>
        <v/>
      </c>
      <c r="AR111" t="str">
        <f>""</f>
        <v/>
      </c>
      <c r="AS111" t="str">
        <f>""</f>
        <v/>
      </c>
      <c r="AT111" t="str">
        <f>""</f>
        <v/>
      </c>
      <c r="AU111" t="str">
        <f>""</f>
        <v/>
      </c>
      <c r="AV111" t="str">
        <f>""</f>
        <v/>
      </c>
      <c r="AW111" t="str">
        <f>""</f>
        <v/>
      </c>
      <c r="AX111" t="str">
        <f>""</f>
        <v/>
      </c>
      <c r="AY111" t="str">
        <f>""</f>
        <v/>
      </c>
      <c r="AZ111" t="str">
        <f>""</f>
        <v/>
      </c>
      <c r="BA111" t="str">
        <f>""</f>
        <v/>
      </c>
    </row>
    <row r="112" spans="2:53" x14ac:dyDescent="0.2">
      <c r="B112" t="str">
        <f>""</f>
        <v/>
      </c>
      <c r="C112" t="str">
        <f>""</f>
        <v/>
      </c>
      <c r="D112" t="str">
        <f>""</f>
        <v/>
      </c>
      <c r="E112" t="str">
        <f>""</f>
        <v/>
      </c>
      <c r="F112" t="str">
        <f>""</f>
        <v/>
      </c>
      <c r="G112" t="str">
        <f>""</f>
        <v/>
      </c>
      <c r="H112" t="str">
        <f>""</f>
        <v/>
      </c>
      <c r="I112" t="str">
        <f>""</f>
        <v/>
      </c>
      <c r="J112" t="str">
        <f>""</f>
        <v/>
      </c>
      <c r="K112" t="str">
        <f>""</f>
        <v/>
      </c>
      <c r="L112" t="str">
        <f>""</f>
        <v/>
      </c>
      <c r="M112" t="str">
        <f>""</f>
        <v/>
      </c>
      <c r="N112" t="str">
        <f>""</f>
        <v/>
      </c>
      <c r="O112" t="str">
        <f>""</f>
        <v/>
      </c>
      <c r="P112" t="str">
        <f>""</f>
        <v/>
      </c>
      <c r="Q112" t="str">
        <f>""</f>
        <v/>
      </c>
      <c r="R112" t="str">
        <f>""</f>
        <v/>
      </c>
      <c r="S112" t="str">
        <f>""</f>
        <v/>
      </c>
      <c r="T112" t="str">
        <f>""</f>
        <v/>
      </c>
      <c r="U112" t="str">
        <f>""</f>
        <v/>
      </c>
      <c r="V112" t="str">
        <f>""</f>
        <v/>
      </c>
      <c r="W112" t="str">
        <f>""</f>
        <v/>
      </c>
      <c r="X112" t="str">
        <f>""</f>
        <v/>
      </c>
      <c r="Y112" t="str">
        <f>"[.]"</f>
        <v>[.]</v>
      </c>
      <c r="Z112" t="str">
        <f>""</f>
        <v/>
      </c>
      <c r="AA112" t="str">
        <f>""</f>
        <v/>
      </c>
      <c r="AB112" t="str">
        <f>""</f>
        <v/>
      </c>
      <c r="AC112" t="str">
        <f>""</f>
        <v/>
      </c>
      <c r="AD112" t="str">
        <f>""</f>
        <v/>
      </c>
      <c r="AE112" t="str">
        <f>""</f>
        <v/>
      </c>
      <c r="AF112" t="str">
        <f>""</f>
        <v/>
      </c>
      <c r="AG112" t="str">
        <f>""</f>
        <v/>
      </c>
      <c r="AH112" t="str">
        <f>""</f>
        <v/>
      </c>
      <c r="AI112" t="str">
        <f>""</f>
        <v/>
      </c>
      <c r="AJ112" t="str">
        <f>""</f>
        <v/>
      </c>
      <c r="AK112" t="str">
        <f>""</f>
        <v/>
      </c>
      <c r="AL112" t="str">
        <f>""</f>
        <v/>
      </c>
      <c r="AM112" t="str">
        <f>""</f>
        <v/>
      </c>
      <c r="AN112" t="str">
        <f>""</f>
        <v/>
      </c>
      <c r="AO112" t="str">
        <f>""</f>
        <v/>
      </c>
      <c r="AP112" t="str">
        <f>""</f>
        <v/>
      </c>
      <c r="AQ112" t="str">
        <f>""</f>
        <v/>
      </c>
      <c r="AR112" t="str">
        <f>""</f>
        <v/>
      </c>
      <c r="AS112" t="str">
        <f>""</f>
        <v/>
      </c>
      <c r="AT112" t="str">
        <f>""</f>
        <v/>
      </c>
      <c r="AU112" t="str">
        <f>""</f>
        <v/>
      </c>
      <c r="AV112" t="str">
        <f>""</f>
        <v/>
      </c>
      <c r="AW112" t="str">
        <f>""</f>
        <v/>
      </c>
      <c r="AX112" t="str">
        <f>""</f>
        <v/>
      </c>
      <c r="AY112" t="str">
        <f>""</f>
        <v/>
      </c>
      <c r="AZ112" t="str">
        <f>""</f>
        <v/>
      </c>
      <c r="BA112" t="str">
        <f>""</f>
        <v/>
      </c>
    </row>
    <row r="113" spans="2:53" x14ac:dyDescent="0.2">
      <c r="B113" t="str">
        <f>"Share of childs  who left household 1998-2007"</f>
        <v>Share of childs  who left household 1998-2007</v>
      </c>
      <c r="C113" t="str">
        <f>""</f>
        <v/>
      </c>
      <c r="D113" t="str">
        <f>""</f>
        <v/>
      </c>
      <c r="E113" t="str">
        <f>""</f>
        <v/>
      </c>
      <c r="F113" t="str">
        <f>""</f>
        <v/>
      </c>
      <c r="G113" t="str">
        <f>""</f>
        <v/>
      </c>
      <c r="H113" t="str">
        <f>""</f>
        <v/>
      </c>
      <c r="I113" t="str">
        <f>""</f>
        <v/>
      </c>
      <c r="J113" t="str">
        <f>""</f>
        <v/>
      </c>
      <c r="K113" t="str">
        <f>""</f>
        <v/>
      </c>
      <c r="L113" t="str">
        <f>""</f>
        <v/>
      </c>
      <c r="M113" t="str">
        <f>""</f>
        <v/>
      </c>
      <c r="N113" t="str">
        <f>""</f>
        <v/>
      </c>
      <c r="O113" t="str">
        <f>""</f>
        <v/>
      </c>
      <c r="P113" t="str">
        <f>""</f>
        <v/>
      </c>
      <c r="Q113" t="str">
        <f>""</f>
        <v/>
      </c>
      <c r="R113" t="str">
        <f>""</f>
        <v/>
      </c>
      <c r="S113" t="str">
        <f>""</f>
        <v/>
      </c>
      <c r="T113" t="str">
        <f>""</f>
        <v/>
      </c>
      <c r="U113" t="str">
        <f>""</f>
        <v/>
      </c>
      <c r="V113" t="str">
        <f>""</f>
        <v/>
      </c>
      <c r="W113" t="str">
        <f>""</f>
        <v/>
      </c>
      <c r="X113" t="str">
        <f>""</f>
        <v/>
      </c>
      <c r="Y113" t="str">
        <f>""</f>
        <v/>
      </c>
      <c r="Z113" t="str">
        <f>"-0.065"</f>
        <v>-0.065</v>
      </c>
      <c r="AA113" t="str">
        <f>""</f>
        <v/>
      </c>
      <c r="AB113" t="str">
        <f>""</f>
        <v/>
      </c>
      <c r="AC113" t="str">
        <f>""</f>
        <v/>
      </c>
      <c r="AD113" t="str">
        <f>""</f>
        <v/>
      </c>
      <c r="AE113" t="str">
        <f>""</f>
        <v/>
      </c>
      <c r="AF113" t="str">
        <f>""</f>
        <v/>
      </c>
      <c r="AG113" t="str">
        <f>""</f>
        <v/>
      </c>
      <c r="AH113" t="str">
        <f>""</f>
        <v/>
      </c>
      <c r="AI113" t="str">
        <f>""</f>
        <v/>
      </c>
      <c r="AJ113" t="str">
        <f>""</f>
        <v/>
      </c>
      <c r="AK113" t="str">
        <f>""</f>
        <v/>
      </c>
      <c r="AL113" t="str">
        <f>""</f>
        <v/>
      </c>
      <c r="AM113" t="str">
        <f>""</f>
        <v/>
      </c>
      <c r="AN113" t="str">
        <f>""</f>
        <v/>
      </c>
      <c r="AO113" t="str">
        <f>""</f>
        <v/>
      </c>
      <c r="AP113" t="str">
        <f>""</f>
        <v/>
      </c>
      <c r="AQ113" t="str">
        <f>""</f>
        <v/>
      </c>
      <c r="AR113" t="str">
        <f>""</f>
        <v/>
      </c>
      <c r="AS113" t="str">
        <f>""</f>
        <v/>
      </c>
      <c r="AT113" t="str">
        <f>""</f>
        <v/>
      </c>
      <c r="AU113" t="str">
        <f>""</f>
        <v/>
      </c>
      <c r="AV113" t="str">
        <f>""</f>
        <v/>
      </c>
      <c r="AW113" t="str">
        <f>""</f>
        <v/>
      </c>
      <c r="AX113" t="str">
        <f>""</f>
        <v/>
      </c>
      <c r="AY113" t="str">
        <f>""</f>
        <v/>
      </c>
      <c r="AZ113" t="str">
        <f>""</f>
        <v/>
      </c>
      <c r="BA113" t="str">
        <f>""</f>
        <v/>
      </c>
    </row>
    <row r="114" spans="2:53" x14ac:dyDescent="0.2">
      <c r="B114" t="str">
        <f>""</f>
        <v/>
      </c>
      <c r="C114" t="str">
        <f>""</f>
        <v/>
      </c>
      <c r="D114" t="str">
        <f>""</f>
        <v/>
      </c>
      <c r="E114" t="str">
        <f>""</f>
        <v/>
      </c>
      <c r="F114" t="str">
        <f>""</f>
        <v/>
      </c>
      <c r="G114" t="str">
        <f>""</f>
        <v/>
      </c>
      <c r="H114" t="str">
        <f>""</f>
        <v/>
      </c>
      <c r="I114" t="str">
        <f>""</f>
        <v/>
      </c>
      <c r="J114" t="str">
        <f>""</f>
        <v/>
      </c>
      <c r="K114" t="str">
        <f>""</f>
        <v/>
      </c>
      <c r="L114" t="str">
        <f>""</f>
        <v/>
      </c>
      <c r="M114" t="str">
        <f>""</f>
        <v/>
      </c>
      <c r="N114" t="str">
        <f>""</f>
        <v/>
      </c>
      <c r="O114" t="str">
        <f>""</f>
        <v/>
      </c>
      <c r="P114" t="str">
        <f>""</f>
        <v/>
      </c>
      <c r="Q114" t="str">
        <f>""</f>
        <v/>
      </c>
      <c r="R114" t="str">
        <f>""</f>
        <v/>
      </c>
      <c r="S114" t="str">
        <f>""</f>
        <v/>
      </c>
      <c r="T114" t="str">
        <f>""</f>
        <v/>
      </c>
      <c r="U114" t="str">
        <f>""</f>
        <v/>
      </c>
      <c r="V114" t="str">
        <f>""</f>
        <v/>
      </c>
      <c r="W114" t="str">
        <f>""</f>
        <v/>
      </c>
      <c r="X114" t="str">
        <f>""</f>
        <v/>
      </c>
      <c r="Y114" t="str">
        <f>""</f>
        <v/>
      </c>
      <c r="Z114" t="str">
        <f>"[0.059]"</f>
        <v>[0.059]</v>
      </c>
      <c r="AA114" t="str">
        <f>""</f>
        <v/>
      </c>
      <c r="AB114" t="str">
        <f>""</f>
        <v/>
      </c>
      <c r="AC114" t="str">
        <f>""</f>
        <v/>
      </c>
      <c r="AD114" t="str">
        <f>""</f>
        <v/>
      </c>
      <c r="AE114" t="str">
        <f>""</f>
        <v/>
      </c>
      <c r="AF114" t="str">
        <f>""</f>
        <v/>
      </c>
      <c r="AG114" t="str">
        <f>""</f>
        <v/>
      </c>
      <c r="AH114" t="str">
        <f>""</f>
        <v/>
      </c>
      <c r="AI114" t="str">
        <f>""</f>
        <v/>
      </c>
      <c r="AJ114" t="str">
        <f>""</f>
        <v/>
      </c>
      <c r="AK114" t="str">
        <f>""</f>
        <v/>
      </c>
      <c r="AL114" t="str">
        <f>""</f>
        <v/>
      </c>
      <c r="AM114" t="str">
        <f>""</f>
        <v/>
      </c>
      <c r="AN114" t="str">
        <f>""</f>
        <v/>
      </c>
      <c r="AO114" t="str">
        <f>""</f>
        <v/>
      </c>
      <c r="AP114" t="str">
        <f>""</f>
        <v/>
      </c>
      <c r="AQ114" t="str">
        <f>""</f>
        <v/>
      </c>
      <c r="AR114" t="str">
        <f>""</f>
        <v/>
      </c>
      <c r="AS114" t="str">
        <f>""</f>
        <v/>
      </c>
      <c r="AT114" t="str">
        <f>""</f>
        <v/>
      </c>
      <c r="AU114" t="str">
        <f>""</f>
        <v/>
      </c>
      <c r="AV114" t="str">
        <f>""</f>
        <v/>
      </c>
      <c r="AW114" t="str">
        <f>""</f>
        <v/>
      </c>
      <c r="AX114" t="str">
        <f>""</f>
        <v/>
      </c>
      <c r="AY114" t="str">
        <f>""</f>
        <v/>
      </c>
      <c r="AZ114" t="str">
        <f>""</f>
        <v/>
      </c>
      <c r="BA114" t="str">
        <f>""</f>
        <v/>
      </c>
    </row>
    <row r="115" spans="2:53" x14ac:dyDescent="0.2">
      <c r="B115" t="str">
        <f>"Interaction"</f>
        <v>Interaction</v>
      </c>
      <c r="C115" t="str">
        <f>""</f>
        <v/>
      </c>
      <c r="D115" t="str">
        <f>""</f>
        <v/>
      </c>
      <c r="E115" t="str">
        <f>""</f>
        <v/>
      </c>
      <c r="F115" t="str">
        <f>""</f>
        <v/>
      </c>
      <c r="G115" t="str">
        <f>""</f>
        <v/>
      </c>
      <c r="H115" t="str">
        <f>""</f>
        <v/>
      </c>
      <c r="I115" t="str">
        <f>""</f>
        <v/>
      </c>
      <c r="J115" t="str">
        <f>""</f>
        <v/>
      </c>
      <c r="K115" t="str">
        <f>""</f>
        <v/>
      </c>
      <c r="L115" t="str">
        <f>""</f>
        <v/>
      </c>
      <c r="M115" t="str">
        <f>""</f>
        <v/>
      </c>
      <c r="N115" t="str">
        <f>""</f>
        <v/>
      </c>
      <c r="O115" t="str">
        <f>""</f>
        <v/>
      </c>
      <c r="P115" t="str">
        <f>""</f>
        <v/>
      </c>
      <c r="Q115" t="str">
        <f>""</f>
        <v/>
      </c>
      <c r="R115" t="str">
        <f>""</f>
        <v/>
      </c>
      <c r="S115" t="str">
        <f>""</f>
        <v/>
      </c>
      <c r="T115" t="str">
        <f>""</f>
        <v/>
      </c>
      <c r="U115" t="str">
        <f>""</f>
        <v/>
      </c>
      <c r="V115" t="str">
        <f>""</f>
        <v/>
      </c>
      <c r="W115" t="str">
        <f>""</f>
        <v/>
      </c>
      <c r="X115" t="str">
        <f>""</f>
        <v/>
      </c>
      <c r="Y115" t="str">
        <f>""</f>
        <v/>
      </c>
      <c r="Z115" t="str">
        <f>"0.000"</f>
        <v>0.000</v>
      </c>
      <c r="AA115" t="str">
        <f>""</f>
        <v/>
      </c>
      <c r="AB115" t="str">
        <f>""</f>
        <v/>
      </c>
      <c r="AC115" t="str">
        <f>""</f>
        <v/>
      </c>
      <c r="AD115" t="str">
        <f>""</f>
        <v/>
      </c>
      <c r="AE115" t="str">
        <f>""</f>
        <v/>
      </c>
      <c r="AF115" t="str">
        <f>""</f>
        <v/>
      </c>
      <c r="AG115" t="str">
        <f>""</f>
        <v/>
      </c>
      <c r="AH115" t="str">
        <f>""</f>
        <v/>
      </c>
      <c r="AI115" t="str">
        <f>""</f>
        <v/>
      </c>
      <c r="AJ115" t="str">
        <f>""</f>
        <v/>
      </c>
      <c r="AK115" t="str">
        <f>""</f>
        <v/>
      </c>
      <c r="AL115" t="str">
        <f>""</f>
        <v/>
      </c>
      <c r="AM115" t="str">
        <f>""</f>
        <v/>
      </c>
      <c r="AN115" t="str">
        <f>""</f>
        <v/>
      </c>
      <c r="AO115" t="str">
        <f>""</f>
        <v/>
      </c>
      <c r="AP115" t="str">
        <f>""</f>
        <v/>
      </c>
      <c r="AQ115" t="str">
        <f>""</f>
        <v/>
      </c>
      <c r="AR115" t="str">
        <f>""</f>
        <v/>
      </c>
      <c r="AS115" t="str">
        <f>""</f>
        <v/>
      </c>
      <c r="AT115" t="str">
        <f>""</f>
        <v/>
      </c>
      <c r="AU115" t="str">
        <f>""</f>
        <v/>
      </c>
      <c r="AV115" t="str">
        <f>""</f>
        <v/>
      </c>
      <c r="AW115" t="str">
        <f>""</f>
        <v/>
      </c>
      <c r="AX115" t="str">
        <f>""</f>
        <v/>
      </c>
      <c r="AY115" t="str">
        <f>""</f>
        <v/>
      </c>
      <c r="AZ115" t="str">
        <f>""</f>
        <v/>
      </c>
      <c r="BA115" t="str">
        <f>""</f>
        <v/>
      </c>
    </row>
    <row r="116" spans="2:53" x14ac:dyDescent="0.2">
      <c r="B116" t="str">
        <f>""</f>
        <v/>
      </c>
      <c r="C116" t="str">
        <f>""</f>
        <v/>
      </c>
      <c r="D116" t="str">
        <f>""</f>
        <v/>
      </c>
      <c r="E116" t="str">
        <f>""</f>
        <v/>
      </c>
      <c r="F116" t="str">
        <f>""</f>
        <v/>
      </c>
      <c r="G116" t="str">
        <f>""</f>
        <v/>
      </c>
      <c r="H116" t="str">
        <f>""</f>
        <v/>
      </c>
      <c r="I116" t="str">
        <f>""</f>
        <v/>
      </c>
      <c r="J116" t="str">
        <f>""</f>
        <v/>
      </c>
      <c r="K116" t="str">
        <f>""</f>
        <v/>
      </c>
      <c r="L116" t="str">
        <f>""</f>
        <v/>
      </c>
      <c r="M116" t="str">
        <f>""</f>
        <v/>
      </c>
      <c r="N116" t="str">
        <f>""</f>
        <v/>
      </c>
      <c r="O116" t="str">
        <f>""</f>
        <v/>
      </c>
      <c r="P116" t="str">
        <f>""</f>
        <v/>
      </c>
      <c r="Q116" t="str">
        <f>""</f>
        <v/>
      </c>
      <c r="R116" t="str">
        <f>""</f>
        <v/>
      </c>
      <c r="S116" t="str">
        <f>""</f>
        <v/>
      </c>
      <c r="T116" t="str">
        <f>""</f>
        <v/>
      </c>
      <c r="U116" t="str">
        <f>""</f>
        <v/>
      </c>
      <c r="V116" t="str">
        <f>""</f>
        <v/>
      </c>
      <c r="W116" t="str">
        <f>""</f>
        <v/>
      </c>
      <c r="X116" t="str">
        <f>""</f>
        <v/>
      </c>
      <c r="Y116" t="str">
        <f>""</f>
        <v/>
      </c>
      <c r="Z116" t="str">
        <f>"[.]"</f>
        <v>[.]</v>
      </c>
      <c r="AA116" t="str">
        <f>""</f>
        <v/>
      </c>
      <c r="AB116" t="str">
        <f>""</f>
        <v/>
      </c>
      <c r="AC116" t="str">
        <f>""</f>
        <v/>
      </c>
      <c r="AD116" t="str">
        <f>""</f>
        <v/>
      </c>
      <c r="AE116" t="str">
        <f>""</f>
        <v/>
      </c>
      <c r="AF116" t="str">
        <f>""</f>
        <v/>
      </c>
      <c r="AG116" t="str">
        <f>""</f>
        <v/>
      </c>
      <c r="AH116" t="str">
        <f>""</f>
        <v/>
      </c>
      <c r="AI116" t="str">
        <f>""</f>
        <v/>
      </c>
      <c r="AJ116" t="str">
        <f>""</f>
        <v/>
      </c>
      <c r="AK116" t="str">
        <f>""</f>
        <v/>
      </c>
      <c r="AL116" t="str">
        <f>""</f>
        <v/>
      </c>
      <c r="AM116" t="str">
        <f>""</f>
        <v/>
      </c>
      <c r="AN116" t="str">
        <f>""</f>
        <v/>
      </c>
      <c r="AO116" t="str">
        <f>""</f>
        <v/>
      </c>
      <c r="AP116" t="str">
        <f>""</f>
        <v/>
      </c>
      <c r="AQ116" t="str">
        <f>""</f>
        <v/>
      </c>
      <c r="AR116" t="str">
        <f>""</f>
        <v/>
      </c>
      <c r="AS116" t="str">
        <f>""</f>
        <v/>
      </c>
      <c r="AT116" t="str">
        <f>""</f>
        <v/>
      </c>
      <c r="AU116" t="str">
        <f>""</f>
        <v/>
      </c>
      <c r="AV116" t="str">
        <f>""</f>
        <v/>
      </c>
      <c r="AW116" t="str">
        <f>""</f>
        <v/>
      </c>
      <c r="AX116" t="str">
        <f>""</f>
        <v/>
      </c>
      <c r="AY116" t="str">
        <f>""</f>
        <v/>
      </c>
      <c r="AZ116" t="str">
        <f>""</f>
        <v/>
      </c>
      <c r="BA116" t="str">
        <f>""</f>
        <v/>
      </c>
    </row>
    <row r="117" spans="2:53" x14ac:dyDescent="0.2">
      <c r="B117" t="str">
        <f>"Index of Asset Related Losses (dummy) (money-goods and/or house) - PCA"</f>
        <v>Index of Asset Related Losses (dummy) (money-goods and/or house) - PCA</v>
      </c>
      <c r="C117" t="str">
        <f>""</f>
        <v/>
      </c>
      <c r="D117" t="str">
        <f>""</f>
        <v/>
      </c>
      <c r="E117" t="str">
        <f>""</f>
        <v/>
      </c>
      <c r="F117" t="str">
        <f>""</f>
        <v/>
      </c>
      <c r="G117" t="str">
        <f>""</f>
        <v/>
      </c>
      <c r="H117" t="str">
        <f>""</f>
        <v/>
      </c>
      <c r="I117" t="str">
        <f>""</f>
        <v/>
      </c>
      <c r="J117" t="str">
        <f>""</f>
        <v/>
      </c>
      <c r="K117" t="str">
        <f>""</f>
        <v/>
      </c>
      <c r="L117" t="str">
        <f>""</f>
        <v/>
      </c>
      <c r="M117" t="str">
        <f>""</f>
        <v/>
      </c>
      <c r="N117" t="str">
        <f>""</f>
        <v/>
      </c>
      <c r="O117" t="str">
        <f>""</f>
        <v/>
      </c>
      <c r="P117" t="str">
        <f>""</f>
        <v/>
      </c>
      <c r="Q117" t="str">
        <f>""</f>
        <v/>
      </c>
      <c r="R117" t="str">
        <f>""</f>
        <v/>
      </c>
      <c r="S117" t="str">
        <f>""</f>
        <v/>
      </c>
      <c r="T117" t="str">
        <f>""</f>
        <v/>
      </c>
      <c r="U117" t="str">
        <f>""</f>
        <v/>
      </c>
      <c r="V117" t="str">
        <f>""</f>
        <v/>
      </c>
      <c r="W117" t="str">
        <f>""</f>
        <v/>
      </c>
      <c r="X117" t="str">
        <f>""</f>
        <v/>
      </c>
      <c r="Y117" t="str">
        <f>""</f>
        <v/>
      </c>
      <c r="Z117" t="str">
        <f>""</f>
        <v/>
      </c>
      <c r="AA117" t="str">
        <f>"-0.003"</f>
        <v>-0.003</v>
      </c>
      <c r="AB117" t="str">
        <f>"-0.006"</f>
        <v>-0.006</v>
      </c>
      <c r="AC117" t="str">
        <f>"-0.002"</f>
        <v>-0.002</v>
      </c>
      <c r="AD117" t="str">
        <f>""</f>
        <v/>
      </c>
      <c r="AE117" t="str">
        <f>""</f>
        <v/>
      </c>
      <c r="AF117" t="str">
        <f>""</f>
        <v/>
      </c>
      <c r="AG117" t="str">
        <f>""</f>
        <v/>
      </c>
      <c r="AH117" t="str">
        <f>""</f>
        <v/>
      </c>
      <c r="AI117" t="str">
        <f>""</f>
        <v/>
      </c>
      <c r="AJ117" t="str">
        <f>""</f>
        <v/>
      </c>
      <c r="AK117" t="str">
        <f>""</f>
        <v/>
      </c>
      <c r="AL117" t="str">
        <f>""</f>
        <v/>
      </c>
      <c r="AM117" t="str">
        <f>""</f>
        <v/>
      </c>
      <c r="AN117" t="str">
        <f>""</f>
        <v/>
      </c>
      <c r="AO117" t="str">
        <f>""</f>
        <v/>
      </c>
      <c r="AP117" t="str">
        <f>""</f>
        <v/>
      </c>
      <c r="AQ117" t="str">
        <f>""</f>
        <v/>
      </c>
      <c r="AR117" t="str">
        <f>""</f>
        <v/>
      </c>
      <c r="AS117" t="str">
        <f>""</f>
        <v/>
      </c>
      <c r="AT117" t="str">
        <f>""</f>
        <v/>
      </c>
      <c r="AU117" t="str">
        <f>""</f>
        <v/>
      </c>
      <c r="AV117" t="str">
        <f>""</f>
        <v/>
      </c>
      <c r="AW117" t="str">
        <f>""</f>
        <v/>
      </c>
      <c r="AX117" t="str">
        <f>""</f>
        <v/>
      </c>
      <c r="AY117" t="str">
        <f>""</f>
        <v/>
      </c>
      <c r="AZ117" t="str">
        <f>""</f>
        <v/>
      </c>
      <c r="BA117" t="str">
        <f>""</f>
        <v/>
      </c>
    </row>
    <row r="118" spans="2:53" x14ac:dyDescent="0.2">
      <c r="B118" t="str">
        <f>""</f>
        <v/>
      </c>
      <c r="C118" t="str">
        <f>""</f>
        <v/>
      </c>
      <c r="D118" t="str">
        <f>""</f>
        <v/>
      </c>
      <c r="E118" t="str">
        <f>""</f>
        <v/>
      </c>
      <c r="F118" t="str">
        <f>""</f>
        <v/>
      </c>
      <c r="G118" t="str">
        <f>""</f>
        <v/>
      </c>
      <c r="H118" t="str">
        <f>""</f>
        <v/>
      </c>
      <c r="I118" t="str">
        <f>""</f>
        <v/>
      </c>
      <c r="J118" t="str">
        <f>""</f>
        <v/>
      </c>
      <c r="K118" t="str">
        <f>""</f>
        <v/>
      </c>
      <c r="L118" t="str">
        <f>""</f>
        <v/>
      </c>
      <c r="M118" t="str">
        <f>""</f>
        <v/>
      </c>
      <c r="N118" t="str">
        <f>""</f>
        <v/>
      </c>
      <c r="O118" t="str">
        <f>""</f>
        <v/>
      </c>
      <c r="P118" t="str">
        <f>""</f>
        <v/>
      </c>
      <c r="Q118" t="str">
        <f>""</f>
        <v/>
      </c>
      <c r="R118" t="str">
        <f>""</f>
        <v/>
      </c>
      <c r="S118" t="str">
        <f>""</f>
        <v/>
      </c>
      <c r="T118" t="str">
        <f>""</f>
        <v/>
      </c>
      <c r="U118" t="str">
        <f>""</f>
        <v/>
      </c>
      <c r="V118" t="str">
        <f>""</f>
        <v/>
      </c>
      <c r="W118" t="str">
        <f>""</f>
        <v/>
      </c>
      <c r="X118" t="str">
        <f>""</f>
        <v/>
      </c>
      <c r="Y118" t="str">
        <f>""</f>
        <v/>
      </c>
      <c r="Z118" t="str">
        <f>""</f>
        <v/>
      </c>
      <c r="AA118" t="str">
        <f>"[0.014]"</f>
        <v>[0.014]</v>
      </c>
      <c r="AB118" t="str">
        <f>"[0.014]"</f>
        <v>[0.014]</v>
      </c>
      <c r="AC118" t="str">
        <f>"[0.014]"</f>
        <v>[0.014]</v>
      </c>
      <c r="AD118" t="str">
        <f>""</f>
        <v/>
      </c>
      <c r="AE118" t="str">
        <f>""</f>
        <v/>
      </c>
      <c r="AF118" t="str">
        <f>""</f>
        <v/>
      </c>
      <c r="AG118" t="str">
        <f>""</f>
        <v/>
      </c>
      <c r="AH118" t="str">
        <f>""</f>
        <v/>
      </c>
      <c r="AI118" t="str">
        <f>""</f>
        <v/>
      </c>
      <c r="AJ118" t="str">
        <f>""</f>
        <v/>
      </c>
      <c r="AK118" t="str">
        <f>""</f>
        <v/>
      </c>
      <c r="AL118" t="str">
        <f>""</f>
        <v/>
      </c>
      <c r="AM118" t="str">
        <f>""</f>
        <v/>
      </c>
      <c r="AN118" t="str">
        <f>""</f>
        <v/>
      </c>
      <c r="AO118" t="str">
        <f>""</f>
        <v/>
      </c>
      <c r="AP118" t="str">
        <f>""</f>
        <v/>
      </c>
      <c r="AQ118" t="str">
        <f>""</f>
        <v/>
      </c>
      <c r="AR118" t="str">
        <f>""</f>
        <v/>
      </c>
      <c r="AS118" t="str">
        <f>""</f>
        <v/>
      </c>
      <c r="AT118" t="str">
        <f>""</f>
        <v/>
      </c>
      <c r="AU118" t="str">
        <f>""</f>
        <v/>
      </c>
      <c r="AV118" t="str">
        <f>""</f>
        <v/>
      </c>
      <c r="AW118" t="str">
        <f>""</f>
        <v/>
      </c>
      <c r="AX118" t="str">
        <f>""</f>
        <v/>
      </c>
      <c r="AY118" t="str">
        <f>""</f>
        <v/>
      </c>
      <c r="AZ118" t="str">
        <f>""</f>
        <v/>
      </c>
      <c r="BA118" t="str">
        <f>""</f>
        <v/>
      </c>
    </row>
    <row r="119" spans="2:53" x14ac:dyDescent="0.2">
      <c r="B119" t="str">
        <f>"At least 1 child left the household in a given year (yes=1)"</f>
        <v>At least 1 child left the household in a given year (yes=1)</v>
      </c>
      <c r="C119" t="str">
        <f>""</f>
        <v/>
      </c>
      <c r="D119" t="str">
        <f>""</f>
        <v/>
      </c>
      <c r="E119" t="str">
        <f>""</f>
        <v/>
      </c>
      <c r="F119" t="str">
        <f>""</f>
        <v/>
      </c>
      <c r="G119" t="str">
        <f>""</f>
        <v/>
      </c>
      <c r="H119" t="str">
        <f>""</f>
        <v/>
      </c>
      <c r="I119" t="str">
        <f>""</f>
        <v/>
      </c>
      <c r="J119" t="str">
        <f>""</f>
        <v/>
      </c>
      <c r="K119" t="str">
        <f>""</f>
        <v/>
      </c>
      <c r="L119" t="str">
        <f>""</f>
        <v/>
      </c>
      <c r="M119" t="str">
        <f>""</f>
        <v/>
      </c>
      <c r="N119" t="str">
        <f>""</f>
        <v/>
      </c>
      <c r="O119" t="str">
        <f>""</f>
        <v/>
      </c>
      <c r="P119" t="str">
        <f>""</f>
        <v/>
      </c>
      <c r="Q119" t="str">
        <f>""</f>
        <v/>
      </c>
      <c r="R119" t="str">
        <f>""</f>
        <v/>
      </c>
      <c r="S119" t="str">
        <f>""</f>
        <v/>
      </c>
      <c r="T119" t="str">
        <f>""</f>
        <v/>
      </c>
      <c r="U119" t="str">
        <f>""</f>
        <v/>
      </c>
      <c r="V119" t="str">
        <f>""</f>
        <v/>
      </c>
      <c r="W119" t="str">
        <f>""</f>
        <v/>
      </c>
      <c r="X119" t="str">
        <f>""</f>
        <v/>
      </c>
      <c r="Y119" t="str">
        <f>""</f>
        <v/>
      </c>
      <c r="Z119" t="str">
        <f>""</f>
        <v/>
      </c>
      <c r="AA119" t="str">
        <f>"-0.091**"</f>
        <v>-0.091**</v>
      </c>
      <c r="AB119" t="str">
        <f>""</f>
        <v/>
      </c>
      <c r="AC119" t="str">
        <f>""</f>
        <v/>
      </c>
      <c r="AD119" t="str">
        <f>""</f>
        <v/>
      </c>
      <c r="AE119" t="str">
        <f>""</f>
        <v/>
      </c>
      <c r="AF119" t="str">
        <f>""</f>
        <v/>
      </c>
      <c r="AG119" t="str">
        <f>""</f>
        <v/>
      </c>
      <c r="AH119" t="str">
        <f>""</f>
        <v/>
      </c>
      <c r="AI119" t="str">
        <f>""</f>
        <v/>
      </c>
      <c r="AJ119" t="str">
        <f>""</f>
        <v/>
      </c>
      <c r="AK119" t="str">
        <f>""</f>
        <v/>
      </c>
      <c r="AL119" t="str">
        <f>""</f>
        <v/>
      </c>
      <c r="AM119" t="str">
        <f>""</f>
        <v/>
      </c>
      <c r="AN119" t="str">
        <f>""</f>
        <v/>
      </c>
      <c r="AO119" t="str">
        <f>""</f>
        <v/>
      </c>
      <c r="AP119" t="str">
        <f>""</f>
        <v/>
      </c>
      <c r="AQ119" t="str">
        <f>""</f>
        <v/>
      </c>
      <c r="AR119" t="str">
        <f>""</f>
        <v/>
      </c>
      <c r="AS119" t="str">
        <f>""</f>
        <v/>
      </c>
      <c r="AT119" t="str">
        <f>""</f>
        <v/>
      </c>
      <c r="AU119" t="str">
        <f>""</f>
        <v/>
      </c>
      <c r="AV119" t="str">
        <f>""</f>
        <v/>
      </c>
      <c r="AW119" t="str">
        <f>""</f>
        <v/>
      </c>
      <c r="AX119" t="str">
        <f>""</f>
        <v/>
      </c>
      <c r="AY119" t="str">
        <f>""</f>
        <v/>
      </c>
      <c r="AZ119" t="str">
        <f>""</f>
        <v/>
      </c>
      <c r="BA119" t="str">
        <f>""</f>
        <v/>
      </c>
    </row>
    <row r="120" spans="2:53" x14ac:dyDescent="0.2">
      <c r="B120" t="str">
        <f>""</f>
        <v/>
      </c>
      <c r="C120" t="str">
        <f>""</f>
        <v/>
      </c>
      <c r="D120" t="str">
        <f>""</f>
        <v/>
      </c>
      <c r="E120" t="str">
        <f>""</f>
        <v/>
      </c>
      <c r="F120" t="str">
        <f>""</f>
        <v/>
      </c>
      <c r="G120" t="str">
        <f>""</f>
        <v/>
      </c>
      <c r="H120" t="str">
        <f>""</f>
        <v/>
      </c>
      <c r="I120" t="str">
        <f>""</f>
        <v/>
      </c>
      <c r="J120" t="str">
        <f>""</f>
        <v/>
      </c>
      <c r="K120" t="str">
        <f>""</f>
        <v/>
      </c>
      <c r="L120" t="str">
        <f>""</f>
        <v/>
      </c>
      <c r="M120" t="str">
        <f>""</f>
        <v/>
      </c>
      <c r="N120" t="str">
        <f>""</f>
        <v/>
      </c>
      <c r="O120" t="str">
        <f>""</f>
        <v/>
      </c>
      <c r="P120" t="str">
        <f>""</f>
        <v/>
      </c>
      <c r="Q120" t="str">
        <f>""</f>
        <v/>
      </c>
      <c r="R120" t="str">
        <f>""</f>
        <v/>
      </c>
      <c r="S120" t="str">
        <f>""</f>
        <v/>
      </c>
      <c r="T120" t="str">
        <f>""</f>
        <v/>
      </c>
      <c r="U120" t="str">
        <f>""</f>
        <v/>
      </c>
      <c r="V120" t="str">
        <f>""</f>
        <v/>
      </c>
      <c r="W120" t="str">
        <f>""</f>
        <v/>
      </c>
      <c r="X120" t="str">
        <f>""</f>
        <v/>
      </c>
      <c r="Y120" t="str">
        <f>""</f>
        <v/>
      </c>
      <c r="Z120" t="str">
        <f>""</f>
        <v/>
      </c>
      <c r="AA120" t="str">
        <f>"[0.042]"</f>
        <v>[0.042]</v>
      </c>
      <c r="AB120" t="str">
        <f>""</f>
        <v/>
      </c>
      <c r="AC120" t="str">
        <f>""</f>
        <v/>
      </c>
      <c r="AD120" t="str">
        <f>""</f>
        <v/>
      </c>
      <c r="AE120" t="str">
        <f>""</f>
        <v/>
      </c>
      <c r="AF120" t="str">
        <f>""</f>
        <v/>
      </c>
      <c r="AG120" t="str">
        <f>""</f>
        <v/>
      </c>
      <c r="AH120" t="str">
        <f>""</f>
        <v/>
      </c>
      <c r="AI120" t="str">
        <f>""</f>
        <v/>
      </c>
      <c r="AJ120" t="str">
        <f>""</f>
        <v/>
      </c>
      <c r="AK120" t="str">
        <f>""</f>
        <v/>
      </c>
      <c r="AL120" t="str">
        <f>""</f>
        <v/>
      </c>
      <c r="AM120" t="str">
        <f>""</f>
        <v/>
      </c>
      <c r="AN120" t="str">
        <f>""</f>
        <v/>
      </c>
      <c r="AO120" t="str">
        <f>""</f>
        <v/>
      </c>
      <c r="AP120" t="str">
        <f>""</f>
        <v/>
      </c>
      <c r="AQ120" t="str">
        <f>""</f>
        <v/>
      </c>
      <c r="AR120" t="str">
        <f>""</f>
        <v/>
      </c>
      <c r="AS120" t="str">
        <f>""</f>
        <v/>
      </c>
      <c r="AT120" t="str">
        <f>""</f>
        <v/>
      </c>
      <c r="AU120" t="str">
        <f>""</f>
        <v/>
      </c>
      <c r="AV120" t="str">
        <f>""</f>
        <v/>
      </c>
      <c r="AW120" t="str">
        <f>""</f>
        <v/>
      </c>
      <c r="AX120" t="str">
        <f>""</f>
        <v/>
      </c>
      <c r="AY120" t="str">
        <f>""</f>
        <v/>
      </c>
      <c r="AZ120" t="str">
        <f>""</f>
        <v/>
      </c>
      <c r="BA120" t="str">
        <f>""</f>
        <v/>
      </c>
    </row>
    <row r="121" spans="2:53" x14ac:dyDescent="0.2">
      <c r="B121" t="str">
        <f>"Interaction"</f>
        <v>Interaction</v>
      </c>
      <c r="C121" t="str">
        <f>""</f>
        <v/>
      </c>
      <c r="D121" t="str">
        <f>""</f>
        <v/>
      </c>
      <c r="E121" t="str">
        <f>""</f>
        <v/>
      </c>
      <c r="F121" t="str">
        <f>""</f>
        <v/>
      </c>
      <c r="G121" t="str">
        <f>""</f>
        <v/>
      </c>
      <c r="H121" t="str">
        <f>""</f>
        <v/>
      </c>
      <c r="I121" t="str">
        <f>""</f>
        <v/>
      </c>
      <c r="J121" t="str">
        <f>""</f>
        <v/>
      </c>
      <c r="K121" t="str">
        <f>""</f>
        <v/>
      </c>
      <c r="L121" t="str">
        <f>""</f>
        <v/>
      </c>
      <c r="M121" t="str">
        <f>""</f>
        <v/>
      </c>
      <c r="N121" t="str">
        <f>""</f>
        <v/>
      </c>
      <c r="O121" t="str">
        <f>""</f>
        <v/>
      </c>
      <c r="P121" t="str">
        <f>""</f>
        <v/>
      </c>
      <c r="Q121" t="str">
        <f>""</f>
        <v/>
      </c>
      <c r="R121" t="str">
        <f>""</f>
        <v/>
      </c>
      <c r="S121" t="str">
        <f>""</f>
        <v/>
      </c>
      <c r="T121" t="str">
        <f>""</f>
        <v/>
      </c>
      <c r="U121" t="str">
        <f>""</f>
        <v/>
      </c>
      <c r="V121" t="str">
        <f>""</f>
        <v/>
      </c>
      <c r="W121" t="str">
        <f>""</f>
        <v/>
      </c>
      <c r="X121" t="str">
        <f>""</f>
        <v/>
      </c>
      <c r="Y121" t="str">
        <f>""</f>
        <v/>
      </c>
      <c r="Z121" t="str">
        <f>""</f>
        <v/>
      </c>
      <c r="AA121" t="str">
        <f>"-0.034"</f>
        <v>-0.034</v>
      </c>
      <c r="AB121" t="str">
        <f>""</f>
        <v/>
      </c>
      <c r="AC121" t="str">
        <f>""</f>
        <v/>
      </c>
      <c r="AD121" t="str">
        <f>""</f>
        <v/>
      </c>
      <c r="AE121" t="str">
        <f>""</f>
        <v/>
      </c>
      <c r="AF121" t="str">
        <f>""</f>
        <v/>
      </c>
      <c r="AG121" t="str">
        <f>""</f>
        <v/>
      </c>
      <c r="AH121" t="str">
        <f>""</f>
        <v/>
      </c>
      <c r="AI121" t="str">
        <f>""</f>
        <v/>
      </c>
      <c r="AJ121" t="str">
        <f>""</f>
        <v/>
      </c>
      <c r="AK121" t="str">
        <f>""</f>
        <v/>
      </c>
      <c r="AL121" t="str">
        <f>""</f>
        <v/>
      </c>
      <c r="AM121" t="str">
        <f>""</f>
        <v/>
      </c>
      <c r="AN121" t="str">
        <f>""</f>
        <v/>
      </c>
      <c r="AO121" t="str">
        <f>""</f>
        <v/>
      </c>
      <c r="AP121" t="str">
        <f>""</f>
        <v/>
      </c>
      <c r="AQ121" t="str">
        <f>""</f>
        <v/>
      </c>
      <c r="AR121" t="str">
        <f>""</f>
        <v/>
      </c>
      <c r="AS121" t="str">
        <f>""</f>
        <v/>
      </c>
      <c r="AT121" t="str">
        <f>""</f>
        <v/>
      </c>
      <c r="AU121" t="str">
        <f>""</f>
        <v/>
      </c>
      <c r="AV121" t="str">
        <f>""</f>
        <v/>
      </c>
      <c r="AW121" t="str">
        <f>""</f>
        <v/>
      </c>
      <c r="AX121" t="str">
        <f>""</f>
        <v/>
      </c>
      <c r="AY121" t="str">
        <f>""</f>
        <v/>
      </c>
      <c r="AZ121" t="str">
        <f>""</f>
        <v/>
      </c>
      <c r="BA121" t="str">
        <f>""</f>
        <v/>
      </c>
    </row>
    <row r="122" spans="2:53" x14ac:dyDescent="0.2">
      <c r="B122" t="str">
        <f>""</f>
        <v/>
      </c>
      <c r="C122" t="str">
        <f>""</f>
        <v/>
      </c>
      <c r="D122" t="str">
        <f>""</f>
        <v/>
      </c>
      <c r="E122" t="str">
        <f>""</f>
        <v/>
      </c>
      <c r="F122" t="str">
        <f>""</f>
        <v/>
      </c>
      <c r="G122" t="str">
        <f>""</f>
        <v/>
      </c>
      <c r="H122" t="str">
        <f>""</f>
        <v/>
      </c>
      <c r="I122" t="str">
        <f>""</f>
        <v/>
      </c>
      <c r="J122" t="str">
        <f>""</f>
        <v/>
      </c>
      <c r="K122" t="str">
        <f>""</f>
        <v/>
      </c>
      <c r="L122" t="str">
        <f>""</f>
        <v/>
      </c>
      <c r="M122" t="str">
        <f>""</f>
        <v/>
      </c>
      <c r="N122" t="str">
        <f>""</f>
        <v/>
      </c>
      <c r="O122" t="str">
        <f>""</f>
        <v/>
      </c>
      <c r="P122" t="str">
        <f>""</f>
        <v/>
      </c>
      <c r="Q122" t="str">
        <f>""</f>
        <v/>
      </c>
      <c r="R122" t="str">
        <f>""</f>
        <v/>
      </c>
      <c r="S122" t="str">
        <f>""</f>
        <v/>
      </c>
      <c r="T122" t="str">
        <f>""</f>
        <v/>
      </c>
      <c r="U122" t="str">
        <f>""</f>
        <v/>
      </c>
      <c r="V122" t="str">
        <f>""</f>
        <v/>
      </c>
      <c r="W122" t="str">
        <f>""</f>
        <v/>
      </c>
      <c r="X122" t="str">
        <f>""</f>
        <v/>
      </c>
      <c r="Y122" t="str">
        <f>""</f>
        <v/>
      </c>
      <c r="Z122" t="str">
        <f>""</f>
        <v/>
      </c>
      <c r="AA122" t="str">
        <f>"[0.030]"</f>
        <v>[0.030]</v>
      </c>
      <c r="AB122" t="str">
        <f>""</f>
        <v/>
      </c>
      <c r="AC122" t="str">
        <f>""</f>
        <v/>
      </c>
      <c r="AD122" t="str">
        <f>""</f>
        <v/>
      </c>
      <c r="AE122" t="str">
        <f>""</f>
        <v/>
      </c>
      <c r="AF122" t="str">
        <f>""</f>
        <v/>
      </c>
      <c r="AG122" t="str">
        <f>""</f>
        <v/>
      </c>
      <c r="AH122" t="str">
        <f>""</f>
        <v/>
      </c>
      <c r="AI122" t="str">
        <f>""</f>
        <v/>
      </c>
      <c r="AJ122" t="str">
        <f>""</f>
        <v/>
      </c>
      <c r="AK122" t="str">
        <f>""</f>
        <v/>
      </c>
      <c r="AL122" t="str">
        <f>""</f>
        <v/>
      </c>
      <c r="AM122" t="str">
        <f>""</f>
        <v/>
      </c>
      <c r="AN122" t="str">
        <f>""</f>
        <v/>
      </c>
      <c r="AO122" t="str">
        <f>""</f>
        <v/>
      </c>
      <c r="AP122" t="str">
        <f>""</f>
        <v/>
      </c>
      <c r="AQ122" t="str">
        <f>""</f>
        <v/>
      </c>
      <c r="AR122" t="str">
        <f>""</f>
        <v/>
      </c>
      <c r="AS122" t="str">
        <f>""</f>
        <v/>
      </c>
      <c r="AT122" t="str">
        <f>""</f>
        <v/>
      </c>
      <c r="AU122" t="str">
        <f>""</f>
        <v/>
      </c>
      <c r="AV122" t="str">
        <f>""</f>
        <v/>
      </c>
      <c r="AW122" t="str">
        <f>""</f>
        <v/>
      </c>
      <c r="AX122" t="str">
        <f>""</f>
        <v/>
      </c>
      <c r="AY122" t="str">
        <f>""</f>
        <v/>
      </c>
      <c r="AZ122" t="str">
        <f>""</f>
        <v/>
      </c>
      <c r="BA122" t="str">
        <f>""</f>
        <v/>
      </c>
    </row>
    <row r="123" spans="2:53" x14ac:dyDescent="0.2">
      <c r="B123" t="str">
        <f>"Number of childs who left household 1998-2007"</f>
        <v>Number of childs who left household 1998-2007</v>
      </c>
      <c r="C123" t="str">
        <f>""</f>
        <v/>
      </c>
      <c r="D123" t="str">
        <f>""</f>
        <v/>
      </c>
      <c r="E123" t="str">
        <f>""</f>
        <v/>
      </c>
      <c r="F123" t="str">
        <f>""</f>
        <v/>
      </c>
      <c r="G123" t="str">
        <f>""</f>
        <v/>
      </c>
      <c r="H123" t="str">
        <f>""</f>
        <v/>
      </c>
      <c r="I123" t="str">
        <f>""</f>
        <v/>
      </c>
      <c r="J123" t="str">
        <f>""</f>
        <v/>
      </c>
      <c r="K123" t="str">
        <f>""</f>
        <v/>
      </c>
      <c r="L123" t="str">
        <f>""</f>
        <v/>
      </c>
      <c r="M123" t="str">
        <f>""</f>
        <v/>
      </c>
      <c r="N123" t="str">
        <f>""</f>
        <v/>
      </c>
      <c r="O123" t="str">
        <f>""</f>
        <v/>
      </c>
      <c r="P123" t="str">
        <f>""</f>
        <v/>
      </c>
      <c r="Q123" t="str">
        <f>""</f>
        <v/>
      </c>
      <c r="R123" t="str">
        <f>""</f>
        <v/>
      </c>
      <c r="S123" t="str">
        <f>""</f>
        <v/>
      </c>
      <c r="T123" t="str">
        <f>""</f>
        <v/>
      </c>
      <c r="U123" t="str">
        <f>""</f>
        <v/>
      </c>
      <c r="V123" t="str">
        <f>""</f>
        <v/>
      </c>
      <c r="W123" t="str">
        <f>""</f>
        <v/>
      </c>
      <c r="X123" t="str">
        <f>""</f>
        <v/>
      </c>
      <c r="Y123" t="str">
        <f>""</f>
        <v/>
      </c>
      <c r="Z123" t="str">
        <f>""</f>
        <v/>
      </c>
      <c r="AA123" t="str">
        <f>""</f>
        <v/>
      </c>
      <c r="AB123" t="str">
        <f>"-0.059**"</f>
        <v>-0.059**</v>
      </c>
      <c r="AC123" t="str">
        <f>""</f>
        <v/>
      </c>
      <c r="AD123" t="str">
        <f>""</f>
        <v/>
      </c>
      <c r="AE123" t="str">
        <f>""</f>
        <v/>
      </c>
      <c r="AF123" t="str">
        <f>""</f>
        <v/>
      </c>
      <c r="AG123" t="str">
        <f>""</f>
        <v/>
      </c>
      <c r="AH123" t="str">
        <f>""</f>
        <v/>
      </c>
      <c r="AI123" t="str">
        <f>""</f>
        <v/>
      </c>
      <c r="AJ123" t="str">
        <f>""</f>
        <v/>
      </c>
      <c r="AK123" t="str">
        <f>""</f>
        <v/>
      </c>
      <c r="AL123" t="str">
        <f>""</f>
        <v/>
      </c>
      <c r="AM123" t="str">
        <f>""</f>
        <v/>
      </c>
      <c r="AN123" t="str">
        <f>""</f>
        <v/>
      </c>
      <c r="AO123" t="str">
        <f>""</f>
        <v/>
      </c>
      <c r="AP123" t="str">
        <f>""</f>
        <v/>
      </c>
      <c r="AQ123" t="str">
        <f>""</f>
        <v/>
      </c>
      <c r="AR123" t="str">
        <f>""</f>
        <v/>
      </c>
      <c r="AS123" t="str">
        <f>""</f>
        <v/>
      </c>
      <c r="AT123" t="str">
        <f>""</f>
        <v/>
      </c>
      <c r="AU123" t="str">
        <f>""</f>
        <v/>
      </c>
      <c r="AV123" t="str">
        <f>""</f>
        <v/>
      </c>
      <c r="AW123" t="str">
        <f>""</f>
        <v/>
      </c>
      <c r="AX123" t="str">
        <f>""</f>
        <v/>
      </c>
      <c r="AY123" t="str">
        <f>""</f>
        <v/>
      </c>
      <c r="AZ123" t="str">
        <f>""</f>
        <v/>
      </c>
      <c r="BA123" t="str">
        <f>""</f>
        <v/>
      </c>
    </row>
    <row r="124" spans="2:53" x14ac:dyDescent="0.2">
      <c r="B124" t="str">
        <f>""</f>
        <v/>
      </c>
      <c r="C124" t="str">
        <f>""</f>
        <v/>
      </c>
      <c r="D124" t="str">
        <f>""</f>
        <v/>
      </c>
      <c r="E124" t="str">
        <f>""</f>
        <v/>
      </c>
      <c r="F124" t="str">
        <f>""</f>
        <v/>
      </c>
      <c r="G124" t="str">
        <f>""</f>
        <v/>
      </c>
      <c r="H124" t="str">
        <f>""</f>
        <v/>
      </c>
      <c r="I124" t="str">
        <f>""</f>
        <v/>
      </c>
      <c r="J124" t="str">
        <f>""</f>
        <v/>
      </c>
      <c r="K124" t="str">
        <f>""</f>
        <v/>
      </c>
      <c r="L124" t="str">
        <f>""</f>
        <v/>
      </c>
      <c r="M124" t="str">
        <f>""</f>
        <v/>
      </c>
      <c r="N124" t="str">
        <f>""</f>
        <v/>
      </c>
      <c r="O124" t="str">
        <f>""</f>
        <v/>
      </c>
      <c r="P124" t="str">
        <f>""</f>
        <v/>
      </c>
      <c r="Q124" t="str">
        <f>""</f>
        <v/>
      </c>
      <c r="R124" t="str">
        <f>""</f>
        <v/>
      </c>
      <c r="S124" t="str">
        <f>""</f>
        <v/>
      </c>
      <c r="T124" t="str">
        <f>""</f>
        <v/>
      </c>
      <c r="U124" t="str">
        <f>""</f>
        <v/>
      </c>
      <c r="V124" t="str">
        <f>""</f>
        <v/>
      </c>
      <c r="W124" t="str">
        <f>""</f>
        <v/>
      </c>
      <c r="X124" t="str">
        <f>""</f>
        <v/>
      </c>
      <c r="Y124" t="str">
        <f>""</f>
        <v/>
      </c>
      <c r="Z124" t="str">
        <f>""</f>
        <v/>
      </c>
      <c r="AA124" t="str">
        <f>""</f>
        <v/>
      </c>
      <c r="AB124" t="str">
        <f>"[0.024]"</f>
        <v>[0.024]</v>
      </c>
      <c r="AC124" t="str">
        <f>""</f>
        <v/>
      </c>
      <c r="AD124" t="str">
        <f>""</f>
        <v/>
      </c>
      <c r="AE124" t="str">
        <f>""</f>
        <v/>
      </c>
      <c r="AF124" t="str">
        <f>""</f>
        <v/>
      </c>
      <c r="AG124" t="str">
        <f>""</f>
        <v/>
      </c>
      <c r="AH124" t="str">
        <f>""</f>
        <v/>
      </c>
      <c r="AI124" t="str">
        <f>""</f>
        <v/>
      </c>
      <c r="AJ124" t="str">
        <f>""</f>
        <v/>
      </c>
      <c r="AK124" t="str">
        <f>""</f>
        <v/>
      </c>
      <c r="AL124" t="str">
        <f>""</f>
        <v/>
      </c>
      <c r="AM124" t="str">
        <f>""</f>
        <v/>
      </c>
      <c r="AN124" t="str">
        <f>""</f>
        <v/>
      </c>
      <c r="AO124" t="str">
        <f>""</f>
        <v/>
      </c>
      <c r="AP124" t="str">
        <f>""</f>
        <v/>
      </c>
      <c r="AQ124" t="str">
        <f>""</f>
        <v/>
      </c>
      <c r="AR124" t="str">
        <f>""</f>
        <v/>
      </c>
      <c r="AS124" t="str">
        <f>""</f>
        <v/>
      </c>
      <c r="AT124" t="str">
        <f>""</f>
        <v/>
      </c>
      <c r="AU124" t="str">
        <f>""</f>
        <v/>
      </c>
      <c r="AV124" t="str">
        <f>""</f>
        <v/>
      </c>
      <c r="AW124" t="str">
        <f>""</f>
        <v/>
      </c>
      <c r="AX124" t="str">
        <f>""</f>
        <v/>
      </c>
      <c r="AY124" t="str">
        <f>""</f>
        <v/>
      </c>
      <c r="AZ124" t="str">
        <f>""</f>
        <v/>
      </c>
      <c r="BA124" t="str">
        <f>""</f>
        <v/>
      </c>
    </row>
    <row r="125" spans="2:53" x14ac:dyDescent="0.2">
      <c r="B125" t="str">
        <f>"Interaction"</f>
        <v>Interaction</v>
      </c>
      <c r="C125" t="str">
        <f>""</f>
        <v/>
      </c>
      <c r="D125" t="str">
        <f>""</f>
        <v/>
      </c>
      <c r="E125" t="str">
        <f>""</f>
        <v/>
      </c>
      <c r="F125" t="str">
        <f>""</f>
        <v/>
      </c>
      <c r="G125" t="str">
        <f>""</f>
        <v/>
      </c>
      <c r="H125" t="str">
        <f>""</f>
        <v/>
      </c>
      <c r="I125" t="str">
        <f>""</f>
        <v/>
      </c>
      <c r="J125" t="str">
        <f>""</f>
        <v/>
      </c>
      <c r="K125" t="str">
        <f>""</f>
        <v/>
      </c>
      <c r="L125" t="str">
        <f>""</f>
        <v/>
      </c>
      <c r="M125" t="str">
        <f>""</f>
        <v/>
      </c>
      <c r="N125" t="str">
        <f>""</f>
        <v/>
      </c>
      <c r="O125" t="str">
        <f>""</f>
        <v/>
      </c>
      <c r="P125" t="str">
        <f>""</f>
        <v/>
      </c>
      <c r="Q125" t="str">
        <f>""</f>
        <v/>
      </c>
      <c r="R125" t="str">
        <f>""</f>
        <v/>
      </c>
      <c r="S125" t="str">
        <f>""</f>
        <v/>
      </c>
      <c r="T125" t="str">
        <f>""</f>
        <v/>
      </c>
      <c r="U125" t="str">
        <f>""</f>
        <v/>
      </c>
      <c r="V125" t="str">
        <f>""</f>
        <v/>
      </c>
      <c r="W125" t="str">
        <f>""</f>
        <v/>
      </c>
      <c r="X125" t="str">
        <f>""</f>
        <v/>
      </c>
      <c r="Y125" t="str">
        <f>""</f>
        <v/>
      </c>
      <c r="Z125" t="str">
        <f>""</f>
        <v/>
      </c>
      <c r="AA125" t="str">
        <f>""</f>
        <v/>
      </c>
      <c r="AB125" t="str">
        <f>"-0.003"</f>
        <v>-0.003</v>
      </c>
      <c r="AC125" t="str">
        <f>""</f>
        <v/>
      </c>
      <c r="AD125" t="str">
        <f>""</f>
        <v/>
      </c>
      <c r="AE125" t="str">
        <f>""</f>
        <v/>
      </c>
      <c r="AF125" t="str">
        <f>""</f>
        <v/>
      </c>
      <c r="AG125" t="str">
        <f>""</f>
        <v/>
      </c>
      <c r="AH125" t="str">
        <f>""</f>
        <v/>
      </c>
      <c r="AI125" t="str">
        <f>""</f>
        <v/>
      </c>
      <c r="AJ125" t="str">
        <f>""</f>
        <v/>
      </c>
      <c r="AK125" t="str">
        <f>""</f>
        <v/>
      </c>
      <c r="AL125" t="str">
        <f>""</f>
        <v/>
      </c>
      <c r="AM125" t="str">
        <f>""</f>
        <v/>
      </c>
      <c r="AN125" t="str">
        <f>""</f>
        <v/>
      </c>
      <c r="AO125" t="str">
        <f>""</f>
        <v/>
      </c>
      <c r="AP125" t="str">
        <f>""</f>
        <v/>
      </c>
      <c r="AQ125" t="str">
        <f>""</f>
        <v/>
      </c>
      <c r="AR125" t="str">
        <f>""</f>
        <v/>
      </c>
      <c r="AS125" t="str">
        <f>""</f>
        <v/>
      </c>
      <c r="AT125" t="str">
        <f>""</f>
        <v/>
      </c>
      <c r="AU125" t="str">
        <f>""</f>
        <v/>
      </c>
      <c r="AV125" t="str">
        <f>""</f>
        <v/>
      </c>
      <c r="AW125" t="str">
        <f>""</f>
        <v/>
      </c>
      <c r="AX125" t="str">
        <f>""</f>
        <v/>
      </c>
      <c r="AY125" t="str">
        <f>""</f>
        <v/>
      </c>
      <c r="AZ125" t="str">
        <f>""</f>
        <v/>
      </c>
      <c r="BA125" t="str">
        <f>""</f>
        <v/>
      </c>
    </row>
    <row r="126" spans="2:53" x14ac:dyDescent="0.2">
      <c r="B126" t="str">
        <f>""</f>
        <v/>
      </c>
      <c r="C126" t="str">
        <f>""</f>
        <v/>
      </c>
      <c r="D126" t="str">
        <f>""</f>
        <v/>
      </c>
      <c r="E126" t="str">
        <f>""</f>
        <v/>
      </c>
      <c r="F126" t="str">
        <f>""</f>
        <v/>
      </c>
      <c r="G126" t="str">
        <f>""</f>
        <v/>
      </c>
      <c r="H126" t="str">
        <f>""</f>
        <v/>
      </c>
      <c r="I126" t="str">
        <f>""</f>
        <v/>
      </c>
      <c r="J126" t="str">
        <f>""</f>
        <v/>
      </c>
      <c r="K126" t="str">
        <f>""</f>
        <v/>
      </c>
      <c r="L126" t="str">
        <f>""</f>
        <v/>
      </c>
      <c r="M126" t="str">
        <f>""</f>
        <v/>
      </c>
      <c r="N126" t="str">
        <f>""</f>
        <v/>
      </c>
      <c r="O126" t="str">
        <f>""</f>
        <v/>
      </c>
      <c r="P126" t="str">
        <f>""</f>
        <v/>
      </c>
      <c r="Q126" t="str">
        <f>""</f>
        <v/>
      </c>
      <c r="R126" t="str">
        <f>""</f>
        <v/>
      </c>
      <c r="S126" t="str">
        <f>""</f>
        <v/>
      </c>
      <c r="T126" t="str">
        <f>""</f>
        <v/>
      </c>
      <c r="U126" t="str">
        <f>""</f>
        <v/>
      </c>
      <c r="V126" t="str">
        <f>""</f>
        <v/>
      </c>
      <c r="W126" t="str">
        <f>""</f>
        <v/>
      </c>
      <c r="X126" t="str">
        <f>""</f>
        <v/>
      </c>
      <c r="Y126" t="str">
        <f>""</f>
        <v/>
      </c>
      <c r="Z126" t="str">
        <f>""</f>
        <v/>
      </c>
      <c r="AA126" t="str">
        <f>""</f>
        <v/>
      </c>
      <c r="AB126" t="str">
        <f>"[0.017]"</f>
        <v>[0.017]</v>
      </c>
      <c r="AC126" t="str">
        <f>""</f>
        <v/>
      </c>
      <c r="AD126" t="str">
        <f>""</f>
        <v/>
      </c>
      <c r="AE126" t="str">
        <f>""</f>
        <v/>
      </c>
      <c r="AF126" t="str">
        <f>""</f>
        <v/>
      </c>
      <c r="AG126" t="str">
        <f>""</f>
        <v/>
      </c>
      <c r="AH126" t="str">
        <f>""</f>
        <v/>
      </c>
      <c r="AI126" t="str">
        <f>""</f>
        <v/>
      </c>
      <c r="AJ126" t="str">
        <f>""</f>
        <v/>
      </c>
      <c r="AK126" t="str">
        <f>""</f>
        <v/>
      </c>
      <c r="AL126" t="str">
        <f>""</f>
        <v/>
      </c>
      <c r="AM126" t="str">
        <f>""</f>
        <v/>
      </c>
      <c r="AN126" t="str">
        <f>""</f>
        <v/>
      </c>
      <c r="AO126" t="str">
        <f>""</f>
        <v/>
      </c>
      <c r="AP126" t="str">
        <f>""</f>
        <v/>
      </c>
      <c r="AQ126" t="str">
        <f>""</f>
        <v/>
      </c>
      <c r="AR126" t="str">
        <f>""</f>
        <v/>
      </c>
      <c r="AS126" t="str">
        <f>""</f>
        <v/>
      </c>
      <c r="AT126" t="str">
        <f>""</f>
        <v/>
      </c>
      <c r="AU126" t="str">
        <f>""</f>
        <v/>
      </c>
      <c r="AV126" t="str">
        <f>""</f>
        <v/>
      </c>
      <c r="AW126" t="str">
        <f>""</f>
        <v/>
      </c>
      <c r="AX126" t="str">
        <f>""</f>
        <v/>
      </c>
      <c r="AY126" t="str">
        <f>""</f>
        <v/>
      </c>
      <c r="AZ126" t="str">
        <f>""</f>
        <v/>
      </c>
      <c r="BA126" t="str">
        <f>""</f>
        <v/>
      </c>
    </row>
    <row r="127" spans="2:53" x14ac:dyDescent="0.2">
      <c r="B127" t="str">
        <f>"Share of childs  who left household 1998-2007"</f>
        <v>Share of childs  who left household 1998-2007</v>
      </c>
      <c r="C127" t="str">
        <f>""</f>
        <v/>
      </c>
      <c r="D127" t="str">
        <f>""</f>
        <v/>
      </c>
      <c r="E127" t="str">
        <f>""</f>
        <v/>
      </c>
      <c r="F127" t="str">
        <f>""</f>
        <v/>
      </c>
      <c r="G127" t="str">
        <f>""</f>
        <v/>
      </c>
      <c r="H127" t="str">
        <f>""</f>
        <v/>
      </c>
      <c r="I127" t="str">
        <f>""</f>
        <v/>
      </c>
      <c r="J127" t="str">
        <f>""</f>
        <v/>
      </c>
      <c r="K127" t="str">
        <f>""</f>
        <v/>
      </c>
      <c r="L127" t="str">
        <f>""</f>
        <v/>
      </c>
      <c r="M127" t="str">
        <f>""</f>
        <v/>
      </c>
      <c r="N127" t="str">
        <f>""</f>
        <v/>
      </c>
      <c r="O127" t="str">
        <f>""</f>
        <v/>
      </c>
      <c r="P127" t="str">
        <f>""</f>
        <v/>
      </c>
      <c r="Q127" t="str">
        <f>""</f>
        <v/>
      </c>
      <c r="R127" t="str">
        <f>""</f>
        <v/>
      </c>
      <c r="S127" t="str">
        <f>""</f>
        <v/>
      </c>
      <c r="T127" t="str">
        <f>""</f>
        <v/>
      </c>
      <c r="U127" t="str">
        <f>""</f>
        <v/>
      </c>
      <c r="V127" t="str">
        <f>""</f>
        <v/>
      </c>
      <c r="W127" t="str">
        <f>""</f>
        <v/>
      </c>
      <c r="X127" t="str">
        <f>""</f>
        <v/>
      </c>
      <c r="Y127" t="str">
        <f>""</f>
        <v/>
      </c>
      <c r="Z127" t="str">
        <f>""</f>
        <v/>
      </c>
      <c r="AA127" t="str">
        <f>""</f>
        <v/>
      </c>
      <c r="AB127" t="str">
        <f>""</f>
        <v/>
      </c>
      <c r="AC127" t="str">
        <f>"-0.097*"</f>
        <v>-0.097*</v>
      </c>
      <c r="AD127" t="str">
        <f>""</f>
        <v/>
      </c>
      <c r="AE127" t="str">
        <f>""</f>
        <v/>
      </c>
      <c r="AF127" t="str">
        <f>""</f>
        <v/>
      </c>
      <c r="AG127" t="str">
        <f>""</f>
        <v/>
      </c>
      <c r="AH127" t="str">
        <f>""</f>
        <v/>
      </c>
      <c r="AI127" t="str">
        <f>""</f>
        <v/>
      </c>
      <c r="AJ127" t="str">
        <f>""</f>
        <v/>
      </c>
      <c r="AK127" t="str">
        <f>""</f>
        <v/>
      </c>
      <c r="AL127" t="str">
        <f>""</f>
        <v/>
      </c>
      <c r="AM127" t="str">
        <f>""</f>
        <v/>
      </c>
      <c r="AN127" t="str">
        <f>""</f>
        <v/>
      </c>
      <c r="AO127" t="str">
        <f>""</f>
        <v/>
      </c>
      <c r="AP127" t="str">
        <f>""</f>
        <v/>
      </c>
      <c r="AQ127" t="str">
        <f>""</f>
        <v/>
      </c>
      <c r="AR127" t="str">
        <f>""</f>
        <v/>
      </c>
      <c r="AS127" t="str">
        <f>""</f>
        <v/>
      </c>
      <c r="AT127" t="str">
        <f>""</f>
        <v/>
      </c>
      <c r="AU127" t="str">
        <f>""</f>
        <v/>
      </c>
      <c r="AV127" t="str">
        <f>""</f>
        <v/>
      </c>
      <c r="AW127" t="str">
        <f>""</f>
        <v/>
      </c>
      <c r="AX127" t="str">
        <f>""</f>
        <v/>
      </c>
      <c r="AY127" t="str">
        <f>""</f>
        <v/>
      </c>
      <c r="AZ127" t="str">
        <f>""</f>
        <v/>
      </c>
      <c r="BA127" t="str">
        <f>""</f>
        <v/>
      </c>
    </row>
    <row r="128" spans="2:53" x14ac:dyDescent="0.2">
      <c r="B128" t="str">
        <f>""</f>
        <v/>
      </c>
      <c r="C128" t="str">
        <f>""</f>
        <v/>
      </c>
      <c r="D128" t="str">
        <f>""</f>
        <v/>
      </c>
      <c r="E128" t="str">
        <f>""</f>
        <v/>
      </c>
      <c r="F128" t="str">
        <f>""</f>
        <v/>
      </c>
      <c r="G128" t="str">
        <f>""</f>
        <v/>
      </c>
      <c r="H128" t="str">
        <f>""</f>
        <v/>
      </c>
      <c r="I128" t="str">
        <f>""</f>
        <v/>
      </c>
      <c r="J128" t="str">
        <f>""</f>
        <v/>
      </c>
      <c r="K128" t="str">
        <f>""</f>
        <v/>
      </c>
      <c r="L128" t="str">
        <f>""</f>
        <v/>
      </c>
      <c r="M128" t="str">
        <f>""</f>
        <v/>
      </c>
      <c r="N128" t="str">
        <f>""</f>
        <v/>
      </c>
      <c r="O128" t="str">
        <f>""</f>
        <v/>
      </c>
      <c r="P128" t="str">
        <f>""</f>
        <v/>
      </c>
      <c r="Q128" t="str">
        <f>""</f>
        <v/>
      </c>
      <c r="R128" t="str">
        <f>""</f>
        <v/>
      </c>
      <c r="S128" t="str">
        <f>""</f>
        <v/>
      </c>
      <c r="T128" t="str">
        <f>""</f>
        <v/>
      </c>
      <c r="U128" t="str">
        <f>""</f>
        <v/>
      </c>
      <c r="V128" t="str">
        <f>""</f>
        <v/>
      </c>
      <c r="W128" t="str">
        <f>""</f>
        <v/>
      </c>
      <c r="X128" t="str">
        <f>""</f>
        <v/>
      </c>
      <c r="Y128" t="str">
        <f>""</f>
        <v/>
      </c>
      <c r="Z128" t="str">
        <f>""</f>
        <v/>
      </c>
      <c r="AA128" t="str">
        <f>""</f>
        <v/>
      </c>
      <c r="AB128" t="str">
        <f>""</f>
        <v/>
      </c>
      <c r="AC128" t="str">
        <f>"[0.058]"</f>
        <v>[0.058]</v>
      </c>
      <c r="AD128" t="str">
        <f>""</f>
        <v/>
      </c>
      <c r="AE128" t="str">
        <f>""</f>
        <v/>
      </c>
      <c r="AF128" t="str">
        <f>""</f>
        <v/>
      </c>
      <c r="AG128" t="str">
        <f>""</f>
        <v/>
      </c>
      <c r="AH128" t="str">
        <f>""</f>
        <v/>
      </c>
      <c r="AI128" t="str">
        <f>""</f>
        <v/>
      </c>
      <c r="AJ128" t="str">
        <f>""</f>
        <v/>
      </c>
      <c r="AK128" t="str">
        <f>""</f>
        <v/>
      </c>
      <c r="AL128" t="str">
        <f>""</f>
        <v/>
      </c>
      <c r="AM128" t="str">
        <f>""</f>
        <v/>
      </c>
      <c r="AN128" t="str">
        <f>""</f>
        <v/>
      </c>
      <c r="AO128" t="str">
        <f>""</f>
        <v/>
      </c>
      <c r="AP128" t="str">
        <f>""</f>
        <v/>
      </c>
      <c r="AQ128" t="str">
        <f>""</f>
        <v/>
      </c>
      <c r="AR128" t="str">
        <f>""</f>
        <v/>
      </c>
      <c r="AS128" t="str">
        <f>""</f>
        <v/>
      </c>
      <c r="AT128" t="str">
        <f>""</f>
        <v/>
      </c>
      <c r="AU128" t="str">
        <f>""</f>
        <v/>
      </c>
      <c r="AV128" t="str">
        <f>""</f>
        <v/>
      </c>
      <c r="AW128" t="str">
        <f>""</f>
        <v/>
      </c>
      <c r="AX128" t="str">
        <f>""</f>
        <v/>
      </c>
      <c r="AY128" t="str">
        <f>""</f>
        <v/>
      </c>
      <c r="AZ128" t="str">
        <f>""</f>
        <v/>
      </c>
      <c r="BA128" t="str">
        <f>""</f>
        <v/>
      </c>
    </row>
    <row r="129" spans="2:53" x14ac:dyDescent="0.2">
      <c r="B129" t="str">
        <f>"Interaction"</f>
        <v>Interaction</v>
      </c>
      <c r="C129" t="str">
        <f>""</f>
        <v/>
      </c>
      <c r="D129" t="str">
        <f>""</f>
        <v/>
      </c>
      <c r="E129" t="str">
        <f>""</f>
        <v/>
      </c>
      <c r="F129" t="str">
        <f>""</f>
        <v/>
      </c>
      <c r="G129" t="str">
        <f>""</f>
        <v/>
      </c>
      <c r="H129" t="str">
        <f>""</f>
        <v/>
      </c>
      <c r="I129" t="str">
        <f>""</f>
        <v/>
      </c>
      <c r="J129" t="str">
        <f>""</f>
        <v/>
      </c>
      <c r="K129" t="str">
        <f>""</f>
        <v/>
      </c>
      <c r="L129" t="str">
        <f>""</f>
        <v/>
      </c>
      <c r="M129" t="str">
        <f>""</f>
        <v/>
      </c>
      <c r="N129" t="str">
        <f>""</f>
        <v/>
      </c>
      <c r="O129" t="str">
        <f>""</f>
        <v/>
      </c>
      <c r="P129" t="str">
        <f>""</f>
        <v/>
      </c>
      <c r="Q129" t="str">
        <f>""</f>
        <v/>
      </c>
      <c r="R129" t="str">
        <f>""</f>
        <v/>
      </c>
      <c r="S129" t="str">
        <f>""</f>
        <v/>
      </c>
      <c r="T129" t="str">
        <f>""</f>
        <v/>
      </c>
      <c r="U129" t="str">
        <f>""</f>
        <v/>
      </c>
      <c r="V129" t="str">
        <f>""</f>
        <v/>
      </c>
      <c r="W129" t="str">
        <f>""</f>
        <v/>
      </c>
      <c r="X129" t="str">
        <f>""</f>
        <v/>
      </c>
      <c r="Y129" t="str">
        <f>""</f>
        <v/>
      </c>
      <c r="Z129" t="str">
        <f>""</f>
        <v/>
      </c>
      <c r="AA129" t="str">
        <f>""</f>
        <v/>
      </c>
      <c r="AB129" t="str">
        <f>""</f>
        <v/>
      </c>
      <c r="AC129" t="str">
        <f>"-0.039"</f>
        <v>-0.039</v>
      </c>
      <c r="AD129" t="str">
        <f>""</f>
        <v/>
      </c>
      <c r="AE129" t="str">
        <f>""</f>
        <v/>
      </c>
      <c r="AF129" t="str">
        <f>""</f>
        <v/>
      </c>
      <c r="AG129" t="str">
        <f>""</f>
        <v/>
      </c>
      <c r="AH129" t="str">
        <f>""</f>
        <v/>
      </c>
      <c r="AI129" t="str">
        <f>""</f>
        <v/>
      </c>
      <c r="AJ129" t="str">
        <f>""</f>
        <v/>
      </c>
      <c r="AK129" t="str">
        <f>""</f>
        <v/>
      </c>
      <c r="AL129" t="str">
        <f>""</f>
        <v/>
      </c>
      <c r="AM129" t="str">
        <f>""</f>
        <v/>
      </c>
      <c r="AN129" t="str">
        <f>""</f>
        <v/>
      </c>
      <c r="AO129" t="str">
        <f>""</f>
        <v/>
      </c>
      <c r="AP129" t="str">
        <f>""</f>
        <v/>
      </c>
      <c r="AQ129" t="str">
        <f>""</f>
        <v/>
      </c>
      <c r="AR129" t="str">
        <f>""</f>
        <v/>
      </c>
      <c r="AS129" t="str">
        <f>""</f>
        <v/>
      </c>
      <c r="AT129" t="str">
        <f>""</f>
        <v/>
      </c>
      <c r="AU129" t="str">
        <f>""</f>
        <v/>
      </c>
      <c r="AV129" t="str">
        <f>""</f>
        <v/>
      </c>
      <c r="AW129" t="str">
        <f>""</f>
        <v/>
      </c>
      <c r="AX129" t="str">
        <f>""</f>
        <v/>
      </c>
      <c r="AY129" t="str">
        <f>""</f>
        <v/>
      </c>
      <c r="AZ129" t="str">
        <f>""</f>
        <v/>
      </c>
      <c r="BA129" t="str">
        <f>""</f>
        <v/>
      </c>
    </row>
    <row r="130" spans="2:53" x14ac:dyDescent="0.2">
      <c r="B130" t="str">
        <f>""</f>
        <v/>
      </c>
      <c r="C130" t="str">
        <f>""</f>
        <v/>
      </c>
      <c r="D130" t="str">
        <f>""</f>
        <v/>
      </c>
      <c r="E130" t="str">
        <f>""</f>
        <v/>
      </c>
      <c r="F130" t="str">
        <f>""</f>
        <v/>
      </c>
      <c r="G130" t="str">
        <f>""</f>
        <v/>
      </c>
      <c r="H130" t="str">
        <f>""</f>
        <v/>
      </c>
      <c r="I130" t="str">
        <f>""</f>
        <v/>
      </c>
      <c r="J130" t="str">
        <f>""</f>
        <v/>
      </c>
      <c r="K130" t="str">
        <f>""</f>
        <v/>
      </c>
      <c r="L130" t="str">
        <f>""</f>
        <v/>
      </c>
      <c r="M130" t="str">
        <f>""</f>
        <v/>
      </c>
      <c r="N130" t="str">
        <f>""</f>
        <v/>
      </c>
      <c r="O130" t="str">
        <f>""</f>
        <v/>
      </c>
      <c r="P130" t="str">
        <f>""</f>
        <v/>
      </c>
      <c r="Q130" t="str">
        <f>""</f>
        <v/>
      </c>
      <c r="R130" t="str">
        <f>""</f>
        <v/>
      </c>
      <c r="S130" t="str">
        <f>""</f>
        <v/>
      </c>
      <c r="T130" t="str">
        <f>""</f>
        <v/>
      </c>
      <c r="U130" t="str">
        <f>""</f>
        <v/>
      </c>
      <c r="V130" t="str">
        <f>""</f>
        <v/>
      </c>
      <c r="W130" t="str">
        <f>""</f>
        <v/>
      </c>
      <c r="X130" t="str">
        <f>""</f>
        <v/>
      </c>
      <c r="Y130" t="str">
        <f>""</f>
        <v/>
      </c>
      <c r="Z130" t="str">
        <f>""</f>
        <v/>
      </c>
      <c r="AA130" t="str">
        <f>""</f>
        <v/>
      </c>
      <c r="AB130" t="str">
        <f>""</f>
        <v/>
      </c>
      <c r="AC130" t="str">
        <f>"[0.037]"</f>
        <v>[0.037]</v>
      </c>
      <c r="AD130" t="str">
        <f>""</f>
        <v/>
      </c>
      <c r="AE130" t="str">
        <f>""</f>
        <v/>
      </c>
      <c r="AF130" t="str">
        <f>""</f>
        <v/>
      </c>
      <c r="AG130" t="str">
        <f>""</f>
        <v/>
      </c>
      <c r="AH130" t="str">
        <f>""</f>
        <v/>
      </c>
      <c r="AI130" t="str">
        <f>""</f>
        <v/>
      </c>
      <c r="AJ130" t="str">
        <f>""</f>
        <v/>
      </c>
      <c r="AK130" t="str">
        <f>""</f>
        <v/>
      </c>
      <c r="AL130" t="str">
        <f>""</f>
        <v/>
      </c>
      <c r="AM130" t="str">
        <f>""</f>
        <v/>
      </c>
      <c r="AN130" t="str">
        <f>""</f>
        <v/>
      </c>
      <c r="AO130" t="str">
        <f>""</f>
        <v/>
      </c>
      <c r="AP130" t="str">
        <f>""</f>
        <v/>
      </c>
      <c r="AQ130" t="str">
        <f>""</f>
        <v/>
      </c>
      <c r="AR130" t="str">
        <f>""</f>
        <v/>
      </c>
      <c r="AS130" t="str">
        <f>""</f>
        <v/>
      </c>
      <c r="AT130" t="str">
        <f>""</f>
        <v/>
      </c>
      <c r="AU130" t="str">
        <f>""</f>
        <v/>
      </c>
      <c r="AV130" t="str">
        <f>""</f>
        <v/>
      </c>
      <c r="AW130" t="str">
        <f>""</f>
        <v/>
      </c>
      <c r="AX130" t="str">
        <f>""</f>
        <v/>
      </c>
      <c r="AY130" t="str">
        <f>""</f>
        <v/>
      </c>
      <c r="AZ130" t="str">
        <f>""</f>
        <v/>
      </c>
      <c r="BA130" t="str">
        <f>""</f>
        <v/>
      </c>
    </row>
    <row r="131" spans="2:53" x14ac:dyDescent="0.2">
      <c r="B131" t="str">
        <f>"Index of household victimization (dummy) (all shocks - sum) - PCA"</f>
        <v>Index of household victimization (dummy) (all shocks - sum) - PCA</v>
      </c>
      <c r="C131" t="str">
        <f>""</f>
        <v/>
      </c>
      <c r="D131" t="str">
        <f>""</f>
        <v/>
      </c>
      <c r="E131" t="str">
        <f>""</f>
        <v/>
      </c>
      <c r="F131" t="str">
        <f>""</f>
        <v/>
      </c>
      <c r="G131" t="str">
        <f>""</f>
        <v/>
      </c>
      <c r="H131" t="str">
        <f>""</f>
        <v/>
      </c>
      <c r="I131" t="str">
        <f>""</f>
        <v/>
      </c>
      <c r="J131" t="str">
        <f>""</f>
        <v/>
      </c>
      <c r="K131" t="str">
        <f>""</f>
        <v/>
      </c>
      <c r="L131" t="str">
        <f>""</f>
        <v/>
      </c>
      <c r="M131" t="str">
        <f>""</f>
        <v/>
      </c>
      <c r="N131" t="str">
        <f>""</f>
        <v/>
      </c>
      <c r="O131" t="str">
        <f>""</f>
        <v/>
      </c>
      <c r="P131" t="str">
        <f>""</f>
        <v/>
      </c>
      <c r="Q131" t="str">
        <f>""</f>
        <v/>
      </c>
      <c r="R131" t="str">
        <f>""</f>
        <v/>
      </c>
      <c r="S131" t="str">
        <f>""</f>
        <v/>
      </c>
      <c r="T131" t="str">
        <f>""</f>
        <v/>
      </c>
      <c r="U131" t="str">
        <f>""</f>
        <v/>
      </c>
      <c r="V131" t="str">
        <f>""</f>
        <v/>
      </c>
      <c r="W131" t="str">
        <f>""</f>
        <v/>
      </c>
      <c r="X131" t="str">
        <f>""</f>
        <v/>
      </c>
      <c r="Y131" t="str">
        <f>""</f>
        <v/>
      </c>
      <c r="Z131" t="str">
        <f>""</f>
        <v/>
      </c>
      <c r="AA131" t="str">
        <f>""</f>
        <v/>
      </c>
      <c r="AB131" t="str">
        <f>""</f>
        <v/>
      </c>
      <c r="AC131" t="str">
        <f>""</f>
        <v/>
      </c>
      <c r="AD131" t="str">
        <f>"0.002"</f>
        <v>0.002</v>
      </c>
      <c r="AE131" t="str">
        <f>"-0.001"</f>
        <v>-0.001</v>
      </c>
      <c r="AF131" t="str">
        <f>"0.004"</f>
        <v>0.004</v>
      </c>
      <c r="AG131" t="str">
        <f>""</f>
        <v/>
      </c>
      <c r="AH131" t="str">
        <f>""</f>
        <v/>
      </c>
      <c r="AI131" t="str">
        <f>""</f>
        <v/>
      </c>
      <c r="AJ131" t="str">
        <f>""</f>
        <v/>
      </c>
      <c r="AK131" t="str">
        <f>""</f>
        <v/>
      </c>
      <c r="AL131" t="str">
        <f>""</f>
        <v/>
      </c>
      <c r="AM131" t="str">
        <f>""</f>
        <v/>
      </c>
      <c r="AN131" t="str">
        <f>""</f>
        <v/>
      </c>
      <c r="AO131" t="str">
        <f>""</f>
        <v/>
      </c>
      <c r="AP131" t="str">
        <f>""</f>
        <v/>
      </c>
      <c r="AQ131" t="str">
        <f>""</f>
        <v/>
      </c>
      <c r="AR131" t="str">
        <f>""</f>
        <v/>
      </c>
      <c r="AS131" t="str">
        <f>""</f>
        <v/>
      </c>
      <c r="AT131" t="str">
        <f>""</f>
        <v/>
      </c>
      <c r="AU131" t="str">
        <f>""</f>
        <v/>
      </c>
      <c r="AV131" t="str">
        <f>""</f>
        <v/>
      </c>
      <c r="AW131" t="str">
        <f>""</f>
        <v/>
      </c>
      <c r="AX131" t="str">
        <f>""</f>
        <v/>
      </c>
      <c r="AY131" t="str">
        <f>""</f>
        <v/>
      </c>
      <c r="AZ131" t="str">
        <f>""</f>
        <v/>
      </c>
      <c r="BA131" t="str">
        <f>""</f>
        <v/>
      </c>
    </row>
    <row r="132" spans="2:53" x14ac:dyDescent="0.2">
      <c r="B132" t="str">
        <f>""</f>
        <v/>
      </c>
      <c r="C132" t="str">
        <f>""</f>
        <v/>
      </c>
      <c r="D132" t="str">
        <f>""</f>
        <v/>
      </c>
      <c r="E132" t="str">
        <f>""</f>
        <v/>
      </c>
      <c r="F132" t="str">
        <f>""</f>
        <v/>
      </c>
      <c r="G132" t="str">
        <f>""</f>
        <v/>
      </c>
      <c r="H132" t="str">
        <f>""</f>
        <v/>
      </c>
      <c r="I132" t="str">
        <f>""</f>
        <v/>
      </c>
      <c r="J132" t="str">
        <f>""</f>
        <v/>
      </c>
      <c r="K132" t="str">
        <f>""</f>
        <v/>
      </c>
      <c r="L132" t="str">
        <f>""</f>
        <v/>
      </c>
      <c r="M132" t="str">
        <f>""</f>
        <v/>
      </c>
      <c r="N132" t="str">
        <f>""</f>
        <v/>
      </c>
      <c r="O132" t="str">
        <f>""</f>
        <v/>
      </c>
      <c r="P132" t="str">
        <f>""</f>
        <v/>
      </c>
      <c r="Q132" t="str">
        <f>""</f>
        <v/>
      </c>
      <c r="R132" t="str">
        <f>""</f>
        <v/>
      </c>
      <c r="S132" t="str">
        <f>""</f>
        <v/>
      </c>
      <c r="T132" t="str">
        <f>""</f>
        <v/>
      </c>
      <c r="U132" t="str">
        <f>""</f>
        <v/>
      </c>
      <c r="V132" t="str">
        <f>""</f>
        <v/>
      </c>
      <c r="W132" t="str">
        <f>""</f>
        <v/>
      </c>
      <c r="X132" t="str">
        <f>""</f>
        <v/>
      </c>
      <c r="Y132" t="str">
        <f>""</f>
        <v/>
      </c>
      <c r="Z132" t="str">
        <f>""</f>
        <v/>
      </c>
      <c r="AA132" t="str">
        <f>""</f>
        <v/>
      </c>
      <c r="AB132" t="str">
        <f>""</f>
        <v/>
      </c>
      <c r="AC132" t="str">
        <f>""</f>
        <v/>
      </c>
      <c r="AD132" t="str">
        <f>"[0.013]"</f>
        <v>[0.013]</v>
      </c>
      <c r="AE132" t="str">
        <f>"[0.013]"</f>
        <v>[0.013]</v>
      </c>
      <c r="AF132" t="str">
        <f>"[0.013]"</f>
        <v>[0.013]</v>
      </c>
      <c r="AG132" t="str">
        <f>""</f>
        <v/>
      </c>
      <c r="AH132" t="str">
        <f>""</f>
        <v/>
      </c>
      <c r="AI132" t="str">
        <f>""</f>
        <v/>
      </c>
      <c r="AJ132" t="str">
        <f>""</f>
        <v/>
      </c>
      <c r="AK132" t="str">
        <f>""</f>
        <v/>
      </c>
      <c r="AL132" t="str">
        <f>""</f>
        <v/>
      </c>
      <c r="AM132" t="str">
        <f>""</f>
        <v/>
      </c>
      <c r="AN132" t="str">
        <f>""</f>
        <v/>
      </c>
      <c r="AO132" t="str">
        <f>""</f>
        <v/>
      </c>
      <c r="AP132" t="str">
        <f>""</f>
        <v/>
      </c>
      <c r="AQ132" t="str">
        <f>""</f>
        <v/>
      </c>
      <c r="AR132" t="str">
        <f>""</f>
        <v/>
      </c>
      <c r="AS132" t="str">
        <f>""</f>
        <v/>
      </c>
      <c r="AT132" t="str">
        <f>""</f>
        <v/>
      </c>
      <c r="AU132" t="str">
        <f>""</f>
        <v/>
      </c>
      <c r="AV132" t="str">
        <f>""</f>
        <v/>
      </c>
      <c r="AW132" t="str">
        <f>""</f>
        <v/>
      </c>
      <c r="AX132" t="str">
        <f>""</f>
        <v/>
      </c>
      <c r="AY132" t="str">
        <f>""</f>
        <v/>
      </c>
      <c r="AZ132" t="str">
        <f>""</f>
        <v/>
      </c>
      <c r="BA132" t="str">
        <f>""</f>
        <v/>
      </c>
    </row>
    <row r="133" spans="2:53" x14ac:dyDescent="0.2">
      <c r="B133" t="str">
        <f>"At least 1 child left the household in a given year (yes=1)"</f>
        <v>At least 1 child left the household in a given year (yes=1)</v>
      </c>
      <c r="C133" t="str">
        <f>""</f>
        <v/>
      </c>
      <c r="D133" t="str">
        <f>""</f>
        <v/>
      </c>
      <c r="E133" t="str">
        <f>""</f>
        <v/>
      </c>
      <c r="F133" t="str">
        <f>""</f>
        <v/>
      </c>
      <c r="G133" t="str">
        <f>""</f>
        <v/>
      </c>
      <c r="H133" t="str">
        <f>""</f>
        <v/>
      </c>
      <c r="I133" t="str">
        <f>""</f>
        <v/>
      </c>
      <c r="J133" t="str">
        <f>""</f>
        <v/>
      </c>
      <c r="K133" t="str">
        <f>""</f>
        <v/>
      </c>
      <c r="L133" t="str">
        <f>""</f>
        <v/>
      </c>
      <c r="M133" t="str">
        <f>""</f>
        <v/>
      </c>
      <c r="N133" t="str">
        <f>""</f>
        <v/>
      </c>
      <c r="O133" t="str">
        <f>""</f>
        <v/>
      </c>
      <c r="P133" t="str">
        <f>""</f>
        <v/>
      </c>
      <c r="Q133" t="str">
        <f>""</f>
        <v/>
      </c>
      <c r="R133" t="str">
        <f>""</f>
        <v/>
      </c>
      <c r="S133" t="str">
        <f>""</f>
        <v/>
      </c>
      <c r="T133" t="str">
        <f>""</f>
        <v/>
      </c>
      <c r="U133" t="str">
        <f>""</f>
        <v/>
      </c>
      <c r="V133" t="str">
        <f>""</f>
        <v/>
      </c>
      <c r="W133" t="str">
        <f>""</f>
        <v/>
      </c>
      <c r="X133" t="str">
        <f>""</f>
        <v/>
      </c>
      <c r="Y133" t="str">
        <f>""</f>
        <v/>
      </c>
      <c r="Z133" t="str">
        <f>""</f>
        <v/>
      </c>
      <c r="AA133" t="str">
        <f>""</f>
        <v/>
      </c>
      <c r="AB133" t="str">
        <f>""</f>
        <v/>
      </c>
      <c r="AC133" t="str">
        <f>""</f>
        <v/>
      </c>
      <c r="AD133" t="str">
        <f>"-0.092**"</f>
        <v>-0.092**</v>
      </c>
      <c r="AE133" t="str">
        <f>""</f>
        <v/>
      </c>
      <c r="AF133" t="str">
        <f>""</f>
        <v/>
      </c>
      <c r="AG133" t="str">
        <f>""</f>
        <v/>
      </c>
      <c r="AH133" t="str">
        <f>""</f>
        <v/>
      </c>
      <c r="AI133" t="str">
        <f>""</f>
        <v/>
      </c>
      <c r="AJ133" t="str">
        <f>""</f>
        <v/>
      </c>
      <c r="AK133" t="str">
        <f>""</f>
        <v/>
      </c>
      <c r="AL133" t="str">
        <f>""</f>
        <v/>
      </c>
      <c r="AM133" t="str">
        <f>""</f>
        <v/>
      </c>
      <c r="AN133" t="str">
        <f>""</f>
        <v/>
      </c>
      <c r="AO133" t="str">
        <f>""</f>
        <v/>
      </c>
      <c r="AP133" t="str">
        <f>""</f>
        <v/>
      </c>
      <c r="AQ133" t="str">
        <f>""</f>
        <v/>
      </c>
      <c r="AR133" t="str">
        <f>""</f>
        <v/>
      </c>
      <c r="AS133" t="str">
        <f>""</f>
        <v/>
      </c>
      <c r="AT133" t="str">
        <f>""</f>
        <v/>
      </c>
      <c r="AU133" t="str">
        <f>""</f>
        <v/>
      </c>
      <c r="AV133" t="str">
        <f>""</f>
        <v/>
      </c>
      <c r="AW133" t="str">
        <f>""</f>
        <v/>
      </c>
      <c r="AX133" t="str">
        <f>""</f>
        <v/>
      </c>
      <c r="AY133" t="str">
        <f>""</f>
        <v/>
      </c>
      <c r="AZ133" t="str">
        <f>""</f>
        <v/>
      </c>
      <c r="BA133" t="str">
        <f>""</f>
        <v/>
      </c>
    </row>
    <row r="134" spans="2:53" x14ac:dyDescent="0.2">
      <c r="B134" t="str">
        <f>""</f>
        <v/>
      </c>
      <c r="C134" t="str">
        <f>""</f>
        <v/>
      </c>
      <c r="D134" t="str">
        <f>""</f>
        <v/>
      </c>
      <c r="E134" t="str">
        <f>""</f>
        <v/>
      </c>
      <c r="F134" t="str">
        <f>""</f>
        <v/>
      </c>
      <c r="G134" t="str">
        <f>""</f>
        <v/>
      </c>
      <c r="H134" t="str">
        <f>""</f>
        <v/>
      </c>
      <c r="I134" t="str">
        <f>""</f>
        <v/>
      </c>
      <c r="J134" t="str">
        <f>""</f>
        <v/>
      </c>
      <c r="K134" t="str">
        <f>""</f>
        <v/>
      </c>
      <c r="L134" t="str">
        <f>""</f>
        <v/>
      </c>
      <c r="M134" t="str">
        <f>""</f>
        <v/>
      </c>
      <c r="N134" t="str">
        <f>""</f>
        <v/>
      </c>
      <c r="O134" t="str">
        <f>""</f>
        <v/>
      </c>
      <c r="P134" t="str">
        <f>""</f>
        <v/>
      </c>
      <c r="Q134" t="str">
        <f>""</f>
        <v/>
      </c>
      <c r="R134" t="str">
        <f>""</f>
        <v/>
      </c>
      <c r="S134" t="str">
        <f>""</f>
        <v/>
      </c>
      <c r="T134" t="str">
        <f>""</f>
        <v/>
      </c>
      <c r="U134" t="str">
        <f>""</f>
        <v/>
      </c>
      <c r="V134" t="str">
        <f>""</f>
        <v/>
      </c>
      <c r="W134" t="str">
        <f>""</f>
        <v/>
      </c>
      <c r="X134" t="str">
        <f>""</f>
        <v/>
      </c>
      <c r="Y134" t="str">
        <f>""</f>
        <v/>
      </c>
      <c r="Z134" t="str">
        <f>""</f>
        <v/>
      </c>
      <c r="AA134" t="str">
        <f>""</f>
        <v/>
      </c>
      <c r="AB134" t="str">
        <f>""</f>
        <v/>
      </c>
      <c r="AC134" t="str">
        <f>""</f>
        <v/>
      </c>
      <c r="AD134" t="str">
        <f>"[0.042]"</f>
        <v>[0.042]</v>
      </c>
      <c r="AE134" t="str">
        <f>""</f>
        <v/>
      </c>
      <c r="AF134" t="str">
        <f>""</f>
        <v/>
      </c>
      <c r="AG134" t="str">
        <f>""</f>
        <v/>
      </c>
      <c r="AH134" t="str">
        <f>""</f>
        <v/>
      </c>
      <c r="AI134" t="str">
        <f>""</f>
        <v/>
      </c>
      <c r="AJ134" t="str">
        <f>""</f>
        <v/>
      </c>
      <c r="AK134" t="str">
        <f>""</f>
        <v/>
      </c>
      <c r="AL134" t="str">
        <f>""</f>
        <v/>
      </c>
      <c r="AM134" t="str">
        <f>""</f>
        <v/>
      </c>
      <c r="AN134" t="str">
        <f>""</f>
        <v/>
      </c>
      <c r="AO134" t="str">
        <f>""</f>
        <v/>
      </c>
      <c r="AP134" t="str">
        <f>""</f>
        <v/>
      </c>
      <c r="AQ134" t="str">
        <f>""</f>
        <v/>
      </c>
      <c r="AR134" t="str">
        <f>""</f>
        <v/>
      </c>
      <c r="AS134" t="str">
        <f>""</f>
        <v/>
      </c>
      <c r="AT134" t="str">
        <f>""</f>
        <v/>
      </c>
      <c r="AU134" t="str">
        <f>""</f>
        <v/>
      </c>
      <c r="AV134" t="str">
        <f>""</f>
        <v/>
      </c>
      <c r="AW134" t="str">
        <f>""</f>
        <v/>
      </c>
      <c r="AX134" t="str">
        <f>""</f>
        <v/>
      </c>
      <c r="AY134" t="str">
        <f>""</f>
        <v/>
      </c>
      <c r="AZ134" t="str">
        <f>""</f>
        <v/>
      </c>
      <c r="BA134" t="str">
        <f>""</f>
        <v/>
      </c>
    </row>
    <row r="135" spans="2:53" x14ac:dyDescent="0.2">
      <c r="B135" t="str">
        <f>"Interaction"</f>
        <v>Interaction</v>
      </c>
      <c r="C135" t="str">
        <f>""</f>
        <v/>
      </c>
      <c r="D135" t="str">
        <f>""</f>
        <v/>
      </c>
      <c r="E135" t="str">
        <f>""</f>
        <v/>
      </c>
      <c r="F135" t="str">
        <f>""</f>
        <v/>
      </c>
      <c r="G135" t="str">
        <f>""</f>
        <v/>
      </c>
      <c r="H135" t="str">
        <f>""</f>
        <v/>
      </c>
      <c r="I135" t="str">
        <f>""</f>
        <v/>
      </c>
      <c r="J135" t="str">
        <f>""</f>
        <v/>
      </c>
      <c r="K135" t="str">
        <f>""</f>
        <v/>
      </c>
      <c r="L135" t="str">
        <f>""</f>
        <v/>
      </c>
      <c r="M135" t="str">
        <f>""</f>
        <v/>
      </c>
      <c r="N135" t="str">
        <f>""</f>
        <v/>
      </c>
      <c r="O135" t="str">
        <f>""</f>
        <v/>
      </c>
      <c r="P135" t="str">
        <f>""</f>
        <v/>
      </c>
      <c r="Q135" t="str">
        <f>""</f>
        <v/>
      </c>
      <c r="R135" t="str">
        <f>""</f>
        <v/>
      </c>
      <c r="S135" t="str">
        <f>""</f>
        <v/>
      </c>
      <c r="T135" t="str">
        <f>""</f>
        <v/>
      </c>
      <c r="U135" t="str">
        <f>""</f>
        <v/>
      </c>
      <c r="V135" t="str">
        <f>""</f>
        <v/>
      </c>
      <c r="W135" t="str">
        <f>""</f>
        <v/>
      </c>
      <c r="X135" t="str">
        <f>""</f>
        <v/>
      </c>
      <c r="Y135" t="str">
        <f>""</f>
        <v/>
      </c>
      <c r="Z135" t="str">
        <f>""</f>
        <v/>
      </c>
      <c r="AA135" t="str">
        <f>""</f>
        <v/>
      </c>
      <c r="AB135" t="str">
        <f>""</f>
        <v/>
      </c>
      <c r="AC135" t="str">
        <f>""</f>
        <v/>
      </c>
      <c r="AD135" t="str">
        <f>"-0.032"</f>
        <v>-0.032</v>
      </c>
      <c r="AE135" t="str">
        <f>""</f>
        <v/>
      </c>
      <c r="AF135" t="str">
        <f>""</f>
        <v/>
      </c>
      <c r="AG135" t="str">
        <f>""</f>
        <v/>
      </c>
      <c r="AH135" t="str">
        <f>""</f>
        <v/>
      </c>
      <c r="AI135" t="str">
        <f>""</f>
        <v/>
      </c>
      <c r="AJ135" t="str">
        <f>""</f>
        <v/>
      </c>
      <c r="AK135" t="str">
        <f>""</f>
        <v/>
      </c>
      <c r="AL135" t="str">
        <f>""</f>
        <v/>
      </c>
      <c r="AM135" t="str">
        <f>""</f>
        <v/>
      </c>
      <c r="AN135" t="str">
        <f>""</f>
        <v/>
      </c>
      <c r="AO135" t="str">
        <f>""</f>
        <v/>
      </c>
      <c r="AP135" t="str">
        <f>""</f>
        <v/>
      </c>
      <c r="AQ135" t="str">
        <f>""</f>
        <v/>
      </c>
      <c r="AR135" t="str">
        <f>""</f>
        <v/>
      </c>
      <c r="AS135" t="str">
        <f>""</f>
        <v/>
      </c>
      <c r="AT135" t="str">
        <f>""</f>
        <v/>
      </c>
      <c r="AU135" t="str">
        <f>""</f>
        <v/>
      </c>
      <c r="AV135" t="str">
        <f>""</f>
        <v/>
      </c>
      <c r="AW135" t="str">
        <f>""</f>
        <v/>
      </c>
      <c r="AX135" t="str">
        <f>""</f>
        <v/>
      </c>
      <c r="AY135" t="str">
        <f>""</f>
        <v/>
      </c>
      <c r="AZ135" t="str">
        <f>""</f>
        <v/>
      </c>
      <c r="BA135" t="str">
        <f>""</f>
        <v/>
      </c>
    </row>
    <row r="136" spans="2:53" x14ac:dyDescent="0.2">
      <c r="B136" t="str">
        <f>""</f>
        <v/>
      </c>
      <c r="C136" t="str">
        <f>""</f>
        <v/>
      </c>
      <c r="D136" t="str">
        <f>""</f>
        <v/>
      </c>
      <c r="E136" t="str">
        <f>""</f>
        <v/>
      </c>
      <c r="F136" t="str">
        <f>""</f>
        <v/>
      </c>
      <c r="G136" t="str">
        <f>""</f>
        <v/>
      </c>
      <c r="H136" t="str">
        <f>""</f>
        <v/>
      </c>
      <c r="I136" t="str">
        <f>""</f>
        <v/>
      </c>
      <c r="J136" t="str">
        <f>""</f>
        <v/>
      </c>
      <c r="K136" t="str">
        <f>""</f>
        <v/>
      </c>
      <c r="L136" t="str">
        <f>""</f>
        <v/>
      </c>
      <c r="M136" t="str">
        <f>""</f>
        <v/>
      </c>
      <c r="N136" t="str">
        <f>""</f>
        <v/>
      </c>
      <c r="O136" t="str">
        <f>""</f>
        <v/>
      </c>
      <c r="P136" t="str">
        <f>""</f>
        <v/>
      </c>
      <c r="Q136" t="str">
        <f>""</f>
        <v/>
      </c>
      <c r="R136" t="str">
        <f>""</f>
        <v/>
      </c>
      <c r="S136" t="str">
        <f>""</f>
        <v/>
      </c>
      <c r="T136" t="str">
        <f>""</f>
        <v/>
      </c>
      <c r="U136" t="str">
        <f>""</f>
        <v/>
      </c>
      <c r="V136" t="str">
        <f>""</f>
        <v/>
      </c>
      <c r="W136" t="str">
        <f>""</f>
        <v/>
      </c>
      <c r="X136" t="str">
        <f>""</f>
        <v/>
      </c>
      <c r="Y136" t="str">
        <f>""</f>
        <v/>
      </c>
      <c r="Z136" t="str">
        <f>""</f>
        <v/>
      </c>
      <c r="AA136" t="str">
        <f>""</f>
        <v/>
      </c>
      <c r="AB136" t="str">
        <f>""</f>
        <v/>
      </c>
      <c r="AC136" t="str">
        <f>""</f>
        <v/>
      </c>
      <c r="AD136" t="str">
        <f>"[0.031]"</f>
        <v>[0.031]</v>
      </c>
      <c r="AE136" t="str">
        <f>""</f>
        <v/>
      </c>
      <c r="AF136" t="str">
        <f>""</f>
        <v/>
      </c>
      <c r="AG136" t="str">
        <f>""</f>
        <v/>
      </c>
      <c r="AH136" t="str">
        <f>""</f>
        <v/>
      </c>
      <c r="AI136" t="str">
        <f>""</f>
        <v/>
      </c>
      <c r="AJ136" t="str">
        <f>""</f>
        <v/>
      </c>
      <c r="AK136" t="str">
        <f>""</f>
        <v/>
      </c>
      <c r="AL136" t="str">
        <f>""</f>
        <v/>
      </c>
      <c r="AM136" t="str">
        <f>""</f>
        <v/>
      </c>
      <c r="AN136" t="str">
        <f>""</f>
        <v/>
      </c>
      <c r="AO136" t="str">
        <f>""</f>
        <v/>
      </c>
      <c r="AP136" t="str">
        <f>""</f>
        <v/>
      </c>
      <c r="AQ136" t="str">
        <f>""</f>
        <v/>
      </c>
      <c r="AR136" t="str">
        <f>""</f>
        <v/>
      </c>
      <c r="AS136" t="str">
        <f>""</f>
        <v/>
      </c>
      <c r="AT136" t="str">
        <f>""</f>
        <v/>
      </c>
      <c r="AU136" t="str">
        <f>""</f>
        <v/>
      </c>
      <c r="AV136" t="str">
        <f>""</f>
        <v/>
      </c>
      <c r="AW136" t="str">
        <f>""</f>
        <v/>
      </c>
      <c r="AX136" t="str">
        <f>""</f>
        <v/>
      </c>
      <c r="AY136" t="str">
        <f>""</f>
        <v/>
      </c>
      <c r="AZ136" t="str">
        <f>""</f>
        <v/>
      </c>
      <c r="BA136" t="str">
        <f>""</f>
        <v/>
      </c>
    </row>
    <row r="137" spans="2:53" x14ac:dyDescent="0.2">
      <c r="B137" t="str">
        <f>"Number of childs who left household 1998-2007"</f>
        <v>Number of childs who left household 1998-2007</v>
      </c>
      <c r="C137" t="str">
        <f>""</f>
        <v/>
      </c>
      <c r="D137" t="str">
        <f>""</f>
        <v/>
      </c>
      <c r="E137" t="str">
        <f>""</f>
        <v/>
      </c>
      <c r="F137" t="str">
        <f>""</f>
        <v/>
      </c>
      <c r="G137" t="str">
        <f>""</f>
        <v/>
      </c>
      <c r="H137" t="str">
        <f>""</f>
        <v/>
      </c>
      <c r="I137" t="str">
        <f>""</f>
        <v/>
      </c>
      <c r="J137" t="str">
        <f>""</f>
        <v/>
      </c>
      <c r="K137" t="str">
        <f>""</f>
        <v/>
      </c>
      <c r="L137" t="str">
        <f>""</f>
        <v/>
      </c>
      <c r="M137" t="str">
        <f>""</f>
        <v/>
      </c>
      <c r="N137" t="str">
        <f>""</f>
        <v/>
      </c>
      <c r="O137" t="str">
        <f>""</f>
        <v/>
      </c>
      <c r="P137" t="str">
        <f>""</f>
        <v/>
      </c>
      <c r="Q137" t="str">
        <f>""</f>
        <v/>
      </c>
      <c r="R137" t="str">
        <f>""</f>
        <v/>
      </c>
      <c r="S137" t="str">
        <f>""</f>
        <v/>
      </c>
      <c r="T137" t="str">
        <f>""</f>
        <v/>
      </c>
      <c r="U137" t="str">
        <f>""</f>
        <v/>
      </c>
      <c r="V137" t="str">
        <f>""</f>
        <v/>
      </c>
      <c r="W137" t="str">
        <f>""</f>
        <v/>
      </c>
      <c r="X137" t="str">
        <f>""</f>
        <v/>
      </c>
      <c r="Y137" t="str">
        <f>""</f>
        <v/>
      </c>
      <c r="Z137" t="str">
        <f>""</f>
        <v/>
      </c>
      <c r="AA137" t="str">
        <f>""</f>
        <v/>
      </c>
      <c r="AB137" t="str">
        <f>""</f>
        <v/>
      </c>
      <c r="AC137" t="str">
        <f>""</f>
        <v/>
      </c>
      <c r="AD137" t="str">
        <f>""</f>
        <v/>
      </c>
      <c r="AE137" t="str">
        <f>"-0.061***"</f>
        <v>-0.061***</v>
      </c>
      <c r="AF137" t="str">
        <f>""</f>
        <v/>
      </c>
      <c r="AG137" t="str">
        <f>""</f>
        <v/>
      </c>
      <c r="AH137" t="str">
        <f>""</f>
        <v/>
      </c>
      <c r="AI137" t="str">
        <f>""</f>
        <v/>
      </c>
      <c r="AJ137" t="str">
        <f>""</f>
        <v/>
      </c>
      <c r="AK137" t="str">
        <f>""</f>
        <v/>
      </c>
      <c r="AL137" t="str">
        <f>""</f>
        <v/>
      </c>
      <c r="AM137" t="str">
        <f>""</f>
        <v/>
      </c>
      <c r="AN137" t="str">
        <f>""</f>
        <v/>
      </c>
      <c r="AO137" t="str">
        <f>""</f>
        <v/>
      </c>
      <c r="AP137" t="str">
        <f>""</f>
        <v/>
      </c>
      <c r="AQ137" t="str">
        <f>""</f>
        <v/>
      </c>
      <c r="AR137" t="str">
        <f>""</f>
        <v/>
      </c>
      <c r="AS137" t="str">
        <f>""</f>
        <v/>
      </c>
      <c r="AT137" t="str">
        <f>""</f>
        <v/>
      </c>
      <c r="AU137" t="str">
        <f>""</f>
        <v/>
      </c>
      <c r="AV137" t="str">
        <f>""</f>
        <v/>
      </c>
      <c r="AW137" t="str">
        <f>""</f>
        <v/>
      </c>
      <c r="AX137" t="str">
        <f>""</f>
        <v/>
      </c>
      <c r="AY137" t="str">
        <f>""</f>
        <v/>
      </c>
      <c r="AZ137" t="str">
        <f>""</f>
        <v/>
      </c>
      <c r="BA137" t="str">
        <f>""</f>
        <v/>
      </c>
    </row>
    <row r="138" spans="2:53" x14ac:dyDescent="0.2">
      <c r="B138" t="str">
        <f>""</f>
        <v/>
      </c>
      <c r="C138" t="str">
        <f>""</f>
        <v/>
      </c>
      <c r="D138" t="str">
        <f>""</f>
        <v/>
      </c>
      <c r="E138" t="str">
        <f>""</f>
        <v/>
      </c>
      <c r="F138" t="str">
        <f>""</f>
        <v/>
      </c>
      <c r="G138" t="str">
        <f>""</f>
        <v/>
      </c>
      <c r="H138" t="str">
        <f>""</f>
        <v/>
      </c>
      <c r="I138" t="str">
        <f>""</f>
        <v/>
      </c>
      <c r="J138" t="str">
        <f>""</f>
        <v/>
      </c>
      <c r="K138" t="str">
        <f>""</f>
        <v/>
      </c>
      <c r="L138" t="str">
        <f>""</f>
        <v/>
      </c>
      <c r="M138" t="str">
        <f>""</f>
        <v/>
      </c>
      <c r="N138" t="str">
        <f>""</f>
        <v/>
      </c>
      <c r="O138" t="str">
        <f>""</f>
        <v/>
      </c>
      <c r="P138" t="str">
        <f>""</f>
        <v/>
      </c>
      <c r="Q138" t="str">
        <f>""</f>
        <v/>
      </c>
      <c r="R138" t="str">
        <f>""</f>
        <v/>
      </c>
      <c r="S138" t="str">
        <f>""</f>
        <v/>
      </c>
      <c r="T138" t="str">
        <f>""</f>
        <v/>
      </c>
      <c r="U138" t="str">
        <f>""</f>
        <v/>
      </c>
      <c r="V138" t="str">
        <f>""</f>
        <v/>
      </c>
      <c r="W138" t="str">
        <f>""</f>
        <v/>
      </c>
      <c r="X138" t="str">
        <f>""</f>
        <v/>
      </c>
      <c r="Y138" t="str">
        <f>""</f>
        <v/>
      </c>
      <c r="Z138" t="str">
        <f>""</f>
        <v/>
      </c>
      <c r="AA138" t="str">
        <f>""</f>
        <v/>
      </c>
      <c r="AB138" t="str">
        <f>""</f>
        <v/>
      </c>
      <c r="AC138" t="str">
        <f>""</f>
        <v/>
      </c>
      <c r="AD138" t="str">
        <f>""</f>
        <v/>
      </c>
      <c r="AE138" t="str">
        <f>"[0.023]"</f>
        <v>[0.023]</v>
      </c>
      <c r="AF138" t="str">
        <f>""</f>
        <v/>
      </c>
      <c r="AG138" t="str">
        <f>""</f>
        <v/>
      </c>
      <c r="AH138" t="str">
        <f>""</f>
        <v/>
      </c>
      <c r="AI138" t="str">
        <f>""</f>
        <v/>
      </c>
      <c r="AJ138" t="str">
        <f>""</f>
        <v/>
      </c>
      <c r="AK138" t="str">
        <f>""</f>
        <v/>
      </c>
      <c r="AL138" t="str">
        <f>""</f>
        <v/>
      </c>
      <c r="AM138" t="str">
        <f>""</f>
        <v/>
      </c>
      <c r="AN138" t="str">
        <f>""</f>
        <v/>
      </c>
      <c r="AO138" t="str">
        <f>""</f>
        <v/>
      </c>
      <c r="AP138" t="str">
        <f>""</f>
        <v/>
      </c>
      <c r="AQ138" t="str">
        <f>""</f>
        <v/>
      </c>
      <c r="AR138" t="str">
        <f>""</f>
        <v/>
      </c>
      <c r="AS138" t="str">
        <f>""</f>
        <v/>
      </c>
      <c r="AT138" t="str">
        <f>""</f>
        <v/>
      </c>
      <c r="AU138" t="str">
        <f>""</f>
        <v/>
      </c>
      <c r="AV138" t="str">
        <f>""</f>
        <v/>
      </c>
      <c r="AW138" t="str">
        <f>""</f>
        <v/>
      </c>
      <c r="AX138" t="str">
        <f>""</f>
        <v/>
      </c>
      <c r="AY138" t="str">
        <f>""</f>
        <v/>
      </c>
      <c r="AZ138" t="str">
        <f>""</f>
        <v/>
      </c>
      <c r="BA138" t="str">
        <f>""</f>
        <v/>
      </c>
    </row>
    <row r="139" spans="2:53" x14ac:dyDescent="0.2">
      <c r="B139" t="str">
        <f>"Interaction"</f>
        <v>Interaction</v>
      </c>
      <c r="C139" t="str">
        <f>""</f>
        <v/>
      </c>
      <c r="D139" t="str">
        <f>""</f>
        <v/>
      </c>
      <c r="E139" t="str">
        <f>""</f>
        <v/>
      </c>
      <c r="F139" t="str">
        <f>""</f>
        <v/>
      </c>
      <c r="G139" t="str">
        <f>""</f>
        <v/>
      </c>
      <c r="H139" t="str">
        <f>""</f>
        <v/>
      </c>
      <c r="I139" t="str">
        <f>""</f>
        <v/>
      </c>
      <c r="J139" t="str">
        <f>""</f>
        <v/>
      </c>
      <c r="K139" t="str">
        <f>""</f>
        <v/>
      </c>
      <c r="L139" t="str">
        <f>""</f>
        <v/>
      </c>
      <c r="M139" t="str">
        <f>""</f>
        <v/>
      </c>
      <c r="N139" t="str">
        <f>""</f>
        <v/>
      </c>
      <c r="O139" t="str">
        <f>""</f>
        <v/>
      </c>
      <c r="P139" t="str">
        <f>""</f>
        <v/>
      </c>
      <c r="Q139" t="str">
        <f>""</f>
        <v/>
      </c>
      <c r="R139" t="str">
        <f>""</f>
        <v/>
      </c>
      <c r="S139" t="str">
        <f>""</f>
        <v/>
      </c>
      <c r="T139" t="str">
        <f>""</f>
        <v/>
      </c>
      <c r="U139" t="str">
        <f>""</f>
        <v/>
      </c>
      <c r="V139" t="str">
        <f>""</f>
        <v/>
      </c>
      <c r="W139" t="str">
        <f>""</f>
        <v/>
      </c>
      <c r="X139" t="str">
        <f>""</f>
        <v/>
      </c>
      <c r="Y139" t="str">
        <f>""</f>
        <v/>
      </c>
      <c r="Z139" t="str">
        <f>""</f>
        <v/>
      </c>
      <c r="AA139" t="str">
        <f>""</f>
        <v/>
      </c>
      <c r="AB139" t="str">
        <f>""</f>
        <v/>
      </c>
      <c r="AC139" t="str">
        <f>""</f>
        <v/>
      </c>
      <c r="AD139" t="str">
        <f>""</f>
        <v/>
      </c>
      <c r="AE139" t="str">
        <f>"0.002"</f>
        <v>0.002</v>
      </c>
      <c r="AF139" t="str">
        <f>""</f>
        <v/>
      </c>
      <c r="AG139" t="str">
        <f>""</f>
        <v/>
      </c>
      <c r="AH139" t="str">
        <f>""</f>
        <v/>
      </c>
      <c r="AI139" t="str">
        <f>""</f>
        <v/>
      </c>
      <c r="AJ139" t="str">
        <f>""</f>
        <v/>
      </c>
      <c r="AK139" t="str">
        <f>""</f>
        <v/>
      </c>
      <c r="AL139" t="str">
        <f>""</f>
        <v/>
      </c>
      <c r="AM139" t="str">
        <f>""</f>
        <v/>
      </c>
      <c r="AN139" t="str">
        <f>""</f>
        <v/>
      </c>
      <c r="AO139" t="str">
        <f>""</f>
        <v/>
      </c>
      <c r="AP139" t="str">
        <f>""</f>
        <v/>
      </c>
      <c r="AQ139" t="str">
        <f>""</f>
        <v/>
      </c>
      <c r="AR139" t="str">
        <f>""</f>
        <v/>
      </c>
      <c r="AS139" t="str">
        <f>""</f>
        <v/>
      </c>
      <c r="AT139" t="str">
        <f>""</f>
        <v/>
      </c>
      <c r="AU139" t="str">
        <f>""</f>
        <v/>
      </c>
      <c r="AV139" t="str">
        <f>""</f>
        <v/>
      </c>
      <c r="AW139" t="str">
        <f>""</f>
        <v/>
      </c>
      <c r="AX139" t="str">
        <f>""</f>
        <v/>
      </c>
      <c r="AY139" t="str">
        <f>""</f>
        <v/>
      </c>
      <c r="AZ139" t="str">
        <f>""</f>
        <v/>
      </c>
      <c r="BA139" t="str">
        <f>""</f>
        <v/>
      </c>
    </row>
    <row r="140" spans="2:53" x14ac:dyDescent="0.2">
      <c r="B140" t="str">
        <f>""</f>
        <v/>
      </c>
      <c r="C140" t="str">
        <f>""</f>
        <v/>
      </c>
      <c r="D140" t="str">
        <f>""</f>
        <v/>
      </c>
      <c r="E140" t="str">
        <f>""</f>
        <v/>
      </c>
      <c r="F140" t="str">
        <f>""</f>
        <v/>
      </c>
      <c r="G140" t="str">
        <f>""</f>
        <v/>
      </c>
      <c r="H140" t="str">
        <f>""</f>
        <v/>
      </c>
      <c r="I140" t="str">
        <f>""</f>
        <v/>
      </c>
      <c r="J140" t="str">
        <f>""</f>
        <v/>
      </c>
      <c r="K140" t="str">
        <f>""</f>
        <v/>
      </c>
      <c r="L140" t="str">
        <f>""</f>
        <v/>
      </c>
      <c r="M140" t="str">
        <f>""</f>
        <v/>
      </c>
      <c r="N140" t="str">
        <f>""</f>
        <v/>
      </c>
      <c r="O140" t="str">
        <f>""</f>
        <v/>
      </c>
      <c r="P140" t="str">
        <f>""</f>
        <v/>
      </c>
      <c r="Q140" t="str">
        <f>""</f>
        <v/>
      </c>
      <c r="R140" t="str">
        <f>""</f>
        <v/>
      </c>
      <c r="S140" t="str">
        <f>""</f>
        <v/>
      </c>
      <c r="T140" t="str">
        <f>""</f>
        <v/>
      </c>
      <c r="U140" t="str">
        <f>""</f>
        <v/>
      </c>
      <c r="V140" t="str">
        <f>""</f>
        <v/>
      </c>
      <c r="W140" t="str">
        <f>""</f>
        <v/>
      </c>
      <c r="X140" t="str">
        <f>""</f>
        <v/>
      </c>
      <c r="Y140" t="str">
        <f>""</f>
        <v/>
      </c>
      <c r="Z140" t="str">
        <f>""</f>
        <v/>
      </c>
      <c r="AA140" t="str">
        <f>""</f>
        <v/>
      </c>
      <c r="AB140" t="str">
        <f>""</f>
        <v/>
      </c>
      <c r="AC140" t="str">
        <f>""</f>
        <v/>
      </c>
      <c r="AD140" t="str">
        <f>""</f>
        <v/>
      </c>
      <c r="AE140" t="str">
        <f>"[0.018]"</f>
        <v>[0.018]</v>
      </c>
      <c r="AF140" t="str">
        <f>""</f>
        <v/>
      </c>
      <c r="AG140" t="str">
        <f>""</f>
        <v/>
      </c>
      <c r="AH140" t="str">
        <f>""</f>
        <v/>
      </c>
      <c r="AI140" t="str">
        <f>""</f>
        <v/>
      </c>
      <c r="AJ140" t="str">
        <f>""</f>
        <v/>
      </c>
      <c r="AK140" t="str">
        <f>""</f>
        <v/>
      </c>
      <c r="AL140" t="str">
        <f>""</f>
        <v/>
      </c>
      <c r="AM140" t="str">
        <f>""</f>
        <v/>
      </c>
      <c r="AN140" t="str">
        <f>""</f>
        <v/>
      </c>
      <c r="AO140" t="str">
        <f>""</f>
        <v/>
      </c>
      <c r="AP140" t="str">
        <f>""</f>
        <v/>
      </c>
      <c r="AQ140" t="str">
        <f>""</f>
        <v/>
      </c>
      <c r="AR140" t="str">
        <f>""</f>
        <v/>
      </c>
      <c r="AS140" t="str">
        <f>""</f>
        <v/>
      </c>
      <c r="AT140" t="str">
        <f>""</f>
        <v/>
      </c>
      <c r="AU140" t="str">
        <f>""</f>
        <v/>
      </c>
      <c r="AV140" t="str">
        <f>""</f>
        <v/>
      </c>
      <c r="AW140" t="str">
        <f>""</f>
        <v/>
      </c>
      <c r="AX140" t="str">
        <f>""</f>
        <v/>
      </c>
      <c r="AY140" t="str">
        <f>""</f>
        <v/>
      </c>
      <c r="AZ140" t="str">
        <f>""</f>
        <v/>
      </c>
      <c r="BA140" t="str">
        <f>""</f>
        <v/>
      </c>
    </row>
    <row r="141" spans="2:53" x14ac:dyDescent="0.2">
      <c r="B141" t="str">
        <f>"Share of childs  who left household 1998-2007"</f>
        <v>Share of childs  who left household 1998-2007</v>
      </c>
      <c r="C141" t="str">
        <f>""</f>
        <v/>
      </c>
      <c r="D141" t="str">
        <f>""</f>
        <v/>
      </c>
      <c r="E141" t="str">
        <f>""</f>
        <v/>
      </c>
      <c r="F141" t="str">
        <f>""</f>
        <v/>
      </c>
      <c r="G141" t="str">
        <f>""</f>
        <v/>
      </c>
      <c r="H141" t="str">
        <f>""</f>
        <v/>
      </c>
      <c r="I141" t="str">
        <f>""</f>
        <v/>
      </c>
      <c r="J141" t="str">
        <f>""</f>
        <v/>
      </c>
      <c r="K141" t="str">
        <f>""</f>
        <v/>
      </c>
      <c r="L141" t="str">
        <f>""</f>
        <v/>
      </c>
      <c r="M141" t="str">
        <f>""</f>
        <v/>
      </c>
      <c r="N141" t="str">
        <f>""</f>
        <v/>
      </c>
      <c r="O141" t="str">
        <f>""</f>
        <v/>
      </c>
      <c r="P141" t="str">
        <f>""</f>
        <v/>
      </c>
      <c r="Q141" t="str">
        <f>""</f>
        <v/>
      </c>
      <c r="R141" t="str">
        <f>""</f>
        <v/>
      </c>
      <c r="S141" t="str">
        <f>""</f>
        <v/>
      </c>
      <c r="T141" t="str">
        <f>""</f>
        <v/>
      </c>
      <c r="U141" t="str">
        <f>""</f>
        <v/>
      </c>
      <c r="V141" t="str">
        <f>""</f>
        <v/>
      </c>
      <c r="W141" t="str">
        <f>""</f>
        <v/>
      </c>
      <c r="X141" t="str">
        <f>""</f>
        <v/>
      </c>
      <c r="Y141" t="str">
        <f>""</f>
        <v/>
      </c>
      <c r="Z141" t="str">
        <f>""</f>
        <v/>
      </c>
      <c r="AA141" t="str">
        <f>""</f>
        <v/>
      </c>
      <c r="AB141" t="str">
        <f>""</f>
        <v/>
      </c>
      <c r="AC141" t="str">
        <f>""</f>
        <v/>
      </c>
      <c r="AD141" t="str">
        <f>""</f>
        <v/>
      </c>
      <c r="AE141" t="str">
        <f>""</f>
        <v/>
      </c>
      <c r="AF141" t="str">
        <f>"-0.101*"</f>
        <v>-0.101*</v>
      </c>
      <c r="AG141" t="str">
        <f>""</f>
        <v/>
      </c>
      <c r="AH141" t="str">
        <f>""</f>
        <v/>
      </c>
      <c r="AI141" t="str">
        <f>""</f>
        <v/>
      </c>
      <c r="AJ141" t="str">
        <f>""</f>
        <v/>
      </c>
      <c r="AK141" t="str">
        <f>""</f>
        <v/>
      </c>
      <c r="AL141" t="str">
        <f>""</f>
        <v/>
      </c>
      <c r="AM141" t="str">
        <f>""</f>
        <v/>
      </c>
      <c r="AN141" t="str">
        <f>""</f>
        <v/>
      </c>
      <c r="AO141" t="str">
        <f>""</f>
        <v/>
      </c>
      <c r="AP141" t="str">
        <f>""</f>
        <v/>
      </c>
      <c r="AQ141" t="str">
        <f>""</f>
        <v/>
      </c>
      <c r="AR141" t="str">
        <f>""</f>
        <v/>
      </c>
      <c r="AS141" t="str">
        <f>""</f>
        <v/>
      </c>
      <c r="AT141" t="str">
        <f>""</f>
        <v/>
      </c>
      <c r="AU141" t="str">
        <f>""</f>
        <v/>
      </c>
      <c r="AV141" t="str">
        <f>""</f>
        <v/>
      </c>
      <c r="AW141" t="str">
        <f>""</f>
        <v/>
      </c>
      <c r="AX141" t="str">
        <f>""</f>
        <v/>
      </c>
      <c r="AY141" t="str">
        <f>""</f>
        <v/>
      </c>
      <c r="AZ141" t="str">
        <f>""</f>
        <v/>
      </c>
      <c r="BA141" t="str">
        <f>""</f>
        <v/>
      </c>
    </row>
    <row r="142" spans="2:53" x14ac:dyDescent="0.2">
      <c r="B142" t="str">
        <f>""</f>
        <v/>
      </c>
      <c r="C142" t="str">
        <f>""</f>
        <v/>
      </c>
      <c r="D142" t="str">
        <f>""</f>
        <v/>
      </c>
      <c r="E142" t="str">
        <f>""</f>
        <v/>
      </c>
      <c r="F142" t="str">
        <f>""</f>
        <v/>
      </c>
      <c r="G142" t="str">
        <f>""</f>
        <v/>
      </c>
      <c r="H142" t="str">
        <f>""</f>
        <v/>
      </c>
      <c r="I142" t="str">
        <f>""</f>
        <v/>
      </c>
      <c r="J142" t="str">
        <f>""</f>
        <v/>
      </c>
      <c r="K142" t="str">
        <f>""</f>
        <v/>
      </c>
      <c r="L142" t="str">
        <f>""</f>
        <v/>
      </c>
      <c r="M142" t="str">
        <f>""</f>
        <v/>
      </c>
      <c r="N142" t="str">
        <f>""</f>
        <v/>
      </c>
      <c r="O142" t="str">
        <f>""</f>
        <v/>
      </c>
      <c r="P142" t="str">
        <f>""</f>
        <v/>
      </c>
      <c r="Q142" t="str">
        <f>""</f>
        <v/>
      </c>
      <c r="R142" t="str">
        <f>""</f>
        <v/>
      </c>
      <c r="S142" t="str">
        <f>""</f>
        <v/>
      </c>
      <c r="T142" t="str">
        <f>""</f>
        <v/>
      </c>
      <c r="U142" t="str">
        <f>""</f>
        <v/>
      </c>
      <c r="V142" t="str">
        <f>""</f>
        <v/>
      </c>
      <c r="W142" t="str">
        <f>""</f>
        <v/>
      </c>
      <c r="X142" t="str">
        <f>""</f>
        <v/>
      </c>
      <c r="Y142" t="str">
        <f>""</f>
        <v/>
      </c>
      <c r="Z142" t="str">
        <f>""</f>
        <v/>
      </c>
      <c r="AA142" t="str">
        <f>""</f>
        <v/>
      </c>
      <c r="AB142" t="str">
        <f>""</f>
        <v/>
      </c>
      <c r="AC142" t="str">
        <f>""</f>
        <v/>
      </c>
      <c r="AD142" t="str">
        <f>""</f>
        <v/>
      </c>
      <c r="AE142" t="str">
        <f>""</f>
        <v/>
      </c>
      <c r="AF142" t="str">
        <f>"[0.058]"</f>
        <v>[0.058]</v>
      </c>
      <c r="AG142" t="str">
        <f>""</f>
        <v/>
      </c>
      <c r="AH142" t="str">
        <f>""</f>
        <v/>
      </c>
      <c r="AI142" t="str">
        <f>""</f>
        <v/>
      </c>
      <c r="AJ142" t="str">
        <f>""</f>
        <v/>
      </c>
      <c r="AK142" t="str">
        <f>""</f>
        <v/>
      </c>
      <c r="AL142" t="str">
        <f>""</f>
        <v/>
      </c>
      <c r="AM142" t="str">
        <f>""</f>
        <v/>
      </c>
      <c r="AN142" t="str">
        <f>""</f>
        <v/>
      </c>
      <c r="AO142" t="str">
        <f>""</f>
        <v/>
      </c>
      <c r="AP142" t="str">
        <f>""</f>
        <v/>
      </c>
      <c r="AQ142" t="str">
        <f>""</f>
        <v/>
      </c>
      <c r="AR142" t="str">
        <f>""</f>
        <v/>
      </c>
      <c r="AS142" t="str">
        <f>""</f>
        <v/>
      </c>
      <c r="AT142" t="str">
        <f>""</f>
        <v/>
      </c>
      <c r="AU142" t="str">
        <f>""</f>
        <v/>
      </c>
      <c r="AV142" t="str">
        <f>""</f>
        <v/>
      </c>
      <c r="AW142" t="str">
        <f>""</f>
        <v/>
      </c>
      <c r="AX142" t="str">
        <f>""</f>
        <v/>
      </c>
      <c r="AY142" t="str">
        <f>""</f>
        <v/>
      </c>
      <c r="AZ142" t="str">
        <f>""</f>
        <v/>
      </c>
      <c r="BA142" t="str">
        <f>""</f>
        <v/>
      </c>
    </row>
    <row r="143" spans="2:53" x14ac:dyDescent="0.2">
      <c r="B143" t="str">
        <f>"Interaction"</f>
        <v>Interaction</v>
      </c>
      <c r="C143" t="str">
        <f>""</f>
        <v/>
      </c>
      <c r="D143" t="str">
        <f>""</f>
        <v/>
      </c>
      <c r="E143" t="str">
        <f>""</f>
        <v/>
      </c>
      <c r="F143" t="str">
        <f>""</f>
        <v/>
      </c>
      <c r="G143" t="str">
        <f>""</f>
        <v/>
      </c>
      <c r="H143" t="str">
        <f>""</f>
        <v/>
      </c>
      <c r="I143" t="str">
        <f>""</f>
        <v/>
      </c>
      <c r="J143" t="str">
        <f>""</f>
        <v/>
      </c>
      <c r="K143" t="str">
        <f>""</f>
        <v/>
      </c>
      <c r="L143" t="str">
        <f>""</f>
        <v/>
      </c>
      <c r="M143" t="str">
        <f>""</f>
        <v/>
      </c>
      <c r="N143" t="str">
        <f>""</f>
        <v/>
      </c>
      <c r="O143" t="str">
        <f>""</f>
        <v/>
      </c>
      <c r="P143" t="str">
        <f>""</f>
        <v/>
      </c>
      <c r="Q143" t="str">
        <f>""</f>
        <v/>
      </c>
      <c r="R143" t="str">
        <f>""</f>
        <v/>
      </c>
      <c r="S143" t="str">
        <f>""</f>
        <v/>
      </c>
      <c r="T143" t="str">
        <f>""</f>
        <v/>
      </c>
      <c r="U143" t="str">
        <f>""</f>
        <v/>
      </c>
      <c r="V143" t="str">
        <f>""</f>
        <v/>
      </c>
      <c r="W143" t="str">
        <f>""</f>
        <v/>
      </c>
      <c r="X143" t="str">
        <f>""</f>
        <v/>
      </c>
      <c r="Y143" t="str">
        <f>""</f>
        <v/>
      </c>
      <c r="Z143" t="str">
        <f>""</f>
        <v/>
      </c>
      <c r="AA143" t="str">
        <f>""</f>
        <v/>
      </c>
      <c r="AB143" t="str">
        <f>""</f>
        <v/>
      </c>
      <c r="AC143" t="str">
        <f>""</f>
        <v/>
      </c>
      <c r="AD143" t="str">
        <f>""</f>
        <v/>
      </c>
      <c r="AE143" t="str">
        <f>""</f>
        <v/>
      </c>
      <c r="AF143" t="str">
        <f>"-0.051"</f>
        <v>-0.051</v>
      </c>
      <c r="AG143" t="str">
        <f>""</f>
        <v/>
      </c>
      <c r="AH143" t="str">
        <f>""</f>
        <v/>
      </c>
      <c r="AI143" t="str">
        <f>""</f>
        <v/>
      </c>
      <c r="AJ143" t="str">
        <f>""</f>
        <v/>
      </c>
      <c r="AK143" t="str">
        <f>""</f>
        <v/>
      </c>
      <c r="AL143" t="str">
        <f>""</f>
        <v/>
      </c>
      <c r="AM143" t="str">
        <f>""</f>
        <v/>
      </c>
      <c r="AN143" t="str">
        <f>""</f>
        <v/>
      </c>
      <c r="AO143" t="str">
        <f>""</f>
        <v/>
      </c>
      <c r="AP143" t="str">
        <f>""</f>
        <v/>
      </c>
      <c r="AQ143" t="str">
        <f>""</f>
        <v/>
      </c>
      <c r="AR143" t="str">
        <f>""</f>
        <v/>
      </c>
      <c r="AS143" t="str">
        <f>""</f>
        <v/>
      </c>
      <c r="AT143" t="str">
        <f>""</f>
        <v/>
      </c>
      <c r="AU143" t="str">
        <f>""</f>
        <v/>
      </c>
      <c r="AV143" t="str">
        <f>""</f>
        <v/>
      </c>
      <c r="AW143" t="str">
        <f>""</f>
        <v/>
      </c>
      <c r="AX143" t="str">
        <f>""</f>
        <v/>
      </c>
      <c r="AY143" t="str">
        <f>""</f>
        <v/>
      </c>
      <c r="AZ143" t="str">
        <f>""</f>
        <v/>
      </c>
      <c r="BA143" t="str">
        <f>""</f>
        <v/>
      </c>
    </row>
    <row r="144" spans="2:53" x14ac:dyDescent="0.2">
      <c r="B144" t="str">
        <f>""</f>
        <v/>
      </c>
      <c r="C144" t="str">
        <f>""</f>
        <v/>
      </c>
      <c r="D144" t="str">
        <f>""</f>
        <v/>
      </c>
      <c r="E144" t="str">
        <f>""</f>
        <v/>
      </c>
      <c r="F144" t="str">
        <f>""</f>
        <v/>
      </c>
      <c r="G144" t="str">
        <f>""</f>
        <v/>
      </c>
      <c r="H144" t="str">
        <f>""</f>
        <v/>
      </c>
      <c r="I144" t="str">
        <f>""</f>
        <v/>
      </c>
      <c r="J144" t="str">
        <f>""</f>
        <v/>
      </c>
      <c r="K144" t="str">
        <f>""</f>
        <v/>
      </c>
      <c r="L144" t="str">
        <f>""</f>
        <v/>
      </c>
      <c r="M144" t="str">
        <f>""</f>
        <v/>
      </c>
      <c r="N144" t="str">
        <f>""</f>
        <v/>
      </c>
      <c r="O144" t="str">
        <f>""</f>
        <v/>
      </c>
      <c r="P144" t="str">
        <f>""</f>
        <v/>
      </c>
      <c r="Q144" t="str">
        <f>""</f>
        <v/>
      </c>
      <c r="R144" t="str">
        <f>""</f>
        <v/>
      </c>
      <c r="S144" t="str">
        <f>""</f>
        <v/>
      </c>
      <c r="T144" t="str">
        <f>""</f>
        <v/>
      </c>
      <c r="U144" t="str">
        <f>""</f>
        <v/>
      </c>
      <c r="V144" t="str">
        <f>""</f>
        <v/>
      </c>
      <c r="W144" t="str">
        <f>""</f>
        <v/>
      </c>
      <c r="X144" t="str">
        <f>""</f>
        <v/>
      </c>
      <c r="Y144" t="str">
        <f>""</f>
        <v/>
      </c>
      <c r="Z144" t="str">
        <f>""</f>
        <v/>
      </c>
      <c r="AA144" t="str">
        <f>""</f>
        <v/>
      </c>
      <c r="AB144" t="str">
        <f>""</f>
        <v/>
      </c>
      <c r="AC144" t="str">
        <f>""</f>
        <v/>
      </c>
      <c r="AD144" t="str">
        <f>""</f>
        <v/>
      </c>
      <c r="AE144" t="str">
        <f>""</f>
        <v/>
      </c>
      <c r="AF144" t="str">
        <f>"[0.043]"</f>
        <v>[0.043]</v>
      </c>
      <c r="AG144" t="str">
        <f>""</f>
        <v/>
      </c>
      <c r="AH144" t="str">
        <f>""</f>
        <v/>
      </c>
      <c r="AI144" t="str">
        <f>""</f>
        <v/>
      </c>
      <c r="AJ144" t="str">
        <f>""</f>
        <v/>
      </c>
      <c r="AK144" t="str">
        <f>""</f>
        <v/>
      </c>
      <c r="AL144" t="str">
        <f>""</f>
        <v/>
      </c>
      <c r="AM144" t="str">
        <f>""</f>
        <v/>
      </c>
      <c r="AN144" t="str">
        <f>""</f>
        <v/>
      </c>
      <c r="AO144" t="str">
        <f>""</f>
        <v/>
      </c>
      <c r="AP144" t="str">
        <f>""</f>
        <v/>
      </c>
      <c r="AQ144" t="str">
        <f>""</f>
        <v/>
      </c>
      <c r="AR144" t="str">
        <f>""</f>
        <v/>
      </c>
      <c r="AS144" t="str">
        <f>""</f>
        <v/>
      </c>
      <c r="AT144" t="str">
        <f>""</f>
        <v/>
      </c>
      <c r="AU144" t="str">
        <f>""</f>
        <v/>
      </c>
      <c r="AV144" t="str">
        <f>""</f>
        <v/>
      </c>
      <c r="AW144" t="str">
        <f>""</f>
        <v/>
      </c>
      <c r="AX144" t="str">
        <f>""</f>
        <v/>
      </c>
      <c r="AY144" t="str">
        <f>""</f>
        <v/>
      </c>
      <c r="AZ144" t="str">
        <f>""</f>
        <v/>
      </c>
      <c r="BA144" t="str">
        <f>""</f>
        <v/>
      </c>
    </row>
    <row r="145" spans="2:53" x14ac:dyDescent="0.2">
      <c r="B145" t="str">
        <f>"Loss of land (yes=1) for a household in a given year"</f>
        <v>Loss of land (yes=1) for a household in a given year</v>
      </c>
      <c r="C145" t="str">
        <f>""</f>
        <v/>
      </c>
      <c r="D145" t="str">
        <f>""</f>
        <v/>
      </c>
      <c r="E145" t="str">
        <f>""</f>
        <v/>
      </c>
      <c r="F145" t="str">
        <f>""</f>
        <v/>
      </c>
      <c r="G145" t="str">
        <f>""</f>
        <v/>
      </c>
      <c r="H145" t="str">
        <f>""</f>
        <v/>
      </c>
      <c r="I145" t="str">
        <f>""</f>
        <v/>
      </c>
      <c r="J145" t="str">
        <f>""</f>
        <v/>
      </c>
      <c r="K145" t="str">
        <f>""</f>
        <v/>
      </c>
      <c r="L145" t="str">
        <f>""</f>
        <v/>
      </c>
      <c r="M145" t="str">
        <f>""</f>
        <v/>
      </c>
      <c r="N145" t="str">
        <f>""</f>
        <v/>
      </c>
      <c r="O145" t="str">
        <f>""</f>
        <v/>
      </c>
      <c r="P145" t="str">
        <f>""</f>
        <v/>
      </c>
      <c r="Q145" t="str">
        <f>""</f>
        <v/>
      </c>
      <c r="R145" t="str">
        <f>""</f>
        <v/>
      </c>
      <c r="S145" t="str">
        <f>""</f>
        <v/>
      </c>
      <c r="T145" t="str">
        <f>""</f>
        <v/>
      </c>
      <c r="U145" t="str">
        <f>""</f>
        <v/>
      </c>
      <c r="V145" t="str">
        <f>""</f>
        <v/>
      </c>
      <c r="W145" t="str">
        <f>""</f>
        <v/>
      </c>
      <c r="X145" t="str">
        <f>""</f>
        <v/>
      </c>
      <c r="Y145" t="str">
        <f>""</f>
        <v/>
      </c>
      <c r="Z145" t="str">
        <f>""</f>
        <v/>
      </c>
      <c r="AA145" t="str">
        <f>""</f>
        <v/>
      </c>
      <c r="AB145" t="str">
        <f>""</f>
        <v/>
      </c>
      <c r="AC145" t="str">
        <f>""</f>
        <v/>
      </c>
      <c r="AD145" t="str">
        <f>""</f>
        <v/>
      </c>
      <c r="AE145" t="str">
        <f>""</f>
        <v/>
      </c>
      <c r="AF145" t="str">
        <f>""</f>
        <v/>
      </c>
      <c r="AG145" t="str">
        <f>"0.023"</f>
        <v>0.023</v>
      </c>
      <c r="AH145" t="str">
        <f>"0.021"</f>
        <v>0.021</v>
      </c>
      <c r="AI145" t="str">
        <f>"0.026"</f>
        <v>0.026</v>
      </c>
      <c r="AJ145" t="str">
        <f>""</f>
        <v/>
      </c>
      <c r="AK145" t="str">
        <f>""</f>
        <v/>
      </c>
      <c r="AL145" t="str">
        <f>""</f>
        <v/>
      </c>
      <c r="AM145" t="str">
        <f>""</f>
        <v/>
      </c>
      <c r="AN145" t="str">
        <f>""</f>
        <v/>
      </c>
      <c r="AO145" t="str">
        <f>""</f>
        <v/>
      </c>
      <c r="AP145" t="str">
        <f>""</f>
        <v/>
      </c>
      <c r="AQ145" t="str">
        <f>""</f>
        <v/>
      </c>
      <c r="AR145" t="str">
        <f>""</f>
        <v/>
      </c>
      <c r="AS145" t="str">
        <f>""</f>
        <v/>
      </c>
      <c r="AT145" t="str">
        <f>""</f>
        <v/>
      </c>
      <c r="AU145" t="str">
        <f>""</f>
        <v/>
      </c>
      <c r="AV145" t="str">
        <f>""</f>
        <v/>
      </c>
      <c r="AW145" t="str">
        <f>""</f>
        <v/>
      </c>
      <c r="AX145" t="str">
        <f>""</f>
        <v/>
      </c>
      <c r="AY145" t="str">
        <f>""</f>
        <v/>
      </c>
      <c r="AZ145" t="str">
        <f>""</f>
        <v/>
      </c>
      <c r="BA145" t="str">
        <f>""</f>
        <v/>
      </c>
    </row>
    <row r="146" spans="2:53" x14ac:dyDescent="0.2">
      <c r="B146" t="str">
        <f>""</f>
        <v/>
      </c>
      <c r="C146" t="str">
        <f>""</f>
        <v/>
      </c>
      <c r="D146" t="str">
        <f>""</f>
        <v/>
      </c>
      <c r="E146" t="str">
        <f>""</f>
        <v/>
      </c>
      <c r="F146" t="str">
        <f>""</f>
        <v/>
      </c>
      <c r="G146" t="str">
        <f>""</f>
        <v/>
      </c>
      <c r="H146" t="str">
        <f>""</f>
        <v/>
      </c>
      <c r="I146" t="str">
        <f>""</f>
        <v/>
      </c>
      <c r="J146" t="str">
        <f>""</f>
        <v/>
      </c>
      <c r="K146" t="str">
        <f>""</f>
        <v/>
      </c>
      <c r="L146" t="str">
        <f>""</f>
        <v/>
      </c>
      <c r="M146" t="str">
        <f>""</f>
        <v/>
      </c>
      <c r="N146" t="str">
        <f>""</f>
        <v/>
      </c>
      <c r="O146" t="str">
        <f>""</f>
        <v/>
      </c>
      <c r="P146" t="str">
        <f>""</f>
        <v/>
      </c>
      <c r="Q146" t="str">
        <f>""</f>
        <v/>
      </c>
      <c r="R146" t="str">
        <f>""</f>
        <v/>
      </c>
      <c r="S146" t="str">
        <f>""</f>
        <v/>
      </c>
      <c r="T146" t="str">
        <f>""</f>
        <v/>
      </c>
      <c r="U146" t="str">
        <f>""</f>
        <v/>
      </c>
      <c r="V146" t="str">
        <f>""</f>
        <v/>
      </c>
      <c r="W146" t="str">
        <f>""</f>
        <v/>
      </c>
      <c r="X146" t="str">
        <f>""</f>
        <v/>
      </c>
      <c r="Y146" t="str">
        <f>""</f>
        <v/>
      </c>
      <c r="Z146" t="str">
        <f>""</f>
        <v/>
      </c>
      <c r="AA146" t="str">
        <f>""</f>
        <v/>
      </c>
      <c r="AB146" t="str">
        <f>""</f>
        <v/>
      </c>
      <c r="AC146" t="str">
        <f>""</f>
        <v/>
      </c>
      <c r="AD146" t="str">
        <f>""</f>
        <v/>
      </c>
      <c r="AE146" t="str">
        <f>""</f>
        <v/>
      </c>
      <c r="AF146" t="str">
        <f>""</f>
        <v/>
      </c>
      <c r="AG146" t="str">
        <f>"[0.030]"</f>
        <v>[0.030]</v>
      </c>
      <c r="AH146" t="str">
        <f>"[0.030]"</f>
        <v>[0.030]</v>
      </c>
      <c r="AI146" t="str">
        <f>"[0.029]"</f>
        <v>[0.029]</v>
      </c>
      <c r="AJ146" t="str">
        <f>""</f>
        <v/>
      </c>
      <c r="AK146" t="str">
        <f>""</f>
        <v/>
      </c>
      <c r="AL146" t="str">
        <f>""</f>
        <v/>
      </c>
      <c r="AM146" t="str">
        <f>""</f>
        <v/>
      </c>
      <c r="AN146" t="str">
        <f>""</f>
        <v/>
      </c>
      <c r="AO146" t="str">
        <f>""</f>
        <v/>
      </c>
      <c r="AP146" t="str">
        <f>""</f>
        <v/>
      </c>
      <c r="AQ146" t="str">
        <f>""</f>
        <v/>
      </c>
      <c r="AR146" t="str">
        <f>""</f>
        <v/>
      </c>
      <c r="AS146" t="str">
        <f>""</f>
        <v/>
      </c>
      <c r="AT146" t="str">
        <f>""</f>
        <v/>
      </c>
      <c r="AU146" t="str">
        <f>""</f>
        <v/>
      </c>
      <c r="AV146" t="str">
        <f>""</f>
        <v/>
      </c>
      <c r="AW146" t="str">
        <f>""</f>
        <v/>
      </c>
      <c r="AX146" t="str">
        <f>""</f>
        <v/>
      </c>
      <c r="AY146" t="str">
        <f>""</f>
        <v/>
      </c>
      <c r="AZ146" t="str">
        <f>""</f>
        <v/>
      </c>
      <c r="BA146" t="str">
        <f>""</f>
        <v/>
      </c>
    </row>
    <row r="147" spans="2:53" x14ac:dyDescent="0.2">
      <c r="B147" t="str">
        <f>"At least 1 child left the household in a given year (yes=1)"</f>
        <v>At least 1 child left the household in a given year (yes=1)</v>
      </c>
      <c r="C147" t="str">
        <f>""</f>
        <v/>
      </c>
      <c r="D147" t="str">
        <f>""</f>
        <v/>
      </c>
      <c r="E147" t="str">
        <f>""</f>
        <v/>
      </c>
      <c r="F147" t="str">
        <f>""</f>
        <v/>
      </c>
      <c r="G147" t="str">
        <f>""</f>
        <v/>
      </c>
      <c r="H147" t="str">
        <f>""</f>
        <v/>
      </c>
      <c r="I147" t="str">
        <f>""</f>
        <v/>
      </c>
      <c r="J147" t="str">
        <f>""</f>
        <v/>
      </c>
      <c r="K147" t="str">
        <f>""</f>
        <v/>
      </c>
      <c r="L147" t="str">
        <f>""</f>
        <v/>
      </c>
      <c r="M147" t="str">
        <f>""</f>
        <v/>
      </c>
      <c r="N147" t="str">
        <f>""</f>
        <v/>
      </c>
      <c r="O147" t="str">
        <f>""</f>
        <v/>
      </c>
      <c r="P147" t="str">
        <f>""</f>
        <v/>
      </c>
      <c r="Q147" t="str">
        <f>""</f>
        <v/>
      </c>
      <c r="R147" t="str">
        <f>""</f>
        <v/>
      </c>
      <c r="S147" t="str">
        <f>""</f>
        <v/>
      </c>
      <c r="T147" t="str">
        <f>""</f>
        <v/>
      </c>
      <c r="U147" t="str">
        <f>""</f>
        <v/>
      </c>
      <c r="V147" t="str">
        <f>""</f>
        <v/>
      </c>
      <c r="W147" t="str">
        <f>""</f>
        <v/>
      </c>
      <c r="X147" t="str">
        <f>""</f>
        <v/>
      </c>
      <c r="Y147" t="str">
        <f>""</f>
        <v/>
      </c>
      <c r="Z147" t="str">
        <f>""</f>
        <v/>
      </c>
      <c r="AA147" t="str">
        <f>""</f>
        <v/>
      </c>
      <c r="AB147" t="str">
        <f>""</f>
        <v/>
      </c>
      <c r="AC147" t="str">
        <f>""</f>
        <v/>
      </c>
      <c r="AD147" t="str">
        <f>""</f>
        <v/>
      </c>
      <c r="AE147" t="str">
        <f>""</f>
        <v/>
      </c>
      <c r="AF147" t="str">
        <f>""</f>
        <v/>
      </c>
      <c r="AG147" t="str">
        <f>"-0.074*"</f>
        <v>-0.074*</v>
      </c>
      <c r="AH147" t="str">
        <f>""</f>
        <v/>
      </c>
      <c r="AI147" t="str">
        <f>""</f>
        <v/>
      </c>
      <c r="AJ147" t="str">
        <f>""</f>
        <v/>
      </c>
      <c r="AK147" t="str">
        <f>""</f>
        <v/>
      </c>
      <c r="AL147" t="str">
        <f>""</f>
        <v/>
      </c>
      <c r="AM147" t="str">
        <f>""</f>
        <v/>
      </c>
      <c r="AN147" t="str">
        <f>""</f>
        <v/>
      </c>
      <c r="AO147" t="str">
        <f>""</f>
        <v/>
      </c>
      <c r="AP147" t="str">
        <f>""</f>
        <v/>
      </c>
      <c r="AQ147" t="str">
        <f>""</f>
        <v/>
      </c>
      <c r="AR147" t="str">
        <f>""</f>
        <v/>
      </c>
      <c r="AS147" t="str">
        <f>""</f>
        <v/>
      </c>
      <c r="AT147" t="str">
        <f>""</f>
        <v/>
      </c>
      <c r="AU147" t="str">
        <f>""</f>
        <v/>
      </c>
      <c r="AV147" t="str">
        <f>""</f>
        <v/>
      </c>
      <c r="AW147" t="str">
        <f>""</f>
        <v/>
      </c>
      <c r="AX147" t="str">
        <f>""</f>
        <v/>
      </c>
      <c r="AY147" t="str">
        <f>""</f>
        <v/>
      </c>
      <c r="AZ147" t="str">
        <f>""</f>
        <v/>
      </c>
      <c r="BA147" t="str">
        <f>""</f>
        <v/>
      </c>
    </row>
    <row r="148" spans="2:53" x14ac:dyDescent="0.2">
      <c r="B148" t="str">
        <f>""</f>
        <v/>
      </c>
      <c r="C148" t="str">
        <f>""</f>
        <v/>
      </c>
      <c r="D148" t="str">
        <f>""</f>
        <v/>
      </c>
      <c r="E148" t="str">
        <f>""</f>
        <v/>
      </c>
      <c r="F148" t="str">
        <f>""</f>
        <v/>
      </c>
      <c r="G148" t="str">
        <f>""</f>
        <v/>
      </c>
      <c r="H148" t="str">
        <f>""</f>
        <v/>
      </c>
      <c r="I148" t="str">
        <f>""</f>
        <v/>
      </c>
      <c r="J148" t="str">
        <f>""</f>
        <v/>
      </c>
      <c r="K148" t="str">
        <f>""</f>
        <v/>
      </c>
      <c r="L148" t="str">
        <f>""</f>
        <v/>
      </c>
      <c r="M148" t="str">
        <f>""</f>
        <v/>
      </c>
      <c r="N148" t="str">
        <f>""</f>
        <v/>
      </c>
      <c r="O148" t="str">
        <f>""</f>
        <v/>
      </c>
      <c r="P148" t="str">
        <f>""</f>
        <v/>
      </c>
      <c r="Q148" t="str">
        <f>""</f>
        <v/>
      </c>
      <c r="R148" t="str">
        <f>""</f>
        <v/>
      </c>
      <c r="S148" t="str">
        <f>""</f>
        <v/>
      </c>
      <c r="T148" t="str">
        <f>""</f>
        <v/>
      </c>
      <c r="U148" t="str">
        <f>""</f>
        <v/>
      </c>
      <c r="V148" t="str">
        <f>""</f>
        <v/>
      </c>
      <c r="W148" t="str">
        <f>""</f>
        <v/>
      </c>
      <c r="X148" t="str">
        <f>""</f>
        <v/>
      </c>
      <c r="Y148" t="str">
        <f>""</f>
        <v/>
      </c>
      <c r="Z148" t="str">
        <f>""</f>
        <v/>
      </c>
      <c r="AA148" t="str">
        <f>""</f>
        <v/>
      </c>
      <c r="AB148" t="str">
        <f>""</f>
        <v/>
      </c>
      <c r="AC148" t="str">
        <f>""</f>
        <v/>
      </c>
      <c r="AD148" t="str">
        <f>""</f>
        <v/>
      </c>
      <c r="AE148" t="str">
        <f>""</f>
        <v/>
      </c>
      <c r="AF148" t="str">
        <f>""</f>
        <v/>
      </c>
      <c r="AG148" t="str">
        <f>"[0.041]"</f>
        <v>[0.041]</v>
      </c>
      <c r="AH148" t="str">
        <f>""</f>
        <v/>
      </c>
      <c r="AI148" t="str">
        <f>""</f>
        <v/>
      </c>
      <c r="AJ148" t="str">
        <f>""</f>
        <v/>
      </c>
      <c r="AK148" t="str">
        <f>""</f>
        <v/>
      </c>
      <c r="AL148" t="str">
        <f>""</f>
        <v/>
      </c>
      <c r="AM148" t="str">
        <f>""</f>
        <v/>
      </c>
      <c r="AN148" t="str">
        <f>""</f>
        <v/>
      </c>
      <c r="AO148" t="str">
        <f>""</f>
        <v/>
      </c>
      <c r="AP148" t="str">
        <f>""</f>
        <v/>
      </c>
      <c r="AQ148" t="str">
        <f>""</f>
        <v/>
      </c>
      <c r="AR148" t="str">
        <f>""</f>
        <v/>
      </c>
      <c r="AS148" t="str">
        <f>""</f>
        <v/>
      </c>
      <c r="AT148" t="str">
        <f>""</f>
        <v/>
      </c>
      <c r="AU148" t="str">
        <f>""</f>
        <v/>
      </c>
      <c r="AV148" t="str">
        <f>""</f>
        <v/>
      </c>
      <c r="AW148" t="str">
        <f>""</f>
        <v/>
      </c>
      <c r="AX148" t="str">
        <f>""</f>
        <v/>
      </c>
      <c r="AY148" t="str">
        <f>""</f>
        <v/>
      </c>
      <c r="AZ148" t="str">
        <f>""</f>
        <v/>
      </c>
      <c r="BA148" t="str">
        <f>""</f>
        <v/>
      </c>
    </row>
    <row r="149" spans="2:53" x14ac:dyDescent="0.2">
      <c r="B149" t="str">
        <f>"Interaction"</f>
        <v>Interaction</v>
      </c>
      <c r="C149" t="str">
        <f>""</f>
        <v/>
      </c>
      <c r="D149" t="str">
        <f>""</f>
        <v/>
      </c>
      <c r="E149" t="str">
        <f>""</f>
        <v/>
      </c>
      <c r="F149" t="str">
        <f>""</f>
        <v/>
      </c>
      <c r="G149" t="str">
        <f>""</f>
        <v/>
      </c>
      <c r="H149" t="str">
        <f>""</f>
        <v/>
      </c>
      <c r="I149" t="str">
        <f>""</f>
        <v/>
      </c>
      <c r="J149" t="str">
        <f>""</f>
        <v/>
      </c>
      <c r="K149" t="str">
        <f>""</f>
        <v/>
      </c>
      <c r="L149" t="str">
        <f>""</f>
        <v/>
      </c>
      <c r="M149" t="str">
        <f>""</f>
        <v/>
      </c>
      <c r="N149" t="str">
        <f>""</f>
        <v/>
      </c>
      <c r="O149" t="str">
        <f>""</f>
        <v/>
      </c>
      <c r="P149" t="str">
        <f>""</f>
        <v/>
      </c>
      <c r="Q149" t="str">
        <f>""</f>
        <v/>
      </c>
      <c r="R149" t="str">
        <f>""</f>
        <v/>
      </c>
      <c r="S149" t="str">
        <f>""</f>
        <v/>
      </c>
      <c r="T149" t="str">
        <f>""</f>
        <v/>
      </c>
      <c r="U149" t="str">
        <f>""</f>
        <v/>
      </c>
      <c r="V149" t="str">
        <f>""</f>
        <v/>
      </c>
      <c r="W149" t="str">
        <f>""</f>
        <v/>
      </c>
      <c r="X149" t="str">
        <f>""</f>
        <v/>
      </c>
      <c r="Y149" t="str">
        <f>""</f>
        <v/>
      </c>
      <c r="Z149" t="str">
        <f>""</f>
        <v/>
      </c>
      <c r="AA149" t="str">
        <f>""</f>
        <v/>
      </c>
      <c r="AB149" t="str">
        <f>""</f>
        <v/>
      </c>
      <c r="AC149" t="str">
        <f>""</f>
        <v/>
      </c>
      <c r="AD149" t="str">
        <f>""</f>
        <v/>
      </c>
      <c r="AE149" t="str">
        <f>""</f>
        <v/>
      </c>
      <c r="AF149" t="str">
        <f>""</f>
        <v/>
      </c>
      <c r="AG149" t="str">
        <f>"-0.133"</f>
        <v>-0.133</v>
      </c>
      <c r="AH149" t="str">
        <f>""</f>
        <v/>
      </c>
      <c r="AI149" t="str">
        <f>""</f>
        <v/>
      </c>
      <c r="AJ149" t="str">
        <f>""</f>
        <v/>
      </c>
      <c r="AK149" t="str">
        <f>""</f>
        <v/>
      </c>
      <c r="AL149" t="str">
        <f>""</f>
        <v/>
      </c>
      <c r="AM149" t="str">
        <f>""</f>
        <v/>
      </c>
      <c r="AN149" t="str">
        <f>""</f>
        <v/>
      </c>
      <c r="AO149" t="str">
        <f>""</f>
        <v/>
      </c>
      <c r="AP149" t="str">
        <f>""</f>
        <v/>
      </c>
      <c r="AQ149" t="str">
        <f>""</f>
        <v/>
      </c>
      <c r="AR149" t="str">
        <f>""</f>
        <v/>
      </c>
      <c r="AS149" t="str">
        <f>""</f>
        <v/>
      </c>
      <c r="AT149" t="str">
        <f>""</f>
        <v/>
      </c>
      <c r="AU149" t="str">
        <f>""</f>
        <v/>
      </c>
      <c r="AV149" t="str">
        <f>""</f>
        <v/>
      </c>
      <c r="AW149" t="str">
        <f>""</f>
        <v/>
      </c>
      <c r="AX149" t="str">
        <f>""</f>
        <v/>
      </c>
      <c r="AY149" t="str">
        <f>""</f>
        <v/>
      </c>
      <c r="AZ149" t="str">
        <f>""</f>
        <v/>
      </c>
      <c r="BA149" t="str">
        <f>""</f>
        <v/>
      </c>
    </row>
    <row r="150" spans="2:53" x14ac:dyDescent="0.2">
      <c r="B150" t="str">
        <f>""</f>
        <v/>
      </c>
      <c r="C150" t="str">
        <f>""</f>
        <v/>
      </c>
      <c r="D150" t="str">
        <f>""</f>
        <v/>
      </c>
      <c r="E150" t="str">
        <f>""</f>
        <v/>
      </c>
      <c r="F150" t="str">
        <f>""</f>
        <v/>
      </c>
      <c r="G150" t="str">
        <f>""</f>
        <v/>
      </c>
      <c r="H150" t="str">
        <f>""</f>
        <v/>
      </c>
      <c r="I150" t="str">
        <f>""</f>
        <v/>
      </c>
      <c r="J150" t="str">
        <f>""</f>
        <v/>
      </c>
      <c r="K150" t="str">
        <f>""</f>
        <v/>
      </c>
      <c r="L150" t="str">
        <f>""</f>
        <v/>
      </c>
      <c r="M150" t="str">
        <f>""</f>
        <v/>
      </c>
      <c r="N150" t="str">
        <f>""</f>
        <v/>
      </c>
      <c r="O150" t="str">
        <f>""</f>
        <v/>
      </c>
      <c r="P150" t="str">
        <f>""</f>
        <v/>
      </c>
      <c r="Q150" t="str">
        <f>""</f>
        <v/>
      </c>
      <c r="R150" t="str">
        <f>""</f>
        <v/>
      </c>
      <c r="S150" t="str">
        <f>""</f>
        <v/>
      </c>
      <c r="T150" t="str">
        <f>""</f>
        <v/>
      </c>
      <c r="U150" t="str">
        <f>""</f>
        <v/>
      </c>
      <c r="V150" t="str">
        <f>""</f>
        <v/>
      </c>
      <c r="W150" t="str">
        <f>""</f>
        <v/>
      </c>
      <c r="X150" t="str">
        <f>""</f>
        <v/>
      </c>
      <c r="Y150" t="str">
        <f>""</f>
        <v/>
      </c>
      <c r="Z150" t="str">
        <f>""</f>
        <v/>
      </c>
      <c r="AA150" t="str">
        <f>""</f>
        <v/>
      </c>
      <c r="AB150" t="str">
        <f>""</f>
        <v/>
      </c>
      <c r="AC150" t="str">
        <f>""</f>
        <v/>
      </c>
      <c r="AD150" t="str">
        <f>""</f>
        <v/>
      </c>
      <c r="AE150" t="str">
        <f>""</f>
        <v/>
      </c>
      <c r="AF150" t="str">
        <f>""</f>
        <v/>
      </c>
      <c r="AG150" t="str">
        <f>"[0.110]"</f>
        <v>[0.110]</v>
      </c>
      <c r="AH150" t="str">
        <f>""</f>
        <v/>
      </c>
      <c r="AI150" t="str">
        <f>""</f>
        <v/>
      </c>
      <c r="AJ150" t="str">
        <f>""</f>
        <v/>
      </c>
      <c r="AK150" t="str">
        <f>""</f>
        <v/>
      </c>
      <c r="AL150" t="str">
        <f>""</f>
        <v/>
      </c>
      <c r="AM150" t="str">
        <f>""</f>
        <v/>
      </c>
      <c r="AN150" t="str">
        <f>""</f>
        <v/>
      </c>
      <c r="AO150" t="str">
        <f>""</f>
        <v/>
      </c>
      <c r="AP150" t="str">
        <f>""</f>
        <v/>
      </c>
      <c r="AQ150" t="str">
        <f>""</f>
        <v/>
      </c>
      <c r="AR150" t="str">
        <f>""</f>
        <v/>
      </c>
      <c r="AS150" t="str">
        <f>""</f>
        <v/>
      </c>
      <c r="AT150" t="str">
        <f>""</f>
        <v/>
      </c>
      <c r="AU150" t="str">
        <f>""</f>
        <v/>
      </c>
      <c r="AV150" t="str">
        <f>""</f>
        <v/>
      </c>
      <c r="AW150" t="str">
        <f>""</f>
        <v/>
      </c>
      <c r="AX150" t="str">
        <f>""</f>
        <v/>
      </c>
      <c r="AY150" t="str">
        <f>""</f>
        <v/>
      </c>
      <c r="AZ150" t="str">
        <f>""</f>
        <v/>
      </c>
      <c r="BA150" t="str">
        <f>""</f>
        <v/>
      </c>
    </row>
    <row r="151" spans="2:53" x14ac:dyDescent="0.2">
      <c r="B151" t="str">
        <f>"Number of childs who left household 1998-2007"</f>
        <v>Number of childs who left household 1998-2007</v>
      </c>
      <c r="C151" t="str">
        <f>""</f>
        <v/>
      </c>
      <c r="D151" t="str">
        <f>""</f>
        <v/>
      </c>
      <c r="E151" t="str">
        <f>""</f>
        <v/>
      </c>
      <c r="F151" t="str">
        <f>""</f>
        <v/>
      </c>
      <c r="G151" t="str">
        <f>""</f>
        <v/>
      </c>
      <c r="H151" t="str">
        <f>""</f>
        <v/>
      </c>
      <c r="I151" t="str">
        <f>""</f>
        <v/>
      </c>
      <c r="J151" t="str">
        <f>""</f>
        <v/>
      </c>
      <c r="K151" t="str">
        <f>""</f>
        <v/>
      </c>
      <c r="L151" t="str">
        <f>""</f>
        <v/>
      </c>
      <c r="M151" t="str">
        <f>""</f>
        <v/>
      </c>
      <c r="N151" t="str">
        <f>""</f>
        <v/>
      </c>
      <c r="O151" t="str">
        <f>""</f>
        <v/>
      </c>
      <c r="P151" t="str">
        <f>""</f>
        <v/>
      </c>
      <c r="Q151" t="str">
        <f>""</f>
        <v/>
      </c>
      <c r="R151" t="str">
        <f>""</f>
        <v/>
      </c>
      <c r="S151" t="str">
        <f>""</f>
        <v/>
      </c>
      <c r="T151" t="str">
        <f>""</f>
        <v/>
      </c>
      <c r="U151" t="str">
        <f>""</f>
        <v/>
      </c>
      <c r="V151" t="str">
        <f>""</f>
        <v/>
      </c>
      <c r="W151" t="str">
        <f>""</f>
        <v/>
      </c>
      <c r="X151" t="str">
        <f>""</f>
        <v/>
      </c>
      <c r="Y151" t="str">
        <f>""</f>
        <v/>
      </c>
      <c r="Z151" t="str">
        <f>""</f>
        <v/>
      </c>
      <c r="AA151" t="str">
        <f>""</f>
        <v/>
      </c>
      <c r="AB151" t="str">
        <f>""</f>
        <v/>
      </c>
      <c r="AC151" t="str">
        <f>""</f>
        <v/>
      </c>
      <c r="AD151" t="str">
        <f>""</f>
        <v/>
      </c>
      <c r="AE151" t="str">
        <f>""</f>
        <v/>
      </c>
      <c r="AF151" t="str">
        <f>""</f>
        <v/>
      </c>
      <c r="AG151" t="str">
        <f>""</f>
        <v/>
      </c>
      <c r="AH151" t="str">
        <f>"-0.053**"</f>
        <v>-0.053**</v>
      </c>
      <c r="AI151" t="str">
        <f>""</f>
        <v/>
      </c>
      <c r="AJ151" t="str">
        <f>""</f>
        <v/>
      </c>
      <c r="AK151" t="str">
        <f>""</f>
        <v/>
      </c>
      <c r="AL151" t="str">
        <f>""</f>
        <v/>
      </c>
      <c r="AM151" t="str">
        <f>""</f>
        <v/>
      </c>
      <c r="AN151" t="str">
        <f>""</f>
        <v/>
      </c>
      <c r="AO151" t="str">
        <f>""</f>
        <v/>
      </c>
      <c r="AP151" t="str">
        <f>""</f>
        <v/>
      </c>
      <c r="AQ151" t="str">
        <f>""</f>
        <v/>
      </c>
      <c r="AR151" t="str">
        <f>""</f>
        <v/>
      </c>
      <c r="AS151" t="str">
        <f>""</f>
        <v/>
      </c>
      <c r="AT151" t="str">
        <f>""</f>
        <v/>
      </c>
      <c r="AU151" t="str">
        <f>""</f>
        <v/>
      </c>
      <c r="AV151" t="str">
        <f>""</f>
        <v/>
      </c>
      <c r="AW151" t="str">
        <f>""</f>
        <v/>
      </c>
      <c r="AX151" t="str">
        <f>""</f>
        <v/>
      </c>
      <c r="AY151" t="str">
        <f>""</f>
        <v/>
      </c>
      <c r="AZ151" t="str">
        <f>""</f>
        <v/>
      </c>
      <c r="BA151" t="str">
        <f>""</f>
        <v/>
      </c>
    </row>
    <row r="152" spans="2:53" x14ac:dyDescent="0.2">
      <c r="B152" t="str">
        <f>""</f>
        <v/>
      </c>
      <c r="C152" t="str">
        <f>""</f>
        <v/>
      </c>
      <c r="D152" t="str">
        <f>""</f>
        <v/>
      </c>
      <c r="E152" t="str">
        <f>""</f>
        <v/>
      </c>
      <c r="F152" t="str">
        <f>""</f>
        <v/>
      </c>
      <c r="G152" t="str">
        <f>""</f>
        <v/>
      </c>
      <c r="H152" t="str">
        <f>""</f>
        <v/>
      </c>
      <c r="I152" t="str">
        <f>""</f>
        <v/>
      </c>
      <c r="J152" t="str">
        <f>""</f>
        <v/>
      </c>
      <c r="K152" t="str">
        <f>""</f>
        <v/>
      </c>
      <c r="L152" t="str">
        <f>""</f>
        <v/>
      </c>
      <c r="M152" t="str">
        <f>""</f>
        <v/>
      </c>
      <c r="N152" t="str">
        <f>""</f>
        <v/>
      </c>
      <c r="O152" t="str">
        <f>""</f>
        <v/>
      </c>
      <c r="P152" t="str">
        <f>""</f>
        <v/>
      </c>
      <c r="Q152" t="str">
        <f>""</f>
        <v/>
      </c>
      <c r="R152" t="str">
        <f>""</f>
        <v/>
      </c>
      <c r="S152" t="str">
        <f>""</f>
        <v/>
      </c>
      <c r="T152" t="str">
        <f>""</f>
        <v/>
      </c>
      <c r="U152" t="str">
        <f>""</f>
        <v/>
      </c>
      <c r="V152" t="str">
        <f>""</f>
        <v/>
      </c>
      <c r="W152" t="str">
        <f>""</f>
        <v/>
      </c>
      <c r="X152" t="str">
        <f>""</f>
        <v/>
      </c>
      <c r="Y152" t="str">
        <f>""</f>
        <v/>
      </c>
      <c r="Z152" t="str">
        <f>""</f>
        <v/>
      </c>
      <c r="AA152" t="str">
        <f>""</f>
        <v/>
      </c>
      <c r="AB152" t="str">
        <f>""</f>
        <v/>
      </c>
      <c r="AC152" t="str">
        <f>""</f>
        <v/>
      </c>
      <c r="AD152" t="str">
        <f>""</f>
        <v/>
      </c>
      <c r="AE152" t="str">
        <f>""</f>
        <v/>
      </c>
      <c r="AF152" t="str">
        <f>""</f>
        <v/>
      </c>
      <c r="AG152" t="str">
        <f>""</f>
        <v/>
      </c>
      <c r="AH152" t="str">
        <f>"[0.023]"</f>
        <v>[0.023]</v>
      </c>
      <c r="AI152" t="str">
        <f>""</f>
        <v/>
      </c>
      <c r="AJ152" t="str">
        <f>""</f>
        <v/>
      </c>
      <c r="AK152" t="str">
        <f>""</f>
        <v/>
      </c>
      <c r="AL152" t="str">
        <f>""</f>
        <v/>
      </c>
      <c r="AM152" t="str">
        <f>""</f>
        <v/>
      </c>
      <c r="AN152" t="str">
        <f>""</f>
        <v/>
      </c>
      <c r="AO152" t="str">
        <f>""</f>
        <v/>
      </c>
      <c r="AP152" t="str">
        <f>""</f>
        <v/>
      </c>
      <c r="AQ152" t="str">
        <f>""</f>
        <v/>
      </c>
      <c r="AR152" t="str">
        <f>""</f>
        <v/>
      </c>
      <c r="AS152" t="str">
        <f>""</f>
        <v/>
      </c>
      <c r="AT152" t="str">
        <f>""</f>
        <v/>
      </c>
      <c r="AU152" t="str">
        <f>""</f>
        <v/>
      </c>
      <c r="AV152" t="str">
        <f>""</f>
        <v/>
      </c>
      <c r="AW152" t="str">
        <f>""</f>
        <v/>
      </c>
      <c r="AX152" t="str">
        <f>""</f>
        <v/>
      </c>
      <c r="AY152" t="str">
        <f>""</f>
        <v/>
      </c>
      <c r="AZ152" t="str">
        <f>""</f>
        <v/>
      </c>
      <c r="BA152" t="str">
        <f>""</f>
        <v/>
      </c>
    </row>
    <row r="153" spans="2:53" x14ac:dyDescent="0.2">
      <c r="B153" t="str">
        <f>"Interaction"</f>
        <v>Interaction</v>
      </c>
      <c r="C153" t="str">
        <f>""</f>
        <v/>
      </c>
      <c r="D153" t="str">
        <f>""</f>
        <v/>
      </c>
      <c r="E153" t="str">
        <f>""</f>
        <v/>
      </c>
      <c r="F153" t="str">
        <f>""</f>
        <v/>
      </c>
      <c r="G153" t="str">
        <f>""</f>
        <v/>
      </c>
      <c r="H153" t="str">
        <f>""</f>
        <v/>
      </c>
      <c r="I153" t="str">
        <f>""</f>
        <v/>
      </c>
      <c r="J153" t="str">
        <f>""</f>
        <v/>
      </c>
      <c r="K153" t="str">
        <f>""</f>
        <v/>
      </c>
      <c r="L153" t="str">
        <f>""</f>
        <v/>
      </c>
      <c r="M153" t="str">
        <f>""</f>
        <v/>
      </c>
      <c r="N153" t="str">
        <f>""</f>
        <v/>
      </c>
      <c r="O153" t="str">
        <f>""</f>
        <v/>
      </c>
      <c r="P153" t="str">
        <f>""</f>
        <v/>
      </c>
      <c r="Q153" t="str">
        <f>""</f>
        <v/>
      </c>
      <c r="R153" t="str">
        <f>""</f>
        <v/>
      </c>
      <c r="S153" t="str">
        <f>""</f>
        <v/>
      </c>
      <c r="T153" t="str">
        <f>""</f>
        <v/>
      </c>
      <c r="U153" t="str">
        <f>""</f>
        <v/>
      </c>
      <c r="V153" t="str">
        <f>""</f>
        <v/>
      </c>
      <c r="W153" t="str">
        <f>""</f>
        <v/>
      </c>
      <c r="X153" t="str">
        <f>""</f>
        <v/>
      </c>
      <c r="Y153" t="str">
        <f>""</f>
        <v/>
      </c>
      <c r="Z153" t="str">
        <f>""</f>
        <v/>
      </c>
      <c r="AA153" t="str">
        <f>""</f>
        <v/>
      </c>
      <c r="AB153" t="str">
        <f>""</f>
        <v/>
      </c>
      <c r="AC153" t="str">
        <f>""</f>
        <v/>
      </c>
      <c r="AD153" t="str">
        <f>""</f>
        <v/>
      </c>
      <c r="AE153" t="str">
        <f>""</f>
        <v/>
      </c>
      <c r="AF153" t="str">
        <f>""</f>
        <v/>
      </c>
      <c r="AG153" t="str">
        <f>""</f>
        <v/>
      </c>
      <c r="AH153" t="str">
        <f>"-0.051"</f>
        <v>-0.051</v>
      </c>
      <c r="AI153" t="str">
        <f>""</f>
        <v/>
      </c>
      <c r="AJ153" t="str">
        <f>""</f>
        <v/>
      </c>
      <c r="AK153" t="str">
        <f>""</f>
        <v/>
      </c>
      <c r="AL153" t="str">
        <f>""</f>
        <v/>
      </c>
      <c r="AM153" t="str">
        <f>""</f>
        <v/>
      </c>
      <c r="AN153" t="str">
        <f>""</f>
        <v/>
      </c>
      <c r="AO153" t="str">
        <f>""</f>
        <v/>
      </c>
      <c r="AP153" t="str">
        <f>""</f>
        <v/>
      </c>
      <c r="AQ153" t="str">
        <f>""</f>
        <v/>
      </c>
      <c r="AR153" t="str">
        <f>""</f>
        <v/>
      </c>
      <c r="AS153" t="str">
        <f>""</f>
        <v/>
      </c>
      <c r="AT153" t="str">
        <f>""</f>
        <v/>
      </c>
      <c r="AU153" t="str">
        <f>""</f>
        <v/>
      </c>
      <c r="AV153" t="str">
        <f>""</f>
        <v/>
      </c>
      <c r="AW153" t="str">
        <f>""</f>
        <v/>
      </c>
      <c r="AX153" t="str">
        <f>""</f>
        <v/>
      </c>
      <c r="AY153" t="str">
        <f>""</f>
        <v/>
      </c>
      <c r="AZ153" t="str">
        <f>""</f>
        <v/>
      </c>
      <c r="BA153" t="str">
        <f>""</f>
        <v/>
      </c>
    </row>
    <row r="154" spans="2:53" x14ac:dyDescent="0.2">
      <c r="B154" t="str">
        <f>""</f>
        <v/>
      </c>
      <c r="C154" t="str">
        <f>""</f>
        <v/>
      </c>
      <c r="D154" t="str">
        <f>""</f>
        <v/>
      </c>
      <c r="E154" t="str">
        <f>""</f>
        <v/>
      </c>
      <c r="F154" t="str">
        <f>""</f>
        <v/>
      </c>
      <c r="G154" t="str">
        <f>""</f>
        <v/>
      </c>
      <c r="H154" t="str">
        <f>""</f>
        <v/>
      </c>
      <c r="I154" t="str">
        <f>""</f>
        <v/>
      </c>
      <c r="J154" t="str">
        <f>""</f>
        <v/>
      </c>
      <c r="K154" t="str">
        <f>""</f>
        <v/>
      </c>
      <c r="L154" t="str">
        <f>""</f>
        <v/>
      </c>
      <c r="M154" t="str">
        <f>""</f>
        <v/>
      </c>
      <c r="N154" t="str">
        <f>""</f>
        <v/>
      </c>
      <c r="O154" t="str">
        <f>""</f>
        <v/>
      </c>
      <c r="P154" t="str">
        <f>""</f>
        <v/>
      </c>
      <c r="Q154" t="str">
        <f>""</f>
        <v/>
      </c>
      <c r="R154" t="str">
        <f>""</f>
        <v/>
      </c>
      <c r="S154" t="str">
        <f>""</f>
        <v/>
      </c>
      <c r="T154" t="str">
        <f>""</f>
        <v/>
      </c>
      <c r="U154" t="str">
        <f>""</f>
        <v/>
      </c>
      <c r="V154" t="str">
        <f>""</f>
        <v/>
      </c>
      <c r="W154" t="str">
        <f>""</f>
        <v/>
      </c>
      <c r="X154" t="str">
        <f>""</f>
        <v/>
      </c>
      <c r="Y154" t="str">
        <f>""</f>
        <v/>
      </c>
      <c r="Z154" t="str">
        <f>""</f>
        <v/>
      </c>
      <c r="AA154" t="str">
        <f>""</f>
        <v/>
      </c>
      <c r="AB154" t="str">
        <f>""</f>
        <v/>
      </c>
      <c r="AC154" t="str">
        <f>""</f>
        <v/>
      </c>
      <c r="AD154" t="str">
        <f>""</f>
        <v/>
      </c>
      <c r="AE154" t="str">
        <f>""</f>
        <v/>
      </c>
      <c r="AF154" t="str">
        <f>""</f>
        <v/>
      </c>
      <c r="AG154" t="str">
        <f>""</f>
        <v/>
      </c>
      <c r="AH154" t="str">
        <f>"[0.071]"</f>
        <v>[0.071]</v>
      </c>
      <c r="AI154" t="str">
        <f>""</f>
        <v/>
      </c>
      <c r="AJ154" t="str">
        <f>""</f>
        <v/>
      </c>
      <c r="AK154" t="str">
        <f>""</f>
        <v/>
      </c>
      <c r="AL154" t="str">
        <f>""</f>
        <v/>
      </c>
      <c r="AM154" t="str">
        <f>""</f>
        <v/>
      </c>
      <c r="AN154" t="str">
        <f>""</f>
        <v/>
      </c>
      <c r="AO154" t="str">
        <f>""</f>
        <v/>
      </c>
      <c r="AP154" t="str">
        <f>""</f>
        <v/>
      </c>
      <c r="AQ154" t="str">
        <f>""</f>
        <v/>
      </c>
      <c r="AR154" t="str">
        <f>""</f>
        <v/>
      </c>
      <c r="AS154" t="str">
        <f>""</f>
        <v/>
      </c>
      <c r="AT154" t="str">
        <f>""</f>
        <v/>
      </c>
      <c r="AU154" t="str">
        <f>""</f>
        <v/>
      </c>
      <c r="AV154" t="str">
        <f>""</f>
        <v/>
      </c>
      <c r="AW154" t="str">
        <f>""</f>
        <v/>
      </c>
      <c r="AX154" t="str">
        <f>""</f>
        <v/>
      </c>
      <c r="AY154" t="str">
        <f>""</f>
        <v/>
      </c>
      <c r="AZ154" t="str">
        <f>""</f>
        <v/>
      </c>
      <c r="BA154" t="str">
        <f>""</f>
        <v/>
      </c>
    </row>
    <row r="155" spans="2:53" x14ac:dyDescent="0.2">
      <c r="B155" t="str">
        <f>"Share of childs  who left household 1998-2007"</f>
        <v>Share of childs  who left household 1998-2007</v>
      </c>
      <c r="C155" t="str">
        <f>""</f>
        <v/>
      </c>
      <c r="D155" t="str">
        <f>""</f>
        <v/>
      </c>
      <c r="E155" t="str">
        <f>""</f>
        <v/>
      </c>
      <c r="F155" t="str">
        <f>""</f>
        <v/>
      </c>
      <c r="G155" t="str">
        <f>""</f>
        <v/>
      </c>
      <c r="H155" t="str">
        <f>""</f>
        <v/>
      </c>
      <c r="I155" t="str">
        <f>""</f>
        <v/>
      </c>
      <c r="J155" t="str">
        <f>""</f>
        <v/>
      </c>
      <c r="K155" t="str">
        <f>""</f>
        <v/>
      </c>
      <c r="L155" t="str">
        <f>""</f>
        <v/>
      </c>
      <c r="M155" t="str">
        <f>""</f>
        <v/>
      </c>
      <c r="N155" t="str">
        <f>""</f>
        <v/>
      </c>
      <c r="O155" t="str">
        <f>""</f>
        <v/>
      </c>
      <c r="P155" t="str">
        <f>""</f>
        <v/>
      </c>
      <c r="Q155" t="str">
        <f>""</f>
        <v/>
      </c>
      <c r="R155" t="str">
        <f>""</f>
        <v/>
      </c>
      <c r="S155" t="str">
        <f>""</f>
        <v/>
      </c>
      <c r="T155" t="str">
        <f>""</f>
        <v/>
      </c>
      <c r="U155" t="str">
        <f>""</f>
        <v/>
      </c>
      <c r="V155" t="str">
        <f>""</f>
        <v/>
      </c>
      <c r="W155" t="str">
        <f>""</f>
        <v/>
      </c>
      <c r="X155" t="str">
        <f>""</f>
        <v/>
      </c>
      <c r="Y155" t="str">
        <f>""</f>
        <v/>
      </c>
      <c r="Z155" t="str">
        <f>""</f>
        <v/>
      </c>
      <c r="AA155" t="str">
        <f>""</f>
        <v/>
      </c>
      <c r="AB155" t="str">
        <f>""</f>
        <v/>
      </c>
      <c r="AC155" t="str">
        <f>""</f>
        <v/>
      </c>
      <c r="AD155" t="str">
        <f>""</f>
        <v/>
      </c>
      <c r="AE155" t="str">
        <f>""</f>
        <v/>
      </c>
      <c r="AF155" t="str">
        <f>""</f>
        <v/>
      </c>
      <c r="AG155" t="str">
        <f>""</f>
        <v/>
      </c>
      <c r="AH155" t="str">
        <f>""</f>
        <v/>
      </c>
      <c r="AI155" t="str">
        <f>"-0.076"</f>
        <v>-0.076</v>
      </c>
      <c r="AJ155" t="str">
        <f>""</f>
        <v/>
      </c>
      <c r="AK155" t="str">
        <f>""</f>
        <v/>
      </c>
      <c r="AL155" t="str">
        <f>""</f>
        <v/>
      </c>
      <c r="AM155" t="str">
        <f>""</f>
        <v/>
      </c>
      <c r="AN155" t="str">
        <f>""</f>
        <v/>
      </c>
      <c r="AO155" t="str">
        <f>""</f>
        <v/>
      </c>
      <c r="AP155" t="str">
        <f>""</f>
        <v/>
      </c>
      <c r="AQ155" t="str">
        <f>""</f>
        <v/>
      </c>
      <c r="AR155" t="str">
        <f>""</f>
        <v/>
      </c>
      <c r="AS155" t="str">
        <f>""</f>
        <v/>
      </c>
      <c r="AT155" t="str">
        <f>""</f>
        <v/>
      </c>
      <c r="AU155" t="str">
        <f>""</f>
        <v/>
      </c>
      <c r="AV155" t="str">
        <f>""</f>
        <v/>
      </c>
      <c r="AW155" t="str">
        <f>""</f>
        <v/>
      </c>
      <c r="AX155" t="str">
        <f>""</f>
        <v/>
      </c>
      <c r="AY155" t="str">
        <f>""</f>
        <v/>
      </c>
      <c r="AZ155" t="str">
        <f>""</f>
        <v/>
      </c>
      <c r="BA155" t="str">
        <f>""</f>
        <v/>
      </c>
    </row>
    <row r="156" spans="2:53" x14ac:dyDescent="0.2">
      <c r="B156" t="str">
        <f>""</f>
        <v/>
      </c>
      <c r="C156" t="str">
        <f>""</f>
        <v/>
      </c>
      <c r="D156" t="str">
        <f>""</f>
        <v/>
      </c>
      <c r="E156" t="str">
        <f>""</f>
        <v/>
      </c>
      <c r="F156" t="str">
        <f>""</f>
        <v/>
      </c>
      <c r="G156" t="str">
        <f>""</f>
        <v/>
      </c>
      <c r="H156" t="str">
        <f>""</f>
        <v/>
      </c>
      <c r="I156" t="str">
        <f>""</f>
        <v/>
      </c>
      <c r="J156" t="str">
        <f>""</f>
        <v/>
      </c>
      <c r="K156" t="str">
        <f>""</f>
        <v/>
      </c>
      <c r="L156" t="str">
        <f>""</f>
        <v/>
      </c>
      <c r="M156" t="str">
        <f>""</f>
        <v/>
      </c>
      <c r="N156" t="str">
        <f>""</f>
        <v/>
      </c>
      <c r="O156" t="str">
        <f>""</f>
        <v/>
      </c>
      <c r="P156" t="str">
        <f>""</f>
        <v/>
      </c>
      <c r="Q156" t="str">
        <f>""</f>
        <v/>
      </c>
      <c r="R156" t="str">
        <f>""</f>
        <v/>
      </c>
      <c r="S156" t="str">
        <f>""</f>
        <v/>
      </c>
      <c r="T156" t="str">
        <f>""</f>
        <v/>
      </c>
      <c r="U156" t="str">
        <f>""</f>
        <v/>
      </c>
      <c r="V156" t="str">
        <f>""</f>
        <v/>
      </c>
      <c r="W156" t="str">
        <f>""</f>
        <v/>
      </c>
      <c r="X156" t="str">
        <f>""</f>
        <v/>
      </c>
      <c r="Y156" t="str">
        <f>""</f>
        <v/>
      </c>
      <c r="Z156" t="str">
        <f>""</f>
        <v/>
      </c>
      <c r="AA156" t="str">
        <f>""</f>
        <v/>
      </c>
      <c r="AB156" t="str">
        <f>""</f>
        <v/>
      </c>
      <c r="AC156" t="str">
        <f>""</f>
        <v/>
      </c>
      <c r="AD156" t="str">
        <f>""</f>
        <v/>
      </c>
      <c r="AE156" t="str">
        <f>""</f>
        <v/>
      </c>
      <c r="AF156" t="str">
        <f>""</f>
        <v/>
      </c>
      <c r="AG156" t="str">
        <f>""</f>
        <v/>
      </c>
      <c r="AH156" t="str">
        <f>""</f>
        <v/>
      </c>
      <c r="AI156" t="str">
        <f>"[0.056]"</f>
        <v>[0.056]</v>
      </c>
      <c r="AJ156" t="str">
        <f>""</f>
        <v/>
      </c>
      <c r="AK156" t="str">
        <f>""</f>
        <v/>
      </c>
      <c r="AL156" t="str">
        <f>""</f>
        <v/>
      </c>
      <c r="AM156" t="str">
        <f>""</f>
        <v/>
      </c>
      <c r="AN156" t="str">
        <f>""</f>
        <v/>
      </c>
      <c r="AO156" t="str">
        <f>""</f>
        <v/>
      </c>
      <c r="AP156" t="str">
        <f>""</f>
        <v/>
      </c>
      <c r="AQ156" t="str">
        <f>""</f>
        <v/>
      </c>
      <c r="AR156" t="str">
        <f>""</f>
        <v/>
      </c>
      <c r="AS156" t="str">
        <f>""</f>
        <v/>
      </c>
      <c r="AT156" t="str">
        <f>""</f>
        <v/>
      </c>
      <c r="AU156" t="str">
        <f>""</f>
        <v/>
      </c>
      <c r="AV156" t="str">
        <f>""</f>
        <v/>
      </c>
      <c r="AW156" t="str">
        <f>""</f>
        <v/>
      </c>
      <c r="AX156" t="str">
        <f>""</f>
        <v/>
      </c>
      <c r="AY156" t="str">
        <f>""</f>
        <v/>
      </c>
      <c r="AZ156" t="str">
        <f>""</f>
        <v/>
      </c>
      <c r="BA156" t="str">
        <f>""</f>
        <v/>
      </c>
    </row>
    <row r="157" spans="2:53" x14ac:dyDescent="0.2">
      <c r="B157" t="str">
        <f>"Interaction"</f>
        <v>Interaction</v>
      </c>
      <c r="C157" t="str">
        <f>""</f>
        <v/>
      </c>
      <c r="D157" t="str">
        <f>""</f>
        <v/>
      </c>
      <c r="E157" t="str">
        <f>""</f>
        <v/>
      </c>
      <c r="F157" t="str">
        <f>""</f>
        <v/>
      </c>
      <c r="G157" t="str">
        <f>""</f>
        <v/>
      </c>
      <c r="H157" t="str">
        <f>""</f>
        <v/>
      </c>
      <c r="I157" t="str">
        <f>""</f>
        <v/>
      </c>
      <c r="J157" t="str">
        <f>""</f>
        <v/>
      </c>
      <c r="K157" t="str">
        <f>""</f>
        <v/>
      </c>
      <c r="L157" t="str">
        <f>""</f>
        <v/>
      </c>
      <c r="M157" t="str">
        <f>""</f>
        <v/>
      </c>
      <c r="N157" t="str">
        <f>""</f>
        <v/>
      </c>
      <c r="O157" t="str">
        <f>""</f>
        <v/>
      </c>
      <c r="P157" t="str">
        <f>""</f>
        <v/>
      </c>
      <c r="Q157" t="str">
        <f>""</f>
        <v/>
      </c>
      <c r="R157" t="str">
        <f>""</f>
        <v/>
      </c>
      <c r="S157" t="str">
        <f>""</f>
        <v/>
      </c>
      <c r="T157" t="str">
        <f>""</f>
        <v/>
      </c>
      <c r="U157" t="str">
        <f>""</f>
        <v/>
      </c>
      <c r="V157" t="str">
        <f>""</f>
        <v/>
      </c>
      <c r="W157" t="str">
        <f>""</f>
        <v/>
      </c>
      <c r="X157" t="str">
        <f>""</f>
        <v/>
      </c>
      <c r="Y157" t="str">
        <f>""</f>
        <v/>
      </c>
      <c r="Z157" t="str">
        <f>""</f>
        <v/>
      </c>
      <c r="AA157" t="str">
        <f>""</f>
        <v/>
      </c>
      <c r="AB157" t="str">
        <f>""</f>
        <v/>
      </c>
      <c r="AC157" t="str">
        <f>""</f>
        <v/>
      </c>
      <c r="AD157" t="str">
        <f>""</f>
        <v/>
      </c>
      <c r="AE157" t="str">
        <f>""</f>
        <v/>
      </c>
      <c r="AF157" t="str">
        <f>""</f>
        <v/>
      </c>
      <c r="AG157" t="str">
        <f>""</f>
        <v/>
      </c>
      <c r="AH157" t="str">
        <f>""</f>
        <v/>
      </c>
      <c r="AI157" t="str">
        <f>"-0.264*"</f>
        <v>-0.264*</v>
      </c>
      <c r="AJ157" t="str">
        <f>""</f>
        <v/>
      </c>
      <c r="AK157" t="str">
        <f>""</f>
        <v/>
      </c>
      <c r="AL157" t="str">
        <f>""</f>
        <v/>
      </c>
      <c r="AM157" t="str">
        <f>""</f>
        <v/>
      </c>
      <c r="AN157" t="str">
        <f>""</f>
        <v/>
      </c>
      <c r="AO157" t="str">
        <f>""</f>
        <v/>
      </c>
      <c r="AP157" t="str">
        <f>""</f>
        <v/>
      </c>
      <c r="AQ157" t="str">
        <f>""</f>
        <v/>
      </c>
      <c r="AR157" t="str">
        <f>""</f>
        <v/>
      </c>
      <c r="AS157" t="str">
        <f>""</f>
        <v/>
      </c>
      <c r="AT157" t="str">
        <f>""</f>
        <v/>
      </c>
      <c r="AU157" t="str">
        <f>""</f>
        <v/>
      </c>
      <c r="AV157" t="str">
        <f>""</f>
        <v/>
      </c>
      <c r="AW157" t="str">
        <f>""</f>
        <v/>
      </c>
      <c r="AX157" t="str">
        <f>""</f>
        <v/>
      </c>
      <c r="AY157" t="str">
        <f>""</f>
        <v/>
      </c>
      <c r="AZ157" t="str">
        <f>""</f>
        <v/>
      </c>
      <c r="BA157" t="str">
        <f>""</f>
        <v/>
      </c>
    </row>
    <row r="158" spans="2:53" x14ac:dyDescent="0.2">
      <c r="B158" t="str">
        <f>""</f>
        <v/>
      </c>
      <c r="C158" t="str">
        <f>""</f>
        <v/>
      </c>
      <c r="D158" t="str">
        <f>""</f>
        <v/>
      </c>
      <c r="E158" t="str">
        <f>""</f>
        <v/>
      </c>
      <c r="F158" t="str">
        <f>""</f>
        <v/>
      </c>
      <c r="G158" t="str">
        <f>""</f>
        <v/>
      </c>
      <c r="H158" t="str">
        <f>""</f>
        <v/>
      </c>
      <c r="I158" t="str">
        <f>""</f>
        <v/>
      </c>
      <c r="J158" t="str">
        <f>""</f>
        <v/>
      </c>
      <c r="K158" t="str">
        <f>""</f>
        <v/>
      </c>
      <c r="L158" t="str">
        <f>""</f>
        <v/>
      </c>
      <c r="M158" t="str">
        <f>""</f>
        <v/>
      </c>
      <c r="N158" t="str">
        <f>""</f>
        <v/>
      </c>
      <c r="O158" t="str">
        <f>""</f>
        <v/>
      </c>
      <c r="P158" t="str">
        <f>""</f>
        <v/>
      </c>
      <c r="Q158" t="str">
        <f>""</f>
        <v/>
      </c>
      <c r="R158" t="str">
        <f>""</f>
        <v/>
      </c>
      <c r="S158" t="str">
        <f>""</f>
        <v/>
      </c>
      <c r="T158" t="str">
        <f>""</f>
        <v/>
      </c>
      <c r="U158" t="str">
        <f>""</f>
        <v/>
      </c>
      <c r="V158" t="str">
        <f>""</f>
        <v/>
      </c>
      <c r="W158" t="str">
        <f>""</f>
        <v/>
      </c>
      <c r="X158" t="str">
        <f>""</f>
        <v/>
      </c>
      <c r="Y158" t="str">
        <f>""</f>
        <v/>
      </c>
      <c r="Z158" t="str">
        <f>""</f>
        <v/>
      </c>
      <c r="AA158" t="str">
        <f>""</f>
        <v/>
      </c>
      <c r="AB158" t="str">
        <f>""</f>
        <v/>
      </c>
      <c r="AC158" t="str">
        <f>""</f>
        <v/>
      </c>
      <c r="AD158" t="str">
        <f>""</f>
        <v/>
      </c>
      <c r="AE158" t="str">
        <f>""</f>
        <v/>
      </c>
      <c r="AF158" t="str">
        <f>""</f>
        <v/>
      </c>
      <c r="AG158" t="str">
        <f>""</f>
        <v/>
      </c>
      <c r="AH158" t="str">
        <f>""</f>
        <v/>
      </c>
      <c r="AI158" t="str">
        <f>"[0.135]"</f>
        <v>[0.135]</v>
      </c>
      <c r="AJ158" t="str">
        <f>""</f>
        <v/>
      </c>
      <c r="AK158" t="str">
        <f>""</f>
        <v/>
      </c>
      <c r="AL158" t="str">
        <f>""</f>
        <v/>
      </c>
      <c r="AM158" t="str">
        <f>""</f>
        <v/>
      </c>
      <c r="AN158" t="str">
        <f>""</f>
        <v/>
      </c>
      <c r="AO158" t="str">
        <f>""</f>
        <v/>
      </c>
      <c r="AP158" t="str">
        <f>""</f>
        <v/>
      </c>
      <c r="AQ158" t="str">
        <f>""</f>
        <v/>
      </c>
      <c r="AR158" t="str">
        <f>""</f>
        <v/>
      </c>
      <c r="AS158" t="str">
        <f>""</f>
        <v/>
      </c>
      <c r="AT158" t="str">
        <f>""</f>
        <v/>
      </c>
      <c r="AU158" t="str">
        <f>""</f>
        <v/>
      </c>
      <c r="AV158" t="str">
        <f>""</f>
        <v/>
      </c>
      <c r="AW158" t="str">
        <f>""</f>
        <v/>
      </c>
      <c r="AX158" t="str">
        <f>""</f>
        <v/>
      </c>
      <c r="AY158" t="str">
        <f>""</f>
        <v/>
      </c>
      <c r="AZ158" t="str">
        <f>""</f>
        <v/>
      </c>
      <c r="BA158" t="str">
        <f>""</f>
        <v/>
      </c>
    </row>
    <row r="159" spans="2:53" x14ac:dyDescent="0.2">
      <c r="B159" t="str">
        <f>"Number of years that household had a theft of crops for a household"</f>
        <v>Number of years that household had a theft of crops for a household</v>
      </c>
      <c r="C159" t="str">
        <f>""</f>
        <v/>
      </c>
      <c r="D159" t="str">
        <f>""</f>
        <v/>
      </c>
      <c r="E159" t="str">
        <f>""</f>
        <v/>
      </c>
      <c r="F159" t="str">
        <f>""</f>
        <v/>
      </c>
      <c r="G159" t="str">
        <f>""</f>
        <v/>
      </c>
      <c r="H159" t="str">
        <f>""</f>
        <v/>
      </c>
      <c r="I159" t="str">
        <f>""</f>
        <v/>
      </c>
      <c r="J159" t="str">
        <f>""</f>
        <v/>
      </c>
      <c r="K159" t="str">
        <f>""</f>
        <v/>
      </c>
      <c r="L159" t="str">
        <f>""</f>
        <v/>
      </c>
      <c r="M159" t="str">
        <f>""</f>
        <v/>
      </c>
      <c r="N159" t="str">
        <f>""</f>
        <v/>
      </c>
      <c r="O159" t="str">
        <f>""</f>
        <v/>
      </c>
      <c r="P159" t="str">
        <f>""</f>
        <v/>
      </c>
      <c r="Q159" t="str">
        <f>""</f>
        <v/>
      </c>
      <c r="R159" t="str">
        <f>""</f>
        <v/>
      </c>
      <c r="S159" t="str">
        <f>""</f>
        <v/>
      </c>
      <c r="T159" t="str">
        <f>""</f>
        <v/>
      </c>
      <c r="U159" t="str">
        <f>""</f>
        <v/>
      </c>
      <c r="V159" t="str">
        <f>""</f>
        <v/>
      </c>
      <c r="W159" t="str">
        <f>""</f>
        <v/>
      </c>
      <c r="X159" t="str">
        <f>""</f>
        <v/>
      </c>
      <c r="Y159" t="str">
        <f>""</f>
        <v/>
      </c>
      <c r="Z159" t="str">
        <f>""</f>
        <v/>
      </c>
      <c r="AA159" t="str">
        <f>""</f>
        <v/>
      </c>
      <c r="AB159" t="str">
        <f>""</f>
        <v/>
      </c>
      <c r="AC159" t="str">
        <f>""</f>
        <v/>
      </c>
      <c r="AD159" t="str">
        <f>""</f>
        <v/>
      </c>
      <c r="AE159" t="str">
        <f>""</f>
        <v/>
      </c>
      <c r="AF159" t="str">
        <f>""</f>
        <v/>
      </c>
      <c r="AG159" t="str">
        <f>""</f>
        <v/>
      </c>
      <c r="AH159" t="str">
        <f>""</f>
        <v/>
      </c>
      <c r="AI159" t="str">
        <f>""</f>
        <v/>
      </c>
      <c r="AJ159" t="str">
        <f>"0.040**"</f>
        <v>0.040**</v>
      </c>
      <c r="AK159" t="str">
        <f>"0.036*"</f>
        <v>0.036*</v>
      </c>
      <c r="AL159" t="str">
        <f>"0.042**"</f>
        <v>0.042**</v>
      </c>
      <c r="AM159" t="str">
        <f>""</f>
        <v/>
      </c>
      <c r="AN159" t="str">
        <f>""</f>
        <v/>
      </c>
      <c r="AO159" t="str">
        <f>""</f>
        <v/>
      </c>
      <c r="AP159" t="str">
        <f>""</f>
        <v/>
      </c>
      <c r="AQ159" t="str">
        <f>""</f>
        <v/>
      </c>
      <c r="AR159" t="str">
        <f>""</f>
        <v/>
      </c>
      <c r="AS159" t="str">
        <f>""</f>
        <v/>
      </c>
      <c r="AT159" t="str">
        <f>""</f>
        <v/>
      </c>
      <c r="AU159" t="str">
        <f>""</f>
        <v/>
      </c>
      <c r="AV159" t="str">
        <f>""</f>
        <v/>
      </c>
      <c r="AW159" t="str">
        <f>""</f>
        <v/>
      </c>
      <c r="AX159" t="str">
        <f>""</f>
        <v/>
      </c>
      <c r="AY159" t="str">
        <f>""</f>
        <v/>
      </c>
      <c r="AZ159" t="str">
        <f>""</f>
        <v/>
      </c>
      <c r="BA159" t="str">
        <f>""</f>
        <v/>
      </c>
    </row>
    <row r="160" spans="2:53" x14ac:dyDescent="0.2">
      <c r="B160" t="str">
        <f>""</f>
        <v/>
      </c>
      <c r="C160" t="str">
        <f>""</f>
        <v/>
      </c>
      <c r="D160" t="str">
        <f>""</f>
        <v/>
      </c>
      <c r="E160" t="str">
        <f>""</f>
        <v/>
      </c>
      <c r="F160" t="str">
        <f>""</f>
        <v/>
      </c>
      <c r="G160" t="str">
        <f>""</f>
        <v/>
      </c>
      <c r="H160" t="str">
        <f>""</f>
        <v/>
      </c>
      <c r="I160" t="str">
        <f>""</f>
        <v/>
      </c>
      <c r="J160" t="str">
        <f>""</f>
        <v/>
      </c>
      <c r="K160" t="str">
        <f>""</f>
        <v/>
      </c>
      <c r="L160" t="str">
        <f>""</f>
        <v/>
      </c>
      <c r="M160" t="str">
        <f>""</f>
        <v/>
      </c>
      <c r="N160" t="str">
        <f>""</f>
        <v/>
      </c>
      <c r="O160" t="str">
        <f>""</f>
        <v/>
      </c>
      <c r="P160" t="str">
        <f>""</f>
        <v/>
      </c>
      <c r="Q160" t="str">
        <f>""</f>
        <v/>
      </c>
      <c r="R160" t="str">
        <f>""</f>
        <v/>
      </c>
      <c r="S160" t="str">
        <f>""</f>
        <v/>
      </c>
      <c r="T160" t="str">
        <f>""</f>
        <v/>
      </c>
      <c r="U160" t="str">
        <f>""</f>
        <v/>
      </c>
      <c r="V160" t="str">
        <f>""</f>
        <v/>
      </c>
      <c r="W160" t="str">
        <f>""</f>
        <v/>
      </c>
      <c r="X160" t="str">
        <f>""</f>
        <v/>
      </c>
      <c r="Y160" t="str">
        <f>""</f>
        <v/>
      </c>
      <c r="Z160" t="str">
        <f>""</f>
        <v/>
      </c>
      <c r="AA160" t="str">
        <f>""</f>
        <v/>
      </c>
      <c r="AB160" t="str">
        <f>""</f>
        <v/>
      </c>
      <c r="AC160" t="str">
        <f>""</f>
        <v/>
      </c>
      <c r="AD160" t="str">
        <f>""</f>
        <v/>
      </c>
      <c r="AE160" t="str">
        <f>""</f>
        <v/>
      </c>
      <c r="AF160" t="str">
        <f>""</f>
        <v/>
      </c>
      <c r="AG160" t="str">
        <f>""</f>
        <v/>
      </c>
      <c r="AH160" t="str">
        <f>""</f>
        <v/>
      </c>
      <c r="AI160" t="str">
        <f>""</f>
        <v/>
      </c>
      <c r="AJ160" t="str">
        <f>"[0.019]"</f>
        <v>[0.019]</v>
      </c>
      <c r="AK160" t="str">
        <f>"[0.019]"</f>
        <v>[0.019]</v>
      </c>
      <c r="AL160" t="str">
        <f>"[0.019]"</f>
        <v>[0.019]</v>
      </c>
      <c r="AM160" t="str">
        <f>""</f>
        <v/>
      </c>
      <c r="AN160" t="str">
        <f>""</f>
        <v/>
      </c>
      <c r="AO160" t="str">
        <f>""</f>
        <v/>
      </c>
      <c r="AP160" t="str">
        <f>""</f>
        <v/>
      </c>
      <c r="AQ160" t="str">
        <f>""</f>
        <v/>
      </c>
      <c r="AR160" t="str">
        <f>""</f>
        <v/>
      </c>
      <c r="AS160" t="str">
        <f>""</f>
        <v/>
      </c>
      <c r="AT160" t="str">
        <f>""</f>
        <v/>
      </c>
      <c r="AU160" t="str">
        <f>""</f>
        <v/>
      </c>
      <c r="AV160" t="str">
        <f>""</f>
        <v/>
      </c>
      <c r="AW160" t="str">
        <f>""</f>
        <v/>
      </c>
      <c r="AX160" t="str">
        <f>""</f>
        <v/>
      </c>
      <c r="AY160" t="str">
        <f>""</f>
        <v/>
      </c>
      <c r="AZ160" t="str">
        <f>""</f>
        <v/>
      </c>
      <c r="BA160" t="str">
        <f>""</f>
        <v/>
      </c>
    </row>
    <row r="161" spans="2:53" x14ac:dyDescent="0.2">
      <c r="B161" t="str">
        <f>"At least 1 child left the household in a given year (yes=1)"</f>
        <v>At least 1 child left the household in a given year (yes=1)</v>
      </c>
      <c r="C161" t="str">
        <f>""</f>
        <v/>
      </c>
      <c r="D161" t="str">
        <f>""</f>
        <v/>
      </c>
      <c r="E161" t="str">
        <f>""</f>
        <v/>
      </c>
      <c r="F161" t="str">
        <f>""</f>
        <v/>
      </c>
      <c r="G161" t="str">
        <f>""</f>
        <v/>
      </c>
      <c r="H161" t="str">
        <f>""</f>
        <v/>
      </c>
      <c r="I161" t="str">
        <f>""</f>
        <v/>
      </c>
      <c r="J161" t="str">
        <f>""</f>
        <v/>
      </c>
      <c r="K161" t="str">
        <f>""</f>
        <v/>
      </c>
      <c r="L161" t="str">
        <f>""</f>
        <v/>
      </c>
      <c r="M161" t="str">
        <f>""</f>
        <v/>
      </c>
      <c r="N161" t="str">
        <f>""</f>
        <v/>
      </c>
      <c r="O161" t="str">
        <f>""</f>
        <v/>
      </c>
      <c r="P161" t="str">
        <f>""</f>
        <v/>
      </c>
      <c r="Q161" t="str">
        <f>""</f>
        <v/>
      </c>
      <c r="R161" t="str">
        <f>""</f>
        <v/>
      </c>
      <c r="S161" t="str">
        <f>""</f>
        <v/>
      </c>
      <c r="T161" t="str">
        <f>""</f>
        <v/>
      </c>
      <c r="U161" t="str">
        <f>""</f>
        <v/>
      </c>
      <c r="V161" t="str">
        <f>""</f>
        <v/>
      </c>
      <c r="W161" t="str">
        <f>""</f>
        <v/>
      </c>
      <c r="X161" t="str">
        <f>""</f>
        <v/>
      </c>
      <c r="Y161" t="str">
        <f>""</f>
        <v/>
      </c>
      <c r="Z161" t="str">
        <f>""</f>
        <v/>
      </c>
      <c r="AA161" t="str">
        <f>""</f>
        <v/>
      </c>
      <c r="AB161" t="str">
        <f>""</f>
        <v/>
      </c>
      <c r="AC161" t="str">
        <f>""</f>
        <v/>
      </c>
      <c r="AD161" t="str">
        <f>""</f>
        <v/>
      </c>
      <c r="AE161" t="str">
        <f>""</f>
        <v/>
      </c>
      <c r="AF161" t="str">
        <f>""</f>
        <v/>
      </c>
      <c r="AG161" t="str">
        <f>""</f>
        <v/>
      </c>
      <c r="AH161" t="str">
        <f>""</f>
        <v/>
      </c>
      <c r="AI161" t="str">
        <f>""</f>
        <v/>
      </c>
      <c r="AJ161" t="str">
        <f>"-0.048"</f>
        <v>-0.048</v>
      </c>
      <c r="AK161" t="str">
        <f>""</f>
        <v/>
      </c>
      <c r="AL161" t="str">
        <f>""</f>
        <v/>
      </c>
      <c r="AM161" t="str">
        <f>""</f>
        <v/>
      </c>
      <c r="AN161" t="str">
        <f>""</f>
        <v/>
      </c>
      <c r="AO161" t="str">
        <f>""</f>
        <v/>
      </c>
      <c r="AP161" t="str">
        <f>""</f>
        <v/>
      </c>
      <c r="AQ161" t="str">
        <f>""</f>
        <v/>
      </c>
      <c r="AR161" t="str">
        <f>""</f>
        <v/>
      </c>
      <c r="AS161" t="str">
        <f>""</f>
        <v/>
      </c>
      <c r="AT161" t="str">
        <f>""</f>
        <v/>
      </c>
      <c r="AU161" t="str">
        <f>""</f>
        <v/>
      </c>
      <c r="AV161" t="str">
        <f>""</f>
        <v/>
      </c>
      <c r="AW161" t="str">
        <f>""</f>
        <v/>
      </c>
      <c r="AX161" t="str">
        <f>""</f>
        <v/>
      </c>
      <c r="AY161" t="str">
        <f>""</f>
        <v/>
      </c>
      <c r="AZ161" t="str">
        <f>""</f>
        <v/>
      </c>
      <c r="BA161" t="str">
        <f>""</f>
        <v/>
      </c>
    </row>
    <row r="162" spans="2:53" x14ac:dyDescent="0.2">
      <c r="B162" t="str">
        <f>""</f>
        <v/>
      </c>
      <c r="C162" t="str">
        <f>""</f>
        <v/>
      </c>
      <c r="D162" t="str">
        <f>""</f>
        <v/>
      </c>
      <c r="E162" t="str">
        <f>""</f>
        <v/>
      </c>
      <c r="F162" t="str">
        <f>""</f>
        <v/>
      </c>
      <c r="G162" t="str">
        <f>""</f>
        <v/>
      </c>
      <c r="H162" t="str">
        <f>""</f>
        <v/>
      </c>
      <c r="I162" t="str">
        <f>""</f>
        <v/>
      </c>
      <c r="J162" t="str">
        <f>""</f>
        <v/>
      </c>
      <c r="K162" t="str">
        <f>""</f>
        <v/>
      </c>
      <c r="L162" t="str">
        <f>""</f>
        <v/>
      </c>
      <c r="M162" t="str">
        <f>""</f>
        <v/>
      </c>
      <c r="N162" t="str">
        <f>""</f>
        <v/>
      </c>
      <c r="O162" t="str">
        <f>""</f>
        <v/>
      </c>
      <c r="P162" t="str">
        <f>""</f>
        <v/>
      </c>
      <c r="Q162" t="str">
        <f>""</f>
        <v/>
      </c>
      <c r="R162" t="str">
        <f>""</f>
        <v/>
      </c>
      <c r="S162" t="str">
        <f>""</f>
        <v/>
      </c>
      <c r="T162" t="str">
        <f>""</f>
        <v/>
      </c>
      <c r="U162" t="str">
        <f>""</f>
        <v/>
      </c>
      <c r="V162" t="str">
        <f>""</f>
        <v/>
      </c>
      <c r="W162" t="str">
        <f>""</f>
        <v/>
      </c>
      <c r="X162" t="str">
        <f>""</f>
        <v/>
      </c>
      <c r="Y162" t="str">
        <f>""</f>
        <v/>
      </c>
      <c r="Z162" t="str">
        <f>""</f>
        <v/>
      </c>
      <c r="AA162" t="str">
        <f>""</f>
        <v/>
      </c>
      <c r="AB162" t="str">
        <f>""</f>
        <v/>
      </c>
      <c r="AC162" t="str">
        <f>""</f>
        <v/>
      </c>
      <c r="AD162" t="str">
        <f>""</f>
        <v/>
      </c>
      <c r="AE162" t="str">
        <f>""</f>
        <v/>
      </c>
      <c r="AF162" t="str">
        <f>""</f>
        <v/>
      </c>
      <c r="AG162" t="str">
        <f>""</f>
        <v/>
      </c>
      <c r="AH162" t="str">
        <f>""</f>
        <v/>
      </c>
      <c r="AI162" t="str">
        <f>""</f>
        <v/>
      </c>
      <c r="AJ162" t="str">
        <f>"[0.052]"</f>
        <v>[0.052]</v>
      </c>
      <c r="AK162" t="str">
        <f>""</f>
        <v/>
      </c>
      <c r="AL162" t="str">
        <f>""</f>
        <v/>
      </c>
      <c r="AM162" t="str">
        <f>""</f>
        <v/>
      </c>
      <c r="AN162" t="str">
        <f>""</f>
        <v/>
      </c>
      <c r="AO162" t="str">
        <f>""</f>
        <v/>
      </c>
      <c r="AP162" t="str">
        <f>""</f>
        <v/>
      </c>
      <c r="AQ162" t="str">
        <f>""</f>
        <v/>
      </c>
      <c r="AR162" t="str">
        <f>""</f>
        <v/>
      </c>
      <c r="AS162" t="str">
        <f>""</f>
        <v/>
      </c>
      <c r="AT162" t="str">
        <f>""</f>
        <v/>
      </c>
      <c r="AU162" t="str">
        <f>""</f>
        <v/>
      </c>
      <c r="AV162" t="str">
        <f>""</f>
        <v/>
      </c>
      <c r="AW162" t="str">
        <f>""</f>
        <v/>
      </c>
      <c r="AX162" t="str">
        <f>""</f>
        <v/>
      </c>
      <c r="AY162" t="str">
        <f>""</f>
        <v/>
      </c>
      <c r="AZ162" t="str">
        <f>""</f>
        <v/>
      </c>
      <c r="BA162" t="str">
        <f>""</f>
        <v/>
      </c>
    </row>
    <row r="163" spans="2:53" x14ac:dyDescent="0.2">
      <c r="B163" t="str">
        <f>"Interaction"</f>
        <v>Interaction</v>
      </c>
      <c r="C163" t="str">
        <f>""</f>
        <v/>
      </c>
      <c r="D163" t="str">
        <f>""</f>
        <v/>
      </c>
      <c r="E163" t="str">
        <f>""</f>
        <v/>
      </c>
      <c r="F163" t="str">
        <f>""</f>
        <v/>
      </c>
      <c r="G163" t="str">
        <f>""</f>
        <v/>
      </c>
      <c r="H163" t="str">
        <f>""</f>
        <v/>
      </c>
      <c r="I163" t="str">
        <f>""</f>
        <v/>
      </c>
      <c r="J163" t="str">
        <f>""</f>
        <v/>
      </c>
      <c r="K163" t="str">
        <f>""</f>
        <v/>
      </c>
      <c r="L163" t="str">
        <f>""</f>
        <v/>
      </c>
      <c r="M163" t="str">
        <f>""</f>
        <v/>
      </c>
      <c r="N163" t="str">
        <f>""</f>
        <v/>
      </c>
      <c r="O163" t="str">
        <f>""</f>
        <v/>
      </c>
      <c r="P163" t="str">
        <f>""</f>
        <v/>
      </c>
      <c r="Q163" t="str">
        <f>""</f>
        <v/>
      </c>
      <c r="R163" t="str">
        <f>""</f>
        <v/>
      </c>
      <c r="S163" t="str">
        <f>""</f>
        <v/>
      </c>
      <c r="T163" t="str">
        <f>""</f>
        <v/>
      </c>
      <c r="U163" t="str">
        <f>""</f>
        <v/>
      </c>
      <c r="V163" t="str">
        <f>""</f>
        <v/>
      </c>
      <c r="W163" t="str">
        <f>""</f>
        <v/>
      </c>
      <c r="X163" t="str">
        <f>""</f>
        <v/>
      </c>
      <c r="Y163" t="str">
        <f>""</f>
        <v/>
      </c>
      <c r="Z163" t="str">
        <f>""</f>
        <v/>
      </c>
      <c r="AA163" t="str">
        <f>""</f>
        <v/>
      </c>
      <c r="AB163" t="str">
        <f>""</f>
        <v/>
      </c>
      <c r="AC163" t="str">
        <f>""</f>
        <v/>
      </c>
      <c r="AD163" t="str">
        <f>""</f>
        <v/>
      </c>
      <c r="AE163" t="str">
        <f>""</f>
        <v/>
      </c>
      <c r="AF163" t="str">
        <f>""</f>
        <v/>
      </c>
      <c r="AG163" t="str">
        <f>""</f>
        <v/>
      </c>
      <c r="AH163" t="str">
        <f>""</f>
        <v/>
      </c>
      <c r="AI163" t="str">
        <f>""</f>
        <v/>
      </c>
      <c r="AJ163" t="str">
        <f>"-0.065"</f>
        <v>-0.065</v>
      </c>
      <c r="AK163" t="str">
        <f>""</f>
        <v/>
      </c>
      <c r="AL163" t="str">
        <f>""</f>
        <v/>
      </c>
      <c r="AM163" t="str">
        <f>""</f>
        <v/>
      </c>
      <c r="AN163" t="str">
        <f>""</f>
        <v/>
      </c>
      <c r="AO163" t="str">
        <f>""</f>
        <v/>
      </c>
      <c r="AP163" t="str">
        <f>""</f>
        <v/>
      </c>
      <c r="AQ163" t="str">
        <f>""</f>
        <v/>
      </c>
      <c r="AR163" t="str">
        <f>""</f>
        <v/>
      </c>
      <c r="AS163" t="str">
        <f>""</f>
        <v/>
      </c>
      <c r="AT163" t="str">
        <f>""</f>
        <v/>
      </c>
      <c r="AU163" t="str">
        <f>""</f>
        <v/>
      </c>
      <c r="AV163" t="str">
        <f>""</f>
        <v/>
      </c>
      <c r="AW163" t="str">
        <f>""</f>
        <v/>
      </c>
      <c r="AX163" t="str">
        <f>""</f>
        <v/>
      </c>
      <c r="AY163" t="str">
        <f>""</f>
        <v/>
      </c>
      <c r="AZ163" t="str">
        <f>""</f>
        <v/>
      </c>
      <c r="BA163" t="str">
        <f>""</f>
        <v/>
      </c>
    </row>
    <row r="164" spans="2:53" x14ac:dyDescent="0.2">
      <c r="B164" t="str">
        <f>""</f>
        <v/>
      </c>
      <c r="C164" t="str">
        <f>""</f>
        <v/>
      </c>
      <c r="D164" t="str">
        <f>""</f>
        <v/>
      </c>
      <c r="E164" t="str">
        <f>""</f>
        <v/>
      </c>
      <c r="F164" t="str">
        <f>""</f>
        <v/>
      </c>
      <c r="G164" t="str">
        <f>""</f>
        <v/>
      </c>
      <c r="H164" t="str">
        <f>""</f>
        <v/>
      </c>
      <c r="I164" t="str">
        <f>""</f>
        <v/>
      </c>
      <c r="J164" t="str">
        <f>""</f>
        <v/>
      </c>
      <c r="K164" t="str">
        <f>""</f>
        <v/>
      </c>
      <c r="L164" t="str">
        <f>""</f>
        <v/>
      </c>
      <c r="M164" t="str">
        <f>""</f>
        <v/>
      </c>
      <c r="N164" t="str">
        <f>""</f>
        <v/>
      </c>
      <c r="O164" t="str">
        <f>""</f>
        <v/>
      </c>
      <c r="P164" t="str">
        <f>""</f>
        <v/>
      </c>
      <c r="Q164" t="str">
        <f>""</f>
        <v/>
      </c>
      <c r="R164" t="str">
        <f>""</f>
        <v/>
      </c>
      <c r="S164" t="str">
        <f>""</f>
        <v/>
      </c>
      <c r="T164" t="str">
        <f>""</f>
        <v/>
      </c>
      <c r="U164" t="str">
        <f>""</f>
        <v/>
      </c>
      <c r="V164" t="str">
        <f>""</f>
        <v/>
      </c>
      <c r="W164" t="str">
        <f>""</f>
        <v/>
      </c>
      <c r="X164" t="str">
        <f>""</f>
        <v/>
      </c>
      <c r="Y164" t="str">
        <f>""</f>
        <v/>
      </c>
      <c r="Z164" t="str">
        <f>""</f>
        <v/>
      </c>
      <c r="AA164" t="str">
        <f>""</f>
        <v/>
      </c>
      <c r="AB164" t="str">
        <f>""</f>
        <v/>
      </c>
      <c r="AC164" t="str">
        <f>""</f>
        <v/>
      </c>
      <c r="AD164" t="str">
        <f>""</f>
        <v/>
      </c>
      <c r="AE164" t="str">
        <f>""</f>
        <v/>
      </c>
      <c r="AF164" t="str">
        <f>""</f>
        <v/>
      </c>
      <c r="AG164" t="str">
        <f>""</f>
        <v/>
      </c>
      <c r="AH164" t="str">
        <f>""</f>
        <v/>
      </c>
      <c r="AI164" t="str">
        <f>""</f>
        <v/>
      </c>
      <c r="AJ164" t="str">
        <f>"[0.043]"</f>
        <v>[0.043]</v>
      </c>
      <c r="AK164" t="str">
        <f>""</f>
        <v/>
      </c>
      <c r="AL164" t="str">
        <f>""</f>
        <v/>
      </c>
      <c r="AM164" t="str">
        <f>""</f>
        <v/>
      </c>
      <c r="AN164" t="str">
        <f>""</f>
        <v/>
      </c>
      <c r="AO164" t="str">
        <f>""</f>
        <v/>
      </c>
      <c r="AP164" t="str">
        <f>""</f>
        <v/>
      </c>
      <c r="AQ164" t="str">
        <f>""</f>
        <v/>
      </c>
      <c r="AR164" t="str">
        <f>""</f>
        <v/>
      </c>
      <c r="AS164" t="str">
        <f>""</f>
        <v/>
      </c>
      <c r="AT164" t="str">
        <f>""</f>
        <v/>
      </c>
      <c r="AU164" t="str">
        <f>""</f>
        <v/>
      </c>
      <c r="AV164" t="str">
        <f>""</f>
        <v/>
      </c>
      <c r="AW164" t="str">
        <f>""</f>
        <v/>
      </c>
      <c r="AX164" t="str">
        <f>""</f>
        <v/>
      </c>
      <c r="AY164" t="str">
        <f>""</f>
        <v/>
      </c>
      <c r="AZ164" t="str">
        <f>""</f>
        <v/>
      </c>
      <c r="BA164" t="str">
        <f>""</f>
        <v/>
      </c>
    </row>
    <row r="165" spans="2:53" x14ac:dyDescent="0.2">
      <c r="B165" t="str">
        <f>"Number of childs who left household 1998-2007"</f>
        <v>Number of childs who left household 1998-2007</v>
      </c>
      <c r="C165" t="str">
        <f>""</f>
        <v/>
      </c>
      <c r="D165" t="str">
        <f>""</f>
        <v/>
      </c>
      <c r="E165" t="str">
        <f>""</f>
        <v/>
      </c>
      <c r="F165" t="str">
        <f>""</f>
        <v/>
      </c>
      <c r="G165" t="str">
        <f>""</f>
        <v/>
      </c>
      <c r="H165" t="str">
        <f>""</f>
        <v/>
      </c>
      <c r="I165" t="str">
        <f>""</f>
        <v/>
      </c>
      <c r="J165" t="str">
        <f>""</f>
        <v/>
      </c>
      <c r="K165" t="str">
        <f>""</f>
        <v/>
      </c>
      <c r="L165" t="str">
        <f>""</f>
        <v/>
      </c>
      <c r="M165" t="str">
        <f>""</f>
        <v/>
      </c>
      <c r="N165" t="str">
        <f>""</f>
        <v/>
      </c>
      <c r="O165" t="str">
        <f>""</f>
        <v/>
      </c>
      <c r="P165" t="str">
        <f>""</f>
        <v/>
      </c>
      <c r="Q165" t="str">
        <f>""</f>
        <v/>
      </c>
      <c r="R165" t="str">
        <f>""</f>
        <v/>
      </c>
      <c r="S165" t="str">
        <f>""</f>
        <v/>
      </c>
      <c r="T165" t="str">
        <f>""</f>
        <v/>
      </c>
      <c r="U165" t="str">
        <f>""</f>
        <v/>
      </c>
      <c r="V165" t="str">
        <f>""</f>
        <v/>
      </c>
      <c r="W165" t="str">
        <f>""</f>
        <v/>
      </c>
      <c r="X165" t="str">
        <f>""</f>
        <v/>
      </c>
      <c r="Y165" t="str">
        <f>""</f>
        <v/>
      </c>
      <c r="Z165" t="str">
        <f>""</f>
        <v/>
      </c>
      <c r="AA165" t="str">
        <f>""</f>
        <v/>
      </c>
      <c r="AB165" t="str">
        <f>""</f>
        <v/>
      </c>
      <c r="AC165" t="str">
        <f>""</f>
        <v/>
      </c>
      <c r="AD165" t="str">
        <f>""</f>
        <v/>
      </c>
      <c r="AE165" t="str">
        <f>""</f>
        <v/>
      </c>
      <c r="AF165" t="str">
        <f>""</f>
        <v/>
      </c>
      <c r="AG165" t="str">
        <f>""</f>
        <v/>
      </c>
      <c r="AH165" t="str">
        <f>""</f>
        <v/>
      </c>
      <c r="AI165" t="str">
        <f>""</f>
        <v/>
      </c>
      <c r="AJ165" t="str">
        <f>""</f>
        <v/>
      </c>
      <c r="AK165" t="str">
        <f>"-0.050*"</f>
        <v>-0.050*</v>
      </c>
      <c r="AL165" t="str">
        <f>""</f>
        <v/>
      </c>
      <c r="AM165" t="str">
        <f>""</f>
        <v/>
      </c>
      <c r="AN165" t="str">
        <f>""</f>
        <v/>
      </c>
      <c r="AO165" t="str">
        <f>""</f>
        <v/>
      </c>
      <c r="AP165" t="str">
        <f>""</f>
        <v/>
      </c>
      <c r="AQ165" t="str">
        <f>""</f>
        <v/>
      </c>
      <c r="AR165" t="str">
        <f>""</f>
        <v/>
      </c>
      <c r="AS165" t="str">
        <f>""</f>
        <v/>
      </c>
      <c r="AT165" t="str">
        <f>""</f>
        <v/>
      </c>
      <c r="AU165" t="str">
        <f>""</f>
        <v/>
      </c>
      <c r="AV165" t="str">
        <f>""</f>
        <v/>
      </c>
      <c r="AW165" t="str">
        <f>""</f>
        <v/>
      </c>
      <c r="AX165" t="str">
        <f>""</f>
        <v/>
      </c>
      <c r="AY165" t="str">
        <f>""</f>
        <v/>
      </c>
      <c r="AZ165" t="str">
        <f>""</f>
        <v/>
      </c>
      <c r="BA165" t="str">
        <f>""</f>
        <v/>
      </c>
    </row>
    <row r="166" spans="2:53" x14ac:dyDescent="0.2">
      <c r="B166" t="str">
        <f>""</f>
        <v/>
      </c>
      <c r="C166" t="str">
        <f>""</f>
        <v/>
      </c>
      <c r="D166" t="str">
        <f>""</f>
        <v/>
      </c>
      <c r="E166" t="str">
        <f>""</f>
        <v/>
      </c>
      <c r="F166" t="str">
        <f>""</f>
        <v/>
      </c>
      <c r="G166" t="str">
        <f>""</f>
        <v/>
      </c>
      <c r="H166" t="str">
        <f>""</f>
        <v/>
      </c>
      <c r="I166" t="str">
        <f>""</f>
        <v/>
      </c>
      <c r="J166" t="str">
        <f>""</f>
        <v/>
      </c>
      <c r="K166" t="str">
        <f>""</f>
        <v/>
      </c>
      <c r="L166" t="str">
        <f>""</f>
        <v/>
      </c>
      <c r="M166" t="str">
        <f>""</f>
        <v/>
      </c>
      <c r="N166" t="str">
        <f>""</f>
        <v/>
      </c>
      <c r="O166" t="str">
        <f>""</f>
        <v/>
      </c>
      <c r="P166" t="str">
        <f>""</f>
        <v/>
      </c>
      <c r="Q166" t="str">
        <f>""</f>
        <v/>
      </c>
      <c r="R166" t="str">
        <f>""</f>
        <v/>
      </c>
      <c r="S166" t="str">
        <f>""</f>
        <v/>
      </c>
      <c r="T166" t="str">
        <f>""</f>
        <v/>
      </c>
      <c r="U166" t="str">
        <f>""</f>
        <v/>
      </c>
      <c r="V166" t="str">
        <f>""</f>
        <v/>
      </c>
      <c r="W166" t="str">
        <f>""</f>
        <v/>
      </c>
      <c r="X166" t="str">
        <f>""</f>
        <v/>
      </c>
      <c r="Y166" t="str">
        <f>""</f>
        <v/>
      </c>
      <c r="Z166" t="str">
        <f>""</f>
        <v/>
      </c>
      <c r="AA166" t="str">
        <f>""</f>
        <v/>
      </c>
      <c r="AB166" t="str">
        <f>""</f>
        <v/>
      </c>
      <c r="AC166" t="str">
        <f>""</f>
        <v/>
      </c>
      <c r="AD166" t="str">
        <f>""</f>
        <v/>
      </c>
      <c r="AE166" t="str">
        <f>""</f>
        <v/>
      </c>
      <c r="AF166" t="str">
        <f>""</f>
        <v/>
      </c>
      <c r="AG166" t="str">
        <f>""</f>
        <v/>
      </c>
      <c r="AH166" t="str">
        <f>""</f>
        <v/>
      </c>
      <c r="AI166" t="str">
        <f>""</f>
        <v/>
      </c>
      <c r="AJ166" t="str">
        <f>""</f>
        <v/>
      </c>
      <c r="AK166" t="str">
        <f>"[0.027]"</f>
        <v>[0.027]</v>
      </c>
      <c r="AL166" t="str">
        <f>""</f>
        <v/>
      </c>
      <c r="AM166" t="str">
        <f>""</f>
        <v/>
      </c>
      <c r="AN166" t="str">
        <f>""</f>
        <v/>
      </c>
      <c r="AO166" t="str">
        <f>""</f>
        <v/>
      </c>
      <c r="AP166" t="str">
        <f>""</f>
        <v/>
      </c>
      <c r="AQ166" t="str">
        <f>""</f>
        <v/>
      </c>
      <c r="AR166" t="str">
        <f>""</f>
        <v/>
      </c>
      <c r="AS166" t="str">
        <f>""</f>
        <v/>
      </c>
      <c r="AT166" t="str">
        <f>""</f>
        <v/>
      </c>
      <c r="AU166" t="str">
        <f>""</f>
        <v/>
      </c>
      <c r="AV166" t="str">
        <f>""</f>
        <v/>
      </c>
      <c r="AW166" t="str">
        <f>""</f>
        <v/>
      </c>
      <c r="AX166" t="str">
        <f>""</f>
        <v/>
      </c>
      <c r="AY166" t="str">
        <f>""</f>
        <v/>
      </c>
      <c r="AZ166" t="str">
        <f>""</f>
        <v/>
      </c>
      <c r="BA166" t="str">
        <f>""</f>
        <v/>
      </c>
    </row>
    <row r="167" spans="2:53" x14ac:dyDescent="0.2">
      <c r="B167" t="str">
        <f>"Interaction"</f>
        <v>Interaction</v>
      </c>
      <c r="C167" t="str">
        <f>""</f>
        <v/>
      </c>
      <c r="D167" t="str">
        <f>""</f>
        <v/>
      </c>
      <c r="E167" t="str">
        <f>""</f>
        <v/>
      </c>
      <c r="F167" t="str">
        <f>""</f>
        <v/>
      </c>
      <c r="G167" t="str">
        <f>""</f>
        <v/>
      </c>
      <c r="H167" t="str">
        <f>""</f>
        <v/>
      </c>
      <c r="I167" t="str">
        <f>""</f>
        <v/>
      </c>
      <c r="J167" t="str">
        <f>""</f>
        <v/>
      </c>
      <c r="K167" t="str">
        <f>""</f>
        <v/>
      </c>
      <c r="L167" t="str">
        <f>""</f>
        <v/>
      </c>
      <c r="M167" t="str">
        <f>""</f>
        <v/>
      </c>
      <c r="N167" t="str">
        <f>""</f>
        <v/>
      </c>
      <c r="O167" t="str">
        <f>""</f>
        <v/>
      </c>
      <c r="P167" t="str">
        <f>""</f>
        <v/>
      </c>
      <c r="Q167" t="str">
        <f>""</f>
        <v/>
      </c>
      <c r="R167" t="str">
        <f>""</f>
        <v/>
      </c>
      <c r="S167" t="str">
        <f>""</f>
        <v/>
      </c>
      <c r="T167" t="str">
        <f>""</f>
        <v/>
      </c>
      <c r="U167" t="str">
        <f>""</f>
        <v/>
      </c>
      <c r="V167" t="str">
        <f>""</f>
        <v/>
      </c>
      <c r="W167" t="str">
        <f>""</f>
        <v/>
      </c>
      <c r="X167" t="str">
        <f>""</f>
        <v/>
      </c>
      <c r="Y167" t="str">
        <f>""</f>
        <v/>
      </c>
      <c r="Z167" t="str">
        <f>""</f>
        <v/>
      </c>
      <c r="AA167" t="str">
        <f>""</f>
        <v/>
      </c>
      <c r="AB167" t="str">
        <f>""</f>
        <v/>
      </c>
      <c r="AC167" t="str">
        <f>""</f>
        <v/>
      </c>
      <c r="AD167" t="str">
        <f>""</f>
        <v/>
      </c>
      <c r="AE167" t="str">
        <f>""</f>
        <v/>
      </c>
      <c r="AF167" t="str">
        <f>""</f>
        <v/>
      </c>
      <c r="AG167" t="str">
        <f>""</f>
        <v/>
      </c>
      <c r="AH167" t="str">
        <f>""</f>
        <v/>
      </c>
      <c r="AI167" t="str">
        <f>""</f>
        <v/>
      </c>
      <c r="AJ167" t="str">
        <f>""</f>
        <v/>
      </c>
      <c r="AK167" t="str">
        <f>"-0.011"</f>
        <v>-0.011</v>
      </c>
      <c r="AL167" t="str">
        <f>""</f>
        <v/>
      </c>
      <c r="AM167" t="str">
        <f>""</f>
        <v/>
      </c>
      <c r="AN167" t="str">
        <f>""</f>
        <v/>
      </c>
      <c r="AO167" t="str">
        <f>""</f>
        <v/>
      </c>
      <c r="AP167" t="str">
        <f>""</f>
        <v/>
      </c>
      <c r="AQ167" t="str">
        <f>""</f>
        <v/>
      </c>
      <c r="AR167" t="str">
        <f>""</f>
        <v/>
      </c>
      <c r="AS167" t="str">
        <f>""</f>
        <v/>
      </c>
      <c r="AT167" t="str">
        <f>""</f>
        <v/>
      </c>
      <c r="AU167" t="str">
        <f>""</f>
        <v/>
      </c>
      <c r="AV167" t="str">
        <f>""</f>
        <v/>
      </c>
      <c r="AW167" t="str">
        <f>""</f>
        <v/>
      </c>
      <c r="AX167" t="str">
        <f>""</f>
        <v/>
      </c>
      <c r="AY167" t="str">
        <f>""</f>
        <v/>
      </c>
      <c r="AZ167" t="str">
        <f>""</f>
        <v/>
      </c>
      <c r="BA167" t="str">
        <f>""</f>
        <v/>
      </c>
    </row>
    <row r="168" spans="2:53" x14ac:dyDescent="0.2">
      <c r="B168" t="str">
        <f>""</f>
        <v/>
      </c>
      <c r="C168" t="str">
        <f>""</f>
        <v/>
      </c>
      <c r="D168" t="str">
        <f>""</f>
        <v/>
      </c>
      <c r="E168" t="str">
        <f>""</f>
        <v/>
      </c>
      <c r="F168" t="str">
        <f>""</f>
        <v/>
      </c>
      <c r="G168" t="str">
        <f>""</f>
        <v/>
      </c>
      <c r="H168" t="str">
        <f>""</f>
        <v/>
      </c>
      <c r="I168" t="str">
        <f>""</f>
        <v/>
      </c>
      <c r="J168" t="str">
        <f>""</f>
        <v/>
      </c>
      <c r="K168" t="str">
        <f>""</f>
        <v/>
      </c>
      <c r="L168" t="str">
        <f>""</f>
        <v/>
      </c>
      <c r="M168" t="str">
        <f>""</f>
        <v/>
      </c>
      <c r="N168" t="str">
        <f>""</f>
        <v/>
      </c>
      <c r="O168" t="str">
        <f>""</f>
        <v/>
      </c>
      <c r="P168" t="str">
        <f>""</f>
        <v/>
      </c>
      <c r="Q168" t="str">
        <f>""</f>
        <v/>
      </c>
      <c r="R168" t="str">
        <f>""</f>
        <v/>
      </c>
      <c r="S168" t="str">
        <f>""</f>
        <v/>
      </c>
      <c r="T168" t="str">
        <f>""</f>
        <v/>
      </c>
      <c r="U168" t="str">
        <f>""</f>
        <v/>
      </c>
      <c r="V168" t="str">
        <f>""</f>
        <v/>
      </c>
      <c r="W168" t="str">
        <f>""</f>
        <v/>
      </c>
      <c r="X168" t="str">
        <f>""</f>
        <v/>
      </c>
      <c r="Y168" t="str">
        <f>""</f>
        <v/>
      </c>
      <c r="Z168" t="str">
        <f>""</f>
        <v/>
      </c>
      <c r="AA168" t="str">
        <f>""</f>
        <v/>
      </c>
      <c r="AB168" t="str">
        <f>""</f>
        <v/>
      </c>
      <c r="AC168" t="str">
        <f>""</f>
        <v/>
      </c>
      <c r="AD168" t="str">
        <f>""</f>
        <v/>
      </c>
      <c r="AE168" t="str">
        <f>""</f>
        <v/>
      </c>
      <c r="AF168" t="str">
        <f>""</f>
        <v/>
      </c>
      <c r="AG168" t="str">
        <f>""</f>
        <v/>
      </c>
      <c r="AH168" t="str">
        <f>""</f>
        <v/>
      </c>
      <c r="AI168" t="str">
        <f>""</f>
        <v/>
      </c>
      <c r="AJ168" t="str">
        <f>""</f>
        <v/>
      </c>
      <c r="AK168" t="str">
        <f>"[0.020]"</f>
        <v>[0.020]</v>
      </c>
      <c r="AL168" t="str">
        <f>""</f>
        <v/>
      </c>
      <c r="AM168" t="str">
        <f>""</f>
        <v/>
      </c>
      <c r="AN168" t="str">
        <f>""</f>
        <v/>
      </c>
      <c r="AO168" t="str">
        <f>""</f>
        <v/>
      </c>
      <c r="AP168" t="str">
        <f>""</f>
        <v/>
      </c>
      <c r="AQ168" t="str">
        <f>""</f>
        <v/>
      </c>
      <c r="AR168" t="str">
        <f>""</f>
        <v/>
      </c>
      <c r="AS168" t="str">
        <f>""</f>
        <v/>
      </c>
      <c r="AT168" t="str">
        <f>""</f>
        <v/>
      </c>
      <c r="AU168" t="str">
        <f>""</f>
        <v/>
      </c>
      <c r="AV168" t="str">
        <f>""</f>
        <v/>
      </c>
      <c r="AW168" t="str">
        <f>""</f>
        <v/>
      </c>
      <c r="AX168" t="str">
        <f>""</f>
        <v/>
      </c>
      <c r="AY168" t="str">
        <f>""</f>
        <v/>
      </c>
      <c r="AZ168" t="str">
        <f>""</f>
        <v/>
      </c>
      <c r="BA168" t="str">
        <f>""</f>
        <v/>
      </c>
    </row>
    <row r="169" spans="2:53" x14ac:dyDescent="0.2">
      <c r="B169" t="str">
        <f>"Share of childs  who left household 1998-2007"</f>
        <v>Share of childs  who left household 1998-2007</v>
      </c>
      <c r="C169" t="str">
        <f>""</f>
        <v/>
      </c>
      <c r="D169" t="str">
        <f>""</f>
        <v/>
      </c>
      <c r="E169" t="str">
        <f>""</f>
        <v/>
      </c>
      <c r="F169" t="str">
        <f>""</f>
        <v/>
      </c>
      <c r="G169" t="str">
        <f>""</f>
        <v/>
      </c>
      <c r="H169" t="str">
        <f>""</f>
        <v/>
      </c>
      <c r="I169" t="str">
        <f>""</f>
        <v/>
      </c>
      <c r="J169" t="str">
        <f>""</f>
        <v/>
      </c>
      <c r="K169" t="str">
        <f>""</f>
        <v/>
      </c>
      <c r="L169" t="str">
        <f>""</f>
        <v/>
      </c>
      <c r="M169" t="str">
        <f>""</f>
        <v/>
      </c>
      <c r="N169" t="str">
        <f>""</f>
        <v/>
      </c>
      <c r="O169" t="str">
        <f>""</f>
        <v/>
      </c>
      <c r="P169" t="str">
        <f>""</f>
        <v/>
      </c>
      <c r="Q169" t="str">
        <f>""</f>
        <v/>
      </c>
      <c r="R169" t="str">
        <f>""</f>
        <v/>
      </c>
      <c r="S169" t="str">
        <f>""</f>
        <v/>
      </c>
      <c r="T169" t="str">
        <f>""</f>
        <v/>
      </c>
      <c r="U169" t="str">
        <f>""</f>
        <v/>
      </c>
      <c r="V169" t="str">
        <f>""</f>
        <v/>
      </c>
      <c r="W169" t="str">
        <f>""</f>
        <v/>
      </c>
      <c r="X169" t="str">
        <f>""</f>
        <v/>
      </c>
      <c r="Y169" t="str">
        <f>""</f>
        <v/>
      </c>
      <c r="Z169" t="str">
        <f>""</f>
        <v/>
      </c>
      <c r="AA169" t="str">
        <f>""</f>
        <v/>
      </c>
      <c r="AB169" t="str">
        <f>""</f>
        <v/>
      </c>
      <c r="AC169" t="str">
        <f>""</f>
        <v/>
      </c>
      <c r="AD169" t="str">
        <f>""</f>
        <v/>
      </c>
      <c r="AE169" t="str">
        <f>""</f>
        <v/>
      </c>
      <c r="AF169" t="str">
        <f>""</f>
        <v/>
      </c>
      <c r="AG169" t="str">
        <f>""</f>
        <v/>
      </c>
      <c r="AH169" t="str">
        <f>""</f>
        <v/>
      </c>
      <c r="AI169" t="str">
        <f>""</f>
        <v/>
      </c>
      <c r="AJ169" t="str">
        <f>""</f>
        <v/>
      </c>
      <c r="AK169" t="str">
        <f>""</f>
        <v/>
      </c>
      <c r="AL169" t="str">
        <f>"-0.038"</f>
        <v>-0.038</v>
      </c>
      <c r="AM169" t="str">
        <f>""</f>
        <v/>
      </c>
      <c r="AN169" t="str">
        <f>""</f>
        <v/>
      </c>
      <c r="AO169" t="str">
        <f>""</f>
        <v/>
      </c>
      <c r="AP169" t="str">
        <f>""</f>
        <v/>
      </c>
      <c r="AQ169" t="str">
        <f>""</f>
        <v/>
      </c>
      <c r="AR169" t="str">
        <f>""</f>
        <v/>
      </c>
      <c r="AS169" t="str">
        <f>""</f>
        <v/>
      </c>
      <c r="AT169" t="str">
        <f>""</f>
        <v/>
      </c>
      <c r="AU169" t="str">
        <f>""</f>
        <v/>
      </c>
      <c r="AV169" t="str">
        <f>""</f>
        <v/>
      </c>
      <c r="AW169" t="str">
        <f>""</f>
        <v/>
      </c>
      <c r="AX169" t="str">
        <f>""</f>
        <v/>
      </c>
      <c r="AY169" t="str">
        <f>""</f>
        <v/>
      </c>
      <c r="AZ169" t="str">
        <f>""</f>
        <v/>
      </c>
      <c r="BA169" t="str">
        <f>""</f>
        <v/>
      </c>
    </row>
    <row r="170" spans="2:53" x14ac:dyDescent="0.2">
      <c r="B170" t="str">
        <f>""</f>
        <v/>
      </c>
      <c r="C170" t="str">
        <f>""</f>
        <v/>
      </c>
      <c r="D170" t="str">
        <f>""</f>
        <v/>
      </c>
      <c r="E170" t="str">
        <f>""</f>
        <v/>
      </c>
      <c r="F170" t="str">
        <f>""</f>
        <v/>
      </c>
      <c r="G170" t="str">
        <f>""</f>
        <v/>
      </c>
      <c r="H170" t="str">
        <f>""</f>
        <v/>
      </c>
      <c r="I170" t="str">
        <f>""</f>
        <v/>
      </c>
      <c r="J170" t="str">
        <f>""</f>
        <v/>
      </c>
      <c r="K170" t="str">
        <f>""</f>
        <v/>
      </c>
      <c r="L170" t="str">
        <f>""</f>
        <v/>
      </c>
      <c r="M170" t="str">
        <f>""</f>
        <v/>
      </c>
      <c r="N170" t="str">
        <f>""</f>
        <v/>
      </c>
      <c r="O170" t="str">
        <f>""</f>
        <v/>
      </c>
      <c r="P170" t="str">
        <f>""</f>
        <v/>
      </c>
      <c r="Q170" t="str">
        <f>""</f>
        <v/>
      </c>
      <c r="R170" t="str">
        <f>""</f>
        <v/>
      </c>
      <c r="S170" t="str">
        <f>""</f>
        <v/>
      </c>
      <c r="T170" t="str">
        <f>""</f>
        <v/>
      </c>
      <c r="U170" t="str">
        <f>""</f>
        <v/>
      </c>
      <c r="V170" t="str">
        <f>""</f>
        <v/>
      </c>
      <c r="W170" t="str">
        <f>""</f>
        <v/>
      </c>
      <c r="X170" t="str">
        <f>""</f>
        <v/>
      </c>
      <c r="Y170" t="str">
        <f>""</f>
        <v/>
      </c>
      <c r="Z170" t="str">
        <f>""</f>
        <v/>
      </c>
      <c r="AA170" t="str">
        <f>""</f>
        <v/>
      </c>
      <c r="AB170" t="str">
        <f>""</f>
        <v/>
      </c>
      <c r="AC170" t="str">
        <f>""</f>
        <v/>
      </c>
      <c r="AD170" t="str">
        <f>""</f>
        <v/>
      </c>
      <c r="AE170" t="str">
        <f>""</f>
        <v/>
      </c>
      <c r="AF170" t="str">
        <f>""</f>
        <v/>
      </c>
      <c r="AG170" t="str">
        <f>""</f>
        <v/>
      </c>
      <c r="AH170" t="str">
        <f>""</f>
        <v/>
      </c>
      <c r="AI170" t="str">
        <f>""</f>
        <v/>
      </c>
      <c r="AJ170" t="str">
        <f>""</f>
        <v/>
      </c>
      <c r="AK170" t="str">
        <f>""</f>
        <v/>
      </c>
      <c r="AL170" t="str">
        <f>"[0.067]"</f>
        <v>[0.067]</v>
      </c>
      <c r="AM170" t="str">
        <f>""</f>
        <v/>
      </c>
      <c r="AN170" t="str">
        <f>""</f>
        <v/>
      </c>
      <c r="AO170" t="str">
        <f>""</f>
        <v/>
      </c>
      <c r="AP170" t="str">
        <f>""</f>
        <v/>
      </c>
      <c r="AQ170" t="str">
        <f>""</f>
        <v/>
      </c>
      <c r="AR170" t="str">
        <f>""</f>
        <v/>
      </c>
      <c r="AS170" t="str">
        <f>""</f>
        <v/>
      </c>
      <c r="AT170" t="str">
        <f>""</f>
        <v/>
      </c>
      <c r="AU170" t="str">
        <f>""</f>
        <v/>
      </c>
      <c r="AV170" t="str">
        <f>""</f>
        <v/>
      </c>
      <c r="AW170" t="str">
        <f>""</f>
        <v/>
      </c>
      <c r="AX170" t="str">
        <f>""</f>
        <v/>
      </c>
      <c r="AY170" t="str">
        <f>""</f>
        <v/>
      </c>
      <c r="AZ170" t="str">
        <f>""</f>
        <v/>
      </c>
      <c r="BA170" t="str">
        <f>""</f>
        <v/>
      </c>
    </row>
    <row r="171" spans="2:53" x14ac:dyDescent="0.2">
      <c r="B171" t="str">
        <f>"Interaction"</f>
        <v>Interaction</v>
      </c>
      <c r="C171" t="str">
        <f>""</f>
        <v/>
      </c>
      <c r="D171" t="str">
        <f>""</f>
        <v/>
      </c>
      <c r="E171" t="str">
        <f>""</f>
        <v/>
      </c>
      <c r="F171" t="str">
        <f>""</f>
        <v/>
      </c>
      <c r="G171" t="str">
        <f>""</f>
        <v/>
      </c>
      <c r="H171" t="str">
        <f>""</f>
        <v/>
      </c>
      <c r="I171" t="str">
        <f>""</f>
        <v/>
      </c>
      <c r="J171" t="str">
        <f>""</f>
        <v/>
      </c>
      <c r="K171" t="str">
        <f>""</f>
        <v/>
      </c>
      <c r="L171" t="str">
        <f>""</f>
        <v/>
      </c>
      <c r="M171" t="str">
        <f>""</f>
        <v/>
      </c>
      <c r="N171" t="str">
        <f>""</f>
        <v/>
      </c>
      <c r="O171" t="str">
        <f>""</f>
        <v/>
      </c>
      <c r="P171" t="str">
        <f>""</f>
        <v/>
      </c>
      <c r="Q171" t="str">
        <f>""</f>
        <v/>
      </c>
      <c r="R171" t="str">
        <f>""</f>
        <v/>
      </c>
      <c r="S171" t="str">
        <f>""</f>
        <v/>
      </c>
      <c r="T171" t="str">
        <f>""</f>
        <v/>
      </c>
      <c r="U171" t="str">
        <f>""</f>
        <v/>
      </c>
      <c r="V171" t="str">
        <f>""</f>
        <v/>
      </c>
      <c r="W171" t="str">
        <f>""</f>
        <v/>
      </c>
      <c r="X171" t="str">
        <f>""</f>
        <v/>
      </c>
      <c r="Y171" t="str">
        <f>""</f>
        <v/>
      </c>
      <c r="Z171" t="str">
        <f>""</f>
        <v/>
      </c>
      <c r="AA171" t="str">
        <f>""</f>
        <v/>
      </c>
      <c r="AB171" t="str">
        <f>""</f>
        <v/>
      </c>
      <c r="AC171" t="str">
        <f>""</f>
        <v/>
      </c>
      <c r="AD171" t="str">
        <f>""</f>
        <v/>
      </c>
      <c r="AE171" t="str">
        <f>""</f>
        <v/>
      </c>
      <c r="AF171" t="str">
        <f>""</f>
        <v/>
      </c>
      <c r="AG171" t="str">
        <f>""</f>
        <v/>
      </c>
      <c r="AH171" t="str">
        <f>""</f>
        <v/>
      </c>
      <c r="AI171" t="str">
        <f>""</f>
        <v/>
      </c>
      <c r="AJ171" t="str">
        <f>""</f>
        <v/>
      </c>
      <c r="AK171" t="str">
        <f>""</f>
        <v/>
      </c>
      <c r="AL171" t="str">
        <f>"-0.118**"</f>
        <v>-0.118**</v>
      </c>
      <c r="AM171" t="str">
        <f>""</f>
        <v/>
      </c>
      <c r="AN171" t="str">
        <f>""</f>
        <v/>
      </c>
      <c r="AO171" t="str">
        <f>""</f>
        <v/>
      </c>
      <c r="AP171" t="str">
        <f>""</f>
        <v/>
      </c>
      <c r="AQ171" t="str">
        <f>""</f>
        <v/>
      </c>
      <c r="AR171" t="str">
        <f>""</f>
        <v/>
      </c>
      <c r="AS171" t="str">
        <f>""</f>
        <v/>
      </c>
      <c r="AT171" t="str">
        <f>""</f>
        <v/>
      </c>
      <c r="AU171" t="str">
        <f>""</f>
        <v/>
      </c>
      <c r="AV171" t="str">
        <f>""</f>
        <v/>
      </c>
      <c r="AW171" t="str">
        <f>""</f>
        <v/>
      </c>
      <c r="AX171" t="str">
        <f>""</f>
        <v/>
      </c>
      <c r="AY171" t="str">
        <f>""</f>
        <v/>
      </c>
      <c r="AZ171" t="str">
        <f>""</f>
        <v/>
      </c>
      <c r="BA171" t="str">
        <f>""</f>
        <v/>
      </c>
    </row>
    <row r="172" spans="2:53" x14ac:dyDescent="0.2">
      <c r="B172" t="str">
        <f>""</f>
        <v/>
      </c>
      <c r="C172" t="str">
        <f>""</f>
        <v/>
      </c>
      <c r="D172" t="str">
        <f>""</f>
        <v/>
      </c>
      <c r="E172" t="str">
        <f>""</f>
        <v/>
      </c>
      <c r="F172" t="str">
        <f>""</f>
        <v/>
      </c>
      <c r="G172" t="str">
        <f>""</f>
        <v/>
      </c>
      <c r="H172" t="str">
        <f>""</f>
        <v/>
      </c>
      <c r="I172" t="str">
        <f>""</f>
        <v/>
      </c>
      <c r="J172" t="str">
        <f>""</f>
        <v/>
      </c>
      <c r="K172" t="str">
        <f>""</f>
        <v/>
      </c>
      <c r="L172" t="str">
        <f>""</f>
        <v/>
      </c>
      <c r="M172" t="str">
        <f>""</f>
        <v/>
      </c>
      <c r="N172" t="str">
        <f>""</f>
        <v/>
      </c>
      <c r="O172" t="str">
        <f>""</f>
        <v/>
      </c>
      <c r="P172" t="str">
        <f>""</f>
        <v/>
      </c>
      <c r="Q172" t="str">
        <f>""</f>
        <v/>
      </c>
      <c r="R172" t="str">
        <f>""</f>
        <v/>
      </c>
      <c r="S172" t="str">
        <f>""</f>
        <v/>
      </c>
      <c r="T172" t="str">
        <f>""</f>
        <v/>
      </c>
      <c r="U172" t="str">
        <f>""</f>
        <v/>
      </c>
      <c r="V172" t="str">
        <f>""</f>
        <v/>
      </c>
      <c r="W172" t="str">
        <f>""</f>
        <v/>
      </c>
      <c r="X172" t="str">
        <f>""</f>
        <v/>
      </c>
      <c r="Y172" t="str">
        <f>""</f>
        <v/>
      </c>
      <c r="Z172" t="str">
        <f>""</f>
        <v/>
      </c>
      <c r="AA172" t="str">
        <f>""</f>
        <v/>
      </c>
      <c r="AB172" t="str">
        <f>""</f>
        <v/>
      </c>
      <c r="AC172" t="str">
        <f>""</f>
        <v/>
      </c>
      <c r="AD172" t="str">
        <f>""</f>
        <v/>
      </c>
      <c r="AE172" t="str">
        <f>""</f>
        <v/>
      </c>
      <c r="AF172" t="str">
        <f>""</f>
        <v/>
      </c>
      <c r="AG172" t="str">
        <f>""</f>
        <v/>
      </c>
      <c r="AH172" t="str">
        <f>""</f>
        <v/>
      </c>
      <c r="AI172" t="str">
        <f>""</f>
        <v/>
      </c>
      <c r="AJ172" t="str">
        <f>""</f>
        <v/>
      </c>
      <c r="AK172" t="str">
        <f>""</f>
        <v/>
      </c>
      <c r="AL172" t="str">
        <f>"[0.056]"</f>
        <v>[0.056]</v>
      </c>
      <c r="AM172" t="str">
        <f>""</f>
        <v/>
      </c>
      <c r="AN172" t="str">
        <f>""</f>
        <v/>
      </c>
      <c r="AO172" t="str">
        <f>""</f>
        <v/>
      </c>
      <c r="AP172" t="str">
        <f>""</f>
        <v/>
      </c>
      <c r="AQ172" t="str">
        <f>""</f>
        <v/>
      </c>
      <c r="AR172" t="str">
        <f>""</f>
        <v/>
      </c>
      <c r="AS172" t="str">
        <f>""</f>
        <v/>
      </c>
      <c r="AT172" t="str">
        <f>""</f>
        <v/>
      </c>
      <c r="AU172" t="str">
        <f>""</f>
        <v/>
      </c>
      <c r="AV172" t="str">
        <f>""</f>
        <v/>
      </c>
      <c r="AW172" t="str">
        <f>""</f>
        <v/>
      </c>
      <c r="AX172" t="str">
        <f>""</f>
        <v/>
      </c>
      <c r="AY172" t="str">
        <f>""</f>
        <v/>
      </c>
      <c r="AZ172" t="str">
        <f>""</f>
        <v/>
      </c>
      <c r="BA172" t="str">
        <f>""</f>
        <v/>
      </c>
    </row>
    <row r="173" spans="2:53" x14ac:dyDescent="0.2">
      <c r="B173" t="str">
        <f>"Number of years that household had a theft of money"</f>
        <v>Number of years that household had a theft of money</v>
      </c>
      <c r="C173" t="str">
        <f>""</f>
        <v/>
      </c>
      <c r="D173" t="str">
        <f>""</f>
        <v/>
      </c>
      <c r="E173" t="str">
        <f>""</f>
        <v/>
      </c>
      <c r="F173" t="str">
        <f>""</f>
        <v/>
      </c>
      <c r="G173" t="str">
        <f>""</f>
        <v/>
      </c>
      <c r="H173" t="str">
        <f>""</f>
        <v/>
      </c>
      <c r="I173" t="str">
        <f>""</f>
        <v/>
      </c>
      <c r="J173" t="str">
        <f>""</f>
        <v/>
      </c>
      <c r="K173" t="str">
        <f>""</f>
        <v/>
      </c>
      <c r="L173" t="str">
        <f>""</f>
        <v/>
      </c>
      <c r="M173" t="str">
        <f>""</f>
        <v/>
      </c>
      <c r="N173" t="str">
        <f>""</f>
        <v/>
      </c>
      <c r="O173" t="str">
        <f>""</f>
        <v/>
      </c>
      <c r="P173" t="str">
        <f>""</f>
        <v/>
      </c>
      <c r="Q173" t="str">
        <f>""</f>
        <v/>
      </c>
      <c r="R173" t="str">
        <f>""</f>
        <v/>
      </c>
      <c r="S173" t="str">
        <f>""</f>
        <v/>
      </c>
      <c r="T173" t="str">
        <f>""</f>
        <v/>
      </c>
      <c r="U173" t="str">
        <f>""</f>
        <v/>
      </c>
      <c r="V173" t="str">
        <f>""</f>
        <v/>
      </c>
      <c r="W173" t="str">
        <f>""</f>
        <v/>
      </c>
      <c r="X173" t="str">
        <f>""</f>
        <v/>
      </c>
      <c r="Y173" t="str">
        <f>""</f>
        <v/>
      </c>
      <c r="Z173" t="str">
        <f>""</f>
        <v/>
      </c>
      <c r="AA173" t="str">
        <f>""</f>
        <v/>
      </c>
      <c r="AB173" t="str">
        <f>""</f>
        <v/>
      </c>
      <c r="AC173" t="str">
        <f>""</f>
        <v/>
      </c>
      <c r="AD173" t="str">
        <f>""</f>
        <v/>
      </c>
      <c r="AE173" t="str">
        <f>""</f>
        <v/>
      </c>
      <c r="AF173" t="str">
        <f>""</f>
        <v/>
      </c>
      <c r="AG173" t="str">
        <f>""</f>
        <v/>
      </c>
      <c r="AH173" t="str">
        <f>""</f>
        <v/>
      </c>
      <c r="AI173" t="str">
        <f>""</f>
        <v/>
      </c>
      <c r="AJ173" t="str">
        <f>""</f>
        <v/>
      </c>
      <c r="AK173" t="str">
        <f>""</f>
        <v/>
      </c>
      <c r="AL173" t="str">
        <f>""</f>
        <v/>
      </c>
      <c r="AM173" t="str">
        <f>"0.025"</f>
        <v>0.025</v>
      </c>
      <c r="AN173" t="str">
        <f>"0.021"</f>
        <v>0.021</v>
      </c>
      <c r="AO173" t="str">
        <f>"0.025"</f>
        <v>0.025</v>
      </c>
      <c r="AP173" t="str">
        <f>""</f>
        <v/>
      </c>
      <c r="AQ173" t="str">
        <f>""</f>
        <v/>
      </c>
      <c r="AR173" t="str">
        <f>""</f>
        <v/>
      </c>
      <c r="AS173" t="str">
        <f>""</f>
        <v/>
      </c>
      <c r="AT173" t="str">
        <f>""</f>
        <v/>
      </c>
      <c r="AU173" t="str">
        <f>""</f>
        <v/>
      </c>
      <c r="AV173" t="str">
        <f>""</f>
        <v/>
      </c>
      <c r="AW173" t="str">
        <f>""</f>
        <v/>
      </c>
      <c r="AX173" t="str">
        <f>""</f>
        <v/>
      </c>
      <c r="AY173" t="str">
        <f>""</f>
        <v/>
      </c>
      <c r="AZ173" t="str">
        <f>""</f>
        <v/>
      </c>
      <c r="BA173" t="str">
        <f>""</f>
        <v/>
      </c>
    </row>
    <row r="174" spans="2:53" x14ac:dyDescent="0.2">
      <c r="B174" t="str">
        <f>""</f>
        <v/>
      </c>
      <c r="C174" t="str">
        <f>""</f>
        <v/>
      </c>
      <c r="D174" t="str">
        <f>""</f>
        <v/>
      </c>
      <c r="E174" t="str">
        <f>""</f>
        <v/>
      </c>
      <c r="F174" t="str">
        <f>""</f>
        <v/>
      </c>
      <c r="G174" t="str">
        <f>""</f>
        <v/>
      </c>
      <c r="H174" t="str">
        <f>""</f>
        <v/>
      </c>
      <c r="I174" t="str">
        <f>""</f>
        <v/>
      </c>
      <c r="J174" t="str">
        <f>""</f>
        <v/>
      </c>
      <c r="K174" t="str">
        <f>""</f>
        <v/>
      </c>
      <c r="L174" t="str">
        <f>""</f>
        <v/>
      </c>
      <c r="M174" t="str">
        <f>""</f>
        <v/>
      </c>
      <c r="N174" t="str">
        <f>""</f>
        <v/>
      </c>
      <c r="O174" t="str">
        <f>""</f>
        <v/>
      </c>
      <c r="P174" t="str">
        <f>""</f>
        <v/>
      </c>
      <c r="Q174" t="str">
        <f>""</f>
        <v/>
      </c>
      <c r="R174" t="str">
        <f>""</f>
        <v/>
      </c>
      <c r="S174" t="str">
        <f>""</f>
        <v/>
      </c>
      <c r="T174" t="str">
        <f>""</f>
        <v/>
      </c>
      <c r="U174" t="str">
        <f>""</f>
        <v/>
      </c>
      <c r="V174" t="str">
        <f>""</f>
        <v/>
      </c>
      <c r="W174" t="str">
        <f>""</f>
        <v/>
      </c>
      <c r="X174" t="str">
        <f>""</f>
        <v/>
      </c>
      <c r="Y174" t="str">
        <f>""</f>
        <v/>
      </c>
      <c r="Z174" t="str">
        <f>""</f>
        <v/>
      </c>
      <c r="AA174" t="str">
        <f>""</f>
        <v/>
      </c>
      <c r="AB174" t="str">
        <f>""</f>
        <v/>
      </c>
      <c r="AC174" t="str">
        <f>""</f>
        <v/>
      </c>
      <c r="AD174" t="str">
        <f>""</f>
        <v/>
      </c>
      <c r="AE174" t="str">
        <f>""</f>
        <v/>
      </c>
      <c r="AF174" t="str">
        <f>""</f>
        <v/>
      </c>
      <c r="AG174" t="str">
        <f>""</f>
        <v/>
      </c>
      <c r="AH174" t="str">
        <f>""</f>
        <v/>
      </c>
      <c r="AI174" t="str">
        <f>""</f>
        <v/>
      </c>
      <c r="AJ174" t="str">
        <f>""</f>
        <v/>
      </c>
      <c r="AK174" t="str">
        <f>""</f>
        <v/>
      </c>
      <c r="AL174" t="str">
        <f>""</f>
        <v/>
      </c>
      <c r="AM174" t="str">
        <f>"[0.023]"</f>
        <v>[0.023]</v>
      </c>
      <c r="AN174" t="str">
        <f>"[0.023]"</f>
        <v>[0.023]</v>
      </c>
      <c r="AO174" t="str">
        <f>"[0.023]"</f>
        <v>[0.023]</v>
      </c>
      <c r="AP174" t="str">
        <f>""</f>
        <v/>
      </c>
      <c r="AQ174" t="str">
        <f>""</f>
        <v/>
      </c>
      <c r="AR174" t="str">
        <f>""</f>
        <v/>
      </c>
      <c r="AS174" t="str">
        <f>""</f>
        <v/>
      </c>
      <c r="AT174" t="str">
        <f>""</f>
        <v/>
      </c>
      <c r="AU174" t="str">
        <f>""</f>
        <v/>
      </c>
      <c r="AV174" t="str">
        <f>""</f>
        <v/>
      </c>
      <c r="AW174" t="str">
        <f>""</f>
        <v/>
      </c>
      <c r="AX174" t="str">
        <f>""</f>
        <v/>
      </c>
      <c r="AY174" t="str">
        <f>""</f>
        <v/>
      </c>
      <c r="AZ174" t="str">
        <f>""</f>
        <v/>
      </c>
      <c r="BA174" t="str">
        <f>""</f>
        <v/>
      </c>
    </row>
    <row r="175" spans="2:53" x14ac:dyDescent="0.2">
      <c r="B175" t="str">
        <f>"At least 1 child left the household in a given year (yes=1)"</f>
        <v>At least 1 child left the household in a given year (yes=1)</v>
      </c>
      <c r="C175" t="str">
        <f>""</f>
        <v/>
      </c>
      <c r="D175" t="str">
        <f>""</f>
        <v/>
      </c>
      <c r="E175" t="str">
        <f>""</f>
        <v/>
      </c>
      <c r="F175" t="str">
        <f>""</f>
        <v/>
      </c>
      <c r="G175" t="str">
        <f>""</f>
        <v/>
      </c>
      <c r="H175" t="str">
        <f>""</f>
        <v/>
      </c>
      <c r="I175" t="str">
        <f>""</f>
        <v/>
      </c>
      <c r="J175" t="str">
        <f>""</f>
        <v/>
      </c>
      <c r="K175" t="str">
        <f>""</f>
        <v/>
      </c>
      <c r="L175" t="str">
        <f>""</f>
        <v/>
      </c>
      <c r="M175" t="str">
        <f>""</f>
        <v/>
      </c>
      <c r="N175" t="str">
        <f>""</f>
        <v/>
      </c>
      <c r="O175" t="str">
        <f>""</f>
        <v/>
      </c>
      <c r="P175" t="str">
        <f>""</f>
        <v/>
      </c>
      <c r="Q175" t="str">
        <f>""</f>
        <v/>
      </c>
      <c r="R175" t="str">
        <f>""</f>
        <v/>
      </c>
      <c r="S175" t="str">
        <f>""</f>
        <v/>
      </c>
      <c r="T175" t="str">
        <f>""</f>
        <v/>
      </c>
      <c r="U175" t="str">
        <f>""</f>
        <v/>
      </c>
      <c r="V175" t="str">
        <f>""</f>
        <v/>
      </c>
      <c r="W175" t="str">
        <f>""</f>
        <v/>
      </c>
      <c r="X175" t="str">
        <f>""</f>
        <v/>
      </c>
      <c r="Y175" t="str">
        <f>""</f>
        <v/>
      </c>
      <c r="Z175" t="str">
        <f>""</f>
        <v/>
      </c>
      <c r="AA175" t="str">
        <f>""</f>
        <v/>
      </c>
      <c r="AB175" t="str">
        <f>""</f>
        <v/>
      </c>
      <c r="AC175" t="str">
        <f>""</f>
        <v/>
      </c>
      <c r="AD175" t="str">
        <f>""</f>
        <v/>
      </c>
      <c r="AE175" t="str">
        <f>""</f>
        <v/>
      </c>
      <c r="AF175" t="str">
        <f>""</f>
        <v/>
      </c>
      <c r="AG175" t="str">
        <f>""</f>
        <v/>
      </c>
      <c r="AH175" t="str">
        <f>""</f>
        <v/>
      </c>
      <c r="AI175" t="str">
        <f>""</f>
        <v/>
      </c>
      <c r="AJ175" t="str">
        <f>""</f>
        <v/>
      </c>
      <c r="AK175" t="str">
        <f>""</f>
        <v/>
      </c>
      <c r="AL175" t="str">
        <f>""</f>
        <v/>
      </c>
      <c r="AM175" t="str">
        <f>"-0.063"</f>
        <v>-0.063</v>
      </c>
      <c r="AN175" t="str">
        <f>""</f>
        <v/>
      </c>
      <c r="AO175" t="str">
        <f>""</f>
        <v/>
      </c>
      <c r="AP175" t="str">
        <f>""</f>
        <v/>
      </c>
      <c r="AQ175" t="str">
        <f>""</f>
        <v/>
      </c>
      <c r="AR175" t="str">
        <f>""</f>
        <v/>
      </c>
      <c r="AS175" t="str">
        <f>""</f>
        <v/>
      </c>
      <c r="AT175" t="str">
        <f>""</f>
        <v/>
      </c>
      <c r="AU175" t="str">
        <f>""</f>
        <v/>
      </c>
      <c r="AV175" t="str">
        <f>""</f>
        <v/>
      </c>
      <c r="AW175" t="str">
        <f>""</f>
        <v/>
      </c>
      <c r="AX175" t="str">
        <f>""</f>
        <v/>
      </c>
      <c r="AY175" t="str">
        <f>""</f>
        <v/>
      </c>
      <c r="AZ175" t="str">
        <f>""</f>
        <v/>
      </c>
      <c r="BA175" t="str">
        <f>""</f>
        <v/>
      </c>
    </row>
    <row r="176" spans="2:53" x14ac:dyDescent="0.2">
      <c r="B176" t="str">
        <f>""</f>
        <v/>
      </c>
      <c r="C176" t="str">
        <f>""</f>
        <v/>
      </c>
      <c r="D176" t="str">
        <f>""</f>
        <v/>
      </c>
      <c r="E176" t="str">
        <f>""</f>
        <v/>
      </c>
      <c r="F176" t="str">
        <f>""</f>
        <v/>
      </c>
      <c r="G176" t="str">
        <f>""</f>
        <v/>
      </c>
      <c r="H176" t="str">
        <f>""</f>
        <v/>
      </c>
      <c r="I176" t="str">
        <f>""</f>
        <v/>
      </c>
      <c r="J176" t="str">
        <f>""</f>
        <v/>
      </c>
      <c r="K176" t="str">
        <f>""</f>
        <v/>
      </c>
      <c r="L176" t="str">
        <f>""</f>
        <v/>
      </c>
      <c r="M176" t="str">
        <f>""</f>
        <v/>
      </c>
      <c r="N176" t="str">
        <f>""</f>
        <v/>
      </c>
      <c r="O176" t="str">
        <f>""</f>
        <v/>
      </c>
      <c r="P176" t="str">
        <f>""</f>
        <v/>
      </c>
      <c r="Q176" t="str">
        <f>""</f>
        <v/>
      </c>
      <c r="R176" t="str">
        <f>""</f>
        <v/>
      </c>
      <c r="S176" t="str">
        <f>""</f>
        <v/>
      </c>
      <c r="T176" t="str">
        <f>""</f>
        <v/>
      </c>
      <c r="U176" t="str">
        <f>""</f>
        <v/>
      </c>
      <c r="V176" t="str">
        <f>""</f>
        <v/>
      </c>
      <c r="W176" t="str">
        <f>""</f>
        <v/>
      </c>
      <c r="X176" t="str">
        <f>""</f>
        <v/>
      </c>
      <c r="Y176" t="str">
        <f>""</f>
        <v/>
      </c>
      <c r="Z176" t="str">
        <f>""</f>
        <v/>
      </c>
      <c r="AA176" t="str">
        <f>""</f>
        <v/>
      </c>
      <c r="AB176" t="str">
        <f>""</f>
        <v/>
      </c>
      <c r="AC176" t="str">
        <f>""</f>
        <v/>
      </c>
      <c r="AD176" t="str">
        <f>""</f>
        <v/>
      </c>
      <c r="AE176" t="str">
        <f>""</f>
        <v/>
      </c>
      <c r="AF176" t="str">
        <f>""</f>
        <v/>
      </c>
      <c r="AG176" t="str">
        <f>""</f>
        <v/>
      </c>
      <c r="AH176" t="str">
        <f>""</f>
        <v/>
      </c>
      <c r="AI176" t="str">
        <f>""</f>
        <v/>
      </c>
      <c r="AJ176" t="str">
        <f>""</f>
        <v/>
      </c>
      <c r="AK176" t="str">
        <f>""</f>
        <v/>
      </c>
      <c r="AL176" t="str">
        <f>""</f>
        <v/>
      </c>
      <c r="AM176" t="str">
        <f>"[0.043]"</f>
        <v>[0.043]</v>
      </c>
      <c r="AN176" t="str">
        <f>""</f>
        <v/>
      </c>
      <c r="AO176" t="str">
        <f>""</f>
        <v/>
      </c>
      <c r="AP176" t="str">
        <f>""</f>
        <v/>
      </c>
      <c r="AQ176" t="str">
        <f>""</f>
        <v/>
      </c>
      <c r="AR176" t="str">
        <f>""</f>
        <v/>
      </c>
      <c r="AS176" t="str">
        <f>""</f>
        <v/>
      </c>
      <c r="AT176" t="str">
        <f>""</f>
        <v/>
      </c>
      <c r="AU176" t="str">
        <f>""</f>
        <v/>
      </c>
      <c r="AV176" t="str">
        <f>""</f>
        <v/>
      </c>
      <c r="AW176" t="str">
        <f>""</f>
        <v/>
      </c>
      <c r="AX176" t="str">
        <f>""</f>
        <v/>
      </c>
      <c r="AY176" t="str">
        <f>""</f>
        <v/>
      </c>
      <c r="AZ176" t="str">
        <f>""</f>
        <v/>
      </c>
      <c r="BA176" t="str">
        <f>""</f>
        <v/>
      </c>
    </row>
    <row r="177" spans="2:53" x14ac:dyDescent="0.2">
      <c r="B177" t="str">
        <f>"Interaction"</f>
        <v>Interaction</v>
      </c>
      <c r="C177" t="str">
        <f>""</f>
        <v/>
      </c>
      <c r="D177" t="str">
        <f>""</f>
        <v/>
      </c>
      <c r="E177" t="str">
        <f>""</f>
        <v/>
      </c>
      <c r="F177" t="str">
        <f>""</f>
        <v/>
      </c>
      <c r="G177" t="str">
        <f>""</f>
        <v/>
      </c>
      <c r="H177" t="str">
        <f>""</f>
        <v/>
      </c>
      <c r="I177" t="str">
        <f>""</f>
        <v/>
      </c>
      <c r="J177" t="str">
        <f>""</f>
        <v/>
      </c>
      <c r="K177" t="str">
        <f>""</f>
        <v/>
      </c>
      <c r="L177" t="str">
        <f>""</f>
        <v/>
      </c>
      <c r="M177" t="str">
        <f>""</f>
        <v/>
      </c>
      <c r="N177" t="str">
        <f>""</f>
        <v/>
      </c>
      <c r="O177" t="str">
        <f>""</f>
        <v/>
      </c>
      <c r="P177" t="str">
        <f>""</f>
        <v/>
      </c>
      <c r="Q177" t="str">
        <f>""</f>
        <v/>
      </c>
      <c r="R177" t="str">
        <f>""</f>
        <v/>
      </c>
      <c r="S177" t="str">
        <f>""</f>
        <v/>
      </c>
      <c r="T177" t="str">
        <f>""</f>
        <v/>
      </c>
      <c r="U177" t="str">
        <f>""</f>
        <v/>
      </c>
      <c r="V177" t="str">
        <f>""</f>
        <v/>
      </c>
      <c r="W177" t="str">
        <f>""</f>
        <v/>
      </c>
      <c r="X177" t="str">
        <f>""</f>
        <v/>
      </c>
      <c r="Y177" t="str">
        <f>""</f>
        <v/>
      </c>
      <c r="Z177" t="str">
        <f>""</f>
        <v/>
      </c>
      <c r="AA177" t="str">
        <f>""</f>
        <v/>
      </c>
      <c r="AB177" t="str">
        <f>""</f>
        <v/>
      </c>
      <c r="AC177" t="str">
        <f>""</f>
        <v/>
      </c>
      <c r="AD177" t="str">
        <f>""</f>
        <v/>
      </c>
      <c r="AE177" t="str">
        <f>""</f>
        <v/>
      </c>
      <c r="AF177" t="str">
        <f>""</f>
        <v/>
      </c>
      <c r="AG177" t="str">
        <f>""</f>
        <v/>
      </c>
      <c r="AH177" t="str">
        <f>""</f>
        <v/>
      </c>
      <c r="AI177" t="str">
        <f>""</f>
        <v/>
      </c>
      <c r="AJ177" t="str">
        <f>""</f>
        <v/>
      </c>
      <c r="AK177" t="str">
        <f>""</f>
        <v/>
      </c>
      <c r="AL177" t="str">
        <f>""</f>
        <v/>
      </c>
      <c r="AM177" t="str">
        <f>"-0.103"</f>
        <v>-0.103</v>
      </c>
      <c r="AN177" t="str">
        <f>""</f>
        <v/>
      </c>
      <c r="AO177" t="str">
        <f>""</f>
        <v/>
      </c>
      <c r="AP177" t="str">
        <f>""</f>
        <v/>
      </c>
      <c r="AQ177" t="str">
        <f>""</f>
        <v/>
      </c>
      <c r="AR177" t="str">
        <f>""</f>
        <v/>
      </c>
      <c r="AS177" t="str">
        <f>""</f>
        <v/>
      </c>
      <c r="AT177" t="str">
        <f>""</f>
        <v/>
      </c>
      <c r="AU177" t="str">
        <f>""</f>
        <v/>
      </c>
      <c r="AV177" t="str">
        <f>""</f>
        <v/>
      </c>
      <c r="AW177" t="str">
        <f>""</f>
        <v/>
      </c>
      <c r="AX177" t="str">
        <f>""</f>
        <v/>
      </c>
      <c r="AY177" t="str">
        <f>""</f>
        <v/>
      </c>
      <c r="AZ177" t="str">
        <f>""</f>
        <v/>
      </c>
      <c r="BA177" t="str">
        <f>""</f>
        <v/>
      </c>
    </row>
    <row r="178" spans="2:53" x14ac:dyDescent="0.2">
      <c r="B178" t="str">
        <f>""</f>
        <v/>
      </c>
      <c r="C178" t="str">
        <f>""</f>
        <v/>
      </c>
      <c r="D178" t="str">
        <f>""</f>
        <v/>
      </c>
      <c r="E178" t="str">
        <f>""</f>
        <v/>
      </c>
      <c r="F178" t="str">
        <f>""</f>
        <v/>
      </c>
      <c r="G178" t="str">
        <f>""</f>
        <v/>
      </c>
      <c r="H178" t="str">
        <f>""</f>
        <v/>
      </c>
      <c r="I178" t="str">
        <f>""</f>
        <v/>
      </c>
      <c r="J178" t="str">
        <f>""</f>
        <v/>
      </c>
      <c r="K178" t="str">
        <f>""</f>
        <v/>
      </c>
      <c r="L178" t="str">
        <f>""</f>
        <v/>
      </c>
      <c r="M178" t="str">
        <f>""</f>
        <v/>
      </c>
      <c r="N178" t="str">
        <f>""</f>
        <v/>
      </c>
      <c r="O178" t="str">
        <f>""</f>
        <v/>
      </c>
      <c r="P178" t="str">
        <f>""</f>
        <v/>
      </c>
      <c r="Q178" t="str">
        <f>""</f>
        <v/>
      </c>
      <c r="R178" t="str">
        <f>""</f>
        <v/>
      </c>
      <c r="S178" t="str">
        <f>""</f>
        <v/>
      </c>
      <c r="T178" t="str">
        <f>""</f>
        <v/>
      </c>
      <c r="U178" t="str">
        <f>""</f>
        <v/>
      </c>
      <c r="V178" t="str">
        <f>""</f>
        <v/>
      </c>
      <c r="W178" t="str">
        <f>""</f>
        <v/>
      </c>
      <c r="X178" t="str">
        <f>""</f>
        <v/>
      </c>
      <c r="Y178" t="str">
        <f>""</f>
        <v/>
      </c>
      <c r="Z178" t="str">
        <f>""</f>
        <v/>
      </c>
      <c r="AA178" t="str">
        <f>""</f>
        <v/>
      </c>
      <c r="AB178" t="str">
        <f>""</f>
        <v/>
      </c>
      <c r="AC178" t="str">
        <f>""</f>
        <v/>
      </c>
      <c r="AD178" t="str">
        <f>""</f>
        <v/>
      </c>
      <c r="AE178" t="str">
        <f>""</f>
        <v/>
      </c>
      <c r="AF178" t="str">
        <f>""</f>
        <v/>
      </c>
      <c r="AG178" t="str">
        <f>""</f>
        <v/>
      </c>
      <c r="AH178" t="str">
        <f>""</f>
        <v/>
      </c>
      <c r="AI178" t="str">
        <f>""</f>
        <v/>
      </c>
      <c r="AJ178" t="str">
        <f>""</f>
        <v/>
      </c>
      <c r="AK178" t="str">
        <f>""</f>
        <v/>
      </c>
      <c r="AL178" t="str">
        <f>""</f>
        <v/>
      </c>
      <c r="AM178" t="str">
        <f>"[0.069]"</f>
        <v>[0.069]</v>
      </c>
      <c r="AN178" t="str">
        <f>""</f>
        <v/>
      </c>
      <c r="AO178" t="str">
        <f>""</f>
        <v/>
      </c>
      <c r="AP178" t="str">
        <f>""</f>
        <v/>
      </c>
      <c r="AQ178" t="str">
        <f>""</f>
        <v/>
      </c>
      <c r="AR178" t="str">
        <f>""</f>
        <v/>
      </c>
      <c r="AS178" t="str">
        <f>""</f>
        <v/>
      </c>
      <c r="AT178" t="str">
        <f>""</f>
        <v/>
      </c>
      <c r="AU178" t="str">
        <f>""</f>
        <v/>
      </c>
      <c r="AV178" t="str">
        <f>""</f>
        <v/>
      </c>
      <c r="AW178" t="str">
        <f>""</f>
        <v/>
      </c>
      <c r="AX178" t="str">
        <f>""</f>
        <v/>
      </c>
      <c r="AY178" t="str">
        <f>""</f>
        <v/>
      </c>
      <c r="AZ178" t="str">
        <f>""</f>
        <v/>
      </c>
      <c r="BA178" t="str">
        <f>""</f>
        <v/>
      </c>
    </row>
    <row r="179" spans="2:53" x14ac:dyDescent="0.2">
      <c r="B179" t="str">
        <f>"Number of childs who left household 1998-2007"</f>
        <v>Number of childs who left household 1998-2007</v>
      </c>
      <c r="C179" t="str">
        <f>""</f>
        <v/>
      </c>
      <c r="D179" t="str">
        <f>""</f>
        <v/>
      </c>
      <c r="E179" t="str">
        <f>""</f>
        <v/>
      </c>
      <c r="F179" t="str">
        <f>""</f>
        <v/>
      </c>
      <c r="G179" t="str">
        <f>""</f>
        <v/>
      </c>
      <c r="H179" t="str">
        <f>""</f>
        <v/>
      </c>
      <c r="I179" t="str">
        <f>""</f>
        <v/>
      </c>
      <c r="J179" t="str">
        <f>""</f>
        <v/>
      </c>
      <c r="K179" t="str">
        <f>""</f>
        <v/>
      </c>
      <c r="L179" t="str">
        <f>""</f>
        <v/>
      </c>
      <c r="M179" t="str">
        <f>""</f>
        <v/>
      </c>
      <c r="N179" t="str">
        <f>""</f>
        <v/>
      </c>
      <c r="O179" t="str">
        <f>""</f>
        <v/>
      </c>
      <c r="P179" t="str">
        <f>""</f>
        <v/>
      </c>
      <c r="Q179" t="str">
        <f>""</f>
        <v/>
      </c>
      <c r="R179" t="str">
        <f>""</f>
        <v/>
      </c>
      <c r="S179" t="str">
        <f>""</f>
        <v/>
      </c>
      <c r="T179" t="str">
        <f>""</f>
        <v/>
      </c>
      <c r="U179" t="str">
        <f>""</f>
        <v/>
      </c>
      <c r="V179" t="str">
        <f>""</f>
        <v/>
      </c>
      <c r="W179" t="str">
        <f>""</f>
        <v/>
      </c>
      <c r="X179" t="str">
        <f>""</f>
        <v/>
      </c>
      <c r="Y179" t="str">
        <f>""</f>
        <v/>
      </c>
      <c r="Z179" t="str">
        <f>""</f>
        <v/>
      </c>
      <c r="AA179" t="str">
        <f>""</f>
        <v/>
      </c>
      <c r="AB179" t="str">
        <f>""</f>
        <v/>
      </c>
      <c r="AC179" t="str">
        <f>""</f>
        <v/>
      </c>
      <c r="AD179" t="str">
        <f>""</f>
        <v/>
      </c>
      <c r="AE179" t="str">
        <f>""</f>
        <v/>
      </c>
      <c r="AF179" t="str">
        <f>""</f>
        <v/>
      </c>
      <c r="AG179" t="str">
        <f>""</f>
        <v/>
      </c>
      <c r="AH179" t="str">
        <f>""</f>
        <v/>
      </c>
      <c r="AI179" t="str">
        <f>""</f>
        <v/>
      </c>
      <c r="AJ179" t="str">
        <f>""</f>
        <v/>
      </c>
      <c r="AK179" t="str">
        <f>""</f>
        <v/>
      </c>
      <c r="AL179" t="str">
        <f>""</f>
        <v/>
      </c>
      <c r="AM179" t="str">
        <f>""</f>
        <v/>
      </c>
      <c r="AN179" t="str">
        <f>"-0.049**"</f>
        <v>-0.049**</v>
      </c>
      <c r="AO179" t="str">
        <f>""</f>
        <v/>
      </c>
      <c r="AP179" t="str">
        <f>""</f>
        <v/>
      </c>
      <c r="AQ179" t="str">
        <f>""</f>
        <v/>
      </c>
      <c r="AR179" t="str">
        <f>""</f>
        <v/>
      </c>
      <c r="AS179" t="str">
        <f>""</f>
        <v/>
      </c>
      <c r="AT179" t="str">
        <f>""</f>
        <v/>
      </c>
      <c r="AU179" t="str">
        <f>""</f>
        <v/>
      </c>
      <c r="AV179" t="str">
        <f>""</f>
        <v/>
      </c>
      <c r="AW179" t="str">
        <f>""</f>
        <v/>
      </c>
      <c r="AX179" t="str">
        <f>""</f>
        <v/>
      </c>
      <c r="AY179" t="str">
        <f>""</f>
        <v/>
      </c>
      <c r="AZ179" t="str">
        <f>""</f>
        <v/>
      </c>
      <c r="BA179" t="str">
        <f>""</f>
        <v/>
      </c>
    </row>
    <row r="180" spans="2:53" x14ac:dyDescent="0.2">
      <c r="B180" t="str">
        <f>""</f>
        <v/>
      </c>
      <c r="C180" t="str">
        <f>""</f>
        <v/>
      </c>
      <c r="D180" t="str">
        <f>""</f>
        <v/>
      </c>
      <c r="E180" t="str">
        <f>""</f>
        <v/>
      </c>
      <c r="F180" t="str">
        <f>""</f>
        <v/>
      </c>
      <c r="G180" t="str">
        <f>""</f>
        <v/>
      </c>
      <c r="H180" t="str">
        <f>""</f>
        <v/>
      </c>
      <c r="I180" t="str">
        <f>""</f>
        <v/>
      </c>
      <c r="J180" t="str">
        <f>""</f>
        <v/>
      </c>
      <c r="K180" t="str">
        <f>""</f>
        <v/>
      </c>
      <c r="L180" t="str">
        <f>""</f>
        <v/>
      </c>
      <c r="M180" t="str">
        <f>""</f>
        <v/>
      </c>
      <c r="N180" t="str">
        <f>""</f>
        <v/>
      </c>
      <c r="O180" t="str">
        <f>""</f>
        <v/>
      </c>
      <c r="P180" t="str">
        <f>""</f>
        <v/>
      </c>
      <c r="Q180" t="str">
        <f>""</f>
        <v/>
      </c>
      <c r="R180" t="str">
        <f>""</f>
        <v/>
      </c>
      <c r="S180" t="str">
        <f>""</f>
        <v/>
      </c>
      <c r="T180" t="str">
        <f>""</f>
        <v/>
      </c>
      <c r="U180" t="str">
        <f>""</f>
        <v/>
      </c>
      <c r="V180" t="str">
        <f>""</f>
        <v/>
      </c>
      <c r="W180" t="str">
        <f>""</f>
        <v/>
      </c>
      <c r="X180" t="str">
        <f>""</f>
        <v/>
      </c>
      <c r="Y180" t="str">
        <f>""</f>
        <v/>
      </c>
      <c r="Z180" t="str">
        <f>""</f>
        <v/>
      </c>
      <c r="AA180" t="str">
        <f>""</f>
        <v/>
      </c>
      <c r="AB180" t="str">
        <f>""</f>
        <v/>
      </c>
      <c r="AC180" t="str">
        <f>""</f>
        <v/>
      </c>
      <c r="AD180" t="str">
        <f>""</f>
        <v/>
      </c>
      <c r="AE180" t="str">
        <f>""</f>
        <v/>
      </c>
      <c r="AF180" t="str">
        <f>""</f>
        <v/>
      </c>
      <c r="AG180" t="str">
        <f>""</f>
        <v/>
      </c>
      <c r="AH180" t="str">
        <f>""</f>
        <v/>
      </c>
      <c r="AI180" t="str">
        <f>""</f>
        <v/>
      </c>
      <c r="AJ180" t="str">
        <f>""</f>
        <v/>
      </c>
      <c r="AK180" t="str">
        <f>""</f>
        <v/>
      </c>
      <c r="AL180" t="str">
        <f>""</f>
        <v/>
      </c>
      <c r="AM180" t="str">
        <f>""</f>
        <v/>
      </c>
      <c r="AN180" t="str">
        <f>"[0.024]"</f>
        <v>[0.024]</v>
      </c>
      <c r="AO180" t="str">
        <f>""</f>
        <v/>
      </c>
      <c r="AP180" t="str">
        <f>""</f>
        <v/>
      </c>
      <c r="AQ180" t="str">
        <f>""</f>
        <v/>
      </c>
      <c r="AR180" t="str">
        <f>""</f>
        <v/>
      </c>
      <c r="AS180" t="str">
        <f>""</f>
        <v/>
      </c>
      <c r="AT180" t="str">
        <f>""</f>
        <v/>
      </c>
      <c r="AU180" t="str">
        <f>""</f>
        <v/>
      </c>
      <c r="AV180" t="str">
        <f>""</f>
        <v/>
      </c>
      <c r="AW180" t="str">
        <f>""</f>
        <v/>
      </c>
      <c r="AX180" t="str">
        <f>""</f>
        <v/>
      </c>
      <c r="AY180" t="str">
        <f>""</f>
        <v/>
      </c>
      <c r="AZ180" t="str">
        <f>""</f>
        <v/>
      </c>
      <c r="BA180" t="str">
        <f>""</f>
        <v/>
      </c>
    </row>
    <row r="181" spans="2:53" x14ac:dyDescent="0.2">
      <c r="B181" t="str">
        <f>"Interaction"</f>
        <v>Interaction</v>
      </c>
      <c r="C181" t="str">
        <f>""</f>
        <v/>
      </c>
      <c r="D181" t="str">
        <f>""</f>
        <v/>
      </c>
      <c r="E181" t="str">
        <f>""</f>
        <v/>
      </c>
      <c r="F181" t="str">
        <f>""</f>
        <v/>
      </c>
      <c r="G181" t="str">
        <f>""</f>
        <v/>
      </c>
      <c r="H181" t="str">
        <f>""</f>
        <v/>
      </c>
      <c r="I181" t="str">
        <f>""</f>
        <v/>
      </c>
      <c r="J181" t="str">
        <f>""</f>
        <v/>
      </c>
      <c r="K181" t="str">
        <f>""</f>
        <v/>
      </c>
      <c r="L181" t="str">
        <f>""</f>
        <v/>
      </c>
      <c r="M181" t="str">
        <f>""</f>
        <v/>
      </c>
      <c r="N181" t="str">
        <f>""</f>
        <v/>
      </c>
      <c r="O181" t="str">
        <f>""</f>
        <v/>
      </c>
      <c r="P181" t="str">
        <f>""</f>
        <v/>
      </c>
      <c r="Q181" t="str">
        <f>""</f>
        <v/>
      </c>
      <c r="R181" t="str">
        <f>""</f>
        <v/>
      </c>
      <c r="S181" t="str">
        <f>""</f>
        <v/>
      </c>
      <c r="T181" t="str">
        <f>""</f>
        <v/>
      </c>
      <c r="U181" t="str">
        <f>""</f>
        <v/>
      </c>
      <c r="V181" t="str">
        <f>""</f>
        <v/>
      </c>
      <c r="W181" t="str">
        <f>""</f>
        <v/>
      </c>
      <c r="X181" t="str">
        <f>""</f>
        <v/>
      </c>
      <c r="Y181" t="str">
        <f>""</f>
        <v/>
      </c>
      <c r="Z181" t="str">
        <f>""</f>
        <v/>
      </c>
      <c r="AA181" t="str">
        <f>""</f>
        <v/>
      </c>
      <c r="AB181" t="str">
        <f>""</f>
        <v/>
      </c>
      <c r="AC181" t="str">
        <f>""</f>
        <v/>
      </c>
      <c r="AD181" t="str">
        <f>""</f>
        <v/>
      </c>
      <c r="AE181" t="str">
        <f>""</f>
        <v/>
      </c>
      <c r="AF181" t="str">
        <f>""</f>
        <v/>
      </c>
      <c r="AG181" t="str">
        <f>""</f>
        <v/>
      </c>
      <c r="AH181" t="str">
        <f>""</f>
        <v/>
      </c>
      <c r="AI181" t="str">
        <f>""</f>
        <v/>
      </c>
      <c r="AJ181" t="str">
        <f>""</f>
        <v/>
      </c>
      <c r="AK181" t="str">
        <f>""</f>
        <v/>
      </c>
      <c r="AL181" t="str">
        <f>""</f>
        <v/>
      </c>
      <c r="AM181" t="str">
        <f>""</f>
        <v/>
      </c>
      <c r="AN181" t="str">
        <f>"-0.027"</f>
        <v>-0.027</v>
      </c>
      <c r="AO181" t="str">
        <f>""</f>
        <v/>
      </c>
      <c r="AP181" t="str">
        <f>""</f>
        <v/>
      </c>
      <c r="AQ181" t="str">
        <f>""</f>
        <v/>
      </c>
      <c r="AR181" t="str">
        <f>""</f>
        <v/>
      </c>
      <c r="AS181" t="str">
        <f>""</f>
        <v/>
      </c>
      <c r="AT181" t="str">
        <f>""</f>
        <v/>
      </c>
      <c r="AU181" t="str">
        <f>""</f>
        <v/>
      </c>
      <c r="AV181" t="str">
        <f>""</f>
        <v/>
      </c>
      <c r="AW181" t="str">
        <f>""</f>
        <v/>
      </c>
      <c r="AX181" t="str">
        <f>""</f>
        <v/>
      </c>
      <c r="AY181" t="str">
        <f>""</f>
        <v/>
      </c>
      <c r="AZ181" t="str">
        <f>""</f>
        <v/>
      </c>
      <c r="BA181" t="str">
        <f>""</f>
        <v/>
      </c>
    </row>
    <row r="182" spans="2:53" x14ac:dyDescent="0.2">
      <c r="B182" t="str">
        <f>""</f>
        <v/>
      </c>
      <c r="C182" t="str">
        <f>""</f>
        <v/>
      </c>
      <c r="D182" t="str">
        <f>""</f>
        <v/>
      </c>
      <c r="E182" t="str">
        <f>""</f>
        <v/>
      </c>
      <c r="F182" t="str">
        <f>""</f>
        <v/>
      </c>
      <c r="G182" t="str">
        <f>""</f>
        <v/>
      </c>
      <c r="H182" t="str">
        <f>""</f>
        <v/>
      </c>
      <c r="I182" t="str">
        <f>""</f>
        <v/>
      </c>
      <c r="J182" t="str">
        <f>""</f>
        <v/>
      </c>
      <c r="K182" t="str">
        <f>""</f>
        <v/>
      </c>
      <c r="L182" t="str">
        <f>""</f>
        <v/>
      </c>
      <c r="M182" t="str">
        <f>""</f>
        <v/>
      </c>
      <c r="N182" t="str">
        <f>""</f>
        <v/>
      </c>
      <c r="O182" t="str">
        <f>""</f>
        <v/>
      </c>
      <c r="P182" t="str">
        <f>""</f>
        <v/>
      </c>
      <c r="Q182" t="str">
        <f>""</f>
        <v/>
      </c>
      <c r="R182" t="str">
        <f>""</f>
        <v/>
      </c>
      <c r="S182" t="str">
        <f>""</f>
        <v/>
      </c>
      <c r="T182" t="str">
        <f>""</f>
        <v/>
      </c>
      <c r="U182" t="str">
        <f>""</f>
        <v/>
      </c>
      <c r="V182" t="str">
        <f>""</f>
        <v/>
      </c>
      <c r="W182" t="str">
        <f>""</f>
        <v/>
      </c>
      <c r="X182" t="str">
        <f>""</f>
        <v/>
      </c>
      <c r="Y182" t="str">
        <f>""</f>
        <v/>
      </c>
      <c r="Z182" t="str">
        <f>""</f>
        <v/>
      </c>
      <c r="AA182" t="str">
        <f>""</f>
        <v/>
      </c>
      <c r="AB182" t="str">
        <f>""</f>
        <v/>
      </c>
      <c r="AC182" t="str">
        <f>""</f>
        <v/>
      </c>
      <c r="AD182" t="str">
        <f>""</f>
        <v/>
      </c>
      <c r="AE182" t="str">
        <f>""</f>
        <v/>
      </c>
      <c r="AF182" t="str">
        <f>""</f>
        <v/>
      </c>
      <c r="AG182" t="str">
        <f>""</f>
        <v/>
      </c>
      <c r="AH182" t="str">
        <f>""</f>
        <v/>
      </c>
      <c r="AI182" t="str">
        <f>""</f>
        <v/>
      </c>
      <c r="AJ182" t="str">
        <f>""</f>
        <v/>
      </c>
      <c r="AK182" t="str">
        <f>""</f>
        <v/>
      </c>
      <c r="AL182" t="str">
        <f>""</f>
        <v/>
      </c>
      <c r="AM182" t="str">
        <f>""</f>
        <v/>
      </c>
      <c r="AN182" t="str">
        <f>"[0.038]"</f>
        <v>[0.038]</v>
      </c>
      <c r="AO182" t="str">
        <f>""</f>
        <v/>
      </c>
      <c r="AP182" t="str">
        <f>""</f>
        <v/>
      </c>
      <c r="AQ182" t="str">
        <f>""</f>
        <v/>
      </c>
      <c r="AR182" t="str">
        <f>""</f>
        <v/>
      </c>
      <c r="AS182" t="str">
        <f>""</f>
        <v/>
      </c>
      <c r="AT182" t="str">
        <f>""</f>
        <v/>
      </c>
      <c r="AU182" t="str">
        <f>""</f>
        <v/>
      </c>
      <c r="AV182" t="str">
        <f>""</f>
        <v/>
      </c>
      <c r="AW182" t="str">
        <f>""</f>
        <v/>
      </c>
      <c r="AX182" t="str">
        <f>""</f>
        <v/>
      </c>
      <c r="AY182" t="str">
        <f>""</f>
        <v/>
      </c>
      <c r="AZ182" t="str">
        <f>""</f>
        <v/>
      </c>
      <c r="BA182" t="str">
        <f>""</f>
        <v/>
      </c>
    </row>
    <row r="183" spans="2:53" x14ac:dyDescent="0.2">
      <c r="B183" t="str">
        <f>"Share of childs  who left household 1998-2007"</f>
        <v>Share of childs  who left household 1998-2007</v>
      </c>
      <c r="C183" t="str">
        <f>""</f>
        <v/>
      </c>
      <c r="D183" t="str">
        <f>""</f>
        <v/>
      </c>
      <c r="E183" t="str">
        <f>""</f>
        <v/>
      </c>
      <c r="F183" t="str">
        <f>""</f>
        <v/>
      </c>
      <c r="G183" t="str">
        <f>""</f>
        <v/>
      </c>
      <c r="H183" t="str">
        <f>""</f>
        <v/>
      </c>
      <c r="I183" t="str">
        <f>""</f>
        <v/>
      </c>
      <c r="J183" t="str">
        <f>""</f>
        <v/>
      </c>
      <c r="K183" t="str">
        <f>""</f>
        <v/>
      </c>
      <c r="L183" t="str">
        <f>""</f>
        <v/>
      </c>
      <c r="M183" t="str">
        <f>""</f>
        <v/>
      </c>
      <c r="N183" t="str">
        <f>""</f>
        <v/>
      </c>
      <c r="O183" t="str">
        <f>""</f>
        <v/>
      </c>
      <c r="P183" t="str">
        <f>""</f>
        <v/>
      </c>
      <c r="Q183" t="str">
        <f>""</f>
        <v/>
      </c>
      <c r="R183" t="str">
        <f>""</f>
        <v/>
      </c>
      <c r="S183" t="str">
        <f>""</f>
        <v/>
      </c>
      <c r="T183" t="str">
        <f>""</f>
        <v/>
      </c>
      <c r="U183" t="str">
        <f>""</f>
        <v/>
      </c>
      <c r="V183" t="str">
        <f>""</f>
        <v/>
      </c>
      <c r="W183" t="str">
        <f>""</f>
        <v/>
      </c>
      <c r="X183" t="str">
        <f>""</f>
        <v/>
      </c>
      <c r="Y183" t="str">
        <f>""</f>
        <v/>
      </c>
      <c r="Z183" t="str">
        <f>""</f>
        <v/>
      </c>
      <c r="AA183" t="str">
        <f>""</f>
        <v/>
      </c>
      <c r="AB183" t="str">
        <f>""</f>
        <v/>
      </c>
      <c r="AC183" t="str">
        <f>""</f>
        <v/>
      </c>
      <c r="AD183" t="str">
        <f>""</f>
        <v/>
      </c>
      <c r="AE183" t="str">
        <f>""</f>
        <v/>
      </c>
      <c r="AF183" t="str">
        <f>""</f>
        <v/>
      </c>
      <c r="AG183" t="str">
        <f>""</f>
        <v/>
      </c>
      <c r="AH183" t="str">
        <f>""</f>
        <v/>
      </c>
      <c r="AI183" t="str">
        <f>""</f>
        <v/>
      </c>
      <c r="AJ183" t="str">
        <f>""</f>
        <v/>
      </c>
      <c r="AK183" t="str">
        <f>""</f>
        <v/>
      </c>
      <c r="AL183" t="str">
        <f>""</f>
        <v/>
      </c>
      <c r="AM183" t="str">
        <f>""</f>
        <v/>
      </c>
      <c r="AN183" t="str">
        <f>""</f>
        <v/>
      </c>
      <c r="AO183" t="str">
        <f>"-0.072"</f>
        <v>-0.072</v>
      </c>
      <c r="AP183" t="str">
        <f>""</f>
        <v/>
      </c>
      <c r="AQ183" t="str">
        <f>""</f>
        <v/>
      </c>
      <c r="AR183" t="str">
        <f>""</f>
        <v/>
      </c>
      <c r="AS183" t="str">
        <f>""</f>
        <v/>
      </c>
      <c r="AT183" t="str">
        <f>""</f>
        <v/>
      </c>
      <c r="AU183" t="str">
        <f>""</f>
        <v/>
      </c>
      <c r="AV183" t="str">
        <f>""</f>
        <v/>
      </c>
      <c r="AW183" t="str">
        <f>""</f>
        <v/>
      </c>
      <c r="AX183" t="str">
        <f>""</f>
        <v/>
      </c>
      <c r="AY183" t="str">
        <f>""</f>
        <v/>
      </c>
      <c r="AZ183" t="str">
        <f>""</f>
        <v/>
      </c>
      <c r="BA183" t="str">
        <f>""</f>
        <v/>
      </c>
    </row>
    <row r="184" spans="2:53" x14ac:dyDescent="0.2">
      <c r="B184" t="str">
        <f>""</f>
        <v/>
      </c>
      <c r="C184" t="str">
        <f>""</f>
        <v/>
      </c>
      <c r="D184" t="str">
        <f>""</f>
        <v/>
      </c>
      <c r="E184" t="str">
        <f>""</f>
        <v/>
      </c>
      <c r="F184" t="str">
        <f>""</f>
        <v/>
      </c>
      <c r="G184" t="str">
        <f>""</f>
        <v/>
      </c>
      <c r="H184" t="str">
        <f>""</f>
        <v/>
      </c>
      <c r="I184" t="str">
        <f>""</f>
        <v/>
      </c>
      <c r="J184" t="str">
        <f>""</f>
        <v/>
      </c>
      <c r="K184" t="str">
        <f>""</f>
        <v/>
      </c>
      <c r="L184" t="str">
        <f>""</f>
        <v/>
      </c>
      <c r="M184" t="str">
        <f>""</f>
        <v/>
      </c>
      <c r="N184" t="str">
        <f>""</f>
        <v/>
      </c>
      <c r="O184" t="str">
        <f>""</f>
        <v/>
      </c>
      <c r="P184" t="str">
        <f>""</f>
        <v/>
      </c>
      <c r="Q184" t="str">
        <f>""</f>
        <v/>
      </c>
      <c r="R184" t="str">
        <f>""</f>
        <v/>
      </c>
      <c r="S184" t="str">
        <f>""</f>
        <v/>
      </c>
      <c r="T184" t="str">
        <f>""</f>
        <v/>
      </c>
      <c r="U184" t="str">
        <f>""</f>
        <v/>
      </c>
      <c r="V184" t="str">
        <f>""</f>
        <v/>
      </c>
      <c r="W184" t="str">
        <f>""</f>
        <v/>
      </c>
      <c r="X184" t="str">
        <f>""</f>
        <v/>
      </c>
      <c r="Y184" t="str">
        <f>""</f>
        <v/>
      </c>
      <c r="Z184" t="str">
        <f>""</f>
        <v/>
      </c>
      <c r="AA184" t="str">
        <f>""</f>
        <v/>
      </c>
      <c r="AB184" t="str">
        <f>""</f>
        <v/>
      </c>
      <c r="AC184" t="str">
        <f>""</f>
        <v/>
      </c>
      <c r="AD184" t="str">
        <f>""</f>
        <v/>
      </c>
      <c r="AE184" t="str">
        <f>""</f>
        <v/>
      </c>
      <c r="AF184" t="str">
        <f>""</f>
        <v/>
      </c>
      <c r="AG184" t="str">
        <f>""</f>
        <v/>
      </c>
      <c r="AH184" t="str">
        <f>""</f>
        <v/>
      </c>
      <c r="AI184" t="str">
        <f>""</f>
        <v/>
      </c>
      <c r="AJ184" t="str">
        <f>""</f>
        <v/>
      </c>
      <c r="AK184" t="str">
        <f>""</f>
        <v/>
      </c>
      <c r="AL184" t="str">
        <f>""</f>
        <v/>
      </c>
      <c r="AM184" t="str">
        <f>""</f>
        <v/>
      </c>
      <c r="AN184" t="str">
        <f>""</f>
        <v/>
      </c>
      <c r="AO184" t="str">
        <f>"[0.059]"</f>
        <v>[0.059]</v>
      </c>
      <c r="AP184" t="str">
        <f>""</f>
        <v/>
      </c>
      <c r="AQ184" t="str">
        <f>""</f>
        <v/>
      </c>
      <c r="AR184" t="str">
        <f>""</f>
        <v/>
      </c>
      <c r="AS184" t="str">
        <f>""</f>
        <v/>
      </c>
      <c r="AT184" t="str">
        <f>""</f>
        <v/>
      </c>
      <c r="AU184" t="str">
        <f>""</f>
        <v/>
      </c>
      <c r="AV184" t="str">
        <f>""</f>
        <v/>
      </c>
      <c r="AW184" t="str">
        <f>""</f>
        <v/>
      </c>
      <c r="AX184" t="str">
        <f>""</f>
        <v/>
      </c>
      <c r="AY184" t="str">
        <f>""</f>
        <v/>
      </c>
      <c r="AZ184" t="str">
        <f>""</f>
        <v/>
      </c>
      <c r="BA184" t="str">
        <f>""</f>
        <v/>
      </c>
    </row>
    <row r="185" spans="2:53" x14ac:dyDescent="0.2">
      <c r="B185" t="str">
        <f>"Interaction"</f>
        <v>Interaction</v>
      </c>
      <c r="C185" t="str">
        <f>""</f>
        <v/>
      </c>
      <c r="D185" t="str">
        <f>""</f>
        <v/>
      </c>
      <c r="E185" t="str">
        <f>""</f>
        <v/>
      </c>
      <c r="F185" t="str">
        <f>""</f>
        <v/>
      </c>
      <c r="G185" t="str">
        <f>""</f>
        <v/>
      </c>
      <c r="H185" t="str">
        <f>""</f>
        <v/>
      </c>
      <c r="I185" t="str">
        <f>""</f>
        <v/>
      </c>
      <c r="J185" t="str">
        <f>""</f>
        <v/>
      </c>
      <c r="K185" t="str">
        <f>""</f>
        <v/>
      </c>
      <c r="L185" t="str">
        <f>""</f>
        <v/>
      </c>
      <c r="M185" t="str">
        <f>""</f>
        <v/>
      </c>
      <c r="N185" t="str">
        <f>""</f>
        <v/>
      </c>
      <c r="O185" t="str">
        <f>""</f>
        <v/>
      </c>
      <c r="P185" t="str">
        <f>""</f>
        <v/>
      </c>
      <c r="Q185" t="str">
        <f>""</f>
        <v/>
      </c>
      <c r="R185" t="str">
        <f>""</f>
        <v/>
      </c>
      <c r="S185" t="str">
        <f>""</f>
        <v/>
      </c>
      <c r="T185" t="str">
        <f>""</f>
        <v/>
      </c>
      <c r="U185" t="str">
        <f>""</f>
        <v/>
      </c>
      <c r="V185" t="str">
        <f>""</f>
        <v/>
      </c>
      <c r="W185" t="str">
        <f>""</f>
        <v/>
      </c>
      <c r="X185" t="str">
        <f>""</f>
        <v/>
      </c>
      <c r="Y185" t="str">
        <f>""</f>
        <v/>
      </c>
      <c r="Z185" t="str">
        <f>""</f>
        <v/>
      </c>
      <c r="AA185" t="str">
        <f>""</f>
        <v/>
      </c>
      <c r="AB185" t="str">
        <f>""</f>
        <v/>
      </c>
      <c r="AC185" t="str">
        <f>""</f>
        <v/>
      </c>
      <c r="AD185" t="str">
        <f>""</f>
        <v/>
      </c>
      <c r="AE185" t="str">
        <f>""</f>
        <v/>
      </c>
      <c r="AF185" t="str">
        <f>""</f>
        <v/>
      </c>
      <c r="AG185" t="str">
        <f>""</f>
        <v/>
      </c>
      <c r="AH185" t="str">
        <f>""</f>
        <v/>
      </c>
      <c r="AI185" t="str">
        <f>""</f>
        <v/>
      </c>
      <c r="AJ185" t="str">
        <f>""</f>
        <v/>
      </c>
      <c r="AK185" t="str">
        <f>""</f>
        <v/>
      </c>
      <c r="AL185" t="str">
        <f>""</f>
        <v/>
      </c>
      <c r="AM185" t="str">
        <f>""</f>
        <v/>
      </c>
      <c r="AN185" t="str">
        <f>""</f>
        <v/>
      </c>
      <c r="AO185" t="str">
        <f>"-0.094"</f>
        <v>-0.094</v>
      </c>
      <c r="AP185" t="str">
        <f>""</f>
        <v/>
      </c>
      <c r="AQ185" t="str">
        <f>""</f>
        <v/>
      </c>
      <c r="AR185" t="str">
        <f>""</f>
        <v/>
      </c>
      <c r="AS185" t="str">
        <f>""</f>
        <v/>
      </c>
      <c r="AT185" t="str">
        <f>""</f>
        <v/>
      </c>
      <c r="AU185" t="str">
        <f>""</f>
        <v/>
      </c>
      <c r="AV185" t="str">
        <f>""</f>
        <v/>
      </c>
      <c r="AW185" t="str">
        <f>""</f>
        <v/>
      </c>
      <c r="AX185" t="str">
        <f>""</f>
        <v/>
      </c>
      <c r="AY185" t="str">
        <f>""</f>
        <v/>
      </c>
      <c r="AZ185" t="str">
        <f>""</f>
        <v/>
      </c>
      <c r="BA185" t="str">
        <f>""</f>
        <v/>
      </c>
    </row>
    <row r="186" spans="2:53" x14ac:dyDescent="0.2">
      <c r="B186" t="str">
        <f>""</f>
        <v/>
      </c>
      <c r="C186" t="str">
        <f>""</f>
        <v/>
      </c>
      <c r="D186" t="str">
        <f>""</f>
        <v/>
      </c>
      <c r="E186" t="str">
        <f>""</f>
        <v/>
      </c>
      <c r="F186" t="str">
        <f>""</f>
        <v/>
      </c>
      <c r="G186" t="str">
        <f>""</f>
        <v/>
      </c>
      <c r="H186" t="str">
        <f>""</f>
        <v/>
      </c>
      <c r="I186" t="str">
        <f>""</f>
        <v/>
      </c>
      <c r="J186" t="str">
        <f>""</f>
        <v/>
      </c>
      <c r="K186" t="str">
        <f>""</f>
        <v/>
      </c>
      <c r="L186" t="str">
        <f>""</f>
        <v/>
      </c>
      <c r="M186" t="str">
        <f>""</f>
        <v/>
      </c>
      <c r="N186" t="str">
        <f>""</f>
        <v/>
      </c>
      <c r="O186" t="str">
        <f>""</f>
        <v/>
      </c>
      <c r="P186" t="str">
        <f>""</f>
        <v/>
      </c>
      <c r="Q186" t="str">
        <f>""</f>
        <v/>
      </c>
      <c r="R186" t="str">
        <f>""</f>
        <v/>
      </c>
      <c r="S186" t="str">
        <f>""</f>
        <v/>
      </c>
      <c r="T186" t="str">
        <f>""</f>
        <v/>
      </c>
      <c r="U186" t="str">
        <f>""</f>
        <v/>
      </c>
      <c r="V186" t="str">
        <f>""</f>
        <v/>
      </c>
      <c r="W186" t="str">
        <f>""</f>
        <v/>
      </c>
      <c r="X186" t="str">
        <f>""</f>
        <v/>
      </c>
      <c r="Y186" t="str">
        <f>""</f>
        <v/>
      </c>
      <c r="Z186" t="str">
        <f>""</f>
        <v/>
      </c>
      <c r="AA186" t="str">
        <f>""</f>
        <v/>
      </c>
      <c r="AB186" t="str">
        <f>""</f>
        <v/>
      </c>
      <c r="AC186" t="str">
        <f>""</f>
        <v/>
      </c>
      <c r="AD186" t="str">
        <f>""</f>
        <v/>
      </c>
      <c r="AE186" t="str">
        <f>""</f>
        <v/>
      </c>
      <c r="AF186" t="str">
        <f>""</f>
        <v/>
      </c>
      <c r="AG186" t="str">
        <f>""</f>
        <v/>
      </c>
      <c r="AH186" t="str">
        <f>""</f>
        <v/>
      </c>
      <c r="AI186" t="str">
        <f>""</f>
        <v/>
      </c>
      <c r="AJ186" t="str">
        <f>""</f>
        <v/>
      </c>
      <c r="AK186" t="str">
        <f>""</f>
        <v/>
      </c>
      <c r="AL186" t="str">
        <f>""</f>
        <v/>
      </c>
      <c r="AM186" t="str">
        <f>""</f>
        <v/>
      </c>
      <c r="AN186" t="str">
        <f>""</f>
        <v/>
      </c>
      <c r="AO186" t="str">
        <f>"[0.072]"</f>
        <v>[0.072]</v>
      </c>
      <c r="AP186" t="str">
        <f>""</f>
        <v/>
      </c>
      <c r="AQ186" t="str">
        <f>""</f>
        <v/>
      </c>
      <c r="AR186" t="str">
        <f>""</f>
        <v/>
      </c>
      <c r="AS186" t="str">
        <f>""</f>
        <v/>
      </c>
      <c r="AT186" t="str">
        <f>""</f>
        <v/>
      </c>
      <c r="AU186" t="str">
        <f>""</f>
        <v/>
      </c>
      <c r="AV186" t="str">
        <f>""</f>
        <v/>
      </c>
      <c r="AW186" t="str">
        <f>""</f>
        <v/>
      </c>
      <c r="AX186" t="str">
        <f>""</f>
        <v/>
      </c>
      <c r="AY186" t="str">
        <f>""</f>
        <v/>
      </c>
      <c r="AZ186" t="str">
        <f>""</f>
        <v/>
      </c>
      <c r="BA186" t="str">
        <f>""</f>
        <v/>
      </c>
    </row>
    <row r="187" spans="2:53" x14ac:dyDescent="0.2">
      <c r="B187" t="str">
        <f>"Number of years that household had a theft or destruction of goods"</f>
        <v>Number of years that household had a theft or destruction of goods</v>
      </c>
      <c r="C187" t="str">
        <f>""</f>
        <v/>
      </c>
      <c r="D187" t="str">
        <f>""</f>
        <v/>
      </c>
      <c r="E187" t="str">
        <f>""</f>
        <v/>
      </c>
      <c r="F187" t="str">
        <f>""</f>
        <v/>
      </c>
      <c r="G187" t="str">
        <f>""</f>
        <v/>
      </c>
      <c r="H187" t="str">
        <f>""</f>
        <v/>
      </c>
      <c r="I187" t="str">
        <f>""</f>
        <v/>
      </c>
      <c r="J187" t="str">
        <f>""</f>
        <v/>
      </c>
      <c r="K187" t="str">
        <f>""</f>
        <v/>
      </c>
      <c r="L187" t="str">
        <f>""</f>
        <v/>
      </c>
      <c r="M187" t="str">
        <f>""</f>
        <v/>
      </c>
      <c r="N187" t="str">
        <f>""</f>
        <v/>
      </c>
      <c r="O187" t="str">
        <f>""</f>
        <v/>
      </c>
      <c r="P187" t="str">
        <f>""</f>
        <v/>
      </c>
      <c r="Q187" t="str">
        <f>""</f>
        <v/>
      </c>
      <c r="R187" t="str">
        <f>""</f>
        <v/>
      </c>
      <c r="S187" t="str">
        <f>""</f>
        <v/>
      </c>
      <c r="T187" t="str">
        <f>""</f>
        <v/>
      </c>
      <c r="U187" t="str">
        <f>""</f>
        <v/>
      </c>
      <c r="V187" t="str">
        <f>""</f>
        <v/>
      </c>
      <c r="W187" t="str">
        <f>""</f>
        <v/>
      </c>
      <c r="X187" t="str">
        <f>""</f>
        <v/>
      </c>
      <c r="Y187" t="str">
        <f>""</f>
        <v/>
      </c>
      <c r="Z187" t="str">
        <f>""</f>
        <v/>
      </c>
      <c r="AA187" t="str">
        <f>""</f>
        <v/>
      </c>
      <c r="AB187" t="str">
        <f>""</f>
        <v/>
      </c>
      <c r="AC187" t="str">
        <f>""</f>
        <v/>
      </c>
      <c r="AD187" t="str">
        <f>""</f>
        <v/>
      </c>
      <c r="AE187" t="str">
        <f>""</f>
        <v/>
      </c>
      <c r="AF187" t="str">
        <f>""</f>
        <v/>
      </c>
      <c r="AG187" t="str">
        <f>""</f>
        <v/>
      </c>
      <c r="AH187" t="str">
        <f>""</f>
        <v/>
      </c>
      <c r="AI187" t="str">
        <f>""</f>
        <v/>
      </c>
      <c r="AJ187" t="str">
        <f>""</f>
        <v/>
      </c>
      <c r="AK187" t="str">
        <f>""</f>
        <v/>
      </c>
      <c r="AL187" t="str">
        <f>""</f>
        <v/>
      </c>
      <c r="AM187" t="str">
        <f>""</f>
        <v/>
      </c>
      <c r="AN187" t="str">
        <f>""</f>
        <v/>
      </c>
      <c r="AO187" t="str">
        <f>""</f>
        <v/>
      </c>
      <c r="AP187" t="str">
        <f>"-0.006"</f>
        <v>-0.006</v>
      </c>
      <c r="AQ187" t="str">
        <f>"-0.010"</f>
        <v>-0.010</v>
      </c>
      <c r="AR187" t="str">
        <f>"-0.004"</f>
        <v>-0.004</v>
      </c>
      <c r="AS187" t="str">
        <f>""</f>
        <v/>
      </c>
      <c r="AT187" t="str">
        <f>""</f>
        <v/>
      </c>
      <c r="AU187" t="str">
        <f>""</f>
        <v/>
      </c>
      <c r="AV187" t="str">
        <f>""</f>
        <v/>
      </c>
      <c r="AW187" t="str">
        <f>""</f>
        <v/>
      </c>
      <c r="AX187" t="str">
        <f>""</f>
        <v/>
      </c>
      <c r="AY187" t="str">
        <f>""</f>
        <v/>
      </c>
      <c r="AZ187" t="str">
        <f>""</f>
        <v/>
      </c>
      <c r="BA187" t="str">
        <f>""</f>
        <v/>
      </c>
    </row>
    <row r="188" spans="2:53" x14ac:dyDescent="0.2">
      <c r="B188" t="str">
        <f>""</f>
        <v/>
      </c>
      <c r="C188" t="str">
        <f>""</f>
        <v/>
      </c>
      <c r="D188" t="str">
        <f>""</f>
        <v/>
      </c>
      <c r="E188" t="str">
        <f>""</f>
        <v/>
      </c>
      <c r="F188" t="str">
        <f>""</f>
        <v/>
      </c>
      <c r="G188" t="str">
        <f>""</f>
        <v/>
      </c>
      <c r="H188" t="str">
        <f>""</f>
        <v/>
      </c>
      <c r="I188" t="str">
        <f>""</f>
        <v/>
      </c>
      <c r="J188" t="str">
        <f>""</f>
        <v/>
      </c>
      <c r="K188" t="str">
        <f>""</f>
        <v/>
      </c>
      <c r="L188" t="str">
        <f>""</f>
        <v/>
      </c>
      <c r="M188" t="str">
        <f>""</f>
        <v/>
      </c>
      <c r="N188" t="str">
        <f>""</f>
        <v/>
      </c>
      <c r="O188" t="str">
        <f>""</f>
        <v/>
      </c>
      <c r="P188" t="str">
        <f>""</f>
        <v/>
      </c>
      <c r="Q188" t="str">
        <f>""</f>
        <v/>
      </c>
      <c r="R188" t="str">
        <f>""</f>
        <v/>
      </c>
      <c r="S188" t="str">
        <f>""</f>
        <v/>
      </c>
      <c r="T188" t="str">
        <f>""</f>
        <v/>
      </c>
      <c r="U188" t="str">
        <f>""</f>
        <v/>
      </c>
      <c r="V188" t="str">
        <f>""</f>
        <v/>
      </c>
      <c r="W188" t="str">
        <f>""</f>
        <v/>
      </c>
      <c r="X188" t="str">
        <f>""</f>
        <v/>
      </c>
      <c r="Y188" t="str">
        <f>""</f>
        <v/>
      </c>
      <c r="Z188" t="str">
        <f>""</f>
        <v/>
      </c>
      <c r="AA188" t="str">
        <f>""</f>
        <v/>
      </c>
      <c r="AB188" t="str">
        <f>""</f>
        <v/>
      </c>
      <c r="AC188" t="str">
        <f>""</f>
        <v/>
      </c>
      <c r="AD188" t="str">
        <f>""</f>
        <v/>
      </c>
      <c r="AE188" t="str">
        <f>""</f>
        <v/>
      </c>
      <c r="AF188" t="str">
        <f>""</f>
        <v/>
      </c>
      <c r="AG188" t="str">
        <f>""</f>
        <v/>
      </c>
      <c r="AH188" t="str">
        <f>""</f>
        <v/>
      </c>
      <c r="AI188" t="str">
        <f>""</f>
        <v/>
      </c>
      <c r="AJ188" t="str">
        <f>""</f>
        <v/>
      </c>
      <c r="AK188" t="str">
        <f>""</f>
        <v/>
      </c>
      <c r="AL188" t="str">
        <f>""</f>
        <v/>
      </c>
      <c r="AM188" t="str">
        <f>""</f>
        <v/>
      </c>
      <c r="AN188" t="str">
        <f>""</f>
        <v/>
      </c>
      <c r="AO188" t="str">
        <f>""</f>
        <v/>
      </c>
      <c r="AP188" t="str">
        <f>"[0.025]"</f>
        <v>[0.025]</v>
      </c>
      <c r="AQ188" t="str">
        <f>"[0.025]"</f>
        <v>[0.025]</v>
      </c>
      <c r="AR188" t="str">
        <f>"[0.025]"</f>
        <v>[0.025]</v>
      </c>
      <c r="AS188" t="str">
        <f>""</f>
        <v/>
      </c>
      <c r="AT188" t="str">
        <f>""</f>
        <v/>
      </c>
      <c r="AU188" t="str">
        <f>""</f>
        <v/>
      </c>
      <c r="AV188" t="str">
        <f>""</f>
        <v/>
      </c>
      <c r="AW188" t="str">
        <f>""</f>
        <v/>
      </c>
      <c r="AX188" t="str">
        <f>""</f>
        <v/>
      </c>
      <c r="AY188" t="str">
        <f>""</f>
        <v/>
      </c>
      <c r="AZ188" t="str">
        <f>""</f>
        <v/>
      </c>
      <c r="BA188" t="str">
        <f>""</f>
        <v/>
      </c>
    </row>
    <row r="189" spans="2:53" x14ac:dyDescent="0.2">
      <c r="B189" t="str">
        <f>"At least 1 child left the household in a given year (yes=1)"</f>
        <v>At least 1 child left the household in a given year (yes=1)</v>
      </c>
      <c r="C189" t="str">
        <f>""</f>
        <v/>
      </c>
      <c r="D189" t="str">
        <f>""</f>
        <v/>
      </c>
      <c r="E189" t="str">
        <f>""</f>
        <v/>
      </c>
      <c r="F189" t="str">
        <f>""</f>
        <v/>
      </c>
      <c r="G189" t="str">
        <f>""</f>
        <v/>
      </c>
      <c r="H189" t="str">
        <f>""</f>
        <v/>
      </c>
      <c r="I189" t="str">
        <f>""</f>
        <v/>
      </c>
      <c r="J189" t="str">
        <f>""</f>
        <v/>
      </c>
      <c r="K189" t="str">
        <f>""</f>
        <v/>
      </c>
      <c r="L189" t="str">
        <f>""</f>
        <v/>
      </c>
      <c r="M189" t="str">
        <f>""</f>
        <v/>
      </c>
      <c r="N189" t="str">
        <f>""</f>
        <v/>
      </c>
      <c r="O189" t="str">
        <f>""</f>
        <v/>
      </c>
      <c r="P189" t="str">
        <f>""</f>
        <v/>
      </c>
      <c r="Q189" t="str">
        <f>""</f>
        <v/>
      </c>
      <c r="R189" t="str">
        <f>""</f>
        <v/>
      </c>
      <c r="S189" t="str">
        <f>""</f>
        <v/>
      </c>
      <c r="T189" t="str">
        <f>""</f>
        <v/>
      </c>
      <c r="U189" t="str">
        <f>""</f>
        <v/>
      </c>
      <c r="V189" t="str">
        <f>""</f>
        <v/>
      </c>
      <c r="W189" t="str">
        <f>""</f>
        <v/>
      </c>
      <c r="X189" t="str">
        <f>""</f>
        <v/>
      </c>
      <c r="Y189" t="str">
        <f>""</f>
        <v/>
      </c>
      <c r="Z189" t="str">
        <f>""</f>
        <v/>
      </c>
      <c r="AA189" t="str">
        <f>""</f>
        <v/>
      </c>
      <c r="AB189" t="str">
        <f>""</f>
        <v/>
      </c>
      <c r="AC189" t="str">
        <f>""</f>
        <v/>
      </c>
      <c r="AD189" t="str">
        <f>""</f>
        <v/>
      </c>
      <c r="AE189" t="str">
        <f>""</f>
        <v/>
      </c>
      <c r="AF189" t="str">
        <f>""</f>
        <v/>
      </c>
      <c r="AG189" t="str">
        <f>""</f>
        <v/>
      </c>
      <c r="AH189" t="str">
        <f>""</f>
        <v/>
      </c>
      <c r="AI189" t="str">
        <f>""</f>
        <v/>
      </c>
      <c r="AJ189" t="str">
        <f>""</f>
        <v/>
      </c>
      <c r="AK189" t="str">
        <f>""</f>
        <v/>
      </c>
      <c r="AL189" t="str">
        <f>""</f>
        <v/>
      </c>
      <c r="AM189" t="str">
        <f>""</f>
        <v/>
      </c>
      <c r="AN189" t="str">
        <f>""</f>
        <v/>
      </c>
      <c r="AO189" t="str">
        <f>""</f>
        <v/>
      </c>
      <c r="AP189" t="str">
        <f>"-0.076"</f>
        <v>-0.076</v>
      </c>
      <c r="AQ189" t="str">
        <f>""</f>
        <v/>
      </c>
      <c r="AR189" t="str">
        <f>""</f>
        <v/>
      </c>
      <c r="AS189" t="str">
        <f>""</f>
        <v/>
      </c>
      <c r="AT189" t="str">
        <f>""</f>
        <v/>
      </c>
      <c r="AU189" t="str">
        <f>""</f>
        <v/>
      </c>
      <c r="AV189" t="str">
        <f>""</f>
        <v/>
      </c>
      <c r="AW189" t="str">
        <f>""</f>
        <v/>
      </c>
      <c r="AX189" t="str">
        <f>""</f>
        <v/>
      </c>
      <c r="AY189" t="str">
        <f>""</f>
        <v/>
      </c>
      <c r="AZ189" t="str">
        <f>""</f>
        <v/>
      </c>
      <c r="BA189" t="str">
        <f>""</f>
        <v/>
      </c>
    </row>
    <row r="190" spans="2:53" x14ac:dyDescent="0.2">
      <c r="B190" t="str">
        <f>""</f>
        <v/>
      </c>
      <c r="C190" t="str">
        <f>""</f>
        <v/>
      </c>
      <c r="D190" t="str">
        <f>""</f>
        <v/>
      </c>
      <c r="E190" t="str">
        <f>""</f>
        <v/>
      </c>
      <c r="F190" t="str">
        <f>""</f>
        <v/>
      </c>
      <c r="G190" t="str">
        <f>""</f>
        <v/>
      </c>
      <c r="H190" t="str">
        <f>""</f>
        <v/>
      </c>
      <c r="I190" t="str">
        <f>""</f>
        <v/>
      </c>
      <c r="J190" t="str">
        <f>""</f>
        <v/>
      </c>
      <c r="K190" t="str">
        <f>""</f>
        <v/>
      </c>
      <c r="L190" t="str">
        <f>""</f>
        <v/>
      </c>
      <c r="M190" t="str">
        <f>""</f>
        <v/>
      </c>
      <c r="N190" t="str">
        <f>""</f>
        <v/>
      </c>
      <c r="O190" t="str">
        <f>""</f>
        <v/>
      </c>
      <c r="P190" t="str">
        <f>""</f>
        <v/>
      </c>
      <c r="Q190" t="str">
        <f>""</f>
        <v/>
      </c>
      <c r="R190" t="str">
        <f>""</f>
        <v/>
      </c>
      <c r="S190" t="str">
        <f>""</f>
        <v/>
      </c>
      <c r="T190" t="str">
        <f>""</f>
        <v/>
      </c>
      <c r="U190" t="str">
        <f>""</f>
        <v/>
      </c>
      <c r="V190" t="str">
        <f>""</f>
        <v/>
      </c>
      <c r="W190" t="str">
        <f>""</f>
        <v/>
      </c>
      <c r="X190" t="str">
        <f>""</f>
        <v/>
      </c>
      <c r="Y190" t="str">
        <f>""</f>
        <v/>
      </c>
      <c r="Z190" t="str">
        <f>""</f>
        <v/>
      </c>
      <c r="AA190" t="str">
        <f>""</f>
        <v/>
      </c>
      <c r="AB190" t="str">
        <f>""</f>
        <v/>
      </c>
      <c r="AC190" t="str">
        <f>""</f>
        <v/>
      </c>
      <c r="AD190" t="str">
        <f>""</f>
        <v/>
      </c>
      <c r="AE190" t="str">
        <f>""</f>
        <v/>
      </c>
      <c r="AF190" t="str">
        <f>""</f>
        <v/>
      </c>
      <c r="AG190" t="str">
        <f>""</f>
        <v/>
      </c>
      <c r="AH190" t="str">
        <f>""</f>
        <v/>
      </c>
      <c r="AI190" t="str">
        <f>""</f>
        <v/>
      </c>
      <c r="AJ190" t="str">
        <f>""</f>
        <v/>
      </c>
      <c r="AK190" t="str">
        <f>""</f>
        <v/>
      </c>
      <c r="AL190" t="str">
        <f>""</f>
        <v/>
      </c>
      <c r="AM190" t="str">
        <f>""</f>
        <v/>
      </c>
      <c r="AN190" t="str">
        <f>""</f>
        <v/>
      </c>
      <c r="AO190" t="str">
        <f>""</f>
        <v/>
      </c>
      <c r="AP190" t="str">
        <f>"[0.047]"</f>
        <v>[0.047]</v>
      </c>
      <c r="AQ190" t="str">
        <f>""</f>
        <v/>
      </c>
      <c r="AR190" t="str">
        <f>""</f>
        <v/>
      </c>
      <c r="AS190" t="str">
        <f>""</f>
        <v/>
      </c>
      <c r="AT190" t="str">
        <f>""</f>
        <v/>
      </c>
      <c r="AU190" t="str">
        <f>""</f>
        <v/>
      </c>
      <c r="AV190" t="str">
        <f>""</f>
        <v/>
      </c>
      <c r="AW190" t="str">
        <f>""</f>
        <v/>
      </c>
      <c r="AX190" t="str">
        <f>""</f>
        <v/>
      </c>
      <c r="AY190" t="str">
        <f>""</f>
        <v/>
      </c>
      <c r="AZ190" t="str">
        <f>""</f>
        <v/>
      </c>
      <c r="BA190" t="str">
        <f>""</f>
        <v/>
      </c>
    </row>
    <row r="191" spans="2:53" x14ac:dyDescent="0.2">
      <c r="B191" t="str">
        <f>"Interaction"</f>
        <v>Interaction</v>
      </c>
      <c r="C191" t="str">
        <f>""</f>
        <v/>
      </c>
      <c r="D191" t="str">
        <f>""</f>
        <v/>
      </c>
      <c r="E191" t="str">
        <f>""</f>
        <v/>
      </c>
      <c r="F191" t="str">
        <f>""</f>
        <v/>
      </c>
      <c r="G191" t="str">
        <f>""</f>
        <v/>
      </c>
      <c r="H191" t="str">
        <f>""</f>
        <v/>
      </c>
      <c r="I191" t="str">
        <f>""</f>
        <v/>
      </c>
      <c r="J191" t="str">
        <f>""</f>
        <v/>
      </c>
      <c r="K191" t="str">
        <f>""</f>
        <v/>
      </c>
      <c r="L191" t="str">
        <f>""</f>
        <v/>
      </c>
      <c r="M191" t="str">
        <f>""</f>
        <v/>
      </c>
      <c r="N191" t="str">
        <f>""</f>
        <v/>
      </c>
      <c r="O191" t="str">
        <f>""</f>
        <v/>
      </c>
      <c r="P191" t="str">
        <f>""</f>
        <v/>
      </c>
      <c r="Q191" t="str">
        <f>""</f>
        <v/>
      </c>
      <c r="R191" t="str">
        <f>""</f>
        <v/>
      </c>
      <c r="S191" t="str">
        <f>""</f>
        <v/>
      </c>
      <c r="T191" t="str">
        <f>""</f>
        <v/>
      </c>
      <c r="U191" t="str">
        <f>""</f>
        <v/>
      </c>
      <c r="V191" t="str">
        <f>""</f>
        <v/>
      </c>
      <c r="W191" t="str">
        <f>""</f>
        <v/>
      </c>
      <c r="X191" t="str">
        <f>""</f>
        <v/>
      </c>
      <c r="Y191" t="str">
        <f>""</f>
        <v/>
      </c>
      <c r="Z191" t="str">
        <f>""</f>
        <v/>
      </c>
      <c r="AA191" t="str">
        <f>""</f>
        <v/>
      </c>
      <c r="AB191" t="str">
        <f>""</f>
        <v/>
      </c>
      <c r="AC191" t="str">
        <f>""</f>
        <v/>
      </c>
      <c r="AD191" t="str">
        <f>""</f>
        <v/>
      </c>
      <c r="AE191" t="str">
        <f>""</f>
        <v/>
      </c>
      <c r="AF191" t="str">
        <f>""</f>
        <v/>
      </c>
      <c r="AG191" t="str">
        <f>""</f>
        <v/>
      </c>
      <c r="AH191" t="str">
        <f>""</f>
        <v/>
      </c>
      <c r="AI191" t="str">
        <f>""</f>
        <v/>
      </c>
      <c r="AJ191" t="str">
        <f>""</f>
        <v/>
      </c>
      <c r="AK191" t="str">
        <f>""</f>
        <v/>
      </c>
      <c r="AL191" t="str">
        <f>""</f>
        <v/>
      </c>
      <c r="AM191" t="str">
        <f>""</f>
        <v/>
      </c>
      <c r="AN191" t="str">
        <f>""</f>
        <v/>
      </c>
      <c r="AO191" t="str">
        <f>""</f>
        <v/>
      </c>
      <c r="AP191" t="str">
        <f>"-0.049"</f>
        <v>-0.049</v>
      </c>
      <c r="AQ191" t="str">
        <f>""</f>
        <v/>
      </c>
      <c r="AR191" t="str">
        <f>""</f>
        <v/>
      </c>
      <c r="AS191" t="str">
        <f>""</f>
        <v/>
      </c>
      <c r="AT191" t="str">
        <f>""</f>
        <v/>
      </c>
      <c r="AU191" t="str">
        <f>""</f>
        <v/>
      </c>
      <c r="AV191" t="str">
        <f>""</f>
        <v/>
      </c>
      <c r="AW191" t="str">
        <f>""</f>
        <v/>
      </c>
      <c r="AX191" t="str">
        <f>""</f>
        <v/>
      </c>
      <c r="AY191" t="str">
        <f>""</f>
        <v/>
      </c>
      <c r="AZ191" t="str">
        <f>""</f>
        <v/>
      </c>
      <c r="BA191" t="str">
        <f>""</f>
        <v/>
      </c>
    </row>
    <row r="192" spans="2:53" x14ac:dyDescent="0.2">
      <c r="B192" t="str">
        <f>""</f>
        <v/>
      </c>
      <c r="C192" t="str">
        <f>""</f>
        <v/>
      </c>
      <c r="D192" t="str">
        <f>""</f>
        <v/>
      </c>
      <c r="E192" t="str">
        <f>""</f>
        <v/>
      </c>
      <c r="F192" t="str">
        <f>""</f>
        <v/>
      </c>
      <c r="G192" t="str">
        <f>""</f>
        <v/>
      </c>
      <c r="H192" t="str">
        <f>""</f>
        <v/>
      </c>
      <c r="I192" t="str">
        <f>""</f>
        <v/>
      </c>
      <c r="J192" t="str">
        <f>""</f>
        <v/>
      </c>
      <c r="K192" t="str">
        <f>""</f>
        <v/>
      </c>
      <c r="L192" t="str">
        <f>""</f>
        <v/>
      </c>
      <c r="M192" t="str">
        <f>""</f>
        <v/>
      </c>
      <c r="N192" t="str">
        <f>""</f>
        <v/>
      </c>
      <c r="O192" t="str">
        <f>""</f>
        <v/>
      </c>
      <c r="P192" t="str">
        <f>""</f>
        <v/>
      </c>
      <c r="Q192" t="str">
        <f>""</f>
        <v/>
      </c>
      <c r="R192" t="str">
        <f>""</f>
        <v/>
      </c>
      <c r="S192" t="str">
        <f>""</f>
        <v/>
      </c>
      <c r="T192" t="str">
        <f>""</f>
        <v/>
      </c>
      <c r="U192" t="str">
        <f>""</f>
        <v/>
      </c>
      <c r="V192" t="str">
        <f>""</f>
        <v/>
      </c>
      <c r="W192" t="str">
        <f>""</f>
        <v/>
      </c>
      <c r="X192" t="str">
        <f>""</f>
        <v/>
      </c>
      <c r="Y192" t="str">
        <f>""</f>
        <v/>
      </c>
      <c r="Z192" t="str">
        <f>""</f>
        <v/>
      </c>
      <c r="AA192" t="str">
        <f>""</f>
        <v/>
      </c>
      <c r="AB192" t="str">
        <f>""</f>
        <v/>
      </c>
      <c r="AC192" t="str">
        <f>""</f>
        <v/>
      </c>
      <c r="AD192" t="str">
        <f>""</f>
        <v/>
      </c>
      <c r="AE192" t="str">
        <f>""</f>
        <v/>
      </c>
      <c r="AF192" t="str">
        <f>""</f>
        <v/>
      </c>
      <c r="AG192" t="str">
        <f>""</f>
        <v/>
      </c>
      <c r="AH192" t="str">
        <f>""</f>
        <v/>
      </c>
      <c r="AI192" t="str">
        <f>""</f>
        <v/>
      </c>
      <c r="AJ192" t="str">
        <f>""</f>
        <v/>
      </c>
      <c r="AK192" t="str">
        <f>""</f>
        <v/>
      </c>
      <c r="AL192" t="str">
        <f>""</f>
        <v/>
      </c>
      <c r="AM192" t="str">
        <f>""</f>
        <v/>
      </c>
      <c r="AN192" t="str">
        <f>""</f>
        <v/>
      </c>
      <c r="AO192" t="str">
        <f>""</f>
        <v/>
      </c>
      <c r="AP192" t="str">
        <f>"[0.062]"</f>
        <v>[0.062]</v>
      </c>
      <c r="AQ192" t="str">
        <f>""</f>
        <v/>
      </c>
      <c r="AR192" t="str">
        <f>""</f>
        <v/>
      </c>
      <c r="AS192" t="str">
        <f>""</f>
        <v/>
      </c>
      <c r="AT192" t="str">
        <f>""</f>
        <v/>
      </c>
      <c r="AU192" t="str">
        <f>""</f>
        <v/>
      </c>
      <c r="AV192" t="str">
        <f>""</f>
        <v/>
      </c>
      <c r="AW192" t="str">
        <f>""</f>
        <v/>
      </c>
      <c r="AX192" t="str">
        <f>""</f>
        <v/>
      </c>
      <c r="AY192" t="str">
        <f>""</f>
        <v/>
      </c>
      <c r="AZ192" t="str">
        <f>""</f>
        <v/>
      </c>
      <c r="BA192" t="str">
        <f>""</f>
        <v/>
      </c>
    </row>
    <row r="193" spans="2:53" x14ac:dyDescent="0.2">
      <c r="B193" t="str">
        <f>"Number of childs who left household 1998-2007"</f>
        <v>Number of childs who left household 1998-2007</v>
      </c>
      <c r="C193" t="str">
        <f>""</f>
        <v/>
      </c>
      <c r="D193" t="str">
        <f>""</f>
        <v/>
      </c>
      <c r="E193" t="str">
        <f>""</f>
        <v/>
      </c>
      <c r="F193" t="str">
        <f>""</f>
        <v/>
      </c>
      <c r="G193" t="str">
        <f>""</f>
        <v/>
      </c>
      <c r="H193" t="str">
        <f>""</f>
        <v/>
      </c>
      <c r="I193" t="str">
        <f>""</f>
        <v/>
      </c>
      <c r="J193" t="str">
        <f>""</f>
        <v/>
      </c>
      <c r="K193" t="str">
        <f>""</f>
        <v/>
      </c>
      <c r="L193" t="str">
        <f>""</f>
        <v/>
      </c>
      <c r="M193" t="str">
        <f>""</f>
        <v/>
      </c>
      <c r="N193" t="str">
        <f>""</f>
        <v/>
      </c>
      <c r="O193" t="str">
        <f>""</f>
        <v/>
      </c>
      <c r="P193" t="str">
        <f>""</f>
        <v/>
      </c>
      <c r="Q193" t="str">
        <f>""</f>
        <v/>
      </c>
      <c r="R193" t="str">
        <f>""</f>
        <v/>
      </c>
      <c r="S193" t="str">
        <f>""</f>
        <v/>
      </c>
      <c r="T193" t="str">
        <f>""</f>
        <v/>
      </c>
      <c r="U193" t="str">
        <f>""</f>
        <v/>
      </c>
      <c r="V193" t="str">
        <f>""</f>
        <v/>
      </c>
      <c r="W193" t="str">
        <f>""</f>
        <v/>
      </c>
      <c r="X193" t="str">
        <f>""</f>
        <v/>
      </c>
      <c r="Y193" t="str">
        <f>""</f>
        <v/>
      </c>
      <c r="Z193" t="str">
        <f>""</f>
        <v/>
      </c>
      <c r="AA193" t="str">
        <f>""</f>
        <v/>
      </c>
      <c r="AB193" t="str">
        <f>""</f>
        <v/>
      </c>
      <c r="AC193" t="str">
        <f>""</f>
        <v/>
      </c>
      <c r="AD193" t="str">
        <f>""</f>
        <v/>
      </c>
      <c r="AE193" t="str">
        <f>""</f>
        <v/>
      </c>
      <c r="AF193" t="str">
        <f>""</f>
        <v/>
      </c>
      <c r="AG193" t="str">
        <f>""</f>
        <v/>
      </c>
      <c r="AH193" t="str">
        <f>""</f>
        <v/>
      </c>
      <c r="AI193" t="str">
        <f>""</f>
        <v/>
      </c>
      <c r="AJ193" t="str">
        <f>""</f>
        <v/>
      </c>
      <c r="AK193" t="str">
        <f>""</f>
        <v/>
      </c>
      <c r="AL193" t="str">
        <f>""</f>
        <v/>
      </c>
      <c r="AM193" t="str">
        <f>""</f>
        <v/>
      </c>
      <c r="AN193" t="str">
        <f>""</f>
        <v/>
      </c>
      <c r="AO193" t="str">
        <f>""</f>
        <v/>
      </c>
      <c r="AP193" t="str">
        <f>""</f>
        <v/>
      </c>
      <c r="AQ193" t="str">
        <f>"-0.060**"</f>
        <v>-0.060**</v>
      </c>
      <c r="AR193" t="str">
        <f>""</f>
        <v/>
      </c>
      <c r="AS193" t="str">
        <f>""</f>
        <v/>
      </c>
      <c r="AT193" t="str">
        <f>""</f>
        <v/>
      </c>
      <c r="AU193" t="str">
        <f>""</f>
        <v/>
      </c>
      <c r="AV193" t="str">
        <f>""</f>
        <v/>
      </c>
      <c r="AW193" t="str">
        <f>""</f>
        <v/>
      </c>
      <c r="AX193" t="str">
        <f>""</f>
        <v/>
      </c>
      <c r="AY193" t="str">
        <f>""</f>
        <v/>
      </c>
      <c r="AZ193" t="str">
        <f>""</f>
        <v/>
      </c>
      <c r="BA193" t="str">
        <f>""</f>
        <v/>
      </c>
    </row>
    <row r="194" spans="2:53" x14ac:dyDescent="0.2">
      <c r="B194" t="str">
        <f>""</f>
        <v/>
      </c>
      <c r="C194" t="str">
        <f>""</f>
        <v/>
      </c>
      <c r="D194" t="str">
        <f>""</f>
        <v/>
      </c>
      <c r="E194" t="str">
        <f>""</f>
        <v/>
      </c>
      <c r="F194" t="str">
        <f>""</f>
        <v/>
      </c>
      <c r="G194" t="str">
        <f>""</f>
        <v/>
      </c>
      <c r="H194" t="str">
        <f>""</f>
        <v/>
      </c>
      <c r="I194" t="str">
        <f>""</f>
        <v/>
      </c>
      <c r="J194" t="str">
        <f>""</f>
        <v/>
      </c>
      <c r="K194" t="str">
        <f>""</f>
        <v/>
      </c>
      <c r="L194" t="str">
        <f>""</f>
        <v/>
      </c>
      <c r="M194" t="str">
        <f>""</f>
        <v/>
      </c>
      <c r="N194" t="str">
        <f>""</f>
        <v/>
      </c>
      <c r="O194" t="str">
        <f>""</f>
        <v/>
      </c>
      <c r="P194" t="str">
        <f>""</f>
        <v/>
      </c>
      <c r="Q194" t="str">
        <f>""</f>
        <v/>
      </c>
      <c r="R194" t="str">
        <f>""</f>
        <v/>
      </c>
      <c r="S194" t="str">
        <f>""</f>
        <v/>
      </c>
      <c r="T194" t="str">
        <f>""</f>
        <v/>
      </c>
      <c r="U194" t="str">
        <f>""</f>
        <v/>
      </c>
      <c r="V194" t="str">
        <f>""</f>
        <v/>
      </c>
      <c r="W194" t="str">
        <f>""</f>
        <v/>
      </c>
      <c r="X194" t="str">
        <f>""</f>
        <v/>
      </c>
      <c r="Y194" t="str">
        <f>""</f>
        <v/>
      </c>
      <c r="Z194" t="str">
        <f>""</f>
        <v/>
      </c>
      <c r="AA194" t="str">
        <f>""</f>
        <v/>
      </c>
      <c r="AB194" t="str">
        <f>""</f>
        <v/>
      </c>
      <c r="AC194" t="str">
        <f>""</f>
        <v/>
      </c>
      <c r="AD194" t="str">
        <f>""</f>
        <v/>
      </c>
      <c r="AE194" t="str">
        <f>""</f>
        <v/>
      </c>
      <c r="AF194" t="str">
        <f>""</f>
        <v/>
      </c>
      <c r="AG194" t="str">
        <f>""</f>
        <v/>
      </c>
      <c r="AH194" t="str">
        <f>""</f>
        <v/>
      </c>
      <c r="AI194" t="str">
        <f>""</f>
        <v/>
      </c>
      <c r="AJ194" t="str">
        <f>""</f>
        <v/>
      </c>
      <c r="AK194" t="str">
        <f>""</f>
        <v/>
      </c>
      <c r="AL194" t="str">
        <f>""</f>
        <v/>
      </c>
      <c r="AM194" t="str">
        <f>""</f>
        <v/>
      </c>
      <c r="AN194" t="str">
        <f>""</f>
        <v/>
      </c>
      <c r="AO194" t="str">
        <f>""</f>
        <v/>
      </c>
      <c r="AP194" t="str">
        <f>""</f>
        <v/>
      </c>
      <c r="AQ194" t="str">
        <f>"[0.026]"</f>
        <v>[0.026]</v>
      </c>
      <c r="AR194" t="str">
        <f>""</f>
        <v/>
      </c>
      <c r="AS194" t="str">
        <f>""</f>
        <v/>
      </c>
      <c r="AT194" t="str">
        <f>""</f>
        <v/>
      </c>
      <c r="AU194" t="str">
        <f>""</f>
        <v/>
      </c>
      <c r="AV194" t="str">
        <f>""</f>
        <v/>
      </c>
      <c r="AW194" t="str">
        <f>""</f>
        <v/>
      </c>
      <c r="AX194" t="str">
        <f>""</f>
        <v/>
      </c>
      <c r="AY194" t="str">
        <f>""</f>
        <v/>
      </c>
      <c r="AZ194" t="str">
        <f>""</f>
        <v/>
      </c>
      <c r="BA194" t="str">
        <f>""</f>
        <v/>
      </c>
    </row>
    <row r="195" spans="2:53" x14ac:dyDescent="0.2">
      <c r="B195" t="str">
        <f>"Interaction"</f>
        <v>Interaction</v>
      </c>
      <c r="C195" t="str">
        <f>""</f>
        <v/>
      </c>
      <c r="D195" t="str">
        <f>""</f>
        <v/>
      </c>
      <c r="E195" t="str">
        <f>""</f>
        <v/>
      </c>
      <c r="F195" t="str">
        <f>""</f>
        <v/>
      </c>
      <c r="G195" t="str">
        <f>""</f>
        <v/>
      </c>
      <c r="H195" t="str">
        <f>""</f>
        <v/>
      </c>
      <c r="I195" t="str">
        <f>""</f>
        <v/>
      </c>
      <c r="J195" t="str">
        <f>""</f>
        <v/>
      </c>
      <c r="K195" t="str">
        <f>""</f>
        <v/>
      </c>
      <c r="L195" t="str">
        <f>""</f>
        <v/>
      </c>
      <c r="M195" t="str">
        <f>""</f>
        <v/>
      </c>
      <c r="N195" t="str">
        <f>""</f>
        <v/>
      </c>
      <c r="O195" t="str">
        <f>""</f>
        <v/>
      </c>
      <c r="P195" t="str">
        <f>""</f>
        <v/>
      </c>
      <c r="Q195" t="str">
        <f>""</f>
        <v/>
      </c>
      <c r="R195" t="str">
        <f>""</f>
        <v/>
      </c>
      <c r="S195" t="str">
        <f>""</f>
        <v/>
      </c>
      <c r="T195" t="str">
        <f>""</f>
        <v/>
      </c>
      <c r="U195" t="str">
        <f>""</f>
        <v/>
      </c>
      <c r="V195" t="str">
        <f>""</f>
        <v/>
      </c>
      <c r="W195" t="str">
        <f>""</f>
        <v/>
      </c>
      <c r="X195" t="str">
        <f>""</f>
        <v/>
      </c>
      <c r="Y195" t="str">
        <f>""</f>
        <v/>
      </c>
      <c r="Z195" t="str">
        <f>""</f>
        <v/>
      </c>
      <c r="AA195" t="str">
        <f>""</f>
        <v/>
      </c>
      <c r="AB195" t="str">
        <f>""</f>
        <v/>
      </c>
      <c r="AC195" t="str">
        <f>""</f>
        <v/>
      </c>
      <c r="AD195" t="str">
        <f>""</f>
        <v/>
      </c>
      <c r="AE195" t="str">
        <f>""</f>
        <v/>
      </c>
      <c r="AF195" t="str">
        <f>""</f>
        <v/>
      </c>
      <c r="AG195" t="str">
        <f>""</f>
        <v/>
      </c>
      <c r="AH195" t="str">
        <f>""</f>
        <v/>
      </c>
      <c r="AI195" t="str">
        <f>""</f>
        <v/>
      </c>
      <c r="AJ195" t="str">
        <f>""</f>
        <v/>
      </c>
      <c r="AK195" t="str">
        <f>""</f>
        <v/>
      </c>
      <c r="AL195" t="str">
        <f>""</f>
        <v/>
      </c>
      <c r="AM195" t="str">
        <f>""</f>
        <v/>
      </c>
      <c r="AN195" t="str">
        <f>""</f>
        <v/>
      </c>
      <c r="AO195" t="str">
        <f>""</f>
        <v/>
      </c>
      <c r="AP195" t="str">
        <f>""</f>
        <v/>
      </c>
      <c r="AQ195" t="str">
        <f>"-0.001"</f>
        <v>-0.001</v>
      </c>
      <c r="AR195" t="str">
        <f>""</f>
        <v/>
      </c>
      <c r="AS195" t="str">
        <f>""</f>
        <v/>
      </c>
      <c r="AT195" t="str">
        <f>""</f>
        <v/>
      </c>
      <c r="AU195" t="str">
        <f>""</f>
        <v/>
      </c>
      <c r="AV195" t="str">
        <f>""</f>
        <v/>
      </c>
      <c r="AW195" t="str">
        <f>""</f>
        <v/>
      </c>
      <c r="AX195" t="str">
        <f>""</f>
        <v/>
      </c>
      <c r="AY195" t="str">
        <f>""</f>
        <v/>
      </c>
      <c r="AZ195" t="str">
        <f>""</f>
        <v/>
      </c>
      <c r="BA195" t="str">
        <f>""</f>
        <v/>
      </c>
    </row>
    <row r="196" spans="2:53" x14ac:dyDescent="0.2">
      <c r="B196" t="str">
        <f>""</f>
        <v/>
      </c>
      <c r="C196" t="str">
        <f>""</f>
        <v/>
      </c>
      <c r="D196" t="str">
        <f>""</f>
        <v/>
      </c>
      <c r="E196" t="str">
        <f>""</f>
        <v/>
      </c>
      <c r="F196" t="str">
        <f>""</f>
        <v/>
      </c>
      <c r="G196" t="str">
        <f>""</f>
        <v/>
      </c>
      <c r="H196" t="str">
        <f>""</f>
        <v/>
      </c>
      <c r="I196" t="str">
        <f>""</f>
        <v/>
      </c>
      <c r="J196" t="str">
        <f>""</f>
        <v/>
      </c>
      <c r="K196" t="str">
        <f>""</f>
        <v/>
      </c>
      <c r="L196" t="str">
        <f>""</f>
        <v/>
      </c>
      <c r="M196" t="str">
        <f>""</f>
        <v/>
      </c>
      <c r="N196" t="str">
        <f>""</f>
        <v/>
      </c>
      <c r="O196" t="str">
        <f>""</f>
        <v/>
      </c>
      <c r="P196" t="str">
        <f>""</f>
        <v/>
      </c>
      <c r="Q196" t="str">
        <f>""</f>
        <v/>
      </c>
      <c r="R196" t="str">
        <f>""</f>
        <v/>
      </c>
      <c r="S196" t="str">
        <f>""</f>
        <v/>
      </c>
      <c r="T196" t="str">
        <f>""</f>
        <v/>
      </c>
      <c r="U196" t="str">
        <f>""</f>
        <v/>
      </c>
      <c r="V196" t="str">
        <f>""</f>
        <v/>
      </c>
      <c r="W196" t="str">
        <f>""</f>
        <v/>
      </c>
      <c r="X196" t="str">
        <f>""</f>
        <v/>
      </c>
      <c r="Y196" t="str">
        <f>""</f>
        <v/>
      </c>
      <c r="Z196" t="str">
        <f>""</f>
        <v/>
      </c>
      <c r="AA196" t="str">
        <f>""</f>
        <v/>
      </c>
      <c r="AB196" t="str">
        <f>""</f>
        <v/>
      </c>
      <c r="AC196" t="str">
        <f>""</f>
        <v/>
      </c>
      <c r="AD196" t="str">
        <f>""</f>
        <v/>
      </c>
      <c r="AE196" t="str">
        <f>""</f>
        <v/>
      </c>
      <c r="AF196" t="str">
        <f>""</f>
        <v/>
      </c>
      <c r="AG196" t="str">
        <f>""</f>
        <v/>
      </c>
      <c r="AH196" t="str">
        <f>""</f>
        <v/>
      </c>
      <c r="AI196" t="str">
        <f>""</f>
        <v/>
      </c>
      <c r="AJ196" t="str">
        <f>""</f>
        <v/>
      </c>
      <c r="AK196" t="str">
        <f>""</f>
        <v/>
      </c>
      <c r="AL196" t="str">
        <f>""</f>
        <v/>
      </c>
      <c r="AM196" t="str">
        <f>""</f>
        <v/>
      </c>
      <c r="AN196" t="str">
        <f>""</f>
        <v/>
      </c>
      <c r="AO196" t="str">
        <f>""</f>
        <v/>
      </c>
      <c r="AP196" t="str">
        <f>""</f>
        <v/>
      </c>
      <c r="AQ196" t="str">
        <f>"[0.032]"</f>
        <v>[0.032]</v>
      </c>
      <c r="AR196" t="str">
        <f>""</f>
        <v/>
      </c>
      <c r="AS196" t="str">
        <f>""</f>
        <v/>
      </c>
      <c r="AT196" t="str">
        <f>""</f>
        <v/>
      </c>
      <c r="AU196" t="str">
        <f>""</f>
        <v/>
      </c>
      <c r="AV196" t="str">
        <f>""</f>
        <v/>
      </c>
      <c r="AW196" t="str">
        <f>""</f>
        <v/>
      </c>
      <c r="AX196" t="str">
        <f>""</f>
        <v/>
      </c>
      <c r="AY196" t="str">
        <f>""</f>
        <v/>
      </c>
      <c r="AZ196" t="str">
        <f>""</f>
        <v/>
      </c>
      <c r="BA196" t="str">
        <f>""</f>
        <v/>
      </c>
    </row>
    <row r="197" spans="2:53" x14ac:dyDescent="0.2">
      <c r="B197" t="str">
        <f>"Share of childs  who left household 1998-2007"</f>
        <v>Share of childs  who left household 1998-2007</v>
      </c>
      <c r="C197" t="str">
        <f>""</f>
        <v/>
      </c>
      <c r="D197" t="str">
        <f>""</f>
        <v/>
      </c>
      <c r="E197" t="str">
        <f>""</f>
        <v/>
      </c>
      <c r="F197" t="str">
        <f>""</f>
        <v/>
      </c>
      <c r="G197" t="str">
        <f>""</f>
        <v/>
      </c>
      <c r="H197" t="str">
        <f>""</f>
        <v/>
      </c>
      <c r="I197" t="str">
        <f>""</f>
        <v/>
      </c>
      <c r="J197" t="str">
        <f>""</f>
        <v/>
      </c>
      <c r="K197" t="str">
        <f>""</f>
        <v/>
      </c>
      <c r="L197" t="str">
        <f>""</f>
        <v/>
      </c>
      <c r="M197" t="str">
        <f>""</f>
        <v/>
      </c>
      <c r="N197" t="str">
        <f>""</f>
        <v/>
      </c>
      <c r="O197" t="str">
        <f>""</f>
        <v/>
      </c>
      <c r="P197" t="str">
        <f>""</f>
        <v/>
      </c>
      <c r="Q197" t="str">
        <f>""</f>
        <v/>
      </c>
      <c r="R197" t="str">
        <f>""</f>
        <v/>
      </c>
      <c r="S197" t="str">
        <f>""</f>
        <v/>
      </c>
      <c r="T197" t="str">
        <f>""</f>
        <v/>
      </c>
      <c r="U197" t="str">
        <f>""</f>
        <v/>
      </c>
      <c r="V197" t="str">
        <f>""</f>
        <v/>
      </c>
      <c r="W197" t="str">
        <f>""</f>
        <v/>
      </c>
      <c r="X197" t="str">
        <f>""</f>
        <v/>
      </c>
      <c r="Y197" t="str">
        <f>""</f>
        <v/>
      </c>
      <c r="Z197" t="str">
        <f>""</f>
        <v/>
      </c>
      <c r="AA197" t="str">
        <f>""</f>
        <v/>
      </c>
      <c r="AB197" t="str">
        <f>""</f>
        <v/>
      </c>
      <c r="AC197" t="str">
        <f>""</f>
        <v/>
      </c>
      <c r="AD197" t="str">
        <f>""</f>
        <v/>
      </c>
      <c r="AE197" t="str">
        <f>""</f>
        <v/>
      </c>
      <c r="AF197" t="str">
        <f>""</f>
        <v/>
      </c>
      <c r="AG197" t="str">
        <f>""</f>
        <v/>
      </c>
      <c r="AH197" t="str">
        <f>""</f>
        <v/>
      </c>
      <c r="AI197" t="str">
        <f>""</f>
        <v/>
      </c>
      <c r="AJ197" t="str">
        <f>""</f>
        <v/>
      </c>
      <c r="AK197" t="str">
        <f>""</f>
        <v/>
      </c>
      <c r="AL197" t="str">
        <f>""</f>
        <v/>
      </c>
      <c r="AM197" t="str">
        <f>""</f>
        <v/>
      </c>
      <c r="AN197" t="str">
        <f>""</f>
        <v/>
      </c>
      <c r="AO197" t="str">
        <f>""</f>
        <v/>
      </c>
      <c r="AP197" t="str">
        <f>""</f>
        <v/>
      </c>
      <c r="AQ197" t="str">
        <f>""</f>
        <v/>
      </c>
      <c r="AR197" t="str">
        <f>"-0.077"</f>
        <v>-0.077</v>
      </c>
      <c r="AS197" t="str">
        <f>""</f>
        <v/>
      </c>
      <c r="AT197" t="str">
        <f>""</f>
        <v/>
      </c>
      <c r="AU197" t="str">
        <f>""</f>
        <v/>
      </c>
      <c r="AV197" t="str">
        <f>""</f>
        <v/>
      </c>
      <c r="AW197" t="str">
        <f>""</f>
        <v/>
      </c>
      <c r="AX197" t="str">
        <f>""</f>
        <v/>
      </c>
      <c r="AY197" t="str">
        <f>""</f>
        <v/>
      </c>
      <c r="AZ197" t="str">
        <f>""</f>
        <v/>
      </c>
      <c r="BA197" t="str">
        <f>""</f>
        <v/>
      </c>
    </row>
    <row r="198" spans="2:53" x14ac:dyDescent="0.2">
      <c r="B198" t="str">
        <f>""</f>
        <v/>
      </c>
      <c r="C198" t="str">
        <f>""</f>
        <v/>
      </c>
      <c r="D198" t="str">
        <f>""</f>
        <v/>
      </c>
      <c r="E198" t="str">
        <f>""</f>
        <v/>
      </c>
      <c r="F198" t="str">
        <f>""</f>
        <v/>
      </c>
      <c r="G198" t="str">
        <f>""</f>
        <v/>
      </c>
      <c r="H198" t="str">
        <f>""</f>
        <v/>
      </c>
      <c r="I198" t="str">
        <f>""</f>
        <v/>
      </c>
      <c r="J198" t="str">
        <f>""</f>
        <v/>
      </c>
      <c r="K198" t="str">
        <f>""</f>
        <v/>
      </c>
      <c r="L198" t="str">
        <f>""</f>
        <v/>
      </c>
      <c r="M198" t="str">
        <f>""</f>
        <v/>
      </c>
      <c r="N198" t="str">
        <f>""</f>
        <v/>
      </c>
      <c r="O198" t="str">
        <f>""</f>
        <v/>
      </c>
      <c r="P198" t="str">
        <f>""</f>
        <v/>
      </c>
      <c r="Q198" t="str">
        <f>""</f>
        <v/>
      </c>
      <c r="R198" t="str">
        <f>""</f>
        <v/>
      </c>
      <c r="S198" t="str">
        <f>""</f>
        <v/>
      </c>
      <c r="T198" t="str">
        <f>""</f>
        <v/>
      </c>
      <c r="U198" t="str">
        <f>""</f>
        <v/>
      </c>
      <c r="V198" t="str">
        <f>""</f>
        <v/>
      </c>
      <c r="W198" t="str">
        <f>""</f>
        <v/>
      </c>
      <c r="X198" t="str">
        <f>""</f>
        <v/>
      </c>
      <c r="Y198" t="str">
        <f>""</f>
        <v/>
      </c>
      <c r="Z198" t="str">
        <f>""</f>
        <v/>
      </c>
      <c r="AA198" t="str">
        <f>""</f>
        <v/>
      </c>
      <c r="AB198" t="str">
        <f>""</f>
        <v/>
      </c>
      <c r="AC198" t="str">
        <f>""</f>
        <v/>
      </c>
      <c r="AD198" t="str">
        <f>""</f>
        <v/>
      </c>
      <c r="AE198" t="str">
        <f>""</f>
        <v/>
      </c>
      <c r="AF198" t="str">
        <f>""</f>
        <v/>
      </c>
      <c r="AG198" t="str">
        <f>""</f>
        <v/>
      </c>
      <c r="AH198" t="str">
        <f>""</f>
        <v/>
      </c>
      <c r="AI198" t="str">
        <f>""</f>
        <v/>
      </c>
      <c r="AJ198" t="str">
        <f>""</f>
        <v/>
      </c>
      <c r="AK198" t="str">
        <f>""</f>
        <v/>
      </c>
      <c r="AL198" t="str">
        <f>""</f>
        <v/>
      </c>
      <c r="AM198" t="str">
        <f>""</f>
        <v/>
      </c>
      <c r="AN198" t="str">
        <f>""</f>
        <v/>
      </c>
      <c r="AO198" t="str">
        <f>""</f>
        <v/>
      </c>
      <c r="AP198" t="str">
        <f>""</f>
        <v/>
      </c>
      <c r="AQ198" t="str">
        <f>""</f>
        <v/>
      </c>
      <c r="AR198" t="str">
        <f>"[0.065]"</f>
        <v>[0.065]</v>
      </c>
      <c r="AS198" t="str">
        <f>""</f>
        <v/>
      </c>
      <c r="AT198" t="str">
        <f>""</f>
        <v/>
      </c>
      <c r="AU198" t="str">
        <f>""</f>
        <v/>
      </c>
      <c r="AV198" t="str">
        <f>""</f>
        <v/>
      </c>
      <c r="AW198" t="str">
        <f>""</f>
        <v/>
      </c>
      <c r="AX198" t="str">
        <f>""</f>
        <v/>
      </c>
      <c r="AY198" t="str">
        <f>""</f>
        <v/>
      </c>
      <c r="AZ198" t="str">
        <f>""</f>
        <v/>
      </c>
      <c r="BA198" t="str">
        <f>""</f>
        <v/>
      </c>
    </row>
    <row r="199" spans="2:53" x14ac:dyDescent="0.2">
      <c r="B199" t="str">
        <f>"Interaction"</f>
        <v>Interaction</v>
      </c>
      <c r="C199" t="str">
        <f>""</f>
        <v/>
      </c>
      <c r="D199" t="str">
        <f>""</f>
        <v/>
      </c>
      <c r="E199" t="str">
        <f>""</f>
        <v/>
      </c>
      <c r="F199" t="str">
        <f>""</f>
        <v/>
      </c>
      <c r="G199" t="str">
        <f>""</f>
        <v/>
      </c>
      <c r="H199" t="str">
        <f>""</f>
        <v/>
      </c>
      <c r="I199" t="str">
        <f>""</f>
        <v/>
      </c>
      <c r="J199" t="str">
        <f>""</f>
        <v/>
      </c>
      <c r="K199" t="str">
        <f>""</f>
        <v/>
      </c>
      <c r="L199" t="str">
        <f>""</f>
        <v/>
      </c>
      <c r="M199" t="str">
        <f>""</f>
        <v/>
      </c>
      <c r="N199" t="str">
        <f>""</f>
        <v/>
      </c>
      <c r="O199" t="str">
        <f>""</f>
        <v/>
      </c>
      <c r="P199" t="str">
        <f>""</f>
        <v/>
      </c>
      <c r="Q199" t="str">
        <f>""</f>
        <v/>
      </c>
      <c r="R199" t="str">
        <f>""</f>
        <v/>
      </c>
      <c r="S199" t="str">
        <f>""</f>
        <v/>
      </c>
      <c r="T199" t="str">
        <f>""</f>
        <v/>
      </c>
      <c r="U199" t="str">
        <f>""</f>
        <v/>
      </c>
      <c r="V199" t="str">
        <f>""</f>
        <v/>
      </c>
      <c r="W199" t="str">
        <f>""</f>
        <v/>
      </c>
      <c r="X199" t="str">
        <f>""</f>
        <v/>
      </c>
      <c r="Y199" t="str">
        <f>""</f>
        <v/>
      </c>
      <c r="Z199" t="str">
        <f>""</f>
        <v/>
      </c>
      <c r="AA199" t="str">
        <f>""</f>
        <v/>
      </c>
      <c r="AB199" t="str">
        <f>""</f>
        <v/>
      </c>
      <c r="AC199" t="str">
        <f>""</f>
        <v/>
      </c>
      <c r="AD199" t="str">
        <f>""</f>
        <v/>
      </c>
      <c r="AE199" t="str">
        <f>""</f>
        <v/>
      </c>
      <c r="AF199" t="str">
        <f>""</f>
        <v/>
      </c>
      <c r="AG199" t="str">
        <f>""</f>
        <v/>
      </c>
      <c r="AH199" t="str">
        <f>""</f>
        <v/>
      </c>
      <c r="AI199" t="str">
        <f>""</f>
        <v/>
      </c>
      <c r="AJ199" t="str">
        <f>""</f>
        <v/>
      </c>
      <c r="AK199" t="str">
        <f>""</f>
        <v/>
      </c>
      <c r="AL199" t="str">
        <f>""</f>
        <v/>
      </c>
      <c r="AM199" t="str">
        <f>""</f>
        <v/>
      </c>
      <c r="AN199" t="str">
        <f>""</f>
        <v/>
      </c>
      <c r="AO199" t="str">
        <f>""</f>
        <v/>
      </c>
      <c r="AP199" t="str">
        <f>""</f>
        <v/>
      </c>
      <c r="AQ199" t="str">
        <f>""</f>
        <v/>
      </c>
      <c r="AR199" t="str">
        <f>"-0.076"</f>
        <v>-0.076</v>
      </c>
      <c r="AS199" t="str">
        <f>""</f>
        <v/>
      </c>
      <c r="AT199" t="str">
        <f>""</f>
        <v/>
      </c>
      <c r="AU199" t="str">
        <f>""</f>
        <v/>
      </c>
      <c r="AV199" t="str">
        <f>""</f>
        <v/>
      </c>
      <c r="AW199" t="str">
        <f>""</f>
        <v/>
      </c>
      <c r="AX199" t="str">
        <f>""</f>
        <v/>
      </c>
      <c r="AY199" t="str">
        <f>""</f>
        <v/>
      </c>
      <c r="AZ199" t="str">
        <f>""</f>
        <v/>
      </c>
      <c r="BA199" t="str">
        <f>""</f>
        <v/>
      </c>
    </row>
    <row r="200" spans="2:53" x14ac:dyDescent="0.2">
      <c r="B200" t="str">
        <f>""</f>
        <v/>
      </c>
      <c r="C200" t="str">
        <f>""</f>
        <v/>
      </c>
      <c r="D200" t="str">
        <f>""</f>
        <v/>
      </c>
      <c r="E200" t="str">
        <f>""</f>
        <v/>
      </c>
      <c r="F200" t="str">
        <f>""</f>
        <v/>
      </c>
      <c r="G200" t="str">
        <f>""</f>
        <v/>
      </c>
      <c r="H200" t="str">
        <f>""</f>
        <v/>
      </c>
      <c r="I200" t="str">
        <f>""</f>
        <v/>
      </c>
      <c r="J200" t="str">
        <f>""</f>
        <v/>
      </c>
      <c r="K200" t="str">
        <f>""</f>
        <v/>
      </c>
      <c r="L200" t="str">
        <f>""</f>
        <v/>
      </c>
      <c r="M200" t="str">
        <f>""</f>
        <v/>
      </c>
      <c r="N200" t="str">
        <f>""</f>
        <v/>
      </c>
      <c r="O200" t="str">
        <f>""</f>
        <v/>
      </c>
      <c r="P200" t="str">
        <f>""</f>
        <v/>
      </c>
      <c r="Q200" t="str">
        <f>""</f>
        <v/>
      </c>
      <c r="R200" t="str">
        <f>""</f>
        <v/>
      </c>
      <c r="S200" t="str">
        <f>""</f>
        <v/>
      </c>
      <c r="T200" t="str">
        <f>""</f>
        <v/>
      </c>
      <c r="U200" t="str">
        <f>""</f>
        <v/>
      </c>
      <c r="V200" t="str">
        <f>""</f>
        <v/>
      </c>
      <c r="W200" t="str">
        <f>""</f>
        <v/>
      </c>
      <c r="X200" t="str">
        <f>""</f>
        <v/>
      </c>
      <c r="Y200" t="str">
        <f>""</f>
        <v/>
      </c>
      <c r="Z200" t="str">
        <f>""</f>
        <v/>
      </c>
      <c r="AA200" t="str">
        <f>""</f>
        <v/>
      </c>
      <c r="AB200" t="str">
        <f>""</f>
        <v/>
      </c>
      <c r="AC200" t="str">
        <f>""</f>
        <v/>
      </c>
      <c r="AD200" t="str">
        <f>""</f>
        <v/>
      </c>
      <c r="AE200" t="str">
        <f>""</f>
        <v/>
      </c>
      <c r="AF200" t="str">
        <f>""</f>
        <v/>
      </c>
      <c r="AG200" t="str">
        <f>""</f>
        <v/>
      </c>
      <c r="AH200" t="str">
        <f>""</f>
        <v/>
      </c>
      <c r="AI200" t="str">
        <f>""</f>
        <v/>
      </c>
      <c r="AJ200" t="str">
        <f>""</f>
        <v/>
      </c>
      <c r="AK200" t="str">
        <f>""</f>
        <v/>
      </c>
      <c r="AL200" t="str">
        <f>""</f>
        <v/>
      </c>
      <c r="AM200" t="str">
        <f>""</f>
        <v/>
      </c>
      <c r="AN200" t="str">
        <f>""</f>
        <v/>
      </c>
      <c r="AO200" t="str">
        <f>""</f>
        <v/>
      </c>
      <c r="AP200" t="str">
        <f>""</f>
        <v/>
      </c>
      <c r="AQ200" t="str">
        <f>""</f>
        <v/>
      </c>
      <c r="AR200" t="str">
        <f>"[0.075]"</f>
        <v>[0.075]</v>
      </c>
      <c r="AS200" t="str">
        <f>""</f>
        <v/>
      </c>
      <c r="AT200" t="str">
        <f>""</f>
        <v/>
      </c>
      <c r="AU200" t="str">
        <f>""</f>
        <v/>
      </c>
      <c r="AV200" t="str">
        <f>""</f>
        <v/>
      </c>
      <c r="AW200" t="str">
        <f>""</f>
        <v/>
      </c>
      <c r="AX200" t="str">
        <f>""</f>
        <v/>
      </c>
      <c r="AY200" t="str">
        <f>""</f>
        <v/>
      </c>
      <c r="AZ200" t="str">
        <f>""</f>
        <v/>
      </c>
      <c r="BA200" t="str">
        <f>""</f>
        <v/>
      </c>
    </row>
    <row r="201" spans="2:53" x14ac:dyDescent="0.2">
      <c r="B201" t="str">
        <f>"Number of years that household had a loss of land"</f>
        <v>Number of years that household had a loss of land</v>
      </c>
      <c r="C201" t="str">
        <f>""</f>
        <v/>
      </c>
      <c r="D201" t="str">
        <f>""</f>
        <v/>
      </c>
      <c r="E201" t="str">
        <f>""</f>
        <v/>
      </c>
      <c r="F201" t="str">
        <f>""</f>
        <v/>
      </c>
      <c r="G201" t="str">
        <f>""</f>
        <v/>
      </c>
      <c r="H201" t="str">
        <f>""</f>
        <v/>
      </c>
      <c r="I201" t="str">
        <f>""</f>
        <v/>
      </c>
      <c r="J201" t="str">
        <f>""</f>
        <v/>
      </c>
      <c r="K201" t="str">
        <f>""</f>
        <v/>
      </c>
      <c r="L201" t="str">
        <f>""</f>
        <v/>
      </c>
      <c r="M201" t="str">
        <f>""</f>
        <v/>
      </c>
      <c r="N201" t="str">
        <f>""</f>
        <v/>
      </c>
      <c r="O201" t="str">
        <f>""</f>
        <v/>
      </c>
      <c r="P201" t="str">
        <f>""</f>
        <v/>
      </c>
      <c r="Q201" t="str">
        <f>""</f>
        <v/>
      </c>
      <c r="R201" t="str">
        <f>""</f>
        <v/>
      </c>
      <c r="S201" t="str">
        <f>""</f>
        <v/>
      </c>
      <c r="T201" t="str">
        <f>""</f>
        <v/>
      </c>
      <c r="U201" t="str">
        <f>""</f>
        <v/>
      </c>
      <c r="V201" t="str">
        <f>""</f>
        <v/>
      </c>
      <c r="W201" t="str">
        <f>""</f>
        <v/>
      </c>
      <c r="X201" t="str">
        <f>""</f>
        <v/>
      </c>
      <c r="Y201" t="str">
        <f>""</f>
        <v/>
      </c>
      <c r="Z201" t="str">
        <f>""</f>
        <v/>
      </c>
      <c r="AA201" t="str">
        <f>""</f>
        <v/>
      </c>
      <c r="AB201" t="str">
        <f>""</f>
        <v/>
      </c>
      <c r="AC201" t="str">
        <f>""</f>
        <v/>
      </c>
      <c r="AD201" t="str">
        <f>""</f>
        <v/>
      </c>
      <c r="AE201" t="str">
        <f>""</f>
        <v/>
      </c>
      <c r="AF201" t="str">
        <f>""</f>
        <v/>
      </c>
      <c r="AG201" t="str">
        <f>""</f>
        <v/>
      </c>
      <c r="AH201" t="str">
        <f>""</f>
        <v/>
      </c>
      <c r="AI201" t="str">
        <f>""</f>
        <v/>
      </c>
      <c r="AJ201" t="str">
        <f>""</f>
        <v/>
      </c>
      <c r="AK201" t="str">
        <f>""</f>
        <v/>
      </c>
      <c r="AL201" t="str">
        <f>""</f>
        <v/>
      </c>
      <c r="AM201" t="str">
        <f>""</f>
        <v/>
      </c>
      <c r="AN201" t="str">
        <f>""</f>
        <v/>
      </c>
      <c r="AO201" t="str">
        <f>""</f>
        <v/>
      </c>
      <c r="AP201" t="str">
        <f>""</f>
        <v/>
      </c>
      <c r="AQ201" t="str">
        <f>""</f>
        <v/>
      </c>
      <c r="AR201" t="str">
        <f>""</f>
        <v/>
      </c>
      <c r="AS201" t="str">
        <f>"0.051*"</f>
        <v>0.051*</v>
      </c>
      <c r="AT201" t="str">
        <f>"0.049*"</f>
        <v>0.049*</v>
      </c>
      <c r="AU201" t="str">
        <f>"0.052*"</f>
        <v>0.052*</v>
      </c>
      <c r="AV201" t="str">
        <f>""</f>
        <v/>
      </c>
      <c r="AW201" t="str">
        <f>""</f>
        <v/>
      </c>
      <c r="AX201" t="str">
        <f>""</f>
        <v/>
      </c>
      <c r="AY201" t="str">
        <f>""</f>
        <v/>
      </c>
      <c r="AZ201" t="str">
        <f>""</f>
        <v/>
      </c>
      <c r="BA201" t="str">
        <f>""</f>
        <v/>
      </c>
    </row>
    <row r="202" spans="2:53" x14ac:dyDescent="0.2">
      <c r="B202" t="str">
        <f>""</f>
        <v/>
      </c>
      <c r="C202" t="str">
        <f>""</f>
        <v/>
      </c>
      <c r="D202" t="str">
        <f>""</f>
        <v/>
      </c>
      <c r="E202" t="str">
        <f>""</f>
        <v/>
      </c>
      <c r="F202" t="str">
        <f>""</f>
        <v/>
      </c>
      <c r="G202" t="str">
        <f>""</f>
        <v/>
      </c>
      <c r="H202" t="str">
        <f>""</f>
        <v/>
      </c>
      <c r="I202" t="str">
        <f>""</f>
        <v/>
      </c>
      <c r="J202" t="str">
        <f>""</f>
        <v/>
      </c>
      <c r="K202" t="str">
        <f>""</f>
        <v/>
      </c>
      <c r="L202" t="str">
        <f>""</f>
        <v/>
      </c>
      <c r="M202" t="str">
        <f>""</f>
        <v/>
      </c>
      <c r="N202" t="str">
        <f>""</f>
        <v/>
      </c>
      <c r="O202" t="str">
        <f>""</f>
        <v/>
      </c>
      <c r="P202" t="str">
        <f>""</f>
        <v/>
      </c>
      <c r="Q202" t="str">
        <f>""</f>
        <v/>
      </c>
      <c r="R202" t="str">
        <f>""</f>
        <v/>
      </c>
      <c r="S202" t="str">
        <f>""</f>
        <v/>
      </c>
      <c r="T202" t="str">
        <f>""</f>
        <v/>
      </c>
      <c r="U202" t="str">
        <f>""</f>
        <v/>
      </c>
      <c r="V202" t="str">
        <f>""</f>
        <v/>
      </c>
      <c r="W202" t="str">
        <f>""</f>
        <v/>
      </c>
      <c r="X202" t="str">
        <f>""</f>
        <v/>
      </c>
      <c r="Y202" t="str">
        <f>""</f>
        <v/>
      </c>
      <c r="Z202" t="str">
        <f>""</f>
        <v/>
      </c>
      <c r="AA202" t="str">
        <f>""</f>
        <v/>
      </c>
      <c r="AB202" t="str">
        <f>""</f>
        <v/>
      </c>
      <c r="AC202" t="str">
        <f>""</f>
        <v/>
      </c>
      <c r="AD202" t="str">
        <f>""</f>
        <v/>
      </c>
      <c r="AE202" t="str">
        <f>""</f>
        <v/>
      </c>
      <c r="AF202" t="str">
        <f>""</f>
        <v/>
      </c>
      <c r="AG202" t="str">
        <f>""</f>
        <v/>
      </c>
      <c r="AH202" t="str">
        <f>""</f>
        <v/>
      </c>
      <c r="AI202" t="str">
        <f>""</f>
        <v/>
      </c>
      <c r="AJ202" t="str">
        <f>""</f>
        <v/>
      </c>
      <c r="AK202" t="str">
        <f>""</f>
        <v/>
      </c>
      <c r="AL202" t="str">
        <f>""</f>
        <v/>
      </c>
      <c r="AM202" t="str">
        <f>""</f>
        <v/>
      </c>
      <c r="AN202" t="str">
        <f>""</f>
        <v/>
      </c>
      <c r="AO202" t="str">
        <f>""</f>
        <v/>
      </c>
      <c r="AP202" t="str">
        <f>""</f>
        <v/>
      </c>
      <c r="AQ202" t="str">
        <f>""</f>
        <v/>
      </c>
      <c r="AR202" t="str">
        <f>""</f>
        <v/>
      </c>
      <c r="AS202" t="str">
        <f>"[0.027]"</f>
        <v>[0.027]</v>
      </c>
      <c r="AT202" t="str">
        <f>"[0.027]"</f>
        <v>[0.027]</v>
      </c>
      <c r="AU202" t="str">
        <f>"[0.027]"</f>
        <v>[0.027]</v>
      </c>
      <c r="AV202" t="str">
        <f>""</f>
        <v/>
      </c>
      <c r="AW202" t="str">
        <f>""</f>
        <v/>
      </c>
      <c r="AX202" t="str">
        <f>""</f>
        <v/>
      </c>
      <c r="AY202" t="str">
        <f>""</f>
        <v/>
      </c>
      <c r="AZ202" t="str">
        <f>""</f>
        <v/>
      </c>
      <c r="BA202" t="str">
        <f>""</f>
        <v/>
      </c>
    </row>
    <row r="203" spans="2:53" x14ac:dyDescent="0.2">
      <c r="B203" t="str">
        <f>"At least 1 child left the household in a given year (yes=1)"</f>
        <v>At least 1 child left the household in a given year (yes=1)</v>
      </c>
      <c r="C203" t="str">
        <f>""</f>
        <v/>
      </c>
      <c r="D203" t="str">
        <f>""</f>
        <v/>
      </c>
      <c r="E203" t="str">
        <f>""</f>
        <v/>
      </c>
      <c r="F203" t="str">
        <f>""</f>
        <v/>
      </c>
      <c r="G203" t="str">
        <f>""</f>
        <v/>
      </c>
      <c r="H203" t="str">
        <f>""</f>
        <v/>
      </c>
      <c r="I203" t="str">
        <f>""</f>
        <v/>
      </c>
      <c r="J203" t="str">
        <f>""</f>
        <v/>
      </c>
      <c r="K203" t="str">
        <f>""</f>
        <v/>
      </c>
      <c r="L203" t="str">
        <f>""</f>
        <v/>
      </c>
      <c r="M203" t="str">
        <f>""</f>
        <v/>
      </c>
      <c r="N203" t="str">
        <f>""</f>
        <v/>
      </c>
      <c r="O203" t="str">
        <f>""</f>
        <v/>
      </c>
      <c r="P203" t="str">
        <f>""</f>
        <v/>
      </c>
      <c r="Q203" t="str">
        <f>""</f>
        <v/>
      </c>
      <c r="R203" t="str">
        <f>""</f>
        <v/>
      </c>
      <c r="S203" t="str">
        <f>""</f>
        <v/>
      </c>
      <c r="T203" t="str">
        <f>""</f>
        <v/>
      </c>
      <c r="U203" t="str">
        <f>""</f>
        <v/>
      </c>
      <c r="V203" t="str">
        <f>""</f>
        <v/>
      </c>
      <c r="W203" t="str">
        <f>""</f>
        <v/>
      </c>
      <c r="X203" t="str">
        <f>""</f>
        <v/>
      </c>
      <c r="Y203" t="str">
        <f>""</f>
        <v/>
      </c>
      <c r="Z203" t="str">
        <f>""</f>
        <v/>
      </c>
      <c r="AA203" t="str">
        <f>""</f>
        <v/>
      </c>
      <c r="AB203" t="str">
        <f>""</f>
        <v/>
      </c>
      <c r="AC203" t="str">
        <f>""</f>
        <v/>
      </c>
      <c r="AD203" t="str">
        <f>""</f>
        <v/>
      </c>
      <c r="AE203" t="str">
        <f>""</f>
        <v/>
      </c>
      <c r="AF203" t="str">
        <f>""</f>
        <v/>
      </c>
      <c r="AG203" t="str">
        <f>""</f>
        <v/>
      </c>
      <c r="AH203" t="str">
        <f>""</f>
        <v/>
      </c>
      <c r="AI203" t="str">
        <f>""</f>
        <v/>
      </c>
      <c r="AJ203" t="str">
        <f>""</f>
        <v/>
      </c>
      <c r="AK203" t="str">
        <f>""</f>
        <v/>
      </c>
      <c r="AL203" t="str">
        <f>""</f>
        <v/>
      </c>
      <c r="AM203" t="str">
        <f>""</f>
        <v/>
      </c>
      <c r="AN203" t="str">
        <f>""</f>
        <v/>
      </c>
      <c r="AO203" t="str">
        <f>""</f>
        <v/>
      </c>
      <c r="AP203" t="str">
        <f>""</f>
        <v/>
      </c>
      <c r="AQ203" t="str">
        <f>""</f>
        <v/>
      </c>
      <c r="AR203" t="str">
        <f>""</f>
        <v/>
      </c>
      <c r="AS203" t="str">
        <f>"-0.060"</f>
        <v>-0.060</v>
      </c>
      <c r="AT203" t="str">
        <f>""</f>
        <v/>
      </c>
      <c r="AU203" t="str">
        <f>""</f>
        <v/>
      </c>
      <c r="AV203" t="str">
        <f>""</f>
        <v/>
      </c>
      <c r="AW203" t="str">
        <f>""</f>
        <v/>
      </c>
      <c r="AX203" t="str">
        <f>""</f>
        <v/>
      </c>
      <c r="AY203" t="str">
        <f>""</f>
        <v/>
      </c>
      <c r="AZ203" t="str">
        <f>""</f>
        <v/>
      </c>
      <c r="BA203" t="str">
        <f>""</f>
        <v/>
      </c>
    </row>
    <row r="204" spans="2:53" x14ac:dyDescent="0.2">
      <c r="B204" t="str">
        <f>""</f>
        <v/>
      </c>
      <c r="C204" t="str">
        <f>""</f>
        <v/>
      </c>
      <c r="D204" t="str">
        <f>""</f>
        <v/>
      </c>
      <c r="E204" t="str">
        <f>""</f>
        <v/>
      </c>
      <c r="F204" t="str">
        <f>""</f>
        <v/>
      </c>
      <c r="G204" t="str">
        <f>""</f>
        <v/>
      </c>
      <c r="H204" t="str">
        <f>""</f>
        <v/>
      </c>
      <c r="I204" t="str">
        <f>""</f>
        <v/>
      </c>
      <c r="J204" t="str">
        <f>""</f>
        <v/>
      </c>
      <c r="K204" t="str">
        <f>""</f>
        <v/>
      </c>
      <c r="L204" t="str">
        <f>""</f>
        <v/>
      </c>
      <c r="M204" t="str">
        <f>""</f>
        <v/>
      </c>
      <c r="N204" t="str">
        <f>""</f>
        <v/>
      </c>
      <c r="O204" t="str">
        <f>""</f>
        <v/>
      </c>
      <c r="P204" t="str">
        <f>""</f>
        <v/>
      </c>
      <c r="Q204" t="str">
        <f>""</f>
        <v/>
      </c>
      <c r="R204" t="str">
        <f>""</f>
        <v/>
      </c>
      <c r="S204" t="str">
        <f>""</f>
        <v/>
      </c>
      <c r="T204" t="str">
        <f>""</f>
        <v/>
      </c>
      <c r="U204" t="str">
        <f>""</f>
        <v/>
      </c>
      <c r="V204" t="str">
        <f>""</f>
        <v/>
      </c>
      <c r="W204" t="str">
        <f>""</f>
        <v/>
      </c>
      <c r="X204" t="str">
        <f>""</f>
        <v/>
      </c>
      <c r="Y204" t="str">
        <f>""</f>
        <v/>
      </c>
      <c r="Z204" t="str">
        <f>""</f>
        <v/>
      </c>
      <c r="AA204" t="str">
        <f>""</f>
        <v/>
      </c>
      <c r="AB204" t="str">
        <f>""</f>
        <v/>
      </c>
      <c r="AC204" t="str">
        <f>""</f>
        <v/>
      </c>
      <c r="AD204" t="str">
        <f>""</f>
        <v/>
      </c>
      <c r="AE204" t="str">
        <f>""</f>
        <v/>
      </c>
      <c r="AF204" t="str">
        <f>""</f>
        <v/>
      </c>
      <c r="AG204" t="str">
        <f>""</f>
        <v/>
      </c>
      <c r="AH204" t="str">
        <f>""</f>
        <v/>
      </c>
      <c r="AI204" t="str">
        <f>""</f>
        <v/>
      </c>
      <c r="AJ204" t="str">
        <f>""</f>
        <v/>
      </c>
      <c r="AK204" t="str">
        <f>""</f>
        <v/>
      </c>
      <c r="AL204" t="str">
        <f>""</f>
        <v/>
      </c>
      <c r="AM204" t="str">
        <f>""</f>
        <v/>
      </c>
      <c r="AN204" t="str">
        <f>""</f>
        <v/>
      </c>
      <c r="AO204" t="str">
        <f>""</f>
        <v/>
      </c>
      <c r="AP204" t="str">
        <f>""</f>
        <v/>
      </c>
      <c r="AQ204" t="str">
        <f>""</f>
        <v/>
      </c>
      <c r="AR204" t="str">
        <f>""</f>
        <v/>
      </c>
      <c r="AS204" t="str">
        <f>"[0.043]"</f>
        <v>[0.043]</v>
      </c>
      <c r="AT204" t="str">
        <f>""</f>
        <v/>
      </c>
      <c r="AU204" t="str">
        <f>""</f>
        <v/>
      </c>
      <c r="AV204" t="str">
        <f>""</f>
        <v/>
      </c>
      <c r="AW204" t="str">
        <f>""</f>
        <v/>
      </c>
      <c r="AX204" t="str">
        <f>""</f>
        <v/>
      </c>
      <c r="AY204" t="str">
        <f>""</f>
        <v/>
      </c>
      <c r="AZ204" t="str">
        <f>""</f>
        <v/>
      </c>
      <c r="BA204" t="str">
        <f>""</f>
        <v/>
      </c>
    </row>
    <row r="205" spans="2:53" x14ac:dyDescent="0.2">
      <c r="B205" t="str">
        <f>"Interaction"</f>
        <v>Interaction</v>
      </c>
      <c r="C205" t="str">
        <f>""</f>
        <v/>
      </c>
      <c r="D205" t="str">
        <f>""</f>
        <v/>
      </c>
      <c r="E205" t="str">
        <f>""</f>
        <v/>
      </c>
      <c r="F205" t="str">
        <f>""</f>
        <v/>
      </c>
      <c r="G205" t="str">
        <f>""</f>
        <v/>
      </c>
      <c r="H205" t="str">
        <f>""</f>
        <v/>
      </c>
      <c r="I205" t="str">
        <f>""</f>
        <v/>
      </c>
      <c r="J205" t="str">
        <f>""</f>
        <v/>
      </c>
      <c r="K205" t="str">
        <f>""</f>
        <v/>
      </c>
      <c r="L205" t="str">
        <f>""</f>
        <v/>
      </c>
      <c r="M205" t="str">
        <f>""</f>
        <v/>
      </c>
      <c r="N205" t="str">
        <f>""</f>
        <v/>
      </c>
      <c r="O205" t="str">
        <f>""</f>
        <v/>
      </c>
      <c r="P205" t="str">
        <f>""</f>
        <v/>
      </c>
      <c r="Q205" t="str">
        <f>""</f>
        <v/>
      </c>
      <c r="R205" t="str">
        <f>""</f>
        <v/>
      </c>
      <c r="S205" t="str">
        <f>""</f>
        <v/>
      </c>
      <c r="T205" t="str">
        <f>""</f>
        <v/>
      </c>
      <c r="U205" t="str">
        <f>""</f>
        <v/>
      </c>
      <c r="V205" t="str">
        <f>""</f>
        <v/>
      </c>
      <c r="W205" t="str">
        <f>""</f>
        <v/>
      </c>
      <c r="X205" t="str">
        <f>""</f>
        <v/>
      </c>
      <c r="Y205" t="str">
        <f>""</f>
        <v/>
      </c>
      <c r="Z205" t="str">
        <f>""</f>
        <v/>
      </c>
      <c r="AA205" t="str">
        <f>""</f>
        <v/>
      </c>
      <c r="AB205" t="str">
        <f>""</f>
        <v/>
      </c>
      <c r="AC205" t="str">
        <f>""</f>
        <v/>
      </c>
      <c r="AD205" t="str">
        <f>""</f>
        <v/>
      </c>
      <c r="AE205" t="str">
        <f>""</f>
        <v/>
      </c>
      <c r="AF205" t="str">
        <f>""</f>
        <v/>
      </c>
      <c r="AG205" t="str">
        <f>""</f>
        <v/>
      </c>
      <c r="AH205" t="str">
        <f>""</f>
        <v/>
      </c>
      <c r="AI205" t="str">
        <f>""</f>
        <v/>
      </c>
      <c r="AJ205" t="str">
        <f>""</f>
        <v/>
      </c>
      <c r="AK205" t="str">
        <f>""</f>
        <v/>
      </c>
      <c r="AL205" t="str">
        <f>""</f>
        <v/>
      </c>
      <c r="AM205" t="str">
        <f>""</f>
        <v/>
      </c>
      <c r="AN205" t="str">
        <f>""</f>
        <v/>
      </c>
      <c r="AO205" t="str">
        <f>""</f>
        <v/>
      </c>
      <c r="AP205" t="str">
        <f>""</f>
        <v/>
      </c>
      <c r="AQ205" t="str">
        <f>""</f>
        <v/>
      </c>
      <c r="AR205" t="str">
        <f>""</f>
        <v/>
      </c>
      <c r="AS205" t="str">
        <f>"0.000"</f>
        <v>0.000</v>
      </c>
      <c r="AT205" t="str">
        <f>""</f>
        <v/>
      </c>
      <c r="AU205" t="str">
        <f>""</f>
        <v/>
      </c>
      <c r="AV205" t="str">
        <f>""</f>
        <v/>
      </c>
      <c r="AW205" t="str">
        <f>""</f>
        <v/>
      </c>
      <c r="AX205" t="str">
        <f>""</f>
        <v/>
      </c>
      <c r="AY205" t="str">
        <f>""</f>
        <v/>
      </c>
      <c r="AZ205" t="str">
        <f>""</f>
        <v/>
      </c>
      <c r="BA205" t="str">
        <f>""</f>
        <v/>
      </c>
    </row>
    <row r="206" spans="2:53" x14ac:dyDescent="0.2">
      <c r="B206" t="str">
        <f>""</f>
        <v/>
      </c>
      <c r="C206" t="str">
        <f>""</f>
        <v/>
      </c>
      <c r="D206" t="str">
        <f>""</f>
        <v/>
      </c>
      <c r="E206" t="str">
        <f>""</f>
        <v/>
      </c>
      <c r="F206" t="str">
        <f>""</f>
        <v/>
      </c>
      <c r="G206" t="str">
        <f>""</f>
        <v/>
      </c>
      <c r="H206" t="str">
        <f>""</f>
        <v/>
      </c>
      <c r="I206" t="str">
        <f>""</f>
        <v/>
      </c>
      <c r="J206" t="str">
        <f>""</f>
        <v/>
      </c>
      <c r="K206" t="str">
        <f>""</f>
        <v/>
      </c>
      <c r="L206" t="str">
        <f>""</f>
        <v/>
      </c>
      <c r="M206" t="str">
        <f>""</f>
        <v/>
      </c>
      <c r="N206" t="str">
        <f>""</f>
        <v/>
      </c>
      <c r="O206" t="str">
        <f>""</f>
        <v/>
      </c>
      <c r="P206" t="str">
        <f>""</f>
        <v/>
      </c>
      <c r="Q206" t="str">
        <f>""</f>
        <v/>
      </c>
      <c r="R206" t="str">
        <f>""</f>
        <v/>
      </c>
      <c r="S206" t="str">
        <f>""</f>
        <v/>
      </c>
      <c r="T206" t="str">
        <f>""</f>
        <v/>
      </c>
      <c r="U206" t="str">
        <f>""</f>
        <v/>
      </c>
      <c r="V206" t="str">
        <f>""</f>
        <v/>
      </c>
      <c r="W206" t="str">
        <f>""</f>
        <v/>
      </c>
      <c r="X206" t="str">
        <f>""</f>
        <v/>
      </c>
      <c r="Y206" t="str">
        <f>""</f>
        <v/>
      </c>
      <c r="Z206" t="str">
        <f>""</f>
        <v/>
      </c>
      <c r="AA206" t="str">
        <f>""</f>
        <v/>
      </c>
      <c r="AB206" t="str">
        <f>""</f>
        <v/>
      </c>
      <c r="AC206" t="str">
        <f>""</f>
        <v/>
      </c>
      <c r="AD206" t="str">
        <f>""</f>
        <v/>
      </c>
      <c r="AE206" t="str">
        <f>""</f>
        <v/>
      </c>
      <c r="AF206" t="str">
        <f>""</f>
        <v/>
      </c>
      <c r="AG206" t="str">
        <f>""</f>
        <v/>
      </c>
      <c r="AH206" t="str">
        <f>""</f>
        <v/>
      </c>
      <c r="AI206" t="str">
        <f>""</f>
        <v/>
      </c>
      <c r="AJ206" t="str">
        <f>""</f>
        <v/>
      </c>
      <c r="AK206" t="str">
        <f>""</f>
        <v/>
      </c>
      <c r="AL206" t="str">
        <f>""</f>
        <v/>
      </c>
      <c r="AM206" t="str">
        <f>""</f>
        <v/>
      </c>
      <c r="AN206" t="str">
        <f>""</f>
        <v/>
      </c>
      <c r="AO206" t="str">
        <f>""</f>
        <v/>
      </c>
      <c r="AP206" t="str">
        <f>""</f>
        <v/>
      </c>
      <c r="AQ206" t="str">
        <f>""</f>
        <v/>
      </c>
      <c r="AR206" t="str">
        <f>""</f>
        <v/>
      </c>
      <c r="AS206" t="str">
        <f>"[.]"</f>
        <v>[.]</v>
      </c>
      <c r="AT206" t="str">
        <f>""</f>
        <v/>
      </c>
      <c r="AU206" t="str">
        <f>""</f>
        <v/>
      </c>
      <c r="AV206" t="str">
        <f>""</f>
        <v/>
      </c>
      <c r="AW206" t="str">
        <f>""</f>
        <v/>
      </c>
      <c r="AX206" t="str">
        <f>""</f>
        <v/>
      </c>
      <c r="AY206" t="str">
        <f>""</f>
        <v/>
      </c>
      <c r="AZ206" t="str">
        <f>""</f>
        <v/>
      </c>
      <c r="BA206" t="str">
        <f>""</f>
        <v/>
      </c>
    </row>
    <row r="207" spans="2:53" x14ac:dyDescent="0.2">
      <c r="B207" t="str">
        <f>"Number of childs who left household 1998-2007"</f>
        <v>Number of childs who left household 1998-2007</v>
      </c>
      <c r="C207" t="str">
        <f>""</f>
        <v/>
      </c>
      <c r="D207" t="str">
        <f>""</f>
        <v/>
      </c>
      <c r="E207" t="str">
        <f>""</f>
        <v/>
      </c>
      <c r="F207" t="str">
        <f>""</f>
        <v/>
      </c>
      <c r="G207" t="str">
        <f>""</f>
        <v/>
      </c>
      <c r="H207" t="str">
        <f>""</f>
        <v/>
      </c>
      <c r="I207" t="str">
        <f>""</f>
        <v/>
      </c>
      <c r="J207" t="str">
        <f>""</f>
        <v/>
      </c>
      <c r="K207" t="str">
        <f>""</f>
        <v/>
      </c>
      <c r="L207" t="str">
        <f>""</f>
        <v/>
      </c>
      <c r="M207" t="str">
        <f>""</f>
        <v/>
      </c>
      <c r="N207" t="str">
        <f>""</f>
        <v/>
      </c>
      <c r="O207" t="str">
        <f>""</f>
        <v/>
      </c>
      <c r="P207" t="str">
        <f>""</f>
        <v/>
      </c>
      <c r="Q207" t="str">
        <f>""</f>
        <v/>
      </c>
      <c r="R207" t="str">
        <f>""</f>
        <v/>
      </c>
      <c r="S207" t="str">
        <f>""</f>
        <v/>
      </c>
      <c r="T207" t="str">
        <f>""</f>
        <v/>
      </c>
      <c r="U207" t="str">
        <f>""</f>
        <v/>
      </c>
      <c r="V207" t="str">
        <f>""</f>
        <v/>
      </c>
      <c r="W207" t="str">
        <f>""</f>
        <v/>
      </c>
      <c r="X207" t="str">
        <f>""</f>
        <v/>
      </c>
      <c r="Y207" t="str">
        <f>""</f>
        <v/>
      </c>
      <c r="Z207" t="str">
        <f>""</f>
        <v/>
      </c>
      <c r="AA207" t="str">
        <f>""</f>
        <v/>
      </c>
      <c r="AB207" t="str">
        <f>""</f>
        <v/>
      </c>
      <c r="AC207" t="str">
        <f>""</f>
        <v/>
      </c>
      <c r="AD207" t="str">
        <f>""</f>
        <v/>
      </c>
      <c r="AE207" t="str">
        <f>""</f>
        <v/>
      </c>
      <c r="AF207" t="str">
        <f>""</f>
        <v/>
      </c>
      <c r="AG207" t="str">
        <f>""</f>
        <v/>
      </c>
      <c r="AH207" t="str">
        <f>""</f>
        <v/>
      </c>
      <c r="AI207" t="str">
        <f>""</f>
        <v/>
      </c>
      <c r="AJ207" t="str">
        <f>""</f>
        <v/>
      </c>
      <c r="AK207" t="str">
        <f>""</f>
        <v/>
      </c>
      <c r="AL207" t="str">
        <f>""</f>
        <v/>
      </c>
      <c r="AM207" t="str">
        <f>""</f>
        <v/>
      </c>
      <c r="AN207" t="str">
        <f>""</f>
        <v/>
      </c>
      <c r="AO207" t="str">
        <f>""</f>
        <v/>
      </c>
      <c r="AP207" t="str">
        <f>""</f>
        <v/>
      </c>
      <c r="AQ207" t="str">
        <f>""</f>
        <v/>
      </c>
      <c r="AR207" t="str">
        <f>""</f>
        <v/>
      </c>
      <c r="AS207" t="str">
        <f>""</f>
        <v/>
      </c>
      <c r="AT207" t="str">
        <f>"-0.046**"</f>
        <v>-0.046**</v>
      </c>
      <c r="AU207" t="str">
        <f>""</f>
        <v/>
      </c>
      <c r="AV207" t="str">
        <f>""</f>
        <v/>
      </c>
      <c r="AW207" t="str">
        <f>""</f>
        <v/>
      </c>
      <c r="AX207" t="str">
        <f>""</f>
        <v/>
      </c>
      <c r="AY207" t="str">
        <f>""</f>
        <v/>
      </c>
      <c r="AZ207" t="str">
        <f>""</f>
        <v/>
      </c>
      <c r="BA207" t="str">
        <f>""</f>
        <v/>
      </c>
    </row>
    <row r="208" spans="2:53" x14ac:dyDescent="0.2">
      <c r="B208" t="str">
        <f>""</f>
        <v/>
      </c>
      <c r="C208" t="str">
        <f>""</f>
        <v/>
      </c>
      <c r="D208" t="str">
        <f>""</f>
        <v/>
      </c>
      <c r="E208" t="str">
        <f>""</f>
        <v/>
      </c>
      <c r="F208" t="str">
        <f>""</f>
        <v/>
      </c>
      <c r="G208" t="str">
        <f>""</f>
        <v/>
      </c>
      <c r="H208" t="str">
        <f>""</f>
        <v/>
      </c>
      <c r="I208" t="str">
        <f>""</f>
        <v/>
      </c>
      <c r="J208" t="str">
        <f>""</f>
        <v/>
      </c>
      <c r="K208" t="str">
        <f>""</f>
        <v/>
      </c>
      <c r="L208" t="str">
        <f>""</f>
        <v/>
      </c>
      <c r="M208" t="str">
        <f>""</f>
        <v/>
      </c>
      <c r="N208" t="str">
        <f>""</f>
        <v/>
      </c>
      <c r="O208" t="str">
        <f>""</f>
        <v/>
      </c>
      <c r="P208" t="str">
        <f>""</f>
        <v/>
      </c>
      <c r="Q208" t="str">
        <f>""</f>
        <v/>
      </c>
      <c r="R208" t="str">
        <f>""</f>
        <v/>
      </c>
      <c r="S208" t="str">
        <f>""</f>
        <v/>
      </c>
      <c r="T208" t="str">
        <f>""</f>
        <v/>
      </c>
      <c r="U208" t="str">
        <f>""</f>
        <v/>
      </c>
      <c r="V208" t="str">
        <f>""</f>
        <v/>
      </c>
      <c r="W208" t="str">
        <f>""</f>
        <v/>
      </c>
      <c r="X208" t="str">
        <f>""</f>
        <v/>
      </c>
      <c r="Y208" t="str">
        <f>""</f>
        <v/>
      </c>
      <c r="Z208" t="str">
        <f>""</f>
        <v/>
      </c>
      <c r="AA208" t="str">
        <f>""</f>
        <v/>
      </c>
      <c r="AB208" t="str">
        <f>""</f>
        <v/>
      </c>
      <c r="AC208" t="str">
        <f>""</f>
        <v/>
      </c>
      <c r="AD208" t="str">
        <f>""</f>
        <v/>
      </c>
      <c r="AE208" t="str">
        <f>""</f>
        <v/>
      </c>
      <c r="AF208" t="str">
        <f>""</f>
        <v/>
      </c>
      <c r="AG208" t="str">
        <f>""</f>
        <v/>
      </c>
      <c r="AH208" t="str">
        <f>""</f>
        <v/>
      </c>
      <c r="AI208" t="str">
        <f>""</f>
        <v/>
      </c>
      <c r="AJ208" t="str">
        <f>""</f>
        <v/>
      </c>
      <c r="AK208" t="str">
        <f>""</f>
        <v/>
      </c>
      <c r="AL208" t="str">
        <f>""</f>
        <v/>
      </c>
      <c r="AM208" t="str">
        <f>""</f>
        <v/>
      </c>
      <c r="AN208" t="str">
        <f>""</f>
        <v/>
      </c>
      <c r="AO208" t="str">
        <f>""</f>
        <v/>
      </c>
      <c r="AP208" t="str">
        <f>""</f>
        <v/>
      </c>
      <c r="AQ208" t="str">
        <f>""</f>
        <v/>
      </c>
      <c r="AR208" t="str">
        <f>""</f>
        <v/>
      </c>
      <c r="AS208" t="str">
        <f>""</f>
        <v/>
      </c>
      <c r="AT208" t="str">
        <f>"[0.023]"</f>
        <v>[0.023]</v>
      </c>
      <c r="AU208" t="str">
        <f>""</f>
        <v/>
      </c>
      <c r="AV208" t="str">
        <f>""</f>
        <v/>
      </c>
      <c r="AW208" t="str">
        <f>""</f>
        <v/>
      </c>
      <c r="AX208" t="str">
        <f>""</f>
        <v/>
      </c>
      <c r="AY208" t="str">
        <f>""</f>
        <v/>
      </c>
      <c r="AZ208" t="str">
        <f>""</f>
        <v/>
      </c>
      <c r="BA208" t="str">
        <f>""</f>
        <v/>
      </c>
    </row>
    <row r="209" spans="2:53" x14ac:dyDescent="0.2">
      <c r="B209" t="str">
        <f>"Interaction"</f>
        <v>Interaction</v>
      </c>
      <c r="C209" t="str">
        <f>""</f>
        <v/>
      </c>
      <c r="D209" t="str">
        <f>""</f>
        <v/>
      </c>
      <c r="E209" t="str">
        <f>""</f>
        <v/>
      </c>
      <c r="F209" t="str">
        <f>""</f>
        <v/>
      </c>
      <c r="G209" t="str">
        <f>""</f>
        <v/>
      </c>
      <c r="H209" t="str">
        <f>""</f>
        <v/>
      </c>
      <c r="I209" t="str">
        <f>""</f>
        <v/>
      </c>
      <c r="J209" t="str">
        <f>""</f>
        <v/>
      </c>
      <c r="K209" t="str">
        <f>""</f>
        <v/>
      </c>
      <c r="L209" t="str">
        <f>""</f>
        <v/>
      </c>
      <c r="M209" t="str">
        <f>""</f>
        <v/>
      </c>
      <c r="N209" t="str">
        <f>""</f>
        <v/>
      </c>
      <c r="O209" t="str">
        <f>""</f>
        <v/>
      </c>
      <c r="P209" t="str">
        <f>""</f>
        <v/>
      </c>
      <c r="Q209" t="str">
        <f>""</f>
        <v/>
      </c>
      <c r="R209" t="str">
        <f>""</f>
        <v/>
      </c>
      <c r="S209" t="str">
        <f>""</f>
        <v/>
      </c>
      <c r="T209" t="str">
        <f>""</f>
        <v/>
      </c>
      <c r="U209" t="str">
        <f>""</f>
        <v/>
      </c>
      <c r="V209" t="str">
        <f>""</f>
        <v/>
      </c>
      <c r="W209" t="str">
        <f>""</f>
        <v/>
      </c>
      <c r="X209" t="str">
        <f>""</f>
        <v/>
      </c>
      <c r="Y209" t="str">
        <f>""</f>
        <v/>
      </c>
      <c r="Z209" t="str">
        <f>""</f>
        <v/>
      </c>
      <c r="AA209" t="str">
        <f>""</f>
        <v/>
      </c>
      <c r="AB209" t="str">
        <f>""</f>
        <v/>
      </c>
      <c r="AC209" t="str">
        <f>""</f>
        <v/>
      </c>
      <c r="AD209" t="str">
        <f>""</f>
        <v/>
      </c>
      <c r="AE209" t="str">
        <f>""</f>
        <v/>
      </c>
      <c r="AF209" t="str">
        <f>""</f>
        <v/>
      </c>
      <c r="AG209" t="str">
        <f>""</f>
        <v/>
      </c>
      <c r="AH209" t="str">
        <f>""</f>
        <v/>
      </c>
      <c r="AI209" t="str">
        <f>""</f>
        <v/>
      </c>
      <c r="AJ209" t="str">
        <f>""</f>
        <v/>
      </c>
      <c r="AK209" t="str">
        <f>""</f>
        <v/>
      </c>
      <c r="AL209" t="str">
        <f>""</f>
        <v/>
      </c>
      <c r="AM209" t="str">
        <f>""</f>
        <v/>
      </c>
      <c r="AN209" t="str">
        <f>""</f>
        <v/>
      </c>
      <c r="AO209" t="str">
        <f>""</f>
        <v/>
      </c>
      <c r="AP209" t="str">
        <f>""</f>
        <v/>
      </c>
      <c r="AQ209" t="str">
        <f>""</f>
        <v/>
      </c>
      <c r="AR209" t="str">
        <f>""</f>
        <v/>
      </c>
      <c r="AS209" t="str">
        <f>""</f>
        <v/>
      </c>
      <c r="AT209" t="str">
        <f>"0.000"</f>
        <v>0.000</v>
      </c>
      <c r="AU209" t="str">
        <f>""</f>
        <v/>
      </c>
      <c r="AV209" t="str">
        <f>""</f>
        <v/>
      </c>
      <c r="AW209" t="str">
        <f>""</f>
        <v/>
      </c>
      <c r="AX209" t="str">
        <f>""</f>
        <v/>
      </c>
      <c r="AY209" t="str">
        <f>""</f>
        <v/>
      </c>
      <c r="AZ209" t="str">
        <f>""</f>
        <v/>
      </c>
      <c r="BA209" t="str">
        <f>""</f>
        <v/>
      </c>
    </row>
    <row r="210" spans="2:53" x14ac:dyDescent="0.2">
      <c r="B210" t="str">
        <f>""</f>
        <v/>
      </c>
      <c r="C210" t="str">
        <f>""</f>
        <v/>
      </c>
      <c r="D210" t="str">
        <f>""</f>
        <v/>
      </c>
      <c r="E210" t="str">
        <f>""</f>
        <v/>
      </c>
      <c r="F210" t="str">
        <f>""</f>
        <v/>
      </c>
      <c r="G210" t="str">
        <f>""</f>
        <v/>
      </c>
      <c r="H210" t="str">
        <f>""</f>
        <v/>
      </c>
      <c r="I210" t="str">
        <f>""</f>
        <v/>
      </c>
      <c r="J210" t="str">
        <f>""</f>
        <v/>
      </c>
      <c r="K210" t="str">
        <f>""</f>
        <v/>
      </c>
      <c r="L210" t="str">
        <f>""</f>
        <v/>
      </c>
      <c r="M210" t="str">
        <f>""</f>
        <v/>
      </c>
      <c r="N210" t="str">
        <f>""</f>
        <v/>
      </c>
      <c r="O210" t="str">
        <f>""</f>
        <v/>
      </c>
      <c r="P210" t="str">
        <f>""</f>
        <v/>
      </c>
      <c r="Q210" t="str">
        <f>""</f>
        <v/>
      </c>
      <c r="R210" t="str">
        <f>""</f>
        <v/>
      </c>
      <c r="S210" t="str">
        <f>""</f>
        <v/>
      </c>
      <c r="T210" t="str">
        <f>""</f>
        <v/>
      </c>
      <c r="U210" t="str">
        <f>""</f>
        <v/>
      </c>
      <c r="V210" t="str">
        <f>""</f>
        <v/>
      </c>
      <c r="W210" t="str">
        <f>""</f>
        <v/>
      </c>
      <c r="X210" t="str">
        <f>""</f>
        <v/>
      </c>
      <c r="Y210" t="str">
        <f>""</f>
        <v/>
      </c>
      <c r="Z210" t="str">
        <f>""</f>
        <v/>
      </c>
      <c r="AA210" t="str">
        <f>""</f>
        <v/>
      </c>
      <c r="AB210" t="str">
        <f>""</f>
        <v/>
      </c>
      <c r="AC210" t="str">
        <f>""</f>
        <v/>
      </c>
      <c r="AD210" t="str">
        <f>""</f>
        <v/>
      </c>
      <c r="AE210" t="str">
        <f>""</f>
        <v/>
      </c>
      <c r="AF210" t="str">
        <f>""</f>
        <v/>
      </c>
      <c r="AG210" t="str">
        <f>""</f>
        <v/>
      </c>
      <c r="AH210" t="str">
        <f>""</f>
        <v/>
      </c>
      <c r="AI210" t="str">
        <f>""</f>
        <v/>
      </c>
      <c r="AJ210" t="str">
        <f>""</f>
        <v/>
      </c>
      <c r="AK210" t="str">
        <f>""</f>
        <v/>
      </c>
      <c r="AL210" t="str">
        <f>""</f>
        <v/>
      </c>
      <c r="AM210" t="str">
        <f>""</f>
        <v/>
      </c>
      <c r="AN210" t="str">
        <f>""</f>
        <v/>
      </c>
      <c r="AO210" t="str">
        <f>""</f>
        <v/>
      </c>
      <c r="AP210" t="str">
        <f>""</f>
        <v/>
      </c>
      <c r="AQ210" t="str">
        <f>""</f>
        <v/>
      </c>
      <c r="AR210" t="str">
        <f>""</f>
        <v/>
      </c>
      <c r="AS210" t="str">
        <f>""</f>
        <v/>
      </c>
      <c r="AT210" t="str">
        <f>"[.]"</f>
        <v>[.]</v>
      </c>
      <c r="AU210" t="str">
        <f>""</f>
        <v/>
      </c>
      <c r="AV210" t="str">
        <f>""</f>
        <v/>
      </c>
      <c r="AW210" t="str">
        <f>""</f>
        <v/>
      </c>
      <c r="AX210" t="str">
        <f>""</f>
        <v/>
      </c>
      <c r="AY210" t="str">
        <f>""</f>
        <v/>
      </c>
      <c r="AZ210" t="str">
        <f>""</f>
        <v/>
      </c>
      <c r="BA210" t="str">
        <f>""</f>
        <v/>
      </c>
    </row>
    <row r="211" spans="2:53" x14ac:dyDescent="0.2">
      <c r="B211" t="str">
        <f>"Share of childs  who left household 1998-2007"</f>
        <v>Share of childs  who left household 1998-2007</v>
      </c>
      <c r="C211" t="str">
        <f>""</f>
        <v/>
      </c>
      <c r="D211" t="str">
        <f>""</f>
        <v/>
      </c>
      <c r="E211" t="str">
        <f>""</f>
        <v/>
      </c>
      <c r="F211" t="str">
        <f>""</f>
        <v/>
      </c>
      <c r="G211" t="str">
        <f>""</f>
        <v/>
      </c>
      <c r="H211" t="str">
        <f>""</f>
        <v/>
      </c>
      <c r="I211" t="str">
        <f>""</f>
        <v/>
      </c>
      <c r="J211" t="str">
        <f>""</f>
        <v/>
      </c>
      <c r="K211" t="str">
        <f>""</f>
        <v/>
      </c>
      <c r="L211" t="str">
        <f>""</f>
        <v/>
      </c>
      <c r="M211" t="str">
        <f>""</f>
        <v/>
      </c>
      <c r="N211" t="str">
        <f>""</f>
        <v/>
      </c>
      <c r="O211" t="str">
        <f>""</f>
        <v/>
      </c>
      <c r="P211" t="str">
        <f>""</f>
        <v/>
      </c>
      <c r="Q211" t="str">
        <f>""</f>
        <v/>
      </c>
      <c r="R211" t="str">
        <f>""</f>
        <v/>
      </c>
      <c r="S211" t="str">
        <f>""</f>
        <v/>
      </c>
      <c r="T211" t="str">
        <f>""</f>
        <v/>
      </c>
      <c r="U211" t="str">
        <f>""</f>
        <v/>
      </c>
      <c r="V211" t="str">
        <f>""</f>
        <v/>
      </c>
      <c r="W211" t="str">
        <f>""</f>
        <v/>
      </c>
      <c r="X211" t="str">
        <f>""</f>
        <v/>
      </c>
      <c r="Y211" t="str">
        <f>""</f>
        <v/>
      </c>
      <c r="Z211" t="str">
        <f>""</f>
        <v/>
      </c>
      <c r="AA211" t="str">
        <f>""</f>
        <v/>
      </c>
      <c r="AB211" t="str">
        <f>""</f>
        <v/>
      </c>
      <c r="AC211" t="str">
        <f>""</f>
        <v/>
      </c>
      <c r="AD211" t="str">
        <f>""</f>
        <v/>
      </c>
      <c r="AE211" t="str">
        <f>""</f>
        <v/>
      </c>
      <c r="AF211" t="str">
        <f>""</f>
        <v/>
      </c>
      <c r="AG211" t="str">
        <f>""</f>
        <v/>
      </c>
      <c r="AH211" t="str">
        <f>""</f>
        <v/>
      </c>
      <c r="AI211" t="str">
        <f>""</f>
        <v/>
      </c>
      <c r="AJ211" t="str">
        <f>""</f>
        <v/>
      </c>
      <c r="AK211" t="str">
        <f>""</f>
        <v/>
      </c>
      <c r="AL211" t="str">
        <f>""</f>
        <v/>
      </c>
      <c r="AM211" t="str">
        <f>""</f>
        <v/>
      </c>
      <c r="AN211" t="str">
        <f>""</f>
        <v/>
      </c>
      <c r="AO211" t="str">
        <f>""</f>
        <v/>
      </c>
      <c r="AP211" t="str">
        <f>""</f>
        <v/>
      </c>
      <c r="AQ211" t="str">
        <f>""</f>
        <v/>
      </c>
      <c r="AR211" t="str">
        <f>""</f>
        <v/>
      </c>
      <c r="AS211" t="str">
        <f>""</f>
        <v/>
      </c>
      <c r="AT211" t="str">
        <f>""</f>
        <v/>
      </c>
      <c r="AU211" t="str">
        <f>"-0.062"</f>
        <v>-0.062</v>
      </c>
      <c r="AV211" t="str">
        <f>""</f>
        <v/>
      </c>
      <c r="AW211" t="str">
        <f>""</f>
        <v/>
      </c>
      <c r="AX211" t="str">
        <f>""</f>
        <v/>
      </c>
      <c r="AY211" t="str">
        <f>""</f>
        <v/>
      </c>
      <c r="AZ211" t="str">
        <f>""</f>
        <v/>
      </c>
      <c r="BA211" t="str">
        <f>""</f>
        <v/>
      </c>
    </row>
    <row r="212" spans="2:53" x14ac:dyDescent="0.2">
      <c r="B212" t="str">
        <f>""</f>
        <v/>
      </c>
      <c r="C212" t="str">
        <f>""</f>
        <v/>
      </c>
      <c r="D212" t="str">
        <f>""</f>
        <v/>
      </c>
      <c r="E212" t="str">
        <f>""</f>
        <v/>
      </c>
      <c r="F212" t="str">
        <f>""</f>
        <v/>
      </c>
      <c r="G212" t="str">
        <f>""</f>
        <v/>
      </c>
      <c r="H212" t="str">
        <f>""</f>
        <v/>
      </c>
      <c r="I212" t="str">
        <f>""</f>
        <v/>
      </c>
      <c r="J212" t="str">
        <f>""</f>
        <v/>
      </c>
      <c r="K212" t="str">
        <f>""</f>
        <v/>
      </c>
      <c r="L212" t="str">
        <f>""</f>
        <v/>
      </c>
      <c r="M212" t="str">
        <f>""</f>
        <v/>
      </c>
      <c r="N212" t="str">
        <f>""</f>
        <v/>
      </c>
      <c r="O212" t="str">
        <f>""</f>
        <v/>
      </c>
      <c r="P212" t="str">
        <f>""</f>
        <v/>
      </c>
      <c r="Q212" t="str">
        <f>""</f>
        <v/>
      </c>
      <c r="R212" t="str">
        <f>""</f>
        <v/>
      </c>
      <c r="S212" t="str">
        <f>""</f>
        <v/>
      </c>
      <c r="T212" t="str">
        <f>""</f>
        <v/>
      </c>
      <c r="U212" t="str">
        <f>""</f>
        <v/>
      </c>
      <c r="V212" t="str">
        <f>""</f>
        <v/>
      </c>
      <c r="W212" t="str">
        <f>""</f>
        <v/>
      </c>
      <c r="X212" t="str">
        <f>""</f>
        <v/>
      </c>
      <c r="Y212" t="str">
        <f>""</f>
        <v/>
      </c>
      <c r="Z212" t="str">
        <f>""</f>
        <v/>
      </c>
      <c r="AA212" t="str">
        <f>""</f>
        <v/>
      </c>
      <c r="AB212" t="str">
        <f>""</f>
        <v/>
      </c>
      <c r="AC212" t="str">
        <f>""</f>
        <v/>
      </c>
      <c r="AD212" t="str">
        <f>""</f>
        <v/>
      </c>
      <c r="AE212" t="str">
        <f>""</f>
        <v/>
      </c>
      <c r="AF212" t="str">
        <f>""</f>
        <v/>
      </c>
      <c r="AG212" t="str">
        <f>""</f>
        <v/>
      </c>
      <c r="AH212" t="str">
        <f>""</f>
        <v/>
      </c>
      <c r="AI212" t="str">
        <f>""</f>
        <v/>
      </c>
      <c r="AJ212" t="str">
        <f>""</f>
        <v/>
      </c>
      <c r="AK212" t="str">
        <f>""</f>
        <v/>
      </c>
      <c r="AL212" t="str">
        <f>""</f>
        <v/>
      </c>
      <c r="AM212" t="str">
        <f>""</f>
        <v/>
      </c>
      <c r="AN212" t="str">
        <f>""</f>
        <v/>
      </c>
      <c r="AO212" t="str">
        <f>""</f>
        <v/>
      </c>
      <c r="AP212" t="str">
        <f>""</f>
        <v/>
      </c>
      <c r="AQ212" t="str">
        <f>""</f>
        <v/>
      </c>
      <c r="AR212" t="str">
        <f>""</f>
        <v/>
      </c>
      <c r="AS212" t="str">
        <f>""</f>
        <v/>
      </c>
      <c r="AT212" t="str">
        <f>""</f>
        <v/>
      </c>
      <c r="AU212" t="str">
        <f>"[0.059]"</f>
        <v>[0.059]</v>
      </c>
      <c r="AV212" t="str">
        <f>""</f>
        <v/>
      </c>
      <c r="AW212" t="str">
        <f>""</f>
        <v/>
      </c>
      <c r="AX212" t="str">
        <f>""</f>
        <v/>
      </c>
      <c r="AY212" t="str">
        <f>""</f>
        <v/>
      </c>
      <c r="AZ212" t="str">
        <f>""</f>
        <v/>
      </c>
      <c r="BA212" t="str">
        <f>""</f>
        <v/>
      </c>
    </row>
    <row r="213" spans="2:53" x14ac:dyDescent="0.2">
      <c r="B213" t="str">
        <f>"Interaction"</f>
        <v>Interaction</v>
      </c>
      <c r="C213" t="str">
        <f>""</f>
        <v/>
      </c>
      <c r="D213" t="str">
        <f>""</f>
        <v/>
      </c>
      <c r="E213" t="str">
        <f>""</f>
        <v/>
      </c>
      <c r="F213" t="str">
        <f>""</f>
        <v/>
      </c>
      <c r="G213" t="str">
        <f>""</f>
        <v/>
      </c>
      <c r="H213" t="str">
        <f>""</f>
        <v/>
      </c>
      <c r="I213" t="str">
        <f>""</f>
        <v/>
      </c>
      <c r="J213" t="str">
        <f>""</f>
        <v/>
      </c>
      <c r="K213" t="str">
        <f>""</f>
        <v/>
      </c>
      <c r="L213" t="str">
        <f>""</f>
        <v/>
      </c>
      <c r="M213" t="str">
        <f>""</f>
        <v/>
      </c>
      <c r="N213" t="str">
        <f>""</f>
        <v/>
      </c>
      <c r="O213" t="str">
        <f>""</f>
        <v/>
      </c>
      <c r="P213" t="str">
        <f>""</f>
        <v/>
      </c>
      <c r="Q213" t="str">
        <f>""</f>
        <v/>
      </c>
      <c r="R213" t="str">
        <f>""</f>
        <v/>
      </c>
      <c r="S213" t="str">
        <f>""</f>
        <v/>
      </c>
      <c r="T213" t="str">
        <f>""</f>
        <v/>
      </c>
      <c r="U213" t="str">
        <f>""</f>
        <v/>
      </c>
      <c r="V213" t="str">
        <f>""</f>
        <v/>
      </c>
      <c r="W213" t="str">
        <f>""</f>
        <v/>
      </c>
      <c r="X213" t="str">
        <f>""</f>
        <v/>
      </c>
      <c r="Y213" t="str">
        <f>""</f>
        <v/>
      </c>
      <c r="Z213" t="str">
        <f>""</f>
        <v/>
      </c>
      <c r="AA213" t="str">
        <f>""</f>
        <v/>
      </c>
      <c r="AB213" t="str">
        <f>""</f>
        <v/>
      </c>
      <c r="AC213" t="str">
        <f>""</f>
        <v/>
      </c>
      <c r="AD213" t="str">
        <f>""</f>
        <v/>
      </c>
      <c r="AE213" t="str">
        <f>""</f>
        <v/>
      </c>
      <c r="AF213" t="str">
        <f>""</f>
        <v/>
      </c>
      <c r="AG213" t="str">
        <f>""</f>
        <v/>
      </c>
      <c r="AH213" t="str">
        <f>""</f>
        <v/>
      </c>
      <c r="AI213" t="str">
        <f>""</f>
        <v/>
      </c>
      <c r="AJ213" t="str">
        <f>""</f>
        <v/>
      </c>
      <c r="AK213" t="str">
        <f>""</f>
        <v/>
      </c>
      <c r="AL213" t="str">
        <f>""</f>
        <v/>
      </c>
      <c r="AM213" t="str">
        <f>""</f>
        <v/>
      </c>
      <c r="AN213" t="str">
        <f>""</f>
        <v/>
      </c>
      <c r="AO213" t="str">
        <f>""</f>
        <v/>
      </c>
      <c r="AP213" t="str">
        <f>""</f>
        <v/>
      </c>
      <c r="AQ213" t="str">
        <f>""</f>
        <v/>
      </c>
      <c r="AR213" t="str">
        <f>""</f>
        <v/>
      </c>
      <c r="AS213" t="str">
        <f>""</f>
        <v/>
      </c>
      <c r="AT213" t="str">
        <f>""</f>
        <v/>
      </c>
      <c r="AU213" t="str">
        <f>"0.000"</f>
        <v>0.000</v>
      </c>
      <c r="AV213" t="str">
        <f>""</f>
        <v/>
      </c>
      <c r="AW213" t="str">
        <f>""</f>
        <v/>
      </c>
      <c r="AX213" t="str">
        <f>""</f>
        <v/>
      </c>
      <c r="AY213" t="str">
        <f>""</f>
        <v/>
      </c>
      <c r="AZ213" t="str">
        <f>""</f>
        <v/>
      </c>
      <c r="BA213" t="str">
        <f>""</f>
        <v/>
      </c>
    </row>
    <row r="214" spans="2:53" x14ac:dyDescent="0.2">
      <c r="B214" t="str">
        <f>""</f>
        <v/>
      </c>
      <c r="C214" t="str">
        <f>""</f>
        <v/>
      </c>
      <c r="D214" t="str">
        <f>""</f>
        <v/>
      </c>
      <c r="E214" t="str">
        <f>""</f>
        <v/>
      </c>
      <c r="F214" t="str">
        <f>""</f>
        <v/>
      </c>
      <c r="G214" t="str">
        <f>""</f>
        <v/>
      </c>
      <c r="H214" t="str">
        <f>""</f>
        <v/>
      </c>
      <c r="I214" t="str">
        <f>""</f>
        <v/>
      </c>
      <c r="J214" t="str">
        <f>""</f>
        <v/>
      </c>
      <c r="K214" t="str">
        <f>""</f>
        <v/>
      </c>
      <c r="L214" t="str">
        <f>""</f>
        <v/>
      </c>
      <c r="M214" t="str">
        <f>""</f>
        <v/>
      </c>
      <c r="N214" t="str">
        <f>""</f>
        <v/>
      </c>
      <c r="O214" t="str">
        <f>""</f>
        <v/>
      </c>
      <c r="P214" t="str">
        <f>""</f>
        <v/>
      </c>
      <c r="Q214" t="str">
        <f>""</f>
        <v/>
      </c>
      <c r="R214" t="str">
        <f>""</f>
        <v/>
      </c>
      <c r="S214" t="str">
        <f>""</f>
        <v/>
      </c>
      <c r="T214" t="str">
        <f>""</f>
        <v/>
      </c>
      <c r="U214" t="str">
        <f>""</f>
        <v/>
      </c>
      <c r="V214" t="str">
        <f>""</f>
        <v/>
      </c>
      <c r="W214" t="str">
        <f>""</f>
        <v/>
      </c>
      <c r="X214" t="str">
        <f>""</f>
        <v/>
      </c>
      <c r="Y214" t="str">
        <f>""</f>
        <v/>
      </c>
      <c r="Z214" t="str">
        <f>""</f>
        <v/>
      </c>
      <c r="AA214" t="str">
        <f>""</f>
        <v/>
      </c>
      <c r="AB214" t="str">
        <f>""</f>
        <v/>
      </c>
      <c r="AC214" t="str">
        <f>""</f>
        <v/>
      </c>
      <c r="AD214" t="str">
        <f>""</f>
        <v/>
      </c>
      <c r="AE214" t="str">
        <f>""</f>
        <v/>
      </c>
      <c r="AF214" t="str">
        <f>""</f>
        <v/>
      </c>
      <c r="AG214" t="str">
        <f>""</f>
        <v/>
      </c>
      <c r="AH214" t="str">
        <f>""</f>
        <v/>
      </c>
      <c r="AI214" t="str">
        <f>""</f>
        <v/>
      </c>
      <c r="AJ214" t="str">
        <f>""</f>
        <v/>
      </c>
      <c r="AK214" t="str">
        <f>""</f>
        <v/>
      </c>
      <c r="AL214" t="str">
        <f>""</f>
        <v/>
      </c>
      <c r="AM214" t="str">
        <f>""</f>
        <v/>
      </c>
      <c r="AN214" t="str">
        <f>""</f>
        <v/>
      </c>
      <c r="AO214" t="str">
        <f>""</f>
        <v/>
      </c>
      <c r="AP214" t="str">
        <f>""</f>
        <v/>
      </c>
      <c r="AQ214" t="str">
        <f>""</f>
        <v/>
      </c>
      <c r="AR214" t="str">
        <f>""</f>
        <v/>
      </c>
      <c r="AS214" t="str">
        <f>""</f>
        <v/>
      </c>
      <c r="AT214" t="str">
        <f>""</f>
        <v/>
      </c>
      <c r="AU214" t="str">
        <f>"[.]"</f>
        <v>[.]</v>
      </c>
      <c r="AV214" t="str">
        <f>""</f>
        <v/>
      </c>
      <c r="AW214" t="str">
        <f>""</f>
        <v/>
      </c>
      <c r="AX214" t="str">
        <f>""</f>
        <v/>
      </c>
      <c r="AY214" t="str">
        <f>""</f>
        <v/>
      </c>
      <c r="AZ214" t="str">
        <f>""</f>
        <v/>
      </c>
      <c r="BA214" t="str">
        <f>""</f>
        <v/>
      </c>
    </row>
    <row r="215" spans="2:53" x14ac:dyDescent="0.2">
      <c r="B215" t="str">
        <f>"Index of Asset Related Losses (sum) (money-goods and/or house) - PCA"</f>
        <v>Index of Asset Related Losses (sum) (money-goods and/or house) - PCA</v>
      </c>
      <c r="C215" t="str">
        <f>""</f>
        <v/>
      </c>
      <c r="D215" t="str">
        <f>""</f>
        <v/>
      </c>
      <c r="E215" t="str">
        <f>""</f>
        <v/>
      </c>
      <c r="F215" t="str">
        <f>""</f>
        <v/>
      </c>
      <c r="G215" t="str">
        <f>""</f>
        <v/>
      </c>
      <c r="H215" t="str">
        <f>""</f>
        <v/>
      </c>
      <c r="I215" t="str">
        <f>""</f>
        <v/>
      </c>
      <c r="J215" t="str">
        <f>""</f>
        <v/>
      </c>
      <c r="K215" t="str">
        <f>""</f>
        <v/>
      </c>
      <c r="L215" t="str">
        <f>""</f>
        <v/>
      </c>
      <c r="M215" t="str">
        <f>""</f>
        <v/>
      </c>
      <c r="N215" t="str">
        <f>""</f>
        <v/>
      </c>
      <c r="O215" t="str">
        <f>""</f>
        <v/>
      </c>
      <c r="P215" t="str">
        <f>""</f>
        <v/>
      </c>
      <c r="Q215" t="str">
        <f>""</f>
        <v/>
      </c>
      <c r="R215" t="str">
        <f>""</f>
        <v/>
      </c>
      <c r="S215" t="str">
        <f>""</f>
        <v/>
      </c>
      <c r="T215" t="str">
        <f>""</f>
        <v/>
      </c>
      <c r="U215" t="str">
        <f>""</f>
        <v/>
      </c>
      <c r="V215" t="str">
        <f>""</f>
        <v/>
      </c>
      <c r="W215" t="str">
        <f>""</f>
        <v/>
      </c>
      <c r="X215" t="str">
        <f>""</f>
        <v/>
      </c>
      <c r="Y215" t="str">
        <f>""</f>
        <v/>
      </c>
      <c r="Z215" t="str">
        <f>""</f>
        <v/>
      </c>
      <c r="AA215" t="str">
        <f>""</f>
        <v/>
      </c>
      <c r="AB215" t="str">
        <f>""</f>
        <v/>
      </c>
      <c r="AC215" t="str">
        <f>""</f>
        <v/>
      </c>
      <c r="AD215" t="str">
        <f>""</f>
        <v/>
      </c>
      <c r="AE215" t="str">
        <f>""</f>
        <v/>
      </c>
      <c r="AF215" t="str">
        <f>""</f>
        <v/>
      </c>
      <c r="AG215" t="str">
        <f>""</f>
        <v/>
      </c>
      <c r="AH215" t="str">
        <f>""</f>
        <v/>
      </c>
      <c r="AI215" t="str">
        <f>""</f>
        <v/>
      </c>
      <c r="AJ215" t="str">
        <f>""</f>
        <v/>
      </c>
      <c r="AK215" t="str">
        <f>""</f>
        <v/>
      </c>
      <c r="AL215" t="str">
        <f>""</f>
        <v/>
      </c>
      <c r="AM215" t="str">
        <f>""</f>
        <v/>
      </c>
      <c r="AN215" t="str">
        <f>""</f>
        <v/>
      </c>
      <c r="AO215" t="str">
        <f>""</f>
        <v/>
      </c>
      <c r="AP215" t="str">
        <f>""</f>
        <v/>
      </c>
      <c r="AQ215" t="str">
        <f>""</f>
        <v/>
      </c>
      <c r="AR215" t="str">
        <f>""</f>
        <v/>
      </c>
      <c r="AS215" t="str">
        <f>""</f>
        <v/>
      </c>
      <c r="AT215" t="str">
        <f>""</f>
        <v/>
      </c>
      <c r="AU215" t="str">
        <f>""</f>
        <v/>
      </c>
      <c r="AV215" t="str">
        <f>"0.010"</f>
        <v>0.010</v>
      </c>
      <c r="AW215" t="str">
        <f>"0.008"</f>
        <v>0.008</v>
      </c>
      <c r="AX215" t="str">
        <f>"0.010"</f>
        <v>0.010</v>
      </c>
      <c r="AY215" t="str">
        <f>""</f>
        <v/>
      </c>
      <c r="AZ215" t="str">
        <f>""</f>
        <v/>
      </c>
      <c r="BA215" t="str">
        <f>""</f>
        <v/>
      </c>
    </row>
    <row r="216" spans="2:53" x14ac:dyDescent="0.2">
      <c r="B216" t="str">
        <f>""</f>
        <v/>
      </c>
      <c r="C216" t="str">
        <f>""</f>
        <v/>
      </c>
      <c r="D216" t="str">
        <f>""</f>
        <v/>
      </c>
      <c r="E216" t="str">
        <f>""</f>
        <v/>
      </c>
      <c r="F216" t="str">
        <f>""</f>
        <v/>
      </c>
      <c r="G216" t="str">
        <f>""</f>
        <v/>
      </c>
      <c r="H216" t="str">
        <f>""</f>
        <v/>
      </c>
      <c r="I216" t="str">
        <f>""</f>
        <v/>
      </c>
      <c r="J216" t="str">
        <f>""</f>
        <v/>
      </c>
      <c r="K216" t="str">
        <f>""</f>
        <v/>
      </c>
      <c r="L216" t="str">
        <f>""</f>
        <v/>
      </c>
      <c r="M216" t="str">
        <f>""</f>
        <v/>
      </c>
      <c r="N216" t="str">
        <f>""</f>
        <v/>
      </c>
      <c r="O216" t="str">
        <f>""</f>
        <v/>
      </c>
      <c r="P216" t="str">
        <f>""</f>
        <v/>
      </c>
      <c r="Q216" t="str">
        <f>""</f>
        <v/>
      </c>
      <c r="R216" t="str">
        <f>""</f>
        <v/>
      </c>
      <c r="S216" t="str">
        <f>""</f>
        <v/>
      </c>
      <c r="T216" t="str">
        <f>""</f>
        <v/>
      </c>
      <c r="U216" t="str">
        <f>""</f>
        <v/>
      </c>
      <c r="V216" t="str">
        <f>""</f>
        <v/>
      </c>
      <c r="W216" t="str">
        <f>""</f>
        <v/>
      </c>
      <c r="X216" t="str">
        <f>""</f>
        <v/>
      </c>
      <c r="Y216" t="str">
        <f>""</f>
        <v/>
      </c>
      <c r="Z216" t="str">
        <f>""</f>
        <v/>
      </c>
      <c r="AA216" t="str">
        <f>""</f>
        <v/>
      </c>
      <c r="AB216" t="str">
        <f>""</f>
        <v/>
      </c>
      <c r="AC216" t="str">
        <f>""</f>
        <v/>
      </c>
      <c r="AD216" t="str">
        <f>""</f>
        <v/>
      </c>
      <c r="AE216" t="str">
        <f>""</f>
        <v/>
      </c>
      <c r="AF216" t="str">
        <f>""</f>
        <v/>
      </c>
      <c r="AG216" t="str">
        <f>""</f>
        <v/>
      </c>
      <c r="AH216" t="str">
        <f>""</f>
        <v/>
      </c>
      <c r="AI216" t="str">
        <f>""</f>
        <v/>
      </c>
      <c r="AJ216" t="str">
        <f>""</f>
        <v/>
      </c>
      <c r="AK216" t="str">
        <f>""</f>
        <v/>
      </c>
      <c r="AL216" t="str">
        <f>""</f>
        <v/>
      </c>
      <c r="AM216" t="str">
        <f>""</f>
        <v/>
      </c>
      <c r="AN216" t="str">
        <f>""</f>
        <v/>
      </c>
      <c r="AO216" t="str">
        <f>""</f>
        <v/>
      </c>
      <c r="AP216" t="str">
        <f>""</f>
        <v/>
      </c>
      <c r="AQ216" t="str">
        <f>""</f>
        <v/>
      </c>
      <c r="AR216" t="str">
        <f>""</f>
        <v/>
      </c>
      <c r="AS216" t="str">
        <f>""</f>
        <v/>
      </c>
      <c r="AT216" t="str">
        <f>""</f>
        <v/>
      </c>
      <c r="AU216" t="str">
        <f>""</f>
        <v/>
      </c>
      <c r="AV216" t="str">
        <f>"[0.011]"</f>
        <v>[0.011]</v>
      </c>
      <c r="AW216" t="str">
        <f>"[0.011]"</f>
        <v>[0.011]</v>
      </c>
      <c r="AX216" t="str">
        <f>"[0.011]"</f>
        <v>[0.011]</v>
      </c>
      <c r="AY216" t="str">
        <f>""</f>
        <v/>
      </c>
      <c r="AZ216" t="str">
        <f>""</f>
        <v/>
      </c>
      <c r="BA216" t="str">
        <f>""</f>
        <v/>
      </c>
    </row>
    <row r="217" spans="2:53" x14ac:dyDescent="0.2">
      <c r="B217" t="str">
        <f>"At least 1 child left the household in a given year (yes=1)"</f>
        <v>At least 1 child left the household in a given year (yes=1)</v>
      </c>
      <c r="C217" t="str">
        <f>""</f>
        <v/>
      </c>
      <c r="D217" t="str">
        <f>""</f>
        <v/>
      </c>
      <c r="E217" t="str">
        <f>""</f>
        <v/>
      </c>
      <c r="F217" t="str">
        <f>""</f>
        <v/>
      </c>
      <c r="G217" t="str">
        <f>""</f>
        <v/>
      </c>
      <c r="H217" t="str">
        <f>""</f>
        <v/>
      </c>
      <c r="I217" t="str">
        <f>""</f>
        <v/>
      </c>
      <c r="J217" t="str">
        <f>""</f>
        <v/>
      </c>
      <c r="K217" t="str">
        <f>""</f>
        <v/>
      </c>
      <c r="L217" t="str">
        <f>""</f>
        <v/>
      </c>
      <c r="M217" t="str">
        <f>""</f>
        <v/>
      </c>
      <c r="N217" t="str">
        <f>""</f>
        <v/>
      </c>
      <c r="O217" t="str">
        <f>""</f>
        <v/>
      </c>
      <c r="P217" t="str">
        <f>""</f>
        <v/>
      </c>
      <c r="Q217" t="str">
        <f>""</f>
        <v/>
      </c>
      <c r="R217" t="str">
        <f>""</f>
        <v/>
      </c>
      <c r="S217" t="str">
        <f>""</f>
        <v/>
      </c>
      <c r="T217" t="str">
        <f>""</f>
        <v/>
      </c>
      <c r="U217" t="str">
        <f>""</f>
        <v/>
      </c>
      <c r="V217" t="str">
        <f>""</f>
        <v/>
      </c>
      <c r="W217" t="str">
        <f>""</f>
        <v/>
      </c>
      <c r="X217" t="str">
        <f>""</f>
        <v/>
      </c>
      <c r="Y217" t="str">
        <f>""</f>
        <v/>
      </c>
      <c r="Z217" t="str">
        <f>""</f>
        <v/>
      </c>
      <c r="AA217" t="str">
        <f>""</f>
        <v/>
      </c>
      <c r="AB217" t="str">
        <f>""</f>
        <v/>
      </c>
      <c r="AC217" t="str">
        <f>""</f>
        <v/>
      </c>
      <c r="AD217" t="str">
        <f>""</f>
        <v/>
      </c>
      <c r="AE217" t="str">
        <f>""</f>
        <v/>
      </c>
      <c r="AF217" t="str">
        <f>""</f>
        <v/>
      </c>
      <c r="AG217" t="str">
        <f>""</f>
        <v/>
      </c>
      <c r="AH217" t="str">
        <f>""</f>
        <v/>
      </c>
      <c r="AI217" t="str">
        <f>""</f>
        <v/>
      </c>
      <c r="AJ217" t="str">
        <f>""</f>
        <v/>
      </c>
      <c r="AK217" t="str">
        <f>""</f>
        <v/>
      </c>
      <c r="AL217" t="str">
        <f>""</f>
        <v/>
      </c>
      <c r="AM217" t="str">
        <f>""</f>
        <v/>
      </c>
      <c r="AN217" t="str">
        <f>""</f>
        <v/>
      </c>
      <c r="AO217" t="str">
        <f>""</f>
        <v/>
      </c>
      <c r="AP217" t="str">
        <f>""</f>
        <v/>
      </c>
      <c r="AQ217" t="str">
        <f>""</f>
        <v/>
      </c>
      <c r="AR217" t="str">
        <f>""</f>
        <v/>
      </c>
      <c r="AS217" t="str">
        <f>""</f>
        <v/>
      </c>
      <c r="AT217" t="str">
        <f>""</f>
        <v/>
      </c>
      <c r="AU217" t="str">
        <f>""</f>
        <v/>
      </c>
      <c r="AV217" t="str">
        <f>"-0.098**"</f>
        <v>-0.098**</v>
      </c>
      <c r="AW217" t="str">
        <f>""</f>
        <v/>
      </c>
      <c r="AX217" t="str">
        <f>""</f>
        <v/>
      </c>
      <c r="AY217" t="str">
        <f>""</f>
        <v/>
      </c>
      <c r="AZ217" t="str">
        <f>""</f>
        <v/>
      </c>
      <c r="BA217" t="str">
        <f>""</f>
        <v/>
      </c>
    </row>
    <row r="218" spans="2:53" x14ac:dyDescent="0.2">
      <c r="B218" t="str">
        <f>""</f>
        <v/>
      </c>
      <c r="C218" t="str">
        <f>""</f>
        <v/>
      </c>
      <c r="D218" t="str">
        <f>""</f>
        <v/>
      </c>
      <c r="E218" t="str">
        <f>""</f>
        <v/>
      </c>
      <c r="F218" t="str">
        <f>""</f>
        <v/>
      </c>
      <c r="G218" t="str">
        <f>""</f>
        <v/>
      </c>
      <c r="H218" t="str">
        <f>""</f>
        <v/>
      </c>
      <c r="I218" t="str">
        <f>""</f>
        <v/>
      </c>
      <c r="J218" t="str">
        <f>""</f>
        <v/>
      </c>
      <c r="K218" t="str">
        <f>""</f>
        <v/>
      </c>
      <c r="L218" t="str">
        <f>""</f>
        <v/>
      </c>
      <c r="M218" t="str">
        <f>""</f>
        <v/>
      </c>
      <c r="N218" t="str">
        <f>""</f>
        <v/>
      </c>
      <c r="O218" t="str">
        <f>""</f>
        <v/>
      </c>
      <c r="P218" t="str">
        <f>""</f>
        <v/>
      </c>
      <c r="Q218" t="str">
        <f>""</f>
        <v/>
      </c>
      <c r="R218" t="str">
        <f>""</f>
        <v/>
      </c>
      <c r="S218" t="str">
        <f>""</f>
        <v/>
      </c>
      <c r="T218" t="str">
        <f>""</f>
        <v/>
      </c>
      <c r="U218" t="str">
        <f>""</f>
        <v/>
      </c>
      <c r="V218" t="str">
        <f>""</f>
        <v/>
      </c>
      <c r="W218" t="str">
        <f>""</f>
        <v/>
      </c>
      <c r="X218" t="str">
        <f>""</f>
        <v/>
      </c>
      <c r="Y218" t="str">
        <f>""</f>
        <v/>
      </c>
      <c r="Z218" t="str">
        <f>""</f>
        <v/>
      </c>
      <c r="AA218" t="str">
        <f>""</f>
        <v/>
      </c>
      <c r="AB218" t="str">
        <f>""</f>
        <v/>
      </c>
      <c r="AC218" t="str">
        <f>""</f>
        <v/>
      </c>
      <c r="AD218" t="str">
        <f>""</f>
        <v/>
      </c>
      <c r="AE218" t="str">
        <f>""</f>
        <v/>
      </c>
      <c r="AF218" t="str">
        <f>""</f>
        <v/>
      </c>
      <c r="AG218" t="str">
        <f>""</f>
        <v/>
      </c>
      <c r="AH218" t="str">
        <f>""</f>
        <v/>
      </c>
      <c r="AI218" t="str">
        <f>""</f>
        <v/>
      </c>
      <c r="AJ218" t="str">
        <f>""</f>
        <v/>
      </c>
      <c r="AK218" t="str">
        <f>""</f>
        <v/>
      </c>
      <c r="AL218" t="str">
        <f>""</f>
        <v/>
      </c>
      <c r="AM218" t="str">
        <f>""</f>
        <v/>
      </c>
      <c r="AN218" t="str">
        <f>""</f>
        <v/>
      </c>
      <c r="AO218" t="str">
        <f>""</f>
        <v/>
      </c>
      <c r="AP218" t="str">
        <f>""</f>
        <v/>
      </c>
      <c r="AQ218" t="str">
        <f>""</f>
        <v/>
      </c>
      <c r="AR218" t="str">
        <f>""</f>
        <v/>
      </c>
      <c r="AS218" t="str">
        <f>""</f>
        <v/>
      </c>
      <c r="AT218" t="str">
        <f>""</f>
        <v/>
      </c>
      <c r="AU218" t="str">
        <f>""</f>
        <v/>
      </c>
      <c r="AV218" t="str">
        <f>"[0.043]"</f>
        <v>[0.043]</v>
      </c>
      <c r="AW218" t="str">
        <f>""</f>
        <v/>
      </c>
      <c r="AX218" t="str">
        <f>""</f>
        <v/>
      </c>
      <c r="AY218" t="str">
        <f>""</f>
        <v/>
      </c>
      <c r="AZ218" t="str">
        <f>""</f>
        <v/>
      </c>
      <c r="BA218" t="str">
        <f>""</f>
        <v/>
      </c>
    </row>
    <row r="219" spans="2:53" x14ac:dyDescent="0.2">
      <c r="B219" t="str">
        <f>"Interaction"</f>
        <v>Interaction</v>
      </c>
      <c r="C219" t="str">
        <f>""</f>
        <v/>
      </c>
      <c r="D219" t="str">
        <f>""</f>
        <v/>
      </c>
      <c r="E219" t="str">
        <f>""</f>
        <v/>
      </c>
      <c r="F219" t="str">
        <f>""</f>
        <v/>
      </c>
      <c r="G219" t="str">
        <f>""</f>
        <v/>
      </c>
      <c r="H219" t="str">
        <f>""</f>
        <v/>
      </c>
      <c r="I219" t="str">
        <f>""</f>
        <v/>
      </c>
      <c r="J219" t="str">
        <f>""</f>
        <v/>
      </c>
      <c r="K219" t="str">
        <f>""</f>
        <v/>
      </c>
      <c r="L219" t="str">
        <f>""</f>
        <v/>
      </c>
      <c r="M219" t="str">
        <f>""</f>
        <v/>
      </c>
      <c r="N219" t="str">
        <f>""</f>
        <v/>
      </c>
      <c r="O219" t="str">
        <f>""</f>
        <v/>
      </c>
      <c r="P219" t="str">
        <f>""</f>
        <v/>
      </c>
      <c r="Q219" t="str">
        <f>""</f>
        <v/>
      </c>
      <c r="R219" t="str">
        <f>""</f>
        <v/>
      </c>
      <c r="S219" t="str">
        <f>""</f>
        <v/>
      </c>
      <c r="T219" t="str">
        <f>""</f>
        <v/>
      </c>
      <c r="U219" t="str">
        <f>""</f>
        <v/>
      </c>
      <c r="V219" t="str">
        <f>""</f>
        <v/>
      </c>
      <c r="W219" t="str">
        <f>""</f>
        <v/>
      </c>
      <c r="X219" t="str">
        <f>""</f>
        <v/>
      </c>
      <c r="Y219" t="str">
        <f>""</f>
        <v/>
      </c>
      <c r="Z219" t="str">
        <f>""</f>
        <v/>
      </c>
      <c r="AA219" t="str">
        <f>""</f>
        <v/>
      </c>
      <c r="AB219" t="str">
        <f>""</f>
        <v/>
      </c>
      <c r="AC219" t="str">
        <f>""</f>
        <v/>
      </c>
      <c r="AD219" t="str">
        <f>""</f>
        <v/>
      </c>
      <c r="AE219" t="str">
        <f>""</f>
        <v/>
      </c>
      <c r="AF219" t="str">
        <f>""</f>
        <v/>
      </c>
      <c r="AG219" t="str">
        <f>""</f>
        <v/>
      </c>
      <c r="AH219" t="str">
        <f>""</f>
        <v/>
      </c>
      <c r="AI219" t="str">
        <f>""</f>
        <v/>
      </c>
      <c r="AJ219" t="str">
        <f>""</f>
        <v/>
      </c>
      <c r="AK219" t="str">
        <f>""</f>
        <v/>
      </c>
      <c r="AL219" t="str">
        <f>""</f>
        <v/>
      </c>
      <c r="AM219" t="str">
        <f>""</f>
        <v/>
      </c>
      <c r="AN219" t="str">
        <f>""</f>
        <v/>
      </c>
      <c r="AO219" t="str">
        <f>""</f>
        <v/>
      </c>
      <c r="AP219" t="str">
        <f>""</f>
        <v/>
      </c>
      <c r="AQ219" t="str">
        <f>""</f>
        <v/>
      </c>
      <c r="AR219" t="str">
        <f>""</f>
        <v/>
      </c>
      <c r="AS219" t="str">
        <f>""</f>
        <v/>
      </c>
      <c r="AT219" t="str">
        <f>""</f>
        <v/>
      </c>
      <c r="AU219" t="str">
        <f>""</f>
        <v/>
      </c>
      <c r="AV219" t="str">
        <f>"-0.082**"</f>
        <v>-0.082**</v>
      </c>
      <c r="AW219" t="str">
        <f>""</f>
        <v/>
      </c>
      <c r="AX219" t="str">
        <f>""</f>
        <v/>
      </c>
      <c r="AY219" t="str">
        <f>""</f>
        <v/>
      </c>
      <c r="AZ219" t="str">
        <f>""</f>
        <v/>
      </c>
      <c r="BA219" t="str">
        <f>""</f>
        <v/>
      </c>
    </row>
    <row r="220" spans="2:53" x14ac:dyDescent="0.2">
      <c r="B220" t="str">
        <f>""</f>
        <v/>
      </c>
      <c r="C220" t="str">
        <f>""</f>
        <v/>
      </c>
      <c r="D220" t="str">
        <f>""</f>
        <v/>
      </c>
      <c r="E220" t="str">
        <f>""</f>
        <v/>
      </c>
      <c r="F220" t="str">
        <f>""</f>
        <v/>
      </c>
      <c r="G220" t="str">
        <f>""</f>
        <v/>
      </c>
      <c r="H220" t="str">
        <f>""</f>
        <v/>
      </c>
      <c r="I220" t="str">
        <f>""</f>
        <v/>
      </c>
      <c r="J220" t="str">
        <f>""</f>
        <v/>
      </c>
      <c r="K220" t="str">
        <f>""</f>
        <v/>
      </c>
      <c r="L220" t="str">
        <f>""</f>
        <v/>
      </c>
      <c r="M220" t="str">
        <f>""</f>
        <v/>
      </c>
      <c r="N220" t="str">
        <f>""</f>
        <v/>
      </c>
      <c r="O220" t="str">
        <f>""</f>
        <v/>
      </c>
      <c r="P220" t="str">
        <f>""</f>
        <v/>
      </c>
      <c r="Q220" t="str">
        <f>""</f>
        <v/>
      </c>
      <c r="R220" t="str">
        <f>""</f>
        <v/>
      </c>
      <c r="S220" t="str">
        <f>""</f>
        <v/>
      </c>
      <c r="T220" t="str">
        <f>""</f>
        <v/>
      </c>
      <c r="U220" t="str">
        <f>""</f>
        <v/>
      </c>
      <c r="V220" t="str">
        <f>""</f>
        <v/>
      </c>
      <c r="W220" t="str">
        <f>""</f>
        <v/>
      </c>
      <c r="X220" t="str">
        <f>""</f>
        <v/>
      </c>
      <c r="Y220" t="str">
        <f>""</f>
        <v/>
      </c>
      <c r="Z220" t="str">
        <f>""</f>
        <v/>
      </c>
      <c r="AA220" t="str">
        <f>""</f>
        <v/>
      </c>
      <c r="AB220" t="str">
        <f>""</f>
        <v/>
      </c>
      <c r="AC220" t="str">
        <f>""</f>
        <v/>
      </c>
      <c r="AD220" t="str">
        <f>""</f>
        <v/>
      </c>
      <c r="AE220" t="str">
        <f>""</f>
        <v/>
      </c>
      <c r="AF220" t="str">
        <f>""</f>
        <v/>
      </c>
      <c r="AG220" t="str">
        <f>""</f>
        <v/>
      </c>
      <c r="AH220" t="str">
        <f>""</f>
        <v/>
      </c>
      <c r="AI220" t="str">
        <f>""</f>
        <v/>
      </c>
      <c r="AJ220" t="str">
        <f>""</f>
        <v/>
      </c>
      <c r="AK220" t="str">
        <f>""</f>
        <v/>
      </c>
      <c r="AL220" t="str">
        <f>""</f>
        <v/>
      </c>
      <c r="AM220" t="str">
        <f>""</f>
        <v/>
      </c>
      <c r="AN220" t="str">
        <f>""</f>
        <v/>
      </c>
      <c r="AO220" t="str">
        <f>""</f>
        <v/>
      </c>
      <c r="AP220" t="str">
        <f>""</f>
        <v/>
      </c>
      <c r="AQ220" t="str">
        <f>""</f>
        <v/>
      </c>
      <c r="AR220" t="str">
        <f>""</f>
        <v/>
      </c>
      <c r="AS220" t="str">
        <f>""</f>
        <v/>
      </c>
      <c r="AT220" t="str">
        <f>""</f>
        <v/>
      </c>
      <c r="AU220" t="str">
        <f>""</f>
        <v/>
      </c>
      <c r="AV220" t="str">
        <f>"[0.039]"</f>
        <v>[0.039]</v>
      </c>
      <c r="AW220" t="str">
        <f>""</f>
        <v/>
      </c>
      <c r="AX220" t="str">
        <f>""</f>
        <v/>
      </c>
      <c r="AY220" t="str">
        <f>""</f>
        <v/>
      </c>
      <c r="AZ220" t="str">
        <f>""</f>
        <v/>
      </c>
      <c r="BA220" t="str">
        <f>""</f>
        <v/>
      </c>
    </row>
    <row r="221" spans="2:53" x14ac:dyDescent="0.2">
      <c r="B221" t="str">
        <f>"Number of childs who left household 1998-2007"</f>
        <v>Number of childs who left household 1998-2007</v>
      </c>
      <c r="C221" t="str">
        <f>""</f>
        <v/>
      </c>
      <c r="D221" t="str">
        <f>""</f>
        <v/>
      </c>
      <c r="E221" t="str">
        <f>""</f>
        <v/>
      </c>
      <c r="F221" t="str">
        <f>""</f>
        <v/>
      </c>
      <c r="G221" t="str">
        <f>""</f>
        <v/>
      </c>
      <c r="H221" t="str">
        <f>""</f>
        <v/>
      </c>
      <c r="I221" t="str">
        <f>""</f>
        <v/>
      </c>
      <c r="J221" t="str">
        <f>""</f>
        <v/>
      </c>
      <c r="K221" t="str">
        <f>""</f>
        <v/>
      </c>
      <c r="L221" t="str">
        <f>""</f>
        <v/>
      </c>
      <c r="M221" t="str">
        <f>""</f>
        <v/>
      </c>
      <c r="N221" t="str">
        <f>""</f>
        <v/>
      </c>
      <c r="O221" t="str">
        <f>""</f>
        <v/>
      </c>
      <c r="P221" t="str">
        <f>""</f>
        <v/>
      </c>
      <c r="Q221" t="str">
        <f>""</f>
        <v/>
      </c>
      <c r="R221" t="str">
        <f>""</f>
        <v/>
      </c>
      <c r="S221" t="str">
        <f>""</f>
        <v/>
      </c>
      <c r="T221" t="str">
        <f>""</f>
        <v/>
      </c>
      <c r="U221" t="str">
        <f>""</f>
        <v/>
      </c>
      <c r="V221" t="str">
        <f>""</f>
        <v/>
      </c>
      <c r="W221" t="str">
        <f>""</f>
        <v/>
      </c>
      <c r="X221" t="str">
        <f>""</f>
        <v/>
      </c>
      <c r="Y221" t="str">
        <f>""</f>
        <v/>
      </c>
      <c r="Z221" t="str">
        <f>""</f>
        <v/>
      </c>
      <c r="AA221" t="str">
        <f>""</f>
        <v/>
      </c>
      <c r="AB221" t="str">
        <f>""</f>
        <v/>
      </c>
      <c r="AC221" t="str">
        <f>""</f>
        <v/>
      </c>
      <c r="AD221" t="str">
        <f>""</f>
        <v/>
      </c>
      <c r="AE221" t="str">
        <f>""</f>
        <v/>
      </c>
      <c r="AF221" t="str">
        <f>""</f>
        <v/>
      </c>
      <c r="AG221" t="str">
        <f>""</f>
        <v/>
      </c>
      <c r="AH221" t="str">
        <f>""</f>
        <v/>
      </c>
      <c r="AI221" t="str">
        <f>""</f>
        <v/>
      </c>
      <c r="AJ221" t="str">
        <f>""</f>
        <v/>
      </c>
      <c r="AK221" t="str">
        <f>""</f>
        <v/>
      </c>
      <c r="AL221" t="str">
        <f>""</f>
        <v/>
      </c>
      <c r="AM221" t="str">
        <f>""</f>
        <v/>
      </c>
      <c r="AN221" t="str">
        <f>""</f>
        <v/>
      </c>
      <c r="AO221" t="str">
        <f>""</f>
        <v/>
      </c>
      <c r="AP221" t="str">
        <f>""</f>
        <v/>
      </c>
      <c r="AQ221" t="str">
        <f>""</f>
        <v/>
      </c>
      <c r="AR221" t="str">
        <f>""</f>
        <v/>
      </c>
      <c r="AS221" t="str">
        <f>""</f>
        <v/>
      </c>
      <c r="AT221" t="str">
        <f>""</f>
        <v/>
      </c>
      <c r="AU221" t="str">
        <f>""</f>
        <v/>
      </c>
      <c r="AV221" t="str">
        <f>""</f>
        <v/>
      </c>
      <c r="AW221" t="str">
        <f>"-0.059**"</f>
        <v>-0.059**</v>
      </c>
      <c r="AX221" t="str">
        <f>""</f>
        <v/>
      </c>
      <c r="AY221" t="str">
        <f>""</f>
        <v/>
      </c>
      <c r="AZ221" t="str">
        <f>""</f>
        <v/>
      </c>
      <c r="BA221" t="str">
        <f>""</f>
        <v/>
      </c>
    </row>
    <row r="222" spans="2:53" x14ac:dyDescent="0.2">
      <c r="B222" t="str">
        <f>""</f>
        <v/>
      </c>
      <c r="C222" t="str">
        <f>""</f>
        <v/>
      </c>
      <c r="D222" t="str">
        <f>""</f>
        <v/>
      </c>
      <c r="E222" t="str">
        <f>""</f>
        <v/>
      </c>
      <c r="F222" t="str">
        <f>""</f>
        <v/>
      </c>
      <c r="G222" t="str">
        <f>""</f>
        <v/>
      </c>
      <c r="H222" t="str">
        <f>""</f>
        <v/>
      </c>
      <c r="I222" t="str">
        <f>""</f>
        <v/>
      </c>
      <c r="J222" t="str">
        <f>""</f>
        <v/>
      </c>
      <c r="K222" t="str">
        <f>""</f>
        <v/>
      </c>
      <c r="L222" t="str">
        <f>""</f>
        <v/>
      </c>
      <c r="M222" t="str">
        <f>""</f>
        <v/>
      </c>
      <c r="N222" t="str">
        <f>""</f>
        <v/>
      </c>
      <c r="O222" t="str">
        <f>""</f>
        <v/>
      </c>
      <c r="P222" t="str">
        <f>""</f>
        <v/>
      </c>
      <c r="Q222" t="str">
        <f>""</f>
        <v/>
      </c>
      <c r="R222" t="str">
        <f>""</f>
        <v/>
      </c>
      <c r="S222" t="str">
        <f>""</f>
        <v/>
      </c>
      <c r="T222" t="str">
        <f>""</f>
        <v/>
      </c>
      <c r="U222" t="str">
        <f>""</f>
        <v/>
      </c>
      <c r="V222" t="str">
        <f>""</f>
        <v/>
      </c>
      <c r="W222" t="str">
        <f>""</f>
        <v/>
      </c>
      <c r="X222" t="str">
        <f>""</f>
        <v/>
      </c>
      <c r="Y222" t="str">
        <f>""</f>
        <v/>
      </c>
      <c r="Z222" t="str">
        <f>""</f>
        <v/>
      </c>
      <c r="AA222" t="str">
        <f>""</f>
        <v/>
      </c>
      <c r="AB222" t="str">
        <f>""</f>
        <v/>
      </c>
      <c r="AC222" t="str">
        <f>""</f>
        <v/>
      </c>
      <c r="AD222" t="str">
        <f>""</f>
        <v/>
      </c>
      <c r="AE222" t="str">
        <f>""</f>
        <v/>
      </c>
      <c r="AF222" t="str">
        <f>""</f>
        <v/>
      </c>
      <c r="AG222" t="str">
        <f>""</f>
        <v/>
      </c>
      <c r="AH222" t="str">
        <f>""</f>
        <v/>
      </c>
      <c r="AI222" t="str">
        <f>""</f>
        <v/>
      </c>
      <c r="AJ222" t="str">
        <f>""</f>
        <v/>
      </c>
      <c r="AK222" t="str">
        <f>""</f>
        <v/>
      </c>
      <c r="AL222" t="str">
        <f>""</f>
        <v/>
      </c>
      <c r="AM222" t="str">
        <f>""</f>
        <v/>
      </c>
      <c r="AN222" t="str">
        <f>""</f>
        <v/>
      </c>
      <c r="AO222" t="str">
        <f>""</f>
        <v/>
      </c>
      <c r="AP222" t="str">
        <f>""</f>
        <v/>
      </c>
      <c r="AQ222" t="str">
        <f>""</f>
        <v/>
      </c>
      <c r="AR222" t="str">
        <f>""</f>
        <v/>
      </c>
      <c r="AS222" t="str">
        <f>""</f>
        <v/>
      </c>
      <c r="AT222" t="str">
        <f>""</f>
        <v/>
      </c>
      <c r="AU222" t="str">
        <f>""</f>
        <v/>
      </c>
      <c r="AV222" t="str">
        <f>""</f>
        <v/>
      </c>
      <c r="AW222" t="str">
        <f>"[0.026]"</f>
        <v>[0.026]</v>
      </c>
      <c r="AX222" t="str">
        <f>""</f>
        <v/>
      </c>
      <c r="AY222" t="str">
        <f>""</f>
        <v/>
      </c>
      <c r="AZ222" t="str">
        <f>""</f>
        <v/>
      </c>
      <c r="BA222" t="str">
        <f>""</f>
        <v/>
      </c>
    </row>
    <row r="223" spans="2:53" x14ac:dyDescent="0.2">
      <c r="B223" t="str">
        <f>"Interaction"</f>
        <v>Interaction</v>
      </c>
      <c r="C223" t="str">
        <f>""</f>
        <v/>
      </c>
      <c r="D223" t="str">
        <f>""</f>
        <v/>
      </c>
      <c r="E223" t="str">
        <f>""</f>
        <v/>
      </c>
      <c r="F223" t="str">
        <f>""</f>
        <v/>
      </c>
      <c r="G223" t="str">
        <f>""</f>
        <v/>
      </c>
      <c r="H223" t="str">
        <f>""</f>
        <v/>
      </c>
      <c r="I223" t="str">
        <f>""</f>
        <v/>
      </c>
      <c r="J223" t="str">
        <f>""</f>
        <v/>
      </c>
      <c r="K223" t="str">
        <f>""</f>
        <v/>
      </c>
      <c r="L223" t="str">
        <f>""</f>
        <v/>
      </c>
      <c r="M223" t="str">
        <f>""</f>
        <v/>
      </c>
      <c r="N223" t="str">
        <f>""</f>
        <v/>
      </c>
      <c r="O223" t="str">
        <f>""</f>
        <v/>
      </c>
      <c r="P223" t="str">
        <f>""</f>
        <v/>
      </c>
      <c r="Q223" t="str">
        <f>""</f>
        <v/>
      </c>
      <c r="R223" t="str">
        <f>""</f>
        <v/>
      </c>
      <c r="S223" t="str">
        <f>""</f>
        <v/>
      </c>
      <c r="T223" t="str">
        <f>""</f>
        <v/>
      </c>
      <c r="U223" t="str">
        <f>""</f>
        <v/>
      </c>
      <c r="V223" t="str">
        <f>""</f>
        <v/>
      </c>
      <c r="W223" t="str">
        <f>""</f>
        <v/>
      </c>
      <c r="X223" t="str">
        <f>""</f>
        <v/>
      </c>
      <c r="Y223" t="str">
        <f>""</f>
        <v/>
      </c>
      <c r="Z223" t="str">
        <f>""</f>
        <v/>
      </c>
      <c r="AA223" t="str">
        <f>""</f>
        <v/>
      </c>
      <c r="AB223" t="str">
        <f>""</f>
        <v/>
      </c>
      <c r="AC223" t="str">
        <f>""</f>
        <v/>
      </c>
      <c r="AD223" t="str">
        <f>""</f>
        <v/>
      </c>
      <c r="AE223" t="str">
        <f>""</f>
        <v/>
      </c>
      <c r="AF223" t="str">
        <f>""</f>
        <v/>
      </c>
      <c r="AG223" t="str">
        <f>""</f>
        <v/>
      </c>
      <c r="AH223" t="str">
        <f>""</f>
        <v/>
      </c>
      <c r="AI223" t="str">
        <f>""</f>
        <v/>
      </c>
      <c r="AJ223" t="str">
        <f>""</f>
        <v/>
      </c>
      <c r="AK223" t="str">
        <f>""</f>
        <v/>
      </c>
      <c r="AL223" t="str">
        <f>""</f>
        <v/>
      </c>
      <c r="AM223" t="str">
        <f>""</f>
        <v/>
      </c>
      <c r="AN223" t="str">
        <f>""</f>
        <v/>
      </c>
      <c r="AO223" t="str">
        <f>""</f>
        <v/>
      </c>
      <c r="AP223" t="str">
        <f>""</f>
        <v/>
      </c>
      <c r="AQ223" t="str">
        <f>""</f>
        <v/>
      </c>
      <c r="AR223" t="str">
        <f>""</f>
        <v/>
      </c>
      <c r="AS223" t="str">
        <f>""</f>
        <v/>
      </c>
      <c r="AT223" t="str">
        <f>""</f>
        <v/>
      </c>
      <c r="AU223" t="str">
        <f>""</f>
        <v/>
      </c>
      <c r="AV223" t="str">
        <f>""</f>
        <v/>
      </c>
      <c r="AW223" t="str">
        <f>"-0.028"</f>
        <v>-0.028</v>
      </c>
      <c r="AX223" t="str">
        <f>""</f>
        <v/>
      </c>
      <c r="AY223" t="str">
        <f>""</f>
        <v/>
      </c>
      <c r="AZ223" t="str">
        <f>""</f>
        <v/>
      </c>
      <c r="BA223" t="str">
        <f>""</f>
        <v/>
      </c>
    </row>
    <row r="224" spans="2:53" x14ac:dyDescent="0.2">
      <c r="B224" t="str">
        <f>""</f>
        <v/>
      </c>
      <c r="C224" t="str">
        <f>""</f>
        <v/>
      </c>
      <c r="D224" t="str">
        <f>""</f>
        <v/>
      </c>
      <c r="E224" t="str">
        <f>""</f>
        <v/>
      </c>
      <c r="F224" t="str">
        <f>""</f>
        <v/>
      </c>
      <c r="G224" t="str">
        <f>""</f>
        <v/>
      </c>
      <c r="H224" t="str">
        <f>""</f>
        <v/>
      </c>
      <c r="I224" t="str">
        <f>""</f>
        <v/>
      </c>
      <c r="J224" t="str">
        <f>""</f>
        <v/>
      </c>
      <c r="K224" t="str">
        <f>""</f>
        <v/>
      </c>
      <c r="L224" t="str">
        <f>""</f>
        <v/>
      </c>
      <c r="M224" t="str">
        <f>""</f>
        <v/>
      </c>
      <c r="N224" t="str">
        <f>""</f>
        <v/>
      </c>
      <c r="O224" t="str">
        <f>""</f>
        <v/>
      </c>
      <c r="P224" t="str">
        <f>""</f>
        <v/>
      </c>
      <c r="Q224" t="str">
        <f>""</f>
        <v/>
      </c>
      <c r="R224" t="str">
        <f>""</f>
        <v/>
      </c>
      <c r="S224" t="str">
        <f>""</f>
        <v/>
      </c>
      <c r="T224" t="str">
        <f>""</f>
        <v/>
      </c>
      <c r="U224" t="str">
        <f>""</f>
        <v/>
      </c>
      <c r="V224" t="str">
        <f>""</f>
        <v/>
      </c>
      <c r="W224" t="str">
        <f>""</f>
        <v/>
      </c>
      <c r="X224" t="str">
        <f>""</f>
        <v/>
      </c>
      <c r="Y224" t="str">
        <f>""</f>
        <v/>
      </c>
      <c r="Z224" t="str">
        <f>""</f>
        <v/>
      </c>
      <c r="AA224" t="str">
        <f>""</f>
        <v/>
      </c>
      <c r="AB224" t="str">
        <f>""</f>
        <v/>
      </c>
      <c r="AC224" t="str">
        <f>""</f>
        <v/>
      </c>
      <c r="AD224" t="str">
        <f>""</f>
        <v/>
      </c>
      <c r="AE224" t="str">
        <f>""</f>
        <v/>
      </c>
      <c r="AF224" t="str">
        <f>""</f>
        <v/>
      </c>
      <c r="AG224" t="str">
        <f>""</f>
        <v/>
      </c>
      <c r="AH224" t="str">
        <f>""</f>
        <v/>
      </c>
      <c r="AI224" t="str">
        <f>""</f>
        <v/>
      </c>
      <c r="AJ224" t="str">
        <f>""</f>
        <v/>
      </c>
      <c r="AK224" t="str">
        <f>""</f>
        <v/>
      </c>
      <c r="AL224" t="str">
        <f>""</f>
        <v/>
      </c>
      <c r="AM224" t="str">
        <f>""</f>
        <v/>
      </c>
      <c r="AN224" t="str">
        <f>""</f>
        <v/>
      </c>
      <c r="AO224" t="str">
        <f>""</f>
        <v/>
      </c>
      <c r="AP224" t="str">
        <f>""</f>
        <v/>
      </c>
      <c r="AQ224" t="str">
        <f>""</f>
        <v/>
      </c>
      <c r="AR224" t="str">
        <f>""</f>
        <v/>
      </c>
      <c r="AS224" t="str">
        <f>""</f>
        <v/>
      </c>
      <c r="AT224" t="str">
        <f>""</f>
        <v/>
      </c>
      <c r="AU224" t="str">
        <f>""</f>
        <v/>
      </c>
      <c r="AV224" t="str">
        <f>""</f>
        <v/>
      </c>
      <c r="AW224" t="str">
        <f>"[0.026]"</f>
        <v>[0.026]</v>
      </c>
      <c r="AX224" t="str">
        <f>""</f>
        <v/>
      </c>
      <c r="AY224" t="str">
        <f>""</f>
        <v/>
      </c>
      <c r="AZ224" t="str">
        <f>""</f>
        <v/>
      </c>
      <c r="BA224" t="str">
        <f>""</f>
        <v/>
      </c>
    </row>
    <row r="225" spans="2:53" x14ac:dyDescent="0.2">
      <c r="B225" t="str">
        <f>"Share of childs  who left household 1998-2007"</f>
        <v>Share of childs  who left household 1998-2007</v>
      </c>
      <c r="C225" t="str">
        <f>""</f>
        <v/>
      </c>
      <c r="D225" t="str">
        <f>""</f>
        <v/>
      </c>
      <c r="E225" t="str">
        <f>""</f>
        <v/>
      </c>
      <c r="F225" t="str">
        <f>""</f>
        <v/>
      </c>
      <c r="G225" t="str">
        <f>""</f>
        <v/>
      </c>
      <c r="H225" t="str">
        <f>""</f>
        <v/>
      </c>
      <c r="I225" t="str">
        <f>""</f>
        <v/>
      </c>
      <c r="J225" t="str">
        <f>""</f>
        <v/>
      </c>
      <c r="K225" t="str">
        <f>""</f>
        <v/>
      </c>
      <c r="L225" t="str">
        <f>""</f>
        <v/>
      </c>
      <c r="M225" t="str">
        <f>""</f>
        <v/>
      </c>
      <c r="N225" t="str">
        <f>""</f>
        <v/>
      </c>
      <c r="O225" t="str">
        <f>""</f>
        <v/>
      </c>
      <c r="P225" t="str">
        <f>""</f>
        <v/>
      </c>
      <c r="Q225" t="str">
        <f>""</f>
        <v/>
      </c>
      <c r="R225" t="str">
        <f>""</f>
        <v/>
      </c>
      <c r="S225" t="str">
        <f>""</f>
        <v/>
      </c>
      <c r="T225" t="str">
        <f>""</f>
        <v/>
      </c>
      <c r="U225" t="str">
        <f>""</f>
        <v/>
      </c>
      <c r="V225" t="str">
        <f>""</f>
        <v/>
      </c>
      <c r="W225" t="str">
        <f>""</f>
        <v/>
      </c>
      <c r="X225" t="str">
        <f>""</f>
        <v/>
      </c>
      <c r="Y225" t="str">
        <f>""</f>
        <v/>
      </c>
      <c r="Z225" t="str">
        <f>""</f>
        <v/>
      </c>
      <c r="AA225" t="str">
        <f>""</f>
        <v/>
      </c>
      <c r="AB225" t="str">
        <f>""</f>
        <v/>
      </c>
      <c r="AC225" t="str">
        <f>""</f>
        <v/>
      </c>
      <c r="AD225" t="str">
        <f>""</f>
        <v/>
      </c>
      <c r="AE225" t="str">
        <f>""</f>
        <v/>
      </c>
      <c r="AF225" t="str">
        <f>""</f>
        <v/>
      </c>
      <c r="AG225" t="str">
        <f>""</f>
        <v/>
      </c>
      <c r="AH225" t="str">
        <f>""</f>
        <v/>
      </c>
      <c r="AI225" t="str">
        <f>""</f>
        <v/>
      </c>
      <c r="AJ225" t="str">
        <f>""</f>
        <v/>
      </c>
      <c r="AK225" t="str">
        <f>""</f>
        <v/>
      </c>
      <c r="AL225" t="str">
        <f>""</f>
        <v/>
      </c>
      <c r="AM225" t="str">
        <f>""</f>
        <v/>
      </c>
      <c r="AN225" t="str">
        <f>""</f>
        <v/>
      </c>
      <c r="AO225" t="str">
        <f>""</f>
        <v/>
      </c>
      <c r="AP225" t="str">
        <f>""</f>
        <v/>
      </c>
      <c r="AQ225" t="str">
        <f>""</f>
        <v/>
      </c>
      <c r="AR225" t="str">
        <f>""</f>
        <v/>
      </c>
      <c r="AS225" t="str">
        <f>""</f>
        <v/>
      </c>
      <c r="AT225" t="str">
        <f>""</f>
        <v/>
      </c>
      <c r="AU225" t="str">
        <f>""</f>
        <v/>
      </c>
      <c r="AV225" t="str">
        <f>""</f>
        <v/>
      </c>
      <c r="AW225" t="str">
        <f>""</f>
        <v/>
      </c>
      <c r="AX225" t="str">
        <f>"-0.101*"</f>
        <v>-0.101*</v>
      </c>
      <c r="AY225" t="str">
        <f>""</f>
        <v/>
      </c>
      <c r="AZ225" t="str">
        <f>""</f>
        <v/>
      </c>
      <c r="BA225" t="str">
        <f>""</f>
        <v/>
      </c>
    </row>
    <row r="226" spans="2:53" x14ac:dyDescent="0.2">
      <c r="B226" t="str">
        <f>""</f>
        <v/>
      </c>
      <c r="C226" t="str">
        <f>""</f>
        <v/>
      </c>
      <c r="D226" t="str">
        <f>""</f>
        <v/>
      </c>
      <c r="E226" t="str">
        <f>""</f>
        <v/>
      </c>
      <c r="F226" t="str">
        <f>""</f>
        <v/>
      </c>
      <c r="G226" t="str">
        <f>""</f>
        <v/>
      </c>
      <c r="H226" t="str">
        <f>""</f>
        <v/>
      </c>
      <c r="I226" t="str">
        <f>""</f>
        <v/>
      </c>
      <c r="J226" t="str">
        <f>""</f>
        <v/>
      </c>
      <c r="K226" t="str">
        <f>""</f>
        <v/>
      </c>
      <c r="L226" t="str">
        <f>""</f>
        <v/>
      </c>
      <c r="M226" t="str">
        <f>""</f>
        <v/>
      </c>
      <c r="N226" t="str">
        <f>""</f>
        <v/>
      </c>
      <c r="O226" t="str">
        <f>""</f>
        <v/>
      </c>
      <c r="P226" t="str">
        <f>""</f>
        <v/>
      </c>
      <c r="Q226" t="str">
        <f>""</f>
        <v/>
      </c>
      <c r="R226" t="str">
        <f>""</f>
        <v/>
      </c>
      <c r="S226" t="str">
        <f>""</f>
        <v/>
      </c>
      <c r="T226" t="str">
        <f>""</f>
        <v/>
      </c>
      <c r="U226" t="str">
        <f>""</f>
        <v/>
      </c>
      <c r="V226" t="str">
        <f>""</f>
        <v/>
      </c>
      <c r="W226" t="str">
        <f>""</f>
        <v/>
      </c>
      <c r="X226" t="str">
        <f>""</f>
        <v/>
      </c>
      <c r="Y226" t="str">
        <f>""</f>
        <v/>
      </c>
      <c r="Z226" t="str">
        <f>""</f>
        <v/>
      </c>
      <c r="AA226" t="str">
        <f>""</f>
        <v/>
      </c>
      <c r="AB226" t="str">
        <f>""</f>
        <v/>
      </c>
      <c r="AC226" t="str">
        <f>""</f>
        <v/>
      </c>
      <c r="AD226" t="str">
        <f>""</f>
        <v/>
      </c>
      <c r="AE226" t="str">
        <f>""</f>
        <v/>
      </c>
      <c r="AF226" t="str">
        <f>""</f>
        <v/>
      </c>
      <c r="AG226" t="str">
        <f>""</f>
        <v/>
      </c>
      <c r="AH226" t="str">
        <f>""</f>
        <v/>
      </c>
      <c r="AI226" t="str">
        <f>""</f>
        <v/>
      </c>
      <c r="AJ226" t="str">
        <f>""</f>
        <v/>
      </c>
      <c r="AK226" t="str">
        <f>""</f>
        <v/>
      </c>
      <c r="AL226" t="str">
        <f>""</f>
        <v/>
      </c>
      <c r="AM226" t="str">
        <f>""</f>
        <v/>
      </c>
      <c r="AN226" t="str">
        <f>""</f>
        <v/>
      </c>
      <c r="AO226" t="str">
        <f>""</f>
        <v/>
      </c>
      <c r="AP226" t="str">
        <f>""</f>
        <v/>
      </c>
      <c r="AQ226" t="str">
        <f>""</f>
        <v/>
      </c>
      <c r="AR226" t="str">
        <f>""</f>
        <v/>
      </c>
      <c r="AS226" t="str">
        <f>""</f>
        <v/>
      </c>
      <c r="AT226" t="str">
        <f>""</f>
        <v/>
      </c>
      <c r="AU226" t="str">
        <f>""</f>
        <v/>
      </c>
      <c r="AV226" t="str">
        <f>""</f>
        <v/>
      </c>
      <c r="AW226" t="str">
        <f>""</f>
        <v/>
      </c>
      <c r="AX226" t="str">
        <f>"[0.058]"</f>
        <v>[0.058]</v>
      </c>
      <c r="AY226" t="str">
        <f>""</f>
        <v/>
      </c>
      <c r="AZ226" t="str">
        <f>""</f>
        <v/>
      </c>
      <c r="BA226" t="str">
        <f>""</f>
        <v/>
      </c>
    </row>
    <row r="227" spans="2:53" x14ac:dyDescent="0.2">
      <c r="B227" t="str">
        <f>"Interaction"</f>
        <v>Interaction</v>
      </c>
      <c r="C227" t="str">
        <f>""</f>
        <v/>
      </c>
      <c r="D227" t="str">
        <f>""</f>
        <v/>
      </c>
      <c r="E227" t="str">
        <f>""</f>
        <v/>
      </c>
      <c r="F227" t="str">
        <f>""</f>
        <v/>
      </c>
      <c r="G227" t="str">
        <f>""</f>
        <v/>
      </c>
      <c r="H227" t="str">
        <f>""</f>
        <v/>
      </c>
      <c r="I227" t="str">
        <f>""</f>
        <v/>
      </c>
      <c r="J227" t="str">
        <f>""</f>
        <v/>
      </c>
      <c r="K227" t="str">
        <f>""</f>
        <v/>
      </c>
      <c r="L227" t="str">
        <f>""</f>
        <v/>
      </c>
      <c r="M227" t="str">
        <f>""</f>
        <v/>
      </c>
      <c r="N227" t="str">
        <f>""</f>
        <v/>
      </c>
      <c r="O227" t="str">
        <f>""</f>
        <v/>
      </c>
      <c r="P227" t="str">
        <f>""</f>
        <v/>
      </c>
      <c r="Q227" t="str">
        <f>""</f>
        <v/>
      </c>
      <c r="R227" t="str">
        <f>""</f>
        <v/>
      </c>
      <c r="S227" t="str">
        <f>""</f>
        <v/>
      </c>
      <c r="T227" t="str">
        <f>""</f>
        <v/>
      </c>
      <c r="U227" t="str">
        <f>""</f>
        <v/>
      </c>
      <c r="V227" t="str">
        <f>""</f>
        <v/>
      </c>
      <c r="W227" t="str">
        <f>""</f>
        <v/>
      </c>
      <c r="X227" t="str">
        <f>""</f>
        <v/>
      </c>
      <c r="Y227" t="str">
        <f>""</f>
        <v/>
      </c>
      <c r="Z227" t="str">
        <f>""</f>
        <v/>
      </c>
      <c r="AA227" t="str">
        <f>""</f>
        <v/>
      </c>
      <c r="AB227" t="str">
        <f>""</f>
        <v/>
      </c>
      <c r="AC227" t="str">
        <f>""</f>
        <v/>
      </c>
      <c r="AD227" t="str">
        <f>""</f>
        <v/>
      </c>
      <c r="AE227" t="str">
        <f>""</f>
        <v/>
      </c>
      <c r="AF227" t="str">
        <f>""</f>
        <v/>
      </c>
      <c r="AG227" t="str">
        <f>""</f>
        <v/>
      </c>
      <c r="AH227" t="str">
        <f>""</f>
        <v/>
      </c>
      <c r="AI227" t="str">
        <f>""</f>
        <v/>
      </c>
      <c r="AJ227" t="str">
        <f>""</f>
        <v/>
      </c>
      <c r="AK227" t="str">
        <f>""</f>
        <v/>
      </c>
      <c r="AL227" t="str">
        <f>""</f>
        <v/>
      </c>
      <c r="AM227" t="str">
        <f>""</f>
        <v/>
      </c>
      <c r="AN227" t="str">
        <f>""</f>
        <v/>
      </c>
      <c r="AO227" t="str">
        <f>""</f>
        <v/>
      </c>
      <c r="AP227" t="str">
        <f>""</f>
        <v/>
      </c>
      <c r="AQ227" t="str">
        <f>""</f>
        <v/>
      </c>
      <c r="AR227" t="str">
        <f>""</f>
        <v/>
      </c>
      <c r="AS227" t="str">
        <f>""</f>
        <v/>
      </c>
      <c r="AT227" t="str">
        <f>""</f>
        <v/>
      </c>
      <c r="AU227" t="str">
        <f>""</f>
        <v/>
      </c>
      <c r="AV227" t="str">
        <f>""</f>
        <v/>
      </c>
      <c r="AW227" t="str">
        <f>""</f>
        <v/>
      </c>
      <c r="AX227" t="str">
        <f>"-0.093**"</f>
        <v>-0.093**</v>
      </c>
      <c r="AY227" t="str">
        <f>""</f>
        <v/>
      </c>
      <c r="AZ227" t="str">
        <f>""</f>
        <v/>
      </c>
      <c r="BA227" t="str">
        <f>""</f>
        <v/>
      </c>
    </row>
    <row r="228" spans="2:53" x14ac:dyDescent="0.2">
      <c r="B228" t="str">
        <f>""</f>
        <v/>
      </c>
      <c r="C228" t="str">
        <f>""</f>
        <v/>
      </c>
      <c r="D228" t="str">
        <f>""</f>
        <v/>
      </c>
      <c r="E228" t="str">
        <f>""</f>
        <v/>
      </c>
      <c r="F228" t="str">
        <f>""</f>
        <v/>
      </c>
      <c r="G228" t="str">
        <f>""</f>
        <v/>
      </c>
      <c r="H228" t="str">
        <f>""</f>
        <v/>
      </c>
      <c r="I228" t="str">
        <f>""</f>
        <v/>
      </c>
      <c r="J228" t="str">
        <f>""</f>
        <v/>
      </c>
      <c r="K228" t="str">
        <f>""</f>
        <v/>
      </c>
      <c r="L228" t="str">
        <f>""</f>
        <v/>
      </c>
      <c r="M228" t="str">
        <f>""</f>
        <v/>
      </c>
      <c r="N228" t="str">
        <f>""</f>
        <v/>
      </c>
      <c r="O228" t="str">
        <f>""</f>
        <v/>
      </c>
      <c r="P228" t="str">
        <f>""</f>
        <v/>
      </c>
      <c r="Q228" t="str">
        <f>""</f>
        <v/>
      </c>
      <c r="R228" t="str">
        <f>""</f>
        <v/>
      </c>
      <c r="S228" t="str">
        <f>""</f>
        <v/>
      </c>
      <c r="T228" t="str">
        <f>""</f>
        <v/>
      </c>
      <c r="U228" t="str">
        <f>""</f>
        <v/>
      </c>
      <c r="V228" t="str">
        <f>""</f>
        <v/>
      </c>
      <c r="W228" t="str">
        <f>""</f>
        <v/>
      </c>
      <c r="X228" t="str">
        <f>""</f>
        <v/>
      </c>
      <c r="Y228" t="str">
        <f>""</f>
        <v/>
      </c>
      <c r="Z228" t="str">
        <f>""</f>
        <v/>
      </c>
      <c r="AA228" t="str">
        <f>""</f>
        <v/>
      </c>
      <c r="AB228" t="str">
        <f>""</f>
        <v/>
      </c>
      <c r="AC228" t="str">
        <f>""</f>
        <v/>
      </c>
      <c r="AD228" t="str">
        <f>""</f>
        <v/>
      </c>
      <c r="AE228" t="str">
        <f>""</f>
        <v/>
      </c>
      <c r="AF228" t="str">
        <f>""</f>
        <v/>
      </c>
      <c r="AG228" t="str">
        <f>""</f>
        <v/>
      </c>
      <c r="AH228" t="str">
        <f>""</f>
        <v/>
      </c>
      <c r="AI228" t="str">
        <f>""</f>
        <v/>
      </c>
      <c r="AJ228" t="str">
        <f>""</f>
        <v/>
      </c>
      <c r="AK228" t="str">
        <f>""</f>
        <v/>
      </c>
      <c r="AL228" t="str">
        <f>""</f>
        <v/>
      </c>
      <c r="AM228" t="str">
        <f>""</f>
        <v/>
      </c>
      <c r="AN228" t="str">
        <f>""</f>
        <v/>
      </c>
      <c r="AO228" t="str">
        <f>""</f>
        <v/>
      </c>
      <c r="AP228" t="str">
        <f>""</f>
        <v/>
      </c>
      <c r="AQ228" t="str">
        <f>""</f>
        <v/>
      </c>
      <c r="AR228" t="str">
        <f>""</f>
        <v/>
      </c>
      <c r="AS228" t="str">
        <f>""</f>
        <v/>
      </c>
      <c r="AT228" t="str">
        <f>""</f>
        <v/>
      </c>
      <c r="AU228" t="str">
        <f>""</f>
        <v/>
      </c>
      <c r="AV228" t="str">
        <f>""</f>
        <v/>
      </c>
      <c r="AW228" t="str">
        <f>""</f>
        <v/>
      </c>
      <c r="AX228" t="str">
        <f>"[0.047]"</f>
        <v>[0.047]</v>
      </c>
      <c r="AY228" t="str">
        <f>""</f>
        <v/>
      </c>
      <c r="AZ228" t="str">
        <f>""</f>
        <v/>
      </c>
      <c r="BA228" t="str">
        <f>""</f>
        <v/>
      </c>
    </row>
    <row r="229" spans="2:53" x14ac:dyDescent="0.2">
      <c r="B229" t="str">
        <f>"Index of household victimization (sum) (all shocks - sum) - PCA"</f>
        <v>Index of household victimization (sum) (all shocks - sum) - PCA</v>
      </c>
      <c r="C229" t="str">
        <f>""</f>
        <v/>
      </c>
      <c r="D229" t="str">
        <f>""</f>
        <v/>
      </c>
      <c r="E229" t="str">
        <f>""</f>
        <v/>
      </c>
      <c r="F229" t="str">
        <f>""</f>
        <v/>
      </c>
      <c r="G229" t="str">
        <f>""</f>
        <v/>
      </c>
      <c r="H229" t="str">
        <f>""</f>
        <v/>
      </c>
      <c r="I229" t="str">
        <f>""</f>
        <v/>
      </c>
      <c r="J229" t="str">
        <f>""</f>
        <v/>
      </c>
      <c r="K229" t="str">
        <f>""</f>
        <v/>
      </c>
      <c r="L229" t="str">
        <f>""</f>
        <v/>
      </c>
      <c r="M229" t="str">
        <f>""</f>
        <v/>
      </c>
      <c r="N229" t="str">
        <f>""</f>
        <v/>
      </c>
      <c r="O229" t="str">
        <f>""</f>
        <v/>
      </c>
      <c r="P229" t="str">
        <f>""</f>
        <v/>
      </c>
      <c r="Q229" t="str">
        <f>""</f>
        <v/>
      </c>
      <c r="R229" t="str">
        <f>""</f>
        <v/>
      </c>
      <c r="S229" t="str">
        <f>""</f>
        <v/>
      </c>
      <c r="T229" t="str">
        <f>""</f>
        <v/>
      </c>
      <c r="U229" t="str">
        <f>""</f>
        <v/>
      </c>
      <c r="V229" t="str">
        <f>""</f>
        <v/>
      </c>
      <c r="W229" t="str">
        <f>""</f>
        <v/>
      </c>
      <c r="X229" t="str">
        <f>""</f>
        <v/>
      </c>
      <c r="Y229" t="str">
        <f>""</f>
        <v/>
      </c>
      <c r="Z229" t="str">
        <f>""</f>
        <v/>
      </c>
      <c r="AA229" t="str">
        <f>""</f>
        <v/>
      </c>
      <c r="AB229" t="str">
        <f>""</f>
        <v/>
      </c>
      <c r="AC229" t="str">
        <f>""</f>
        <v/>
      </c>
      <c r="AD229" t="str">
        <f>""</f>
        <v/>
      </c>
      <c r="AE229" t="str">
        <f>""</f>
        <v/>
      </c>
      <c r="AF229" t="str">
        <f>""</f>
        <v/>
      </c>
      <c r="AG229" t="str">
        <f>""</f>
        <v/>
      </c>
      <c r="AH229" t="str">
        <f>""</f>
        <v/>
      </c>
      <c r="AI229" t="str">
        <f>""</f>
        <v/>
      </c>
      <c r="AJ229" t="str">
        <f>""</f>
        <v/>
      </c>
      <c r="AK229" t="str">
        <f>""</f>
        <v/>
      </c>
      <c r="AL229" t="str">
        <f>""</f>
        <v/>
      </c>
      <c r="AM229" t="str">
        <f>""</f>
        <v/>
      </c>
      <c r="AN229" t="str">
        <f>""</f>
        <v/>
      </c>
      <c r="AO229" t="str">
        <f>""</f>
        <v/>
      </c>
      <c r="AP229" t="str">
        <f>""</f>
        <v/>
      </c>
      <c r="AQ229" t="str">
        <f>""</f>
        <v/>
      </c>
      <c r="AR229" t="str">
        <f>""</f>
        <v/>
      </c>
      <c r="AS229" t="str">
        <f>""</f>
        <v/>
      </c>
      <c r="AT229" t="str">
        <f>""</f>
        <v/>
      </c>
      <c r="AU229" t="str">
        <f>""</f>
        <v/>
      </c>
      <c r="AV229" t="str">
        <f>""</f>
        <v/>
      </c>
      <c r="AW229" t="str">
        <f>""</f>
        <v/>
      </c>
      <c r="AX229" t="str">
        <f>""</f>
        <v/>
      </c>
      <c r="AY229" t="str">
        <f>"0.013"</f>
        <v>0.013</v>
      </c>
      <c r="AZ229" t="str">
        <f>"0.011"</f>
        <v>0.011</v>
      </c>
      <c r="BA229" t="str">
        <f>"0.014"</f>
        <v>0.014</v>
      </c>
    </row>
    <row r="230" spans="2:53" x14ac:dyDescent="0.2">
      <c r="B230" t="str">
        <f>""</f>
        <v/>
      </c>
      <c r="C230" t="str">
        <f>""</f>
        <v/>
      </c>
      <c r="D230" t="str">
        <f>""</f>
        <v/>
      </c>
      <c r="E230" t="str">
        <f>""</f>
        <v/>
      </c>
      <c r="F230" t="str">
        <f>""</f>
        <v/>
      </c>
      <c r="G230" t="str">
        <f>""</f>
        <v/>
      </c>
      <c r="H230" t="str">
        <f>""</f>
        <v/>
      </c>
      <c r="I230" t="str">
        <f>""</f>
        <v/>
      </c>
      <c r="J230" t="str">
        <f>""</f>
        <v/>
      </c>
      <c r="K230" t="str">
        <f>""</f>
        <v/>
      </c>
      <c r="L230" t="str">
        <f>""</f>
        <v/>
      </c>
      <c r="M230" t="str">
        <f>""</f>
        <v/>
      </c>
      <c r="N230" t="str">
        <f>""</f>
        <v/>
      </c>
      <c r="O230" t="str">
        <f>""</f>
        <v/>
      </c>
      <c r="P230" t="str">
        <f>""</f>
        <v/>
      </c>
      <c r="Q230" t="str">
        <f>""</f>
        <v/>
      </c>
      <c r="R230" t="str">
        <f>""</f>
        <v/>
      </c>
      <c r="S230" t="str">
        <f>""</f>
        <v/>
      </c>
      <c r="T230" t="str">
        <f>""</f>
        <v/>
      </c>
      <c r="U230" t="str">
        <f>""</f>
        <v/>
      </c>
      <c r="V230" t="str">
        <f>""</f>
        <v/>
      </c>
      <c r="W230" t="str">
        <f>""</f>
        <v/>
      </c>
      <c r="X230" t="str">
        <f>""</f>
        <v/>
      </c>
      <c r="Y230" t="str">
        <f>""</f>
        <v/>
      </c>
      <c r="Z230" t="str">
        <f>""</f>
        <v/>
      </c>
      <c r="AA230" t="str">
        <f>""</f>
        <v/>
      </c>
      <c r="AB230" t="str">
        <f>""</f>
        <v/>
      </c>
      <c r="AC230" t="str">
        <f>""</f>
        <v/>
      </c>
      <c r="AD230" t="str">
        <f>""</f>
        <v/>
      </c>
      <c r="AE230" t="str">
        <f>""</f>
        <v/>
      </c>
      <c r="AF230" t="str">
        <f>""</f>
        <v/>
      </c>
      <c r="AG230" t="str">
        <f>""</f>
        <v/>
      </c>
      <c r="AH230" t="str">
        <f>""</f>
        <v/>
      </c>
      <c r="AI230" t="str">
        <f>""</f>
        <v/>
      </c>
      <c r="AJ230" t="str">
        <f>""</f>
        <v/>
      </c>
      <c r="AK230" t="str">
        <f>""</f>
        <v/>
      </c>
      <c r="AL230" t="str">
        <f>""</f>
        <v/>
      </c>
      <c r="AM230" t="str">
        <f>""</f>
        <v/>
      </c>
      <c r="AN230" t="str">
        <f>""</f>
        <v/>
      </c>
      <c r="AO230" t="str">
        <f>""</f>
        <v/>
      </c>
      <c r="AP230" t="str">
        <f>""</f>
        <v/>
      </c>
      <c r="AQ230" t="str">
        <f>""</f>
        <v/>
      </c>
      <c r="AR230" t="str">
        <f>""</f>
        <v/>
      </c>
      <c r="AS230" t="str">
        <f>""</f>
        <v/>
      </c>
      <c r="AT230" t="str">
        <f>""</f>
        <v/>
      </c>
      <c r="AU230" t="str">
        <f>""</f>
        <v/>
      </c>
      <c r="AV230" t="str">
        <f>""</f>
        <v/>
      </c>
      <c r="AW230" t="str">
        <f>""</f>
        <v/>
      </c>
      <c r="AX230" t="str">
        <f>""</f>
        <v/>
      </c>
      <c r="AY230" t="str">
        <f>"[0.009]"</f>
        <v>[0.009]</v>
      </c>
      <c r="AZ230" t="str">
        <f>"[0.009]"</f>
        <v>[0.009]</v>
      </c>
      <c r="BA230" t="str">
        <f>"[0.009]"</f>
        <v>[0.009]</v>
      </c>
    </row>
    <row r="231" spans="2:53" x14ac:dyDescent="0.2">
      <c r="B231" t="str">
        <f>"At least 1 child left the household in a given year (yes=1)"</f>
        <v>At least 1 child left the household in a given year (yes=1)</v>
      </c>
      <c r="C231" t="str">
        <f>""</f>
        <v/>
      </c>
      <c r="D231" t="str">
        <f>""</f>
        <v/>
      </c>
      <c r="E231" t="str">
        <f>""</f>
        <v/>
      </c>
      <c r="F231" t="str">
        <f>""</f>
        <v/>
      </c>
      <c r="G231" t="str">
        <f>""</f>
        <v/>
      </c>
      <c r="H231" t="str">
        <f>""</f>
        <v/>
      </c>
      <c r="I231" t="str">
        <f>""</f>
        <v/>
      </c>
      <c r="J231" t="str">
        <f>""</f>
        <v/>
      </c>
      <c r="K231" t="str">
        <f>""</f>
        <v/>
      </c>
      <c r="L231" t="str">
        <f>""</f>
        <v/>
      </c>
      <c r="M231" t="str">
        <f>""</f>
        <v/>
      </c>
      <c r="N231" t="str">
        <f>""</f>
        <v/>
      </c>
      <c r="O231" t="str">
        <f>""</f>
        <v/>
      </c>
      <c r="P231" t="str">
        <f>""</f>
        <v/>
      </c>
      <c r="Q231" t="str">
        <f>""</f>
        <v/>
      </c>
      <c r="R231" t="str">
        <f>""</f>
        <v/>
      </c>
      <c r="S231" t="str">
        <f>""</f>
        <v/>
      </c>
      <c r="T231" t="str">
        <f>""</f>
        <v/>
      </c>
      <c r="U231" t="str">
        <f>""</f>
        <v/>
      </c>
      <c r="V231" t="str">
        <f>""</f>
        <v/>
      </c>
      <c r="W231" t="str">
        <f>""</f>
        <v/>
      </c>
      <c r="X231" t="str">
        <f>""</f>
        <v/>
      </c>
      <c r="Y231" t="str">
        <f>""</f>
        <v/>
      </c>
      <c r="Z231" t="str">
        <f>""</f>
        <v/>
      </c>
      <c r="AA231" t="str">
        <f>""</f>
        <v/>
      </c>
      <c r="AB231" t="str">
        <f>""</f>
        <v/>
      </c>
      <c r="AC231" t="str">
        <f>""</f>
        <v/>
      </c>
      <c r="AD231" t="str">
        <f>""</f>
        <v/>
      </c>
      <c r="AE231" t="str">
        <f>""</f>
        <v/>
      </c>
      <c r="AF231" t="str">
        <f>""</f>
        <v/>
      </c>
      <c r="AG231" t="str">
        <f>""</f>
        <v/>
      </c>
      <c r="AH231" t="str">
        <f>""</f>
        <v/>
      </c>
      <c r="AI231" t="str">
        <f>""</f>
        <v/>
      </c>
      <c r="AJ231" t="str">
        <f>""</f>
        <v/>
      </c>
      <c r="AK231" t="str">
        <f>""</f>
        <v/>
      </c>
      <c r="AL231" t="str">
        <f>""</f>
        <v/>
      </c>
      <c r="AM231" t="str">
        <f>""</f>
        <v/>
      </c>
      <c r="AN231" t="str">
        <f>""</f>
        <v/>
      </c>
      <c r="AO231" t="str">
        <f>""</f>
        <v/>
      </c>
      <c r="AP231" t="str">
        <f>""</f>
        <v/>
      </c>
      <c r="AQ231" t="str">
        <f>""</f>
        <v/>
      </c>
      <c r="AR231" t="str">
        <f>""</f>
        <v/>
      </c>
      <c r="AS231" t="str">
        <f>""</f>
        <v/>
      </c>
      <c r="AT231" t="str">
        <f>""</f>
        <v/>
      </c>
      <c r="AU231" t="str">
        <f>""</f>
        <v/>
      </c>
      <c r="AV231" t="str">
        <f>""</f>
        <v/>
      </c>
      <c r="AW231" t="str">
        <f>""</f>
        <v/>
      </c>
      <c r="AX231" t="str">
        <f>""</f>
        <v/>
      </c>
      <c r="AY231" t="str">
        <f>"-0.105**"</f>
        <v>-0.105**</v>
      </c>
      <c r="AZ231" t="str">
        <f>""</f>
        <v/>
      </c>
      <c r="BA231" t="str">
        <f>""</f>
        <v/>
      </c>
    </row>
    <row r="232" spans="2:53" x14ac:dyDescent="0.2">
      <c r="B232" t="str">
        <f>""</f>
        <v/>
      </c>
      <c r="C232" t="str">
        <f>""</f>
        <v/>
      </c>
      <c r="D232" t="str">
        <f>""</f>
        <v/>
      </c>
      <c r="E232" t="str">
        <f>""</f>
        <v/>
      </c>
      <c r="F232" t="str">
        <f>""</f>
        <v/>
      </c>
      <c r="G232" t="str">
        <f>""</f>
        <v/>
      </c>
      <c r="H232" t="str">
        <f>""</f>
        <v/>
      </c>
      <c r="I232" t="str">
        <f>""</f>
        <v/>
      </c>
      <c r="J232" t="str">
        <f>""</f>
        <v/>
      </c>
      <c r="K232" t="str">
        <f>""</f>
        <v/>
      </c>
      <c r="L232" t="str">
        <f>""</f>
        <v/>
      </c>
      <c r="M232" t="str">
        <f>""</f>
        <v/>
      </c>
      <c r="N232" t="str">
        <f>""</f>
        <v/>
      </c>
      <c r="O232" t="str">
        <f>""</f>
        <v/>
      </c>
      <c r="P232" t="str">
        <f>""</f>
        <v/>
      </c>
      <c r="Q232" t="str">
        <f>""</f>
        <v/>
      </c>
      <c r="R232" t="str">
        <f>""</f>
        <v/>
      </c>
      <c r="S232" t="str">
        <f>""</f>
        <v/>
      </c>
      <c r="T232" t="str">
        <f>""</f>
        <v/>
      </c>
      <c r="U232" t="str">
        <f>""</f>
        <v/>
      </c>
      <c r="V232" t="str">
        <f>""</f>
        <v/>
      </c>
      <c r="W232" t="str">
        <f>""</f>
        <v/>
      </c>
      <c r="X232" t="str">
        <f>""</f>
        <v/>
      </c>
      <c r="Y232" t="str">
        <f>""</f>
        <v/>
      </c>
      <c r="Z232" t="str">
        <f>""</f>
        <v/>
      </c>
      <c r="AA232" t="str">
        <f>""</f>
        <v/>
      </c>
      <c r="AB232" t="str">
        <f>""</f>
        <v/>
      </c>
      <c r="AC232" t="str">
        <f>""</f>
        <v/>
      </c>
      <c r="AD232" t="str">
        <f>""</f>
        <v/>
      </c>
      <c r="AE232" t="str">
        <f>""</f>
        <v/>
      </c>
      <c r="AF232" t="str">
        <f>""</f>
        <v/>
      </c>
      <c r="AG232" t="str">
        <f>""</f>
        <v/>
      </c>
      <c r="AH232" t="str">
        <f>""</f>
        <v/>
      </c>
      <c r="AI232" t="str">
        <f>""</f>
        <v/>
      </c>
      <c r="AJ232" t="str">
        <f>""</f>
        <v/>
      </c>
      <c r="AK232" t="str">
        <f>""</f>
        <v/>
      </c>
      <c r="AL232" t="str">
        <f>""</f>
        <v/>
      </c>
      <c r="AM232" t="str">
        <f>""</f>
        <v/>
      </c>
      <c r="AN232" t="str">
        <f>""</f>
        <v/>
      </c>
      <c r="AO232" t="str">
        <f>""</f>
        <v/>
      </c>
      <c r="AP232" t="str">
        <f>""</f>
        <v/>
      </c>
      <c r="AQ232" t="str">
        <f>""</f>
        <v/>
      </c>
      <c r="AR232" t="str">
        <f>""</f>
        <v/>
      </c>
      <c r="AS232" t="str">
        <f>""</f>
        <v/>
      </c>
      <c r="AT232" t="str">
        <f>""</f>
        <v/>
      </c>
      <c r="AU232" t="str">
        <f>""</f>
        <v/>
      </c>
      <c r="AV232" t="str">
        <f>""</f>
        <v/>
      </c>
      <c r="AW232" t="str">
        <f>""</f>
        <v/>
      </c>
      <c r="AX232" t="str">
        <f>""</f>
        <v/>
      </c>
      <c r="AY232" t="str">
        <f>"[0.043]"</f>
        <v>[0.043]</v>
      </c>
      <c r="AZ232" t="str">
        <f>""</f>
        <v/>
      </c>
      <c r="BA232" t="str">
        <f>""</f>
        <v/>
      </c>
    </row>
    <row r="233" spans="2:53" x14ac:dyDescent="0.2">
      <c r="B233" t="str">
        <f>"Interaction"</f>
        <v>Interaction</v>
      </c>
      <c r="C233" t="str">
        <f>""</f>
        <v/>
      </c>
      <c r="D233" t="str">
        <f>""</f>
        <v/>
      </c>
      <c r="E233" t="str">
        <f>""</f>
        <v/>
      </c>
      <c r="F233" t="str">
        <f>""</f>
        <v/>
      </c>
      <c r="G233" t="str">
        <f>""</f>
        <v/>
      </c>
      <c r="H233" t="str">
        <f>""</f>
        <v/>
      </c>
      <c r="I233" t="str">
        <f>""</f>
        <v/>
      </c>
      <c r="J233" t="str">
        <f>""</f>
        <v/>
      </c>
      <c r="K233" t="str">
        <f>""</f>
        <v/>
      </c>
      <c r="L233" t="str">
        <f>""</f>
        <v/>
      </c>
      <c r="M233" t="str">
        <f>""</f>
        <v/>
      </c>
      <c r="N233" t="str">
        <f>""</f>
        <v/>
      </c>
      <c r="O233" t="str">
        <f>""</f>
        <v/>
      </c>
      <c r="P233" t="str">
        <f>""</f>
        <v/>
      </c>
      <c r="Q233" t="str">
        <f>""</f>
        <v/>
      </c>
      <c r="R233" t="str">
        <f>""</f>
        <v/>
      </c>
      <c r="S233" t="str">
        <f>""</f>
        <v/>
      </c>
      <c r="T233" t="str">
        <f>""</f>
        <v/>
      </c>
      <c r="U233" t="str">
        <f>""</f>
        <v/>
      </c>
      <c r="V233" t="str">
        <f>""</f>
        <v/>
      </c>
      <c r="W233" t="str">
        <f>""</f>
        <v/>
      </c>
      <c r="X233" t="str">
        <f>""</f>
        <v/>
      </c>
      <c r="Y233" t="str">
        <f>""</f>
        <v/>
      </c>
      <c r="Z233" t="str">
        <f>""</f>
        <v/>
      </c>
      <c r="AA233" t="str">
        <f>""</f>
        <v/>
      </c>
      <c r="AB233" t="str">
        <f>""</f>
        <v/>
      </c>
      <c r="AC233" t="str">
        <f>""</f>
        <v/>
      </c>
      <c r="AD233" t="str">
        <f>""</f>
        <v/>
      </c>
      <c r="AE233" t="str">
        <f>""</f>
        <v/>
      </c>
      <c r="AF233" t="str">
        <f>""</f>
        <v/>
      </c>
      <c r="AG233" t="str">
        <f>""</f>
        <v/>
      </c>
      <c r="AH233" t="str">
        <f>""</f>
        <v/>
      </c>
      <c r="AI233" t="str">
        <f>""</f>
        <v/>
      </c>
      <c r="AJ233" t="str">
        <f>""</f>
        <v/>
      </c>
      <c r="AK233" t="str">
        <f>""</f>
        <v/>
      </c>
      <c r="AL233" t="str">
        <f>""</f>
        <v/>
      </c>
      <c r="AM233" t="str">
        <f>""</f>
        <v/>
      </c>
      <c r="AN233" t="str">
        <f>""</f>
        <v/>
      </c>
      <c r="AO233" t="str">
        <f>""</f>
        <v/>
      </c>
      <c r="AP233" t="str">
        <f>""</f>
        <v/>
      </c>
      <c r="AQ233" t="str">
        <f>""</f>
        <v/>
      </c>
      <c r="AR233" t="str">
        <f>""</f>
        <v/>
      </c>
      <c r="AS233" t="str">
        <f>""</f>
        <v/>
      </c>
      <c r="AT233" t="str">
        <f>""</f>
        <v/>
      </c>
      <c r="AU233" t="str">
        <f>""</f>
        <v/>
      </c>
      <c r="AV233" t="str">
        <f>""</f>
        <v/>
      </c>
      <c r="AW233" t="str">
        <f>""</f>
        <v/>
      </c>
      <c r="AX233" t="str">
        <f>""</f>
        <v/>
      </c>
      <c r="AY233" t="str">
        <f>"-0.100**"</f>
        <v>-0.100**</v>
      </c>
      <c r="AZ233" t="str">
        <f>""</f>
        <v/>
      </c>
      <c r="BA233" t="str">
        <f>""</f>
        <v/>
      </c>
    </row>
    <row r="234" spans="2:53" x14ac:dyDescent="0.2">
      <c r="B234" t="str">
        <f>""</f>
        <v/>
      </c>
      <c r="C234" t="str">
        <f>""</f>
        <v/>
      </c>
      <c r="D234" t="str">
        <f>""</f>
        <v/>
      </c>
      <c r="E234" t="str">
        <f>""</f>
        <v/>
      </c>
      <c r="F234" t="str">
        <f>""</f>
        <v/>
      </c>
      <c r="G234" t="str">
        <f>""</f>
        <v/>
      </c>
      <c r="H234" t="str">
        <f>""</f>
        <v/>
      </c>
      <c r="I234" t="str">
        <f>""</f>
        <v/>
      </c>
      <c r="J234" t="str">
        <f>""</f>
        <v/>
      </c>
      <c r="K234" t="str">
        <f>""</f>
        <v/>
      </c>
      <c r="L234" t="str">
        <f>""</f>
        <v/>
      </c>
      <c r="M234" t="str">
        <f>""</f>
        <v/>
      </c>
      <c r="N234" t="str">
        <f>""</f>
        <v/>
      </c>
      <c r="O234" t="str">
        <f>""</f>
        <v/>
      </c>
      <c r="P234" t="str">
        <f>""</f>
        <v/>
      </c>
      <c r="Q234" t="str">
        <f>""</f>
        <v/>
      </c>
      <c r="R234" t="str">
        <f>""</f>
        <v/>
      </c>
      <c r="S234" t="str">
        <f>""</f>
        <v/>
      </c>
      <c r="T234" t="str">
        <f>""</f>
        <v/>
      </c>
      <c r="U234" t="str">
        <f>""</f>
        <v/>
      </c>
      <c r="V234" t="str">
        <f>""</f>
        <v/>
      </c>
      <c r="W234" t="str">
        <f>""</f>
        <v/>
      </c>
      <c r="X234" t="str">
        <f>""</f>
        <v/>
      </c>
      <c r="Y234" t="str">
        <f>""</f>
        <v/>
      </c>
      <c r="Z234" t="str">
        <f>""</f>
        <v/>
      </c>
      <c r="AA234" t="str">
        <f>""</f>
        <v/>
      </c>
      <c r="AB234" t="str">
        <f>""</f>
        <v/>
      </c>
      <c r="AC234" t="str">
        <f>""</f>
        <v/>
      </c>
      <c r="AD234" t="str">
        <f>""</f>
        <v/>
      </c>
      <c r="AE234" t="str">
        <f>""</f>
        <v/>
      </c>
      <c r="AF234" t="str">
        <f>""</f>
        <v/>
      </c>
      <c r="AG234" t="str">
        <f>""</f>
        <v/>
      </c>
      <c r="AH234" t="str">
        <f>""</f>
        <v/>
      </c>
      <c r="AI234" t="str">
        <f>""</f>
        <v/>
      </c>
      <c r="AJ234" t="str">
        <f>""</f>
        <v/>
      </c>
      <c r="AK234" t="str">
        <f>""</f>
        <v/>
      </c>
      <c r="AL234" t="str">
        <f>""</f>
        <v/>
      </c>
      <c r="AM234" t="str">
        <f>""</f>
        <v/>
      </c>
      <c r="AN234" t="str">
        <f>""</f>
        <v/>
      </c>
      <c r="AO234" t="str">
        <f>""</f>
        <v/>
      </c>
      <c r="AP234" t="str">
        <f>""</f>
        <v/>
      </c>
      <c r="AQ234" t="str">
        <f>""</f>
        <v/>
      </c>
      <c r="AR234" t="str">
        <f>""</f>
        <v/>
      </c>
      <c r="AS234" t="str">
        <f>""</f>
        <v/>
      </c>
      <c r="AT234" t="str">
        <f>""</f>
        <v/>
      </c>
      <c r="AU234" t="str">
        <f>""</f>
        <v/>
      </c>
      <c r="AV234" t="str">
        <f>""</f>
        <v/>
      </c>
      <c r="AW234" t="str">
        <f>""</f>
        <v/>
      </c>
      <c r="AX234" t="str">
        <f>""</f>
        <v/>
      </c>
      <c r="AY234" t="str">
        <f>"[0.043]"</f>
        <v>[0.043]</v>
      </c>
      <c r="AZ234" t="str">
        <f>""</f>
        <v/>
      </c>
      <c r="BA234" t="str">
        <f>""</f>
        <v/>
      </c>
    </row>
    <row r="235" spans="2:53" x14ac:dyDescent="0.2">
      <c r="B235" t="str">
        <f>"Number of childs who left household 1998-2007"</f>
        <v>Number of childs who left household 1998-2007</v>
      </c>
      <c r="C235" t="str">
        <f>""</f>
        <v/>
      </c>
      <c r="D235" t="str">
        <f>""</f>
        <v/>
      </c>
      <c r="E235" t="str">
        <f>""</f>
        <v/>
      </c>
      <c r="F235" t="str">
        <f>""</f>
        <v/>
      </c>
      <c r="G235" t="str">
        <f>""</f>
        <v/>
      </c>
      <c r="H235" t="str">
        <f>""</f>
        <v/>
      </c>
      <c r="I235" t="str">
        <f>""</f>
        <v/>
      </c>
      <c r="J235" t="str">
        <f>""</f>
        <v/>
      </c>
      <c r="K235" t="str">
        <f>""</f>
        <v/>
      </c>
      <c r="L235" t="str">
        <f>""</f>
        <v/>
      </c>
      <c r="M235" t="str">
        <f>""</f>
        <v/>
      </c>
      <c r="N235" t="str">
        <f>""</f>
        <v/>
      </c>
      <c r="O235" t="str">
        <f>""</f>
        <v/>
      </c>
      <c r="P235" t="str">
        <f>""</f>
        <v/>
      </c>
      <c r="Q235" t="str">
        <f>""</f>
        <v/>
      </c>
      <c r="R235" t="str">
        <f>""</f>
        <v/>
      </c>
      <c r="S235" t="str">
        <f>""</f>
        <v/>
      </c>
      <c r="T235" t="str">
        <f>""</f>
        <v/>
      </c>
      <c r="U235" t="str">
        <f>""</f>
        <v/>
      </c>
      <c r="V235" t="str">
        <f>""</f>
        <v/>
      </c>
      <c r="W235" t="str">
        <f>""</f>
        <v/>
      </c>
      <c r="X235" t="str">
        <f>""</f>
        <v/>
      </c>
      <c r="Y235" t="str">
        <f>""</f>
        <v/>
      </c>
      <c r="Z235" t="str">
        <f>""</f>
        <v/>
      </c>
      <c r="AA235" t="str">
        <f>""</f>
        <v/>
      </c>
      <c r="AB235" t="str">
        <f>""</f>
        <v/>
      </c>
      <c r="AC235" t="str">
        <f>""</f>
        <v/>
      </c>
      <c r="AD235" t="str">
        <f>""</f>
        <v/>
      </c>
      <c r="AE235" t="str">
        <f>""</f>
        <v/>
      </c>
      <c r="AF235" t="str">
        <f>""</f>
        <v/>
      </c>
      <c r="AG235" t="str">
        <f>""</f>
        <v/>
      </c>
      <c r="AH235" t="str">
        <f>""</f>
        <v/>
      </c>
      <c r="AI235" t="str">
        <f>""</f>
        <v/>
      </c>
      <c r="AJ235" t="str">
        <f>""</f>
        <v/>
      </c>
      <c r="AK235" t="str">
        <f>""</f>
        <v/>
      </c>
      <c r="AL235" t="str">
        <f>""</f>
        <v/>
      </c>
      <c r="AM235" t="str">
        <f>""</f>
        <v/>
      </c>
      <c r="AN235" t="str">
        <f>""</f>
        <v/>
      </c>
      <c r="AO235" t="str">
        <f>""</f>
        <v/>
      </c>
      <c r="AP235" t="str">
        <f>""</f>
        <v/>
      </c>
      <c r="AQ235" t="str">
        <f>""</f>
        <v/>
      </c>
      <c r="AR235" t="str">
        <f>""</f>
        <v/>
      </c>
      <c r="AS235" t="str">
        <f>""</f>
        <v/>
      </c>
      <c r="AT235" t="str">
        <f>""</f>
        <v/>
      </c>
      <c r="AU235" t="str">
        <f>""</f>
        <v/>
      </c>
      <c r="AV235" t="str">
        <f>""</f>
        <v/>
      </c>
      <c r="AW235" t="str">
        <f>""</f>
        <v/>
      </c>
      <c r="AX235" t="str">
        <f>""</f>
        <v/>
      </c>
      <c r="AY235" t="str">
        <f>""</f>
        <v/>
      </c>
      <c r="AZ235" t="str">
        <f>"-0.059**"</f>
        <v>-0.059**</v>
      </c>
      <c r="BA235" t="str">
        <f>""</f>
        <v/>
      </c>
    </row>
    <row r="236" spans="2:53" x14ac:dyDescent="0.2">
      <c r="B236" t="str">
        <f>""</f>
        <v/>
      </c>
      <c r="C236" t="str">
        <f>""</f>
        <v/>
      </c>
      <c r="D236" t="str">
        <f>""</f>
        <v/>
      </c>
      <c r="E236" t="str">
        <f>""</f>
        <v/>
      </c>
      <c r="F236" t="str">
        <f>""</f>
        <v/>
      </c>
      <c r="G236" t="str">
        <f>""</f>
        <v/>
      </c>
      <c r="H236" t="str">
        <f>""</f>
        <v/>
      </c>
      <c r="I236" t="str">
        <f>""</f>
        <v/>
      </c>
      <c r="J236" t="str">
        <f>""</f>
        <v/>
      </c>
      <c r="K236" t="str">
        <f>""</f>
        <v/>
      </c>
      <c r="L236" t="str">
        <f>""</f>
        <v/>
      </c>
      <c r="M236" t="str">
        <f>""</f>
        <v/>
      </c>
      <c r="N236" t="str">
        <f>""</f>
        <v/>
      </c>
      <c r="O236" t="str">
        <f>""</f>
        <v/>
      </c>
      <c r="P236" t="str">
        <f>""</f>
        <v/>
      </c>
      <c r="Q236" t="str">
        <f>""</f>
        <v/>
      </c>
      <c r="R236" t="str">
        <f>""</f>
        <v/>
      </c>
      <c r="S236" t="str">
        <f>""</f>
        <v/>
      </c>
      <c r="T236" t="str">
        <f>""</f>
        <v/>
      </c>
      <c r="U236" t="str">
        <f>""</f>
        <v/>
      </c>
      <c r="V236" t="str">
        <f>""</f>
        <v/>
      </c>
      <c r="W236" t="str">
        <f>""</f>
        <v/>
      </c>
      <c r="X236" t="str">
        <f>""</f>
        <v/>
      </c>
      <c r="Y236" t="str">
        <f>""</f>
        <v/>
      </c>
      <c r="Z236" t="str">
        <f>""</f>
        <v/>
      </c>
      <c r="AA236" t="str">
        <f>""</f>
        <v/>
      </c>
      <c r="AB236" t="str">
        <f>""</f>
        <v/>
      </c>
      <c r="AC236" t="str">
        <f>""</f>
        <v/>
      </c>
      <c r="AD236" t="str">
        <f>""</f>
        <v/>
      </c>
      <c r="AE236" t="str">
        <f>""</f>
        <v/>
      </c>
      <c r="AF236" t="str">
        <f>""</f>
        <v/>
      </c>
      <c r="AG236" t="str">
        <f>""</f>
        <v/>
      </c>
      <c r="AH236" t="str">
        <f>""</f>
        <v/>
      </c>
      <c r="AI236" t="str">
        <f>""</f>
        <v/>
      </c>
      <c r="AJ236" t="str">
        <f>""</f>
        <v/>
      </c>
      <c r="AK236" t="str">
        <f>""</f>
        <v/>
      </c>
      <c r="AL236" t="str">
        <f>""</f>
        <v/>
      </c>
      <c r="AM236" t="str">
        <f>""</f>
        <v/>
      </c>
      <c r="AN236" t="str">
        <f>""</f>
        <v/>
      </c>
      <c r="AO236" t="str">
        <f>""</f>
        <v/>
      </c>
      <c r="AP236" t="str">
        <f>""</f>
        <v/>
      </c>
      <c r="AQ236" t="str">
        <f>""</f>
        <v/>
      </c>
      <c r="AR236" t="str">
        <f>""</f>
        <v/>
      </c>
      <c r="AS236" t="str">
        <f>""</f>
        <v/>
      </c>
      <c r="AT236" t="str">
        <f>""</f>
        <v/>
      </c>
      <c r="AU236" t="str">
        <f>""</f>
        <v/>
      </c>
      <c r="AV236" t="str">
        <f>""</f>
        <v/>
      </c>
      <c r="AW236" t="str">
        <f>""</f>
        <v/>
      </c>
      <c r="AX236" t="str">
        <f>""</f>
        <v/>
      </c>
      <c r="AY236" t="str">
        <f>""</f>
        <v/>
      </c>
      <c r="AZ236" t="str">
        <f>"[0.026]"</f>
        <v>[0.026]</v>
      </c>
      <c r="BA236" t="str">
        <f>""</f>
        <v/>
      </c>
    </row>
    <row r="237" spans="2:53" x14ac:dyDescent="0.2">
      <c r="B237" t="str">
        <f>"Interaction"</f>
        <v>Interaction</v>
      </c>
      <c r="C237" t="str">
        <f>""</f>
        <v/>
      </c>
      <c r="D237" t="str">
        <f>""</f>
        <v/>
      </c>
      <c r="E237" t="str">
        <f>""</f>
        <v/>
      </c>
      <c r="F237" t="str">
        <f>""</f>
        <v/>
      </c>
      <c r="G237" t="str">
        <f>""</f>
        <v/>
      </c>
      <c r="H237" t="str">
        <f>""</f>
        <v/>
      </c>
      <c r="I237" t="str">
        <f>""</f>
        <v/>
      </c>
      <c r="J237" t="str">
        <f>""</f>
        <v/>
      </c>
      <c r="K237" t="str">
        <f>""</f>
        <v/>
      </c>
      <c r="L237" t="str">
        <f>""</f>
        <v/>
      </c>
      <c r="M237" t="str">
        <f>""</f>
        <v/>
      </c>
      <c r="N237" t="str">
        <f>""</f>
        <v/>
      </c>
      <c r="O237" t="str">
        <f>""</f>
        <v/>
      </c>
      <c r="P237" t="str">
        <f>""</f>
        <v/>
      </c>
      <c r="Q237" t="str">
        <f>""</f>
        <v/>
      </c>
      <c r="R237" t="str">
        <f>""</f>
        <v/>
      </c>
      <c r="S237" t="str">
        <f>""</f>
        <v/>
      </c>
      <c r="T237" t="str">
        <f>""</f>
        <v/>
      </c>
      <c r="U237" t="str">
        <f>""</f>
        <v/>
      </c>
      <c r="V237" t="str">
        <f>""</f>
        <v/>
      </c>
      <c r="W237" t="str">
        <f>""</f>
        <v/>
      </c>
      <c r="X237" t="str">
        <f>""</f>
        <v/>
      </c>
      <c r="Y237" t="str">
        <f>""</f>
        <v/>
      </c>
      <c r="Z237" t="str">
        <f>""</f>
        <v/>
      </c>
      <c r="AA237" t="str">
        <f>""</f>
        <v/>
      </c>
      <c r="AB237" t="str">
        <f>""</f>
        <v/>
      </c>
      <c r="AC237" t="str">
        <f>""</f>
        <v/>
      </c>
      <c r="AD237" t="str">
        <f>""</f>
        <v/>
      </c>
      <c r="AE237" t="str">
        <f>""</f>
        <v/>
      </c>
      <c r="AF237" t="str">
        <f>""</f>
        <v/>
      </c>
      <c r="AG237" t="str">
        <f>""</f>
        <v/>
      </c>
      <c r="AH237" t="str">
        <f>""</f>
        <v/>
      </c>
      <c r="AI237" t="str">
        <f>""</f>
        <v/>
      </c>
      <c r="AJ237" t="str">
        <f>""</f>
        <v/>
      </c>
      <c r="AK237" t="str">
        <f>""</f>
        <v/>
      </c>
      <c r="AL237" t="str">
        <f>""</f>
        <v/>
      </c>
      <c r="AM237" t="str">
        <f>""</f>
        <v/>
      </c>
      <c r="AN237" t="str">
        <f>""</f>
        <v/>
      </c>
      <c r="AO237" t="str">
        <f>""</f>
        <v/>
      </c>
      <c r="AP237" t="str">
        <f>""</f>
        <v/>
      </c>
      <c r="AQ237" t="str">
        <f>""</f>
        <v/>
      </c>
      <c r="AR237" t="str">
        <f>""</f>
        <v/>
      </c>
      <c r="AS237" t="str">
        <f>""</f>
        <v/>
      </c>
      <c r="AT237" t="str">
        <f>""</f>
        <v/>
      </c>
      <c r="AU237" t="str">
        <f>""</f>
        <v/>
      </c>
      <c r="AV237" t="str">
        <f>""</f>
        <v/>
      </c>
      <c r="AW237" t="str">
        <f>""</f>
        <v/>
      </c>
      <c r="AX237" t="str">
        <f>""</f>
        <v/>
      </c>
      <c r="AY237" t="str">
        <f>""</f>
        <v/>
      </c>
      <c r="AZ237" t="str">
        <f>"-0.033"</f>
        <v>-0.033</v>
      </c>
      <c r="BA237" t="str">
        <f>""</f>
        <v/>
      </c>
    </row>
    <row r="238" spans="2:53" x14ac:dyDescent="0.2">
      <c r="B238" t="str">
        <f>""</f>
        <v/>
      </c>
      <c r="C238" t="str">
        <f>""</f>
        <v/>
      </c>
      <c r="D238" t="str">
        <f>""</f>
        <v/>
      </c>
      <c r="E238" t="str">
        <f>""</f>
        <v/>
      </c>
      <c r="F238" t="str">
        <f>""</f>
        <v/>
      </c>
      <c r="G238" t="str">
        <f>""</f>
        <v/>
      </c>
      <c r="H238" t="str">
        <f>""</f>
        <v/>
      </c>
      <c r="I238" t="str">
        <f>""</f>
        <v/>
      </c>
      <c r="J238" t="str">
        <f>""</f>
        <v/>
      </c>
      <c r="K238" t="str">
        <f>""</f>
        <v/>
      </c>
      <c r="L238" t="str">
        <f>""</f>
        <v/>
      </c>
      <c r="M238" t="str">
        <f>""</f>
        <v/>
      </c>
      <c r="N238" t="str">
        <f>""</f>
        <v/>
      </c>
      <c r="O238" t="str">
        <f>""</f>
        <v/>
      </c>
      <c r="P238" t="str">
        <f>""</f>
        <v/>
      </c>
      <c r="Q238" t="str">
        <f>""</f>
        <v/>
      </c>
      <c r="R238" t="str">
        <f>""</f>
        <v/>
      </c>
      <c r="S238" t="str">
        <f>""</f>
        <v/>
      </c>
      <c r="T238" t="str">
        <f>""</f>
        <v/>
      </c>
      <c r="U238" t="str">
        <f>""</f>
        <v/>
      </c>
      <c r="V238" t="str">
        <f>""</f>
        <v/>
      </c>
      <c r="W238" t="str">
        <f>""</f>
        <v/>
      </c>
      <c r="X238" t="str">
        <f>""</f>
        <v/>
      </c>
      <c r="Y238" t="str">
        <f>""</f>
        <v/>
      </c>
      <c r="Z238" t="str">
        <f>""</f>
        <v/>
      </c>
      <c r="AA238" t="str">
        <f>""</f>
        <v/>
      </c>
      <c r="AB238" t="str">
        <f>""</f>
        <v/>
      </c>
      <c r="AC238" t="str">
        <f>""</f>
        <v/>
      </c>
      <c r="AD238" t="str">
        <f>""</f>
        <v/>
      </c>
      <c r="AE238" t="str">
        <f>""</f>
        <v/>
      </c>
      <c r="AF238" t="str">
        <f>""</f>
        <v/>
      </c>
      <c r="AG238" t="str">
        <f>""</f>
        <v/>
      </c>
      <c r="AH238" t="str">
        <f>""</f>
        <v/>
      </c>
      <c r="AI238" t="str">
        <f>""</f>
        <v/>
      </c>
      <c r="AJ238" t="str">
        <f>""</f>
        <v/>
      </c>
      <c r="AK238" t="str">
        <f>""</f>
        <v/>
      </c>
      <c r="AL238" t="str">
        <f>""</f>
        <v/>
      </c>
      <c r="AM238" t="str">
        <f>""</f>
        <v/>
      </c>
      <c r="AN238" t="str">
        <f>""</f>
        <v/>
      </c>
      <c r="AO238" t="str">
        <f>""</f>
        <v/>
      </c>
      <c r="AP238" t="str">
        <f>""</f>
        <v/>
      </c>
      <c r="AQ238" t="str">
        <f>""</f>
        <v/>
      </c>
      <c r="AR238" t="str">
        <f>""</f>
        <v/>
      </c>
      <c r="AS238" t="str">
        <f>""</f>
        <v/>
      </c>
      <c r="AT238" t="str">
        <f>""</f>
        <v/>
      </c>
      <c r="AU238" t="str">
        <f>""</f>
        <v/>
      </c>
      <c r="AV238" t="str">
        <f>""</f>
        <v/>
      </c>
      <c r="AW238" t="str">
        <f>""</f>
        <v/>
      </c>
      <c r="AX238" t="str">
        <f>""</f>
        <v/>
      </c>
      <c r="AY238" t="str">
        <f>""</f>
        <v/>
      </c>
      <c r="AZ238" t="str">
        <f>"[0.028]"</f>
        <v>[0.028]</v>
      </c>
      <c r="BA238" t="str">
        <f>""</f>
        <v/>
      </c>
    </row>
    <row r="239" spans="2:53" x14ac:dyDescent="0.2">
      <c r="B239" t="str">
        <f>"Share of childs  who left household 1998-2007"</f>
        <v>Share of childs  who left household 1998-2007</v>
      </c>
      <c r="C239" t="str">
        <f>""</f>
        <v/>
      </c>
      <c r="D239" t="str">
        <f>""</f>
        <v/>
      </c>
      <c r="E239" t="str">
        <f>""</f>
        <v/>
      </c>
      <c r="F239" t="str">
        <f>""</f>
        <v/>
      </c>
      <c r="G239" t="str">
        <f>""</f>
        <v/>
      </c>
      <c r="H239" t="str">
        <f>""</f>
        <v/>
      </c>
      <c r="I239" t="str">
        <f>""</f>
        <v/>
      </c>
      <c r="J239" t="str">
        <f>""</f>
        <v/>
      </c>
      <c r="K239" t="str">
        <f>""</f>
        <v/>
      </c>
      <c r="L239" t="str">
        <f>""</f>
        <v/>
      </c>
      <c r="M239" t="str">
        <f>""</f>
        <v/>
      </c>
      <c r="N239" t="str">
        <f>""</f>
        <v/>
      </c>
      <c r="O239" t="str">
        <f>""</f>
        <v/>
      </c>
      <c r="P239" t="str">
        <f>""</f>
        <v/>
      </c>
      <c r="Q239" t="str">
        <f>""</f>
        <v/>
      </c>
      <c r="R239" t="str">
        <f>""</f>
        <v/>
      </c>
      <c r="S239" t="str">
        <f>""</f>
        <v/>
      </c>
      <c r="T239" t="str">
        <f>""</f>
        <v/>
      </c>
      <c r="U239" t="str">
        <f>""</f>
        <v/>
      </c>
      <c r="V239" t="str">
        <f>""</f>
        <v/>
      </c>
      <c r="W239" t="str">
        <f>""</f>
        <v/>
      </c>
      <c r="X239" t="str">
        <f>""</f>
        <v/>
      </c>
      <c r="Y239" t="str">
        <f>""</f>
        <v/>
      </c>
      <c r="Z239" t="str">
        <f>""</f>
        <v/>
      </c>
      <c r="AA239" t="str">
        <f>""</f>
        <v/>
      </c>
      <c r="AB239" t="str">
        <f>""</f>
        <v/>
      </c>
      <c r="AC239" t="str">
        <f>""</f>
        <v/>
      </c>
      <c r="AD239" t="str">
        <f>""</f>
        <v/>
      </c>
      <c r="AE239" t="str">
        <f>""</f>
        <v/>
      </c>
      <c r="AF239" t="str">
        <f>""</f>
        <v/>
      </c>
      <c r="AG239" t="str">
        <f>""</f>
        <v/>
      </c>
      <c r="AH239" t="str">
        <f>""</f>
        <v/>
      </c>
      <c r="AI239" t="str">
        <f>""</f>
        <v/>
      </c>
      <c r="AJ239" t="str">
        <f>""</f>
        <v/>
      </c>
      <c r="AK239" t="str">
        <f>""</f>
        <v/>
      </c>
      <c r="AL239" t="str">
        <f>""</f>
        <v/>
      </c>
      <c r="AM239" t="str">
        <f>""</f>
        <v/>
      </c>
      <c r="AN239" t="str">
        <f>""</f>
        <v/>
      </c>
      <c r="AO239" t="str">
        <f>""</f>
        <v/>
      </c>
      <c r="AP239" t="str">
        <f>""</f>
        <v/>
      </c>
      <c r="AQ239" t="str">
        <f>""</f>
        <v/>
      </c>
      <c r="AR239" t="str">
        <f>""</f>
        <v/>
      </c>
      <c r="AS239" t="str">
        <f>""</f>
        <v/>
      </c>
      <c r="AT239" t="str">
        <f>""</f>
        <v/>
      </c>
      <c r="AU239" t="str">
        <f>""</f>
        <v/>
      </c>
      <c r="AV239" t="str">
        <f>""</f>
        <v/>
      </c>
      <c r="AW239" t="str">
        <f>""</f>
        <v/>
      </c>
      <c r="AX239" t="str">
        <f>""</f>
        <v/>
      </c>
      <c r="AY239" t="str">
        <f>""</f>
        <v/>
      </c>
      <c r="AZ239" t="str">
        <f>""</f>
        <v/>
      </c>
      <c r="BA239" t="str">
        <f>"-0.115*"</f>
        <v>-0.115*</v>
      </c>
    </row>
    <row r="240" spans="2:53" x14ac:dyDescent="0.2">
      <c r="B240" t="str">
        <f>""</f>
        <v/>
      </c>
      <c r="C240" t="str">
        <f>""</f>
        <v/>
      </c>
      <c r="D240" t="str">
        <f>""</f>
        <v/>
      </c>
      <c r="E240" t="str">
        <f>""</f>
        <v/>
      </c>
      <c r="F240" t="str">
        <f>""</f>
        <v/>
      </c>
      <c r="G240" t="str">
        <f>""</f>
        <v/>
      </c>
      <c r="H240" t="str">
        <f>""</f>
        <v/>
      </c>
      <c r="I240" t="str">
        <f>""</f>
        <v/>
      </c>
      <c r="J240" t="str">
        <f>""</f>
        <v/>
      </c>
      <c r="K240" t="str">
        <f>""</f>
        <v/>
      </c>
      <c r="L240" t="str">
        <f>""</f>
        <v/>
      </c>
      <c r="M240" t="str">
        <f>""</f>
        <v/>
      </c>
      <c r="N240" t="str">
        <f>""</f>
        <v/>
      </c>
      <c r="O240" t="str">
        <f>""</f>
        <v/>
      </c>
      <c r="P240" t="str">
        <f>""</f>
        <v/>
      </c>
      <c r="Q240" t="str">
        <f>""</f>
        <v/>
      </c>
      <c r="R240" t="str">
        <f>""</f>
        <v/>
      </c>
      <c r="S240" t="str">
        <f>""</f>
        <v/>
      </c>
      <c r="T240" t="str">
        <f>""</f>
        <v/>
      </c>
      <c r="U240" t="str">
        <f>""</f>
        <v/>
      </c>
      <c r="V240" t="str">
        <f>""</f>
        <v/>
      </c>
      <c r="W240" t="str">
        <f>""</f>
        <v/>
      </c>
      <c r="X240" t="str">
        <f>""</f>
        <v/>
      </c>
      <c r="Y240" t="str">
        <f>""</f>
        <v/>
      </c>
      <c r="Z240" t="str">
        <f>""</f>
        <v/>
      </c>
      <c r="AA240" t="str">
        <f>""</f>
        <v/>
      </c>
      <c r="AB240" t="str">
        <f>""</f>
        <v/>
      </c>
      <c r="AC240" t="str">
        <f>""</f>
        <v/>
      </c>
      <c r="AD240" t="str">
        <f>""</f>
        <v/>
      </c>
      <c r="AE240" t="str">
        <f>""</f>
        <v/>
      </c>
      <c r="AF240" t="str">
        <f>""</f>
        <v/>
      </c>
      <c r="AG240" t="str">
        <f>""</f>
        <v/>
      </c>
      <c r="AH240" t="str">
        <f>""</f>
        <v/>
      </c>
      <c r="AI240" t="str">
        <f>""</f>
        <v/>
      </c>
      <c r="AJ240" t="str">
        <f>""</f>
        <v/>
      </c>
      <c r="AK240" t="str">
        <f>""</f>
        <v/>
      </c>
      <c r="AL240" t="str">
        <f>""</f>
        <v/>
      </c>
      <c r="AM240" t="str">
        <f>""</f>
        <v/>
      </c>
      <c r="AN240" t="str">
        <f>""</f>
        <v/>
      </c>
      <c r="AO240" t="str">
        <f>""</f>
        <v/>
      </c>
      <c r="AP240" t="str">
        <f>""</f>
        <v/>
      </c>
      <c r="AQ240" t="str">
        <f>""</f>
        <v/>
      </c>
      <c r="AR240" t="str">
        <f>""</f>
        <v/>
      </c>
      <c r="AS240" t="str">
        <f>""</f>
        <v/>
      </c>
      <c r="AT240" t="str">
        <f>""</f>
        <v/>
      </c>
      <c r="AU240" t="str">
        <f>""</f>
        <v/>
      </c>
      <c r="AV240" t="str">
        <f>""</f>
        <v/>
      </c>
      <c r="AW240" t="str">
        <f>""</f>
        <v/>
      </c>
      <c r="AX240" t="str">
        <f>""</f>
        <v/>
      </c>
      <c r="AY240" t="str">
        <f>""</f>
        <v/>
      </c>
      <c r="AZ240" t="str">
        <f>""</f>
        <v/>
      </c>
      <c r="BA240" t="str">
        <f>"[0.062]"</f>
        <v>[0.062]</v>
      </c>
    </row>
    <row r="241" spans="2:53" x14ac:dyDescent="0.2">
      <c r="B241" t="str">
        <f>"Interaction"</f>
        <v>Interaction</v>
      </c>
      <c r="C241" t="str">
        <f>""</f>
        <v/>
      </c>
      <c r="D241" t="str">
        <f>""</f>
        <v/>
      </c>
      <c r="E241" t="str">
        <f>""</f>
        <v/>
      </c>
      <c r="F241" t="str">
        <f>""</f>
        <v/>
      </c>
      <c r="G241" t="str">
        <f>""</f>
        <v/>
      </c>
      <c r="H241" t="str">
        <f>""</f>
        <v/>
      </c>
      <c r="I241" t="str">
        <f>""</f>
        <v/>
      </c>
      <c r="J241" t="str">
        <f>""</f>
        <v/>
      </c>
      <c r="K241" t="str">
        <f>""</f>
        <v/>
      </c>
      <c r="L241" t="str">
        <f>""</f>
        <v/>
      </c>
      <c r="M241" t="str">
        <f>""</f>
        <v/>
      </c>
      <c r="N241" t="str">
        <f>""</f>
        <v/>
      </c>
      <c r="O241" t="str">
        <f>""</f>
        <v/>
      </c>
      <c r="P241" t="str">
        <f>""</f>
        <v/>
      </c>
      <c r="Q241" t="str">
        <f>""</f>
        <v/>
      </c>
      <c r="R241" t="str">
        <f>""</f>
        <v/>
      </c>
      <c r="S241" t="str">
        <f>""</f>
        <v/>
      </c>
      <c r="T241" t="str">
        <f>""</f>
        <v/>
      </c>
      <c r="U241" t="str">
        <f>""</f>
        <v/>
      </c>
      <c r="V241" t="str">
        <f>""</f>
        <v/>
      </c>
      <c r="W241" t="str">
        <f>""</f>
        <v/>
      </c>
      <c r="X241" t="str">
        <f>""</f>
        <v/>
      </c>
      <c r="Y241" t="str">
        <f>""</f>
        <v/>
      </c>
      <c r="Z241" t="str">
        <f>""</f>
        <v/>
      </c>
      <c r="AA241" t="str">
        <f>""</f>
        <v/>
      </c>
      <c r="AB241" t="str">
        <f>""</f>
        <v/>
      </c>
      <c r="AC241" t="str">
        <f>""</f>
        <v/>
      </c>
      <c r="AD241" t="str">
        <f>""</f>
        <v/>
      </c>
      <c r="AE241" t="str">
        <f>""</f>
        <v/>
      </c>
      <c r="AF241" t="str">
        <f>""</f>
        <v/>
      </c>
      <c r="AG241" t="str">
        <f>""</f>
        <v/>
      </c>
      <c r="AH241" t="str">
        <f>""</f>
        <v/>
      </c>
      <c r="AI241" t="str">
        <f>""</f>
        <v/>
      </c>
      <c r="AJ241" t="str">
        <f>""</f>
        <v/>
      </c>
      <c r="AK241" t="str">
        <f>""</f>
        <v/>
      </c>
      <c r="AL241" t="str">
        <f>""</f>
        <v/>
      </c>
      <c r="AM241" t="str">
        <f>""</f>
        <v/>
      </c>
      <c r="AN241" t="str">
        <f>""</f>
        <v/>
      </c>
      <c r="AO241" t="str">
        <f>""</f>
        <v/>
      </c>
      <c r="AP241" t="str">
        <f>""</f>
        <v/>
      </c>
      <c r="AQ241" t="str">
        <f>""</f>
        <v/>
      </c>
      <c r="AR241" t="str">
        <f>""</f>
        <v/>
      </c>
      <c r="AS241" t="str">
        <f>""</f>
        <v/>
      </c>
      <c r="AT241" t="str">
        <f>""</f>
        <v/>
      </c>
      <c r="AU241" t="str">
        <f>""</f>
        <v/>
      </c>
      <c r="AV241" t="str">
        <f>""</f>
        <v/>
      </c>
      <c r="AW241" t="str">
        <f>""</f>
        <v/>
      </c>
      <c r="AX241" t="str">
        <f>""</f>
        <v/>
      </c>
      <c r="AY241" t="str">
        <f>""</f>
        <v/>
      </c>
      <c r="AZ241" t="str">
        <f>""</f>
        <v/>
      </c>
      <c r="BA241" t="str">
        <f>"-0.151**"</f>
        <v>-0.151**</v>
      </c>
    </row>
    <row r="242" spans="2:53" x14ac:dyDescent="0.2">
      <c r="B242" t="str">
        <f>""</f>
        <v/>
      </c>
      <c r="C242" t="str">
        <f>""</f>
        <v/>
      </c>
      <c r="D242" t="str">
        <f>""</f>
        <v/>
      </c>
      <c r="E242" t="str">
        <f>""</f>
        <v/>
      </c>
      <c r="F242" t="str">
        <f>""</f>
        <v/>
      </c>
      <c r="G242" t="str">
        <f>""</f>
        <v/>
      </c>
      <c r="H242" t="str">
        <f>""</f>
        <v/>
      </c>
      <c r="I242" t="str">
        <f>""</f>
        <v/>
      </c>
      <c r="J242" t="str">
        <f>""</f>
        <v/>
      </c>
      <c r="K242" t="str">
        <f>""</f>
        <v/>
      </c>
      <c r="L242" t="str">
        <f>""</f>
        <v/>
      </c>
      <c r="M242" t="str">
        <f>""</f>
        <v/>
      </c>
      <c r="N242" t="str">
        <f>""</f>
        <v/>
      </c>
      <c r="O242" t="str">
        <f>""</f>
        <v/>
      </c>
      <c r="P242" t="str">
        <f>""</f>
        <v/>
      </c>
      <c r="Q242" t="str">
        <f>""</f>
        <v/>
      </c>
      <c r="R242" t="str">
        <f>""</f>
        <v/>
      </c>
      <c r="S242" t="str">
        <f>""</f>
        <v/>
      </c>
      <c r="T242" t="str">
        <f>""</f>
        <v/>
      </c>
      <c r="U242" t="str">
        <f>""</f>
        <v/>
      </c>
      <c r="V242" t="str">
        <f>""</f>
        <v/>
      </c>
      <c r="W242" t="str">
        <f>""</f>
        <v/>
      </c>
      <c r="X242" t="str">
        <f>""</f>
        <v/>
      </c>
      <c r="Y242" t="str">
        <f>""</f>
        <v/>
      </c>
      <c r="Z242" t="str">
        <f>""</f>
        <v/>
      </c>
      <c r="AA242" t="str">
        <f>""</f>
        <v/>
      </c>
      <c r="AB242" t="str">
        <f>""</f>
        <v/>
      </c>
      <c r="AC242" t="str">
        <f>""</f>
        <v/>
      </c>
      <c r="AD242" t="str">
        <f>""</f>
        <v/>
      </c>
      <c r="AE242" t="str">
        <f>""</f>
        <v/>
      </c>
      <c r="AF242" t="str">
        <f>""</f>
        <v/>
      </c>
      <c r="AG242" t="str">
        <f>""</f>
        <v/>
      </c>
      <c r="AH242" t="str">
        <f>""</f>
        <v/>
      </c>
      <c r="AI242" t="str">
        <f>""</f>
        <v/>
      </c>
      <c r="AJ242" t="str">
        <f>""</f>
        <v/>
      </c>
      <c r="AK242" t="str">
        <f>""</f>
        <v/>
      </c>
      <c r="AL242" t="str">
        <f>""</f>
        <v/>
      </c>
      <c r="AM242" t="str">
        <f>""</f>
        <v/>
      </c>
      <c r="AN242" t="str">
        <f>""</f>
        <v/>
      </c>
      <c r="AO242" t="str">
        <f>""</f>
        <v/>
      </c>
      <c r="AP242" t="str">
        <f>""</f>
        <v/>
      </c>
      <c r="AQ242" t="str">
        <f>""</f>
        <v/>
      </c>
      <c r="AR242" t="str">
        <f>""</f>
        <v/>
      </c>
      <c r="AS242" t="str">
        <f>""</f>
        <v/>
      </c>
      <c r="AT242" t="str">
        <f>""</f>
        <v/>
      </c>
      <c r="AU242" t="str">
        <f>""</f>
        <v/>
      </c>
      <c r="AV242" t="str">
        <f>""</f>
        <v/>
      </c>
      <c r="AW242" t="str">
        <f>""</f>
        <v/>
      </c>
      <c r="AX242" t="str">
        <f>""</f>
        <v/>
      </c>
      <c r="AY242" t="str">
        <f>""</f>
        <v/>
      </c>
      <c r="AZ242" t="str">
        <f>""</f>
        <v/>
      </c>
      <c r="BA242" t="str">
        <f>"[0.066]"</f>
        <v>[0.066]</v>
      </c>
    </row>
    <row r="243" spans="2:53" x14ac:dyDescent="0.2">
      <c r="B243" s="15" t="str">
        <f>"N"</f>
        <v>N</v>
      </c>
      <c r="C243" s="21" t="str">
        <f t="shared" ref="C243:W243" si="0">"598"</f>
        <v>598</v>
      </c>
      <c r="D243" s="21" t="str">
        <f t="shared" si="0"/>
        <v>598</v>
      </c>
      <c r="E243" s="21" t="str">
        <f t="shared" si="0"/>
        <v>598</v>
      </c>
      <c r="F243" s="21" t="str">
        <f t="shared" si="0"/>
        <v>598</v>
      </c>
      <c r="G243" s="21" t="str">
        <f t="shared" si="0"/>
        <v>598</v>
      </c>
      <c r="H243" s="21" t="str">
        <f t="shared" si="0"/>
        <v>598</v>
      </c>
      <c r="I243" s="21" t="str">
        <f t="shared" si="0"/>
        <v>598</v>
      </c>
      <c r="J243" s="21" t="str">
        <f t="shared" si="0"/>
        <v>598</v>
      </c>
      <c r="K243" s="21" t="str">
        <f t="shared" si="0"/>
        <v>598</v>
      </c>
      <c r="L243" s="21" t="str">
        <f t="shared" si="0"/>
        <v>598</v>
      </c>
      <c r="M243" s="21" t="str">
        <f t="shared" si="0"/>
        <v>598</v>
      </c>
      <c r="N243" s="21" t="str">
        <f t="shared" si="0"/>
        <v>598</v>
      </c>
      <c r="O243" s="21" t="str">
        <f t="shared" si="0"/>
        <v>598</v>
      </c>
      <c r="P243" s="21" t="str">
        <f t="shared" si="0"/>
        <v>598</v>
      </c>
      <c r="Q243" s="21" t="str">
        <f t="shared" si="0"/>
        <v>598</v>
      </c>
      <c r="R243" s="21" t="str">
        <f t="shared" si="0"/>
        <v>598</v>
      </c>
      <c r="S243" s="21" t="str">
        <f t="shared" si="0"/>
        <v>598</v>
      </c>
      <c r="T243" s="21" t="str">
        <f t="shared" si="0"/>
        <v>598</v>
      </c>
      <c r="U243" s="21" t="str">
        <f t="shared" si="0"/>
        <v>598</v>
      </c>
      <c r="V243" s="21" t="str">
        <f t="shared" si="0"/>
        <v>598</v>
      </c>
      <c r="W243" s="21" t="str">
        <f t="shared" si="0"/>
        <v>598</v>
      </c>
      <c r="X243" s="21" t="str">
        <f>"586"</f>
        <v>586</v>
      </c>
      <c r="Y243" s="21" t="str">
        <f>"586"</f>
        <v>586</v>
      </c>
      <c r="Z243" s="21" t="str">
        <f>"586"</f>
        <v>586</v>
      </c>
      <c r="AA243" s="21" t="str">
        <f t="shared" ref="AA243:AR243" si="1">"598"</f>
        <v>598</v>
      </c>
      <c r="AB243" s="21" t="str">
        <f t="shared" si="1"/>
        <v>598</v>
      </c>
      <c r="AC243" s="21" t="str">
        <f t="shared" si="1"/>
        <v>598</v>
      </c>
      <c r="AD243" s="21" t="str">
        <f t="shared" si="1"/>
        <v>598</v>
      </c>
      <c r="AE243" s="21" t="str">
        <f t="shared" si="1"/>
        <v>598</v>
      </c>
      <c r="AF243" s="21" t="str">
        <f t="shared" si="1"/>
        <v>598</v>
      </c>
      <c r="AG243" s="21" t="str">
        <f t="shared" si="1"/>
        <v>598</v>
      </c>
      <c r="AH243" s="21" t="str">
        <f t="shared" si="1"/>
        <v>598</v>
      </c>
      <c r="AI243" s="21" t="str">
        <f t="shared" si="1"/>
        <v>598</v>
      </c>
      <c r="AJ243" s="21" t="str">
        <f t="shared" si="1"/>
        <v>598</v>
      </c>
      <c r="AK243" s="21" t="str">
        <f t="shared" si="1"/>
        <v>598</v>
      </c>
      <c r="AL243" s="21" t="str">
        <f t="shared" si="1"/>
        <v>598</v>
      </c>
      <c r="AM243" s="21" t="str">
        <f t="shared" si="1"/>
        <v>598</v>
      </c>
      <c r="AN243" s="21" t="str">
        <f t="shared" si="1"/>
        <v>598</v>
      </c>
      <c r="AO243" s="21" t="str">
        <f t="shared" si="1"/>
        <v>598</v>
      </c>
      <c r="AP243" s="21" t="str">
        <f t="shared" si="1"/>
        <v>598</v>
      </c>
      <c r="AQ243" s="21" t="str">
        <f t="shared" si="1"/>
        <v>598</v>
      </c>
      <c r="AR243" s="21" t="str">
        <f t="shared" si="1"/>
        <v>598</v>
      </c>
      <c r="AS243" s="21" t="str">
        <f>"586"</f>
        <v>586</v>
      </c>
      <c r="AT243" s="21" t="str">
        <f>"586"</f>
        <v>586</v>
      </c>
      <c r="AU243" s="21" t="str">
        <f>"586"</f>
        <v>586</v>
      </c>
      <c r="AV243" s="21" t="str">
        <f t="shared" ref="AV243:BA243" si="2">"598"</f>
        <v>598</v>
      </c>
      <c r="AW243" s="21" t="str">
        <f t="shared" si="2"/>
        <v>598</v>
      </c>
      <c r="AX243" s="21" t="str">
        <f t="shared" si="2"/>
        <v>598</v>
      </c>
      <c r="AY243" s="21" t="str">
        <f t="shared" si="2"/>
        <v>598</v>
      </c>
      <c r="AZ243" s="21" t="str">
        <f t="shared" si="2"/>
        <v>598</v>
      </c>
      <c r="BA243" s="21" t="str">
        <f t="shared" si="2"/>
        <v>598</v>
      </c>
    </row>
    <row r="244" spans="2:53" x14ac:dyDescent="0.2">
      <c r="B244" s="14" t="s">
        <v>6</v>
      </c>
      <c r="C244" s="22" t="str">
        <f>"0.260"</f>
        <v>0.260</v>
      </c>
      <c r="D244" s="22" t="str">
        <f t="shared" ref="D244:BA244" si="3">"0.260"</f>
        <v>0.260</v>
      </c>
      <c r="E244" s="22" t="str">
        <f t="shared" si="3"/>
        <v>0.260</v>
      </c>
      <c r="F244" s="22" t="str">
        <f t="shared" si="3"/>
        <v>0.260</v>
      </c>
      <c r="G244" s="22" t="str">
        <f t="shared" si="3"/>
        <v>0.260</v>
      </c>
      <c r="H244" s="22" t="str">
        <f t="shared" si="3"/>
        <v>0.260</v>
      </c>
      <c r="I244" s="22" t="str">
        <f t="shared" si="3"/>
        <v>0.260</v>
      </c>
      <c r="J244" s="22" t="str">
        <f t="shared" si="3"/>
        <v>0.260</v>
      </c>
      <c r="K244" s="22" t="str">
        <f t="shared" si="3"/>
        <v>0.260</v>
      </c>
      <c r="L244" s="22" t="str">
        <f t="shared" si="3"/>
        <v>0.260</v>
      </c>
      <c r="M244" s="22" t="str">
        <f t="shared" si="3"/>
        <v>0.260</v>
      </c>
      <c r="N244" s="22" t="str">
        <f t="shared" si="3"/>
        <v>0.260</v>
      </c>
      <c r="O244" s="22" t="str">
        <f t="shared" si="3"/>
        <v>0.260</v>
      </c>
      <c r="P244" s="22" t="str">
        <f t="shared" si="3"/>
        <v>0.260</v>
      </c>
      <c r="Q244" s="22" t="str">
        <f t="shared" si="3"/>
        <v>0.260</v>
      </c>
      <c r="R244" s="22" t="str">
        <f t="shared" si="3"/>
        <v>0.260</v>
      </c>
      <c r="S244" s="22" t="str">
        <f t="shared" si="3"/>
        <v>0.260</v>
      </c>
      <c r="T244" s="22" t="str">
        <f t="shared" si="3"/>
        <v>0.260</v>
      </c>
      <c r="U244" s="22" t="str">
        <f t="shared" si="3"/>
        <v>0.260</v>
      </c>
      <c r="V244" s="22" t="str">
        <f t="shared" si="3"/>
        <v>0.260</v>
      </c>
      <c r="W244" s="22" t="str">
        <f t="shared" si="3"/>
        <v>0.260</v>
      </c>
      <c r="X244" s="22" t="str">
        <f t="shared" si="3"/>
        <v>0.260</v>
      </c>
      <c r="Y244" s="22" t="str">
        <f t="shared" si="3"/>
        <v>0.260</v>
      </c>
      <c r="Z244" s="22" t="str">
        <f t="shared" si="3"/>
        <v>0.260</v>
      </c>
      <c r="AA244" s="22" t="str">
        <f t="shared" si="3"/>
        <v>0.260</v>
      </c>
      <c r="AB244" s="22" t="str">
        <f t="shared" si="3"/>
        <v>0.260</v>
      </c>
      <c r="AC244" s="22" t="str">
        <f t="shared" si="3"/>
        <v>0.260</v>
      </c>
      <c r="AD244" s="22" t="str">
        <f t="shared" si="3"/>
        <v>0.260</v>
      </c>
      <c r="AE244" s="22" t="str">
        <f t="shared" si="3"/>
        <v>0.260</v>
      </c>
      <c r="AF244" s="22" t="str">
        <f t="shared" si="3"/>
        <v>0.260</v>
      </c>
      <c r="AG244" s="22" t="str">
        <f t="shared" si="3"/>
        <v>0.260</v>
      </c>
      <c r="AH244" s="22" t="str">
        <f t="shared" si="3"/>
        <v>0.260</v>
      </c>
      <c r="AI244" s="22" t="str">
        <f t="shared" si="3"/>
        <v>0.260</v>
      </c>
      <c r="AJ244" s="22" t="str">
        <f t="shared" si="3"/>
        <v>0.260</v>
      </c>
      <c r="AK244" s="22" t="str">
        <f t="shared" si="3"/>
        <v>0.260</v>
      </c>
      <c r="AL244" s="22" t="str">
        <f t="shared" si="3"/>
        <v>0.260</v>
      </c>
      <c r="AM244" s="22" t="str">
        <f t="shared" si="3"/>
        <v>0.260</v>
      </c>
      <c r="AN244" s="22" t="str">
        <f t="shared" si="3"/>
        <v>0.260</v>
      </c>
      <c r="AO244" s="22" t="str">
        <f t="shared" si="3"/>
        <v>0.260</v>
      </c>
      <c r="AP244" s="22" t="str">
        <f t="shared" si="3"/>
        <v>0.260</v>
      </c>
      <c r="AQ244" s="22" t="str">
        <f t="shared" si="3"/>
        <v>0.260</v>
      </c>
      <c r="AR244" s="22" t="str">
        <f t="shared" si="3"/>
        <v>0.260</v>
      </c>
      <c r="AS244" s="22" t="str">
        <f t="shared" si="3"/>
        <v>0.260</v>
      </c>
      <c r="AT244" s="22" t="str">
        <f t="shared" si="3"/>
        <v>0.260</v>
      </c>
      <c r="AU244" s="22" t="str">
        <f t="shared" si="3"/>
        <v>0.260</v>
      </c>
      <c r="AV244" s="22" t="str">
        <f t="shared" si="3"/>
        <v>0.260</v>
      </c>
      <c r="AW244" s="22" t="str">
        <f t="shared" si="3"/>
        <v>0.260</v>
      </c>
      <c r="AX244" s="22" t="str">
        <f t="shared" si="3"/>
        <v>0.260</v>
      </c>
      <c r="AY244" s="22" t="str">
        <f t="shared" si="3"/>
        <v>0.260</v>
      </c>
      <c r="AZ244" s="22" t="str">
        <f t="shared" si="3"/>
        <v>0.260</v>
      </c>
      <c r="BA244" s="22" t="str">
        <f t="shared" si="3"/>
        <v>0.260</v>
      </c>
    </row>
    <row r="245" spans="2:53" x14ac:dyDescent="0.2">
      <c r="B245" s="6" t="s">
        <v>56</v>
      </c>
      <c r="C245" s="22" t="s">
        <v>4</v>
      </c>
      <c r="D245" s="22" t="s">
        <v>4</v>
      </c>
      <c r="E245" s="22" t="s">
        <v>4</v>
      </c>
      <c r="F245" s="22" t="s">
        <v>4</v>
      </c>
      <c r="G245" s="22" t="s">
        <v>4</v>
      </c>
      <c r="H245" s="22" t="s">
        <v>4</v>
      </c>
      <c r="I245" s="22" t="s">
        <v>4</v>
      </c>
      <c r="J245" s="22" t="s">
        <v>4</v>
      </c>
      <c r="K245" s="22" t="s">
        <v>4</v>
      </c>
      <c r="L245" s="22" t="s">
        <v>4</v>
      </c>
      <c r="M245" s="22" t="s">
        <v>4</v>
      </c>
      <c r="N245" s="22" t="s">
        <v>4</v>
      </c>
      <c r="O245" s="22" t="s">
        <v>4</v>
      </c>
      <c r="P245" s="22" t="s">
        <v>4</v>
      </c>
      <c r="Q245" s="22" t="s">
        <v>4</v>
      </c>
      <c r="R245" s="22" t="s">
        <v>4</v>
      </c>
      <c r="S245" s="22" t="s">
        <v>4</v>
      </c>
      <c r="T245" s="22" t="s">
        <v>4</v>
      </c>
      <c r="U245" s="22" t="s">
        <v>4</v>
      </c>
      <c r="V245" s="22" t="s">
        <v>4</v>
      </c>
      <c r="W245" s="22" t="s">
        <v>4</v>
      </c>
      <c r="X245" s="22" t="s">
        <v>4</v>
      </c>
      <c r="Y245" s="22" t="s">
        <v>4</v>
      </c>
      <c r="Z245" s="22" t="s">
        <v>4</v>
      </c>
      <c r="AA245" s="22" t="s">
        <v>4</v>
      </c>
      <c r="AB245" s="22" t="s">
        <v>4</v>
      </c>
      <c r="AC245" s="22" t="s">
        <v>4</v>
      </c>
      <c r="AD245" s="22" t="s">
        <v>4</v>
      </c>
      <c r="AE245" s="22" t="s">
        <v>4</v>
      </c>
      <c r="AF245" s="22" t="s">
        <v>4</v>
      </c>
      <c r="AG245" s="22" t="s">
        <v>4</v>
      </c>
      <c r="AH245" s="22" t="s">
        <v>4</v>
      </c>
      <c r="AI245" s="22" t="s">
        <v>4</v>
      </c>
      <c r="AJ245" s="22" t="s">
        <v>4</v>
      </c>
      <c r="AK245" s="22" t="s">
        <v>4</v>
      </c>
      <c r="AL245" s="22" t="s">
        <v>4</v>
      </c>
      <c r="AM245" s="22" t="s">
        <v>4</v>
      </c>
      <c r="AN245" s="22" t="s">
        <v>4</v>
      </c>
      <c r="AO245" s="22" t="s">
        <v>4</v>
      </c>
      <c r="AP245" s="22" t="s">
        <v>4</v>
      </c>
      <c r="AQ245" s="22" t="s">
        <v>4</v>
      </c>
      <c r="AR245" s="22" t="s">
        <v>4</v>
      </c>
      <c r="AS245" s="22" t="s">
        <v>4</v>
      </c>
      <c r="AT245" s="22" t="s">
        <v>4</v>
      </c>
      <c r="AU245" s="22" t="s">
        <v>4</v>
      </c>
      <c r="AV245" s="22" t="s">
        <v>4</v>
      </c>
      <c r="AW245" s="22" t="s">
        <v>4</v>
      </c>
      <c r="AX245" s="22" t="s">
        <v>4</v>
      </c>
      <c r="AY245" s="22" t="s">
        <v>4</v>
      </c>
      <c r="AZ245" s="22" t="s">
        <v>4</v>
      </c>
      <c r="BA245" s="22" t="s">
        <v>4</v>
      </c>
    </row>
    <row r="246" spans="2:53" x14ac:dyDescent="0.2">
      <c r="B246" s="6" t="s">
        <v>57</v>
      </c>
      <c r="C246" s="22" t="s">
        <v>4</v>
      </c>
      <c r="D246" s="22" t="s">
        <v>4</v>
      </c>
      <c r="E246" s="22" t="s">
        <v>4</v>
      </c>
      <c r="F246" s="22" t="s">
        <v>4</v>
      </c>
      <c r="G246" s="22" t="s">
        <v>4</v>
      </c>
      <c r="H246" s="22" t="s">
        <v>4</v>
      </c>
      <c r="I246" s="22" t="s">
        <v>4</v>
      </c>
      <c r="J246" s="22" t="s">
        <v>4</v>
      </c>
      <c r="K246" s="22" t="s">
        <v>4</v>
      </c>
      <c r="L246" s="22" t="s">
        <v>4</v>
      </c>
      <c r="M246" s="22" t="s">
        <v>4</v>
      </c>
      <c r="N246" s="22" t="s">
        <v>4</v>
      </c>
      <c r="O246" s="22" t="s">
        <v>4</v>
      </c>
      <c r="P246" s="22" t="s">
        <v>4</v>
      </c>
      <c r="Q246" s="22" t="s">
        <v>4</v>
      </c>
      <c r="R246" s="22" t="s">
        <v>4</v>
      </c>
      <c r="S246" s="22" t="s">
        <v>4</v>
      </c>
      <c r="T246" s="22" t="s">
        <v>4</v>
      </c>
      <c r="U246" s="22" t="s">
        <v>4</v>
      </c>
      <c r="V246" s="22" t="s">
        <v>4</v>
      </c>
      <c r="W246" s="22" t="s">
        <v>4</v>
      </c>
      <c r="X246" s="22" t="s">
        <v>4</v>
      </c>
      <c r="Y246" s="22" t="s">
        <v>4</v>
      </c>
      <c r="Z246" s="22" t="s">
        <v>4</v>
      </c>
      <c r="AA246" s="22" t="s">
        <v>4</v>
      </c>
      <c r="AB246" s="22" t="s">
        <v>4</v>
      </c>
      <c r="AC246" s="22" t="s">
        <v>4</v>
      </c>
      <c r="AD246" s="22" t="s">
        <v>4</v>
      </c>
      <c r="AE246" s="22" t="s">
        <v>4</v>
      </c>
      <c r="AF246" s="22" t="s">
        <v>4</v>
      </c>
      <c r="AG246" s="22" t="s">
        <v>4</v>
      </c>
      <c r="AH246" s="22" t="s">
        <v>4</v>
      </c>
      <c r="AI246" s="22" t="s">
        <v>4</v>
      </c>
      <c r="AJ246" s="22" t="s">
        <v>4</v>
      </c>
      <c r="AK246" s="22" t="s">
        <v>4</v>
      </c>
      <c r="AL246" s="22" t="s">
        <v>4</v>
      </c>
      <c r="AM246" s="22" t="s">
        <v>4</v>
      </c>
      <c r="AN246" s="22" t="s">
        <v>4</v>
      </c>
      <c r="AO246" s="22" t="s">
        <v>4</v>
      </c>
      <c r="AP246" s="22" t="s">
        <v>4</v>
      </c>
      <c r="AQ246" s="22" t="s">
        <v>4</v>
      </c>
      <c r="AR246" s="22" t="s">
        <v>4</v>
      </c>
      <c r="AS246" s="22" t="s">
        <v>4</v>
      </c>
      <c r="AT246" s="22" t="s">
        <v>4</v>
      </c>
      <c r="AU246" s="22" t="s">
        <v>4</v>
      </c>
      <c r="AV246" s="22" t="s">
        <v>4</v>
      </c>
      <c r="AW246" s="22" t="s">
        <v>4</v>
      </c>
      <c r="AX246" s="22" t="s">
        <v>4</v>
      </c>
      <c r="AY246" s="22" t="s">
        <v>4</v>
      </c>
      <c r="AZ246" s="22" t="s">
        <v>4</v>
      </c>
      <c r="BA246" s="22" t="s">
        <v>4</v>
      </c>
    </row>
    <row r="247" spans="2:53" x14ac:dyDescent="0.2">
      <c r="B247" s="6" t="s">
        <v>58</v>
      </c>
      <c r="C247" s="22" t="s">
        <v>4</v>
      </c>
      <c r="D247" s="22" t="s">
        <v>4</v>
      </c>
      <c r="E247" s="22" t="s">
        <v>4</v>
      </c>
      <c r="F247" s="22" t="s">
        <v>4</v>
      </c>
      <c r="G247" s="22" t="s">
        <v>4</v>
      </c>
      <c r="H247" s="22" t="s">
        <v>4</v>
      </c>
      <c r="I247" s="22" t="s">
        <v>4</v>
      </c>
      <c r="J247" s="22" t="s">
        <v>4</v>
      </c>
      <c r="K247" s="22" t="s">
        <v>4</v>
      </c>
      <c r="L247" s="22" t="s">
        <v>4</v>
      </c>
      <c r="M247" s="22" t="s">
        <v>4</v>
      </c>
      <c r="N247" s="22" t="s">
        <v>4</v>
      </c>
      <c r="O247" s="22" t="s">
        <v>4</v>
      </c>
      <c r="P247" s="22" t="s">
        <v>4</v>
      </c>
      <c r="Q247" s="22" t="s">
        <v>4</v>
      </c>
      <c r="R247" s="22" t="s">
        <v>4</v>
      </c>
      <c r="S247" s="22" t="s">
        <v>4</v>
      </c>
      <c r="T247" s="22" t="s">
        <v>4</v>
      </c>
      <c r="U247" s="22" t="s">
        <v>4</v>
      </c>
      <c r="V247" s="22" t="s">
        <v>4</v>
      </c>
      <c r="W247" s="22" t="s">
        <v>4</v>
      </c>
      <c r="X247" s="22" t="s">
        <v>4</v>
      </c>
      <c r="Y247" s="22" t="s">
        <v>4</v>
      </c>
      <c r="Z247" s="22" t="s">
        <v>4</v>
      </c>
      <c r="AA247" s="22" t="s">
        <v>4</v>
      </c>
      <c r="AB247" s="22" t="s">
        <v>4</v>
      </c>
      <c r="AC247" s="22" t="s">
        <v>4</v>
      </c>
      <c r="AD247" s="22" t="s">
        <v>4</v>
      </c>
      <c r="AE247" s="22" t="s">
        <v>4</v>
      </c>
      <c r="AF247" s="22" t="s">
        <v>4</v>
      </c>
      <c r="AG247" s="22" t="s">
        <v>4</v>
      </c>
      <c r="AH247" s="22" t="s">
        <v>4</v>
      </c>
      <c r="AI247" s="22" t="s">
        <v>4</v>
      </c>
      <c r="AJ247" s="22" t="s">
        <v>4</v>
      </c>
      <c r="AK247" s="22" t="s">
        <v>4</v>
      </c>
      <c r="AL247" s="22" t="s">
        <v>4</v>
      </c>
      <c r="AM247" s="22" t="s">
        <v>4</v>
      </c>
      <c r="AN247" s="22" t="s">
        <v>4</v>
      </c>
      <c r="AO247" s="22" t="s">
        <v>4</v>
      </c>
      <c r="AP247" s="22" t="s">
        <v>4</v>
      </c>
      <c r="AQ247" s="22" t="s">
        <v>4</v>
      </c>
      <c r="AR247" s="22" t="s">
        <v>4</v>
      </c>
      <c r="AS247" s="22" t="s">
        <v>4</v>
      </c>
      <c r="AT247" s="22" t="s">
        <v>4</v>
      </c>
      <c r="AU247" s="22" t="s">
        <v>4</v>
      </c>
      <c r="AV247" s="22" t="s">
        <v>4</v>
      </c>
      <c r="AW247" s="22" t="s">
        <v>4</v>
      </c>
      <c r="AX247" s="22" t="s">
        <v>4</v>
      </c>
      <c r="AY247" s="22" t="s">
        <v>4</v>
      </c>
      <c r="AZ247" s="22" t="s">
        <v>4</v>
      </c>
      <c r="BA247" s="22" t="s">
        <v>4</v>
      </c>
    </row>
    <row r="248" spans="2:53" x14ac:dyDescent="0.2">
      <c r="B248" s="20" t="s">
        <v>59</v>
      </c>
      <c r="C248" s="23" t="s">
        <v>4</v>
      </c>
      <c r="D248" s="23" t="s">
        <v>4</v>
      </c>
      <c r="E248" s="23" t="s">
        <v>4</v>
      </c>
      <c r="F248" s="23" t="s">
        <v>4</v>
      </c>
      <c r="G248" s="23" t="s">
        <v>4</v>
      </c>
      <c r="H248" s="23" t="s">
        <v>4</v>
      </c>
      <c r="I248" s="23" t="s">
        <v>4</v>
      </c>
      <c r="J248" s="23" t="s">
        <v>4</v>
      </c>
      <c r="K248" s="23" t="s">
        <v>4</v>
      </c>
      <c r="L248" s="23" t="s">
        <v>4</v>
      </c>
      <c r="M248" s="23" t="s">
        <v>4</v>
      </c>
      <c r="N248" s="23" t="s">
        <v>4</v>
      </c>
      <c r="O248" s="23" t="s">
        <v>4</v>
      </c>
      <c r="P248" s="23" t="s">
        <v>4</v>
      </c>
      <c r="Q248" s="23" t="s">
        <v>4</v>
      </c>
      <c r="R248" s="23" t="s">
        <v>4</v>
      </c>
      <c r="S248" s="23" t="s">
        <v>4</v>
      </c>
      <c r="T248" s="23" t="s">
        <v>4</v>
      </c>
      <c r="U248" s="23" t="s">
        <v>4</v>
      </c>
      <c r="V248" s="23" t="s">
        <v>4</v>
      </c>
      <c r="W248" s="23" t="s">
        <v>4</v>
      </c>
      <c r="X248" s="23" t="s">
        <v>4</v>
      </c>
      <c r="Y248" s="23" t="s">
        <v>4</v>
      </c>
      <c r="Z248" s="23" t="s">
        <v>4</v>
      </c>
      <c r="AA248" s="23" t="s">
        <v>4</v>
      </c>
      <c r="AB248" s="23" t="s">
        <v>4</v>
      </c>
      <c r="AC248" s="23" t="s">
        <v>4</v>
      </c>
      <c r="AD248" s="23" t="s">
        <v>4</v>
      </c>
      <c r="AE248" s="23" t="s">
        <v>4</v>
      </c>
      <c r="AF248" s="23" t="s">
        <v>4</v>
      </c>
      <c r="AG248" s="23" t="s">
        <v>4</v>
      </c>
      <c r="AH248" s="23" t="s">
        <v>4</v>
      </c>
      <c r="AI248" s="23" t="s">
        <v>4</v>
      </c>
      <c r="AJ248" s="23" t="s">
        <v>4</v>
      </c>
      <c r="AK248" s="23" t="s">
        <v>4</v>
      </c>
      <c r="AL248" s="23" t="s">
        <v>4</v>
      </c>
      <c r="AM248" s="23" t="s">
        <v>4</v>
      </c>
      <c r="AN248" s="23" t="s">
        <v>4</v>
      </c>
      <c r="AO248" s="23" t="s">
        <v>4</v>
      </c>
      <c r="AP248" s="23" t="s">
        <v>4</v>
      </c>
      <c r="AQ248" s="23" t="s">
        <v>4</v>
      </c>
      <c r="AR248" s="23" t="s">
        <v>4</v>
      </c>
      <c r="AS248" s="23" t="s">
        <v>4</v>
      </c>
      <c r="AT248" s="23" t="s">
        <v>4</v>
      </c>
      <c r="AU248" s="23" t="s">
        <v>4</v>
      </c>
      <c r="AV248" s="23" t="s">
        <v>4</v>
      </c>
      <c r="AW248" s="23" t="s">
        <v>4</v>
      </c>
      <c r="AX248" s="23" t="s">
        <v>4</v>
      </c>
      <c r="AY248" s="23" t="s">
        <v>4</v>
      </c>
      <c r="AZ248" s="23" t="s">
        <v>4</v>
      </c>
      <c r="BA248" s="23" t="s">
        <v>4</v>
      </c>
    </row>
    <row r="249" spans="2:53" x14ac:dyDescent="0.2">
      <c r="B249" s="31" t="s">
        <v>376</v>
      </c>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row>
  </sheetData>
  <mergeCells count="2">
    <mergeCell ref="B2:BA2"/>
    <mergeCell ref="B249:BA249"/>
  </mergeCells>
  <pageMargins left="0.75" right="0.75" top="1" bottom="1"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B7CC2-4DE6-954C-8CE8-9AFAF54FFC58}">
  <sheetPr codeName="Sheet1">
    <tabColor theme="0" tint="-0.499984740745262"/>
  </sheetPr>
  <dimension ref="B2:BA249"/>
  <sheetViews>
    <sheetView showGridLines="0" workbookViewId="0">
      <pane xSplit="2" ySplit="4" topLeftCell="C228" activePane="bottomRight" state="frozen"/>
      <selection pane="topRight" activeCell="C1" sqref="C1"/>
      <selection pane="bottomLeft" activeCell="A5" sqref="A5"/>
      <selection pane="bottomRight" activeCell="B249" sqref="B249:BA249"/>
    </sheetView>
  </sheetViews>
  <sheetFormatPr baseColWidth="10" defaultColWidth="11" defaultRowHeight="16" x14ac:dyDescent="0.2"/>
  <cols>
    <col min="2" max="2" width="62.5" customWidth="1"/>
  </cols>
  <sheetData>
    <row r="2" spans="2:53" x14ac:dyDescent="0.2">
      <c r="B2" s="27" t="s">
        <v>69</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row>
    <row r="3" spans="2:53" ht="56" customHeight="1" thickBot="1" x14ac:dyDescent="0.25">
      <c r="B3" s="7" t="s">
        <v>76</v>
      </c>
      <c r="C3" s="3" t="str">
        <f>"(1)"</f>
        <v>(1)</v>
      </c>
      <c r="D3" s="3" t="str">
        <f>"(2)"</f>
        <v>(2)</v>
      </c>
      <c r="E3" s="3" t="str">
        <f>"(3)"</f>
        <v>(3)</v>
      </c>
      <c r="F3" s="3" t="str">
        <f>"(4)"</f>
        <v>(4)</v>
      </c>
      <c r="G3" s="3" t="str">
        <f>"(5)"</f>
        <v>(5)</v>
      </c>
      <c r="H3" s="3" t="str">
        <f>"(6)"</f>
        <v>(6)</v>
      </c>
      <c r="I3" s="3" t="str">
        <f>"(7)"</f>
        <v>(7)</v>
      </c>
      <c r="J3" s="3" t="str">
        <f>"(8)"</f>
        <v>(8)</v>
      </c>
      <c r="K3" s="3" t="str">
        <f>"(9)"</f>
        <v>(9)</v>
      </c>
      <c r="L3" s="3" t="str">
        <f>"(10)"</f>
        <v>(10)</v>
      </c>
      <c r="M3" s="3" t="str">
        <f>"(11)"</f>
        <v>(11)</v>
      </c>
      <c r="N3" s="3" t="str">
        <f>"(12)"</f>
        <v>(12)</v>
      </c>
      <c r="O3" s="3" t="str">
        <f>"(13)"</f>
        <v>(13)</v>
      </c>
      <c r="P3" s="3" t="str">
        <f>"(14)"</f>
        <v>(14)</v>
      </c>
      <c r="Q3" s="3" t="str">
        <f>"(15)"</f>
        <v>(15)</v>
      </c>
      <c r="R3" s="3" t="str">
        <f>"(16)"</f>
        <v>(16)</v>
      </c>
      <c r="S3" s="3" t="str">
        <f>"(17)"</f>
        <v>(17)</v>
      </c>
      <c r="T3" s="3" t="str">
        <f>"(18)"</f>
        <v>(18)</v>
      </c>
      <c r="U3" s="3" t="str">
        <f>"(19)"</f>
        <v>(19)</v>
      </c>
      <c r="V3" s="3" t="str">
        <f>"(20)"</f>
        <v>(20)</v>
      </c>
      <c r="W3" s="3" t="str">
        <f>"(21)"</f>
        <v>(21)</v>
      </c>
      <c r="X3" s="3" t="str">
        <f>"(22)"</f>
        <v>(22)</v>
      </c>
      <c r="Y3" s="3" t="str">
        <f>"(23)"</f>
        <v>(23)</v>
      </c>
      <c r="Z3" s="3" t="str">
        <f>"(24)"</f>
        <v>(24)</v>
      </c>
      <c r="AA3" s="3" t="str">
        <f>"(25)"</f>
        <v>(25)</v>
      </c>
      <c r="AB3" s="3" t="str">
        <f>"(26)"</f>
        <v>(26)</v>
      </c>
      <c r="AC3" s="3" t="str">
        <f>"(27)"</f>
        <v>(27)</v>
      </c>
      <c r="AD3" s="3" t="str">
        <f>"(28)"</f>
        <v>(28)</v>
      </c>
      <c r="AE3" s="3" t="str">
        <f>"(29)"</f>
        <v>(29)</v>
      </c>
      <c r="AF3" s="3" t="str">
        <f>"(30)"</f>
        <v>(30)</v>
      </c>
      <c r="AG3" s="3" t="str">
        <f>"(31)"</f>
        <v>(31)</v>
      </c>
      <c r="AH3" s="3" t="str">
        <f>"(32)"</f>
        <v>(32)</v>
      </c>
      <c r="AI3" s="3" t="str">
        <f>"(33)"</f>
        <v>(33)</v>
      </c>
      <c r="AJ3" s="3" t="str">
        <f>"(34)"</f>
        <v>(34)</v>
      </c>
      <c r="AK3" s="3" t="str">
        <f>"(35)"</f>
        <v>(35)</v>
      </c>
      <c r="AL3" s="3" t="str">
        <f>"(36)"</f>
        <v>(36)</v>
      </c>
      <c r="AM3" s="3" t="str">
        <f>"(37)"</f>
        <v>(37)</v>
      </c>
      <c r="AN3" s="3" t="str">
        <f>"(38)"</f>
        <v>(38)</v>
      </c>
      <c r="AO3" s="3" t="str">
        <f>"(39)"</f>
        <v>(39)</v>
      </c>
      <c r="AP3" s="3" t="str">
        <f>"(40)"</f>
        <v>(40)</v>
      </c>
      <c r="AQ3" s="3" t="str">
        <f>"(41)"</f>
        <v>(41)</v>
      </c>
      <c r="AR3" s="3" t="str">
        <f>"(42)"</f>
        <v>(42)</v>
      </c>
      <c r="AS3" s="3" t="str">
        <f>"(43)"</f>
        <v>(43)</v>
      </c>
      <c r="AT3" s="3" t="str">
        <f>"(44)"</f>
        <v>(44)</v>
      </c>
      <c r="AU3" s="3" t="str">
        <f>"(45)"</f>
        <v>(45)</v>
      </c>
      <c r="AV3" s="3" t="str">
        <f>"(46)"</f>
        <v>(46)</v>
      </c>
      <c r="AW3" s="3" t="str">
        <f>"(47)"</f>
        <v>(47)</v>
      </c>
      <c r="AX3" s="3" t="str">
        <f>"(48)"</f>
        <v>(48)</v>
      </c>
      <c r="AY3" s="3" t="str">
        <f>"(49)"</f>
        <v>(49)</v>
      </c>
      <c r="AZ3" s="3" t="str">
        <f>"(50)"</f>
        <v>(50)</v>
      </c>
      <c r="BA3" s="3" t="str">
        <f>"(51)"</f>
        <v>(51)</v>
      </c>
    </row>
    <row r="4" spans="2:53" s="14" customFormat="1" ht="20" customHeight="1" thickTop="1" x14ac:dyDescent="0.2">
      <c r="B4" s="19"/>
      <c r="C4" s="13"/>
      <c r="D4" s="13"/>
      <c r="E4" s="13"/>
      <c r="F4" s="13"/>
      <c r="G4" s="13"/>
      <c r="H4" s="13"/>
      <c r="I4" s="13"/>
      <c r="J4" s="13"/>
      <c r="K4" s="13"/>
      <c r="L4" s="13"/>
    </row>
    <row r="5" spans="2:53" x14ac:dyDescent="0.2">
      <c r="B5" t="s">
        <v>21</v>
      </c>
      <c r="C5" t="s">
        <v>267</v>
      </c>
      <c r="D5" t="s">
        <v>268</v>
      </c>
      <c r="E5" t="s">
        <v>268</v>
      </c>
      <c r="F5" t="s">
        <v>81</v>
      </c>
      <c r="G5" t="s">
        <v>81</v>
      </c>
      <c r="H5" t="s">
        <v>81</v>
      </c>
      <c r="I5" t="s">
        <v>81</v>
      </c>
      <c r="J5" t="s">
        <v>81</v>
      </c>
      <c r="K5" t="s">
        <v>81</v>
      </c>
      <c r="L5" t="s">
        <v>81</v>
      </c>
      <c r="M5" t="s">
        <v>81</v>
      </c>
      <c r="N5" t="s">
        <v>81</v>
      </c>
      <c r="O5" t="s">
        <v>81</v>
      </c>
      <c r="P5" t="s">
        <v>81</v>
      </c>
      <c r="Q5" t="s">
        <v>81</v>
      </c>
      <c r="R5" t="s">
        <v>81</v>
      </c>
      <c r="S5" t="s">
        <v>81</v>
      </c>
      <c r="T5" t="s">
        <v>81</v>
      </c>
      <c r="U5" t="s">
        <v>81</v>
      </c>
      <c r="V5" t="s">
        <v>81</v>
      </c>
      <c r="W5" t="s">
        <v>81</v>
      </c>
      <c r="X5" t="s">
        <v>81</v>
      </c>
      <c r="Y5" t="s">
        <v>81</v>
      </c>
      <c r="Z5" t="s">
        <v>81</v>
      </c>
      <c r="AA5" t="s">
        <v>81</v>
      </c>
      <c r="AB5" t="s">
        <v>81</v>
      </c>
      <c r="AC5" t="s">
        <v>81</v>
      </c>
      <c r="AD5" t="s">
        <v>81</v>
      </c>
      <c r="AE5" t="s">
        <v>81</v>
      </c>
      <c r="AF5" t="s">
        <v>81</v>
      </c>
      <c r="AG5" t="s">
        <v>81</v>
      </c>
      <c r="AH5" t="s">
        <v>81</v>
      </c>
      <c r="AI5" t="s">
        <v>81</v>
      </c>
      <c r="AJ5" t="s">
        <v>81</v>
      </c>
      <c r="AK5" t="s">
        <v>81</v>
      </c>
      <c r="AL5" t="s">
        <v>81</v>
      </c>
      <c r="AM5" t="s">
        <v>81</v>
      </c>
      <c r="AN5" t="s">
        <v>81</v>
      </c>
      <c r="AO5" t="s">
        <v>81</v>
      </c>
      <c r="AP5" t="s">
        <v>81</v>
      </c>
      <c r="AQ5" t="s">
        <v>81</v>
      </c>
      <c r="AR5" t="s">
        <v>81</v>
      </c>
      <c r="AS5" t="s">
        <v>81</v>
      </c>
      <c r="AT5" t="s">
        <v>81</v>
      </c>
      <c r="AU5" t="s">
        <v>81</v>
      </c>
      <c r="AV5" t="s">
        <v>81</v>
      </c>
      <c r="AW5" t="s">
        <v>81</v>
      </c>
      <c r="AX5" t="s">
        <v>81</v>
      </c>
      <c r="AY5" t="s">
        <v>81</v>
      </c>
      <c r="AZ5" t="s">
        <v>81</v>
      </c>
      <c r="BA5" t="s">
        <v>81</v>
      </c>
    </row>
    <row r="6" spans="2:53" x14ac:dyDescent="0.2">
      <c r="B6" t="s">
        <v>81</v>
      </c>
      <c r="C6" t="s">
        <v>240</v>
      </c>
      <c r="D6" t="s">
        <v>84</v>
      </c>
      <c r="E6" t="s">
        <v>240</v>
      </c>
      <c r="F6" t="s">
        <v>81</v>
      </c>
      <c r="G6" t="s">
        <v>81</v>
      </c>
      <c r="H6" t="s">
        <v>81</v>
      </c>
      <c r="I6" t="s">
        <v>81</v>
      </c>
      <c r="J6" t="s">
        <v>81</v>
      </c>
      <c r="K6" t="s">
        <v>81</v>
      </c>
      <c r="L6" t="s">
        <v>81</v>
      </c>
      <c r="M6" t="s">
        <v>81</v>
      </c>
      <c r="N6" t="s">
        <v>81</v>
      </c>
      <c r="O6" t="s">
        <v>81</v>
      </c>
      <c r="P6" t="s">
        <v>81</v>
      </c>
      <c r="Q6" t="s">
        <v>81</v>
      </c>
      <c r="R6" t="s">
        <v>81</v>
      </c>
      <c r="S6" t="s">
        <v>81</v>
      </c>
      <c r="T6" t="s">
        <v>81</v>
      </c>
      <c r="U6" t="s">
        <v>81</v>
      </c>
      <c r="V6" t="s">
        <v>81</v>
      </c>
      <c r="W6" t="s">
        <v>81</v>
      </c>
      <c r="X6" t="s">
        <v>81</v>
      </c>
      <c r="Y6" t="s">
        <v>81</v>
      </c>
      <c r="Z6" t="s">
        <v>81</v>
      </c>
      <c r="AA6" t="s">
        <v>81</v>
      </c>
      <c r="AB6" t="s">
        <v>81</v>
      </c>
      <c r="AC6" t="s">
        <v>81</v>
      </c>
      <c r="AD6" t="s">
        <v>81</v>
      </c>
      <c r="AE6" t="s">
        <v>81</v>
      </c>
      <c r="AF6" t="s">
        <v>81</v>
      </c>
      <c r="AG6" t="s">
        <v>81</v>
      </c>
      <c r="AH6" t="s">
        <v>81</v>
      </c>
      <c r="AI6" t="s">
        <v>81</v>
      </c>
      <c r="AJ6" t="s">
        <v>81</v>
      </c>
      <c r="AK6" t="s">
        <v>81</v>
      </c>
      <c r="AL6" t="s">
        <v>81</v>
      </c>
      <c r="AM6" t="s">
        <v>81</v>
      </c>
      <c r="AN6" t="s">
        <v>81</v>
      </c>
      <c r="AO6" t="s">
        <v>81</v>
      </c>
      <c r="AP6" t="s">
        <v>81</v>
      </c>
      <c r="AQ6" t="s">
        <v>81</v>
      </c>
      <c r="AR6" t="s">
        <v>81</v>
      </c>
      <c r="AS6" t="s">
        <v>81</v>
      </c>
      <c r="AT6" t="s">
        <v>81</v>
      </c>
      <c r="AU6" t="s">
        <v>81</v>
      </c>
      <c r="AV6" t="s">
        <v>81</v>
      </c>
      <c r="AW6" t="s">
        <v>81</v>
      </c>
      <c r="AX6" t="s">
        <v>81</v>
      </c>
      <c r="AY6" t="s">
        <v>81</v>
      </c>
      <c r="AZ6" t="s">
        <v>81</v>
      </c>
      <c r="BA6" t="s">
        <v>81</v>
      </c>
    </row>
    <row r="7" spans="2:53" x14ac:dyDescent="0.2">
      <c r="B7" t="s">
        <v>17</v>
      </c>
      <c r="C7" t="s">
        <v>196</v>
      </c>
      <c r="D7" t="s">
        <v>81</v>
      </c>
      <c r="E7" t="s">
        <v>81</v>
      </c>
      <c r="F7" t="s">
        <v>81</v>
      </c>
      <c r="G7" t="s">
        <v>81</v>
      </c>
      <c r="H7" t="s">
        <v>81</v>
      </c>
      <c r="I7" t="s">
        <v>81</v>
      </c>
      <c r="J7" t="s">
        <v>81</v>
      </c>
      <c r="K7" t="s">
        <v>81</v>
      </c>
      <c r="L7" t="s">
        <v>81</v>
      </c>
      <c r="M7" t="s">
        <v>81</v>
      </c>
      <c r="N7" t="s">
        <v>81</v>
      </c>
      <c r="O7" t="s">
        <v>81</v>
      </c>
      <c r="P7" t="s">
        <v>81</v>
      </c>
      <c r="Q7" t="s">
        <v>81</v>
      </c>
      <c r="R7" t="s">
        <v>81</v>
      </c>
      <c r="S7" t="s">
        <v>81</v>
      </c>
      <c r="T7" t="s">
        <v>81</v>
      </c>
      <c r="U7" t="s">
        <v>81</v>
      </c>
      <c r="V7" t="s">
        <v>81</v>
      </c>
      <c r="W7" t="s">
        <v>81</v>
      </c>
      <c r="X7" t="s">
        <v>81</v>
      </c>
      <c r="Y7" t="s">
        <v>81</v>
      </c>
      <c r="Z7" t="s">
        <v>81</v>
      </c>
      <c r="AA7" t="s">
        <v>81</v>
      </c>
      <c r="AB7" t="s">
        <v>81</v>
      </c>
      <c r="AC7" t="s">
        <v>81</v>
      </c>
      <c r="AD7" t="s">
        <v>81</v>
      </c>
      <c r="AE7" t="s">
        <v>81</v>
      </c>
      <c r="AF7" t="s">
        <v>81</v>
      </c>
      <c r="AG7" t="s">
        <v>81</v>
      </c>
      <c r="AH7" t="s">
        <v>81</v>
      </c>
      <c r="AI7" t="s">
        <v>81</v>
      </c>
      <c r="AJ7" t="s">
        <v>81</v>
      </c>
      <c r="AK7" t="s">
        <v>81</v>
      </c>
      <c r="AL7" t="s">
        <v>81</v>
      </c>
      <c r="AM7" t="s">
        <v>81</v>
      </c>
      <c r="AN7" t="s">
        <v>81</v>
      </c>
      <c r="AO7" t="s">
        <v>81</v>
      </c>
      <c r="AP7" t="s">
        <v>81</v>
      </c>
      <c r="AQ7" t="s">
        <v>81</v>
      </c>
      <c r="AR7" t="s">
        <v>81</v>
      </c>
      <c r="AS7" t="s">
        <v>81</v>
      </c>
      <c r="AT7" t="s">
        <v>81</v>
      </c>
      <c r="AU7" t="s">
        <v>81</v>
      </c>
      <c r="AV7" t="s">
        <v>81</v>
      </c>
      <c r="AW7" t="s">
        <v>81</v>
      </c>
      <c r="AX7" t="s">
        <v>81</v>
      </c>
      <c r="AY7" t="s">
        <v>81</v>
      </c>
      <c r="AZ7" t="s">
        <v>81</v>
      </c>
      <c r="BA7" t="s">
        <v>81</v>
      </c>
    </row>
    <row r="8" spans="2:53" x14ac:dyDescent="0.2">
      <c r="B8" t="s">
        <v>81</v>
      </c>
      <c r="C8" t="s">
        <v>171</v>
      </c>
      <c r="D8" t="s">
        <v>81</v>
      </c>
      <c r="E8" t="s">
        <v>81</v>
      </c>
      <c r="F8" t="s">
        <v>81</v>
      </c>
      <c r="G8" t="s">
        <v>81</v>
      </c>
      <c r="H8" t="s">
        <v>81</v>
      </c>
      <c r="I8" t="s">
        <v>81</v>
      </c>
      <c r="J8" t="s">
        <v>81</v>
      </c>
      <c r="K8" t="s">
        <v>81</v>
      </c>
      <c r="L8" t="s">
        <v>81</v>
      </c>
      <c r="M8" t="s">
        <v>81</v>
      </c>
      <c r="N8" t="s">
        <v>81</v>
      </c>
      <c r="O8" t="s">
        <v>81</v>
      </c>
      <c r="P8" t="s">
        <v>81</v>
      </c>
      <c r="Q8" t="s">
        <v>81</v>
      </c>
      <c r="R8" t="s">
        <v>81</v>
      </c>
      <c r="S8" t="s">
        <v>81</v>
      </c>
      <c r="T8" t="s">
        <v>81</v>
      </c>
      <c r="U8" t="s">
        <v>81</v>
      </c>
      <c r="V8" t="s">
        <v>81</v>
      </c>
      <c r="W8" t="s">
        <v>81</v>
      </c>
      <c r="X8" t="s">
        <v>81</v>
      </c>
      <c r="Y8" t="s">
        <v>81</v>
      </c>
      <c r="Z8" t="s">
        <v>81</v>
      </c>
      <c r="AA8" t="s">
        <v>81</v>
      </c>
      <c r="AB8" t="s">
        <v>81</v>
      </c>
      <c r="AC8" t="s">
        <v>81</v>
      </c>
      <c r="AD8" t="s">
        <v>81</v>
      </c>
      <c r="AE8" t="s">
        <v>81</v>
      </c>
      <c r="AF8" t="s">
        <v>81</v>
      </c>
      <c r="AG8" t="s">
        <v>81</v>
      </c>
      <c r="AH8" t="s">
        <v>81</v>
      </c>
      <c r="AI8" t="s">
        <v>81</v>
      </c>
      <c r="AJ8" t="s">
        <v>81</v>
      </c>
      <c r="AK8" t="s">
        <v>81</v>
      </c>
      <c r="AL8" t="s">
        <v>81</v>
      </c>
      <c r="AM8" t="s">
        <v>81</v>
      </c>
      <c r="AN8" t="s">
        <v>81</v>
      </c>
      <c r="AO8" t="s">
        <v>81</v>
      </c>
      <c r="AP8" t="s">
        <v>81</v>
      </c>
      <c r="AQ8" t="s">
        <v>81</v>
      </c>
      <c r="AR8" t="s">
        <v>81</v>
      </c>
      <c r="AS8" t="s">
        <v>81</v>
      </c>
      <c r="AT8" t="s">
        <v>81</v>
      </c>
      <c r="AU8" t="s">
        <v>81</v>
      </c>
      <c r="AV8" t="s">
        <v>81</v>
      </c>
      <c r="AW8" t="s">
        <v>81</v>
      </c>
      <c r="AX8" t="s">
        <v>81</v>
      </c>
      <c r="AY8" t="s">
        <v>81</v>
      </c>
      <c r="AZ8" t="s">
        <v>81</v>
      </c>
      <c r="BA8" t="s">
        <v>81</v>
      </c>
    </row>
    <row r="9" spans="2:53" x14ac:dyDescent="0.2">
      <c r="B9" t="s">
        <v>87</v>
      </c>
      <c r="C9" t="s">
        <v>269</v>
      </c>
      <c r="D9" t="s">
        <v>81</v>
      </c>
      <c r="E9" t="s">
        <v>81</v>
      </c>
      <c r="F9" t="s">
        <v>81</v>
      </c>
      <c r="G9" t="s">
        <v>81</v>
      </c>
      <c r="H9" t="s">
        <v>81</v>
      </c>
      <c r="I9" t="s">
        <v>81</v>
      </c>
      <c r="J9" t="s">
        <v>81</v>
      </c>
      <c r="K9" t="s">
        <v>81</v>
      </c>
      <c r="L9" t="s">
        <v>81</v>
      </c>
      <c r="M9" t="s">
        <v>81</v>
      </c>
      <c r="N9" t="s">
        <v>81</v>
      </c>
      <c r="O9" t="s">
        <v>81</v>
      </c>
      <c r="P9" t="s">
        <v>81</v>
      </c>
      <c r="Q9" t="s">
        <v>81</v>
      </c>
      <c r="R9" t="s">
        <v>81</v>
      </c>
      <c r="S9" t="s">
        <v>81</v>
      </c>
      <c r="T9" t="s">
        <v>81</v>
      </c>
      <c r="U9" t="s">
        <v>81</v>
      </c>
      <c r="V9" t="s">
        <v>81</v>
      </c>
      <c r="W9" t="s">
        <v>81</v>
      </c>
      <c r="X9" t="s">
        <v>81</v>
      </c>
      <c r="Y9" t="s">
        <v>81</v>
      </c>
      <c r="Z9" t="s">
        <v>81</v>
      </c>
      <c r="AA9" t="s">
        <v>81</v>
      </c>
      <c r="AB9" t="s">
        <v>81</v>
      </c>
      <c r="AC9" t="s">
        <v>81</v>
      </c>
      <c r="AD9" t="s">
        <v>81</v>
      </c>
      <c r="AE9" t="s">
        <v>81</v>
      </c>
      <c r="AF9" t="s">
        <v>81</v>
      </c>
      <c r="AG9" t="s">
        <v>81</v>
      </c>
      <c r="AH9" t="s">
        <v>81</v>
      </c>
      <c r="AI9" t="s">
        <v>81</v>
      </c>
      <c r="AJ9" t="s">
        <v>81</v>
      </c>
      <c r="AK9" t="s">
        <v>81</v>
      </c>
      <c r="AL9" t="s">
        <v>81</v>
      </c>
      <c r="AM9" t="s">
        <v>81</v>
      </c>
      <c r="AN9" t="s">
        <v>81</v>
      </c>
      <c r="AO9" t="s">
        <v>81</v>
      </c>
      <c r="AP9" t="s">
        <v>81</v>
      </c>
      <c r="AQ9" t="s">
        <v>81</v>
      </c>
      <c r="AR9" t="s">
        <v>81</v>
      </c>
      <c r="AS9" t="s">
        <v>81</v>
      </c>
      <c r="AT9" t="s">
        <v>81</v>
      </c>
      <c r="AU9" t="s">
        <v>81</v>
      </c>
      <c r="AV9" t="s">
        <v>81</v>
      </c>
      <c r="AW9" t="s">
        <v>81</v>
      </c>
      <c r="AX9" t="s">
        <v>81</v>
      </c>
      <c r="AY9" t="s">
        <v>81</v>
      </c>
      <c r="AZ9" t="s">
        <v>81</v>
      </c>
      <c r="BA9" t="s">
        <v>81</v>
      </c>
    </row>
    <row r="10" spans="2:53" x14ac:dyDescent="0.2">
      <c r="B10" t="s">
        <v>81</v>
      </c>
      <c r="C10" t="s">
        <v>270</v>
      </c>
      <c r="D10" t="s">
        <v>81</v>
      </c>
      <c r="E10" t="s">
        <v>81</v>
      </c>
      <c r="F10" t="s">
        <v>81</v>
      </c>
      <c r="G10" t="s">
        <v>81</v>
      </c>
      <c r="H10" t="s">
        <v>81</v>
      </c>
      <c r="I10" t="s">
        <v>81</v>
      </c>
      <c r="J10" t="s">
        <v>81</v>
      </c>
      <c r="K10" t="s">
        <v>81</v>
      </c>
      <c r="L10" t="s">
        <v>81</v>
      </c>
      <c r="M10" t="s">
        <v>81</v>
      </c>
      <c r="N10" t="s">
        <v>81</v>
      </c>
      <c r="O10" t="s">
        <v>81</v>
      </c>
      <c r="P10" t="s">
        <v>81</v>
      </c>
      <c r="Q10" t="s">
        <v>81</v>
      </c>
      <c r="R10" t="s">
        <v>81</v>
      </c>
      <c r="S10" t="s">
        <v>81</v>
      </c>
      <c r="T10" t="s">
        <v>81</v>
      </c>
      <c r="U10" t="s">
        <v>81</v>
      </c>
      <c r="V10" t="s">
        <v>81</v>
      </c>
      <c r="W10" t="s">
        <v>81</v>
      </c>
      <c r="X10" t="s">
        <v>81</v>
      </c>
      <c r="Y10" t="s">
        <v>81</v>
      </c>
      <c r="Z10" t="s">
        <v>81</v>
      </c>
      <c r="AA10" t="s">
        <v>81</v>
      </c>
      <c r="AB10" t="s">
        <v>81</v>
      </c>
      <c r="AC10" t="s">
        <v>81</v>
      </c>
      <c r="AD10" t="s">
        <v>81</v>
      </c>
      <c r="AE10" t="s">
        <v>81</v>
      </c>
      <c r="AF10" t="s">
        <v>81</v>
      </c>
      <c r="AG10" t="s">
        <v>81</v>
      </c>
      <c r="AH10" t="s">
        <v>81</v>
      </c>
      <c r="AI10" t="s">
        <v>81</v>
      </c>
      <c r="AJ10" t="s">
        <v>81</v>
      </c>
      <c r="AK10" t="s">
        <v>81</v>
      </c>
      <c r="AL10" t="s">
        <v>81</v>
      </c>
      <c r="AM10" t="s">
        <v>81</v>
      </c>
      <c r="AN10" t="s">
        <v>81</v>
      </c>
      <c r="AO10" t="s">
        <v>81</v>
      </c>
      <c r="AP10" t="s">
        <v>81</v>
      </c>
      <c r="AQ10" t="s">
        <v>81</v>
      </c>
      <c r="AR10" t="s">
        <v>81</v>
      </c>
      <c r="AS10" t="s">
        <v>81</v>
      </c>
      <c r="AT10" t="s">
        <v>81</v>
      </c>
      <c r="AU10" t="s">
        <v>81</v>
      </c>
      <c r="AV10" t="s">
        <v>81</v>
      </c>
      <c r="AW10" t="s">
        <v>81</v>
      </c>
      <c r="AX10" t="s">
        <v>81</v>
      </c>
      <c r="AY10" t="s">
        <v>81</v>
      </c>
      <c r="AZ10" t="s">
        <v>81</v>
      </c>
      <c r="BA10" t="s">
        <v>81</v>
      </c>
    </row>
    <row r="11" spans="2:53" x14ac:dyDescent="0.2">
      <c r="B11" t="s">
        <v>39</v>
      </c>
      <c r="C11" t="s">
        <v>81</v>
      </c>
      <c r="D11" t="s">
        <v>226</v>
      </c>
      <c r="E11" t="s">
        <v>81</v>
      </c>
      <c r="F11" t="s">
        <v>81</v>
      </c>
      <c r="G11" t="s">
        <v>81</v>
      </c>
      <c r="H11" t="s">
        <v>81</v>
      </c>
      <c r="I11" t="s">
        <v>81</v>
      </c>
      <c r="J11" t="s">
        <v>81</v>
      </c>
      <c r="K11" t="s">
        <v>81</v>
      </c>
      <c r="L11" t="s">
        <v>81</v>
      </c>
      <c r="M11" t="s">
        <v>81</v>
      </c>
      <c r="N11" t="s">
        <v>81</v>
      </c>
      <c r="O11" t="s">
        <v>81</v>
      </c>
      <c r="P11" t="s">
        <v>81</v>
      </c>
      <c r="Q11" t="s">
        <v>81</v>
      </c>
      <c r="R11" t="s">
        <v>81</v>
      </c>
      <c r="S11" t="s">
        <v>81</v>
      </c>
      <c r="T11" t="s">
        <v>81</v>
      </c>
      <c r="U11" t="s">
        <v>81</v>
      </c>
      <c r="V11" t="s">
        <v>81</v>
      </c>
      <c r="W11" t="s">
        <v>81</v>
      </c>
      <c r="X11" t="s">
        <v>81</v>
      </c>
      <c r="Y11" t="s">
        <v>81</v>
      </c>
      <c r="Z11" t="s">
        <v>81</v>
      </c>
      <c r="AA11" t="s">
        <v>81</v>
      </c>
      <c r="AB11" t="s">
        <v>81</v>
      </c>
      <c r="AC11" t="s">
        <v>81</v>
      </c>
      <c r="AD11" t="s">
        <v>81</v>
      </c>
      <c r="AE11" t="s">
        <v>81</v>
      </c>
      <c r="AF11" t="s">
        <v>81</v>
      </c>
      <c r="AG11" t="s">
        <v>81</v>
      </c>
      <c r="AH11" t="s">
        <v>81</v>
      </c>
      <c r="AI11" t="s">
        <v>81</v>
      </c>
      <c r="AJ11" t="s">
        <v>81</v>
      </c>
      <c r="AK11" t="s">
        <v>81</v>
      </c>
      <c r="AL11" t="s">
        <v>81</v>
      </c>
      <c r="AM11" t="s">
        <v>81</v>
      </c>
      <c r="AN11" t="s">
        <v>81</v>
      </c>
      <c r="AO11" t="s">
        <v>81</v>
      </c>
      <c r="AP11" t="s">
        <v>81</v>
      </c>
      <c r="AQ11" t="s">
        <v>81</v>
      </c>
      <c r="AR11" t="s">
        <v>81</v>
      </c>
      <c r="AS11" t="s">
        <v>81</v>
      </c>
      <c r="AT11" t="s">
        <v>81</v>
      </c>
      <c r="AU11" t="s">
        <v>81</v>
      </c>
      <c r="AV11" t="s">
        <v>81</v>
      </c>
      <c r="AW11" t="s">
        <v>81</v>
      </c>
      <c r="AX11" t="s">
        <v>81</v>
      </c>
      <c r="AY11" t="s">
        <v>81</v>
      </c>
      <c r="AZ11" t="s">
        <v>81</v>
      </c>
      <c r="BA11" t="s">
        <v>81</v>
      </c>
    </row>
    <row r="12" spans="2:53" x14ac:dyDescent="0.2">
      <c r="B12" t="s">
        <v>81</v>
      </c>
      <c r="C12" t="s">
        <v>81</v>
      </c>
      <c r="D12" t="s">
        <v>111</v>
      </c>
      <c r="E12" t="s">
        <v>81</v>
      </c>
      <c r="F12" t="s">
        <v>81</v>
      </c>
      <c r="G12" t="s">
        <v>81</v>
      </c>
      <c r="H12" t="s">
        <v>81</v>
      </c>
      <c r="I12" t="s">
        <v>81</v>
      </c>
      <c r="J12" t="s">
        <v>81</v>
      </c>
      <c r="K12" t="s">
        <v>81</v>
      </c>
      <c r="L12" t="s">
        <v>81</v>
      </c>
      <c r="M12" t="s">
        <v>81</v>
      </c>
      <c r="N12" t="s">
        <v>81</v>
      </c>
      <c r="O12" t="s">
        <v>81</v>
      </c>
      <c r="P12" t="s">
        <v>81</v>
      </c>
      <c r="Q12" t="s">
        <v>81</v>
      </c>
      <c r="R12" t="s">
        <v>81</v>
      </c>
      <c r="S12" t="s">
        <v>81</v>
      </c>
      <c r="T12" t="s">
        <v>81</v>
      </c>
      <c r="U12" t="s">
        <v>81</v>
      </c>
      <c r="V12" t="s">
        <v>81</v>
      </c>
      <c r="W12" t="s">
        <v>81</v>
      </c>
      <c r="X12" t="s">
        <v>81</v>
      </c>
      <c r="Y12" t="s">
        <v>81</v>
      </c>
      <c r="Z12" t="s">
        <v>81</v>
      </c>
      <c r="AA12" t="s">
        <v>81</v>
      </c>
      <c r="AB12" t="s">
        <v>81</v>
      </c>
      <c r="AC12" t="s">
        <v>81</v>
      </c>
      <c r="AD12" t="s">
        <v>81</v>
      </c>
      <c r="AE12" t="s">
        <v>81</v>
      </c>
      <c r="AF12" t="s">
        <v>81</v>
      </c>
      <c r="AG12" t="s">
        <v>81</v>
      </c>
      <c r="AH12" t="s">
        <v>81</v>
      </c>
      <c r="AI12" t="s">
        <v>81</v>
      </c>
      <c r="AJ12" t="s">
        <v>81</v>
      </c>
      <c r="AK12" t="s">
        <v>81</v>
      </c>
      <c r="AL12" t="s">
        <v>81</v>
      </c>
      <c r="AM12" t="s">
        <v>81</v>
      </c>
      <c r="AN12" t="s">
        <v>81</v>
      </c>
      <c r="AO12" t="s">
        <v>81</v>
      </c>
      <c r="AP12" t="s">
        <v>81</v>
      </c>
      <c r="AQ12" t="s">
        <v>81</v>
      </c>
      <c r="AR12" t="s">
        <v>81</v>
      </c>
      <c r="AS12" t="s">
        <v>81</v>
      </c>
      <c r="AT12" t="s">
        <v>81</v>
      </c>
      <c r="AU12" t="s">
        <v>81</v>
      </c>
      <c r="AV12" t="s">
        <v>81</v>
      </c>
      <c r="AW12" t="s">
        <v>81</v>
      </c>
      <c r="AX12" t="s">
        <v>81</v>
      </c>
      <c r="AY12" t="s">
        <v>81</v>
      </c>
      <c r="AZ12" t="s">
        <v>81</v>
      </c>
      <c r="BA12" t="s">
        <v>81</v>
      </c>
    </row>
    <row r="13" spans="2:53" x14ac:dyDescent="0.2">
      <c r="B13" t="s">
        <v>87</v>
      </c>
      <c r="C13" t="s">
        <v>81</v>
      </c>
      <c r="D13" t="s">
        <v>213</v>
      </c>
      <c r="E13" t="s">
        <v>81</v>
      </c>
      <c r="F13" t="s">
        <v>81</v>
      </c>
      <c r="G13" t="s">
        <v>81</v>
      </c>
      <c r="H13" t="s">
        <v>81</v>
      </c>
      <c r="I13" t="s">
        <v>81</v>
      </c>
      <c r="J13" t="s">
        <v>81</v>
      </c>
      <c r="K13" t="s">
        <v>81</v>
      </c>
      <c r="L13" t="s">
        <v>81</v>
      </c>
      <c r="M13" t="s">
        <v>81</v>
      </c>
      <c r="N13" t="s">
        <v>81</v>
      </c>
      <c r="O13" t="s">
        <v>81</v>
      </c>
      <c r="P13" t="s">
        <v>81</v>
      </c>
      <c r="Q13" t="s">
        <v>81</v>
      </c>
      <c r="R13" t="s">
        <v>81</v>
      </c>
      <c r="S13" t="s">
        <v>81</v>
      </c>
      <c r="T13" t="s">
        <v>81</v>
      </c>
      <c r="U13" t="s">
        <v>81</v>
      </c>
      <c r="V13" t="s">
        <v>81</v>
      </c>
      <c r="W13" t="s">
        <v>81</v>
      </c>
      <c r="X13" t="s">
        <v>81</v>
      </c>
      <c r="Y13" t="s">
        <v>81</v>
      </c>
      <c r="Z13" t="s">
        <v>81</v>
      </c>
      <c r="AA13" t="s">
        <v>81</v>
      </c>
      <c r="AB13" t="s">
        <v>81</v>
      </c>
      <c r="AC13" t="s">
        <v>81</v>
      </c>
      <c r="AD13" t="s">
        <v>81</v>
      </c>
      <c r="AE13" t="s">
        <v>81</v>
      </c>
      <c r="AF13" t="s">
        <v>81</v>
      </c>
      <c r="AG13" t="s">
        <v>81</v>
      </c>
      <c r="AH13" t="s">
        <v>81</v>
      </c>
      <c r="AI13" t="s">
        <v>81</v>
      </c>
      <c r="AJ13" t="s">
        <v>81</v>
      </c>
      <c r="AK13" t="s">
        <v>81</v>
      </c>
      <c r="AL13" t="s">
        <v>81</v>
      </c>
      <c r="AM13" t="s">
        <v>81</v>
      </c>
      <c r="AN13" t="s">
        <v>81</v>
      </c>
      <c r="AO13" t="s">
        <v>81</v>
      </c>
      <c r="AP13" t="s">
        <v>81</v>
      </c>
      <c r="AQ13" t="s">
        <v>81</v>
      </c>
      <c r="AR13" t="s">
        <v>81</v>
      </c>
      <c r="AS13" t="s">
        <v>81</v>
      </c>
      <c r="AT13" t="s">
        <v>81</v>
      </c>
      <c r="AU13" t="s">
        <v>81</v>
      </c>
      <c r="AV13" t="s">
        <v>81</v>
      </c>
      <c r="AW13" t="s">
        <v>81</v>
      </c>
      <c r="AX13" t="s">
        <v>81</v>
      </c>
      <c r="AY13" t="s">
        <v>81</v>
      </c>
      <c r="AZ13" t="s">
        <v>81</v>
      </c>
      <c r="BA13" t="s">
        <v>81</v>
      </c>
    </row>
    <row r="14" spans="2:53" x14ac:dyDescent="0.2">
      <c r="B14" t="s">
        <v>81</v>
      </c>
      <c r="C14" t="s">
        <v>81</v>
      </c>
      <c r="D14" t="s">
        <v>185</v>
      </c>
      <c r="E14" t="s">
        <v>81</v>
      </c>
      <c r="F14" t="s">
        <v>81</v>
      </c>
      <c r="G14" t="s">
        <v>81</v>
      </c>
      <c r="H14" t="s">
        <v>81</v>
      </c>
      <c r="I14" t="s">
        <v>81</v>
      </c>
      <c r="J14" t="s">
        <v>81</v>
      </c>
      <c r="K14" t="s">
        <v>81</v>
      </c>
      <c r="L14" t="s">
        <v>81</v>
      </c>
      <c r="M14" t="s">
        <v>81</v>
      </c>
      <c r="N14" t="s">
        <v>81</v>
      </c>
      <c r="O14" t="s">
        <v>81</v>
      </c>
      <c r="P14" t="s">
        <v>81</v>
      </c>
      <c r="Q14" t="s">
        <v>81</v>
      </c>
      <c r="R14" t="s">
        <v>81</v>
      </c>
      <c r="S14" t="s">
        <v>81</v>
      </c>
      <c r="T14" t="s">
        <v>81</v>
      </c>
      <c r="U14" t="s">
        <v>81</v>
      </c>
      <c r="V14" t="s">
        <v>81</v>
      </c>
      <c r="W14" t="s">
        <v>81</v>
      </c>
      <c r="X14" t="s">
        <v>81</v>
      </c>
      <c r="Y14" t="s">
        <v>81</v>
      </c>
      <c r="Z14" t="s">
        <v>81</v>
      </c>
      <c r="AA14" t="s">
        <v>81</v>
      </c>
      <c r="AB14" t="s">
        <v>81</v>
      </c>
      <c r="AC14" t="s">
        <v>81</v>
      </c>
      <c r="AD14" t="s">
        <v>81</v>
      </c>
      <c r="AE14" t="s">
        <v>81</v>
      </c>
      <c r="AF14" t="s">
        <v>81</v>
      </c>
      <c r="AG14" t="s">
        <v>81</v>
      </c>
      <c r="AH14" t="s">
        <v>81</v>
      </c>
      <c r="AI14" t="s">
        <v>81</v>
      </c>
      <c r="AJ14" t="s">
        <v>81</v>
      </c>
      <c r="AK14" t="s">
        <v>81</v>
      </c>
      <c r="AL14" t="s">
        <v>81</v>
      </c>
      <c r="AM14" t="s">
        <v>81</v>
      </c>
      <c r="AN14" t="s">
        <v>81</v>
      </c>
      <c r="AO14" t="s">
        <v>81</v>
      </c>
      <c r="AP14" t="s">
        <v>81</v>
      </c>
      <c r="AQ14" t="s">
        <v>81</v>
      </c>
      <c r="AR14" t="s">
        <v>81</v>
      </c>
      <c r="AS14" t="s">
        <v>81</v>
      </c>
      <c r="AT14" t="s">
        <v>81</v>
      </c>
      <c r="AU14" t="s">
        <v>81</v>
      </c>
      <c r="AV14" t="s">
        <v>81</v>
      </c>
      <c r="AW14" t="s">
        <v>81</v>
      </c>
      <c r="AX14" t="s">
        <v>81</v>
      </c>
      <c r="AY14" t="s">
        <v>81</v>
      </c>
      <c r="AZ14" t="s">
        <v>81</v>
      </c>
      <c r="BA14" t="s">
        <v>81</v>
      </c>
    </row>
    <row r="15" spans="2:53" x14ac:dyDescent="0.2">
      <c r="B15" t="s">
        <v>18</v>
      </c>
      <c r="C15" t="s">
        <v>81</v>
      </c>
      <c r="D15" t="s">
        <v>81</v>
      </c>
      <c r="E15" t="s">
        <v>223</v>
      </c>
      <c r="F15" t="s">
        <v>81</v>
      </c>
      <c r="G15" t="s">
        <v>81</v>
      </c>
      <c r="H15" t="s">
        <v>81</v>
      </c>
      <c r="I15" t="s">
        <v>81</v>
      </c>
      <c r="J15" t="s">
        <v>81</v>
      </c>
      <c r="K15" t="s">
        <v>81</v>
      </c>
      <c r="L15" t="s">
        <v>81</v>
      </c>
      <c r="M15" t="s">
        <v>81</v>
      </c>
      <c r="N15" t="s">
        <v>81</v>
      </c>
      <c r="O15" t="s">
        <v>81</v>
      </c>
      <c r="P15" t="s">
        <v>81</v>
      </c>
      <c r="Q15" t="s">
        <v>81</v>
      </c>
      <c r="R15" t="s">
        <v>81</v>
      </c>
      <c r="S15" t="s">
        <v>81</v>
      </c>
      <c r="T15" t="s">
        <v>81</v>
      </c>
      <c r="U15" t="s">
        <v>81</v>
      </c>
      <c r="V15" t="s">
        <v>81</v>
      </c>
      <c r="W15" t="s">
        <v>81</v>
      </c>
      <c r="X15" t="s">
        <v>81</v>
      </c>
      <c r="Y15" t="s">
        <v>81</v>
      </c>
      <c r="Z15" t="s">
        <v>81</v>
      </c>
      <c r="AA15" t="s">
        <v>81</v>
      </c>
      <c r="AB15" t="s">
        <v>81</v>
      </c>
      <c r="AC15" t="s">
        <v>81</v>
      </c>
      <c r="AD15" t="s">
        <v>81</v>
      </c>
      <c r="AE15" t="s">
        <v>81</v>
      </c>
      <c r="AF15" t="s">
        <v>81</v>
      </c>
      <c r="AG15" t="s">
        <v>81</v>
      </c>
      <c r="AH15" t="s">
        <v>81</v>
      </c>
      <c r="AI15" t="s">
        <v>81</v>
      </c>
      <c r="AJ15" t="s">
        <v>81</v>
      </c>
      <c r="AK15" t="s">
        <v>81</v>
      </c>
      <c r="AL15" t="s">
        <v>81</v>
      </c>
      <c r="AM15" t="s">
        <v>81</v>
      </c>
      <c r="AN15" t="s">
        <v>81</v>
      </c>
      <c r="AO15" t="s">
        <v>81</v>
      </c>
      <c r="AP15" t="s">
        <v>81</v>
      </c>
      <c r="AQ15" t="s">
        <v>81</v>
      </c>
      <c r="AR15" t="s">
        <v>81</v>
      </c>
      <c r="AS15" t="s">
        <v>81</v>
      </c>
      <c r="AT15" t="s">
        <v>81</v>
      </c>
      <c r="AU15" t="s">
        <v>81</v>
      </c>
      <c r="AV15" t="s">
        <v>81</v>
      </c>
      <c r="AW15" t="s">
        <v>81</v>
      </c>
      <c r="AX15" t="s">
        <v>81</v>
      </c>
      <c r="AY15" t="s">
        <v>81</v>
      </c>
      <c r="AZ15" t="s">
        <v>81</v>
      </c>
      <c r="BA15" t="s">
        <v>81</v>
      </c>
    </row>
    <row r="16" spans="2:53" x14ac:dyDescent="0.2">
      <c r="B16" t="s">
        <v>81</v>
      </c>
      <c r="C16" t="s">
        <v>81</v>
      </c>
      <c r="D16" t="s">
        <v>81</v>
      </c>
      <c r="E16" t="s">
        <v>271</v>
      </c>
      <c r="F16" t="s">
        <v>81</v>
      </c>
      <c r="G16" t="s">
        <v>81</v>
      </c>
      <c r="H16" t="s">
        <v>81</v>
      </c>
      <c r="I16" t="s">
        <v>81</v>
      </c>
      <c r="J16" t="s">
        <v>81</v>
      </c>
      <c r="K16" t="s">
        <v>81</v>
      </c>
      <c r="L16" t="s">
        <v>81</v>
      </c>
      <c r="M16" t="s">
        <v>81</v>
      </c>
      <c r="N16" t="s">
        <v>81</v>
      </c>
      <c r="O16" t="s">
        <v>81</v>
      </c>
      <c r="P16" t="s">
        <v>81</v>
      </c>
      <c r="Q16" t="s">
        <v>81</v>
      </c>
      <c r="R16" t="s">
        <v>81</v>
      </c>
      <c r="S16" t="s">
        <v>81</v>
      </c>
      <c r="T16" t="s">
        <v>81</v>
      </c>
      <c r="U16" t="s">
        <v>81</v>
      </c>
      <c r="V16" t="s">
        <v>81</v>
      </c>
      <c r="W16" t="s">
        <v>81</v>
      </c>
      <c r="X16" t="s">
        <v>81</v>
      </c>
      <c r="Y16" t="s">
        <v>81</v>
      </c>
      <c r="Z16" t="s">
        <v>81</v>
      </c>
      <c r="AA16" t="s">
        <v>81</v>
      </c>
      <c r="AB16" t="s">
        <v>81</v>
      </c>
      <c r="AC16" t="s">
        <v>81</v>
      </c>
      <c r="AD16" t="s">
        <v>81</v>
      </c>
      <c r="AE16" t="s">
        <v>81</v>
      </c>
      <c r="AF16" t="s">
        <v>81</v>
      </c>
      <c r="AG16" t="s">
        <v>81</v>
      </c>
      <c r="AH16" t="s">
        <v>81</v>
      </c>
      <c r="AI16" t="s">
        <v>81</v>
      </c>
      <c r="AJ16" t="s">
        <v>81</v>
      </c>
      <c r="AK16" t="s">
        <v>81</v>
      </c>
      <c r="AL16" t="s">
        <v>81</v>
      </c>
      <c r="AM16" t="s">
        <v>81</v>
      </c>
      <c r="AN16" t="s">
        <v>81</v>
      </c>
      <c r="AO16" t="s">
        <v>81</v>
      </c>
      <c r="AP16" t="s">
        <v>81</v>
      </c>
      <c r="AQ16" t="s">
        <v>81</v>
      </c>
      <c r="AR16" t="s">
        <v>81</v>
      </c>
      <c r="AS16" t="s">
        <v>81</v>
      </c>
      <c r="AT16" t="s">
        <v>81</v>
      </c>
      <c r="AU16" t="s">
        <v>81</v>
      </c>
      <c r="AV16" t="s">
        <v>81</v>
      </c>
      <c r="AW16" t="s">
        <v>81</v>
      </c>
      <c r="AX16" t="s">
        <v>81</v>
      </c>
      <c r="AY16" t="s">
        <v>81</v>
      </c>
      <c r="AZ16" t="s">
        <v>81</v>
      </c>
      <c r="BA16" t="s">
        <v>81</v>
      </c>
    </row>
    <row r="17" spans="2:53" x14ac:dyDescent="0.2">
      <c r="B17" t="s">
        <v>87</v>
      </c>
      <c r="C17" t="s">
        <v>81</v>
      </c>
      <c r="D17" t="s">
        <v>81</v>
      </c>
      <c r="E17" t="s">
        <v>272</v>
      </c>
      <c r="F17" t="s">
        <v>81</v>
      </c>
      <c r="G17" t="s">
        <v>81</v>
      </c>
      <c r="H17" t="s">
        <v>81</v>
      </c>
      <c r="I17" t="s">
        <v>81</v>
      </c>
      <c r="J17" t="s">
        <v>81</v>
      </c>
      <c r="K17" t="s">
        <v>81</v>
      </c>
      <c r="L17" t="s">
        <v>81</v>
      </c>
      <c r="M17" t="s">
        <v>81</v>
      </c>
      <c r="N17" t="s">
        <v>81</v>
      </c>
      <c r="O17" t="s">
        <v>81</v>
      </c>
      <c r="P17" t="s">
        <v>81</v>
      </c>
      <c r="Q17" t="s">
        <v>81</v>
      </c>
      <c r="R17" t="s">
        <v>81</v>
      </c>
      <c r="S17" t="s">
        <v>81</v>
      </c>
      <c r="T17" t="s">
        <v>81</v>
      </c>
      <c r="U17" t="s">
        <v>81</v>
      </c>
      <c r="V17" t="s">
        <v>81</v>
      </c>
      <c r="W17" t="s">
        <v>81</v>
      </c>
      <c r="X17" t="s">
        <v>81</v>
      </c>
      <c r="Y17" t="s">
        <v>81</v>
      </c>
      <c r="Z17" t="s">
        <v>81</v>
      </c>
      <c r="AA17" t="s">
        <v>81</v>
      </c>
      <c r="AB17" t="s">
        <v>81</v>
      </c>
      <c r="AC17" t="s">
        <v>81</v>
      </c>
      <c r="AD17" t="s">
        <v>81</v>
      </c>
      <c r="AE17" t="s">
        <v>81</v>
      </c>
      <c r="AF17" t="s">
        <v>81</v>
      </c>
      <c r="AG17" t="s">
        <v>81</v>
      </c>
      <c r="AH17" t="s">
        <v>81</v>
      </c>
      <c r="AI17" t="s">
        <v>81</v>
      </c>
      <c r="AJ17" t="s">
        <v>81</v>
      </c>
      <c r="AK17" t="s">
        <v>81</v>
      </c>
      <c r="AL17" t="s">
        <v>81</v>
      </c>
      <c r="AM17" t="s">
        <v>81</v>
      </c>
      <c r="AN17" t="s">
        <v>81</v>
      </c>
      <c r="AO17" t="s">
        <v>81</v>
      </c>
      <c r="AP17" t="s">
        <v>81</v>
      </c>
      <c r="AQ17" t="s">
        <v>81</v>
      </c>
      <c r="AR17" t="s">
        <v>81</v>
      </c>
      <c r="AS17" t="s">
        <v>81</v>
      </c>
      <c r="AT17" t="s">
        <v>81</v>
      </c>
      <c r="AU17" t="s">
        <v>81</v>
      </c>
      <c r="AV17" t="s">
        <v>81</v>
      </c>
      <c r="AW17" t="s">
        <v>81</v>
      </c>
      <c r="AX17" t="s">
        <v>81</v>
      </c>
      <c r="AY17" t="s">
        <v>81</v>
      </c>
      <c r="AZ17" t="s">
        <v>81</v>
      </c>
      <c r="BA17" t="s">
        <v>81</v>
      </c>
    </row>
    <row r="18" spans="2:53" x14ac:dyDescent="0.2">
      <c r="B18" t="s">
        <v>81</v>
      </c>
      <c r="C18" t="s">
        <v>81</v>
      </c>
      <c r="D18" t="s">
        <v>81</v>
      </c>
      <c r="E18" t="s">
        <v>273</v>
      </c>
      <c r="F18" t="s">
        <v>81</v>
      </c>
      <c r="G18" t="s">
        <v>81</v>
      </c>
      <c r="H18" t="s">
        <v>81</v>
      </c>
      <c r="I18" t="s">
        <v>81</v>
      </c>
      <c r="J18" t="s">
        <v>81</v>
      </c>
      <c r="K18" t="s">
        <v>81</v>
      </c>
      <c r="L18" t="s">
        <v>81</v>
      </c>
      <c r="M18" t="s">
        <v>81</v>
      </c>
      <c r="N18" t="s">
        <v>81</v>
      </c>
      <c r="O18" t="s">
        <v>81</v>
      </c>
      <c r="P18" t="s">
        <v>81</v>
      </c>
      <c r="Q18" t="s">
        <v>81</v>
      </c>
      <c r="R18" t="s">
        <v>81</v>
      </c>
      <c r="S18" t="s">
        <v>81</v>
      </c>
      <c r="T18" t="s">
        <v>81</v>
      </c>
      <c r="U18" t="s">
        <v>81</v>
      </c>
      <c r="V18" t="s">
        <v>81</v>
      </c>
      <c r="W18" t="s">
        <v>81</v>
      </c>
      <c r="X18" t="s">
        <v>81</v>
      </c>
      <c r="Y18" t="s">
        <v>81</v>
      </c>
      <c r="Z18" t="s">
        <v>81</v>
      </c>
      <c r="AA18" t="s">
        <v>81</v>
      </c>
      <c r="AB18" t="s">
        <v>81</v>
      </c>
      <c r="AC18" t="s">
        <v>81</v>
      </c>
      <c r="AD18" t="s">
        <v>81</v>
      </c>
      <c r="AE18" t="s">
        <v>81</v>
      </c>
      <c r="AF18" t="s">
        <v>81</v>
      </c>
      <c r="AG18" t="s">
        <v>81</v>
      </c>
      <c r="AH18" t="s">
        <v>81</v>
      </c>
      <c r="AI18" t="s">
        <v>81</v>
      </c>
      <c r="AJ18" t="s">
        <v>81</v>
      </c>
      <c r="AK18" t="s">
        <v>81</v>
      </c>
      <c r="AL18" t="s">
        <v>81</v>
      </c>
      <c r="AM18" t="s">
        <v>81</v>
      </c>
      <c r="AN18" t="s">
        <v>81</v>
      </c>
      <c r="AO18" t="s">
        <v>81</v>
      </c>
      <c r="AP18" t="s">
        <v>81</v>
      </c>
      <c r="AQ18" t="s">
        <v>81</v>
      </c>
      <c r="AR18" t="s">
        <v>81</v>
      </c>
      <c r="AS18" t="s">
        <v>81</v>
      </c>
      <c r="AT18" t="s">
        <v>81</v>
      </c>
      <c r="AU18" t="s">
        <v>81</v>
      </c>
      <c r="AV18" t="s">
        <v>81</v>
      </c>
      <c r="AW18" t="s">
        <v>81</v>
      </c>
      <c r="AX18" t="s">
        <v>81</v>
      </c>
      <c r="AY18" t="s">
        <v>81</v>
      </c>
      <c r="AZ18" t="s">
        <v>81</v>
      </c>
      <c r="BA18" t="s">
        <v>81</v>
      </c>
    </row>
    <row r="19" spans="2:53" x14ac:dyDescent="0.2">
      <c r="B19" t="s">
        <v>42</v>
      </c>
      <c r="C19" t="s">
        <v>81</v>
      </c>
      <c r="D19" t="s">
        <v>81</v>
      </c>
      <c r="E19" t="s">
        <v>81</v>
      </c>
      <c r="F19" t="s">
        <v>248</v>
      </c>
      <c r="G19" t="s">
        <v>262</v>
      </c>
      <c r="H19" t="s">
        <v>274</v>
      </c>
      <c r="I19" t="s">
        <v>81</v>
      </c>
      <c r="J19" t="s">
        <v>81</v>
      </c>
      <c r="K19" t="s">
        <v>81</v>
      </c>
      <c r="L19" t="s">
        <v>81</v>
      </c>
      <c r="M19" t="s">
        <v>81</v>
      </c>
      <c r="N19" t="s">
        <v>81</v>
      </c>
      <c r="O19" t="s">
        <v>81</v>
      </c>
      <c r="P19" t="s">
        <v>81</v>
      </c>
      <c r="Q19" t="s">
        <v>81</v>
      </c>
      <c r="R19" t="s">
        <v>81</v>
      </c>
      <c r="S19" t="s">
        <v>81</v>
      </c>
      <c r="T19" t="s">
        <v>81</v>
      </c>
      <c r="U19" t="s">
        <v>81</v>
      </c>
      <c r="V19" t="s">
        <v>81</v>
      </c>
      <c r="W19" t="s">
        <v>81</v>
      </c>
      <c r="X19" t="s">
        <v>81</v>
      </c>
      <c r="Y19" t="s">
        <v>81</v>
      </c>
      <c r="Z19" t="s">
        <v>81</v>
      </c>
      <c r="AA19" t="s">
        <v>81</v>
      </c>
      <c r="AB19" t="s">
        <v>81</v>
      </c>
      <c r="AC19" t="s">
        <v>81</v>
      </c>
      <c r="AD19" t="s">
        <v>81</v>
      </c>
      <c r="AE19" t="s">
        <v>81</v>
      </c>
      <c r="AF19" t="s">
        <v>81</v>
      </c>
      <c r="AG19" t="s">
        <v>81</v>
      </c>
      <c r="AH19" t="s">
        <v>81</v>
      </c>
      <c r="AI19" t="s">
        <v>81</v>
      </c>
      <c r="AJ19" t="s">
        <v>81</v>
      </c>
      <c r="AK19" t="s">
        <v>81</v>
      </c>
      <c r="AL19" t="s">
        <v>81</v>
      </c>
      <c r="AM19" t="s">
        <v>81</v>
      </c>
      <c r="AN19" t="s">
        <v>81</v>
      </c>
      <c r="AO19" t="s">
        <v>81</v>
      </c>
      <c r="AP19" t="s">
        <v>81</v>
      </c>
      <c r="AQ19" t="s">
        <v>81</v>
      </c>
      <c r="AR19" t="s">
        <v>81</v>
      </c>
      <c r="AS19" t="s">
        <v>81</v>
      </c>
      <c r="AT19" t="s">
        <v>81</v>
      </c>
      <c r="AU19" t="s">
        <v>81</v>
      </c>
      <c r="AV19" t="s">
        <v>81</v>
      </c>
      <c r="AW19" t="s">
        <v>81</v>
      </c>
      <c r="AX19" t="s">
        <v>81</v>
      </c>
      <c r="AY19" t="s">
        <v>81</v>
      </c>
      <c r="AZ19" t="s">
        <v>81</v>
      </c>
      <c r="BA19" t="s">
        <v>81</v>
      </c>
    </row>
    <row r="20" spans="2:53" x14ac:dyDescent="0.2">
      <c r="B20" t="s">
        <v>81</v>
      </c>
      <c r="C20" t="s">
        <v>81</v>
      </c>
      <c r="D20" t="s">
        <v>81</v>
      </c>
      <c r="E20" t="s">
        <v>81</v>
      </c>
      <c r="F20" t="s">
        <v>101</v>
      </c>
      <c r="G20" t="s">
        <v>101</v>
      </c>
      <c r="H20" t="s">
        <v>102</v>
      </c>
      <c r="I20" t="s">
        <v>81</v>
      </c>
      <c r="J20" t="s">
        <v>81</v>
      </c>
      <c r="K20" t="s">
        <v>81</v>
      </c>
      <c r="L20" t="s">
        <v>81</v>
      </c>
      <c r="M20" t="s">
        <v>81</v>
      </c>
      <c r="N20" t="s">
        <v>81</v>
      </c>
      <c r="O20" t="s">
        <v>81</v>
      </c>
      <c r="P20" t="s">
        <v>81</v>
      </c>
      <c r="Q20" t="s">
        <v>81</v>
      </c>
      <c r="R20" t="s">
        <v>81</v>
      </c>
      <c r="S20" t="s">
        <v>81</v>
      </c>
      <c r="T20" t="s">
        <v>81</v>
      </c>
      <c r="U20" t="s">
        <v>81</v>
      </c>
      <c r="V20" t="s">
        <v>81</v>
      </c>
      <c r="W20" t="s">
        <v>81</v>
      </c>
      <c r="X20" t="s">
        <v>81</v>
      </c>
      <c r="Y20" t="s">
        <v>81</v>
      </c>
      <c r="Z20" t="s">
        <v>81</v>
      </c>
      <c r="AA20" t="s">
        <v>81</v>
      </c>
      <c r="AB20" t="s">
        <v>81</v>
      </c>
      <c r="AC20" t="s">
        <v>81</v>
      </c>
      <c r="AD20" t="s">
        <v>81</v>
      </c>
      <c r="AE20" t="s">
        <v>81</v>
      </c>
      <c r="AF20" t="s">
        <v>81</v>
      </c>
      <c r="AG20" t="s">
        <v>81</v>
      </c>
      <c r="AH20" t="s">
        <v>81</v>
      </c>
      <c r="AI20" t="s">
        <v>81</v>
      </c>
      <c r="AJ20" t="s">
        <v>81</v>
      </c>
      <c r="AK20" t="s">
        <v>81</v>
      </c>
      <c r="AL20" t="s">
        <v>81</v>
      </c>
      <c r="AM20" t="s">
        <v>81</v>
      </c>
      <c r="AN20" t="s">
        <v>81</v>
      </c>
      <c r="AO20" t="s">
        <v>81</v>
      </c>
      <c r="AP20" t="s">
        <v>81</v>
      </c>
      <c r="AQ20" t="s">
        <v>81</v>
      </c>
      <c r="AR20" t="s">
        <v>81</v>
      </c>
      <c r="AS20" t="s">
        <v>81</v>
      </c>
      <c r="AT20" t="s">
        <v>81</v>
      </c>
      <c r="AU20" t="s">
        <v>81</v>
      </c>
      <c r="AV20" t="s">
        <v>81</v>
      </c>
      <c r="AW20" t="s">
        <v>81</v>
      </c>
      <c r="AX20" t="s">
        <v>81</v>
      </c>
      <c r="AY20" t="s">
        <v>81</v>
      </c>
      <c r="AZ20" t="s">
        <v>81</v>
      </c>
      <c r="BA20" t="s">
        <v>81</v>
      </c>
    </row>
    <row r="21" spans="2:53" x14ac:dyDescent="0.2">
      <c r="B21" t="s">
        <v>17</v>
      </c>
      <c r="C21" t="s">
        <v>81</v>
      </c>
      <c r="D21" t="s">
        <v>81</v>
      </c>
      <c r="E21" t="s">
        <v>81</v>
      </c>
      <c r="F21" t="s">
        <v>275</v>
      </c>
      <c r="G21" t="s">
        <v>81</v>
      </c>
      <c r="H21" t="s">
        <v>81</v>
      </c>
      <c r="I21" t="s">
        <v>81</v>
      </c>
      <c r="J21" t="s">
        <v>81</v>
      </c>
      <c r="K21" t="s">
        <v>81</v>
      </c>
      <c r="L21" t="s">
        <v>81</v>
      </c>
      <c r="M21" t="s">
        <v>81</v>
      </c>
      <c r="N21" t="s">
        <v>81</v>
      </c>
      <c r="O21" t="s">
        <v>81</v>
      </c>
      <c r="P21" t="s">
        <v>81</v>
      </c>
      <c r="Q21" t="s">
        <v>81</v>
      </c>
      <c r="R21" t="s">
        <v>81</v>
      </c>
      <c r="S21" t="s">
        <v>81</v>
      </c>
      <c r="T21" t="s">
        <v>81</v>
      </c>
      <c r="U21" t="s">
        <v>81</v>
      </c>
      <c r="V21" t="s">
        <v>81</v>
      </c>
      <c r="W21" t="s">
        <v>81</v>
      </c>
      <c r="X21" t="s">
        <v>81</v>
      </c>
      <c r="Y21" t="s">
        <v>81</v>
      </c>
      <c r="Z21" t="s">
        <v>81</v>
      </c>
      <c r="AA21" t="s">
        <v>81</v>
      </c>
      <c r="AB21" t="s">
        <v>81</v>
      </c>
      <c r="AC21" t="s">
        <v>81</v>
      </c>
      <c r="AD21" t="s">
        <v>81</v>
      </c>
      <c r="AE21" t="s">
        <v>81</v>
      </c>
      <c r="AF21" t="s">
        <v>81</v>
      </c>
      <c r="AG21" t="s">
        <v>81</v>
      </c>
      <c r="AH21" t="s">
        <v>81</v>
      </c>
      <c r="AI21" t="s">
        <v>81</v>
      </c>
      <c r="AJ21" t="s">
        <v>81</v>
      </c>
      <c r="AK21" t="s">
        <v>81</v>
      </c>
      <c r="AL21" t="s">
        <v>81</v>
      </c>
      <c r="AM21" t="s">
        <v>81</v>
      </c>
      <c r="AN21" t="s">
        <v>81</v>
      </c>
      <c r="AO21" t="s">
        <v>81</v>
      </c>
      <c r="AP21" t="s">
        <v>81</v>
      </c>
      <c r="AQ21" t="s">
        <v>81</v>
      </c>
      <c r="AR21" t="s">
        <v>81</v>
      </c>
      <c r="AS21" t="s">
        <v>81</v>
      </c>
      <c r="AT21" t="s">
        <v>81</v>
      </c>
      <c r="AU21" t="s">
        <v>81</v>
      </c>
      <c r="AV21" t="s">
        <v>81</v>
      </c>
      <c r="AW21" t="s">
        <v>81</v>
      </c>
      <c r="AX21" t="s">
        <v>81</v>
      </c>
      <c r="AY21" t="s">
        <v>81</v>
      </c>
      <c r="AZ21" t="s">
        <v>81</v>
      </c>
      <c r="BA21" t="s">
        <v>81</v>
      </c>
    </row>
    <row r="22" spans="2:53" x14ac:dyDescent="0.2">
      <c r="B22" t="s">
        <v>81</v>
      </c>
      <c r="C22" t="s">
        <v>81</v>
      </c>
      <c r="D22" t="s">
        <v>81</v>
      </c>
      <c r="E22" t="s">
        <v>81</v>
      </c>
      <c r="F22" t="s">
        <v>242</v>
      </c>
      <c r="G22" t="s">
        <v>81</v>
      </c>
      <c r="H22" t="s">
        <v>81</v>
      </c>
      <c r="I22" t="s">
        <v>81</v>
      </c>
      <c r="J22" t="s">
        <v>81</v>
      </c>
      <c r="K22" t="s">
        <v>81</v>
      </c>
      <c r="L22" t="s">
        <v>81</v>
      </c>
      <c r="M22" t="s">
        <v>81</v>
      </c>
      <c r="N22" t="s">
        <v>81</v>
      </c>
      <c r="O22" t="s">
        <v>81</v>
      </c>
      <c r="P22" t="s">
        <v>81</v>
      </c>
      <c r="Q22" t="s">
        <v>81</v>
      </c>
      <c r="R22" t="s">
        <v>81</v>
      </c>
      <c r="S22" t="s">
        <v>81</v>
      </c>
      <c r="T22" t="s">
        <v>81</v>
      </c>
      <c r="U22" t="s">
        <v>81</v>
      </c>
      <c r="V22" t="s">
        <v>81</v>
      </c>
      <c r="W22" t="s">
        <v>81</v>
      </c>
      <c r="X22" t="s">
        <v>81</v>
      </c>
      <c r="Y22" t="s">
        <v>81</v>
      </c>
      <c r="Z22" t="s">
        <v>81</v>
      </c>
      <c r="AA22" t="s">
        <v>81</v>
      </c>
      <c r="AB22" t="s">
        <v>81</v>
      </c>
      <c r="AC22" t="s">
        <v>81</v>
      </c>
      <c r="AD22" t="s">
        <v>81</v>
      </c>
      <c r="AE22" t="s">
        <v>81</v>
      </c>
      <c r="AF22" t="s">
        <v>81</v>
      </c>
      <c r="AG22" t="s">
        <v>81</v>
      </c>
      <c r="AH22" t="s">
        <v>81</v>
      </c>
      <c r="AI22" t="s">
        <v>81</v>
      </c>
      <c r="AJ22" t="s">
        <v>81</v>
      </c>
      <c r="AK22" t="s">
        <v>81</v>
      </c>
      <c r="AL22" t="s">
        <v>81</v>
      </c>
      <c r="AM22" t="s">
        <v>81</v>
      </c>
      <c r="AN22" t="s">
        <v>81</v>
      </c>
      <c r="AO22" t="s">
        <v>81</v>
      </c>
      <c r="AP22" t="s">
        <v>81</v>
      </c>
      <c r="AQ22" t="s">
        <v>81</v>
      </c>
      <c r="AR22" t="s">
        <v>81</v>
      </c>
      <c r="AS22" t="s">
        <v>81</v>
      </c>
      <c r="AT22" t="s">
        <v>81</v>
      </c>
      <c r="AU22" t="s">
        <v>81</v>
      </c>
      <c r="AV22" t="s">
        <v>81</v>
      </c>
      <c r="AW22" t="s">
        <v>81</v>
      </c>
      <c r="AX22" t="s">
        <v>81</v>
      </c>
      <c r="AY22" t="s">
        <v>81</v>
      </c>
      <c r="AZ22" t="s">
        <v>81</v>
      </c>
      <c r="BA22" t="s">
        <v>81</v>
      </c>
    </row>
    <row r="23" spans="2:53" x14ac:dyDescent="0.2">
      <c r="B23" t="s">
        <v>87</v>
      </c>
      <c r="C23" t="s">
        <v>81</v>
      </c>
      <c r="D23" t="s">
        <v>81</v>
      </c>
      <c r="E23" t="s">
        <v>81</v>
      </c>
      <c r="F23" t="s">
        <v>96</v>
      </c>
      <c r="G23" t="s">
        <v>81</v>
      </c>
      <c r="H23" t="s">
        <v>81</v>
      </c>
      <c r="I23" t="s">
        <v>81</v>
      </c>
      <c r="J23" t="s">
        <v>81</v>
      </c>
      <c r="K23" t="s">
        <v>81</v>
      </c>
      <c r="L23" t="s">
        <v>81</v>
      </c>
      <c r="M23" t="s">
        <v>81</v>
      </c>
      <c r="N23" t="s">
        <v>81</v>
      </c>
      <c r="O23" t="s">
        <v>81</v>
      </c>
      <c r="P23" t="s">
        <v>81</v>
      </c>
      <c r="Q23" t="s">
        <v>81</v>
      </c>
      <c r="R23" t="s">
        <v>81</v>
      </c>
      <c r="S23" t="s">
        <v>81</v>
      </c>
      <c r="T23" t="s">
        <v>81</v>
      </c>
      <c r="U23" t="s">
        <v>81</v>
      </c>
      <c r="V23" t="s">
        <v>81</v>
      </c>
      <c r="W23" t="s">
        <v>81</v>
      </c>
      <c r="X23" t="s">
        <v>81</v>
      </c>
      <c r="Y23" t="s">
        <v>81</v>
      </c>
      <c r="Z23" t="s">
        <v>81</v>
      </c>
      <c r="AA23" t="s">
        <v>81</v>
      </c>
      <c r="AB23" t="s">
        <v>81</v>
      </c>
      <c r="AC23" t="s">
        <v>81</v>
      </c>
      <c r="AD23" t="s">
        <v>81</v>
      </c>
      <c r="AE23" t="s">
        <v>81</v>
      </c>
      <c r="AF23" t="s">
        <v>81</v>
      </c>
      <c r="AG23" t="s">
        <v>81</v>
      </c>
      <c r="AH23" t="s">
        <v>81</v>
      </c>
      <c r="AI23" t="s">
        <v>81</v>
      </c>
      <c r="AJ23" t="s">
        <v>81</v>
      </c>
      <c r="AK23" t="s">
        <v>81</v>
      </c>
      <c r="AL23" t="s">
        <v>81</v>
      </c>
      <c r="AM23" t="s">
        <v>81</v>
      </c>
      <c r="AN23" t="s">
        <v>81</v>
      </c>
      <c r="AO23" t="s">
        <v>81</v>
      </c>
      <c r="AP23" t="s">
        <v>81</v>
      </c>
      <c r="AQ23" t="s">
        <v>81</v>
      </c>
      <c r="AR23" t="s">
        <v>81</v>
      </c>
      <c r="AS23" t="s">
        <v>81</v>
      </c>
      <c r="AT23" t="s">
        <v>81</v>
      </c>
      <c r="AU23" t="s">
        <v>81</v>
      </c>
      <c r="AV23" t="s">
        <v>81</v>
      </c>
      <c r="AW23" t="s">
        <v>81</v>
      </c>
      <c r="AX23" t="s">
        <v>81</v>
      </c>
      <c r="AY23" t="s">
        <v>81</v>
      </c>
      <c r="AZ23" t="s">
        <v>81</v>
      </c>
      <c r="BA23" t="s">
        <v>81</v>
      </c>
    </row>
    <row r="24" spans="2:53" x14ac:dyDescent="0.2">
      <c r="B24" t="s">
        <v>81</v>
      </c>
      <c r="C24" t="s">
        <v>81</v>
      </c>
      <c r="D24" t="s">
        <v>81</v>
      </c>
      <c r="E24" t="s">
        <v>81</v>
      </c>
      <c r="F24" t="s">
        <v>204</v>
      </c>
      <c r="G24" t="s">
        <v>81</v>
      </c>
      <c r="H24" t="s">
        <v>81</v>
      </c>
      <c r="I24" t="s">
        <v>81</v>
      </c>
      <c r="J24" t="s">
        <v>81</v>
      </c>
      <c r="K24" t="s">
        <v>81</v>
      </c>
      <c r="L24" t="s">
        <v>81</v>
      </c>
      <c r="M24" t="s">
        <v>81</v>
      </c>
      <c r="N24" t="s">
        <v>81</v>
      </c>
      <c r="O24" t="s">
        <v>81</v>
      </c>
      <c r="P24" t="s">
        <v>81</v>
      </c>
      <c r="Q24" t="s">
        <v>81</v>
      </c>
      <c r="R24" t="s">
        <v>81</v>
      </c>
      <c r="S24" t="s">
        <v>81</v>
      </c>
      <c r="T24" t="s">
        <v>81</v>
      </c>
      <c r="U24" t="s">
        <v>81</v>
      </c>
      <c r="V24" t="s">
        <v>81</v>
      </c>
      <c r="W24" t="s">
        <v>81</v>
      </c>
      <c r="X24" t="s">
        <v>81</v>
      </c>
      <c r="Y24" t="s">
        <v>81</v>
      </c>
      <c r="Z24" t="s">
        <v>81</v>
      </c>
      <c r="AA24" t="s">
        <v>81</v>
      </c>
      <c r="AB24" t="s">
        <v>81</v>
      </c>
      <c r="AC24" t="s">
        <v>81</v>
      </c>
      <c r="AD24" t="s">
        <v>81</v>
      </c>
      <c r="AE24" t="s">
        <v>81</v>
      </c>
      <c r="AF24" t="s">
        <v>81</v>
      </c>
      <c r="AG24" t="s">
        <v>81</v>
      </c>
      <c r="AH24" t="s">
        <v>81</v>
      </c>
      <c r="AI24" t="s">
        <v>81</v>
      </c>
      <c r="AJ24" t="s">
        <v>81</v>
      </c>
      <c r="AK24" t="s">
        <v>81</v>
      </c>
      <c r="AL24" t="s">
        <v>81</v>
      </c>
      <c r="AM24" t="s">
        <v>81</v>
      </c>
      <c r="AN24" t="s">
        <v>81</v>
      </c>
      <c r="AO24" t="s">
        <v>81</v>
      </c>
      <c r="AP24" t="s">
        <v>81</v>
      </c>
      <c r="AQ24" t="s">
        <v>81</v>
      </c>
      <c r="AR24" t="s">
        <v>81</v>
      </c>
      <c r="AS24" t="s">
        <v>81</v>
      </c>
      <c r="AT24" t="s">
        <v>81</v>
      </c>
      <c r="AU24" t="s">
        <v>81</v>
      </c>
      <c r="AV24" t="s">
        <v>81</v>
      </c>
      <c r="AW24" t="s">
        <v>81</v>
      </c>
      <c r="AX24" t="s">
        <v>81</v>
      </c>
      <c r="AY24" t="s">
        <v>81</v>
      </c>
      <c r="AZ24" t="s">
        <v>81</v>
      </c>
      <c r="BA24" t="s">
        <v>81</v>
      </c>
    </row>
    <row r="25" spans="2:53" x14ac:dyDescent="0.2">
      <c r="B25" t="s">
        <v>39</v>
      </c>
      <c r="C25" t="s">
        <v>81</v>
      </c>
      <c r="D25" t="s">
        <v>81</v>
      </c>
      <c r="E25" t="s">
        <v>81</v>
      </c>
      <c r="F25" t="s">
        <v>81</v>
      </c>
      <c r="G25" t="s">
        <v>276</v>
      </c>
      <c r="H25" t="s">
        <v>81</v>
      </c>
      <c r="I25" t="s">
        <v>81</v>
      </c>
      <c r="J25" t="s">
        <v>81</v>
      </c>
      <c r="K25" t="s">
        <v>81</v>
      </c>
      <c r="L25" t="s">
        <v>81</v>
      </c>
      <c r="M25" t="s">
        <v>81</v>
      </c>
      <c r="N25" t="s">
        <v>81</v>
      </c>
      <c r="O25" t="s">
        <v>81</v>
      </c>
      <c r="P25" t="s">
        <v>81</v>
      </c>
      <c r="Q25" t="s">
        <v>81</v>
      </c>
      <c r="R25" t="s">
        <v>81</v>
      </c>
      <c r="S25" t="s">
        <v>81</v>
      </c>
      <c r="T25" t="s">
        <v>81</v>
      </c>
      <c r="U25" t="s">
        <v>81</v>
      </c>
      <c r="V25" t="s">
        <v>81</v>
      </c>
      <c r="W25" t="s">
        <v>81</v>
      </c>
      <c r="X25" t="s">
        <v>81</v>
      </c>
      <c r="Y25" t="s">
        <v>81</v>
      </c>
      <c r="Z25" t="s">
        <v>81</v>
      </c>
      <c r="AA25" t="s">
        <v>81</v>
      </c>
      <c r="AB25" t="s">
        <v>81</v>
      </c>
      <c r="AC25" t="s">
        <v>81</v>
      </c>
      <c r="AD25" t="s">
        <v>81</v>
      </c>
      <c r="AE25" t="s">
        <v>81</v>
      </c>
      <c r="AF25" t="s">
        <v>81</v>
      </c>
      <c r="AG25" t="s">
        <v>81</v>
      </c>
      <c r="AH25" t="s">
        <v>81</v>
      </c>
      <c r="AI25" t="s">
        <v>81</v>
      </c>
      <c r="AJ25" t="s">
        <v>81</v>
      </c>
      <c r="AK25" t="s">
        <v>81</v>
      </c>
      <c r="AL25" t="s">
        <v>81</v>
      </c>
      <c r="AM25" t="s">
        <v>81</v>
      </c>
      <c r="AN25" t="s">
        <v>81</v>
      </c>
      <c r="AO25" t="s">
        <v>81</v>
      </c>
      <c r="AP25" t="s">
        <v>81</v>
      </c>
      <c r="AQ25" t="s">
        <v>81</v>
      </c>
      <c r="AR25" t="s">
        <v>81</v>
      </c>
      <c r="AS25" t="s">
        <v>81</v>
      </c>
      <c r="AT25" t="s">
        <v>81</v>
      </c>
      <c r="AU25" t="s">
        <v>81</v>
      </c>
      <c r="AV25" t="s">
        <v>81</v>
      </c>
      <c r="AW25" t="s">
        <v>81</v>
      </c>
      <c r="AX25" t="s">
        <v>81</v>
      </c>
      <c r="AY25" t="s">
        <v>81</v>
      </c>
      <c r="AZ25" t="s">
        <v>81</v>
      </c>
      <c r="BA25" t="s">
        <v>81</v>
      </c>
    </row>
    <row r="26" spans="2:53" x14ac:dyDescent="0.2">
      <c r="B26" t="s">
        <v>81</v>
      </c>
      <c r="C26" t="s">
        <v>81</v>
      </c>
      <c r="D26" t="s">
        <v>81</v>
      </c>
      <c r="E26" t="s">
        <v>81</v>
      </c>
      <c r="F26" t="s">
        <v>81</v>
      </c>
      <c r="G26" t="s">
        <v>151</v>
      </c>
      <c r="H26" t="s">
        <v>81</v>
      </c>
      <c r="I26" t="s">
        <v>81</v>
      </c>
      <c r="J26" t="s">
        <v>81</v>
      </c>
      <c r="K26" t="s">
        <v>81</v>
      </c>
      <c r="L26" t="s">
        <v>81</v>
      </c>
      <c r="M26" t="s">
        <v>81</v>
      </c>
      <c r="N26" t="s">
        <v>81</v>
      </c>
      <c r="O26" t="s">
        <v>81</v>
      </c>
      <c r="P26" t="s">
        <v>81</v>
      </c>
      <c r="Q26" t="s">
        <v>81</v>
      </c>
      <c r="R26" t="s">
        <v>81</v>
      </c>
      <c r="S26" t="s">
        <v>81</v>
      </c>
      <c r="T26" t="s">
        <v>81</v>
      </c>
      <c r="U26" t="s">
        <v>81</v>
      </c>
      <c r="V26" t="s">
        <v>81</v>
      </c>
      <c r="W26" t="s">
        <v>81</v>
      </c>
      <c r="X26" t="s">
        <v>81</v>
      </c>
      <c r="Y26" t="s">
        <v>81</v>
      </c>
      <c r="Z26" t="s">
        <v>81</v>
      </c>
      <c r="AA26" t="s">
        <v>81</v>
      </c>
      <c r="AB26" t="s">
        <v>81</v>
      </c>
      <c r="AC26" t="s">
        <v>81</v>
      </c>
      <c r="AD26" t="s">
        <v>81</v>
      </c>
      <c r="AE26" t="s">
        <v>81</v>
      </c>
      <c r="AF26" t="s">
        <v>81</v>
      </c>
      <c r="AG26" t="s">
        <v>81</v>
      </c>
      <c r="AH26" t="s">
        <v>81</v>
      </c>
      <c r="AI26" t="s">
        <v>81</v>
      </c>
      <c r="AJ26" t="s">
        <v>81</v>
      </c>
      <c r="AK26" t="s">
        <v>81</v>
      </c>
      <c r="AL26" t="s">
        <v>81</v>
      </c>
      <c r="AM26" t="s">
        <v>81</v>
      </c>
      <c r="AN26" t="s">
        <v>81</v>
      </c>
      <c r="AO26" t="s">
        <v>81</v>
      </c>
      <c r="AP26" t="s">
        <v>81</v>
      </c>
      <c r="AQ26" t="s">
        <v>81</v>
      </c>
      <c r="AR26" t="s">
        <v>81</v>
      </c>
      <c r="AS26" t="s">
        <v>81</v>
      </c>
      <c r="AT26" t="s">
        <v>81</v>
      </c>
      <c r="AU26" t="s">
        <v>81</v>
      </c>
      <c r="AV26" t="s">
        <v>81</v>
      </c>
      <c r="AW26" t="s">
        <v>81</v>
      </c>
      <c r="AX26" t="s">
        <v>81</v>
      </c>
      <c r="AY26" t="s">
        <v>81</v>
      </c>
      <c r="AZ26" t="s">
        <v>81</v>
      </c>
      <c r="BA26" t="s">
        <v>81</v>
      </c>
    </row>
    <row r="27" spans="2:53" x14ac:dyDescent="0.2">
      <c r="B27" t="s">
        <v>87</v>
      </c>
      <c r="C27" t="s">
        <v>81</v>
      </c>
      <c r="D27" t="s">
        <v>81</v>
      </c>
      <c r="E27" t="s">
        <v>81</v>
      </c>
      <c r="F27" t="s">
        <v>81</v>
      </c>
      <c r="G27" t="s">
        <v>198</v>
      </c>
      <c r="H27" t="s">
        <v>81</v>
      </c>
      <c r="I27" t="s">
        <v>81</v>
      </c>
      <c r="J27" t="s">
        <v>81</v>
      </c>
      <c r="K27" t="s">
        <v>81</v>
      </c>
      <c r="L27" t="s">
        <v>81</v>
      </c>
      <c r="M27" t="s">
        <v>81</v>
      </c>
      <c r="N27" t="s">
        <v>81</v>
      </c>
      <c r="O27" t="s">
        <v>81</v>
      </c>
      <c r="P27" t="s">
        <v>81</v>
      </c>
      <c r="Q27" t="s">
        <v>81</v>
      </c>
      <c r="R27" t="s">
        <v>81</v>
      </c>
      <c r="S27" t="s">
        <v>81</v>
      </c>
      <c r="T27" t="s">
        <v>81</v>
      </c>
      <c r="U27" t="s">
        <v>81</v>
      </c>
      <c r="V27" t="s">
        <v>81</v>
      </c>
      <c r="W27" t="s">
        <v>81</v>
      </c>
      <c r="X27" t="s">
        <v>81</v>
      </c>
      <c r="Y27" t="s">
        <v>81</v>
      </c>
      <c r="Z27" t="s">
        <v>81</v>
      </c>
      <c r="AA27" t="s">
        <v>81</v>
      </c>
      <c r="AB27" t="s">
        <v>81</v>
      </c>
      <c r="AC27" t="s">
        <v>81</v>
      </c>
      <c r="AD27" t="s">
        <v>81</v>
      </c>
      <c r="AE27" t="s">
        <v>81</v>
      </c>
      <c r="AF27" t="s">
        <v>81</v>
      </c>
      <c r="AG27" t="s">
        <v>81</v>
      </c>
      <c r="AH27" t="s">
        <v>81</v>
      </c>
      <c r="AI27" t="s">
        <v>81</v>
      </c>
      <c r="AJ27" t="s">
        <v>81</v>
      </c>
      <c r="AK27" t="s">
        <v>81</v>
      </c>
      <c r="AL27" t="s">
        <v>81</v>
      </c>
      <c r="AM27" t="s">
        <v>81</v>
      </c>
      <c r="AN27" t="s">
        <v>81</v>
      </c>
      <c r="AO27" t="s">
        <v>81</v>
      </c>
      <c r="AP27" t="s">
        <v>81</v>
      </c>
      <c r="AQ27" t="s">
        <v>81</v>
      </c>
      <c r="AR27" t="s">
        <v>81</v>
      </c>
      <c r="AS27" t="s">
        <v>81</v>
      </c>
      <c r="AT27" t="s">
        <v>81</v>
      </c>
      <c r="AU27" t="s">
        <v>81</v>
      </c>
      <c r="AV27" t="s">
        <v>81</v>
      </c>
      <c r="AW27" t="s">
        <v>81</v>
      </c>
      <c r="AX27" t="s">
        <v>81</v>
      </c>
      <c r="AY27" t="s">
        <v>81</v>
      </c>
      <c r="AZ27" t="s">
        <v>81</v>
      </c>
      <c r="BA27" t="s">
        <v>81</v>
      </c>
    </row>
    <row r="28" spans="2:53" x14ac:dyDescent="0.2">
      <c r="B28" t="s">
        <v>81</v>
      </c>
      <c r="C28" t="s">
        <v>81</v>
      </c>
      <c r="D28" t="s">
        <v>81</v>
      </c>
      <c r="E28" t="s">
        <v>81</v>
      </c>
      <c r="F28" t="s">
        <v>81</v>
      </c>
      <c r="G28" t="s">
        <v>107</v>
      </c>
      <c r="H28" t="s">
        <v>81</v>
      </c>
      <c r="I28" t="s">
        <v>81</v>
      </c>
      <c r="J28" t="s">
        <v>81</v>
      </c>
      <c r="K28" t="s">
        <v>81</v>
      </c>
      <c r="L28" t="s">
        <v>81</v>
      </c>
      <c r="M28" t="s">
        <v>81</v>
      </c>
      <c r="N28" t="s">
        <v>81</v>
      </c>
      <c r="O28" t="s">
        <v>81</v>
      </c>
      <c r="P28" t="s">
        <v>81</v>
      </c>
      <c r="Q28" t="s">
        <v>81</v>
      </c>
      <c r="R28" t="s">
        <v>81</v>
      </c>
      <c r="S28" t="s">
        <v>81</v>
      </c>
      <c r="T28" t="s">
        <v>81</v>
      </c>
      <c r="U28" t="s">
        <v>81</v>
      </c>
      <c r="V28" t="s">
        <v>81</v>
      </c>
      <c r="W28" t="s">
        <v>81</v>
      </c>
      <c r="X28" t="s">
        <v>81</v>
      </c>
      <c r="Y28" t="s">
        <v>81</v>
      </c>
      <c r="Z28" t="s">
        <v>81</v>
      </c>
      <c r="AA28" t="s">
        <v>81</v>
      </c>
      <c r="AB28" t="s">
        <v>81</v>
      </c>
      <c r="AC28" t="s">
        <v>81</v>
      </c>
      <c r="AD28" t="s">
        <v>81</v>
      </c>
      <c r="AE28" t="s">
        <v>81</v>
      </c>
      <c r="AF28" t="s">
        <v>81</v>
      </c>
      <c r="AG28" t="s">
        <v>81</v>
      </c>
      <c r="AH28" t="s">
        <v>81</v>
      </c>
      <c r="AI28" t="s">
        <v>81</v>
      </c>
      <c r="AJ28" t="s">
        <v>81</v>
      </c>
      <c r="AK28" t="s">
        <v>81</v>
      </c>
      <c r="AL28" t="s">
        <v>81</v>
      </c>
      <c r="AM28" t="s">
        <v>81</v>
      </c>
      <c r="AN28" t="s">
        <v>81</v>
      </c>
      <c r="AO28" t="s">
        <v>81</v>
      </c>
      <c r="AP28" t="s">
        <v>81</v>
      </c>
      <c r="AQ28" t="s">
        <v>81</v>
      </c>
      <c r="AR28" t="s">
        <v>81</v>
      </c>
      <c r="AS28" t="s">
        <v>81</v>
      </c>
      <c r="AT28" t="s">
        <v>81</v>
      </c>
      <c r="AU28" t="s">
        <v>81</v>
      </c>
      <c r="AV28" t="s">
        <v>81</v>
      </c>
      <c r="AW28" t="s">
        <v>81</v>
      </c>
      <c r="AX28" t="s">
        <v>81</v>
      </c>
      <c r="AY28" t="s">
        <v>81</v>
      </c>
      <c r="AZ28" t="s">
        <v>81</v>
      </c>
      <c r="BA28" t="s">
        <v>81</v>
      </c>
    </row>
    <row r="29" spans="2:53" x14ac:dyDescent="0.2">
      <c r="B29" t="s">
        <v>18</v>
      </c>
      <c r="C29" t="s">
        <v>81</v>
      </c>
      <c r="D29" t="s">
        <v>81</v>
      </c>
      <c r="E29" t="s">
        <v>81</v>
      </c>
      <c r="F29" t="s">
        <v>81</v>
      </c>
      <c r="G29" t="s">
        <v>81</v>
      </c>
      <c r="H29" t="s">
        <v>277</v>
      </c>
      <c r="I29" t="s">
        <v>81</v>
      </c>
      <c r="J29" t="s">
        <v>81</v>
      </c>
      <c r="K29" t="s">
        <v>81</v>
      </c>
      <c r="L29" t="s">
        <v>81</v>
      </c>
      <c r="M29" t="s">
        <v>81</v>
      </c>
      <c r="N29" t="s">
        <v>81</v>
      </c>
      <c r="O29" t="s">
        <v>81</v>
      </c>
      <c r="P29" t="s">
        <v>81</v>
      </c>
      <c r="Q29" t="s">
        <v>81</v>
      </c>
      <c r="R29" t="s">
        <v>81</v>
      </c>
      <c r="S29" t="s">
        <v>81</v>
      </c>
      <c r="T29" t="s">
        <v>81</v>
      </c>
      <c r="U29" t="s">
        <v>81</v>
      </c>
      <c r="V29" t="s">
        <v>81</v>
      </c>
      <c r="W29" t="s">
        <v>81</v>
      </c>
      <c r="X29" t="s">
        <v>81</v>
      </c>
      <c r="Y29" t="s">
        <v>81</v>
      </c>
      <c r="Z29" t="s">
        <v>81</v>
      </c>
      <c r="AA29" t="s">
        <v>81</v>
      </c>
      <c r="AB29" t="s">
        <v>81</v>
      </c>
      <c r="AC29" t="s">
        <v>81</v>
      </c>
      <c r="AD29" t="s">
        <v>81</v>
      </c>
      <c r="AE29" t="s">
        <v>81</v>
      </c>
      <c r="AF29" t="s">
        <v>81</v>
      </c>
      <c r="AG29" t="s">
        <v>81</v>
      </c>
      <c r="AH29" t="s">
        <v>81</v>
      </c>
      <c r="AI29" t="s">
        <v>81</v>
      </c>
      <c r="AJ29" t="s">
        <v>81</v>
      </c>
      <c r="AK29" t="s">
        <v>81</v>
      </c>
      <c r="AL29" t="s">
        <v>81</v>
      </c>
      <c r="AM29" t="s">
        <v>81</v>
      </c>
      <c r="AN29" t="s">
        <v>81</v>
      </c>
      <c r="AO29" t="s">
        <v>81</v>
      </c>
      <c r="AP29" t="s">
        <v>81</v>
      </c>
      <c r="AQ29" t="s">
        <v>81</v>
      </c>
      <c r="AR29" t="s">
        <v>81</v>
      </c>
      <c r="AS29" t="s">
        <v>81</v>
      </c>
      <c r="AT29" t="s">
        <v>81</v>
      </c>
      <c r="AU29" t="s">
        <v>81</v>
      </c>
      <c r="AV29" t="s">
        <v>81</v>
      </c>
      <c r="AW29" t="s">
        <v>81</v>
      </c>
      <c r="AX29" t="s">
        <v>81</v>
      </c>
      <c r="AY29" t="s">
        <v>81</v>
      </c>
      <c r="AZ29" t="s">
        <v>81</v>
      </c>
      <c r="BA29" t="s">
        <v>81</v>
      </c>
    </row>
    <row r="30" spans="2:53" x14ac:dyDescent="0.2">
      <c r="B30" t="s">
        <v>81</v>
      </c>
      <c r="C30" t="s">
        <v>81</v>
      </c>
      <c r="D30" t="s">
        <v>81</v>
      </c>
      <c r="E30" t="s">
        <v>81</v>
      </c>
      <c r="F30" t="s">
        <v>81</v>
      </c>
      <c r="G30" t="s">
        <v>81</v>
      </c>
      <c r="H30" t="s">
        <v>246</v>
      </c>
      <c r="I30" t="s">
        <v>81</v>
      </c>
      <c r="J30" t="s">
        <v>81</v>
      </c>
      <c r="K30" t="s">
        <v>81</v>
      </c>
      <c r="L30" t="s">
        <v>81</v>
      </c>
      <c r="M30" t="s">
        <v>81</v>
      </c>
      <c r="N30" t="s">
        <v>81</v>
      </c>
      <c r="O30" t="s">
        <v>81</v>
      </c>
      <c r="P30" t="s">
        <v>81</v>
      </c>
      <c r="Q30" t="s">
        <v>81</v>
      </c>
      <c r="R30" t="s">
        <v>81</v>
      </c>
      <c r="S30" t="s">
        <v>81</v>
      </c>
      <c r="T30" t="s">
        <v>81</v>
      </c>
      <c r="U30" t="s">
        <v>81</v>
      </c>
      <c r="V30" t="s">
        <v>81</v>
      </c>
      <c r="W30" t="s">
        <v>81</v>
      </c>
      <c r="X30" t="s">
        <v>81</v>
      </c>
      <c r="Y30" t="s">
        <v>81</v>
      </c>
      <c r="Z30" t="s">
        <v>81</v>
      </c>
      <c r="AA30" t="s">
        <v>81</v>
      </c>
      <c r="AB30" t="s">
        <v>81</v>
      </c>
      <c r="AC30" t="s">
        <v>81</v>
      </c>
      <c r="AD30" t="s">
        <v>81</v>
      </c>
      <c r="AE30" t="s">
        <v>81</v>
      </c>
      <c r="AF30" t="s">
        <v>81</v>
      </c>
      <c r="AG30" t="s">
        <v>81</v>
      </c>
      <c r="AH30" t="s">
        <v>81</v>
      </c>
      <c r="AI30" t="s">
        <v>81</v>
      </c>
      <c r="AJ30" t="s">
        <v>81</v>
      </c>
      <c r="AK30" t="s">
        <v>81</v>
      </c>
      <c r="AL30" t="s">
        <v>81</v>
      </c>
      <c r="AM30" t="s">
        <v>81</v>
      </c>
      <c r="AN30" t="s">
        <v>81</v>
      </c>
      <c r="AO30" t="s">
        <v>81</v>
      </c>
      <c r="AP30" t="s">
        <v>81</v>
      </c>
      <c r="AQ30" t="s">
        <v>81</v>
      </c>
      <c r="AR30" t="s">
        <v>81</v>
      </c>
      <c r="AS30" t="s">
        <v>81</v>
      </c>
      <c r="AT30" t="s">
        <v>81</v>
      </c>
      <c r="AU30" t="s">
        <v>81</v>
      </c>
      <c r="AV30" t="s">
        <v>81</v>
      </c>
      <c r="AW30" t="s">
        <v>81</v>
      </c>
      <c r="AX30" t="s">
        <v>81</v>
      </c>
      <c r="AY30" t="s">
        <v>81</v>
      </c>
      <c r="AZ30" t="s">
        <v>81</v>
      </c>
      <c r="BA30" t="s">
        <v>81</v>
      </c>
    </row>
    <row r="31" spans="2:53" x14ac:dyDescent="0.2">
      <c r="B31" t="s">
        <v>87</v>
      </c>
      <c r="C31" t="s">
        <v>81</v>
      </c>
      <c r="D31" t="s">
        <v>81</v>
      </c>
      <c r="E31" t="s">
        <v>81</v>
      </c>
      <c r="F31" t="s">
        <v>81</v>
      </c>
      <c r="G31" t="s">
        <v>81</v>
      </c>
      <c r="H31" t="s">
        <v>170</v>
      </c>
      <c r="I31" t="s">
        <v>81</v>
      </c>
      <c r="J31" t="s">
        <v>81</v>
      </c>
      <c r="K31" t="s">
        <v>81</v>
      </c>
      <c r="L31" t="s">
        <v>81</v>
      </c>
      <c r="M31" t="s">
        <v>81</v>
      </c>
      <c r="N31" t="s">
        <v>81</v>
      </c>
      <c r="O31" t="s">
        <v>81</v>
      </c>
      <c r="P31" t="s">
        <v>81</v>
      </c>
      <c r="Q31" t="s">
        <v>81</v>
      </c>
      <c r="R31" t="s">
        <v>81</v>
      </c>
      <c r="S31" t="s">
        <v>81</v>
      </c>
      <c r="T31" t="s">
        <v>81</v>
      </c>
      <c r="U31" t="s">
        <v>81</v>
      </c>
      <c r="V31" t="s">
        <v>81</v>
      </c>
      <c r="W31" t="s">
        <v>81</v>
      </c>
      <c r="X31" t="s">
        <v>81</v>
      </c>
      <c r="Y31" t="s">
        <v>81</v>
      </c>
      <c r="Z31" t="s">
        <v>81</v>
      </c>
      <c r="AA31" t="s">
        <v>81</v>
      </c>
      <c r="AB31" t="s">
        <v>81</v>
      </c>
      <c r="AC31" t="s">
        <v>81</v>
      </c>
      <c r="AD31" t="s">
        <v>81</v>
      </c>
      <c r="AE31" t="s">
        <v>81</v>
      </c>
      <c r="AF31" t="s">
        <v>81</v>
      </c>
      <c r="AG31" t="s">
        <v>81</v>
      </c>
      <c r="AH31" t="s">
        <v>81</v>
      </c>
      <c r="AI31" t="s">
        <v>81</v>
      </c>
      <c r="AJ31" t="s">
        <v>81</v>
      </c>
      <c r="AK31" t="s">
        <v>81</v>
      </c>
      <c r="AL31" t="s">
        <v>81</v>
      </c>
      <c r="AM31" t="s">
        <v>81</v>
      </c>
      <c r="AN31" t="s">
        <v>81</v>
      </c>
      <c r="AO31" t="s">
        <v>81</v>
      </c>
      <c r="AP31" t="s">
        <v>81</v>
      </c>
      <c r="AQ31" t="s">
        <v>81</v>
      </c>
      <c r="AR31" t="s">
        <v>81</v>
      </c>
      <c r="AS31" t="s">
        <v>81</v>
      </c>
      <c r="AT31" t="s">
        <v>81</v>
      </c>
      <c r="AU31" t="s">
        <v>81</v>
      </c>
      <c r="AV31" t="s">
        <v>81</v>
      </c>
      <c r="AW31" t="s">
        <v>81</v>
      </c>
      <c r="AX31" t="s">
        <v>81</v>
      </c>
      <c r="AY31" t="s">
        <v>81</v>
      </c>
      <c r="AZ31" t="s">
        <v>81</v>
      </c>
      <c r="BA31" t="s">
        <v>81</v>
      </c>
    </row>
    <row r="32" spans="2:53" x14ac:dyDescent="0.2">
      <c r="B32" t="s">
        <v>81</v>
      </c>
      <c r="C32" t="s">
        <v>81</v>
      </c>
      <c r="D32" t="s">
        <v>81</v>
      </c>
      <c r="E32" t="s">
        <v>81</v>
      </c>
      <c r="F32" t="s">
        <v>81</v>
      </c>
      <c r="G32" t="s">
        <v>81</v>
      </c>
      <c r="H32" t="s">
        <v>83</v>
      </c>
      <c r="I32" t="s">
        <v>81</v>
      </c>
      <c r="J32" t="s">
        <v>81</v>
      </c>
      <c r="K32" t="s">
        <v>81</v>
      </c>
      <c r="L32" t="s">
        <v>81</v>
      </c>
      <c r="M32" t="s">
        <v>81</v>
      </c>
      <c r="N32" t="s">
        <v>81</v>
      </c>
      <c r="O32" t="s">
        <v>81</v>
      </c>
      <c r="P32" t="s">
        <v>81</v>
      </c>
      <c r="Q32" t="s">
        <v>81</v>
      </c>
      <c r="R32" t="s">
        <v>81</v>
      </c>
      <c r="S32" t="s">
        <v>81</v>
      </c>
      <c r="T32" t="s">
        <v>81</v>
      </c>
      <c r="U32" t="s">
        <v>81</v>
      </c>
      <c r="V32" t="s">
        <v>81</v>
      </c>
      <c r="W32" t="s">
        <v>81</v>
      </c>
      <c r="X32" t="s">
        <v>81</v>
      </c>
      <c r="Y32" t="s">
        <v>81</v>
      </c>
      <c r="Z32" t="s">
        <v>81</v>
      </c>
      <c r="AA32" t="s">
        <v>81</v>
      </c>
      <c r="AB32" t="s">
        <v>81</v>
      </c>
      <c r="AC32" t="s">
        <v>81</v>
      </c>
      <c r="AD32" t="s">
        <v>81</v>
      </c>
      <c r="AE32" t="s">
        <v>81</v>
      </c>
      <c r="AF32" t="s">
        <v>81</v>
      </c>
      <c r="AG32" t="s">
        <v>81</v>
      </c>
      <c r="AH32" t="s">
        <v>81</v>
      </c>
      <c r="AI32" t="s">
        <v>81</v>
      </c>
      <c r="AJ32" t="s">
        <v>81</v>
      </c>
      <c r="AK32" t="s">
        <v>81</v>
      </c>
      <c r="AL32" t="s">
        <v>81</v>
      </c>
      <c r="AM32" t="s">
        <v>81</v>
      </c>
      <c r="AN32" t="s">
        <v>81</v>
      </c>
      <c r="AO32" t="s">
        <v>81</v>
      </c>
      <c r="AP32" t="s">
        <v>81</v>
      </c>
      <c r="AQ32" t="s">
        <v>81</v>
      </c>
      <c r="AR32" t="s">
        <v>81</v>
      </c>
      <c r="AS32" t="s">
        <v>81</v>
      </c>
      <c r="AT32" t="s">
        <v>81</v>
      </c>
      <c r="AU32" t="s">
        <v>81</v>
      </c>
      <c r="AV32" t="s">
        <v>81</v>
      </c>
      <c r="AW32" t="s">
        <v>81</v>
      </c>
      <c r="AX32" t="s">
        <v>81</v>
      </c>
      <c r="AY32" t="s">
        <v>81</v>
      </c>
      <c r="AZ32" t="s">
        <v>81</v>
      </c>
      <c r="BA32" t="s">
        <v>81</v>
      </c>
    </row>
    <row r="33" spans="2:53" x14ac:dyDescent="0.2">
      <c r="B33" t="s">
        <v>22</v>
      </c>
      <c r="C33" t="s">
        <v>81</v>
      </c>
      <c r="D33" t="s">
        <v>81</v>
      </c>
      <c r="E33" t="s">
        <v>81</v>
      </c>
      <c r="F33" t="s">
        <v>81</v>
      </c>
      <c r="G33" t="s">
        <v>81</v>
      </c>
      <c r="H33" t="s">
        <v>81</v>
      </c>
      <c r="I33" t="s">
        <v>278</v>
      </c>
      <c r="J33" t="s">
        <v>279</v>
      </c>
      <c r="K33" t="s">
        <v>280</v>
      </c>
      <c r="L33" t="s">
        <v>81</v>
      </c>
      <c r="M33" t="s">
        <v>81</v>
      </c>
      <c r="N33" t="s">
        <v>81</v>
      </c>
      <c r="O33" t="s">
        <v>81</v>
      </c>
      <c r="P33" t="s">
        <v>81</v>
      </c>
      <c r="Q33" t="s">
        <v>81</v>
      </c>
      <c r="R33" t="s">
        <v>81</v>
      </c>
      <c r="S33" t="s">
        <v>81</v>
      </c>
      <c r="T33" t="s">
        <v>81</v>
      </c>
      <c r="U33" t="s">
        <v>81</v>
      </c>
      <c r="V33" t="s">
        <v>81</v>
      </c>
      <c r="W33" t="s">
        <v>81</v>
      </c>
      <c r="X33" t="s">
        <v>81</v>
      </c>
      <c r="Y33" t="s">
        <v>81</v>
      </c>
      <c r="Z33" t="s">
        <v>81</v>
      </c>
      <c r="AA33" t="s">
        <v>81</v>
      </c>
      <c r="AB33" t="s">
        <v>81</v>
      </c>
      <c r="AC33" t="s">
        <v>81</v>
      </c>
      <c r="AD33" t="s">
        <v>81</v>
      </c>
      <c r="AE33" t="s">
        <v>81</v>
      </c>
      <c r="AF33" t="s">
        <v>81</v>
      </c>
      <c r="AG33" t="s">
        <v>81</v>
      </c>
      <c r="AH33" t="s">
        <v>81</v>
      </c>
      <c r="AI33" t="s">
        <v>81</v>
      </c>
      <c r="AJ33" t="s">
        <v>81</v>
      </c>
      <c r="AK33" t="s">
        <v>81</v>
      </c>
      <c r="AL33" t="s">
        <v>81</v>
      </c>
      <c r="AM33" t="s">
        <v>81</v>
      </c>
      <c r="AN33" t="s">
        <v>81</v>
      </c>
      <c r="AO33" t="s">
        <v>81</v>
      </c>
      <c r="AP33" t="s">
        <v>81</v>
      </c>
      <c r="AQ33" t="s">
        <v>81</v>
      </c>
      <c r="AR33" t="s">
        <v>81</v>
      </c>
      <c r="AS33" t="s">
        <v>81</v>
      </c>
      <c r="AT33" t="s">
        <v>81</v>
      </c>
      <c r="AU33" t="s">
        <v>81</v>
      </c>
      <c r="AV33" t="s">
        <v>81</v>
      </c>
      <c r="AW33" t="s">
        <v>81</v>
      </c>
      <c r="AX33" t="s">
        <v>81</v>
      </c>
      <c r="AY33" t="s">
        <v>81</v>
      </c>
      <c r="AZ33" t="s">
        <v>81</v>
      </c>
      <c r="BA33" t="s">
        <v>81</v>
      </c>
    </row>
    <row r="34" spans="2:53" x14ac:dyDescent="0.2">
      <c r="B34" t="s">
        <v>81</v>
      </c>
      <c r="C34" t="s">
        <v>81</v>
      </c>
      <c r="D34" t="s">
        <v>81</v>
      </c>
      <c r="E34" t="s">
        <v>81</v>
      </c>
      <c r="F34" t="s">
        <v>81</v>
      </c>
      <c r="G34" t="s">
        <v>81</v>
      </c>
      <c r="H34" t="s">
        <v>81</v>
      </c>
      <c r="I34" t="s">
        <v>281</v>
      </c>
      <c r="J34" t="s">
        <v>282</v>
      </c>
      <c r="K34" t="s">
        <v>283</v>
      </c>
      <c r="L34" t="s">
        <v>81</v>
      </c>
      <c r="M34" t="s">
        <v>81</v>
      </c>
      <c r="N34" t="s">
        <v>81</v>
      </c>
      <c r="O34" t="s">
        <v>81</v>
      </c>
      <c r="P34" t="s">
        <v>81</v>
      </c>
      <c r="Q34" t="s">
        <v>81</v>
      </c>
      <c r="R34" t="s">
        <v>81</v>
      </c>
      <c r="S34" t="s">
        <v>81</v>
      </c>
      <c r="T34" t="s">
        <v>81</v>
      </c>
      <c r="U34" t="s">
        <v>81</v>
      </c>
      <c r="V34" t="s">
        <v>81</v>
      </c>
      <c r="W34" t="s">
        <v>81</v>
      </c>
      <c r="X34" t="s">
        <v>81</v>
      </c>
      <c r="Y34" t="s">
        <v>81</v>
      </c>
      <c r="Z34" t="s">
        <v>81</v>
      </c>
      <c r="AA34" t="s">
        <v>81</v>
      </c>
      <c r="AB34" t="s">
        <v>81</v>
      </c>
      <c r="AC34" t="s">
        <v>81</v>
      </c>
      <c r="AD34" t="s">
        <v>81</v>
      </c>
      <c r="AE34" t="s">
        <v>81</v>
      </c>
      <c r="AF34" t="s">
        <v>81</v>
      </c>
      <c r="AG34" t="s">
        <v>81</v>
      </c>
      <c r="AH34" t="s">
        <v>81</v>
      </c>
      <c r="AI34" t="s">
        <v>81</v>
      </c>
      <c r="AJ34" t="s">
        <v>81</v>
      </c>
      <c r="AK34" t="s">
        <v>81</v>
      </c>
      <c r="AL34" t="s">
        <v>81</v>
      </c>
      <c r="AM34" t="s">
        <v>81</v>
      </c>
      <c r="AN34" t="s">
        <v>81</v>
      </c>
      <c r="AO34" t="s">
        <v>81</v>
      </c>
      <c r="AP34" t="s">
        <v>81</v>
      </c>
      <c r="AQ34" t="s">
        <v>81</v>
      </c>
      <c r="AR34" t="s">
        <v>81</v>
      </c>
      <c r="AS34" t="s">
        <v>81</v>
      </c>
      <c r="AT34" t="s">
        <v>81</v>
      </c>
      <c r="AU34" t="s">
        <v>81</v>
      </c>
      <c r="AV34" t="s">
        <v>81</v>
      </c>
      <c r="AW34" t="s">
        <v>81</v>
      </c>
      <c r="AX34" t="s">
        <v>81</v>
      </c>
      <c r="AY34" t="s">
        <v>81</v>
      </c>
      <c r="AZ34" t="s">
        <v>81</v>
      </c>
      <c r="BA34" t="s">
        <v>81</v>
      </c>
    </row>
    <row r="35" spans="2:53" x14ac:dyDescent="0.2">
      <c r="B35" t="s">
        <v>17</v>
      </c>
      <c r="C35" t="s">
        <v>81</v>
      </c>
      <c r="D35" t="s">
        <v>81</v>
      </c>
      <c r="E35" t="s">
        <v>81</v>
      </c>
      <c r="F35" t="s">
        <v>81</v>
      </c>
      <c r="G35" t="s">
        <v>81</v>
      </c>
      <c r="H35" t="s">
        <v>81</v>
      </c>
      <c r="I35" t="s">
        <v>214</v>
      </c>
      <c r="J35" t="s">
        <v>81</v>
      </c>
      <c r="K35" t="s">
        <v>81</v>
      </c>
      <c r="L35" t="s">
        <v>81</v>
      </c>
      <c r="M35" t="s">
        <v>81</v>
      </c>
      <c r="N35" t="s">
        <v>81</v>
      </c>
      <c r="O35" t="s">
        <v>81</v>
      </c>
      <c r="P35" t="s">
        <v>81</v>
      </c>
      <c r="Q35" t="s">
        <v>81</v>
      </c>
      <c r="R35" t="s">
        <v>81</v>
      </c>
      <c r="S35" t="s">
        <v>81</v>
      </c>
      <c r="T35" t="s">
        <v>81</v>
      </c>
      <c r="U35" t="s">
        <v>81</v>
      </c>
      <c r="V35" t="s">
        <v>81</v>
      </c>
      <c r="W35" t="s">
        <v>81</v>
      </c>
      <c r="X35" t="s">
        <v>81</v>
      </c>
      <c r="Y35" t="s">
        <v>81</v>
      </c>
      <c r="Z35" t="s">
        <v>81</v>
      </c>
      <c r="AA35" t="s">
        <v>81</v>
      </c>
      <c r="AB35" t="s">
        <v>81</v>
      </c>
      <c r="AC35" t="s">
        <v>81</v>
      </c>
      <c r="AD35" t="s">
        <v>81</v>
      </c>
      <c r="AE35" t="s">
        <v>81</v>
      </c>
      <c r="AF35" t="s">
        <v>81</v>
      </c>
      <c r="AG35" t="s">
        <v>81</v>
      </c>
      <c r="AH35" t="s">
        <v>81</v>
      </c>
      <c r="AI35" t="s">
        <v>81</v>
      </c>
      <c r="AJ35" t="s">
        <v>81</v>
      </c>
      <c r="AK35" t="s">
        <v>81</v>
      </c>
      <c r="AL35" t="s">
        <v>81</v>
      </c>
      <c r="AM35" t="s">
        <v>81</v>
      </c>
      <c r="AN35" t="s">
        <v>81</v>
      </c>
      <c r="AO35" t="s">
        <v>81</v>
      </c>
      <c r="AP35" t="s">
        <v>81</v>
      </c>
      <c r="AQ35" t="s">
        <v>81</v>
      </c>
      <c r="AR35" t="s">
        <v>81</v>
      </c>
      <c r="AS35" t="s">
        <v>81</v>
      </c>
      <c r="AT35" t="s">
        <v>81</v>
      </c>
      <c r="AU35" t="s">
        <v>81</v>
      </c>
      <c r="AV35" t="s">
        <v>81</v>
      </c>
      <c r="AW35" t="s">
        <v>81</v>
      </c>
      <c r="AX35" t="s">
        <v>81</v>
      </c>
      <c r="AY35" t="s">
        <v>81</v>
      </c>
      <c r="AZ35" t="s">
        <v>81</v>
      </c>
      <c r="BA35" t="s">
        <v>81</v>
      </c>
    </row>
    <row r="36" spans="2:53" x14ac:dyDescent="0.2">
      <c r="B36" t="s">
        <v>81</v>
      </c>
      <c r="C36" t="s">
        <v>81</v>
      </c>
      <c r="D36" t="s">
        <v>81</v>
      </c>
      <c r="E36" t="s">
        <v>81</v>
      </c>
      <c r="F36" t="s">
        <v>81</v>
      </c>
      <c r="G36" t="s">
        <v>81</v>
      </c>
      <c r="H36" t="s">
        <v>81</v>
      </c>
      <c r="I36" t="s">
        <v>158</v>
      </c>
      <c r="J36" t="s">
        <v>81</v>
      </c>
      <c r="K36" t="s">
        <v>81</v>
      </c>
      <c r="L36" t="s">
        <v>81</v>
      </c>
      <c r="M36" t="s">
        <v>81</v>
      </c>
      <c r="N36" t="s">
        <v>81</v>
      </c>
      <c r="O36" t="s">
        <v>81</v>
      </c>
      <c r="P36" t="s">
        <v>81</v>
      </c>
      <c r="Q36" t="s">
        <v>81</v>
      </c>
      <c r="R36" t="s">
        <v>81</v>
      </c>
      <c r="S36" t="s">
        <v>81</v>
      </c>
      <c r="T36" t="s">
        <v>81</v>
      </c>
      <c r="U36" t="s">
        <v>81</v>
      </c>
      <c r="V36" t="s">
        <v>81</v>
      </c>
      <c r="W36" t="s">
        <v>81</v>
      </c>
      <c r="X36" t="s">
        <v>81</v>
      </c>
      <c r="Y36" t="s">
        <v>81</v>
      </c>
      <c r="Z36" t="s">
        <v>81</v>
      </c>
      <c r="AA36" t="s">
        <v>81</v>
      </c>
      <c r="AB36" t="s">
        <v>81</v>
      </c>
      <c r="AC36" t="s">
        <v>81</v>
      </c>
      <c r="AD36" t="s">
        <v>81</v>
      </c>
      <c r="AE36" t="s">
        <v>81</v>
      </c>
      <c r="AF36" t="s">
        <v>81</v>
      </c>
      <c r="AG36" t="s">
        <v>81</v>
      </c>
      <c r="AH36" t="s">
        <v>81</v>
      </c>
      <c r="AI36" t="s">
        <v>81</v>
      </c>
      <c r="AJ36" t="s">
        <v>81</v>
      </c>
      <c r="AK36" t="s">
        <v>81</v>
      </c>
      <c r="AL36" t="s">
        <v>81</v>
      </c>
      <c r="AM36" t="s">
        <v>81</v>
      </c>
      <c r="AN36" t="s">
        <v>81</v>
      </c>
      <c r="AO36" t="s">
        <v>81</v>
      </c>
      <c r="AP36" t="s">
        <v>81</v>
      </c>
      <c r="AQ36" t="s">
        <v>81</v>
      </c>
      <c r="AR36" t="s">
        <v>81</v>
      </c>
      <c r="AS36" t="s">
        <v>81</v>
      </c>
      <c r="AT36" t="s">
        <v>81</v>
      </c>
      <c r="AU36" t="s">
        <v>81</v>
      </c>
      <c r="AV36" t="s">
        <v>81</v>
      </c>
      <c r="AW36" t="s">
        <v>81</v>
      </c>
      <c r="AX36" t="s">
        <v>81</v>
      </c>
      <c r="AY36" t="s">
        <v>81</v>
      </c>
      <c r="AZ36" t="s">
        <v>81</v>
      </c>
      <c r="BA36" t="s">
        <v>81</v>
      </c>
    </row>
    <row r="37" spans="2:53" x14ac:dyDescent="0.2">
      <c r="B37" t="s">
        <v>87</v>
      </c>
      <c r="C37" t="s">
        <v>81</v>
      </c>
      <c r="D37" t="s">
        <v>81</v>
      </c>
      <c r="E37" t="s">
        <v>81</v>
      </c>
      <c r="F37" t="s">
        <v>81</v>
      </c>
      <c r="G37" t="s">
        <v>81</v>
      </c>
      <c r="H37" t="s">
        <v>81</v>
      </c>
      <c r="I37" t="s">
        <v>284</v>
      </c>
      <c r="J37" t="s">
        <v>81</v>
      </c>
      <c r="K37" t="s">
        <v>81</v>
      </c>
      <c r="L37" t="s">
        <v>81</v>
      </c>
      <c r="M37" t="s">
        <v>81</v>
      </c>
      <c r="N37" t="s">
        <v>81</v>
      </c>
      <c r="O37" t="s">
        <v>81</v>
      </c>
      <c r="P37" t="s">
        <v>81</v>
      </c>
      <c r="Q37" t="s">
        <v>81</v>
      </c>
      <c r="R37" t="s">
        <v>81</v>
      </c>
      <c r="S37" t="s">
        <v>81</v>
      </c>
      <c r="T37" t="s">
        <v>81</v>
      </c>
      <c r="U37" t="s">
        <v>81</v>
      </c>
      <c r="V37" t="s">
        <v>81</v>
      </c>
      <c r="W37" t="s">
        <v>81</v>
      </c>
      <c r="X37" t="s">
        <v>81</v>
      </c>
      <c r="Y37" t="s">
        <v>81</v>
      </c>
      <c r="Z37" t="s">
        <v>81</v>
      </c>
      <c r="AA37" t="s">
        <v>81</v>
      </c>
      <c r="AB37" t="s">
        <v>81</v>
      </c>
      <c r="AC37" t="s">
        <v>81</v>
      </c>
      <c r="AD37" t="s">
        <v>81</v>
      </c>
      <c r="AE37" t="s">
        <v>81</v>
      </c>
      <c r="AF37" t="s">
        <v>81</v>
      </c>
      <c r="AG37" t="s">
        <v>81</v>
      </c>
      <c r="AH37" t="s">
        <v>81</v>
      </c>
      <c r="AI37" t="s">
        <v>81</v>
      </c>
      <c r="AJ37" t="s">
        <v>81</v>
      </c>
      <c r="AK37" t="s">
        <v>81</v>
      </c>
      <c r="AL37" t="s">
        <v>81</v>
      </c>
      <c r="AM37" t="s">
        <v>81</v>
      </c>
      <c r="AN37" t="s">
        <v>81</v>
      </c>
      <c r="AO37" t="s">
        <v>81</v>
      </c>
      <c r="AP37" t="s">
        <v>81</v>
      </c>
      <c r="AQ37" t="s">
        <v>81</v>
      </c>
      <c r="AR37" t="s">
        <v>81</v>
      </c>
      <c r="AS37" t="s">
        <v>81</v>
      </c>
      <c r="AT37" t="s">
        <v>81</v>
      </c>
      <c r="AU37" t="s">
        <v>81</v>
      </c>
      <c r="AV37" t="s">
        <v>81</v>
      </c>
      <c r="AW37" t="s">
        <v>81</v>
      </c>
      <c r="AX37" t="s">
        <v>81</v>
      </c>
      <c r="AY37" t="s">
        <v>81</v>
      </c>
      <c r="AZ37" t="s">
        <v>81</v>
      </c>
      <c r="BA37" t="s">
        <v>81</v>
      </c>
    </row>
    <row r="38" spans="2:53" x14ac:dyDescent="0.2">
      <c r="B38" t="s">
        <v>81</v>
      </c>
      <c r="C38" t="s">
        <v>81</v>
      </c>
      <c r="D38" t="s">
        <v>81</v>
      </c>
      <c r="E38" t="s">
        <v>81</v>
      </c>
      <c r="F38" t="s">
        <v>81</v>
      </c>
      <c r="G38" t="s">
        <v>81</v>
      </c>
      <c r="H38" t="s">
        <v>81</v>
      </c>
      <c r="I38" t="s">
        <v>285</v>
      </c>
      <c r="J38" t="s">
        <v>81</v>
      </c>
      <c r="K38" t="s">
        <v>81</v>
      </c>
      <c r="L38" t="s">
        <v>81</v>
      </c>
      <c r="M38" t="s">
        <v>81</v>
      </c>
      <c r="N38" t="s">
        <v>81</v>
      </c>
      <c r="O38" t="s">
        <v>81</v>
      </c>
      <c r="P38" t="s">
        <v>81</v>
      </c>
      <c r="Q38" t="s">
        <v>81</v>
      </c>
      <c r="R38" t="s">
        <v>81</v>
      </c>
      <c r="S38" t="s">
        <v>81</v>
      </c>
      <c r="T38" t="s">
        <v>81</v>
      </c>
      <c r="U38" t="s">
        <v>81</v>
      </c>
      <c r="V38" t="s">
        <v>81</v>
      </c>
      <c r="W38" t="s">
        <v>81</v>
      </c>
      <c r="X38" t="s">
        <v>81</v>
      </c>
      <c r="Y38" t="s">
        <v>81</v>
      </c>
      <c r="Z38" t="s">
        <v>81</v>
      </c>
      <c r="AA38" t="s">
        <v>81</v>
      </c>
      <c r="AB38" t="s">
        <v>81</v>
      </c>
      <c r="AC38" t="s">
        <v>81</v>
      </c>
      <c r="AD38" t="s">
        <v>81</v>
      </c>
      <c r="AE38" t="s">
        <v>81</v>
      </c>
      <c r="AF38" t="s">
        <v>81</v>
      </c>
      <c r="AG38" t="s">
        <v>81</v>
      </c>
      <c r="AH38" t="s">
        <v>81</v>
      </c>
      <c r="AI38" t="s">
        <v>81</v>
      </c>
      <c r="AJ38" t="s">
        <v>81</v>
      </c>
      <c r="AK38" t="s">
        <v>81</v>
      </c>
      <c r="AL38" t="s">
        <v>81</v>
      </c>
      <c r="AM38" t="s">
        <v>81</v>
      </c>
      <c r="AN38" t="s">
        <v>81</v>
      </c>
      <c r="AO38" t="s">
        <v>81</v>
      </c>
      <c r="AP38" t="s">
        <v>81</v>
      </c>
      <c r="AQ38" t="s">
        <v>81</v>
      </c>
      <c r="AR38" t="s">
        <v>81</v>
      </c>
      <c r="AS38" t="s">
        <v>81</v>
      </c>
      <c r="AT38" t="s">
        <v>81</v>
      </c>
      <c r="AU38" t="s">
        <v>81</v>
      </c>
      <c r="AV38" t="s">
        <v>81</v>
      </c>
      <c r="AW38" t="s">
        <v>81</v>
      </c>
      <c r="AX38" t="s">
        <v>81</v>
      </c>
      <c r="AY38" t="s">
        <v>81</v>
      </c>
      <c r="AZ38" t="s">
        <v>81</v>
      </c>
      <c r="BA38" t="s">
        <v>81</v>
      </c>
    </row>
    <row r="39" spans="2:53" x14ac:dyDescent="0.2">
      <c r="B39" t="s">
        <v>39</v>
      </c>
      <c r="C39" t="s">
        <v>81</v>
      </c>
      <c r="D39" t="s">
        <v>81</v>
      </c>
      <c r="E39" t="s">
        <v>81</v>
      </c>
      <c r="F39" t="s">
        <v>81</v>
      </c>
      <c r="G39" t="s">
        <v>81</v>
      </c>
      <c r="H39" t="s">
        <v>81</v>
      </c>
      <c r="I39" t="s">
        <v>81</v>
      </c>
      <c r="J39" t="s">
        <v>286</v>
      </c>
      <c r="K39" t="s">
        <v>81</v>
      </c>
      <c r="L39" t="s">
        <v>81</v>
      </c>
      <c r="M39" t="s">
        <v>81</v>
      </c>
      <c r="N39" t="s">
        <v>81</v>
      </c>
      <c r="O39" t="s">
        <v>81</v>
      </c>
      <c r="P39" t="s">
        <v>81</v>
      </c>
      <c r="Q39" t="s">
        <v>81</v>
      </c>
      <c r="R39" t="s">
        <v>81</v>
      </c>
      <c r="S39" t="s">
        <v>81</v>
      </c>
      <c r="T39" t="s">
        <v>81</v>
      </c>
      <c r="U39" t="s">
        <v>81</v>
      </c>
      <c r="V39" t="s">
        <v>81</v>
      </c>
      <c r="W39" t="s">
        <v>81</v>
      </c>
      <c r="X39" t="s">
        <v>81</v>
      </c>
      <c r="Y39" t="s">
        <v>81</v>
      </c>
      <c r="Z39" t="s">
        <v>81</v>
      </c>
      <c r="AA39" t="s">
        <v>81</v>
      </c>
      <c r="AB39" t="s">
        <v>81</v>
      </c>
      <c r="AC39" t="s">
        <v>81</v>
      </c>
      <c r="AD39" t="s">
        <v>81</v>
      </c>
      <c r="AE39" t="s">
        <v>81</v>
      </c>
      <c r="AF39" t="s">
        <v>81</v>
      </c>
      <c r="AG39" t="s">
        <v>81</v>
      </c>
      <c r="AH39" t="s">
        <v>81</v>
      </c>
      <c r="AI39" t="s">
        <v>81</v>
      </c>
      <c r="AJ39" t="s">
        <v>81</v>
      </c>
      <c r="AK39" t="s">
        <v>81</v>
      </c>
      <c r="AL39" t="s">
        <v>81</v>
      </c>
      <c r="AM39" t="s">
        <v>81</v>
      </c>
      <c r="AN39" t="s">
        <v>81</v>
      </c>
      <c r="AO39" t="s">
        <v>81</v>
      </c>
      <c r="AP39" t="s">
        <v>81</v>
      </c>
      <c r="AQ39" t="s">
        <v>81</v>
      </c>
      <c r="AR39" t="s">
        <v>81</v>
      </c>
      <c r="AS39" t="s">
        <v>81</v>
      </c>
      <c r="AT39" t="s">
        <v>81</v>
      </c>
      <c r="AU39" t="s">
        <v>81</v>
      </c>
      <c r="AV39" t="s">
        <v>81</v>
      </c>
      <c r="AW39" t="s">
        <v>81</v>
      </c>
      <c r="AX39" t="s">
        <v>81</v>
      </c>
      <c r="AY39" t="s">
        <v>81</v>
      </c>
      <c r="AZ39" t="s">
        <v>81</v>
      </c>
      <c r="BA39" t="s">
        <v>81</v>
      </c>
    </row>
    <row r="40" spans="2:53" x14ac:dyDescent="0.2">
      <c r="B40" t="s">
        <v>81</v>
      </c>
      <c r="C40" t="s">
        <v>81</v>
      </c>
      <c r="D40" t="s">
        <v>81</v>
      </c>
      <c r="E40" t="s">
        <v>81</v>
      </c>
      <c r="F40" t="s">
        <v>81</v>
      </c>
      <c r="G40" t="s">
        <v>81</v>
      </c>
      <c r="H40" t="s">
        <v>81</v>
      </c>
      <c r="I40" t="s">
        <v>81</v>
      </c>
      <c r="J40" t="s">
        <v>176</v>
      </c>
      <c r="K40" t="s">
        <v>81</v>
      </c>
      <c r="L40" t="s">
        <v>81</v>
      </c>
      <c r="M40" t="s">
        <v>81</v>
      </c>
      <c r="N40" t="s">
        <v>81</v>
      </c>
      <c r="O40" t="s">
        <v>81</v>
      </c>
      <c r="P40" t="s">
        <v>81</v>
      </c>
      <c r="Q40" t="s">
        <v>81</v>
      </c>
      <c r="R40" t="s">
        <v>81</v>
      </c>
      <c r="S40" t="s">
        <v>81</v>
      </c>
      <c r="T40" t="s">
        <v>81</v>
      </c>
      <c r="U40" t="s">
        <v>81</v>
      </c>
      <c r="V40" t="s">
        <v>81</v>
      </c>
      <c r="W40" t="s">
        <v>81</v>
      </c>
      <c r="X40" t="s">
        <v>81</v>
      </c>
      <c r="Y40" t="s">
        <v>81</v>
      </c>
      <c r="Z40" t="s">
        <v>81</v>
      </c>
      <c r="AA40" t="s">
        <v>81</v>
      </c>
      <c r="AB40" t="s">
        <v>81</v>
      </c>
      <c r="AC40" t="s">
        <v>81</v>
      </c>
      <c r="AD40" t="s">
        <v>81</v>
      </c>
      <c r="AE40" t="s">
        <v>81</v>
      </c>
      <c r="AF40" t="s">
        <v>81</v>
      </c>
      <c r="AG40" t="s">
        <v>81</v>
      </c>
      <c r="AH40" t="s">
        <v>81</v>
      </c>
      <c r="AI40" t="s">
        <v>81</v>
      </c>
      <c r="AJ40" t="s">
        <v>81</v>
      </c>
      <c r="AK40" t="s">
        <v>81</v>
      </c>
      <c r="AL40" t="s">
        <v>81</v>
      </c>
      <c r="AM40" t="s">
        <v>81</v>
      </c>
      <c r="AN40" t="s">
        <v>81</v>
      </c>
      <c r="AO40" t="s">
        <v>81</v>
      </c>
      <c r="AP40" t="s">
        <v>81</v>
      </c>
      <c r="AQ40" t="s">
        <v>81</v>
      </c>
      <c r="AR40" t="s">
        <v>81</v>
      </c>
      <c r="AS40" t="s">
        <v>81</v>
      </c>
      <c r="AT40" t="s">
        <v>81</v>
      </c>
      <c r="AU40" t="s">
        <v>81</v>
      </c>
      <c r="AV40" t="s">
        <v>81</v>
      </c>
      <c r="AW40" t="s">
        <v>81</v>
      </c>
      <c r="AX40" t="s">
        <v>81</v>
      </c>
      <c r="AY40" t="s">
        <v>81</v>
      </c>
      <c r="AZ40" t="s">
        <v>81</v>
      </c>
      <c r="BA40" t="s">
        <v>81</v>
      </c>
    </row>
    <row r="41" spans="2:53" x14ac:dyDescent="0.2">
      <c r="B41" t="s">
        <v>87</v>
      </c>
      <c r="C41" t="s">
        <v>81</v>
      </c>
      <c r="D41" t="s">
        <v>81</v>
      </c>
      <c r="E41" t="s">
        <v>81</v>
      </c>
      <c r="F41" t="s">
        <v>81</v>
      </c>
      <c r="G41" t="s">
        <v>81</v>
      </c>
      <c r="H41" t="s">
        <v>81</v>
      </c>
      <c r="I41" t="s">
        <v>81</v>
      </c>
      <c r="J41" t="s">
        <v>287</v>
      </c>
      <c r="K41" t="s">
        <v>81</v>
      </c>
      <c r="L41" t="s">
        <v>81</v>
      </c>
      <c r="M41" t="s">
        <v>81</v>
      </c>
      <c r="N41" t="s">
        <v>81</v>
      </c>
      <c r="O41" t="s">
        <v>81</v>
      </c>
      <c r="P41" t="s">
        <v>81</v>
      </c>
      <c r="Q41" t="s">
        <v>81</v>
      </c>
      <c r="R41" t="s">
        <v>81</v>
      </c>
      <c r="S41" t="s">
        <v>81</v>
      </c>
      <c r="T41" t="s">
        <v>81</v>
      </c>
      <c r="U41" t="s">
        <v>81</v>
      </c>
      <c r="V41" t="s">
        <v>81</v>
      </c>
      <c r="W41" t="s">
        <v>81</v>
      </c>
      <c r="X41" t="s">
        <v>81</v>
      </c>
      <c r="Y41" t="s">
        <v>81</v>
      </c>
      <c r="Z41" t="s">
        <v>81</v>
      </c>
      <c r="AA41" t="s">
        <v>81</v>
      </c>
      <c r="AB41" t="s">
        <v>81</v>
      </c>
      <c r="AC41" t="s">
        <v>81</v>
      </c>
      <c r="AD41" t="s">
        <v>81</v>
      </c>
      <c r="AE41" t="s">
        <v>81</v>
      </c>
      <c r="AF41" t="s">
        <v>81</v>
      </c>
      <c r="AG41" t="s">
        <v>81</v>
      </c>
      <c r="AH41" t="s">
        <v>81</v>
      </c>
      <c r="AI41" t="s">
        <v>81</v>
      </c>
      <c r="AJ41" t="s">
        <v>81</v>
      </c>
      <c r="AK41" t="s">
        <v>81</v>
      </c>
      <c r="AL41" t="s">
        <v>81</v>
      </c>
      <c r="AM41" t="s">
        <v>81</v>
      </c>
      <c r="AN41" t="s">
        <v>81</v>
      </c>
      <c r="AO41" t="s">
        <v>81</v>
      </c>
      <c r="AP41" t="s">
        <v>81</v>
      </c>
      <c r="AQ41" t="s">
        <v>81</v>
      </c>
      <c r="AR41" t="s">
        <v>81</v>
      </c>
      <c r="AS41" t="s">
        <v>81</v>
      </c>
      <c r="AT41" t="s">
        <v>81</v>
      </c>
      <c r="AU41" t="s">
        <v>81</v>
      </c>
      <c r="AV41" t="s">
        <v>81</v>
      </c>
      <c r="AW41" t="s">
        <v>81</v>
      </c>
      <c r="AX41" t="s">
        <v>81</v>
      </c>
      <c r="AY41" t="s">
        <v>81</v>
      </c>
      <c r="AZ41" t="s">
        <v>81</v>
      </c>
      <c r="BA41" t="s">
        <v>81</v>
      </c>
    </row>
    <row r="42" spans="2:53" x14ac:dyDescent="0.2">
      <c r="B42" t="s">
        <v>81</v>
      </c>
      <c r="C42" t="s">
        <v>81</v>
      </c>
      <c r="D42" t="s">
        <v>81</v>
      </c>
      <c r="E42" t="s">
        <v>81</v>
      </c>
      <c r="F42" t="s">
        <v>81</v>
      </c>
      <c r="G42" t="s">
        <v>81</v>
      </c>
      <c r="H42" t="s">
        <v>81</v>
      </c>
      <c r="I42" t="s">
        <v>81</v>
      </c>
      <c r="J42" t="s">
        <v>288</v>
      </c>
      <c r="K42" t="s">
        <v>81</v>
      </c>
      <c r="L42" t="s">
        <v>81</v>
      </c>
      <c r="M42" t="s">
        <v>81</v>
      </c>
      <c r="N42" t="s">
        <v>81</v>
      </c>
      <c r="O42" t="s">
        <v>81</v>
      </c>
      <c r="P42" t="s">
        <v>81</v>
      </c>
      <c r="Q42" t="s">
        <v>81</v>
      </c>
      <c r="R42" t="s">
        <v>81</v>
      </c>
      <c r="S42" t="s">
        <v>81</v>
      </c>
      <c r="T42" t="s">
        <v>81</v>
      </c>
      <c r="U42" t="s">
        <v>81</v>
      </c>
      <c r="V42" t="s">
        <v>81</v>
      </c>
      <c r="W42" t="s">
        <v>81</v>
      </c>
      <c r="X42" t="s">
        <v>81</v>
      </c>
      <c r="Y42" t="s">
        <v>81</v>
      </c>
      <c r="Z42" t="s">
        <v>81</v>
      </c>
      <c r="AA42" t="s">
        <v>81</v>
      </c>
      <c r="AB42" t="s">
        <v>81</v>
      </c>
      <c r="AC42" t="s">
        <v>81</v>
      </c>
      <c r="AD42" t="s">
        <v>81</v>
      </c>
      <c r="AE42" t="s">
        <v>81</v>
      </c>
      <c r="AF42" t="s">
        <v>81</v>
      </c>
      <c r="AG42" t="s">
        <v>81</v>
      </c>
      <c r="AH42" t="s">
        <v>81</v>
      </c>
      <c r="AI42" t="s">
        <v>81</v>
      </c>
      <c r="AJ42" t="s">
        <v>81</v>
      </c>
      <c r="AK42" t="s">
        <v>81</v>
      </c>
      <c r="AL42" t="s">
        <v>81</v>
      </c>
      <c r="AM42" t="s">
        <v>81</v>
      </c>
      <c r="AN42" t="s">
        <v>81</v>
      </c>
      <c r="AO42" t="s">
        <v>81</v>
      </c>
      <c r="AP42" t="s">
        <v>81</v>
      </c>
      <c r="AQ42" t="s">
        <v>81</v>
      </c>
      <c r="AR42" t="s">
        <v>81</v>
      </c>
      <c r="AS42" t="s">
        <v>81</v>
      </c>
      <c r="AT42" t="s">
        <v>81</v>
      </c>
      <c r="AU42" t="s">
        <v>81</v>
      </c>
      <c r="AV42" t="s">
        <v>81</v>
      </c>
      <c r="AW42" t="s">
        <v>81</v>
      </c>
      <c r="AX42" t="s">
        <v>81</v>
      </c>
      <c r="AY42" t="s">
        <v>81</v>
      </c>
      <c r="AZ42" t="s">
        <v>81</v>
      </c>
      <c r="BA42" t="s">
        <v>81</v>
      </c>
    </row>
    <row r="43" spans="2:53" x14ac:dyDescent="0.2">
      <c r="B43" t="s">
        <v>18</v>
      </c>
      <c r="C43" t="s">
        <v>81</v>
      </c>
      <c r="D43" t="s">
        <v>81</v>
      </c>
      <c r="E43" t="s">
        <v>81</v>
      </c>
      <c r="F43" t="s">
        <v>81</v>
      </c>
      <c r="G43" t="s">
        <v>81</v>
      </c>
      <c r="H43" t="s">
        <v>81</v>
      </c>
      <c r="I43" t="s">
        <v>81</v>
      </c>
      <c r="J43" t="s">
        <v>81</v>
      </c>
      <c r="K43" t="s">
        <v>160</v>
      </c>
      <c r="L43" t="s">
        <v>81</v>
      </c>
      <c r="M43" t="s">
        <v>81</v>
      </c>
      <c r="N43" t="s">
        <v>81</v>
      </c>
      <c r="O43" t="s">
        <v>81</v>
      </c>
      <c r="P43" t="s">
        <v>81</v>
      </c>
      <c r="Q43" t="s">
        <v>81</v>
      </c>
      <c r="R43" t="s">
        <v>81</v>
      </c>
      <c r="S43" t="s">
        <v>81</v>
      </c>
      <c r="T43" t="s">
        <v>81</v>
      </c>
      <c r="U43" t="s">
        <v>81</v>
      </c>
      <c r="V43" t="s">
        <v>81</v>
      </c>
      <c r="W43" t="s">
        <v>81</v>
      </c>
      <c r="X43" t="s">
        <v>81</v>
      </c>
      <c r="Y43" t="s">
        <v>81</v>
      </c>
      <c r="Z43" t="s">
        <v>81</v>
      </c>
      <c r="AA43" t="s">
        <v>81</v>
      </c>
      <c r="AB43" t="s">
        <v>81</v>
      </c>
      <c r="AC43" t="s">
        <v>81</v>
      </c>
      <c r="AD43" t="s">
        <v>81</v>
      </c>
      <c r="AE43" t="s">
        <v>81</v>
      </c>
      <c r="AF43" t="s">
        <v>81</v>
      </c>
      <c r="AG43" t="s">
        <v>81</v>
      </c>
      <c r="AH43" t="s">
        <v>81</v>
      </c>
      <c r="AI43" t="s">
        <v>81</v>
      </c>
      <c r="AJ43" t="s">
        <v>81</v>
      </c>
      <c r="AK43" t="s">
        <v>81</v>
      </c>
      <c r="AL43" t="s">
        <v>81</v>
      </c>
      <c r="AM43" t="s">
        <v>81</v>
      </c>
      <c r="AN43" t="s">
        <v>81</v>
      </c>
      <c r="AO43" t="s">
        <v>81</v>
      </c>
      <c r="AP43" t="s">
        <v>81</v>
      </c>
      <c r="AQ43" t="s">
        <v>81</v>
      </c>
      <c r="AR43" t="s">
        <v>81</v>
      </c>
      <c r="AS43" t="s">
        <v>81</v>
      </c>
      <c r="AT43" t="s">
        <v>81</v>
      </c>
      <c r="AU43" t="s">
        <v>81</v>
      </c>
      <c r="AV43" t="s">
        <v>81</v>
      </c>
      <c r="AW43" t="s">
        <v>81</v>
      </c>
      <c r="AX43" t="s">
        <v>81</v>
      </c>
      <c r="AY43" t="s">
        <v>81</v>
      </c>
      <c r="AZ43" t="s">
        <v>81</v>
      </c>
      <c r="BA43" t="s">
        <v>81</v>
      </c>
    </row>
    <row r="44" spans="2:53" x14ac:dyDescent="0.2">
      <c r="B44" t="s">
        <v>81</v>
      </c>
      <c r="C44" t="s">
        <v>81</v>
      </c>
      <c r="D44" t="s">
        <v>81</v>
      </c>
      <c r="E44" t="s">
        <v>81</v>
      </c>
      <c r="F44" t="s">
        <v>81</v>
      </c>
      <c r="G44" t="s">
        <v>81</v>
      </c>
      <c r="H44" t="s">
        <v>81</v>
      </c>
      <c r="I44" t="s">
        <v>81</v>
      </c>
      <c r="J44" t="s">
        <v>81</v>
      </c>
      <c r="K44" t="s">
        <v>95</v>
      </c>
      <c r="L44" t="s">
        <v>81</v>
      </c>
      <c r="M44" t="s">
        <v>81</v>
      </c>
      <c r="N44" t="s">
        <v>81</v>
      </c>
      <c r="O44" t="s">
        <v>81</v>
      </c>
      <c r="P44" t="s">
        <v>81</v>
      </c>
      <c r="Q44" t="s">
        <v>81</v>
      </c>
      <c r="R44" t="s">
        <v>81</v>
      </c>
      <c r="S44" t="s">
        <v>81</v>
      </c>
      <c r="T44" t="s">
        <v>81</v>
      </c>
      <c r="U44" t="s">
        <v>81</v>
      </c>
      <c r="V44" t="s">
        <v>81</v>
      </c>
      <c r="W44" t="s">
        <v>81</v>
      </c>
      <c r="X44" t="s">
        <v>81</v>
      </c>
      <c r="Y44" t="s">
        <v>81</v>
      </c>
      <c r="Z44" t="s">
        <v>81</v>
      </c>
      <c r="AA44" t="s">
        <v>81</v>
      </c>
      <c r="AB44" t="s">
        <v>81</v>
      </c>
      <c r="AC44" t="s">
        <v>81</v>
      </c>
      <c r="AD44" t="s">
        <v>81</v>
      </c>
      <c r="AE44" t="s">
        <v>81</v>
      </c>
      <c r="AF44" t="s">
        <v>81</v>
      </c>
      <c r="AG44" t="s">
        <v>81</v>
      </c>
      <c r="AH44" t="s">
        <v>81</v>
      </c>
      <c r="AI44" t="s">
        <v>81</v>
      </c>
      <c r="AJ44" t="s">
        <v>81</v>
      </c>
      <c r="AK44" t="s">
        <v>81</v>
      </c>
      <c r="AL44" t="s">
        <v>81</v>
      </c>
      <c r="AM44" t="s">
        <v>81</v>
      </c>
      <c r="AN44" t="s">
        <v>81</v>
      </c>
      <c r="AO44" t="s">
        <v>81</v>
      </c>
      <c r="AP44" t="s">
        <v>81</v>
      </c>
      <c r="AQ44" t="s">
        <v>81</v>
      </c>
      <c r="AR44" t="s">
        <v>81</v>
      </c>
      <c r="AS44" t="s">
        <v>81</v>
      </c>
      <c r="AT44" t="s">
        <v>81</v>
      </c>
      <c r="AU44" t="s">
        <v>81</v>
      </c>
      <c r="AV44" t="s">
        <v>81</v>
      </c>
      <c r="AW44" t="s">
        <v>81</v>
      </c>
      <c r="AX44" t="s">
        <v>81</v>
      </c>
      <c r="AY44" t="s">
        <v>81</v>
      </c>
      <c r="AZ44" t="s">
        <v>81</v>
      </c>
      <c r="BA44" t="s">
        <v>81</v>
      </c>
    </row>
    <row r="45" spans="2:53" x14ac:dyDescent="0.2">
      <c r="B45" t="s">
        <v>87</v>
      </c>
      <c r="C45" t="s">
        <v>81</v>
      </c>
      <c r="D45" t="s">
        <v>81</v>
      </c>
      <c r="E45" t="s">
        <v>81</v>
      </c>
      <c r="F45" t="s">
        <v>81</v>
      </c>
      <c r="G45" t="s">
        <v>81</v>
      </c>
      <c r="H45" t="s">
        <v>81</v>
      </c>
      <c r="I45" t="s">
        <v>81</v>
      </c>
      <c r="J45" t="s">
        <v>81</v>
      </c>
      <c r="K45" t="s">
        <v>289</v>
      </c>
      <c r="L45" t="s">
        <v>81</v>
      </c>
      <c r="M45" t="s">
        <v>81</v>
      </c>
      <c r="N45" t="s">
        <v>81</v>
      </c>
      <c r="O45" t="s">
        <v>81</v>
      </c>
      <c r="P45" t="s">
        <v>81</v>
      </c>
      <c r="Q45" t="s">
        <v>81</v>
      </c>
      <c r="R45" t="s">
        <v>81</v>
      </c>
      <c r="S45" t="s">
        <v>81</v>
      </c>
      <c r="T45" t="s">
        <v>81</v>
      </c>
      <c r="U45" t="s">
        <v>81</v>
      </c>
      <c r="V45" t="s">
        <v>81</v>
      </c>
      <c r="W45" t="s">
        <v>81</v>
      </c>
      <c r="X45" t="s">
        <v>81</v>
      </c>
      <c r="Y45" t="s">
        <v>81</v>
      </c>
      <c r="Z45" t="s">
        <v>81</v>
      </c>
      <c r="AA45" t="s">
        <v>81</v>
      </c>
      <c r="AB45" t="s">
        <v>81</v>
      </c>
      <c r="AC45" t="s">
        <v>81</v>
      </c>
      <c r="AD45" t="s">
        <v>81</v>
      </c>
      <c r="AE45" t="s">
        <v>81</v>
      </c>
      <c r="AF45" t="s">
        <v>81</v>
      </c>
      <c r="AG45" t="s">
        <v>81</v>
      </c>
      <c r="AH45" t="s">
        <v>81</v>
      </c>
      <c r="AI45" t="s">
        <v>81</v>
      </c>
      <c r="AJ45" t="s">
        <v>81</v>
      </c>
      <c r="AK45" t="s">
        <v>81</v>
      </c>
      <c r="AL45" t="s">
        <v>81</v>
      </c>
      <c r="AM45" t="s">
        <v>81</v>
      </c>
      <c r="AN45" t="s">
        <v>81</v>
      </c>
      <c r="AO45" t="s">
        <v>81</v>
      </c>
      <c r="AP45" t="s">
        <v>81</v>
      </c>
      <c r="AQ45" t="s">
        <v>81</v>
      </c>
      <c r="AR45" t="s">
        <v>81</v>
      </c>
      <c r="AS45" t="s">
        <v>81</v>
      </c>
      <c r="AT45" t="s">
        <v>81</v>
      </c>
      <c r="AU45" t="s">
        <v>81</v>
      </c>
      <c r="AV45" t="s">
        <v>81</v>
      </c>
      <c r="AW45" t="s">
        <v>81</v>
      </c>
      <c r="AX45" t="s">
        <v>81</v>
      </c>
      <c r="AY45" t="s">
        <v>81</v>
      </c>
      <c r="AZ45" t="s">
        <v>81</v>
      </c>
      <c r="BA45" t="s">
        <v>81</v>
      </c>
    </row>
    <row r="46" spans="2:53" x14ac:dyDescent="0.2">
      <c r="B46" t="s">
        <v>81</v>
      </c>
      <c r="C46" t="s">
        <v>81</v>
      </c>
      <c r="D46" t="s">
        <v>81</v>
      </c>
      <c r="E46" t="s">
        <v>81</v>
      </c>
      <c r="F46" t="s">
        <v>81</v>
      </c>
      <c r="G46" t="s">
        <v>81</v>
      </c>
      <c r="H46" t="s">
        <v>81</v>
      </c>
      <c r="I46" t="s">
        <v>81</v>
      </c>
      <c r="J46" t="s">
        <v>81</v>
      </c>
      <c r="K46" t="s">
        <v>290</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c r="AF46" t="s">
        <v>81</v>
      </c>
      <c r="AG46" t="s">
        <v>81</v>
      </c>
      <c r="AH46" t="s">
        <v>81</v>
      </c>
      <c r="AI46" t="s">
        <v>81</v>
      </c>
      <c r="AJ46" t="s">
        <v>81</v>
      </c>
      <c r="AK46" t="s">
        <v>81</v>
      </c>
      <c r="AL46" t="s">
        <v>81</v>
      </c>
      <c r="AM46" t="s">
        <v>81</v>
      </c>
      <c r="AN46" t="s">
        <v>81</v>
      </c>
      <c r="AO46" t="s">
        <v>81</v>
      </c>
      <c r="AP46" t="s">
        <v>81</v>
      </c>
      <c r="AQ46" t="s">
        <v>81</v>
      </c>
      <c r="AR46" t="s">
        <v>81</v>
      </c>
      <c r="AS46" t="s">
        <v>81</v>
      </c>
      <c r="AT46" t="s">
        <v>81</v>
      </c>
      <c r="AU46" t="s">
        <v>81</v>
      </c>
      <c r="AV46" t="s">
        <v>81</v>
      </c>
      <c r="AW46" t="s">
        <v>81</v>
      </c>
      <c r="AX46" t="s">
        <v>81</v>
      </c>
      <c r="AY46" t="s">
        <v>81</v>
      </c>
      <c r="AZ46" t="s">
        <v>81</v>
      </c>
      <c r="BA46" t="s">
        <v>81</v>
      </c>
    </row>
    <row r="47" spans="2:53" x14ac:dyDescent="0.2">
      <c r="B47" t="s">
        <v>23</v>
      </c>
      <c r="C47" t="s">
        <v>81</v>
      </c>
      <c r="D47" t="s">
        <v>81</v>
      </c>
      <c r="E47" t="s">
        <v>81</v>
      </c>
      <c r="F47" t="s">
        <v>81</v>
      </c>
      <c r="G47" t="s">
        <v>81</v>
      </c>
      <c r="H47" t="s">
        <v>81</v>
      </c>
      <c r="I47" t="s">
        <v>81</v>
      </c>
      <c r="J47" t="s">
        <v>81</v>
      </c>
      <c r="K47" t="s">
        <v>81</v>
      </c>
      <c r="L47" t="s">
        <v>147</v>
      </c>
      <c r="M47" t="s">
        <v>226</v>
      </c>
      <c r="N47" t="s">
        <v>92</v>
      </c>
      <c r="O47" t="s">
        <v>81</v>
      </c>
      <c r="P47" t="s">
        <v>81</v>
      </c>
      <c r="Q47" t="s">
        <v>81</v>
      </c>
      <c r="R47" t="s">
        <v>81</v>
      </c>
      <c r="S47" t="s">
        <v>81</v>
      </c>
      <c r="T47" t="s">
        <v>81</v>
      </c>
      <c r="U47" t="s">
        <v>81</v>
      </c>
      <c r="V47" t="s">
        <v>81</v>
      </c>
      <c r="W47" t="s">
        <v>81</v>
      </c>
      <c r="X47" t="s">
        <v>81</v>
      </c>
      <c r="Y47" t="s">
        <v>81</v>
      </c>
      <c r="Z47" t="s">
        <v>81</v>
      </c>
      <c r="AA47" t="s">
        <v>81</v>
      </c>
      <c r="AB47" t="s">
        <v>81</v>
      </c>
      <c r="AC47" t="s">
        <v>81</v>
      </c>
      <c r="AD47" t="s">
        <v>81</v>
      </c>
      <c r="AE47" t="s">
        <v>81</v>
      </c>
      <c r="AF47" t="s">
        <v>81</v>
      </c>
      <c r="AG47" t="s">
        <v>81</v>
      </c>
      <c r="AH47" t="s">
        <v>81</v>
      </c>
      <c r="AI47" t="s">
        <v>81</v>
      </c>
      <c r="AJ47" t="s">
        <v>81</v>
      </c>
      <c r="AK47" t="s">
        <v>81</v>
      </c>
      <c r="AL47" t="s">
        <v>81</v>
      </c>
      <c r="AM47" t="s">
        <v>81</v>
      </c>
      <c r="AN47" t="s">
        <v>81</v>
      </c>
      <c r="AO47" t="s">
        <v>81</v>
      </c>
      <c r="AP47" t="s">
        <v>81</v>
      </c>
      <c r="AQ47" t="s">
        <v>81</v>
      </c>
      <c r="AR47" t="s">
        <v>81</v>
      </c>
      <c r="AS47" t="s">
        <v>81</v>
      </c>
      <c r="AT47" t="s">
        <v>81</v>
      </c>
      <c r="AU47" t="s">
        <v>81</v>
      </c>
      <c r="AV47" t="s">
        <v>81</v>
      </c>
      <c r="AW47" t="s">
        <v>81</v>
      </c>
      <c r="AX47" t="s">
        <v>81</v>
      </c>
      <c r="AY47" t="s">
        <v>81</v>
      </c>
      <c r="AZ47" t="s">
        <v>81</v>
      </c>
      <c r="BA47" t="s">
        <v>81</v>
      </c>
    </row>
    <row r="48" spans="2:53" x14ac:dyDescent="0.2">
      <c r="B48" t="s">
        <v>81</v>
      </c>
      <c r="C48" t="s">
        <v>81</v>
      </c>
      <c r="D48" t="s">
        <v>81</v>
      </c>
      <c r="E48" t="s">
        <v>81</v>
      </c>
      <c r="F48" t="s">
        <v>81</v>
      </c>
      <c r="G48" t="s">
        <v>81</v>
      </c>
      <c r="H48" t="s">
        <v>81</v>
      </c>
      <c r="I48" t="s">
        <v>81</v>
      </c>
      <c r="J48" t="s">
        <v>81</v>
      </c>
      <c r="K48" t="s">
        <v>81</v>
      </c>
      <c r="L48" t="s">
        <v>187</v>
      </c>
      <c r="M48" t="s">
        <v>133</v>
      </c>
      <c r="N48" t="s">
        <v>132</v>
      </c>
      <c r="O48" t="s">
        <v>81</v>
      </c>
      <c r="P48" t="s">
        <v>81</v>
      </c>
      <c r="Q48" t="s">
        <v>81</v>
      </c>
      <c r="R48" t="s">
        <v>81</v>
      </c>
      <c r="S48" t="s">
        <v>81</v>
      </c>
      <c r="T48" t="s">
        <v>81</v>
      </c>
      <c r="U48" t="s">
        <v>81</v>
      </c>
      <c r="V48" t="s">
        <v>81</v>
      </c>
      <c r="W48" t="s">
        <v>81</v>
      </c>
      <c r="X48" t="s">
        <v>81</v>
      </c>
      <c r="Y48" t="s">
        <v>81</v>
      </c>
      <c r="Z48" t="s">
        <v>81</v>
      </c>
      <c r="AA48" t="s">
        <v>81</v>
      </c>
      <c r="AB48" t="s">
        <v>81</v>
      </c>
      <c r="AC48" t="s">
        <v>81</v>
      </c>
      <c r="AD48" t="s">
        <v>81</v>
      </c>
      <c r="AE48" t="s">
        <v>81</v>
      </c>
      <c r="AF48" t="s">
        <v>81</v>
      </c>
      <c r="AG48" t="s">
        <v>81</v>
      </c>
      <c r="AH48" t="s">
        <v>81</v>
      </c>
      <c r="AI48" t="s">
        <v>81</v>
      </c>
      <c r="AJ48" t="s">
        <v>81</v>
      </c>
      <c r="AK48" t="s">
        <v>81</v>
      </c>
      <c r="AL48" t="s">
        <v>81</v>
      </c>
      <c r="AM48" t="s">
        <v>81</v>
      </c>
      <c r="AN48" t="s">
        <v>81</v>
      </c>
      <c r="AO48" t="s">
        <v>81</v>
      </c>
      <c r="AP48" t="s">
        <v>81</v>
      </c>
      <c r="AQ48" t="s">
        <v>81</v>
      </c>
      <c r="AR48" t="s">
        <v>81</v>
      </c>
      <c r="AS48" t="s">
        <v>81</v>
      </c>
      <c r="AT48" t="s">
        <v>81</v>
      </c>
      <c r="AU48" t="s">
        <v>81</v>
      </c>
      <c r="AV48" t="s">
        <v>81</v>
      </c>
      <c r="AW48" t="s">
        <v>81</v>
      </c>
      <c r="AX48" t="s">
        <v>81</v>
      </c>
      <c r="AY48" t="s">
        <v>81</v>
      </c>
      <c r="AZ48" t="s">
        <v>81</v>
      </c>
      <c r="BA48" t="s">
        <v>81</v>
      </c>
    </row>
    <row r="49" spans="2:53" x14ac:dyDescent="0.2">
      <c r="B49" t="s">
        <v>17</v>
      </c>
      <c r="C49" t="s">
        <v>81</v>
      </c>
      <c r="D49" t="s">
        <v>81</v>
      </c>
      <c r="E49" t="s">
        <v>81</v>
      </c>
      <c r="F49" t="s">
        <v>81</v>
      </c>
      <c r="G49" t="s">
        <v>81</v>
      </c>
      <c r="H49" t="s">
        <v>81</v>
      </c>
      <c r="I49" t="s">
        <v>81</v>
      </c>
      <c r="J49" t="s">
        <v>81</v>
      </c>
      <c r="K49" t="s">
        <v>81</v>
      </c>
      <c r="L49" t="s">
        <v>233</v>
      </c>
      <c r="M49" t="s">
        <v>81</v>
      </c>
      <c r="N49" t="s">
        <v>81</v>
      </c>
      <c r="O49" t="s">
        <v>81</v>
      </c>
      <c r="P49" t="s">
        <v>81</v>
      </c>
      <c r="Q49" t="s">
        <v>81</v>
      </c>
      <c r="R49" t="s">
        <v>81</v>
      </c>
      <c r="S49" t="s">
        <v>81</v>
      </c>
      <c r="T49" t="s">
        <v>81</v>
      </c>
      <c r="U49" t="s">
        <v>81</v>
      </c>
      <c r="V49" t="s">
        <v>81</v>
      </c>
      <c r="W49" t="s">
        <v>81</v>
      </c>
      <c r="X49" t="s">
        <v>81</v>
      </c>
      <c r="Y49" t="s">
        <v>81</v>
      </c>
      <c r="Z49" t="s">
        <v>81</v>
      </c>
      <c r="AA49" t="s">
        <v>81</v>
      </c>
      <c r="AB49" t="s">
        <v>81</v>
      </c>
      <c r="AC49" t="s">
        <v>81</v>
      </c>
      <c r="AD49" t="s">
        <v>81</v>
      </c>
      <c r="AE49" t="s">
        <v>81</v>
      </c>
      <c r="AF49" t="s">
        <v>81</v>
      </c>
      <c r="AG49" t="s">
        <v>81</v>
      </c>
      <c r="AH49" t="s">
        <v>81</v>
      </c>
      <c r="AI49" t="s">
        <v>81</v>
      </c>
      <c r="AJ49" t="s">
        <v>81</v>
      </c>
      <c r="AK49" t="s">
        <v>81</v>
      </c>
      <c r="AL49" t="s">
        <v>81</v>
      </c>
      <c r="AM49" t="s">
        <v>81</v>
      </c>
      <c r="AN49" t="s">
        <v>81</v>
      </c>
      <c r="AO49" t="s">
        <v>81</v>
      </c>
      <c r="AP49" t="s">
        <v>81</v>
      </c>
      <c r="AQ49" t="s">
        <v>81</v>
      </c>
      <c r="AR49" t="s">
        <v>81</v>
      </c>
      <c r="AS49" t="s">
        <v>81</v>
      </c>
      <c r="AT49" t="s">
        <v>81</v>
      </c>
      <c r="AU49" t="s">
        <v>81</v>
      </c>
      <c r="AV49" t="s">
        <v>81</v>
      </c>
      <c r="AW49" t="s">
        <v>81</v>
      </c>
      <c r="AX49" t="s">
        <v>81</v>
      </c>
      <c r="AY49" t="s">
        <v>81</v>
      </c>
      <c r="AZ49" t="s">
        <v>81</v>
      </c>
      <c r="BA49" t="s">
        <v>81</v>
      </c>
    </row>
    <row r="50" spans="2:53" x14ac:dyDescent="0.2">
      <c r="B50" t="s">
        <v>81</v>
      </c>
      <c r="C50" t="s">
        <v>81</v>
      </c>
      <c r="D50" t="s">
        <v>81</v>
      </c>
      <c r="E50" t="s">
        <v>81</v>
      </c>
      <c r="F50" t="s">
        <v>81</v>
      </c>
      <c r="G50" t="s">
        <v>81</v>
      </c>
      <c r="H50" t="s">
        <v>81</v>
      </c>
      <c r="I50" t="s">
        <v>81</v>
      </c>
      <c r="J50" t="s">
        <v>81</v>
      </c>
      <c r="K50" t="s">
        <v>81</v>
      </c>
      <c r="L50" t="s">
        <v>291</v>
      </c>
      <c r="M50" t="s">
        <v>81</v>
      </c>
      <c r="N50" t="s">
        <v>81</v>
      </c>
      <c r="O50" t="s">
        <v>81</v>
      </c>
      <c r="P50" t="s">
        <v>81</v>
      </c>
      <c r="Q50" t="s">
        <v>81</v>
      </c>
      <c r="R50" t="s">
        <v>81</v>
      </c>
      <c r="S50" t="s">
        <v>81</v>
      </c>
      <c r="T50" t="s">
        <v>81</v>
      </c>
      <c r="U50" t="s">
        <v>81</v>
      </c>
      <c r="V50" t="s">
        <v>81</v>
      </c>
      <c r="W50" t="s">
        <v>81</v>
      </c>
      <c r="X50" t="s">
        <v>81</v>
      </c>
      <c r="Y50" t="s">
        <v>81</v>
      </c>
      <c r="Z50" t="s">
        <v>81</v>
      </c>
      <c r="AA50" t="s">
        <v>81</v>
      </c>
      <c r="AB50" t="s">
        <v>81</v>
      </c>
      <c r="AC50" t="s">
        <v>81</v>
      </c>
      <c r="AD50" t="s">
        <v>81</v>
      </c>
      <c r="AE50" t="s">
        <v>81</v>
      </c>
      <c r="AF50" t="s">
        <v>81</v>
      </c>
      <c r="AG50" t="s">
        <v>81</v>
      </c>
      <c r="AH50" t="s">
        <v>81</v>
      </c>
      <c r="AI50" t="s">
        <v>81</v>
      </c>
      <c r="AJ50" t="s">
        <v>81</v>
      </c>
      <c r="AK50" t="s">
        <v>81</v>
      </c>
      <c r="AL50" t="s">
        <v>81</v>
      </c>
      <c r="AM50" t="s">
        <v>81</v>
      </c>
      <c r="AN50" t="s">
        <v>81</v>
      </c>
      <c r="AO50" t="s">
        <v>81</v>
      </c>
      <c r="AP50" t="s">
        <v>81</v>
      </c>
      <c r="AQ50" t="s">
        <v>81</v>
      </c>
      <c r="AR50" t="s">
        <v>81</v>
      </c>
      <c r="AS50" t="s">
        <v>81</v>
      </c>
      <c r="AT50" t="s">
        <v>81</v>
      </c>
      <c r="AU50" t="s">
        <v>81</v>
      </c>
      <c r="AV50" t="s">
        <v>81</v>
      </c>
      <c r="AW50" t="s">
        <v>81</v>
      </c>
      <c r="AX50" t="s">
        <v>81</v>
      </c>
      <c r="AY50" t="s">
        <v>81</v>
      </c>
      <c r="AZ50" t="s">
        <v>81</v>
      </c>
      <c r="BA50" t="s">
        <v>81</v>
      </c>
    </row>
    <row r="51" spans="2:53" x14ac:dyDescent="0.2">
      <c r="B51" t="s">
        <v>87</v>
      </c>
      <c r="C51" t="s">
        <v>81</v>
      </c>
      <c r="D51" t="s">
        <v>81</v>
      </c>
      <c r="E51" t="s">
        <v>81</v>
      </c>
      <c r="F51" t="s">
        <v>81</v>
      </c>
      <c r="G51" t="s">
        <v>81</v>
      </c>
      <c r="H51" t="s">
        <v>81</v>
      </c>
      <c r="I51" t="s">
        <v>81</v>
      </c>
      <c r="J51" t="s">
        <v>81</v>
      </c>
      <c r="K51" t="s">
        <v>81</v>
      </c>
      <c r="L51" t="s">
        <v>100</v>
      </c>
      <c r="M51" t="s">
        <v>81</v>
      </c>
      <c r="N51" t="s">
        <v>81</v>
      </c>
      <c r="O51" t="s">
        <v>81</v>
      </c>
      <c r="P51" t="s">
        <v>81</v>
      </c>
      <c r="Q51" t="s">
        <v>81</v>
      </c>
      <c r="R51" t="s">
        <v>81</v>
      </c>
      <c r="S51" t="s">
        <v>81</v>
      </c>
      <c r="T51" t="s">
        <v>81</v>
      </c>
      <c r="U51" t="s">
        <v>81</v>
      </c>
      <c r="V51" t="s">
        <v>81</v>
      </c>
      <c r="W51" t="s">
        <v>81</v>
      </c>
      <c r="X51" t="s">
        <v>81</v>
      </c>
      <c r="Y51" t="s">
        <v>81</v>
      </c>
      <c r="Z51" t="s">
        <v>81</v>
      </c>
      <c r="AA51" t="s">
        <v>81</v>
      </c>
      <c r="AB51" t="s">
        <v>81</v>
      </c>
      <c r="AC51" t="s">
        <v>81</v>
      </c>
      <c r="AD51" t="s">
        <v>81</v>
      </c>
      <c r="AE51" t="s">
        <v>81</v>
      </c>
      <c r="AF51" t="s">
        <v>81</v>
      </c>
      <c r="AG51" t="s">
        <v>81</v>
      </c>
      <c r="AH51" t="s">
        <v>81</v>
      </c>
      <c r="AI51" t="s">
        <v>81</v>
      </c>
      <c r="AJ51" t="s">
        <v>81</v>
      </c>
      <c r="AK51" t="s">
        <v>81</v>
      </c>
      <c r="AL51" t="s">
        <v>81</v>
      </c>
      <c r="AM51" t="s">
        <v>81</v>
      </c>
      <c r="AN51" t="s">
        <v>81</v>
      </c>
      <c r="AO51" t="s">
        <v>81</v>
      </c>
      <c r="AP51" t="s">
        <v>81</v>
      </c>
      <c r="AQ51" t="s">
        <v>81</v>
      </c>
      <c r="AR51" t="s">
        <v>81</v>
      </c>
      <c r="AS51" t="s">
        <v>81</v>
      </c>
      <c r="AT51" t="s">
        <v>81</v>
      </c>
      <c r="AU51" t="s">
        <v>81</v>
      </c>
      <c r="AV51" t="s">
        <v>81</v>
      </c>
      <c r="AW51" t="s">
        <v>81</v>
      </c>
      <c r="AX51" t="s">
        <v>81</v>
      </c>
      <c r="AY51" t="s">
        <v>81</v>
      </c>
      <c r="AZ51" t="s">
        <v>81</v>
      </c>
      <c r="BA51" t="s">
        <v>81</v>
      </c>
    </row>
    <row r="52" spans="2:53" x14ac:dyDescent="0.2">
      <c r="B52" t="s">
        <v>81</v>
      </c>
      <c r="C52" t="s">
        <v>81</v>
      </c>
      <c r="D52" t="s">
        <v>81</v>
      </c>
      <c r="E52" t="s">
        <v>81</v>
      </c>
      <c r="F52" t="s">
        <v>81</v>
      </c>
      <c r="G52" t="s">
        <v>81</v>
      </c>
      <c r="H52" t="s">
        <v>81</v>
      </c>
      <c r="I52" t="s">
        <v>81</v>
      </c>
      <c r="J52" t="s">
        <v>81</v>
      </c>
      <c r="K52" t="s">
        <v>81</v>
      </c>
      <c r="L52" t="s">
        <v>273</v>
      </c>
      <c r="M52" t="s">
        <v>81</v>
      </c>
      <c r="N52" t="s">
        <v>81</v>
      </c>
      <c r="O52" t="s">
        <v>81</v>
      </c>
      <c r="P52" t="s">
        <v>81</v>
      </c>
      <c r="Q52" t="s">
        <v>81</v>
      </c>
      <c r="R52" t="s">
        <v>81</v>
      </c>
      <c r="S52" t="s">
        <v>81</v>
      </c>
      <c r="T52" t="s">
        <v>81</v>
      </c>
      <c r="U52" t="s">
        <v>81</v>
      </c>
      <c r="V52" t="s">
        <v>81</v>
      </c>
      <c r="W52" t="s">
        <v>81</v>
      </c>
      <c r="X52" t="s">
        <v>81</v>
      </c>
      <c r="Y52" t="s">
        <v>81</v>
      </c>
      <c r="Z52" t="s">
        <v>81</v>
      </c>
      <c r="AA52" t="s">
        <v>81</v>
      </c>
      <c r="AB52" t="s">
        <v>81</v>
      </c>
      <c r="AC52" t="s">
        <v>81</v>
      </c>
      <c r="AD52" t="s">
        <v>81</v>
      </c>
      <c r="AE52" t="s">
        <v>81</v>
      </c>
      <c r="AF52" t="s">
        <v>81</v>
      </c>
      <c r="AG52" t="s">
        <v>81</v>
      </c>
      <c r="AH52" t="s">
        <v>81</v>
      </c>
      <c r="AI52" t="s">
        <v>81</v>
      </c>
      <c r="AJ52" t="s">
        <v>81</v>
      </c>
      <c r="AK52" t="s">
        <v>81</v>
      </c>
      <c r="AL52" t="s">
        <v>81</v>
      </c>
      <c r="AM52" t="s">
        <v>81</v>
      </c>
      <c r="AN52" t="s">
        <v>81</v>
      </c>
      <c r="AO52" t="s">
        <v>81</v>
      </c>
      <c r="AP52" t="s">
        <v>81</v>
      </c>
      <c r="AQ52" t="s">
        <v>81</v>
      </c>
      <c r="AR52" t="s">
        <v>81</v>
      </c>
      <c r="AS52" t="s">
        <v>81</v>
      </c>
      <c r="AT52" t="s">
        <v>81</v>
      </c>
      <c r="AU52" t="s">
        <v>81</v>
      </c>
      <c r="AV52" t="s">
        <v>81</v>
      </c>
      <c r="AW52" t="s">
        <v>81</v>
      </c>
      <c r="AX52" t="s">
        <v>81</v>
      </c>
      <c r="AY52" t="s">
        <v>81</v>
      </c>
      <c r="AZ52" t="s">
        <v>81</v>
      </c>
      <c r="BA52" t="s">
        <v>81</v>
      </c>
    </row>
    <row r="53" spans="2:53" x14ac:dyDescent="0.2">
      <c r="B53" t="s">
        <v>39</v>
      </c>
      <c r="C53" t="s">
        <v>81</v>
      </c>
      <c r="D53" t="s">
        <v>81</v>
      </c>
      <c r="E53" t="s">
        <v>81</v>
      </c>
      <c r="F53" t="s">
        <v>81</v>
      </c>
      <c r="G53" t="s">
        <v>81</v>
      </c>
      <c r="H53" t="s">
        <v>81</v>
      </c>
      <c r="I53" t="s">
        <v>81</v>
      </c>
      <c r="J53" t="s">
        <v>81</v>
      </c>
      <c r="K53" t="s">
        <v>81</v>
      </c>
      <c r="L53" t="s">
        <v>81</v>
      </c>
      <c r="M53" t="s">
        <v>292</v>
      </c>
      <c r="N53" t="s">
        <v>81</v>
      </c>
      <c r="O53" t="s">
        <v>81</v>
      </c>
      <c r="P53" t="s">
        <v>81</v>
      </c>
      <c r="Q53" t="s">
        <v>81</v>
      </c>
      <c r="R53" t="s">
        <v>81</v>
      </c>
      <c r="S53" t="s">
        <v>81</v>
      </c>
      <c r="T53" t="s">
        <v>81</v>
      </c>
      <c r="U53" t="s">
        <v>81</v>
      </c>
      <c r="V53" t="s">
        <v>81</v>
      </c>
      <c r="W53" t="s">
        <v>81</v>
      </c>
      <c r="X53" t="s">
        <v>81</v>
      </c>
      <c r="Y53" t="s">
        <v>81</v>
      </c>
      <c r="Z53" t="s">
        <v>81</v>
      </c>
      <c r="AA53" t="s">
        <v>81</v>
      </c>
      <c r="AB53" t="s">
        <v>81</v>
      </c>
      <c r="AC53" t="s">
        <v>81</v>
      </c>
      <c r="AD53" t="s">
        <v>81</v>
      </c>
      <c r="AE53" t="s">
        <v>81</v>
      </c>
      <c r="AF53" t="s">
        <v>81</v>
      </c>
      <c r="AG53" t="s">
        <v>81</v>
      </c>
      <c r="AH53" t="s">
        <v>81</v>
      </c>
      <c r="AI53" t="s">
        <v>81</v>
      </c>
      <c r="AJ53" t="s">
        <v>81</v>
      </c>
      <c r="AK53" t="s">
        <v>81</v>
      </c>
      <c r="AL53" t="s">
        <v>81</v>
      </c>
      <c r="AM53" t="s">
        <v>81</v>
      </c>
      <c r="AN53" t="s">
        <v>81</v>
      </c>
      <c r="AO53" t="s">
        <v>81</v>
      </c>
      <c r="AP53" t="s">
        <v>81</v>
      </c>
      <c r="AQ53" t="s">
        <v>81</v>
      </c>
      <c r="AR53" t="s">
        <v>81</v>
      </c>
      <c r="AS53" t="s">
        <v>81</v>
      </c>
      <c r="AT53" t="s">
        <v>81</v>
      </c>
      <c r="AU53" t="s">
        <v>81</v>
      </c>
      <c r="AV53" t="s">
        <v>81</v>
      </c>
      <c r="AW53" t="s">
        <v>81</v>
      </c>
      <c r="AX53" t="s">
        <v>81</v>
      </c>
      <c r="AY53" t="s">
        <v>81</v>
      </c>
      <c r="AZ53" t="s">
        <v>81</v>
      </c>
      <c r="BA53" t="s">
        <v>81</v>
      </c>
    </row>
    <row r="54" spans="2:53" x14ac:dyDescent="0.2">
      <c r="B54" t="s">
        <v>81</v>
      </c>
      <c r="C54" t="s">
        <v>81</v>
      </c>
      <c r="D54" t="s">
        <v>81</v>
      </c>
      <c r="E54" t="s">
        <v>81</v>
      </c>
      <c r="F54" t="s">
        <v>81</v>
      </c>
      <c r="G54" t="s">
        <v>81</v>
      </c>
      <c r="H54" t="s">
        <v>81</v>
      </c>
      <c r="I54" t="s">
        <v>81</v>
      </c>
      <c r="J54" t="s">
        <v>81</v>
      </c>
      <c r="K54" t="s">
        <v>81</v>
      </c>
      <c r="L54" t="s">
        <v>81</v>
      </c>
      <c r="M54" t="s">
        <v>91</v>
      </c>
      <c r="N54" t="s">
        <v>81</v>
      </c>
      <c r="O54" t="s">
        <v>81</v>
      </c>
      <c r="P54" t="s">
        <v>81</v>
      </c>
      <c r="Q54" t="s">
        <v>81</v>
      </c>
      <c r="R54" t="s">
        <v>81</v>
      </c>
      <c r="S54" t="s">
        <v>81</v>
      </c>
      <c r="T54" t="s">
        <v>81</v>
      </c>
      <c r="U54" t="s">
        <v>81</v>
      </c>
      <c r="V54" t="s">
        <v>81</v>
      </c>
      <c r="W54" t="s">
        <v>81</v>
      </c>
      <c r="X54" t="s">
        <v>81</v>
      </c>
      <c r="Y54" t="s">
        <v>81</v>
      </c>
      <c r="Z54" t="s">
        <v>81</v>
      </c>
      <c r="AA54" t="s">
        <v>81</v>
      </c>
      <c r="AB54" t="s">
        <v>81</v>
      </c>
      <c r="AC54" t="s">
        <v>81</v>
      </c>
      <c r="AD54" t="s">
        <v>81</v>
      </c>
      <c r="AE54" t="s">
        <v>81</v>
      </c>
      <c r="AF54" t="s">
        <v>81</v>
      </c>
      <c r="AG54" t="s">
        <v>81</v>
      </c>
      <c r="AH54" t="s">
        <v>81</v>
      </c>
      <c r="AI54" t="s">
        <v>81</v>
      </c>
      <c r="AJ54" t="s">
        <v>81</v>
      </c>
      <c r="AK54" t="s">
        <v>81</v>
      </c>
      <c r="AL54" t="s">
        <v>81</v>
      </c>
      <c r="AM54" t="s">
        <v>81</v>
      </c>
      <c r="AN54" t="s">
        <v>81</v>
      </c>
      <c r="AO54" t="s">
        <v>81</v>
      </c>
      <c r="AP54" t="s">
        <v>81</v>
      </c>
      <c r="AQ54" t="s">
        <v>81</v>
      </c>
      <c r="AR54" t="s">
        <v>81</v>
      </c>
      <c r="AS54" t="s">
        <v>81</v>
      </c>
      <c r="AT54" t="s">
        <v>81</v>
      </c>
      <c r="AU54" t="s">
        <v>81</v>
      </c>
      <c r="AV54" t="s">
        <v>81</v>
      </c>
      <c r="AW54" t="s">
        <v>81</v>
      </c>
      <c r="AX54" t="s">
        <v>81</v>
      </c>
      <c r="AY54" t="s">
        <v>81</v>
      </c>
      <c r="AZ54" t="s">
        <v>81</v>
      </c>
      <c r="BA54" t="s">
        <v>81</v>
      </c>
    </row>
    <row r="55" spans="2:53" x14ac:dyDescent="0.2">
      <c r="B55" t="s">
        <v>87</v>
      </c>
      <c r="C55" t="s">
        <v>81</v>
      </c>
      <c r="D55" t="s">
        <v>81</v>
      </c>
      <c r="E55" t="s">
        <v>81</v>
      </c>
      <c r="F55" t="s">
        <v>81</v>
      </c>
      <c r="G55" t="s">
        <v>81</v>
      </c>
      <c r="H55" t="s">
        <v>81</v>
      </c>
      <c r="I55" t="s">
        <v>81</v>
      </c>
      <c r="J55" t="s">
        <v>81</v>
      </c>
      <c r="K55" t="s">
        <v>81</v>
      </c>
      <c r="L55" t="s">
        <v>81</v>
      </c>
      <c r="M55" t="s">
        <v>293</v>
      </c>
      <c r="N55" t="s">
        <v>81</v>
      </c>
      <c r="O55" t="s">
        <v>81</v>
      </c>
      <c r="P55" t="s">
        <v>81</v>
      </c>
      <c r="Q55" t="s">
        <v>81</v>
      </c>
      <c r="R55" t="s">
        <v>81</v>
      </c>
      <c r="S55" t="s">
        <v>81</v>
      </c>
      <c r="T55" t="s">
        <v>81</v>
      </c>
      <c r="U55" t="s">
        <v>81</v>
      </c>
      <c r="V55" t="s">
        <v>81</v>
      </c>
      <c r="W55" t="s">
        <v>81</v>
      </c>
      <c r="X55" t="s">
        <v>81</v>
      </c>
      <c r="Y55" t="s">
        <v>81</v>
      </c>
      <c r="Z55" t="s">
        <v>81</v>
      </c>
      <c r="AA55" t="s">
        <v>81</v>
      </c>
      <c r="AB55" t="s">
        <v>81</v>
      </c>
      <c r="AC55" t="s">
        <v>81</v>
      </c>
      <c r="AD55" t="s">
        <v>81</v>
      </c>
      <c r="AE55" t="s">
        <v>81</v>
      </c>
      <c r="AF55" t="s">
        <v>81</v>
      </c>
      <c r="AG55" t="s">
        <v>81</v>
      </c>
      <c r="AH55" t="s">
        <v>81</v>
      </c>
      <c r="AI55" t="s">
        <v>81</v>
      </c>
      <c r="AJ55" t="s">
        <v>81</v>
      </c>
      <c r="AK55" t="s">
        <v>81</v>
      </c>
      <c r="AL55" t="s">
        <v>81</v>
      </c>
      <c r="AM55" t="s">
        <v>81</v>
      </c>
      <c r="AN55" t="s">
        <v>81</v>
      </c>
      <c r="AO55" t="s">
        <v>81</v>
      </c>
      <c r="AP55" t="s">
        <v>81</v>
      </c>
      <c r="AQ55" t="s">
        <v>81</v>
      </c>
      <c r="AR55" t="s">
        <v>81</v>
      </c>
      <c r="AS55" t="s">
        <v>81</v>
      </c>
      <c r="AT55" t="s">
        <v>81</v>
      </c>
      <c r="AU55" t="s">
        <v>81</v>
      </c>
      <c r="AV55" t="s">
        <v>81</v>
      </c>
      <c r="AW55" t="s">
        <v>81</v>
      </c>
      <c r="AX55" t="s">
        <v>81</v>
      </c>
      <c r="AY55" t="s">
        <v>81</v>
      </c>
      <c r="AZ55" t="s">
        <v>81</v>
      </c>
      <c r="BA55" t="s">
        <v>81</v>
      </c>
    </row>
    <row r="56" spans="2:53" x14ac:dyDescent="0.2">
      <c r="B56" t="s">
        <v>81</v>
      </c>
      <c r="C56" t="s">
        <v>81</v>
      </c>
      <c r="D56" t="s">
        <v>81</v>
      </c>
      <c r="E56" t="s">
        <v>81</v>
      </c>
      <c r="F56" t="s">
        <v>81</v>
      </c>
      <c r="G56" t="s">
        <v>81</v>
      </c>
      <c r="H56" t="s">
        <v>81</v>
      </c>
      <c r="I56" t="s">
        <v>81</v>
      </c>
      <c r="J56" t="s">
        <v>81</v>
      </c>
      <c r="K56" t="s">
        <v>81</v>
      </c>
      <c r="L56" t="s">
        <v>81</v>
      </c>
      <c r="M56" t="s">
        <v>179</v>
      </c>
      <c r="N56" t="s">
        <v>81</v>
      </c>
      <c r="O56" t="s">
        <v>81</v>
      </c>
      <c r="P56" t="s">
        <v>81</v>
      </c>
      <c r="Q56" t="s">
        <v>81</v>
      </c>
      <c r="R56" t="s">
        <v>81</v>
      </c>
      <c r="S56" t="s">
        <v>81</v>
      </c>
      <c r="T56" t="s">
        <v>81</v>
      </c>
      <c r="U56" t="s">
        <v>81</v>
      </c>
      <c r="V56" t="s">
        <v>81</v>
      </c>
      <c r="W56" t="s">
        <v>81</v>
      </c>
      <c r="X56" t="s">
        <v>81</v>
      </c>
      <c r="Y56" t="s">
        <v>81</v>
      </c>
      <c r="Z56" t="s">
        <v>81</v>
      </c>
      <c r="AA56" t="s">
        <v>81</v>
      </c>
      <c r="AB56" t="s">
        <v>81</v>
      </c>
      <c r="AC56" t="s">
        <v>81</v>
      </c>
      <c r="AD56" t="s">
        <v>81</v>
      </c>
      <c r="AE56" t="s">
        <v>81</v>
      </c>
      <c r="AF56" t="s">
        <v>81</v>
      </c>
      <c r="AG56" t="s">
        <v>81</v>
      </c>
      <c r="AH56" t="s">
        <v>81</v>
      </c>
      <c r="AI56" t="s">
        <v>81</v>
      </c>
      <c r="AJ56" t="s">
        <v>81</v>
      </c>
      <c r="AK56" t="s">
        <v>81</v>
      </c>
      <c r="AL56" t="s">
        <v>81</v>
      </c>
      <c r="AM56" t="s">
        <v>81</v>
      </c>
      <c r="AN56" t="s">
        <v>81</v>
      </c>
      <c r="AO56" t="s">
        <v>81</v>
      </c>
      <c r="AP56" t="s">
        <v>81</v>
      </c>
      <c r="AQ56" t="s">
        <v>81</v>
      </c>
      <c r="AR56" t="s">
        <v>81</v>
      </c>
      <c r="AS56" t="s">
        <v>81</v>
      </c>
      <c r="AT56" t="s">
        <v>81</v>
      </c>
      <c r="AU56" t="s">
        <v>81</v>
      </c>
      <c r="AV56" t="s">
        <v>81</v>
      </c>
      <c r="AW56" t="s">
        <v>81</v>
      </c>
      <c r="AX56" t="s">
        <v>81</v>
      </c>
      <c r="AY56" t="s">
        <v>81</v>
      </c>
      <c r="AZ56" t="s">
        <v>81</v>
      </c>
      <c r="BA56" t="s">
        <v>81</v>
      </c>
    </row>
    <row r="57" spans="2:53" x14ac:dyDescent="0.2">
      <c r="B57" t="s">
        <v>18</v>
      </c>
      <c r="C57" t="s">
        <v>81</v>
      </c>
      <c r="D57" t="s">
        <v>81</v>
      </c>
      <c r="E57" t="s">
        <v>81</v>
      </c>
      <c r="F57" t="s">
        <v>81</v>
      </c>
      <c r="G57" t="s">
        <v>81</v>
      </c>
      <c r="H57" t="s">
        <v>81</v>
      </c>
      <c r="I57" t="s">
        <v>81</v>
      </c>
      <c r="J57" t="s">
        <v>81</v>
      </c>
      <c r="K57" t="s">
        <v>81</v>
      </c>
      <c r="L57" t="s">
        <v>81</v>
      </c>
      <c r="M57" t="s">
        <v>81</v>
      </c>
      <c r="N57" t="s">
        <v>294</v>
      </c>
      <c r="O57" t="s">
        <v>81</v>
      </c>
      <c r="P57" t="s">
        <v>81</v>
      </c>
      <c r="Q57" t="s">
        <v>81</v>
      </c>
      <c r="R57" t="s">
        <v>81</v>
      </c>
      <c r="S57" t="s">
        <v>81</v>
      </c>
      <c r="T57" t="s">
        <v>81</v>
      </c>
      <c r="U57" t="s">
        <v>81</v>
      </c>
      <c r="V57" t="s">
        <v>81</v>
      </c>
      <c r="W57" t="s">
        <v>81</v>
      </c>
      <c r="X57" t="s">
        <v>81</v>
      </c>
      <c r="Y57" t="s">
        <v>81</v>
      </c>
      <c r="Z57" t="s">
        <v>81</v>
      </c>
      <c r="AA57" t="s">
        <v>81</v>
      </c>
      <c r="AB57" t="s">
        <v>81</v>
      </c>
      <c r="AC57" t="s">
        <v>81</v>
      </c>
      <c r="AD57" t="s">
        <v>81</v>
      </c>
      <c r="AE57" t="s">
        <v>81</v>
      </c>
      <c r="AF57" t="s">
        <v>81</v>
      </c>
      <c r="AG57" t="s">
        <v>81</v>
      </c>
      <c r="AH57" t="s">
        <v>81</v>
      </c>
      <c r="AI57" t="s">
        <v>81</v>
      </c>
      <c r="AJ57" t="s">
        <v>81</v>
      </c>
      <c r="AK57" t="s">
        <v>81</v>
      </c>
      <c r="AL57" t="s">
        <v>81</v>
      </c>
      <c r="AM57" t="s">
        <v>81</v>
      </c>
      <c r="AN57" t="s">
        <v>81</v>
      </c>
      <c r="AO57" t="s">
        <v>81</v>
      </c>
      <c r="AP57" t="s">
        <v>81</v>
      </c>
      <c r="AQ57" t="s">
        <v>81</v>
      </c>
      <c r="AR57" t="s">
        <v>81</v>
      </c>
      <c r="AS57" t="s">
        <v>81</v>
      </c>
      <c r="AT57" t="s">
        <v>81</v>
      </c>
      <c r="AU57" t="s">
        <v>81</v>
      </c>
      <c r="AV57" t="s">
        <v>81</v>
      </c>
      <c r="AW57" t="s">
        <v>81</v>
      </c>
      <c r="AX57" t="s">
        <v>81</v>
      </c>
      <c r="AY57" t="s">
        <v>81</v>
      </c>
      <c r="AZ57" t="s">
        <v>81</v>
      </c>
      <c r="BA57" t="s">
        <v>81</v>
      </c>
    </row>
    <row r="58" spans="2:53" x14ac:dyDescent="0.2">
      <c r="B58" t="s">
        <v>81</v>
      </c>
      <c r="C58" t="s">
        <v>81</v>
      </c>
      <c r="D58" t="s">
        <v>81</v>
      </c>
      <c r="E58" t="s">
        <v>81</v>
      </c>
      <c r="F58" t="s">
        <v>81</v>
      </c>
      <c r="G58" t="s">
        <v>81</v>
      </c>
      <c r="H58" t="s">
        <v>81</v>
      </c>
      <c r="I58" t="s">
        <v>81</v>
      </c>
      <c r="J58" t="s">
        <v>81</v>
      </c>
      <c r="K58" t="s">
        <v>81</v>
      </c>
      <c r="L58" t="s">
        <v>81</v>
      </c>
      <c r="M58" t="s">
        <v>81</v>
      </c>
      <c r="N58" t="s">
        <v>141</v>
      </c>
      <c r="O58" t="s">
        <v>81</v>
      </c>
      <c r="P58" t="s">
        <v>81</v>
      </c>
      <c r="Q58" t="s">
        <v>81</v>
      </c>
      <c r="R58" t="s">
        <v>81</v>
      </c>
      <c r="S58" t="s">
        <v>81</v>
      </c>
      <c r="T58" t="s">
        <v>81</v>
      </c>
      <c r="U58" t="s">
        <v>81</v>
      </c>
      <c r="V58" t="s">
        <v>81</v>
      </c>
      <c r="W58" t="s">
        <v>81</v>
      </c>
      <c r="X58" t="s">
        <v>81</v>
      </c>
      <c r="Y58" t="s">
        <v>81</v>
      </c>
      <c r="Z58" t="s">
        <v>81</v>
      </c>
      <c r="AA58" t="s">
        <v>81</v>
      </c>
      <c r="AB58" t="s">
        <v>81</v>
      </c>
      <c r="AC58" t="s">
        <v>81</v>
      </c>
      <c r="AD58" t="s">
        <v>81</v>
      </c>
      <c r="AE58" t="s">
        <v>81</v>
      </c>
      <c r="AF58" t="s">
        <v>81</v>
      </c>
      <c r="AG58" t="s">
        <v>81</v>
      </c>
      <c r="AH58" t="s">
        <v>81</v>
      </c>
      <c r="AI58" t="s">
        <v>81</v>
      </c>
      <c r="AJ58" t="s">
        <v>81</v>
      </c>
      <c r="AK58" t="s">
        <v>81</v>
      </c>
      <c r="AL58" t="s">
        <v>81</v>
      </c>
      <c r="AM58" t="s">
        <v>81</v>
      </c>
      <c r="AN58" t="s">
        <v>81</v>
      </c>
      <c r="AO58" t="s">
        <v>81</v>
      </c>
      <c r="AP58" t="s">
        <v>81</v>
      </c>
      <c r="AQ58" t="s">
        <v>81</v>
      </c>
      <c r="AR58" t="s">
        <v>81</v>
      </c>
      <c r="AS58" t="s">
        <v>81</v>
      </c>
      <c r="AT58" t="s">
        <v>81</v>
      </c>
      <c r="AU58" t="s">
        <v>81</v>
      </c>
      <c r="AV58" t="s">
        <v>81</v>
      </c>
      <c r="AW58" t="s">
        <v>81</v>
      </c>
      <c r="AX58" t="s">
        <v>81</v>
      </c>
      <c r="AY58" t="s">
        <v>81</v>
      </c>
      <c r="AZ58" t="s">
        <v>81</v>
      </c>
      <c r="BA58" t="s">
        <v>81</v>
      </c>
    </row>
    <row r="59" spans="2:53" x14ac:dyDescent="0.2">
      <c r="B59" t="s">
        <v>87</v>
      </c>
      <c r="C59" t="s">
        <v>81</v>
      </c>
      <c r="D59" t="s">
        <v>81</v>
      </c>
      <c r="E59" t="s">
        <v>81</v>
      </c>
      <c r="F59" t="s">
        <v>81</v>
      </c>
      <c r="G59" t="s">
        <v>81</v>
      </c>
      <c r="H59" t="s">
        <v>81</v>
      </c>
      <c r="I59" t="s">
        <v>81</v>
      </c>
      <c r="J59" t="s">
        <v>81</v>
      </c>
      <c r="K59" t="s">
        <v>81</v>
      </c>
      <c r="L59" t="s">
        <v>81</v>
      </c>
      <c r="M59" t="s">
        <v>81</v>
      </c>
      <c r="N59" t="s">
        <v>92</v>
      </c>
      <c r="O59" t="s">
        <v>81</v>
      </c>
      <c r="P59" t="s">
        <v>81</v>
      </c>
      <c r="Q59" t="s">
        <v>81</v>
      </c>
      <c r="R59" t="s">
        <v>81</v>
      </c>
      <c r="S59" t="s">
        <v>81</v>
      </c>
      <c r="T59" t="s">
        <v>81</v>
      </c>
      <c r="U59" t="s">
        <v>81</v>
      </c>
      <c r="V59" t="s">
        <v>81</v>
      </c>
      <c r="W59" t="s">
        <v>81</v>
      </c>
      <c r="X59" t="s">
        <v>81</v>
      </c>
      <c r="Y59" t="s">
        <v>81</v>
      </c>
      <c r="Z59" t="s">
        <v>81</v>
      </c>
      <c r="AA59" t="s">
        <v>81</v>
      </c>
      <c r="AB59" t="s">
        <v>81</v>
      </c>
      <c r="AC59" t="s">
        <v>81</v>
      </c>
      <c r="AD59" t="s">
        <v>81</v>
      </c>
      <c r="AE59" t="s">
        <v>81</v>
      </c>
      <c r="AF59" t="s">
        <v>81</v>
      </c>
      <c r="AG59" t="s">
        <v>81</v>
      </c>
      <c r="AH59" t="s">
        <v>81</v>
      </c>
      <c r="AI59" t="s">
        <v>81</v>
      </c>
      <c r="AJ59" t="s">
        <v>81</v>
      </c>
      <c r="AK59" t="s">
        <v>81</v>
      </c>
      <c r="AL59" t="s">
        <v>81</v>
      </c>
      <c r="AM59" t="s">
        <v>81</v>
      </c>
      <c r="AN59" t="s">
        <v>81</v>
      </c>
      <c r="AO59" t="s">
        <v>81</v>
      </c>
      <c r="AP59" t="s">
        <v>81</v>
      </c>
      <c r="AQ59" t="s">
        <v>81</v>
      </c>
      <c r="AR59" t="s">
        <v>81</v>
      </c>
      <c r="AS59" t="s">
        <v>81</v>
      </c>
      <c r="AT59" t="s">
        <v>81</v>
      </c>
      <c r="AU59" t="s">
        <v>81</v>
      </c>
      <c r="AV59" t="s">
        <v>81</v>
      </c>
      <c r="AW59" t="s">
        <v>81</v>
      </c>
      <c r="AX59" t="s">
        <v>81</v>
      </c>
      <c r="AY59" t="s">
        <v>81</v>
      </c>
      <c r="AZ59" t="s">
        <v>81</v>
      </c>
      <c r="BA59" t="s">
        <v>81</v>
      </c>
    </row>
    <row r="60" spans="2:53" x14ac:dyDescent="0.2">
      <c r="B60" t="s">
        <v>81</v>
      </c>
      <c r="C60" t="s">
        <v>81</v>
      </c>
      <c r="D60" t="s">
        <v>81</v>
      </c>
      <c r="E60" t="s">
        <v>81</v>
      </c>
      <c r="F60" t="s">
        <v>81</v>
      </c>
      <c r="G60" t="s">
        <v>81</v>
      </c>
      <c r="H60" t="s">
        <v>81</v>
      </c>
      <c r="I60" t="s">
        <v>81</v>
      </c>
      <c r="J60" t="s">
        <v>81</v>
      </c>
      <c r="K60" t="s">
        <v>81</v>
      </c>
      <c r="L60" t="s">
        <v>81</v>
      </c>
      <c r="M60" t="s">
        <v>81</v>
      </c>
      <c r="N60" t="s">
        <v>295</v>
      </c>
      <c r="O60" t="s">
        <v>81</v>
      </c>
      <c r="P60" t="s">
        <v>81</v>
      </c>
      <c r="Q60" t="s">
        <v>81</v>
      </c>
      <c r="R60" t="s">
        <v>81</v>
      </c>
      <c r="S60" t="s">
        <v>81</v>
      </c>
      <c r="T60" t="s">
        <v>81</v>
      </c>
      <c r="U60" t="s">
        <v>81</v>
      </c>
      <c r="V60" t="s">
        <v>81</v>
      </c>
      <c r="W60" t="s">
        <v>81</v>
      </c>
      <c r="X60" t="s">
        <v>81</v>
      </c>
      <c r="Y60" t="s">
        <v>81</v>
      </c>
      <c r="Z60" t="s">
        <v>81</v>
      </c>
      <c r="AA60" t="s">
        <v>81</v>
      </c>
      <c r="AB60" t="s">
        <v>81</v>
      </c>
      <c r="AC60" t="s">
        <v>81</v>
      </c>
      <c r="AD60" t="s">
        <v>81</v>
      </c>
      <c r="AE60" t="s">
        <v>81</v>
      </c>
      <c r="AF60" t="s">
        <v>81</v>
      </c>
      <c r="AG60" t="s">
        <v>81</v>
      </c>
      <c r="AH60" t="s">
        <v>81</v>
      </c>
      <c r="AI60" t="s">
        <v>81</v>
      </c>
      <c r="AJ60" t="s">
        <v>81</v>
      </c>
      <c r="AK60" t="s">
        <v>81</v>
      </c>
      <c r="AL60" t="s">
        <v>81</v>
      </c>
      <c r="AM60" t="s">
        <v>81</v>
      </c>
      <c r="AN60" t="s">
        <v>81</v>
      </c>
      <c r="AO60" t="s">
        <v>81</v>
      </c>
      <c r="AP60" t="s">
        <v>81</v>
      </c>
      <c r="AQ60" t="s">
        <v>81</v>
      </c>
      <c r="AR60" t="s">
        <v>81</v>
      </c>
      <c r="AS60" t="s">
        <v>81</v>
      </c>
      <c r="AT60" t="s">
        <v>81</v>
      </c>
      <c r="AU60" t="s">
        <v>81</v>
      </c>
      <c r="AV60" t="s">
        <v>81</v>
      </c>
      <c r="AW60" t="s">
        <v>81</v>
      </c>
      <c r="AX60" t="s">
        <v>81</v>
      </c>
      <c r="AY60" t="s">
        <v>81</v>
      </c>
      <c r="AZ60" t="s">
        <v>81</v>
      </c>
      <c r="BA60" t="s">
        <v>81</v>
      </c>
    </row>
    <row r="61" spans="2:53" x14ac:dyDescent="0.2">
      <c r="B61" t="s">
        <v>24</v>
      </c>
      <c r="C61" t="s">
        <v>81</v>
      </c>
      <c r="D61" t="s">
        <v>81</v>
      </c>
      <c r="E61" t="s">
        <v>81</v>
      </c>
      <c r="F61" t="s">
        <v>81</v>
      </c>
      <c r="G61" t="s">
        <v>81</v>
      </c>
      <c r="H61" t="s">
        <v>81</v>
      </c>
      <c r="I61" t="s">
        <v>81</v>
      </c>
      <c r="J61" t="s">
        <v>81</v>
      </c>
      <c r="K61" t="s">
        <v>81</v>
      </c>
      <c r="L61" t="s">
        <v>81</v>
      </c>
      <c r="M61" t="s">
        <v>81</v>
      </c>
      <c r="N61" t="s">
        <v>81</v>
      </c>
      <c r="O61" t="s">
        <v>183</v>
      </c>
      <c r="P61" t="s">
        <v>261</v>
      </c>
      <c r="Q61" t="s">
        <v>296</v>
      </c>
      <c r="R61" t="s">
        <v>81</v>
      </c>
      <c r="S61" t="s">
        <v>81</v>
      </c>
      <c r="T61" t="s">
        <v>81</v>
      </c>
      <c r="U61" t="s">
        <v>81</v>
      </c>
      <c r="V61" t="s">
        <v>81</v>
      </c>
      <c r="W61" t="s">
        <v>81</v>
      </c>
      <c r="X61" t="s">
        <v>81</v>
      </c>
      <c r="Y61" t="s">
        <v>81</v>
      </c>
      <c r="Z61" t="s">
        <v>81</v>
      </c>
      <c r="AA61" t="s">
        <v>81</v>
      </c>
      <c r="AB61" t="s">
        <v>81</v>
      </c>
      <c r="AC61" t="s">
        <v>81</v>
      </c>
      <c r="AD61" t="s">
        <v>81</v>
      </c>
      <c r="AE61" t="s">
        <v>81</v>
      </c>
      <c r="AF61" t="s">
        <v>81</v>
      </c>
      <c r="AG61" t="s">
        <v>81</v>
      </c>
      <c r="AH61" t="s">
        <v>81</v>
      </c>
      <c r="AI61" t="s">
        <v>81</v>
      </c>
      <c r="AJ61" t="s">
        <v>81</v>
      </c>
      <c r="AK61" t="s">
        <v>81</v>
      </c>
      <c r="AL61" t="s">
        <v>81</v>
      </c>
      <c r="AM61" t="s">
        <v>81</v>
      </c>
      <c r="AN61" t="s">
        <v>81</v>
      </c>
      <c r="AO61" t="s">
        <v>81</v>
      </c>
      <c r="AP61" t="s">
        <v>81</v>
      </c>
      <c r="AQ61" t="s">
        <v>81</v>
      </c>
      <c r="AR61" t="s">
        <v>81</v>
      </c>
      <c r="AS61" t="s">
        <v>81</v>
      </c>
      <c r="AT61" t="s">
        <v>81</v>
      </c>
      <c r="AU61" t="s">
        <v>81</v>
      </c>
      <c r="AV61" t="s">
        <v>81</v>
      </c>
      <c r="AW61" t="s">
        <v>81</v>
      </c>
      <c r="AX61" t="s">
        <v>81</v>
      </c>
      <c r="AY61" t="s">
        <v>81</v>
      </c>
      <c r="AZ61" t="s">
        <v>81</v>
      </c>
      <c r="BA61" t="s">
        <v>81</v>
      </c>
    </row>
    <row r="62" spans="2:53" x14ac:dyDescent="0.2">
      <c r="B62" t="s">
        <v>81</v>
      </c>
      <c r="C62" t="s">
        <v>81</v>
      </c>
      <c r="D62" t="s">
        <v>81</v>
      </c>
      <c r="E62" t="s">
        <v>81</v>
      </c>
      <c r="F62" t="s">
        <v>81</v>
      </c>
      <c r="G62" t="s">
        <v>81</v>
      </c>
      <c r="H62" t="s">
        <v>81</v>
      </c>
      <c r="I62" t="s">
        <v>81</v>
      </c>
      <c r="J62" t="s">
        <v>81</v>
      </c>
      <c r="K62" t="s">
        <v>81</v>
      </c>
      <c r="L62" t="s">
        <v>81</v>
      </c>
      <c r="M62" t="s">
        <v>81</v>
      </c>
      <c r="N62" t="s">
        <v>81</v>
      </c>
      <c r="O62" t="s">
        <v>83</v>
      </c>
      <c r="P62" t="s">
        <v>146</v>
      </c>
      <c r="Q62" t="s">
        <v>82</v>
      </c>
      <c r="R62" t="s">
        <v>81</v>
      </c>
      <c r="S62" t="s">
        <v>81</v>
      </c>
      <c r="T62" t="s">
        <v>81</v>
      </c>
      <c r="U62" t="s">
        <v>81</v>
      </c>
      <c r="V62" t="s">
        <v>81</v>
      </c>
      <c r="W62" t="s">
        <v>81</v>
      </c>
      <c r="X62" t="s">
        <v>81</v>
      </c>
      <c r="Y62" t="s">
        <v>81</v>
      </c>
      <c r="Z62" t="s">
        <v>81</v>
      </c>
      <c r="AA62" t="s">
        <v>81</v>
      </c>
      <c r="AB62" t="s">
        <v>81</v>
      </c>
      <c r="AC62" t="s">
        <v>81</v>
      </c>
      <c r="AD62" t="s">
        <v>81</v>
      </c>
      <c r="AE62" t="s">
        <v>81</v>
      </c>
      <c r="AF62" t="s">
        <v>81</v>
      </c>
      <c r="AG62" t="s">
        <v>81</v>
      </c>
      <c r="AH62" t="s">
        <v>81</v>
      </c>
      <c r="AI62" t="s">
        <v>81</v>
      </c>
      <c r="AJ62" t="s">
        <v>81</v>
      </c>
      <c r="AK62" t="s">
        <v>81</v>
      </c>
      <c r="AL62" t="s">
        <v>81</v>
      </c>
      <c r="AM62" t="s">
        <v>81</v>
      </c>
      <c r="AN62" t="s">
        <v>81</v>
      </c>
      <c r="AO62" t="s">
        <v>81</v>
      </c>
      <c r="AP62" t="s">
        <v>81</v>
      </c>
      <c r="AQ62" t="s">
        <v>81</v>
      </c>
      <c r="AR62" t="s">
        <v>81</v>
      </c>
      <c r="AS62" t="s">
        <v>81</v>
      </c>
      <c r="AT62" t="s">
        <v>81</v>
      </c>
      <c r="AU62" t="s">
        <v>81</v>
      </c>
      <c r="AV62" t="s">
        <v>81</v>
      </c>
      <c r="AW62" t="s">
        <v>81</v>
      </c>
      <c r="AX62" t="s">
        <v>81</v>
      </c>
      <c r="AY62" t="s">
        <v>81</v>
      </c>
      <c r="AZ62" t="s">
        <v>81</v>
      </c>
      <c r="BA62" t="s">
        <v>81</v>
      </c>
    </row>
    <row r="63" spans="2:53" x14ac:dyDescent="0.2">
      <c r="B63" t="s">
        <v>17</v>
      </c>
      <c r="C63" t="s">
        <v>81</v>
      </c>
      <c r="D63" t="s">
        <v>81</v>
      </c>
      <c r="E63" t="s">
        <v>81</v>
      </c>
      <c r="F63" t="s">
        <v>81</v>
      </c>
      <c r="G63" t="s">
        <v>81</v>
      </c>
      <c r="H63" t="s">
        <v>81</v>
      </c>
      <c r="I63" t="s">
        <v>81</v>
      </c>
      <c r="J63" t="s">
        <v>81</v>
      </c>
      <c r="K63" t="s">
        <v>81</v>
      </c>
      <c r="L63" t="s">
        <v>81</v>
      </c>
      <c r="M63" t="s">
        <v>81</v>
      </c>
      <c r="N63" t="s">
        <v>81</v>
      </c>
      <c r="O63" t="s">
        <v>197</v>
      </c>
      <c r="P63" t="s">
        <v>81</v>
      </c>
      <c r="Q63" t="s">
        <v>81</v>
      </c>
      <c r="R63" t="s">
        <v>81</v>
      </c>
      <c r="S63" t="s">
        <v>81</v>
      </c>
      <c r="T63" t="s">
        <v>81</v>
      </c>
      <c r="U63" t="s">
        <v>81</v>
      </c>
      <c r="V63" t="s">
        <v>81</v>
      </c>
      <c r="W63" t="s">
        <v>81</v>
      </c>
      <c r="X63" t="s">
        <v>81</v>
      </c>
      <c r="Y63" t="s">
        <v>81</v>
      </c>
      <c r="Z63" t="s">
        <v>81</v>
      </c>
      <c r="AA63" t="s">
        <v>81</v>
      </c>
      <c r="AB63" t="s">
        <v>81</v>
      </c>
      <c r="AC63" t="s">
        <v>81</v>
      </c>
      <c r="AD63" t="s">
        <v>81</v>
      </c>
      <c r="AE63" t="s">
        <v>81</v>
      </c>
      <c r="AF63" t="s">
        <v>81</v>
      </c>
      <c r="AG63" t="s">
        <v>81</v>
      </c>
      <c r="AH63" t="s">
        <v>81</v>
      </c>
      <c r="AI63" t="s">
        <v>81</v>
      </c>
      <c r="AJ63" t="s">
        <v>81</v>
      </c>
      <c r="AK63" t="s">
        <v>81</v>
      </c>
      <c r="AL63" t="s">
        <v>81</v>
      </c>
      <c r="AM63" t="s">
        <v>81</v>
      </c>
      <c r="AN63" t="s">
        <v>81</v>
      </c>
      <c r="AO63" t="s">
        <v>81</v>
      </c>
      <c r="AP63" t="s">
        <v>81</v>
      </c>
      <c r="AQ63" t="s">
        <v>81</v>
      </c>
      <c r="AR63" t="s">
        <v>81</v>
      </c>
      <c r="AS63" t="s">
        <v>81</v>
      </c>
      <c r="AT63" t="s">
        <v>81</v>
      </c>
      <c r="AU63" t="s">
        <v>81</v>
      </c>
      <c r="AV63" t="s">
        <v>81</v>
      </c>
      <c r="AW63" t="s">
        <v>81</v>
      </c>
      <c r="AX63" t="s">
        <v>81</v>
      </c>
      <c r="AY63" t="s">
        <v>81</v>
      </c>
      <c r="AZ63" t="s">
        <v>81</v>
      </c>
      <c r="BA63" t="s">
        <v>81</v>
      </c>
    </row>
    <row r="64" spans="2:53" x14ac:dyDescent="0.2">
      <c r="B64" t="s">
        <v>81</v>
      </c>
      <c r="C64" t="s">
        <v>81</v>
      </c>
      <c r="D64" t="s">
        <v>81</v>
      </c>
      <c r="E64" t="s">
        <v>81</v>
      </c>
      <c r="F64" t="s">
        <v>81</v>
      </c>
      <c r="G64" t="s">
        <v>81</v>
      </c>
      <c r="H64" t="s">
        <v>81</v>
      </c>
      <c r="I64" t="s">
        <v>81</v>
      </c>
      <c r="J64" t="s">
        <v>81</v>
      </c>
      <c r="K64" t="s">
        <v>81</v>
      </c>
      <c r="L64" t="s">
        <v>81</v>
      </c>
      <c r="M64" t="s">
        <v>81</v>
      </c>
      <c r="N64" t="s">
        <v>81</v>
      </c>
      <c r="O64" t="s">
        <v>141</v>
      </c>
      <c r="P64" t="s">
        <v>81</v>
      </c>
      <c r="Q64" t="s">
        <v>81</v>
      </c>
      <c r="R64" t="s">
        <v>81</v>
      </c>
      <c r="S64" t="s">
        <v>81</v>
      </c>
      <c r="T64" t="s">
        <v>81</v>
      </c>
      <c r="U64" t="s">
        <v>81</v>
      </c>
      <c r="V64" t="s">
        <v>81</v>
      </c>
      <c r="W64" t="s">
        <v>81</v>
      </c>
      <c r="X64" t="s">
        <v>81</v>
      </c>
      <c r="Y64" t="s">
        <v>81</v>
      </c>
      <c r="Z64" t="s">
        <v>81</v>
      </c>
      <c r="AA64" t="s">
        <v>81</v>
      </c>
      <c r="AB64" t="s">
        <v>81</v>
      </c>
      <c r="AC64" t="s">
        <v>81</v>
      </c>
      <c r="AD64" t="s">
        <v>81</v>
      </c>
      <c r="AE64" t="s">
        <v>81</v>
      </c>
      <c r="AF64" t="s">
        <v>81</v>
      </c>
      <c r="AG64" t="s">
        <v>81</v>
      </c>
      <c r="AH64" t="s">
        <v>81</v>
      </c>
      <c r="AI64" t="s">
        <v>81</v>
      </c>
      <c r="AJ64" t="s">
        <v>81</v>
      </c>
      <c r="AK64" t="s">
        <v>81</v>
      </c>
      <c r="AL64" t="s">
        <v>81</v>
      </c>
      <c r="AM64" t="s">
        <v>81</v>
      </c>
      <c r="AN64" t="s">
        <v>81</v>
      </c>
      <c r="AO64" t="s">
        <v>81</v>
      </c>
      <c r="AP64" t="s">
        <v>81</v>
      </c>
      <c r="AQ64" t="s">
        <v>81</v>
      </c>
      <c r="AR64" t="s">
        <v>81</v>
      </c>
      <c r="AS64" t="s">
        <v>81</v>
      </c>
      <c r="AT64" t="s">
        <v>81</v>
      </c>
      <c r="AU64" t="s">
        <v>81</v>
      </c>
      <c r="AV64" t="s">
        <v>81</v>
      </c>
      <c r="AW64" t="s">
        <v>81</v>
      </c>
      <c r="AX64" t="s">
        <v>81</v>
      </c>
      <c r="AY64" t="s">
        <v>81</v>
      </c>
      <c r="AZ64" t="s">
        <v>81</v>
      </c>
      <c r="BA64" t="s">
        <v>81</v>
      </c>
    </row>
    <row r="65" spans="2:53" x14ac:dyDescent="0.2">
      <c r="B65" t="s">
        <v>87</v>
      </c>
      <c r="C65" t="s">
        <v>81</v>
      </c>
      <c r="D65" t="s">
        <v>81</v>
      </c>
      <c r="E65" t="s">
        <v>81</v>
      </c>
      <c r="F65" t="s">
        <v>81</v>
      </c>
      <c r="G65" t="s">
        <v>81</v>
      </c>
      <c r="H65" t="s">
        <v>81</v>
      </c>
      <c r="I65" t="s">
        <v>81</v>
      </c>
      <c r="J65" t="s">
        <v>81</v>
      </c>
      <c r="K65" t="s">
        <v>81</v>
      </c>
      <c r="L65" t="s">
        <v>81</v>
      </c>
      <c r="M65" t="s">
        <v>81</v>
      </c>
      <c r="N65" t="s">
        <v>81</v>
      </c>
      <c r="O65" t="s">
        <v>297</v>
      </c>
      <c r="P65" t="s">
        <v>81</v>
      </c>
      <c r="Q65" t="s">
        <v>81</v>
      </c>
      <c r="R65" t="s">
        <v>81</v>
      </c>
      <c r="S65" t="s">
        <v>81</v>
      </c>
      <c r="T65" t="s">
        <v>81</v>
      </c>
      <c r="U65" t="s">
        <v>81</v>
      </c>
      <c r="V65" t="s">
        <v>81</v>
      </c>
      <c r="W65" t="s">
        <v>81</v>
      </c>
      <c r="X65" t="s">
        <v>81</v>
      </c>
      <c r="Y65" t="s">
        <v>81</v>
      </c>
      <c r="Z65" t="s">
        <v>81</v>
      </c>
      <c r="AA65" t="s">
        <v>81</v>
      </c>
      <c r="AB65" t="s">
        <v>81</v>
      </c>
      <c r="AC65" t="s">
        <v>81</v>
      </c>
      <c r="AD65" t="s">
        <v>81</v>
      </c>
      <c r="AE65" t="s">
        <v>81</v>
      </c>
      <c r="AF65" t="s">
        <v>81</v>
      </c>
      <c r="AG65" t="s">
        <v>81</v>
      </c>
      <c r="AH65" t="s">
        <v>81</v>
      </c>
      <c r="AI65" t="s">
        <v>81</v>
      </c>
      <c r="AJ65" t="s">
        <v>81</v>
      </c>
      <c r="AK65" t="s">
        <v>81</v>
      </c>
      <c r="AL65" t="s">
        <v>81</v>
      </c>
      <c r="AM65" t="s">
        <v>81</v>
      </c>
      <c r="AN65" t="s">
        <v>81</v>
      </c>
      <c r="AO65" t="s">
        <v>81</v>
      </c>
      <c r="AP65" t="s">
        <v>81</v>
      </c>
      <c r="AQ65" t="s">
        <v>81</v>
      </c>
      <c r="AR65" t="s">
        <v>81</v>
      </c>
      <c r="AS65" t="s">
        <v>81</v>
      </c>
      <c r="AT65" t="s">
        <v>81</v>
      </c>
      <c r="AU65" t="s">
        <v>81</v>
      </c>
      <c r="AV65" t="s">
        <v>81</v>
      </c>
      <c r="AW65" t="s">
        <v>81</v>
      </c>
      <c r="AX65" t="s">
        <v>81</v>
      </c>
      <c r="AY65" t="s">
        <v>81</v>
      </c>
      <c r="AZ65" t="s">
        <v>81</v>
      </c>
      <c r="BA65" t="s">
        <v>81</v>
      </c>
    </row>
    <row r="66" spans="2:53" x14ac:dyDescent="0.2">
      <c r="B66" t="s">
        <v>81</v>
      </c>
      <c r="C66" t="s">
        <v>81</v>
      </c>
      <c r="D66" t="s">
        <v>81</v>
      </c>
      <c r="E66" t="s">
        <v>81</v>
      </c>
      <c r="F66" t="s">
        <v>81</v>
      </c>
      <c r="G66" t="s">
        <v>81</v>
      </c>
      <c r="H66" t="s">
        <v>81</v>
      </c>
      <c r="I66" t="s">
        <v>81</v>
      </c>
      <c r="J66" t="s">
        <v>81</v>
      </c>
      <c r="K66" t="s">
        <v>81</v>
      </c>
      <c r="L66" t="s">
        <v>81</v>
      </c>
      <c r="M66" t="s">
        <v>81</v>
      </c>
      <c r="N66" t="s">
        <v>81</v>
      </c>
      <c r="O66" t="s">
        <v>298</v>
      </c>
      <c r="P66" t="s">
        <v>81</v>
      </c>
      <c r="Q66" t="s">
        <v>81</v>
      </c>
      <c r="R66" t="s">
        <v>81</v>
      </c>
      <c r="S66" t="s">
        <v>81</v>
      </c>
      <c r="T66" t="s">
        <v>81</v>
      </c>
      <c r="U66" t="s">
        <v>81</v>
      </c>
      <c r="V66" t="s">
        <v>81</v>
      </c>
      <c r="W66" t="s">
        <v>81</v>
      </c>
      <c r="X66" t="s">
        <v>81</v>
      </c>
      <c r="Y66" t="s">
        <v>81</v>
      </c>
      <c r="Z66" t="s">
        <v>81</v>
      </c>
      <c r="AA66" t="s">
        <v>81</v>
      </c>
      <c r="AB66" t="s">
        <v>81</v>
      </c>
      <c r="AC66" t="s">
        <v>81</v>
      </c>
      <c r="AD66" t="s">
        <v>81</v>
      </c>
      <c r="AE66" t="s">
        <v>81</v>
      </c>
      <c r="AF66" t="s">
        <v>81</v>
      </c>
      <c r="AG66" t="s">
        <v>81</v>
      </c>
      <c r="AH66" t="s">
        <v>81</v>
      </c>
      <c r="AI66" t="s">
        <v>81</v>
      </c>
      <c r="AJ66" t="s">
        <v>81</v>
      </c>
      <c r="AK66" t="s">
        <v>81</v>
      </c>
      <c r="AL66" t="s">
        <v>81</v>
      </c>
      <c r="AM66" t="s">
        <v>81</v>
      </c>
      <c r="AN66" t="s">
        <v>81</v>
      </c>
      <c r="AO66" t="s">
        <v>81</v>
      </c>
      <c r="AP66" t="s">
        <v>81</v>
      </c>
      <c r="AQ66" t="s">
        <v>81</v>
      </c>
      <c r="AR66" t="s">
        <v>81</v>
      </c>
      <c r="AS66" t="s">
        <v>81</v>
      </c>
      <c r="AT66" t="s">
        <v>81</v>
      </c>
      <c r="AU66" t="s">
        <v>81</v>
      </c>
      <c r="AV66" t="s">
        <v>81</v>
      </c>
      <c r="AW66" t="s">
        <v>81</v>
      </c>
      <c r="AX66" t="s">
        <v>81</v>
      </c>
      <c r="AY66" t="s">
        <v>81</v>
      </c>
      <c r="AZ66" t="s">
        <v>81</v>
      </c>
      <c r="BA66" t="s">
        <v>81</v>
      </c>
    </row>
    <row r="67" spans="2:53" x14ac:dyDescent="0.2">
      <c r="B67" t="s">
        <v>39</v>
      </c>
      <c r="C67" t="s">
        <v>81</v>
      </c>
      <c r="D67" t="s">
        <v>81</v>
      </c>
      <c r="E67" t="s">
        <v>81</v>
      </c>
      <c r="F67" t="s">
        <v>81</v>
      </c>
      <c r="G67" t="s">
        <v>81</v>
      </c>
      <c r="H67" t="s">
        <v>81</v>
      </c>
      <c r="I67" t="s">
        <v>81</v>
      </c>
      <c r="J67" t="s">
        <v>81</v>
      </c>
      <c r="K67" t="s">
        <v>81</v>
      </c>
      <c r="L67" t="s">
        <v>81</v>
      </c>
      <c r="M67" t="s">
        <v>81</v>
      </c>
      <c r="N67" t="s">
        <v>81</v>
      </c>
      <c r="O67" t="s">
        <v>81</v>
      </c>
      <c r="P67" t="s">
        <v>299</v>
      </c>
      <c r="Q67" t="s">
        <v>81</v>
      </c>
      <c r="R67" t="s">
        <v>81</v>
      </c>
      <c r="S67" t="s">
        <v>81</v>
      </c>
      <c r="T67" t="s">
        <v>81</v>
      </c>
      <c r="U67" t="s">
        <v>81</v>
      </c>
      <c r="V67" t="s">
        <v>81</v>
      </c>
      <c r="W67" t="s">
        <v>81</v>
      </c>
      <c r="X67" t="s">
        <v>81</v>
      </c>
      <c r="Y67" t="s">
        <v>81</v>
      </c>
      <c r="Z67" t="s">
        <v>81</v>
      </c>
      <c r="AA67" t="s">
        <v>81</v>
      </c>
      <c r="AB67" t="s">
        <v>81</v>
      </c>
      <c r="AC67" t="s">
        <v>81</v>
      </c>
      <c r="AD67" t="s">
        <v>81</v>
      </c>
      <c r="AE67" t="s">
        <v>81</v>
      </c>
      <c r="AF67" t="s">
        <v>81</v>
      </c>
      <c r="AG67" t="s">
        <v>81</v>
      </c>
      <c r="AH67" t="s">
        <v>81</v>
      </c>
      <c r="AI67" t="s">
        <v>81</v>
      </c>
      <c r="AJ67" t="s">
        <v>81</v>
      </c>
      <c r="AK67" t="s">
        <v>81</v>
      </c>
      <c r="AL67" t="s">
        <v>81</v>
      </c>
      <c r="AM67" t="s">
        <v>81</v>
      </c>
      <c r="AN67" t="s">
        <v>81</v>
      </c>
      <c r="AO67" t="s">
        <v>81</v>
      </c>
      <c r="AP67" t="s">
        <v>81</v>
      </c>
      <c r="AQ67" t="s">
        <v>81</v>
      </c>
      <c r="AR67" t="s">
        <v>81</v>
      </c>
      <c r="AS67" t="s">
        <v>81</v>
      </c>
      <c r="AT67" t="s">
        <v>81</v>
      </c>
      <c r="AU67" t="s">
        <v>81</v>
      </c>
      <c r="AV67" t="s">
        <v>81</v>
      </c>
      <c r="AW67" t="s">
        <v>81</v>
      </c>
      <c r="AX67" t="s">
        <v>81</v>
      </c>
      <c r="AY67" t="s">
        <v>81</v>
      </c>
      <c r="AZ67" t="s">
        <v>81</v>
      </c>
      <c r="BA67" t="s">
        <v>81</v>
      </c>
    </row>
    <row r="68" spans="2:53" x14ac:dyDescent="0.2">
      <c r="B68" t="s">
        <v>81</v>
      </c>
      <c r="C68" t="s">
        <v>81</v>
      </c>
      <c r="D68" t="s">
        <v>81</v>
      </c>
      <c r="E68" t="s">
        <v>81</v>
      </c>
      <c r="F68" t="s">
        <v>81</v>
      </c>
      <c r="G68" t="s">
        <v>81</v>
      </c>
      <c r="H68" t="s">
        <v>81</v>
      </c>
      <c r="I68" t="s">
        <v>81</v>
      </c>
      <c r="J68" t="s">
        <v>81</v>
      </c>
      <c r="K68" t="s">
        <v>81</v>
      </c>
      <c r="L68" t="s">
        <v>81</v>
      </c>
      <c r="M68" t="s">
        <v>81</v>
      </c>
      <c r="N68" t="s">
        <v>81</v>
      </c>
      <c r="O68" t="s">
        <v>81</v>
      </c>
      <c r="P68" t="s">
        <v>300</v>
      </c>
      <c r="Q68" t="s">
        <v>81</v>
      </c>
      <c r="R68" t="s">
        <v>81</v>
      </c>
      <c r="S68" t="s">
        <v>81</v>
      </c>
      <c r="T68" t="s">
        <v>81</v>
      </c>
      <c r="U68" t="s">
        <v>81</v>
      </c>
      <c r="V68" t="s">
        <v>81</v>
      </c>
      <c r="W68" t="s">
        <v>81</v>
      </c>
      <c r="X68" t="s">
        <v>81</v>
      </c>
      <c r="Y68" t="s">
        <v>81</v>
      </c>
      <c r="Z68" t="s">
        <v>81</v>
      </c>
      <c r="AA68" t="s">
        <v>81</v>
      </c>
      <c r="AB68" t="s">
        <v>81</v>
      </c>
      <c r="AC68" t="s">
        <v>81</v>
      </c>
      <c r="AD68" t="s">
        <v>81</v>
      </c>
      <c r="AE68" t="s">
        <v>81</v>
      </c>
      <c r="AF68" t="s">
        <v>81</v>
      </c>
      <c r="AG68" t="s">
        <v>81</v>
      </c>
      <c r="AH68" t="s">
        <v>81</v>
      </c>
      <c r="AI68" t="s">
        <v>81</v>
      </c>
      <c r="AJ68" t="s">
        <v>81</v>
      </c>
      <c r="AK68" t="s">
        <v>81</v>
      </c>
      <c r="AL68" t="s">
        <v>81</v>
      </c>
      <c r="AM68" t="s">
        <v>81</v>
      </c>
      <c r="AN68" t="s">
        <v>81</v>
      </c>
      <c r="AO68" t="s">
        <v>81</v>
      </c>
      <c r="AP68" t="s">
        <v>81</v>
      </c>
      <c r="AQ68" t="s">
        <v>81</v>
      </c>
      <c r="AR68" t="s">
        <v>81</v>
      </c>
      <c r="AS68" t="s">
        <v>81</v>
      </c>
      <c r="AT68" t="s">
        <v>81</v>
      </c>
      <c r="AU68" t="s">
        <v>81</v>
      </c>
      <c r="AV68" t="s">
        <v>81</v>
      </c>
      <c r="AW68" t="s">
        <v>81</v>
      </c>
      <c r="AX68" t="s">
        <v>81</v>
      </c>
      <c r="AY68" t="s">
        <v>81</v>
      </c>
      <c r="AZ68" t="s">
        <v>81</v>
      </c>
      <c r="BA68" t="s">
        <v>81</v>
      </c>
    </row>
    <row r="69" spans="2:53" x14ac:dyDescent="0.2">
      <c r="B69" t="s">
        <v>87</v>
      </c>
      <c r="C69" t="s">
        <v>81</v>
      </c>
      <c r="D69" t="s">
        <v>81</v>
      </c>
      <c r="E69" t="s">
        <v>81</v>
      </c>
      <c r="F69" t="s">
        <v>81</v>
      </c>
      <c r="G69" t="s">
        <v>81</v>
      </c>
      <c r="H69" t="s">
        <v>81</v>
      </c>
      <c r="I69" t="s">
        <v>81</v>
      </c>
      <c r="J69" t="s">
        <v>81</v>
      </c>
      <c r="K69" t="s">
        <v>81</v>
      </c>
      <c r="L69" t="s">
        <v>81</v>
      </c>
      <c r="M69" t="s">
        <v>81</v>
      </c>
      <c r="N69" t="s">
        <v>81</v>
      </c>
      <c r="O69" t="s">
        <v>81</v>
      </c>
      <c r="P69" t="s">
        <v>301</v>
      </c>
      <c r="Q69" t="s">
        <v>81</v>
      </c>
      <c r="R69" t="s">
        <v>81</v>
      </c>
      <c r="S69" t="s">
        <v>81</v>
      </c>
      <c r="T69" t="s">
        <v>81</v>
      </c>
      <c r="U69" t="s">
        <v>81</v>
      </c>
      <c r="V69" t="s">
        <v>81</v>
      </c>
      <c r="W69" t="s">
        <v>81</v>
      </c>
      <c r="X69" t="s">
        <v>81</v>
      </c>
      <c r="Y69" t="s">
        <v>81</v>
      </c>
      <c r="Z69" t="s">
        <v>81</v>
      </c>
      <c r="AA69" t="s">
        <v>81</v>
      </c>
      <c r="AB69" t="s">
        <v>81</v>
      </c>
      <c r="AC69" t="s">
        <v>81</v>
      </c>
      <c r="AD69" t="s">
        <v>81</v>
      </c>
      <c r="AE69" t="s">
        <v>81</v>
      </c>
      <c r="AF69" t="s">
        <v>81</v>
      </c>
      <c r="AG69" t="s">
        <v>81</v>
      </c>
      <c r="AH69" t="s">
        <v>81</v>
      </c>
      <c r="AI69" t="s">
        <v>81</v>
      </c>
      <c r="AJ69" t="s">
        <v>81</v>
      </c>
      <c r="AK69" t="s">
        <v>81</v>
      </c>
      <c r="AL69" t="s">
        <v>81</v>
      </c>
      <c r="AM69" t="s">
        <v>81</v>
      </c>
      <c r="AN69" t="s">
        <v>81</v>
      </c>
      <c r="AO69" t="s">
        <v>81</v>
      </c>
      <c r="AP69" t="s">
        <v>81</v>
      </c>
      <c r="AQ69" t="s">
        <v>81</v>
      </c>
      <c r="AR69" t="s">
        <v>81</v>
      </c>
      <c r="AS69" t="s">
        <v>81</v>
      </c>
      <c r="AT69" t="s">
        <v>81</v>
      </c>
      <c r="AU69" t="s">
        <v>81</v>
      </c>
      <c r="AV69" t="s">
        <v>81</v>
      </c>
      <c r="AW69" t="s">
        <v>81</v>
      </c>
      <c r="AX69" t="s">
        <v>81</v>
      </c>
      <c r="AY69" t="s">
        <v>81</v>
      </c>
      <c r="AZ69" t="s">
        <v>81</v>
      </c>
      <c r="BA69" t="s">
        <v>81</v>
      </c>
    </row>
    <row r="70" spans="2:53" x14ac:dyDescent="0.2">
      <c r="B70" t="s">
        <v>81</v>
      </c>
      <c r="C70" t="s">
        <v>81</v>
      </c>
      <c r="D70" t="s">
        <v>81</v>
      </c>
      <c r="E70" t="s">
        <v>81</v>
      </c>
      <c r="F70" t="s">
        <v>81</v>
      </c>
      <c r="G70" t="s">
        <v>81</v>
      </c>
      <c r="H70" t="s">
        <v>81</v>
      </c>
      <c r="I70" t="s">
        <v>81</v>
      </c>
      <c r="J70" t="s">
        <v>81</v>
      </c>
      <c r="K70" t="s">
        <v>81</v>
      </c>
      <c r="L70" t="s">
        <v>81</v>
      </c>
      <c r="M70" t="s">
        <v>81</v>
      </c>
      <c r="N70" t="s">
        <v>81</v>
      </c>
      <c r="O70" t="s">
        <v>81</v>
      </c>
      <c r="P70" t="s">
        <v>240</v>
      </c>
      <c r="Q70" t="s">
        <v>81</v>
      </c>
      <c r="R70" t="s">
        <v>81</v>
      </c>
      <c r="S70" t="s">
        <v>81</v>
      </c>
      <c r="T70" t="s">
        <v>81</v>
      </c>
      <c r="U70" t="s">
        <v>81</v>
      </c>
      <c r="V70" t="s">
        <v>81</v>
      </c>
      <c r="W70" t="s">
        <v>81</v>
      </c>
      <c r="X70" t="s">
        <v>81</v>
      </c>
      <c r="Y70" t="s">
        <v>81</v>
      </c>
      <c r="Z70" t="s">
        <v>81</v>
      </c>
      <c r="AA70" t="s">
        <v>81</v>
      </c>
      <c r="AB70" t="s">
        <v>81</v>
      </c>
      <c r="AC70" t="s">
        <v>81</v>
      </c>
      <c r="AD70" t="s">
        <v>81</v>
      </c>
      <c r="AE70" t="s">
        <v>81</v>
      </c>
      <c r="AF70" t="s">
        <v>81</v>
      </c>
      <c r="AG70" t="s">
        <v>81</v>
      </c>
      <c r="AH70" t="s">
        <v>81</v>
      </c>
      <c r="AI70" t="s">
        <v>81</v>
      </c>
      <c r="AJ70" t="s">
        <v>81</v>
      </c>
      <c r="AK70" t="s">
        <v>81</v>
      </c>
      <c r="AL70" t="s">
        <v>81</v>
      </c>
      <c r="AM70" t="s">
        <v>81</v>
      </c>
      <c r="AN70" t="s">
        <v>81</v>
      </c>
      <c r="AO70" t="s">
        <v>81</v>
      </c>
      <c r="AP70" t="s">
        <v>81</v>
      </c>
      <c r="AQ70" t="s">
        <v>81</v>
      </c>
      <c r="AR70" t="s">
        <v>81</v>
      </c>
      <c r="AS70" t="s">
        <v>81</v>
      </c>
      <c r="AT70" t="s">
        <v>81</v>
      </c>
      <c r="AU70" t="s">
        <v>81</v>
      </c>
      <c r="AV70" t="s">
        <v>81</v>
      </c>
      <c r="AW70" t="s">
        <v>81</v>
      </c>
      <c r="AX70" t="s">
        <v>81</v>
      </c>
      <c r="AY70" t="s">
        <v>81</v>
      </c>
      <c r="AZ70" t="s">
        <v>81</v>
      </c>
      <c r="BA70" t="s">
        <v>81</v>
      </c>
    </row>
    <row r="71" spans="2:53" x14ac:dyDescent="0.2">
      <c r="B71" t="s">
        <v>18</v>
      </c>
      <c r="C71" t="s">
        <v>81</v>
      </c>
      <c r="D71" t="s">
        <v>81</v>
      </c>
      <c r="E71" t="s">
        <v>81</v>
      </c>
      <c r="F71" t="s">
        <v>81</v>
      </c>
      <c r="G71" t="s">
        <v>81</v>
      </c>
      <c r="H71" t="s">
        <v>81</v>
      </c>
      <c r="I71" t="s">
        <v>81</v>
      </c>
      <c r="J71" t="s">
        <v>81</v>
      </c>
      <c r="K71" t="s">
        <v>81</v>
      </c>
      <c r="L71" t="s">
        <v>81</v>
      </c>
      <c r="M71" t="s">
        <v>81</v>
      </c>
      <c r="N71" t="s">
        <v>81</v>
      </c>
      <c r="O71" t="s">
        <v>81</v>
      </c>
      <c r="P71" t="s">
        <v>81</v>
      </c>
      <c r="Q71" t="s">
        <v>130</v>
      </c>
      <c r="R71" t="s">
        <v>81</v>
      </c>
      <c r="S71" t="s">
        <v>81</v>
      </c>
      <c r="T71" t="s">
        <v>81</v>
      </c>
      <c r="U71" t="s">
        <v>81</v>
      </c>
      <c r="V71" t="s">
        <v>81</v>
      </c>
      <c r="W71" t="s">
        <v>81</v>
      </c>
      <c r="X71" t="s">
        <v>81</v>
      </c>
      <c r="Y71" t="s">
        <v>81</v>
      </c>
      <c r="Z71" t="s">
        <v>81</v>
      </c>
      <c r="AA71" t="s">
        <v>81</v>
      </c>
      <c r="AB71" t="s">
        <v>81</v>
      </c>
      <c r="AC71" t="s">
        <v>81</v>
      </c>
      <c r="AD71" t="s">
        <v>81</v>
      </c>
      <c r="AE71" t="s">
        <v>81</v>
      </c>
      <c r="AF71" t="s">
        <v>81</v>
      </c>
      <c r="AG71" t="s">
        <v>81</v>
      </c>
      <c r="AH71" t="s">
        <v>81</v>
      </c>
      <c r="AI71" t="s">
        <v>81</v>
      </c>
      <c r="AJ71" t="s">
        <v>81</v>
      </c>
      <c r="AK71" t="s">
        <v>81</v>
      </c>
      <c r="AL71" t="s">
        <v>81</v>
      </c>
      <c r="AM71" t="s">
        <v>81</v>
      </c>
      <c r="AN71" t="s">
        <v>81</v>
      </c>
      <c r="AO71" t="s">
        <v>81</v>
      </c>
      <c r="AP71" t="s">
        <v>81</v>
      </c>
      <c r="AQ71" t="s">
        <v>81</v>
      </c>
      <c r="AR71" t="s">
        <v>81</v>
      </c>
      <c r="AS71" t="s">
        <v>81</v>
      </c>
      <c r="AT71" t="s">
        <v>81</v>
      </c>
      <c r="AU71" t="s">
        <v>81</v>
      </c>
      <c r="AV71" t="s">
        <v>81</v>
      </c>
      <c r="AW71" t="s">
        <v>81</v>
      </c>
      <c r="AX71" t="s">
        <v>81</v>
      </c>
      <c r="AY71" t="s">
        <v>81</v>
      </c>
      <c r="AZ71" t="s">
        <v>81</v>
      </c>
      <c r="BA71" t="s">
        <v>81</v>
      </c>
    </row>
    <row r="72" spans="2:53" x14ac:dyDescent="0.2">
      <c r="B72" t="s">
        <v>81</v>
      </c>
      <c r="C72" t="s">
        <v>81</v>
      </c>
      <c r="D72" t="s">
        <v>81</v>
      </c>
      <c r="E72" t="s">
        <v>81</v>
      </c>
      <c r="F72" t="s">
        <v>81</v>
      </c>
      <c r="G72" t="s">
        <v>81</v>
      </c>
      <c r="H72" t="s">
        <v>81</v>
      </c>
      <c r="I72" t="s">
        <v>81</v>
      </c>
      <c r="J72" t="s">
        <v>81</v>
      </c>
      <c r="K72" t="s">
        <v>81</v>
      </c>
      <c r="L72" t="s">
        <v>81</v>
      </c>
      <c r="M72" t="s">
        <v>81</v>
      </c>
      <c r="N72" t="s">
        <v>81</v>
      </c>
      <c r="O72" t="s">
        <v>81</v>
      </c>
      <c r="P72" t="s">
        <v>81</v>
      </c>
      <c r="Q72" t="s">
        <v>302</v>
      </c>
      <c r="R72" t="s">
        <v>81</v>
      </c>
      <c r="S72" t="s">
        <v>81</v>
      </c>
      <c r="T72" t="s">
        <v>81</v>
      </c>
      <c r="U72" t="s">
        <v>81</v>
      </c>
      <c r="V72" t="s">
        <v>81</v>
      </c>
      <c r="W72" t="s">
        <v>81</v>
      </c>
      <c r="X72" t="s">
        <v>81</v>
      </c>
      <c r="Y72" t="s">
        <v>81</v>
      </c>
      <c r="Z72" t="s">
        <v>81</v>
      </c>
      <c r="AA72" t="s">
        <v>81</v>
      </c>
      <c r="AB72" t="s">
        <v>81</v>
      </c>
      <c r="AC72" t="s">
        <v>81</v>
      </c>
      <c r="AD72" t="s">
        <v>81</v>
      </c>
      <c r="AE72" t="s">
        <v>81</v>
      </c>
      <c r="AF72" t="s">
        <v>81</v>
      </c>
      <c r="AG72" t="s">
        <v>81</v>
      </c>
      <c r="AH72" t="s">
        <v>81</v>
      </c>
      <c r="AI72" t="s">
        <v>81</v>
      </c>
      <c r="AJ72" t="s">
        <v>81</v>
      </c>
      <c r="AK72" t="s">
        <v>81</v>
      </c>
      <c r="AL72" t="s">
        <v>81</v>
      </c>
      <c r="AM72" t="s">
        <v>81</v>
      </c>
      <c r="AN72" t="s">
        <v>81</v>
      </c>
      <c r="AO72" t="s">
        <v>81</v>
      </c>
      <c r="AP72" t="s">
        <v>81</v>
      </c>
      <c r="AQ72" t="s">
        <v>81</v>
      </c>
      <c r="AR72" t="s">
        <v>81</v>
      </c>
      <c r="AS72" t="s">
        <v>81</v>
      </c>
      <c r="AT72" t="s">
        <v>81</v>
      </c>
      <c r="AU72" t="s">
        <v>81</v>
      </c>
      <c r="AV72" t="s">
        <v>81</v>
      </c>
      <c r="AW72" t="s">
        <v>81</v>
      </c>
      <c r="AX72" t="s">
        <v>81</v>
      </c>
      <c r="AY72" t="s">
        <v>81</v>
      </c>
      <c r="AZ72" t="s">
        <v>81</v>
      </c>
      <c r="BA72" t="s">
        <v>81</v>
      </c>
    </row>
    <row r="73" spans="2:53" x14ac:dyDescent="0.2">
      <c r="B73" t="s">
        <v>87</v>
      </c>
      <c r="C73" t="s">
        <v>81</v>
      </c>
      <c r="D73" t="s">
        <v>81</v>
      </c>
      <c r="E73" t="s">
        <v>81</v>
      </c>
      <c r="F73" t="s">
        <v>81</v>
      </c>
      <c r="G73" t="s">
        <v>81</v>
      </c>
      <c r="H73" t="s">
        <v>81</v>
      </c>
      <c r="I73" t="s">
        <v>81</v>
      </c>
      <c r="J73" t="s">
        <v>81</v>
      </c>
      <c r="K73" t="s">
        <v>81</v>
      </c>
      <c r="L73" t="s">
        <v>81</v>
      </c>
      <c r="M73" t="s">
        <v>81</v>
      </c>
      <c r="N73" t="s">
        <v>81</v>
      </c>
      <c r="O73" t="s">
        <v>81</v>
      </c>
      <c r="P73" t="s">
        <v>81</v>
      </c>
      <c r="Q73" t="s">
        <v>303</v>
      </c>
      <c r="R73" t="s">
        <v>81</v>
      </c>
      <c r="S73" t="s">
        <v>81</v>
      </c>
      <c r="T73" t="s">
        <v>81</v>
      </c>
      <c r="U73" t="s">
        <v>81</v>
      </c>
      <c r="V73" t="s">
        <v>81</v>
      </c>
      <c r="W73" t="s">
        <v>81</v>
      </c>
      <c r="X73" t="s">
        <v>81</v>
      </c>
      <c r="Y73" t="s">
        <v>81</v>
      </c>
      <c r="Z73" t="s">
        <v>81</v>
      </c>
      <c r="AA73" t="s">
        <v>81</v>
      </c>
      <c r="AB73" t="s">
        <v>81</v>
      </c>
      <c r="AC73" t="s">
        <v>81</v>
      </c>
      <c r="AD73" t="s">
        <v>81</v>
      </c>
      <c r="AE73" t="s">
        <v>81</v>
      </c>
      <c r="AF73" t="s">
        <v>81</v>
      </c>
      <c r="AG73" t="s">
        <v>81</v>
      </c>
      <c r="AH73" t="s">
        <v>81</v>
      </c>
      <c r="AI73" t="s">
        <v>81</v>
      </c>
      <c r="AJ73" t="s">
        <v>81</v>
      </c>
      <c r="AK73" t="s">
        <v>81</v>
      </c>
      <c r="AL73" t="s">
        <v>81</v>
      </c>
      <c r="AM73" t="s">
        <v>81</v>
      </c>
      <c r="AN73" t="s">
        <v>81</v>
      </c>
      <c r="AO73" t="s">
        <v>81</v>
      </c>
      <c r="AP73" t="s">
        <v>81</v>
      </c>
      <c r="AQ73" t="s">
        <v>81</v>
      </c>
      <c r="AR73" t="s">
        <v>81</v>
      </c>
      <c r="AS73" t="s">
        <v>81</v>
      </c>
      <c r="AT73" t="s">
        <v>81</v>
      </c>
      <c r="AU73" t="s">
        <v>81</v>
      </c>
      <c r="AV73" t="s">
        <v>81</v>
      </c>
      <c r="AW73" t="s">
        <v>81</v>
      </c>
      <c r="AX73" t="s">
        <v>81</v>
      </c>
      <c r="AY73" t="s">
        <v>81</v>
      </c>
      <c r="AZ73" t="s">
        <v>81</v>
      </c>
      <c r="BA73" t="s">
        <v>81</v>
      </c>
    </row>
    <row r="74" spans="2:53" x14ac:dyDescent="0.2">
      <c r="B74" t="s">
        <v>81</v>
      </c>
      <c r="C74" t="s">
        <v>81</v>
      </c>
      <c r="D74" t="s">
        <v>81</v>
      </c>
      <c r="E74" t="s">
        <v>81</v>
      </c>
      <c r="F74" t="s">
        <v>81</v>
      </c>
      <c r="G74" t="s">
        <v>81</v>
      </c>
      <c r="H74" t="s">
        <v>81</v>
      </c>
      <c r="I74" t="s">
        <v>81</v>
      </c>
      <c r="J74" t="s">
        <v>81</v>
      </c>
      <c r="K74" t="s">
        <v>81</v>
      </c>
      <c r="L74" t="s">
        <v>81</v>
      </c>
      <c r="M74" t="s">
        <v>81</v>
      </c>
      <c r="N74" t="s">
        <v>81</v>
      </c>
      <c r="O74" t="s">
        <v>81</v>
      </c>
      <c r="P74" t="s">
        <v>81</v>
      </c>
      <c r="Q74" t="s">
        <v>304</v>
      </c>
      <c r="R74" t="s">
        <v>81</v>
      </c>
      <c r="S74" t="s">
        <v>81</v>
      </c>
      <c r="T74" t="s">
        <v>81</v>
      </c>
      <c r="U74" t="s">
        <v>81</v>
      </c>
      <c r="V74" t="s">
        <v>81</v>
      </c>
      <c r="W74" t="s">
        <v>81</v>
      </c>
      <c r="X74" t="s">
        <v>81</v>
      </c>
      <c r="Y74" t="s">
        <v>81</v>
      </c>
      <c r="Z74" t="s">
        <v>81</v>
      </c>
      <c r="AA74" t="s">
        <v>81</v>
      </c>
      <c r="AB74" t="s">
        <v>81</v>
      </c>
      <c r="AC74" t="s">
        <v>81</v>
      </c>
      <c r="AD74" t="s">
        <v>81</v>
      </c>
      <c r="AE74" t="s">
        <v>81</v>
      </c>
      <c r="AF74" t="s">
        <v>81</v>
      </c>
      <c r="AG74" t="s">
        <v>81</v>
      </c>
      <c r="AH74" t="s">
        <v>81</v>
      </c>
      <c r="AI74" t="s">
        <v>81</v>
      </c>
      <c r="AJ74" t="s">
        <v>81</v>
      </c>
      <c r="AK74" t="s">
        <v>81</v>
      </c>
      <c r="AL74" t="s">
        <v>81</v>
      </c>
      <c r="AM74" t="s">
        <v>81</v>
      </c>
      <c r="AN74" t="s">
        <v>81</v>
      </c>
      <c r="AO74" t="s">
        <v>81</v>
      </c>
      <c r="AP74" t="s">
        <v>81</v>
      </c>
      <c r="AQ74" t="s">
        <v>81</v>
      </c>
      <c r="AR74" t="s">
        <v>81</v>
      </c>
      <c r="AS74" t="s">
        <v>81</v>
      </c>
      <c r="AT74" t="s">
        <v>81</v>
      </c>
      <c r="AU74" t="s">
        <v>81</v>
      </c>
      <c r="AV74" t="s">
        <v>81</v>
      </c>
      <c r="AW74" t="s">
        <v>81</v>
      </c>
      <c r="AX74" t="s">
        <v>81</v>
      </c>
      <c r="AY74" t="s">
        <v>81</v>
      </c>
      <c r="AZ74" t="s">
        <v>81</v>
      </c>
      <c r="BA74" t="s">
        <v>81</v>
      </c>
    </row>
    <row r="75" spans="2:53" x14ac:dyDescent="0.2">
      <c r="B75" t="s">
        <v>25</v>
      </c>
      <c r="C75" t="s">
        <v>81</v>
      </c>
      <c r="D75" t="s">
        <v>81</v>
      </c>
      <c r="E75" t="s">
        <v>81</v>
      </c>
      <c r="F75" t="s">
        <v>81</v>
      </c>
      <c r="G75" t="s">
        <v>81</v>
      </c>
      <c r="H75" t="s">
        <v>81</v>
      </c>
      <c r="I75" t="s">
        <v>81</v>
      </c>
      <c r="J75" t="s">
        <v>81</v>
      </c>
      <c r="K75" t="s">
        <v>81</v>
      </c>
      <c r="L75" t="s">
        <v>81</v>
      </c>
      <c r="M75" t="s">
        <v>81</v>
      </c>
      <c r="N75" t="s">
        <v>81</v>
      </c>
      <c r="O75" t="s">
        <v>81</v>
      </c>
      <c r="P75" t="s">
        <v>81</v>
      </c>
      <c r="Q75" t="s">
        <v>81</v>
      </c>
      <c r="R75" t="s">
        <v>305</v>
      </c>
      <c r="S75" t="s">
        <v>306</v>
      </c>
      <c r="T75" t="s">
        <v>194</v>
      </c>
      <c r="U75" t="s">
        <v>81</v>
      </c>
      <c r="V75" t="s">
        <v>81</v>
      </c>
      <c r="W75" t="s">
        <v>81</v>
      </c>
      <c r="X75" t="s">
        <v>81</v>
      </c>
      <c r="Y75" t="s">
        <v>81</v>
      </c>
      <c r="Z75" t="s">
        <v>81</v>
      </c>
      <c r="AA75" t="s">
        <v>81</v>
      </c>
      <c r="AB75" t="s">
        <v>81</v>
      </c>
      <c r="AC75" t="s">
        <v>81</v>
      </c>
      <c r="AD75" t="s">
        <v>81</v>
      </c>
      <c r="AE75" t="s">
        <v>81</v>
      </c>
      <c r="AF75" t="s">
        <v>81</v>
      </c>
      <c r="AG75" t="s">
        <v>81</v>
      </c>
      <c r="AH75" t="s">
        <v>81</v>
      </c>
      <c r="AI75" t="s">
        <v>81</v>
      </c>
      <c r="AJ75" t="s">
        <v>81</v>
      </c>
      <c r="AK75" t="s">
        <v>81</v>
      </c>
      <c r="AL75" t="s">
        <v>81</v>
      </c>
      <c r="AM75" t="s">
        <v>81</v>
      </c>
      <c r="AN75" t="s">
        <v>81</v>
      </c>
      <c r="AO75" t="s">
        <v>81</v>
      </c>
      <c r="AP75" t="s">
        <v>81</v>
      </c>
      <c r="AQ75" t="s">
        <v>81</v>
      </c>
      <c r="AR75" t="s">
        <v>81</v>
      </c>
      <c r="AS75" t="s">
        <v>81</v>
      </c>
      <c r="AT75" t="s">
        <v>81</v>
      </c>
      <c r="AU75" t="s">
        <v>81</v>
      </c>
      <c r="AV75" t="s">
        <v>81</v>
      </c>
      <c r="AW75" t="s">
        <v>81</v>
      </c>
      <c r="AX75" t="s">
        <v>81</v>
      </c>
      <c r="AY75" t="s">
        <v>81</v>
      </c>
      <c r="AZ75" t="s">
        <v>81</v>
      </c>
      <c r="BA75" t="s">
        <v>81</v>
      </c>
    </row>
    <row r="76" spans="2:53" x14ac:dyDescent="0.2">
      <c r="B76" t="s">
        <v>81</v>
      </c>
      <c r="C76" t="s">
        <v>81</v>
      </c>
      <c r="D76" t="s">
        <v>81</v>
      </c>
      <c r="E76" t="s">
        <v>81</v>
      </c>
      <c r="F76" t="s">
        <v>81</v>
      </c>
      <c r="G76" t="s">
        <v>81</v>
      </c>
      <c r="H76" t="s">
        <v>81</v>
      </c>
      <c r="I76" t="s">
        <v>81</v>
      </c>
      <c r="J76" t="s">
        <v>81</v>
      </c>
      <c r="K76" t="s">
        <v>81</v>
      </c>
      <c r="L76" t="s">
        <v>81</v>
      </c>
      <c r="M76" t="s">
        <v>81</v>
      </c>
      <c r="N76" t="s">
        <v>81</v>
      </c>
      <c r="O76" t="s">
        <v>81</v>
      </c>
      <c r="P76" t="s">
        <v>81</v>
      </c>
      <c r="Q76" t="s">
        <v>81</v>
      </c>
      <c r="R76" t="s">
        <v>249</v>
      </c>
      <c r="S76" t="s">
        <v>249</v>
      </c>
      <c r="T76" t="s">
        <v>249</v>
      </c>
      <c r="U76" t="s">
        <v>81</v>
      </c>
      <c r="V76" t="s">
        <v>81</v>
      </c>
      <c r="W76" t="s">
        <v>81</v>
      </c>
      <c r="X76" t="s">
        <v>81</v>
      </c>
      <c r="Y76" t="s">
        <v>81</v>
      </c>
      <c r="Z76" t="s">
        <v>81</v>
      </c>
      <c r="AA76" t="s">
        <v>81</v>
      </c>
      <c r="AB76" t="s">
        <v>81</v>
      </c>
      <c r="AC76" t="s">
        <v>81</v>
      </c>
      <c r="AD76" t="s">
        <v>81</v>
      </c>
      <c r="AE76" t="s">
        <v>81</v>
      </c>
      <c r="AF76" t="s">
        <v>81</v>
      </c>
      <c r="AG76" t="s">
        <v>81</v>
      </c>
      <c r="AH76" t="s">
        <v>81</v>
      </c>
      <c r="AI76" t="s">
        <v>81</v>
      </c>
      <c r="AJ76" t="s">
        <v>81</v>
      </c>
      <c r="AK76" t="s">
        <v>81</v>
      </c>
      <c r="AL76" t="s">
        <v>81</v>
      </c>
      <c r="AM76" t="s">
        <v>81</v>
      </c>
      <c r="AN76" t="s">
        <v>81</v>
      </c>
      <c r="AO76" t="s">
        <v>81</v>
      </c>
      <c r="AP76" t="s">
        <v>81</v>
      </c>
      <c r="AQ76" t="s">
        <v>81</v>
      </c>
      <c r="AR76" t="s">
        <v>81</v>
      </c>
      <c r="AS76" t="s">
        <v>81</v>
      </c>
      <c r="AT76" t="s">
        <v>81</v>
      </c>
      <c r="AU76" t="s">
        <v>81</v>
      </c>
      <c r="AV76" t="s">
        <v>81</v>
      </c>
      <c r="AW76" t="s">
        <v>81</v>
      </c>
      <c r="AX76" t="s">
        <v>81</v>
      </c>
      <c r="AY76" t="s">
        <v>81</v>
      </c>
      <c r="AZ76" t="s">
        <v>81</v>
      </c>
      <c r="BA76" t="s">
        <v>81</v>
      </c>
    </row>
    <row r="77" spans="2:53" x14ac:dyDescent="0.2">
      <c r="B77" t="s">
        <v>17</v>
      </c>
      <c r="C77" t="s">
        <v>81</v>
      </c>
      <c r="D77" t="s">
        <v>81</v>
      </c>
      <c r="E77" t="s">
        <v>81</v>
      </c>
      <c r="F77" t="s">
        <v>81</v>
      </c>
      <c r="G77" t="s">
        <v>81</v>
      </c>
      <c r="H77" t="s">
        <v>81</v>
      </c>
      <c r="I77" t="s">
        <v>81</v>
      </c>
      <c r="J77" t="s">
        <v>81</v>
      </c>
      <c r="K77" t="s">
        <v>81</v>
      </c>
      <c r="L77" t="s">
        <v>81</v>
      </c>
      <c r="M77" t="s">
        <v>81</v>
      </c>
      <c r="N77" t="s">
        <v>81</v>
      </c>
      <c r="O77" t="s">
        <v>81</v>
      </c>
      <c r="P77" t="s">
        <v>81</v>
      </c>
      <c r="Q77" t="s">
        <v>81</v>
      </c>
      <c r="R77" t="s">
        <v>98</v>
      </c>
      <c r="S77" t="s">
        <v>81</v>
      </c>
      <c r="T77" t="s">
        <v>81</v>
      </c>
      <c r="U77" t="s">
        <v>81</v>
      </c>
      <c r="V77" t="s">
        <v>81</v>
      </c>
      <c r="W77" t="s">
        <v>81</v>
      </c>
      <c r="X77" t="s">
        <v>81</v>
      </c>
      <c r="Y77" t="s">
        <v>81</v>
      </c>
      <c r="Z77" t="s">
        <v>81</v>
      </c>
      <c r="AA77" t="s">
        <v>81</v>
      </c>
      <c r="AB77" t="s">
        <v>81</v>
      </c>
      <c r="AC77" t="s">
        <v>81</v>
      </c>
      <c r="AD77" t="s">
        <v>81</v>
      </c>
      <c r="AE77" t="s">
        <v>81</v>
      </c>
      <c r="AF77" t="s">
        <v>81</v>
      </c>
      <c r="AG77" t="s">
        <v>81</v>
      </c>
      <c r="AH77" t="s">
        <v>81</v>
      </c>
      <c r="AI77" t="s">
        <v>81</v>
      </c>
      <c r="AJ77" t="s">
        <v>81</v>
      </c>
      <c r="AK77" t="s">
        <v>81</v>
      </c>
      <c r="AL77" t="s">
        <v>81</v>
      </c>
      <c r="AM77" t="s">
        <v>81</v>
      </c>
      <c r="AN77" t="s">
        <v>81</v>
      </c>
      <c r="AO77" t="s">
        <v>81</v>
      </c>
      <c r="AP77" t="s">
        <v>81</v>
      </c>
      <c r="AQ77" t="s">
        <v>81</v>
      </c>
      <c r="AR77" t="s">
        <v>81</v>
      </c>
      <c r="AS77" t="s">
        <v>81</v>
      </c>
      <c r="AT77" t="s">
        <v>81</v>
      </c>
      <c r="AU77" t="s">
        <v>81</v>
      </c>
      <c r="AV77" t="s">
        <v>81</v>
      </c>
      <c r="AW77" t="s">
        <v>81</v>
      </c>
      <c r="AX77" t="s">
        <v>81</v>
      </c>
      <c r="AY77" t="s">
        <v>81</v>
      </c>
      <c r="AZ77" t="s">
        <v>81</v>
      </c>
      <c r="BA77" t="s">
        <v>81</v>
      </c>
    </row>
    <row r="78" spans="2:53" x14ac:dyDescent="0.2">
      <c r="B78" t="s">
        <v>81</v>
      </c>
      <c r="C78" t="s">
        <v>81</v>
      </c>
      <c r="D78" t="s">
        <v>81</v>
      </c>
      <c r="E78" t="s">
        <v>81</v>
      </c>
      <c r="F78" t="s">
        <v>81</v>
      </c>
      <c r="G78" t="s">
        <v>81</v>
      </c>
      <c r="H78" t="s">
        <v>81</v>
      </c>
      <c r="I78" t="s">
        <v>81</v>
      </c>
      <c r="J78" t="s">
        <v>81</v>
      </c>
      <c r="K78" t="s">
        <v>81</v>
      </c>
      <c r="L78" t="s">
        <v>81</v>
      </c>
      <c r="M78" t="s">
        <v>81</v>
      </c>
      <c r="N78" t="s">
        <v>81</v>
      </c>
      <c r="O78" t="s">
        <v>81</v>
      </c>
      <c r="P78" t="s">
        <v>81</v>
      </c>
      <c r="Q78" t="s">
        <v>81</v>
      </c>
      <c r="R78" t="s">
        <v>192</v>
      </c>
      <c r="S78" t="s">
        <v>81</v>
      </c>
      <c r="T78" t="s">
        <v>81</v>
      </c>
      <c r="U78" t="s">
        <v>81</v>
      </c>
      <c r="V78" t="s">
        <v>81</v>
      </c>
      <c r="W78" t="s">
        <v>81</v>
      </c>
      <c r="X78" t="s">
        <v>81</v>
      </c>
      <c r="Y78" t="s">
        <v>81</v>
      </c>
      <c r="Z78" t="s">
        <v>81</v>
      </c>
      <c r="AA78" t="s">
        <v>81</v>
      </c>
      <c r="AB78" t="s">
        <v>81</v>
      </c>
      <c r="AC78" t="s">
        <v>81</v>
      </c>
      <c r="AD78" t="s">
        <v>81</v>
      </c>
      <c r="AE78" t="s">
        <v>81</v>
      </c>
      <c r="AF78" t="s">
        <v>81</v>
      </c>
      <c r="AG78" t="s">
        <v>81</v>
      </c>
      <c r="AH78" t="s">
        <v>81</v>
      </c>
      <c r="AI78" t="s">
        <v>81</v>
      </c>
      <c r="AJ78" t="s">
        <v>81</v>
      </c>
      <c r="AK78" t="s">
        <v>81</v>
      </c>
      <c r="AL78" t="s">
        <v>81</v>
      </c>
      <c r="AM78" t="s">
        <v>81</v>
      </c>
      <c r="AN78" t="s">
        <v>81</v>
      </c>
      <c r="AO78" t="s">
        <v>81</v>
      </c>
      <c r="AP78" t="s">
        <v>81</v>
      </c>
      <c r="AQ78" t="s">
        <v>81</v>
      </c>
      <c r="AR78" t="s">
        <v>81</v>
      </c>
      <c r="AS78" t="s">
        <v>81</v>
      </c>
      <c r="AT78" t="s">
        <v>81</v>
      </c>
      <c r="AU78" t="s">
        <v>81</v>
      </c>
      <c r="AV78" t="s">
        <v>81</v>
      </c>
      <c r="AW78" t="s">
        <v>81</v>
      </c>
      <c r="AX78" t="s">
        <v>81</v>
      </c>
      <c r="AY78" t="s">
        <v>81</v>
      </c>
      <c r="AZ78" t="s">
        <v>81</v>
      </c>
      <c r="BA78" t="s">
        <v>81</v>
      </c>
    </row>
    <row r="79" spans="2:53" x14ac:dyDescent="0.2">
      <c r="B79" t="s">
        <v>87</v>
      </c>
      <c r="C79" t="s">
        <v>81</v>
      </c>
      <c r="D79" t="s">
        <v>81</v>
      </c>
      <c r="E79" t="s">
        <v>81</v>
      </c>
      <c r="F79" t="s">
        <v>81</v>
      </c>
      <c r="G79" t="s">
        <v>81</v>
      </c>
      <c r="H79" t="s">
        <v>81</v>
      </c>
      <c r="I79" t="s">
        <v>81</v>
      </c>
      <c r="J79" t="s">
        <v>81</v>
      </c>
      <c r="K79" t="s">
        <v>81</v>
      </c>
      <c r="L79" t="s">
        <v>81</v>
      </c>
      <c r="M79" t="s">
        <v>81</v>
      </c>
      <c r="N79" t="s">
        <v>81</v>
      </c>
      <c r="O79" t="s">
        <v>81</v>
      </c>
      <c r="P79" t="s">
        <v>81</v>
      </c>
      <c r="Q79" t="s">
        <v>81</v>
      </c>
      <c r="R79" t="s">
        <v>303</v>
      </c>
      <c r="S79" t="s">
        <v>81</v>
      </c>
      <c r="T79" t="s">
        <v>81</v>
      </c>
      <c r="U79" t="s">
        <v>81</v>
      </c>
      <c r="V79" t="s">
        <v>81</v>
      </c>
      <c r="W79" t="s">
        <v>81</v>
      </c>
      <c r="X79" t="s">
        <v>81</v>
      </c>
      <c r="Y79" t="s">
        <v>81</v>
      </c>
      <c r="Z79" t="s">
        <v>81</v>
      </c>
      <c r="AA79" t="s">
        <v>81</v>
      </c>
      <c r="AB79" t="s">
        <v>81</v>
      </c>
      <c r="AC79" t="s">
        <v>81</v>
      </c>
      <c r="AD79" t="s">
        <v>81</v>
      </c>
      <c r="AE79" t="s">
        <v>81</v>
      </c>
      <c r="AF79" t="s">
        <v>81</v>
      </c>
      <c r="AG79" t="s">
        <v>81</v>
      </c>
      <c r="AH79" t="s">
        <v>81</v>
      </c>
      <c r="AI79" t="s">
        <v>81</v>
      </c>
      <c r="AJ79" t="s">
        <v>81</v>
      </c>
      <c r="AK79" t="s">
        <v>81</v>
      </c>
      <c r="AL79" t="s">
        <v>81</v>
      </c>
      <c r="AM79" t="s">
        <v>81</v>
      </c>
      <c r="AN79" t="s">
        <v>81</v>
      </c>
      <c r="AO79" t="s">
        <v>81</v>
      </c>
      <c r="AP79" t="s">
        <v>81</v>
      </c>
      <c r="AQ79" t="s">
        <v>81</v>
      </c>
      <c r="AR79" t="s">
        <v>81</v>
      </c>
      <c r="AS79" t="s">
        <v>81</v>
      </c>
      <c r="AT79" t="s">
        <v>81</v>
      </c>
      <c r="AU79" t="s">
        <v>81</v>
      </c>
      <c r="AV79" t="s">
        <v>81</v>
      </c>
      <c r="AW79" t="s">
        <v>81</v>
      </c>
      <c r="AX79" t="s">
        <v>81</v>
      </c>
      <c r="AY79" t="s">
        <v>81</v>
      </c>
      <c r="AZ79" t="s">
        <v>81</v>
      </c>
      <c r="BA79" t="s">
        <v>81</v>
      </c>
    </row>
    <row r="80" spans="2:53" x14ac:dyDescent="0.2">
      <c r="B80" t="s">
        <v>81</v>
      </c>
      <c r="C80" t="s">
        <v>81</v>
      </c>
      <c r="D80" t="s">
        <v>81</v>
      </c>
      <c r="E80" t="s">
        <v>81</v>
      </c>
      <c r="F80" t="s">
        <v>81</v>
      </c>
      <c r="G80" t="s">
        <v>81</v>
      </c>
      <c r="H80" t="s">
        <v>81</v>
      </c>
      <c r="I80" t="s">
        <v>81</v>
      </c>
      <c r="J80" t="s">
        <v>81</v>
      </c>
      <c r="K80" t="s">
        <v>81</v>
      </c>
      <c r="L80" t="s">
        <v>81</v>
      </c>
      <c r="M80" t="s">
        <v>81</v>
      </c>
      <c r="N80" t="s">
        <v>81</v>
      </c>
      <c r="O80" t="s">
        <v>81</v>
      </c>
      <c r="P80" t="s">
        <v>81</v>
      </c>
      <c r="Q80" t="s">
        <v>81</v>
      </c>
      <c r="R80" t="s">
        <v>307</v>
      </c>
      <c r="S80" t="s">
        <v>81</v>
      </c>
      <c r="T80" t="s">
        <v>81</v>
      </c>
      <c r="U80" t="s">
        <v>81</v>
      </c>
      <c r="V80" t="s">
        <v>81</v>
      </c>
      <c r="W80" t="s">
        <v>81</v>
      </c>
      <c r="X80" t="s">
        <v>81</v>
      </c>
      <c r="Y80" t="s">
        <v>81</v>
      </c>
      <c r="Z80" t="s">
        <v>81</v>
      </c>
      <c r="AA80" t="s">
        <v>81</v>
      </c>
      <c r="AB80" t="s">
        <v>81</v>
      </c>
      <c r="AC80" t="s">
        <v>81</v>
      </c>
      <c r="AD80" t="s">
        <v>81</v>
      </c>
      <c r="AE80" t="s">
        <v>81</v>
      </c>
      <c r="AF80" t="s">
        <v>81</v>
      </c>
      <c r="AG80" t="s">
        <v>81</v>
      </c>
      <c r="AH80" t="s">
        <v>81</v>
      </c>
      <c r="AI80" t="s">
        <v>81</v>
      </c>
      <c r="AJ80" t="s">
        <v>81</v>
      </c>
      <c r="AK80" t="s">
        <v>81</v>
      </c>
      <c r="AL80" t="s">
        <v>81</v>
      </c>
      <c r="AM80" t="s">
        <v>81</v>
      </c>
      <c r="AN80" t="s">
        <v>81</v>
      </c>
      <c r="AO80" t="s">
        <v>81</v>
      </c>
      <c r="AP80" t="s">
        <v>81</v>
      </c>
      <c r="AQ80" t="s">
        <v>81</v>
      </c>
      <c r="AR80" t="s">
        <v>81</v>
      </c>
      <c r="AS80" t="s">
        <v>81</v>
      </c>
      <c r="AT80" t="s">
        <v>81</v>
      </c>
      <c r="AU80" t="s">
        <v>81</v>
      </c>
      <c r="AV80" t="s">
        <v>81</v>
      </c>
      <c r="AW80" t="s">
        <v>81</v>
      </c>
      <c r="AX80" t="s">
        <v>81</v>
      </c>
      <c r="AY80" t="s">
        <v>81</v>
      </c>
      <c r="AZ80" t="s">
        <v>81</v>
      </c>
      <c r="BA80" t="s">
        <v>81</v>
      </c>
    </row>
    <row r="81" spans="2:53" x14ac:dyDescent="0.2">
      <c r="B81" t="s">
        <v>39</v>
      </c>
      <c r="C81" t="s">
        <v>81</v>
      </c>
      <c r="D81" t="s">
        <v>81</v>
      </c>
      <c r="E81" t="s">
        <v>81</v>
      </c>
      <c r="F81" t="s">
        <v>81</v>
      </c>
      <c r="G81" t="s">
        <v>81</v>
      </c>
      <c r="H81" t="s">
        <v>81</v>
      </c>
      <c r="I81" t="s">
        <v>81</v>
      </c>
      <c r="J81" t="s">
        <v>81</v>
      </c>
      <c r="K81" t="s">
        <v>81</v>
      </c>
      <c r="L81" t="s">
        <v>81</v>
      </c>
      <c r="M81" t="s">
        <v>81</v>
      </c>
      <c r="N81" t="s">
        <v>81</v>
      </c>
      <c r="O81" t="s">
        <v>81</v>
      </c>
      <c r="P81" t="s">
        <v>81</v>
      </c>
      <c r="Q81" t="s">
        <v>81</v>
      </c>
      <c r="R81" t="s">
        <v>81</v>
      </c>
      <c r="S81" t="s">
        <v>252</v>
      </c>
      <c r="T81" t="s">
        <v>81</v>
      </c>
      <c r="U81" t="s">
        <v>81</v>
      </c>
      <c r="V81" t="s">
        <v>81</v>
      </c>
      <c r="W81" t="s">
        <v>81</v>
      </c>
      <c r="X81" t="s">
        <v>81</v>
      </c>
      <c r="Y81" t="s">
        <v>81</v>
      </c>
      <c r="Z81" t="s">
        <v>81</v>
      </c>
      <c r="AA81" t="s">
        <v>81</v>
      </c>
      <c r="AB81" t="s">
        <v>81</v>
      </c>
      <c r="AC81" t="s">
        <v>81</v>
      </c>
      <c r="AD81" t="s">
        <v>81</v>
      </c>
      <c r="AE81" t="s">
        <v>81</v>
      </c>
      <c r="AF81" t="s">
        <v>81</v>
      </c>
      <c r="AG81" t="s">
        <v>81</v>
      </c>
      <c r="AH81" t="s">
        <v>81</v>
      </c>
      <c r="AI81" t="s">
        <v>81</v>
      </c>
      <c r="AJ81" t="s">
        <v>81</v>
      </c>
      <c r="AK81" t="s">
        <v>81</v>
      </c>
      <c r="AL81" t="s">
        <v>81</v>
      </c>
      <c r="AM81" t="s">
        <v>81</v>
      </c>
      <c r="AN81" t="s">
        <v>81</v>
      </c>
      <c r="AO81" t="s">
        <v>81</v>
      </c>
      <c r="AP81" t="s">
        <v>81</v>
      </c>
      <c r="AQ81" t="s">
        <v>81</v>
      </c>
      <c r="AR81" t="s">
        <v>81</v>
      </c>
      <c r="AS81" t="s">
        <v>81</v>
      </c>
      <c r="AT81" t="s">
        <v>81</v>
      </c>
      <c r="AU81" t="s">
        <v>81</v>
      </c>
      <c r="AV81" t="s">
        <v>81</v>
      </c>
      <c r="AW81" t="s">
        <v>81</v>
      </c>
      <c r="AX81" t="s">
        <v>81</v>
      </c>
      <c r="AY81" t="s">
        <v>81</v>
      </c>
      <c r="AZ81" t="s">
        <v>81</v>
      </c>
      <c r="BA81" t="s">
        <v>81</v>
      </c>
    </row>
    <row r="82" spans="2:53" x14ac:dyDescent="0.2">
      <c r="B82" t="s">
        <v>81</v>
      </c>
      <c r="C82" t="s">
        <v>81</v>
      </c>
      <c r="D82" t="s">
        <v>81</v>
      </c>
      <c r="E82" t="s">
        <v>81</v>
      </c>
      <c r="F82" t="s">
        <v>81</v>
      </c>
      <c r="G82" t="s">
        <v>81</v>
      </c>
      <c r="H82" t="s">
        <v>81</v>
      </c>
      <c r="I82" t="s">
        <v>81</v>
      </c>
      <c r="J82" t="s">
        <v>81</v>
      </c>
      <c r="K82" t="s">
        <v>81</v>
      </c>
      <c r="L82" t="s">
        <v>81</v>
      </c>
      <c r="M82" t="s">
        <v>81</v>
      </c>
      <c r="N82" t="s">
        <v>81</v>
      </c>
      <c r="O82" t="s">
        <v>81</v>
      </c>
      <c r="P82" t="s">
        <v>81</v>
      </c>
      <c r="Q82" t="s">
        <v>81</v>
      </c>
      <c r="R82" t="s">
        <v>81</v>
      </c>
      <c r="S82" t="s">
        <v>151</v>
      </c>
      <c r="T82" t="s">
        <v>81</v>
      </c>
      <c r="U82" t="s">
        <v>81</v>
      </c>
      <c r="V82" t="s">
        <v>81</v>
      </c>
      <c r="W82" t="s">
        <v>81</v>
      </c>
      <c r="X82" t="s">
        <v>81</v>
      </c>
      <c r="Y82" t="s">
        <v>81</v>
      </c>
      <c r="Z82" t="s">
        <v>81</v>
      </c>
      <c r="AA82" t="s">
        <v>81</v>
      </c>
      <c r="AB82" t="s">
        <v>81</v>
      </c>
      <c r="AC82" t="s">
        <v>81</v>
      </c>
      <c r="AD82" t="s">
        <v>81</v>
      </c>
      <c r="AE82" t="s">
        <v>81</v>
      </c>
      <c r="AF82" t="s">
        <v>81</v>
      </c>
      <c r="AG82" t="s">
        <v>81</v>
      </c>
      <c r="AH82" t="s">
        <v>81</v>
      </c>
      <c r="AI82" t="s">
        <v>81</v>
      </c>
      <c r="AJ82" t="s">
        <v>81</v>
      </c>
      <c r="AK82" t="s">
        <v>81</v>
      </c>
      <c r="AL82" t="s">
        <v>81</v>
      </c>
      <c r="AM82" t="s">
        <v>81</v>
      </c>
      <c r="AN82" t="s">
        <v>81</v>
      </c>
      <c r="AO82" t="s">
        <v>81</v>
      </c>
      <c r="AP82" t="s">
        <v>81</v>
      </c>
      <c r="AQ82" t="s">
        <v>81</v>
      </c>
      <c r="AR82" t="s">
        <v>81</v>
      </c>
      <c r="AS82" t="s">
        <v>81</v>
      </c>
      <c r="AT82" t="s">
        <v>81</v>
      </c>
      <c r="AU82" t="s">
        <v>81</v>
      </c>
      <c r="AV82" t="s">
        <v>81</v>
      </c>
      <c r="AW82" t="s">
        <v>81</v>
      </c>
      <c r="AX82" t="s">
        <v>81</v>
      </c>
      <c r="AY82" t="s">
        <v>81</v>
      </c>
      <c r="AZ82" t="s">
        <v>81</v>
      </c>
      <c r="BA82" t="s">
        <v>81</v>
      </c>
    </row>
    <row r="83" spans="2:53" x14ac:dyDescent="0.2">
      <c r="B83" t="s">
        <v>87</v>
      </c>
      <c r="C83" t="s">
        <v>81</v>
      </c>
      <c r="D83" t="s">
        <v>81</v>
      </c>
      <c r="E83" t="s">
        <v>81</v>
      </c>
      <c r="F83" t="s">
        <v>81</v>
      </c>
      <c r="G83" t="s">
        <v>81</v>
      </c>
      <c r="H83" t="s">
        <v>81</v>
      </c>
      <c r="I83" t="s">
        <v>81</v>
      </c>
      <c r="J83" t="s">
        <v>81</v>
      </c>
      <c r="K83" t="s">
        <v>81</v>
      </c>
      <c r="L83" t="s">
        <v>81</v>
      </c>
      <c r="M83" t="s">
        <v>81</v>
      </c>
      <c r="N83" t="s">
        <v>81</v>
      </c>
      <c r="O83" t="s">
        <v>81</v>
      </c>
      <c r="P83" t="s">
        <v>81</v>
      </c>
      <c r="Q83" t="s">
        <v>81</v>
      </c>
      <c r="R83" t="s">
        <v>81</v>
      </c>
      <c r="S83" t="s">
        <v>308</v>
      </c>
      <c r="T83" t="s">
        <v>81</v>
      </c>
      <c r="U83" t="s">
        <v>81</v>
      </c>
      <c r="V83" t="s">
        <v>81</v>
      </c>
      <c r="W83" t="s">
        <v>81</v>
      </c>
      <c r="X83" t="s">
        <v>81</v>
      </c>
      <c r="Y83" t="s">
        <v>81</v>
      </c>
      <c r="Z83" t="s">
        <v>81</v>
      </c>
      <c r="AA83" t="s">
        <v>81</v>
      </c>
      <c r="AB83" t="s">
        <v>81</v>
      </c>
      <c r="AC83" t="s">
        <v>81</v>
      </c>
      <c r="AD83" t="s">
        <v>81</v>
      </c>
      <c r="AE83" t="s">
        <v>81</v>
      </c>
      <c r="AF83" t="s">
        <v>81</v>
      </c>
      <c r="AG83" t="s">
        <v>81</v>
      </c>
      <c r="AH83" t="s">
        <v>81</v>
      </c>
      <c r="AI83" t="s">
        <v>81</v>
      </c>
      <c r="AJ83" t="s">
        <v>81</v>
      </c>
      <c r="AK83" t="s">
        <v>81</v>
      </c>
      <c r="AL83" t="s">
        <v>81</v>
      </c>
      <c r="AM83" t="s">
        <v>81</v>
      </c>
      <c r="AN83" t="s">
        <v>81</v>
      </c>
      <c r="AO83" t="s">
        <v>81</v>
      </c>
      <c r="AP83" t="s">
        <v>81</v>
      </c>
      <c r="AQ83" t="s">
        <v>81</v>
      </c>
      <c r="AR83" t="s">
        <v>81</v>
      </c>
      <c r="AS83" t="s">
        <v>81</v>
      </c>
      <c r="AT83" t="s">
        <v>81</v>
      </c>
      <c r="AU83" t="s">
        <v>81</v>
      </c>
      <c r="AV83" t="s">
        <v>81</v>
      </c>
      <c r="AW83" t="s">
        <v>81</v>
      </c>
      <c r="AX83" t="s">
        <v>81</v>
      </c>
      <c r="AY83" t="s">
        <v>81</v>
      </c>
      <c r="AZ83" t="s">
        <v>81</v>
      </c>
      <c r="BA83" t="s">
        <v>81</v>
      </c>
    </row>
    <row r="84" spans="2:53" x14ac:dyDescent="0.2">
      <c r="B84" t="s">
        <v>81</v>
      </c>
      <c r="C84" t="s">
        <v>81</v>
      </c>
      <c r="D84" t="s">
        <v>81</v>
      </c>
      <c r="E84" t="s">
        <v>81</v>
      </c>
      <c r="F84" t="s">
        <v>81</v>
      </c>
      <c r="G84" t="s">
        <v>81</v>
      </c>
      <c r="H84" t="s">
        <v>81</v>
      </c>
      <c r="I84" t="s">
        <v>81</v>
      </c>
      <c r="J84" t="s">
        <v>81</v>
      </c>
      <c r="K84" t="s">
        <v>81</v>
      </c>
      <c r="L84" t="s">
        <v>81</v>
      </c>
      <c r="M84" t="s">
        <v>81</v>
      </c>
      <c r="N84" t="s">
        <v>81</v>
      </c>
      <c r="O84" t="s">
        <v>81</v>
      </c>
      <c r="P84" t="s">
        <v>81</v>
      </c>
      <c r="Q84" t="s">
        <v>81</v>
      </c>
      <c r="R84" t="s">
        <v>81</v>
      </c>
      <c r="S84" t="s">
        <v>187</v>
      </c>
      <c r="T84" t="s">
        <v>81</v>
      </c>
      <c r="U84" t="s">
        <v>81</v>
      </c>
      <c r="V84" t="s">
        <v>81</v>
      </c>
      <c r="W84" t="s">
        <v>81</v>
      </c>
      <c r="X84" t="s">
        <v>81</v>
      </c>
      <c r="Y84" t="s">
        <v>81</v>
      </c>
      <c r="Z84" t="s">
        <v>81</v>
      </c>
      <c r="AA84" t="s">
        <v>81</v>
      </c>
      <c r="AB84" t="s">
        <v>81</v>
      </c>
      <c r="AC84" t="s">
        <v>81</v>
      </c>
      <c r="AD84" t="s">
        <v>81</v>
      </c>
      <c r="AE84" t="s">
        <v>81</v>
      </c>
      <c r="AF84" t="s">
        <v>81</v>
      </c>
      <c r="AG84" t="s">
        <v>81</v>
      </c>
      <c r="AH84" t="s">
        <v>81</v>
      </c>
      <c r="AI84" t="s">
        <v>81</v>
      </c>
      <c r="AJ84" t="s">
        <v>81</v>
      </c>
      <c r="AK84" t="s">
        <v>81</v>
      </c>
      <c r="AL84" t="s">
        <v>81</v>
      </c>
      <c r="AM84" t="s">
        <v>81</v>
      </c>
      <c r="AN84" t="s">
        <v>81</v>
      </c>
      <c r="AO84" t="s">
        <v>81</v>
      </c>
      <c r="AP84" t="s">
        <v>81</v>
      </c>
      <c r="AQ84" t="s">
        <v>81</v>
      </c>
      <c r="AR84" t="s">
        <v>81</v>
      </c>
      <c r="AS84" t="s">
        <v>81</v>
      </c>
      <c r="AT84" t="s">
        <v>81</v>
      </c>
      <c r="AU84" t="s">
        <v>81</v>
      </c>
      <c r="AV84" t="s">
        <v>81</v>
      </c>
      <c r="AW84" t="s">
        <v>81</v>
      </c>
      <c r="AX84" t="s">
        <v>81</v>
      </c>
      <c r="AY84" t="s">
        <v>81</v>
      </c>
      <c r="AZ84" t="s">
        <v>81</v>
      </c>
      <c r="BA84" t="s">
        <v>81</v>
      </c>
    </row>
    <row r="85" spans="2:53" x14ac:dyDescent="0.2">
      <c r="B85" t="s">
        <v>18</v>
      </c>
      <c r="C85" t="s">
        <v>81</v>
      </c>
      <c r="D85" t="s">
        <v>81</v>
      </c>
      <c r="E85" t="s">
        <v>81</v>
      </c>
      <c r="F85" t="s">
        <v>81</v>
      </c>
      <c r="G85" t="s">
        <v>81</v>
      </c>
      <c r="H85" t="s">
        <v>81</v>
      </c>
      <c r="I85" t="s">
        <v>81</v>
      </c>
      <c r="J85" t="s">
        <v>81</v>
      </c>
      <c r="K85" t="s">
        <v>81</v>
      </c>
      <c r="L85" t="s">
        <v>81</v>
      </c>
      <c r="M85" t="s">
        <v>81</v>
      </c>
      <c r="N85" t="s">
        <v>81</v>
      </c>
      <c r="O85" t="s">
        <v>81</v>
      </c>
      <c r="P85" t="s">
        <v>81</v>
      </c>
      <c r="Q85" t="s">
        <v>81</v>
      </c>
      <c r="R85" t="s">
        <v>81</v>
      </c>
      <c r="S85" t="s">
        <v>81</v>
      </c>
      <c r="T85" t="s">
        <v>309</v>
      </c>
      <c r="U85" t="s">
        <v>81</v>
      </c>
      <c r="V85" t="s">
        <v>81</v>
      </c>
      <c r="W85" t="s">
        <v>81</v>
      </c>
      <c r="X85" t="s">
        <v>81</v>
      </c>
      <c r="Y85" t="s">
        <v>81</v>
      </c>
      <c r="Z85" t="s">
        <v>81</v>
      </c>
      <c r="AA85" t="s">
        <v>81</v>
      </c>
      <c r="AB85" t="s">
        <v>81</v>
      </c>
      <c r="AC85" t="s">
        <v>81</v>
      </c>
      <c r="AD85" t="s">
        <v>81</v>
      </c>
      <c r="AE85" t="s">
        <v>81</v>
      </c>
      <c r="AF85" t="s">
        <v>81</v>
      </c>
      <c r="AG85" t="s">
        <v>81</v>
      </c>
      <c r="AH85" t="s">
        <v>81</v>
      </c>
      <c r="AI85" t="s">
        <v>81</v>
      </c>
      <c r="AJ85" t="s">
        <v>81</v>
      </c>
      <c r="AK85" t="s">
        <v>81</v>
      </c>
      <c r="AL85" t="s">
        <v>81</v>
      </c>
      <c r="AM85" t="s">
        <v>81</v>
      </c>
      <c r="AN85" t="s">
        <v>81</v>
      </c>
      <c r="AO85" t="s">
        <v>81</v>
      </c>
      <c r="AP85" t="s">
        <v>81</v>
      </c>
      <c r="AQ85" t="s">
        <v>81</v>
      </c>
      <c r="AR85" t="s">
        <v>81</v>
      </c>
      <c r="AS85" t="s">
        <v>81</v>
      </c>
      <c r="AT85" t="s">
        <v>81</v>
      </c>
      <c r="AU85" t="s">
        <v>81</v>
      </c>
      <c r="AV85" t="s">
        <v>81</v>
      </c>
      <c r="AW85" t="s">
        <v>81</v>
      </c>
      <c r="AX85" t="s">
        <v>81</v>
      </c>
      <c r="AY85" t="s">
        <v>81</v>
      </c>
      <c r="AZ85" t="s">
        <v>81</v>
      </c>
      <c r="BA85" t="s">
        <v>81</v>
      </c>
    </row>
    <row r="86" spans="2:53" x14ac:dyDescent="0.2">
      <c r="B86" t="s">
        <v>81</v>
      </c>
      <c r="C86" t="s">
        <v>81</v>
      </c>
      <c r="D86" t="s">
        <v>81</v>
      </c>
      <c r="E86" t="s">
        <v>81</v>
      </c>
      <c r="F86" t="s">
        <v>81</v>
      </c>
      <c r="G86" t="s">
        <v>81</v>
      </c>
      <c r="H86" t="s">
        <v>81</v>
      </c>
      <c r="I86" t="s">
        <v>81</v>
      </c>
      <c r="J86" t="s">
        <v>81</v>
      </c>
      <c r="K86" t="s">
        <v>81</v>
      </c>
      <c r="L86" t="s">
        <v>81</v>
      </c>
      <c r="M86" t="s">
        <v>81</v>
      </c>
      <c r="N86" t="s">
        <v>81</v>
      </c>
      <c r="O86" t="s">
        <v>81</v>
      </c>
      <c r="P86" t="s">
        <v>81</v>
      </c>
      <c r="Q86" t="s">
        <v>81</v>
      </c>
      <c r="R86" t="s">
        <v>81</v>
      </c>
      <c r="S86" t="s">
        <v>81</v>
      </c>
      <c r="T86" t="s">
        <v>271</v>
      </c>
      <c r="U86" t="s">
        <v>81</v>
      </c>
      <c r="V86" t="s">
        <v>81</v>
      </c>
      <c r="W86" t="s">
        <v>81</v>
      </c>
      <c r="X86" t="s">
        <v>81</v>
      </c>
      <c r="Y86" t="s">
        <v>81</v>
      </c>
      <c r="Z86" t="s">
        <v>81</v>
      </c>
      <c r="AA86" t="s">
        <v>81</v>
      </c>
      <c r="AB86" t="s">
        <v>81</v>
      </c>
      <c r="AC86" t="s">
        <v>81</v>
      </c>
      <c r="AD86" t="s">
        <v>81</v>
      </c>
      <c r="AE86" t="s">
        <v>81</v>
      </c>
      <c r="AF86" t="s">
        <v>81</v>
      </c>
      <c r="AG86" t="s">
        <v>81</v>
      </c>
      <c r="AH86" t="s">
        <v>81</v>
      </c>
      <c r="AI86" t="s">
        <v>81</v>
      </c>
      <c r="AJ86" t="s">
        <v>81</v>
      </c>
      <c r="AK86" t="s">
        <v>81</v>
      </c>
      <c r="AL86" t="s">
        <v>81</v>
      </c>
      <c r="AM86" t="s">
        <v>81</v>
      </c>
      <c r="AN86" t="s">
        <v>81</v>
      </c>
      <c r="AO86" t="s">
        <v>81</v>
      </c>
      <c r="AP86" t="s">
        <v>81</v>
      </c>
      <c r="AQ86" t="s">
        <v>81</v>
      </c>
      <c r="AR86" t="s">
        <v>81</v>
      </c>
      <c r="AS86" t="s">
        <v>81</v>
      </c>
      <c r="AT86" t="s">
        <v>81</v>
      </c>
      <c r="AU86" t="s">
        <v>81</v>
      </c>
      <c r="AV86" t="s">
        <v>81</v>
      </c>
      <c r="AW86" t="s">
        <v>81</v>
      </c>
      <c r="AX86" t="s">
        <v>81</v>
      </c>
      <c r="AY86" t="s">
        <v>81</v>
      </c>
      <c r="AZ86" t="s">
        <v>81</v>
      </c>
      <c r="BA86" t="s">
        <v>81</v>
      </c>
    </row>
    <row r="87" spans="2:53" x14ac:dyDescent="0.2">
      <c r="B87" t="s">
        <v>87</v>
      </c>
      <c r="C87" t="s">
        <v>81</v>
      </c>
      <c r="D87" t="s">
        <v>81</v>
      </c>
      <c r="E87" t="s">
        <v>81</v>
      </c>
      <c r="F87" t="s">
        <v>81</v>
      </c>
      <c r="G87" t="s">
        <v>81</v>
      </c>
      <c r="H87" t="s">
        <v>81</v>
      </c>
      <c r="I87" t="s">
        <v>81</v>
      </c>
      <c r="J87" t="s">
        <v>81</v>
      </c>
      <c r="K87" t="s">
        <v>81</v>
      </c>
      <c r="L87" t="s">
        <v>81</v>
      </c>
      <c r="M87" t="s">
        <v>81</v>
      </c>
      <c r="N87" t="s">
        <v>81</v>
      </c>
      <c r="O87" t="s">
        <v>81</v>
      </c>
      <c r="P87" t="s">
        <v>81</v>
      </c>
      <c r="Q87" t="s">
        <v>81</v>
      </c>
      <c r="R87" t="s">
        <v>81</v>
      </c>
      <c r="S87" t="s">
        <v>81</v>
      </c>
      <c r="T87" t="s">
        <v>310</v>
      </c>
      <c r="U87" t="s">
        <v>81</v>
      </c>
      <c r="V87" t="s">
        <v>81</v>
      </c>
      <c r="W87" t="s">
        <v>81</v>
      </c>
      <c r="X87" t="s">
        <v>81</v>
      </c>
      <c r="Y87" t="s">
        <v>81</v>
      </c>
      <c r="Z87" t="s">
        <v>81</v>
      </c>
      <c r="AA87" t="s">
        <v>81</v>
      </c>
      <c r="AB87" t="s">
        <v>81</v>
      </c>
      <c r="AC87" t="s">
        <v>81</v>
      </c>
      <c r="AD87" t="s">
        <v>81</v>
      </c>
      <c r="AE87" t="s">
        <v>81</v>
      </c>
      <c r="AF87" t="s">
        <v>81</v>
      </c>
      <c r="AG87" t="s">
        <v>81</v>
      </c>
      <c r="AH87" t="s">
        <v>81</v>
      </c>
      <c r="AI87" t="s">
        <v>81</v>
      </c>
      <c r="AJ87" t="s">
        <v>81</v>
      </c>
      <c r="AK87" t="s">
        <v>81</v>
      </c>
      <c r="AL87" t="s">
        <v>81</v>
      </c>
      <c r="AM87" t="s">
        <v>81</v>
      </c>
      <c r="AN87" t="s">
        <v>81</v>
      </c>
      <c r="AO87" t="s">
        <v>81</v>
      </c>
      <c r="AP87" t="s">
        <v>81</v>
      </c>
      <c r="AQ87" t="s">
        <v>81</v>
      </c>
      <c r="AR87" t="s">
        <v>81</v>
      </c>
      <c r="AS87" t="s">
        <v>81</v>
      </c>
      <c r="AT87" t="s">
        <v>81</v>
      </c>
      <c r="AU87" t="s">
        <v>81</v>
      </c>
      <c r="AV87" t="s">
        <v>81</v>
      </c>
      <c r="AW87" t="s">
        <v>81</v>
      </c>
      <c r="AX87" t="s">
        <v>81</v>
      </c>
      <c r="AY87" t="s">
        <v>81</v>
      </c>
      <c r="AZ87" t="s">
        <v>81</v>
      </c>
      <c r="BA87" t="s">
        <v>81</v>
      </c>
    </row>
    <row r="88" spans="2:53" x14ac:dyDescent="0.2">
      <c r="B88" t="s">
        <v>81</v>
      </c>
      <c r="C88" t="s">
        <v>81</v>
      </c>
      <c r="D88" t="s">
        <v>81</v>
      </c>
      <c r="E88" t="s">
        <v>81</v>
      </c>
      <c r="F88" t="s">
        <v>81</v>
      </c>
      <c r="G88" t="s">
        <v>81</v>
      </c>
      <c r="H88" t="s">
        <v>81</v>
      </c>
      <c r="I88" t="s">
        <v>81</v>
      </c>
      <c r="J88" t="s">
        <v>81</v>
      </c>
      <c r="K88" t="s">
        <v>81</v>
      </c>
      <c r="L88" t="s">
        <v>81</v>
      </c>
      <c r="M88" t="s">
        <v>81</v>
      </c>
      <c r="N88" t="s">
        <v>81</v>
      </c>
      <c r="O88" t="s">
        <v>81</v>
      </c>
      <c r="P88" t="s">
        <v>81</v>
      </c>
      <c r="Q88" t="s">
        <v>81</v>
      </c>
      <c r="R88" t="s">
        <v>81</v>
      </c>
      <c r="S88" t="s">
        <v>81</v>
      </c>
      <c r="T88" t="s">
        <v>311</v>
      </c>
      <c r="U88" t="s">
        <v>81</v>
      </c>
      <c r="V88" t="s">
        <v>81</v>
      </c>
      <c r="W88" t="s">
        <v>81</v>
      </c>
      <c r="X88" t="s">
        <v>81</v>
      </c>
      <c r="Y88" t="s">
        <v>81</v>
      </c>
      <c r="Z88" t="s">
        <v>81</v>
      </c>
      <c r="AA88" t="s">
        <v>81</v>
      </c>
      <c r="AB88" t="s">
        <v>81</v>
      </c>
      <c r="AC88" t="s">
        <v>81</v>
      </c>
      <c r="AD88" t="s">
        <v>81</v>
      </c>
      <c r="AE88" t="s">
        <v>81</v>
      </c>
      <c r="AF88" t="s">
        <v>81</v>
      </c>
      <c r="AG88" t="s">
        <v>81</v>
      </c>
      <c r="AH88" t="s">
        <v>81</v>
      </c>
      <c r="AI88" t="s">
        <v>81</v>
      </c>
      <c r="AJ88" t="s">
        <v>81</v>
      </c>
      <c r="AK88" t="s">
        <v>81</v>
      </c>
      <c r="AL88" t="s">
        <v>81</v>
      </c>
      <c r="AM88" t="s">
        <v>81</v>
      </c>
      <c r="AN88" t="s">
        <v>81</v>
      </c>
      <c r="AO88" t="s">
        <v>81</v>
      </c>
      <c r="AP88" t="s">
        <v>81</v>
      </c>
      <c r="AQ88" t="s">
        <v>81</v>
      </c>
      <c r="AR88" t="s">
        <v>81</v>
      </c>
      <c r="AS88" t="s">
        <v>81</v>
      </c>
      <c r="AT88" t="s">
        <v>81</v>
      </c>
      <c r="AU88" t="s">
        <v>81</v>
      </c>
      <c r="AV88" t="s">
        <v>81</v>
      </c>
      <c r="AW88" t="s">
        <v>81</v>
      </c>
      <c r="AX88" t="s">
        <v>81</v>
      </c>
      <c r="AY88" t="s">
        <v>81</v>
      </c>
      <c r="AZ88" t="s">
        <v>81</v>
      </c>
      <c r="BA88" t="s">
        <v>81</v>
      </c>
    </row>
    <row r="89" spans="2:53" x14ac:dyDescent="0.2">
      <c r="B89" t="s">
        <v>26</v>
      </c>
      <c r="C89" t="s">
        <v>81</v>
      </c>
      <c r="D89" t="s">
        <v>81</v>
      </c>
      <c r="E89" t="s">
        <v>81</v>
      </c>
      <c r="F89" t="s">
        <v>81</v>
      </c>
      <c r="G89" t="s">
        <v>81</v>
      </c>
      <c r="H89" t="s">
        <v>81</v>
      </c>
      <c r="I89" t="s">
        <v>81</v>
      </c>
      <c r="J89" t="s">
        <v>81</v>
      </c>
      <c r="K89" t="s">
        <v>81</v>
      </c>
      <c r="L89" t="s">
        <v>81</v>
      </c>
      <c r="M89" t="s">
        <v>81</v>
      </c>
      <c r="N89" t="s">
        <v>81</v>
      </c>
      <c r="O89" t="s">
        <v>81</v>
      </c>
      <c r="P89" t="s">
        <v>81</v>
      </c>
      <c r="Q89" t="s">
        <v>81</v>
      </c>
      <c r="R89" t="s">
        <v>81</v>
      </c>
      <c r="S89" t="s">
        <v>81</v>
      </c>
      <c r="T89" t="s">
        <v>81</v>
      </c>
      <c r="U89" t="s">
        <v>105</v>
      </c>
      <c r="V89" t="s">
        <v>312</v>
      </c>
      <c r="W89" t="s">
        <v>313</v>
      </c>
      <c r="X89" t="s">
        <v>81</v>
      </c>
      <c r="Y89" t="s">
        <v>81</v>
      </c>
      <c r="Z89" t="s">
        <v>81</v>
      </c>
      <c r="AA89" t="s">
        <v>81</v>
      </c>
      <c r="AB89" t="s">
        <v>81</v>
      </c>
      <c r="AC89" t="s">
        <v>81</v>
      </c>
      <c r="AD89" t="s">
        <v>81</v>
      </c>
      <c r="AE89" t="s">
        <v>81</v>
      </c>
      <c r="AF89" t="s">
        <v>81</v>
      </c>
      <c r="AG89" t="s">
        <v>81</v>
      </c>
      <c r="AH89" t="s">
        <v>81</v>
      </c>
      <c r="AI89" t="s">
        <v>81</v>
      </c>
      <c r="AJ89" t="s">
        <v>81</v>
      </c>
      <c r="AK89" t="s">
        <v>81</v>
      </c>
      <c r="AL89" t="s">
        <v>81</v>
      </c>
      <c r="AM89" t="s">
        <v>81</v>
      </c>
      <c r="AN89" t="s">
        <v>81</v>
      </c>
      <c r="AO89" t="s">
        <v>81</v>
      </c>
      <c r="AP89" t="s">
        <v>81</v>
      </c>
      <c r="AQ89" t="s">
        <v>81</v>
      </c>
      <c r="AR89" t="s">
        <v>81</v>
      </c>
      <c r="AS89" t="s">
        <v>81</v>
      </c>
      <c r="AT89" t="s">
        <v>81</v>
      </c>
      <c r="AU89" t="s">
        <v>81</v>
      </c>
      <c r="AV89" t="s">
        <v>81</v>
      </c>
      <c r="AW89" t="s">
        <v>81</v>
      </c>
      <c r="AX89" t="s">
        <v>81</v>
      </c>
      <c r="AY89" t="s">
        <v>81</v>
      </c>
      <c r="AZ89" t="s">
        <v>81</v>
      </c>
      <c r="BA89" t="s">
        <v>81</v>
      </c>
    </row>
    <row r="90" spans="2:53" x14ac:dyDescent="0.2">
      <c r="B90" t="s">
        <v>81</v>
      </c>
      <c r="C90" t="s">
        <v>81</v>
      </c>
      <c r="D90" t="s">
        <v>81</v>
      </c>
      <c r="E90" t="s">
        <v>81</v>
      </c>
      <c r="F90" t="s">
        <v>81</v>
      </c>
      <c r="G90" t="s">
        <v>81</v>
      </c>
      <c r="H90" t="s">
        <v>81</v>
      </c>
      <c r="I90" t="s">
        <v>81</v>
      </c>
      <c r="J90" t="s">
        <v>81</v>
      </c>
      <c r="K90" t="s">
        <v>81</v>
      </c>
      <c r="L90" t="s">
        <v>81</v>
      </c>
      <c r="M90" t="s">
        <v>81</v>
      </c>
      <c r="N90" t="s">
        <v>81</v>
      </c>
      <c r="O90" t="s">
        <v>81</v>
      </c>
      <c r="P90" t="s">
        <v>81</v>
      </c>
      <c r="Q90" t="s">
        <v>81</v>
      </c>
      <c r="R90" t="s">
        <v>81</v>
      </c>
      <c r="S90" t="s">
        <v>81</v>
      </c>
      <c r="T90" t="s">
        <v>81</v>
      </c>
      <c r="U90" t="s">
        <v>249</v>
      </c>
      <c r="V90" t="s">
        <v>83</v>
      </c>
      <c r="W90" t="s">
        <v>83</v>
      </c>
      <c r="X90" t="s">
        <v>81</v>
      </c>
      <c r="Y90" t="s">
        <v>81</v>
      </c>
      <c r="Z90" t="s">
        <v>81</v>
      </c>
      <c r="AA90" t="s">
        <v>81</v>
      </c>
      <c r="AB90" t="s">
        <v>81</v>
      </c>
      <c r="AC90" t="s">
        <v>81</v>
      </c>
      <c r="AD90" t="s">
        <v>81</v>
      </c>
      <c r="AE90" t="s">
        <v>81</v>
      </c>
      <c r="AF90" t="s">
        <v>81</v>
      </c>
      <c r="AG90" t="s">
        <v>81</v>
      </c>
      <c r="AH90" t="s">
        <v>81</v>
      </c>
      <c r="AI90" t="s">
        <v>81</v>
      </c>
      <c r="AJ90" t="s">
        <v>81</v>
      </c>
      <c r="AK90" t="s">
        <v>81</v>
      </c>
      <c r="AL90" t="s">
        <v>81</v>
      </c>
      <c r="AM90" t="s">
        <v>81</v>
      </c>
      <c r="AN90" t="s">
        <v>81</v>
      </c>
      <c r="AO90" t="s">
        <v>81</v>
      </c>
      <c r="AP90" t="s">
        <v>81</v>
      </c>
      <c r="AQ90" t="s">
        <v>81</v>
      </c>
      <c r="AR90" t="s">
        <v>81</v>
      </c>
      <c r="AS90" t="s">
        <v>81</v>
      </c>
      <c r="AT90" t="s">
        <v>81</v>
      </c>
      <c r="AU90" t="s">
        <v>81</v>
      </c>
      <c r="AV90" t="s">
        <v>81</v>
      </c>
      <c r="AW90" t="s">
        <v>81</v>
      </c>
      <c r="AX90" t="s">
        <v>81</v>
      </c>
      <c r="AY90" t="s">
        <v>81</v>
      </c>
      <c r="AZ90" t="s">
        <v>81</v>
      </c>
      <c r="BA90" t="s">
        <v>81</v>
      </c>
    </row>
    <row r="91" spans="2:53" x14ac:dyDescent="0.2">
      <c r="B91" t="s">
        <v>17</v>
      </c>
      <c r="C91" t="s">
        <v>81</v>
      </c>
      <c r="D91" t="s">
        <v>81</v>
      </c>
      <c r="E91" t="s">
        <v>81</v>
      </c>
      <c r="F91" t="s">
        <v>81</v>
      </c>
      <c r="G91" t="s">
        <v>81</v>
      </c>
      <c r="H91" t="s">
        <v>81</v>
      </c>
      <c r="I91" t="s">
        <v>81</v>
      </c>
      <c r="J91" t="s">
        <v>81</v>
      </c>
      <c r="K91" t="s">
        <v>81</v>
      </c>
      <c r="L91" t="s">
        <v>81</v>
      </c>
      <c r="M91" t="s">
        <v>81</v>
      </c>
      <c r="N91" t="s">
        <v>81</v>
      </c>
      <c r="O91" t="s">
        <v>81</v>
      </c>
      <c r="P91" t="s">
        <v>81</v>
      </c>
      <c r="Q91" t="s">
        <v>81</v>
      </c>
      <c r="R91" t="s">
        <v>81</v>
      </c>
      <c r="S91" t="s">
        <v>81</v>
      </c>
      <c r="T91" t="s">
        <v>81</v>
      </c>
      <c r="U91" t="s">
        <v>313</v>
      </c>
      <c r="V91" t="s">
        <v>81</v>
      </c>
      <c r="W91" t="s">
        <v>81</v>
      </c>
      <c r="X91" t="s">
        <v>81</v>
      </c>
      <c r="Y91" t="s">
        <v>81</v>
      </c>
      <c r="Z91" t="s">
        <v>81</v>
      </c>
      <c r="AA91" t="s">
        <v>81</v>
      </c>
      <c r="AB91" t="s">
        <v>81</v>
      </c>
      <c r="AC91" t="s">
        <v>81</v>
      </c>
      <c r="AD91" t="s">
        <v>81</v>
      </c>
      <c r="AE91" t="s">
        <v>81</v>
      </c>
      <c r="AF91" t="s">
        <v>81</v>
      </c>
      <c r="AG91" t="s">
        <v>81</v>
      </c>
      <c r="AH91" t="s">
        <v>81</v>
      </c>
      <c r="AI91" t="s">
        <v>81</v>
      </c>
      <c r="AJ91" t="s">
        <v>81</v>
      </c>
      <c r="AK91" t="s">
        <v>81</v>
      </c>
      <c r="AL91" t="s">
        <v>81</v>
      </c>
      <c r="AM91" t="s">
        <v>81</v>
      </c>
      <c r="AN91" t="s">
        <v>81</v>
      </c>
      <c r="AO91" t="s">
        <v>81</v>
      </c>
      <c r="AP91" t="s">
        <v>81</v>
      </c>
      <c r="AQ91" t="s">
        <v>81</v>
      </c>
      <c r="AR91" t="s">
        <v>81</v>
      </c>
      <c r="AS91" t="s">
        <v>81</v>
      </c>
      <c r="AT91" t="s">
        <v>81</v>
      </c>
      <c r="AU91" t="s">
        <v>81</v>
      </c>
      <c r="AV91" t="s">
        <v>81</v>
      </c>
      <c r="AW91" t="s">
        <v>81</v>
      </c>
      <c r="AX91" t="s">
        <v>81</v>
      </c>
      <c r="AY91" t="s">
        <v>81</v>
      </c>
      <c r="AZ91" t="s">
        <v>81</v>
      </c>
      <c r="BA91" t="s">
        <v>81</v>
      </c>
    </row>
    <row r="92" spans="2:53" x14ac:dyDescent="0.2">
      <c r="B92" t="s">
        <v>81</v>
      </c>
      <c r="C92" t="s">
        <v>81</v>
      </c>
      <c r="D92" t="s">
        <v>81</v>
      </c>
      <c r="E92" t="s">
        <v>81</v>
      </c>
      <c r="F92" t="s">
        <v>81</v>
      </c>
      <c r="G92" t="s">
        <v>81</v>
      </c>
      <c r="H92" t="s">
        <v>81</v>
      </c>
      <c r="I92" t="s">
        <v>81</v>
      </c>
      <c r="J92" t="s">
        <v>81</v>
      </c>
      <c r="K92" t="s">
        <v>81</v>
      </c>
      <c r="L92" t="s">
        <v>81</v>
      </c>
      <c r="M92" t="s">
        <v>81</v>
      </c>
      <c r="N92" t="s">
        <v>81</v>
      </c>
      <c r="O92" t="s">
        <v>81</v>
      </c>
      <c r="P92" t="s">
        <v>81</v>
      </c>
      <c r="Q92" t="s">
        <v>81</v>
      </c>
      <c r="R92" t="s">
        <v>81</v>
      </c>
      <c r="S92" t="s">
        <v>81</v>
      </c>
      <c r="T92" t="s">
        <v>81</v>
      </c>
      <c r="U92" t="s">
        <v>314</v>
      </c>
      <c r="V92" t="s">
        <v>81</v>
      </c>
      <c r="W92" t="s">
        <v>81</v>
      </c>
      <c r="X92" t="s">
        <v>81</v>
      </c>
      <c r="Y92" t="s">
        <v>81</v>
      </c>
      <c r="Z92" t="s">
        <v>81</v>
      </c>
      <c r="AA92" t="s">
        <v>81</v>
      </c>
      <c r="AB92" t="s">
        <v>81</v>
      </c>
      <c r="AC92" t="s">
        <v>81</v>
      </c>
      <c r="AD92" t="s">
        <v>81</v>
      </c>
      <c r="AE92" t="s">
        <v>81</v>
      </c>
      <c r="AF92" t="s">
        <v>81</v>
      </c>
      <c r="AG92" t="s">
        <v>81</v>
      </c>
      <c r="AH92" t="s">
        <v>81</v>
      </c>
      <c r="AI92" t="s">
        <v>81</v>
      </c>
      <c r="AJ92" t="s">
        <v>81</v>
      </c>
      <c r="AK92" t="s">
        <v>81</v>
      </c>
      <c r="AL92" t="s">
        <v>81</v>
      </c>
      <c r="AM92" t="s">
        <v>81</v>
      </c>
      <c r="AN92" t="s">
        <v>81</v>
      </c>
      <c r="AO92" t="s">
        <v>81</v>
      </c>
      <c r="AP92" t="s">
        <v>81</v>
      </c>
      <c r="AQ92" t="s">
        <v>81</v>
      </c>
      <c r="AR92" t="s">
        <v>81</v>
      </c>
      <c r="AS92" t="s">
        <v>81</v>
      </c>
      <c r="AT92" t="s">
        <v>81</v>
      </c>
      <c r="AU92" t="s">
        <v>81</v>
      </c>
      <c r="AV92" t="s">
        <v>81</v>
      </c>
      <c r="AW92" t="s">
        <v>81</v>
      </c>
      <c r="AX92" t="s">
        <v>81</v>
      </c>
      <c r="AY92" t="s">
        <v>81</v>
      </c>
      <c r="AZ92" t="s">
        <v>81</v>
      </c>
      <c r="BA92" t="s">
        <v>81</v>
      </c>
    </row>
    <row r="93" spans="2:53" x14ac:dyDescent="0.2">
      <c r="B93" t="s">
        <v>87</v>
      </c>
      <c r="C93" t="s">
        <v>81</v>
      </c>
      <c r="D93" t="s">
        <v>81</v>
      </c>
      <c r="E93" t="s">
        <v>81</v>
      </c>
      <c r="F93" t="s">
        <v>81</v>
      </c>
      <c r="G93" t="s">
        <v>81</v>
      </c>
      <c r="H93" t="s">
        <v>81</v>
      </c>
      <c r="I93" t="s">
        <v>81</v>
      </c>
      <c r="J93" t="s">
        <v>81</v>
      </c>
      <c r="K93" t="s">
        <v>81</v>
      </c>
      <c r="L93" t="s">
        <v>81</v>
      </c>
      <c r="M93" t="s">
        <v>81</v>
      </c>
      <c r="N93" t="s">
        <v>81</v>
      </c>
      <c r="O93" t="s">
        <v>81</v>
      </c>
      <c r="P93" t="s">
        <v>81</v>
      </c>
      <c r="Q93" t="s">
        <v>81</v>
      </c>
      <c r="R93" t="s">
        <v>81</v>
      </c>
      <c r="S93" t="s">
        <v>81</v>
      </c>
      <c r="T93" t="s">
        <v>81</v>
      </c>
      <c r="U93" t="s">
        <v>315</v>
      </c>
      <c r="V93" t="s">
        <v>81</v>
      </c>
      <c r="W93" t="s">
        <v>81</v>
      </c>
      <c r="X93" t="s">
        <v>81</v>
      </c>
      <c r="Y93" t="s">
        <v>81</v>
      </c>
      <c r="Z93" t="s">
        <v>81</v>
      </c>
      <c r="AA93" t="s">
        <v>81</v>
      </c>
      <c r="AB93" t="s">
        <v>81</v>
      </c>
      <c r="AC93" t="s">
        <v>81</v>
      </c>
      <c r="AD93" t="s">
        <v>81</v>
      </c>
      <c r="AE93" t="s">
        <v>81</v>
      </c>
      <c r="AF93" t="s">
        <v>81</v>
      </c>
      <c r="AG93" t="s">
        <v>81</v>
      </c>
      <c r="AH93" t="s">
        <v>81</v>
      </c>
      <c r="AI93" t="s">
        <v>81</v>
      </c>
      <c r="AJ93" t="s">
        <v>81</v>
      </c>
      <c r="AK93" t="s">
        <v>81</v>
      </c>
      <c r="AL93" t="s">
        <v>81</v>
      </c>
      <c r="AM93" t="s">
        <v>81</v>
      </c>
      <c r="AN93" t="s">
        <v>81</v>
      </c>
      <c r="AO93" t="s">
        <v>81</v>
      </c>
      <c r="AP93" t="s">
        <v>81</v>
      </c>
      <c r="AQ93" t="s">
        <v>81</v>
      </c>
      <c r="AR93" t="s">
        <v>81</v>
      </c>
      <c r="AS93" t="s">
        <v>81</v>
      </c>
      <c r="AT93" t="s">
        <v>81</v>
      </c>
      <c r="AU93" t="s">
        <v>81</v>
      </c>
      <c r="AV93" t="s">
        <v>81</v>
      </c>
      <c r="AW93" t="s">
        <v>81</v>
      </c>
      <c r="AX93" t="s">
        <v>81</v>
      </c>
      <c r="AY93" t="s">
        <v>81</v>
      </c>
      <c r="AZ93" t="s">
        <v>81</v>
      </c>
      <c r="BA93" t="s">
        <v>81</v>
      </c>
    </row>
    <row r="94" spans="2:53" x14ac:dyDescent="0.2">
      <c r="B94" t="s">
        <v>81</v>
      </c>
      <c r="C94" t="s">
        <v>81</v>
      </c>
      <c r="D94" t="s">
        <v>81</v>
      </c>
      <c r="E94" t="s">
        <v>81</v>
      </c>
      <c r="F94" t="s">
        <v>81</v>
      </c>
      <c r="G94" t="s">
        <v>81</v>
      </c>
      <c r="H94" t="s">
        <v>81</v>
      </c>
      <c r="I94" t="s">
        <v>81</v>
      </c>
      <c r="J94" t="s">
        <v>81</v>
      </c>
      <c r="K94" t="s">
        <v>81</v>
      </c>
      <c r="L94" t="s">
        <v>81</v>
      </c>
      <c r="M94" t="s">
        <v>81</v>
      </c>
      <c r="N94" t="s">
        <v>81</v>
      </c>
      <c r="O94" t="s">
        <v>81</v>
      </c>
      <c r="P94" t="s">
        <v>81</v>
      </c>
      <c r="Q94" t="s">
        <v>81</v>
      </c>
      <c r="R94" t="s">
        <v>81</v>
      </c>
      <c r="S94" t="s">
        <v>81</v>
      </c>
      <c r="T94" t="s">
        <v>81</v>
      </c>
      <c r="U94" t="s">
        <v>316</v>
      </c>
      <c r="V94" t="s">
        <v>81</v>
      </c>
      <c r="W94" t="s">
        <v>81</v>
      </c>
      <c r="X94" t="s">
        <v>81</v>
      </c>
      <c r="Y94" t="s">
        <v>81</v>
      </c>
      <c r="Z94" t="s">
        <v>81</v>
      </c>
      <c r="AA94" t="s">
        <v>81</v>
      </c>
      <c r="AB94" t="s">
        <v>81</v>
      </c>
      <c r="AC94" t="s">
        <v>81</v>
      </c>
      <c r="AD94" t="s">
        <v>81</v>
      </c>
      <c r="AE94" t="s">
        <v>81</v>
      </c>
      <c r="AF94" t="s">
        <v>81</v>
      </c>
      <c r="AG94" t="s">
        <v>81</v>
      </c>
      <c r="AH94" t="s">
        <v>81</v>
      </c>
      <c r="AI94" t="s">
        <v>81</v>
      </c>
      <c r="AJ94" t="s">
        <v>81</v>
      </c>
      <c r="AK94" t="s">
        <v>81</v>
      </c>
      <c r="AL94" t="s">
        <v>81</v>
      </c>
      <c r="AM94" t="s">
        <v>81</v>
      </c>
      <c r="AN94" t="s">
        <v>81</v>
      </c>
      <c r="AO94" t="s">
        <v>81</v>
      </c>
      <c r="AP94" t="s">
        <v>81</v>
      </c>
      <c r="AQ94" t="s">
        <v>81</v>
      </c>
      <c r="AR94" t="s">
        <v>81</v>
      </c>
      <c r="AS94" t="s">
        <v>81</v>
      </c>
      <c r="AT94" t="s">
        <v>81</v>
      </c>
      <c r="AU94" t="s">
        <v>81</v>
      </c>
      <c r="AV94" t="s">
        <v>81</v>
      </c>
      <c r="AW94" t="s">
        <v>81</v>
      </c>
      <c r="AX94" t="s">
        <v>81</v>
      </c>
      <c r="AY94" t="s">
        <v>81</v>
      </c>
      <c r="AZ94" t="s">
        <v>81</v>
      </c>
      <c r="BA94" t="s">
        <v>81</v>
      </c>
    </row>
    <row r="95" spans="2:53" x14ac:dyDescent="0.2">
      <c r="B95" t="s">
        <v>39</v>
      </c>
      <c r="C95" t="s">
        <v>81</v>
      </c>
      <c r="D95" t="s">
        <v>81</v>
      </c>
      <c r="E95" t="s">
        <v>81</v>
      </c>
      <c r="F95" t="s">
        <v>81</v>
      </c>
      <c r="G95" t="s">
        <v>81</v>
      </c>
      <c r="H95" t="s">
        <v>81</v>
      </c>
      <c r="I95" t="s">
        <v>81</v>
      </c>
      <c r="J95" t="s">
        <v>81</v>
      </c>
      <c r="K95" t="s">
        <v>81</v>
      </c>
      <c r="L95" t="s">
        <v>81</v>
      </c>
      <c r="M95" t="s">
        <v>81</v>
      </c>
      <c r="N95" t="s">
        <v>81</v>
      </c>
      <c r="O95" t="s">
        <v>81</v>
      </c>
      <c r="P95" t="s">
        <v>81</v>
      </c>
      <c r="Q95" t="s">
        <v>81</v>
      </c>
      <c r="R95" t="s">
        <v>81</v>
      </c>
      <c r="S95" t="s">
        <v>81</v>
      </c>
      <c r="T95" t="s">
        <v>81</v>
      </c>
      <c r="U95" t="s">
        <v>81</v>
      </c>
      <c r="V95" t="s">
        <v>317</v>
      </c>
      <c r="W95" t="s">
        <v>81</v>
      </c>
      <c r="X95" t="s">
        <v>81</v>
      </c>
      <c r="Y95" t="s">
        <v>81</v>
      </c>
      <c r="Z95" t="s">
        <v>81</v>
      </c>
      <c r="AA95" t="s">
        <v>81</v>
      </c>
      <c r="AB95" t="s">
        <v>81</v>
      </c>
      <c r="AC95" t="s">
        <v>81</v>
      </c>
      <c r="AD95" t="s">
        <v>81</v>
      </c>
      <c r="AE95" t="s">
        <v>81</v>
      </c>
      <c r="AF95" t="s">
        <v>81</v>
      </c>
      <c r="AG95" t="s">
        <v>81</v>
      </c>
      <c r="AH95" t="s">
        <v>81</v>
      </c>
      <c r="AI95" t="s">
        <v>81</v>
      </c>
      <c r="AJ95" t="s">
        <v>81</v>
      </c>
      <c r="AK95" t="s">
        <v>81</v>
      </c>
      <c r="AL95" t="s">
        <v>81</v>
      </c>
      <c r="AM95" t="s">
        <v>81</v>
      </c>
      <c r="AN95" t="s">
        <v>81</v>
      </c>
      <c r="AO95" t="s">
        <v>81</v>
      </c>
      <c r="AP95" t="s">
        <v>81</v>
      </c>
      <c r="AQ95" t="s">
        <v>81</v>
      </c>
      <c r="AR95" t="s">
        <v>81</v>
      </c>
      <c r="AS95" t="s">
        <v>81</v>
      </c>
      <c r="AT95" t="s">
        <v>81</v>
      </c>
      <c r="AU95" t="s">
        <v>81</v>
      </c>
      <c r="AV95" t="s">
        <v>81</v>
      </c>
      <c r="AW95" t="s">
        <v>81</v>
      </c>
      <c r="AX95" t="s">
        <v>81</v>
      </c>
      <c r="AY95" t="s">
        <v>81</v>
      </c>
      <c r="AZ95" t="s">
        <v>81</v>
      </c>
      <c r="BA95" t="s">
        <v>81</v>
      </c>
    </row>
    <row r="96" spans="2:53" x14ac:dyDescent="0.2">
      <c r="B96" t="s">
        <v>81</v>
      </c>
      <c r="C96" t="s">
        <v>81</v>
      </c>
      <c r="D96" t="s">
        <v>81</v>
      </c>
      <c r="E96" t="s">
        <v>81</v>
      </c>
      <c r="F96" t="s">
        <v>81</v>
      </c>
      <c r="G96" t="s">
        <v>81</v>
      </c>
      <c r="H96" t="s">
        <v>81</v>
      </c>
      <c r="I96" t="s">
        <v>81</v>
      </c>
      <c r="J96" t="s">
        <v>81</v>
      </c>
      <c r="K96" t="s">
        <v>81</v>
      </c>
      <c r="L96" t="s">
        <v>81</v>
      </c>
      <c r="M96" t="s">
        <v>81</v>
      </c>
      <c r="N96" t="s">
        <v>81</v>
      </c>
      <c r="O96" t="s">
        <v>81</v>
      </c>
      <c r="P96" t="s">
        <v>81</v>
      </c>
      <c r="Q96" t="s">
        <v>81</v>
      </c>
      <c r="R96" t="s">
        <v>81</v>
      </c>
      <c r="S96" t="s">
        <v>81</v>
      </c>
      <c r="T96" t="s">
        <v>81</v>
      </c>
      <c r="U96" t="s">
        <v>81</v>
      </c>
      <c r="V96" t="s">
        <v>300</v>
      </c>
      <c r="W96" t="s">
        <v>81</v>
      </c>
      <c r="X96" t="s">
        <v>81</v>
      </c>
      <c r="Y96" t="s">
        <v>81</v>
      </c>
      <c r="Z96" t="s">
        <v>81</v>
      </c>
      <c r="AA96" t="s">
        <v>81</v>
      </c>
      <c r="AB96" t="s">
        <v>81</v>
      </c>
      <c r="AC96" t="s">
        <v>81</v>
      </c>
      <c r="AD96" t="s">
        <v>81</v>
      </c>
      <c r="AE96" t="s">
        <v>81</v>
      </c>
      <c r="AF96" t="s">
        <v>81</v>
      </c>
      <c r="AG96" t="s">
        <v>81</v>
      </c>
      <c r="AH96" t="s">
        <v>81</v>
      </c>
      <c r="AI96" t="s">
        <v>81</v>
      </c>
      <c r="AJ96" t="s">
        <v>81</v>
      </c>
      <c r="AK96" t="s">
        <v>81</v>
      </c>
      <c r="AL96" t="s">
        <v>81</v>
      </c>
      <c r="AM96" t="s">
        <v>81</v>
      </c>
      <c r="AN96" t="s">
        <v>81</v>
      </c>
      <c r="AO96" t="s">
        <v>81</v>
      </c>
      <c r="AP96" t="s">
        <v>81</v>
      </c>
      <c r="AQ96" t="s">
        <v>81</v>
      </c>
      <c r="AR96" t="s">
        <v>81</v>
      </c>
      <c r="AS96" t="s">
        <v>81</v>
      </c>
      <c r="AT96" t="s">
        <v>81</v>
      </c>
      <c r="AU96" t="s">
        <v>81</v>
      </c>
      <c r="AV96" t="s">
        <v>81</v>
      </c>
      <c r="AW96" t="s">
        <v>81</v>
      </c>
      <c r="AX96" t="s">
        <v>81</v>
      </c>
      <c r="AY96" t="s">
        <v>81</v>
      </c>
      <c r="AZ96" t="s">
        <v>81</v>
      </c>
      <c r="BA96" t="s">
        <v>81</v>
      </c>
    </row>
    <row r="97" spans="2:53" x14ac:dyDescent="0.2">
      <c r="B97" t="s">
        <v>87</v>
      </c>
      <c r="C97" t="s">
        <v>81</v>
      </c>
      <c r="D97" t="s">
        <v>81</v>
      </c>
      <c r="E97" t="s">
        <v>81</v>
      </c>
      <c r="F97" t="s">
        <v>81</v>
      </c>
      <c r="G97" t="s">
        <v>81</v>
      </c>
      <c r="H97" t="s">
        <v>81</v>
      </c>
      <c r="I97" t="s">
        <v>81</v>
      </c>
      <c r="J97" t="s">
        <v>81</v>
      </c>
      <c r="K97" t="s">
        <v>81</v>
      </c>
      <c r="L97" t="s">
        <v>81</v>
      </c>
      <c r="M97" t="s">
        <v>81</v>
      </c>
      <c r="N97" t="s">
        <v>81</v>
      </c>
      <c r="O97" t="s">
        <v>81</v>
      </c>
      <c r="P97" t="s">
        <v>81</v>
      </c>
      <c r="Q97" t="s">
        <v>81</v>
      </c>
      <c r="R97" t="s">
        <v>81</v>
      </c>
      <c r="S97" t="s">
        <v>81</v>
      </c>
      <c r="T97" t="s">
        <v>81</v>
      </c>
      <c r="U97" t="s">
        <v>81</v>
      </c>
      <c r="V97" t="s">
        <v>312</v>
      </c>
      <c r="W97" t="s">
        <v>81</v>
      </c>
      <c r="X97" t="s">
        <v>81</v>
      </c>
      <c r="Y97" t="s">
        <v>81</v>
      </c>
      <c r="Z97" t="s">
        <v>81</v>
      </c>
      <c r="AA97" t="s">
        <v>81</v>
      </c>
      <c r="AB97" t="s">
        <v>81</v>
      </c>
      <c r="AC97" t="s">
        <v>81</v>
      </c>
      <c r="AD97" t="s">
        <v>81</v>
      </c>
      <c r="AE97" t="s">
        <v>81</v>
      </c>
      <c r="AF97" t="s">
        <v>81</v>
      </c>
      <c r="AG97" t="s">
        <v>81</v>
      </c>
      <c r="AH97" t="s">
        <v>81</v>
      </c>
      <c r="AI97" t="s">
        <v>81</v>
      </c>
      <c r="AJ97" t="s">
        <v>81</v>
      </c>
      <c r="AK97" t="s">
        <v>81</v>
      </c>
      <c r="AL97" t="s">
        <v>81</v>
      </c>
      <c r="AM97" t="s">
        <v>81</v>
      </c>
      <c r="AN97" t="s">
        <v>81</v>
      </c>
      <c r="AO97" t="s">
        <v>81</v>
      </c>
      <c r="AP97" t="s">
        <v>81</v>
      </c>
      <c r="AQ97" t="s">
        <v>81</v>
      </c>
      <c r="AR97" t="s">
        <v>81</v>
      </c>
      <c r="AS97" t="s">
        <v>81</v>
      </c>
      <c r="AT97" t="s">
        <v>81</v>
      </c>
      <c r="AU97" t="s">
        <v>81</v>
      </c>
      <c r="AV97" t="s">
        <v>81</v>
      </c>
      <c r="AW97" t="s">
        <v>81</v>
      </c>
      <c r="AX97" t="s">
        <v>81</v>
      </c>
      <c r="AY97" t="s">
        <v>81</v>
      </c>
      <c r="AZ97" t="s">
        <v>81</v>
      </c>
      <c r="BA97" t="s">
        <v>81</v>
      </c>
    </row>
    <row r="98" spans="2:53" x14ac:dyDescent="0.2">
      <c r="B98" t="s">
        <v>81</v>
      </c>
      <c r="C98" t="s">
        <v>81</v>
      </c>
      <c r="D98" t="s">
        <v>81</v>
      </c>
      <c r="E98" t="s">
        <v>81</v>
      </c>
      <c r="F98" t="s">
        <v>81</v>
      </c>
      <c r="G98" t="s">
        <v>81</v>
      </c>
      <c r="H98" t="s">
        <v>81</v>
      </c>
      <c r="I98" t="s">
        <v>81</v>
      </c>
      <c r="J98" t="s">
        <v>81</v>
      </c>
      <c r="K98" t="s">
        <v>81</v>
      </c>
      <c r="L98" t="s">
        <v>81</v>
      </c>
      <c r="M98" t="s">
        <v>81</v>
      </c>
      <c r="N98" t="s">
        <v>81</v>
      </c>
      <c r="O98" t="s">
        <v>81</v>
      </c>
      <c r="P98" t="s">
        <v>81</v>
      </c>
      <c r="Q98" t="s">
        <v>81</v>
      </c>
      <c r="R98" t="s">
        <v>81</v>
      </c>
      <c r="S98" t="s">
        <v>81</v>
      </c>
      <c r="T98" t="s">
        <v>81</v>
      </c>
      <c r="U98" t="s">
        <v>81</v>
      </c>
      <c r="V98" t="s">
        <v>291</v>
      </c>
      <c r="W98" t="s">
        <v>81</v>
      </c>
      <c r="X98" t="s">
        <v>81</v>
      </c>
      <c r="Y98" t="s">
        <v>81</v>
      </c>
      <c r="Z98" t="s">
        <v>81</v>
      </c>
      <c r="AA98" t="s">
        <v>81</v>
      </c>
      <c r="AB98" t="s">
        <v>81</v>
      </c>
      <c r="AC98" t="s">
        <v>81</v>
      </c>
      <c r="AD98" t="s">
        <v>81</v>
      </c>
      <c r="AE98" t="s">
        <v>81</v>
      </c>
      <c r="AF98" t="s">
        <v>81</v>
      </c>
      <c r="AG98" t="s">
        <v>81</v>
      </c>
      <c r="AH98" t="s">
        <v>81</v>
      </c>
      <c r="AI98" t="s">
        <v>81</v>
      </c>
      <c r="AJ98" t="s">
        <v>81</v>
      </c>
      <c r="AK98" t="s">
        <v>81</v>
      </c>
      <c r="AL98" t="s">
        <v>81</v>
      </c>
      <c r="AM98" t="s">
        <v>81</v>
      </c>
      <c r="AN98" t="s">
        <v>81</v>
      </c>
      <c r="AO98" t="s">
        <v>81</v>
      </c>
      <c r="AP98" t="s">
        <v>81</v>
      </c>
      <c r="AQ98" t="s">
        <v>81</v>
      </c>
      <c r="AR98" t="s">
        <v>81</v>
      </c>
      <c r="AS98" t="s">
        <v>81</v>
      </c>
      <c r="AT98" t="s">
        <v>81</v>
      </c>
      <c r="AU98" t="s">
        <v>81</v>
      </c>
      <c r="AV98" t="s">
        <v>81</v>
      </c>
      <c r="AW98" t="s">
        <v>81</v>
      </c>
      <c r="AX98" t="s">
        <v>81</v>
      </c>
      <c r="AY98" t="s">
        <v>81</v>
      </c>
      <c r="AZ98" t="s">
        <v>81</v>
      </c>
      <c r="BA98" t="s">
        <v>81</v>
      </c>
    </row>
    <row r="99" spans="2:53" x14ac:dyDescent="0.2">
      <c r="B99" t="s">
        <v>18</v>
      </c>
      <c r="C99" t="s">
        <v>81</v>
      </c>
      <c r="D99" t="s">
        <v>81</v>
      </c>
      <c r="E99" t="s">
        <v>81</v>
      </c>
      <c r="F99" t="s">
        <v>81</v>
      </c>
      <c r="G99" t="s">
        <v>81</v>
      </c>
      <c r="H99" t="s">
        <v>81</v>
      </c>
      <c r="I99" t="s">
        <v>81</v>
      </c>
      <c r="J99" t="s">
        <v>81</v>
      </c>
      <c r="K99" t="s">
        <v>81</v>
      </c>
      <c r="L99" t="s">
        <v>81</v>
      </c>
      <c r="M99" t="s">
        <v>81</v>
      </c>
      <c r="N99" t="s">
        <v>81</v>
      </c>
      <c r="O99" t="s">
        <v>81</v>
      </c>
      <c r="P99" t="s">
        <v>81</v>
      </c>
      <c r="Q99" t="s">
        <v>81</v>
      </c>
      <c r="R99" t="s">
        <v>81</v>
      </c>
      <c r="S99" t="s">
        <v>81</v>
      </c>
      <c r="T99" t="s">
        <v>81</v>
      </c>
      <c r="U99" t="s">
        <v>81</v>
      </c>
      <c r="V99" t="s">
        <v>81</v>
      </c>
      <c r="W99" t="s">
        <v>318</v>
      </c>
      <c r="X99" t="s">
        <v>81</v>
      </c>
      <c r="Y99" t="s">
        <v>81</v>
      </c>
      <c r="Z99" t="s">
        <v>81</v>
      </c>
      <c r="AA99" t="s">
        <v>81</v>
      </c>
      <c r="AB99" t="s">
        <v>81</v>
      </c>
      <c r="AC99" t="s">
        <v>81</v>
      </c>
      <c r="AD99" t="s">
        <v>81</v>
      </c>
      <c r="AE99" t="s">
        <v>81</v>
      </c>
      <c r="AF99" t="s">
        <v>81</v>
      </c>
      <c r="AG99" t="s">
        <v>81</v>
      </c>
      <c r="AH99" t="s">
        <v>81</v>
      </c>
      <c r="AI99" t="s">
        <v>81</v>
      </c>
      <c r="AJ99" t="s">
        <v>81</v>
      </c>
      <c r="AK99" t="s">
        <v>81</v>
      </c>
      <c r="AL99" t="s">
        <v>81</v>
      </c>
      <c r="AM99" t="s">
        <v>81</v>
      </c>
      <c r="AN99" t="s">
        <v>81</v>
      </c>
      <c r="AO99" t="s">
        <v>81</v>
      </c>
      <c r="AP99" t="s">
        <v>81</v>
      </c>
      <c r="AQ99" t="s">
        <v>81</v>
      </c>
      <c r="AR99" t="s">
        <v>81</v>
      </c>
      <c r="AS99" t="s">
        <v>81</v>
      </c>
      <c r="AT99" t="s">
        <v>81</v>
      </c>
      <c r="AU99" t="s">
        <v>81</v>
      </c>
      <c r="AV99" t="s">
        <v>81</v>
      </c>
      <c r="AW99" t="s">
        <v>81</v>
      </c>
      <c r="AX99" t="s">
        <v>81</v>
      </c>
      <c r="AY99" t="s">
        <v>81</v>
      </c>
      <c r="AZ99" t="s">
        <v>81</v>
      </c>
      <c r="BA99" t="s">
        <v>81</v>
      </c>
    </row>
    <row r="100" spans="2:53" x14ac:dyDescent="0.2">
      <c r="B100" t="s">
        <v>81</v>
      </c>
      <c r="C100" t="s">
        <v>81</v>
      </c>
      <c r="D100" t="s">
        <v>81</v>
      </c>
      <c r="E100" t="s">
        <v>81</v>
      </c>
      <c r="F100" t="s">
        <v>81</v>
      </c>
      <c r="G100" t="s">
        <v>81</v>
      </c>
      <c r="H100" t="s">
        <v>81</v>
      </c>
      <c r="I100" t="s">
        <v>81</v>
      </c>
      <c r="J100" t="s">
        <v>81</v>
      </c>
      <c r="K100" t="s">
        <v>81</v>
      </c>
      <c r="L100" t="s">
        <v>81</v>
      </c>
      <c r="M100" t="s">
        <v>81</v>
      </c>
      <c r="N100" t="s">
        <v>81</v>
      </c>
      <c r="O100" t="s">
        <v>81</v>
      </c>
      <c r="P100" t="s">
        <v>81</v>
      </c>
      <c r="Q100" t="s">
        <v>81</v>
      </c>
      <c r="R100" t="s">
        <v>81</v>
      </c>
      <c r="S100" t="s">
        <v>81</v>
      </c>
      <c r="T100" t="s">
        <v>81</v>
      </c>
      <c r="U100" t="s">
        <v>81</v>
      </c>
      <c r="V100" t="s">
        <v>81</v>
      </c>
      <c r="W100" t="s">
        <v>302</v>
      </c>
      <c r="X100" t="s">
        <v>81</v>
      </c>
      <c r="Y100" t="s">
        <v>81</v>
      </c>
      <c r="Z100" t="s">
        <v>81</v>
      </c>
      <c r="AA100" t="s">
        <v>81</v>
      </c>
      <c r="AB100" t="s">
        <v>81</v>
      </c>
      <c r="AC100" t="s">
        <v>81</v>
      </c>
      <c r="AD100" t="s">
        <v>81</v>
      </c>
      <c r="AE100" t="s">
        <v>81</v>
      </c>
      <c r="AF100" t="s">
        <v>81</v>
      </c>
      <c r="AG100" t="s">
        <v>81</v>
      </c>
      <c r="AH100" t="s">
        <v>81</v>
      </c>
      <c r="AI100" t="s">
        <v>81</v>
      </c>
      <c r="AJ100" t="s">
        <v>81</v>
      </c>
      <c r="AK100" t="s">
        <v>81</v>
      </c>
      <c r="AL100" t="s">
        <v>81</v>
      </c>
      <c r="AM100" t="s">
        <v>81</v>
      </c>
      <c r="AN100" t="s">
        <v>81</v>
      </c>
      <c r="AO100" t="s">
        <v>81</v>
      </c>
      <c r="AP100" t="s">
        <v>81</v>
      </c>
      <c r="AQ100" t="s">
        <v>81</v>
      </c>
      <c r="AR100" t="s">
        <v>81</v>
      </c>
      <c r="AS100" t="s">
        <v>81</v>
      </c>
      <c r="AT100" t="s">
        <v>81</v>
      </c>
      <c r="AU100" t="s">
        <v>81</v>
      </c>
      <c r="AV100" t="s">
        <v>81</v>
      </c>
      <c r="AW100" t="s">
        <v>81</v>
      </c>
      <c r="AX100" t="s">
        <v>81</v>
      </c>
      <c r="AY100" t="s">
        <v>81</v>
      </c>
      <c r="AZ100" t="s">
        <v>81</v>
      </c>
      <c r="BA100" t="s">
        <v>81</v>
      </c>
    </row>
    <row r="101" spans="2:53" x14ac:dyDescent="0.2">
      <c r="B101" t="s">
        <v>87</v>
      </c>
      <c r="C101" t="s">
        <v>81</v>
      </c>
      <c r="D101" t="s">
        <v>81</v>
      </c>
      <c r="E101" t="s">
        <v>81</v>
      </c>
      <c r="F101" t="s">
        <v>81</v>
      </c>
      <c r="G101" t="s">
        <v>81</v>
      </c>
      <c r="H101" t="s">
        <v>81</v>
      </c>
      <c r="I101" t="s">
        <v>81</v>
      </c>
      <c r="J101" t="s">
        <v>81</v>
      </c>
      <c r="K101" t="s">
        <v>81</v>
      </c>
      <c r="L101" t="s">
        <v>81</v>
      </c>
      <c r="M101" t="s">
        <v>81</v>
      </c>
      <c r="N101" t="s">
        <v>81</v>
      </c>
      <c r="O101" t="s">
        <v>81</v>
      </c>
      <c r="P101" t="s">
        <v>81</v>
      </c>
      <c r="Q101" t="s">
        <v>81</v>
      </c>
      <c r="R101" t="s">
        <v>81</v>
      </c>
      <c r="S101" t="s">
        <v>81</v>
      </c>
      <c r="T101" t="s">
        <v>81</v>
      </c>
      <c r="U101" t="s">
        <v>81</v>
      </c>
      <c r="V101" t="s">
        <v>81</v>
      </c>
      <c r="W101" t="s">
        <v>319</v>
      </c>
      <c r="X101" t="s">
        <v>81</v>
      </c>
      <c r="Y101" t="s">
        <v>81</v>
      </c>
      <c r="Z101" t="s">
        <v>81</v>
      </c>
      <c r="AA101" t="s">
        <v>81</v>
      </c>
      <c r="AB101" t="s">
        <v>81</v>
      </c>
      <c r="AC101" t="s">
        <v>81</v>
      </c>
      <c r="AD101" t="s">
        <v>81</v>
      </c>
      <c r="AE101" t="s">
        <v>81</v>
      </c>
      <c r="AF101" t="s">
        <v>81</v>
      </c>
      <c r="AG101" t="s">
        <v>81</v>
      </c>
      <c r="AH101" t="s">
        <v>81</v>
      </c>
      <c r="AI101" t="s">
        <v>81</v>
      </c>
      <c r="AJ101" t="s">
        <v>81</v>
      </c>
      <c r="AK101" t="s">
        <v>81</v>
      </c>
      <c r="AL101" t="s">
        <v>81</v>
      </c>
      <c r="AM101" t="s">
        <v>81</v>
      </c>
      <c r="AN101" t="s">
        <v>81</v>
      </c>
      <c r="AO101" t="s">
        <v>81</v>
      </c>
      <c r="AP101" t="s">
        <v>81</v>
      </c>
      <c r="AQ101" t="s">
        <v>81</v>
      </c>
      <c r="AR101" t="s">
        <v>81</v>
      </c>
      <c r="AS101" t="s">
        <v>81</v>
      </c>
      <c r="AT101" t="s">
        <v>81</v>
      </c>
      <c r="AU101" t="s">
        <v>81</v>
      </c>
      <c r="AV101" t="s">
        <v>81</v>
      </c>
      <c r="AW101" t="s">
        <v>81</v>
      </c>
      <c r="AX101" t="s">
        <v>81</v>
      </c>
      <c r="AY101" t="s">
        <v>81</v>
      </c>
      <c r="AZ101" t="s">
        <v>81</v>
      </c>
      <c r="BA101" t="s">
        <v>81</v>
      </c>
    </row>
    <row r="102" spans="2:53" x14ac:dyDescent="0.2">
      <c r="B102" t="s">
        <v>81</v>
      </c>
      <c r="C102" t="s">
        <v>81</v>
      </c>
      <c r="D102" t="s">
        <v>81</v>
      </c>
      <c r="E102" t="s">
        <v>81</v>
      </c>
      <c r="F102" t="s">
        <v>81</v>
      </c>
      <c r="G102" t="s">
        <v>81</v>
      </c>
      <c r="H102" t="s">
        <v>81</v>
      </c>
      <c r="I102" t="s">
        <v>81</v>
      </c>
      <c r="J102" t="s">
        <v>81</v>
      </c>
      <c r="K102" t="s">
        <v>81</v>
      </c>
      <c r="L102" t="s">
        <v>81</v>
      </c>
      <c r="M102" t="s">
        <v>81</v>
      </c>
      <c r="N102" t="s">
        <v>81</v>
      </c>
      <c r="O102" t="s">
        <v>81</v>
      </c>
      <c r="P102" t="s">
        <v>81</v>
      </c>
      <c r="Q102" t="s">
        <v>81</v>
      </c>
      <c r="R102" t="s">
        <v>81</v>
      </c>
      <c r="S102" t="s">
        <v>81</v>
      </c>
      <c r="T102" t="s">
        <v>81</v>
      </c>
      <c r="U102" t="s">
        <v>81</v>
      </c>
      <c r="V102" t="s">
        <v>81</v>
      </c>
      <c r="W102" t="s">
        <v>320</v>
      </c>
      <c r="X102" t="s">
        <v>81</v>
      </c>
      <c r="Y102" t="s">
        <v>81</v>
      </c>
      <c r="Z102" t="s">
        <v>81</v>
      </c>
      <c r="AA102" t="s">
        <v>81</v>
      </c>
      <c r="AB102" t="s">
        <v>81</v>
      </c>
      <c r="AC102" t="s">
        <v>81</v>
      </c>
      <c r="AD102" t="s">
        <v>81</v>
      </c>
      <c r="AE102" t="s">
        <v>81</v>
      </c>
      <c r="AF102" t="s">
        <v>81</v>
      </c>
      <c r="AG102" t="s">
        <v>81</v>
      </c>
      <c r="AH102" t="s">
        <v>81</v>
      </c>
      <c r="AI102" t="s">
        <v>81</v>
      </c>
      <c r="AJ102" t="s">
        <v>81</v>
      </c>
      <c r="AK102" t="s">
        <v>81</v>
      </c>
      <c r="AL102" t="s">
        <v>81</v>
      </c>
      <c r="AM102" t="s">
        <v>81</v>
      </c>
      <c r="AN102" t="s">
        <v>81</v>
      </c>
      <c r="AO102" t="s">
        <v>81</v>
      </c>
      <c r="AP102" t="s">
        <v>81</v>
      </c>
      <c r="AQ102" t="s">
        <v>81</v>
      </c>
      <c r="AR102" t="s">
        <v>81</v>
      </c>
      <c r="AS102" t="s">
        <v>81</v>
      </c>
      <c r="AT102" t="s">
        <v>81</v>
      </c>
      <c r="AU102" t="s">
        <v>81</v>
      </c>
      <c r="AV102" t="s">
        <v>81</v>
      </c>
      <c r="AW102" t="s">
        <v>81</v>
      </c>
      <c r="AX102" t="s">
        <v>81</v>
      </c>
      <c r="AY102" t="s">
        <v>81</v>
      </c>
      <c r="AZ102" t="s">
        <v>81</v>
      </c>
      <c r="BA102" t="s">
        <v>81</v>
      </c>
    </row>
    <row r="103" spans="2:53" x14ac:dyDescent="0.2">
      <c r="B103" t="s">
        <v>27</v>
      </c>
      <c r="C103" t="s">
        <v>81</v>
      </c>
      <c r="D103" t="s">
        <v>81</v>
      </c>
      <c r="E103" t="s">
        <v>81</v>
      </c>
      <c r="F103" t="s">
        <v>81</v>
      </c>
      <c r="G103" t="s">
        <v>81</v>
      </c>
      <c r="H103" t="s">
        <v>81</v>
      </c>
      <c r="I103" t="s">
        <v>81</v>
      </c>
      <c r="J103" t="s">
        <v>81</v>
      </c>
      <c r="K103" t="s">
        <v>81</v>
      </c>
      <c r="L103" t="s">
        <v>81</v>
      </c>
      <c r="M103" t="s">
        <v>81</v>
      </c>
      <c r="N103" t="s">
        <v>81</v>
      </c>
      <c r="O103" t="s">
        <v>81</v>
      </c>
      <c r="P103" t="s">
        <v>81</v>
      </c>
      <c r="Q103" t="s">
        <v>81</v>
      </c>
      <c r="R103" t="s">
        <v>81</v>
      </c>
      <c r="S103" t="s">
        <v>81</v>
      </c>
      <c r="T103" t="s">
        <v>81</v>
      </c>
      <c r="U103" t="s">
        <v>81</v>
      </c>
      <c r="V103" t="s">
        <v>81</v>
      </c>
      <c r="W103" t="s">
        <v>81</v>
      </c>
      <c r="X103" t="s">
        <v>321</v>
      </c>
      <c r="Y103" t="s">
        <v>322</v>
      </c>
      <c r="Z103" t="s">
        <v>301</v>
      </c>
      <c r="AA103" t="s">
        <v>81</v>
      </c>
      <c r="AB103" t="s">
        <v>81</v>
      </c>
      <c r="AC103" t="s">
        <v>81</v>
      </c>
      <c r="AD103" t="s">
        <v>81</v>
      </c>
      <c r="AE103" t="s">
        <v>81</v>
      </c>
      <c r="AF103" t="s">
        <v>81</v>
      </c>
      <c r="AG103" t="s">
        <v>81</v>
      </c>
      <c r="AH103" t="s">
        <v>81</v>
      </c>
      <c r="AI103" t="s">
        <v>81</v>
      </c>
      <c r="AJ103" t="s">
        <v>81</v>
      </c>
      <c r="AK103" t="s">
        <v>81</v>
      </c>
      <c r="AL103" t="s">
        <v>81</v>
      </c>
      <c r="AM103" t="s">
        <v>81</v>
      </c>
      <c r="AN103" t="s">
        <v>81</v>
      </c>
      <c r="AO103" t="s">
        <v>81</v>
      </c>
      <c r="AP103" t="s">
        <v>81</v>
      </c>
      <c r="AQ103" t="s">
        <v>81</v>
      </c>
      <c r="AR103" t="s">
        <v>81</v>
      </c>
      <c r="AS103" t="s">
        <v>81</v>
      </c>
      <c r="AT103" t="s">
        <v>81</v>
      </c>
      <c r="AU103" t="s">
        <v>81</v>
      </c>
      <c r="AV103" t="s">
        <v>81</v>
      </c>
      <c r="AW103" t="s">
        <v>81</v>
      </c>
      <c r="AX103" t="s">
        <v>81</v>
      </c>
      <c r="AY103" t="s">
        <v>81</v>
      </c>
      <c r="AZ103" t="s">
        <v>81</v>
      </c>
      <c r="BA103" t="s">
        <v>81</v>
      </c>
    </row>
    <row r="104" spans="2:53" x14ac:dyDescent="0.2">
      <c r="B104" t="s">
        <v>81</v>
      </c>
      <c r="C104" t="s">
        <v>81</v>
      </c>
      <c r="D104" t="s">
        <v>81</v>
      </c>
      <c r="E104" t="s">
        <v>81</v>
      </c>
      <c r="F104" t="s">
        <v>81</v>
      </c>
      <c r="G104" t="s">
        <v>81</v>
      </c>
      <c r="H104" t="s">
        <v>81</v>
      </c>
      <c r="I104" t="s">
        <v>81</v>
      </c>
      <c r="J104" t="s">
        <v>81</v>
      </c>
      <c r="K104" t="s">
        <v>81</v>
      </c>
      <c r="L104" t="s">
        <v>81</v>
      </c>
      <c r="M104" t="s">
        <v>81</v>
      </c>
      <c r="N104" t="s">
        <v>81</v>
      </c>
      <c r="O104" t="s">
        <v>81</v>
      </c>
      <c r="P104" t="s">
        <v>81</v>
      </c>
      <c r="Q104" t="s">
        <v>81</v>
      </c>
      <c r="R104" t="s">
        <v>81</v>
      </c>
      <c r="S104" t="s">
        <v>81</v>
      </c>
      <c r="T104" t="s">
        <v>81</v>
      </c>
      <c r="U104" t="s">
        <v>81</v>
      </c>
      <c r="V104" t="s">
        <v>81</v>
      </c>
      <c r="W104" t="s">
        <v>81</v>
      </c>
      <c r="X104" t="s">
        <v>133</v>
      </c>
      <c r="Y104" t="s">
        <v>133</v>
      </c>
      <c r="Z104" t="s">
        <v>133</v>
      </c>
      <c r="AA104" t="s">
        <v>81</v>
      </c>
      <c r="AB104" t="s">
        <v>81</v>
      </c>
      <c r="AC104" t="s">
        <v>81</v>
      </c>
      <c r="AD104" t="s">
        <v>81</v>
      </c>
      <c r="AE104" t="s">
        <v>81</v>
      </c>
      <c r="AF104" t="s">
        <v>81</v>
      </c>
      <c r="AG104" t="s">
        <v>81</v>
      </c>
      <c r="AH104" t="s">
        <v>81</v>
      </c>
      <c r="AI104" t="s">
        <v>81</v>
      </c>
      <c r="AJ104" t="s">
        <v>81</v>
      </c>
      <c r="AK104" t="s">
        <v>81</v>
      </c>
      <c r="AL104" t="s">
        <v>81</v>
      </c>
      <c r="AM104" t="s">
        <v>81</v>
      </c>
      <c r="AN104" t="s">
        <v>81</v>
      </c>
      <c r="AO104" t="s">
        <v>81</v>
      </c>
      <c r="AP104" t="s">
        <v>81</v>
      </c>
      <c r="AQ104" t="s">
        <v>81</v>
      </c>
      <c r="AR104" t="s">
        <v>81</v>
      </c>
      <c r="AS104" t="s">
        <v>81</v>
      </c>
      <c r="AT104" t="s">
        <v>81</v>
      </c>
      <c r="AU104" t="s">
        <v>81</v>
      </c>
      <c r="AV104" t="s">
        <v>81</v>
      </c>
      <c r="AW104" t="s">
        <v>81</v>
      </c>
      <c r="AX104" t="s">
        <v>81</v>
      </c>
      <c r="AY104" t="s">
        <v>81</v>
      </c>
      <c r="AZ104" t="s">
        <v>81</v>
      </c>
      <c r="BA104" t="s">
        <v>81</v>
      </c>
    </row>
    <row r="105" spans="2:53" x14ac:dyDescent="0.2">
      <c r="B105" t="s">
        <v>17</v>
      </c>
      <c r="C105" t="s">
        <v>81</v>
      </c>
      <c r="D105" t="s">
        <v>81</v>
      </c>
      <c r="E105" t="s">
        <v>81</v>
      </c>
      <c r="F105" t="s">
        <v>81</v>
      </c>
      <c r="G105" t="s">
        <v>81</v>
      </c>
      <c r="H105" t="s">
        <v>81</v>
      </c>
      <c r="I105" t="s">
        <v>81</v>
      </c>
      <c r="J105" t="s">
        <v>81</v>
      </c>
      <c r="K105" t="s">
        <v>81</v>
      </c>
      <c r="L105" t="s">
        <v>81</v>
      </c>
      <c r="M105" t="s">
        <v>81</v>
      </c>
      <c r="N105" t="s">
        <v>81</v>
      </c>
      <c r="O105" t="s">
        <v>81</v>
      </c>
      <c r="P105" t="s">
        <v>81</v>
      </c>
      <c r="Q105" t="s">
        <v>81</v>
      </c>
      <c r="R105" t="s">
        <v>81</v>
      </c>
      <c r="S105" t="s">
        <v>81</v>
      </c>
      <c r="T105" t="s">
        <v>81</v>
      </c>
      <c r="U105" t="s">
        <v>81</v>
      </c>
      <c r="V105" t="s">
        <v>81</v>
      </c>
      <c r="W105" t="s">
        <v>81</v>
      </c>
      <c r="X105" t="s">
        <v>237</v>
      </c>
      <c r="Y105" t="s">
        <v>81</v>
      </c>
      <c r="Z105" t="s">
        <v>81</v>
      </c>
      <c r="AA105" t="s">
        <v>81</v>
      </c>
      <c r="AB105" t="s">
        <v>81</v>
      </c>
      <c r="AC105" t="s">
        <v>81</v>
      </c>
      <c r="AD105" t="s">
        <v>81</v>
      </c>
      <c r="AE105" t="s">
        <v>81</v>
      </c>
      <c r="AF105" t="s">
        <v>81</v>
      </c>
      <c r="AG105" t="s">
        <v>81</v>
      </c>
      <c r="AH105" t="s">
        <v>81</v>
      </c>
      <c r="AI105" t="s">
        <v>81</v>
      </c>
      <c r="AJ105" t="s">
        <v>81</v>
      </c>
      <c r="AK105" t="s">
        <v>81</v>
      </c>
      <c r="AL105" t="s">
        <v>81</v>
      </c>
      <c r="AM105" t="s">
        <v>81</v>
      </c>
      <c r="AN105" t="s">
        <v>81</v>
      </c>
      <c r="AO105" t="s">
        <v>81</v>
      </c>
      <c r="AP105" t="s">
        <v>81</v>
      </c>
      <c r="AQ105" t="s">
        <v>81</v>
      </c>
      <c r="AR105" t="s">
        <v>81</v>
      </c>
      <c r="AS105" t="s">
        <v>81</v>
      </c>
      <c r="AT105" t="s">
        <v>81</v>
      </c>
      <c r="AU105" t="s">
        <v>81</v>
      </c>
      <c r="AV105" t="s">
        <v>81</v>
      </c>
      <c r="AW105" t="s">
        <v>81</v>
      </c>
      <c r="AX105" t="s">
        <v>81</v>
      </c>
      <c r="AY105" t="s">
        <v>81</v>
      </c>
      <c r="AZ105" t="s">
        <v>81</v>
      </c>
      <c r="BA105" t="s">
        <v>81</v>
      </c>
    </row>
    <row r="106" spans="2:53" x14ac:dyDescent="0.2">
      <c r="B106" t="s">
        <v>81</v>
      </c>
      <c r="C106" t="s">
        <v>81</v>
      </c>
      <c r="D106" t="s">
        <v>81</v>
      </c>
      <c r="E106" t="s">
        <v>81</v>
      </c>
      <c r="F106" t="s">
        <v>81</v>
      </c>
      <c r="G106" t="s">
        <v>81</v>
      </c>
      <c r="H106" t="s">
        <v>81</v>
      </c>
      <c r="I106" t="s">
        <v>81</v>
      </c>
      <c r="J106" t="s">
        <v>81</v>
      </c>
      <c r="K106" t="s">
        <v>81</v>
      </c>
      <c r="L106" t="s">
        <v>81</v>
      </c>
      <c r="M106" t="s">
        <v>81</v>
      </c>
      <c r="N106" t="s">
        <v>81</v>
      </c>
      <c r="O106" t="s">
        <v>81</v>
      </c>
      <c r="P106" t="s">
        <v>81</v>
      </c>
      <c r="Q106" t="s">
        <v>81</v>
      </c>
      <c r="R106" t="s">
        <v>81</v>
      </c>
      <c r="S106" t="s">
        <v>81</v>
      </c>
      <c r="T106" t="s">
        <v>81</v>
      </c>
      <c r="U106" t="s">
        <v>81</v>
      </c>
      <c r="V106" t="s">
        <v>81</v>
      </c>
      <c r="W106" t="s">
        <v>81</v>
      </c>
      <c r="X106" t="s">
        <v>171</v>
      </c>
      <c r="Y106" t="s">
        <v>81</v>
      </c>
      <c r="Z106" t="s">
        <v>81</v>
      </c>
      <c r="AA106" t="s">
        <v>81</v>
      </c>
      <c r="AB106" t="s">
        <v>81</v>
      </c>
      <c r="AC106" t="s">
        <v>81</v>
      </c>
      <c r="AD106" t="s">
        <v>81</v>
      </c>
      <c r="AE106" t="s">
        <v>81</v>
      </c>
      <c r="AF106" t="s">
        <v>81</v>
      </c>
      <c r="AG106" t="s">
        <v>81</v>
      </c>
      <c r="AH106" t="s">
        <v>81</v>
      </c>
      <c r="AI106" t="s">
        <v>81</v>
      </c>
      <c r="AJ106" t="s">
        <v>81</v>
      </c>
      <c r="AK106" t="s">
        <v>81</v>
      </c>
      <c r="AL106" t="s">
        <v>81</v>
      </c>
      <c r="AM106" t="s">
        <v>81</v>
      </c>
      <c r="AN106" t="s">
        <v>81</v>
      </c>
      <c r="AO106" t="s">
        <v>81</v>
      </c>
      <c r="AP106" t="s">
        <v>81</v>
      </c>
      <c r="AQ106" t="s">
        <v>81</v>
      </c>
      <c r="AR106" t="s">
        <v>81</v>
      </c>
      <c r="AS106" t="s">
        <v>81</v>
      </c>
      <c r="AT106" t="s">
        <v>81</v>
      </c>
      <c r="AU106" t="s">
        <v>81</v>
      </c>
      <c r="AV106" t="s">
        <v>81</v>
      </c>
      <c r="AW106" t="s">
        <v>81</v>
      </c>
      <c r="AX106" t="s">
        <v>81</v>
      </c>
      <c r="AY106" t="s">
        <v>81</v>
      </c>
      <c r="AZ106" t="s">
        <v>81</v>
      </c>
      <c r="BA106" t="s">
        <v>81</v>
      </c>
    </row>
    <row r="107" spans="2:53" x14ac:dyDescent="0.2">
      <c r="B107" t="s">
        <v>87</v>
      </c>
      <c r="C107" t="s">
        <v>81</v>
      </c>
      <c r="D107" t="s">
        <v>81</v>
      </c>
      <c r="E107" t="s">
        <v>81</v>
      </c>
      <c r="F107" t="s">
        <v>81</v>
      </c>
      <c r="G107" t="s">
        <v>81</v>
      </c>
      <c r="H107" t="s">
        <v>81</v>
      </c>
      <c r="I107" t="s">
        <v>81</v>
      </c>
      <c r="J107" t="s">
        <v>81</v>
      </c>
      <c r="K107" t="s">
        <v>81</v>
      </c>
      <c r="L107" t="s">
        <v>81</v>
      </c>
      <c r="M107" t="s">
        <v>81</v>
      </c>
      <c r="N107" t="s">
        <v>81</v>
      </c>
      <c r="O107" t="s">
        <v>81</v>
      </c>
      <c r="P107" t="s">
        <v>81</v>
      </c>
      <c r="Q107" t="s">
        <v>81</v>
      </c>
      <c r="R107" t="s">
        <v>81</v>
      </c>
      <c r="S107" t="s">
        <v>81</v>
      </c>
      <c r="T107" t="s">
        <v>81</v>
      </c>
      <c r="U107" t="s">
        <v>81</v>
      </c>
      <c r="V107" t="s">
        <v>81</v>
      </c>
      <c r="W107" t="s">
        <v>81</v>
      </c>
      <c r="X107" t="s">
        <v>269</v>
      </c>
      <c r="Y107" t="s">
        <v>81</v>
      </c>
      <c r="Z107" t="s">
        <v>81</v>
      </c>
      <c r="AA107" t="s">
        <v>81</v>
      </c>
      <c r="AB107" t="s">
        <v>81</v>
      </c>
      <c r="AC107" t="s">
        <v>81</v>
      </c>
      <c r="AD107" t="s">
        <v>81</v>
      </c>
      <c r="AE107" t="s">
        <v>81</v>
      </c>
      <c r="AF107" t="s">
        <v>81</v>
      </c>
      <c r="AG107" t="s">
        <v>81</v>
      </c>
      <c r="AH107" t="s">
        <v>81</v>
      </c>
      <c r="AI107" t="s">
        <v>81</v>
      </c>
      <c r="AJ107" t="s">
        <v>81</v>
      </c>
      <c r="AK107" t="s">
        <v>81</v>
      </c>
      <c r="AL107" t="s">
        <v>81</v>
      </c>
      <c r="AM107" t="s">
        <v>81</v>
      </c>
      <c r="AN107" t="s">
        <v>81</v>
      </c>
      <c r="AO107" t="s">
        <v>81</v>
      </c>
      <c r="AP107" t="s">
        <v>81</v>
      </c>
      <c r="AQ107" t="s">
        <v>81</v>
      </c>
      <c r="AR107" t="s">
        <v>81</v>
      </c>
      <c r="AS107" t="s">
        <v>81</v>
      </c>
      <c r="AT107" t="s">
        <v>81</v>
      </c>
      <c r="AU107" t="s">
        <v>81</v>
      </c>
      <c r="AV107" t="s">
        <v>81</v>
      </c>
      <c r="AW107" t="s">
        <v>81</v>
      </c>
      <c r="AX107" t="s">
        <v>81</v>
      </c>
      <c r="AY107" t="s">
        <v>81</v>
      </c>
      <c r="AZ107" t="s">
        <v>81</v>
      </c>
      <c r="BA107" t="s">
        <v>81</v>
      </c>
    </row>
    <row r="108" spans="2:53" x14ac:dyDescent="0.2">
      <c r="B108" t="s">
        <v>81</v>
      </c>
      <c r="C108" t="s">
        <v>81</v>
      </c>
      <c r="D108" t="s">
        <v>81</v>
      </c>
      <c r="E108" t="s">
        <v>81</v>
      </c>
      <c r="F108" t="s">
        <v>81</v>
      </c>
      <c r="G108" t="s">
        <v>81</v>
      </c>
      <c r="H108" t="s">
        <v>81</v>
      </c>
      <c r="I108" t="s">
        <v>81</v>
      </c>
      <c r="J108" t="s">
        <v>81</v>
      </c>
      <c r="K108" t="s">
        <v>81</v>
      </c>
      <c r="L108" t="s">
        <v>81</v>
      </c>
      <c r="M108" t="s">
        <v>81</v>
      </c>
      <c r="N108" t="s">
        <v>81</v>
      </c>
      <c r="O108" t="s">
        <v>81</v>
      </c>
      <c r="P108" t="s">
        <v>81</v>
      </c>
      <c r="Q108" t="s">
        <v>81</v>
      </c>
      <c r="R108" t="s">
        <v>81</v>
      </c>
      <c r="S108" t="s">
        <v>81</v>
      </c>
      <c r="T108" t="s">
        <v>81</v>
      </c>
      <c r="U108" t="s">
        <v>81</v>
      </c>
      <c r="V108" t="s">
        <v>81</v>
      </c>
      <c r="W108" t="s">
        <v>81</v>
      </c>
      <c r="X108" t="s">
        <v>323</v>
      </c>
      <c r="Y108" t="s">
        <v>81</v>
      </c>
      <c r="Z108" t="s">
        <v>81</v>
      </c>
      <c r="AA108" t="s">
        <v>81</v>
      </c>
      <c r="AB108" t="s">
        <v>81</v>
      </c>
      <c r="AC108" t="s">
        <v>81</v>
      </c>
      <c r="AD108" t="s">
        <v>81</v>
      </c>
      <c r="AE108" t="s">
        <v>81</v>
      </c>
      <c r="AF108" t="s">
        <v>81</v>
      </c>
      <c r="AG108" t="s">
        <v>81</v>
      </c>
      <c r="AH108" t="s">
        <v>81</v>
      </c>
      <c r="AI108" t="s">
        <v>81</v>
      </c>
      <c r="AJ108" t="s">
        <v>81</v>
      </c>
      <c r="AK108" t="s">
        <v>81</v>
      </c>
      <c r="AL108" t="s">
        <v>81</v>
      </c>
      <c r="AM108" t="s">
        <v>81</v>
      </c>
      <c r="AN108" t="s">
        <v>81</v>
      </c>
      <c r="AO108" t="s">
        <v>81</v>
      </c>
      <c r="AP108" t="s">
        <v>81</v>
      </c>
      <c r="AQ108" t="s">
        <v>81</v>
      </c>
      <c r="AR108" t="s">
        <v>81</v>
      </c>
      <c r="AS108" t="s">
        <v>81</v>
      </c>
      <c r="AT108" t="s">
        <v>81</v>
      </c>
      <c r="AU108" t="s">
        <v>81</v>
      </c>
      <c r="AV108" t="s">
        <v>81</v>
      </c>
      <c r="AW108" t="s">
        <v>81</v>
      </c>
      <c r="AX108" t="s">
        <v>81</v>
      </c>
      <c r="AY108" t="s">
        <v>81</v>
      </c>
      <c r="AZ108" t="s">
        <v>81</v>
      </c>
      <c r="BA108" t="s">
        <v>81</v>
      </c>
    </row>
    <row r="109" spans="2:53" x14ac:dyDescent="0.2">
      <c r="B109" t="s">
        <v>39</v>
      </c>
      <c r="C109" t="s">
        <v>81</v>
      </c>
      <c r="D109" t="s">
        <v>81</v>
      </c>
      <c r="E109" t="s">
        <v>81</v>
      </c>
      <c r="F109" t="s">
        <v>81</v>
      </c>
      <c r="G109" t="s">
        <v>81</v>
      </c>
      <c r="H109" t="s">
        <v>81</v>
      </c>
      <c r="I109" t="s">
        <v>81</v>
      </c>
      <c r="J109" t="s">
        <v>81</v>
      </c>
      <c r="K109" t="s">
        <v>81</v>
      </c>
      <c r="L109" t="s">
        <v>81</v>
      </c>
      <c r="M109" t="s">
        <v>81</v>
      </c>
      <c r="N109" t="s">
        <v>81</v>
      </c>
      <c r="O109" t="s">
        <v>81</v>
      </c>
      <c r="P109" t="s">
        <v>81</v>
      </c>
      <c r="Q109" t="s">
        <v>81</v>
      </c>
      <c r="R109" t="s">
        <v>81</v>
      </c>
      <c r="S109" t="s">
        <v>81</v>
      </c>
      <c r="T109" t="s">
        <v>81</v>
      </c>
      <c r="U109" t="s">
        <v>81</v>
      </c>
      <c r="V109" t="s">
        <v>81</v>
      </c>
      <c r="W109" t="s">
        <v>81</v>
      </c>
      <c r="X109" t="s">
        <v>81</v>
      </c>
      <c r="Y109" t="s">
        <v>317</v>
      </c>
      <c r="Z109" t="s">
        <v>81</v>
      </c>
      <c r="AA109" t="s">
        <v>81</v>
      </c>
      <c r="AB109" t="s">
        <v>81</v>
      </c>
      <c r="AC109" t="s">
        <v>81</v>
      </c>
      <c r="AD109" t="s">
        <v>81</v>
      </c>
      <c r="AE109" t="s">
        <v>81</v>
      </c>
      <c r="AF109" t="s">
        <v>81</v>
      </c>
      <c r="AG109" t="s">
        <v>81</v>
      </c>
      <c r="AH109" t="s">
        <v>81</v>
      </c>
      <c r="AI109" t="s">
        <v>81</v>
      </c>
      <c r="AJ109" t="s">
        <v>81</v>
      </c>
      <c r="AK109" t="s">
        <v>81</v>
      </c>
      <c r="AL109" t="s">
        <v>81</v>
      </c>
      <c r="AM109" t="s">
        <v>81</v>
      </c>
      <c r="AN109" t="s">
        <v>81</v>
      </c>
      <c r="AO109" t="s">
        <v>81</v>
      </c>
      <c r="AP109" t="s">
        <v>81</v>
      </c>
      <c r="AQ109" t="s">
        <v>81</v>
      </c>
      <c r="AR109" t="s">
        <v>81</v>
      </c>
      <c r="AS109" t="s">
        <v>81</v>
      </c>
      <c r="AT109" t="s">
        <v>81</v>
      </c>
      <c r="AU109" t="s">
        <v>81</v>
      </c>
      <c r="AV109" t="s">
        <v>81</v>
      </c>
      <c r="AW109" t="s">
        <v>81</v>
      </c>
      <c r="AX109" t="s">
        <v>81</v>
      </c>
      <c r="AY109" t="s">
        <v>81</v>
      </c>
      <c r="AZ109" t="s">
        <v>81</v>
      </c>
      <c r="BA109" t="s">
        <v>81</v>
      </c>
    </row>
    <row r="110" spans="2:53" x14ac:dyDescent="0.2">
      <c r="B110" t="s">
        <v>81</v>
      </c>
      <c r="C110" t="s">
        <v>81</v>
      </c>
      <c r="D110" t="s">
        <v>81</v>
      </c>
      <c r="E110" t="s">
        <v>81</v>
      </c>
      <c r="F110" t="s">
        <v>81</v>
      </c>
      <c r="G110" t="s">
        <v>81</v>
      </c>
      <c r="H110" t="s">
        <v>81</v>
      </c>
      <c r="I110" t="s">
        <v>81</v>
      </c>
      <c r="J110" t="s">
        <v>81</v>
      </c>
      <c r="K110" t="s">
        <v>81</v>
      </c>
      <c r="L110" t="s">
        <v>81</v>
      </c>
      <c r="M110" t="s">
        <v>81</v>
      </c>
      <c r="N110" t="s">
        <v>81</v>
      </c>
      <c r="O110" t="s">
        <v>81</v>
      </c>
      <c r="P110" t="s">
        <v>81</v>
      </c>
      <c r="Q110" t="s">
        <v>81</v>
      </c>
      <c r="R110" t="s">
        <v>81</v>
      </c>
      <c r="S110" t="s">
        <v>81</v>
      </c>
      <c r="T110" t="s">
        <v>81</v>
      </c>
      <c r="U110" t="s">
        <v>81</v>
      </c>
      <c r="V110" t="s">
        <v>81</v>
      </c>
      <c r="W110" t="s">
        <v>81</v>
      </c>
      <c r="X110" t="s">
        <v>81</v>
      </c>
      <c r="Y110" t="s">
        <v>91</v>
      </c>
      <c r="Z110" t="s">
        <v>81</v>
      </c>
      <c r="AA110" t="s">
        <v>81</v>
      </c>
      <c r="AB110" t="s">
        <v>81</v>
      </c>
      <c r="AC110" t="s">
        <v>81</v>
      </c>
      <c r="AD110" t="s">
        <v>81</v>
      </c>
      <c r="AE110" t="s">
        <v>81</v>
      </c>
      <c r="AF110" t="s">
        <v>81</v>
      </c>
      <c r="AG110" t="s">
        <v>81</v>
      </c>
      <c r="AH110" t="s">
        <v>81</v>
      </c>
      <c r="AI110" t="s">
        <v>81</v>
      </c>
      <c r="AJ110" t="s">
        <v>81</v>
      </c>
      <c r="AK110" t="s">
        <v>81</v>
      </c>
      <c r="AL110" t="s">
        <v>81</v>
      </c>
      <c r="AM110" t="s">
        <v>81</v>
      </c>
      <c r="AN110" t="s">
        <v>81</v>
      </c>
      <c r="AO110" t="s">
        <v>81</v>
      </c>
      <c r="AP110" t="s">
        <v>81</v>
      </c>
      <c r="AQ110" t="s">
        <v>81</v>
      </c>
      <c r="AR110" t="s">
        <v>81</v>
      </c>
      <c r="AS110" t="s">
        <v>81</v>
      </c>
      <c r="AT110" t="s">
        <v>81</v>
      </c>
      <c r="AU110" t="s">
        <v>81</v>
      </c>
      <c r="AV110" t="s">
        <v>81</v>
      </c>
      <c r="AW110" t="s">
        <v>81</v>
      </c>
      <c r="AX110" t="s">
        <v>81</v>
      </c>
      <c r="AY110" t="s">
        <v>81</v>
      </c>
      <c r="AZ110" t="s">
        <v>81</v>
      </c>
      <c r="BA110" t="s">
        <v>81</v>
      </c>
    </row>
    <row r="111" spans="2:53" x14ac:dyDescent="0.2">
      <c r="B111" t="s">
        <v>87</v>
      </c>
      <c r="C111" t="s">
        <v>81</v>
      </c>
      <c r="D111" t="s">
        <v>81</v>
      </c>
      <c r="E111" t="s">
        <v>81</v>
      </c>
      <c r="F111" t="s">
        <v>81</v>
      </c>
      <c r="G111" t="s">
        <v>81</v>
      </c>
      <c r="H111" t="s">
        <v>81</v>
      </c>
      <c r="I111" t="s">
        <v>81</v>
      </c>
      <c r="J111" t="s">
        <v>81</v>
      </c>
      <c r="K111" t="s">
        <v>81</v>
      </c>
      <c r="L111" t="s">
        <v>81</v>
      </c>
      <c r="M111" t="s">
        <v>81</v>
      </c>
      <c r="N111" t="s">
        <v>81</v>
      </c>
      <c r="O111" t="s">
        <v>81</v>
      </c>
      <c r="P111" t="s">
        <v>81</v>
      </c>
      <c r="Q111" t="s">
        <v>81</v>
      </c>
      <c r="R111" t="s">
        <v>81</v>
      </c>
      <c r="S111" t="s">
        <v>81</v>
      </c>
      <c r="T111" t="s">
        <v>81</v>
      </c>
      <c r="U111" t="s">
        <v>81</v>
      </c>
      <c r="V111" t="s">
        <v>81</v>
      </c>
      <c r="W111" t="s">
        <v>81</v>
      </c>
      <c r="X111" t="s">
        <v>81</v>
      </c>
      <c r="Y111" t="s">
        <v>324</v>
      </c>
      <c r="Z111" t="s">
        <v>81</v>
      </c>
      <c r="AA111" t="s">
        <v>81</v>
      </c>
      <c r="AB111" t="s">
        <v>81</v>
      </c>
      <c r="AC111" t="s">
        <v>81</v>
      </c>
      <c r="AD111" t="s">
        <v>81</v>
      </c>
      <c r="AE111" t="s">
        <v>81</v>
      </c>
      <c r="AF111" t="s">
        <v>81</v>
      </c>
      <c r="AG111" t="s">
        <v>81</v>
      </c>
      <c r="AH111" t="s">
        <v>81</v>
      </c>
      <c r="AI111" t="s">
        <v>81</v>
      </c>
      <c r="AJ111" t="s">
        <v>81</v>
      </c>
      <c r="AK111" t="s">
        <v>81</v>
      </c>
      <c r="AL111" t="s">
        <v>81</v>
      </c>
      <c r="AM111" t="s">
        <v>81</v>
      </c>
      <c r="AN111" t="s">
        <v>81</v>
      </c>
      <c r="AO111" t="s">
        <v>81</v>
      </c>
      <c r="AP111" t="s">
        <v>81</v>
      </c>
      <c r="AQ111" t="s">
        <v>81</v>
      </c>
      <c r="AR111" t="s">
        <v>81</v>
      </c>
      <c r="AS111" t="s">
        <v>81</v>
      </c>
      <c r="AT111" t="s">
        <v>81</v>
      </c>
      <c r="AU111" t="s">
        <v>81</v>
      </c>
      <c r="AV111" t="s">
        <v>81</v>
      </c>
      <c r="AW111" t="s">
        <v>81</v>
      </c>
      <c r="AX111" t="s">
        <v>81</v>
      </c>
      <c r="AY111" t="s">
        <v>81</v>
      </c>
      <c r="AZ111" t="s">
        <v>81</v>
      </c>
      <c r="BA111" t="s">
        <v>81</v>
      </c>
    </row>
    <row r="112" spans="2:53" x14ac:dyDescent="0.2">
      <c r="B112" t="s">
        <v>81</v>
      </c>
      <c r="C112" t="s">
        <v>81</v>
      </c>
      <c r="D112" t="s">
        <v>81</v>
      </c>
      <c r="E112" t="s">
        <v>81</v>
      </c>
      <c r="F112" t="s">
        <v>81</v>
      </c>
      <c r="G112" t="s">
        <v>81</v>
      </c>
      <c r="H112" t="s">
        <v>81</v>
      </c>
      <c r="I112" t="s">
        <v>81</v>
      </c>
      <c r="J112" t="s">
        <v>81</v>
      </c>
      <c r="K112" t="s">
        <v>81</v>
      </c>
      <c r="L112" t="s">
        <v>81</v>
      </c>
      <c r="M112" t="s">
        <v>81</v>
      </c>
      <c r="N112" t="s">
        <v>81</v>
      </c>
      <c r="O112" t="s">
        <v>81</v>
      </c>
      <c r="P112" t="s">
        <v>81</v>
      </c>
      <c r="Q112" t="s">
        <v>81</v>
      </c>
      <c r="R112" t="s">
        <v>81</v>
      </c>
      <c r="S112" t="s">
        <v>81</v>
      </c>
      <c r="T112" t="s">
        <v>81</v>
      </c>
      <c r="U112" t="s">
        <v>81</v>
      </c>
      <c r="V112" t="s">
        <v>81</v>
      </c>
      <c r="W112" t="s">
        <v>81</v>
      </c>
      <c r="X112" t="s">
        <v>81</v>
      </c>
      <c r="Y112" t="s">
        <v>325</v>
      </c>
      <c r="Z112" t="s">
        <v>81</v>
      </c>
      <c r="AA112" t="s">
        <v>81</v>
      </c>
      <c r="AB112" t="s">
        <v>81</v>
      </c>
      <c r="AC112" t="s">
        <v>81</v>
      </c>
      <c r="AD112" t="s">
        <v>81</v>
      </c>
      <c r="AE112" t="s">
        <v>81</v>
      </c>
      <c r="AF112" t="s">
        <v>81</v>
      </c>
      <c r="AG112" t="s">
        <v>81</v>
      </c>
      <c r="AH112" t="s">
        <v>81</v>
      </c>
      <c r="AI112" t="s">
        <v>81</v>
      </c>
      <c r="AJ112" t="s">
        <v>81</v>
      </c>
      <c r="AK112" t="s">
        <v>81</v>
      </c>
      <c r="AL112" t="s">
        <v>81</v>
      </c>
      <c r="AM112" t="s">
        <v>81</v>
      </c>
      <c r="AN112" t="s">
        <v>81</v>
      </c>
      <c r="AO112" t="s">
        <v>81</v>
      </c>
      <c r="AP112" t="s">
        <v>81</v>
      </c>
      <c r="AQ112" t="s">
        <v>81</v>
      </c>
      <c r="AR112" t="s">
        <v>81</v>
      </c>
      <c r="AS112" t="s">
        <v>81</v>
      </c>
      <c r="AT112" t="s">
        <v>81</v>
      </c>
      <c r="AU112" t="s">
        <v>81</v>
      </c>
      <c r="AV112" t="s">
        <v>81</v>
      </c>
      <c r="AW112" t="s">
        <v>81</v>
      </c>
      <c r="AX112" t="s">
        <v>81</v>
      </c>
      <c r="AY112" t="s">
        <v>81</v>
      </c>
      <c r="AZ112" t="s">
        <v>81</v>
      </c>
      <c r="BA112" t="s">
        <v>81</v>
      </c>
    </row>
    <row r="113" spans="2:53" x14ac:dyDescent="0.2">
      <c r="B113" t="s">
        <v>18</v>
      </c>
      <c r="C113" t="s">
        <v>81</v>
      </c>
      <c r="D113" t="s">
        <v>81</v>
      </c>
      <c r="E113" t="s">
        <v>81</v>
      </c>
      <c r="F113" t="s">
        <v>81</v>
      </c>
      <c r="G113" t="s">
        <v>81</v>
      </c>
      <c r="H113" t="s">
        <v>81</v>
      </c>
      <c r="I113" t="s">
        <v>81</v>
      </c>
      <c r="J113" t="s">
        <v>81</v>
      </c>
      <c r="K113" t="s">
        <v>81</v>
      </c>
      <c r="L113" t="s">
        <v>81</v>
      </c>
      <c r="M113" t="s">
        <v>81</v>
      </c>
      <c r="N113" t="s">
        <v>81</v>
      </c>
      <c r="O113" t="s">
        <v>81</v>
      </c>
      <c r="P113" t="s">
        <v>81</v>
      </c>
      <c r="Q113" t="s">
        <v>81</v>
      </c>
      <c r="R113" t="s">
        <v>81</v>
      </c>
      <c r="S113" t="s">
        <v>81</v>
      </c>
      <c r="T113" t="s">
        <v>81</v>
      </c>
      <c r="U113" t="s">
        <v>81</v>
      </c>
      <c r="V113" t="s">
        <v>81</v>
      </c>
      <c r="W113" t="s">
        <v>81</v>
      </c>
      <c r="X113" t="s">
        <v>81</v>
      </c>
      <c r="Y113" t="s">
        <v>81</v>
      </c>
      <c r="Z113" t="s">
        <v>326</v>
      </c>
      <c r="AA113" t="s">
        <v>81</v>
      </c>
      <c r="AB113" t="s">
        <v>81</v>
      </c>
      <c r="AC113" t="s">
        <v>81</v>
      </c>
      <c r="AD113" t="s">
        <v>81</v>
      </c>
      <c r="AE113" t="s">
        <v>81</v>
      </c>
      <c r="AF113" t="s">
        <v>81</v>
      </c>
      <c r="AG113" t="s">
        <v>81</v>
      </c>
      <c r="AH113" t="s">
        <v>81</v>
      </c>
      <c r="AI113" t="s">
        <v>81</v>
      </c>
      <c r="AJ113" t="s">
        <v>81</v>
      </c>
      <c r="AK113" t="s">
        <v>81</v>
      </c>
      <c r="AL113" t="s">
        <v>81</v>
      </c>
      <c r="AM113" t="s">
        <v>81</v>
      </c>
      <c r="AN113" t="s">
        <v>81</v>
      </c>
      <c r="AO113" t="s">
        <v>81</v>
      </c>
      <c r="AP113" t="s">
        <v>81</v>
      </c>
      <c r="AQ113" t="s">
        <v>81</v>
      </c>
      <c r="AR113" t="s">
        <v>81</v>
      </c>
      <c r="AS113" t="s">
        <v>81</v>
      </c>
      <c r="AT113" t="s">
        <v>81</v>
      </c>
      <c r="AU113" t="s">
        <v>81</v>
      </c>
      <c r="AV113" t="s">
        <v>81</v>
      </c>
      <c r="AW113" t="s">
        <v>81</v>
      </c>
      <c r="AX113" t="s">
        <v>81</v>
      </c>
      <c r="AY113" t="s">
        <v>81</v>
      </c>
      <c r="AZ113" t="s">
        <v>81</v>
      </c>
      <c r="BA113" t="s">
        <v>81</v>
      </c>
    </row>
    <row r="114" spans="2:53" x14ac:dyDescent="0.2">
      <c r="B114" t="s">
        <v>81</v>
      </c>
      <c r="C114" t="s">
        <v>81</v>
      </c>
      <c r="D114" t="s">
        <v>81</v>
      </c>
      <c r="E114" t="s">
        <v>81</v>
      </c>
      <c r="F114" t="s">
        <v>81</v>
      </c>
      <c r="G114" t="s">
        <v>81</v>
      </c>
      <c r="H114" t="s">
        <v>81</v>
      </c>
      <c r="I114" t="s">
        <v>81</v>
      </c>
      <c r="J114" t="s">
        <v>81</v>
      </c>
      <c r="K114" t="s">
        <v>81</v>
      </c>
      <c r="L114" t="s">
        <v>81</v>
      </c>
      <c r="M114" t="s">
        <v>81</v>
      </c>
      <c r="N114" t="s">
        <v>81</v>
      </c>
      <c r="O114" t="s">
        <v>81</v>
      </c>
      <c r="P114" t="s">
        <v>81</v>
      </c>
      <c r="Q114" t="s">
        <v>81</v>
      </c>
      <c r="R114" t="s">
        <v>81</v>
      </c>
      <c r="S114" t="s">
        <v>81</v>
      </c>
      <c r="T114" t="s">
        <v>81</v>
      </c>
      <c r="U114" t="s">
        <v>81</v>
      </c>
      <c r="V114" t="s">
        <v>81</v>
      </c>
      <c r="W114" t="s">
        <v>81</v>
      </c>
      <c r="X114" t="s">
        <v>81</v>
      </c>
      <c r="Y114" t="s">
        <v>81</v>
      </c>
      <c r="Z114" t="s">
        <v>95</v>
      </c>
      <c r="AA114" t="s">
        <v>81</v>
      </c>
      <c r="AB114" t="s">
        <v>81</v>
      </c>
      <c r="AC114" t="s">
        <v>81</v>
      </c>
      <c r="AD114" t="s">
        <v>81</v>
      </c>
      <c r="AE114" t="s">
        <v>81</v>
      </c>
      <c r="AF114" t="s">
        <v>81</v>
      </c>
      <c r="AG114" t="s">
        <v>81</v>
      </c>
      <c r="AH114" t="s">
        <v>81</v>
      </c>
      <c r="AI114" t="s">
        <v>81</v>
      </c>
      <c r="AJ114" t="s">
        <v>81</v>
      </c>
      <c r="AK114" t="s">
        <v>81</v>
      </c>
      <c r="AL114" t="s">
        <v>81</v>
      </c>
      <c r="AM114" t="s">
        <v>81</v>
      </c>
      <c r="AN114" t="s">
        <v>81</v>
      </c>
      <c r="AO114" t="s">
        <v>81</v>
      </c>
      <c r="AP114" t="s">
        <v>81</v>
      </c>
      <c r="AQ114" t="s">
        <v>81</v>
      </c>
      <c r="AR114" t="s">
        <v>81</v>
      </c>
      <c r="AS114" t="s">
        <v>81</v>
      </c>
      <c r="AT114" t="s">
        <v>81</v>
      </c>
      <c r="AU114" t="s">
        <v>81</v>
      </c>
      <c r="AV114" t="s">
        <v>81</v>
      </c>
      <c r="AW114" t="s">
        <v>81</v>
      </c>
      <c r="AX114" t="s">
        <v>81</v>
      </c>
      <c r="AY114" t="s">
        <v>81</v>
      </c>
      <c r="AZ114" t="s">
        <v>81</v>
      </c>
      <c r="BA114" t="s">
        <v>81</v>
      </c>
    </row>
    <row r="115" spans="2:53" x14ac:dyDescent="0.2">
      <c r="B115" t="s">
        <v>87</v>
      </c>
      <c r="C115" t="s">
        <v>81</v>
      </c>
      <c r="D115" t="s">
        <v>81</v>
      </c>
      <c r="E115" t="s">
        <v>81</v>
      </c>
      <c r="F115" t="s">
        <v>81</v>
      </c>
      <c r="G115" t="s">
        <v>81</v>
      </c>
      <c r="H115" t="s">
        <v>81</v>
      </c>
      <c r="I115" t="s">
        <v>81</v>
      </c>
      <c r="J115" t="s">
        <v>81</v>
      </c>
      <c r="K115" t="s">
        <v>81</v>
      </c>
      <c r="L115" t="s">
        <v>81</v>
      </c>
      <c r="M115" t="s">
        <v>81</v>
      </c>
      <c r="N115" t="s">
        <v>81</v>
      </c>
      <c r="O115" t="s">
        <v>81</v>
      </c>
      <c r="P115" t="s">
        <v>81</v>
      </c>
      <c r="Q115" t="s">
        <v>81</v>
      </c>
      <c r="R115" t="s">
        <v>81</v>
      </c>
      <c r="S115" t="s">
        <v>81</v>
      </c>
      <c r="T115" t="s">
        <v>81</v>
      </c>
      <c r="U115" t="s">
        <v>81</v>
      </c>
      <c r="V115" t="s">
        <v>81</v>
      </c>
      <c r="W115" t="s">
        <v>81</v>
      </c>
      <c r="X115" t="s">
        <v>81</v>
      </c>
      <c r="Y115" t="s">
        <v>81</v>
      </c>
      <c r="Z115" t="s">
        <v>327</v>
      </c>
      <c r="AA115" t="s">
        <v>81</v>
      </c>
      <c r="AB115" t="s">
        <v>81</v>
      </c>
      <c r="AC115" t="s">
        <v>81</v>
      </c>
      <c r="AD115" t="s">
        <v>81</v>
      </c>
      <c r="AE115" t="s">
        <v>81</v>
      </c>
      <c r="AF115" t="s">
        <v>81</v>
      </c>
      <c r="AG115" t="s">
        <v>81</v>
      </c>
      <c r="AH115" t="s">
        <v>81</v>
      </c>
      <c r="AI115" t="s">
        <v>81</v>
      </c>
      <c r="AJ115" t="s">
        <v>81</v>
      </c>
      <c r="AK115" t="s">
        <v>81</v>
      </c>
      <c r="AL115" t="s">
        <v>81</v>
      </c>
      <c r="AM115" t="s">
        <v>81</v>
      </c>
      <c r="AN115" t="s">
        <v>81</v>
      </c>
      <c r="AO115" t="s">
        <v>81</v>
      </c>
      <c r="AP115" t="s">
        <v>81</v>
      </c>
      <c r="AQ115" t="s">
        <v>81</v>
      </c>
      <c r="AR115" t="s">
        <v>81</v>
      </c>
      <c r="AS115" t="s">
        <v>81</v>
      </c>
      <c r="AT115" t="s">
        <v>81</v>
      </c>
      <c r="AU115" t="s">
        <v>81</v>
      </c>
      <c r="AV115" t="s">
        <v>81</v>
      </c>
      <c r="AW115" t="s">
        <v>81</v>
      </c>
      <c r="AX115" t="s">
        <v>81</v>
      </c>
      <c r="AY115" t="s">
        <v>81</v>
      </c>
      <c r="AZ115" t="s">
        <v>81</v>
      </c>
      <c r="BA115" t="s">
        <v>81</v>
      </c>
    </row>
    <row r="116" spans="2:53" x14ac:dyDescent="0.2">
      <c r="B116" t="s">
        <v>81</v>
      </c>
      <c r="C116" t="s">
        <v>81</v>
      </c>
      <c r="D116" t="s">
        <v>81</v>
      </c>
      <c r="E116" t="s">
        <v>81</v>
      </c>
      <c r="F116" t="s">
        <v>81</v>
      </c>
      <c r="G116" t="s">
        <v>81</v>
      </c>
      <c r="H116" t="s">
        <v>81</v>
      </c>
      <c r="I116" t="s">
        <v>81</v>
      </c>
      <c r="J116" t="s">
        <v>81</v>
      </c>
      <c r="K116" t="s">
        <v>81</v>
      </c>
      <c r="L116" t="s">
        <v>81</v>
      </c>
      <c r="M116" t="s">
        <v>81</v>
      </c>
      <c r="N116" t="s">
        <v>81</v>
      </c>
      <c r="O116" t="s">
        <v>81</v>
      </c>
      <c r="P116" t="s">
        <v>81</v>
      </c>
      <c r="Q116" t="s">
        <v>81</v>
      </c>
      <c r="R116" t="s">
        <v>81</v>
      </c>
      <c r="S116" t="s">
        <v>81</v>
      </c>
      <c r="T116" t="s">
        <v>81</v>
      </c>
      <c r="U116" t="s">
        <v>81</v>
      </c>
      <c r="V116" t="s">
        <v>81</v>
      </c>
      <c r="W116" t="s">
        <v>81</v>
      </c>
      <c r="X116" t="s">
        <v>81</v>
      </c>
      <c r="Y116" t="s">
        <v>81</v>
      </c>
      <c r="Z116" t="s">
        <v>328</v>
      </c>
      <c r="AA116" t="s">
        <v>81</v>
      </c>
      <c r="AB116" t="s">
        <v>81</v>
      </c>
      <c r="AC116" t="s">
        <v>81</v>
      </c>
      <c r="AD116" t="s">
        <v>81</v>
      </c>
      <c r="AE116" t="s">
        <v>81</v>
      </c>
      <c r="AF116" t="s">
        <v>81</v>
      </c>
      <c r="AG116" t="s">
        <v>81</v>
      </c>
      <c r="AH116" t="s">
        <v>81</v>
      </c>
      <c r="AI116" t="s">
        <v>81</v>
      </c>
      <c r="AJ116" t="s">
        <v>81</v>
      </c>
      <c r="AK116" t="s">
        <v>81</v>
      </c>
      <c r="AL116" t="s">
        <v>81</v>
      </c>
      <c r="AM116" t="s">
        <v>81</v>
      </c>
      <c r="AN116" t="s">
        <v>81</v>
      </c>
      <c r="AO116" t="s">
        <v>81</v>
      </c>
      <c r="AP116" t="s">
        <v>81</v>
      </c>
      <c r="AQ116" t="s">
        <v>81</v>
      </c>
      <c r="AR116" t="s">
        <v>81</v>
      </c>
      <c r="AS116" t="s">
        <v>81</v>
      </c>
      <c r="AT116" t="s">
        <v>81</v>
      </c>
      <c r="AU116" t="s">
        <v>81</v>
      </c>
      <c r="AV116" t="s">
        <v>81</v>
      </c>
      <c r="AW116" t="s">
        <v>81</v>
      </c>
      <c r="AX116" t="s">
        <v>81</v>
      </c>
      <c r="AY116" t="s">
        <v>81</v>
      </c>
      <c r="AZ116" t="s">
        <v>81</v>
      </c>
      <c r="BA116" t="s">
        <v>81</v>
      </c>
    </row>
    <row r="117" spans="2:53" x14ac:dyDescent="0.2">
      <c r="B117" t="s">
        <v>33</v>
      </c>
      <c r="C117" t="s">
        <v>81</v>
      </c>
      <c r="D117" t="s">
        <v>81</v>
      </c>
      <c r="E117" t="s">
        <v>81</v>
      </c>
      <c r="F117" t="s">
        <v>81</v>
      </c>
      <c r="G117" t="s">
        <v>81</v>
      </c>
      <c r="H117" t="s">
        <v>81</v>
      </c>
      <c r="I117" t="s">
        <v>81</v>
      </c>
      <c r="J117" t="s">
        <v>81</v>
      </c>
      <c r="K117" t="s">
        <v>81</v>
      </c>
      <c r="L117" t="s">
        <v>81</v>
      </c>
      <c r="M117" t="s">
        <v>81</v>
      </c>
      <c r="N117" t="s">
        <v>81</v>
      </c>
      <c r="O117" t="s">
        <v>81</v>
      </c>
      <c r="P117" t="s">
        <v>81</v>
      </c>
      <c r="Q117" t="s">
        <v>81</v>
      </c>
      <c r="R117" t="s">
        <v>81</v>
      </c>
      <c r="S117" t="s">
        <v>81</v>
      </c>
      <c r="T117" t="s">
        <v>81</v>
      </c>
      <c r="U117" t="s">
        <v>81</v>
      </c>
      <c r="V117" t="s">
        <v>81</v>
      </c>
      <c r="W117" t="s">
        <v>81</v>
      </c>
      <c r="X117" t="s">
        <v>81</v>
      </c>
      <c r="Y117" t="s">
        <v>81</v>
      </c>
      <c r="Z117" t="s">
        <v>81</v>
      </c>
      <c r="AA117" t="s">
        <v>329</v>
      </c>
      <c r="AB117" t="s">
        <v>224</v>
      </c>
      <c r="AC117" t="s">
        <v>248</v>
      </c>
      <c r="AD117" t="s">
        <v>81</v>
      </c>
      <c r="AE117" t="s">
        <v>81</v>
      </c>
      <c r="AF117" t="s">
        <v>81</v>
      </c>
      <c r="AG117" t="s">
        <v>81</v>
      </c>
      <c r="AH117" t="s">
        <v>81</v>
      </c>
      <c r="AI117" t="s">
        <v>81</v>
      </c>
      <c r="AJ117" t="s">
        <v>81</v>
      </c>
      <c r="AK117" t="s">
        <v>81</v>
      </c>
      <c r="AL117" t="s">
        <v>81</v>
      </c>
      <c r="AM117" t="s">
        <v>81</v>
      </c>
      <c r="AN117" t="s">
        <v>81</v>
      </c>
      <c r="AO117" t="s">
        <v>81</v>
      </c>
      <c r="AP117" t="s">
        <v>81</v>
      </c>
      <c r="AQ117" t="s">
        <v>81</v>
      </c>
      <c r="AR117" t="s">
        <v>81</v>
      </c>
      <c r="AS117" t="s">
        <v>81</v>
      </c>
      <c r="AT117" t="s">
        <v>81</v>
      </c>
      <c r="AU117" t="s">
        <v>81</v>
      </c>
      <c r="AV117" t="s">
        <v>81</v>
      </c>
      <c r="AW117" t="s">
        <v>81</v>
      </c>
      <c r="AX117" t="s">
        <v>81</v>
      </c>
      <c r="AY117" t="s">
        <v>81</v>
      </c>
      <c r="AZ117" t="s">
        <v>81</v>
      </c>
      <c r="BA117" t="s">
        <v>81</v>
      </c>
    </row>
    <row r="118" spans="2:53" x14ac:dyDescent="0.2">
      <c r="B118" t="s">
        <v>81</v>
      </c>
      <c r="C118" t="s">
        <v>81</v>
      </c>
      <c r="D118" t="s">
        <v>81</v>
      </c>
      <c r="E118" t="s">
        <v>81</v>
      </c>
      <c r="F118" t="s">
        <v>81</v>
      </c>
      <c r="G118" t="s">
        <v>81</v>
      </c>
      <c r="H118" t="s">
        <v>81</v>
      </c>
      <c r="I118" t="s">
        <v>81</v>
      </c>
      <c r="J118" t="s">
        <v>81</v>
      </c>
      <c r="K118" t="s">
        <v>81</v>
      </c>
      <c r="L118" t="s">
        <v>81</v>
      </c>
      <c r="M118" t="s">
        <v>81</v>
      </c>
      <c r="N118" t="s">
        <v>81</v>
      </c>
      <c r="O118" t="s">
        <v>81</v>
      </c>
      <c r="P118" t="s">
        <v>81</v>
      </c>
      <c r="Q118" t="s">
        <v>81</v>
      </c>
      <c r="R118" t="s">
        <v>81</v>
      </c>
      <c r="S118" t="s">
        <v>81</v>
      </c>
      <c r="T118" t="s">
        <v>81</v>
      </c>
      <c r="U118" t="s">
        <v>81</v>
      </c>
      <c r="V118" t="s">
        <v>81</v>
      </c>
      <c r="W118" t="s">
        <v>81</v>
      </c>
      <c r="X118" t="s">
        <v>81</v>
      </c>
      <c r="Y118" t="s">
        <v>81</v>
      </c>
      <c r="Z118" t="s">
        <v>81</v>
      </c>
      <c r="AA118" t="s">
        <v>200</v>
      </c>
      <c r="AB118" t="s">
        <v>209</v>
      </c>
      <c r="AC118" t="s">
        <v>209</v>
      </c>
      <c r="AD118" t="s">
        <v>81</v>
      </c>
      <c r="AE118" t="s">
        <v>81</v>
      </c>
      <c r="AF118" t="s">
        <v>81</v>
      </c>
      <c r="AG118" t="s">
        <v>81</v>
      </c>
      <c r="AH118" t="s">
        <v>81</v>
      </c>
      <c r="AI118" t="s">
        <v>81</v>
      </c>
      <c r="AJ118" t="s">
        <v>81</v>
      </c>
      <c r="AK118" t="s">
        <v>81</v>
      </c>
      <c r="AL118" t="s">
        <v>81</v>
      </c>
      <c r="AM118" t="s">
        <v>81</v>
      </c>
      <c r="AN118" t="s">
        <v>81</v>
      </c>
      <c r="AO118" t="s">
        <v>81</v>
      </c>
      <c r="AP118" t="s">
        <v>81</v>
      </c>
      <c r="AQ118" t="s">
        <v>81</v>
      </c>
      <c r="AR118" t="s">
        <v>81</v>
      </c>
      <c r="AS118" t="s">
        <v>81</v>
      </c>
      <c r="AT118" t="s">
        <v>81</v>
      </c>
      <c r="AU118" t="s">
        <v>81</v>
      </c>
      <c r="AV118" t="s">
        <v>81</v>
      </c>
      <c r="AW118" t="s">
        <v>81</v>
      </c>
      <c r="AX118" t="s">
        <v>81</v>
      </c>
      <c r="AY118" t="s">
        <v>81</v>
      </c>
      <c r="AZ118" t="s">
        <v>81</v>
      </c>
      <c r="BA118" t="s">
        <v>81</v>
      </c>
    </row>
    <row r="119" spans="2:53" x14ac:dyDescent="0.2">
      <c r="B119" t="s">
        <v>17</v>
      </c>
      <c r="C119" t="s">
        <v>81</v>
      </c>
      <c r="D119" t="s">
        <v>81</v>
      </c>
      <c r="E119" t="s">
        <v>81</v>
      </c>
      <c r="F119" t="s">
        <v>81</v>
      </c>
      <c r="G119" t="s">
        <v>81</v>
      </c>
      <c r="H119" t="s">
        <v>81</v>
      </c>
      <c r="I119" t="s">
        <v>81</v>
      </c>
      <c r="J119" t="s">
        <v>81</v>
      </c>
      <c r="K119" t="s">
        <v>81</v>
      </c>
      <c r="L119" t="s">
        <v>81</v>
      </c>
      <c r="M119" t="s">
        <v>81</v>
      </c>
      <c r="N119" t="s">
        <v>81</v>
      </c>
      <c r="O119" t="s">
        <v>81</v>
      </c>
      <c r="P119" t="s">
        <v>81</v>
      </c>
      <c r="Q119" t="s">
        <v>81</v>
      </c>
      <c r="R119" t="s">
        <v>81</v>
      </c>
      <c r="S119" t="s">
        <v>81</v>
      </c>
      <c r="T119" t="s">
        <v>81</v>
      </c>
      <c r="U119" t="s">
        <v>81</v>
      </c>
      <c r="V119" t="s">
        <v>81</v>
      </c>
      <c r="W119" t="s">
        <v>81</v>
      </c>
      <c r="X119" t="s">
        <v>81</v>
      </c>
      <c r="Y119" t="s">
        <v>81</v>
      </c>
      <c r="Z119" t="s">
        <v>81</v>
      </c>
      <c r="AA119" t="s">
        <v>312</v>
      </c>
      <c r="AB119" t="s">
        <v>81</v>
      </c>
      <c r="AC119" t="s">
        <v>81</v>
      </c>
      <c r="AD119" t="s">
        <v>81</v>
      </c>
      <c r="AE119" t="s">
        <v>81</v>
      </c>
      <c r="AF119" t="s">
        <v>81</v>
      </c>
      <c r="AG119" t="s">
        <v>81</v>
      </c>
      <c r="AH119" t="s">
        <v>81</v>
      </c>
      <c r="AI119" t="s">
        <v>81</v>
      </c>
      <c r="AJ119" t="s">
        <v>81</v>
      </c>
      <c r="AK119" t="s">
        <v>81</v>
      </c>
      <c r="AL119" t="s">
        <v>81</v>
      </c>
      <c r="AM119" t="s">
        <v>81</v>
      </c>
      <c r="AN119" t="s">
        <v>81</v>
      </c>
      <c r="AO119" t="s">
        <v>81</v>
      </c>
      <c r="AP119" t="s">
        <v>81</v>
      </c>
      <c r="AQ119" t="s">
        <v>81</v>
      </c>
      <c r="AR119" t="s">
        <v>81</v>
      </c>
      <c r="AS119" t="s">
        <v>81</v>
      </c>
      <c r="AT119" t="s">
        <v>81</v>
      </c>
      <c r="AU119" t="s">
        <v>81</v>
      </c>
      <c r="AV119" t="s">
        <v>81</v>
      </c>
      <c r="AW119" t="s">
        <v>81</v>
      </c>
      <c r="AX119" t="s">
        <v>81</v>
      </c>
      <c r="AY119" t="s">
        <v>81</v>
      </c>
      <c r="AZ119" t="s">
        <v>81</v>
      </c>
      <c r="BA119" t="s">
        <v>81</v>
      </c>
    </row>
    <row r="120" spans="2:53" x14ac:dyDescent="0.2">
      <c r="B120" t="s">
        <v>81</v>
      </c>
      <c r="C120" t="s">
        <v>81</v>
      </c>
      <c r="D120" t="s">
        <v>81</v>
      </c>
      <c r="E120" t="s">
        <v>81</v>
      </c>
      <c r="F120" t="s">
        <v>81</v>
      </c>
      <c r="G120" t="s">
        <v>81</v>
      </c>
      <c r="H120" t="s">
        <v>81</v>
      </c>
      <c r="I120" t="s">
        <v>81</v>
      </c>
      <c r="J120" t="s">
        <v>81</v>
      </c>
      <c r="K120" t="s">
        <v>81</v>
      </c>
      <c r="L120" t="s">
        <v>81</v>
      </c>
      <c r="M120" t="s">
        <v>81</v>
      </c>
      <c r="N120" t="s">
        <v>81</v>
      </c>
      <c r="O120" t="s">
        <v>81</v>
      </c>
      <c r="P120" t="s">
        <v>81</v>
      </c>
      <c r="Q120" t="s">
        <v>81</v>
      </c>
      <c r="R120" t="s">
        <v>81</v>
      </c>
      <c r="S120" t="s">
        <v>81</v>
      </c>
      <c r="T120" t="s">
        <v>81</v>
      </c>
      <c r="U120" t="s">
        <v>81</v>
      </c>
      <c r="V120" t="s">
        <v>81</v>
      </c>
      <c r="W120" t="s">
        <v>81</v>
      </c>
      <c r="X120" t="s">
        <v>81</v>
      </c>
      <c r="Y120" t="s">
        <v>81</v>
      </c>
      <c r="Z120" t="s">
        <v>81</v>
      </c>
      <c r="AA120" t="s">
        <v>93</v>
      </c>
      <c r="AB120" t="s">
        <v>81</v>
      </c>
      <c r="AC120" t="s">
        <v>81</v>
      </c>
      <c r="AD120" t="s">
        <v>81</v>
      </c>
      <c r="AE120" t="s">
        <v>81</v>
      </c>
      <c r="AF120" t="s">
        <v>81</v>
      </c>
      <c r="AG120" t="s">
        <v>81</v>
      </c>
      <c r="AH120" t="s">
        <v>81</v>
      </c>
      <c r="AI120" t="s">
        <v>81</v>
      </c>
      <c r="AJ120" t="s">
        <v>81</v>
      </c>
      <c r="AK120" t="s">
        <v>81</v>
      </c>
      <c r="AL120" t="s">
        <v>81</v>
      </c>
      <c r="AM120" t="s">
        <v>81</v>
      </c>
      <c r="AN120" t="s">
        <v>81</v>
      </c>
      <c r="AO120" t="s">
        <v>81</v>
      </c>
      <c r="AP120" t="s">
        <v>81</v>
      </c>
      <c r="AQ120" t="s">
        <v>81</v>
      </c>
      <c r="AR120" t="s">
        <v>81</v>
      </c>
      <c r="AS120" t="s">
        <v>81</v>
      </c>
      <c r="AT120" t="s">
        <v>81</v>
      </c>
      <c r="AU120" t="s">
        <v>81</v>
      </c>
      <c r="AV120" t="s">
        <v>81</v>
      </c>
      <c r="AW120" t="s">
        <v>81</v>
      </c>
      <c r="AX120" t="s">
        <v>81</v>
      </c>
      <c r="AY120" t="s">
        <v>81</v>
      </c>
      <c r="AZ120" t="s">
        <v>81</v>
      </c>
      <c r="BA120" t="s">
        <v>81</v>
      </c>
    </row>
    <row r="121" spans="2:53" x14ac:dyDescent="0.2">
      <c r="B121" t="s">
        <v>87</v>
      </c>
      <c r="C121" t="s">
        <v>81</v>
      </c>
      <c r="D121" t="s">
        <v>81</v>
      </c>
      <c r="E121" t="s">
        <v>81</v>
      </c>
      <c r="F121" t="s">
        <v>81</v>
      </c>
      <c r="G121" t="s">
        <v>81</v>
      </c>
      <c r="H121" t="s">
        <v>81</v>
      </c>
      <c r="I121" t="s">
        <v>81</v>
      </c>
      <c r="J121" t="s">
        <v>81</v>
      </c>
      <c r="K121" t="s">
        <v>81</v>
      </c>
      <c r="L121" t="s">
        <v>81</v>
      </c>
      <c r="M121" t="s">
        <v>81</v>
      </c>
      <c r="N121" t="s">
        <v>81</v>
      </c>
      <c r="O121" t="s">
        <v>81</v>
      </c>
      <c r="P121" t="s">
        <v>81</v>
      </c>
      <c r="Q121" t="s">
        <v>81</v>
      </c>
      <c r="R121" t="s">
        <v>81</v>
      </c>
      <c r="S121" t="s">
        <v>81</v>
      </c>
      <c r="T121" t="s">
        <v>81</v>
      </c>
      <c r="U121" t="s">
        <v>81</v>
      </c>
      <c r="V121" t="s">
        <v>81</v>
      </c>
      <c r="W121" t="s">
        <v>81</v>
      </c>
      <c r="X121" t="s">
        <v>81</v>
      </c>
      <c r="Y121" t="s">
        <v>81</v>
      </c>
      <c r="Z121" t="s">
        <v>81</v>
      </c>
      <c r="AA121" t="s">
        <v>330</v>
      </c>
      <c r="AB121" t="s">
        <v>81</v>
      </c>
      <c r="AC121" t="s">
        <v>81</v>
      </c>
      <c r="AD121" t="s">
        <v>81</v>
      </c>
      <c r="AE121" t="s">
        <v>81</v>
      </c>
      <c r="AF121" t="s">
        <v>81</v>
      </c>
      <c r="AG121" t="s">
        <v>81</v>
      </c>
      <c r="AH121" t="s">
        <v>81</v>
      </c>
      <c r="AI121" t="s">
        <v>81</v>
      </c>
      <c r="AJ121" t="s">
        <v>81</v>
      </c>
      <c r="AK121" t="s">
        <v>81</v>
      </c>
      <c r="AL121" t="s">
        <v>81</v>
      </c>
      <c r="AM121" t="s">
        <v>81</v>
      </c>
      <c r="AN121" t="s">
        <v>81</v>
      </c>
      <c r="AO121" t="s">
        <v>81</v>
      </c>
      <c r="AP121" t="s">
        <v>81</v>
      </c>
      <c r="AQ121" t="s">
        <v>81</v>
      </c>
      <c r="AR121" t="s">
        <v>81</v>
      </c>
      <c r="AS121" t="s">
        <v>81</v>
      </c>
      <c r="AT121" t="s">
        <v>81</v>
      </c>
      <c r="AU121" t="s">
        <v>81</v>
      </c>
      <c r="AV121" t="s">
        <v>81</v>
      </c>
      <c r="AW121" t="s">
        <v>81</v>
      </c>
      <c r="AX121" t="s">
        <v>81</v>
      </c>
      <c r="AY121" t="s">
        <v>81</v>
      </c>
      <c r="AZ121" t="s">
        <v>81</v>
      </c>
      <c r="BA121" t="s">
        <v>81</v>
      </c>
    </row>
    <row r="122" spans="2:53" x14ac:dyDescent="0.2">
      <c r="B122" t="s">
        <v>81</v>
      </c>
      <c r="C122" t="s">
        <v>81</v>
      </c>
      <c r="D122" t="s">
        <v>81</v>
      </c>
      <c r="E122" t="s">
        <v>81</v>
      </c>
      <c r="F122" t="s">
        <v>81</v>
      </c>
      <c r="G122" t="s">
        <v>81</v>
      </c>
      <c r="H122" t="s">
        <v>81</v>
      </c>
      <c r="I122" t="s">
        <v>81</v>
      </c>
      <c r="J122" t="s">
        <v>81</v>
      </c>
      <c r="K122" t="s">
        <v>81</v>
      </c>
      <c r="L122" t="s">
        <v>81</v>
      </c>
      <c r="M122" t="s">
        <v>81</v>
      </c>
      <c r="N122" t="s">
        <v>81</v>
      </c>
      <c r="O122" t="s">
        <v>81</v>
      </c>
      <c r="P122" t="s">
        <v>81</v>
      </c>
      <c r="Q122" t="s">
        <v>81</v>
      </c>
      <c r="R122" t="s">
        <v>81</v>
      </c>
      <c r="S122" t="s">
        <v>81</v>
      </c>
      <c r="T122" t="s">
        <v>81</v>
      </c>
      <c r="U122" t="s">
        <v>81</v>
      </c>
      <c r="V122" t="s">
        <v>81</v>
      </c>
      <c r="W122" t="s">
        <v>81</v>
      </c>
      <c r="X122" t="s">
        <v>81</v>
      </c>
      <c r="Y122" t="s">
        <v>81</v>
      </c>
      <c r="Z122" t="s">
        <v>81</v>
      </c>
      <c r="AA122" t="s">
        <v>331</v>
      </c>
      <c r="AB122" t="s">
        <v>81</v>
      </c>
      <c r="AC122" t="s">
        <v>81</v>
      </c>
      <c r="AD122" t="s">
        <v>81</v>
      </c>
      <c r="AE122" t="s">
        <v>81</v>
      </c>
      <c r="AF122" t="s">
        <v>81</v>
      </c>
      <c r="AG122" t="s">
        <v>81</v>
      </c>
      <c r="AH122" t="s">
        <v>81</v>
      </c>
      <c r="AI122" t="s">
        <v>81</v>
      </c>
      <c r="AJ122" t="s">
        <v>81</v>
      </c>
      <c r="AK122" t="s">
        <v>81</v>
      </c>
      <c r="AL122" t="s">
        <v>81</v>
      </c>
      <c r="AM122" t="s">
        <v>81</v>
      </c>
      <c r="AN122" t="s">
        <v>81</v>
      </c>
      <c r="AO122" t="s">
        <v>81</v>
      </c>
      <c r="AP122" t="s">
        <v>81</v>
      </c>
      <c r="AQ122" t="s">
        <v>81</v>
      </c>
      <c r="AR122" t="s">
        <v>81</v>
      </c>
      <c r="AS122" t="s">
        <v>81</v>
      </c>
      <c r="AT122" t="s">
        <v>81</v>
      </c>
      <c r="AU122" t="s">
        <v>81</v>
      </c>
      <c r="AV122" t="s">
        <v>81</v>
      </c>
      <c r="AW122" t="s">
        <v>81</v>
      </c>
      <c r="AX122" t="s">
        <v>81</v>
      </c>
      <c r="AY122" t="s">
        <v>81</v>
      </c>
      <c r="AZ122" t="s">
        <v>81</v>
      </c>
      <c r="BA122" t="s">
        <v>81</v>
      </c>
    </row>
    <row r="123" spans="2:53" x14ac:dyDescent="0.2">
      <c r="B123" t="s">
        <v>39</v>
      </c>
      <c r="C123" t="s">
        <v>81</v>
      </c>
      <c r="D123" t="s">
        <v>81</v>
      </c>
      <c r="E123" t="s">
        <v>81</v>
      </c>
      <c r="F123" t="s">
        <v>81</v>
      </c>
      <c r="G123" t="s">
        <v>81</v>
      </c>
      <c r="H123" t="s">
        <v>81</v>
      </c>
      <c r="I123" t="s">
        <v>81</v>
      </c>
      <c r="J123" t="s">
        <v>81</v>
      </c>
      <c r="K123" t="s">
        <v>81</v>
      </c>
      <c r="L123" t="s">
        <v>81</v>
      </c>
      <c r="M123" t="s">
        <v>81</v>
      </c>
      <c r="N123" t="s">
        <v>81</v>
      </c>
      <c r="O123" t="s">
        <v>81</v>
      </c>
      <c r="P123" t="s">
        <v>81</v>
      </c>
      <c r="Q123" t="s">
        <v>81</v>
      </c>
      <c r="R123" t="s">
        <v>81</v>
      </c>
      <c r="S123" t="s">
        <v>81</v>
      </c>
      <c r="T123" t="s">
        <v>81</v>
      </c>
      <c r="U123" t="s">
        <v>81</v>
      </c>
      <c r="V123" t="s">
        <v>81</v>
      </c>
      <c r="W123" t="s">
        <v>81</v>
      </c>
      <c r="X123" t="s">
        <v>81</v>
      </c>
      <c r="Y123" t="s">
        <v>81</v>
      </c>
      <c r="Z123" t="s">
        <v>81</v>
      </c>
      <c r="AA123" t="s">
        <v>81</v>
      </c>
      <c r="AB123" t="s">
        <v>313</v>
      </c>
      <c r="AC123" t="s">
        <v>81</v>
      </c>
      <c r="AD123" t="s">
        <v>81</v>
      </c>
      <c r="AE123" t="s">
        <v>81</v>
      </c>
      <c r="AF123" t="s">
        <v>81</v>
      </c>
      <c r="AG123" t="s">
        <v>81</v>
      </c>
      <c r="AH123" t="s">
        <v>81</v>
      </c>
      <c r="AI123" t="s">
        <v>81</v>
      </c>
      <c r="AJ123" t="s">
        <v>81</v>
      </c>
      <c r="AK123" t="s">
        <v>81</v>
      </c>
      <c r="AL123" t="s">
        <v>81</v>
      </c>
      <c r="AM123" t="s">
        <v>81</v>
      </c>
      <c r="AN123" t="s">
        <v>81</v>
      </c>
      <c r="AO123" t="s">
        <v>81</v>
      </c>
      <c r="AP123" t="s">
        <v>81</v>
      </c>
      <c r="AQ123" t="s">
        <v>81</v>
      </c>
      <c r="AR123" t="s">
        <v>81</v>
      </c>
      <c r="AS123" t="s">
        <v>81</v>
      </c>
      <c r="AT123" t="s">
        <v>81</v>
      </c>
      <c r="AU123" t="s">
        <v>81</v>
      </c>
      <c r="AV123" t="s">
        <v>81</v>
      </c>
      <c r="AW123" t="s">
        <v>81</v>
      </c>
      <c r="AX123" t="s">
        <v>81</v>
      </c>
      <c r="AY123" t="s">
        <v>81</v>
      </c>
      <c r="AZ123" t="s">
        <v>81</v>
      </c>
      <c r="BA123" t="s">
        <v>81</v>
      </c>
    </row>
    <row r="124" spans="2:53" x14ac:dyDescent="0.2">
      <c r="B124" t="s">
        <v>81</v>
      </c>
      <c r="C124" t="s">
        <v>81</v>
      </c>
      <c r="D124" t="s">
        <v>81</v>
      </c>
      <c r="E124" t="s">
        <v>81</v>
      </c>
      <c r="F124" t="s">
        <v>81</v>
      </c>
      <c r="G124" t="s">
        <v>81</v>
      </c>
      <c r="H124" t="s">
        <v>81</v>
      </c>
      <c r="I124" t="s">
        <v>81</v>
      </c>
      <c r="J124" t="s">
        <v>81</v>
      </c>
      <c r="K124" t="s">
        <v>81</v>
      </c>
      <c r="L124" t="s">
        <v>81</v>
      </c>
      <c r="M124" t="s">
        <v>81</v>
      </c>
      <c r="N124" t="s">
        <v>81</v>
      </c>
      <c r="O124" t="s">
        <v>81</v>
      </c>
      <c r="P124" t="s">
        <v>81</v>
      </c>
      <c r="Q124" t="s">
        <v>81</v>
      </c>
      <c r="R124" t="s">
        <v>81</v>
      </c>
      <c r="S124" t="s">
        <v>81</v>
      </c>
      <c r="T124" t="s">
        <v>81</v>
      </c>
      <c r="U124" t="s">
        <v>81</v>
      </c>
      <c r="V124" t="s">
        <v>81</v>
      </c>
      <c r="W124" t="s">
        <v>81</v>
      </c>
      <c r="X124" t="s">
        <v>81</v>
      </c>
      <c r="Y124" t="s">
        <v>81</v>
      </c>
      <c r="Z124" t="s">
        <v>81</v>
      </c>
      <c r="AA124" t="s">
        <v>81</v>
      </c>
      <c r="AB124" t="s">
        <v>91</v>
      </c>
      <c r="AC124" t="s">
        <v>81</v>
      </c>
      <c r="AD124" t="s">
        <v>81</v>
      </c>
      <c r="AE124" t="s">
        <v>81</v>
      </c>
      <c r="AF124" t="s">
        <v>81</v>
      </c>
      <c r="AG124" t="s">
        <v>81</v>
      </c>
      <c r="AH124" t="s">
        <v>81</v>
      </c>
      <c r="AI124" t="s">
        <v>81</v>
      </c>
      <c r="AJ124" t="s">
        <v>81</v>
      </c>
      <c r="AK124" t="s">
        <v>81</v>
      </c>
      <c r="AL124" t="s">
        <v>81</v>
      </c>
      <c r="AM124" t="s">
        <v>81</v>
      </c>
      <c r="AN124" t="s">
        <v>81</v>
      </c>
      <c r="AO124" t="s">
        <v>81</v>
      </c>
      <c r="AP124" t="s">
        <v>81</v>
      </c>
      <c r="AQ124" t="s">
        <v>81</v>
      </c>
      <c r="AR124" t="s">
        <v>81</v>
      </c>
      <c r="AS124" t="s">
        <v>81</v>
      </c>
      <c r="AT124" t="s">
        <v>81</v>
      </c>
      <c r="AU124" t="s">
        <v>81</v>
      </c>
      <c r="AV124" t="s">
        <v>81</v>
      </c>
      <c r="AW124" t="s">
        <v>81</v>
      </c>
      <c r="AX124" t="s">
        <v>81</v>
      </c>
      <c r="AY124" t="s">
        <v>81</v>
      </c>
      <c r="AZ124" t="s">
        <v>81</v>
      </c>
      <c r="BA124" t="s">
        <v>81</v>
      </c>
    </row>
    <row r="125" spans="2:53" x14ac:dyDescent="0.2">
      <c r="B125" t="s">
        <v>87</v>
      </c>
      <c r="C125" t="s">
        <v>81</v>
      </c>
      <c r="D125" t="s">
        <v>81</v>
      </c>
      <c r="E125" t="s">
        <v>81</v>
      </c>
      <c r="F125" t="s">
        <v>81</v>
      </c>
      <c r="G125" t="s">
        <v>81</v>
      </c>
      <c r="H125" t="s">
        <v>81</v>
      </c>
      <c r="I125" t="s">
        <v>81</v>
      </c>
      <c r="J125" t="s">
        <v>81</v>
      </c>
      <c r="K125" t="s">
        <v>81</v>
      </c>
      <c r="L125" t="s">
        <v>81</v>
      </c>
      <c r="M125" t="s">
        <v>81</v>
      </c>
      <c r="N125" t="s">
        <v>81</v>
      </c>
      <c r="O125" t="s">
        <v>81</v>
      </c>
      <c r="P125" t="s">
        <v>81</v>
      </c>
      <c r="Q125" t="s">
        <v>81</v>
      </c>
      <c r="R125" t="s">
        <v>81</v>
      </c>
      <c r="S125" t="s">
        <v>81</v>
      </c>
      <c r="T125" t="s">
        <v>81</v>
      </c>
      <c r="U125" t="s">
        <v>81</v>
      </c>
      <c r="V125" t="s">
        <v>81</v>
      </c>
      <c r="W125" t="s">
        <v>81</v>
      </c>
      <c r="X125" t="s">
        <v>81</v>
      </c>
      <c r="Y125" t="s">
        <v>81</v>
      </c>
      <c r="Z125" t="s">
        <v>81</v>
      </c>
      <c r="AA125" t="s">
        <v>81</v>
      </c>
      <c r="AB125" t="s">
        <v>332</v>
      </c>
      <c r="AC125" t="s">
        <v>81</v>
      </c>
      <c r="AD125" t="s">
        <v>81</v>
      </c>
      <c r="AE125" t="s">
        <v>81</v>
      </c>
      <c r="AF125" t="s">
        <v>81</v>
      </c>
      <c r="AG125" t="s">
        <v>81</v>
      </c>
      <c r="AH125" t="s">
        <v>81</v>
      </c>
      <c r="AI125" t="s">
        <v>81</v>
      </c>
      <c r="AJ125" t="s">
        <v>81</v>
      </c>
      <c r="AK125" t="s">
        <v>81</v>
      </c>
      <c r="AL125" t="s">
        <v>81</v>
      </c>
      <c r="AM125" t="s">
        <v>81</v>
      </c>
      <c r="AN125" t="s">
        <v>81</v>
      </c>
      <c r="AO125" t="s">
        <v>81</v>
      </c>
      <c r="AP125" t="s">
        <v>81</v>
      </c>
      <c r="AQ125" t="s">
        <v>81</v>
      </c>
      <c r="AR125" t="s">
        <v>81</v>
      </c>
      <c r="AS125" t="s">
        <v>81</v>
      </c>
      <c r="AT125" t="s">
        <v>81</v>
      </c>
      <c r="AU125" t="s">
        <v>81</v>
      </c>
      <c r="AV125" t="s">
        <v>81</v>
      </c>
      <c r="AW125" t="s">
        <v>81</v>
      </c>
      <c r="AX125" t="s">
        <v>81</v>
      </c>
      <c r="AY125" t="s">
        <v>81</v>
      </c>
      <c r="AZ125" t="s">
        <v>81</v>
      </c>
      <c r="BA125" t="s">
        <v>81</v>
      </c>
    </row>
    <row r="126" spans="2:53" x14ac:dyDescent="0.2">
      <c r="B126" t="s">
        <v>81</v>
      </c>
      <c r="C126" t="s">
        <v>81</v>
      </c>
      <c r="D126" t="s">
        <v>81</v>
      </c>
      <c r="E126" t="s">
        <v>81</v>
      </c>
      <c r="F126" t="s">
        <v>81</v>
      </c>
      <c r="G126" t="s">
        <v>81</v>
      </c>
      <c r="H126" t="s">
        <v>81</v>
      </c>
      <c r="I126" t="s">
        <v>81</v>
      </c>
      <c r="J126" t="s">
        <v>81</v>
      </c>
      <c r="K126" t="s">
        <v>81</v>
      </c>
      <c r="L126" t="s">
        <v>81</v>
      </c>
      <c r="M126" t="s">
        <v>81</v>
      </c>
      <c r="N126" t="s">
        <v>81</v>
      </c>
      <c r="O126" t="s">
        <v>81</v>
      </c>
      <c r="P126" t="s">
        <v>81</v>
      </c>
      <c r="Q126" t="s">
        <v>81</v>
      </c>
      <c r="R126" t="s">
        <v>81</v>
      </c>
      <c r="S126" t="s">
        <v>81</v>
      </c>
      <c r="T126" t="s">
        <v>81</v>
      </c>
      <c r="U126" t="s">
        <v>81</v>
      </c>
      <c r="V126" t="s">
        <v>81</v>
      </c>
      <c r="W126" t="s">
        <v>81</v>
      </c>
      <c r="X126" t="s">
        <v>81</v>
      </c>
      <c r="Y126" t="s">
        <v>81</v>
      </c>
      <c r="Z126" t="s">
        <v>81</v>
      </c>
      <c r="AA126" t="s">
        <v>81</v>
      </c>
      <c r="AB126" t="s">
        <v>256</v>
      </c>
      <c r="AC126" t="s">
        <v>81</v>
      </c>
      <c r="AD126" t="s">
        <v>81</v>
      </c>
      <c r="AE126" t="s">
        <v>81</v>
      </c>
      <c r="AF126" t="s">
        <v>81</v>
      </c>
      <c r="AG126" t="s">
        <v>81</v>
      </c>
      <c r="AH126" t="s">
        <v>81</v>
      </c>
      <c r="AI126" t="s">
        <v>81</v>
      </c>
      <c r="AJ126" t="s">
        <v>81</v>
      </c>
      <c r="AK126" t="s">
        <v>81</v>
      </c>
      <c r="AL126" t="s">
        <v>81</v>
      </c>
      <c r="AM126" t="s">
        <v>81</v>
      </c>
      <c r="AN126" t="s">
        <v>81</v>
      </c>
      <c r="AO126" t="s">
        <v>81</v>
      </c>
      <c r="AP126" t="s">
        <v>81</v>
      </c>
      <c r="AQ126" t="s">
        <v>81</v>
      </c>
      <c r="AR126" t="s">
        <v>81</v>
      </c>
      <c r="AS126" t="s">
        <v>81</v>
      </c>
      <c r="AT126" t="s">
        <v>81</v>
      </c>
      <c r="AU126" t="s">
        <v>81</v>
      </c>
      <c r="AV126" t="s">
        <v>81</v>
      </c>
      <c r="AW126" t="s">
        <v>81</v>
      </c>
      <c r="AX126" t="s">
        <v>81</v>
      </c>
      <c r="AY126" t="s">
        <v>81</v>
      </c>
      <c r="AZ126" t="s">
        <v>81</v>
      </c>
      <c r="BA126" t="s">
        <v>81</v>
      </c>
    </row>
    <row r="127" spans="2:53" x14ac:dyDescent="0.2">
      <c r="B127" t="s">
        <v>18</v>
      </c>
      <c r="C127" t="s">
        <v>81</v>
      </c>
      <c r="D127" t="s">
        <v>81</v>
      </c>
      <c r="E127" t="s">
        <v>81</v>
      </c>
      <c r="F127" t="s">
        <v>81</v>
      </c>
      <c r="G127" t="s">
        <v>81</v>
      </c>
      <c r="H127" t="s">
        <v>81</v>
      </c>
      <c r="I127" t="s">
        <v>81</v>
      </c>
      <c r="J127" t="s">
        <v>81</v>
      </c>
      <c r="K127" t="s">
        <v>81</v>
      </c>
      <c r="L127" t="s">
        <v>81</v>
      </c>
      <c r="M127" t="s">
        <v>81</v>
      </c>
      <c r="N127" t="s">
        <v>81</v>
      </c>
      <c r="O127" t="s">
        <v>81</v>
      </c>
      <c r="P127" t="s">
        <v>81</v>
      </c>
      <c r="Q127" t="s">
        <v>81</v>
      </c>
      <c r="R127" t="s">
        <v>81</v>
      </c>
      <c r="S127" t="s">
        <v>81</v>
      </c>
      <c r="T127" t="s">
        <v>81</v>
      </c>
      <c r="U127" t="s">
        <v>81</v>
      </c>
      <c r="V127" t="s">
        <v>81</v>
      </c>
      <c r="W127" t="s">
        <v>81</v>
      </c>
      <c r="X127" t="s">
        <v>81</v>
      </c>
      <c r="Y127" t="s">
        <v>81</v>
      </c>
      <c r="Z127" t="s">
        <v>81</v>
      </c>
      <c r="AA127" t="s">
        <v>81</v>
      </c>
      <c r="AB127" t="s">
        <v>81</v>
      </c>
      <c r="AC127" t="s">
        <v>326</v>
      </c>
      <c r="AD127" t="s">
        <v>81</v>
      </c>
      <c r="AE127" t="s">
        <v>81</v>
      </c>
      <c r="AF127" t="s">
        <v>81</v>
      </c>
      <c r="AG127" t="s">
        <v>81</v>
      </c>
      <c r="AH127" t="s">
        <v>81</v>
      </c>
      <c r="AI127" t="s">
        <v>81</v>
      </c>
      <c r="AJ127" t="s">
        <v>81</v>
      </c>
      <c r="AK127" t="s">
        <v>81</v>
      </c>
      <c r="AL127" t="s">
        <v>81</v>
      </c>
      <c r="AM127" t="s">
        <v>81</v>
      </c>
      <c r="AN127" t="s">
        <v>81</v>
      </c>
      <c r="AO127" t="s">
        <v>81</v>
      </c>
      <c r="AP127" t="s">
        <v>81</v>
      </c>
      <c r="AQ127" t="s">
        <v>81</v>
      </c>
      <c r="AR127" t="s">
        <v>81</v>
      </c>
      <c r="AS127" t="s">
        <v>81</v>
      </c>
      <c r="AT127" t="s">
        <v>81</v>
      </c>
      <c r="AU127" t="s">
        <v>81</v>
      </c>
      <c r="AV127" t="s">
        <v>81</v>
      </c>
      <c r="AW127" t="s">
        <v>81</v>
      </c>
      <c r="AX127" t="s">
        <v>81</v>
      </c>
      <c r="AY127" t="s">
        <v>81</v>
      </c>
      <c r="AZ127" t="s">
        <v>81</v>
      </c>
      <c r="BA127" t="s">
        <v>81</v>
      </c>
    </row>
    <row r="128" spans="2:53" x14ac:dyDescent="0.2">
      <c r="B128" t="s">
        <v>81</v>
      </c>
      <c r="C128" t="s">
        <v>81</v>
      </c>
      <c r="D128" t="s">
        <v>81</v>
      </c>
      <c r="E128" t="s">
        <v>81</v>
      </c>
      <c r="F128" t="s">
        <v>81</v>
      </c>
      <c r="G128" t="s">
        <v>81</v>
      </c>
      <c r="H128" t="s">
        <v>81</v>
      </c>
      <c r="I128" t="s">
        <v>81</v>
      </c>
      <c r="J128" t="s">
        <v>81</v>
      </c>
      <c r="K128" t="s">
        <v>81</v>
      </c>
      <c r="L128" t="s">
        <v>81</v>
      </c>
      <c r="M128" t="s">
        <v>81</v>
      </c>
      <c r="N128" t="s">
        <v>81</v>
      </c>
      <c r="O128" t="s">
        <v>81</v>
      </c>
      <c r="P128" t="s">
        <v>81</v>
      </c>
      <c r="Q128" t="s">
        <v>81</v>
      </c>
      <c r="R128" t="s">
        <v>81</v>
      </c>
      <c r="S128" t="s">
        <v>81</v>
      </c>
      <c r="T128" t="s">
        <v>81</v>
      </c>
      <c r="U128" t="s">
        <v>81</v>
      </c>
      <c r="V128" t="s">
        <v>81</v>
      </c>
      <c r="W128" t="s">
        <v>81</v>
      </c>
      <c r="X128" t="s">
        <v>81</v>
      </c>
      <c r="Y128" t="s">
        <v>81</v>
      </c>
      <c r="Z128" t="s">
        <v>81</v>
      </c>
      <c r="AA128" t="s">
        <v>81</v>
      </c>
      <c r="AB128" t="s">
        <v>81</v>
      </c>
      <c r="AC128" t="s">
        <v>141</v>
      </c>
      <c r="AD128" t="s">
        <v>81</v>
      </c>
      <c r="AE128" t="s">
        <v>81</v>
      </c>
      <c r="AF128" t="s">
        <v>81</v>
      </c>
      <c r="AG128" t="s">
        <v>81</v>
      </c>
      <c r="AH128" t="s">
        <v>81</v>
      </c>
      <c r="AI128" t="s">
        <v>81</v>
      </c>
      <c r="AJ128" t="s">
        <v>81</v>
      </c>
      <c r="AK128" t="s">
        <v>81</v>
      </c>
      <c r="AL128" t="s">
        <v>81</v>
      </c>
      <c r="AM128" t="s">
        <v>81</v>
      </c>
      <c r="AN128" t="s">
        <v>81</v>
      </c>
      <c r="AO128" t="s">
        <v>81</v>
      </c>
      <c r="AP128" t="s">
        <v>81</v>
      </c>
      <c r="AQ128" t="s">
        <v>81</v>
      </c>
      <c r="AR128" t="s">
        <v>81</v>
      </c>
      <c r="AS128" t="s">
        <v>81</v>
      </c>
      <c r="AT128" t="s">
        <v>81</v>
      </c>
      <c r="AU128" t="s">
        <v>81</v>
      </c>
      <c r="AV128" t="s">
        <v>81</v>
      </c>
      <c r="AW128" t="s">
        <v>81</v>
      </c>
      <c r="AX128" t="s">
        <v>81</v>
      </c>
      <c r="AY128" t="s">
        <v>81</v>
      </c>
      <c r="AZ128" t="s">
        <v>81</v>
      </c>
      <c r="BA128" t="s">
        <v>81</v>
      </c>
    </row>
    <row r="129" spans="2:53" x14ac:dyDescent="0.2">
      <c r="B129" t="s">
        <v>87</v>
      </c>
      <c r="C129" t="s">
        <v>81</v>
      </c>
      <c r="D129" t="s">
        <v>81</v>
      </c>
      <c r="E129" t="s">
        <v>81</v>
      </c>
      <c r="F129" t="s">
        <v>81</v>
      </c>
      <c r="G129" t="s">
        <v>81</v>
      </c>
      <c r="H129" t="s">
        <v>81</v>
      </c>
      <c r="I129" t="s">
        <v>81</v>
      </c>
      <c r="J129" t="s">
        <v>81</v>
      </c>
      <c r="K129" t="s">
        <v>81</v>
      </c>
      <c r="L129" t="s">
        <v>81</v>
      </c>
      <c r="M129" t="s">
        <v>81</v>
      </c>
      <c r="N129" t="s">
        <v>81</v>
      </c>
      <c r="O129" t="s">
        <v>81</v>
      </c>
      <c r="P129" t="s">
        <v>81</v>
      </c>
      <c r="Q129" t="s">
        <v>81</v>
      </c>
      <c r="R129" t="s">
        <v>81</v>
      </c>
      <c r="S129" t="s">
        <v>81</v>
      </c>
      <c r="T129" t="s">
        <v>81</v>
      </c>
      <c r="U129" t="s">
        <v>81</v>
      </c>
      <c r="V129" t="s">
        <v>81</v>
      </c>
      <c r="W129" t="s">
        <v>81</v>
      </c>
      <c r="X129" t="s">
        <v>81</v>
      </c>
      <c r="Y129" t="s">
        <v>81</v>
      </c>
      <c r="Z129" t="s">
        <v>81</v>
      </c>
      <c r="AA129" t="s">
        <v>81</v>
      </c>
      <c r="AB129" t="s">
        <v>81</v>
      </c>
      <c r="AC129" t="s">
        <v>315</v>
      </c>
      <c r="AD129" t="s">
        <v>81</v>
      </c>
      <c r="AE129" t="s">
        <v>81</v>
      </c>
      <c r="AF129" t="s">
        <v>81</v>
      </c>
      <c r="AG129" t="s">
        <v>81</v>
      </c>
      <c r="AH129" t="s">
        <v>81</v>
      </c>
      <c r="AI129" t="s">
        <v>81</v>
      </c>
      <c r="AJ129" t="s">
        <v>81</v>
      </c>
      <c r="AK129" t="s">
        <v>81</v>
      </c>
      <c r="AL129" t="s">
        <v>81</v>
      </c>
      <c r="AM129" t="s">
        <v>81</v>
      </c>
      <c r="AN129" t="s">
        <v>81</v>
      </c>
      <c r="AO129" t="s">
        <v>81</v>
      </c>
      <c r="AP129" t="s">
        <v>81</v>
      </c>
      <c r="AQ129" t="s">
        <v>81</v>
      </c>
      <c r="AR129" t="s">
        <v>81</v>
      </c>
      <c r="AS129" t="s">
        <v>81</v>
      </c>
      <c r="AT129" t="s">
        <v>81</v>
      </c>
      <c r="AU129" t="s">
        <v>81</v>
      </c>
      <c r="AV129" t="s">
        <v>81</v>
      </c>
      <c r="AW129" t="s">
        <v>81</v>
      </c>
      <c r="AX129" t="s">
        <v>81</v>
      </c>
      <c r="AY129" t="s">
        <v>81</v>
      </c>
      <c r="AZ129" t="s">
        <v>81</v>
      </c>
      <c r="BA129" t="s">
        <v>81</v>
      </c>
    </row>
    <row r="130" spans="2:53" x14ac:dyDescent="0.2">
      <c r="B130" t="s">
        <v>81</v>
      </c>
      <c r="C130" t="s">
        <v>81</v>
      </c>
      <c r="D130" t="s">
        <v>81</v>
      </c>
      <c r="E130" t="s">
        <v>81</v>
      </c>
      <c r="F130" t="s">
        <v>81</v>
      </c>
      <c r="G130" t="s">
        <v>81</v>
      </c>
      <c r="H130" t="s">
        <v>81</v>
      </c>
      <c r="I130" t="s">
        <v>81</v>
      </c>
      <c r="J130" t="s">
        <v>81</v>
      </c>
      <c r="K130" t="s">
        <v>81</v>
      </c>
      <c r="L130" t="s">
        <v>81</v>
      </c>
      <c r="M130" t="s">
        <v>81</v>
      </c>
      <c r="N130" t="s">
        <v>81</v>
      </c>
      <c r="O130" t="s">
        <v>81</v>
      </c>
      <c r="P130" t="s">
        <v>81</v>
      </c>
      <c r="Q130" t="s">
        <v>81</v>
      </c>
      <c r="R130" t="s">
        <v>81</v>
      </c>
      <c r="S130" t="s">
        <v>81</v>
      </c>
      <c r="T130" t="s">
        <v>81</v>
      </c>
      <c r="U130" t="s">
        <v>81</v>
      </c>
      <c r="V130" t="s">
        <v>81</v>
      </c>
      <c r="W130" t="s">
        <v>81</v>
      </c>
      <c r="X130" t="s">
        <v>81</v>
      </c>
      <c r="Y130" t="s">
        <v>81</v>
      </c>
      <c r="Z130" t="s">
        <v>81</v>
      </c>
      <c r="AA130" t="s">
        <v>81</v>
      </c>
      <c r="AB130" t="s">
        <v>81</v>
      </c>
      <c r="AC130" t="s">
        <v>228</v>
      </c>
      <c r="AD130" t="s">
        <v>81</v>
      </c>
      <c r="AE130" t="s">
        <v>81</v>
      </c>
      <c r="AF130" t="s">
        <v>81</v>
      </c>
      <c r="AG130" t="s">
        <v>81</v>
      </c>
      <c r="AH130" t="s">
        <v>81</v>
      </c>
      <c r="AI130" t="s">
        <v>81</v>
      </c>
      <c r="AJ130" t="s">
        <v>81</v>
      </c>
      <c r="AK130" t="s">
        <v>81</v>
      </c>
      <c r="AL130" t="s">
        <v>81</v>
      </c>
      <c r="AM130" t="s">
        <v>81</v>
      </c>
      <c r="AN130" t="s">
        <v>81</v>
      </c>
      <c r="AO130" t="s">
        <v>81</v>
      </c>
      <c r="AP130" t="s">
        <v>81</v>
      </c>
      <c r="AQ130" t="s">
        <v>81</v>
      </c>
      <c r="AR130" t="s">
        <v>81</v>
      </c>
      <c r="AS130" t="s">
        <v>81</v>
      </c>
      <c r="AT130" t="s">
        <v>81</v>
      </c>
      <c r="AU130" t="s">
        <v>81</v>
      </c>
      <c r="AV130" t="s">
        <v>81</v>
      </c>
      <c r="AW130" t="s">
        <v>81</v>
      </c>
      <c r="AX130" t="s">
        <v>81</v>
      </c>
      <c r="AY130" t="s">
        <v>81</v>
      </c>
      <c r="AZ130" t="s">
        <v>81</v>
      </c>
      <c r="BA130" t="s">
        <v>81</v>
      </c>
    </row>
    <row r="131" spans="2:53" x14ac:dyDescent="0.2">
      <c r="B131" t="s">
        <v>34</v>
      </c>
      <c r="C131" t="s">
        <v>81</v>
      </c>
      <c r="D131" t="s">
        <v>81</v>
      </c>
      <c r="E131" t="s">
        <v>81</v>
      </c>
      <c r="F131" t="s">
        <v>81</v>
      </c>
      <c r="G131" t="s">
        <v>81</v>
      </c>
      <c r="H131" t="s">
        <v>81</v>
      </c>
      <c r="I131" t="s">
        <v>81</v>
      </c>
      <c r="J131" t="s">
        <v>81</v>
      </c>
      <c r="K131" t="s">
        <v>81</v>
      </c>
      <c r="L131" t="s">
        <v>81</v>
      </c>
      <c r="M131" t="s">
        <v>81</v>
      </c>
      <c r="N131" t="s">
        <v>81</v>
      </c>
      <c r="O131" t="s">
        <v>81</v>
      </c>
      <c r="P131" t="s">
        <v>81</v>
      </c>
      <c r="Q131" t="s">
        <v>81</v>
      </c>
      <c r="R131" t="s">
        <v>81</v>
      </c>
      <c r="S131" t="s">
        <v>81</v>
      </c>
      <c r="T131" t="s">
        <v>81</v>
      </c>
      <c r="U131" t="s">
        <v>81</v>
      </c>
      <c r="V131" t="s">
        <v>81</v>
      </c>
      <c r="W131" t="s">
        <v>81</v>
      </c>
      <c r="X131" t="s">
        <v>81</v>
      </c>
      <c r="Y131" t="s">
        <v>81</v>
      </c>
      <c r="Z131" t="s">
        <v>81</v>
      </c>
      <c r="AA131" t="s">
        <v>81</v>
      </c>
      <c r="AB131" t="s">
        <v>81</v>
      </c>
      <c r="AC131" t="s">
        <v>81</v>
      </c>
      <c r="AD131" t="s">
        <v>232</v>
      </c>
      <c r="AE131" t="s">
        <v>197</v>
      </c>
      <c r="AF131" t="s">
        <v>197</v>
      </c>
      <c r="AG131" t="s">
        <v>81</v>
      </c>
      <c r="AH131" t="s">
        <v>81</v>
      </c>
      <c r="AI131" t="s">
        <v>81</v>
      </c>
      <c r="AJ131" t="s">
        <v>81</v>
      </c>
      <c r="AK131" t="s">
        <v>81</v>
      </c>
      <c r="AL131" t="s">
        <v>81</v>
      </c>
      <c r="AM131" t="s">
        <v>81</v>
      </c>
      <c r="AN131" t="s">
        <v>81</v>
      </c>
      <c r="AO131" t="s">
        <v>81</v>
      </c>
      <c r="AP131" t="s">
        <v>81</v>
      </c>
      <c r="AQ131" t="s">
        <v>81</v>
      </c>
      <c r="AR131" t="s">
        <v>81</v>
      </c>
      <c r="AS131" t="s">
        <v>81</v>
      </c>
      <c r="AT131" t="s">
        <v>81</v>
      </c>
      <c r="AU131" t="s">
        <v>81</v>
      </c>
      <c r="AV131" t="s">
        <v>81</v>
      </c>
      <c r="AW131" t="s">
        <v>81</v>
      </c>
      <c r="AX131" t="s">
        <v>81</v>
      </c>
      <c r="AY131" t="s">
        <v>81</v>
      </c>
      <c r="AZ131" t="s">
        <v>81</v>
      </c>
      <c r="BA131" t="s">
        <v>81</v>
      </c>
    </row>
    <row r="132" spans="2:53" x14ac:dyDescent="0.2">
      <c r="B132" t="s">
        <v>81</v>
      </c>
      <c r="C132" t="s">
        <v>81</v>
      </c>
      <c r="D132" t="s">
        <v>81</v>
      </c>
      <c r="E132" t="s">
        <v>81</v>
      </c>
      <c r="F132" t="s">
        <v>81</v>
      </c>
      <c r="G132" t="s">
        <v>81</v>
      </c>
      <c r="H132" t="s">
        <v>81</v>
      </c>
      <c r="I132" t="s">
        <v>81</v>
      </c>
      <c r="J132" t="s">
        <v>81</v>
      </c>
      <c r="K132" t="s">
        <v>81</v>
      </c>
      <c r="L132" t="s">
        <v>81</v>
      </c>
      <c r="M132" t="s">
        <v>81</v>
      </c>
      <c r="N132" t="s">
        <v>81</v>
      </c>
      <c r="O132" t="s">
        <v>81</v>
      </c>
      <c r="P132" t="s">
        <v>81</v>
      </c>
      <c r="Q132" t="s">
        <v>81</v>
      </c>
      <c r="R132" t="s">
        <v>81</v>
      </c>
      <c r="S132" t="s">
        <v>81</v>
      </c>
      <c r="T132" t="s">
        <v>81</v>
      </c>
      <c r="U132" t="s">
        <v>81</v>
      </c>
      <c r="V132" t="s">
        <v>81</v>
      </c>
      <c r="W132" t="s">
        <v>81</v>
      </c>
      <c r="X132" t="s">
        <v>81</v>
      </c>
      <c r="Y132" t="s">
        <v>81</v>
      </c>
      <c r="Z132" t="s">
        <v>81</v>
      </c>
      <c r="AA132" t="s">
        <v>81</v>
      </c>
      <c r="AB132" t="s">
        <v>81</v>
      </c>
      <c r="AC132" t="s">
        <v>81</v>
      </c>
      <c r="AD132" t="s">
        <v>209</v>
      </c>
      <c r="AE132" t="s">
        <v>333</v>
      </c>
      <c r="AF132" t="s">
        <v>333</v>
      </c>
      <c r="AG132" t="s">
        <v>81</v>
      </c>
      <c r="AH132" t="s">
        <v>81</v>
      </c>
      <c r="AI132" t="s">
        <v>81</v>
      </c>
      <c r="AJ132" t="s">
        <v>81</v>
      </c>
      <c r="AK132" t="s">
        <v>81</v>
      </c>
      <c r="AL132" t="s">
        <v>81</v>
      </c>
      <c r="AM132" t="s">
        <v>81</v>
      </c>
      <c r="AN132" t="s">
        <v>81</v>
      </c>
      <c r="AO132" t="s">
        <v>81</v>
      </c>
      <c r="AP132" t="s">
        <v>81</v>
      </c>
      <c r="AQ132" t="s">
        <v>81</v>
      </c>
      <c r="AR132" t="s">
        <v>81</v>
      </c>
      <c r="AS132" t="s">
        <v>81</v>
      </c>
      <c r="AT132" t="s">
        <v>81</v>
      </c>
      <c r="AU132" t="s">
        <v>81</v>
      </c>
      <c r="AV132" t="s">
        <v>81</v>
      </c>
      <c r="AW132" t="s">
        <v>81</v>
      </c>
      <c r="AX132" t="s">
        <v>81</v>
      </c>
      <c r="AY132" t="s">
        <v>81</v>
      </c>
      <c r="AZ132" t="s">
        <v>81</v>
      </c>
      <c r="BA132" t="s">
        <v>81</v>
      </c>
    </row>
    <row r="133" spans="2:53" x14ac:dyDescent="0.2">
      <c r="B133" t="s">
        <v>17</v>
      </c>
      <c r="C133" t="s">
        <v>81</v>
      </c>
      <c r="D133" t="s">
        <v>81</v>
      </c>
      <c r="E133" t="s">
        <v>81</v>
      </c>
      <c r="F133" t="s">
        <v>81</v>
      </c>
      <c r="G133" t="s">
        <v>81</v>
      </c>
      <c r="H133" t="s">
        <v>81</v>
      </c>
      <c r="I133" t="s">
        <v>81</v>
      </c>
      <c r="J133" t="s">
        <v>81</v>
      </c>
      <c r="K133" t="s">
        <v>81</v>
      </c>
      <c r="L133" t="s">
        <v>81</v>
      </c>
      <c r="M133" t="s">
        <v>81</v>
      </c>
      <c r="N133" t="s">
        <v>81</v>
      </c>
      <c r="O133" t="s">
        <v>81</v>
      </c>
      <c r="P133" t="s">
        <v>81</v>
      </c>
      <c r="Q133" t="s">
        <v>81</v>
      </c>
      <c r="R133" t="s">
        <v>81</v>
      </c>
      <c r="S133" t="s">
        <v>81</v>
      </c>
      <c r="T133" t="s">
        <v>81</v>
      </c>
      <c r="U133" t="s">
        <v>81</v>
      </c>
      <c r="V133" t="s">
        <v>81</v>
      </c>
      <c r="W133" t="s">
        <v>81</v>
      </c>
      <c r="X133" t="s">
        <v>81</v>
      </c>
      <c r="Y133" t="s">
        <v>81</v>
      </c>
      <c r="Z133" t="s">
        <v>81</v>
      </c>
      <c r="AA133" t="s">
        <v>81</v>
      </c>
      <c r="AB133" t="s">
        <v>81</v>
      </c>
      <c r="AC133" t="s">
        <v>81</v>
      </c>
      <c r="AD133" t="s">
        <v>334</v>
      </c>
      <c r="AE133" t="s">
        <v>81</v>
      </c>
      <c r="AF133" t="s">
        <v>81</v>
      </c>
      <c r="AG133" t="s">
        <v>81</v>
      </c>
      <c r="AH133" t="s">
        <v>81</v>
      </c>
      <c r="AI133" t="s">
        <v>81</v>
      </c>
      <c r="AJ133" t="s">
        <v>81</v>
      </c>
      <c r="AK133" t="s">
        <v>81</v>
      </c>
      <c r="AL133" t="s">
        <v>81</v>
      </c>
      <c r="AM133" t="s">
        <v>81</v>
      </c>
      <c r="AN133" t="s">
        <v>81</v>
      </c>
      <c r="AO133" t="s">
        <v>81</v>
      </c>
      <c r="AP133" t="s">
        <v>81</v>
      </c>
      <c r="AQ133" t="s">
        <v>81</v>
      </c>
      <c r="AR133" t="s">
        <v>81</v>
      </c>
      <c r="AS133" t="s">
        <v>81</v>
      </c>
      <c r="AT133" t="s">
        <v>81</v>
      </c>
      <c r="AU133" t="s">
        <v>81</v>
      </c>
      <c r="AV133" t="s">
        <v>81</v>
      </c>
      <c r="AW133" t="s">
        <v>81</v>
      </c>
      <c r="AX133" t="s">
        <v>81</v>
      </c>
      <c r="AY133" t="s">
        <v>81</v>
      </c>
      <c r="AZ133" t="s">
        <v>81</v>
      </c>
      <c r="BA133" t="s">
        <v>81</v>
      </c>
    </row>
    <row r="134" spans="2:53" x14ac:dyDescent="0.2">
      <c r="B134" t="s">
        <v>81</v>
      </c>
      <c r="C134" t="s">
        <v>81</v>
      </c>
      <c r="D134" t="s">
        <v>81</v>
      </c>
      <c r="E134" t="s">
        <v>81</v>
      </c>
      <c r="F134" t="s">
        <v>81</v>
      </c>
      <c r="G134" t="s">
        <v>81</v>
      </c>
      <c r="H134" t="s">
        <v>81</v>
      </c>
      <c r="I134" t="s">
        <v>81</v>
      </c>
      <c r="J134" t="s">
        <v>81</v>
      </c>
      <c r="K134" t="s">
        <v>81</v>
      </c>
      <c r="L134" t="s">
        <v>81</v>
      </c>
      <c r="M134" t="s">
        <v>81</v>
      </c>
      <c r="N134" t="s">
        <v>81</v>
      </c>
      <c r="O134" t="s">
        <v>81</v>
      </c>
      <c r="P134" t="s">
        <v>81</v>
      </c>
      <c r="Q134" t="s">
        <v>81</v>
      </c>
      <c r="R134" t="s">
        <v>81</v>
      </c>
      <c r="S134" t="s">
        <v>81</v>
      </c>
      <c r="T134" t="s">
        <v>81</v>
      </c>
      <c r="U134" t="s">
        <v>81</v>
      </c>
      <c r="V134" t="s">
        <v>81</v>
      </c>
      <c r="W134" t="s">
        <v>81</v>
      </c>
      <c r="X134" t="s">
        <v>81</v>
      </c>
      <c r="Y134" t="s">
        <v>81</v>
      </c>
      <c r="Z134" t="s">
        <v>81</v>
      </c>
      <c r="AA134" t="s">
        <v>81</v>
      </c>
      <c r="AB134" t="s">
        <v>81</v>
      </c>
      <c r="AC134" t="s">
        <v>81</v>
      </c>
      <c r="AD134" t="s">
        <v>93</v>
      </c>
      <c r="AE134" t="s">
        <v>81</v>
      </c>
      <c r="AF134" t="s">
        <v>81</v>
      </c>
      <c r="AG134" t="s">
        <v>81</v>
      </c>
      <c r="AH134" t="s">
        <v>81</v>
      </c>
      <c r="AI134" t="s">
        <v>81</v>
      </c>
      <c r="AJ134" t="s">
        <v>81</v>
      </c>
      <c r="AK134" t="s">
        <v>81</v>
      </c>
      <c r="AL134" t="s">
        <v>81</v>
      </c>
      <c r="AM134" t="s">
        <v>81</v>
      </c>
      <c r="AN134" t="s">
        <v>81</v>
      </c>
      <c r="AO134" t="s">
        <v>81</v>
      </c>
      <c r="AP134" t="s">
        <v>81</v>
      </c>
      <c r="AQ134" t="s">
        <v>81</v>
      </c>
      <c r="AR134" t="s">
        <v>81</v>
      </c>
      <c r="AS134" t="s">
        <v>81</v>
      </c>
      <c r="AT134" t="s">
        <v>81</v>
      </c>
      <c r="AU134" t="s">
        <v>81</v>
      </c>
      <c r="AV134" t="s">
        <v>81</v>
      </c>
      <c r="AW134" t="s">
        <v>81</v>
      </c>
      <c r="AX134" t="s">
        <v>81</v>
      </c>
      <c r="AY134" t="s">
        <v>81</v>
      </c>
      <c r="AZ134" t="s">
        <v>81</v>
      </c>
      <c r="BA134" t="s">
        <v>81</v>
      </c>
    </row>
    <row r="135" spans="2:53" x14ac:dyDescent="0.2">
      <c r="B135" t="s">
        <v>87</v>
      </c>
      <c r="C135" t="s">
        <v>81</v>
      </c>
      <c r="D135" t="s">
        <v>81</v>
      </c>
      <c r="E135" t="s">
        <v>81</v>
      </c>
      <c r="F135" t="s">
        <v>81</v>
      </c>
      <c r="G135" t="s">
        <v>81</v>
      </c>
      <c r="H135" t="s">
        <v>81</v>
      </c>
      <c r="I135" t="s">
        <v>81</v>
      </c>
      <c r="J135" t="s">
        <v>81</v>
      </c>
      <c r="K135" t="s">
        <v>81</v>
      </c>
      <c r="L135" t="s">
        <v>81</v>
      </c>
      <c r="M135" t="s">
        <v>81</v>
      </c>
      <c r="N135" t="s">
        <v>81</v>
      </c>
      <c r="O135" t="s">
        <v>81</v>
      </c>
      <c r="P135" t="s">
        <v>81</v>
      </c>
      <c r="Q135" t="s">
        <v>81</v>
      </c>
      <c r="R135" t="s">
        <v>81</v>
      </c>
      <c r="S135" t="s">
        <v>81</v>
      </c>
      <c r="T135" t="s">
        <v>81</v>
      </c>
      <c r="U135" t="s">
        <v>81</v>
      </c>
      <c r="V135" t="s">
        <v>81</v>
      </c>
      <c r="W135" t="s">
        <v>81</v>
      </c>
      <c r="X135" t="s">
        <v>81</v>
      </c>
      <c r="Y135" t="s">
        <v>81</v>
      </c>
      <c r="Z135" t="s">
        <v>81</v>
      </c>
      <c r="AA135" t="s">
        <v>81</v>
      </c>
      <c r="AB135" t="s">
        <v>81</v>
      </c>
      <c r="AC135" t="s">
        <v>81</v>
      </c>
      <c r="AD135" t="s">
        <v>335</v>
      </c>
      <c r="AE135" t="s">
        <v>81</v>
      </c>
      <c r="AF135" t="s">
        <v>81</v>
      </c>
      <c r="AG135" t="s">
        <v>81</v>
      </c>
      <c r="AH135" t="s">
        <v>81</v>
      </c>
      <c r="AI135" t="s">
        <v>81</v>
      </c>
      <c r="AJ135" t="s">
        <v>81</v>
      </c>
      <c r="AK135" t="s">
        <v>81</v>
      </c>
      <c r="AL135" t="s">
        <v>81</v>
      </c>
      <c r="AM135" t="s">
        <v>81</v>
      </c>
      <c r="AN135" t="s">
        <v>81</v>
      </c>
      <c r="AO135" t="s">
        <v>81</v>
      </c>
      <c r="AP135" t="s">
        <v>81</v>
      </c>
      <c r="AQ135" t="s">
        <v>81</v>
      </c>
      <c r="AR135" t="s">
        <v>81</v>
      </c>
      <c r="AS135" t="s">
        <v>81</v>
      </c>
      <c r="AT135" t="s">
        <v>81</v>
      </c>
      <c r="AU135" t="s">
        <v>81</v>
      </c>
      <c r="AV135" t="s">
        <v>81</v>
      </c>
      <c r="AW135" t="s">
        <v>81</v>
      </c>
      <c r="AX135" t="s">
        <v>81</v>
      </c>
      <c r="AY135" t="s">
        <v>81</v>
      </c>
      <c r="AZ135" t="s">
        <v>81</v>
      </c>
      <c r="BA135" t="s">
        <v>81</v>
      </c>
    </row>
    <row r="136" spans="2:53" x14ac:dyDescent="0.2">
      <c r="B136" t="s">
        <v>81</v>
      </c>
      <c r="C136" t="s">
        <v>81</v>
      </c>
      <c r="D136" t="s">
        <v>81</v>
      </c>
      <c r="E136" t="s">
        <v>81</v>
      </c>
      <c r="F136" t="s">
        <v>81</v>
      </c>
      <c r="G136" t="s">
        <v>81</v>
      </c>
      <c r="H136" t="s">
        <v>81</v>
      </c>
      <c r="I136" t="s">
        <v>81</v>
      </c>
      <c r="J136" t="s">
        <v>81</v>
      </c>
      <c r="K136" t="s">
        <v>81</v>
      </c>
      <c r="L136" t="s">
        <v>81</v>
      </c>
      <c r="M136" t="s">
        <v>81</v>
      </c>
      <c r="N136" t="s">
        <v>81</v>
      </c>
      <c r="O136" t="s">
        <v>81</v>
      </c>
      <c r="P136" t="s">
        <v>81</v>
      </c>
      <c r="Q136" t="s">
        <v>81</v>
      </c>
      <c r="R136" t="s">
        <v>81</v>
      </c>
      <c r="S136" t="s">
        <v>81</v>
      </c>
      <c r="T136" t="s">
        <v>81</v>
      </c>
      <c r="U136" t="s">
        <v>81</v>
      </c>
      <c r="V136" t="s">
        <v>81</v>
      </c>
      <c r="W136" t="s">
        <v>81</v>
      </c>
      <c r="X136" t="s">
        <v>81</v>
      </c>
      <c r="Y136" t="s">
        <v>81</v>
      </c>
      <c r="Z136" t="s">
        <v>81</v>
      </c>
      <c r="AA136" t="s">
        <v>81</v>
      </c>
      <c r="AB136" t="s">
        <v>81</v>
      </c>
      <c r="AC136" t="s">
        <v>81</v>
      </c>
      <c r="AD136" t="s">
        <v>201</v>
      </c>
      <c r="AE136" t="s">
        <v>81</v>
      </c>
      <c r="AF136" t="s">
        <v>81</v>
      </c>
      <c r="AG136" t="s">
        <v>81</v>
      </c>
      <c r="AH136" t="s">
        <v>81</v>
      </c>
      <c r="AI136" t="s">
        <v>81</v>
      </c>
      <c r="AJ136" t="s">
        <v>81</v>
      </c>
      <c r="AK136" t="s">
        <v>81</v>
      </c>
      <c r="AL136" t="s">
        <v>81</v>
      </c>
      <c r="AM136" t="s">
        <v>81</v>
      </c>
      <c r="AN136" t="s">
        <v>81</v>
      </c>
      <c r="AO136" t="s">
        <v>81</v>
      </c>
      <c r="AP136" t="s">
        <v>81</v>
      </c>
      <c r="AQ136" t="s">
        <v>81</v>
      </c>
      <c r="AR136" t="s">
        <v>81</v>
      </c>
      <c r="AS136" t="s">
        <v>81</v>
      </c>
      <c r="AT136" t="s">
        <v>81</v>
      </c>
      <c r="AU136" t="s">
        <v>81</v>
      </c>
      <c r="AV136" t="s">
        <v>81</v>
      </c>
      <c r="AW136" t="s">
        <v>81</v>
      </c>
      <c r="AX136" t="s">
        <v>81</v>
      </c>
      <c r="AY136" t="s">
        <v>81</v>
      </c>
      <c r="AZ136" t="s">
        <v>81</v>
      </c>
      <c r="BA136" t="s">
        <v>81</v>
      </c>
    </row>
    <row r="137" spans="2:53" x14ac:dyDescent="0.2">
      <c r="B137" t="s">
        <v>39</v>
      </c>
      <c r="C137" t="s">
        <v>81</v>
      </c>
      <c r="D137" t="s">
        <v>81</v>
      </c>
      <c r="E137" t="s">
        <v>81</v>
      </c>
      <c r="F137" t="s">
        <v>81</v>
      </c>
      <c r="G137" t="s">
        <v>81</v>
      </c>
      <c r="H137" t="s">
        <v>81</v>
      </c>
      <c r="I137" t="s">
        <v>81</v>
      </c>
      <c r="J137" t="s">
        <v>81</v>
      </c>
      <c r="K137" t="s">
        <v>81</v>
      </c>
      <c r="L137" t="s">
        <v>81</v>
      </c>
      <c r="M137" t="s">
        <v>81</v>
      </c>
      <c r="N137" t="s">
        <v>81</v>
      </c>
      <c r="O137" t="s">
        <v>81</v>
      </c>
      <c r="P137" t="s">
        <v>81</v>
      </c>
      <c r="Q137" t="s">
        <v>81</v>
      </c>
      <c r="R137" t="s">
        <v>81</v>
      </c>
      <c r="S137" t="s">
        <v>81</v>
      </c>
      <c r="T137" t="s">
        <v>81</v>
      </c>
      <c r="U137" t="s">
        <v>81</v>
      </c>
      <c r="V137" t="s">
        <v>81</v>
      </c>
      <c r="W137" t="s">
        <v>81</v>
      </c>
      <c r="X137" t="s">
        <v>81</v>
      </c>
      <c r="Y137" t="s">
        <v>81</v>
      </c>
      <c r="Z137" t="s">
        <v>81</v>
      </c>
      <c r="AA137" t="s">
        <v>81</v>
      </c>
      <c r="AB137" t="s">
        <v>81</v>
      </c>
      <c r="AC137" t="s">
        <v>81</v>
      </c>
      <c r="AD137" t="s">
        <v>81</v>
      </c>
      <c r="AE137" t="s">
        <v>223</v>
      </c>
      <c r="AF137" t="s">
        <v>81</v>
      </c>
      <c r="AG137" t="s">
        <v>81</v>
      </c>
      <c r="AH137" t="s">
        <v>81</v>
      </c>
      <c r="AI137" t="s">
        <v>81</v>
      </c>
      <c r="AJ137" t="s">
        <v>81</v>
      </c>
      <c r="AK137" t="s">
        <v>81</v>
      </c>
      <c r="AL137" t="s">
        <v>81</v>
      </c>
      <c r="AM137" t="s">
        <v>81</v>
      </c>
      <c r="AN137" t="s">
        <v>81</v>
      </c>
      <c r="AO137" t="s">
        <v>81</v>
      </c>
      <c r="AP137" t="s">
        <v>81</v>
      </c>
      <c r="AQ137" t="s">
        <v>81</v>
      </c>
      <c r="AR137" t="s">
        <v>81</v>
      </c>
      <c r="AS137" t="s">
        <v>81</v>
      </c>
      <c r="AT137" t="s">
        <v>81</v>
      </c>
      <c r="AU137" t="s">
        <v>81</v>
      </c>
      <c r="AV137" t="s">
        <v>81</v>
      </c>
      <c r="AW137" t="s">
        <v>81</v>
      </c>
      <c r="AX137" t="s">
        <v>81</v>
      </c>
      <c r="AY137" t="s">
        <v>81</v>
      </c>
      <c r="AZ137" t="s">
        <v>81</v>
      </c>
      <c r="BA137" t="s">
        <v>81</v>
      </c>
    </row>
    <row r="138" spans="2:53" x14ac:dyDescent="0.2">
      <c r="B138" t="s">
        <v>81</v>
      </c>
      <c r="C138" t="s">
        <v>81</v>
      </c>
      <c r="D138" t="s">
        <v>81</v>
      </c>
      <c r="E138" t="s">
        <v>81</v>
      </c>
      <c r="F138" t="s">
        <v>81</v>
      </c>
      <c r="G138" t="s">
        <v>81</v>
      </c>
      <c r="H138" t="s">
        <v>81</v>
      </c>
      <c r="I138" t="s">
        <v>81</v>
      </c>
      <c r="J138" t="s">
        <v>81</v>
      </c>
      <c r="K138" t="s">
        <v>81</v>
      </c>
      <c r="L138" t="s">
        <v>81</v>
      </c>
      <c r="M138" t="s">
        <v>81</v>
      </c>
      <c r="N138" t="s">
        <v>81</v>
      </c>
      <c r="O138" t="s">
        <v>81</v>
      </c>
      <c r="P138" t="s">
        <v>81</v>
      </c>
      <c r="Q138" t="s">
        <v>81</v>
      </c>
      <c r="R138" t="s">
        <v>81</v>
      </c>
      <c r="S138" t="s">
        <v>81</v>
      </c>
      <c r="T138" t="s">
        <v>81</v>
      </c>
      <c r="U138" t="s">
        <v>81</v>
      </c>
      <c r="V138" t="s">
        <v>81</v>
      </c>
      <c r="W138" t="s">
        <v>81</v>
      </c>
      <c r="X138" t="s">
        <v>81</v>
      </c>
      <c r="Y138" t="s">
        <v>81</v>
      </c>
      <c r="Z138" t="s">
        <v>81</v>
      </c>
      <c r="AA138" t="s">
        <v>81</v>
      </c>
      <c r="AB138" t="s">
        <v>81</v>
      </c>
      <c r="AC138" t="s">
        <v>81</v>
      </c>
      <c r="AD138" t="s">
        <v>81</v>
      </c>
      <c r="AE138" t="s">
        <v>176</v>
      </c>
      <c r="AF138" t="s">
        <v>81</v>
      </c>
      <c r="AG138" t="s">
        <v>81</v>
      </c>
      <c r="AH138" t="s">
        <v>81</v>
      </c>
      <c r="AI138" t="s">
        <v>81</v>
      </c>
      <c r="AJ138" t="s">
        <v>81</v>
      </c>
      <c r="AK138" t="s">
        <v>81</v>
      </c>
      <c r="AL138" t="s">
        <v>81</v>
      </c>
      <c r="AM138" t="s">
        <v>81</v>
      </c>
      <c r="AN138" t="s">
        <v>81</v>
      </c>
      <c r="AO138" t="s">
        <v>81</v>
      </c>
      <c r="AP138" t="s">
        <v>81</v>
      </c>
      <c r="AQ138" t="s">
        <v>81</v>
      </c>
      <c r="AR138" t="s">
        <v>81</v>
      </c>
      <c r="AS138" t="s">
        <v>81</v>
      </c>
      <c r="AT138" t="s">
        <v>81</v>
      </c>
      <c r="AU138" t="s">
        <v>81</v>
      </c>
      <c r="AV138" t="s">
        <v>81</v>
      </c>
      <c r="AW138" t="s">
        <v>81</v>
      </c>
      <c r="AX138" t="s">
        <v>81</v>
      </c>
      <c r="AY138" t="s">
        <v>81</v>
      </c>
      <c r="AZ138" t="s">
        <v>81</v>
      </c>
      <c r="BA138" t="s">
        <v>81</v>
      </c>
    </row>
    <row r="139" spans="2:53" x14ac:dyDescent="0.2">
      <c r="B139" t="s">
        <v>87</v>
      </c>
      <c r="C139" t="s">
        <v>81</v>
      </c>
      <c r="D139" t="s">
        <v>81</v>
      </c>
      <c r="E139" t="s">
        <v>81</v>
      </c>
      <c r="F139" t="s">
        <v>81</v>
      </c>
      <c r="G139" t="s">
        <v>81</v>
      </c>
      <c r="H139" t="s">
        <v>81</v>
      </c>
      <c r="I139" t="s">
        <v>81</v>
      </c>
      <c r="J139" t="s">
        <v>81</v>
      </c>
      <c r="K139" t="s">
        <v>81</v>
      </c>
      <c r="L139" t="s">
        <v>81</v>
      </c>
      <c r="M139" t="s">
        <v>81</v>
      </c>
      <c r="N139" t="s">
        <v>81</v>
      </c>
      <c r="O139" t="s">
        <v>81</v>
      </c>
      <c r="P139" t="s">
        <v>81</v>
      </c>
      <c r="Q139" t="s">
        <v>81</v>
      </c>
      <c r="R139" t="s">
        <v>81</v>
      </c>
      <c r="S139" t="s">
        <v>81</v>
      </c>
      <c r="T139" t="s">
        <v>81</v>
      </c>
      <c r="U139" t="s">
        <v>81</v>
      </c>
      <c r="V139" t="s">
        <v>81</v>
      </c>
      <c r="W139" t="s">
        <v>81</v>
      </c>
      <c r="X139" t="s">
        <v>81</v>
      </c>
      <c r="Y139" t="s">
        <v>81</v>
      </c>
      <c r="Z139" t="s">
        <v>81</v>
      </c>
      <c r="AA139" t="s">
        <v>81</v>
      </c>
      <c r="AB139" t="s">
        <v>81</v>
      </c>
      <c r="AC139" t="s">
        <v>81</v>
      </c>
      <c r="AD139" t="s">
        <v>81</v>
      </c>
      <c r="AE139" t="s">
        <v>152</v>
      </c>
      <c r="AF139" t="s">
        <v>81</v>
      </c>
      <c r="AG139" t="s">
        <v>81</v>
      </c>
      <c r="AH139" t="s">
        <v>81</v>
      </c>
      <c r="AI139" t="s">
        <v>81</v>
      </c>
      <c r="AJ139" t="s">
        <v>81</v>
      </c>
      <c r="AK139" t="s">
        <v>81</v>
      </c>
      <c r="AL139" t="s">
        <v>81</v>
      </c>
      <c r="AM139" t="s">
        <v>81</v>
      </c>
      <c r="AN139" t="s">
        <v>81</v>
      </c>
      <c r="AO139" t="s">
        <v>81</v>
      </c>
      <c r="AP139" t="s">
        <v>81</v>
      </c>
      <c r="AQ139" t="s">
        <v>81</v>
      </c>
      <c r="AR139" t="s">
        <v>81</v>
      </c>
      <c r="AS139" t="s">
        <v>81</v>
      </c>
      <c r="AT139" t="s">
        <v>81</v>
      </c>
      <c r="AU139" t="s">
        <v>81</v>
      </c>
      <c r="AV139" t="s">
        <v>81</v>
      </c>
      <c r="AW139" t="s">
        <v>81</v>
      </c>
      <c r="AX139" t="s">
        <v>81</v>
      </c>
      <c r="AY139" t="s">
        <v>81</v>
      </c>
      <c r="AZ139" t="s">
        <v>81</v>
      </c>
      <c r="BA139" t="s">
        <v>81</v>
      </c>
    </row>
    <row r="140" spans="2:53" x14ac:dyDescent="0.2">
      <c r="B140" t="s">
        <v>81</v>
      </c>
      <c r="C140" t="s">
        <v>81</v>
      </c>
      <c r="D140" t="s">
        <v>81</v>
      </c>
      <c r="E140" t="s">
        <v>81</v>
      </c>
      <c r="F140" t="s">
        <v>81</v>
      </c>
      <c r="G140" t="s">
        <v>81</v>
      </c>
      <c r="H140" t="s">
        <v>81</v>
      </c>
      <c r="I140" t="s">
        <v>81</v>
      </c>
      <c r="J140" t="s">
        <v>81</v>
      </c>
      <c r="K140" t="s">
        <v>81</v>
      </c>
      <c r="L140" t="s">
        <v>81</v>
      </c>
      <c r="M140" t="s">
        <v>81</v>
      </c>
      <c r="N140" t="s">
        <v>81</v>
      </c>
      <c r="O140" t="s">
        <v>81</v>
      </c>
      <c r="P140" t="s">
        <v>81</v>
      </c>
      <c r="Q140" t="s">
        <v>81</v>
      </c>
      <c r="R140" t="s">
        <v>81</v>
      </c>
      <c r="S140" t="s">
        <v>81</v>
      </c>
      <c r="T140" t="s">
        <v>81</v>
      </c>
      <c r="U140" t="s">
        <v>81</v>
      </c>
      <c r="V140" t="s">
        <v>81</v>
      </c>
      <c r="W140" t="s">
        <v>81</v>
      </c>
      <c r="X140" t="s">
        <v>81</v>
      </c>
      <c r="Y140" t="s">
        <v>81</v>
      </c>
      <c r="Z140" t="s">
        <v>81</v>
      </c>
      <c r="AA140" t="s">
        <v>81</v>
      </c>
      <c r="AB140" t="s">
        <v>81</v>
      </c>
      <c r="AC140" t="s">
        <v>81</v>
      </c>
      <c r="AD140" t="s">
        <v>81</v>
      </c>
      <c r="AE140" t="s">
        <v>211</v>
      </c>
      <c r="AF140" t="s">
        <v>81</v>
      </c>
      <c r="AG140" t="s">
        <v>81</v>
      </c>
      <c r="AH140" t="s">
        <v>81</v>
      </c>
      <c r="AI140" t="s">
        <v>81</v>
      </c>
      <c r="AJ140" t="s">
        <v>81</v>
      </c>
      <c r="AK140" t="s">
        <v>81</v>
      </c>
      <c r="AL140" t="s">
        <v>81</v>
      </c>
      <c r="AM140" t="s">
        <v>81</v>
      </c>
      <c r="AN140" t="s">
        <v>81</v>
      </c>
      <c r="AO140" t="s">
        <v>81</v>
      </c>
      <c r="AP140" t="s">
        <v>81</v>
      </c>
      <c r="AQ140" t="s">
        <v>81</v>
      </c>
      <c r="AR140" t="s">
        <v>81</v>
      </c>
      <c r="AS140" t="s">
        <v>81</v>
      </c>
      <c r="AT140" t="s">
        <v>81</v>
      </c>
      <c r="AU140" t="s">
        <v>81</v>
      </c>
      <c r="AV140" t="s">
        <v>81</v>
      </c>
      <c r="AW140" t="s">
        <v>81</v>
      </c>
      <c r="AX140" t="s">
        <v>81</v>
      </c>
      <c r="AY140" t="s">
        <v>81</v>
      </c>
      <c r="AZ140" t="s">
        <v>81</v>
      </c>
      <c r="BA140" t="s">
        <v>81</v>
      </c>
    </row>
    <row r="141" spans="2:53" x14ac:dyDescent="0.2">
      <c r="B141" t="s">
        <v>18</v>
      </c>
      <c r="C141" t="s">
        <v>81</v>
      </c>
      <c r="D141" t="s">
        <v>81</v>
      </c>
      <c r="E141" t="s">
        <v>81</v>
      </c>
      <c r="F141" t="s">
        <v>81</v>
      </c>
      <c r="G141" t="s">
        <v>81</v>
      </c>
      <c r="H141" t="s">
        <v>81</v>
      </c>
      <c r="I141" t="s">
        <v>81</v>
      </c>
      <c r="J141" t="s">
        <v>81</v>
      </c>
      <c r="K141" t="s">
        <v>81</v>
      </c>
      <c r="L141" t="s">
        <v>81</v>
      </c>
      <c r="M141" t="s">
        <v>81</v>
      </c>
      <c r="N141" t="s">
        <v>81</v>
      </c>
      <c r="O141" t="s">
        <v>81</v>
      </c>
      <c r="P141" t="s">
        <v>81</v>
      </c>
      <c r="Q141" t="s">
        <v>81</v>
      </c>
      <c r="R141" t="s">
        <v>81</v>
      </c>
      <c r="S141" t="s">
        <v>81</v>
      </c>
      <c r="T141" t="s">
        <v>81</v>
      </c>
      <c r="U141" t="s">
        <v>81</v>
      </c>
      <c r="V141" t="s">
        <v>81</v>
      </c>
      <c r="W141" t="s">
        <v>81</v>
      </c>
      <c r="X141" t="s">
        <v>81</v>
      </c>
      <c r="Y141" t="s">
        <v>81</v>
      </c>
      <c r="Z141" t="s">
        <v>81</v>
      </c>
      <c r="AA141" t="s">
        <v>81</v>
      </c>
      <c r="AB141" t="s">
        <v>81</v>
      </c>
      <c r="AC141" t="s">
        <v>81</v>
      </c>
      <c r="AD141" t="s">
        <v>81</v>
      </c>
      <c r="AE141" t="s">
        <v>81</v>
      </c>
      <c r="AF141" t="s">
        <v>336</v>
      </c>
      <c r="AG141" t="s">
        <v>81</v>
      </c>
      <c r="AH141" t="s">
        <v>81</v>
      </c>
      <c r="AI141" t="s">
        <v>81</v>
      </c>
      <c r="AJ141" t="s">
        <v>81</v>
      </c>
      <c r="AK141" t="s">
        <v>81</v>
      </c>
      <c r="AL141" t="s">
        <v>81</v>
      </c>
      <c r="AM141" t="s">
        <v>81</v>
      </c>
      <c r="AN141" t="s">
        <v>81</v>
      </c>
      <c r="AO141" t="s">
        <v>81</v>
      </c>
      <c r="AP141" t="s">
        <v>81</v>
      </c>
      <c r="AQ141" t="s">
        <v>81</v>
      </c>
      <c r="AR141" t="s">
        <v>81</v>
      </c>
      <c r="AS141" t="s">
        <v>81</v>
      </c>
      <c r="AT141" t="s">
        <v>81</v>
      </c>
      <c r="AU141" t="s">
        <v>81</v>
      </c>
      <c r="AV141" t="s">
        <v>81</v>
      </c>
      <c r="AW141" t="s">
        <v>81</v>
      </c>
      <c r="AX141" t="s">
        <v>81</v>
      </c>
      <c r="AY141" t="s">
        <v>81</v>
      </c>
      <c r="AZ141" t="s">
        <v>81</v>
      </c>
      <c r="BA141" t="s">
        <v>81</v>
      </c>
    </row>
    <row r="142" spans="2:53" x14ac:dyDescent="0.2">
      <c r="B142" t="s">
        <v>81</v>
      </c>
      <c r="C142" t="s">
        <v>81</v>
      </c>
      <c r="D142" t="s">
        <v>81</v>
      </c>
      <c r="E142" t="s">
        <v>81</v>
      </c>
      <c r="F142" t="s">
        <v>81</v>
      </c>
      <c r="G142" t="s">
        <v>81</v>
      </c>
      <c r="H142" t="s">
        <v>81</v>
      </c>
      <c r="I142" t="s">
        <v>81</v>
      </c>
      <c r="J142" t="s">
        <v>81</v>
      </c>
      <c r="K142" t="s">
        <v>81</v>
      </c>
      <c r="L142" t="s">
        <v>81</v>
      </c>
      <c r="M142" t="s">
        <v>81</v>
      </c>
      <c r="N142" t="s">
        <v>81</v>
      </c>
      <c r="O142" t="s">
        <v>81</v>
      </c>
      <c r="P142" t="s">
        <v>81</v>
      </c>
      <c r="Q142" t="s">
        <v>81</v>
      </c>
      <c r="R142" t="s">
        <v>81</v>
      </c>
      <c r="S142" t="s">
        <v>81</v>
      </c>
      <c r="T142" t="s">
        <v>81</v>
      </c>
      <c r="U142" t="s">
        <v>81</v>
      </c>
      <c r="V142" t="s">
        <v>81</v>
      </c>
      <c r="W142" t="s">
        <v>81</v>
      </c>
      <c r="X142" t="s">
        <v>81</v>
      </c>
      <c r="Y142" t="s">
        <v>81</v>
      </c>
      <c r="Z142" t="s">
        <v>81</v>
      </c>
      <c r="AA142" t="s">
        <v>81</v>
      </c>
      <c r="AB142" t="s">
        <v>81</v>
      </c>
      <c r="AC142" t="s">
        <v>81</v>
      </c>
      <c r="AD142" t="s">
        <v>81</v>
      </c>
      <c r="AE142" t="s">
        <v>81</v>
      </c>
      <c r="AF142" t="s">
        <v>109</v>
      </c>
      <c r="AG142" t="s">
        <v>81</v>
      </c>
      <c r="AH142" t="s">
        <v>81</v>
      </c>
      <c r="AI142" t="s">
        <v>81</v>
      </c>
      <c r="AJ142" t="s">
        <v>81</v>
      </c>
      <c r="AK142" t="s">
        <v>81</v>
      </c>
      <c r="AL142" t="s">
        <v>81</v>
      </c>
      <c r="AM142" t="s">
        <v>81</v>
      </c>
      <c r="AN142" t="s">
        <v>81</v>
      </c>
      <c r="AO142" t="s">
        <v>81</v>
      </c>
      <c r="AP142" t="s">
        <v>81</v>
      </c>
      <c r="AQ142" t="s">
        <v>81</v>
      </c>
      <c r="AR142" t="s">
        <v>81</v>
      </c>
      <c r="AS142" t="s">
        <v>81</v>
      </c>
      <c r="AT142" t="s">
        <v>81</v>
      </c>
      <c r="AU142" t="s">
        <v>81</v>
      </c>
      <c r="AV142" t="s">
        <v>81</v>
      </c>
      <c r="AW142" t="s">
        <v>81</v>
      </c>
      <c r="AX142" t="s">
        <v>81</v>
      </c>
      <c r="AY142" t="s">
        <v>81</v>
      </c>
      <c r="AZ142" t="s">
        <v>81</v>
      </c>
      <c r="BA142" t="s">
        <v>81</v>
      </c>
    </row>
    <row r="143" spans="2:53" x14ac:dyDescent="0.2">
      <c r="B143" t="s">
        <v>87</v>
      </c>
      <c r="C143" t="s">
        <v>81</v>
      </c>
      <c r="D143" t="s">
        <v>81</v>
      </c>
      <c r="E143" t="s">
        <v>81</v>
      </c>
      <c r="F143" t="s">
        <v>81</v>
      </c>
      <c r="G143" t="s">
        <v>81</v>
      </c>
      <c r="H143" t="s">
        <v>81</v>
      </c>
      <c r="I143" t="s">
        <v>81</v>
      </c>
      <c r="J143" t="s">
        <v>81</v>
      </c>
      <c r="K143" t="s">
        <v>81</v>
      </c>
      <c r="L143" t="s">
        <v>81</v>
      </c>
      <c r="M143" t="s">
        <v>81</v>
      </c>
      <c r="N143" t="s">
        <v>81</v>
      </c>
      <c r="O143" t="s">
        <v>81</v>
      </c>
      <c r="P143" t="s">
        <v>81</v>
      </c>
      <c r="Q143" t="s">
        <v>81</v>
      </c>
      <c r="R143" t="s">
        <v>81</v>
      </c>
      <c r="S143" t="s">
        <v>81</v>
      </c>
      <c r="T143" t="s">
        <v>81</v>
      </c>
      <c r="U143" t="s">
        <v>81</v>
      </c>
      <c r="V143" t="s">
        <v>81</v>
      </c>
      <c r="W143" t="s">
        <v>81</v>
      </c>
      <c r="X143" t="s">
        <v>81</v>
      </c>
      <c r="Y143" t="s">
        <v>81</v>
      </c>
      <c r="Z143" t="s">
        <v>81</v>
      </c>
      <c r="AA143" t="s">
        <v>81</v>
      </c>
      <c r="AB143" t="s">
        <v>81</v>
      </c>
      <c r="AC143" t="s">
        <v>81</v>
      </c>
      <c r="AD143" t="s">
        <v>81</v>
      </c>
      <c r="AE143" t="s">
        <v>81</v>
      </c>
      <c r="AF143" t="s">
        <v>337</v>
      </c>
      <c r="AG143" t="s">
        <v>81</v>
      </c>
      <c r="AH143" t="s">
        <v>81</v>
      </c>
      <c r="AI143" t="s">
        <v>81</v>
      </c>
      <c r="AJ143" t="s">
        <v>81</v>
      </c>
      <c r="AK143" t="s">
        <v>81</v>
      </c>
      <c r="AL143" t="s">
        <v>81</v>
      </c>
      <c r="AM143" t="s">
        <v>81</v>
      </c>
      <c r="AN143" t="s">
        <v>81</v>
      </c>
      <c r="AO143" t="s">
        <v>81</v>
      </c>
      <c r="AP143" t="s">
        <v>81</v>
      </c>
      <c r="AQ143" t="s">
        <v>81</v>
      </c>
      <c r="AR143" t="s">
        <v>81</v>
      </c>
      <c r="AS143" t="s">
        <v>81</v>
      </c>
      <c r="AT143" t="s">
        <v>81</v>
      </c>
      <c r="AU143" t="s">
        <v>81</v>
      </c>
      <c r="AV143" t="s">
        <v>81</v>
      </c>
      <c r="AW143" t="s">
        <v>81</v>
      </c>
      <c r="AX143" t="s">
        <v>81</v>
      </c>
      <c r="AY143" t="s">
        <v>81</v>
      </c>
      <c r="AZ143" t="s">
        <v>81</v>
      </c>
      <c r="BA143" t="s">
        <v>81</v>
      </c>
    </row>
    <row r="144" spans="2:53" x14ac:dyDescent="0.2">
      <c r="B144" t="s">
        <v>81</v>
      </c>
      <c r="C144" t="s">
        <v>81</v>
      </c>
      <c r="D144" t="s">
        <v>81</v>
      </c>
      <c r="E144" t="s">
        <v>81</v>
      </c>
      <c r="F144" t="s">
        <v>81</v>
      </c>
      <c r="G144" t="s">
        <v>81</v>
      </c>
      <c r="H144" t="s">
        <v>81</v>
      </c>
      <c r="I144" t="s">
        <v>81</v>
      </c>
      <c r="J144" t="s">
        <v>81</v>
      </c>
      <c r="K144" t="s">
        <v>81</v>
      </c>
      <c r="L144" t="s">
        <v>81</v>
      </c>
      <c r="M144" t="s">
        <v>81</v>
      </c>
      <c r="N144" t="s">
        <v>81</v>
      </c>
      <c r="O144" t="s">
        <v>81</v>
      </c>
      <c r="P144" t="s">
        <v>81</v>
      </c>
      <c r="Q144" t="s">
        <v>81</v>
      </c>
      <c r="R144" t="s">
        <v>81</v>
      </c>
      <c r="S144" t="s">
        <v>81</v>
      </c>
      <c r="T144" t="s">
        <v>81</v>
      </c>
      <c r="U144" t="s">
        <v>81</v>
      </c>
      <c r="V144" t="s">
        <v>81</v>
      </c>
      <c r="W144" t="s">
        <v>81</v>
      </c>
      <c r="X144" t="s">
        <v>81</v>
      </c>
      <c r="Y144" t="s">
        <v>81</v>
      </c>
      <c r="Z144" t="s">
        <v>81</v>
      </c>
      <c r="AA144" t="s">
        <v>81</v>
      </c>
      <c r="AB144" t="s">
        <v>81</v>
      </c>
      <c r="AC144" t="s">
        <v>81</v>
      </c>
      <c r="AD144" t="s">
        <v>81</v>
      </c>
      <c r="AE144" t="s">
        <v>81</v>
      </c>
      <c r="AF144" t="s">
        <v>82</v>
      </c>
      <c r="AG144" t="s">
        <v>81</v>
      </c>
      <c r="AH144" t="s">
        <v>81</v>
      </c>
      <c r="AI144" t="s">
        <v>81</v>
      </c>
      <c r="AJ144" t="s">
        <v>81</v>
      </c>
      <c r="AK144" t="s">
        <v>81</v>
      </c>
      <c r="AL144" t="s">
        <v>81</v>
      </c>
      <c r="AM144" t="s">
        <v>81</v>
      </c>
      <c r="AN144" t="s">
        <v>81</v>
      </c>
      <c r="AO144" t="s">
        <v>81</v>
      </c>
      <c r="AP144" t="s">
        <v>81</v>
      </c>
      <c r="AQ144" t="s">
        <v>81</v>
      </c>
      <c r="AR144" t="s">
        <v>81</v>
      </c>
      <c r="AS144" t="s">
        <v>81</v>
      </c>
      <c r="AT144" t="s">
        <v>81</v>
      </c>
      <c r="AU144" t="s">
        <v>81</v>
      </c>
      <c r="AV144" t="s">
        <v>81</v>
      </c>
      <c r="AW144" t="s">
        <v>81</v>
      </c>
      <c r="AX144" t="s">
        <v>81</v>
      </c>
      <c r="AY144" t="s">
        <v>81</v>
      </c>
      <c r="AZ144" t="s">
        <v>81</v>
      </c>
      <c r="BA144" t="s">
        <v>81</v>
      </c>
    </row>
    <row r="145" spans="2:53" x14ac:dyDescent="0.2">
      <c r="B145" t="s">
        <v>28</v>
      </c>
      <c r="C145" t="s">
        <v>81</v>
      </c>
      <c r="D145" t="s">
        <v>81</v>
      </c>
      <c r="E145" t="s">
        <v>81</v>
      </c>
      <c r="F145" t="s">
        <v>81</v>
      </c>
      <c r="G145" t="s">
        <v>81</v>
      </c>
      <c r="H145" t="s">
        <v>81</v>
      </c>
      <c r="I145" t="s">
        <v>81</v>
      </c>
      <c r="J145" t="s">
        <v>81</v>
      </c>
      <c r="K145" t="s">
        <v>81</v>
      </c>
      <c r="L145" t="s">
        <v>81</v>
      </c>
      <c r="M145" t="s">
        <v>81</v>
      </c>
      <c r="N145" t="s">
        <v>81</v>
      </c>
      <c r="O145" t="s">
        <v>81</v>
      </c>
      <c r="P145" t="s">
        <v>81</v>
      </c>
      <c r="Q145" t="s">
        <v>81</v>
      </c>
      <c r="R145" t="s">
        <v>81</v>
      </c>
      <c r="S145" t="s">
        <v>81</v>
      </c>
      <c r="T145" t="s">
        <v>81</v>
      </c>
      <c r="U145" t="s">
        <v>81</v>
      </c>
      <c r="V145" t="s">
        <v>81</v>
      </c>
      <c r="W145" t="s">
        <v>81</v>
      </c>
      <c r="X145" t="s">
        <v>81</v>
      </c>
      <c r="Y145" t="s">
        <v>81</v>
      </c>
      <c r="Z145" t="s">
        <v>81</v>
      </c>
      <c r="AA145" t="s">
        <v>81</v>
      </c>
      <c r="AB145" t="s">
        <v>81</v>
      </c>
      <c r="AC145" t="s">
        <v>81</v>
      </c>
      <c r="AD145" t="s">
        <v>81</v>
      </c>
      <c r="AE145" t="s">
        <v>81</v>
      </c>
      <c r="AF145" t="s">
        <v>81</v>
      </c>
      <c r="AG145" t="s">
        <v>157</v>
      </c>
      <c r="AH145" t="s">
        <v>338</v>
      </c>
      <c r="AI145" t="s">
        <v>339</v>
      </c>
      <c r="AJ145" t="s">
        <v>81</v>
      </c>
      <c r="AK145" t="s">
        <v>81</v>
      </c>
      <c r="AL145" t="s">
        <v>81</v>
      </c>
      <c r="AM145" t="s">
        <v>81</v>
      </c>
      <c r="AN145" t="s">
        <v>81</v>
      </c>
      <c r="AO145" t="s">
        <v>81</v>
      </c>
      <c r="AP145" t="s">
        <v>81</v>
      </c>
      <c r="AQ145" t="s">
        <v>81</v>
      </c>
      <c r="AR145" t="s">
        <v>81</v>
      </c>
      <c r="AS145" t="s">
        <v>81</v>
      </c>
      <c r="AT145" t="s">
        <v>81</v>
      </c>
      <c r="AU145" t="s">
        <v>81</v>
      </c>
      <c r="AV145" t="s">
        <v>81</v>
      </c>
      <c r="AW145" t="s">
        <v>81</v>
      </c>
      <c r="AX145" t="s">
        <v>81</v>
      </c>
      <c r="AY145" t="s">
        <v>81</v>
      </c>
      <c r="AZ145" t="s">
        <v>81</v>
      </c>
      <c r="BA145" t="s">
        <v>81</v>
      </c>
    </row>
    <row r="146" spans="2:53" x14ac:dyDescent="0.2">
      <c r="B146" t="s">
        <v>81</v>
      </c>
      <c r="C146" t="s">
        <v>81</v>
      </c>
      <c r="D146" t="s">
        <v>81</v>
      </c>
      <c r="E146" t="s">
        <v>81</v>
      </c>
      <c r="F146" t="s">
        <v>81</v>
      </c>
      <c r="G146" t="s">
        <v>81</v>
      </c>
      <c r="H146" t="s">
        <v>81</v>
      </c>
      <c r="I146" t="s">
        <v>81</v>
      </c>
      <c r="J146" t="s">
        <v>81</v>
      </c>
      <c r="K146" t="s">
        <v>81</v>
      </c>
      <c r="L146" t="s">
        <v>81</v>
      </c>
      <c r="M146" t="s">
        <v>81</v>
      </c>
      <c r="N146" t="s">
        <v>81</v>
      </c>
      <c r="O146" t="s">
        <v>81</v>
      </c>
      <c r="P146" t="s">
        <v>81</v>
      </c>
      <c r="Q146" t="s">
        <v>81</v>
      </c>
      <c r="R146" t="s">
        <v>81</v>
      </c>
      <c r="S146" t="s">
        <v>81</v>
      </c>
      <c r="T146" t="s">
        <v>81</v>
      </c>
      <c r="U146" t="s">
        <v>81</v>
      </c>
      <c r="V146" t="s">
        <v>81</v>
      </c>
      <c r="W146" t="s">
        <v>81</v>
      </c>
      <c r="X146" t="s">
        <v>81</v>
      </c>
      <c r="Y146" t="s">
        <v>81</v>
      </c>
      <c r="Z146" t="s">
        <v>81</v>
      </c>
      <c r="AA146" t="s">
        <v>81</v>
      </c>
      <c r="AB146" t="s">
        <v>81</v>
      </c>
      <c r="AC146" t="s">
        <v>81</v>
      </c>
      <c r="AD146" t="s">
        <v>81</v>
      </c>
      <c r="AE146" t="s">
        <v>81</v>
      </c>
      <c r="AF146" t="s">
        <v>81</v>
      </c>
      <c r="AG146" t="s">
        <v>331</v>
      </c>
      <c r="AH146" t="s">
        <v>229</v>
      </c>
      <c r="AI146" t="s">
        <v>244</v>
      </c>
      <c r="AJ146" t="s">
        <v>81</v>
      </c>
      <c r="AK146" t="s">
        <v>81</v>
      </c>
      <c r="AL146" t="s">
        <v>81</v>
      </c>
      <c r="AM146" t="s">
        <v>81</v>
      </c>
      <c r="AN146" t="s">
        <v>81</v>
      </c>
      <c r="AO146" t="s">
        <v>81</v>
      </c>
      <c r="AP146" t="s">
        <v>81</v>
      </c>
      <c r="AQ146" t="s">
        <v>81</v>
      </c>
      <c r="AR146" t="s">
        <v>81</v>
      </c>
      <c r="AS146" t="s">
        <v>81</v>
      </c>
      <c r="AT146" t="s">
        <v>81</v>
      </c>
      <c r="AU146" t="s">
        <v>81</v>
      </c>
      <c r="AV146" t="s">
        <v>81</v>
      </c>
      <c r="AW146" t="s">
        <v>81</v>
      </c>
      <c r="AX146" t="s">
        <v>81</v>
      </c>
      <c r="AY146" t="s">
        <v>81</v>
      </c>
      <c r="AZ146" t="s">
        <v>81</v>
      </c>
      <c r="BA146" t="s">
        <v>81</v>
      </c>
    </row>
    <row r="147" spans="2:53" x14ac:dyDescent="0.2">
      <c r="B147" t="s">
        <v>17</v>
      </c>
      <c r="C147" t="s">
        <v>81</v>
      </c>
      <c r="D147" t="s">
        <v>81</v>
      </c>
      <c r="E147" t="s">
        <v>81</v>
      </c>
      <c r="F147" t="s">
        <v>81</v>
      </c>
      <c r="G147" t="s">
        <v>81</v>
      </c>
      <c r="H147" t="s">
        <v>81</v>
      </c>
      <c r="I147" t="s">
        <v>81</v>
      </c>
      <c r="J147" t="s">
        <v>81</v>
      </c>
      <c r="K147" t="s">
        <v>81</v>
      </c>
      <c r="L147" t="s">
        <v>81</v>
      </c>
      <c r="M147" t="s">
        <v>81</v>
      </c>
      <c r="N147" t="s">
        <v>81</v>
      </c>
      <c r="O147" t="s">
        <v>81</v>
      </c>
      <c r="P147" t="s">
        <v>81</v>
      </c>
      <c r="Q147" t="s">
        <v>81</v>
      </c>
      <c r="R147" t="s">
        <v>81</v>
      </c>
      <c r="S147" t="s">
        <v>81</v>
      </c>
      <c r="T147" t="s">
        <v>81</v>
      </c>
      <c r="U147" t="s">
        <v>81</v>
      </c>
      <c r="V147" t="s">
        <v>81</v>
      </c>
      <c r="W147" t="s">
        <v>81</v>
      </c>
      <c r="X147" t="s">
        <v>81</v>
      </c>
      <c r="Y147" t="s">
        <v>81</v>
      </c>
      <c r="Z147" t="s">
        <v>81</v>
      </c>
      <c r="AA147" t="s">
        <v>81</v>
      </c>
      <c r="AB147" t="s">
        <v>81</v>
      </c>
      <c r="AC147" t="s">
        <v>81</v>
      </c>
      <c r="AD147" t="s">
        <v>81</v>
      </c>
      <c r="AE147" t="s">
        <v>81</v>
      </c>
      <c r="AF147" t="s">
        <v>81</v>
      </c>
      <c r="AG147" t="s">
        <v>312</v>
      </c>
      <c r="AH147" t="s">
        <v>81</v>
      </c>
      <c r="AI147" t="s">
        <v>81</v>
      </c>
      <c r="AJ147" t="s">
        <v>81</v>
      </c>
      <c r="AK147" t="s">
        <v>81</v>
      </c>
      <c r="AL147" t="s">
        <v>81</v>
      </c>
      <c r="AM147" t="s">
        <v>81</v>
      </c>
      <c r="AN147" t="s">
        <v>81</v>
      </c>
      <c r="AO147" t="s">
        <v>81</v>
      </c>
      <c r="AP147" t="s">
        <v>81</v>
      </c>
      <c r="AQ147" t="s">
        <v>81</v>
      </c>
      <c r="AR147" t="s">
        <v>81</v>
      </c>
      <c r="AS147" t="s">
        <v>81</v>
      </c>
      <c r="AT147" t="s">
        <v>81</v>
      </c>
      <c r="AU147" t="s">
        <v>81</v>
      </c>
      <c r="AV147" t="s">
        <v>81</v>
      </c>
      <c r="AW147" t="s">
        <v>81</v>
      </c>
      <c r="AX147" t="s">
        <v>81</v>
      </c>
      <c r="AY147" t="s">
        <v>81</v>
      </c>
      <c r="AZ147" t="s">
        <v>81</v>
      </c>
      <c r="BA147" t="s">
        <v>81</v>
      </c>
    </row>
    <row r="148" spans="2:53" x14ac:dyDescent="0.2">
      <c r="B148" t="s">
        <v>81</v>
      </c>
      <c r="C148" t="s">
        <v>81</v>
      </c>
      <c r="D148" t="s">
        <v>81</v>
      </c>
      <c r="E148" t="s">
        <v>81</v>
      </c>
      <c r="F148" t="s">
        <v>81</v>
      </c>
      <c r="G148" t="s">
        <v>81</v>
      </c>
      <c r="H148" t="s">
        <v>81</v>
      </c>
      <c r="I148" t="s">
        <v>81</v>
      </c>
      <c r="J148" t="s">
        <v>81</v>
      </c>
      <c r="K148" t="s">
        <v>81</v>
      </c>
      <c r="L148" t="s">
        <v>81</v>
      </c>
      <c r="M148" t="s">
        <v>81</v>
      </c>
      <c r="N148" t="s">
        <v>81</v>
      </c>
      <c r="O148" t="s">
        <v>81</v>
      </c>
      <c r="P148" t="s">
        <v>81</v>
      </c>
      <c r="Q148" t="s">
        <v>81</v>
      </c>
      <c r="R148" t="s">
        <v>81</v>
      </c>
      <c r="S148" t="s">
        <v>81</v>
      </c>
      <c r="T148" t="s">
        <v>81</v>
      </c>
      <c r="U148" t="s">
        <v>81</v>
      </c>
      <c r="V148" t="s">
        <v>81</v>
      </c>
      <c r="W148" t="s">
        <v>81</v>
      </c>
      <c r="X148" t="s">
        <v>81</v>
      </c>
      <c r="Y148" t="s">
        <v>81</v>
      </c>
      <c r="Z148" t="s">
        <v>81</v>
      </c>
      <c r="AA148" t="s">
        <v>81</v>
      </c>
      <c r="AB148" t="s">
        <v>81</v>
      </c>
      <c r="AC148" t="s">
        <v>81</v>
      </c>
      <c r="AD148" t="s">
        <v>81</v>
      </c>
      <c r="AE148" t="s">
        <v>81</v>
      </c>
      <c r="AF148" t="s">
        <v>81</v>
      </c>
      <c r="AG148" t="s">
        <v>93</v>
      </c>
      <c r="AH148" t="s">
        <v>81</v>
      </c>
      <c r="AI148" t="s">
        <v>81</v>
      </c>
      <c r="AJ148" t="s">
        <v>81</v>
      </c>
      <c r="AK148" t="s">
        <v>81</v>
      </c>
      <c r="AL148" t="s">
        <v>81</v>
      </c>
      <c r="AM148" t="s">
        <v>81</v>
      </c>
      <c r="AN148" t="s">
        <v>81</v>
      </c>
      <c r="AO148" t="s">
        <v>81</v>
      </c>
      <c r="AP148" t="s">
        <v>81</v>
      </c>
      <c r="AQ148" t="s">
        <v>81</v>
      </c>
      <c r="AR148" t="s">
        <v>81</v>
      </c>
      <c r="AS148" t="s">
        <v>81</v>
      </c>
      <c r="AT148" t="s">
        <v>81</v>
      </c>
      <c r="AU148" t="s">
        <v>81</v>
      </c>
      <c r="AV148" t="s">
        <v>81</v>
      </c>
      <c r="AW148" t="s">
        <v>81</v>
      </c>
      <c r="AX148" t="s">
        <v>81</v>
      </c>
      <c r="AY148" t="s">
        <v>81</v>
      </c>
      <c r="AZ148" t="s">
        <v>81</v>
      </c>
      <c r="BA148" t="s">
        <v>81</v>
      </c>
    </row>
    <row r="149" spans="2:53" x14ac:dyDescent="0.2">
      <c r="B149" t="s">
        <v>87</v>
      </c>
      <c r="C149" t="s">
        <v>81</v>
      </c>
      <c r="D149" t="s">
        <v>81</v>
      </c>
      <c r="E149" t="s">
        <v>81</v>
      </c>
      <c r="F149" t="s">
        <v>81</v>
      </c>
      <c r="G149" t="s">
        <v>81</v>
      </c>
      <c r="H149" t="s">
        <v>81</v>
      </c>
      <c r="I149" t="s">
        <v>81</v>
      </c>
      <c r="J149" t="s">
        <v>81</v>
      </c>
      <c r="K149" t="s">
        <v>81</v>
      </c>
      <c r="L149" t="s">
        <v>81</v>
      </c>
      <c r="M149" t="s">
        <v>81</v>
      </c>
      <c r="N149" t="s">
        <v>81</v>
      </c>
      <c r="O149" t="s">
        <v>81</v>
      </c>
      <c r="P149" t="s">
        <v>81</v>
      </c>
      <c r="Q149" t="s">
        <v>81</v>
      </c>
      <c r="R149" t="s">
        <v>81</v>
      </c>
      <c r="S149" t="s">
        <v>81</v>
      </c>
      <c r="T149" t="s">
        <v>81</v>
      </c>
      <c r="U149" t="s">
        <v>81</v>
      </c>
      <c r="V149" t="s">
        <v>81</v>
      </c>
      <c r="W149" t="s">
        <v>81</v>
      </c>
      <c r="X149" t="s">
        <v>81</v>
      </c>
      <c r="Y149" t="s">
        <v>81</v>
      </c>
      <c r="Z149" t="s">
        <v>81</v>
      </c>
      <c r="AA149" t="s">
        <v>81</v>
      </c>
      <c r="AB149" t="s">
        <v>81</v>
      </c>
      <c r="AC149" t="s">
        <v>81</v>
      </c>
      <c r="AD149" t="s">
        <v>81</v>
      </c>
      <c r="AE149" t="s">
        <v>81</v>
      </c>
      <c r="AF149" t="s">
        <v>81</v>
      </c>
      <c r="AG149" t="s">
        <v>137</v>
      </c>
      <c r="AH149" t="s">
        <v>81</v>
      </c>
      <c r="AI149" t="s">
        <v>81</v>
      </c>
      <c r="AJ149" t="s">
        <v>81</v>
      </c>
      <c r="AK149" t="s">
        <v>81</v>
      </c>
      <c r="AL149" t="s">
        <v>81</v>
      </c>
      <c r="AM149" t="s">
        <v>81</v>
      </c>
      <c r="AN149" t="s">
        <v>81</v>
      </c>
      <c r="AO149" t="s">
        <v>81</v>
      </c>
      <c r="AP149" t="s">
        <v>81</v>
      </c>
      <c r="AQ149" t="s">
        <v>81</v>
      </c>
      <c r="AR149" t="s">
        <v>81</v>
      </c>
      <c r="AS149" t="s">
        <v>81</v>
      </c>
      <c r="AT149" t="s">
        <v>81</v>
      </c>
      <c r="AU149" t="s">
        <v>81</v>
      </c>
      <c r="AV149" t="s">
        <v>81</v>
      </c>
      <c r="AW149" t="s">
        <v>81</v>
      </c>
      <c r="AX149" t="s">
        <v>81</v>
      </c>
      <c r="AY149" t="s">
        <v>81</v>
      </c>
      <c r="AZ149" t="s">
        <v>81</v>
      </c>
      <c r="BA149" t="s">
        <v>81</v>
      </c>
    </row>
    <row r="150" spans="2:53" x14ac:dyDescent="0.2">
      <c r="B150" t="s">
        <v>81</v>
      </c>
      <c r="C150" t="s">
        <v>81</v>
      </c>
      <c r="D150" t="s">
        <v>81</v>
      </c>
      <c r="E150" t="s">
        <v>81</v>
      </c>
      <c r="F150" t="s">
        <v>81</v>
      </c>
      <c r="G150" t="s">
        <v>81</v>
      </c>
      <c r="H150" t="s">
        <v>81</v>
      </c>
      <c r="I150" t="s">
        <v>81</v>
      </c>
      <c r="J150" t="s">
        <v>81</v>
      </c>
      <c r="K150" t="s">
        <v>81</v>
      </c>
      <c r="L150" t="s">
        <v>81</v>
      </c>
      <c r="M150" t="s">
        <v>81</v>
      </c>
      <c r="N150" t="s">
        <v>81</v>
      </c>
      <c r="O150" t="s">
        <v>81</v>
      </c>
      <c r="P150" t="s">
        <v>81</v>
      </c>
      <c r="Q150" t="s">
        <v>81</v>
      </c>
      <c r="R150" t="s">
        <v>81</v>
      </c>
      <c r="S150" t="s">
        <v>81</v>
      </c>
      <c r="T150" t="s">
        <v>81</v>
      </c>
      <c r="U150" t="s">
        <v>81</v>
      </c>
      <c r="V150" t="s">
        <v>81</v>
      </c>
      <c r="W150" t="s">
        <v>81</v>
      </c>
      <c r="X150" t="s">
        <v>81</v>
      </c>
      <c r="Y150" t="s">
        <v>81</v>
      </c>
      <c r="Z150" t="s">
        <v>81</v>
      </c>
      <c r="AA150" t="s">
        <v>81</v>
      </c>
      <c r="AB150" t="s">
        <v>81</v>
      </c>
      <c r="AC150" t="s">
        <v>81</v>
      </c>
      <c r="AD150" t="s">
        <v>81</v>
      </c>
      <c r="AE150" t="s">
        <v>81</v>
      </c>
      <c r="AF150" t="s">
        <v>81</v>
      </c>
      <c r="AG150" t="s">
        <v>302</v>
      </c>
      <c r="AH150" t="s">
        <v>81</v>
      </c>
      <c r="AI150" t="s">
        <v>81</v>
      </c>
      <c r="AJ150" t="s">
        <v>81</v>
      </c>
      <c r="AK150" t="s">
        <v>81</v>
      </c>
      <c r="AL150" t="s">
        <v>81</v>
      </c>
      <c r="AM150" t="s">
        <v>81</v>
      </c>
      <c r="AN150" t="s">
        <v>81</v>
      </c>
      <c r="AO150" t="s">
        <v>81</v>
      </c>
      <c r="AP150" t="s">
        <v>81</v>
      </c>
      <c r="AQ150" t="s">
        <v>81</v>
      </c>
      <c r="AR150" t="s">
        <v>81</v>
      </c>
      <c r="AS150" t="s">
        <v>81</v>
      </c>
      <c r="AT150" t="s">
        <v>81</v>
      </c>
      <c r="AU150" t="s">
        <v>81</v>
      </c>
      <c r="AV150" t="s">
        <v>81</v>
      </c>
      <c r="AW150" t="s">
        <v>81</v>
      </c>
      <c r="AX150" t="s">
        <v>81</v>
      </c>
      <c r="AY150" t="s">
        <v>81</v>
      </c>
      <c r="AZ150" t="s">
        <v>81</v>
      </c>
      <c r="BA150" t="s">
        <v>81</v>
      </c>
    </row>
    <row r="151" spans="2:53" x14ac:dyDescent="0.2">
      <c r="B151" t="s">
        <v>39</v>
      </c>
      <c r="C151" t="s">
        <v>81</v>
      </c>
      <c r="D151" t="s">
        <v>81</v>
      </c>
      <c r="E151" t="s">
        <v>81</v>
      </c>
      <c r="F151" t="s">
        <v>81</v>
      </c>
      <c r="G151" t="s">
        <v>81</v>
      </c>
      <c r="H151" t="s">
        <v>81</v>
      </c>
      <c r="I151" t="s">
        <v>81</v>
      </c>
      <c r="J151" t="s">
        <v>81</v>
      </c>
      <c r="K151" t="s">
        <v>81</v>
      </c>
      <c r="L151" t="s">
        <v>81</v>
      </c>
      <c r="M151" t="s">
        <v>81</v>
      </c>
      <c r="N151" t="s">
        <v>81</v>
      </c>
      <c r="O151" t="s">
        <v>81</v>
      </c>
      <c r="P151" t="s">
        <v>81</v>
      </c>
      <c r="Q151" t="s">
        <v>81</v>
      </c>
      <c r="R151" t="s">
        <v>81</v>
      </c>
      <c r="S151" t="s">
        <v>81</v>
      </c>
      <c r="T151" t="s">
        <v>81</v>
      </c>
      <c r="U151" t="s">
        <v>81</v>
      </c>
      <c r="V151" t="s">
        <v>81</v>
      </c>
      <c r="W151" t="s">
        <v>81</v>
      </c>
      <c r="X151" t="s">
        <v>81</v>
      </c>
      <c r="Y151" t="s">
        <v>81</v>
      </c>
      <c r="Z151" t="s">
        <v>81</v>
      </c>
      <c r="AA151" t="s">
        <v>81</v>
      </c>
      <c r="AB151" t="s">
        <v>81</v>
      </c>
      <c r="AC151" t="s">
        <v>81</v>
      </c>
      <c r="AD151" t="s">
        <v>81</v>
      </c>
      <c r="AE151" t="s">
        <v>81</v>
      </c>
      <c r="AF151" t="s">
        <v>81</v>
      </c>
      <c r="AG151" t="s">
        <v>81</v>
      </c>
      <c r="AH151" t="s">
        <v>237</v>
      </c>
      <c r="AI151" t="s">
        <v>81</v>
      </c>
      <c r="AJ151" t="s">
        <v>81</v>
      </c>
      <c r="AK151" t="s">
        <v>81</v>
      </c>
      <c r="AL151" t="s">
        <v>81</v>
      </c>
      <c r="AM151" t="s">
        <v>81</v>
      </c>
      <c r="AN151" t="s">
        <v>81</v>
      </c>
      <c r="AO151" t="s">
        <v>81</v>
      </c>
      <c r="AP151" t="s">
        <v>81</v>
      </c>
      <c r="AQ151" t="s">
        <v>81</v>
      </c>
      <c r="AR151" t="s">
        <v>81</v>
      </c>
      <c r="AS151" t="s">
        <v>81</v>
      </c>
      <c r="AT151" t="s">
        <v>81</v>
      </c>
      <c r="AU151" t="s">
        <v>81</v>
      </c>
      <c r="AV151" t="s">
        <v>81</v>
      </c>
      <c r="AW151" t="s">
        <v>81</v>
      </c>
      <c r="AX151" t="s">
        <v>81</v>
      </c>
      <c r="AY151" t="s">
        <v>81</v>
      </c>
      <c r="AZ151" t="s">
        <v>81</v>
      </c>
      <c r="BA151" t="s">
        <v>81</v>
      </c>
    </row>
    <row r="152" spans="2:53" x14ac:dyDescent="0.2">
      <c r="B152" t="s">
        <v>81</v>
      </c>
      <c r="C152" t="s">
        <v>81</v>
      </c>
      <c r="D152" t="s">
        <v>81</v>
      </c>
      <c r="E152" t="s">
        <v>81</v>
      </c>
      <c r="F152" t="s">
        <v>81</v>
      </c>
      <c r="G152" t="s">
        <v>81</v>
      </c>
      <c r="H152" t="s">
        <v>81</v>
      </c>
      <c r="I152" t="s">
        <v>81</v>
      </c>
      <c r="J152" t="s">
        <v>81</v>
      </c>
      <c r="K152" t="s">
        <v>81</v>
      </c>
      <c r="L152" t="s">
        <v>81</v>
      </c>
      <c r="M152" t="s">
        <v>81</v>
      </c>
      <c r="N152" t="s">
        <v>81</v>
      </c>
      <c r="O152" t="s">
        <v>81</v>
      </c>
      <c r="P152" t="s">
        <v>81</v>
      </c>
      <c r="Q152" t="s">
        <v>81</v>
      </c>
      <c r="R152" t="s">
        <v>81</v>
      </c>
      <c r="S152" t="s">
        <v>81</v>
      </c>
      <c r="T152" t="s">
        <v>81</v>
      </c>
      <c r="U152" t="s">
        <v>81</v>
      </c>
      <c r="V152" t="s">
        <v>81</v>
      </c>
      <c r="W152" t="s">
        <v>81</v>
      </c>
      <c r="X152" t="s">
        <v>81</v>
      </c>
      <c r="Y152" t="s">
        <v>81</v>
      </c>
      <c r="Z152" t="s">
        <v>81</v>
      </c>
      <c r="AA152" t="s">
        <v>81</v>
      </c>
      <c r="AB152" t="s">
        <v>81</v>
      </c>
      <c r="AC152" t="s">
        <v>81</v>
      </c>
      <c r="AD152" t="s">
        <v>81</v>
      </c>
      <c r="AE152" t="s">
        <v>81</v>
      </c>
      <c r="AF152" t="s">
        <v>81</v>
      </c>
      <c r="AG152" t="s">
        <v>81</v>
      </c>
      <c r="AH152" t="s">
        <v>111</v>
      </c>
      <c r="AI152" t="s">
        <v>81</v>
      </c>
      <c r="AJ152" t="s">
        <v>81</v>
      </c>
      <c r="AK152" t="s">
        <v>81</v>
      </c>
      <c r="AL152" t="s">
        <v>81</v>
      </c>
      <c r="AM152" t="s">
        <v>81</v>
      </c>
      <c r="AN152" t="s">
        <v>81</v>
      </c>
      <c r="AO152" t="s">
        <v>81</v>
      </c>
      <c r="AP152" t="s">
        <v>81</v>
      </c>
      <c r="AQ152" t="s">
        <v>81</v>
      </c>
      <c r="AR152" t="s">
        <v>81</v>
      </c>
      <c r="AS152" t="s">
        <v>81</v>
      </c>
      <c r="AT152" t="s">
        <v>81</v>
      </c>
      <c r="AU152" t="s">
        <v>81</v>
      </c>
      <c r="AV152" t="s">
        <v>81</v>
      </c>
      <c r="AW152" t="s">
        <v>81</v>
      </c>
      <c r="AX152" t="s">
        <v>81</v>
      </c>
      <c r="AY152" t="s">
        <v>81</v>
      </c>
      <c r="AZ152" t="s">
        <v>81</v>
      </c>
      <c r="BA152" t="s">
        <v>81</v>
      </c>
    </row>
    <row r="153" spans="2:53" x14ac:dyDescent="0.2">
      <c r="B153" t="s">
        <v>87</v>
      </c>
      <c r="C153" t="s">
        <v>81</v>
      </c>
      <c r="D153" t="s">
        <v>81</v>
      </c>
      <c r="E153" t="s">
        <v>81</v>
      </c>
      <c r="F153" t="s">
        <v>81</v>
      </c>
      <c r="G153" t="s">
        <v>81</v>
      </c>
      <c r="H153" t="s">
        <v>81</v>
      </c>
      <c r="I153" t="s">
        <v>81</v>
      </c>
      <c r="J153" t="s">
        <v>81</v>
      </c>
      <c r="K153" t="s">
        <v>81</v>
      </c>
      <c r="L153" t="s">
        <v>81</v>
      </c>
      <c r="M153" t="s">
        <v>81</v>
      </c>
      <c r="N153" t="s">
        <v>81</v>
      </c>
      <c r="O153" t="s">
        <v>81</v>
      </c>
      <c r="P153" t="s">
        <v>81</v>
      </c>
      <c r="Q153" t="s">
        <v>81</v>
      </c>
      <c r="R153" t="s">
        <v>81</v>
      </c>
      <c r="S153" t="s">
        <v>81</v>
      </c>
      <c r="T153" t="s">
        <v>81</v>
      </c>
      <c r="U153" t="s">
        <v>81</v>
      </c>
      <c r="V153" t="s">
        <v>81</v>
      </c>
      <c r="W153" t="s">
        <v>81</v>
      </c>
      <c r="X153" t="s">
        <v>81</v>
      </c>
      <c r="Y153" t="s">
        <v>81</v>
      </c>
      <c r="Z153" t="s">
        <v>81</v>
      </c>
      <c r="AA153" t="s">
        <v>81</v>
      </c>
      <c r="AB153" t="s">
        <v>81</v>
      </c>
      <c r="AC153" t="s">
        <v>81</v>
      </c>
      <c r="AD153" t="s">
        <v>81</v>
      </c>
      <c r="AE153" t="s">
        <v>81</v>
      </c>
      <c r="AF153" t="s">
        <v>81</v>
      </c>
      <c r="AG153" t="s">
        <v>81</v>
      </c>
      <c r="AH153" t="s">
        <v>340</v>
      </c>
      <c r="AI153" t="s">
        <v>81</v>
      </c>
      <c r="AJ153" t="s">
        <v>81</v>
      </c>
      <c r="AK153" t="s">
        <v>81</v>
      </c>
      <c r="AL153" t="s">
        <v>81</v>
      </c>
      <c r="AM153" t="s">
        <v>81</v>
      </c>
      <c r="AN153" t="s">
        <v>81</v>
      </c>
      <c r="AO153" t="s">
        <v>81</v>
      </c>
      <c r="AP153" t="s">
        <v>81</v>
      </c>
      <c r="AQ153" t="s">
        <v>81</v>
      </c>
      <c r="AR153" t="s">
        <v>81</v>
      </c>
      <c r="AS153" t="s">
        <v>81</v>
      </c>
      <c r="AT153" t="s">
        <v>81</v>
      </c>
      <c r="AU153" t="s">
        <v>81</v>
      </c>
      <c r="AV153" t="s">
        <v>81</v>
      </c>
      <c r="AW153" t="s">
        <v>81</v>
      </c>
      <c r="AX153" t="s">
        <v>81</v>
      </c>
      <c r="AY153" t="s">
        <v>81</v>
      </c>
      <c r="AZ153" t="s">
        <v>81</v>
      </c>
      <c r="BA153" t="s">
        <v>81</v>
      </c>
    </row>
    <row r="154" spans="2:53" x14ac:dyDescent="0.2">
      <c r="B154" t="s">
        <v>81</v>
      </c>
      <c r="C154" t="s">
        <v>81</v>
      </c>
      <c r="D154" t="s">
        <v>81</v>
      </c>
      <c r="E154" t="s">
        <v>81</v>
      </c>
      <c r="F154" t="s">
        <v>81</v>
      </c>
      <c r="G154" t="s">
        <v>81</v>
      </c>
      <c r="H154" t="s">
        <v>81</v>
      </c>
      <c r="I154" t="s">
        <v>81</v>
      </c>
      <c r="J154" t="s">
        <v>81</v>
      </c>
      <c r="K154" t="s">
        <v>81</v>
      </c>
      <c r="L154" t="s">
        <v>81</v>
      </c>
      <c r="M154" t="s">
        <v>81</v>
      </c>
      <c r="N154" t="s">
        <v>81</v>
      </c>
      <c r="O154" t="s">
        <v>81</v>
      </c>
      <c r="P154" t="s">
        <v>81</v>
      </c>
      <c r="Q154" t="s">
        <v>81</v>
      </c>
      <c r="R154" t="s">
        <v>81</v>
      </c>
      <c r="S154" t="s">
        <v>81</v>
      </c>
      <c r="T154" t="s">
        <v>81</v>
      </c>
      <c r="U154" t="s">
        <v>81</v>
      </c>
      <c r="V154" t="s">
        <v>81</v>
      </c>
      <c r="W154" t="s">
        <v>81</v>
      </c>
      <c r="X154" t="s">
        <v>81</v>
      </c>
      <c r="Y154" t="s">
        <v>81</v>
      </c>
      <c r="Z154" t="s">
        <v>81</v>
      </c>
      <c r="AA154" t="s">
        <v>81</v>
      </c>
      <c r="AB154" t="s">
        <v>81</v>
      </c>
      <c r="AC154" t="s">
        <v>81</v>
      </c>
      <c r="AD154" t="s">
        <v>81</v>
      </c>
      <c r="AE154" t="s">
        <v>81</v>
      </c>
      <c r="AF154" t="s">
        <v>81</v>
      </c>
      <c r="AG154" t="s">
        <v>81</v>
      </c>
      <c r="AH154" t="s">
        <v>82</v>
      </c>
      <c r="AI154" t="s">
        <v>81</v>
      </c>
      <c r="AJ154" t="s">
        <v>81</v>
      </c>
      <c r="AK154" t="s">
        <v>81</v>
      </c>
      <c r="AL154" t="s">
        <v>81</v>
      </c>
      <c r="AM154" t="s">
        <v>81</v>
      </c>
      <c r="AN154" t="s">
        <v>81</v>
      </c>
      <c r="AO154" t="s">
        <v>81</v>
      </c>
      <c r="AP154" t="s">
        <v>81</v>
      </c>
      <c r="AQ154" t="s">
        <v>81</v>
      </c>
      <c r="AR154" t="s">
        <v>81</v>
      </c>
      <c r="AS154" t="s">
        <v>81</v>
      </c>
      <c r="AT154" t="s">
        <v>81</v>
      </c>
      <c r="AU154" t="s">
        <v>81</v>
      </c>
      <c r="AV154" t="s">
        <v>81</v>
      </c>
      <c r="AW154" t="s">
        <v>81</v>
      </c>
      <c r="AX154" t="s">
        <v>81</v>
      </c>
      <c r="AY154" t="s">
        <v>81</v>
      </c>
      <c r="AZ154" t="s">
        <v>81</v>
      </c>
      <c r="BA154" t="s">
        <v>81</v>
      </c>
    </row>
    <row r="155" spans="2:53" x14ac:dyDescent="0.2">
      <c r="B155" t="s">
        <v>18</v>
      </c>
      <c r="C155" t="s">
        <v>81</v>
      </c>
      <c r="D155" t="s">
        <v>81</v>
      </c>
      <c r="E155" t="s">
        <v>81</v>
      </c>
      <c r="F155" t="s">
        <v>81</v>
      </c>
      <c r="G155" t="s">
        <v>81</v>
      </c>
      <c r="H155" t="s">
        <v>81</v>
      </c>
      <c r="I155" t="s">
        <v>81</v>
      </c>
      <c r="J155" t="s">
        <v>81</v>
      </c>
      <c r="K155" t="s">
        <v>81</v>
      </c>
      <c r="L155" t="s">
        <v>81</v>
      </c>
      <c r="M155" t="s">
        <v>81</v>
      </c>
      <c r="N155" t="s">
        <v>81</v>
      </c>
      <c r="O155" t="s">
        <v>81</v>
      </c>
      <c r="P155" t="s">
        <v>81</v>
      </c>
      <c r="Q155" t="s">
        <v>81</v>
      </c>
      <c r="R155" t="s">
        <v>81</v>
      </c>
      <c r="S155" t="s">
        <v>81</v>
      </c>
      <c r="T155" t="s">
        <v>81</v>
      </c>
      <c r="U155" t="s">
        <v>81</v>
      </c>
      <c r="V155" t="s">
        <v>81</v>
      </c>
      <c r="W155" t="s">
        <v>81</v>
      </c>
      <c r="X155" t="s">
        <v>81</v>
      </c>
      <c r="Y155" t="s">
        <v>81</v>
      </c>
      <c r="Z155" t="s">
        <v>81</v>
      </c>
      <c r="AA155" t="s">
        <v>81</v>
      </c>
      <c r="AB155" t="s">
        <v>81</v>
      </c>
      <c r="AC155" t="s">
        <v>81</v>
      </c>
      <c r="AD155" t="s">
        <v>81</v>
      </c>
      <c r="AE155" t="s">
        <v>81</v>
      </c>
      <c r="AF155" t="s">
        <v>81</v>
      </c>
      <c r="AG155" t="s">
        <v>81</v>
      </c>
      <c r="AH155" t="s">
        <v>81</v>
      </c>
      <c r="AI155" t="s">
        <v>341</v>
      </c>
      <c r="AJ155" t="s">
        <v>81</v>
      </c>
      <c r="AK155" t="s">
        <v>81</v>
      </c>
      <c r="AL155" t="s">
        <v>81</v>
      </c>
      <c r="AM155" t="s">
        <v>81</v>
      </c>
      <c r="AN155" t="s">
        <v>81</v>
      </c>
      <c r="AO155" t="s">
        <v>81</v>
      </c>
      <c r="AP155" t="s">
        <v>81</v>
      </c>
      <c r="AQ155" t="s">
        <v>81</v>
      </c>
      <c r="AR155" t="s">
        <v>81</v>
      </c>
      <c r="AS155" t="s">
        <v>81</v>
      </c>
      <c r="AT155" t="s">
        <v>81</v>
      </c>
      <c r="AU155" t="s">
        <v>81</v>
      </c>
      <c r="AV155" t="s">
        <v>81</v>
      </c>
      <c r="AW155" t="s">
        <v>81</v>
      </c>
      <c r="AX155" t="s">
        <v>81</v>
      </c>
      <c r="AY155" t="s">
        <v>81</v>
      </c>
      <c r="AZ155" t="s">
        <v>81</v>
      </c>
      <c r="BA155" t="s">
        <v>81</v>
      </c>
    </row>
    <row r="156" spans="2:53" x14ac:dyDescent="0.2">
      <c r="B156" t="s">
        <v>81</v>
      </c>
      <c r="C156" t="s">
        <v>81</v>
      </c>
      <c r="D156" t="s">
        <v>81</v>
      </c>
      <c r="E156" t="s">
        <v>81</v>
      </c>
      <c r="F156" t="s">
        <v>81</v>
      </c>
      <c r="G156" t="s">
        <v>81</v>
      </c>
      <c r="H156" t="s">
        <v>81</v>
      </c>
      <c r="I156" t="s">
        <v>81</v>
      </c>
      <c r="J156" t="s">
        <v>81</v>
      </c>
      <c r="K156" t="s">
        <v>81</v>
      </c>
      <c r="L156" t="s">
        <v>81</v>
      </c>
      <c r="M156" t="s">
        <v>81</v>
      </c>
      <c r="N156" t="s">
        <v>81</v>
      </c>
      <c r="O156" t="s">
        <v>81</v>
      </c>
      <c r="P156" t="s">
        <v>81</v>
      </c>
      <c r="Q156" t="s">
        <v>81</v>
      </c>
      <c r="R156" t="s">
        <v>81</v>
      </c>
      <c r="S156" t="s">
        <v>81</v>
      </c>
      <c r="T156" t="s">
        <v>81</v>
      </c>
      <c r="U156" t="s">
        <v>81</v>
      </c>
      <c r="V156" t="s">
        <v>81</v>
      </c>
      <c r="W156" t="s">
        <v>81</v>
      </c>
      <c r="X156" t="s">
        <v>81</v>
      </c>
      <c r="Y156" t="s">
        <v>81</v>
      </c>
      <c r="Z156" t="s">
        <v>81</v>
      </c>
      <c r="AA156" t="s">
        <v>81</v>
      </c>
      <c r="AB156" t="s">
        <v>81</v>
      </c>
      <c r="AC156" t="s">
        <v>81</v>
      </c>
      <c r="AD156" t="s">
        <v>81</v>
      </c>
      <c r="AE156" t="s">
        <v>81</v>
      </c>
      <c r="AF156" t="s">
        <v>81</v>
      </c>
      <c r="AG156" t="s">
        <v>81</v>
      </c>
      <c r="AH156" t="s">
        <v>81</v>
      </c>
      <c r="AI156" t="s">
        <v>255</v>
      </c>
      <c r="AJ156" t="s">
        <v>81</v>
      </c>
      <c r="AK156" t="s">
        <v>81</v>
      </c>
      <c r="AL156" t="s">
        <v>81</v>
      </c>
      <c r="AM156" t="s">
        <v>81</v>
      </c>
      <c r="AN156" t="s">
        <v>81</v>
      </c>
      <c r="AO156" t="s">
        <v>81</v>
      </c>
      <c r="AP156" t="s">
        <v>81</v>
      </c>
      <c r="AQ156" t="s">
        <v>81</v>
      </c>
      <c r="AR156" t="s">
        <v>81</v>
      </c>
      <c r="AS156" t="s">
        <v>81</v>
      </c>
      <c r="AT156" t="s">
        <v>81</v>
      </c>
      <c r="AU156" t="s">
        <v>81</v>
      </c>
      <c r="AV156" t="s">
        <v>81</v>
      </c>
      <c r="AW156" t="s">
        <v>81</v>
      </c>
      <c r="AX156" t="s">
        <v>81</v>
      </c>
      <c r="AY156" t="s">
        <v>81</v>
      </c>
      <c r="AZ156" t="s">
        <v>81</v>
      </c>
      <c r="BA156" t="s">
        <v>81</v>
      </c>
    </row>
    <row r="157" spans="2:53" x14ac:dyDescent="0.2">
      <c r="B157" t="s">
        <v>87</v>
      </c>
      <c r="C157" t="s">
        <v>81</v>
      </c>
      <c r="D157" t="s">
        <v>81</v>
      </c>
      <c r="E157" t="s">
        <v>81</v>
      </c>
      <c r="F157" t="s">
        <v>81</v>
      </c>
      <c r="G157" t="s">
        <v>81</v>
      </c>
      <c r="H157" t="s">
        <v>81</v>
      </c>
      <c r="I157" t="s">
        <v>81</v>
      </c>
      <c r="J157" t="s">
        <v>81</v>
      </c>
      <c r="K157" t="s">
        <v>81</v>
      </c>
      <c r="L157" t="s">
        <v>81</v>
      </c>
      <c r="M157" t="s">
        <v>81</v>
      </c>
      <c r="N157" t="s">
        <v>81</v>
      </c>
      <c r="O157" t="s">
        <v>81</v>
      </c>
      <c r="P157" t="s">
        <v>81</v>
      </c>
      <c r="Q157" t="s">
        <v>81</v>
      </c>
      <c r="R157" t="s">
        <v>81</v>
      </c>
      <c r="S157" t="s">
        <v>81</v>
      </c>
      <c r="T157" t="s">
        <v>81</v>
      </c>
      <c r="U157" t="s">
        <v>81</v>
      </c>
      <c r="V157" t="s">
        <v>81</v>
      </c>
      <c r="W157" t="s">
        <v>81</v>
      </c>
      <c r="X157" t="s">
        <v>81</v>
      </c>
      <c r="Y157" t="s">
        <v>81</v>
      </c>
      <c r="Z157" t="s">
        <v>81</v>
      </c>
      <c r="AA157" t="s">
        <v>81</v>
      </c>
      <c r="AB157" t="s">
        <v>81</v>
      </c>
      <c r="AC157" t="s">
        <v>81</v>
      </c>
      <c r="AD157" t="s">
        <v>81</v>
      </c>
      <c r="AE157" t="s">
        <v>81</v>
      </c>
      <c r="AF157" t="s">
        <v>81</v>
      </c>
      <c r="AG157" t="s">
        <v>81</v>
      </c>
      <c r="AH157" t="s">
        <v>81</v>
      </c>
      <c r="AI157" t="s">
        <v>342</v>
      </c>
      <c r="AJ157" t="s">
        <v>81</v>
      </c>
      <c r="AK157" t="s">
        <v>81</v>
      </c>
      <c r="AL157" t="s">
        <v>81</v>
      </c>
      <c r="AM157" t="s">
        <v>81</v>
      </c>
      <c r="AN157" t="s">
        <v>81</v>
      </c>
      <c r="AO157" t="s">
        <v>81</v>
      </c>
      <c r="AP157" t="s">
        <v>81</v>
      </c>
      <c r="AQ157" t="s">
        <v>81</v>
      </c>
      <c r="AR157" t="s">
        <v>81</v>
      </c>
      <c r="AS157" t="s">
        <v>81</v>
      </c>
      <c r="AT157" t="s">
        <v>81</v>
      </c>
      <c r="AU157" t="s">
        <v>81</v>
      </c>
      <c r="AV157" t="s">
        <v>81</v>
      </c>
      <c r="AW157" t="s">
        <v>81</v>
      </c>
      <c r="AX157" t="s">
        <v>81</v>
      </c>
      <c r="AY157" t="s">
        <v>81</v>
      </c>
      <c r="AZ157" t="s">
        <v>81</v>
      </c>
      <c r="BA157" t="s">
        <v>81</v>
      </c>
    </row>
    <row r="158" spans="2:53" x14ac:dyDescent="0.2">
      <c r="B158" t="s">
        <v>81</v>
      </c>
      <c r="C158" t="s">
        <v>81</v>
      </c>
      <c r="D158" t="s">
        <v>81</v>
      </c>
      <c r="E158" t="s">
        <v>81</v>
      </c>
      <c r="F158" t="s">
        <v>81</v>
      </c>
      <c r="G158" t="s">
        <v>81</v>
      </c>
      <c r="H158" t="s">
        <v>81</v>
      </c>
      <c r="I158" t="s">
        <v>81</v>
      </c>
      <c r="J158" t="s">
        <v>81</v>
      </c>
      <c r="K158" t="s">
        <v>81</v>
      </c>
      <c r="L158" t="s">
        <v>81</v>
      </c>
      <c r="M158" t="s">
        <v>81</v>
      </c>
      <c r="N158" t="s">
        <v>81</v>
      </c>
      <c r="O158" t="s">
        <v>81</v>
      </c>
      <c r="P158" t="s">
        <v>81</v>
      </c>
      <c r="Q158" t="s">
        <v>81</v>
      </c>
      <c r="R158" t="s">
        <v>81</v>
      </c>
      <c r="S158" t="s">
        <v>81</v>
      </c>
      <c r="T158" t="s">
        <v>81</v>
      </c>
      <c r="U158" t="s">
        <v>81</v>
      </c>
      <c r="V158" t="s">
        <v>81</v>
      </c>
      <c r="W158" t="s">
        <v>81</v>
      </c>
      <c r="X158" t="s">
        <v>81</v>
      </c>
      <c r="Y158" t="s">
        <v>81</v>
      </c>
      <c r="Z158" t="s">
        <v>81</v>
      </c>
      <c r="AA158" t="s">
        <v>81</v>
      </c>
      <c r="AB158" t="s">
        <v>81</v>
      </c>
      <c r="AC158" t="s">
        <v>81</v>
      </c>
      <c r="AD158" t="s">
        <v>81</v>
      </c>
      <c r="AE158" t="s">
        <v>81</v>
      </c>
      <c r="AF158" t="s">
        <v>81</v>
      </c>
      <c r="AG158" t="s">
        <v>81</v>
      </c>
      <c r="AH158" t="s">
        <v>81</v>
      </c>
      <c r="AI158" t="s">
        <v>343</v>
      </c>
      <c r="AJ158" t="s">
        <v>81</v>
      </c>
      <c r="AK158" t="s">
        <v>81</v>
      </c>
      <c r="AL158" t="s">
        <v>81</v>
      </c>
      <c r="AM158" t="s">
        <v>81</v>
      </c>
      <c r="AN158" t="s">
        <v>81</v>
      </c>
      <c r="AO158" t="s">
        <v>81</v>
      </c>
      <c r="AP158" t="s">
        <v>81</v>
      </c>
      <c r="AQ158" t="s">
        <v>81</v>
      </c>
      <c r="AR158" t="s">
        <v>81</v>
      </c>
      <c r="AS158" t="s">
        <v>81</v>
      </c>
      <c r="AT158" t="s">
        <v>81</v>
      </c>
      <c r="AU158" t="s">
        <v>81</v>
      </c>
      <c r="AV158" t="s">
        <v>81</v>
      </c>
      <c r="AW158" t="s">
        <v>81</v>
      </c>
      <c r="AX158" t="s">
        <v>81</v>
      </c>
      <c r="AY158" t="s">
        <v>81</v>
      </c>
      <c r="AZ158" t="s">
        <v>81</v>
      </c>
      <c r="BA158" t="s">
        <v>81</v>
      </c>
    </row>
    <row r="159" spans="2:53" x14ac:dyDescent="0.2">
      <c r="B159" t="s">
        <v>29</v>
      </c>
      <c r="C159" t="s">
        <v>81</v>
      </c>
      <c r="D159" t="s">
        <v>81</v>
      </c>
      <c r="E159" t="s">
        <v>81</v>
      </c>
      <c r="F159" t="s">
        <v>81</v>
      </c>
      <c r="G159" t="s">
        <v>81</v>
      </c>
      <c r="H159" t="s">
        <v>81</v>
      </c>
      <c r="I159" t="s">
        <v>81</v>
      </c>
      <c r="J159" t="s">
        <v>81</v>
      </c>
      <c r="K159" t="s">
        <v>81</v>
      </c>
      <c r="L159" t="s">
        <v>81</v>
      </c>
      <c r="M159" t="s">
        <v>81</v>
      </c>
      <c r="N159" t="s">
        <v>81</v>
      </c>
      <c r="O159" t="s">
        <v>81</v>
      </c>
      <c r="P159" t="s">
        <v>81</v>
      </c>
      <c r="Q159" t="s">
        <v>81</v>
      </c>
      <c r="R159" t="s">
        <v>81</v>
      </c>
      <c r="S159" t="s">
        <v>81</v>
      </c>
      <c r="T159" t="s">
        <v>81</v>
      </c>
      <c r="U159" t="s">
        <v>81</v>
      </c>
      <c r="V159" t="s">
        <v>81</v>
      </c>
      <c r="W159" t="s">
        <v>81</v>
      </c>
      <c r="X159" t="s">
        <v>81</v>
      </c>
      <c r="Y159" t="s">
        <v>81</v>
      </c>
      <c r="Z159" t="s">
        <v>81</v>
      </c>
      <c r="AA159" t="s">
        <v>81</v>
      </c>
      <c r="AB159" t="s">
        <v>81</v>
      </c>
      <c r="AC159" t="s">
        <v>81</v>
      </c>
      <c r="AD159" t="s">
        <v>81</v>
      </c>
      <c r="AE159" t="s">
        <v>81</v>
      </c>
      <c r="AF159" t="s">
        <v>81</v>
      </c>
      <c r="AG159" t="s">
        <v>81</v>
      </c>
      <c r="AH159" t="s">
        <v>81</v>
      </c>
      <c r="AI159" t="s">
        <v>81</v>
      </c>
      <c r="AJ159" t="s">
        <v>344</v>
      </c>
      <c r="AK159" t="s">
        <v>345</v>
      </c>
      <c r="AL159" t="s">
        <v>346</v>
      </c>
      <c r="AM159" t="s">
        <v>81</v>
      </c>
      <c r="AN159" t="s">
        <v>81</v>
      </c>
      <c r="AO159" t="s">
        <v>81</v>
      </c>
      <c r="AP159" t="s">
        <v>81</v>
      </c>
      <c r="AQ159" t="s">
        <v>81</v>
      </c>
      <c r="AR159" t="s">
        <v>81</v>
      </c>
      <c r="AS159" t="s">
        <v>81</v>
      </c>
      <c r="AT159" t="s">
        <v>81</v>
      </c>
      <c r="AU159" t="s">
        <v>81</v>
      </c>
      <c r="AV159" t="s">
        <v>81</v>
      </c>
      <c r="AW159" t="s">
        <v>81</v>
      </c>
      <c r="AX159" t="s">
        <v>81</v>
      </c>
      <c r="AY159" t="s">
        <v>81</v>
      </c>
      <c r="AZ159" t="s">
        <v>81</v>
      </c>
      <c r="BA159" t="s">
        <v>81</v>
      </c>
    </row>
    <row r="160" spans="2:53" x14ac:dyDescent="0.2">
      <c r="B160" t="s">
        <v>81</v>
      </c>
      <c r="C160" t="s">
        <v>81</v>
      </c>
      <c r="D160" t="s">
        <v>81</v>
      </c>
      <c r="E160" t="s">
        <v>81</v>
      </c>
      <c r="F160" t="s">
        <v>81</v>
      </c>
      <c r="G160" t="s">
        <v>81</v>
      </c>
      <c r="H160" t="s">
        <v>81</v>
      </c>
      <c r="I160" t="s">
        <v>81</v>
      </c>
      <c r="J160" t="s">
        <v>81</v>
      </c>
      <c r="K160" t="s">
        <v>81</v>
      </c>
      <c r="L160" t="s">
        <v>81</v>
      </c>
      <c r="M160" t="s">
        <v>81</v>
      </c>
      <c r="N160" t="s">
        <v>81</v>
      </c>
      <c r="O160" t="s">
        <v>81</v>
      </c>
      <c r="P160" t="s">
        <v>81</v>
      </c>
      <c r="Q160" t="s">
        <v>81</v>
      </c>
      <c r="R160" t="s">
        <v>81</v>
      </c>
      <c r="S160" t="s">
        <v>81</v>
      </c>
      <c r="T160" t="s">
        <v>81</v>
      </c>
      <c r="U160" t="s">
        <v>81</v>
      </c>
      <c r="V160" t="s">
        <v>81</v>
      </c>
      <c r="W160" t="s">
        <v>81</v>
      </c>
      <c r="X160" t="s">
        <v>81</v>
      </c>
      <c r="Y160" t="s">
        <v>81</v>
      </c>
      <c r="Z160" t="s">
        <v>81</v>
      </c>
      <c r="AA160" t="s">
        <v>81</v>
      </c>
      <c r="AB160" t="s">
        <v>81</v>
      </c>
      <c r="AC160" t="s">
        <v>81</v>
      </c>
      <c r="AD160" t="s">
        <v>81</v>
      </c>
      <c r="AE160" t="s">
        <v>81</v>
      </c>
      <c r="AF160" t="s">
        <v>81</v>
      </c>
      <c r="AG160" t="s">
        <v>81</v>
      </c>
      <c r="AH160" t="s">
        <v>81</v>
      </c>
      <c r="AI160" t="s">
        <v>81</v>
      </c>
      <c r="AJ160" t="s">
        <v>222</v>
      </c>
      <c r="AK160" t="s">
        <v>204</v>
      </c>
      <c r="AL160" t="s">
        <v>204</v>
      </c>
      <c r="AM160" t="s">
        <v>81</v>
      </c>
      <c r="AN160" t="s">
        <v>81</v>
      </c>
      <c r="AO160" t="s">
        <v>81</v>
      </c>
      <c r="AP160" t="s">
        <v>81</v>
      </c>
      <c r="AQ160" t="s">
        <v>81</v>
      </c>
      <c r="AR160" t="s">
        <v>81</v>
      </c>
      <c r="AS160" t="s">
        <v>81</v>
      </c>
      <c r="AT160" t="s">
        <v>81</v>
      </c>
      <c r="AU160" t="s">
        <v>81</v>
      </c>
      <c r="AV160" t="s">
        <v>81</v>
      </c>
      <c r="AW160" t="s">
        <v>81</v>
      </c>
      <c r="AX160" t="s">
        <v>81</v>
      </c>
      <c r="AY160" t="s">
        <v>81</v>
      </c>
      <c r="AZ160" t="s">
        <v>81</v>
      </c>
      <c r="BA160" t="s">
        <v>81</v>
      </c>
    </row>
    <row r="161" spans="2:53" x14ac:dyDescent="0.2">
      <c r="B161" t="s">
        <v>17</v>
      </c>
      <c r="C161" t="s">
        <v>81</v>
      </c>
      <c r="D161" t="s">
        <v>81</v>
      </c>
      <c r="E161" t="s">
        <v>81</v>
      </c>
      <c r="F161" t="s">
        <v>81</v>
      </c>
      <c r="G161" t="s">
        <v>81</v>
      </c>
      <c r="H161" t="s">
        <v>81</v>
      </c>
      <c r="I161" t="s">
        <v>81</v>
      </c>
      <c r="J161" t="s">
        <v>81</v>
      </c>
      <c r="K161" t="s">
        <v>81</v>
      </c>
      <c r="L161" t="s">
        <v>81</v>
      </c>
      <c r="M161" t="s">
        <v>81</v>
      </c>
      <c r="N161" t="s">
        <v>81</v>
      </c>
      <c r="O161" t="s">
        <v>81</v>
      </c>
      <c r="P161" t="s">
        <v>81</v>
      </c>
      <c r="Q161" t="s">
        <v>81</v>
      </c>
      <c r="R161" t="s">
        <v>81</v>
      </c>
      <c r="S161" t="s">
        <v>81</v>
      </c>
      <c r="T161" t="s">
        <v>81</v>
      </c>
      <c r="U161" t="s">
        <v>81</v>
      </c>
      <c r="V161" t="s">
        <v>81</v>
      </c>
      <c r="W161" t="s">
        <v>81</v>
      </c>
      <c r="X161" t="s">
        <v>81</v>
      </c>
      <c r="Y161" t="s">
        <v>81</v>
      </c>
      <c r="Z161" t="s">
        <v>81</v>
      </c>
      <c r="AA161" t="s">
        <v>81</v>
      </c>
      <c r="AB161" t="s">
        <v>81</v>
      </c>
      <c r="AC161" t="s">
        <v>81</v>
      </c>
      <c r="AD161" t="s">
        <v>81</v>
      </c>
      <c r="AE161" t="s">
        <v>81</v>
      </c>
      <c r="AF161" t="s">
        <v>81</v>
      </c>
      <c r="AG161" t="s">
        <v>81</v>
      </c>
      <c r="AH161" t="s">
        <v>81</v>
      </c>
      <c r="AI161" t="s">
        <v>81</v>
      </c>
      <c r="AJ161" t="s">
        <v>263</v>
      </c>
      <c r="AK161" t="s">
        <v>81</v>
      </c>
      <c r="AL161" t="s">
        <v>81</v>
      </c>
      <c r="AM161" t="s">
        <v>81</v>
      </c>
      <c r="AN161" t="s">
        <v>81</v>
      </c>
      <c r="AO161" t="s">
        <v>81</v>
      </c>
      <c r="AP161" t="s">
        <v>81</v>
      </c>
      <c r="AQ161" t="s">
        <v>81</v>
      </c>
      <c r="AR161" t="s">
        <v>81</v>
      </c>
      <c r="AS161" t="s">
        <v>81</v>
      </c>
      <c r="AT161" t="s">
        <v>81</v>
      </c>
      <c r="AU161" t="s">
        <v>81</v>
      </c>
      <c r="AV161" t="s">
        <v>81</v>
      </c>
      <c r="AW161" t="s">
        <v>81</v>
      </c>
      <c r="AX161" t="s">
        <v>81</v>
      </c>
      <c r="AY161" t="s">
        <v>81</v>
      </c>
      <c r="AZ161" t="s">
        <v>81</v>
      </c>
      <c r="BA161" t="s">
        <v>81</v>
      </c>
    </row>
    <row r="162" spans="2:53" x14ac:dyDescent="0.2">
      <c r="B162" t="s">
        <v>81</v>
      </c>
      <c r="C162" t="s">
        <v>81</v>
      </c>
      <c r="D162" t="s">
        <v>81</v>
      </c>
      <c r="E162" t="s">
        <v>81</v>
      </c>
      <c r="F162" t="s">
        <v>81</v>
      </c>
      <c r="G162" t="s">
        <v>81</v>
      </c>
      <c r="H162" t="s">
        <v>81</v>
      </c>
      <c r="I162" t="s">
        <v>81</v>
      </c>
      <c r="J162" t="s">
        <v>81</v>
      </c>
      <c r="K162" t="s">
        <v>81</v>
      </c>
      <c r="L162" t="s">
        <v>81</v>
      </c>
      <c r="M162" t="s">
        <v>81</v>
      </c>
      <c r="N162" t="s">
        <v>81</v>
      </c>
      <c r="O162" t="s">
        <v>81</v>
      </c>
      <c r="P162" t="s">
        <v>81</v>
      </c>
      <c r="Q162" t="s">
        <v>81</v>
      </c>
      <c r="R162" t="s">
        <v>81</v>
      </c>
      <c r="S162" t="s">
        <v>81</v>
      </c>
      <c r="T162" t="s">
        <v>81</v>
      </c>
      <c r="U162" t="s">
        <v>81</v>
      </c>
      <c r="V162" t="s">
        <v>81</v>
      </c>
      <c r="W162" t="s">
        <v>81</v>
      </c>
      <c r="X162" t="s">
        <v>81</v>
      </c>
      <c r="Y162" t="s">
        <v>81</v>
      </c>
      <c r="Z162" t="s">
        <v>81</v>
      </c>
      <c r="AA162" t="s">
        <v>81</v>
      </c>
      <c r="AB162" t="s">
        <v>81</v>
      </c>
      <c r="AC162" t="s">
        <v>81</v>
      </c>
      <c r="AD162" t="s">
        <v>81</v>
      </c>
      <c r="AE162" t="s">
        <v>81</v>
      </c>
      <c r="AF162" t="s">
        <v>81</v>
      </c>
      <c r="AG162" t="s">
        <v>81</v>
      </c>
      <c r="AH162" t="s">
        <v>81</v>
      </c>
      <c r="AI162" t="s">
        <v>81</v>
      </c>
      <c r="AJ162" t="s">
        <v>132</v>
      </c>
      <c r="AK162" t="s">
        <v>81</v>
      </c>
      <c r="AL162" t="s">
        <v>81</v>
      </c>
      <c r="AM162" t="s">
        <v>81</v>
      </c>
      <c r="AN162" t="s">
        <v>81</v>
      </c>
      <c r="AO162" t="s">
        <v>81</v>
      </c>
      <c r="AP162" t="s">
        <v>81</v>
      </c>
      <c r="AQ162" t="s">
        <v>81</v>
      </c>
      <c r="AR162" t="s">
        <v>81</v>
      </c>
      <c r="AS162" t="s">
        <v>81</v>
      </c>
      <c r="AT162" t="s">
        <v>81</v>
      </c>
      <c r="AU162" t="s">
        <v>81</v>
      </c>
      <c r="AV162" t="s">
        <v>81</v>
      </c>
      <c r="AW162" t="s">
        <v>81</v>
      </c>
      <c r="AX162" t="s">
        <v>81</v>
      </c>
      <c r="AY162" t="s">
        <v>81</v>
      </c>
      <c r="AZ162" t="s">
        <v>81</v>
      </c>
      <c r="BA162" t="s">
        <v>81</v>
      </c>
    </row>
    <row r="163" spans="2:53" x14ac:dyDescent="0.2">
      <c r="B163" t="s">
        <v>87</v>
      </c>
      <c r="C163" t="s">
        <v>81</v>
      </c>
      <c r="D163" t="s">
        <v>81</v>
      </c>
      <c r="E163" t="s">
        <v>81</v>
      </c>
      <c r="F163" t="s">
        <v>81</v>
      </c>
      <c r="G163" t="s">
        <v>81</v>
      </c>
      <c r="H163" t="s">
        <v>81</v>
      </c>
      <c r="I163" t="s">
        <v>81</v>
      </c>
      <c r="J163" t="s">
        <v>81</v>
      </c>
      <c r="K163" t="s">
        <v>81</v>
      </c>
      <c r="L163" t="s">
        <v>81</v>
      </c>
      <c r="M163" t="s">
        <v>81</v>
      </c>
      <c r="N163" t="s">
        <v>81</v>
      </c>
      <c r="O163" t="s">
        <v>81</v>
      </c>
      <c r="P163" t="s">
        <v>81</v>
      </c>
      <c r="Q163" t="s">
        <v>81</v>
      </c>
      <c r="R163" t="s">
        <v>81</v>
      </c>
      <c r="S163" t="s">
        <v>81</v>
      </c>
      <c r="T163" t="s">
        <v>81</v>
      </c>
      <c r="U163" t="s">
        <v>81</v>
      </c>
      <c r="V163" t="s">
        <v>81</v>
      </c>
      <c r="W163" t="s">
        <v>81</v>
      </c>
      <c r="X163" t="s">
        <v>81</v>
      </c>
      <c r="Y163" t="s">
        <v>81</v>
      </c>
      <c r="Z163" t="s">
        <v>81</v>
      </c>
      <c r="AA163" t="s">
        <v>81</v>
      </c>
      <c r="AB163" t="s">
        <v>81</v>
      </c>
      <c r="AC163" t="s">
        <v>81</v>
      </c>
      <c r="AD163" t="s">
        <v>81</v>
      </c>
      <c r="AE163" t="s">
        <v>81</v>
      </c>
      <c r="AF163" t="s">
        <v>81</v>
      </c>
      <c r="AG163" t="s">
        <v>81</v>
      </c>
      <c r="AH163" t="s">
        <v>81</v>
      </c>
      <c r="AI163" t="s">
        <v>81</v>
      </c>
      <c r="AJ163" t="s">
        <v>347</v>
      </c>
      <c r="AK163" t="s">
        <v>81</v>
      </c>
      <c r="AL163" t="s">
        <v>81</v>
      </c>
      <c r="AM163" t="s">
        <v>81</v>
      </c>
      <c r="AN163" t="s">
        <v>81</v>
      </c>
      <c r="AO163" t="s">
        <v>81</v>
      </c>
      <c r="AP163" t="s">
        <v>81</v>
      </c>
      <c r="AQ163" t="s">
        <v>81</v>
      </c>
      <c r="AR163" t="s">
        <v>81</v>
      </c>
      <c r="AS163" t="s">
        <v>81</v>
      </c>
      <c r="AT163" t="s">
        <v>81</v>
      </c>
      <c r="AU163" t="s">
        <v>81</v>
      </c>
      <c r="AV163" t="s">
        <v>81</v>
      </c>
      <c r="AW163" t="s">
        <v>81</v>
      </c>
      <c r="AX163" t="s">
        <v>81</v>
      </c>
      <c r="AY163" t="s">
        <v>81</v>
      </c>
      <c r="AZ163" t="s">
        <v>81</v>
      </c>
      <c r="BA163" t="s">
        <v>81</v>
      </c>
    </row>
    <row r="164" spans="2:53" x14ac:dyDescent="0.2">
      <c r="B164" t="s">
        <v>81</v>
      </c>
      <c r="C164" t="s">
        <v>81</v>
      </c>
      <c r="D164" t="s">
        <v>81</v>
      </c>
      <c r="E164" t="s">
        <v>81</v>
      </c>
      <c r="F164" t="s">
        <v>81</v>
      </c>
      <c r="G164" t="s">
        <v>81</v>
      </c>
      <c r="H164" t="s">
        <v>81</v>
      </c>
      <c r="I164" t="s">
        <v>81</v>
      </c>
      <c r="J164" t="s">
        <v>81</v>
      </c>
      <c r="K164" t="s">
        <v>81</v>
      </c>
      <c r="L164" t="s">
        <v>81</v>
      </c>
      <c r="M164" t="s">
        <v>81</v>
      </c>
      <c r="N164" t="s">
        <v>81</v>
      </c>
      <c r="O164" t="s">
        <v>81</v>
      </c>
      <c r="P164" t="s">
        <v>81</v>
      </c>
      <c r="Q164" t="s">
        <v>81</v>
      </c>
      <c r="R164" t="s">
        <v>81</v>
      </c>
      <c r="S164" t="s">
        <v>81</v>
      </c>
      <c r="T164" t="s">
        <v>81</v>
      </c>
      <c r="U164" t="s">
        <v>81</v>
      </c>
      <c r="V164" t="s">
        <v>81</v>
      </c>
      <c r="W164" t="s">
        <v>81</v>
      </c>
      <c r="X164" t="s">
        <v>81</v>
      </c>
      <c r="Y164" t="s">
        <v>81</v>
      </c>
      <c r="Z164" t="s">
        <v>81</v>
      </c>
      <c r="AA164" t="s">
        <v>81</v>
      </c>
      <c r="AB164" t="s">
        <v>81</v>
      </c>
      <c r="AC164" t="s">
        <v>81</v>
      </c>
      <c r="AD164" t="s">
        <v>81</v>
      </c>
      <c r="AE164" t="s">
        <v>81</v>
      </c>
      <c r="AF164" t="s">
        <v>81</v>
      </c>
      <c r="AG164" t="s">
        <v>81</v>
      </c>
      <c r="AH164" t="s">
        <v>81</v>
      </c>
      <c r="AI164" t="s">
        <v>81</v>
      </c>
      <c r="AJ164" t="s">
        <v>93</v>
      </c>
      <c r="AK164" t="s">
        <v>81</v>
      </c>
      <c r="AL164" t="s">
        <v>81</v>
      </c>
      <c r="AM164" t="s">
        <v>81</v>
      </c>
      <c r="AN164" t="s">
        <v>81</v>
      </c>
      <c r="AO164" t="s">
        <v>81</v>
      </c>
      <c r="AP164" t="s">
        <v>81</v>
      </c>
      <c r="AQ164" t="s">
        <v>81</v>
      </c>
      <c r="AR164" t="s">
        <v>81</v>
      </c>
      <c r="AS164" t="s">
        <v>81</v>
      </c>
      <c r="AT164" t="s">
        <v>81</v>
      </c>
      <c r="AU164" t="s">
        <v>81</v>
      </c>
      <c r="AV164" t="s">
        <v>81</v>
      </c>
      <c r="AW164" t="s">
        <v>81</v>
      </c>
      <c r="AX164" t="s">
        <v>81</v>
      </c>
      <c r="AY164" t="s">
        <v>81</v>
      </c>
      <c r="AZ164" t="s">
        <v>81</v>
      </c>
      <c r="BA164" t="s">
        <v>81</v>
      </c>
    </row>
    <row r="165" spans="2:53" x14ac:dyDescent="0.2">
      <c r="B165" t="s">
        <v>39</v>
      </c>
      <c r="C165" t="s">
        <v>81</v>
      </c>
      <c r="D165" t="s">
        <v>81</v>
      </c>
      <c r="E165" t="s">
        <v>81</v>
      </c>
      <c r="F165" t="s">
        <v>81</v>
      </c>
      <c r="G165" t="s">
        <v>81</v>
      </c>
      <c r="H165" t="s">
        <v>81</v>
      </c>
      <c r="I165" t="s">
        <v>81</v>
      </c>
      <c r="J165" t="s">
        <v>81</v>
      </c>
      <c r="K165" t="s">
        <v>81</v>
      </c>
      <c r="L165" t="s">
        <v>81</v>
      </c>
      <c r="M165" t="s">
        <v>81</v>
      </c>
      <c r="N165" t="s">
        <v>81</v>
      </c>
      <c r="O165" t="s">
        <v>81</v>
      </c>
      <c r="P165" t="s">
        <v>81</v>
      </c>
      <c r="Q165" t="s">
        <v>81</v>
      </c>
      <c r="R165" t="s">
        <v>81</v>
      </c>
      <c r="S165" t="s">
        <v>81</v>
      </c>
      <c r="T165" t="s">
        <v>81</v>
      </c>
      <c r="U165" t="s">
        <v>81</v>
      </c>
      <c r="V165" t="s">
        <v>81</v>
      </c>
      <c r="W165" t="s">
        <v>81</v>
      </c>
      <c r="X165" t="s">
        <v>81</v>
      </c>
      <c r="Y165" t="s">
        <v>81</v>
      </c>
      <c r="Z165" t="s">
        <v>81</v>
      </c>
      <c r="AA165" t="s">
        <v>81</v>
      </c>
      <c r="AB165" t="s">
        <v>81</v>
      </c>
      <c r="AC165" t="s">
        <v>81</v>
      </c>
      <c r="AD165" t="s">
        <v>81</v>
      </c>
      <c r="AE165" t="s">
        <v>81</v>
      </c>
      <c r="AF165" t="s">
        <v>81</v>
      </c>
      <c r="AG165" t="s">
        <v>81</v>
      </c>
      <c r="AH165" t="s">
        <v>81</v>
      </c>
      <c r="AI165" t="s">
        <v>81</v>
      </c>
      <c r="AJ165" t="s">
        <v>81</v>
      </c>
      <c r="AK165" t="s">
        <v>348</v>
      </c>
      <c r="AL165" t="s">
        <v>81</v>
      </c>
      <c r="AM165" t="s">
        <v>81</v>
      </c>
      <c r="AN165" t="s">
        <v>81</v>
      </c>
      <c r="AO165" t="s">
        <v>81</v>
      </c>
      <c r="AP165" t="s">
        <v>81</v>
      </c>
      <c r="AQ165" t="s">
        <v>81</v>
      </c>
      <c r="AR165" t="s">
        <v>81</v>
      </c>
      <c r="AS165" t="s">
        <v>81</v>
      </c>
      <c r="AT165" t="s">
        <v>81</v>
      </c>
      <c r="AU165" t="s">
        <v>81</v>
      </c>
      <c r="AV165" t="s">
        <v>81</v>
      </c>
      <c r="AW165" t="s">
        <v>81</v>
      </c>
      <c r="AX165" t="s">
        <v>81</v>
      </c>
      <c r="AY165" t="s">
        <v>81</v>
      </c>
      <c r="AZ165" t="s">
        <v>81</v>
      </c>
      <c r="BA165" t="s">
        <v>81</v>
      </c>
    </row>
    <row r="166" spans="2:53" x14ac:dyDescent="0.2">
      <c r="B166" t="s">
        <v>81</v>
      </c>
      <c r="C166" t="s">
        <v>81</v>
      </c>
      <c r="D166" t="s">
        <v>81</v>
      </c>
      <c r="E166" t="s">
        <v>81</v>
      </c>
      <c r="F166" t="s">
        <v>81</v>
      </c>
      <c r="G166" t="s">
        <v>81</v>
      </c>
      <c r="H166" t="s">
        <v>81</v>
      </c>
      <c r="I166" t="s">
        <v>81</v>
      </c>
      <c r="J166" t="s">
        <v>81</v>
      </c>
      <c r="K166" t="s">
        <v>81</v>
      </c>
      <c r="L166" t="s">
        <v>81</v>
      </c>
      <c r="M166" t="s">
        <v>81</v>
      </c>
      <c r="N166" t="s">
        <v>81</v>
      </c>
      <c r="O166" t="s">
        <v>81</v>
      </c>
      <c r="P166" t="s">
        <v>81</v>
      </c>
      <c r="Q166" t="s">
        <v>81</v>
      </c>
      <c r="R166" t="s">
        <v>81</v>
      </c>
      <c r="S166" t="s">
        <v>81</v>
      </c>
      <c r="T166" t="s">
        <v>81</v>
      </c>
      <c r="U166" t="s">
        <v>81</v>
      </c>
      <c r="V166" t="s">
        <v>81</v>
      </c>
      <c r="W166" t="s">
        <v>81</v>
      </c>
      <c r="X166" t="s">
        <v>81</v>
      </c>
      <c r="Y166" t="s">
        <v>81</v>
      </c>
      <c r="Z166" t="s">
        <v>81</v>
      </c>
      <c r="AA166" t="s">
        <v>81</v>
      </c>
      <c r="AB166" t="s">
        <v>81</v>
      </c>
      <c r="AC166" t="s">
        <v>81</v>
      </c>
      <c r="AD166" t="s">
        <v>81</v>
      </c>
      <c r="AE166" t="s">
        <v>81</v>
      </c>
      <c r="AF166" t="s">
        <v>81</v>
      </c>
      <c r="AG166" t="s">
        <v>81</v>
      </c>
      <c r="AH166" t="s">
        <v>81</v>
      </c>
      <c r="AI166" t="s">
        <v>81</v>
      </c>
      <c r="AJ166" t="s">
        <v>81</v>
      </c>
      <c r="AK166" t="s">
        <v>243</v>
      </c>
      <c r="AL166" t="s">
        <v>81</v>
      </c>
      <c r="AM166" t="s">
        <v>81</v>
      </c>
      <c r="AN166" t="s">
        <v>81</v>
      </c>
      <c r="AO166" t="s">
        <v>81</v>
      </c>
      <c r="AP166" t="s">
        <v>81</v>
      </c>
      <c r="AQ166" t="s">
        <v>81</v>
      </c>
      <c r="AR166" t="s">
        <v>81</v>
      </c>
      <c r="AS166" t="s">
        <v>81</v>
      </c>
      <c r="AT166" t="s">
        <v>81</v>
      </c>
      <c r="AU166" t="s">
        <v>81</v>
      </c>
      <c r="AV166" t="s">
        <v>81</v>
      </c>
      <c r="AW166" t="s">
        <v>81</v>
      </c>
      <c r="AX166" t="s">
        <v>81</v>
      </c>
      <c r="AY166" t="s">
        <v>81</v>
      </c>
      <c r="AZ166" t="s">
        <v>81</v>
      </c>
      <c r="BA166" t="s">
        <v>81</v>
      </c>
    </row>
    <row r="167" spans="2:53" x14ac:dyDescent="0.2">
      <c r="B167" t="s">
        <v>87</v>
      </c>
      <c r="C167" t="s">
        <v>81</v>
      </c>
      <c r="D167" t="s">
        <v>81</v>
      </c>
      <c r="E167" t="s">
        <v>81</v>
      </c>
      <c r="F167" t="s">
        <v>81</v>
      </c>
      <c r="G167" t="s">
        <v>81</v>
      </c>
      <c r="H167" t="s">
        <v>81</v>
      </c>
      <c r="I167" t="s">
        <v>81</v>
      </c>
      <c r="J167" t="s">
        <v>81</v>
      </c>
      <c r="K167" t="s">
        <v>81</v>
      </c>
      <c r="L167" t="s">
        <v>81</v>
      </c>
      <c r="M167" t="s">
        <v>81</v>
      </c>
      <c r="N167" t="s">
        <v>81</v>
      </c>
      <c r="O167" t="s">
        <v>81</v>
      </c>
      <c r="P167" t="s">
        <v>81</v>
      </c>
      <c r="Q167" t="s">
        <v>81</v>
      </c>
      <c r="R167" t="s">
        <v>81</v>
      </c>
      <c r="S167" t="s">
        <v>81</v>
      </c>
      <c r="T167" t="s">
        <v>81</v>
      </c>
      <c r="U167" t="s">
        <v>81</v>
      </c>
      <c r="V167" t="s">
        <v>81</v>
      </c>
      <c r="W167" t="s">
        <v>81</v>
      </c>
      <c r="X167" t="s">
        <v>81</v>
      </c>
      <c r="Y167" t="s">
        <v>81</v>
      </c>
      <c r="Z167" t="s">
        <v>81</v>
      </c>
      <c r="AA167" t="s">
        <v>81</v>
      </c>
      <c r="AB167" t="s">
        <v>81</v>
      </c>
      <c r="AC167" t="s">
        <v>81</v>
      </c>
      <c r="AD167" t="s">
        <v>81</v>
      </c>
      <c r="AE167" t="s">
        <v>81</v>
      </c>
      <c r="AF167" t="s">
        <v>81</v>
      </c>
      <c r="AG167" t="s">
        <v>81</v>
      </c>
      <c r="AH167" t="s">
        <v>81</v>
      </c>
      <c r="AI167" t="s">
        <v>81</v>
      </c>
      <c r="AJ167" t="s">
        <v>81</v>
      </c>
      <c r="AK167" t="s">
        <v>263</v>
      </c>
      <c r="AL167" t="s">
        <v>81</v>
      </c>
      <c r="AM167" t="s">
        <v>81</v>
      </c>
      <c r="AN167" t="s">
        <v>81</v>
      </c>
      <c r="AO167" t="s">
        <v>81</v>
      </c>
      <c r="AP167" t="s">
        <v>81</v>
      </c>
      <c r="AQ167" t="s">
        <v>81</v>
      </c>
      <c r="AR167" t="s">
        <v>81</v>
      </c>
      <c r="AS167" t="s">
        <v>81</v>
      </c>
      <c r="AT167" t="s">
        <v>81</v>
      </c>
      <c r="AU167" t="s">
        <v>81</v>
      </c>
      <c r="AV167" t="s">
        <v>81</v>
      </c>
      <c r="AW167" t="s">
        <v>81</v>
      </c>
      <c r="AX167" t="s">
        <v>81</v>
      </c>
      <c r="AY167" t="s">
        <v>81</v>
      </c>
      <c r="AZ167" t="s">
        <v>81</v>
      </c>
      <c r="BA167" t="s">
        <v>81</v>
      </c>
    </row>
    <row r="168" spans="2:53" x14ac:dyDescent="0.2">
      <c r="B168" t="s">
        <v>81</v>
      </c>
      <c r="C168" t="s">
        <v>81</v>
      </c>
      <c r="D168" t="s">
        <v>81</v>
      </c>
      <c r="E168" t="s">
        <v>81</v>
      </c>
      <c r="F168" t="s">
        <v>81</v>
      </c>
      <c r="G168" t="s">
        <v>81</v>
      </c>
      <c r="H168" t="s">
        <v>81</v>
      </c>
      <c r="I168" t="s">
        <v>81</v>
      </c>
      <c r="J168" t="s">
        <v>81</v>
      </c>
      <c r="K168" t="s">
        <v>81</v>
      </c>
      <c r="L168" t="s">
        <v>81</v>
      </c>
      <c r="M168" t="s">
        <v>81</v>
      </c>
      <c r="N168" t="s">
        <v>81</v>
      </c>
      <c r="O168" t="s">
        <v>81</v>
      </c>
      <c r="P168" t="s">
        <v>81</v>
      </c>
      <c r="Q168" t="s">
        <v>81</v>
      </c>
      <c r="R168" t="s">
        <v>81</v>
      </c>
      <c r="S168" t="s">
        <v>81</v>
      </c>
      <c r="T168" t="s">
        <v>81</v>
      </c>
      <c r="U168" t="s">
        <v>81</v>
      </c>
      <c r="V168" t="s">
        <v>81</v>
      </c>
      <c r="W168" t="s">
        <v>81</v>
      </c>
      <c r="X168" t="s">
        <v>81</v>
      </c>
      <c r="Y168" t="s">
        <v>81</v>
      </c>
      <c r="Z168" t="s">
        <v>81</v>
      </c>
      <c r="AA168" t="s">
        <v>81</v>
      </c>
      <c r="AB168" t="s">
        <v>81</v>
      </c>
      <c r="AC168" t="s">
        <v>81</v>
      </c>
      <c r="AD168" t="s">
        <v>81</v>
      </c>
      <c r="AE168" t="s">
        <v>81</v>
      </c>
      <c r="AF168" t="s">
        <v>81</v>
      </c>
      <c r="AG168" t="s">
        <v>81</v>
      </c>
      <c r="AH168" t="s">
        <v>81</v>
      </c>
      <c r="AI168" t="s">
        <v>81</v>
      </c>
      <c r="AJ168" t="s">
        <v>81</v>
      </c>
      <c r="AK168" t="s">
        <v>211</v>
      </c>
      <c r="AL168" t="s">
        <v>81</v>
      </c>
      <c r="AM168" t="s">
        <v>81</v>
      </c>
      <c r="AN168" t="s">
        <v>81</v>
      </c>
      <c r="AO168" t="s">
        <v>81</v>
      </c>
      <c r="AP168" t="s">
        <v>81</v>
      </c>
      <c r="AQ168" t="s">
        <v>81</v>
      </c>
      <c r="AR168" t="s">
        <v>81</v>
      </c>
      <c r="AS168" t="s">
        <v>81</v>
      </c>
      <c r="AT168" t="s">
        <v>81</v>
      </c>
      <c r="AU168" t="s">
        <v>81</v>
      </c>
      <c r="AV168" t="s">
        <v>81</v>
      </c>
      <c r="AW168" t="s">
        <v>81</v>
      </c>
      <c r="AX168" t="s">
        <v>81</v>
      </c>
      <c r="AY168" t="s">
        <v>81</v>
      </c>
      <c r="AZ168" t="s">
        <v>81</v>
      </c>
      <c r="BA168" t="s">
        <v>81</v>
      </c>
    </row>
    <row r="169" spans="2:53" x14ac:dyDescent="0.2">
      <c r="B169" t="s">
        <v>18</v>
      </c>
      <c r="C169" t="s">
        <v>81</v>
      </c>
      <c r="D169" t="s">
        <v>81</v>
      </c>
      <c r="E169" t="s">
        <v>81</v>
      </c>
      <c r="F169" t="s">
        <v>81</v>
      </c>
      <c r="G169" t="s">
        <v>81</v>
      </c>
      <c r="H169" t="s">
        <v>81</v>
      </c>
      <c r="I169" t="s">
        <v>81</v>
      </c>
      <c r="J169" t="s">
        <v>81</v>
      </c>
      <c r="K169" t="s">
        <v>81</v>
      </c>
      <c r="L169" t="s">
        <v>81</v>
      </c>
      <c r="M169" t="s">
        <v>81</v>
      </c>
      <c r="N169" t="s">
        <v>81</v>
      </c>
      <c r="O169" t="s">
        <v>81</v>
      </c>
      <c r="P169" t="s">
        <v>81</v>
      </c>
      <c r="Q169" t="s">
        <v>81</v>
      </c>
      <c r="R169" t="s">
        <v>81</v>
      </c>
      <c r="S169" t="s">
        <v>81</v>
      </c>
      <c r="T169" t="s">
        <v>81</v>
      </c>
      <c r="U169" t="s">
        <v>81</v>
      </c>
      <c r="V169" t="s">
        <v>81</v>
      </c>
      <c r="W169" t="s">
        <v>81</v>
      </c>
      <c r="X169" t="s">
        <v>81</v>
      </c>
      <c r="Y169" t="s">
        <v>81</v>
      </c>
      <c r="Z169" t="s">
        <v>81</v>
      </c>
      <c r="AA169" t="s">
        <v>81</v>
      </c>
      <c r="AB169" t="s">
        <v>81</v>
      </c>
      <c r="AC169" t="s">
        <v>81</v>
      </c>
      <c r="AD169" t="s">
        <v>81</v>
      </c>
      <c r="AE169" t="s">
        <v>81</v>
      </c>
      <c r="AF169" t="s">
        <v>81</v>
      </c>
      <c r="AG169" t="s">
        <v>81</v>
      </c>
      <c r="AH169" t="s">
        <v>81</v>
      </c>
      <c r="AI169" t="s">
        <v>81</v>
      </c>
      <c r="AJ169" t="s">
        <v>81</v>
      </c>
      <c r="AK169" t="s">
        <v>81</v>
      </c>
      <c r="AL169" t="s">
        <v>349</v>
      </c>
      <c r="AM169" t="s">
        <v>81</v>
      </c>
      <c r="AN169" t="s">
        <v>81</v>
      </c>
      <c r="AO169" t="s">
        <v>81</v>
      </c>
      <c r="AP169" t="s">
        <v>81</v>
      </c>
      <c r="AQ169" t="s">
        <v>81</v>
      </c>
      <c r="AR169" t="s">
        <v>81</v>
      </c>
      <c r="AS169" t="s">
        <v>81</v>
      </c>
      <c r="AT169" t="s">
        <v>81</v>
      </c>
      <c r="AU169" t="s">
        <v>81</v>
      </c>
      <c r="AV169" t="s">
        <v>81</v>
      </c>
      <c r="AW169" t="s">
        <v>81</v>
      </c>
      <c r="AX169" t="s">
        <v>81</v>
      </c>
      <c r="AY169" t="s">
        <v>81</v>
      </c>
      <c r="AZ169" t="s">
        <v>81</v>
      </c>
      <c r="BA169" t="s">
        <v>81</v>
      </c>
    </row>
    <row r="170" spans="2:53" x14ac:dyDescent="0.2">
      <c r="B170" t="s">
        <v>81</v>
      </c>
      <c r="C170" t="s">
        <v>81</v>
      </c>
      <c r="D170" t="s">
        <v>81</v>
      </c>
      <c r="E170" t="s">
        <v>81</v>
      </c>
      <c r="F170" t="s">
        <v>81</v>
      </c>
      <c r="G170" t="s">
        <v>81</v>
      </c>
      <c r="H170" t="s">
        <v>81</v>
      </c>
      <c r="I170" t="s">
        <v>81</v>
      </c>
      <c r="J170" t="s">
        <v>81</v>
      </c>
      <c r="K170" t="s">
        <v>81</v>
      </c>
      <c r="L170" t="s">
        <v>81</v>
      </c>
      <c r="M170" t="s">
        <v>81</v>
      </c>
      <c r="N170" t="s">
        <v>81</v>
      </c>
      <c r="O170" t="s">
        <v>81</v>
      </c>
      <c r="P170" t="s">
        <v>81</v>
      </c>
      <c r="Q170" t="s">
        <v>81</v>
      </c>
      <c r="R170" t="s">
        <v>81</v>
      </c>
      <c r="S170" t="s">
        <v>81</v>
      </c>
      <c r="T170" t="s">
        <v>81</v>
      </c>
      <c r="U170" t="s">
        <v>81</v>
      </c>
      <c r="V170" t="s">
        <v>81</v>
      </c>
      <c r="W170" t="s">
        <v>81</v>
      </c>
      <c r="X170" t="s">
        <v>81</v>
      </c>
      <c r="Y170" t="s">
        <v>81</v>
      </c>
      <c r="Z170" t="s">
        <v>81</v>
      </c>
      <c r="AA170" t="s">
        <v>81</v>
      </c>
      <c r="AB170" t="s">
        <v>81</v>
      </c>
      <c r="AC170" t="s">
        <v>81</v>
      </c>
      <c r="AD170" t="s">
        <v>81</v>
      </c>
      <c r="AE170" t="s">
        <v>81</v>
      </c>
      <c r="AF170" t="s">
        <v>81</v>
      </c>
      <c r="AG170" t="s">
        <v>81</v>
      </c>
      <c r="AH170" t="s">
        <v>81</v>
      </c>
      <c r="AI170" t="s">
        <v>81</v>
      </c>
      <c r="AJ170" t="s">
        <v>81</v>
      </c>
      <c r="AK170" t="s">
        <v>81</v>
      </c>
      <c r="AL170" t="s">
        <v>325</v>
      </c>
      <c r="AM170" t="s">
        <v>81</v>
      </c>
      <c r="AN170" t="s">
        <v>81</v>
      </c>
      <c r="AO170" t="s">
        <v>81</v>
      </c>
      <c r="AP170" t="s">
        <v>81</v>
      </c>
      <c r="AQ170" t="s">
        <v>81</v>
      </c>
      <c r="AR170" t="s">
        <v>81</v>
      </c>
      <c r="AS170" t="s">
        <v>81</v>
      </c>
      <c r="AT170" t="s">
        <v>81</v>
      </c>
      <c r="AU170" t="s">
        <v>81</v>
      </c>
      <c r="AV170" t="s">
        <v>81</v>
      </c>
      <c r="AW170" t="s">
        <v>81</v>
      </c>
      <c r="AX170" t="s">
        <v>81</v>
      </c>
      <c r="AY170" t="s">
        <v>81</v>
      </c>
      <c r="AZ170" t="s">
        <v>81</v>
      </c>
      <c r="BA170" t="s">
        <v>81</v>
      </c>
    </row>
    <row r="171" spans="2:53" x14ac:dyDescent="0.2">
      <c r="B171" t="s">
        <v>87</v>
      </c>
      <c r="C171" t="s">
        <v>81</v>
      </c>
      <c r="D171" t="s">
        <v>81</v>
      </c>
      <c r="E171" t="s">
        <v>81</v>
      </c>
      <c r="F171" t="s">
        <v>81</v>
      </c>
      <c r="G171" t="s">
        <v>81</v>
      </c>
      <c r="H171" t="s">
        <v>81</v>
      </c>
      <c r="I171" t="s">
        <v>81</v>
      </c>
      <c r="J171" t="s">
        <v>81</v>
      </c>
      <c r="K171" t="s">
        <v>81</v>
      </c>
      <c r="L171" t="s">
        <v>81</v>
      </c>
      <c r="M171" t="s">
        <v>81</v>
      </c>
      <c r="N171" t="s">
        <v>81</v>
      </c>
      <c r="O171" t="s">
        <v>81</v>
      </c>
      <c r="P171" t="s">
        <v>81</v>
      </c>
      <c r="Q171" t="s">
        <v>81</v>
      </c>
      <c r="R171" t="s">
        <v>81</v>
      </c>
      <c r="S171" t="s">
        <v>81</v>
      </c>
      <c r="T171" t="s">
        <v>81</v>
      </c>
      <c r="U171" t="s">
        <v>81</v>
      </c>
      <c r="V171" t="s">
        <v>81</v>
      </c>
      <c r="W171" t="s">
        <v>81</v>
      </c>
      <c r="X171" t="s">
        <v>81</v>
      </c>
      <c r="Y171" t="s">
        <v>81</v>
      </c>
      <c r="Z171" t="s">
        <v>81</v>
      </c>
      <c r="AA171" t="s">
        <v>81</v>
      </c>
      <c r="AB171" t="s">
        <v>81</v>
      </c>
      <c r="AC171" t="s">
        <v>81</v>
      </c>
      <c r="AD171" t="s">
        <v>81</v>
      </c>
      <c r="AE171" t="s">
        <v>81</v>
      </c>
      <c r="AF171" t="s">
        <v>81</v>
      </c>
      <c r="AG171" t="s">
        <v>81</v>
      </c>
      <c r="AH171" t="s">
        <v>81</v>
      </c>
      <c r="AI171" t="s">
        <v>81</v>
      </c>
      <c r="AJ171" t="s">
        <v>81</v>
      </c>
      <c r="AK171" t="s">
        <v>81</v>
      </c>
      <c r="AL171" t="s">
        <v>213</v>
      </c>
      <c r="AM171" t="s">
        <v>81</v>
      </c>
      <c r="AN171" t="s">
        <v>81</v>
      </c>
      <c r="AO171" t="s">
        <v>81</v>
      </c>
      <c r="AP171" t="s">
        <v>81</v>
      </c>
      <c r="AQ171" t="s">
        <v>81</v>
      </c>
      <c r="AR171" t="s">
        <v>81</v>
      </c>
      <c r="AS171" t="s">
        <v>81</v>
      </c>
      <c r="AT171" t="s">
        <v>81</v>
      </c>
      <c r="AU171" t="s">
        <v>81</v>
      </c>
      <c r="AV171" t="s">
        <v>81</v>
      </c>
      <c r="AW171" t="s">
        <v>81</v>
      </c>
      <c r="AX171" t="s">
        <v>81</v>
      </c>
      <c r="AY171" t="s">
        <v>81</v>
      </c>
      <c r="AZ171" t="s">
        <v>81</v>
      </c>
      <c r="BA171" t="s">
        <v>81</v>
      </c>
    </row>
    <row r="172" spans="2:53" x14ac:dyDescent="0.2">
      <c r="B172" t="s">
        <v>81</v>
      </c>
      <c r="C172" t="s">
        <v>81</v>
      </c>
      <c r="D172" t="s">
        <v>81</v>
      </c>
      <c r="E172" t="s">
        <v>81</v>
      </c>
      <c r="F172" t="s">
        <v>81</v>
      </c>
      <c r="G172" t="s">
        <v>81</v>
      </c>
      <c r="H172" t="s">
        <v>81</v>
      </c>
      <c r="I172" t="s">
        <v>81</v>
      </c>
      <c r="J172" t="s">
        <v>81</v>
      </c>
      <c r="K172" t="s">
        <v>81</v>
      </c>
      <c r="L172" t="s">
        <v>81</v>
      </c>
      <c r="M172" t="s">
        <v>81</v>
      </c>
      <c r="N172" t="s">
        <v>81</v>
      </c>
      <c r="O172" t="s">
        <v>81</v>
      </c>
      <c r="P172" t="s">
        <v>81</v>
      </c>
      <c r="Q172" t="s">
        <v>81</v>
      </c>
      <c r="R172" t="s">
        <v>81</v>
      </c>
      <c r="S172" t="s">
        <v>81</v>
      </c>
      <c r="T172" t="s">
        <v>81</v>
      </c>
      <c r="U172" t="s">
        <v>81</v>
      </c>
      <c r="V172" t="s">
        <v>81</v>
      </c>
      <c r="W172" t="s">
        <v>81</v>
      </c>
      <c r="X172" t="s">
        <v>81</v>
      </c>
      <c r="Y172" t="s">
        <v>81</v>
      </c>
      <c r="Z172" t="s">
        <v>81</v>
      </c>
      <c r="AA172" t="s">
        <v>81</v>
      </c>
      <c r="AB172" t="s">
        <v>81</v>
      </c>
      <c r="AC172" t="s">
        <v>81</v>
      </c>
      <c r="AD172" t="s">
        <v>81</v>
      </c>
      <c r="AE172" t="s">
        <v>81</v>
      </c>
      <c r="AF172" t="s">
        <v>81</v>
      </c>
      <c r="AG172" t="s">
        <v>81</v>
      </c>
      <c r="AH172" t="s">
        <v>81</v>
      </c>
      <c r="AI172" t="s">
        <v>81</v>
      </c>
      <c r="AJ172" t="s">
        <v>81</v>
      </c>
      <c r="AK172" t="s">
        <v>81</v>
      </c>
      <c r="AL172" t="s">
        <v>109</v>
      </c>
      <c r="AM172" t="s">
        <v>81</v>
      </c>
      <c r="AN172" t="s">
        <v>81</v>
      </c>
      <c r="AO172" t="s">
        <v>81</v>
      </c>
      <c r="AP172" t="s">
        <v>81</v>
      </c>
      <c r="AQ172" t="s">
        <v>81</v>
      </c>
      <c r="AR172" t="s">
        <v>81</v>
      </c>
      <c r="AS172" t="s">
        <v>81</v>
      </c>
      <c r="AT172" t="s">
        <v>81</v>
      </c>
      <c r="AU172" t="s">
        <v>81</v>
      </c>
      <c r="AV172" t="s">
        <v>81</v>
      </c>
      <c r="AW172" t="s">
        <v>81</v>
      </c>
      <c r="AX172" t="s">
        <v>81</v>
      </c>
      <c r="AY172" t="s">
        <v>81</v>
      </c>
      <c r="AZ172" t="s">
        <v>81</v>
      </c>
      <c r="BA172" t="s">
        <v>81</v>
      </c>
    </row>
    <row r="173" spans="2:53" x14ac:dyDescent="0.2">
      <c r="B173" t="s">
        <v>30</v>
      </c>
      <c r="C173" t="s">
        <v>81</v>
      </c>
      <c r="D173" t="s">
        <v>81</v>
      </c>
      <c r="E173" t="s">
        <v>81</v>
      </c>
      <c r="F173" t="s">
        <v>81</v>
      </c>
      <c r="G173" t="s">
        <v>81</v>
      </c>
      <c r="H173" t="s">
        <v>81</v>
      </c>
      <c r="I173" t="s">
        <v>81</v>
      </c>
      <c r="J173" t="s">
        <v>81</v>
      </c>
      <c r="K173" t="s">
        <v>81</v>
      </c>
      <c r="L173" t="s">
        <v>81</v>
      </c>
      <c r="M173" t="s">
        <v>81</v>
      </c>
      <c r="N173" t="s">
        <v>81</v>
      </c>
      <c r="O173" t="s">
        <v>81</v>
      </c>
      <c r="P173" t="s">
        <v>81</v>
      </c>
      <c r="Q173" t="s">
        <v>81</v>
      </c>
      <c r="R173" t="s">
        <v>81</v>
      </c>
      <c r="S173" t="s">
        <v>81</v>
      </c>
      <c r="T173" t="s">
        <v>81</v>
      </c>
      <c r="U173" t="s">
        <v>81</v>
      </c>
      <c r="V173" t="s">
        <v>81</v>
      </c>
      <c r="W173" t="s">
        <v>81</v>
      </c>
      <c r="X173" t="s">
        <v>81</v>
      </c>
      <c r="Y173" t="s">
        <v>81</v>
      </c>
      <c r="Z173" t="s">
        <v>81</v>
      </c>
      <c r="AA173" t="s">
        <v>81</v>
      </c>
      <c r="AB173" t="s">
        <v>81</v>
      </c>
      <c r="AC173" t="s">
        <v>81</v>
      </c>
      <c r="AD173" t="s">
        <v>81</v>
      </c>
      <c r="AE173" t="s">
        <v>81</v>
      </c>
      <c r="AF173" t="s">
        <v>81</v>
      </c>
      <c r="AG173" t="s">
        <v>81</v>
      </c>
      <c r="AH173" t="s">
        <v>81</v>
      </c>
      <c r="AI173" t="s">
        <v>81</v>
      </c>
      <c r="AJ173" t="s">
        <v>81</v>
      </c>
      <c r="AK173" t="s">
        <v>81</v>
      </c>
      <c r="AL173" t="s">
        <v>81</v>
      </c>
      <c r="AM173" t="s">
        <v>350</v>
      </c>
      <c r="AN173" t="s">
        <v>350</v>
      </c>
      <c r="AO173" t="s">
        <v>338</v>
      </c>
      <c r="AP173" t="s">
        <v>81</v>
      </c>
      <c r="AQ173" t="s">
        <v>81</v>
      </c>
      <c r="AR173" t="s">
        <v>81</v>
      </c>
      <c r="AS173" t="s">
        <v>81</v>
      </c>
      <c r="AT173" t="s">
        <v>81</v>
      </c>
      <c r="AU173" t="s">
        <v>81</v>
      </c>
      <c r="AV173" t="s">
        <v>81</v>
      </c>
      <c r="AW173" t="s">
        <v>81</v>
      </c>
      <c r="AX173" t="s">
        <v>81</v>
      </c>
      <c r="AY173" t="s">
        <v>81</v>
      </c>
      <c r="AZ173" t="s">
        <v>81</v>
      </c>
      <c r="BA173" t="s">
        <v>81</v>
      </c>
    </row>
    <row r="174" spans="2:53" x14ac:dyDescent="0.2">
      <c r="B174" t="s">
        <v>81</v>
      </c>
      <c r="C174" t="s">
        <v>81</v>
      </c>
      <c r="D174" t="s">
        <v>81</v>
      </c>
      <c r="E174" t="s">
        <v>81</v>
      </c>
      <c r="F174" t="s">
        <v>81</v>
      </c>
      <c r="G174" t="s">
        <v>81</v>
      </c>
      <c r="H174" t="s">
        <v>81</v>
      </c>
      <c r="I174" t="s">
        <v>81</v>
      </c>
      <c r="J174" t="s">
        <v>81</v>
      </c>
      <c r="K174" t="s">
        <v>81</v>
      </c>
      <c r="L174" t="s">
        <v>81</v>
      </c>
      <c r="M174" t="s">
        <v>81</v>
      </c>
      <c r="N174" t="s">
        <v>81</v>
      </c>
      <c r="O174" t="s">
        <v>81</v>
      </c>
      <c r="P174" t="s">
        <v>81</v>
      </c>
      <c r="Q174" t="s">
        <v>81</v>
      </c>
      <c r="R174" t="s">
        <v>81</v>
      </c>
      <c r="S174" t="s">
        <v>81</v>
      </c>
      <c r="T174" t="s">
        <v>81</v>
      </c>
      <c r="U174" t="s">
        <v>81</v>
      </c>
      <c r="V174" t="s">
        <v>81</v>
      </c>
      <c r="W174" t="s">
        <v>81</v>
      </c>
      <c r="X174" t="s">
        <v>81</v>
      </c>
      <c r="Y174" t="s">
        <v>81</v>
      </c>
      <c r="Z174" t="s">
        <v>81</v>
      </c>
      <c r="AA174" t="s">
        <v>81</v>
      </c>
      <c r="AB174" t="s">
        <v>81</v>
      </c>
      <c r="AC174" t="s">
        <v>81</v>
      </c>
      <c r="AD174" t="s">
        <v>81</v>
      </c>
      <c r="AE174" t="s">
        <v>81</v>
      </c>
      <c r="AF174" t="s">
        <v>81</v>
      </c>
      <c r="AG174" t="s">
        <v>81</v>
      </c>
      <c r="AH174" t="s">
        <v>81</v>
      </c>
      <c r="AI174" t="s">
        <v>81</v>
      </c>
      <c r="AJ174" t="s">
        <v>81</v>
      </c>
      <c r="AK174" t="s">
        <v>81</v>
      </c>
      <c r="AL174" t="s">
        <v>81</v>
      </c>
      <c r="AM174" t="s">
        <v>111</v>
      </c>
      <c r="AN174" t="s">
        <v>111</v>
      </c>
      <c r="AO174" t="s">
        <v>111</v>
      </c>
      <c r="AP174" t="s">
        <v>81</v>
      </c>
      <c r="AQ174" t="s">
        <v>81</v>
      </c>
      <c r="AR174" t="s">
        <v>81</v>
      </c>
      <c r="AS174" t="s">
        <v>81</v>
      </c>
      <c r="AT174" t="s">
        <v>81</v>
      </c>
      <c r="AU174" t="s">
        <v>81</v>
      </c>
      <c r="AV174" t="s">
        <v>81</v>
      </c>
      <c r="AW174" t="s">
        <v>81</v>
      </c>
      <c r="AX174" t="s">
        <v>81</v>
      </c>
      <c r="AY174" t="s">
        <v>81</v>
      </c>
      <c r="AZ174" t="s">
        <v>81</v>
      </c>
      <c r="BA174" t="s">
        <v>81</v>
      </c>
    </row>
    <row r="175" spans="2:53" x14ac:dyDescent="0.2">
      <c r="B175" t="s">
        <v>17</v>
      </c>
      <c r="C175" t="s">
        <v>81</v>
      </c>
      <c r="D175" t="s">
        <v>81</v>
      </c>
      <c r="E175" t="s">
        <v>81</v>
      </c>
      <c r="F175" t="s">
        <v>81</v>
      </c>
      <c r="G175" t="s">
        <v>81</v>
      </c>
      <c r="H175" t="s">
        <v>81</v>
      </c>
      <c r="I175" t="s">
        <v>81</v>
      </c>
      <c r="J175" t="s">
        <v>81</v>
      </c>
      <c r="K175" t="s">
        <v>81</v>
      </c>
      <c r="L175" t="s">
        <v>81</v>
      </c>
      <c r="M175" t="s">
        <v>81</v>
      </c>
      <c r="N175" t="s">
        <v>81</v>
      </c>
      <c r="O175" t="s">
        <v>81</v>
      </c>
      <c r="P175" t="s">
        <v>81</v>
      </c>
      <c r="Q175" t="s">
        <v>81</v>
      </c>
      <c r="R175" t="s">
        <v>81</v>
      </c>
      <c r="S175" t="s">
        <v>81</v>
      </c>
      <c r="T175" t="s">
        <v>81</v>
      </c>
      <c r="U175" t="s">
        <v>81</v>
      </c>
      <c r="V175" t="s">
        <v>81</v>
      </c>
      <c r="W175" t="s">
        <v>81</v>
      </c>
      <c r="X175" t="s">
        <v>81</v>
      </c>
      <c r="Y175" t="s">
        <v>81</v>
      </c>
      <c r="Z175" t="s">
        <v>81</v>
      </c>
      <c r="AA175" t="s">
        <v>81</v>
      </c>
      <c r="AB175" t="s">
        <v>81</v>
      </c>
      <c r="AC175" t="s">
        <v>81</v>
      </c>
      <c r="AD175" t="s">
        <v>81</v>
      </c>
      <c r="AE175" t="s">
        <v>81</v>
      </c>
      <c r="AF175" t="s">
        <v>81</v>
      </c>
      <c r="AG175" t="s">
        <v>81</v>
      </c>
      <c r="AH175" t="s">
        <v>81</v>
      </c>
      <c r="AI175" t="s">
        <v>81</v>
      </c>
      <c r="AJ175" t="s">
        <v>81</v>
      </c>
      <c r="AK175" t="s">
        <v>81</v>
      </c>
      <c r="AL175" t="s">
        <v>81</v>
      </c>
      <c r="AM175" t="s">
        <v>329</v>
      </c>
      <c r="AN175" t="s">
        <v>81</v>
      </c>
      <c r="AO175" t="s">
        <v>81</v>
      </c>
      <c r="AP175" t="s">
        <v>81</v>
      </c>
      <c r="AQ175" t="s">
        <v>81</v>
      </c>
      <c r="AR175" t="s">
        <v>81</v>
      </c>
      <c r="AS175" t="s">
        <v>81</v>
      </c>
      <c r="AT175" t="s">
        <v>81</v>
      </c>
      <c r="AU175" t="s">
        <v>81</v>
      </c>
      <c r="AV175" t="s">
        <v>81</v>
      </c>
      <c r="AW175" t="s">
        <v>81</v>
      </c>
      <c r="AX175" t="s">
        <v>81</v>
      </c>
      <c r="AY175" t="s">
        <v>81</v>
      </c>
      <c r="AZ175" t="s">
        <v>81</v>
      </c>
      <c r="BA175" t="s">
        <v>81</v>
      </c>
    </row>
    <row r="176" spans="2:53" x14ac:dyDescent="0.2">
      <c r="B176" t="s">
        <v>81</v>
      </c>
      <c r="C176" t="s">
        <v>81</v>
      </c>
      <c r="D176" t="s">
        <v>81</v>
      </c>
      <c r="E176" t="s">
        <v>81</v>
      </c>
      <c r="F176" t="s">
        <v>81</v>
      </c>
      <c r="G176" t="s">
        <v>81</v>
      </c>
      <c r="H176" t="s">
        <v>81</v>
      </c>
      <c r="I176" t="s">
        <v>81</v>
      </c>
      <c r="J176" t="s">
        <v>81</v>
      </c>
      <c r="K176" t="s">
        <v>81</v>
      </c>
      <c r="L176" t="s">
        <v>81</v>
      </c>
      <c r="M176" t="s">
        <v>81</v>
      </c>
      <c r="N176" t="s">
        <v>81</v>
      </c>
      <c r="O176" t="s">
        <v>81</v>
      </c>
      <c r="P176" t="s">
        <v>81</v>
      </c>
      <c r="Q176" t="s">
        <v>81</v>
      </c>
      <c r="R176" t="s">
        <v>81</v>
      </c>
      <c r="S176" t="s">
        <v>81</v>
      </c>
      <c r="T176" t="s">
        <v>81</v>
      </c>
      <c r="U176" t="s">
        <v>81</v>
      </c>
      <c r="V176" t="s">
        <v>81</v>
      </c>
      <c r="W176" t="s">
        <v>81</v>
      </c>
      <c r="X176" t="s">
        <v>81</v>
      </c>
      <c r="Y176" t="s">
        <v>81</v>
      </c>
      <c r="Z176" t="s">
        <v>81</v>
      </c>
      <c r="AA176" t="s">
        <v>81</v>
      </c>
      <c r="AB176" t="s">
        <v>81</v>
      </c>
      <c r="AC176" t="s">
        <v>81</v>
      </c>
      <c r="AD176" t="s">
        <v>81</v>
      </c>
      <c r="AE176" t="s">
        <v>81</v>
      </c>
      <c r="AF176" t="s">
        <v>81</v>
      </c>
      <c r="AG176" t="s">
        <v>81</v>
      </c>
      <c r="AH176" t="s">
        <v>81</v>
      </c>
      <c r="AI176" t="s">
        <v>81</v>
      </c>
      <c r="AJ176" t="s">
        <v>81</v>
      </c>
      <c r="AK176" t="s">
        <v>81</v>
      </c>
      <c r="AL176" t="s">
        <v>81</v>
      </c>
      <c r="AM176" t="s">
        <v>158</v>
      </c>
      <c r="AN176" t="s">
        <v>81</v>
      </c>
      <c r="AO176" t="s">
        <v>81</v>
      </c>
      <c r="AP176" t="s">
        <v>81</v>
      </c>
      <c r="AQ176" t="s">
        <v>81</v>
      </c>
      <c r="AR176" t="s">
        <v>81</v>
      </c>
      <c r="AS176" t="s">
        <v>81</v>
      </c>
      <c r="AT176" t="s">
        <v>81</v>
      </c>
      <c r="AU176" t="s">
        <v>81</v>
      </c>
      <c r="AV176" t="s">
        <v>81</v>
      </c>
      <c r="AW176" t="s">
        <v>81</v>
      </c>
      <c r="AX176" t="s">
        <v>81</v>
      </c>
      <c r="AY176" t="s">
        <v>81</v>
      </c>
      <c r="AZ176" t="s">
        <v>81</v>
      </c>
      <c r="BA176" t="s">
        <v>81</v>
      </c>
    </row>
    <row r="177" spans="2:53" x14ac:dyDescent="0.2">
      <c r="B177" t="s">
        <v>87</v>
      </c>
      <c r="C177" t="s">
        <v>81</v>
      </c>
      <c r="D177" t="s">
        <v>81</v>
      </c>
      <c r="E177" t="s">
        <v>81</v>
      </c>
      <c r="F177" t="s">
        <v>81</v>
      </c>
      <c r="G177" t="s">
        <v>81</v>
      </c>
      <c r="H177" t="s">
        <v>81</v>
      </c>
      <c r="I177" t="s">
        <v>81</v>
      </c>
      <c r="J177" t="s">
        <v>81</v>
      </c>
      <c r="K177" t="s">
        <v>81</v>
      </c>
      <c r="L177" t="s">
        <v>81</v>
      </c>
      <c r="M177" t="s">
        <v>81</v>
      </c>
      <c r="N177" t="s">
        <v>81</v>
      </c>
      <c r="O177" t="s">
        <v>81</v>
      </c>
      <c r="P177" t="s">
        <v>81</v>
      </c>
      <c r="Q177" t="s">
        <v>81</v>
      </c>
      <c r="R177" t="s">
        <v>81</v>
      </c>
      <c r="S177" t="s">
        <v>81</v>
      </c>
      <c r="T177" t="s">
        <v>81</v>
      </c>
      <c r="U177" t="s">
        <v>81</v>
      </c>
      <c r="V177" t="s">
        <v>81</v>
      </c>
      <c r="W177" t="s">
        <v>81</v>
      </c>
      <c r="X177" t="s">
        <v>81</v>
      </c>
      <c r="Y177" t="s">
        <v>81</v>
      </c>
      <c r="Z177" t="s">
        <v>81</v>
      </c>
      <c r="AA177" t="s">
        <v>81</v>
      </c>
      <c r="AB177" t="s">
        <v>81</v>
      </c>
      <c r="AC177" t="s">
        <v>81</v>
      </c>
      <c r="AD177" t="s">
        <v>81</v>
      </c>
      <c r="AE177" t="s">
        <v>81</v>
      </c>
      <c r="AF177" t="s">
        <v>81</v>
      </c>
      <c r="AG177" t="s">
        <v>81</v>
      </c>
      <c r="AH177" t="s">
        <v>81</v>
      </c>
      <c r="AI177" t="s">
        <v>81</v>
      </c>
      <c r="AJ177" t="s">
        <v>81</v>
      </c>
      <c r="AK177" t="s">
        <v>81</v>
      </c>
      <c r="AL177" t="s">
        <v>81</v>
      </c>
      <c r="AM177" t="s">
        <v>351</v>
      </c>
      <c r="AN177" t="s">
        <v>81</v>
      </c>
      <c r="AO177" t="s">
        <v>81</v>
      </c>
      <c r="AP177" t="s">
        <v>81</v>
      </c>
      <c r="AQ177" t="s">
        <v>81</v>
      </c>
      <c r="AR177" t="s">
        <v>81</v>
      </c>
      <c r="AS177" t="s">
        <v>81</v>
      </c>
      <c r="AT177" t="s">
        <v>81</v>
      </c>
      <c r="AU177" t="s">
        <v>81</v>
      </c>
      <c r="AV177" t="s">
        <v>81</v>
      </c>
      <c r="AW177" t="s">
        <v>81</v>
      </c>
      <c r="AX177" t="s">
        <v>81</v>
      </c>
      <c r="AY177" t="s">
        <v>81</v>
      </c>
      <c r="AZ177" t="s">
        <v>81</v>
      </c>
      <c r="BA177" t="s">
        <v>81</v>
      </c>
    </row>
    <row r="178" spans="2:53" x14ac:dyDescent="0.2">
      <c r="B178" t="s">
        <v>81</v>
      </c>
      <c r="C178" t="s">
        <v>81</v>
      </c>
      <c r="D178" t="s">
        <v>81</v>
      </c>
      <c r="E178" t="s">
        <v>81</v>
      </c>
      <c r="F178" t="s">
        <v>81</v>
      </c>
      <c r="G178" t="s">
        <v>81</v>
      </c>
      <c r="H178" t="s">
        <v>81</v>
      </c>
      <c r="I178" t="s">
        <v>81</v>
      </c>
      <c r="J178" t="s">
        <v>81</v>
      </c>
      <c r="K178" t="s">
        <v>81</v>
      </c>
      <c r="L178" t="s">
        <v>81</v>
      </c>
      <c r="M178" t="s">
        <v>81</v>
      </c>
      <c r="N178" t="s">
        <v>81</v>
      </c>
      <c r="O178" t="s">
        <v>81</v>
      </c>
      <c r="P178" t="s">
        <v>81</v>
      </c>
      <c r="Q178" t="s">
        <v>81</v>
      </c>
      <c r="R178" t="s">
        <v>81</v>
      </c>
      <c r="S178" t="s">
        <v>81</v>
      </c>
      <c r="T178" t="s">
        <v>81</v>
      </c>
      <c r="U178" t="s">
        <v>81</v>
      </c>
      <c r="V178" t="s">
        <v>81</v>
      </c>
      <c r="W178" t="s">
        <v>81</v>
      </c>
      <c r="X178" t="s">
        <v>81</v>
      </c>
      <c r="Y178" t="s">
        <v>81</v>
      </c>
      <c r="Z178" t="s">
        <v>81</v>
      </c>
      <c r="AA178" t="s">
        <v>81</v>
      </c>
      <c r="AB178" t="s">
        <v>81</v>
      </c>
      <c r="AC178" t="s">
        <v>81</v>
      </c>
      <c r="AD178" t="s">
        <v>81</v>
      </c>
      <c r="AE178" t="s">
        <v>81</v>
      </c>
      <c r="AF178" t="s">
        <v>81</v>
      </c>
      <c r="AG178" t="s">
        <v>81</v>
      </c>
      <c r="AH178" t="s">
        <v>81</v>
      </c>
      <c r="AI178" t="s">
        <v>81</v>
      </c>
      <c r="AJ178" t="s">
        <v>81</v>
      </c>
      <c r="AK178" t="s">
        <v>81</v>
      </c>
      <c r="AL178" t="s">
        <v>81</v>
      </c>
      <c r="AM178" t="s">
        <v>352</v>
      </c>
      <c r="AN178" t="s">
        <v>81</v>
      </c>
      <c r="AO178" t="s">
        <v>81</v>
      </c>
      <c r="AP178" t="s">
        <v>81</v>
      </c>
      <c r="AQ178" t="s">
        <v>81</v>
      </c>
      <c r="AR178" t="s">
        <v>81</v>
      </c>
      <c r="AS178" t="s">
        <v>81</v>
      </c>
      <c r="AT178" t="s">
        <v>81</v>
      </c>
      <c r="AU178" t="s">
        <v>81</v>
      </c>
      <c r="AV178" t="s">
        <v>81</v>
      </c>
      <c r="AW178" t="s">
        <v>81</v>
      </c>
      <c r="AX178" t="s">
        <v>81</v>
      </c>
      <c r="AY178" t="s">
        <v>81</v>
      </c>
      <c r="AZ178" t="s">
        <v>81</v>
      </c>
      <c r="BA178" t="s">
        <v>81</v>
      </c>
    </row>
    <row r="179" spans="2:53" x14ac:dyDescent="0.2">
      <c r="B179" t="s">
        <v>39</v>
      </c>
      <c r="C179" t="s">
        <v>81</v>
      </c>
      <c r="D179" t="s">
        <v>81</v>
      </c>
      <c r="E179" t="s">
        <v>81</v>
      </c>
      <c r="F179" t="s">
        <v>81</v>
      </c>
      <c r="G179" t="s">
        <v>81</v>
      </c>
      <c r="H179" t="s">
        <v>81</v>
      </c>
      <c r="I179" t="s">
        <v>81</v>
      </c>
      <c r="J179" t="s">
        <v>81</v>
      </c>
      <c r="K179" t="s">
        <v>81</v>
      </c>
      <c r="L179" t="s">
        <v>81</v>
      </c>
      <c r="M179" t="s">
        <v>81</v>
      </c>
      <c r="N179" t="s">
        <v>81</v>
      </c>
      <c r="O179" t="s">
        <v>81</v>
      </c>
      <c r="P179" t="s">
        <v>81</v>
      </c>
      <c r="Q179" t="s">
        <v>81</v>
      </c>
      <c r="R179" t="s">
        <v>81</v>
      </c>
      <c r="S179" t="s">
        <v>81</v>
      </c>
      <c r="T179" t="s">
        <v>81</v>
      </c>
      <c r="U179" t="s">
        <v>81</v>
      </c>
      <c r="V179" t="s">
        <v>81</v>
      </c>
      <c r="W179" t="s">
        <v>81</v>
      </c>
      <c r="X179" t="s">
        <v>81</v>
      </c>
      <c r="Y179" t="s">
        <v>81</v>
      </c>
      <c r="Z179" t="s">
        <v>81</v>
      </c>
      <c r="AA179" t="s">
        <v>81</v>
      </c>
      <c r="AB179" t="s">
        <v>81</v>
      </c>
      <c r="AC179" t="s">
        <v>81</v>
      </c>
      <c r="AD179" t="s">
        <v>81</v>
      </c>
      <c r="AE179" t="s">
        <v>81</v>
      </c>
      <c r="AF179" t="s">
        <v>81</v>
      </c>
      <c r="AG179" t="s">
        <v>81</v>
      </c>
      <c r="AH179" t="s">
        <v>81</v>
      </c>
      <c r="AI179" t="s">
        <v>81</v>
      </c>
      <c r="AJ179" t="s">
        <v>81</v>
      </c>
      <c r="AK179" t="s">
        <v>81</v>
      </c>
      <c r="AL179" t="s">
        <v>81</v>
      </c>
      <c r="AM179" t="s">
        <v>81</v>
      </c>
      <c r="AN179" t="s">
        <v>206</v>
      </c>
      <c r="AO179" t="s">
        <v>81</v>
      </c>
      <c r="AP179" t="s">
        <v>81</v>
      </c>
      <c r="AQ179" t="s">
        <v>81</v>
      </c>
      <c r="AR179" t="s">
        <v>81</v>
      </c>
      <c r="AS179" t="s">
        <v>81</v>
      </c>
      <c r="AT179" t="s">
        <v>81</v>
      </c>
      <c r="AU179" t="s">
        <v>81</v>
      </c>
      <c r="AV179" t="s">
        <v>81</v>
      </c>
      <c r="AW179" t="s">
        <v>81</v>
      </c>
      <c r="AX179" t="s">
        <v>81</v>
      </c>
      <c r="AY179" t="s">
        <v>81</v>
      </c>
      <c r="AZ179" t="s">
        <v>81</v>
      </c>
      <c r="BA179" t="s">
        <v>81</v>
      </c>
    </row>
    <row r="180" spans="2:53" x14ac:dyDescent="0.2">
      <c r="B180" t="s">
        <v>81</v>
      </c>
      <c r="C180" t="s">
        <v>81</v>
      </c>
      <c r="D180" t="s">
        <v>81</v>
      </c>
      <c r="E180" t="s">
        <v>81</v>
      </c>
      <c r="F180" t="s">
        <v>81</v>
      </c>
      <c r="G180" t="s">
        <v>81</v>
      </c>
      <c r="H180" t="s">
        <v>81</v>
      </c>
      <c r="I180" t="s">
        <v>81</v>
      </c>
      <c r="J180" t="s">
        <v>81</v>
      </c>
      <c r="K180" t="s">
        <v>81</v>
      </c>
      <c r="L180" t="s">
        <v>81</v>
      </c>
      <c r="M180" t="s">
        <v>81</v>
      </c>
      <c r="N180" t="s">
        <v>81</v>
      </c>
      <c r="O180" t="s">
        <v>81</v>
      </c>
      <c r="P180" t="s">
        <v>81</v>
      </c>
      <c r="Q180" t="s">
        <v>81</v>
      </c>
      <c r="R180" t="s">
        <v>81</v>
      </c>
      <c r="S180" t="s">
        <v>81</v>
      </c>
      <c r="T180" t="s">
        <v>81</v>
      </c>
      <c r="U180" t="s">
        <v>81</v>
      </c>
      <c r="V180" t="s">
        <v>81</v>
      </c>
      <c r="W180" t="s">
        <v>81</v>
      </c>
      <c r="X180" t="s">
        <v>81</v>
      </c>
      <c r="Y180" t="s">
        <v>81</v>
      </c>
      <c r="Z180" t="s">
        <v>81</v>
      </c>
      <c r="AA180" t="s">
        <v>81</v>
      </c>
      <c r="AB180" t="s">
        <v>81</v>
      </c>
      <c r="AC180" t="s">
        <v>81</v>
      </c>
      <c r="AD180" t="s">
        <v>81</v>
      </c>
      <c r="AE180" t="s">
        <v>81</v>
      </c>
      <c r="AF180" t="s">
        <v>81</v>
      </c>
      <c r="AG180" t="s">
        <v>81</v>
      </c>
      <c r="AH180" t="s">
        <v>81</v>
      </c>
      <c r="AI180" t="s">
        <v>81</v>
      </c>
      <c r="AJ180" t="s">
        <v>81</v>
      </c>
      <c r="AK180" t="s">
        <v>81</v>
      </c>
      <c r="AL180" t="s">
        <v>81</v>
      </c>
      <c r="AM180" t="s">
        <v>81</v>
      </c>
      <c r="AN180" t="s">
        <v>106</v>
      </c>
      <c r="AO180" t="s">
        <v>81</v>
      </c>
      <c r="AP180" t="s">
        <v>81</v>
      </c>
      <c r="AQ180" t="s">
        <v>81</v>
      </c>
      <c r="AR180" t="s">
        <v>81</v>
      </c>
      <c r="AS180" t="s">
        <v>81</v>
      </c>
      <c r="AT180" t="s">
        <v>81</v>
      </c>
      <c r="AU180" t="s">
        <v>81</v>
      </c>
      <c r="AV180" t="s">
        <v>81</v>
      </c>
      <c r="AW180" t="s">
        <v>81</v>
      </c>
      <c r="AX180" t="s">
        <v>81</v>
      </c>
      <c r="AY180" t="s">
        <v>81</v>
      </c>
      <c r="AZ180" t="s">
        <v>81</v>
      </c>
      <c r="BA180" t="s">
        <v>81</v>
      </c>
    </row>
    <row r="181" spans="2:53" x14ac:dyDescent="0.2">
      <c r="B181" t="s">
        <v>87</v>
      </c>
      <c r="C181" t="s">
        <v>81</v>
      </c>
      <c r="D181" t="s">
        <v>81</v>
      </c>
      <c r="E181" t="s">
        <v>81</v>
      </c>
      <c r="F181" t="s">
        <v>81</v>
      </c>
      <c r="G181" t="s">
        <v>81</v>
      </c>
      <c r="H181" t="s">
        <v>81</v>
      </c>
      <c r="I181" t="s">
        <v>81</v>
      </c>
      <c r="J181" t="s">
        <v>81</v>
      </c>
      <c r="K181" t="s">
        <v>81</v>
      </c>
      <c r="L181" t="s">
        <v>81</v>
      </c>
      <c r="M181" t="s">
        <v>81</v>
      </c>
      <c r="N181" t="s">
        <v>81</v>
      </c>
      <c r="O181" t="s">
        <v>81</v>
      </c>
      <c r="P181" t="s">
        <v>81</v>
      </c>
      <c r="Q181" t="s">
        <v>81</v>
      </c>
      <c r="R181" t="s">
        <v>81</v>
      </c>
      <c r="S181" t="s">
        <v>81</v>
      </c>
      <c r="T181" t="s">
        <v>81</v>
      </c>
      <c r="U181" t="s">
        <v>81</v>
      </c>
      <c r="V181" t="s">
        <v>81</v>
      </c>
      <c r="W181" t="s">
        <v>81</v>
      </c>
      <c r="X181" t="s">
        <v>81</v>
      </c>
      <c r="Y181" t="s">
        <v>81</v>
      </c>
      <c r="Z181" t="s">
        <v>81</v>
      </c>
      <c r="AA181" t="s">
        <v>81</v>
      </c>
      <c r="AB181" t="s">
        <v>81</v>
      </c>
      <c r="AC181" t="s">
        <v>81</v>
      </c>
      <c r="AD181" t="s">
        <v>81</v>
      </c>
      <c r="AE181" t="s">
        <v>81</v>
      </c>
      <c r="AF181" t="s">
        <v>81</v>
      </c>
      <c r="AG181" t="s">
        <v>81</v>
      </c>
      <c r="AH181" t="s">
        <v>81</v>
      </c>
      <c r="AI181" t="s">
        <v>81</v>
      </c>
      <c r="AJ181" t="s">
        <v>81</v>
      </c>
      <c r="AK181" t="s">
        <v>81</v>
      </c>
      <c r="AL181" t="s">
        <v>81</v>
      </c>
      <c r="AM181" t="s">
        <v>81</v>
      </c>
      <c r="AN181" t="s">
        <v>353</v>
      </c>
      <c r="AO181" t="s">
        <v>81</v>
      </c>
      <c r="AP181" t="s">
        <v>81</v>
      </c>
      <c r="AQ181" t="s">
        <v>81</v>
      </c>
      <c r="AR181" t="s">
        <v>81</v>
      </c>
      <c r="AS181" t="s">
        <v>81</v>
      </c>
      <c r="AT181" t="s">
        <v>81</v>
      </c>
      <c r="AU181" t="s">
        <v>81</v>
      </c>
      <c r="AV181" t="s">
        <v>81</v>
      </c>
      <c r="AW181" t="s">
        <v>81</v>
      </c>
      <c r="AX181" t="s">
        <v>81</v>
      </c>
      <c r="AY181" t="s">
        <v>81</v>
      </c>
      <c r="AZ181" t="s">
        <v>81</v>
      </c>
      <c r="BA181" t="s">
        <v>81</v>
      </c>
    </row>
    <row r="182" spans="2:53" x14ac:dyDescent="0.2">
      <c r="B182" t="s">
        <v>81</v>
      </c>
      <c r="C182" t="s">
        <v>81</v>
      </c>
      <c r="D182" t="s">
        <v>81</v>
      </c>
      <c r="E182" t="s">
        <v>81</v>
      </c>
      <c r="F182" t="s">
        <v>81</v>
      </c>
      <c r="G182" t="s">
        <v>81</v>
      </c>
      <c r="H182" t="s">
        <v>81</v>
      </c>
      <c r="I182" t="s">
        <v>81</v>
      </c>
      <c r="J182" t="s">
        <v>81</v>
      </c>
      <c r="K182" t="s">
        <v>81</v>
      </c>
      <c r="L182" t="s">
        <v>81</v>
      </c>
      <c r="M182" t="s">
        <v>81</v>
      </c>
      <c r="N182" t="s">
        <v>81</v>
      </c>
      <c r="O182" t="s">
        <v>81</v>
      </c>
      <c r="P182" t="s">
        <v>81</v>
      </c>
      <c r="Q182" t="s">
        <v>81</v>
      </c>
      <c r="R182" t="s">
        <v>81</v>
      </c>
      <c r="S182" t="s">
        <v>81</v>
      </c>
      <c r="T182" t="s">
        <v>81</v>
      </c>
      <c r="U182" t="s">
        <v>81</v>
      </c>
      <c r="V182" t="s">
        <v>81</v>
      </c>
      <c r="W182" t="s">
        <v>81</v>
      </c>
      <c r="X182" t="s">
        <v>81</v>
      </c>
      <c r="Y182" t="s">
        <v>81</v>
      </c>
      <c r="Z182" t="s">
        <v>81</v>
      </c>
      <c r="AA182" t="s">
        <v>81</v>
      </c>
      <c r="AB182" t="s">
        <v>81</v>
      </c>
      <c r="AC182" t="s">
        <v>81</v>
      </c>
      <c r="AD182" t="s">
        <v>81</v>
      </c>
      <c r="AE182" t="s">
        <v>81</v>
      </c>
      <c r="AF182" t="s">
        <v>81</v>
      </c>
      <c r="AG182" t="s">
        <v>81</v>
      </c>
      <c r="AH182" t="s">
        <v>81</v>
      </c>
      <c r="AI182" t="s">
        <v>81</v>
      </c>
      <c r="AJ182" t="s">
        <v>81</v>
      </c>
      <c r="AK182" t="s">
        <v>81</v>
      </c>
      <c r="AL182" t="s">
        <v>81</v>
      </c>
      <c r="AM182" t="s">
        <v>81</v>
      </c>
      <c r="AN182" t="s">
        <v>192</v>
      </c>
      <c r="AO182" t="s">
        <v>81</v>
      </c>
      <c r="AP182" t="s">
        <v>81</v>
      </c>
      <c r="AQ182" t="s">
        <v>81</v>
      </c>
      <c r="AR182" t="s">
        <v>81</v>
      </c>
      <c r="AS182" t="s">
        <v>81</v>
      </c>
      <c r="AT182" t="s">
        <v>81</v>
      </c>
      <c r="AU182" t="s">
        <v>81</v>
      </c>
      <c r="AV182" t="s">
        <v>81</v>
      </c>
      <c r="AW182" t="s">
        <v>81</v>
      </c>
      <c r="AX182" t="s">
        <v>81</v>
      </c>
      <c r="AY182" t="s">
        <v>81</v>
      </c>
      <c r="AZ182" t="s">
        <v>81</v>
      </c>
      <c r="BA182" t="s">
        <v>81</v>
      </c>
    </row>
    <row r="183" spans="2:53" x14ac:dyDescent="0.2">
      <c r="B183" t="s">
        <v>18</v>
      </c>
      <c r="C183" t="s">
        <v>81</v>
      </c>
      <c r="D183" t="s">
        <v>81</v>
      </c>
      <c r="E183" t="s">
        <v>81</v>
      </c>
      <c r="F183" t="s">
        <v>81</v>
      </c>
      <c r="G183" t="s">
        <v>81</v>
      </c>
      <c r="H183" t="s">
        <v>81</v>
      </c>
      <c r="I183" t="s">
        <v>81</v>
      </c>
      <c r="J183" t="s">
        <v>81</v>
      </c>
      <c r="K183" t="s">
        <v>81</v>
      </c>
      <c r="L183" t="s">
        <v>81</v>
      </c>
      <c r="M183" t="s">
        <v>81</v>
      </c>
      <c r="N183" t="s">
        <v>81</v>
      </c>
      <c r="O183" t="s">
        <v>81</v>
      </c>
      <c r="P183" t="s">
        <v>81</v>
      </c>
      <c r="Q183" t="s">
        <v>81</v>
      </c>
      <c r="R183" t="s">
        <v>81</v>
      </c>
      <c r="S183" t="s">
        <v>81</v>
      </c>
      <c r="T183" t="s">
        <v>81</v>
      </c>
      <c r="U183" t="s">
        <v>81</v>
      </c>
      <c r="V183" t="s">
        <v>81</v>
      </c>
      <c r="W183" t="s">
        <v>81</v>
      </c>
      <c r="X183" t="s">
        <v>81</v>
      </c>
      <c r="Y183" t="s">
        <v>81</v>
      </c>
      <c r="Z183" t="s">
        <v>81</v>
      </c>
      <c r="AA183" t="s">
        <v>81</v>
      </c>
      <c r="AB183" t="s">
        <v>81</v>
      </c>
      <c r="AC183" t="s">
        <v>81</v>
      </c>
      <c r="AD183" t="s">
        <v>81</v>
      </c>
      <c r="AE183" t="s">
        <v>81</v>
      </c>
      <c r="AF183" t="s">
        <v>81</v>
      </c>
      <c r="AG183" t="s">
        <v>81</v>
      </c>
      <c r="AH183" t="s">
        <v>81</v>
      </c>
      <c r="AI183" t="s">
        <v>81</v>
      </c>
      <c r="AJ183" t="s">
        <v>81</v>
      </c>
      <c r="AK183" t="s">
        <v>81</v>
      </c>
      <c r="AL183" t="s">
        <v>81</v>
      </c>
      <c r="AM183" t="s">
        <v>81</v>
      </c>
      <c r="AN183" t="s">
        <v>81</v>
      </c>
      <c r="AO183" t="s">
        <v>354</v>
      </c>
      <c r="AP183" t="s">
        <v>81</v>
      </c>
      <c r="AQ183" t="s">
        <v>81</v>
      </c>
      <c r="AR183" t="s">
        <v>81</v>
      </c>
      <c r="AS183" t="s">
        <v>81</v>
      </c>
      <c r="AT183" t="s">
        <v>81</v>
      </c>
      <c r="AU183" t="s">
        <v>81</v>
      </c>
      <c r="AV183" t="s">
        <v>81</v>
      </c>
      <c r="AW183" t="s">
        <v>81</v>
      </c>
      <c r="AX183" t="s">
        <v>81</v>
      </c>
      <c r="AY183" t="s">
        <v>81</v>
      </c>
      <c r="AZ183" t="s">
        <v>81</v>
      </c>
      <c r="BA183" t="s">
        <v>81</v>
      </c>
    </row>
    <row r="184" spans="2:53" x14ac:dyDescent="0.2">
      <c r="B184" t="s">
        <v>81</v>
      </c>
      <c r="C184" t="s">
        <v>81</v>
      </c>
      <c r="D184" t="s">
        <v>81</v>
      </c>
      <c r="E184" t="s">
        <v>81</v>
      </c>
      <c r="F184" t="s">
        <v>81</v>
      </c>
      <c r="G184" t="s">
        <v>81</v>
      </c>
      <c r="H184" t="s">
        <v>81</v>
      </c>
      <c r="I184" t="s">
        <v>81</v>
      </c>
      <c r="J184" t="s">
        <v>81</v>
      </c>
      <c r="K184" t="s">
        <v>81</v>
      </c>
      <c r="L184" t="s">
        <v>81</v>
      </c>
      <c r="M184" t="s">
        <v>81</v>
      </c>
      <c r="N184" t="s">
        <v>81</v>
      </c>
      <c r="O184" t="s">
        <v>81</v>
      </c>
      <c r="P184" t="s">
        <v>81</v>
      </c>
      <c r="Q184" t="s">
        <v>81</v>
      </c>
      <c r="R184" t="s">
        <v>81</v>
      </c>
      <c r="S184" t="s">
        <v>81</v>
      </c>
      <c r="T184" t="s">
        <v>81</v>
      </c>
      <c r="U184" t="s">
        <v>81</v>
      </c>
      <c r="V184" t="s">
        <v>81</v>
      </c>
      <c r="W184" t="s">
        <v>81</v>
      </c>
      <c r="X184" t="s">
        <v>81</v>
      </c>
      <c r="Y184" t="s">
        <v>81</v>
      </c>
      <c r="Z184" t="s">
        <v>81</v>
      </c>
      <c r="AA184" t="s">
        <v>81</v>
      </c>
      <c r="AB184" t="s">
        <v>81</v>
      </c>
      <c r="AC184" t="s">
        <v>81</v>
      </c>
      <c r="AD184" t="s">
        <v>81</v>
      </c>
      <c r="AE184" t="s">
        <v>81</v>
      </c>
      <c r="AF184" t="s">
        <v>81</v>
      </c>
      <c r="AG184" t="s">
        <v>81</v>
      </c>
      <c r="AH184" t="s">
        <v>81</v>
      </c>
      <c r="AI184" t="s">
        <v>81</v>
      </c>
      <c r="AJ184" t="s">
        <v>81</v>
      </c>
      <c r="AK184" t="s">
        <v>81</v>
      </c>
      <c r="AL184" t="s">
        <v>81</v>
      </c>
      <c r="AM184" t="s">
        <v>81</v>
      </c>
      <c r="AN184" t="s">
        <v>81</v>
      </c>
      <c r="AO184" t="s">
        <v>141</v>
      </c>
      <c r="AP184" t="s">
        <v>81</v>
      </c>
      <c r="AQ184" t="s">
        <v>81</v>
      </c>
      <c r="AR184" t="s">
        <v>81</v>
      </c>
      <c r="AS184" t="s">
        <v>81</v>
      </c>
      <c r="AT184" t="s">
        <v>81</v>
      </c>
      <c r="AU184" t="s">
        <v>81</v>
      </c>
      <c r="AV184" t="s">
        <v>81</v>
      </c>
      <c r="AW184" t="s">
        <v>81</v>
      </c>
      <c r="AX184" t="s">
        <v>81</v>
      </c>
      <c r="AY184" t="s">
        <v>81</v>
      </c>
      <c r="AZ184" t="s">
        <v>81</v>
      </c>
      <c r="BA184" t="s">
        <v>81</v>
      </c>
    </row>
    <row r="185" spans="2:53" x14ac:dyDescent="0.2">
      <c r="B185" t="s">
        <v>87</v>
      </c>
      <c r="C185" t="s">
        <v>81</v>
      </c>
      <c r="D185" t="s">
        <v>81</v>
      </c>
      <c r="E185" t="s">
        <v>81</v>
      </c>
      <c r="F185" t="s">
        <v>81</v>
      </c>
      <c r="G185" t="s">
        <v>81</v>
      </c>
      <c r="H185" t="s">
        <v>81</v>
      </c>
      <c r="I185" t="s">
        <v>81</v>
      </c>
      <c r="J185" t="s">
        <v>81</v>
      </c>
      <c r="K185" t="s">
        <v>81</v>
      </c>
      <c r="L185" t="s">
        <v>81</v>
      </c>
      <c r="M185" t="s">
        <v>81</v>
      </c>
      <c r="N185" t="s">
        <v>81</v>
      </c>
      <c r="O185" t="s">
        <v>81</v>
      </c>
      <c r="P185" t="s">
        <v>81</v>
      </c>
      <c r="Q185" t="s">
        <v>81</v>
      </c>
      <c r="R185" t="s">
        <v>81</v>
      </c>
      <c r="S185" t="s">
        <v>81</v>
      </c>
      <c r="T185" t="s">
        <v>81</v>
      </c>
      <c r="U185" t="s">
        <v>81</v>
      </c>
      <c r="V185" t="s">
        <v>81</v>
      </c>
      <c r="W185" t="s">
        <v>81</v>
      </c>
      <c r="X185" t="s">
        <v>81</v>
      </c>
      <c r="Y185" t="s">
        <v>81</v>
      </c>
      <c r="Z185" t="s">
        <v>81</v>
      </c>
      <c r="AA185" t="s">
        <v>81</v>
      </c>
      <c r="AB185" t="s">
        <v>81</v>
      </c>
      <c r="AC185" t="s">
        <v>81</v>
      </c>
      <c r="AD185" t="s">
        <v>81</v>
      </c>
      <c r="AE185" t="s">
        <v>81</v>
      </c>
      <c r="AF185" t="s">
        <v>81</v>
      </c>
      <c r="AG185" t="s">
        <v>81</v>
      </c>
      <c r="AH185" t="s">
        <v>81</v>
      </c>
      <c r="AI185" t="s">
        <v>81</v>
      </c>
      <c r="AJ185" t="s">
        <v>81</v>
      </c>
      <c r="AK185" t="s">
        <v>81</v>
      </c>
      <c r="AL185" t="s">
        <v>81</v>
      </c>
      <c r="AM185" t="s">
        <v>81</v>
      </c>
      <c r="AN185" t="s">
        <v>81</v>
      </c>
      <c r="AO185" t="s">
        <v>355</v>
      </c>
      <c r="AP185" t="s">
        <v>81</v>
      </c>
      <c r="AQ185" t="s">
        <v>81</v>
      </c>
      <c r="AR185" t="s">
        <v>81</v>
      </c>
      <c r="AS185" t="s">
        <v>81</v>
      </c>
      <c r="AT185" t="s">
        <v>81</v>
      </c>
      <c r="AU185" t="s">
        <v>81</v>
      </c>
      <c r="AV185" t="s">
        <v>81</v>
      </c>
      <c r="AW185" t="s">
        <v>81</v>
      </c>
      <c r="AX185" t="s">
        <v>81</v>
      </c>
      <c r="AY185" t="s">
        <v>81</v>
      </c>
      <c r="AZ185" t="s">
        <v>81</v>
      </c>
      <c r="BA185" t="s">
        <v>81</v>
      </c>
    </row>
    <row r="186" spans="2:53" x14ac:dyDescent="0.2">
      <c r="B186" t="s">
        <v>81</v>
      </c>
      <c r="C186" t="s">
        <v>81</v>
      </c>
      <c r="D186" t="s">
        <v>81</v>
      </c>
      <c r="E186" t="s">
        <v>81</v>
      </c>
      <c r="F186" t="s">
        <v>81</v>
      </c>
      <c r="G186" t="s">
        <v>81</v>
      </c>
      <c r="H186" t="s">
        <v>81</v>
      </c>
      <c r="I186" t="s">
        <v>81</v>
      </c>
      <c r="J186" t="s">
        <v>81</v>
      </c>
      <c r="K186" t="s">
        <v>81</v>
      </c>
      <c r="L186" t="s">
        <v>81</v>
      </c>
      <c r="M186" t="s">
        <v>81</v>
      </c>
      <c r="N186" t="s">
        <v>81</v>
      </c>
      <c r="O186" t="s">
        <v>81</v>
      </c>
      <c r="P186" t="s">
        <v>81</v>
      </c>
      <c r="Q186" t="s">
        <v>81</v>
      </c>
      <c r="R186" t="s">
        <v>81</v>
      </c>
      <c r="S186" t="s">
        <v>81</v>
      </c>
      <c r="T186" t="s">
        <v>81</v>
      </c>
      <c r="U186" t="s">
        <v>81</v>
      </c>
      <c r="V186" t="s">
        <v>81</v>
      </c>
      <c r="W186" t="s">
        <v>81</v>
      </c>
      <c r="X186" t="s">
        <v>81</v>
      </c>
      <c r="Y186" t="s">
        <v>81</v>
      </c>
      <c r="Z186" t="s">
        <v>81</v>
      </c>
      <c r="AA186" t="s">
        <v>81</v>
      </c>
      <c r="AB186" t="s">
        <v>81</v>
      </c>
      <c r="AC186" t="s">
        <v>81</v>
      </c>
      <c r="AD186" t="s">
        <v>81</v>
      </c>
      <c r="AE186" t="s">
        <v>81</v>
      </c>
      <c r="AF186" t="s">
        <v>81</v>
      </c>
      <c r="AG186" t="s">
        <v>81</v>
      </c>
      <c r="AH186" t="s">
        <v>81</v>
      </c>
      <c r="AI186" t="s">
        <v>81</v>
      </c>
      <c r="AJ186" t="s">
        <v>81</v>
      </c>
      <c r="AK186" t="s">
        <v>81</v>
      </c>
      <c r="AL186" t="s">
        <v>81</v>
      </c>
      <c r="AM186" t="s">
        <v>81</v>
      </c>
      <c r="AN186" t="s">
        <v>81</v>
      </c>
      <c r="AO186" t="s">
        <v>190</v>
      </c>
      <c r="AP186" t="s">
        <v>81</v>
      </c>
      <c r="AQ186" t="s">
        <v>81</v>
      </c>
      <c r="AR186" t="s">
        <v>81</v>
      </c>
      <c r="AS186" t="s">
        <v>81</v>
      </c>
      <c r="AT186" t="s">
        <v>81</v>
      </c>
      <c r="AU186" t="s">
        <v>81</v>
      </c>
      <c r="AV186" t="s">
        <v>81</v>
      </c>
      <c r="AW186" t="s">
        <v>81</v>
      </c>
      <c r="AX186" t="s">
        <v>81</v>
      </c>
      <c r="AY186" t="s">
        <v>81</v>
      </c>
      <c r="AZ186" t="s">
        <v>81</v>
      </c>
      <c r="BA186" t="s">
        <v>81</v>
      </c>
    </row>
    <row r="187" spans="2:53" x14ac:dyDescent="0.2">
      <c r="B187" t="s">
        <v>31</v>
      </c>
      <c r="C187" t="s">
        <v>81</v>
      </c>
      <c r="D187" t="s">
        <v>81</v>
      </c>
      <c r="E187" t="s">
        <v>81</v>
      </c>
      <c r="F187" t="s">
        <v>81</v>
      </c>
      <c r="G187" t="s">
        <v>81</v>
      </c>
      <c r="H187" t="s">
        <v>81</v>
      </c>
      <c r="I187" t="s">
        <v>81</v>
      </c>
      <c r="J187" t="s">
        <v>81</v>
      </c>
      <c r="K187" t="s">
        <v>81</v>
      </c>
      <c r="L187" t="s">
        <v>81</v>
      </c>
      <c r="M187" t="s">
        <v>81</v>
      </c>
      <c r="N187" t="s">
        <v>81</v>
      </c>
      <c r="O187" t="s">
        <v>81</v>
      </c>
      <c r="P187" t="s">
        <v>81</v>
      </c>
      <c r="Q187" t="s">
        <v>81</v>
      </c>
      <c r="R187" t="s">
        <v>81</v>
      </c>
      <c r="S187" t="s">
        <v>81</v>
      </c>
      <c r="T187" t="s">
        <v>81</v>
      </c>
      <c r="U187" t="s">
        <v>81</v>
      </c>
      <c r="V187" t="s">
        <v>81</v>
      </c>
      <c r="W187" t="s">
        <v>81</v>
      </c>
      <c r="X187" t="s">
        <v>81</v>
      </c>
      <c r="Y187" t="s">
        <v>81</v>
      </c>
      <c r="Z187" t="s">
        <v>81</v>
      </c>
      <c r="AA187" t="s">
        <v>81</v>
      </c>
      <c r="AB187" t="s">
        <v>81</v>
      </c>
      <c r="AC187" t="s">
        <v>81</v>
      </c>
      <c r="AD187" t="s">
        <v>81</v>
      </c>
      <c r="AE187" t="s">
        <v>81</v>
      </c>
      <c r="AF187" t="s">
        <v>81</v>
      </c>
      <c r="AG187" t="s">
        <v>81</v>
      </c>
      <c r="AH187" t="s">
        <v>81</v>
      </c>
      <c r="AI187" t="s">
        <v>81</v>
      </c>
      <c r="AJ187" t="s">
        <v>81</v>
      </c>
      <c r="AK187" t="s">
        <v>81</v>
      </c>
      <c r="AL187" t="s">
        <v>81</v>
      </c>
      <c r="AM187" t="s">
        <v>81</v>
      </c>
      <c r="AN187" t="s">
        <v>81</v>
      </c>
      <c r="AO187" t="s">
        <v>81</v>
      </c>
      <c r="AP187" t="s">
        <v>248</v>
      </c>
      <c r="AQ187" t="s">
        <v>198</v>
      </c>
      <c r="AR187" t="s">
        <v>248</v>
      </c>
      <c r="AS187" t="s">
        <v>81</v>
      </c>
      <c r="AT187" t="s">
        <v>81</v>
      </c>
      <c r="AU187" t="s">
        <v>81</v>
      </c>
      <c r="AV187" t="s">
        <v>81</v>
      </c>
      <c r="AW187" t="s">
        <v>81</v>
      </c>
      <c r="AX187" t="s">
        <v>81</v>
      </c>
      <c r="AY187" t="s">
        <v>81</v>
      </c>
      <c r="AZ187" t="s">
        <v>81</v>
      </c>
      <c r="BA187" t="s">
        <v>81</v>
      </c>
    </row>
    <row r="188" spans="2:53" x14ac:dyDescent="0.2">
      <c r="B188" t="s">
        <v>81</v>
      </c>
      <c r="C188" t="s">
        <v>81</v>
      </c>
      <c r="D188" t="s">
        <v>81</v>
      </c>
      <c r="E188" t="s">
        <v>81</v>
      </c>
      <c r="F188" t="s">
        <v>81</v>
      </c>
      <c r="G188" t="s">
        <v>81</v>
      </c>
      <c r="H188" t="s">
        <v>81</v>
      </c>
      <c r="I188" t="s">
        <v>81</v>
      </c>
      <c r="J188" t="s">
        <v>81</v>
      </c>
      <c r="K188" t="s">
        <v>81</v>
      </c>
      <c r="L188" t="s">
        <v>81</v>
      </c>
      <c r="M188" t="s">
        <v>81</v>
      </c>
      <c r="N188" t="s">
        <v>81</v>
      </c>
      <c r="O188" t="s">
        <v>81</v>
      </c>
      <c r="P188" t="s">
        <v>81</v>
      </c>
      <c r="Q188" t="s">
        <v>81</v>
      </c>
      <c r="R188" t="s">
        <v>81</v>
      </c>
      <c r="S188" t="s">
        <v>81</v>
      </c>
      <c r="T188" t="s">
        <v>81</v>
      </c>
      <c r="U188" t="s">
        <v>81</v>
      </c>
      <c r="V188" t="s">
        <v>81</v>
      </c>
      <c r="W188" t="s">
        <v>81</v>
      </c>
      <c r="X188" t="s">
        <v>81</v>
      </c>
      <c r="Y188" t="s">
        <v>81</v>
      </c>
      <c r="Z188" t="s">
        <v>81</v>
      </c>
      <c r="AA188" t="s">
        <v>81</v>
      </c>
      <c r="AB188" t="s">
        <v>81</v>
      </c>
      <c r="AC188" t="s">
        <v>81</v>
      </c>
      <c r="AD188" t="s">
        <v>81</v>
      </c>
      <c r="AE188" t="s">
        <v>81</v>
      </c>
      <c r="AF188" t="s">
        <v>81</v>
      </c>
      <c r="AG188" t="s">
        <v>81</v>
      </c>
      <c r="AH188" t="s">
        <v>81</v>
      </c>
      <c r="AI188" t="s">
        <v>81</v>
      </c>
      <c r="AJ188" t="s">
        <v>81</v>
      </c>
      <c r="AK188" t="s">
        <v>81</v>
      </c>
      <c r="AL188" t="s">
        <v>81</v>
      </c>
      <c r="AM188" t="s">
        <v>81</v>
      </c>
      <c r="AN188" t="s">
        <v>81</v>
      </c>
      <c r="AO188" t="s">
        <v>81</v>
      </c>
      <c r="AP188" t="s">
        <v>176</v>
      </c>
      <c r="AQ188" t="s">
        <v>91</v>
      </c>
      <c r="AR188" t="s">
        <v>91</v>
      </c>
      <c r="AS188" t="s">
        <v>81</v>
      </c>
      <c r="AT188" t="s">
        <v>81</v>
      </c>
      <c r="AU188" t="s">
        <v>81</v>
      </c>
      <c r="AV188" t="s">
        <v>81</v>
      </c>
      <c r="AW188" t="s">
        <v>81</v>
      </c>
      <c r="AX188" t="s">
        <v>81</v>
      </c>
      <c r="AY188" t="s">
        <v>81</v>
      </c>
      <c r="AZ188" t="s">
        <v>81</v>
      </c>
      <c r="BA188" t="s">
        <v>81</v>
      </c>
    </row>
    <row r="189" spans="2:53" x14ac:dyDescent="0.2">
      <c r="B189" t="s">
        <v>17</v>
      </c>
      <c r="C189" t="s">
        <v>81</v>
      </c>
      <c r="D189" t="s">
        <v>81</v>
      </c>
      <c r="E189" t="s">
        <v>81</v>
      </c>
      <c r="F189" t="s">
        <v>81</v>
      </c>
      <c r="G189" t="s">
        <v>81</v>
      </c>
      <c r="H189" t="s">
        <v>81</v>
      </c>
      <c r="I189" t="s">
        <v>81</v>
      </c>
      <c r="J189" t="s">
        <v>81</v>
      </c>
      <c r="K189" t="s">
        <v>81</v>
      </c>
      <c r="L189" t="s">
        <v>81</v>
      </c>
      <c r="M189" t="s">
        <v>81</v>
      </c>
      <c r="N189" t="s">
        <v>81</v>
      </c>
      <c r="O189" t="s">
        <v>81</v>
      </c>
      <c r="P189" t="s">
        <v>81</v>
      </c>
      <c r="Q189" t="s">
        <v>81</v>
      </c>
      <c r="R189" t="s">
        <v>81</v>
      </c>
      <c r="S189" t="s">
        <v>81</v>
      </c>
      <c r="T189" t="s">
        <v>81</v>
      </c>
      <c r="U189" t="s">
        <v>81</v>
      </c>
      <c r="V189" t="s">
        <v>81</v>
      </c>
      <c r="W189" t="s">
        <v>81</v>
      </c>
      <c r="X189" t="s">
        <v>81</v>
      </c>
      <c r="Y189" t="s">
        <v>81</v>
      </c>
      <c r="Z189" t="s">
        <v>81</v>
      </c>
      <c r="AA189" t="s">
        <v>81</v>
      </c>
      <c r="AB189" t="s">
        <v>81</v>
      </c>
      <c r="AC189" t="s">
        <v>81</v>
      </c>
      <c r="AD189" t="s">
        <v>81</v>
      </c>
      <c r="AE189" t="s">
        <v>81</v>
      </c>
      <c r="AF189" t="s">
        <v>81</v>
      </c>
      <c r="AG189" t="s">
        <v>81</v>
      </c>
      <c r="AH189" t="s">
        <v>81</v>
      </c>
      <c r="AI189" t="s">
        <v>81</v>
      </c>
      <c r="AJ189" t="s">
        <v>81</v>
      </c>
      <c r="AK189" t="s">
        <v>81</v>
      </c>
      <c r="AL189" t="s">
        <v>81</v>
      </c>
      <c r="AM189" t="s">
        <v>81</v>
      </c>
      <c r="AN189" t="s">
        <v>81</v>
      </c>
      <c r="AO189" t="s">
        <v>81</v>
      </c>
      <c r="AP189" t="s">
        <v>226</v>
      </c>
      <c r="AQ189" t="s">
        <v>81</v>
      </c>
      <c r="AR189" t="s">
        <v>81</v>
      </c>
      <c r="AS189" t="s">
        <v>81</v>
      </c>
      <c r="AT189" t="s">
        <v>81</v>
      </c>
      <c r="AU189" t="s">
        <v>81</v>
      </c>
      <c r="AV189" t="s">
        <v>81</v>
      </c>
      <c r="AW189" t="s">
        <v>81</v>
      </c>
      <c r="AX189" t="s">
        <v>81</v>
      </c>
      <c r="AY189" t="s">
        <v>81</v>
      </c>
      <c r="AZ189" t="s">
        <v>81</v>
      </c>
      <c r="BA189" t="s">
        <v>81</v>
      </c>
    </row>
    <row r="190" spans="2:53" x14ac:dyDescent="0.2">
      <c r="B190" t="s">
        <v>81</v>
      </c>
      <c r="C190" t="s">
        <v>81</v>
      </c>
      <c r="D190" t="s">
        <v>81</v>
      </c>
      <c r="E190" t="s">
        <v>81</v>
      </c>
      <c r="F190" t="s">
        <v>81</v>
      </c>
      <c r="G190" t="s">
        <v>81</v>
      </c>
      <c r="H190" t="s">
        <v>81</v>
      </c>
      <c r="I190" t="s">
        <v>81</v>
      </c>
      <c r="J190" t="s">
        <v>81</v>
      </c>
      <c r="K190" t="s">
        <v>81</v>
      </c>
      <c r="L190" t="s">
        <v>81</v>
      </c>
      <c r="M190" t="s">
        <v>81</v>
      </c>
      <c r="N190" t="s">
        <v>81</v>
      </c>
      <c r="O190" t="s">
        <v>81</v>
      </c>
      <c r="P190" t="s">
        <v>81</v>
      </c>
      <c r="Q190" t="s">
        <v>81</v>
      </c>
      <c r="R190" t="s">
        <v>81</v>
      </c>
      <c r="S190" t="s">
        <v>81</v>
      </c>
      <c r="T190" t="s">
        <v>81</v>
      </c>
      <c r="U190" t="s">
        <v>81</v>
      </c>
      <c r="V190" t="s">
        <v>81</v>
      </c>
      <c r="W190" t="s">
        <v>81</v>
      </c>
      <c r="X190" t="s">
        <v>81</v>
      </c>
      <c r="Y190" t="s">
        <v>81</v>
      </c>
      <c r="Z190" t="s">
        <v>81</v>
      </c>
      <c r="AA190" t="s">
        <v>81</v>
      </c>
      <c r="AB190" t="s">
        <v>81</v>
      </c>
      <c r="AC190" t="s">
        <v>81</v>
      </c>
      <c r="AD190" t="s">
        <v>81</v>
      </c>
      <c r="AE190" t="s">
        <v>81</v>
      </c>
      <c r="AF190" t="s">
        <v>81</v>
      </c>
      <c r="AG190" t="s">
        <v>81</v>
      </c>
      <c r="AH190" t="s">
        <v>81</v>
      </c>
      <c r="AI190" t="s">
        <v>81</v>
      </c>
      <c r="AJ190" t="s">
        <v>81</v>
      </c>
      <c r="AK190" t="s">
        <v>81</v>
      </c>
      <c r="AL190" t="s">
        <v>81</v>
      </c>
      <c r="AM190" t="s">
        <v>81</v>
      </c>
      <c r="AN190" t="s">
        <v>81</v>
      </c>
      <c r="AO190" t="s">
        <v>81</v>
      </c>
      <c r="AP190" t="s">
        <v>242</v>
      </c>
      <c r="AQ190" t="s">
        <v>81</v>
      </c>
      <c r="AR190" t="s">
        <v>81</v>
      </c>
      <c r="AS190" t="s">
        <v>81</v>
      </c>
      <c r="AT190" t="s">
        <v>81</v>
      </c>
      <c r="AU190" t="s">
        <v>81</v>
      </c>
      <c r="AV190" t="s">
        <v>81</v>
      </c>
      <c r="AW190" t="s">
        <v>81</v>
      </c>
      <c r="AX190" t="s">
        <v>81</v>
      </c>
      <c r="AY190" t="s">
        <v>81</v>
      </c>
      <c r="AZ190" t="s">
        <v>81</v>
      </c>
      <c r="BA190" t="s">
        <v>81</v>
      </c>
    </row>
    <row r="191" spans="2:53" x14ac:dyDescent="0.2">
      <c r="B191" t="s">
        <v>87</v>
      </c>
      <c r="C191" t="s">
        <v>81</v>
      </c>
      <c r="D191" t="s">
        <v>81</v>
      </c>
      <c r="E191" t="s">
        <v>81</v>
      </c>
      <c r="F191" t="s">
        <v>81</v>
      </c>
      <c r="G191" t="s">
        <v>81</v>
      </c>
      <c r="H191" t="s">
        <v>81</v>
      </c>
      <c r="I191" t="s">
        <v>81</v>
      </c>
      <c r="J191" t="s">
        <v>81</v>
      </c>
      <c r="K191" t="s">
        <v>81</v>
      </c>
      <c r="L191" t="s">
        <v>81</v>
      </c>
      <c r="M191" t="s">
        <v>81</v>
      </c>
      <c r="N191" t="s">
        <v>81</v>
      </c>
      <c r="O191" t="s">
        <v>81</v>
      </c>
      <c r="P191" t="s">
        <v>81</v>
      </c>
      <c r="Q191" t="s">
        <v>81</v>
      </c>
      <c r="R191" t="s">
        <v>81</v>
      </c>
      <c r="S191" t="s">
        <v>81</v>
      </c>
      <c r="T191" t="s">
        <v>81</v>
      </c>
      <c r="U191" t="s">
        <v>81</v>
      </c>
      <c r="V191" t="s">
        <v>81</v>
      </c>
      <c r="W191" t="s">
        <v>81</v>
      </c>
      <c r="X191" t="s">
        <v>81</v>
      </c>
      <c r="Y191" t="s">
        <v>81</v>
      </c>
      <c r="Z191" t="s">
        <v>81</v>
      </c>
      <c r="AA191" t="s">
        <v>81</v>
      </c>
      <c r="AB191" t="s">
        <v>81</v>
      </c>
      <c r="AC191" t="s">
        <v>81</v>
      </c>
      <c r="AD191" t="s">
        <v>81</v>
      </c>
      <c r="AE191" t="s">
        <v>81</v>
      </c>
      <c r="AF191" t="s">
        <v>81</v>
      </c>
      <c r="AG191" t="s">
        <v>81</v>
      </c>
      <c r="AH191" t="s">
        <v>81</v>
      </c>
      <c r="AI191" t="s">
        <v>81</v>
      </c>
      <c r="AJ191" t="s">
        <v>81</v>
      </c>
      <c r="AK191" t="s">
        <v>81</v>
      </c>
      <c r="AL191" t="s">
        <v>81</v>
      </c>
      <c r="AM191" t="s">
        <v>81</v>
      </c>
      <c r="AN191" t="s">
        <v>81</v>
      </c>
      <c r="AO191" t="s">
        <v>81</v>
      </c>
      <c r="AP191" t="s">
        <v>213</v>
      </c>
      <c r="AQ191" t="s">
        <v>81</v>
      </c>
      <c r="AR191" t="s">
        <v>81</v>
      </c>
      <c r="AS191" t="s">
        <v>81</v>
      </c>
      <c r="AT191" t="s">
        <v>81</v>
      </c>
      <c r="AU191" t="s">
        <v>81</v>
      </c>
      <c r="AV191" t="s">
        <v>81</v>
      </c>
      <c r="AW191" t="s">
        <v>81</v>
      </c>
      <c r="AX191" t="s">
        <v>81</v>
      </c>
      <c r="AY191" t="s">
        <v>81</v>
      </c>
      <c r="AZ191" t="s">
        <v>81</v>
      </c>
      <c r="BA191" t="s">
        <v>81</v>
      </c>
    </row>
    <row r="192" spans="2:53" x14ac:dyDescent="0.2">
      <c r="B192" t="s">
        <v>81</v>
      </c>
      <c r="C192" t="s">
        <v>81</v>
      </c>
      <c r="D192" t="s">
        <v>81</v>
      </c>
      <c r="E192" t="s">
        <v>81</v>
      </c>
      <c r="F192" t="s">
        <v>81</v>
      </c>
      <c r="G192" t="s">
        <v>81</v>
      </c>
      <c r="H192" t="s">
        <v>81</v>
      </c>
      <c r="I192" t="s">
        <v>81</v>
      </c>
      <c r="J192" t="s">
        <v>81</v>
      </c>
      <c r="K192" t="s">
        <v>81</v>
      </c>
      <c r="L192" t="s">
        <v>81</v>
      </c>
      <c r="M192" t="s">
        <v>81</v>
      </c>
      <c r="N192" t="s">
        <v>81</v>
      </c>
      <c r="O192" t="s">
        <v>81</v>
      </c>
      <c r="P192" t="s">
        <v>81</v>
      </c>
      <c r="Q192" t="s">
        <v>81</v>
      </c>
      <c r="R192" t="s">
        <v>81</v>
      </c>
      <c r="S192" t="s">
        <v>81</v>
      </c>
      <c r="T192" t="s">
        <v>81</v>
      </c>
      <c r="U192" t="s">
        <v>81</v>
      </c>
      <c r="V192" t="s">
        <v>81</v>
      </c>
      <c r="W192" t="s">
        <v>81</v>
      </c>
      <c r="X192" t="s">
        <v>81</v>
      </c>
      <c r="Y192" t="s">
        <v>81</v>
      </c>
      <c r="Z192" t="s">
        <v>81</v>
      </c>
      <c r="AA192" t="s">
        <v>81</v>
      </c>
      <c r="AB192" t="s">
        <v>81</v>
      </c>
      <c r="AC192" t="s">
        <v>81</v>
      </c>
      <c r="AD192" t="s">
        <v>81</v>
      </c>
      <c r="AE192" t="s">
        <v>81</v>
      </c>
      <c r="AF192" t="s">
        <v>81</v>
      </c>
      <c r="AG192" t="s">
        <v>81</v>
      </c>
      <c r="AH192" t="s">
        <v>81</v>
      </c>
      <c r="AI192" t="s">
        <v>81</v>
      </c>
      <c r="AJ192" t="s">
        <v>81</v>
      </c>
      <c r="AK192" t="s">
        <v>81</v>
      </c>
      <c r="AL192" t="s">
        <v>81</v>
      </c>
      <c r="AM192" t="s">
        <v>81</v>
      </c>
      <c r="AN192" t="s">
        <v>81</v>
      </c>
      <c r="AO192" t="s">
        <v>81</v>
      </c>
      <c r="AP192" t="s">
        <v>141</v>
      </c>
      <c r="AQ192" t="s">
        <v>81</v>
      </c>
      <c r="AR192" t="s">
        <v>81</v>
      </c>
      <c r="AS192" t="s">
        <v>81</v>
      </c>
      <c r="AT192" t="s">
        <v>81</v>
      </c>
      <c r="AU192" t="s">
        <v>81</v>
      </c>
      <c r="AV192" t="s">
        <v>81</v>
      </c>
      <c r="AW192" t="s">
        <v>81</v>
      </c>
      <c r="AX192" t="s">
        <v>81</v>
      </c>
      <c r="AY192" t="s">
        <v>81</v>
      </c>
      <c r="AZ192" t="s">
        <v>81</v>
      </c>
      <c r="BA192" t="s">
        <v>81</v>
      </c>
    </row>
    <row r="193" spans="2:53" x14ac:dyDescent="0.2">
      <c r="B193" t="s">
        <v>39</v>
      </c>
      <c r="C193" t="s">
        <v>81</v>
      </c>
      <c r="D193" t="s">
        <v>81</v>
      </c>
      <c r="E193" t="s">
        <v>81</v>
      </c>
      <c r="F193" t="s">
        <v>81</v>
      </c>
      <c r="G193" t="s">
        <v>81</v>
      </c>
      <c r="H193" t="s">
        <v>81</v>
      </c>
      <c r="I193" t="s">
        <v>81</v>
      </c>
      <c r="J193" t="s">
        <v>81</v>
      </c>
      <c r="K193" t="s">
        <v>81</v>
      </c>
      <c r="L193" t="s">
        <v>81</v>
      </c>
      <c r="M193" t="s">
        <v>81</v>
      </c>
      <c r="N193" t="s">
        <v>81</v>
      </c>
      <c r="O193" t="s">
        <v>81</v>
      </c>
      <c r="P193" t="s">
        <v>81</v>
      </c>
      <c r="Q193" t="s">
        <v>81</v>
      </c>
      <c r="R193" t="s">
        <v>81</v>
      </c>
      <c r="S193" t="s">
        <v>81</v>
      </c>
      <c r="T193" t="s">
        <v>81</v>
      </c>
      <c r="U193" t="s">
        <v>81</v>
      </c>
      <c r="V193" t="s">
        <v>81</v>
      </c>
      <c r="W193" t="s">
        <v>81</v>
      </c>
      <c r="X193" t="s">
        <v>81</v>
      </c>
      <c r="Y193" t="s">
        <v>81</v>
      </c>
      <c r="Z193" t="s">
        <v>81</v>
      </c>
      <c r="AA193" t="s">
        <v>81</v>
      </c>
      <c r="AB193" t="s">
        <v>81</v>
      </c>
      <c r="AC193" t="s">
        <v>81</v>
      </c>
      <c r="AD193" t="s">
        <v>81</v>
      </c>
      <c r="AE193" t="s">
        <v>81</v>
      </c>
      <c r="AF193" t="s">
        <v>81</v>
      </c>
      <c r="AG193" t="s">
        <v>81</v>
      </c>
      <c r="AH193" t="s">
        <v>81</v>
      </c>
      <c r="AI193" t="s">
        <v>81</v>
      </c>
      <c r="AJ193" t="s">
        <v>81</v>
      </c>
      <c r="AK193" t="s">
        <v>81</v>
      </c>
      <c r="AL193" t="s">
        <v>81</v>
      </c>
      <c r="AM193" t="s">
        <v>81</v>
      </c>
      <c r="AN193" t="s">
        <v>81</v>
      </c>
      <c r="AO193" t="s">
        <v>81</v>
      </c>
      <c r="AP193" t="s">
        <v>81</v>
      </c>
      <c r="AQ193" t="s">
        <v>286</v>
      </c>
      <c r="AR193" t="s">
        <v>81</v>
      </c>
      <c r="AS193" t="s">
        <v>81</v>
      </c>
      <c r="AT193" t="s">
        <v>81</v>
      </c>
      <c r="AU193" t="s">
        <v>81</v>
      </c>
      <c r="AV193" t="s">
        <v>81</v>
      </c>
      <c r="AW193" t="s">
        <v>81</v>
      </c>
      <c r="AX193" t="s">
        <v>81</v>
      </c>
      <c r="AY193" t="s">
        <v>81</v>
      </c>
      <c r="AZ193" t="s">
        <v>81</v>
      </c>
      <c r="BA193" t="s">
        <v>81</v>
      </c>
    </row>
    <row r="194" spans="2:53" x14ac:dyDescent="0.2">
      <c r="B194" t="s">
        <v>81</v>
      </c>
      <c r="C194" t="s">
        <v>81</v>
      </c>
      <c r="D194" t="s">
        <v>81</v>
      </c>
      <c r="E194" t="s">
        <v>81</v>
      </c>
      <c r="F194" t="s">
        <v>81</v>
      </c>
      <c r="G194" t="s">
        <v>81</v>
      </c>
      <c r="H194" t="s">
        <v>81</v>
      </c>
      <c r="I194" t="s">
        <v>81</v>
      </c>
      <c r="J194" t="s">
        <v>81</v>
      </c>
      <c r="K194" t="s">
        <v>81</v>
      </c>
      <c r="L194" t="s">
        <v>81</v>
      </c>
      <c r="M194" t="s">
        <v>81</v>
      </c>
      <c r="N194" t="s">
        <v>81</v>
      </c>
      <c r="O194" t="s">
        <v>81</v>
      </c>
      <c r="P194" t="s">
        <v>81</v>
      </c>
      <c r="Q194" t="s">
        <v>81</v>
      </c>
      <c r="R194" t="s">
        <v>81</v>
      </c>
      <c r="S194" t="s">
        <v>81</v>
      </c>
      <c r="T194" t="s">
        <v>81</v>
      </c>
      <c r="U194" t="s">
        <v>81</v>
      </c>
      <c r="V194" t="s">
        <v>81</v>
      </c>
      <c r="W194" t="s">
        <v>81</v>
      </c>
      <c r="X194" t="s">
        <v>81</v>
      </c>
      <c r="Y194" t="s">
        <v>81</v>
      </c>
      <c r="Z194" t="s">
        <v>81</v>
      </c>
      <c r="AA194" t="s">
        <v>81</v>
      </c>
      <c r="AB194" t="s">
        <v>81</v>
      </c>
      <c r="AC194" t="s">
        <v>81</v>
      </c>
      <c r="AD194" t="s">
        <v>81</v>
      </c>
      <c r="AE194" t="s">
        <v>81</v>
      </c>
      <c r="AF194" t="s">
        <v>81</v>
      </c>
      <c r="AG194" t="s">
        <v>81</v>
      </c>
      <c r="AH194" t="s">
        <v>81</v>
      </c>
      <c r="AI194" t="s">
        <v>81</v>
      </c>
      <c r="AJ194" t="s">
        <v>81</v>
      </c>
      <c r="AK194" t="s">
        <v>81</v>
      </c>
      <c r="AL194" t="s">
        <v>81</v>
      </c>
      <c r="AM194" t="s">
        <v>81</v>
      </c>
      <c r="AN194" t="s">
        <v>81</v>
      </c>
      <c r="AO194" t="s">
        <v>81</v>
      </c>
      <c r="AP194" t="s">
        <v>81</v>
      </c>
      <c r="AQ194" t="s">
        <v>106</v>
      </c>
      <c r="AR194" t="s">
        <v>81</v>
      </c>
      <c r="AS194" t="s">
        <v>81</v>
      </c>
      <c r="AT194" t="s">
        <v>81</v>
      </c>
      <c r="AU194" t="s">
        <v>81</v>
      </c>
      <c r="AV194" t="s">
        <v>81</v>
      </c>
      <c r="AW194" t="s">
        <v>81</v>
      </c>
      <c r="AX194" t="s">
        <v>81</v>
      </c>
      <c r="AY194" t="s">
        <v>81</v>
      </c>
      <c r="AZ194" t="s">
        <v>81</v>
      </c>
      <c r="BA194" t="s">
        <v>81</v>
      </c>
    </row>
    <row r="195" spans="2:53" x14ac:dyDescent="0.2">
      <c r="B195" t="s">
        <v>87</v>
      </c>
      <c r="C195" t="s">
        <v>81</v>
      </c>
      <c r="D195" t="s">
        <v>81</v>
      </c>
      <c r="E195" t="s">
        <v>81</v>
      </c>
      <c r="F195" t="s">
        <v>81</v>
      </c>
      <c r="G195" t="s">
        <v>81</v>
      </c>
      <c r="H195" t="s">
        <v>81</v>
      </c>
      <c r="I195" t="s">
        <v>81</v>
      </c>
      <c r="J195" t="s">
        <v>81</v>
      </c>
      <c r="K195" t="s">
        <v>81</v>
      </c>
      <c r="L195" t="s">
        <v>81</v>
      </c>
      <c r="M195" t="s">
        <v>81</v>
      </c>
      <c r="N195" t="s">
        <v>81</v>
      </c>
      <c r="O195" t="s">
        <v>81</v>
      </c>
      <c r="P195" t="s">
        <v>81</v>
      </c>
      <c r="Q195" t="s">
        <v>81</v>
      </c>
      <c r="R195" t="s">
        <v>81</v>
      </c>
      <c r="S195" t="s">
        <v>81</v>
      </c>
      <c r="T195" t="s">
        <v>81</v>
      </c>
      <c r="U195" t="s">
        <v>81</v>
      </c>
      <c r="V195" t="s">
        <v>81</v>
      </c>
      <c r="W195" t="s">
        <v>81</v>
      </c>
      <c r="X195" t="s">
        <v>81</v>
      </c>
      <c r="Y195" t="s">
        <v>81</v>
      </c>
      <c r="Z195" t="s">
        <v>81</v>
      </c>
      <c r="AA195" t="s">
        <v>81</v>
      </c>
      <c r="AB195" t="s">
        <v>81</v>
      </c>
      <c r="AC195" t="s">
        <v>81</v>
      </c>
      <c r="AD195" t="s">
        <v>81</v>
      </c>
      <c r="AE195" t="s">
        <v>81</v>
      </c>
      <c r="AF195" t="s">
        <v>81</v>
      </c>
      <c r="AG195" t="s">
        <v>81</v>
      </c>
      <c r="AH195" t="s">
        <v>81</v>
      </c>
      <c r="AI195" t="s">
        <v>81</v>
      </c>
      <c r="AJ195" t="s">
        <v>81</v>
      </c>
      <c r="AK195" t="s">
        <v>81</v>
      </c>
      <c r="AL195" t="s">
        <v>81</v>
      </c>
      <c r="AM195" t="s">
        <v>81</v>
      </c>
      <c r="AN195" t="s">
        <v>81</v>
      </c>
      <c r="AO195" t="s">
        <v>81</v>
      </c>
      <c r="AP195" t="s">
        <v>81</v>
      </c>
      <c r="AQ195" t="s">
        <v>356</v>
      </c>
      <c r="AR195" t="s">
        <v>81</v>
      </c>
      <c r="AS195" t="s">
        <v>81</v>
      </c>
      <c r="AT195" t="s">
        <v>81</v>
      </c>
      <c r="AU195" t="s">
        <v>81</v>
      </c>
      <c r="AV195" t="s">
        <v>81</v>
      </c>
      <c r="AW195" t="s">
        <v>81</v>
      </c>
      <c r="AX195" t="s">
        <v>81</v>
      </c>
      <c r="AY195" t="s">
        <v>81</v>
      </c>
      <c r="AZ195" t="s">
        <v>81</v>
      </c>
      <c r="BA195" t="s">
        <v>81</v>
      </c>
    </row>
    <row r="196" spans="2:53" x14ac:dyDescent="0.2">
      <c r="B196" t="s">
        <v>81</v>
      </c>
      <c r="C196" t="s">
        <v>81</v>
      </c>
      <c r="D196" t="s">
        <v>81</v>
      </c>
      <c r="E196" t="s">
        <v>81</v>
      </c>
      <c r="F196" t="s">
        <v>81</v>
      </c>
      <c r="G196" t="s">
        <v>81</v>
      </c>
      <c r="H196" t="s">
        <v>81</v>
      </c>
      <c r="I196" t="s">
        <v>81</v>
      </c>
      <c r="J196" t="s">
        <v>81</v>
      </c>
      <c r="K196" t="s">
        <v>81</v>
      </c>
      <c r="L196" t="s">
        <v>81</v>
      </c>
      <c r="M196" t="s">
        <v>81</v>
      </c>
      <c r="N196" t="s">
        <v>81</v>
      </c>
      <c r="O196" t="s">
        <v>81</v>
      </c>
      <c r="P196" t="s">
        <v>81</v>
      </c>
      <c r="Q196" t="s">
        <v>81</v>
      </c>
      <c r="R196" t="s">
        <v>81</v>
      </c>
      <c r="S196" t="s">
        <v>81</v>
      </c>
      <c r="T196" t="s">
        <v>81</v>
      </c>
      <c r="U196" t="s">
        <v>81</v>
      </c>
      <c r="V196" t="s">
        <v>81</v>
      </c>
      <c r="W196" t="s">
        <v>81</v>
      </c>
      <c r="X196" t="s">
        <v>81</v>
      </c>
      <c r="Y196" t="s">
        <v>81</v>
      </c>
      <c r="Z196" t="s">
        <v>81</v>
      </c>
      <c r="AA196" t="s">
        <v>81</v>
      </c>
      <c r="AB196" t="s">
        <v>81</v>
      </c>
      <c r="AC196" t="s">
        <v>81</v>
      </c>
      <c r="AD196" t="s">
        <v>81</v>
      </c>
      <c r="AE196" t="s">
        <v>81</v>
      </c>
      <c r="AF196" t="s">
        <v>81</v>
      </c>
      <c r="AG196" t="s">
        <v>81</v>
      </c>
      <c r="AH196" t="s">
        <v>81</v>
      </c>
      <c r="AI196" t="s">
        <v>81</v>
      </c>
      <c r="AJ196" t="s">
        <v>81</v>
      </c>
      <c r="AK196" t="s">
        <v>81</v>
      </c>
      <c r="AL196" t="s">
        <v>81</v>
      </c>
      <c r="AM196" t="s">
        <v>81</v>
      </c>
      <c r="AN196" t="s">
        <v>81</v>
      </c>
      <c r="AO196" t="s">
        <v>81</v>
      </c>
      <c r="AP196" t="s">
        <v>81</v>
      </c>
      <c r="AQ196" t="s">
        <v>201</v>
      </c>
      <c r="AR196" t="s">
        <v>81</v>
      </c>
      <c r="AS196" t="s">
        <v>81</v>
      </c>
      <c r="AT196" t="s">
        <v>81</v>
      </c>
      <c r="AU196" t="s">
        <v>81</v>
      </c>
      <c r="AV196" t="s">
        <v>81</v>
      </c>
      <c r="AW196" t="s">
        <v>81</v>
      </c>
      <c r="AX196" t="s">
        <v>81</v>
      </c>
      <c r="AY196" t="s">
        <v>81</v>
      </c>
      <c r="AZ196" t="s">
        <v>81</v>
      </c>
      <c r="BA196" t="s">
        <v>81</v>
      </c>
    </row>
    <row r="197" spans="2:53" x14ac:dyDescent="0.2">
      <c r="B197" t="s">
        <v>18</v>
      </c>
      <c r="C197" t="s">
        <v>81</v>
      </c>
      <c r="D197" t="s">
        <v>81</v>
      </c>
      <c r="E197" t="s">
        <v>81</v>
      </c>
      <c r="F197" t="s">
        <v>81</v>
      </c>
      <c r="G197" t="s">
        <v>81</v>
      </c>
      <c r="H197" t="s">
        <v>81</v>
      </c>
      <c r="I197" t="s">
        <v>81</v>
      </c>
      <c r="J197" t="s">
        <v>81</v>
      </c>
      <c r="K197" t="s">
        <v>81</v>
      </c>
      <c r="L197" t="s">
        <v>81</v>
      </c>
      <c r="M197" t="s">
        <v>81</v>
      </c>
      <c r="N197" t="s">
        <v>81</v>
      </c>
      <c r="O197" t="s">
        <v>81</v>
      </c>
      <c r="P197" t="s">
        <v>81</v>
      </c>
      <c r="Q197" t="s">
        <v>81</v>
      </c>
      <c r="R197" t="s">
        <v>81</v>
      </c>
      <c r="S197" t="s">
        <v>81</v>
      </c>
      <c r="T197" t="s">
        <v>81</v>
      </c>
      <c r="U197" t="s">
        <v>81</v>
      </c>
      <c r="V197" t="s">
        <v>81</v>
      </c>
      <c r="W197" t="s">
        <v>81</v>
      </c>
      <c r="X197" t="s">
        <v>81</v>
      </c>
      <c r="Y197" t="s">
        <v>81</v>
      </c>
      <c r="Z197" t="s">
        <v>81</v>
      </c>
      <c r="AA197" t="s">
        <v>81</v>
      </c>
      <c r="AB197" t="s">
        <v>81</v>
      </c>
      <c r="AC197" t="s">
        <v>81</v>
      </c>
      <c r="AD197" t="s">
        <v>81</v>
      </c>
      <c r="AE197" t="s">
        <v>81</v>
      </c>
      <c r="AF197" t="s">
        <v>81</v>
      </c>
      <c r="AG197" t="s">
        <v>81</v>
      </c>
      <c r="AH197" t="s">
        <v>81</v>
      </c>
      <c r="AI197" t="s">
        <v>81</v>
      </c>
      <c r="AJ197" t="s">
        <v>81</v>
      </c>
      <c r="AK197" t="s">
        <v>81</v>
      </c>
      <c r="AL197" t="s">
        <v>81</v>
      </c>
      <c r="AM197" t="s">
        <v>81</v>
      </c>
      <c r="AN197" t="s">
        <v>81</v>
      </c>
      <c r="AO197" t="s">
        <v>81</v>
      </c>
      <c r="AP197" t="s">
        <v>81</v>
      </c>
      <c r="AQ197" t="s">
        <v>81</v>
      </c>
      <c r="AR197" t="s">
        <v>340</v>
      </c>
      <c r="AS197" t="s">
        <v>81</v>
      </c>
      <c r="AT197" t="s">
        <v>81</v>
      </c>
      <c r="AU197" t="s">
        <v>81</v>
      </c>
      <c r="AV197" t="s">
        <v>81</v>
      </c>
      <c r="AW197" t="s">
        <v>81</v>
      </c>
      <c r="AX197" t="s">
        <v>81</v>
      </c>
      <c r="AY197" t="s">
        <v>81</v>
      </c>
      <c r="AZ197" t="s">
        <v>81</v>
      </c>
      <c r="BA197" t="s">
        <v>81</v>
      </c>
    </row>
    <row r="198" spans="2:53" x14ac:dyDescent="0.2">
      <c r="B198" t="s">
        <v>81</v>
      </c>
      <c r="C198" t="s">
        <v>81</v>
      </c>
      <c r="D198" t="s">
        <v>81</v>
      </c>
      <c r="E198" t="s">
        <v>81</v>
      </c>
      <c r="F198" t="s">
        <v>81</v>
      </c>
      <c r="G198" t="s">
        <v>81</v>
      </c>
      <c r="H198" t="s">
        <v>81</v>
      </c>
      <c r="I198" t="s">
        <v>81</v>
      </c>
      <c r="J198" t="s">
        <v>81</v>
      </c>
      <c r="K198" t="s">
        <v>81</v>
      </c>
      <c r="L198" t="s">
        <v>81</v>
      </c>
      <c r="M198" t="s">
        <v>81</v>
      </c>
      <c r="N198" t="s">
        <v>81</v>
      </c>
      <c r="O198" t="s">
        <v>81</v>
      </c>
      <c r="P198" t="s">
        <v>81</v>
      </c>
      <c r="Q198" t="s">
        <v>81</v>
      </c>
      <c r="R198" t="s">
        <v>81</v>
      </c>
      <c r="S198" t="s">
        <v>81</v>
      </c>
      <c r="T198" t="s">
        <v>81</v>
      </c>
      <c r="U198" t="s">
        <v>81</v>
      </c>
      <c r="V198" t="s">
        <v>81</v>
      </c>
      <c r="W198" t="s">
        <v>81</v>
      </c>
      <c r="X198" t="s">
        <v>81</v>
      </c>
      <c r="Y198" t="s">
        <v>81</v>
      </c>
      <c r="Z198" t="s">
        <v>81</v>
      </c>
      <c r="AA198" t="s">
        <v>81</v>
      </c>
      <c r="AB198" t="s">
        <v>81</v>
      </c>
      <c r="AC198" t="s">
        <v>81</v>
      </c>
      <c r="AD198" t="s">
        <v>81</v>
      </c>
      <c r="AE198" t="s">
        <v>81</v>
      </c>
      <c r="AF198" t="s">
        <v>81</v>
      </c>
      <c r="AG198" t="s">
        <v>81</v>
      </c>
      <c r="AH198" t="s">
        <v>81</v>
      </c>
      <c r="AI198" t="s">
        <v>81</v>
      </c>
      <c r="AJ198" t="s">
        <v>81</v>
      </c>
      <c r="AK198" t="s">
        <v>81</v>
      </c>
      <c r="AL198" t="s">
        <v>81</v>
      </c>
      <c r="AM198" t="s">
        <v>81</v>
      </c>
      <c r="AN198" t="s">
        <v>81</v>
      </c>
      <c r="AO198" t="s">
        <v>81</v>
      </c>
      <c r="AP198" t="s">
        <v>81</v>
      </c>
      <c r="AQ198" t="s">
        <v>81</v>
      </c>
      <c r="AR198" t="s">
        <v>139</v>
      </c>
      <c r="AS198" t="s">
        <v>81</v>
      </c>
      <c r="AT198" t="s">
        <v>81</v>
      </c>
      <c r="AU198" t="s">
        <v>81</v>
      </c>
      <c r="AV198" t="s">
        <v>81</v>
      </c>
      <c r="AW198" t="s">
        <v>81</v>
      </c>
      <c r="AX198" t="s">
        <v>81</v>
      </c>
      <c r="AY198" t="s">
        <v>81</v>
      </c>
      <c r="AZ198" t="s">
        <v>81</v>
      </c>
      <c r="BA198" t="s">
        <v>81</v>
      </c>
    </row>
    <row r="199" spans="2:53" x14ac:dyDescent="0.2">
      <c r="B199" t="s">
        <v>87</v>
      </c>
      <c r="C199" t="s">
        <v>81</v>
      </c>
      <c r="D199" t="s">
        <v>81</v>
      </c>
      <c r="E199" t="s">
        <v>81</v>
      </c>
      <c r="F199" t="s">
        <v>81</v>
      </c>
      <c r="G199" t="s">
        <v>81</v>
      </c>
      <c r="H199" t="s">
        <v>81</v>
      </c>
      <c r="I199" t="s">
        <v>81</v>
      </c>
      <c r="J199" t="s">
        <v>81</v>
      </c>
      <c r="K199" t="s">
        <v>81</v>
      </c>
      <c r="L199" t="s">
        <v>81</v>
      </c>
      <c r="M199" t="s">
        <v>81</v>
      </c>
      <c r="N199" t="s">
        <v>81</v>
      </c>
      <c r="O199" t="s">
        <v>81</v>
      </c>
      <c r="P199" t="s">
        <v>81</v>
      </c>
      <c r="Q199" t="s">
        <v>81</v>
      </c>
      <c r="R199" t="s">
        <v>81</v>
      </c>
      <c r="S199" t="s">
        <v>81</v>
      </c>
      <c r="T199" t="s">
        <v>81</v>
      </c>
      <c r="U199" t="s">
        <v>81</v>
      </c>
      <c r="V199" t="s">
        <v>81</v>
      </c>
      <c r="W199" t="s">
        <v>81</v>
      </c>
      <c r="X199" t="s">
        <v>81</v>
      </c>
      <c r="Y199" t="s">
        <v>81</v>
      </c>
      <c r="Z199" t="s">
        <v>81</v>
      </c>
      <c r="AA199" t="s">
        <v>81</v>
      </c>
      <c r="AB199" t="s">
        <v>81</v>
      </c>
      <c r="AC199" t="s">
        <v>81</v>
      </c>
      <c r="AD199" t="s">
        <v>81</v>
      </c>
      <c r="AE199" t="s">
        <v>81</v>
      </c>
      <c r="AF199" t="s">
        <v>81</v>
      </c>
      <c r="AG199" t="s">
        <v>81</v>
      </c>
      <c r="AH199" t="s">
        <v>81</v>
      </c>
      <c r="AI199" t="s">
        <v>81</v>
      </c>
      <c r="AJ199" t="s">
        <v>81</v>
      </c>
      <c r="AK199" t="s">
        <v>81</v>
      </c>
      <c r="AL199" t="s">
        <v>81</v>
      </c>
      <c r="AM199" t="s">
        <v>81</v>
      </c>
      <c r="AN199" t="s">
        <v>81</v>
      </c>
      <c r="AO199" t="s">
        <v>81</v>
      </c>
      <c r="AP199" t="s">
        <v>81</v>
      </c>
      <c r="AQ199" t="s">
        <v>81</v>
      </c>
      <c r="AR199" t="s">
        <v>357</v>
      </c>
      <c r="AS199" t="s">
        <v>81</v>
      </c>
      <c r="AT199" t="s">
        <v>81</v>
      </c>
      <c r="AU199" t="s">
        <v>81</v>
      </c>
      <c r="AV199" t="s">
        <v>81</v>
      </c>
      <c r="AW199" t="s">
        <v>81</v>
      </c>
      <c r="AX199" t="s">
        <v>81</v>
      </c>
      <c r="AY199" t="s">
        <v>81</v>
      </c>
      <c r="AZ199" t="s">
        <v>81</v>
      </c>
      <c r="BA199" t="s">
        <v>81</v>
      </c>
    </row>
    <row r="200" spans="2:53" x14ac:dyDescent="0.2">
      <c r="B200" t="s">
        <v>81</v>
      </c>
      <c r="C200" t="s">
        <v>81</v>
      </c>
      <c r="D200" t="s">
        <v>81</v>
      </c>
      <c r="E200" t="s">
        <v>81</v>
      </c>
      <c r="F200" t="s">
        <v>81</v>
      </c>
      <c r="G200" t="s">
        <v>81</v>
      </c>
      <c r="H200" t="s">
        <v>81</v>
      </c>
      <c r="I200" t="s">
        <v>81</v>
      </c>
      <c r="J200" t="s">
        <v>81</v>
      </c>
      <c r="K200" t="s">
        <v>81</v>
      </c>
      <c r="L200" t="s">
        <v>81</v>
      </c>
      <c r="M200" t="s">
        <v>81</v>
      </c>
      <c r="N200" t="s">
        <v>81</v>
      </c>
      <c r="O200" t="s">
        <v>81</v>
      </c>
      <c r="P200" t="s">
        <v>81</v>
      </c>
      <c r="Q200" t="s">
        <v>81</v>
      </c>
      <c r="R200" t="s">
        <v>81</v>
      </c>
      <c r="S200" t="s">
        <v>81</v>
      </c>
      <c r="T200" t="s">
        <v>81</v>
      </c>
      <c r="U200" t="s">
        <v>81</v>
      </c>
      <c r="V200" t="s">
        <v>81</v>
      </c>
      <c r="W200" t="s">
        <v>81</v>
      </c>
      <c r="X200" t="s">
        <v>81</v>
      </c>
      <c r="Y200" t="s">
        <v>81</v>
      </c>
      <c r="Z200" t="s">
        <v>81</v>
      </c>
      <c r="AA200" t="s">
        <v>81</v>
      </c>
      <c r="AB200" t="s">
        <v>81</v>
      </c>
      <c r="AC200" t="s">
        <v>81</v>
      </c>
      <c r="AD200" t="s">
        <v>81</v>
      </c>
      <c r="AE200" t="s">
        <v>81</v>
      </c>
      <c r="AF200" t="s">
        <v>81</v>
      </c>
      <c r="AG200" t="s">
        <v>81</v>
      </c>
      <c r="AH200" t="s">
        <v>81</v>
      </c>
      <c r="AI200" t="s">
        <v>81</v>
      </c>
      <c r="AJ200" t="s">
        <v>81</v>
      </c>
      <c r="AK200" t="s">
        <v>81</v>
      </c>
      <c r="AL200" t="s">
        <v>81</v>
      </c>
      <c r="AM200" t="s">
        <v>81</v>
      </c>
      <c r="AN200" t="s">
        <v>81</v>
      </c>
      <c r="AO200" t="s">
        <v>81</v>
      </c>
      <c r="AP200" t="s">
        <v>81</v>
      </c>
      <c r="AQ200" t="s">
        <v>81</v>
      </c>
      <c r="AR200" t="s">
        <v>352</v>
      </c>
      <c r="AS200" t="s">
        <v>81</v>
      </c>
      <c r="AT200" t="s">
        <v>81</v>
      </c>
      <c r="AU200" t="s">
        <v>81</v>
      </c>
      <c r="AV200" t="s">
        <v>81</v>
      </c>
      <c r="AW200" t="s">
        <v>81</v>
      </c>
      <c r="AX200" t="s">
        <v>81</v>
      </c>
      <c r="AY200" t="s">
        <v>81</v>
      </c>
      <c r="AZ200" t="s">
        <v>81</v>
      </c>
      <c r="BA200" t="s">
        <v>81</v>
      </c>
    </row>
    <row r="201" spans="2:53" x14ac:dyDescent="0.2">
      <c r="B201" t="s">
        <v>32</v>
      </c>
      <c r="C201" t="s">
        <v>81</v>
      </c>
      <c r="D201" t="s">
        <v>81</v>
      </c>
      <c r="E201" t="s">
        <v>81</v>
      </c>
      <c r="F201" t="s">
        <v>81</v>
      </c>
      <c r="G201" t="s">
        <v>81</v>
      </c>
      <c r="H201" t="s">
        <v>81</v>
      </c>
      <c r="I201" t="s">
        <v>81</v>
      </c>
      <c r="J201" t="s">
        <v>81</v>
      </c>
      <c r="K201" t="s">
        <v>81</v>
      </c>
      <c r="L201" t="s">
        <v>81</v>
      </c>
      <c r="M201" t="s">
        <v>81</v>
      </c>
      <c r="N201" t="s">
        <v>81</v>
      </c>
      <c r="O201" t="s">
        <v>81</v>
      </c>
      <c r="P201" t="s">
        <v>81</v>
      </c>
      <c r="Q201" t="s">
        <v>81</v>
      </c>
      <c r="R201" t="s">
        <v>81</v>
      </c>
      <c r="S201" t="s">
        <v>81</v>
      </c>
      <c r="T201" t="s">
        <v>81</v>
      </c>
      <c r="U201" t="s">
        <v>81</v>
      </c>
      <c r="V201" t="s">
        <v>81</v>
      </c>
      <c r="W201" t="s">
        <v>81</v>
      </c>
      <c r="X201" t="s">
        <v>81</v>
      </c>
      <c r="Y201" t="s">
        <v>81</v>
      </c>
      <c r="Z201" t="s">
        <v>81</v>
      </c>
      <c r="AA201" t="s">
        <v>81</v>
      </c>
      <c r="AB201" t="s">
        <v>81</v>
      </c>
      <c r="AC201" t="s">
        <v>81</v>
      </c>
      <c r="AD201" t="s">
        <v>81</v>
      </c>
      <c r="AE201" t="s">
        <v>81</v>
      </c>
      <c r="AF201" t="s">
        <v>81</v>
      </c>
      <c r="AG201" t="s">
        <v>81</v>
      </c>
      <c r="AH201" t="s">
        <v>81</v>
      </c>
      <c r="AI201" t="s">
        <v>81</v>
      </c>
      <c r="AJ201" t="s">
        <v>81</v>
      </c>
      <c r="AK201" t="s">
        <v>81</v>
      </c>
      <c r="AL201" t="s">
        <v>81</v>
      </c>
      <c r="AM201" t="s">
        <v>81</v>
      </c>
      <c r="AN201" t="s">
        <v>81</v>
      </c>
      <c r="AO201" t="s">
        <v>81</v>
      </c>
      <c r="AP201" t="s">
        <v>81</v>
      </c>
      <c r="AQ201" t="s">
        <v>81</v>
      </c>
      <c r="AR201" t="s">
        <v>81</v>
      </c>
      <c r="AS201" t="s">
        <v>358</v>
      </c>
      <c r="AT201" t="s">
        <v>359</v>
      </c>
      <c r="AU201" t="s">
        <v>360</v>
      </c>
      <c r="AV201" t="s">
        <v>81</v>
      </c>
      <c r="AW201" t="s">
        <v>81</v>
      </c>
      <c r="AX201" t="s">
        <v>81</v>
      </c>
      <c r="AY201" t="s">
        <v>81</v>
      </c>
      <c r="AZ201" t="s">
        <v>81</v>
      </c>
      <c r="BA201" t="s">
        <v>81</v>
      </c>
    </row>
    <row r="202" spans="2:53" x14ac:dyDescent="0.2">
      <c r="B202" t="s">
        <v>81</v>
      </c>
      <c r="C202" t="s">
        <v>81</v>
      </c>
      <c r="D202" t="s">
        <v>81</v>
      </c>
      <c r="E202" t="s">
        <v>81</v>
      </c>
      <c r="F202" t="s">
        <v>81</v>
      </c>
      <c r="G202" t="s">
        <v>81</v>
      </c>
      <c r="H202" t="s">
        <v>81</v>
      </c>
      <c r="I202" t="s">
        <v>81</v>
      </c>
      <c r="J202" t="s">
        <v>81</v>
      </c>
      <c r="K202" t="s">
        <v>81</v>
      </c>
      <c r="L202" t="s">
        <v>81</v>
      </c>
      <c r="M202" t="s">
        <v>81</v>
      </c>
      <c r="N202" t="s">
        <v>81</v>
      </c>
      <c r="O202" t="s">
        <v>81</v>
      </c>
      <c r="P202" t="s">
        <v>81</v>
      </c>
      <c r="Q202" t="s">
        <v>81</v>
      </c>
      <c r="R202" t="s">
        <v>81</v>
      </c>
      <c r="S202" t="s">
        <v>81</v>
      </c>
      <c r="T202" t="s">
        <v>81</v>
      </c>
      <c r="U202" t="s">
        <v>81</v>
      </c>
      <c r="V202" t="s">
        <v>81</v>
      </c>
      <c r="W202" t="s">
        <v>81</v>
      </c>
      <c r="X202" t="s">
        <v>81</v>
      </c>
      <c r="Y202" t="s">
        <v>81</v>
      </c>
      <c r="Z202" t="s">
        <v>81</v>
      </c>
      <c r="AA202" t="s">
        <v>81</v>
      </c>
      <c r="AB202" t="s">
        <v>81</v>
      </c>
      <c r="AC202" t="s">
        <v>81</v>
      </c>
      <c r="AD202" t="s">
        <v>81</v>
      </c>
      <c r="AE202" t="s">
        <v>81</v>
      </c>
      <c r="AF202" t="s">
        <v>81</v>
      </c>
      <c r="AG202" t="s">
        <v>81</v>
      </c>
      <c r="AH202" t="s">
        <v>81</v>
      </c>
      <c r="AI202" t="s">
        <v>81</v>
      </c>
      <c r="AJ202" t="s">
        <v>81</v>
      </c>
      <c r="AK202" t="s">
        <v>81</v>
      </c>
      <c r="AL202" t="s">
        <v>81</v>
      </c>
      <c r="AM202" t="s">
        <v>81</v>
      </c>
      <c r="AN202" t="s">
        <v>81</v>
      </c>
      <c r="AO202" t="s">
        <v>81</v>
      </c>
      <c r="AP202" t="s">
        <v>81</v>
      </c>
      <c r="AQ202" t="s">
        <v>81</v>
      </c>
      <c r="AR202" t="s">
        <v>81</v>
      </c>
      <c r="AS202" t="s">
        <v>243</v>
      </c>
      <c r="AT202" t="s">
        <v>243</v>
      </c>
      <c r="AU202" t="s">
        <v>243</v>
      </c>
      <c r="AV202" t="s">
        <v>81</v>
      </c>
      <c r="AW202" t="s">
        <v>81</v>
      </c>
      <c r="AX202" t="s">
        <v>81</v>
      </c>
      <c r="AY202" t="s">
        <v>81</v>
      </c>
      <c r="AZ202" t="s">
        <v>81</v>
      </c>
      <c r="BA202" t="s">
        <v>81</v>
      </c>
    </row>
    <row r="203" spans="2:53" x14ac:dyDescent="0.2">
      <c r="B203" t="s">
        <v>17</v>
      </c>
      <c r="C203" t="s">
        <v>81</v>
      </c>
      <c r="D203" t="s">
        <v>81</v>
      </c>
      <c r="E203" t="s">
        <v>81</v>
      </c>
      <c r="F203" t="s">
        <v>81</v>
      </c>
      <c r="G203" t="s">
        <v>81</v>
      </c>
      <c r="H203" t="s">
        <v>81</v>
      </c>
      <c r="I203" t="s">
        <v>81</v>
      </c>
      <c r="J203" t="s">
        <v>81</v>
      </c>
      <c r="K203" t="s">
        <v>81</v>
      </c>
      <c r="L203" t="s">
        <v>81</v>
      </c>
      <c r="M203" t="s">
        <v>81</v>
      </c>
      <c r="N203" t="s">
        <v>81</v>
      </c>
      <c r="O203" t="s">
        <v>81</v>
      </c>
      <c r="P203" t="s">
        <v>81</v>
      </c>
      <c r="Q203" t="s">
        <v>81</v>
      </c>
      <c r="R203" t="s">
        <v>81</v>
      </c>
      <c r="S203" t="s">
        <v>81</v>
      </c>
      <c r="T203" t="s">
        <v>81</v>
      </c>
      <c r="U203" t="s">
        <v>81</v>
      </c>
      <c r="V203" t="s">
        <v>81</v>
      </c>
      <c r="W203" t="s">
        <v>81</v>
      </c>
      <c r="X203" t="s">
        <v>81</v>
      </c>
      <c r="Y203" t="s">
        <v>81</v>
      </c>
      <c r="Z203" t="s">
        <v>81</v>
      </c>
      <c r="AA203" t="s">
        <v>81</v>
      </c>
      <c r="AB203" t="s">
        <v>81</v>
      </c>
      <c r="AC203" t="s">
        <v>81</v>
      </c>
      <c r="AD203" t="s">
        <v>81</v>
      </c>
      <c r="AE203" t="s">
        <v>81</v>
      </c>
      <c r="AF203" t="s">
        <v>81</v>
      </c>
      <c r="AG203" t="s">
        <v>81</v>
      </c>
      <c r="AH203" t="s">
        <v>81</v>
      </c>
      <c r="AI203" t="s">
        <v>81</v>
      </c>
      <c r="AJ203" t="s">
        <v>81</v>
      </c>
      <c r="AK203" t="s">
        <v>81</v>
      </c>
      <c r="AL203" t="s">
        <v>81</v>
      </c>
      <c r="AM203" t="s">
        <v>81</v>
      </c>
      <c r="AN203" t="s">
        <v>81</v>
      </c>
      <c r="AO203" t="s">
        <v>81</v>
      </c>
      <c r="AP203" t="s">
        <v>81</v>
      </c>
      <c r="AQ203" t="s">
        <v>81</v>
      </c>
      <c r="AR203" t="s">
        <v>81</v>
      </c>
      <c r="AS203" t="s">
        <v>233</v>
      </c>
      <c r="AT203" t="s">
        <v>81</v>
      </c>
      <c r="AU203" t="s">
        <v>81</v>
      </c>
      <c r="AV203" t="s">
        <v>81</v>
      </c>
      <c r="AW203" t="s">
        <v>81</v>
      </c>
      <c r="AX203" t="s">
        <v>81</v>
      </c>
      <c r="AY203" t="s">
        <v>81</v>
      </c>
      <c r="AZ203" t="s">
        <v>81</v>
      </c>
      <c r="BA203" t="s">
        <v>81</v>
      </c>
    </row>
    <row r="204" spans="2:53" x14ac:dyDescent="0.2">
      <c r="B204" t="s">
        <v>81</v>
      </c>
      <c r="C204" t="s">
        <v>81</v>
      </c>
      <c r="D204" t="s">
        <v>81</v>
      </c>
      <c r="E204" t="s">
        <v>81</v>
      </c>
      <c r="F204" t="s">
        <v>81</v>
      </c>
      <c r="G204" t="s">
        <v>81</v>
      </c>
      <c r="H204" t="s">
        <v>81</v>
      </c>
      <c r="I204" t="s">
        <v>81</v>
      </c>
      <c r="J204" t="s">
        <v>81</v>
      </c>
      <c r="K204" t="s">
        <v>81</v>
      </c>
      <c r="L204" t="s">
        <v>81</v>
      </c>
      <c r="M204" t="s">
        <v>81</v>
      </c>
      <c r="N204" t="s">
        <v>81</v>
      </c>
      <c r="O204" t="s">
        <v>81</v>
      </c>
      <c r="P204" t="s">
        <v>81</v>
      </c>
      <c r="Q204" t="s">
        <v>81</v>
      </c>
      <c r="R204" t="s">
        <v>81</v>
      </c>
      <c r="S204" t="s">
        <v>81</v>
      </c>
      <c r="T204" t="s">
        <v>81</v>
      </c>
      <c r="U204" t="s">
        <v>81</v>
      </c>
      <c r="V204" t="s">
        <v>81</v>
      </c>
      <c r="W204" t="s">
        <v>81</v>
      </c>
      <c r="X204" t="s">
        <v>81</v>
      </c>
      <c r="Y204" t="s">
        <v>81</v>
      </c>
      <c r="Z204" t="s">
        <v>81</v>
      </c>
      <c r="AA204" t="s">
        <v>81</v>
      </c>
      <c r="AB204" t="s">
        <v>81</v>
      </c>
      <c r="AC204" t="s">
        <v>81</v>
      </c>
      <c r="AD204" t="s">
        <v>81</v>
      </c>
      <c r="AE204" t="s">
        <v>81</v>
      </c>
      <c r="AF204" t="s">
        <v>81</v>
      </c>
      <c r="AG204" t="s">
        <v>81</v>
      </c>
      <c r="AH204" t="s">
        <v>81</v>
      </c>
      <c r="AI204" t="s">
        <v>81</v>
      </c>
      <c r="AJ204" t="s">
        <v>81</v>
      </c>
      <c r="AK204" t="s">
        <v>81</v>
      </c>
      <c r="AL204" t="s">
        <v>81</v>
      </c>
      <c r="AM204" t="s">
        <v>81</v>
      </c>
      <c r="AN204" t="s">
        <v>81</v>
      </c>
      <c r="AO204" t="s">
        <v>81</v>
      </c>
      <c r="AP204" t="s">
        <v>81</v>
      </c>
      <c r="AQ204" t="s">
        <v>81</v>
      </c>
      <c r="AR204" t="s">
        <v>81</v>
      </c>
      <c r="AS204" t="s">
        <v>192</v>
      </c>
      <c r="AT204" t="s">
        <v>81</v>
      </c>
      <c r="AU204" t="s">
        <v>81</v>
      </c>
      <c r="AV204" t="s">
        <v>81</v>
      </c>
      <c r="AW204" t="s">
        <v>81</v>
      </c>
      <c r="AX204" t="s">
        <v>81</v>
      </c>
      <c r="AY204" t="s">
        <v>81</v>
      </c>
      <c r="AZ204" t="s">
        <v>81</v>
      </c>
      <c r="BA204" t="s">
        <v>81</v>
      </c>
    </row>
    <row r="205" spans="2:53" x14ac:dyDescent="0.2">
      <c r="B205" t="s">
        <v>87</v>
      </c>
      <c r="C205" t="s">
        <v>81</v>
      </c>
      <c r="D205" t="s">
        <v>81</v>
      </c>
      <c r="E205" t="s">
        <v>81</v>
      </c>
      <c r="F205" t="s">
        <v>81</v>
      </c>
      <c r="G205" t="s">
        <v>81</v>
      </c>
      <c r="H205" t="s">
        <v>81</v>
      </c>
      <c r="I205" t="s">
        <v>81</v>
      </c>
      <c r="J205" t="s">
        <v>81</v>
      </c>
      <c r="K205" t="s">
        <v>81</v>
      </c>
      <c r="L205" t="s">
        <v>81</v>
      </c>
      <c r="M205" t="s">
        <v>81</v>
      </c>
      <c r="N205" t="s">
        <v>81</v>
      </c>
      <c r="O205" t="s">
        <v>81</v>
      </c>
      <c r="P205" t="s">
        <v>81</v>
      </c>
      <c r="Q205" t="s">
        <v>81</v>
      </c>
      <c r="R205" t="s">
        <v>81</v>
      </c>
      <c r="S205" t="s">
        <v>81</v>
      </c>
      <c r="T205" t="s">
        <v>81</v>
      </c>
      <c r="U205" t="s">
        <v>81</v>
      </c>
      <c r="V205" t="s">
        <v>81</v>
      </c>
      <c r="W205" t="s">
        <v>81</v>
      </c>
      <c r="X205" t="s">
        <v>81</v>
      </c>
      <c r="Y205" t="s">
        <v>81</v>
      </c>
      <c r="Z205" t="s">
        <v>81</v>
      </c>
      <c r="AA205" t="s">
        <v>81</v>
      </c>
      <c r="AB205" t="s">
        <v>81</v>
      </c>
      <c r="AC205" t="s">
        <v>81</v>
      </c>
      <c r="AD205" t="s">
        <v>81</v>
      </c>
      <c r="AE205" t="s">
        <v>81</v>
      </c>
      <c r="AF205" t="s">
        <v>81</v>
      </c>
      <c r="AG205" t="s">
        <v>81</v>
      </c>
      <c r="AH205" t="s">
        <v>81</v>
      </c>
      <c r="AI205" t="s">
        <v>81</v>
      </c>
      <c r="AJ205" t="s">
        <v>81</v>
      </c>
      <c r="AK205" t="s">
        <v>81</v>
      </c>
      <c r="AL205" t="s">
        <v>81</v>
      </c>
      <c r="AM205" t="s">
        <v>81</v>
      </c>
      <c r="AN205" t="s">
        <v>81</v>
      </c>
      <c r="AO205" t="s">
        <v>81</v>
      </c>
      <c r="AP205" t="s">
        <v>81</v>
      </c>
      <c r="AQ205" t="s">
        <v>81</v>
      </c>
      <c r="AR205" t="s">
        <v>81</v>
      </c>
      <c r="AS205" t="s">
        <v>206</v>
      </c>
      <c r="AT205" t="s">
        <v>81</v>
      </c>
      <c r="AU205" t="s">
        <v>81</v>
      </c>
      <c r="AV205" t="s">
        <v>81</v>
      </c>
      <c r="AW205" t="s">
        <v>81</v>
      </c>
      <c r="AX205" t="s">
        <v>81</v>
      </c>
      <c r="AY205" t="s">
        <v>81</v>
      </c>
      <c r="AZ205" t="s">
        <v>81</v>
      </c>
      <c r="BA205" t="s">
        <v>81</v>
      </c>
    </row>
    <row r="206" spans="2:53" x14ac:dyDescent="0.2">
      <c r="B206" t="s">
        <v>81</v>
      </c>
      <c r="C206" t="s">
        <v>81</v>
      </c>
      <c r="D206" t="s">
        <v>81</v>
      </c>
      <c r="E206" t="s">
        <v>81</v>
      </c>
      <c r="F206" t="s">
        <v>81</v>
      </c>
      <c r="G206" t="s">
        <v>81</v>
      </c>
      <c r="H206" t="s">
        <v>81</v>
      </c>
      <c r="I206" t="s">
        <v>81</v>
      </c>
      <c r="J206" t="s">
        <v>81</v>
      </c>
      <c r="K206" t="s">
        <v>81</v>
      </c>
      <c r="L206" t="s">
        <v>81</v>
      </c>
      <c r="M206" t="s">
        <v>81</v>
      </c>
      <c r="N206" t="s">
        <v>81</v>
      </c>
      <c r="O206" t="s">
        <v>81</v>
      </c>
      <c r="P206" t="s">
        <v>81</v>
      </c>
      <c r="Q206" t="s">
        <v>81</v>
      </c>
      <c r="R206" t="s">
        <v>81</v>
      </c>
      <c r="S206" t="s">
        <v>81</v>
      </c>
      <c r="T206" t="s">
        <v>81</v>
      </c>
      <c r="U206" t="s">
        <v>81</v>
      </c>
      <c r="V206" t="s">
        <v>81</v>
      </c>
      <c r="W206" t="s">
        <v>81</v>
      </c>
      <c r="X206" t="s">
        <v>81</v>
      </c>
      <c r="Y206" t="s">
        <v>81</v>
      </c>
      <c r="Z206" t="s">
        <v>81</v>
      </c>
      <c r="AA206" t="s">
        <v>81</v>
      </c>
      <c r="AB206" t="s">
        <v>81</v>
      </c>
      <c r="AC206" t="s">
        <v>81</v>
      </c>
      <c r="AD206" t="s">
        <v>81</v>
      </c>
      <c r="AE206" t="s">
        <v>81</v>
      </c>
      <c r="AF206" t="s">
        <v>81</v>
      </c>
      <c r="AG206" t="s">
        <v>81</v>
      </c>
      <c r="AH206" t="s">
        <v>81</v>
      </c>
      <c r="AI206" t="s">
        <v>81</v>
      </c>
      <c r="AJ206" t="s">
        <v>81</v>
      </c>
      <c r="AK206" t="s">
        <v>81</v>
      </c>
      <c r="AL206" t="s">
        <v>81</v>
      </c>
      <c r="AM206" t="s">
        <v>81</v>
      </c>
      <c r="AN206" t="s">
        <v>81</v>
      </c>
      <c r="AO206" t="s">
        <v>81</v>
      </c>
      <c r="AP206" t="s">
        <v>81</v>
      </c>
      <c r="AQ206" t="s">
        <v>81</v>
      </c>
      <c r="AR206" t="s">
        <v>81</v>
      </c>
      <c r="AS206" t="s">
        <v>175</v>
      </c>
      <c r="AT206" t="s">
        <v>81</v>
      </c>
      <c r="AU206" t="s">
        <v>81</v>
      </c>
      <c r="AV206" t="s">
        <v>81</v>
      </c>
      <c r="AW206" t="s">
        <v>81</v>
      </c>
      <c r="AX206" t="s">
        <v>81</v>
      </c>
      <c r="AY206" t="s">
        <v>81</v>
      </c>
      <c r="AZ206" t="s">
        <v>81</v>
      </c>
      <c r="BA206" t="s">
        <v>81</v>
      </c>
    </row>
    <row r="207" spans="2:53" x14ac:dyDescent="0.2">
      <c r="B207" t="s">
        <v>39</v>
      </c>
      <c r="C207" t="s">
        <v>81</v>
      </c>
      <c r="D207" t="s">
        <v>81</v>
      </c>
      <c r="E207" t="s">
        <v>81</v>
      </c>
      <c r="F207" t="s">
        <v>81</v>
      </c>
      <c r="G207" t="s">
        <v>81</v>
      </c>
      <c r="H207" t="s">
        <v>81</v>
      </c>
      <c r="I207" t="s">
        <v>81</v>
      </c>
      <c r="J207" t="s">
        <v>81</v>
      </c>
      <c r="K207" t="s">
        <v>81</v>
      </c>
      <c r="L207" t="s">
        <v>81</v>
      </c>
      <c r="M207" t="s">
        <v>81</v>
      </c>
      <c r="N207" t="s">
        <v>81</v>
      </c>
      <c r="O207" t="s">
        <v>81</v>
      </c>
      <c r="P207" t="s">
        <v>81</v>
      </c>
      <c r="Q207" t="s">
        <v>81</v>
      </c>
      <c r="R207" t="s">
        <v>81</v>
      </c>
      <c r="S207" t="s">
        <v>81</v>
      </c>
      <c r="T207" t="s">
        <v>81</v>
      </c>
      <c r="U207" t="s">
        <v>81</v>
      </c>
      <c r="V207" t="s">
        <v>81</v>
      </c>
      <c r="W207" t="s">
        <v>81</v>
      </c>
      <c r="X207" t="s">
        <v>81</v>
      </c>
      <c r="Y207" t="s">
        <v>81</v>
      </c>
      <c r="Z207" t="s">
        <v>81</v>
      </c>
      <c r="AA207" t="s">
        <v>81</v>
      </c>
      <c r="AB207" t="s">
        <v>81</v>
      </c>
      <c r="AC207" t="s">
        <v>81</v>
      </c>
      <c r="AD207" t="s">
        <v>81</v>
      </c>
      <c r="AE207" t="s">
        <v>81</v>
      </c>
      <c r="AF207" t="s">
        <v>81</v>
      </c>
      <c r="AG207" t="s">
        <v>81</v>
      </c>
      <c r="AH207" t="s">
        <v>81</v>
      </c>
      <c r="AI207" t="s">
        <v>81</v>
      </c>
      <c r="AJ207" t="s">
        <v>81</v>
      </c>
      <c r="AK207" t="s">
        <v>81</v>
      </c>
      <c r="AL207" t="s">
        <v>81</v>
      </c>
      <c r="AM207" t="s">
        <v>81</v>
      </c>
      <c r="AN207" t="s">
        <v>81</v>
      </c>
      <c r="AO207" t="s">
        <v>81</v>
      </c>
      <c r="AP207" t="s">
        <v>81</v>
      </c>
      <c r="AQ207" t="s">
        <v>81</v>
      </c>
      <c r="AR207" t="s">
        <v>81</v>
      </c>
      <c r="AS207" t="s">
        <v>81</v>
      </c>
      <c r="AT207" t="s">
        <v>313</v>
      </c>
      <c r="AU207" t="s">
        <v>81</v>
      </c>
      <c r="AV207" t="s">
        <v>81</v>
      </c>
      <c r="AW207" t="s">
        <v>81</v>
      </c>
      <c r="AX207" t="s">
        <v>81</v>
      </c>
      <c r="AY207" t="s">
        <v>81</v>
      </c>
      <c r="AZ207" t="s">
        <v>81</v>
      </c>
      <c r="BA207" t="s">
        <v>81</v>
      </c>
    </row>
    <row r="208" spans="2:53" x14ac:dyDescent="0.2">
      <c r="B208" t="s">
        <v>81</v>
      </c>
      <c r="C208" t="s">
        <v>81</v>
      </c>
      <c r="D208" t="s">
        <v>81</v>
      </c>
      <c r="E208" t="s">
        <v>81</v>
      </c>
      <c r="F208" t="s">
        <v>81</v>
      </c>
      <c r="G208" t="s">
        <v>81</v>
      </c>
      <c r="H208" t="s">
        <v>81</v>
      </c>
      <c r="I208" t="s">
        <v>81</v>
      </c>
      <c r="J208" t="s">
        <v>81</v>
      </c>
      <c r="K208" t="s">
        <v>81</v>
      </c>
      <c r="L208" t="s">
        <v>81</v>
      </c>
      <c r="M208" t="s">
        <v>81</v>
      </c>
      <c r="N208" t="s">
        <v>81</v>
      </c>
      <c r="O208" t="s">
        <v>81</v>
      </c>
      <c r="P208" t="s">
        <v>81</v>
      </c>
      <c r="Q208" t="s">
        <v>81</v>
      </c>
      <c r="R208" t="s">
        <v>81</v>
      </c>
      <c r="S208" t="s">
        <v>81</v>
      </c>
      <c r="T208" t="s">
        <v>81</v>
      </c>
      <c r="U208" t="s">
        <v>81</v>
      </c>
      <c r="V208" t="s">
        <v>81</v>
      </c>
      <c r="W208" t="s">
        <v>81</v>
      </c>
      <c r="X208" t="s">
        <v>81</v>
      </c>
      <c r="Y208" t="s">
        <v>81</v>
      </c>
      <c r="Z208" t="s">
        <v>81</v>
      </c>
      <c r="AA208" t="s">
        <v>81</v>
      </c>
      <c r="AB208" t="s">
        <v>81</v>
      </c>
      <c r="AC208" t="s">
        <v>81</v>
      </c>
      <c r="AD208" t="s">
        <v>81</v>
      </c>
      <c r="AE208" t="s">
        <v>81</v>
      </c>
      <c r="AF208" t="s">
        <v>81</v>
      </c>
      <c r="AG208" t="s">
        <v>81</v>
      </c>
      <c r="AH208" t="s">
        <v>81</v>
      </c>
      <c r="AI208" t="s">
        <v>81</v>
      </c>
      <c r="AJ208" t="s">
        <v>81</v>
      </c>
      <c r="AK208" t="s">
        <v>81</v>
      </c>
      <c r="AL208" t="s">
        <v>81</v>
      </c>
      <c r="AM208" t="s">
        <v>81</v>
      </c>
      <c r="AN208" t="s">
        <v>81</v>
      </c>
      <c r="AO208" t="s">
        <v>81</v>
      </c>
      <c r="AP208" t="s">
        <v>81</v>
      </c>
      <c r="AQ208" t="s">
        <v>81</v>
      </c>
      <c r="AR208" t="s">
        <v>81</v>
      </c>
      <c r="AS208" t="s">
        <v>81</v>
      </c>
      <c r="AT208" t="s">
        <v>176</v>
      </c>
      <c r="AU208" t="s">
        <v>81</v>
      </c>
      <c r="AV208" t="s">
        <v>81</v>
      </c>
      <c r="AW208" t="s">
        <v>81</v>
      </c>
      <c r="AX208" t="s">
        <v>81</v>
      </c>
      <c r="AY208" t="s">
        <v>81</v>
      </c>
      <c r="AZ208" t="s">
        <v>81</v>
      </c>
      <c r="BA208" t="s">
        <v>81</v>
      </c>
    </row>
    <row r="209" spans="2:53" x14ac:dyDescent="0.2">
      <c r="B209" t="s">
        <v>87</v>
      </c>
      <c r="C209" t="s">
        <v>81</v>
      </c>
      <c r="D209" t="s">
        <v>81</v>
      </c>
      <c r="E209" t="s">
        <v>81</v>
      </c>
      <c r="F209" t="s">
        <v>81</v>
      </c>
      <c r="G209" t="s">
        <v>81</v>
      </c>
      <c r="H209" t="s">
        <v>81</v>
      </c>
      <c r="I209" t="s">
        <v>81</v>
      </c>
      <c r="J209" t="s">
        <v>81</v>
      </c>
      <c r="K209" t="s">
        <v>81</v>
      </c>
      <c r="L209" t="s">
        <v>81</v>
      </c>
      <c r="M209" t="s">
        <v>81</v>
      </c>
      <c r="N209" t="s">
        <v>81</v>
      </c>
      <c r="O209" t="s">
        <v>81</v>
      </c>
      <c r="P209" t="s">
        <v>81</v>
      </c>
      <c r="Q209" t="s">
        <v>81</v>
      </c>
      <c r="R209" t="s">
        <v>81</v>
      </c>
      <c r="S209" t="s">
        <v>81</v>
      </c>
      <c r="T209" t="s">
        <v>81</v>
      </c>
      <c r="U209" t="s">
        <v>81</v>
      </c>
      <c r="V209" t="s">
        <v>81</v>
      </c>
      <c r="W209" t="s">
        <v>81</v>
      </c>
      <c r="X209" t="s">
        <v>81</v>
      </c>
      <c r="Y209" t="s">
        <v>81</v>
      </c>
      <c r="Z209" t="s">
        <v>81</v>
      </c>
      <c r="AA209" t="s">
        <v>81</v>
      </c>
      <c r="AB209" t="s">
        <v>81</v>
      </c>
      <c r="AC209" t="s">
        <v>81</v>
      </c>
      <c r="AD209" t="s">
        <v>81</v>
      </c>
      <c r="AE209" t="s">
        <v>81</v>
      </c>
      <c r="AF209" t="s">
        <v>81</v>
      </c>
      <c r="AG209" t="s">
        <v>81</v>
      </c>
      <c r="AH209" t="s">
        <v>81</v>
      </c>
      <c r="AI209" t="s">
        <v>81</v>
      </c>
      <c r="AJ209" t="s">
        <v>81</v>
      </c>
      <c r="AK209" t="s">
        <v>81</v>
      </c>
      <c r="AL209" t="s">
        <v>81</v>
      </c>
      <c r="AM209" t="s">
        <v>81</v>
      </c>
      <c r="AN209" t="s">
        <v>81</v>
      </c>
      <c r="AO209" t="s">
        <v>81</v>
      </c>
      <c r="AP209" t="s">
        <v>81</v>
      </c>
      <c r="AQ209" t="s">
        <v>81</v>
      </c>
      <c r="AR209" t="s">
        <v>81</v>
      </c>
      <c r="AS209" t="s">
        <v>81</v>
      </c>
      <c r="AT209" t="s">
        <v>330</v>
      </c>
      <c r="AU209" t="s">
        <v>81</v>
      </c>
      <c r="AV209" t="s">
        <v>81</v>
      </c>
      <c r="AW209" t="s">
        <v>81</v>
      </c>
      <c r="AX209" t="s">
        <v>81</v>
      </c>
      <c r="AY209" t="s">
        <v>81</v>
      </c>
      <c r="AZ209" t="s">
        <v>81</v>
      </c>
      <c r="BA209" t="s">
        <v>81</v>
      </c>
    </row>
    <row r="210" spans="2:53" x14ac:dyDescent="0.2">
      <c r="B210" t="s">
        <v>81</v>
      </c>
      <c r="C210" t="s">
        <v>81</v>
      </c>
      <c r="D210" t="s">
        <v>81</v>
      </c>
      <c r="E210" t="s">
        <v>81</v>
      </c>
      <c r="F210" t="s">
        <v>81</v>
      </c>
      <c r="G210" t="s">
        <v>81</v>
      </c>
      <c r="H210" t="s">
        <v>81</v>
      </c>
      <c r="I210" t="s">
        <v>81</v>
      </c>
      <c r="J210" t="s">
        <v>81</v>
      </c>
      <c r="K210" t="s">
        <v>81</v>
      </c>
      <c r="L210" t="s">
        <v>81</v>
      </c>
      <c r="M210" t="s">
        <v>81</v>
      </c>
      <c r="N210" t="s">
        <v>81</v>
      </c>
      <c r="O210" t="s">
        <v>81</v>
      </c>
      <c r="P210" t="s">
        <v>81</v>
      </c>
      <c r="Q210" t="s">
        <v>81</v>
      </c>
      <c r="R210" t="s">
        <v>81</v>
      </c>
      <c r="S210" t="s">
        <v>81</v>
      </c>
      <c r="T210" t="s">
        <v>81</v>
      </c>
      <c r="U210" t="s">
        <v>81</v>
      </c>
      <c r="V210" t="s">
        <v>81</v>
      </c>
      <c r="W210" t="s">
        <v>81</v>
      </c>
      <c r="X210" t="s">
        <v>81</v>
      </c>
      <c r="Y210" t="s">
        <v>81</v>
      </c>
      <c r="Z210" t="s">
        <v>81</v>
      </c>
      <c r="AA210" t="s">
        <v>81</v>
      </c>
      <c r="AB210" t="s">
        <v>81</v>
      </c>
      <c r="AC210" t="s">
        <v>81</v>
      </c>
      <c r="AD210" t="s">
        <v>81</v>
      </c>
      <c r="AE210" t="s">
        <v>81</v>
      </c>
      <c r="AF210" t="s">
        <v>81</v>
      </c>
      <c r="AG210" t="s">
        <v>81</v>
      </c>
      <c r="AH210" t="s">
        <v>81</v>
      </c>
      <c r="AI210" t="s">
        <v>81</v>
      </c>
      <c r="AJ210" t="s">
        <v>81</v>
      </c>
      <c r="AK210" t="s">
        <v>81</v>
      </c>
      <c r="AL210" t="s">
        <v>81</v>
      </c>
      <c r="AM210" t="s">
        <v>81</v>
      </c>
      <c r="AN210" t="s">
        <v>81</v>
      </c>
      <c r="AO210" t="s">
        <v>81</v>
      </c>
      <c r="AP210" t="s">
        <v>81</v>
      </c>
      <c r="AQ210" t="s">
        <v>81</v>
      </c>
      <c r="AR210" t="s">
        <v>81</v>
      </c>
      <c r="AS210" t="s">
        <v>81</v>
      </c>
      <c r="AT210" t="s">
        <v>185</v>
      </c>
      <c r="AU210" t="s">
        <v>81</v>
      </c>
      <c r="AV210" t="s">
        <v>81</v>
      </c>
      <c r="AW210" t="s">
        <v>81</v>
      </c>
      <c r="AX210" t="s">
        <v>81</v>
      </c>
      <c r="AY210" t="s">
        <v>81</v>
      </c>
      <c r="AZ210" t="s">
        <v>81</v>
      </c>
      <c r="BA210" t="s">
        <v>81</v>
      </c>
    </row>
    <row r="211" spans="2:53" x14ac:dyDescent="0.2">
      <c r="B211" t="s">
        <v>18</v>
      </c>
      <c r="C211" t="s">
        <v>81</v>
      </c>
      <c r="D211" t="s">
        <v>81</v>
      </c>
      <c r="E211" t="s">
        <v>81</v>
      </c>
      <c r="F211" t="s">
        <v>81</v>
      </c>
      <c r="G211" t="s">
        <v>81</v>
      </c>
      <c r="H211" t="s">
        <v>81</v>
      </c>
      <c r="I211" t="s">
        <v>81</v>
      </c>
      <c r="J211" t="s">
        <v>81</v>
      </c>
      <c r="K211" t="s">
        <v>81</v>
      </c>
      <c r="L211" t="s">
        <v>81</v>
      </c>
      <c r="M211" t="s">
        <v>81</v>
      </c>
      <c r="N211" t="s">
        <v>81</v>
      </c>
      <c r="O211" t="s">
        <v>81</v>
      </c>
      <c r="P211" t="s">
        <v>81</v>
      </c>
      <c r="Q211" t="s">
        <v>81</v>
      </c>
      <c r="R211" t="s">
        <v>81</v>
      </c>
      <c r="S211" t="s">
        <v>81</v>
      </c>
      <c r="T211" t="s">
        <v>81</v>
      </c>
      <c r="U211" t="s">
        <v>81</v>
      </c>
      <c r="V211" t="s">
        <v>81</v>
      </c>
      <c r="W211" t="s">
        <v>81</v>
      </c>
      <c r="X211" t="s">
        <v>81</v>
      </c>
      <c r="Y211" t="s">
        <v>81</v>
      </c>
      <c r="Z211" t="s">
        <v>81</v>
      </c>
      <c r="AA211" t="s">
        <v>81</v>
      </c>
      <c r="AB211" t="s">
        <v>81</v>
      </c>
      <c r="AC211" t="s">
        <v>81</v>
      </c>
      <c r="AD211" t="s">
        <v>81</v>
      </c>
      <c r="AE211" t="s">
        <v>81</v>
      </c>
      <c r="AF211" t="s">
        <v>81</v>
      </c>
      <c r="AG211" t="s">
        <v>81</v>
      </c>
      <c r="AH211" t="s">
        <v>81</v>
      </c>
      <c r="AI211" t="s">
        <v>81</v>
      </c>
      <c r="AJ211" t="s">
        <v>81</v>
      </c>
      <c r="AK211" t="s">
        <v>81</v>
      </c>
      <c r="AL211" t="s">
        <v>81</v>
      </c>
      <c r="AM211" t="s">
        <v>81</v>
      </c>
      <c r="AN211" t="s">
        <v>81</v>
      </c>
      <c r="AO211" t="s">
        <v>81</v>
      </c>
      <c r="AP211" t="s">
        <v>81</v>
      </c>
      <c r="AQ211" t="s">
        <v>81</v>
      </c>
      <c r="AR211" t="s">
        <v>81</v>
      </c>
      <c r="AS211" t="s">
        <v>81</v>
      </c>
      <c r="AT211" t="s">
        <v>81</v>
      </c>
      <c r="AU211" t="s">
        <v>361</v>
      </c>
      <c r="AV211" t="s">
        <v>81</v>
      </c>
      <c r="AW211" t="s">
        <v>81</v>
      </c>
      <c r="AX211" t="s">
        <v>81</v>
      </c>
      <c r="AY211" t="s">
        <v>81</v>
      </c>
      <c r="AZ211" t="s">
        <v>81</v>
      </c>
      <c r="BA211" t="s">
        <v>81</v>
      </c>
    </row>
    <row r="212" spans="2:53" x14ac:dyDescent="0.2">
      <c r="B212" t="s">
        <v>81</v>
      </c>
      <c r="C212" t="s">
        <v>81</v>
      </c>
      <c r="D212" t="s">
        <v>81</v>
      </c>
      <c r="E212" t="s">
        <v>81</v>
      </c>
      <c r="F212" t="s">
        <v>81</v>
      </c>
      <c r="G212" t="s">
        <v>81</v>
      </c>
      <c r="H212" t="s">
        <v>81</v>
      </c>
      <c r="I212" t="s">
        <v>81</v>
      </c>
      <c r="J212" t="s">
        <v>81</v>
      </c>
      <c r="K212" t="s">
        <v>81</v>
      </c>
      <c r="L212" t="s">
        <v>81</v>
      </c>
      <c r="M212" t="s">
        <v>81</v>
      </c>
      <c r="N212" t="s">
        <v>81</v>
      </c>
      <c r="O212" t="s">
        <v>81</v>
      </c>
      <c r="P212" t="s">
        <v>81</v>
      </c>
      <c r="Q212" t="s">
        <v>81</v>
      </c>
      <c r="R212" t="s">
        <v>81</v>
      </c>
      <c r="S212" t="s">
        <v>81</v>
      </c>
      <c r="T212" t="s">
        <v>81</v>
      </c>
      <c r="U212" t="s">
        <v>81</v>
      </c>
      <c r="V212" t="s">
        <v>81</v>
      </c>
      <c r="W212" t="s">
        <v>81</v>
      </c>
      <c r="X212" t="s">
        <v>81</v>
      </c>
      <c r="Y212" t="s">
        <v>81</v>
      </c>
      <c r="Z212" t="s">
        <v>81</v>
      </c>
      <c r="AA212" t="s">
        <v>81</v>
      </c>
      <c r="AB212" t="s">
        <v>81</v>
      </c>
      <c r="AC212" t="s">
        <v>81</v>
      </c>
      <c r="AD212" t="s">
        <v>81</v>
      </c>
      <c r="AE212" t="s">
        <v>81</v>
      </c>
      <c r="AF212" t="s">
        <v>81</v>
      </c>
      <c r="AG212" t="s">
        <v>81</v>
      </c>
      <c r="AH212" t="s">
        <v>81</v>
      </c>
      <c r="AI212" t="s">
        <v>81</v>
      </c>
      <c r="AJ212" t="s">
        <v>81</v>
      </c>
      <c r="AK212" t="s">
        <v>81</v>
      </c>
      <c r="AL212" t="s">
        <v>81</v>
      </c>
      <c r="AM212" t="s">
        <v>81</v>
      </c>
      <c r="AN212" t="s">
        <v>81</v>
      </c>
      <c r="AO212" t="s">
        <v>81</v>
      </c>
      <c r="AP212" t="s">
        <v>81</v>
      </c>
      <c r="AQ212" t="s">
        <v>81</v>
      </c>
      <c r="AR212" t="s">
        <v>81</v>
      </c>
      <c r="AS212" t="s">
        <v>81</v>
      </c>
      <c r="AT212" t="s">
        <v>81</v>
      </c>
      <c r="AU212" t="s">
        <v>246</v>
      </c>
      <c r="AV212" t="s">
        <v>81</v>
      </c>
      <c r="AW212" t="s">
        <v>81</v>
      </c>
      <c r="AX212" t="s">
        <v>81</v>
      </c>
      <c r="AY212" t="s">
        <v>81</v>
      </c>
      <c r="AZ212" t="s">
        <v>81</v>
      </c>
      <c r="BA212" t="s">
        <v>81</v>
      </c>
    </row>
    <row r="213" spans="2:53" x14ac:dyDescent="0.2">
      <c r="B213" t="s">
        <v>87</v>
      </c>
      <c r="C213" t="s">
        <v>81</v>
      </c>
      <c r="D213" t="s">
        <v>81</v>
      </c>
      <c r="E213" t="s">
        <v>81</v>
      </c>
      <c r="F213" t="s">
        <v>81</v>
      </c>
      <c r="G213" t="s">
        <v>81</v>
      </c>
      <c r="H213" t="s">
        <v>81</v>
      </c>
      <c r="I213" t="s">
        <v>81</v>
      </c>
      <c r="J213" t="s">
        <v>81</v>
      </c>
      <c r="K213" t="s">
        <v>81</v>
      </c>
      <c r="L213" t="s">
        <v>81</v>
      </c>
      <c r="M213" t="s">
        <v>81</v>
      </c>
      <c r="N213" t="s">
        <v>81</v>
      </c>
      <c r="O213" t="s">
        <v>81</v>
      </c>
      <c r="P213" t="s">
        <v>81</v>
      </c>
      <c r="Q213" t="s">
        <v>81</v>
      </c>
      <c r="R213" t="s">
        <v>81</v>
      </c>
      <c r="S213" t="s">
        <v>81</v>
      </c>
      <c r="T213" t="s">
        <v>81</v>
      </c>
      <c r="U213" t="s">
        <v>81</v>
      </c>
      <c r="V213" t="s">
        <v>81</v>
      </c>
      <c r="W213" t="s">
        <v>81</v>
      </c>
      <c r="X213" t="s">
        <v>81</v>
      </c>
      <c r="Y213" t="s">
        <v>81</v>
      </c>
      <c r="Z213" t="s">
        <v>81</v>
      </c>
      <c r="AA213" t="s">
        <v>81</v>
      </c>
      <c r="AB213" t="s">
        <v>81</v>
      </c>
      <c r="AC213" t="s">
        <v>81</v>
      </c>
      <c r="AD213" t="s">
        <v>81</v>
      </c>
      <c r="AE213" t="s">
        <v>81</v>
      </c>
      <c r="AF213" t="s">
        <v>81</v>
      </c>
      <c r="AG213" t="s">
        <v>81</v>
      </c>
      <c r="AH213" t="s">
        <v>81</v>
      </c>
      <c r="AI213" t="s">
        <v>81</v>
      </c>
      <c r="AJ213" t="s">
        <v>81</v>
      </c>
      <c r="AK213" t="s">
        <v>81</v>
      </c>
      <c r="AL213" t="s">
        <v>81</v>
      </c>
      <c r="AM213" t="s">
        <v>81</v>
      </c>
      <c r="AN213" t="s">
        <v>81</v>
      </c>
      <c r="AO213" t="s">
        <v>81</v>
      </c>
      <c r="AP213" t="s">
        <v>81</v>
      </c>
      <c r="AQ213" t="s">
        <v>81</v>
      </c>
      <c r="AR213" t="s">
        <v>81</v>
      </c>
      <c r="AS213" t="s">
        <v>81</v>
      </c>
      <c r="AT213" t="s">
        <v>81</v>
      </c>
      <c r="AU213" t="s">
        <v>157</v>
      </c>
      <c r="AV213" t="s">
        <v>81</v>
      </c>
      <c r="AW213" t="s">
        <v>81</v>
      </c>
      <c r="AX213" t="s">
        <v>81</v>
      </c>
      <c r="AY213" t="s">
        <v>81</v>
      </c>
      <c r="AZ213" t="s">
        <v>81</v>
      </c>
      <c r="BA213" t="s">
        <v>81</v>
      </c>
    </row>
    <row r="214" spans="2:53" x14ac:dyDescent="0.2">
      <c r="B214" t="s">
        <v>81</v>
      </c>
      <c r="C214" t="s">
        <v>81</v>
      </c>
      <c r="D214" t="s">
        <v>81</v>
      </c>
      <c r="E214" t="s">
        <v>81</v>
      </c>
      <c r="F214" t="s">
        <v>81</v>
      </c>
      <c r="G214" t="s">
        <v>81</v>
      </c>
      <c r="H214" t="s">
        <v>81</v>
      </c>
      <c r="I214" t="s">
        <v>81</v>
      </c>
      <c r="J214" t="s">
        <v>81</v>
      </c>
      <c r="K214" t="s">
        <v>81</v>
      </c>
      <c r="L214" t="s">
        <v>81</v>
      </c>
      <c r="M214" t="s">
        <v>81</v>
      </c>
      <c r="N214" t="s">
        <v>81</v>
      </c>
      <c r="O214" t="s">
        <v>81</v>
      </c>
      <c r="P214" t="s">
        <v>81</v>
      </c>
      <c r="Q214" t="s">
        <v>81</v>
      </c>
      <c r="R214" t="s">
        <v>81</v>
      </c>
      <c r="S214" t="s">
        <v>81</v>
      </c>
      <c r="T214" t="s">
        <v>81</v>
      </c>
      <c r="U214" t="s">
        <v>81</v>
      </c>
      <c r="V214" t="s">
        <v>81</v>
      </c>
      <c r="W214" t="s">
        <v>81</v>
      </c>
      <c r="X214" t="s">
        <v>81</v>
      </c>
      <c r="Y214" t="s">
        <v>81</v>
      </c>
      <c r="Z214" t="s">
        <v>81</v>
      </c>
      <c r="AA214" t="s">
        <v>81</v>
      </c>
      <c r="AB214" t="s">
        <v>81</v>
      </c>
      <c r="AC214" t="s">
        <v>81</v>
      </c>
      <c r="AD214" t="s">
        <v>81</v>
      </c>
      <c r="AE214" t="s">
        <v>81</v>
      </c>
      <c r="AF214" t="s">
        <v>81</v>
      </c>
      <c r="AG214" t="s">
        <v>81</v>
      </c>
      <c r="AH214" t="s">
        <v>81</v>
      </c>
      <c r="AI214" t="s">
        <v>81</v>
      </c>
      <c r="AJ214" t="s">
        <v>81</v>
      </c>
      <c r="AK214" t="s">
        <v>81</v>
      </c>
      <c r="AL214" t="s">
        <v>81</v>
      </c>
      <c r="AM214" t="s">
        <v>81</v>
      </c>
      <c r="AN214" t="s">
        <v>81</v>
      </c>
      <c r="AO214" t="s">
        <v>81</v>
      </c>
      <c r="AP214" t="s">
        <v>81</v>
      </c>
      <c r="AQ214" t="s">
        <v>81</v>
      </c>
      <c r="AR214" t="s">
        <v>81</v>
      </c>
      <c r="AS214" t="s">
        <v>81</v>
      </c>
      <c r="AT214" t="s">
        <v>81</v>
      </c>
      <c r="AU214" t="s">
        <v>362</v>
      </c>
      <c r="AV214" t="s">
        <v>81</v>
      </c>
      <c r="AW214" t="s">
        <v>81</v>
      </c>
      <c r="AX214" t="s">
        <v>81</v>
      </c>
      <c r="AY214" t="s">
        <v>81</v>
      </c>
      <c r="AZ214" t="s">
        <v>81</v>
      </c>
      <c r="BA214" t="s">
        <v>81</v>
      </c>
    </row>
    <row r="215" spans="2:53" x14ac:dyDescent="0.2">
      <c r="B215" t="s">
        <v>43</v>
      </c>
      <c r="C215" t="s">
        <v>81</v>
      </c>
      <c r="D215" t="s">
        <v>81</v>
      </c>
      <c r="E215" t="s">
        <v>81</v>
      </c>
      <c r="F215" t="s">
        <v>81</v>
      </c>
      <c r="G215" t="s">
        <v>81</v>
      </c>
      <c r="H215" t="s">
        <v>81</v>
      </c>
      <c r="I215" t="s">
        <v>81</v>
      </c>
      <c r="J215" t="s">
        <v>81</v>
      </c>
      <c r="K215" t="s">
        <v>81</v>
      </c>
      <c r="L215" t="s">
        <v>81</v>
      </c>
      <c r="M215" t="s">
        <v>81</v>
      </c>
      <c r="N215" t="s">
        <v>81</v>
      </c>
      <c r="O215" t="s">
        <v>81</v>
      </c>
      <c r="P215" t="s">
        <v>81</v>
      </c>
      <c r="Q215" t="s">
        <v>81</v>
      </c>
      <c r="R215" t="s">
        <v>81</v>
      </c>
      <c r="S215" t="s">
        <v>81</v>
      </c>
      <c r="T215" t="s">
        <v>81</v>
      </c>
      <c r="U215" t="s">
        <v>81</v>
      </c>
      <c r="V215" t="s">
        <v>81</v>
      </c>
      <c r="W215" t="s">
        <v>81</v>
      </c>
      <c r="X215" t="s">
        <v>81</v>
      </c>
      <c r="Y215" t="s">
        <v>81</v>
      </c>
      <c r="Z215" t="s">
        <v>81</v>
      </c>
      <c r="AA215" t="s">
        <v>81</v>
      </c>
      <c r="AB215" t="s">
        <v>81</v>
      </c>
      <c r="AC215" t="s">
        <v>81</v>
      </c>
      <c r="AD215" t="s">
        <v>81</v>
      </c>
      <c r="AE215" t="s">
        <v>81</v>
      </c>
      <c r="AF215" t="s">
        <v>81</v>
      </c>
      <c r="AG215" t="s">
        <v>81</v>
      </c>
      <c r="AH215" t="s">
        <v>81</v>
      </c>
      <c r="AI215" t="s">
        <v>81</v>
      </c>
      <c r="AJ215" t="s">
        <v>81</v>
      </c>
      <c r="AK215" t="s">
        <v>81</v>
      </c>
      <c r="AL215" t="s">
        <v>81</v>
      </c>
      <c r="AM215" t="s">
        <v>81</v>
      </c>
      <c r="AN215" t="s">
        <v>81</v>
      </c>
      <c r="AO215" t="s">
        <v>81</v>
      </c>
      <c r="AP215" t="s">
        <v>81</v>
      </c>
      <c r="AQ215" t="s">
        <v>81</v>
      </c>
      <c r="AR215" t="s">
        <v>81</v>
      </c>
      <c r="AS215" t="s">
        <v>81</v>
      </c>
      <c r="AT215" t="s">
        <v>81</v>
      </c>
      <c r="AU215" t="s">
        <v>81</v>
      </c>
      <c r="AV215" t="s">
        <v>208</v>
      </c>
      <c r="AW215" t="s">
        <v>363</v>
      </c>
      <c r="AX215" t="s">
        <v>364</v>
      </c>
      <c r="AY215" t="s">
        <v>81</v>
      </c>
      <c r="AZ215" t="s">
        <v>81</v>
      </c>
      <c r="BA215" t="s">
        <v>81</v>
      </c>
    </row>
    <row r="216" spans="2:53" x14ac:dyDescent="0.2">
      <c r="B216" t="s">
        <v>81</v>
      </c>
      <c r="C216" t="s">
        <v>81</v>
      </c>
      <c r="D216" t="s">
        <v>81</v>
      </c>
      <c r="E216" t="s">
        <v>81</v>
      </c>
      <c r="F216" t="s">
        <v>81</v>
      </c>
      <c r="G216" t="s">
        <v>81</v>
      </c>
      <c r="H216" t="s">
        <v>81</v>
      </c>
      <c r="I216" t="s">
        <v>81</v>
      </c>
      <c r="J216" t="s">
        <v>81</v>
      </c>
      <c r="K216" t="s">
        <v>81</v>
      </c>
      <c r="L216" t="s">
        <v>81</v>
      </c>
      <c r="M216" t="s">
        <v>81</v>
      </c>
      <c r="N216" t="s">
        <v>81</v>
      </c>
      <c r="O216" t="s">
        <v>81</v>
      </c>
      <c r="P216" t="s">
        <v>81</v>
      </c>
      <c r="Q216" t="s">
        <v>81</v>
      </c>
      <c r="R216" t="s">
        <v>81</v>
      </c>
      <c r="S216" t="s">
        <v>81</v>
      </c>
      <c r="T216" t="s">
        <v>81</v>
      </c>
      <c r="U216" t="s">
        <v>81</v>
      </c>
      <c r="V216" t="s">
        <v>81</v>
      </c>
      <c r="W216" t="s">
        <v>81</v>
      </c>
      <c r="X216" t="s">
        <v>81</v>
      </c>
      <c r="Y216" t="s">
        <v>81</v>
      </c>
      <c r="Z216" t="s">
        <v>81</v>
      </c>
      <c r="AA216" t="s">
        <v>81</v>
      </c>
      <c r="AB216" t="s">
        <v>81</v>
      </c>
      <c r="AC216" t="s">
        <v>81</v>
      </c>
      <c r="AD216" t="s">
        <v>81</v>
      </c>
      <c r="AE216" t="s">
        <v>81</v>
      </c>
      <c r="AF216" t="s">
        <v>81</v>
      </c>
      <c r="AG216" t="s">
        <v>81</v>
      </c>
      <c r="AH216" t="s">
        <v>81</v>
      </c>
      <c r="AI216" t="s">
        <v>81</v>
      </c>
      <c r="AJ216" t="s">
        <v>81</v>
      </c>
      <c r="AK216" t="s">
        <v>81</v>
      </c>
      <c r="AL216" t="s">
        <v>81</v>
      </c>
      <c r="AM216" t="s">
        <v>81</v>
      </c>
      <c r="AN216" t="s">
        <v>81</v>
      </c>
      <c r="AO216" t="s">
        <v>81</v>
      </c>
      <c r="AP216" t="s">
        <v>81</v>
      </c>
      <c r="AQ216" t="s">
        <v>81</v>
      </c>
      <c r="AR216" t="s">
        <v>81</v>
      </c>
      <c r="AS216" t="s">
        <v>81</v>
      </c>
      <c r="AT216" t="s">
        <v>81</v>
      </c>
      <c r="AU216" t="s">
        <v>81</v>
      </c>
      <c r="AV216" t="s">
        <v>102</v>
      </c>
      <c r="AW216" t="s">
        <v>102</v>
      </c>
      <c r="AX216" t="s">
        <v>102</v>
      </c>
      <c r="AY216" t="s">
        <v>81</v>
      </c>
      <c r="AZ216" t="s">
        <v>81</v>
      </c>
      <c r="BA216" t="s">
        <v>81</v>
      </c>
    </row>
    <row r="217" spans="2:53" x14ac:dyDescent="0.2">
      <c r="B217" t="s">
        <v>17</v>
      </c>
      <c r="C217" t="s">
        <v>81</v>
      </c>
      <c r="D217" t="s">
        <v>81</v>
      </c>
      <c r="E217" t="s">
        <v>81</v>
      </c>
      <c r="F217" t="s">
        <v>81</v>
      </c>
      <c r="G217" t="s">
        <v>81</v>
      </c>
      <c r="H217" t="s">
        <v>81</v>
      </c>
      <c r="I217" t="s">
        <v>81</v>
      </c>
      <c r="J217" t="s">
        <v>81</v>
      </c>
      <c r="K217" t="s">
        <v>81</v>
      </c>
      <c r="L217" t="s">
        <v>81</v>
      </c>
      <c r="M217" t="s">
        <v>81</v>
      </c>
      <c r="N217" t="s">
        <v>81</v>
      </c>
      <c r="O217" t="s">
        <v>81</v>
      </c>
      <c r="P217" t="s">
        <v>81</v>
      </c>
      <c r="Q217" t="s">
        <v>81</v>
      </c>
      <c r="R217" t="s">
        <v>81</v>
      </c>
      <c r="S217" t="s">
        <v>81</v>
      </c>
      <c r="T217" t="s">
        <v>81</v>
      </c>
      <c r="U217" t="s">
        <v>81</v>
      </c>
      <c r="V217" t="s">
        <v>81</v>
      </c>
      <c r="W217" t="s">
        <v>81</v>
      </c>
      <c r="X217" t="s">
        <v>81</v>
      </c>
      <c r="Y217" t="s">
        <v>81</v>
      </c>
      <c r="Z217" t="s">
        <v>81</v>
      </c>
      <c r="AA217" t="s">
        <v>81</v>
      </c>
      <c r="AB217" t="s">
        <v>81</v>
      </c>
      <c r="AC217" t="s">
        <v>81</v>
      </c>
      <c r="AD217" t="s">
        <v>81</v>
      </c>
      <c r="AE217" t="s">
        <v>81</v>
      </c>
      <c r="AF217" t="s">
        <v>81</v>
      </c>
      <c r="AG217" t="s">
        <v>81</v>
      </c>
      <c r="AH217" t="s">
        <v>81</v>
      </c>
      <c r="AI217" t="s">
        <v>81</v>
      </c>
      <c r="AJ217" t="s">
        <v>81</v>
      </c>
      <c r="AK217" t="s">
        <v>81</v>
      </c>
      <c r="AL217" t="s">
        <v>81</v>
      </c>
      <c r="AM217" t="s">
        <v>81</v>
      </c>
      <c r="AN217" t="s">
        <v>81</v>
      </c>
      <c r="AO217" t="s">
        <v>81</v>
      </c>
      <c r="AP217" t="s">
        <v>81</v>
      </c>
      <c r="AQ217" t="s">
        <v>81</v>
      </c>
      <c r="AR217" t="s">
        <v>81</v>
      </c>
      <c r="AS217" t="s">
        <v>81</v>
      </c>
      <c r="AT217" t="s">
        <v>81</v>
      </c>
      <c r="AU217" t="s">
        <v>81</v>
      </c>
      <c r="AV217" t="s">
        <v>330</v>
      </c>
      <c r="AW217" t="s">
        <v>81</v>
      </c>
      <c r="AX217" t="s">
        <v>81</v>
      </c>
      <c r="AY217" t="s">
        <v>81</v>
      </c>
      <c r="AZ217" t="s">
        <v>81</v>
      </c>
      <c r="BA217" t="s">
        <v>81</v>
      </c>
    </row>
    <row r="218" spans="2:53" x14ac:dyDescent="0.2">
      <c r="B218" t="s">
        <v>81</v>
      </c>
      <c r="C218" t="s">
        <v>81</v>
      </c>
      <c r="D218" t="s">
        <v>81</v>
      </c>
      <c r="E218" t="s">
        <v>81</v>
      </c>
      <c r="F218" t="s">
        <v>81</v>
      </c>
      <c r="G218" t="s">
        <v>81</v>
      </c>
      <c r="H218" t="s">
        <v>81</v>
      </c>
      <c r="I218" t="s">
        <v>81</v>
      </c>
      <c r="J218" t="s">
        <v>81</v>
      </c>
      <c r="K218" t="s">
        <v>81</v>
      </c>
      <c r="L218" t="s">
        <v>81</v>
      </c>
      <c r="M218" t="s">
        <v>81</v>
      </c>
      <c r="N218" t="s">
        <v>81</v>
      </c>
      <c r="O218" t="s">
        <v>81</v>
      </c>
      <c r="P218" t="s">
        <v>81</v>
      </c>
      <c r="Q218" t="s">
        <v>81</v>
      </c>
      <c r="R218" t="s">
        <v>81</v>
      </c>
      <c r="S218" t="s">
        <v>81</v>
      </c>
      <c r="T218" t="s">
        <v>81</v>
      </c>
      <c r="U218" t="s">
        <v>81</v>
      </c>
      <c r="V218" t="s">
        <v>81</v>
      </c>
      <c r="W218" t="s">
        <v>81</v>
      </c>
      <c r="X218" t="s">
        <v>81</v>
      </c>
      <c r="Y218" t="s">
        <v>81</v>
      </c>
      <c r="Z218" t="s">
        <v>81</v>
      </c>
      <c r="AA218" t="s">
        <v>81</v>
      </c>
      <c r="AB218" t="s">
        <v>81</v>
      </c>
      <c r="AC218" t="s">
        <v>81</v>
      </c>
      <c r="AD218" t="s">
        <v>81</v>
      </c>
      <c r="AE218" t="s">
        <v>81</v>
      </c>
      <c r="AF218" t="s">
        <v>81</v>
      </c>
      <c r="AG218" t="s">
        <v>81</v>
      </c>
      <c r="AH218" t="s">
        <v>81</v>
      </c>
      <c r="AI218" t="s">
        <v>81</v>
      </c>
      <c r="AJ218" t="s">
        <v>81</v>
      </c>
      <c r="AK218" t="s">
        <v>81</v>
      </c>
      <c r="AL218" t="s">
        <v>81</v>
      </c>
      <c r="AM218" t="s">
        <v>81</v>
      </c>
      <c r="AN218" t="s">
        <v>81</v>
      </c>
      <c r="AO218" t="s">
        <v>81</v>
      </c>
      <c r="AP218" t="s">
        <v>81</v>
      </c>
      <c r="AQ218" t="s">
        <v>81</v>
      </c>
      <c r="AR218" t="s">
        <v>81</v>
      </c>
      <c r="AS218" t="s">
        <v>81</v>
      </c>
      <c r="AT218" t="s">
        <v>81</v>
      </c>
      <c r="AU218" t="s">
        <v>81</v>
      </c>
      <c r="AV218" t="s">
        <v>159</v>
      </c>
      <c r="AW218" t="s">
        <v>81</v>
      </c>
      <c r="AX218" t="s">
        <v>81</v>
      </c>
      <c r="AY218" t="s">
        <v>81</v>
      </c>
      <c r="AZ218" t="s">
        <v>81</v>
      </c>
      <c r="BA218" t="s">
        <v>81</v>
      </c>
    </row>
    <row r="219" spans="2:53" x14ac:dyDescent="0.2">
      <c r="B219" t="s">
        <v>87</v>
      </c>
      <c r="C219" t="s">
        <v>81</v>
      </c>
      <c r="D219" t="s">
        <v>81</v>
      </c>
      <c r="E219" t="s">
        <v>81</v>
      </c>
      <c r="F219" t="s">
        <v>81</v>
      </c>
      <c r="G219" t="s">
        <v>81</v>
      </c>
      <c r="H219" t="s">
        <v>81</v>
      </c>
      <c r="I219" t="s">
        <v>81</v>
      </c>
      <c r="J219" t="s">
        <v>81</v>
      </c>
      <c r="K219" t="s">
        <v>81</v>
      </c>
      <c r="L219" t="s">
        <v>81</v>
      </c>
      <c r="M219" t="s">
        <v>81</v>
      </c>
      <c r="N219" t="s">
        <v>81</v>
      </c>
      <c r="O219" t="s">
        <v>81</v>
      </c>
      <c r="P219" t="s">
        <v>81</v>
      </c>
      <c r="Q219" t="s">
        <v>81</v>
      </c>
      <c r="R219" t="s">
        <v>81</v>
      </c>
      <c r="S219" t="s">
        <v>81</v>
      </c>
      <c r="T219" t="s">
        <v>81</v>
      </c>
      <c r="U219" t="s">
        <v>81</v>
      </c>
      <c r="V219" t="s">
        <v>81</v>
      </c>
      <c r="W219" t="s">
        <v>81</v>
      </c>
      <c r="X219" t="s">
        <v>81</v>
      </c>
      <c r="Y219" t="s">
        <v>81</v>
      </c>
      <c r="Z219" t="s">
        <v>81</v>
      </c>
      <c r="AA219" t="s">
        <v>81</v>
      </c>
      <c r="AB219" t="s">
        <v>81</v>
      </c>
      <c r="AC219" t="s">
        <v>81</v>
      </c>
      <c r="AD219" t="s">
        <v>81</v>
      </c>
      <c r="AE219" t="s">
        <v>81</v>
      </c>
      <c r="AF219" t="s">
        <v>81</v>
      </c>
      <c r="AG219" t="s">
        <v>81</v>
      </c>
      <c r="AH219" t="s">
        <v>81</v>
      </c>
      <c r="AI219" t="s">
        <v>81</v>
      </c>
      <c r="AJ219" t="s">
        <v>81</v>
      </c>
      <c r="AK219" t="s">
        <v>81</v>
      </c>
      <c r="AL219" t="s">
        <v>81</v>
      </c>
      <c r="AM219" t="s">
        <v>81</v>
      </c>
      <c r="AN219" t="s">
        <v>81</v>
      </c>
      <c r="AO219" t="s">
        <v>81</v>
      </c>
      <c r="AP219" t="s">
        <v>81</v>
      </c>
      <c r="AQ219" t="s">
        <v>81</v>
      </c>
      <c r="AR219" t="s">
        <v>81</v>
      </c>
      <c r="AS219" t="s">
        <v>81</v>
      </c>
      <c r="AT219" t="s">
        <v>81</v>
      </c>
      <c r="AU219" t="s">
        <v>81</v>
      </c>
      <c r="AV219" t="s">
        <v>340</v>
      </c>
      <c r="AW219" t="s">
        <v>81</v>
      </c>
      <c r="AX219" t="s">
        <v>81</v>
      </c>
      <c r="AY219" t="s">
        <v>81</v>
      </c>
      <c r="AZ219" t="s">
        <v>81</v>
      </c>
      <c r="BA219" t="s">
        <v>81</v>
      </c>
    </row>
    <row r="220" spans="2:53" x14ac:dyDescent="0.2">
      <c r="B220" t="s">
        <v>81</v>
      </c>
      <c r="C220" t="s">
        <v>81</v>
      </c>
      <c r="D220" t="s">
        <v>81</v>
      </c>
      <c r="E220" t="s">
        <v>81</v>
      </c>
      <c r="F220" t="s">
        <v>81</v>
      </c>
      <c r="G220" t="s">
        <v>81</v>
      </c>
      <c r="H220" t="s">
        <v>81</v>
      </c>
      <c r="I220" t="s">
        <v>81</v>
      </c>
      <c r="J220" t="s">
        <v>81</v>
      </c>
      <c r="K220" t="s">
        <v>81</v>
      </c>
      <c r="L220" t="s">
        <v>81</v>
      </c>
      <c r="M220" t="s">
        <v>81</v>
      </c>
      <c r="N220" t="s">
        <v>81</v>
      </c>
      <c r="O220" t="s">
        <v>81</v>
      </c>
      <c r="P220" t="s">
        <v>81</v>
      </c>
      <c r="Q220" t="s">
        <v>81</v>
      </c>
      <c r="R220" t="s">
        <v>81</v>
      </c>
      <c r="S220" t="s">
        <v>81</v>
      </c>
      <c r="T220" t="s">
        <v>81</v>
      </c>
      <c r="U220" t="s">
        <v>81</v>
      </c>
      <c r="V220" t="s">
        <v>81</v>
      </c>
      <c r="W220" t="s">
        <v>81</v>
      </c>
      <c r="X220" t="s">
        <v>81</v>
      </c>
      <c r="Y220" t="s">
        <v>81</v>
      </c>
      <c r="Z220" t="s">
        <v>81</v>
      </c>
      <c r="AA220" t="s">
        <v>81</v>
      </c>
      <c r="AB220" t="s">
        <v>81</v>
      </c>
      <c r="AC220" t="s">
        <v>81</v>
      </c>
      <c r="AD220" t="s">
        <v>81</v>
      </c>
      <c r="AE220" t="s">
        <v>81</v>
      </c>
      <c r="AF220" t="s">
        <v>81</v>
      </c>
      <c r="AG220" t="s">
        <v>81</v>
      </c>
      <c r="AH220" t="s">
        <v>81</v>
      </c>
      <c r="AI220" t="s">
        <v>81</v>
      </c>
      <c r="AJ220" t="s">
        <v>81</v>
      </c>
      <c r="AK220" t="s">
        <v>81</v>
      </c>
      <c r="AL220" t="s">
        <v>81</v>
      </c>
      <c r="AM220" t="s">
        <v>81</v>
      </c>
      <c r="AN220" t="s">
        <v>81</v>
      </c>
      <c r="AO220" t="s">
        <v>81</v>
      </c>
      <c r="AP220" t="s">
        <v>81</v>
      </c>
      <c r="AQ220" t="s">
        <v>81</v>
      </c>
      <c r="AR220" t="s">
        <v>81</v>
      </c>
      <c r="AS220" t="s">
        <v>81</v>
      </c>
      <c r="AT220" t="s">
        <v>81</v>
      </c>
      <c r="AU220" t="s">
        <v>81</v>
      </c>
      <c r="AV220" t="s">
        <v>82</v>
      </c>
      <c r="AW220" t="s">
        <v>81</v>
      </c>
      <c r="AX220" t="s">
        <v>81</v>
      </c>
      <c r="AY220" t="s">
        <v>81</v>
      </c>
      <c r="AZ220" t="s">
        <v>81</v>
      </c>
      <c r="BA220" t="s">
        <v>81</v>
      </c>
    </row>
    <row r="221" spans="2:53" x14ac:dyDescent="0.2">
      <c r="B221" t="s">
        <v>39</v>
      </c>
      <c r="C221" t="s">
        <v>81</v>
      </c>
      <c r="D221" t="s">
        <v>81</v>
      </c>
      <c r="E221" t="s">
        <v>81</v>
      </c>
      <c r="F221" t="s">
        <v>81</v>
      </c>
      <c r="G221" t="s">
        <v>81</v>
      </c>
      <c r="H221" t="s">
        <v>81</v>
      </c>
      <c r="I221" t="s">
        <v>81</v>
      </c>
      <c r="J221" t="s">
        <v>81</v>
      </c>
      <c r="K221" t="s">
        <v>81</v>
      </c>
      <c r="L221" t="s">
        <v>81</v>
      </c>
      <c r="M221" t="s">
        <v>81</v>
      </c>
      <c r="N221" t="s">
        <v>81</v>
      </c>
      <c r="O221" t="s">
        <v>81</v>
      </c>
      <c r="P221" t="s">
        <v>81</v>
      </c>
      <c r="Q221" t="s">
        <v>81</v>
      </c>
      <c r="R221" t="s">
        <v>81</v>
      </c>
      <c r="S221" t="s">
        <v>81</v>
      </c>
      <c r="T221" t="s">
        <v>81</v>
      </c>
      <c r="U221" t="s">
        <v>81</v>
      </c>
      <c r="V221" t="s">
        <v>81</v>
      </c>
      <c r="W221" t="s">
        <v>81</v>
      </c>
      <c r="X221" t="s">
        <v>81</v>
      </c>
      <c r="Y221" t="s">
        <v>81</v>
      </c>
      <c r="Z221" t="s">
        <v>81</v>
      </c>
      <c r="AA221" t="s">
        <v>81</v>
      </c>
      <c r="AB221" t="s">
        <v>81</v>
      </c>
      <c r="AC221" t="s">
        <v>81</v>
      </c>
      <c r="AD221" t="s">
        <v>81</v>
      </c>
      <c r="AE221" t="s">
        <v>81</v>
      </c>
      <c r="AF221" t="s">
        <v>81</v>
      </c>
      <c r="AG221" t="s">
        <v>81</v>
      </c>
      <c r="AH221" t="s">
        <v>81</v>
      </c>
      <c r="AI221" t="s">
        <v>81</v>
      </c>
      <c r="AJ221" t="s">
        <v>81</v>
      </c>
      <c r="AK221" t="s">
        <v>81</v>
      </c>
      <c r="AL221" t="s">
        <v>81</v>
      </c>
      <c r="AM221" t="s">
        <v>81</v>
      </c>
      <c r="AN221" t="s">
        <v>81</v>
      </c>
      <c r="AO221" t="s">
        <v>81</v>
      </c>
      <c r="AP221" t="s">
        <v>81</v>
      </c>
      <c r="AQ221" t="s">
        <v>81</v>
      </c>
      <c r="AR221" t="s">
        <v>81</v>
      </c>
      <c r="AS221" t="s">
        <v>81</v>
      </c>
      <c r="AT221" t="s">
        <v>81</v>
      </c>
      <c r="AU221" t="s">
        <v>81</v>
      </c>
      <c r="AV221" t="s">
        <v>81</v>
      </c>
      <c r="AW221" t="s">
        <v>365</v>
      </c>
      <c r="AX221" t="s">
        <v>81</v>
      </c>
      <c r="AY221" t="s">
        <v>81</v>
      </c>
      <c r="AZ221" t="s">
        <v>81</v>
      </c>
      <c r="BA221" t="s">
        <v>81</v>
      </c>
    </row>
    <row r="222" spans="2:53" x14ac:dyDescent="0.2">
      <c r="B222" t="s">
        <v>81</v>
      </c>
      <c r="C222" t="s">
        <v>81</v>
      </c>
      <c r="D222" t="s">
        <v>81</v>
      </c>
      <c r="E222" t="s">
        <v>81</v>
      </c>
      <c r="F222" t="s">
        <v>81</v>
      </c>
      <c r="G222" t="s">
        <v>81</v>
      </c>
      <c r="H222" t="s">
        <v>81</v>
      </c>
      <c r="I222" t="s">
        <v>81</v>
      </c>
      <c r="J222" t="s">
        <v>81</v>
      </c>
      <c r="K222" t="s">
        <v>81</v>
      </c>
      <c r="L222" t="s">
        <v>81</v>
      </c>
      <c r="M222" t="s">
        <v>81</v>
      </c>
      <c r="N222" t="s">
        <v>81</v>
      </c>
      <c r="O222" t="s">
        <v>81</v>
      </c>
      <c r="P222" t="s">
        <v>81</v>
      </c>
      <c r="Q222" t="s">
        <v>81</v>
      </c>
      <c r="R222" t="s">
        <v>81</v>
      </c>
      <c r="S222" t="s">
        <v>81</v>
      </c>
      <c r="T222" t="s">
        <v>81</v>
      </c>
      <c r="U222" t="s">
        <v>81</v>
      </c>
      <c r="V222" t="s">
        <v>81</v>
      </c>
      <c r="W222" t="s">
        <v>81</v>
      </c>
      <c r="X222" t="s">
        <v>81</v>
      </c>
      <c r="Y222" t="s">
        <v>81</v>
      </c>
      <c r="Z222" t="s">
        <v>81</v>
      </c>
      <c r="AA222" t="s">
        <v>81</v>
      </c>
      <c r="AB222" t="s">
        <v>81</v>
      </c>
      <c r="AC222" t="s">
        <v>81</v>
      </c>
      <c r="AD222" t="s">
        <v>81</v>
      </c>
      <c r="AE222" t="s">
        <v>81</v>
      </c>
      <c r="AF222" t="s">
        <v>81</v>
      </c>
      <c r="AG222" t="s">
        <v>81</v>
      </c>
      <c r="AH222" t="s">
        <v>81</v>
      </c>
      <c r="AI222" t="s">
        <v>81</v>
      </c>
      <c r="AJ222" t="s">
        <v>81</v>
      </c>
      <c r="AK222" t="s">
        <v>81</v>
      </c>
      <c r="AL222" t="s">
        <v>81</v>
      </c>
      <c r="AM222" t="s">
        <v>81</v>
      </c>
      <c r="AN222" t="s">
        <v>81</v>
      </c>
      <c r="AO222" t="s">
        <v>81</v>
      </c>
      <c r="AP222" t="s">
        <v>81</v>
      </c>
      <c r="AQ222" t="s">
        <v>81</v>
      </c>
      <c r="AR222" t="s">
        <v>81</v>
      </c>
      <c r="AS222" t="s">
        <v>81</v>
      </c>
      <c r="AT222" t="s">
        <v>81</v>
      </c>
      <c r="AU222" t="s">
        <v>81</v>
      </c>
      <c r="AV222" t="s">
        <v>81</v>
      </c>
      <c r="AW222" t="s">
        <v>111</v>
      </c>
      <c r="AX222" t="s">
        <v>81</v>
      </c>
      <c r="AY222" t="s">
        <v>81</v>
      </c>
      <c r="AZ222" t="s">
        <v>81</v>
      </c>
      <c r="BA222" t="s">
        <v>81</v>
      </c>
    </row>
    <row r="223" spans="2:53" x14ac:dyDescent="0.2">
      <c r="B223" t="s">
        <v>87</v>
      </c>
      <c r="C223" t="s">
        <v>81</v>
      </c>
      <c r="D223" t="s">
        <v>81</v>
      </c>
      <c r="E223" t="s">
        <v>81</v>
      </c>
      <c r="F223" t="s">
        <v>81</v>
      </c>
      <c r="G223" t="s">
        <v>81</v>
      </c>
      <c r="H223" t="s">
        <v>81</v>
      </c>
      <c r="I223" t="s">
        <v>81</v>
      </c>
      <c r="J223" t="s">
        <v>81</v>
      </c>
      <c r="K223" t="s">
        <v>81</v>
      </c>
      <c r="L223" t="s">
        <v>81</v>
      </c>
      <c r="M223" t="s">
        <v>81</v>
      </c>
      <c r="N223" t="s">
        <v>81</v>
      </c>
      <c r="O223" t="s">
        <v>81</v>
      </c>
      <c r="P223" t="s">
        <v>81</v>
      </c>
      <c r="Q223" t="s">
        <v>81</v>
      </c>
      <c r="R223" t="s">
        <v>81</v>
      </c>
      <c r="S223" t="s">
        <v>81</v>
      </c>
      <c r="T223" t="s">
        <v>81</v>
      </c>
      <c r="U223" t="s">
        <v>81</v>
      </c>
      <c r="V223" t="s">
        <v>81</v>
      </c>
      <c r="W223" t="s">
        <v>81</v>
      </c>
      <c r="X223" t="s">
        <v>81</v>
      </c>
      <c r="Y223" t="s">
        <v>81</v>
      </c>
      <c r="Z223" t="s">
        <v>81</v>
      </c>
      <c r="AA223" t="s">
        <v>81</v>
      </c>
      <c r="AB223" t="s">
        <v>81</v>
      </c>
      <c r="AC223" t="s">
        <v>81</v>
      </c>
      <c r="AD223" t="s">
        <v>81</v>
      </c>
      <c r="AE223" t="s">
        <v>81</v>
      </c>
      <c r="AF223" t="s">
        <v>81</v>
      </c>
      <c r="AG223" t="s">
        <v>81</v>
      </c>
      <c r="AH223" t="s">
        <v>81</v>
      </c>
      <c r="AI223" t="s">
        <v>81</v>
      </c>
      <c r="AJ223" t="s">
        <v>81</v>
      </c>
      <c r="AK223" t="s">
        <v>81</v>
      </c>
      <c r="AL223" t="s">
        <v>81</v>
      </c>
      <c r="AM223" t="s">
        <v>81</v>
      </c>
      <c r="AN223" t="s">
        <v>81</v>
      </c>
      <c r="AO223" t="s">
        <v>81</v>
      </c>
      <c r="AP223" t="s">
        <v>81</v>
      </c>
      <c r="AQ223" t="s">
        <v>81</v>
      </c>
      <c r="AR223" t="s">
        <v>81</v>
      </c>
      <c r="AS223" t="s">
        <v>81</v>
      </c>
      <c r="AT223" t="s">
        <v>81</v>
      </c>
      <c r="AU223" t="s">
        <v>81</v>
      </c>
      <c r="AV223" t="s">
        <v>81</v>
      </c>
      <c r="AW223" t="s">
        <v>366</v>
      </c>
      <c r="AX223" t="s">
        <v>81</v>
      </c>
      <c r="AY223" t="s">
        <v>81</v>
      </c>
      <c r="AZ223" t="s">
        <v>81</v>
      </c>
      <c r="BA223" t="s">
        <v>81</v>
      </c>
    </row>
    <row r="224" spans="2:53" x14ac:dyDescent="0.2">
      <c r="B224" t="s">
        <v>81</v>
      </c>
      <c r="C224" t="s">
        <v>81</v>
      </c>
      <c r="D224" t="s">
        <v>81</v>
      </c>
      <c r="E224" t="s">
        <v>81</v>
      </c>
      <c r="F224" t="s">
        <v>81</v>
      </c>
      <c r="G224" t="s">
        <v>81</v>
      </c>
      <c r="H224" t="s">
        <v>81</v>
      </c>
      <c r="I224" t="s">
        <v>81</v>
      </c>
      <c r="J224" t="s">
        <v>81</v>
      </c>
      <c r="K224" t="s">
        <v>81</v>
      </c>
      <c r="L224" t="s">
        <v>81</v>
      </c>
      <c r="M224" t="s">
        <v>81</v>
      </c>
      <c r="N224" t="s">
        <v>81</v>
      </c>
      <c r="O224" t="s">
        <v>81</v>
      </c>
      <c r="P224" t="s">
        <v>81</v>
      </c>
      <c r="Q224" t="s">
        <v>81</v>
      </c>
      <c r="R224" t="s">
        <v>81</v>
      </c>
      <c r="S224" t="s">
        <v>81</v>
      </c>
      <c r="T224" t="s">
        <v>81</v>
      </c>
      <c r="U224" t="s">
        <v>81</v>
      </c>
      <c r="V224" t="s">
        <v>81</v>
      </c>
      <c r="W224" t="s">
        <v>81</v>
      </c>
      <c r="X224" t="s">
        <v>81</v>
      </c>
      <c r="Y224" t="s">
        <v>81</v>
      </c>
      <c r="Z224" t="s">
        <v>81</v>
      </c>
      <c r="AA224" t="s">
        <v>81</v>
      </c>
      <c r="AB224" t="s">
        <v>81</v>
      </c>
      <c r="AC224" t="s">
        <v>81</v>
      </c>
      <c r="AD224" t="s">
        <v>81</v>
      </c>
      <c r="AE224" t="s">
        <v>81</v>
      </c>
      <c r="AF224" t="s">
        <v>81</v>
      </c>
      <c r="AG224" t="s">
        <v>81</v>
      </c>
      <c r="AH224" t="s">
        <v>81</v>
      </c>
      <c r="AI224" t="s">
        <v>81</v>
      </c>
      <c r="AJ224" t="s">
        <v>81</v>
      </c>
      <c r="AK224" t="s">
        <v>81</v>
      </c>
      <c r="AL224" t="s">
        <v>81</v>
      </c>
      <c r="AM224" t="s">
        <v>81</v>
      </c>
      <c r="AN224" t="s">
        <v>81</v>
      </c>
      <c r="AO224" t="s">
        <v>81</v>
      </c>
      <c r="AP224" t="s">
        <v>81</v>
      </c>
      <c r="AQ224" t="s">
        <v>81</v>
      </c>
      <c r="AR224" t="s">
        <v>81</v>
      </c>
      <c r="AS224" t="s">
        <v>81</v>
      </c>
      <c r="AT224" t="s">
        <v>81</v>
      </c>
      <c r="AU224" t="s">
        <v>81</v>
      </c>
      <c r="AV224" t="s">
        <v>81</v>
      </c>
      <c r="AW224" t="s">
        <v>111</v>
      </c>
      <c r="AX224" t="s">
        <v>81</v>
      </c>
      <c r="AY224" t="s">
        <v>81</v>
      </c>
      <c r="AZ224" t="s">
        <v>81</v>
      </c>
      <c r="BA224" t="s">
        <v>81</v>
      </c>
    </row>
    <row r="225" spans="2:53" x14ac:dyDescent="0.2">
      <c r="B225" t="s">
        <v>18</v>
      </c>
      <c r="C225" t="s">
        <v>81</v>
      </c>
      <c r="D225" t="s">
        <v>81</v>
      </c>
      <c r="E225" t="s">
        <v>81</v>
      </c>
      <c r="F225" t="s">
        <v>81</v>
      </c>
      <c r="G225" t="s">
        <v>81</v>
      </c>
      <c r="H225" t="s">
        <v>81</v>
      </c>
      <c r="I225" t="s">
        <v>81</v>
      </c>
      <c r="J225" t="s">
        <v>81</v>
      </c>
      <c r="K225" t="s">
        <v>81</v>
      </c>
      <c r="L225" t="s">
        <v>81</v>
      </c>
      <c r="M225" t="s">
        <v>81</v>
      </c>
      <c r="N225" t="s">
        <v>81</v>
      </c>
      <c r="O225" t="s">
        <v>81</v>
      </c>
      <c r="P225" t="s">
        <v>81</v>
      </c>
      <c r="Q225" t="s">
        <v>81</v>
      </c>
      <c r="R225" t="s">
        <v>81</v>
      </c>
      <c r="S225" t="s">
        <v>81</v>
      </c>
      <c r="T225" t="s">
        <v>81</v>
      </c>
      <c r="U225" t="s">
        <v>81</v>
      </c>
      <c r="V225" t="s">
        <v>81</v>
      </c>
      <c r="W225" t="s">
        <v>81</v>
      </c>
      <c r="X225" t="s">
        <v>81</v>
      </c>
      <c r="Y225" t="s">
        <v>81</v>
      </c>
      <c r="Z225" t="s">
        <v>81</v>
      </c>
      <c r="AA225" t="s">
        <v>81</v>
      </c>
      <c r="AB225" t="s">
        <v>81</v>
      </c>
      <c r="AC225" t="s">
        <v>81</v>
      </c>
      <c r="AD225" t="s">
        <v>81</v>
      </c>
      <c r="AE225" t="s">
        <v>81</v>
      </c>
      <c r="AF225" t="s">
        <v>81</v>
      </c>
      <c r="AG225" t="s">
        <v>81</v>
      </c>
      <c r="AH225" t="s">
        <v>81</v>
      </c>
      <c r="AI225" t="s">
        <v>81</v>
      </c>
      <c r="AJ225" t="s">
        <v>81</v>
      </c>
      <c r="AK225" t="s">
        <v>81</v>
      </c>
      <c r="AL225" t="s">
        <v>81</v>
      </c>
      <c r="AM225" t="s">
        <v>81</v>
      </c>
      <c r="AN225" t="s">
        <v>81</v>
      </c>
      <c r="AO225" t="s">
        <v>81</v>
      </c>
      <c r="AP225" t="s">
        <v>81</v>
      </c>
      <c r="AQ225" t="s">
        <v>81</v>
      </c>
      <c r="AR225" t="s">
        <v>81</v>
      </c>
      <c r="AS225" t="s">
        <v>81</v>
      </c>
      <c r="AT225" t="s">
        <v>81</v>
      </c>
      <c r="AU225" t="s">
        <v>81</v>
      </c>
      <c r="AV225" t="s">
        <v>81</v>
      </c>
      <c r="AW225" t="s">
        <v>81</v>
      </c>
      <c r="AX225" t="s">
        <v>367</v>
      </c>
      <c r="AY225" t="s">
        <v>81</v>
      </c>
      <c r="AZ225" t="s">
        <v>81</v>
      </c>
      <c r="BA225" t="s">
        <v>81</v>
      </c>
    </row>
    <row r="226" spans="2:53" x14ac:dyDescent="0.2">
      <c r="B226" t="s">
        <v>81</v>
      </c>
      <c r="C226" t="s">
        <v>81</v>
      </c>
      <c r="D226" t="s">
        <v>81</v>
      </c>
      <c r="E226" t="s">
        <v>81</v>
      </c>
      <c r="F226" t="s">
        <v>81</v>
      </c>
      <c r="G226" t="s">
        <v>81</v>
      </c>
      <c r="H226" t="s">
        <v>81</v>
      </c>
      <c r="I226" t="s">
        <v>81</v>
      </c>
      <c r="J226" t="s">
        <v>81</v>
      </c>
      <c r="K226" t="s">
        <v>81</v>
      </c>
      <c r="L226" t="s">
        <v>81</v>
      </c>
      <c r="M226" t="s">
        <v>81</v>
      </c>
      <c r="N226" t="s">
        <v>81</v>
      </c>
      <c r="O226" t="s">
        <v>81</v>
      </c>
      <c r="P226" t="s">
        <v>81</v>
      </c>
      <c r="Q226" t="s">
        <v>81</v>
      </c>
      <c r="R226" t="s">
        <v>81</v>
      </c>
      <c r="S226" t="s">
        <v>81</v>
      </c>
      <c r="T226" t="s">
        <v>81</v>
      </c>
      <c r="U226" t="s">
        <v>81</v>
      </c>
      <c r="V226" t="s">
        <v>81</v>
      </c>
      <c r="W226" t="s">
        <v>81</v>
      </c>
      <c r="X226" t="s">
        <v>81</v>
      </c>
      <c r="Y226" t="s">
        <v>81</v>
      </c>
      <c r="Z226" t="s">
        <v>81</v>
      </c>
      <c r="AA226" t="s">
        <v>81</v>
      </c>
      <c r="AB226" t="s">
        <v>81</v>
      </c>
      <c r="AC226" t="s">
        <v>81</v>
      </c>
      <c r="AD226" t="s">
        <v>81</v>
      </c>
      <c r="AE226" t="s">
        <v>81</v>
      </c>
      <c r="AF226" t="s">
        <v>81</v>
      </c>
      <c r="AG226" t="s">
        <v>81</v>
      </c>
      <c r="AH226" t="s">
        <v>81</v>
      </c>
      <c r="AI226" t="s">
        <v>81</v>
      </c>
      <c r="AJ226" t="s">
        <v>81</v>
      </c>
      <c r="AK226" t="s">
        <v>81</v>
      </c>
      <c r="AL226" t="s">
        <v>81</v>
      </c>
      <c r="AM226" t="s">
        <v>81</v>
      </c>
      <c r="AN226" t="s">
        <v>81</v>
      </c>
      <c r="AO226" t="s">
        <v>81</v>
      </c>
      <c r="AP226" t="s">
        <v>81</v>
      </c>
      <c r="AQ226" t="s">
        <v>81</v>
      </c>
      <c r="AR226" t="s">
        <v>81</v>
      </c>
      <c r="AS226" t="s">
        <v>81</v>
      </c>
      <c r="AT226" t="s">
        <v>81</v>
      </c>
      <c r="AU226" t="s">
        <v>81</v>
      </c>
      <c r="AV226" t="s">
        <v>81</v>
      </c>
      <c r="AW226" t="s">
        <v>81</v>
      </c>
      <c r="AX226" t="s">
        <v>109</v>
      </c>
      <c r="AY226" t="s">
        <v>81</v>
      </c>
      <c r="AZ226" t="s">
        <v>81</v>
      </c>
      <c r="BA226" t="s">
        <v>81</v>
      </c>
    </row>
    <row r="227" spans="2:53" x14ac:dyDescent="0.2">
      <c r="B227" t="s">
        <v>87</v>
      </c>
      <c r="C227" t="s">
        <v>81</v>
      </c>
      <c r="D227" t="s">
        <v>81</v>
      </c>
      <c r="E227" t="s">
        <v>81</v>
      </c>
      <c r="F227" t="s">
        <v>81</v>
      </c>
      <c r="G227" t="s">
        <v>81</v>
      </c>
      <c r="H227" t="s">
        <v>81</v>
      </c>
      <c r="I227" t="s">
        <v>81</v>
      </c>
      <c r="J227" t="s">
        <v>81</v>
      </c>
      <c r="K227" t="s">
        <v>81</v>
      </c>
      <c r="L227" t="s">
        <v>81</v>
      </c>
      <c r="M227" t="s">
        <v>81</v>
      </c>
      <c r="N227" t="s">
        <v>81</v>
      </c>
      <c r="O227" t="s">
        <v>81</v>
      </c>
      <c r="P227" t="s">
        <v>81</v>
      </c>
      <c r="Q227" t="s">
        <v>81</v>
      </c>
      <c r="R227" t="s">
        <v>81</v>
      </c>
      <c r="S227" t="s">
        <v>81</v>
      </c>
      <c r="T227" t="s">
        <v>81</v>
      </c>
      <c r="U227" t="s">
        <v>81</v>
      </c>
      <c r="V227" t="s">
        <v>81</v>
      </c>
      <c r="W227" t="s">
        <v>81</v>
      </c>
      <c r="X227" t="s">
        <v>81</v>
      </c>
      <c r="Y227" t="s">
        <v>81</v>
      </c>
      <c r="Z227" t="s">
        <v>81</v>
      </c>
      <c r="AA227" t="s">
        <v>81</v>
      </c>
      <c r="AB227" t="s">
        <v>81</v>
      </c>
      <c r="AC227" t="s">
        <v>81</v>
      </c>
      <c r="AD227" t="s">
        <v>81</v>
      </c>
      <c r="AE227" t="s">
        <v>81</v>
      </c>
      <c r="AF227" t="s">
        <v>81</v>
      </c>
      <c r="AG227" t="s">
        <v>81</v>
      </c>
      <c r="AH227" t="s">
        <v>81</v>
      </c>
      <c r="AI227" t="s">
        <v>81</v>
      </c>
      <c r="AJ227" t="s">
        <v>81</v>
      </c>
      <c r="AK227" t="s">
        <v>81</v>
      </c>
      <c r="AL227" t="s">
        <v>81</v>
      </c>
      <c r="AM227" t="s">
        <v>81</v>
      </c>
      <c r="AN227" t="s">
        <v>81</v>
      </c>
      <c r="AO227" t="s">
        <v>81</v>
      </c>
      <c r="AP227" t="s">
        <v>81</v>
      </c>
      <c r="AQ227" t="s">
        <v>81</v>
      </c>
      <c r="AR227" t="s">
        <v>81</v>
      </c>
      <c r="AS227" t="s">
        <v>81</v>
      </c>
      <c r="AT227" t="s">
        <v>81</v>
      </c>
      <c r="AU227" t="s">
        <v>81</v>
      </c>
      <c r="AV227" t="s">
        <v>81</v>
      </c>
      <c r="AW227" t="s">
        <v>81</v>
      </c>
      <c r="AX227" t="s">
        <v>368</v>
      </c>
      <c r="AY227" t="s">
        <v>81</v>
      </c>
      <c r="AZ227" t="s">
        <v>81</v>
      </c>
      <c r="BA227" t="s">
        <v>81</v>
      </c>
    </row>
    <row r="228" spans="2:53" x14ac:dyDescent="0.2">
      <c r="B228" t="s">
        <v>81</v>
      </c>
      <c r="C228" t="s">
        <v>81</v>
      </c>
      <c r="D228" t="s">
        <v>81</v>
      </c>
      <c r="E228" t="s">
        <v>81</v>
      </c>
      <c r="F228" t="s">
        <v>81</v>
      </c>
      <c r="G228" t="s">
        <v>81</v>
      </c>
      <c r="H228" t="s">
        <v>81</v>
      </c>
      <c r="I228" t="s">
        <v>81</v>
      </c>
      <c r="J228" t="s">
        <v>81</v>
      </c>
      <c r="K228" t="s">
        <v>81</v>
      </c>
      <c r="L228" t="s">
        <v>81</v>
      </c>
      <c r="M228" t="s">
        <v>81</v>
      </c>
      <c r="N228" t="s">
        <v>81</v>
      </c>
      <c r="O228" t="s">
        <v>81</v>
      </c>
      <c r="P228" t="s">
        <v>81</v>
      </c>
      <c r="Q228" t="s">
        <v>81</v>
      </c>
      <c r="R228" t="s">
        <v>81</v>
      </c>
      <c r="S228" t="s">
        <v>81</v>
      </c>
      <c r="T228" t="s">
        <v>81</v>
      </c>
      <c r="U228" t="s">
        <v>81</v>
      </c>
      <c r="V228" t="s">
        <v>81</v>
      </c>
      <c r="W228" t="s">
        <v>81</v>
      </c>
      <c r="X228" t="s">
        <v>81</v>
      </c>
      <c r="Y228" t="s">
        <v>81</v>
      </c>
      <c r="Z228" t="s">
        <v>81</v>
      </c>
      <c r="AA228" t="s">
        <v>81</v>
      </c>
      <c r="AB228" t="s">
        <v>81</v>
      </c>
      <c r="AC228" t="s">
        <v>81</v>
      </c>
      <c r="AD228" t="s">
        <v>81</v>
      </c>
      <c r="AE228" t="s">
        <v>81</v>
      </c>
      <c r="AF228" t="s">
        <v>81</v>
      </c>
      <c r="AG228" t="s">
        <v>81</v>
      </c>
      <c r="AH228" t="s">
        <v>81</v>
      </c>
      <c r="AI228" t="s">
        <v>81</v>
      </c>
      <c r="AJ228" t="s">
        <v>81</v>
      </c>
      <c r="AK228" t="s">
        <v>81</v>
      </c>
      <c r="AL228" t="s">
        <v>81</v>
      </c>
      <c r="AM228" t="s">
        <v>81</v>
      </c>
      <c r="AN228" t="s">
        <v>81</v>
      </c>
      <c r="AO228" t="s">
        <v>81</v>
      </c>
      <c r="AP228" t="s">
        <v>81</v>
      </c>
      <c r="AQ228" t="s">
        <v>81</v>
      </c>
      <c r="AR228" t="s">
        <v>81</v>
      </c>
      <c r="AS228" t="s">
        <v>81</v>
      </c>
      <c r="AT228" t="s">
        <v>81</v>
      </c>
      <c r="AU228" t="s">
        <v>81</v>
      </c>
      <c r="AV228" t="s">
        <v>81</v>
      </c>
      <c r="AW228" t="s">
        <v>81</v>
      </c>
      <c r="AX228" t="s">
        <v>158</v>
      </c>
      <c r="AY228" t="s">
        <v>81</v>
      </c>
      <c r="AZ228" t="s">
        <v>81</v>
      </c>
      <c r="BA228" t="s">
        <v>81</v>
      </c>
    </row>
    <row r="229" spans="2:53" x14ac:dyDescent="0.2">
      <c r="B229" t="s">
        <v>44</v>
      </c>
      <c r="C229" t="s">
        <v>81</v>
      </c>
      <c r="D229" t="s">
        <v>81</v>
      </c>
      <c r="E229" t="s">
        <v>81</v>
      </c>
      <c r="F229" t="s">
        <v>81</v>
      </c>
      <c r="G229" t="s">
        <v>81</v>
      </c>
      <c r="H229" t="s">
        <v>81</v>
      </c>
      <c r="I229" t="s">
        <v>81</v>
      </c>
      <c r="J229" t="s">
        <v>81</v>
      </c>
      <c r="K229" t="s">
        <v>81</v>
      </c>
      <c r="L229" t="s">
        <v>81</v>
      </c>
      <c r="M229" t="s">
        <v>81</v>
      </c>
      <c r="N229" t="s">
        <v>81</v>
      </c>
      <c r="O229" t="s">
        <v>81</v>
      </c>
      <c r="P229" t="s">
        <v>81</v>
      </c>
      <c r="Q229" t="s">
        <v>81</v>
      </c>
      <c r="R229" t="s">
        <v>81</v>
      </c>
      <c r="S229" t="s">
        <v>81</v>
      </c>
      <c r="T229" t="s">
        <v>81</v>
      </c>
      <c r="U229" t="s">
        <v>81</v>
      </c>
      <c r="V229" t="s">
        <v>81</v>
      </c>
      <c r="W229" t="s">
        <v>81</v>
      </c>
      <c r="X229" t="s">
        <v>81</v>
      </c>
      <c r="Y229" t="s">
        <v>81</v>
      </c>
      <c r="Z229" t="s">
        <v>81</v>
      </c>
      <c r="AA229" t="s">
        <v>81</v>
      </c>
      <c r="AB229" t="s">
        <v>81</v>
      </c>
      <c r="AC229" t="s">
        <v>81</v>
      </c>
      <c r="AD229" t="s">
        <v>81</v>
      </c>
      <c r="AE229" t="s">
        <v>81</v>
      </c>
      <c r="AF229" t="s">
        <v>81</v>
      </c>
      <c r="AG229" t="s">
        <v>81</v>
      </c>
      <c r="AH229" t="s">
        <v>81</v>
      </c>
      <c r="AI229" t="s">
        <v>81</v>
      </c>
      <c r="AJ229" t="s">
        <v>81</v>
      </c>
      <c r="AK229" t="s">
        <v>81</v>
      </c>
      <c r="AL229" t="s">
        <v>81</v>
      </c>
      <c r="AM229" t="s">
        <v>81</v>
      </c>
      <c r="AN229" t="s">
        <v>81</v>
      </c>
      <c r="AO229" t="s">
        <v>81</v>
      </c>
      <c r="AP229" t="s">
        <v>81</v>
      </c>
      <c r="AQ229" t="s">
        <v>81</v>
      </c>
      <c r="AR229" t="s">
        <v>81</v>
      </c>
      <c r="AS229" t="s">
        <v>81</v>
      </c>
      <c r="AT229" t="s">
        <v>81</v>
      </c>
      <c r="AU229" t="s">
        <v>81</v>
      </c>
      <c r="AV229" t="s">
        <v>81</v>
      </c>
      <c r="AW229" t="s">
        <v>81</v>
      </c>
      <c r="AX229" t="s">
        <v>81</v>
      </c>
      <c r="AY229" t="s">
        <v>369</v>
      </c>
      <c r="AZ229" t="s">
        <v>369</v>
      </c>
      <c r="BA229" t="s">
        <v>96</v>
      </c>
    </row>
    <row r="230" spans="2:53" x14ac:dyDescent="0.2">
      <c r="B230" t="s">
        <v>81</v>
      </c>
      <c r="C230" t="s">
        <v>81</v>
      </c>
      <c r="D230" t="s">
        <v>81</v>
      </c>
      <c r="E230" t="s">
        <v>81</v>
      </c>
      <c r="F230" t="s">
        <v>81</v>
      </c>
      <c r="G230" t="s">
        <v>81</v>
      </c>
      <c r="H230" t="s">
        <v>81</v>
      </c>
      <c r="I230" t="s">
        <v>81</v>
      </c>
      <c r="J230" t="s">
        <v>81</v>
      </c>
      <c r="K230" t="s">
        <v>81</v>
      </c>
      <c r="L230" t="s">
        <v>81</v>
      </c>
      <c r="M230" t="s">
        <v>81</v>
      </c>
      <c r="N230" t="s">
        <v>81</v>
      </c>
      <c r="O230" t="s">
        <v>81</v>
      </c>
      <c r="P230" t="s">
        <v>81</v>
      </c>
      <c r="Q230" t="s">
        <v>81</v>
      </c>
      <c r="R230" t="s">
        <v>81</v>
      </c>
      <c r="S230" t="s">
        <v>81</v>
      </c>
      <c r="T230" t="s">
        <v>81</v>
      </c>
      <c r="U230" t="s">
        <v>81</v>
      </c>
      <c r="V230" t="s">
        <v>81</v>
      </c>
      <c r="W230" t="s">
        <v>81</v>
      </c>
      <c r="X230" t="s">
        <v>81</v>
      </c>
      <c r="Y230" t="s">
        <v>81</v>
      </c>
      <c r="Z230" t="s">
        <v>81</v>
      </c>
      <c r="AA230" t="s">
        <v>81</v>
      </c>
      <c r="AB230" t="s">
        <v>81</v>
      </c>
      <c r="AC230" t="s">
        <v>81</v>
      </c>
      <c r="AD230" t="s">
        <v>81</v>
      </c>
      <c r="AE230" t="s">
        <v>81</v>
      </c>
      <c r="AF230" t="s">
        <v>81</v>
      </c>
      <c r="AG230" t="s">
        <v>81</v>
      </c>
      <c r="AH230" t="s">
        <v>81</v>
      </c>
      <c r="AI230" t="s">
        <v>81</v>
      </c>
      <c r="AJ230" t="s">
        <v>81</v>
      </c>
      <c r="AK230" t="s">
        <v>81</v>
      </c>
      <c r="AL230" t="s">
        <v>81</v>
      </c>
      <c r="AM230" t="s">
        <v>81</v>
      </c>
      <c r="AN230" t="s">
        <v>81</v>
      </c>
      <c r="AO230" t="s">
        <v>81</v>
      </c>
      <c r="AP230" t="s">
        <v>81</v>
      </c>
      <c r="AQ230" t="s">
        <v>81</v>
      </c>
      <c r="AR230" t="s">
        <v>81</v>
      </c>
      <c r="AS230" t="s">
        <v>81</v>
      </c>
      <c r="AT230" t="s">
        <v>81</v>
      </c>
      <c r="AU230" t="s">
        <v>81</v>
      </c>
      <c r="AV230" t="s">
        <v>81</v>
      </c>
      <c r="AW230" t="s">
        <v>81</v>
      </c>
      <c r="AX230" t="s">
        <v>81</v>
      </c>
      <c r="AY230" t="s">
        <v>370</v>
      </c>
      <c r="AZ230" t="s">
        <v>370</v>
      </c>
      <c r="BA230" t="s">
        <v>370</v>
      </c>
    </row>
    <row r="231" spans="2:53" x14ac:dyDescent="0.2">
      <c r="B231" t="s">
        <v>17</v>
      </c>
      <c r="C231" t="s">
        <v>81</v>
      </c>
      <c r="D231" t="s">
        <v>81</v>
      </c>
      <c r="E231" t="s">
        <v>81</v>
      </c>
      <c r="F231" t="s">
        <v>81</v>
      </c>
      <c r="G231" t="s">
        <v>81</v>
      </c>
      <c r="H231" t="s">
        <v>81</v>
      </c>
      <c r="I231" t="s">
        <v>81</v>
      </c>
      <c r="J231" t="s">
        <v>81</v>
      </c>
      <c r="K231" t="s">
        <v>81</v>
      </c>
      <c r="L231" t="s">
        <v>81</v>
      </c>
      <c r="M231" t="s">
        <v>81</v>
      </c>
      <c r="N231" t="s">
        <v>81</v>
      </c>
      <c r="O231" t="s">
        <v>81</v>
      </c>
      <c r="P231" t="s">
        <v>81</v>
      </c>
      <c r="Q231" t="s">
        <v>81</v>
      </c>
      <c r="R231" t="s">
        <v>81</v>
      </c>
      <c r="S231" t="s">
        <v>81</v>
      </c>
      <c r="T231" t="s">
        <v>81</v>
      </c>
      <c r="U231" t="s">
        <v>81</v>
      </c>
      <c r="V231" t="s">
        <v>81</v>
      </c>
      <c r="W231" t="s">
        <v>81</v>
      </c>
      <c r="X231" t="s">
        <v>81</v>
      </c>
      <c r="Y231" t="s">
        <v>81</v>
      </c>
      <c r="Z231" t="s">
        <v>81</v>
      </c>
      <c r="AA231" t="s">
        <v>81</v>
      </c>
      <c r="AB231" t="s">
        <v>81</v>
      </c>
      <c r="AC231" t="s">
        <v>81</v>
      </c>
      <c r="AD231" t="s">
        <v>81</v>
      </c>
      <c r="AE231" t="s">
        <v>81</v>
      </c>
      <c r="AF231" t="s">
        <v>81</v>
      </c>
      <c r="AG231" t="s">
        <v>81</v>
      </c>
      <c r="AH231" t="s">
        <v>81</v>
      </c>
      <c r="AI231" t="s">
        <v>81</v>
      </c>
      <c r="AJ231" t="s">
        <v>81</v>
      </c>
      <c r="AK231" t="s">
        <v>81</v>
      </c>
      <c r="AL231" t="s">
        <v>81</v>
      </c>
      <c r="AM231" t="s">
        <v>81</v>
      </c>
      <c r="AN231" t="s">
        <v>81</v>
      </c>
      <c r="AO231" t="s">
        <v>81</v>
      </c>
      <c r="AP231" t="s">
        <v>81</v>
      </c>
      <c r="AQ231" t="s">
        <v>81</v>
      </c>
      <c r="AR231" t="s">
        <v>81</v>
      </c>
      <c r="AS231" t="s">
        <v>81</v>
      </c>
      <c r="AT231" t="s">
        <v>81</v>
      </c>
      <c r="AU231" t="s">
        <v>81</v>
      </c>
      <c r="AV231" t="s">
        <v>81</v>
      </c>
      <c r="AW231" t="s">
        <v>81</v>
      </c>
      <c r="AX231" t="s">
        <v>81</v>
      </c>
      <c r="AY231" t="s">
        <v>334</v>
      </c>
      <c r="AZ231" t="s">
        <v>81</v>
      </c>
      <c r="BA231" t="s">
        <v>81</v>
      </c>
    </row>
    <row r="232" spans="2:53" x14ac:dyDescent="0.2">
      <c r="B232" t="s">
        <v>81</v>
      </c>
      <c r="C232" t="s">
        <v>81</v>
      </c>
      <c r="D232" t="s">
        <v>81</v>
      </c>
      <c r="E232" t="s">
        <v>81</v>
      </c>
      <c r="F232" t="s">
        <v>81</v>
      </c>
      <c r="G232" t="s">
        <v>81</v>
      </c>
      <c r="H232" t="s">
        <v>81</v>
      </c>
      <c r="I232" t="s">
        <v>81</v>
      </c>
      <c r="J232" t="s">
        <v>81</v>
      </c>
      <c r="K232" t="s">
        <v>81</v>
      </c>
      <c r="L232" t="s">
        <v>81</v>
      </c>
      <c r="M232" t="s">
        <v>81</v>
      </c>
      <c r="N232" t="s">
        <v>81</v>
      </c>
      <c r="O232" t="s">
        <v>81</v>
      </c>
      <c r="P232" t="s">
        <v>81</v>
      </c>
      <c r="Q232" t="s">
        <v>81</v>
      </c>
      <c r="R232" t="s">
        <v>81</v>
      </c>
      <c r="S232" t="s">
        <v>81</v>
      </c>
      <c r="T232" t="s">
        <v>81</v>
      </c>
      <c r="U232" t="s">
        <v>81</v>
      </c>
      <c r="V232" t="s">
        <v>81</v>
      </c>
      <c r="W232" t="s">
        <v>81</v>
      </c>
      <c r="X232" t="s">
        <v>81</v>
      </c>
      <c r="Y232" t="s">
        <v>81</v>
      </c>
      <c r="Z232" t="s">
        <v>81</v>
      </c>
      <c r="AA232" t="s">
        <v>81</v>
      </c>
      <c r="AB232" t="s">
        <v>81</v>
      </c>
      <c r="AC232" t="s">
        <v>81</v>
      </c>
      <c r="AD232" t="s">
        <v>81</v>
      </c>
      <c r="AE232" t="s">
        <v>81</v>
      </c>
      <c r="AF232" t="s">
        <v>81</v>
      </c>
      <c r="AG232" t="s">
        <v>81</v>
      </c>
      <c r="AH232" t="s">
        <v>81</v>
      </c>
      <c r="AI232" t="s">
        <v>81</v>
      </c>
      <c r="AJ232" t="s">
        <v>81</v>
      </c>
      <c r="AK232" t="s">
        <v>81</v>
      </c>
      <c r="AL232" t="s">
        <v>81</v>
      </c>
      <c r="AM232" t="s">
        <v>81</v>
      </c>
      <c r="AN232" t="s">
        <v>81</v>
      </c>
      <c r="AO232" t="s">
        <v>81</v>
      </c>
      <c r="AP232" t="s">
        <v>81</v>
      </c>
      <c r="AQ232" t="s">
        <v>81</v>
      </c>
      <c r="AR232" t="s">
        <v>81</v>
      </c>
      <c r="AS232" t="s">
        <v>81</v>
      </c>
      <c r="AT232" t="s">
        <v>81</v>
      </c>
      <c r="AU232" t="s">
        <v>81</v>
      </c>
      <c r="AV232" t="s">
        <v>81</v>
      </c>
      <c r="AW232" t="s">
        <v>81</v>
      </c>
      <c r="AX232" t="s">
        <v>81</v>
      </c>
      <c r="AY232" t="s">
        <v>159</v>
      </c>
      <c r="AZ232" t="s">
        <v>81</v>
      </c>
      <c r="BA232" t="s">
        <v>81</v>
      </c>
    </row>
    <row r="233" spans="2:53" x14ac:dyDescent="0.2">
      <c r="B233" t="s">
        <v>87</v>
      </c>
      <c r="C233" t="s">
        <v>81</v>
      </c>
      <c r="D233" t="s">
        <v>81</v>
      </c>
      <c r="E233" t="s">
        <v>81</v>
      </c>
      <c r="F233" t="s">
        <v>81</v>
      </c>
      <c r="G233" t="s">
        <v>81</v>
      </c>
      <c r="H233" t="s">
        <v>81</v>
      </c>
      <c r="I233" t="s">
        <v>81</v>
      </c>
      <c r="J233" t="s">
        <v>81</v>
      </c>
      <c r="K233" t="s">
        <v>81</v>
      </c>
      <c r="L233" t="s">
        <v>81</v>
      </c>
      <c r="M233" t="s">
        <v>81</v>
      </c>
      <c r="N233" t="s">
        <v>81</v>
      </c>
      <c r="O233" t="s">
        <v>81</v>
      </c>
      <c r="P233" t="s">
        <v>81</v>
      </c>
      <c r="Q233" t="s">
        <v>81</v>
      </c>
      <c r="R233" t="s">
        <v>81</v>
      </c>
      <c r="S233" t="s">
        <v>81</v>
      </c>
      <c r="T233" t="s">
        <v>81</v>
      </c>
      <c r="U233" t="s">
        <v>81</v>
      </c>
      <c r="V233" t="s">
        <v>81</v>
      </c>
      <c r="W233" t="s">
        <v>81</v>
      </c>
      <c r="X233" t="s">
        <v>81</v>
      </c>
      <c r="Y233" t="s">
        <v>81</v>
      </c>
      <c r="Z233" t="s">
        <v>81</v>
      </c>
      <c r="AA233" t="s">
        <v>81</v>
      </c>
      <c r="AB233" t="s">
        <v>81</v>
      </c>
      <c r="AC233" t="s">
        <v>81</v>
      </c>
      <c r="AD233" t="s">
        <v>81</v>
      </c>
      <c r="AE233" t="s">
        <v>81</v>
      </c>
      <c r="AF233" t="s">
        <v>81</v>
      </c>
      <c r="AG233" t="s">
        <v>81</v>
      </c>
      <c r="AH233" t="s">
        <v>81</v>
      </c>
      <c r="AI233" t="s">
        <v>81</v>
      </c>
      <c r="AJ233" t="s">
        <v>81</v>
      </c>
      <c r="AK233" t="s">
        <v>81</v>
      </c>
      <c r="AL233" t="s">
        <v>81</v>
      </c>
      <c r="AM233" t="s">
        <v>81</v>
      </c>
      <c r="AN233" t="s">
        <v>81</v>
      </c>
      <c r="AO233" t="s">
        <v>81</v>
      </c>
      <c r="AP233" t="s">
        <v>81</v>
      </c>
      <c r="AQ233" t="s">
        <v>81</v>
      </c>
      <c r="AR233" t="s">
        <v>81</v>
      </c>
      <c r="AS233" t="s">
        <v>81</v>
      </c>
      <c r="AT233" t="s">
        <v>81</v>
      </c>
      <c r="AU233" t="s">
        <v>81</v>
      </c>
      <c r="AV233" t="s">
        <v>81</v>
      </c>
      <c r="AW233" t="s">
        <v>81</v>
      </c>
      <c r="AX233" t="s">
        <v>81</v>
      </c>
      <c r="AY233" t="s">
        <v>275</v>
      </c>
      <c r="AZ233" t="s">
        <v>81</v>
      </c>
      <c r="BA233" t="s">
        <v>81</v>
      </c>
    </row>
    <row r="234" spans="2:53" x14ac:dyDescent="0.2">
      <c r="B234" t="s">
        <v>81</v>
      </c>
      <c r="C234" t="s">
        <v>81</v>
      </c>
      <c r="D234" t="s">
        <v>81</v>
      </c>
      <c r="E234" t="s">
        <v>81</v>
      </c>
      <c r="F234" t="s">
        <v>81</v>
      </c>
      <c r="G234" t="s">
        <v>81</v>
      </c>
      <c r="H234" t="s">
        <v>81</v>
      </c>
      <c r="I234" t="s">
        <v>81</v>
      </c>
      <c r="J234" t="s">
        <v>81</v>
      </c>
      <c r="K234" t="s">
        <v>81</v>
      </c>
      <c r="L234" t="s">
        <v>81</v>
      </c>
      <c r="M234" t="s">
        <v>81</v>
      </c>
      <c r="N234" t="s">
        <v>81</v>
      </c>
      <c r="O234" t="s">
        <v>81</v>
      </c>
      <c r="P234" t="s">
        <v>81</v>
      </c>
      <c r="Q234" t="s">
        <v>81</v>
      </c>
      <c r="R234" t="s">
        <v>81</v>
      </c>
      <c r="S234" t="s">
        <v>81</v>
      </c>
      <c r="T234" t="s">
        <v>81</v>
      </c>
      <c r="U234" t="s">
        <v>81</v>
      </c>
      <c r="V234" t="s">
        <v>81</v>
      </c>
      <c r="W234" t="s">
        <v>81</v>
      </c>
      <c r="X234" t="s">
        <v>81</v>
      </c>
      <c r="Y234" t="s">
        <v>81</v>
      </c>
      <c r="Z234" t="s">
        <v>81</v>
      </c>
      <c r="AA234" t="s">
        <v>81</v>
      </c>
      <c r="AB234" t="s">
        <v>81</v>
      </c>
      <c r="AC234" t="s">
        <v>81</v>
      </c>
      <c r="AD234" t="s">
        <v>81</v>
      </c>
      <c r="AE234" t="s">
        <v>81</v>
      </c>
      <c r="AF234" t="s">
        <v>81</v>
      </c>
      <c r="AG234" t="s">
        <v>81</v>
      </c>
      <c r="AH234" t="s">
        <v>81</v>
      </c>
      <c r="AI234" t="s">
        <v>81</v>
      </c>
      <c r="AJ234" t="s">
        <v>81</v>
      </c>
      <c r="AK234" t="s">
        <v>81</v>
      </c>
      <c r="AL234" t="s">
        <v>81</v>
      </c>
      <c r="AM234" t="s">
        <v>81</v>
      </c>
      <c r="AN234" t="s">
        <v>81</v>
      </c>
      <c r="AO234" t="s">
        <v>81</v>
      </c>
      <c r="AP234" t="s">
        <v>81</v>
      </c>
      <c r="AQ234" t="s">
        <v>81</v>
      </c>
      <c r="AR234" t="s">
        <v>81</v>
      </c>
      <c r="AS234" t="s">
        <v>81</v>
      </c>
      <c r="AT234" t="s">
        <v>81</v>
      </c>
      <c r="AU234" t="s">
        <v>81</v>
      </c>
      <c r="AV234" t="s">
        <v>81</v>
      </c>
      <c r="AW234" t="s">
        <v>81</v>
      </c>
      <c r="AX234" t="s">
        <v>81</v>
      </c>
      <c r="AY234" t="s">
        <v>371</v>
      </c>
      <c r="AZ234" t="s">
        <v>81</v>
      </c>
      <c r="BA234" t="s">
        <v>81</v>
      </c>
    </row>
    <row r="235" spans="2:53" x14ac:dyDescent="0.2">
      <c r="B235" t="s">
        <v>39</v>
      </c>
      <c r="C235" t="s">
        <v>81</v>
      </c>
      <c r="D235" t="s">
        <v>81</v>
      </c>
      <c r="E235" t="s">
        <v>81</v>
      </c>
      <c r="F235" t="s">
        <v>81</v>
      </c>
      <c r="G235" t="s">
        <v>81</v>
      </c>
      <c r="H235" t="s">
        <v>81</v>
      </c>
      <c r="I235" t="s">
        <v>81</v>
      </c>
      <c r="J235" t="s">
        <v>81</v>
      </c>
      <c r="K235" t="s">
        <v>81</v>
      </c>
      <c r="L235" t="s">
        <v>81</v>
      </c>
      <c r="M235" t="s">
        <v>81</v>
      </c>
      <c r="N235" t="s">
        <v>81</v>
      </c>
      <c r="O235" t="s">
        <v>81</v>
      </c>
      <c r="P235" t="s">
        <v>81</v>
      </c>
      <c r="Q235" t="s">
        <v>81</v>
      </c>
      <c r="R235" t="s">
        <v>81</v>
      </c>
      <c r="S235" t="s">
        <v>81</v>
      </c>
      <c r="T235" t="s">
        <v>81</v>
      </c>
      <c r="U235" t="s">
        <v>81</v>
      </c>
      <c r="V235" t="s">
        <v>81</v>
      </c>
      <c r="W235" t="s">
        <v>81</v>
      </c>
      <c r="X235" t="s">
        <v>81</v>
      </c>
      <c r="Y235" t="s">
        <v>81</v>
      </c>
      <c r="Z235" t="s">
        <v>81</v>
      </c>
      <c r="AA235" t="s">
        <v>81</v>
      </c>
      <c r="AB235" t="s">
        <v>81</v>
      </c>
      <c r="AC235" t="s">
        <v>81</v>
      </c>
      <c r="AD235" t="s">
        <v>81</v>
      </c>
      <c r="AE235" t="s">
        <v>81</v>
      </c>
      <c r="AF235" t="s">
        <v>81</v>
      </c>
      <c r="AG235" t="s">
        <v>81</v>
      </c>
      <c r="AH235" t="s">
        <v>81</v>
      </c>
      <c r="AI235" t="s">
        <v>81</v>
      </c>
      <c r="AJ235" t="s">
        <v>81</v>
      </c>
      <c r="AK235" t="s">
        <v>81</v>
      </c>
      <c r="AL235" t="s">
        <v>81</v>
      </c>
      <c r="AM235" t="s">
        <v>81</v>
      </c>
      <c r="AN235" t="s">
        <v>81</v>
      </c>
      <c r="AO235" t="s">
        <v>81</v>
      </c>
      <c r="AP235" t="s">
        <v>81</v>
      </c>
      <c r="AQ235" t="s">
        <v>81</v>
      </c>
      <c r="AR235" t="s">
        <v>81</v>
      </c>
      <c r="AS235" t="s">
        <v>81</v>
      </c>
      <c r="AT235" t="s">
        <v>81</v>
      </c>
      <c r="AU235" t="s">
        <v>81</v>
      </c>
      <c r="AV235" t="s">
        <v>81</v>
      </c>
      <c r="AW235" t="s">
        <v>81</v>
      </c>
      <c r="AX235" t="s">
        <v>81</v>
      </c>
      <c r="AY235" t="s">
        <v>81</v>
      </c>
      <c r="AZ235" t="s">
        <v>313</v>
      </c>
      <c r="BA235" t="s">
        <v>81</v>
      </c>
    </row>
    <row r="236" spans="2:53" x14ac:dyDescent="0.2">
      <c r="B236" t="s">
        <v>81</v>
      </c>
      <c r="C236" t="s">
        <v>81</v>
      </c>
      <c r="D236" t="s">
        <v>81</v>
      </c>
      <c r="E236" t="s">
        <v>81</v>
      </c>
      <c r="F236" t="s">
        <v>81</v>
      </c>
      <c r="G236" t="s">
        <v>81</v>
      </c>
      <c r="H236" t="s">
        <v>81</v>
      </c>
      <c r="I236" t="s">
        <v>81</v>
      </c>
      <c r="J236" t="s">
        <v>81</v>
      </c>
      <c r="K236" t="s">
        <v>81</v>
      </c>
      <c r="L236" t="s">
        <v>81</v>
      </c>
      <c r="M236" t="s">
        <v>81</v>
      </c>
      <c r="N236" t="s">
        <v>81</v>
      </c>
      <c r="O236" t="s">
        <v>81</v>
      </c>
      <c r="P236" t="s">
        <v>81</v>
      </c>
      <c r="Q236" t="s">
        <v>81</v>
      </c>
      <c r="R236" t="s">
        <v>81</v>
      </c>
      <c r="S236" t="s">
        <v>81</v>
      </c>
      <c r="T236" t="s">
        <v>81</v>
      </c>
      <c r="U236" t="s">
        <v>81</v>
      </c>
      <c r="V236" t="s">
        <v>81</v>
      </c>
      <c r="W236" t="s">
        <v>81</v>
      </c>
      <c r="X236" t="s">
        <v>81</v>
      </c>
      <c r="Y236" t="s">
        <v>81</v>
      </c>
      <c r="Z236" t="s">
        <v>81</v>
      </c>
      <c r="AA236" t="s">
        <v>81</v>
      </c>
      <c r="AB236" t="s">
        <v>81</v>
      </c>
      <c r="AC236" t="s">
        <v>81</v>
      </c>
      <c r="AD236" t="s">
        <v>81</v>
      </c>
      <c r="AE236" t="s">
        <v>81</v>
      </c>
      <c r="AF236" t="s">
        <v>81</v>
      </c>
      <c r="AG236" t="s">
        <v>81</v>
      </c>
      <c r="AH236" t="s">
        <v>81</v>
      </c>
      <c r="AI236" t="s">
        <v>81</v>
      </c>
      <c r="AJ236" t="s">
        <v>81</v>
      </c>
      <c r="AK236" t="s">
        <v>81</v>
      </c>
      <c r="AL236" t="s">
        <v>81</v>
      </c>
      <c r="AM236" t="s">
        <v>81</v>
      </c>
      <c r="AN236" t="s">
        <v>81</v>
      </c>
      <c r="AO236" t="s">
        <v>81</v>
      </c>
      <c r="AP236" t="s">
        <v>81</v>
      </c>
      <c r="AQ236" t="s">
        <v>81</v>
      </c>
      <c r="AR236" t="s">
        <v>81</v>
      </c>
      <c r="AS236" t="s">
        <v>81</v>
      </c>
      <c r="AT236" t="s">
        <v>81</v>
      </c>
      <c r="AU236" t="s">
        <v>81</v>
      </c>
      <c r="AV236" t="s">
        <v>81</v>
      </c>
      <c r="AW236" t="s">
        <v>81</v>
      </c>
      <c r="AX236" t="s">
        <v>81</v>
      </c>
      <c r="AY236" t="s">
        <v>81</v>
      </c>
      <c r="AZ236" t="s">
        <v>91</v>
      </c>
      <c r="BA236" t="s">
        <v>81</v>
      </c>
    </row>
    <row r="237" spans="2:53" x14ac:dyDescent="0.2">
      <c r="B237" t="s">
        <v>87</v>
      </c>
      <c r="C237" t="s">
        <v>81</v>
      </c>
      <c r="D237" t="s">
        <v>81</v>
      </c>
      <c r="E237" t="s">
        <v>81</v>
      </c>
      <c r="F237" t="s">
        <v>81</v>
      </c>
      <c r="G237" t="s">
        <v>81</v>
      </c>
      <c r="H237" t="s">
        <v>81</v>
      </c>
      <c r="I237" t="s">
        <v>81</v>
      </c>
      <c r="J237" t="s">
        <v>81</v>
      </c>
      <c r="K237" t="s">
        <v>81</v>
      </c>
      <c r="L237" t="s">
        <v>81</v>
      </c>
      <c r="M237" t="s">
        <v>81</v>
      </c>
      <c r="N237" t="s">
        <v>81</v>
      </c>
      <c r="O237" t="s">
        <v>81</v>
      </c>
      <c r="P237" t="s">
        <v>81</v>
      </c>
      <c r="Q237" t="s">
        <v>81</v>
      </c>
      <c r="R237" t="s">
        <v>81</v>
      </c>
      <c r="S237" t="s">
        <v>81</v>
      </c>
      <c r="T237" t="s">
        <v>81</v>
      </c>
      <c r="U237" t="s">
        <v>81</v>
      </c>
      <c r="V237" t="s">
        <v>81</v>
      </c>
      <c r="W237" t="s">
        <v>81</v>
      </c>
      <c r="X237" t="s">
        <v>81</v>
      </c>
      <c r="Y237" t="s">
        <v>81</v>
      </c>
      <c r="Z237" t="s">
        <v>81</v>
      </c>
      <c r="AA237" t="s">
        <v>81</v>
      </c>
      <c r="AB237" t="s">
        <v>81</v>
      </c>
      <c r="AC237" t="s">
        <v>81</v>
      </c>
      <c r="AD237" t="s">
        <v>81</v>
      </c>
      <c r="AE237" t="s">
        <v>81</v>
      </c>
      <c r="AF237" t="s">
        <v>81</v>
      </c>
      <c r="AG237" t="s">
        <v>81</v>
      </c>
      <c r="AH237" t="s">
        <v>81</v>
      </c>
      <c r="AI237" t="s">
        <v>81</v>
      </c>
      <c r="AJ237" t="s">
        <v>81</v>
      </c>
      <c r="AK237" t="s">
        <v>81</v>
      </c>
      <c r="AL237" t="s">
        <v>81</v>
      </c>
      <c r="AM237" t="s">
        <v>81</v>
      </c>
      <c r="AN237" t="s">
        <v>81</v>
      </c>
      <c r="AO237" t="s">
        <v>81</v>
      </c>
      <c r="AP237" t="s">
        <v>81</v>
      </c>
      <c r="AQ237" t="s">
        <v>81</v>
      </c>
      <c r="AR237" t="s">
        <v>81</v>
      </c>
      <c r="AS237" t="s">
        <v>81</v>
      </c>
      <c r="AT237" t="s">
        <v>81</v>
      </c>
      <c r="AU237" t="s">
        <v>81</v>
      </c>
      <c r="AV237" t="s">
        <v>81</v>
      </c>
      <c r="AW237" t="s">
        <v>81</v>
      </c>
      <c r="AX237" t="s">
        <v>81</v>
      </c>
      <c r="AY237" t="s">
        <v>81</v>
      </c>
      <c r="AZ237" t="s">
        <v>372</v>
      </c>
      <c r="BA237" t="s">
        <v>81</v>
      </c>
    </row>
    <row r="238" spans="2:53" x14ac:dyDescent="0.2">
      <c r="B238" t="s">
        <v>81</v>
      </c>
      <c r="C238" t="s">
        <v>81</v>
      </c>
      <c r="D238" t="s">
        <v>81</v>
      </c>
      <c r="E238" t="s">
        <v>81</v>
      </c>
      <c r="F238" t="s">
        <v>81</v>
      </c>
      <c r="G238" t="s">
        <v>81</v>
      </c>
      <c r="H238" t="s">
        <v>81</v>
      </c>
      <c r="I238" t="s">
        <v>81</v>
      </c>
      <c r="J238" t="s">
        <v>81</v>
      </c>
      <c r="K238" t="s">
        <v>81</v>
      </c>
      <c r="L238" t="s">
        <v>81</v>
      </c>
      <c r="M238" t="s">
        <v>81</v>
      </c>
      <c r="N238" t="s">
        <v>81</v>
      </c>
      <c r="O238" t="s">
        <v>81</v>
      </c>
      <c r="P238" t="s">
        <v>81</v>
      </c>
      <c r="Q238" t="s">
        <v>81</v>
      </c>
      <c r="R238" t="s">
        <v>81</v>
      </c>
      <c r="S238" t="s">
        <v>81</v>
      </c>
      <c r="T238" t="s">
        <v>81</v>
      </c>
      <c r="U238" t="s">
        <v>81</v>
      </c>
      <c r="V238" t="s">
        <v>81</v>
      </c>
      <c r="W238" t="s">
        <v>81</v>
      </c>
      <c r="X238" t="s">
        <v>81</v>
      </c>
      <c r="Y238" t="s">
        <v>81</v>
      </c>
      <c r="Z238" t="s">
        <v>81</v>
      </c>
      <c r="AA238" t="s">
        <v>81</v>
      </c>
      <c r="AB238" t="s">
        <v>81</v>
      </c>
      <c r="AC238" t="s">
        <v>81</v>
      </c>
      <c r="AD238" t="s">
        <v>81</v>
      </c>
      <c r="AE238" t="s">
        <v>81</v>
      </c>
      <c r="AF238" t="s">
        <v>81</v>
      </c>
      <c r="AG238" t="s">
        <v>81</v>
      </c>
      <c r="AH238" t="s">
        <v>81</v>
      </c>
      <c r="AI238" t="s">
        <v>81</v>
      </c>
      <c r="AJ238" t="s">
        <v>81</v>
      </c>
      <c r="AK238" t="s">
        <v>81</v>
      </c>
      <c r="AL238" t="s">
        <v>81</v>
      </c>
      <c r="AM238" t="s">
        <v>81</v>
      </c>
      <c r="AN238" t="s">
        <v>81</v>
      </c>
      <c r="AO238" t="s">
        <v>81</v>
      </c>
      <c r="AP238" t="s">
        <v>81</v>
      </c>
      <c r="AQ238" t="s">
        <v>81</v>
      </c>
      <c r="AR238" t="s">
        <v>81</v>
      </c>
      <c r="AS238" t="s">
        <v>81</v>
      </c>
      <c r="AT238" t="s">
        <v>81</v>
      </c>
      <c r="AU238" t="s">
        <v>81</v>
      </c>
      <c r="AV238" t="s">
        <v>81</v>
      </c>
      <c r="AW238" t="s">
        <v>81</v>
      </c>
      <c r="AX238" t="s">
        <v>81</v>
      </c>
      <c r="AY238" t="s">
        <v>81</v>
      </c>
      <c r="AZ238" t="s">
        <v>122</v>
      </c>
      <c r="BA238" t="s">
        <v>81</v>
      </c>
    </row>
    <row r="239" spans="2:53" x14ac:dyDescent="0.2">
      <c r="B239" t="s">
        <v>18</v>
      </c>
      <c r="C239" t="s">
        <v>81</v>
      </c>
      <c r="D239" t="s">
        <v>81</v>
      </c>
      <c r="E239" t="s">
        <v>81</v>
      </c>
      <c r="F239" t="s">
        <v>81</v>
      </c>
      <c r="G239" t="s">
        <v>81</v>
      </c>
      <c r="H239" t="s">
        <v>81</v>
      </c>
      <c r="I239" t="s">
        <v>81</v>
      </c>
      <c r="J239" t="s">
        <v>81</v>
      </c>
      <c r="K239" t="s">
        <v>81</v>
      </c>
      <c r="L239" t="s">
        <v>81</v>
      </c>
      <c r="M239" t="s">
        <v>81</v>
      </c>
      <c r="N239" t="s">
        <v>81</v>
      </c>
      <c r="O239" t="s">
        <v>81</v>
      </c>
      <c r="P239" t="s">
        <v>81</v>
      </c>
      <c r="Q239" t="s">
        <v>81</v>
      </c>
      <c r="R239" t="s">
        <v>81</v>
      </c>
      <c r="S239" t="s">
        <v>81</v>
      </c>
      <c r="T239" t="s">
        <v>81</v>
      </c>
      <c r="U239" t="s">
        <v>81</v>
      </c>
      <c r="V239" t="s">
        <v>81</v>
      </c>
      <c r="W239" t="s">
        <v>81</v>
      </c>
      <c r="X239" t="s">
        <v>81</v>
      </c>
      <c r="Y239" t="s">
        <v>81</v>
      </c>
      <c r="Z239" t="s">
        <v>81</v>
      </c>
      <c r="AA239" t="s">
        <v>81</v>
      </c>
      <c r="AB239" t="s">
        <v>81</v>
      </c>
      <c r="AC239" t="s">
        <v>81</v>
      </c>
      <c r="AD239" t="s">
        <v>81</v>
      </c>
      <c r="AE239" t="s">
        <v>81</v>
      </c>
      <c r="AF239" t="s">
        <v>81</v>
      </c>
      <c r="AG239" t="s">
        <v>81</v>
      </c>
      <c r="AH239" t="s">
        <v>81</v>
      </c>
      <c r="AI239" t="s">
        <v>81</v>
      </c>
      <c r="AJ239" t="s">
        <v>81</v>
      </c>
      <c r="AK239" t="s">
        <v>81</v>
      </c>
      <c r="AL239" t="s">
        <v>81</v>
      </c>
      <c r="AM239" t="s">
        <v>81</v>
      </c>
      <c r="AN239" t="s">
        <v>81</v>
      </c>
      <c r="AO239" t="s">
        <v>81</v>
      </c>
      <c r="AP239" t="s">
        <v>81</v>
      </c>
      <c r="AQ239" t="s">
        <v>81</v>
      </c>
      <c r="AR239" t="s">
        <v>81</v>
      </c>
      <c r="AS239" t="s">
        <v>81</v>
      </c>
      <c r="AT239" t="s">
        <v>81</v>
      </c>
      <c r="AU239" t="s">
        <v>81</v>
      </c>
      <c r="AV239" t="s">
        <v>81</v>
      </c>
      <c r="AW239" t="s">
        <v>81</v>
      </c>
      <c r="AX239" t="s">
        <v>81</v>
      </c>
      <c r="AY239" t="s">
        <v>81</v>
      </c>
      <c r="AZ239" t="s">
        <v>81</v>
      </c>
      <c r="BA239" t="s">
        <v>336</v>
      </c>
    </row>
    <row r="240" spans="2:53" x14ac:dyDescent="0.2">
      <c r="B240" t="s">
        <v>81</v>
      </c>
      <c r="C240" t="s">
        <v>81</v>
      </c>
      <c r="D240" t="s">
        <v>81</v>
      </c>
      <c r="E240" t="s">
        <v>81</v>
      </c>
      <c r="F240" t="s">
        <v>81</v>
      </c>
      <c r="G240" t="s">
        <v>81</v>
      </c>
      <c r="H240" t="s">
        <v>81</v>
      </c>
      <c r="I240" t="s">
        <v>81</v>
      </c>
      <c r="J240" t="s">
        <v>81</v>
      </c>
      <c r="K240" t="s">
        <v>81</v>
      </c>
      <c r="L240" t="s">
        <v>81</v>
      </c>
      <c r="M240" t="s">
        <v>81</v>
      </c>
      <c r="N240" t="s">
        <v>81</v>
      </c>
      <c r="O240" t="s">
        <v>81</v>
      </c>
      <c r="P240" t="s">
        <v>81</v>
      </c>
      <c r="Q240" t="s">
        <v>81</v>
      </c>
      <c r="R240" t="s">
        <v>81</v>
      </c>
      <c r="S240" t="s">
        <v>81</v>
      </c>
      <c r="T240" t="s">
        <v>81</v>
      </c>
      <c r="U240" t="s">
        <v>81</v>
      </c>
      <c r="V240" t="s">
        <v>81</v>
      </c>
      <c r="W240" t="s">
        <v>81</v>
      </c>
      <c r="X240" t="s">
        <v>81</v>
      </c>
      <c r="Y240" t="s">
        <v>81</v>
      </c>
      <c r="Z240" t="s">
        <v>81</v>
      </c>
      <c r="AA240" t="s">
        <v>81</v>
      </c>
      <c r="AB240" t="s">
        <v>81</v>
      </c>
      <c r="AC240" t="s">
        <v>81</v>
      </c>
      <c r="AD240" t="s">
        <v>81</v>
      </c>
      <c r="AE240" t="s">
        <v>81</v>
      </c>
      <c r="AF240" t="s">
        <v>81</v>
      </c>
      <c r="AG240" t="s">
        <v>81</v>
      </c>
      <c r="AH240" t="s">
        <v>81</v>
      </c>
      <c r="AI240" t="s">
        <v>81</v>
      </c>
      <c r="AJ240" t="s">
        <v>81</v>
      </c>
      <c r="AK240" t="s">
        <v>81</v>
      </c>
      <c r="AL240" t="s">
        <v>81</v>
      </c>
      <c r="AM240" t="s">
        <v>81</v>
      </c>
      <c r="AN240" t="s">
        <v>81</v>
      </c>
      <c r="AO240" t="s">
        <v>81</v>
      </c>
      <c r="AP240" t="s">
        <v>81</v>
      </c>
      <c r="AQ240" t="s">
        <v>81</v>
      </c>
      <c r="AR240" t="s">
        <v>81</v>
      </c>
      <c r="AS240" t="s">
        <v>81</v>
      </c>
      <c r="AT240" t="s">
        <v>81</v>
      </c>
      <c r="AU240" t="s">
        <v>81</v>
      </c>
      <c r="AV240" t="s">
        <v>81</v>
      </c>
      <c r="AW240" t="s">
        <v>81</v>
      </c>
      <c r="AX240" t="s">
        <v>81</v>
      </c>
      <c r="AY240" t="s">
        <v>81</v>
      </c>
      <c r="AZ240" t="s">
        <v>81</v>
      </c>
      <c r="BA240" t="s">
        <v>126</v>
      </c>
    </row>
    <row r="241" spans="2:53" x14ac:dyDescent="0.2">
      <c r="B241" t="s">
        <v>87</v>
      </c>
      <c r="C241" t="s">
        <v>81</v>
      </c>
      <c r="D241" t="s">
        <v>81</v>
      </c>
      <c r="E241" t="s">
        <v>81</v>
      </c>
      <c r="F241" t="s">
        <v>81</v>
      </c>
      <c r="G241" t="s">
        <v>81</v>
      </c>
      <c r="H241" t="s">
        <v>81</v>
      </c>
      <c r="I241" t="s">
        <v>81</v>
      </c>
      <c r="J241" t="s">
        <v>81</v>
      </c>
      <c r="K241" t="s">
        <v>81</v>
      </c>
      <c r="L241" t="s">
        <v>81</v>
      </c>
      <c r="M241" t="s">
        <v>81</v>
      </c>
      <c r="N241" t="s">
        <v>81</v>
      </c>
      <c r="O241" t="s">
        <v>81</v>
      </c>
      <c r="P241" t="s">
        <v>81</v>
      </c>
      <c r="Q241" t="s">
        <v>81</v>
      </c>
      <c r="R241" t="s">
        <v>81</v>
      </c>
      <c r="S241" t="s">
        <v>81</v>
      </c>
      <c r="T241" t="s">
        <v>81</v>
      </c>
      <c r="U241" t="s">
        <v>81</v>
      </c>
      <c r="V241" t="s">
        <v>81</v>
      </c>
      <c r="W241" t="s">
        <v>81</v>
      </c>
      <c r="X241" t="s">
        <v>81</v>
      </c>
      <c r="Y241" t="s">
        <v>81</v>
      </c>
      <c r="Z241" t="s">
        <v>81</v>
      </c>
      <c r="AA241" t="s">
        <v>81</v>
      </c>
      <c r="AB241" t="s">
        <v>81</v>
      </c>
      <c r="AC241" t="s">
        <v>81</v>
      </c>
      <c r="AD241" t="s">
        <v>81</v>
      </c>
      <c r="AE241" t="s">
        <v>81</v>
      </c>
      <c r="AF241" t="s">
        <v>81</v>
      </c>
      <c r="AG241" t="s">
        <v>81</v>
      </c>
      <c r="AH241" t="s">
        <v>81</v>
      </c>
      <c r="AI241" t="s">
        <v>81</v>
      </c>
      <c r="AJ241" t="s">
        <v>81</v>
      </c>
      <c r="AK241" t="s">
        <v>81</v>
      </c>
      <c r="AL241" t="s">
        <v>81</v>
      </c>
      <c r="AM241" t="s">
        <v>81</v>
      </c>
      <c r="AN241" t="s">
        <v>81</v>
      </c>
      <c r="AO241" t="s">
        <v>81</v>
      </c>
      <c r="AP241" t="s">
        <v>81</v>
      </c>
      <c r="AQ241" t="s">
        <v>81</v>
      </c>
      <c r="AR241" t="s">
        <v>81</v>
      </c>
      <c r="AS241" t="s">
        <v>81</v>
      </c>
      <c r="AT241" t="s">
        <v>81</v>
      </c>
      <c r="AU241" t="s">
        <v>81</v>
      </c>
      <c r="AV241" t="s">
        <v>81</v>
      </c>
      <c r="AW241" t="s">
        <v>81</v>
      </c>
      <c r="AX241" t="s">
        <v>81</v>
      </c>
      <c r="AY241" t="s">
        <v>81</v>
      </c>
      <c r="AZ241" t="s">
        <v>81</v>
      </c>
      <c r="BA241" t="s">
        <v>160</v>
      </c>
    </row>
    <row r="242" spans="2:53" x14ac:dyDescent="0.2">
      <c r="B242" t="s">
        <v>81</v>
      </c>
      <c r="C242" t="s">
        <v>81</v>
      </c>
      <c r="D242" t="s">
        <v>81</v>
      </c>
      <c r="E242" t="s">
        <v>81</v>
      </c>
      <c r="F242" t="s">
        <v>81</v>
      </c>
      <c r="G242" t="s">
        <v>81</v>
      </c>
      <c r="H242" t="s">
        <v>81</v>
      </c>
      <c r="I242" t="s">
        <v>81</v>
      </c>
      <c r="J242" t="s">
        <v>81</v>
      </c>
      <c r="K242" t="s">
        <v>81</v>
      </c>
      <c r="L242" t="s">
        <v>81</v>
      </c>
      <c r="M242" t="s">
        <v>81</v>
      </c>
      <c r="N242" t="s">
        <v>81</v>
      </c>
      <c r="O242" t="s">
        <v>81</v>
      </c>
      <c r="P242" t="s">
        <v>81</v>
      </c>
      <c r="Q242" t="s">
        <v>81</v>
      </c>
      <c r="R242" t="s">
        <v>81</v>
      </c>
      <c r="S242" t="s">
        <v>81</v>
      </c>
      <c r="T242" t="s">
        <v>81</v>
      </c>
      <c r="U242" t="s">
        <v>81</v>
      </c>
      <c r="V242" t="s">
        <v>81</v>
      </c>
      <c r="W242" t="s">
        <v>81</v>
      </c>
      <c r="X242" t="s">
        <v>81</v>
      </c>
      <c r="Y242" t="s">
        <v>81</v>
      </c>
      <c r="Z242" t="s">
        <v>81</v>
      </c>
      <c r="AA242" t="s">
        <v>81</v>
      </c>
      <c r="AB242" t="s">
        <v>81</v>
      </c>
      <c r="AC242" t="s">
        <v>81</v>
      </c>
      <c r="AD242" t="s">
        <v>81</v>
      </c>
      <c r="AE242" t="s">
        <v>81</v>
      </c>
      <c r="AF242" t="s">
        <v>81</v>
      </c>
      <c r="AG242" t="s">
        <v>81</v>
      </c>
      <c r="AH242" t="s">
        <v>81</v>
      </c>
      <c r="AI242" t="s">
        <v>81</v>
      </c>
      <c r="AJ242" t="s">
        <v>81</v>
      </c>
      <c r="AK242" t="s">
        <v>81</v>
      </c>
      <c r="AL242" t="s">
        <v>81</v>
      </c>
      <c r="AM242" t="s">
        <v>81</v>
      </c>
      <c r="AN242" t="s">
        <v>81</v>
      </c>
      <c r="AO242" t="s">
        <v>81</v>
      </c>
      <c r="AP242" t="s">
        <v>81</v>
      </c>
      <c r="AQ242" t="s">
        <v>81</v>
      </c>
      <c r="AR242" t="s">
        <v>81</v>
      </c>
      <c r="AS242" t="s">
        <v>81</v>
      </c>
      <c r="AT242" t="s">
        <v>81</v>
      </c>
      <c r="AU242" t="s">
        <v>81</v>
      </c>
      <c r="AV242" t="s">
        <v>81</v>
      </c>
      <c r="AW242" t="s">
        <v>81</v>
      </c>
      <c r="AX242" t="s">
        <v>81</v>
      </c>
      <c r="AY242" t="s">
        <v>81</v>
      </c>
      <c r="AZ242" t="s">
        <v>81</v>
      </c>
      <c r="BA242" t="s">
        <v>159</v>
      </c>
    </row>
    <row r="243" spans="2:53" x14ac:dyDescent="0.2">
      <c r="B243" s="15" t="s">
        <v>265</v>
      </c>
      <c r="C243" s="21" t="s">
        <v>266</v>
      </c>
      <c r="D243" s="21" t="s">
        <v>266</v>
      </c>
      <c r="E243" s="21" t="s">
        <v>266</v>
      </c>
      <c r="F243" s="21" t="s">
        <v>266</v>
      </c>
      <c r="G243" s="21" t="s">
        <v>266</v>
      </c>
      <c r="H243" s="21" t="s">
        <v>266</v>
      </c>
      <c r="I243" s="21" t="s">
        <v>266</v>
      </c>
      <c r="J243" s="21" t="s">
        <v>266</v>
      </c>
      <c r="K243" s="21" t="s">
        <v>266</v>
      </c>
      <c r="L243" s="21" t="s">
        <v>266</v>
      </c>
      <c r="M243" s="21" t="s">
        <v>266</v>
      </c>
      <c r="N243" s="21" t="s">
        <v>266</v>
      </c>
      <c r="O243" s="21" t="s">
        <v>266</v>
      </c>
      <c r="P243" s="21" t="s">
        <v>266</v>
      </c>
      <c r="Q243" s="21" t="s">
        <v>266</v>
      </c>
      <c r="R243" s="21" t="s">
        <v>266</v>
      </c>
      <c r="S243" s="21" t="s">
        <v>266</v>
      </c>
      <c r="T243" s="21" t="s">
        <v>266</v>
      </c>
      <c r="U243" s="21" t="s">
        <v>266</v>
      </c>
      <c r="V243" s="21" t="s">
        <v>266</v>
      </c>
      <c r="W243" s="21" t="s">
        <v>266</v>
      </c>
      <c r="X243" s="21" t="s">
        <v>266</v>
      </c>
      <c r="Y243" s="21" t="s">
        <v>266</v>
      </c>
      <c r="Z243" s="21" t="s">
        <v>266</v>
      </c>
      <c r="AA243" s="21" t="s">
        <v>266</v>
      </c>
      <c r="AB243" s="21" t="s">
        <v>266</v>
      </c>
      <c r="AC243" s="21" t="s">
        <v>266</v>
      </c>
      <c r="AD243" s="21" t="s">
        <v>266</v>
      </c>
      <c r="AE243" s="21" t="s">
        <v>266</v>
      </c>
      <c r="AF243" s="21" t="s">
        <v>266</v>
      </c>
      <c r="AG243" s="21" t="s">
        <v>266</v>
      </c>
      <c r="AH243" s="21" t="s">
        <v>266</v>
      </c>
      <c r="AI243" s="21" t="s">
        <v>266</v>
      </c>
      <c r="AJ243" s="21" t="s">
        <v>266</v>
      </c>
      <c r="AK243" s="21" t="s">
        <v>266</v>
      </c>
      <c r="AL243" s="21" t="s">
        <v>266</v>
      </c>
      <c r="AM243" s="21" t="s">
        <v>266</v>
      </c>
      <c r="AN243" s="21" t="s">
        <v>266</v>
      </c>
      <c r="AO243" s="21" t="s">
        <v>266</v>
      </c>
      <c r="AP243" s="21" t="s">
        <v>266</v>
      </c>
      <c r="AQ243" s="21" t="s">
        <v>266</v>
      </c>
      <c r="AR243" s="21" t="s">
        <v>266</v>
      </c>
      <c r="AS243" s="21" t="s">
        <v>266</v>
      </c>
      <c r="AT243" s="21" t="s">
        <v>266</v>
      </c>
      <c r="AU243" s="21" t="s">
        <v>266</v>
      </c>
      <c r="AV243" s="21" t="s">
        <v>266</v>
      </c>
      <c r="AW243" s="21" t="s">
        <v>266</v>
      </c>
      <c r="AX243" s="21" t="s">
        <v>266</v>
      </c>
      <c r="AY243" s="21" t="s">
        <v>266</v>
      </c>
      <c r="AZ243" s="21" t="s">
        <v>266</v>
      </c>
      <c r="BA243" s="21" t="s">
        <v>266</v>
      </c>
    </row>
    <row r="244" spans="2:53" x14ac:dyDescent="0.2">
      <c r="B244" s="14" t="s">
        <v>6</v>
      </c>
      <c r="C244" s="22" t="str">
        <f>"0.260"</f>
        <v>0.260</v>
      </c>
      <c r="D244" s="22" t="str">
        <f t="shared" ref="D244:BA244" si="0">"0.260"</f>
        <v>0.260</v>
      </c>
      <c r="E244" s="22" t="str">
        <f t="shared" si="0"/>
        <v>0.260</v>
      </c>
      <c r="F244" s="22" t="str">
        <f t="shared" si="0"/>
        <v>0.260</v>
      </c>
      <c r="G244" s="22" t="str">
        <f t="shared" si="0"/>
        <v>0.260</v>
      </c>
      <c r="H244" s="22" t="str">
        <f t="shared" si="0"/>
        <v>0.260</v>
      </c>
      <c r="I244" s="22" t="str">
        <f t="shared" si="0"/>
        <v>0.260</v>
      </c>
      <c r="J244" s="22" t="str">
        <f t="shared" si="0"/>
        <v>0.260</v>
      </c>
      <c r="K244" s="22" t="str">
        <f t="shared" si="0"/>
        <v>0.260</v>
      </c>
      <c r="L244" s="22" t="str">
        <f t="shared" si="0"/>
        <v>0.260</v>
      </c>
      <c r="M244" s="22" t="str">
        <f t="shared" si="0"/>
        <v>0.260</v>
      </c>
      <c r="N244" s="22" t="str">
        <f t="shared" si="0"/>
        <v>0.260</v>
      </c>
      <c r="O244" s="22" t="str">
        <f t="shared" si="0"/>
        <v>0.260</v>
      </c>
      <c r="P244" s="22" t="str">
        <f t="shared" si="0"/>
        <v>0.260</v>
      </c>
      <c r="Q244" s="22" t="str">
        <f t="shared" si="0"/>
        <v>0.260</v>
      </c>
      <c r="R244" s="22" t="str">
        <f t="shared" si="0"/>
        <v>0.260</v>
      </c>
      <c r="S244" s="22" t="str">
        <f t="shared" si="0"/>
        <v>0.260</v>
      </c>
      <c r="T244" s="22" t="str">
        <f t="shared" si="0"/>
        <v>0.260</v>
      </c>
      <c r="U244" s="22" t="str">
        <f t="shared" si="0"/>
        <v>0.260</v>
      </c>
      <c r="V244" s="22" t="str">
        <f t="shared" si="0"/>
        <v>0.260</v>
      </c>
      <c r="W244" s="22" t="str">
        <f t="shared" si="0"/>
        <v>0.260</v>
      </c>
      <c r="X244" s="22" t="str">
        <f t="shared" si="0"/>
        <v>0.260</v>
      </c>
      <c r="Y244" s="22" t="str">
        <f t="shared" si="0"/>
        <v>0.260</v>
      </c>
      <c r="Z244" s="22" t="str">
        <f t="shared" si="0"/>
        <v>0.260</v>
      </c>
      <c r="AA244" s="22" t="str">
        <f t="shared" si="0"/>
        <v>0.260</v>
      </c>
      <c r="AB244" s="22" t="str">
        <f t="shared" si="0"/>
        <v>0.260</v>
      </c>
      <c r="AC244" s="22" t="str">
        <f t="shared" si="0"/>
        <v>0.260</v>
      </c>
      <c r="AD244" s="22" t="str">
        <f t="shared" si="0"/>
        <v>0.260</v>
      </c>
      <c r="AE244" s="22" t="str">
        <f t="shared" si="0"/>
        <v>0.260</v>
      </c>
      <c r="AF244" s="22" t="str">
        <f t="shared" si="0"/>
        <v>0.260</v>
      </c>
      <c r="AG244" s="22" t="str">
        <f t="shared" si="0"/>
        <v>0.260</v>
      </c>
      <c r="AH244" s="22" t="str">
        <f t="shared" si="0"/>
        <v>0.260</v>
      </c>
      <c r="AI244" s="22" t="str">
        <f t="shared" si="0"/>
        <v>0.260</v>
      </c>
      <c r="AJ244" s="22" t="str">
        <f t="shared" si="0"/>
        <v>0.260</v>
      </c>
      <c r="AK244" s="22" t="str">
        <f t="shared" si="0"/>
        <v>0.260</v>
      </c>
      <c r="AL244" s="22" t="str">
        <f t="shared" si="0"/>
        <v>0.260</v>
      </c>
      <c r="AM244" s="22" t="str">
        <f t="shared" si="0"/>
        <v>0.260</v>
      </c>
      <c r="AN244" s="22" t="str">
        <f t="shared" si="0"/>
        <v>0.260</v>
      </c>
      <c r="AO244" s="22" t="str">
        <f t="shared" si="0"/>
        <v>0.260</v>
      </c>
      <c r="AP244" s="22" t="str">
        <f t="shared" si="0"/>
        <v>0.260</v>
      </c>
      <c r="AQ244" s="22" t="str">
        <f t="shared" si="0"/>
        <v>0.260</v>
      </c>
      <c r="AR244" s="22" t="str">
        <f t="shared" si="0"/>
        <v>0.260</v>
      </c>
      <c r="AS244" s="22" t="str">
        <f t="shared" si="0"/>
        <v>0.260</v>
      </c>
      <c r="AT244" s="22" t="str">
        <f t="shared" si="0"/>
        <v>0.260</v>
      </c>
      <c r="AU244" s="22" t="str">
        <f t="shared" si="0"/>
        <v>0.260</v>
      </c>
      <c r="AV244" s="22" t="str">
        <f t="shared" si="0"/>
        <v>0.260</v>
      </c>
      <c r="AW244" s="22" t="str">
        <f t="shared" si="0"/>
        <v>0.260</v>
      </c>
      <c r="AX244" s="22" t="str">
        <f t="shared" si="0"/>
        <v>0.260</v>
      </c>
      <c r="AY244" s="22" t="str">
        <f t="shared" si="0"/>
        <v>0.260</v>
      </c>
      <c r="AZ244" s="22" t="str">
        <f t="shared" si="0"/>
        <v>0.260</v>
      </c>
      <c r="BA244" s="22" t="str">
        <f t="shared" si="0"/>
        <v>0.260</v>
      </c>
    </row>
    <row r="245" spans="2:53" x14ac:dyDescent="0.2">
      <c r="B245" s="6" t="s">
        <v>56</v>
      </c>
      <c r="C245" s="22" t="s">
        <v>4</v>
      </c>
      <c r="D245" s="22" t="s">
        <v>4</v>
      </c>
      <c r="E245" s="22" t="s">
        <v>4</v>
      </c>
      <c r="F245" s="22" t="s">
        <v>4</v>
      </c>
      <c r="G245" s="22" t="s">
        <v>4</v>
      </c>
      <c r="H245" s="22" t="s">
        <v>4</v>
      </c>
      <c r="I245" s="22" t="s">
        <v>4</v>
      </c>
      <c r="J245" s="22" t="s">
        <v>4</v>
      </c>
      <c r="K245" s="22" t="s">
        <v>4</v>
      </c>
      <c r="L245" s="22" t="s">
        <v>4</v>
      </c>
      <c r="M245" s="22" t="s">
        <v>4</v>
      </c>
      <c r="N245" s="22" t="s">
        <v>4</v>
      </c>
      <c r="O245" s="22" t="s">
        <v>4</v>
      </c>
      <c r="P245" s="22" t="s">
        <v>4</v>
      </c>
      <c r="Q245" s="22" t="s">
        <v>4</v>
      </c>
      <c r="R245" s="22" t="s">
        <v>4</v>
      </c>
      <c r="S245" s="22" t="s">
        <v>4</v>
      </c>
      <c r="T245" s="22" t="s">
        <v>4</v>
      </c>
      <c r="U245" s="22" t="s">
        <v>4</v>
      </c>
      <c r="V245" s="22" t="s">
        <v>4</v>
      </c>
      <c r="W245" s="22" t="s">
        <v>4</v>
      </c>
      <c r="X245" s="22" t="s">
        <v>4</v>
      </c>
      <c r="Y245" s="22" t="s">
        <v>4</v>
      </c>
      <c r="Z245" s="22" t="s">
        <v>4</v>
      </c>
      <c r="AA245" s="22" t="s">
        <v>4</v>
      </c>
      <c r="AB245" s="22" t="s">
        <v>4</v>
      </c>
      <c r="AC245" s="22" t="s">
        <v>4</v>
      </c>
      <c r="AD245" s="22" t="s">
        <v>4</v>
      </c>
      <c r="AE245" s="22" t="s">
        <v>4</v>
      </c>
      <c r="AF245" s="22" t="s">
        <v>4</v>
      </c>
      <c r="AG245" s="22" t="s">
        <v>4</v>
      </c>
      <c r="AH245" s="22" t="s">
        <v>4</v>
      </c>
      <c r="AI245" s="22" t="s">
        <v>4</v>
      </c>
      <c r="AJ245" s="22" t="s">
        <v>4</v>
      </c>
      <c r="AK245" s="22" t="s">
        <v>4</v>
      </c>
      <c r="AL245" s="22" t="s">
        <v>4</v>
      </c>
      <c r="AM245" s="22" t="s">
        <v>4</v>
      </c>
      <c r="AN245" s="22" t="s">
        <v>4</v>
      </c>
      <c r="AO245" s="22" t="s">
        <v>4</v>
      </c>
      <c r="AP245" s="22" t="s">
        <v>4</v>
      </c>
      <c r="AQ245" s="22" t="s">
        <v>4</v>
      </c>
      <c r="AR245" s="22" t="s">
        <v>4</v>
      </c>
      <c r="AS245" s="22" t="s">
        <v>4</v>
      </c>
      <c r="AT245" s="22" t="s">
        <v>4</v>
      </c>
      <c r="AU245" s="22" t="s">
        <v>4</v>
      </c>
      <c r="AV245" s="22" t="s">
        <v>4</v>
      </c>
      <c r="AW245" s="22" t="s">
        <v>4</v>
      </c>
      <c r="AX245" s="22" t="s">
        <v>4</v>
      </c>
      <c r="AY245" s="22" t="s">
        <v>4</v>
      </c>
      <c r="AZ245" s="22" t="s">
        <v>4</v>
      </c>
      <c r="BA245" s="22" t="s">
        <v>4</v>
      </c>
    </row>
    <row r="246" spans="2:53" x14ac:dyDescent="0.2">
      <c r="B246" s="6" t="s">
        <v>57</v>
      </c>
      <c r="C246" s="22" t="s">
        <v>4</v>
      </c>
      <c r="D246" s="22" t="s">
        <v>4</v>
      </c>
      <c r="E246" s="22" t="s">
        <v>4</v>
      </c>
      <c r="F246" s="22" t="s">
        <v>4</v>
      </c>
      <c r="G246" s="22" t="s">
        <v>4</v>
      </c>
      <c r="H246" s="22" t="s">
        <v>4</v>
      </c>
      <c r="I246" s="22" t="s">
        <v>4</v>
      </c>
      <c r="J246" s="22" t="s">
        <v>4</v>
      </c>
      <c r="K246" s="22" t="s">
        <v>4</v>
      </c>
      <c r="L246" s="22" t="s">
        <v>4</v>
      </c>
      <c r="M246" s="22" t="s">
        <v>4</v>
      </c>
      <c r="N246" s="22" t="s">
        <v>4</v>
      </c>
      <c r="O246" s="22" t="s">
        <v>4</v>
      </c>
      <c r="P246" s="22" t="s">
        <v>4</v>
      </c>
      <c r="Q246" s="22" t="s">
        <v>4</v>
      </c>
      <c r="R246" s="22" t="s">
        <v>4</v>
      </c>
      <c r="S246" s="22" t="s">
        <v>4</v>
      </c>
      <c r="T246" s="22" t="s">
        <v>4</v>
      </c>
      <c r="U246" s="22" t="s">
        <v>4</v>
      </c>
      <c r="V246" s="22" t="s">
        <v>4</v>
      </c>
      <c r="W246" s="22" t="s">
        <v>4</v>
      </c>
      <c r="X246" s="22" t="s">
        <v>4</v>
      </c>
      <c r="Y246" s="22" t="s">
        <v>4</v>
      </c>
      <c r="Z246" s="22" t="s">
        <v>4</v>
      </c>
      <c r="AA246" s="22" t="s">
        <v>4</v>
      </c>
      <c r="AB246" s="22" t="s">
        <v>4</v>
      </c>
      <c r="AC246" s="22" t="s">
        <v>4</v>
      </c>
      <c r="AD246" s="22" t="s">
        <v>4</v>
      </c>
      <c r="AE246" s="22" t="s">
        <v>4</v>
      </c>
      <c r="AF246" s="22" t="s">
        <v>4</v>
      </c>
      <c r="AG246" s="22" t="s">
        <v>4</v>
      </c>
      <c r="AH246" s="22" t="s">
        <v>4</v>
      </c>
      <c r="AI246" s="22" t="s">
        <v>4</v>
      </c>
      <c r="AJ246" s="22" t="s">
        <v>4</v>
      </c>
      <c r="AK246" s="22" t="s">
        <v>4</v>
      </c>
      <c r="AL246" s="22" t="s">
        <v>4</v>
      </c>
      <c r="AM246" s="22" t="s">
        <v>4</v>
      </c>
      <c r="AN246" s="22" t="s">
        <v>4</v>
      </c>
      <c r="AO246" s="22" t="s">
        <v>4</v>
      </c>
      <c r="AP246" s="22" t="s">
        <v>4</v>
      </c>
      <c r="AQ246" s="22" t="s">
        <v>4</v>
      </c>
      <c r="AR246" s="22" t="s">
        <v>4</v>
      </c>
      <c r="AS246" s="22" t="s">
        <v>4</v>
      </c>
      <c r="AT246" s="22" t="s">
        <v>4</v>
      </c>
      <c r="AU246" s="22" t="s">
        <v>4</v>
      </c>
      <c r="AV246" s="22" t="s">
        <v>4</v>
      </c>
      <c r="AW246" s="22" t="s">
        <v>4</v>
      </c>
      <c r="AX246" s="22" t="s">
        <v>4</v>
      </c>
      <c r="AY246" s="22" t="s">
        <v>4</v>
      </c>
      <c r="AZ246" s="22" t="s">
        <v>4</v>
      </c>
      <c r="BA246" s="22" t="s">
        <v>4</v>
      </c>
    </row>
    <row r="247" spans="2:53" x14ac:dyDescent="0.2">
      <c r="B247" s="6" t="s">
        <v>58</v>
      </c>
      <c r="C247" s="22" t="s">
        <v>4</v>
      </c>
      <c r="D247" s="22" t="s">
        <v>4</v>
      </c>
      <c r="E247" s="22" t="s">
        <v>4</v>
      </c>
      <c r="F247" s="22" t="s">
        <v>4</v>
      </c>
      <c r="G247" s="22" t="s">
        <v>4</v>
      </c>
      <c r="H247" s="22" t="s">
        <v>4</v>
      </c>
      <c r="I247" s="22" t="s">
        <v>4</v>
      </c>
      <c r="J247" s="22" t="s">
        <v>4</v>
      </c>
      <c r="K247" s="22" t="s">
        <v>4</v>
      </c>
      <c r="L247" s="22" t="s">
        <v>4</v>
      </c>
      <c r="M247" s="22" t="s">
        <v>4</v>
      </c>
      <c r="N247" s="22" t="s">
        <v>4</v>
      </c>
      <c r="O247" s="22" t="s">
        <v>4</v>
      </c>
      <c r="P247" s="22" t="s">
        <v>4</v>
      </c>
      <c r="Q247" s="22" t="s">
        <v>4</v>
      </c>
      <c r="R247" s="22" t="s">
        <v>4</v>
      </c>
      <c r="S247" s="22" t="s">
        <v>4</v>
      </c>
      <c r="T247" s="22" t="s">
        <v>4</v>
      </c>
      <c r="U247" s="22" t="s">
        <v>4</v>
      </c>
      <c r="V247" s="22" t="s">
        <v>4</v>
      </c>
      <c r="W247" s="22" t="s">
        <v>4</v>
      </c>
      <c r="X247" s="22" t="s">
        <v>4</v>
      </c>
      <c r="Y247" s="22" t="s">
        <v>4</v>
      </c>
      <c r="Z247" s="22" t="s">
        <v>4</v>
      </c>
      <c r="AA247" s="22" t="s">
        <v>4</v>
      </c>
      <c r="AB247" s="22" t="s">
        <v>4</v>
      </c>
      <c r="AC247" s="22" t="s">
        <v>4</v>
      </c>
      <c r="AD247" s="22" t="s">
        <v>4</v>
      </c>
      <c r="AE247" s="22" t="s">
        <v>4</v>
      </c>
      <c r="AF247" s="22" t="s">
        <v>4</v>
      </c>
      <c r="AG247" s="22" t="s">
        <v>4</v>
      </c>
      <c r="AH247" s="22" t="s">
        <v>4</v>
      </c>
      <c r="AI247" s="22" t="s">
        <v>4</v>
      </c>
      <c r="AJ247" s="22" t="s">
        <v>4</v>
      </c>
      <c r="AK247" s="22" t="s">
        <v>4</v>
      </c>
      <c r="AL247" s="22" t="s">
        <v>4</v>
      </c>
      <c r="AM247" s="22" t="s">
        <v>4</v>
      </c>
      <c r="AN247" s="22" t="s">
        <v>4</v>
      </c>
      <c r="AO247" s="22" t="s">
        <v>4</v>
      </c>
      <c r="AP247" s="22" t="s">
        <v>4</v>
      </c>
      <c r="AQ247" s="22" t="s">
        <v>4</v>
      </c>
      <c r="AR247" s="22" t="s">
        <v>4</v>
      </c>
      <c r="AS247" s="22" t="s">
        <v>4</v>
      </c>
      <c r="AT247" s="22" t="s">
        <v>4</v>
      </c>
      <c r="AU247" s="22" t="s">
        <v>4</v>
      </c>
      <c r="AV247" s="22" t="s">
        <v>4</v>
      </c>
      <c r="AW247" s="22" t="s">
        <v>4</v>
      </c>
      <c r="AX247" s="22" t="s">
        <v>4</v>
      </c>
      <c r="AY247" s="22" t="s">
        <v>4</v>
      </c>
      <c r="AZ247" s="22" t="s">
        <v>4</v>
      </c>
      <c r="BA247" s="22" t="s">
        <v>4</v>
      </c>
    </row>
    <row r="248" spans="2:53" x14ac:dyDescent="0.2">
      <c r="B248" s="20" t="s">
        <v>59</v>
      </c>
      <c r="C248" s="23" t="s">
        <v>4</v>
      </c>
      <c r="D248" s="23" t="s">
        <v>4</v>
      </c>
      <c r="E248" s="23" t="s">
        <v>4</v>
      </c>
      <c r="F248" s="23" t="s">
        <v>4</v>
      </c>
      <c r="G248" s="23" t="s">
        <v>4</v>
      </c>
      <c r="H248" s="23" t="s">
        <v>4</v>
      </c>
      <c r="I248" s="23" t="s">
        <v>4</v>
      </c>
      <c r="J248" s="23" t="s">
        <v>4</v>
      </c>
      <c r="K248" s="23" t="s">
        <v>4</v>
      </c>
      <c r="L248" s="23" t="s">
        <v>4</v>
      </c>
      <c r="M248" s="23" t="s">
        <v>4</v>
      </c>
      <c r="N248" s="23" t="s">
        <v>4</v>
      </c>
      <c r="O248" s="23" t="s">
        <v>4</v>
      </c>
      <c r="P248" s="23" t="s">
        <v>4</v>
      </c>
      <c r="Q248" s="23" t="s">
        <v>4</v>
      </c>
      <c r="R248" s="23" t="s">
        <v>4</v>
      </c>
      <c r="S248" s="23" t="s">
        <v>4</v>
      </c>
      <c r="T248" s="23" t="s">
        <v>4</v>
      </c>
      <c r="U248" s="23" t="s">
        <v>4</v>
      </c>
      <c r="V248" s="23" t="s">
        <v>4</v>
      </c>
      <c r="W248" s="23" t="s">
        <v>4</v>
      </c>
      <c r="X248" s="23" t="s">
        <v>4</v>
      </c>
      <c r="Y248" s="23" t="s">
        <v>4</v>
      </c>
      <c r="Z248" s="23" t="s">
        <v>4</v>
      </c>
      <c r="AA248" s="23" t="s">
        <v>4</v>
      </c>
      <c r="AB248" s="23" t="s">
        <v>4</v>
      </c>
      <c r="AC248" s="23" t="s">
        <v>4</v>
      </c>
      <c r="AD248" s="23" t="s">
        <v>4</v>
      </c>
      <c r="AE248" s="23" t="s">
        <v>4</v>
      </c>
      <c r="AF248" s="23" t="s">
        <v>4</v>
      </c>
      <c r="AG248" s="23" t="s">
        <v>4</v>
      </c>
      <c r="AH248" s="23" t="s">
        <v>4</v>
      </c>
      <c r="AI248" s="23" t="s">
        <v>4</v>
      </c>
      <c r="AJ248" s="23" t="s">
        <v>4</v>
      </c>
      <c r="AK248" s="23" t="s">
        <v>4</v>
      </c>
      <c r="AL248" s="23" t="s">
        <v>4</v>
      </c>
      <c r="AM248" s="23" t="s">
        <v>4</v>
      </c>
      <c r="AN248" s="23" t="s">
        <v>4</v>
      </c>
      <c r="AO248" s="23" t="s">
        <v>4</v>
      </c>
      <c r="AP248" s="23" t="s">
        <v>4</v>
      </c>
      <c r="AQ248" s="23" t="s">
        <v>4</v>
      </c>
      <c r="AR248" s="23" t="s">
        <v>4</v>
      </c>
      <c r="AS248" s="23" t="s">
        <v>4</v>
      </c>
      <c r="AT248" s="23" t="s">
        <v>4</v>
      </c>
      <c r="AU248" s="23" t="s">
        <v>4</v>
      </c>
      <c r="AV248" s="23" t="s">
        <v>4</v>
      </c>
      <c r="AW248" s="23" t="s">
        <v>4</v>
      </c>
      <c r="AX248" s="23" t="s">
        <v>4</v>
      </c>
      <c r="AY248" s="23" t="s">
        <v>4</v>
      </c>
      <c r="AZ248" s="23" t="s">
        <v>4</v>
      </c>
      <c r="BA248" s="23" t="s">
        <v>4</v>
      </c>
    </row>
    <row r="249" spans="2:53" x14ac:dyDescent="0.2">
      <c r="B249" s="31" t="s">
        <v>376</v>
      </c>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row>
  </sheetData>
  <mergeCells count="2">
    <mergeCell ref="B2:BA2"/>
    <mergeCell ref="B249:BA249"/>
  </mergeCells>
  <pageMargins left="0.75" right="0.75" top="1" bottom="1" header="0.5" footer="0.5"/>
  <pageSetup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E9637-8B1E-2C4D-BDCE-ACD0D7CC176C}">
  <sheetPr codeName="Sheet11">
    <tabColor theme="0" tint="-0.499984740745262"/>
  </sheetPr>
  <dimension ref="B2:BA249"/>
  <sheetViews>
    <sheetView showGridLines="0" workbookViewId="0">
      <pane xSplit="2" ySplit="4" topLeftCell="C216" activePane="bottomRight" state="frozen"/>
      <selection pane="topRight" activeCell="C1" sqref="C1"/>
      <selection pane="bottomLeft" activeCell="A5" sqref="A5"/>
      <selection pane="bottomRight" activeCell="B249" sqref="B249:BA249"/>
    </sheetView>
  </sheetViews>
  <sheetFormatPr baseColWidth="10" defaultColWidth="11" defaultRowHeight="16" x14ac:dyDescent="0.2"/>
  <cols>
    <col min="2" max="2" width="62.5" customWidth="1"/>
  </cols>
  <sheetData>
    <row r="2" spans="2:53" x14ac:dyDescent="0.2">
      <c r="B2" s="27" t="s">
        <v>70</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row>
    <row r="3" spans="2:53" ht="56" customHeight="1" thickBot="1" x14ac:dyDescent="0.25">
      <c r="B3" s="7" t="s">
        <v>76</v>
      </c>
      <c r="C3" s="3" t="str">
        <f>"(1)"</f>
        <v>(1)</v>
      </c>
      <c r="D3" s="3" t="str">
        <f>"(2)"</f>
        <v>(2)</v>
      </c>
      <c r="E3" s="3" t="str">
        <f>"(3)"</f>
        <v>(3)</v>
      </c>
      <c r="F3" s="3" t="str">
        <f>"(4)"</f>
        <v>(4)</v>
      </c>
      <c r="G3" s="3" t="str">
        <f>"(5)"</f>
        <v>(5)</v>
      </c>
      <c r="H3" s="3" t="str">
        <f>"(6)"</f>
        <v>(6)</v>
      </c>
      <c r="I3" s="3" t="str">
        <f>"(7)"</f>
        <v>(7)</v>
      </c>
      <c r="J3" s="3" t="str">
        <f>"(8)"</f>
        <v>(8)</v>
      </c>
      <c r="K3" s="3" t="str">
        <f>"(9)"</f>
        <v>(9)</v>
      </c>
      <c r="L3" s="3" t="str">
        <f>"(10)"</f>
        <v>(10)</v>
      </c>
      <c r="M3" s="3" t="str">
        <f>"(11)"</f>
        <v>(11)</v>
      </c>
      <c r="N3" s="3" t="str">
        <f>"(12)"</f>
        <v>(12)</v>
      </c>
      <c r="O3" s="3" t="str">
        <f>"(13)"</f>
        <v>(13)</v>
      </c>
      <c r="P3" s="3" t="str">
        <f>"(14)"</f>
        <v>(14)</v>
      </c>
      <c r="Q3" s="3" t="str">
        <f>"(15)"</f>
        <v>(15)</v>
      </c>
      <c r="R3" s="3" t="str">
        <f>"(16)"</f>
        <v>(16)</v>
      </c>
      <c r="S3" s="3" t="str">
        <f>"(17)"</f>
        <v>(17)</v>
      </c>
      <c r="T3" s="3" t="str">
        <f>"(18)"</f>
        <v>(18)</v>
      </c>
      <c r="U3" s="3" t="str">
        <f>"(19)"</f>
        <v>(19)</v>
      </c>
      <c r="V3" s="3" t="str">
        <f>"(20)"</f>
        <v>(20)</v>
      </c>
      <c r="W3" s="3" t="str">
        <f>"(21)"</f>
        <v>(21)</v>
      </c>
      <c r="X3" s="3" t="str">
        <f>"(22)"</f>
        <v>(22)</v>
      </c>
      <c r="Y3" s="3" t="str">
        <f>"(23)"</f>
        <v>(23)</v>
      </c>
      <c r="Z3" s="3" t="str">
        <f>"(24)"</f>
        <v>(24)</v>
      </c>
      <c r="AA3" s="3" t="str">
        <f>"(25)"</f>
        <v>(25)</v>
      </c>
      <c r="AB3" s="3" t="str">
        <f>"(26)"</f>
        <v>(26)</v>
      </c>
      <c r="AC3" s="3" t="str">
        <f>"(27)"</f>
        <v>(27)</v>
      </c>
      <c r="AD3" s="3" t="str">
        <f>"(28)"</f>
        <v>(28)</v>
      </c>
      <c r="AE3" s="3" t="str">
        <f>"(29)"</f>
        <v>(29)</v>
      </c>
      <c r="AF3" s="3" t="str">
        <f>"(30)"</f>
        <v>(30)</v>
      </c>
      <c r="AG3" s="3" t="str">
        <f>"(31)"</f>
        <v>(31)</v>
      </c>
      <c r="AH3" s="3" t="str">
        <f>"(32)"</f>
        <v>(32)</v>
      </c>
      <c r="AI3" s="3" t="str">
        <f>"(33)"</f>
        <v>(33)</v>
      </c>
      <c r="AJ3" s="3" t="str">
        <f>"(34)"</f>
        <v>(34)</v>
      </c>
      <c r="AK3" s="3" t="str">
        <f>"(35)"</f>
        <v>(35)</v>
      </c>
      <c r="AL3" s="3" t="str">
        <f>"(36)"</f>
        <v>(36)</v>
      </c>
      <c r="AM3" s="3" t="str">
        <f>"(37)"</f>
        <v>(37)</v>
      </c>
      <c r="AN3" s="3" t="str">
        <f>"(38)"</f>
        <v>(38)</v>
      </c>
      <c r="AO3" s="3" t="str">
        <f>"(39)"</f>
        <v>(39)</v>
      </c>
      <c r="AP3" s="3" t="str">
        <f>"(40)"</f>
        <v>(40)</v>
      </c>
      <c r="AQ3" s="3" t="str">
        <f>"(41)"</f>
        <v>(41)</v>
      </c>
      <c r="AR3" s="3" t="str">
        <f>"(42)"</f>
        <v>(42)</v>
      </c>
      <c r="AS3" s="3" t="str">
        <f>"(43)"</f>
        <v>(43)</v>
      </c>
      <c r="AT3" s="3" t="str">
        <f>"(44)"</f>
        <v>(44)</v>
      </c>
      <c r="AU3" s="3" t="str">
        <f>"(45)"</f>
        <v>(45)</v>
      </c>
      <c r="AV3" s="3" t="str">
        <f>"(46)"</f>
        <v>(46)</v>
      </c>
      <c r="AW3" s="3" t="str">
        <f>"(47)"</f>
        <v>(47)</v>
      </c>
      <c r="AX3" s="3" t="str">
        <f>"(48)"</f>
        <v>(48)</v>
      </c>
      <c r="AY3" s="3" t="str">
        <f>"(49)"</f>
        <v>(49)</v>
      </c>
      <c r="AZ3" s="3" t="str">
        <f>"(50)"</f>
        <v>(50)</v>
      </c>
      <c r="BA3" s="3" t="str">
        <f>"(51)"</f>
        <v>(51)</v>
      </c>
    </row>
    <row r="4" spans="2:53" s="14" customFormat="1" ht="20" customHeight="1" thickTop="1" x14ac:dyDescent="0.2">
      <c r="B4" s="19"/>
      <c r="C4" s="13"/>
      <c r="D4" s="13"/>
      <c r="E4" s="13"/>
      <c r="F4" s="13"/>
      <c r="G4" s="13"/>
      <c r="H4" s="13"/>
      <c r="I4" s="13"/>
      <c r="J4" s="13"/>
      <c r="K4" s="13"/>
      <c r="L4" s="13"/>
    </row>
    <row r="5" spans="2:53" x14ac:dyDescent="0.2">
      <c r="B5" t="str">
        <f>"Dummy presence of violence during 1998-2007 (yes=1)"</f>
        <v>Dummy presence of violence during 1998-2007 (yes=1)</v>
      </c>
      <c r="C5" t="str">
        <f>"-0.124***"</f>
        <v>-0.124***</v>
      </c>
      <c r="D5" t="str">
        <f>"-0.108***"</f>
        <v>-0.108***</v>
      </c>
      <c r="E5" t="str">
        <f>"-0.108***"</f>
        <v>-0.108***</v>
      </c>
      <c r="F5" t="str">
        <f>""</f>
        <v/>
      </c>
      <c r="G5" t="str">
        <f>""</f>
        <v/>
      </c>
      <c r="H5" t="str">
        <f>""</f>
        <v/>
      </c>
      <c r="I5" t="str">
        <f>""</f>
        <v/>
      </c>
      <c r="J5" t="str">
        <f>""</f>
        <v/>
      </c>
      <c r="K5" t="str">
        <f>""</f>
        <v/>
      </c>
      <c r="L5" t="str">
        <f>""</f>
        <v/>
      </c>
      <c r="M5" t="str">
        <f>""</f>
        <v/>
      </c>
      <c r="N5" t="str">
        <f>""</f>
        <v/>
      </c>
      <c r="O5" t="str">
        <f>""</f>
        <v/>
      </c>
      <c r="P5" t="str">
        <f>""</f>
        <v/>
      </c>
      <c r="Q5" t="str">
        <f>""</f>
        <v/>
      </c>
      <c r="R5" t="str">
        <f>""</f>
        <v/>
      </c>
      <c r="S5" t="str">
        <f>""</f>
        <v/>
      </c>
      <c r="T5" t="str">
        <f>""</f>
        <v/>
      </c>
      <c r="U5" t="str">
        <f>""</f>
        <v/>
      </c>
      <c r="V5" t="str">
        <f>""</f>
        <v/>
      </c>
      <c r="W5" t="str">
        <f>""</f>
        <v/>
      </c>
      <c r="X5" t="str">
        <f>""</f>
        <v/>
      </c>
      <c r="Y5" t="str">
        <f>""</f>
        <v/>
      </c>
      <c r="Z5" t="str">
        <f>""</f>
        <v/>
      </c>
      <c r="AA5" t="str">
        <f>""</f>
        <v/>
      </c>
      <c r="AB5" t="str">
        <f>""</f>
        <v/>
      </c>
      <c r="AC5" t="str">
        <f>""</f>
        <v/>
      </c>
      <c r="AD5" t="str">
        <f>""</f>
        <v/>
      </c>
      <c r="AE5" t="str">
        <f>""</f>
        <v/>
      </c>
      <c r="AF5" t="str">
        <f>""</f>
        <v/>
      </c>
      <c r="AG5" t="str">
        <f>""</f>
        <v/>
      </c>
      <c r="AH5" t="str">
        <f>""</f>
        <v/>
      </c>
      <c r="AI5" t="str">
        <f>""</f>
        <v/>
      </c>
      <c r="AJ5" t="str">
        <f>""</f>
        <v/>
      </c>
      <c r="AK5" t="str">
        <f>""</f>
        <v/>
      </c>
      <c r="AL5" t="str">
        <f>""</f>
        <v/>
      </c>
      <c r="AM5" t="str">
        <f>""</f>
        <v/>
      </c>
      <c r="AN5" t="str">
        <f>""</f>
        <v/>
      </c>
      <c r="AO5" t="str">
        <f>""</f>
        <v/>
      </c>
      <c r="AP5" t="str">
        <f>""</f>
        <v/>
      </c>
      <c r="AQ5" t="str">
        <f>""</f>
        <v/>
      </c>
      <c r="AR5" t="str">
        <f>""</f>
        <v/>
      </c>
      <c r="AS5" t="str">
        <f>""</f>
        <v/>
      </c>
      <c r="AT5" t="str">
        <f>""</f>
        <v/>
      </c>
      <c r="AU5" t="str">
        <f>""</f>
        <v/>
      </c>
      <c r="AV5" t="str">
        <f>""</f>
        <v/>
      </c>
      <c r="AW5" t="str">
        <f>""</f>
        <v/>
      </c>
      <c r="AX5" t="str">
        <f>""</f>
        <v/>
      </c>
      <c r="AY5" t="str">
        <f>""</f>
        <v/>
      </c>
      <c r="AZ5" t="str">
        <f>""</f>
        <v/>
      </c>
      <c r="BA5" t="str">
        <f>""</f>
        <v/>
      </c>
    </row>
    <row r="6" spans="2:53" x14ac:dyDescent="0.2">
      <c r="B6" t="str">
        <f>""</f>
        <v/>
      </c>
      <c r="C6" t="str">
        <f>"[0.039]"</f>
        <v>[0.039]</v>
      </c>
      <c r="D6" t="str">
        <f>"[0.040]"</f>
        <v>[0.040]</v>
      </c>
      <c r="E6" t="str">
        <f>"[0.039]"</f>
        <v>[0.039]</v>
      </c>
      <c r="F6" t="str">
        <f>""</f>
        <v/>
      </c>
      <c r="G6" t="str">
        <f>""</f>
        <v/>
      </c>
      <c r="H6" t="str">
        <f>""</f>
        <v/>
      </c>
      <c r="I6" t="str">
        <f>""</f>
        <v/>
      </c>
      <c r="J6" t="str">
        <f>""</f>
        <v/>
      </c>
      <c r="K6" t="str">
        <f>""</f>
        <v/>
      </c>
      <c r="L6" t="str">
        <f>""</f>
        <v/>
      </c>
      <c r="M6" t="str">
        <f>""</f>
        <v/>
      </c>
      <c r="N6" t="str">
        <f>""</f>
        <v/>
      </c>
      <c r="O6" t="str">
        <f>""</f>
        <v/>
      </c>
      <c r="P6" t="str">
        <f>""</f>
        <v/>
      </c>
      <c r="Q6" t="str">
        <f>""</f>
        <v/>
      </c>
      <c r="R6" t="str">
        <f>""</f>
        <v/>
      </c>
      <c r="S6" t="str">
        <f>""</f>
        <v/>
      </c>
      <c r="T6" t="str">
        <f>""</f>
        <v/>
      </c>
      <c r="U6" t="str">
        <f>""</f>
        <v/>
      </c>
      <c r="V6" t="str">
        <f>""</f>
        <v/>
      </c>
      <c r="W6" t="str">
        <f>""</f>
        <v/>
      </c>
      <c r="X6" t="str">
        <f>""</f>
        <v/>
      </c>
      <c r="Y6" t="str">
        <f>""</f>
        <v/>
      </c>
      <c r="Z6" t="str">
        <f>""</f>
        <v/>
      </c>
      <c r="AA6" t="str">
        <f>""</f>
        <v/>
      </c>
      <c r="AB6" t="str">
        <f>""</f>
        <v/>
      </c>
      <c r="AC6" t="str">
        <f>""</f>
        <v/>
      </c>
      <c r="AD6" t="str">
        <f>""</f>
        <v/>
      </c>
      <c r="AE6" t="str">
        <f>""</f>
        <v/>
      </c>
      <c r="AF6" t="str">
        <f>""</f>
        <v/>
      </c>
      <c r="AG6" t="str">
        <f>""</f>
        <v/>
      </c>
      <c r="AH6" t="str">
        <f>""</f>
        <v/>
      </c>
      <c r="AI6" t="str">
        <f>""</f>
        <v/>
      </c>
      <c r="AJ6" t="str">
        <f>""</f>
        <v/>
      </c>
      <c r="AK6" t="str">
        <f>""</f>
        <v/>
      </c>
      <c r="AL6" t="str">
        <f>""</f>
        <v/>
      </c>
      <c r="AM6" t="str">
        <f>""</f>
        <v/>
      </c>
      <c r="AN6" t="str">
        <f>""</f>
        <v/>
      </c>
      <c r="AO6" t="str">
        <f>""</f>
        <v/>
      </c>
      <c r="AP6" t="str">
        <f>""</f>
        <v/>
      </c>
      <c r="AQ6" t="str">
        <f>""</f>
        <v/>
      </c>
      <c r="AR6" t="str">
        <f>""</f>
        <v/>
      </c>
      <c r="AS6" t="str">
        <f>""</f>
        <v/>
      </c>
      <c r="AT6" t="str">
        <f>""</f>
        <v/>
      </c>
      <c r="AU6" t="str">
        <f>""</f>
        <v/>
      </c>
      <c r="AV6" t="str">
        <f>""</f>
        <v/>
      </c>
      <c r="AW6" t="str">
        <f>""</f>
        <v/>
      </c>
      <c r="AX6" t="str">
        <f>""</f>
        <v/>
      </c>
      <c r="AY6" t="str">
        <f>""</f>
        <v/>
      </c>
      <c r="AZ6" t="str">
        <f>""</f>
        <v/>
      </c>
      <c r="BA6" t="str">
        <f>""</f>
        <v/>
      </c>
    </row>
    <row r="7" spans="2:53" x14ac:dyDescent="0.2">
      <c r="B7" t="str">
        <f>"At least 1 male left the household in a given year (yes=1)"</f>
        <v>At least 1 male left the household in a given year (yes=1)</v>
      </c>
      <c r="C7" t="str">
        <f>"-0.101**"</f>
        <v>-0.101**</v>
      </c>
      <c r="D7" t="str">
        <f>""</f>
        <v/>
      </c>
      <c r="E7" t="str">
        <f>""</f>
        <v/>
      </c>
      <c r="F7" t="str">
        <f>""</f>
        <v/>
      </c>
      <c r="G7" t="str">
        <f>""</f>
        <v/>
      </c>
      <c r="H7" t="str">
        <f>""</f>
        <v/>
      </c>
      <c r="I7" t="str">
        <f>""</f>
        <v/>
      </c>
      <c r="J7" t="str">
        <f>""</f>
        <v/>
      </c>
      <c r="K7" t="str">
        <f>""</f>
        <v/>
      </c>
      <c r="L7" t="str">
        <f>""</f>
        <v/>
      </c>
      <c r="M7" t="str">
        <f>""</f>
        <v/>
      </c>
      <c r="N7" t="str">
        <f>""</f>
        <v/>
      </c>
      <c r="O7" t="str">
        <f>""</f>
        <v/>
      </c>
      <c r="P7" t="str">
        <f>""</f>
        <v/>
      </c>
      <c r="Q7" t="str">
        <f>""</f>
        <v/>
      </c>
      <c r="R7" t="str">
        <f>""</f>
        <v/>
      </c>
      <c r="S7" t="str">
        <f>""</f>
        <v/>
      </c>
      <c r="T7" t="str">
        <f>""</f>
        <v/>
      </c>
      <c r="U7" t="str">
        <f>""</f>
        <v/>
      </c>
      <c r="V7" t="str">
        <f>""</f>
        <v/>
      </c>
      <c r="W7" t="str">
        <f>""</f>
        <v/>
      </c>
      <c r="X7" t="str">
        <f>""</f>
        <v/>
      </c>
      <c r="Y7" t="str">
        <f>""</f>
        <v/>
      </c>
      <c r="Z7" t="str">
        <f>""</f>
        <v/>
      </c>
      <c r="AA7" t="str">
        <f>""</f>
        <v/>
      </c>
      <c r="AB7" t="str">
        <f>""</f>
        <v/>
      </c>
      <c r="AC7" t="str">
        <f>""</f>
        <v/>
      </c>
      <c r="AD7" t="str">
        <f>""</f>
        <v/>
      </c>
      <c r="AE7" t="str">
        <f>""</f>
        <v/>
      </c>
      <c r="AF7" t="str">
        <f>""</f>
        <v/>
      </c>
      <c r="AG7" t="str">
        <f>""</f>
        <v/>
      </c>
      <c r="AH7" t="str">
        <f>""</f>
        <v/>
      </c>
      <c r="AI7" t="str">
        <f>""</f>
        <v/>
      </c>
      <c r="AJ7" t="str">
        <f>""</f>
        <v/>
      </c>
      <c r="AK7" t="str">
        <f>""</f>
        <v/>
      </c>
      <c r="AL7" t="str">
        <f>""</f>
        <v/>
      </c>
      <c r="AM7" t="str">
        <f>""</f>
        <v/>
      </c>
      <c r="AN7" t="str">
        <f>""</f>
        <v/>
      </c>
      <c r="AO7" t="str">
        <f>""</f>
        <v/>
      </c>
      <c r="AP7" t="str">
        <f>""</f>
        <v/>
      </c>
      <c r="AQ7" t="str">
        <f>""</f>
        <v/>
      </c>
      <c r="AR7" t="str">
        <f>""</f>
        <v/>
      </c>
      <c r="AS7" t="str">
        <f>""</f>
        <v/>
      </c>
      <c r="AT7" t="str">
        <f>""</f>
        <v/>
      </c>
      <c r="AU7" t="str">
        <f>""</f>
        <v/>
      </c>
      <c r="AV7" t="str">
        <f>""</f>
        <v/>
      </c>
      <c r="AW7" t="str">
        <f>""</f>
        <v/>
      </c>
      <c r="AX7" t="str">
        <f>""</f>
        <v/>
      </c>
      <c r="AY7" t="str">
        <f>""</f>
        <v/>
      </c>
      <c r="AZ7" t="str">
        <f>""</f>
        <v/>
      </c>
      <c r="BA7" t="str">
        <f>""</f>
        <v/>
      </c>
    </row>
    <row r="8" spans="2:53" x14ac:dyDescent="0.2">
      <c r="B8" t="str">
        <f>""</f>
        <v/>
      </c>
      <c r="C8" t="str">
        <f>"[0.042]"</f>
        <v>[0.042]</v>
      </c>
      <c r="D8" t="str">
        <f>""</f>
        <v/>
      </c>
      <c r="E8" t="str">
        <f>""</f>
        <v/>
      </c>
      <c r="F8" t="str">
        <f>""</f>
        <v/>
      </c>
      <c r="G8" t="str">
        <f>""</f>
        <v/>
      </c>
      <c r="H8" t="str">
        <f>""</f>
        <v/>
      </c>
      <c r="I8" t="str">
        <f>""</f>
        <v/>
      </c>
      <c r="J8" t="str">
        <f>""</f>
        <v/>
      </c>
      <c r="K8" t="str">
        <f>""</f>
        <v/>
      </c>
      <c r="L8" t="str">
        <f>""</f>
        <v/>
      </c>
      <c r="M8" t="str">
        <f>""</f>
        <v/>
      </c>
      <c r="N8" t="str">
        <f>""</f>
        <v/>
      </c>
      <c r="O8" t="str">
        <f>""</f>
        <v/>
      </c>
      <c r="P8" t="str">
        <f>""</f>
        <v/>
      </c>
      <c r="Q8" t="str">
        <f>""</f>
        <v/>
      </c>
      <c r="R8" t="str">
        <f>""</f>
        <v/>
      </c>
      <c r="S8" t="str">
        <f>""</f>
        <v/>
      </c>
      <c r="T8" t="str">
        <f>""</f>
        <v/>
      </c>
      <c r="U8" t="str">
        <f>""</f>
        <v/>
      </c>
      <c r="V8" t="str">
        <f>""</f>
        <v/>
      </c>
      <c r="W8" t="str">
        <f>""</f>
        <v/>
      </c>
      <c r="X8" t="str">
        <f>""</f>
        <v/>
      </c>
      <c r="Y8" t="str">
        <f>""</f>
        <v/>
      </c>
      <c r="Z8" t="str">
        <f>""</f>
        <v/>
      </c>
      <c r="AA8" t="str">
        <f>""</f>
        <v/>
      </c>
      <c r="AB8" t="str">
        <f>""</f>
        <v/>
      </c>
      <c r="AC8" t="str">
        <f>""</f>
        <v/>
      </c>
      <c r="AD8" t="str">
        <f>""</f>
        <v/>
      </c>
      <c r="AE8" t="str">
        <f>""</f>
        <v/>
      </c>
      <c r="AF8" t="str">
        <f>""</f>
        <v/>
      </c>
      <c r="AG8" t="str">
        <f>""</f>
        <v/>
      </c>
      <c r="AH8" t="str">
        <f>""</f>
        <v/>
      </c>
      <c r="AI8" t="str">
        <f>""</f>
        <v/>
      </c>
      <c r="AJ8" t="str">
        <f>""</f>
        <v/>
      </c>
      <c r="AK8" t="str">
        <f>""</f>
        <v/>
      </c>
      <c r="AL8" t="str">
        <f>""</f>
        <v/>
      </c>
      <c r="AM8" t="str">
        <f>""</f>
        <v/>
      </c>
      <c r="AN8" t="str">
        <f>""</f>
        <v/>
      </c>
      <c r="AO8" t="str">
        <f>""</f>
        <v/>
      </c>
      <c r="AP8" t="str">
        <f>""</f>
        <v/>
      </c>
      <c r="AQ8" t="str">
        <f>""</f>
        <v/>
      </c>
      <c r="AR8" t="str">
        <f>""</f>
        <v/>
      </c>
      <c r="AS8" t="str">
        <f>""</f>
        <v/>
      </c>
      <c r="AT8" t="str">
        <f>""</f>
        <v/>
      </c>
      <c r="AU8" t="str">
        <f>""</f>
        <v/>
      </c>
      <c r="AV8" t="str">
        <f>""</f>
        <v/>
      </c>
      <c r="AW8" t="str">
        <f>""</f>
        <v/>
      </c>
      <c r="AX8" t="str">
        <f>""</f>
        <v/>
      </c>
      <c r="AY8" t="str">
        <f>""</f>
        <v/>
      </c>
      <c r="AZ8" t="str">
        <f>""</f>
        <v/>
      </c>
      <c r="BA8" t="str">
        <f>""</f>
        <v/>
      </c>
    </row>
    <row r="9" spans="2:53" x14ac:dyDescent="0.2">
      <c r="B9" t="str">
        <f>"Interaction"</f>
        <v>Interaction</v>
      </c>
      <c r="C9" t="str">
        <f>"0.034"</f>
        <v>0.034</v>
      </c>
      <c r="D9" t="str">
        <f>""</f>
        <v/>
      </c>
      <c r="E9" t="str">
        <f>""</f>
        <v/>
      </c>
      <c r="F9" t="str">
        <f>""</f>
        <v/>
      </c>
      <c r="G9" t="str">
        <f>""</f>
        <v/>
      </c>
      <c r="H9" t="str">
        <f>""</f>
        <v/>
      </c>
      <c r="I9" t="str">
        <f>""</f>
        <v/>
      </c>
      <c r="J9" t="str">
        <f>""</f>
        <v/>
      </c>
      <c r="K9" t="str">
        <f>""</f>
        <v/>
      </c>
      <c r="L9" t="str">
        <f>""</f>
        <v/>
      </c>
      <c r="M9" t="str">
        <f>""</f>
        <v/>
      </c>
      <c r="N9" t="str">
        <f>""</f>
        <v/>
      </c>
      <c r="O9" t="str">
        <f>""</f>
        <v/>
      </c>
      <c r="P9" t="str">
        <f>""</f>
        <v/>
      </c>
      <c r="Q9" t="str">
        <f>""</f>
        <v/>
      </c>
      <c r="R9" t="str">
        <f>""</f>
        <v/>
      </c>
      <c r="S9" t="str">
        <f>""</f>
        <v/>
      </c>
      <c r="T9" t="str">
        <f>""</f>
        <v/>
      </c>
      <c r="U9" t="str">
        <f>""</f>
        <v/>
      </c>
      <c r="V9" t="str">
        <f>""</f>
        <v/>
      </c>
      <c r="W9" t="str">
        <f>""</f>
        <v/>
      </c>
      <c r="X9" t="str">
        <f>""</f>
        <v/>
      </c>
      <c r="Y9" t="str">
        <f>""</f>
        <v/>
      </c>
      <c r="Z9" t="str">
        <f>""</f>
        <v/>
      </c>
      <c r="AA9" t="str">
        <f>""</f>
        <v/>
      </c>
      <c r="AB9" t="str">
        <f>""</f>
        <v/>
      </c>
      <c r="AC9" t="str">
        <f>""</f>
        <v/>
      </c>
      <c r="AD9" t="str">
        <f>""</f>
        <v/>
      </c>
      <c r="AE9" t="str">
        <f>""</f>
        <v/>
      </c>
      <c r="AF9" t="str">
        <f>""</f>
        <v/>
      </c>
      <c r="AG9" t="str">
        <f>""</f>
        <v/>
      </c>
      <c r="AH9" t="str">
        <f>""</f>
        <v/>
      </c>
      <c r="AI9" t="str">
        <f>""</f>
        <v/>
      </c>
      <c r="AJ9" t="str">
        <f>""</f>
        <v/>
      </c>
      <c r="AK9" t="str">
        <f>""</f>
        <v/>
      </c>
      <c r="AL9" t="str">
        <f>""</f>
        <v/>
      </c>
      <c r="AM9" t="str">
        <f>""</f>
        <v/>
      </c>
      <c r="AN9" t="str">
        <f>""</f>
        <v/>
      </c>
      <c r="AO9" t="str">
        <f>""</f>
        <v/>
      </c>
      <c r="AP9" t="str">
        <f>""</f>
        <v/>
      </c>
      <c r="AQ9" t="str">
        <f>""</f>
        <v/>
      </c>
      <c r="AR9" t="str">
        <f>""</f>
        <v/>
      </c>
      <c r="AS9" t="str">
        <f>""</f>
        <v/>
      </c>
      <c r="AT9" t="str">
        <f>""</f>
        <v/>
      </c>
      <c r="AU9" t="str">
        <f>""</f>
        <v/>
      </c>
      <c r="AV9" t="str">
        <f>""</f>
        <v/>
      </c>
      <c r="AW9" t="str">
        <f>""</f>
        <v/>
      </c>
      <c r="AX9" t="str">
        <f>""</f>
        <v/>
      </c>
      <c r="AY9" t="str">
        <f>""</f>
        <v/>
      </c>
      <c r="AZ9" t="str">
        <f>""</f>
        <v/>
      </c>
      <c r="BA9" t="str">
        <f>""</f>
        <v/>
      </c>
    </row>
    <row r="10" spans="2:53" x14ac:dyDescent="0.2">
      <c r="B10" t="str">
        <f>""</f>
        <v/>
      </c>
      <c r="C10" t="str">
        <f>"[0.093]"</f>
        <v>[0.093]</v>
      </c>
      <c r="D10" t="str">
        <f>""</f>
        <v/>
      </c>
      <c r="E10" t="str">
        <f>""</f>
        <v/>
      </c>
      <c r="F10" t="str">
        <f>""</f>
        <v/>
      </c>
      <c r="G10" t="str">
        <f>""</f>
        <v/>
      </c>
      <c r="H10" t="str">
        <f>""</f>
        <v/>
      </c>
      <c r="I10" t="str">
        <f>""</f>
        <v/>
      </c>
      <c r="J10" t="str">
        <f>""</f>
        <v/>
      </c>
      <c r="K10" t="str">
        <f>""</f>
        <v/>
      </c>
      <c r="L10" t="str">
        <f>""</f>
        <v/>
      </c>
      <c r="M10" t="str">
        <f>""</f>
        <v/>
      </c>
      <c r="N10" t="str">
        <f>""</f>
        <v/>
      </c>
      <c r="O10" t="str">
        <f>""</f>
        <v/>
      </c>
      <c r="P10" t="str">
        <f>""</f>
        <v/>
      </c>
      <c r="Q10" t="str">
        <f>""</f>
        <v/>
      </c>
      <c r="R10" t="str">
        <f>""</f>
        <v/>
      </c>
      <c r="S10" t="str">
        <f>""</f>
        <v/>
      </c>
      <c r="T10" t="str">
        <f>""</f>
        <v/>
      </c>
      <c r="U10" t="str">
        <f>""</f>
        <v/>
      </c>
      <c r="V10" t="str">
        <f>""</f>
        <v/>
      </c>
      <c r="W10" t="str">
        <f>""</f>
        <v/>
      </c>
      <c r="X10" t="str">
        <f>""</f>
        <v/>
      </c>
      <c r="Y10" t="str">
        <f>""</f>
        <v/>
      </c>
      <c r="Z10" t="str">
        <f>""</f>
        <v/>
      </c>
      <c r="AA10" t="str">
        <f>""</f>
        <v/>
      </c>
      <c r="AB10" t="str">
        <f>""</f>
        <v/>
      </c>
      <c r="AC10" t="str">
        <f>""</f>
        <v/>
      </c>
      <c r="AD10" t="str">
        <f>""</f>
        <v/>
      </c>
      <c r="AE10" t="str">
        <f>""</f>
        <v/>
      </c>
      <c r="AF10" t="str">
        <f>""</f>
        <v/>
      </c>
      <c r="AG10" t="str">
        <f>""</f>
        <v/>
      </c>
      <c r="AH10" t="str">
        <f>""</f>
        <v/>
      </c>
      <c r="AI10" t="str">
        <f>""</f>
        <v/>
      </c>
      <c r="AJ10" t="str">
        <f>""</f>
        <v/>
      </c>
      <c r="AK10" t="str">
        <f>""</f>
        <v/>
      </c>
      <c r="AL10" t="str">
        <f>""</f>
        <v/>
      </c>
      <c r="AM10" t="str">
        <f>""</f>
        <v/>
      </c>
      <c r="AN10" t="str">
        <f>""</f>
        <v/>
      </c>
      <c r="AO10" t="str">
        <f>""</f>
        <v/>
      </c>
      <c r="AP10" t="str">
        <f>""</f>
        <v/>
      </c>
      <c r="AQ10" t="str">
        <f>""</f>
        <v/>
      </c>
      <c r="AR10" t="str">
        <f>""</f>
        <v/>
      </c>
      <c r="AS10" t="str">
        <f>""</f>
        <v/>
      </c>
      <c r="AT10" t="str">
        <f>""</f>
        <v/>
      </c>
      <c r="AU10" t="str">
        <f>""</f>
        <v/>
      </c>
      <c r="AV10" t="str">
        <f>""</f>
        <v/>
      </c>
      <c r="AW10" t="str">
        <f>""</f>
        <v/>
      </c>
      <c r="AX10" t="str">
        <f>""</f>
        <v/>
      </c>
      <c r="AY10" t="str">
        <f>""</f>
        <v/>
      </c>
      <c r="AZ10" t="str">
        <f>""</f>
        <v/>
      </c>
      <c r="BA10" t="str">
        <f>""</f>
        <v/>
      </c>
    </row>
    <row r="11" spans="2:53" x14ac:dyDescent="0.2">
      <c r="B11" t="str">
        <f>"Number of males who left household 1998-2007"</f>
        <v>Number of males who left household 1998-2007</v>
      </c>
      <c r="C11" t="str">
        <f>""</f>
        <v/>
      </c>
      <c r="D11" t="str">
        <f>"-0.058*"</f>
        <v>-0.058*</v>
      </c>
      <c r="E11" t="str">
        <f>""</f>
        <v/>
      </c>
      <c r="F11" t="str">
        <f>""</f>
        <v/>
      </c>
      <c r="G11" t="str">
        <f>""</f>
        <v/>
      </c>
      <c r="H11" t="str">
        <f>""</f>
        <v/>
      </c>
      <c r="I11" t="str">
        <f>""</f>
        <v/>
      </c>
      <c r="J11" t="str">
        <f>""</f>
        <v/>
      </c>
      <c r="K11" t="str">
        <f>""</f>
        <v/>
      </c>
      <c r="L11" t="str">
        <f>""</f>
        <v/>
      </c>
      <c r="M11" t="str">
        <f>""</f>
        <v/>
      </c>
      <c r="N11" t="str">
        <f>""</f>
        <v/>
      </c>
      <c r="O11" t="str">
        <f>""</f>
        <v/>
      </c>
      <c r="P11" t="str">
        <f>""</f>
        <v/>
      </c>
      <c r="Q11" t="str">
        <f>""</f>
        <v/>
      </c>
      <c r="R11" t="str">
        <f>""</f>
        <v/>
      </c>
      <c r="S11" t="str">
        <f>""</f>
        <v/>
      </c>
      <c r="T11" t="str">
        <f>""</f>
        <v/>
      </c>
      <c r="U11" t="str">
        <f>""</f>
        <v/>
      </c>
      <c r="V11" t="str">
        <f>""</f>
        <v/>
      </c>
      <c r="W11" t="str">
        <f>""</f>
        <v/>
      </c>
      <c r="X11" t="str">
        <f>""</f>
        <v/>
      </c>
      <c r="Y11" t="str">
        <f>""</f>
        <v/>
      </c>
      <c r="Z11" t="str">
        <f>""</f>
        <v/>
      </c>
      <c r="AA11" t="str">
        <f>""</f>
        <v/>
      </c>
      <c r="AB11" t="str">
        <f>""</f>
        <v/>
      </c>
      <c r="AC11" t="str">
        <f>""</f>
        <v/>
      </c>
      <c r="AD11" t="str">
        <f>""</f>
        <v/>
      </c>
      <c r="AE11" t="str">
        <f>""</f>
        <v/>
      </c>
      <c r="AF11" t="str">
        <f>""</f>
        <v/>
      </c>
      <c r="AG11" t="str">
        <f>""</f>
        <v/>
      </c>
      <c r="AH11" t="str">
        <f>""</f>
        <v/>
      </c>
      <c r="AI11" t="str">
        <f>""</f>
        <v/>
      </c>
      <c r="AJ11" t="str">
        <f>""</f>
        <v/>
      </c>
      <c r="AK11" t="str">
        <f>""</f>
        <v/>
      </c>
      <c r="AL11" t="str">
        <f>""</f>
        <v/>
      </c>
      <c r="AM11" t="str">
        <f>""</f>
        <v/>
      </c>
      <c r="AN11" t="str">
        <f>""</f>
        <v/>
      </c>
      <c r="AO11" t="str">
        <f>""</f>
        <v/>
      </c>
      <c r="AP11" t="str">
        <f>""</f>
        <v/>
      </c>
      <c r="AQ11" t="str">
        <f>""</f>
        <v/>
      </c>
      <c r="AR11" t="str">
        <f>""</f>
        <v/>
      </c>
      <c r="AS11" t="str">
        <f>""</f>
        <v/>
      </c>
      <c r="AT11" t="str">
        <f>""</f>
        <v/>
      </c>
      <c r="AU11" t="str">
        <f>""</f>
        <v/>
      </c>
      <c r="AV11" t="str">
        <f>""</f>
        <v/>
      </c>
      <c r="AW11" t="str">
        <f>""</f>
        <v/>
      </c>
      <c r="AX11" t="str">
        <f>""</f>
        <v/>
      </c>
      <c r="AY11" t="str">
        <f>""</f>
        <v/>
      </c>
      <c r="AZ11" t="str">
        <f>""</f>
        <v/>
      </c>
      <c r="BA11" t="str">
        <f>""</f>
        <v/>
      </c>
    </row>
    <row r="12" spans="2:53" x14ac:dyDescent="0.2">
      <c r="B12" t="str">
        <f>""</f>
        <v/>
      </c>
      <c r="C12" t="str">
        <f>""</f>
        <v/>
      </c>
      <c r="D12" t="str">
        <f>"[0.031]"</f>
        <v>[0.031]</v>
      </c>
      <c r="E12" t="str">
        <f>""</f>
        <v/>
      </c>
      <c r="F12" t="str">
        <f>""</f>
        <v/>
      </c>
      <c r="G12" t="str">
        <f>""</f>
        <v/>
      </c>
      <c r="H12" t="str">
        <f>""</f>
        <v/>
      </c>
      <c r="I12" t="str">
        <f>""</f>
        <v/>
      </c>
      <c r="J12" t="str">
        <f>""</f>
        <v/>
      </c>
      <c r="K12" t="str">
        <f>""</f>
        <v/>
      </c>
      <c r="L12" t="str">
        <f>""</f>
        <v/>
      </c>
      <c r="M12" t="str">
        <f>""</f>
        <v/>
      </c>
      <c r="N12" t="str">
        <f>""</f>
        <v/>
      </c>
      <c r="O12" t="str">
        <f>""</f>
        <v/>
      </c>
      <c r="P12" t="str">
        <f>""</f>
        <v/>
      </c>
      <c r="Q12" t="str">
        <f>""</f>
        <v/>
      </c>
      <c r="R12" t="str">
        <f>""</f>
        <v/>
      </c>
      <c r="S12" t="str">
        <f>""</f>
        <v/>
      </c>
      <c r="T12" t="str">
        <f>""</f>
        <v/>
      </c>
      <c r="U12" t="str">
        <f>""</f>
        <v/>
      </c>
      <c r="V12" t="str">
        <f>""</f>
        <v/>
      </c>
      <c r="W12" t="str">
        <f>""</f>
        <v/>
      </c>
      <c r="X12" t="str">
        <f>""</f>
        <v/>
      </c>
      <c r="Y12" t="str">
        <f>""</f>
        <v/>
      </c>
      <c r="Z12" t="str">
        <f>""</f>
        <v/>
      </c>
      <c r="AA12" t="str">
        <f>""</f>
        <v/>
      </c>
      <c r="AB12" t="str">
        <f>""</f>
        <v/>
      </c>
      <c r="AC12" t="str">
        <f>""</f>
        <v/>
      </c>
      <c r="AD12" t="str">
        <f>""</f>
        <v/>
      </c>
      <c r="AE12" t="str">
        <f>""</f>
        <v/>
      </c>
      <c r="AF12" t="str">
        <f>""</f>
        <v/>
      </c>
      <c r="AG12" t="str">
        <f>""</f>
        <v/>
      </c>
      <c r="AH12" t="str">
        <f>""</f>
        <v/>
      </c>
      <c r="AI12" t="str">
        <f>""</f>
        <v/>
      </c>
      <c r="AJ12" t="str">
        <f>""</f>
        <v/>
      </c>
      <c r="AK12" t="str">
        <f>""</f>
        <v/>
      </c>
      <c r="AL12" t="str">
        <f>""</f>
        <v/>
      </c>
      <c r="AM12" t="str">
        <f>""</f>
        <v/>
      </c>
      <c r="AN12" t="str">
        <f>""</f>
        <v/>
      </c>
      <c r="AO12" t="str">
        <f>""</f>
        <v/>
      </c>
      <c r="AP12" t="str">
        <f>""</f>
        <v/>
      </c>
      <c r="AQ12" t="str">
        <f>""</f>
        <v/>
      </c>
      <c r="AR12" t="str">
        <f>""</f>
        <v/>
      </c>
      <c r="AS12" t="str">
        <f>""</f>
        <v/>
      </c>
      <c r="AT12" t="str">
        <f>""</f>
        <v/>
      </c>
      <c r="AU12" t="str">
        <f>""</f>
        <v/>
      </c>
      <c r="AV12" t="str">
        <f>""</f>
        <v/>
      </c>
      <c r="AW12" t="str">
        <f>""</f>
        <v/>
      </c>
      <c r="AX12" t="str">
        <f>""</f>
        <v/>
      </c>
      <c r="AY12" t="str">
        <f>""</f>
        <v/>
      </c>
      <c r="AZ12" t="str">
        <f>""</f>
        <v/>
      </c>
      <c r="BA12" t="str">
        <f>""</f>
        <v/>
      </c>
    </row>
    <row r="13" spans="2:53" x14ac:dyDescent="0.2">
      <c r="B13" t="str">
        <f>"Interaction"</f>
        <v>Interaction</v>
      </c>
      <c r="C13" t="str">
        <f>""</f>
        <v/>
      </c>
      <c r="D13" t="str">
        <f>"-0.017"</f>
        <v>-0.017</v>
      </c>
      <c r="E13" t="str">
        <f>""</f>
        <v/>
      </c>
      <c r="F13" t="str">
        <f>""</f>
        <v/>
      </c>
      <c r="G13" t="str">
        <f>""</f>
        <v/>
      </c>
      <c r="H13" t="str">
        <f>""</f>
        <v/>
      </c>
      <c r="I13" t="str">
        <f>""</f>
        <v/>
      </c>
      <c r="J13" t="str">
        <f>""</f>
        <v/>
      </c>
      <c r="K13" t="str">
        <f>""</f>
        <v/>
      </c>
      <c r="L13" t="str">
        <f>""</f>
        <v/>
      </c>
      <c r="M13" t="str">
        <f>""</f>
        <v/>
      </c>
      <c r="N13" t="str">
        <f>""</f>
        <v/>
      </c>
      <c r="O13" t="str">
        <f>""</f>
        <v/>
      </c>
      <c r="P13" t="str">
        <f>""</f>
        <v/>
      </c>
      <c r="Q13" t="str">
        <f>""</f>
        <v/>
      </c>
      <c r="R13" t="str">
        <f>""</f>
        <v/>
      </c>
      <c r="S13" t="str">
        <f>""</f>
        <v/>
      </c>
      <c r="T13" t="str">
        <f>""</f>
        <v/>
      </c>
      <c r="U13" t="str">
        <f>""</f>
        <v/>
      </c>
      <c r="V13" t="str">
        <f>""</f>
        <v/>
      </c>
      <c r="W13" t="str">
        <f>""</f>
        <v/>
      </c>
      <c r="X13" t="str">
        <f>""</f>
        <v/>
      </c>
      <c r="Y13" t="str">
        <f>""</f>
        <v/>
      </c>
      <c r="Z13" t="str">
        <f>""</f>
        <v/>
      </c>
      <c r="AA13" t="str">
        <f>""</f>
        <v/>
      </c>
      <c r="AB13" t="str">
        <f>""</f>
        <v/>
      </c>
      <c r="AC13" t="str">
        <f>""</f>
        <v/>
      </c>
      <c r="AD13" t="str">
        <f>""</f>
        <v/>
      </c>
      <c r="AE13" t="str">
        <f>""</f>
        <v/>
      </c>
      <c r="AF13" t="str">
        <f>""</f>
        <v/>
      </c>
      <c r="AG13" t="str">
        <f>""</f>
        <v/>
      </c>
      <c r="AH13" t="str">
        <f>""</f>
        <v/>
      </c>
      <c r="AI13" t="str">
        <f>""</f>
        <v/>
      </c>
      <c r="AJ13" t="str">
        <f>""</f>
        <v/>
      </c>
      <c r="AK13" t="str">
        <f>""</f>
        <v/>
      </c>
      <c r="AL13" t="str">
        <f>""</f>
        <v/>
      </c>
      <c r="AM13" t="str">
        <f>""</f>
        <v/>
      </c>
      <c r="AN13" t="str">
        <f>""</f>
        <v/>
      </c>
      <c r="AO13" t="str">
        <f>""</f>
        <v/>
      </c>
      <c r="AP13" t="str">
        <f>""</f>
        <v/>
      </c>
      <c r="AQ13" t="str">
        <f>""</f>
        <v/>
      </c>
      <c r="AR13" t="str">
        <f>""</f>
        <v/>
      </c>
      <c r="AS13" t="str">
        <f>""</f>
        <v/>
      </c>
      <c r="AT13" t="str">
        <f>""</f>
        <v/>
      </c>
      <c r="AU13" t="str">
        <f>""</f>
        <v/>
      </c>
      <c r="AV13" t="str">
        <f>""</f>
        <v/>
      </c>
      <c r="AW13" t="str">
        <f>""</f>
        <v/>
      </c>
      <c r="AX13" t="str">
        <f>""</f>
        <v/>
      </c>
      <c r="AY13" t="str">
        <f>""</f>
        <v/>
      </c>
      <c r="AZ13" t="str">
        <f>""</f>
        <v/>
      </c>
      <c r="BA13" t="str">
        <f>""</f>
        <v/>
      </c>
    </row>
    <row r="14" spans="2:53" x14ac:dyDescent="0.2">
      <c r="B14" t="str">
        <f>""</f>
        <v/>
      </c>
      <c r="C14" t="str">
        <f>""</f>
        <v/>
      </c>
      <c r="D14" t="str">
        <f>"[0.048]"</f>
        <v>[0.048]</v>
      </c>
      <c r="E14" t="str">
        <f>""</f>
        <v/>
      </c>
      <c r="F14" t="str">
        <f>""</f>
        <v/>
      </c>
      <c r="G14" t="str">
        <f>""</f>
        <v/>
      </c>
      <c r="H14" t="str">
        <f>""</f>
        <v/>
      </c>
      <c r="I14" t="str">
        <f>""</f>
        <v/>
      </c>
      <c r="J14" t="str">
        <f>""</f>
        <v/>
      </c>
      <c r="K14" t="str">
        <f>""</f>
        <v/>
      </c>
      <c r="L14" t="str">
        <f>""</f>
        <v/>
      </c>
      <c r="M14" t="str">
        <f>""</f>
        <v/>
      </c>
      <c r="N14" t="str">
        <f>""</f>
        <v/>
      </c>
      <c r="O14" t="str">
        <f>""</f>
        <v/>
      </c>
      <c r="P14" t="str">
        <f>""</f>
        <v/>
      </c>
      <c r="Q14" t="str">
        <f>""</f>
        <v/>
      </c>
      <c r="R14" t="str">
        <f>""</f>
        <v/>
      </c>
      <c r="S14" t="str">
        <f>""</f>
        <v/>
      </c>
      <c r="T14" t="str">
        <f>""</f>
        <v/>
      </c>
      <c r="U14" t="str">
        <f>""</f>
        <v/>
      </c>
      <c r="V14" t="str">
        <f>""</f>
        <v/>
      </c>
      <c r="W14" t="str">
        <f>""</f>
        <v/>
      </c>
      <c r="X14" t="str">
        <f>""</f>
        <v/>
      </c>
      <c r="Y14" t="str">
        <f>""</f>
        <v/>
      </c>
      <c r="Z14" t="str">
        <f>""</f>
        <v/>
      </c>
      <c r="AA14" t="str">
        <f>""</f>
        <v/>
      </c>
      <c r="AB14" t="str">
        <f>""</f>
        <v/>
      </c>
      <c r="AC14" t="str">
        <f>""</f>
        <v/>
      </c>
      <c r="AD14" t="str">
        <f>""</f>
        <v/>
      </c>
      <c r="AE14" t="str">
        <f>""</f>
        <v/>
      </c>
      <c r="AF14" t="str">
        <f>""</f>
        <v/>
      </c>
      <c r="AG14" t="str">
        <f>""</f>
        <v/>
      </c>
      <c r="AH14" t="str">
        <f>""</f>
        <v/>
      </c>
      <c r="AI14" t="str">
        <f>""</f>
        <v/>
      </c>
      <c r="AJ14" t="str">
        <f>""</f>
        <v/>
      </c>
      <c r="AK14" t="str">
        <f>""</f>
        <v/>
      </c>
      <c r="AL14" t="str">
        <f>""</f>
        <v/>
      </c>
      <c r="AM14" t="str">
        <f>""</f>
        <v/>
      </c>
      <c r="AN14" t="str">
        <f>""</f>
        <v/>
      </c>
      <c r="AO14" t="str">
        <f>""</f>
        <v/>
      </c>
      <c r="AP14" t="str">
        <f>""</f>
        <v/>
      </c>
      <c r="AQ14" t="str">
        <f>""</f>
        <v/>
      </c>
      <c r="AR14" t="str">
        <f>""</f>
        <v/>
      </c>
      <c r="AS14" t="str">
        <f>""</f>
        <v/>
      </c>
      <c r="AT14" t="str">
        <f>""</f>
        <v/>
      </c>
      <c r="AU14" t="str">
        <f>""</f>
        <v/>
      </c>
      <c r="AV14" t="str">
        <f>""</f>
        <v/>
      </c>
      <c r="AW14" t="str">
        <f>""</f>
        <v/>
      </c>
      <c r="AX14" t="str">
        <f>""</f>
        <v/>
      </c>
      <c r="AY14" t="str">
        <f>""</f>
        <v/>
      </c>
      <c r="AZ14" t="str">
        <f>""</f>
        <v/>
      </c>
      <c r="BA14" t="str">
        <f>""</f>
        <v/>
      </c>
    </row>
    <row r="15" spans="2:53" x14ac:dyDescent="0.2">
      <c r="B15" t="str">
        <f>"Share of males  who left household 1998-2007"</f>
        <v>Share of males  who left household 1998-2007</v>
      </c>
      <c r="C15" t="str">
        <f>""</f>
        <v/>
      </c>
      <c r="D15" t="str">
        <f>""</f>
        <v/>
      </c>
      <c r="E15" t="str">
        <f>"-0.111*"</f>
        <v>-0.111*</v>
      </c>
      <c r="F15" t="str">
        <f>""</f>
        <v/>
      </c>
      <c r="G15" t="str">
        <f>""</f>
        <v/>
      </c>
      <c r="H15" t="str">
        <f>""</f>
        <v/>
      </c>
      <c r="I15" t="str">
        <f>""</f>
        <v/>
      </c>
      <c r="J15" t="str">
        <f>""</f>
        <v/>
      </c>
      <c r="K15" t="str">
        <f>""</f>
        <v/>
      </c>
      <c r="L15" t="str">
        <f>""</f>
        <v/>
      </c>
      <c r="M15" t="str">
        <f>""</f>
        <v/>
      </c>
      <c r="N15" t="str">
        <f>""</f>
        <v/>
      </c>
      <c r="O15" t="str">
        <f>""</f>
        <v/>
      </c>
      <c r="P15" t="str">
        <f>""</f>
        <v/>
      </c>
      <c r="Q15" t="str">
        <f>""</f>
        <v/>
      </c>
      <c r="R15" t="str">
        <f>""</f>
        <v/>
      </c>
      <c r="S15" t="str">
        <f>""</f>
        <v/>
      </c>
      <c r="T15" t="str">
        <f>""</f>
        <v/>
      </c>
      <c r="U15" t="str">
        <f>""</f>
        <v/>
      </c>
      <c r="V15" t="str">
        <f>""</f>
        <v/>
      </c>
      <c r="W15" t="str">
        <f>""</f>
        <v/>
      </c>
      <c r="X15" t="str">
        <f>""</f>
        <v/>
      </c>
      <c r="Y15" t="str">
        <f>""</f>
        <v/>
      </c>
      <c r="Z15" t="str">
        <f>""</f>
        <v/>
      </c>
      <c r="AA15" t="str">
        <f>""</f>
        <v/>
      </c>
      <c r="AB15" t="str">
        <f>""</f>
        <v/>
      </c>
      <c r="AC15" t="str">
        <f>""</f>
        <v/>
      </c>
      <c r="AD15" t="str">
        <f>""</f>
        <v/>
      </c>
      <c r="AE15" t="str">
        <f>""</f>
        <v/>
      </c>
      <c r="AF15" t="str">
        <f>""</f>
        <v/>
      </c>
      <c r="AG15" t="str">
        <f>""</f>
        <v/>
      </c>
      <c r="AH15" t="str">
        <f>""</f>
        <v/>
      </c>
      <c r="AI15" t="str">
        <f>""</f>
        <v/>
      </c>
      <c r="AJ15" t="str">
        <f>""</f>
        <v/>
      </c>
      <c r="AK15" t="str">
        <f>""</f>
        <v/>
      </c>
      <c r="AL15" t="str">
        <f>""</f>
        <v/>
      </c>
      <c r="AM15" t="str">
        <f>""</f>
        <v/>
      </c>
      <c r="AN15" t="str">
        <f>""</f>
        <v/>
      </c>
      <c r="AO15" t="str">
        <f>""</f>
        <v/>
      </c>
      <c r="AP15" t="str">
        <f>""</f>
        <v/>
      </c>
      <c r="AQ15" t="str">
        <f>""</f>
        <v/>
      </c>
      <c r="AR15" t="str">
        <f>""</f>
        <v/>
      </c>
      <c r="AS15" t="str">
        <f>""</f>
        <v/>
      </c>
      <c r="AT15" t="str">
        <f>""</f>
        <v/>
      </c>
      <c r="AU15" t="str">
        <f>""</f>
        <v/>
      </c>
      <c r="AV15" t="str">
        <f>""</f>
        <v/>
      </c>
      <c r="AW15" t="str">
        <f>""</f>
        <v/>
      </c>
      <c r="AX15" t="str">
        <f>""</f>
        <v/>
      </c>
      <c r="AY15" t="str">
        <f>""</f>
        <v/>
      </c>
      <c r="AZ15" t="str">
        <f>""</f>
        <v/>
      </c>
      <c r="BA15" t="str">
        <f>""</f>
        <v/>
      </c>
    </row>
    <row r="16" spans="2:53" x14ac:dyDescent="0.2">
      <c r="B16" t="str">
        <f>""</f>
        <v/>
      </c>
      <c r="C16" t="str">
        <f>""</f>
        <v/>
      </c>
      <c r="D16" t="str">
        <f>""</f>
        <v/>
      </c>
      <c r="E16" t="str">
        <f>"[0.058]"</f>
        <v>[0.058]</v>
      </c>
      <c r="F16" t="str">
        <f>""</f>
        <v/>
      </c>
      <c r="G16" t="str">
        <f>""</f>
        <v/>
      </c>
      <c r="H16" t="str">
        <f>""</f>
        <v/>
      </c>
      <c r="I16" t="str">
        <f>""</f>
        <v/>
      </c>
      <c r="J16" t="str">
        <f>""</f>
        <v/>
      </c>
      <c r="K16" t="str">
        <f>""</f>
        <v/>
      </c>
      <c r="L16" t="str">
        <f>""</f>
        <v/>
      </c>
      <c r="M16" t="str">
        <f>""</f>
        <v/>
      </c>
      <c r="N16" t="str">
        <f>""</f>
        <v/>
      </c>
      <c r="O16" t="str">
        <f>""</f>
        <v/>
      </c>
      <c r="P16" t="str">
        <f>""</f>
        <v/>
      </c>
      <c r="Q16" t="str">
        <f>""</f>
        <v/>
      </c>
      <c r="R16" t="str">
        <f>""</f>
        <v/>
      </c>
      <c r="S16" t="str">
        <f>""</f>
        <v/>
      </c>
      <c r="T16" t="str">
        <f>""</f>
        <v/>
      </c>
      <c r="U16" t="str">
        <f>""</f>
        <v/>
      </c>
      <c r="V16" t="str">
        <f>""</f>
        <v/>
      </c>
      <c r="W16" t="str">
        <f>""</f>
        <v/>
      </c>
      <c r="X16" t="str">
        <f>""</f>
        <v/>
      </c>
      <c r="Y16" t="str">
        <f>""</f>
        <v/>
      </c>
      <c r="Z16" t="str">
        <f>""</f>
        <v/>
      </c>
      <c r="AA16" t="str">
        <f>""</f>
        <v/>
      </c>
      <c r="AB16" t="str">
        <f>""</f>
        <v/>
      </c>
      <c r="AC16" t="str">
        <f>""</f>
        <v/>
      </c>
      <c r="AD16" t="str">
        <f>""</f>
        <v/>
      </c>
      <c r="AE16" t="str">
        <f>""</f>
        <v/>
      </c>
      <c r="AF16" t="str">
        <f>""</f>
        <v/>
      </c>
      <c r="AG16" t="str">
        <f>""</f>
        <v/>
      </c>
      <c r="AH16" t="str">
        <f>""</f>
        <v/>
      </c>
      <c r="AI16" t="str">
        <f>""</f>
        <v/>
      </c>
      <c r="AJ16" t="str">
        <f>""</f>
        <v/>
      </c>
      <c r="AK16" t="str">
        <f>""</f>
        <v/>
      </c>
      <c r="AL16" t="str">
        <f>""</f>
        <v/>
      </c>
      <c r="AM16" t="str">
        <f>""</f>
        <v/>
      </c>
      <c r="AN16" t="str">
        <f>""</f>
        <v/>
      </c>
      <c r="AO16" t="str">
        <f>""</f>
        <v/>
      </c>
      <c r="AP16" t="str">
        <f>""</f>
        <v/>
      </c>
      <c r="AQ16" t="str">
        <f>""</f>
        <v/>
      </c>
      <c r="AR16" t="str">
        <f>""</f>
        <v/>
      </c>
      <c r="AS16" t="str">
        <f>""</f>
        <v/>
      </c>
      <c r="AT16" t="str">
        <f>""</f>
        <v/>
      </c>
      <c r="AU16" t="str">
        <f>""</f>
        <v/>
      </c>
      <c r="AV16" t="str">
        <f>""</f>
        <v/>
      </c>
      <c r="AW16" t="str">
        <f>""</f>
        <v/>
      </c>
      <c r="AX16" t="str">
        <f>""</f>
        <v/>
      </c>
      <c r="AY16" t="str">
        <f>""</f>
        <v/>
      </c>
      <c r="AZ16" t="str">
        <f>""</f>
        <v/>
      </c>
      <c r="BA16" t="str">
        <f>""</f>
        <v/>
      </c>
    </row>
    <row r="17" spans="2:53" x14ac:dyDescent="0.2">
      <c r="B17" t="str">
        <f>"Interaction"</f>
        <v>Interaction</v>
      </c>
      <c r="C17" t="str">
        <f>""</f>
        <v/>
      </c>
      <c r="D17" t="str">
        <f>""</f>
        <v/>
      </c>
      <c r="E17" t="str">
        <f>"-0.043"</f>
        <v>-0.043</v>
      </c>
      <c r="F17" t="str">
        <f>""</f>
        <v/>
      </c>
      <c r="G17" t="str">
        <f>""</f>
        <v/>
      </c>
      <c r="H17" t="str">
        <f>""</f>
        <v/>
      </c>
      <c r="I17" t="str">
        <f>""</f>
        <v/>
      </c>
      <c r="J17" t="str">
        <f>""</f>
        <v/>
      </c>
      <c r="K17" t="str">
        <f>""</f>
        <v/>
      </c>
      <c r="L17" t="str">
        <f>""</f>
        <v/>
      </c>
      <c r="M17" t="str">
        <f>""</f>
        <v/>
      </c>
      <c r="N17" t="str">
        <f>""</f>
        <v/>
      </c>
      <c r="O17" t="str">
        <f>""</f>
        <v/>
      </c>
      <c r="P17" t="str">
        <f>""</f>
        <v/>
      </c>
      <c r="Q17" t="str">
        <f>""</f>
        <v/>
      </c>
      <c r="R17" t="str">
        <f>""</f>
        <v/>
      </c>
      <c r="S17" t="str">
        <f>""</f>
        <v/>
      </c>
      <c r="T17" t="str">
        <f>""</f>
        <v/>
      </c>
      <c r="U17" t="str">
        <f>""</f>
        <v/>
      </c>
      <c r="V17" t="str">
        <f>""</f>
        <v/>
      </c>
      <c r="W17" t="str">
        <f>""</f>
        <v/>
      </c>
      <c r="X17" t="str">
        <f>""</f>
        <v/>
      </c>
      <c r="Y17" t="str">
        <f>""</f>
        <v/>
      </c>
      <c r="Z17" t="str">
        <f>""</f>
        <v/>
      </c>
      <c r="AA17" t="str">
        <f>""</f>
        <v/>
      </c>
      <c r="AB17" t="str">
        <f>""</f>
        <v/>
      </c>
      <c r="AC17" t="str">
        <f>""</f>
        <v/>
      </c>
      <c r="AD17" t="str">
        <f>""</f>
        <v/>
      </c>
      <c r="AE17" t="str">
        <f>""</f>
        <v/>
      </c>
      <c r="AF17" t="str">
        <f>""</f>
        <v/>
      </c>
      <c r="AG17" t="str">
        <f>""</f>
        <v/>
      </c>
      <c r="AH17" t="str">
        <f>""</f>
        <v/>
      </c>
      <c r="AI17" t="str">
        <f>""</f>
        <v/>
      </c>
      <c r="AJ17" t="str">
        <f>""</f>
        <v/>
      </c>
      <c r="AK17" t="str">
        <f>""</f>
        <v/>
      </c>
      <c r="AL17" t="str">
        <f>""</f>
        <v/>
      </c>
      <c r="AM17" t="str">
        <f>""</f>
        <v/>
      </c>
      <c r="AN17" t="str">
        <f>""</f>
        <v/>
      </c>
      <c r="AO17" t="str">
        <f>""</f>
        <v/>
      </c>
      <c r="AP17" t="str">
        <f>""</f>
        <v/>
      </c>
      <c r="AQ17" t="str">
        <f>""</f>
        <v/>
      </c>
      <c r="AR17" t="str">
        <f>""</f>
        <v/>
      </c>
      <c r="AS17" t="str">
        <f>""</f>
        <v/>
      </c>
      <c r="AT17" t="str">
        <f>""</f>
        <v/>
      </c>
      <c r="AU17" t="str">
        <f>""</f>
        <v/>
      </c>
      <c r="AV17" t="str">
        <f>""</f>
        <v/>
      </c>
      <c r="AW17" t="str">
        <f>""</f>
        <v/>
      </c>
      <c r="AX17" t="str">
        <f>""</f>
        <v/>
      </c>
      <c r="AY17" t="str">
        <f>""</f>
        <v/>
      </c>
      <c r="AZ17" t="str">
        <f>""</f>
        <v/>
      </c>
      <c r="BA17" t="str">
        <f>""</f>
        <v/>
      </c>
    </row>
    <row r="18" spans="2:53" x14ac:dyDescent="0.2">
      <c r="B18" t="str">
        <f>""</f>
        <v/>
      </c>
      <c r="C18" t="str">
        <f>""</f>
        <v/>
      </c>
      <c r="D18" t="str">
        <f>""</f>
        <v/>
      </c>
      <c r="E18" t="str">
        <f>"[0.108]"</f>
        <v>[0.108]</v>
      </c>
      <c r="F18" t="str">
        <f>""</f>
        <v/>
      </c>
      <c r="G18" t="str">
        <f>""</f>
        <v/>
      </c>
      <c r="H18" t="str">
        <f>""</f>
        <v/>
      </c>
      <c r="I18" t="str">
        <f>""</f>
        <v/>
      </c>
      <c r="J18" t="str">
        <f>""</f>
        <v/>
      </c>
      <c r="K18" t="str">
        <f>""</f>
        <v/>
      </c>
      <c r="L18" t="str">
        <f>""</f>
        <v/>
      </c>
      <c r="M18" t="str">
        <f>""</f>
        <v/>
      </c>
      <c r="N18" t="str">
        <f>""</f>
        <v/>
      </c>
      <c r="O18" t="str">
        <f>""</f>
        <v/>
      </c>
      <c r="P18" t="str">
        <f>""</f>
        <v/>
      </c>
      <c r="Q18" t="str">
        <f>""</f>
        <v/>
      </c>
      <c r="R18" t="str">
        <f>""</f>
        <v/>
      </c>
      <c r="S18" t="str">
        <f>""</f>
        <v/>
      </c>
      <c r="T18" t="str">
        <f>""</f>
        <v/>
      </c>
      <c r="U18" t="str">
        <f>""</f>
        <v/>
      </c>
      <c r="V18" t="str">
        <f>""</f>
        <v/>
      </c>
      <c r="W18" t="str">
        <f>""</f>
        <v/>
      </c>
      <c r="X18" t="str">
        <f>""</f>
        <v/>
      </c>
      <c r="Y18" t="str">
        <f>""</f>
        <v/>
      </c>
      <c r="Z18" t="str">
        <f>""</f>
        <v/>
      </c>
      <c r="AA18" t="str">
        <f>""</f>
        <v/>
      </c>
      <c r="AB18" t="str">
        <f>""</f>
        <v/>
      </c>
      <c r="AC18" t="str">
        <f>""</f>
        <v/>
      </c>
      <c r="AD18" t="str">
        <f>""</f>
        <v/>
      </c>
      <c r="AE18" t="str">
        <f>""</f>
        <v/>
      </c>
      <c r="AF18" t="str">
        <f>""</f>
        <v/>
      </c>
      <c r="AG18" t="str">
        <f>""</f>
        <v/>
      </c>
      <c r="AH18" t="str">
        <f>""</f>
        <v/>
      </c>
      <c r="AI18" t="str">
        <f>""</f>
        <v/>
      </c>
      <c r="AJ18" t="str">
        <f>""</f>
        <v/>
      </c>
      <c r="AK18" t="str">
        <f>""</f>
        <v/>
      </c>
      <c r="AL18" t="str">
        <f>""</f>
        <v/>
      </c>
      <c r="AM18" t="str">
        <f>""</f>
        <v/>
      </c>
      <c r="AN18" t="str">
        <f>""</f>
        <v/>
      </c>
      <c r="AO18" t="str">
        <f>""</f>
        <v/>
      </c>
      <c r="AP18" t="str">
        <f>""</f>
        <v/>
      </c>
      <c r="AQ18" t="str">
        <f>""</f>
        <v/>
      </c>
      <c r="AR18" t="str">
        <f>""</f>
        <v/>
      </c>
      <c r="AS18" t="str">
        <f>""</f>
        <v/>
      </c>
      <c r="AT18" t="str">
        <f>""</f>
        <v/>
      </c>
      <c r="AU18" t="str">
        <f>""</f>
        <v/>
      </c>
      <c r="AV18" t="str">
        <f>""</f>
        <v/>
      </c>
      <c r="AW18" t="str">
        <f>""</f>
        <v/>
      </c>
      <c r="AX18" t="str">
        <f>""</f>
        <v/>
      </c>
      <c r="AY18" t="str">
        <f>""</f>
        <v/>
      </c>
      <c r="AZ18" t="str">
        <f>""</f>
        <v/>
      </c>
      <c r="BA18" t="str">
        <f>""</f>
        <v/>
      </c>
    </row>
    <row r="19" spans="2:53" x14ac:dyDescent="0.2">
      <c r="B19" t="str">
        <f>"Number of years with presence of violence during 1998-2007"</f>
        <v>Number of years with presence of violence during 1998-2007</v>
      </c>
      <c r="C19" t="str">
        <f>""</f>
        <v/>
      </c>
      <c r="D19" t="str">
        <f>""</f>
        <v/>
      </c>
      <c r="E19" t="str">
        <f>""</f>
        <v/>
      </c>
      <c r="F19" t="str">
        <f>"-0.008"</f>
        <v>-0.008</v>
      </c>
      <c r="G19" t="str">
        <f>"-0.006"</f>
        <v>-0.006</v>
      </c>
      <c r="H19" t="str">
        <f>"-0.004"</f>
        <v>-0.004</v>
      </c>
      <c r="I19" t="str">
        <f>""</f>
        <v/>
      </c>
      <c r="J19" t="str">
        <f>""</f>
        <v/>
      </c>
      <c r="K19" t="str">
        <f>""</f>
        <v/>
      </c>
      <c r="L19" t="str">
        <f>""</f>
        <v/>
      </c>
      <c r="M19" t="str">
        <f>""</f>
        <v/>
      </c>
      <c r="N19" t="str">
        <f>""</f>
        <v/>
      </c>
      <c r="O19" t="str">
        <f>""</f>
        <v/>
      </c>
      <c r="P19" t="str">
        <f>""</f>
        <v/>
      </c>
      <c r="Q19" t="str">
        <f>""</f>
        <v/>
      </c>
      <c r="R19" t="str">
        <f>""</f>
        <v/>
      </c>
      <c r="S19" t="str">
        <f>""</f>
        <v/>
      </c>
      <c r="T19" t="str">
        <f>""</f>
        <v/>
      </c>
      <c r="U19" t="str">
        <f>""</f>
        <v/>
      </c>
      <c r="V19" t="str">
        <f>""</f>
        <v/>
      </c>
      <c r="W19" t="str">
        <f>""</f>
        <v/>
      </c>
      <c r="X19" t="str">
        <f>""</f>
        <v/>
      </c>
      <c r="Y19" t="str">
        <f>""</f>
        <v/>
      </c>
      <c r="Z19" t="str">
        <f>""</f>
        <v/>
      </c>
      <c r="AA19" t="str">
        <f>""</f>
        <v/>
      </c>
      <c r="AB19" t="str">
        <f>""</f>
        <v/>
      </c>
      <c r="AC19" t="str">
        <f>""</f>
        <v/>
      </c>
      <c r="AD19" t="str">
        <f>""</f>
        <v/>
      </c>
      <c r="AE19" t="str">
        <f>""</f>
        <v/>
      </c>
      <c r="AF19" t="str">
        <f>""</f>
        <v/>
      </c>
      <c r="AG19" t="str">
        <f>""</f>
        <v/>
      </c>
      <c r="AH19" t="str">
        <f>""</f>
        <v/>
      </c>
      <c r="AI19" t="str">
        <f>""</f>
        <v/>
      </c>
      <c r="AJ19" t="str">
        <f>""</f>
        <v/>
      </c>
      <c r="AK19" t="str">
        <f>""</f>
        <v/>
      </c>
      <c r="AL19" t="str">
        <f>""</f>
        <v/>
      </c>
      <c r="AM19" t="str">
        <f>""</f>
        <v/>
      </c>
      <c r="AN19" t="str">
        <f>""</f>
        <v/>
      </c>
      <c r="AO19" t="str">
        <f>""</f>
        <v/>
      </c>
      <c r="AP19" t="str">
        <f>""</f>
        <v/>
      </c>
      <c r="AQ19" t="str">
        <f>""</f>
        <v/>
      </c>
      <c r="AR19" t="str">
        <f>""</f>
        <v/>
      </c>
      <c r="AS19" t="str">
        <f>""</f>
        <v/>
      </c>
      <c r="AT19" t="str">
        <f>""</f>
        <v/>
      </c>
      <c r="AU19" t="str">
        <f>""</f>
        <v/>
      </c>
      <c r="AV19" t="str">
        <f>""</f>
        <v/>
      </c>
      <c r="AW19" t="str">
        <f>""</f>
        <v/>
      </c>
      <c r="AX19" t="str">
        <f>""</f>
        <v/>
      </c>
      <c r="AY19" t="str">
        <f>""</f>
        <v/>
      </c>
      <c r="AZ19" t="str">
        <f>""</f>
        <v/>
      </c>
      <c r="BA19" t="str">
        <f>""</f>
        <v/>
      </c>
    </row>
    <row r="20" spans="2:53" x14ac:dyDescent="0.2">
      <c r="B20" t="str">
        <f>""</f>
        <v/>
      </c>
      <c r="C20" t="str">
        <f>""</f>
        <v/>
      </c>
      <c r="D20" t="str">
        <f>""</f>
        <v/>
      </c>
      <c r="E20" t="str">
        <f>""</f>
        <v/>
      </c>
      <c r="F20" t="str">
        <f>"[0.011]"</f>
        <v>[0.011]</v>
      </c>
      <c r="G20" t="str">
        <f>"[0.011]"</f>
        <v>[0.011]</v>
      </c>
      <c r="H20" t="str">
        <f>"[0.011]"</f>
        <v>[0.011]</v>
      </c>
      <c r="I20" t="str">
        <f>""</f>
        <v/>
      </c>
      <c r="J20" t="str">
        <f>""</f>
        <v/>
      </c>
      <c r="K20" t="str">
        <f>""</f>
        <v/>
      </c>
      <c r="L20" t="str">
        <f>""</f>
        <v/>
      </c>
      <c r="M20" t="str">
        <f>""</f>
        <v/>
      </c>
      <c r="N20" t="str">
        <f>""</f>
        <v/>
      </c>
      <c r="O20" t="str">
        <f>""</f>
        <v/>
      </c>
      <c r="P20" t="str">
        <f>""</f>
        <v/>
      </c>
      <c r="Q20" t="str">
        <f>""</f>
        <v/>
      </c>
      <c r="R20" t="str">
        <f>""</f>
        <v/>
      </c>
      <c r="S20" t="str">
        <f>""</f>
        <v/>
      </c>
      <c r="T20" t="str">
        <f>""</f>
        <v/>
      </c>
      <c r="U20" t="str">
        <f>""</f>
        <v/>
      </c>
      <c r="V20" t="str">
        <f>""</f>
        <v/>
      </c>
      <c r="W20" t="str">
        <f>""</f>
        <v/>
      </c>
      <c r="X20" t="str">
        <f>""</f>
        <v/>
      </c>
      <c r="Y20" t="str">
        <f>""</f>
        <v/>
      </c>
      <c r="Z20" t="str">
        <f>""</f>
        <v/>
      </c>
      <c r="AA20" t="str">
        <f>""</f>
        <v/>
      </c>
      <c r="AB20" t="str">
        <f>""</f>
        <v/>
      </c>
      <c r="AC20" t="str">
        <f>""</f>
        <v/>
      </c>
      <c r="AD20" t="str">
        <f>""</f>
        <v/>
      </c>
      <c r="AE20" t="str">
        <f>""</f>
        <v/>
      </c>
      <c r="AF20" t="str">
        <f>""</f>
        <v/>
      </c>
      <c r="AG20" t="str">
        <f>""</f>
        <v/>
      </c>
      <c r="AH20" t="str">
        <f>""</f>
        <v/>
      </c>
      <c r="AI20" t="str">
        <f>""</f>
        <v/>
      </c>
      <c r="AJ20" t="str">
        <f>""</f>
        <v/>
      </c>
      <c r="AK20" t="str">
        <f>""</f>
        <v/>
      </c>
      <c r="AL20" t="str">
        <f>""</f>
        <v/>
      </c>
      <c r="AM20" t="str">
        <f>""</f>
        <v/>
      </c>
      <c r="AN20" t="str">
        <f>""</f>
        <v/>
      </c>
      <c r="AO20" t="str">
        <f>""</f>
        <v/>
      </c>
      <c r="AP20" t="str">
        <f>""</f>
        <v/>
      </c>
      <c r="AQ20" t="str">
        <f>""</f>
        <v/>
      </c>
      <c r="AR20" t="str">
        <f>""</f>
        <v/>
      </c>
      <c r="AS20" t="str">
        <f>""</f>
        <v/>
      </c>
      <c r="AT20" t="str">
        <f>""</f>
        <v/>
      </c>
      <c r="AU20" t="str">
        <f>""</f>
        <v/>
      </c>
      <c r="AV20" t="str">
        <f>""</f>
        <v/>
      </c>
      <c r="AW20" t="str">
        <f>""</f>
        <v/>
      </c>
      <c r="AX20" t="str">
        <f>""</f>
        <v/>
      </c>
      <c r="AY20" t="str">
        <f>""</f>
        <v/>
      </c>
      <c r="AZ20" t="str">
        <f>""</f>
        <v/>
      </c>
      <c r="BA20" t="str">
        <f>""</f>
        <v/>
      </c>
    </row>
    <row r="21" spans="2:53" x14ac:dyDescent="0.2">
      <c r="B21" t="str">
        <f>"At least 1 male left the household in a given year (yes=1)"</f>
        <v>At least 1 male left the household in a given year (yes=1)</v>
      </c>
      <c r="C21" t="str">
        <f>""</f>
        <v/>
      </c>
      <c r="D21" t="str">
        <f>""</f>
        <v/>
      </c>
      <c r="E21" t="str">
        <f>""</f>
        <v/>
      </c>
      <c r="F21" t="str">
        <f>"-0.129***"</f>
        <v>-0.129***</v>
      </c>
      <c r="G21" t="str">
        <f>""</f>
        <v/>
      </c>
      <c r="H21" t="str">
        <f>""</f>
        <v/>
      </c>
      <c r="I21" t="str">
        <f>""</f>
        <v/>
      </c>
      <c r="J21" t="str">
        <f>""</f>
        <v/>
      </c>
      <c r="K21" t="str">
        <f>""</f>
        <v/>
      </c>
      <c r="L21" t="str">
        <f>""</f>
        <v/>
      </c>
      <c r="M21" t="str">
        <f>""</f>
        <v/>
      </c>
      <c r="N21" t="str">
        <f>""</f>
        <v/>
      </c>
      <c r="O21" t="str">
        <f>""</f>
        <v/>
      </c>
      <c r="P21" t="str">
        <f>""</f>
        <v/>
      </c>
      <c r="Q21" t="str">
        <f>""</f>
        <v/>
      </c>
      <c r="R21" t="str">
        <f>""</f>
        <v/>
      </c>
      <c r="S21" t="str">
        <f>""</f>
        <v/>
      </c>
      <c r="T21" t="str">
        <f>""</f>
        <v/>
      </c>
      <c r="U21" t="str">
        <f>""</f>
        <v/>
      </c>
      <c r="V21" t="str">
        <f>""</f>
        <v/>
      </c>
      <c r="W21" t="str">
        <f>""</f>
        <v/>
      </c>
      <c r="X21" t="str">
        <f>""</f>
        <v/>
      </c>
      <c r="Y21" t="str">
        <f>""</f>
        <v/>
      </c>
      <c r="Z21" t="str">
        <f>""</f>
        <v/>
      </c>
      <c r="AA21" t="str">
        <f>""</f>
        <v/>
      </c>
      <c r="AB21" t="str">
        <f>""</f>
        <v/>
      </c>
      <c r="AC21" t="str">
        <f>""</f>
        <v/>
      </c>
      <c r="AD21" t="str">
        <f>""</f>
        <v/>
      </c>
      <c r="AE21" t="str">
        <f>""</f>
        <v/>
      </c>
      <c r="AF21" t="str">
        <f>""</f>
        <v/>
      </c>
      <c r="AG21" t="str">
        <f>""</f>
        <v/>
      </c>
      <c r="AH21" t="str">
        <f>""</f>
        <v/>
      </c>
      <c r="AI21" t="str">
        <f>""</f>
        <v/>
      </c>
      <c r="AJ21" t="str">
        <f>""</f>
        <v/>
      </c>
      <c r="AK21" t="str">
        <f>""</f>
        <v/>
      </c>
      <c r="AL21" t="str">
        <f>""</f>
        <v/>
      </c>
      <c r="AM21" t="str">
        <f>""</f>
        <v/>
      </c>
      <c r="AN21" t="str">
        <f>""</f>
        <v/>
      </c>
      <c r="AO21" t="str">
        <f>""</f>
        <v/>
      </c>
      <c r="AP21" t="str">
        <f>""</f>
        <v/>
      </c>
      <c r="AQ21" t="str">
        <f>""</f>
        <v/>
      </c>
      <c r="AR21" t="str">
        <f>""</f>
        <v/>
      </c>
      <c r="AS21" t="str">
        <f>""</f>
        <v/>
      </c>
      <c r="AT21" t="str">
        <f>""</f>
        <v/>
      </c>
      <c r="AU21" t="str">
        <f>""</f>
        <v/>
      </c>
      <c r="AV21" t="str">
        <f>""</f>
        <v/>
      </c>
      <c r="AW21" t="str">
        <f>""</f>
        <v/>
      </c>
      <c r="AX21" t="str">
        <f>""</f>
        <v/>
      </c>
      <c r="AY21" t="str">
        <f>""</f>
        <v/>
      </c>
      <c r="AZ21" t="str">
        <f>""</f>
        <v/>
      </c>
      <c r="BA21" t="str">
        <f>""</f>
        <v/>
      </c>
    </row>
    <row r="22" spans="2:53" x14ac:dyDescent="0.2">
      <c r="B22" t="str">
        <f>""</f>
        <v/>
      </c>
      <c r="C22" t="str">
        <f>""</f>
        <v/>
      </c>
      <c r="D22" t="str">
        <f>""</f>
        <v/>
      </c>
      <c r="E22" t="str">
        <f>""</f>
        <v/>
      </c>
      <c r="F22" t="str">
        <f>"[0.039]"</f>
        <v>[0.039]</v>
      </c>
      <c r="G22" t="str">
        <f>""</f>
        <v/>
      </c>
      <c r="H22" t="str">
        <f>""</f>
        <v/>
      </c>
      <c r="I22" t="str">
        <f>""</f>
        <v/>
      </c>
      <c r="J22" t="str">
        <f>""</f>
        <v/>
      </c>
      <c r="K22" t="str">
        <f>""</f>
        <v/>
      </c>
      <c r="L22" t="str">
        <f>""</f>
        <v/>
      </c>
      <c r="M22" t="str">
        <f>""</f>
        <v/>
      </c>
      <c r="N22" t="str">
        <f>""</f>
        <v/>
      </c>
      <c r="O22" t="str">
        <f>""</f>
        <v/>
      </c>
      <c r="P22" t="str">
        <f>""</f>
        <v/>
      </c>
      <c r="Q22" t="str">
        <f>""</f>
        <v/>
      </c>
      <c r="R22" t="str">
        <f>""</f>
        <v/>
      </c>
      <c r="S22" t="str">
        <f>""</f>
        <v/>
      </c>
      <c r="T22" t="str">
        <f>""</f>
        <v/>
      </c>
      <c r="U22" t="str">
        <f>""</f>
        <v/>
      </c>
      <c r="V22" t="str">
        <f>""</f>
        <v/>
      </c>
      <c r="W22" t="str">
        <f>""</f>
        <v/>
      </c>
      <c r="X22" t="str">
        <f>""</f>
        <v/>
      </c>
      <c r="Y22" t="str">
        <f>""</f>
        <v/>
      </c>
      <c r="Z22" t="str">
        <f>""</f>
        <v/>
      </c>
      <c r="AA22" t="str">
        <f>""</f>
        <v/>
      </c>
      <c r="AB22" t="str">
        <f>""</f>
        <v/>
      </c>
      <c r="AC22" t="str">
        <f>""</f>
        <v/>
      </c>
      <c r="AD22" t="str">
        <f>""</f>
        <v/>
      </c>
      <c r="AE22" t="str">
        <f>""</f>
        <v/>
      </c>
      <c r="AF22" t="str">
        <f>""</f>
        <v/>
      </c>
      <c r="AG22" t="str">
        <f>""</f>
        <v/>
      </c>
      <c r="AH22" t="str">
        <f>""</f>
        <v/>
      </c>
      <c r="AI22" t="str">
        <f>""</f>
        <v/>
      </c>
      <c r="AJ22" t="str">
        <f>""</f>
        <v/>
      </c>
      <c r="AK22" t="str">
        <f>""</f>
        <v/>
      </c>
      <c r="AL22" t="str">
        <f>""</f>
        <v/>
      </c>
      <c r="AM22" t="str">
        <f>""</f>
        <v/>
      </c>
      <c r="AN22" t="str">
        <f>""</f>
        <v/>
      </c>
      <c r="AO22" t="str">
        <f>""</f>
        <v/>
      </c>
      <c r="AP22" t="str">
        <f>""</f>
        <v/>
      </c>
      <c r="AQ22" t="str">
        <f>""</f>
        <v/>
      </c>
      <c r="AR22" t="str">
        <f>""</f>
        <v/>
      </c>
      <c r="AS22" t="str">
        <f>""</f>
        <v/>
      </c>
      <c r="AT22" t="str">
        <f>""</f>
        <v/>
      </c>
      <c r="AU22" t="str">
        <f>""</f>
        <v/>
      </c>
      <c r="AV22" t="str">
        <f>""</f>
        <v/>
      </c>
      <c r="AW22" t="str">
        <f>""</f>
        <v/>
      </c>
      <c r="AX22" t="str">
        <f>""</f>
        <v/>
      </c>
      <c r="AY22" t="str">
        <f>""</f>
        <v/>
      </c>
      <c r="AZ22" t="str">
        <f>""</f>
        <v/>
      </c>
      <c r="BA22" t="str">
        <f>""</f>
        <v/>
      </c>
    </row>
    <row r="23" spans="2:53" x14ac:dyDescent="0.2">
      <c r="B23" t="str">
        <f>"Interaction"</f>
        <v>Interaction</v>
      </c>
      <c r="C23" t="str">
        <f>""</f>
        <v/>
      </c>
      <c r="D23" t="str">
        <f>""</f>
        <v/>
      </c>
      <c r="E23" t="str">
        <f>""</f>
        <v/>
      </c>
      <c r="F23" t="str">
        <f>"0.039***"</f>
        <v>0.039***</v>
      </c>
      <c r="G23" t="str">
        <f>""</f>
        <v/>
      </c>
      <c r="H23" t="str">
        <f>""</f>
        <v/>
      </c>
      <c r="I23" t="str">
        <f>""</f>
        <v/>
      </c>
      <c r="J23" t="str">
        <f>""</f>
        <v/>
      </c>
      <c r="K23" t="str">
        <f>""</f>
        <v/>
      </c>
      <c r="L23" t="str">
        <f>""</f>
        <v/>
      </c>
      <c r="M23" t="str">
        <f>""</f>
        <v/>
      </c>
      <c r="N23" t="str">
        <f>""</f>
        <v/>
      </c>
      <c r="O23" t="str">
        <f>""</f>
        <v/>
      </c>
      <c r="P23" t="str">
        <f>""</f>
        <v/>
      </c>
      <c r="Q23" t="str">
        <f>""</f>
        <v/>
      </c>
      <c r="R23" t="str">
        <f>""</f>
        <v/>
      </c>
      <c r="S23" t="str">
        <f>""</f>
        <v/>
      </c>
      <c r="T23" t="str">
        <f>""</f>
        <v/>
      </c>
      <c r="U23" t="str">
        <f>""</f>
        <v/>
      </c>
      <c r="V23" t="str">
        <f>""</f>
        <v/>
      </c>
      <c r="W23" t="str">
        <f>""</f>
        <v/>
      </c>
      <c r="X23" t="str">
        <f>""</f>
        <v/>
      </c>
      <c r="Y23" t="str">
        <f>""</f>
        <v/>
      </c>
      <c r="Z23" t="str">
        <f>""</f>
        <v/>
      </c>
      <c r="AA23" t="str">
        <f>""</f>
        <v/>
      </c>
      <c r="AB23" t="str">
        <f>""</f>
        <v/>
      </c>
      <c r="AC23" t="str">
        <f>""</f>
        <v/>
      </c>
      <c r="AD23" t="str">
        <f>""</f>
        <v/>
      </c>
      <c r="AE23" t="str">
        <f>""</f>
        <v/>
      </c>
      <c r="AF23" t="str">
        <f>""</f>
        <v/>
      </c>
      <c r="AG23" t="str">
        <f>""</f>
        <v/>
      </c>
      <c r="AH23" t="str">
        <f>""</f>
        <v/>
      </c>
      <c r="AI23" t="str">
        <f>""</f>
        <v/>
      </c>
      <c r="AJ23" t="str">
        <f>""</f>
        <v/>
      </c>
      <c r="AK23" t="str">
        <f>""</f>
        <v/>
      </c>
      <c r="AL23" t="str">
        <f>""</f>
        <v/>
      </c>
      <c r="AM23" t="str">
        <f>""</f>
        <v/>
      </c>
      <c r="AN23" t="str">
        <f>""</f>
        <v/>
      </c>
      <c r="AO23" t="str">
        <f>""</f>
        <v/>
      </c>
      <c r="AP23" t="str">
        <f>""</f>
        <v/>
      </c>
      <c r="AQ23" t="str">
        <f>""</f>
        <v/>
      </c>
      <c r="AR23" t="str">
        <f>""</f>
        <v/>
      </c>
      <c r="AS23" t="str">
        <f>""</f>
        <v/>
      </c>
      <c r="AT23" t="str">
        <f>""</f>
        <v/>
      </c>
      <c r="AU23" t="str">
        <f>""</f>
        <v/>
      </c>
      <c r="AV23" t="str">
        <f>""</f>
        <v/>
      </c>
      <c r="AW23" t="str">
        <f>""</f>
        <v/>
      </c>
      <c r="AX23" t="str">
        <f>""</f>
        <v/>
      </c>
      <c r="AY23" t="str">
        <f>""</f>
        <v/>
      </c>
      <c r="AZ23" t="str">
        <f>""</f>
        <v/>
      </c>
      <c r="BA23" t="str">
        <f>""</f>
        <v/>
      </c>
    </row>
    <row r="24" spans="2:53" x14ac:dyDescent="0.2">
      <c r="B24" t="str">
        <f>""</f>
        <v/>
      </c>
      <c r="C24" t="str">
        <f>""</f>
        <v/>
      </c>
      <c r="D24" t="str">
        <f>""</f>
        <v/>
      </c>
      <c r="E24" t="str">
        <f>""</f>
        <v/>
      </c>
      <c r="F24" t="str">
        <f>"[0.011]"</f>
        <v>[0.011]</v>
      </c>
      <c r="G24" t="str">
        <f>""</f>
        <v/>
      </c>
      <c r="H24" t="str">
        <f>""</f>
        <v/>
      </c>
      <c r="I24" t="str">
        <f>""</f>
        <v/>
      </c>
      <c r="J24" t="str">
        <f>""</f>
        <v/>
      </c>
      <c r="K24" t="str">
        <f>""</f>
        <v/>
      </c>
      <c r="L24" t="str">
        <f>""</f>
        <v/>
      </c>
      <c r="M24" t="str">
        <f>""</f>
        <v/>
      </c>
      <c r="N24" t="str">
        <f>""</f>
        <v/>
      </c>
      <c r="O24" t="str">
        <f>""</f>
        <v/>
      </c>
      <c r="P24" t="str">
        <f>""</f>
        <v/>
      </c>
      <c r="Q24" t="str">
        <f>""</f>
        <v/>
      </c>
      <c r="R24" t="str">
        <f>""</f>
        <v/>
      </c>
      <c r="S24" t="str">
        <f>""</f>
        <v/>
      </c>
      <c r="T24" t="str">
        <f>""</f>
        <v/>
      </c>
      <c r="U24" t="str">
        <f>""</f>
        <v/>
      </c>
      <c r="V24" t="str">
        <f>""</f>
        <v/>
      </c>
      <c r="W24" t="str">
        <f>""</f>
        <v/>
      </c>
      <c r="X24" t="str">
        <f>""</f>
        <v/>
      </c>
      <c r="Y24" t="str">
        <f>""</f>
        <v/>
      </c>
      <c r="Z24" t="str">
        <f>""</f>
        <v/>
      </c>
      <c r="AA24" t="str">
        <f>""</f>
        <v/>
      </c>
      <c r="AB24" t="str">
        <f>""</f>
        <v/>
      </c>
      <c r="AC24" t="str">
        <f>""</f>
        <v/>
      </c>
      <c r="AD24" t="str">
        <f>""</f>
        <v/>
      </c>
      <c r="AE24" t="str">
        <f>""</f>
        <v/>
      </c>
      <c r="AF24" t="str">
        <f>""</f>
        <v/>
      </c>
      <c r="AG24" t="str">
        <f>""</f>
        <v/>
      </c>
      <c r="AH24" t="str">
        <f>""</f>
        <v/>
      </c>
      <c r="AI24" t="str">
        <f>""</f>
        <v/>
      </c>
      <c r="AJ24" t="str">
        <f>""</f>
        <v/>
      </c>
      <c r="AK24" t="str">
        <f>""</f>
        <v/>
      </c>
      <c r="AL24" t="str">
        <f>""</f>
        <v/>
      </c>
      <c r="AM24" t="str">
        <f>""</f>
        <v/>
      </c>
      <c r="AN24" t="str">
        <f>""</f>
        <v/>
      </c>
      <c r="AO24" t="str">
        <f>""</f>
        <v/>
      </c>
      <c r="AP24" t="str">
        <f>""</f>
        <v/>
      </c>
      <c r="AQ24" t="str">
        <f>""</f>
        <v/>
      </c>
      <c r="AR24" t="str">
        <f>""</f>
        <v/>
      </c>
      <c r="AS24" t="str">
        <f>""</f>
        <v/>
      </c>
      <c r="AT24" t="str">
        <f>""</f>
        <v/>
      </c>
      <c r="AU24" t="str">
        <f>""</f>
        <v/>
      </c>
      <c r="AV24" t="str">
        <f>""</f>
        <v/>
      </c>
      <c r="AW24" t="str">
        <f>""</f>
        <v/>
      </c>
      <c r="AX24" t="str">
        <f>""</f>
        <v/>
      </c>
      <c r="AY24" t="str">
        <f>""</f>
        <v/>
      </c>
      <c r="AZ24" t="str">
        <f>""</f>
        <v/>
      </c>
      <c r="BA24" t="str">
        <f>""</f>
        <v/>
      </c>
    </row>
    <row r="25" spans="2:53" x14ac:dyDescent="0.2">
      <c r="B25" t="str">
        <f>"Number of males who left household 1998-2007"</f>
        <v>Number of males who left household 1998-2007</v>
      </c>
      <c r="C25" t="str">
        <f>""</f>
        <v/>
      </c>
      <c r="D25" t="str">
        <f>""</f>
        <v/>
      </c>
      <c r="E25" t="str">
        <f>""</f>
        <v/>
      </c>
      <c r="F25" t="str">
        <f>""</f>
        <v/>
      </c>
      <c r="G25" t="str">
        <f>"-0.087***"</f>
        <v>-0.087***</v>
      </c>
      <c r="H25" t="str">
        <f>""</f>
        <v/>
      </c>
      <c r="I25" t="str">
        <f>""</f>
        <v/>
      </c>
      <c r="J25" t="str">
        <f>""</f>
        <v/>
      </c>
      <c r="K25" t="str">
        <f>""</f>
        <v/>
      </c>
      <c r="L25" t="str">
        <f>""</f>
        <v/>
      </c>
      <c r="M25" t="str">
        <f>""</f>
        <v/>
      </c>
      <c r="N25" t="str">
        <f>""</f>
        <v/>
      </c>
      <c r="O25" t="str">
        <f>""</f>
        <v/>
      </c>
      <c r="P25" t="str">
        <f>""</f>
        <v/>
      </c>
      <c r="Q25" t="str">
        <f>""</f>
        <v/>
      </c>
      <c r="R25" t="str">
        <f>""</f>
        <v/>
      </c>
      <c r="S25" t="str">
        <f>""</f>
        <v/>
      </c>
      <c r="T25" t="str">
        <f>""</f>
        <v/>
      </c>
      <c r="U25" t="str">
        <f>""</f>
        <v/>
      </c>
      <c r="V25" t="str">
        <f>""</f>
        <v/>
      </c>
      <c r="W25" t="str">
        <f>""</f>
        <v/>
      </c>
      <c r="X25" t="str">
        <f>""</f>
        <v/>
      </c>
      <c r="Y25" t="str">
        <f>""</f>
        <v/>
      </c>
      <c r="Z25" t="str">
        <f>""</f>
        <v/>
      </c>
      <c r="AA25" t="str">
        <f>""</f>
        <v/>
      </c>
      <c r="AB25" t="str">
        <f>""</f>
        <v/>
      </c>
      <c r="AC25" t="str">
        <f>""</f>
        <v/>
      </c>
      <c r="AD25" t="str">
        <f>""</f>
        <v/>
      </c>
      <c r="AE25" t="str">
        <f>""</f>
        <v/>
      </c>
      <c r="AF25" t="str">
        <f>""</f>
        <v/>
      </c>
      <c r="AG25" t="str">
        <f>""</f>
        <v/>
      </c>
      <c r="AH25" t="str">
        <f>""</f>
        <v/>
      </c>
      <c r="AI25" t="str">
        <f>""</f>
        <v/>
      </c>
      <c r="AJ25" t="str">
        <f>""</f>
        <v/>
      </c>
      <c r="AK25" t="str">
        <f>""</f>
        <v/>
      </c>
      <c r="AL25" t="str">
        <f>""</f>
        <v/>
      </c>
      <c r="AM25" t="str">
        <f>""</f>
        <v/>
      </c>
      <c r="AN25" t="str">
        <f>""</f>
        <v/>
      </c>
      <c r="AO25" t="str">
        <f>""</f>
        <v/>
      </c>
      <c r="AP25" t="str">
        <f>""</f>
        <v/>
      </c>
      <c r="AQ25" t="str">
        <f>""</f>
        <v/>
      </c>
      <c r="AR25" t="str">
        <f>""</f>
        <v/>
      </c>
      <c r="AS25" t="str">
        <f>""</f>
        <v/>
      </c>
      <c r="AT25" t="str">
        <f>""</f>
        <v/>
      </c>
      <c r="AU25" t="str">
        <f>""</f>
        <v/>
      </c>
      <c r="AV25" t="str">
        <f>""</f>
        <v/>
      </c>
      <c r="AW25" t="str">
        <f>""</f>
        <v/>
      </c>
      <c r="AX25" t="str">
        <f>""</f>
        <v/>
      </c>
      <c r="AY25" t="str">
        <f>""</f>
        <v/>
      </c>
      <c r="AZ25" t="str">
        <f>""</f>
        <v/>
      </c>
      <c r="BA25" t="str">
        <f>""</f>
        <v/>
      </c>
    </row>
    <row r="26" spans="2:53" x14ac:dyDescent="0.2">
      <c r="B26" t="str">
        <f>""</f>
        <v/>
      </c>
      <c r="C26" t="str">
        <f>""</f>
        <v/>
      </c>
      <c r="D26" t="str">
        <f>""</f>
        <v/>
      </c>
      <c r="E26" t="str">
        <f>""</f>
        <v/>
      </c>
      <c r="F26" t="str">
        <f>""</f>
        <v/>
      </c>
      <c r="G26" t="str">
        <f>"[0.029]"</f>
        <v>[0.029]</v>
      </c>
      <c r="H26" t="str">
        <f>""</f>
        <v/>
      </c>
      <c r="I26" t="str">
        <f>""</f>
        <v/>
      </c>
      <c r="J26" t="str">
        <f>""</f>
        <v/>
      </c>
      <c r="K26" t="str">
        <f>""</f>
        <v/>
      </c>
      <c r="L26" t="str">
        <f>""</f>
        <v/>
      </c>
      <c r="M26" t="str">
        <f>""</f>
        <v/>
      </c>
      <c r="N26" t="str">
        <f>""</f>
        <v/>
      </c>
      <c r="O26" t="str">
        <f>""</f>
        <v/>
      </c>
      <c r="P26" t="str">
        <f>""</f>
        <v/>
      </c>
      <c r="Q26" t="str">
        <f>""</f>
        <v/>
      </c>
      <c r="R26" t="str">
        <f>""</f>
        <v/>
      </c>
      <c r="S26" t="str">
        <f>""</f>
        <v/>
      </c>
      <c r="T26" t="str">
        <f>""</f>
        <v/>
      </c>
      <c r="U26" t="str">
        <f>""</f>
        <v/>
      </c>
      <c r="V26" t="str">
        <f>""</f>
        <v/>
      </c>
      <c r="W26" t="str">
        <f>""</f>
        <v/>
      </c>
      <c r="X26" t="str">
        <f>""</f>
        <v/>
      </c>
      <c r="Y26" t="str">
        <f>""</f>
        <v/>
      </c>
      <c r="Z26" t="str">
        <f>""</f>
        <v/>
      </c>
      <c r="AA26" t="str">
        <f>""</f>
        <v/>
      </c>
      <c r="AB26" t="str">
        <f>""</f>
        <v/>
      </c>
      <c r="AC26" t="str">
        <f>""</f>
        <v/>
      </c>
      <c r="AD26" t="str">
        <f>""</f>
        <v/>
      </c>
      <c r="AE26" t="str">
        <f>""</f>
        <v/>
      </c>
      <c r="AF26" t="str">
        <f>""</f>
        <v/>
      </c>
      <c r="AG26" t="str">
        <f>""</f>
        <v/>
      </c>
      <c r="AH26" t="str">
        <f>""</f>
        <v/>
      </c>
      <c r="AI26" t="str">
        <f>""</f>
        <v/>
      </c>
      <c r="AJ26" t="str">
        <f>""</f>
        <v/>
      </c>
      <c r="AK26" t="str">
        <f>""</f>
        <v/>
      </c>
      <c r="AL26" t="str">
        <f>""</f>
        <v/>
      </c>
      <c r="AM26" t="str">
        <f>""</f>
        <v/>
      </c>
      <c r="AN26" t="str">
        <f>""</f>
        <v/>
      </c>
      <c r="AO26" t="str">
        <f>""</f>
        <v/>
      </c>
      <c r="AP26" t="str">
        <f>""</f>
        <v/>
      </c>
      <c r="AQ26" t="str">
        <f>""</f>
        <v/>
      </c>
      <c r="AR26" t="str">
        <f>""</f>
        <v/>
      </c>
      <c r="AS26" t="str">
        <f>""</f>
        <v/>
      </c>
      <c r="AT26" t="str">
        <f>""</f>
        <v/>
      </c>
      <c r="AU26" t="str">
        <f>""</f>
        <v/>
      </c>
      <c r="AV26" t="str">
        <f>""</f>
        <v/>
      </c>
      <c r="AW26" t="str">
        <f>""</f>
        <v/>
      </c>
      <c r="AX26" t="str">
        <f>""</f>
        <v/>
      </c>
      <c r="AY26" t="str">
        <f>""</f>
        <v/>
      </c>
      <c r="AZ26" t="str">
        <f>""</f>
        <v/>
      </c>
      <c r="BA26" t="str">
        <f>""</f>
        <v/>
      </c>
    </row>
    <row r="27" spans="2:53" x14ac:dyDescent="0.2">
      <c r="B27" t="str">
        <f>"Interaction"</f>
        <v>Interaction</v>
      </c>
      <c r="C27" t="str">
        <f>""</f>
        <v/>
      </c>
      <c r="D27" t="str">
        <f>""</f>
        <v/>
      </c>
      <c r="E27" t="str">
        <f>""</f>
        <v/>
      </c>
      <c r="F27" t="str">
        <f>""</f>
        <v/>
      </c>
      <c r="G27" t="str">
        <f>"0.025***"</f>
        <v>0.025***</v>
      </c>
      <c r="H27" t="str">
        <f>""</f>
        <v/>
      </c>
      <c r="I27" t="str">
        <f>""</f>
        <v/>
      </c>
      <c r="J27" t="str">
        <f>""</f>
        <v/>
      </c>
      <c r="K27" t="str">
        <f>""</f>
        <v/>
      </c>
      <c r="L27" t="str">
        <f>""</f>
        <v/>
      </c>
      <c r="M27" t="str">
        <f>""</f>
        <v/>
      </c>
      <c r="N27" t="str">
        <f>""</f>
        <v/>
      </c>
      <c r="O27" t="str">
        <f>""</f>
        <v/>
      </c>
      <c r="P27" t="str">
        <f>""</f>
        <v/>
      </c>
      <c r="Q27" t="str">
        <f>""</f>
        <v/>
      </c>
      <c r="R27" t="str">
        <f>""</f>
        <v/>
      </c>
      <c r="S27" t="str">
        <f>""</f>
        <v/>
      </c>
      <c r="T27" t="str">
        <f>""</f>
        <v/>
      </c>
      <c r="U27" t="str">
        <f>""</f>
        <v/>
      </c>
      <c r="V27" t="str">
        <f>""</f>
        <v/>
      </c>
      <c r="W27" t="str">
        <f>""</f>
        <v/>
      </c>
      <c r="X27" t="str">
        <f>""</f>
        <v/>
      </c>
      <c r="Y27" t="str">
        <f>""</f>
        <v/>
      </c>
      <c r="Z27" t="str">
        <f>""</f>
        <v/>
      </c>
      <c r="AA27" t="str">
        <f>""</f>
        <v/>
      </c>
      <c r="AB27" t="str">
        <f>""</f>
        <v/>
      </c>
      <c r="AC27" t="str">
        <f>""</f>
        <v/>
      </c>
      <c r="AD27" t="str">
        <f>""</f>
        <v/>
      </c>
      <c r="AE27" t="str">
        <f>""</f>
        <v/>
      </c>
      <c r="AF27" t="str">
        <f>""</f>
        <v/>
      </c>
      <c r="AG27" t="str">
        <f>""</f>
        <v/>
      </c>
      <c r="AH27" t="str">
        <f>""</f>
        <v/>
      </c>
      <c r="AI27" t="str">
        <f>""</f>
        <v/>
      </c>
      <c r="AJ27" t="str">
        <f>""</f>
        <v/>
      </c>
      <c r="AK27" t="str">
        <f>""</f>
        <v/>
      </c>
      <c r="AL27" t="str">
        <f>""</f>
        <v/>
      </c>
      <c r="AM27" t="str">
        <f>""</f>
        <v/>
      </c>
      <c r="AN27" t="str">
        <f>""</f>
        <v/>
      </c>
      <c r="AO27" t="str">
        <f>""</f>
        <v/>
      </c>
      <c r="AP27" t="str">
        <f>""</f>
        <v/>
      </c>
      <c r="AQ27" t="str">
        <f>""</f>
        <v/>
      </c>
      <c r="AR27" t="str">
        <f>""</f>
        <v/>
      </c>
      <c r="AS27" t="str">
        <f>""</f>
        <v/>
      </c>
      <c r="AT27" t="str">
        <f>""</f>
        <v/>
      </c>
      <c r="AU27" t="str">
        <f>""</f>
        <v/>
      </c>
      <c r="AV27" t="str">
        <f>""</f>
        <v/>
      </c>
      <c r="AW27" t="str">
        <f>""</f>
        <v/>
      </c>
      <c r="AX27" t="str">
        <f>""</f>
        <v/>
      </c>
      <c r="AY27" t="str">
        <f>""</f>
        <v/>
      </c>
      <c r="AZ27" t="str">
        <f>""</f>
        <v/>
      </c>
      <c r="BA27" t="str">
        <f>""</f>
        <v/>
      </c>
    </row>
    <row r="28" spans="2:53" x14ac:dyDescent="0.2">
      <c r="B28" t="str">
        <f>""</f>
        <v/>
      </c>
      <c r="C28" t="str">
        <f>""</f>
        <v/>
      </c>
      <c r="D28" t="str">
        <f>""</f>
        <v/>
      </c>
      <c r="E28" t="str">
        <f>""</f>
        <v/>
      </c>
      <c r="F28" t="str">
        <f>""</f>
        <v/>
      </c>
      <c r="G28" t="str">
        <f>"[0.010]"</f>
        <v>[0.010]</v>
      </c>
      <c r="H28" t="str">
        <f>""</f>
        <v/>
      </c>
      <c r="I28" t="str">
        <f>""</f>
        <v/>
      </c>
      <c r="J28" t="str">
        <f>""</f>
        <v/>
      </c>
      <c r="K28" t="str">
        <f>""</f>
        <v/>
      </c>
      <c r="L28" t="str">
        <f>""</f>
        <v/>
      </c>
      <c r="M28" t="str">
        <f>""</f>
        <v/>
      </c>
      <c r="N28" t="str">
        <f>""</f>
        <v/>
      </c>
      <c r="O28" t="str">
        <f>""</f>
        <v/>
      </c>
      <c r="P28" t="str">
        <f>""</f>
        <v/>
      </c>
      <c r="Q28" t="str">
        <f>""</f>
        <v/>
      </c>
      <c r="R28" t="str">
        <f>""</f>
        <v/>
      </c>
      <c r="S28" t="str">
        <f>""</f>
        <v/>
      </c>
      <c r="T28" t="str">
        <f>""</f>
        <v/>
      </c>
      <c r="U28" t="str">
        <f>""</f>
        <v/>
      </c>
      <c r="V28" t="str">
        <f>""</f>
        <v/>
      </c>
      <c r="W28" t="str">
        <f>""</f>
        <v/>
      </c>
      <c r="X28" t="str">
        <f>""</f>
        <v/>
      </c>
      <c r="Y28" t="str">
        <f>""</f>
        <v/>
      </c>
      <c r="Z28" t="str">
        <f>""</f>
        <v/>
      </c>
      <c r="AA28" t="str">
        <f>""</f>
        <v/>
      </c>
      <c r="AB28" t="str">
        <f>""</f>
        <v/>
      </c>
      <c r="AC28" t="str">
        <f>""</f>
        <v/>
      </c>
      <c r="AD28" t="str">
        <f>""</f>
        <v/>
      </c>
      <c r="AE28" t="str">
        <f>""</f>
        <v/>
      </c>
      <c r="AF28" t="str">
        <f>""</f>
        <v/>
      </c>
      <c r="AG28" t="str">
        <f>""</f>
        <v/>
      </c>
      <c r="AH28" t="str">
        <f>""</f>
        <v/>
      </c>
      <c r="AI28" t="str">
        <f>""</f>
        <v/>
      </c>
      <c r="AJ28" t="str">
        <f>""</f>
        <v/>
      </c>
      <c r="AK28" t="str">
        <f>""</f>
        <v/>
      </c>
      <c r="AL28" t="str">
        <f>""</f>
        <v/>
      </c>
      <c r="AM28" t="str">
        <f>""</f>
        <v/>
      </c>
      <c r="AN28" t="str">
        <f>""</f>
        <v/>
      </c>
      <c r="AO28" t="str">
        <f>""</f>
        <v/>
      </c>
      <c r="AP28" t="str">
        <f>""</f>
        <v/>
      </c>
      <c r="AQ28" t="str">
        <f>""</f>
        <v/>
      </c>
      <c r="AR28" t="str">
        <f>""</f>
        <v/>
      </c>
      <c r="AS28" t="str">
        <f>""</f>
        <v/>
      </c>
      <c r="AT28" t="str">
        <f>""</f>
        <v/>
      </c>
      <c r="AU28" t="str">
        <f>""</f>
        <v/>
      </c>
      <c r="AV28" t="str">
        <f>""</f>
        <v/>
      </c>
      <c r="AW28" t="str">
        <f>""</f>
        <v/>
      </c>
      <c r="AX28" t="str">
        <f>""</f>
        <v/>
      </c>
      <c r="AY28" t="str">
        <f>""</f>
        <v/>
      </c>
      <c r="AZ28" t="str">
        <f>""</f>
        <v/>
      </c>
      <c r="BA28" t="str">
        <f>""</f>
        <v/>
      </c>
    </row>
    <row r="29" spans="2:53" x14ac:dyDescent="0.2">
      <c r="B29" t="str">
        <f>"Share of males  who left household 1998-2007"</f>
        <v>Share of males  who left household 1998-2007</v>
      </c>
      <c r="C29" t="str">
        <f>""</f>
        <v/>
      </c>
      <c r="D29" t="str">
        <f>""</f>
        <v/>
      </c>
      <c r="E29" t="str">
        <f>""</f>
        <v/>
      </c>
      <c r="F29" t="str">
        <f>""</f>
        <v/>
      </c>
      <c r="G29" t="str">
        <f>""</f>
        <v/>
      </c>
      <c r="H29" t="str">
        <f>"-0.163***"</f>
        <v>-0.163***</v>
      </c>
      <c r="I29" t="str">
        <f>""</f>
        <v/>
      </c>
      <c r="J29" t="str">
        <f>""</f>
        <v/>
      </c>
      <c r="K29" t="str">
        <f>""</f>
        <v/>
      </c>
      <c r="L29" t="str">
        <f>""</f>
        <v/>
      </c>
      <c r="M29" t="str">
        <f>""</f>
        <v/>
      </c>
      <c r="N29" t="str">
        <f>""</f>
        <v/>
      </c>
      <c r="O29" t="str">
        <f>""</f>
        <v/>
      </c>
      <c r="P29" t="str">
        <f>""</f>
        <v/>
      </c>
      <c r="Q29" t="str">
        <f>""</f>
        <v/>
      </c>
      <c r="R29" t="str">
        <f>""</f>
        <v/>
      </c>
      <c r="S29" t="str">
        <f>""</f>
        <v/>
      </c>
      <c r="T29" t="str">
        <f>""</f>
        <v/>
      </c>
      <c r="U29" t="str">
        <f>""</f>
        <v/>
      </c>
      <c r="V29" t="str">
        <f>""</f>
        <v/>
      </c>
      <c r="W29" t="str">
        <f>""</f>
        <v/>
      </c>
      <c r="X29" t="str">
        <f>""</f>
        <v/>
      </c>
      <c r="Y29" t="str">
        <f>""</f>
        <v/>
      </c>
      <c r="Z29" t="str">
        <f>""</f>
        <v/>
      </c>
      <c r="AA29" t="str">
        <f>""</f>
        <v/>
      </c>
      <c r="AB29" t="str">
        <f>""</f>
        <v/>
      </c>
      <c r="AC29" t="str">
        <f>""</f>
        <v/>
      </c>
      <c r="AD29" t="str">
        <f>""</f>
        <v/>
      </c>
      <c r="AE29" t="str">
        <f>""</f>
        <v/>
      </c>
      <c r="AF29" t="str">
        <f>""</f>
        <v/>
      </c>
      <c r="AG29" t="str">
        <f>""</f>
        <v/>
      </c>
      <c r="AH29" t="str">
        <f>""</f>
        <v/>
      </c>
      <c r="AI29" t="str">
        <f>""</f>
        <v/>
      </c>
      <c r="AJ29" t="str">
        <f>""</f>
        <v/>
      </c>
      <c r="AK29" t="str">
        <f>""</f>
        <v/>
      </c>
      <c r="AL29" t="str">
        <f>""</f>
        <v/>
      </c>
      <c r="AM29" t="str">
        <f>""</f>
        <v/>
      </c>
      <c r="AN29" t="str">
        <f>""</f>
        <v/>
      </c>
      <c r="AO29" t="str">
        <f>""</f>
        <v/>
      </c>
      <c r="AP29" t="str">
        <f>""</f>
        <v/>
      </c>
      <c r="AQ29" t="str">
        <f>""</f>
        <v/>
      </c>
      <c r="AR29" t="str">
        <f>""</f>
        <v/>
      </c>
      <c r="AS29" t="str">
        <f>""</f>
        <v/>
      </c>
      <c r="AT29" t="str">
        <f>""</f>
        <v/>
      </c>
      <c r="AU29" t="str">
        <f>""</f>
        <v/>
      </c>
      <c r="AV29" t="str">
        <f>""</f>
        <v/>
      </c>
      <c r="AW29" t="str">
        <f>""</f>
        <v/>
      </c>
      <c r="AX29" t="str">
        <f>""</f>
        <v/>
      </c>
      <c r="AY29" t="str">
        <f>""</f>
        <v/>
      </c>
      <c r="AZ29" t="str">
        <f>""</f>
        <v/>
      </c>
      <c r="BA29" t="str">
        <f>""</f>
        <v/>
      </c>
    </row>
    <row r="30" spans="2:53" x14ac:dyDescent="0.2">
      <c r="B30" t="str">
        <f>""</f>
        <v/>
      </c>
      <c r="C30" t="str">
        <f>""</f>
        <v/>
      </c>
      <c r="D30" t="str">
        <f>""</f>
        <v/>
      </c>
      <c r="E30" t="str">
        <f>""</f>
        <v/>
      </c>
      <c r="F30" t="str">
        <f>""</f>
        <v/>
      </c>
      <c r="G30" t="str">
        <f>""</f>
        <v/>
      </c>
      <c r="H30" t="str">
        <f>"[0.053]"</f>
        <v>[0.053]</v>
      </c>
      <c r="I30" t="str">
        <f>""</f>
        <v/>
      </c>
      <c r="J30" t="str">
        <f>""</f>
        <v/>
      </c>
      <c r="K30" t="str">
        <f>""</f>
        <v/>
      </c>
      <c r="L30" t="str">
        <f>""</f>
        <v/>
      </c>
      <c r="M30" t="str">
        <f>""</f>
        <v/>
      </c>
      <c r="N30" t="str">
        <f>""</f>
        <v/>
      </c>
      <c r="O30" t="str">
        <f>""</f>
        <v/>
      </c>
      <c r="P30" t="str">
        <f>""</f>
        <v/>
      </c>
      <c r="Q30" t="str">
        <f>""</f>
        <v/>
      </c>
      <c r="R30" t="str">
        <f>""</f>
        <v/>
      </c>
      <c r="S30" t="str">
        <f>""</f>
        <v/>
      </c>
      <c r="T30" t="str">
        <f>""</f>
        <v/>
      </c>
      <c r="U30" t="str">
        <f>""</f>
        <v/>
      </c>
      <c r="V30" t="str">
        <f>""</f>
        <v/>
      </c>
      <c r="W30" t="str">
        <f>""</f>
        <v/>
      </c>
      <c r="X30" t="str">
        <f>""</f>
        <v/>
      </c>
      <c r="Y30" t="str">
        <f>""</f>
        <v/>
      </c>
      <c r="Z30" t="str">
        <f>""</f>
        <v/>
      </c>
      <c r="AA30" t="str">
        <f>""</f>
        <v/>
      </c>
      <c r="AB30" t="str">
        <f>""</f>
        <v/>
      </c>
      <c r="AC30" t="str">
        <f>""</f>
        <v/>
      </c>
      <c r="AD30" t="str">
        <f>""</f>
        <v/>
      </c>
      <c r="AE30" t="str">
        <f>""</f>
        <v/>
      </c>
      <c r="AF30" t="str">
        <f>""</f>
        <v/>
      </c>
      <c r="AG30" t="str">
        <f>""</f>
        <v/>
      </c>
      <c r="AH30" t="str">
        <f>""</f>
        <v/>
      </c>
      <c r="AI30" t="str">
        <f>""</f>
        <v/>
      </c>
      <c r="AJ30" t="str">
        <f>""</f>
        <v/>
      </c>
      <c r="AK30" t="str">
        <f>""</f>
        <v/>
      </c>
      <c r="AL30" t="str">
        <f>""</f>
        <v/>
      </c>
      <c r="AM30" t="str">
        <f>""</f>
        <v/>
      </c>
      <c r="AN30" t="str">
        <f>""</f>
        <v/>
      </c>
      <c r="AO30" t="str">
        <f>""</f>
        <v/>
      </c>
      <c r="AP30" t="str">
        <f>""</f>
        <v/>
      </c>
      <c r="AQ30" t="str">
        <f>""</f>
        <v/>
      </c>
      <c r="AR30" t="str">
        <f>""</f>
        <v/>
      </c>
      <c r="AS30" t="str">
        <f>""</f>
        <v/>
      </c>
      <c r="AT30" t="str">
        <f>""</f>
        <v/>
      </c>
      <c r="AU30" t="str">
        <f>""</f>
        <v/>
      </c>
      <c r="AV30" t="str">
        <f>""</f>
        <v/>
      </c>
      <c r="AW30" t="str">
        <f>""</f>
        <v/>
      </c>
      <c r="AX30" t="str">
        <f>""</f>
        <v/>
      </c>
      <c r="AY30" t="str">
        <f>""</f>
        <v/>
      </c>
      <c r="AZ30" t="str">
        <f>""</f>
        <v/>
      </c>
      <c r="BA30" t="str">
        <f>""</f>
        <v/>
      </c>
    </row>
    <row r="31" spans="2:53" x14ac:dyDescent="0.2">
      <c r="B31" t="str">
        <f>"Interaction"</f>
        <v>Interaction</v>
      </c>
      <c r="C31" t="str">
        <f>""</f>
        <v/>
      </c>
      <c r="D31" t="str">
        <f>""</f>
        <v/>
      </c>
      <c r="E31" t="str">
        <f>""</f>
        <v/>
      </c>
      <c r="F31" t="str">
        <f>""</f>
        <v/>
      </c>
      <c r="G31" t="str">
        <f>""</f>
        <v/>
      </c>
      <c r="H31" t="str">
        <f>"0.033**"</f>
        <v>0.033**</v>
      </c>
      <c r="I31" t="str">
        <f>""</f>
        <v/>
      </c>
      <c r="J31" t="str">
        <f>""</f>
        <v/>
      </c>
      <c r="K31" t="str">
        <f>""</f>
        <v/>
      </c>
      <c r="L31" t="str">
        <f>""</f>
        <v/>
      </c>
      <c r="M31" t="str">
        <f>""</f>
        <v/>
      </c>
      <c r="N31" t="str">
        <f>""</f>
        <v/>
      </c>
      <c r="O31" t="str">
        <f>""</f>
        <v/>
      </c>
      <c r="P31" t="str">
        <f>""</f>
        <v/>
      </c>
      <c r="Q31" t="str">
        <f>""</f>
        <v/>
      </c>
      <c r="R31" t="str">
        <f>""</f>
        <v/>
      </c>
      <c r="S31" t="str">
        <f>""</f>
        <v/>
      </c>
      <c r="T31" t="str">
        <f>""</f>
        <v/>
      </c>
      <c r="U31" t="str">
        <f>""</f>
        <v/>
      </c>
      <c r="V31" t="str">
        <f>""</f>
        <v/>
      </c>
      <c r="W31" t="str">
        <f>""</f>
        <v/>
      </c>
      <c r="X31" t="str">
        <f>""</f>
        <v/>
      </c>
      <c r="Y31" t="str">
        <f>""</f>
        <v/>
      </c>
      <c r="Z31" t="str">
        <f>""</f>
        <v/>
      </c>
      <c r="AA31" t="str">
        <f>""</f>
        <v/>
      </c>
      <c r="AB31" t="str">
        <f>""</f>
        <v/>
      </c>
      <c r="AC31" t="str">
        <f>""</f>
        <v/>
      </c>
      <c r="AD31" t="str">
        <f>""</f>
        <v/>
      </c>
      <c r="AE31" t="str">
        <f>""</f>
        <v/>
      </c>
      <c r="AF31" t="str">
        <f>""</f>
        <v/>
      </c>
      <c r="AG31" t="str">
        <f>""</f>
        <v/>
      </c>
      <c r="AH31" t="str">
        <f>""</f>
        <v/>
      </c>
      <c r="AI31" t="str">
        <f>""</f>
        <v/>
      </c>
      <c r="AJ31" t="str">
        <f>""</f>
        <v/>
      </c>
      <c r="AK31" t="str">
        <f>""</f>
        <v/>
      </c>
      <c r="AL31" t="str">
        <f>""</f>
        <v/>
      </c>
      <c r="AM31" t="str">
        <f>""</f>
        <v/>
      </c>
      <c r="AN31" t="str">
        <f>""</f>
        <v/>
      </c>
      <c r="AO31" t="str">
        <f>""</f>
        <v/>
      </c>
      <c r="AP31" t="str">
        <f>""</f>
        <v/>
      </c>
      <c r="AQ31" t="str">
        <f>""</f>
        <v/>
      </c>
      <c r="AR31" t="str">
        <f>""</f>
        <v/>
      </c>
      <c r="AS31" t="str">
        <f>""</f>
        <v/>
      </c>
      <c r="AT31" t="str">
        <f>""</f>
        <v/>
      </c>
      <c r="AU31" t="str">
        <f>""</f>
        <v/>
      </c>
      <c r="AV31" t="str">
        <f>""</f>
        <v/>
      </c>
      <c r="AW31" t="str">
        <f>""</f>
        <v/>
      </c>
      <c r="AX31" t="str">
        <f>""</f>
        <v/>
      </c>
      <c r="AY31" t="str">
        <f>""</f>
        <v/>
      </c>
      <c r="AZ31" t="str">
        <f>""</f>
        <v/>
      </c>
      <c r="BA31" t="str">
        <f>""</f>
        <v/>
      </c>
    </row>
    <row r="32" spans="2:53" x14ac:dyDescent="0.2">
      <c r="B32" t="str">
        <f>""</f>
        <v/>
      </c>
      <c r="C32" t="str">
        <f>""</f>
        <v/>
      </c>
      <c r="D32" t="str">
        <f>""</f>
        <v/>
      </c>
      <c r="E32" t="str">
        <f>""</f>
        <v/>
      </c>
      <c r="F32" t="str">
        <f>""</f>
        <v/>
      </c>
      <c r="G32" t="str">
        <f>""</f>
        <v/>
      </c>
      <c r="H32" t="str">
        <f>"[0.014]"</f>
        <v>[0.014]</v>
      </c>
      <c r="I32" t="str">
        <f>""</f>
        <v/>
      </c>
      <c r="J32" t="str">
        <f>""</f>
        <v/>
      </c>
      <c r="K32" t="str">
        <f>""</f>
        <v/>
      </c>
      <c r="L32" t="str">
        <f>""</f>
        <v/>
      </c>
      <c r="M32" t="str">
        <f>""</f>
        <v/>
      </c>
      <c r="N32" t="str">
        <f>""</f>
        <v/>
      </c>
      <c r="O32" t="str">
        <f>""</f>
        <v/>
      </c>
      <c r="P32" t="str">
        <f>""</f>
        <v/>
      </c>
      <c r="Q32" t="str">
        <f>""</f>
        <v/>
      </c>
      <c r="R32" t="str">
        <f>""</f>
        <v/>
      </c>
      <c r="S32" t="str">
        <f>""</f>
        <v/>
      </c>
      <c r="T32" t="str">
        <f>""</f>
        <v/>
      </c>
      <c r="U32" t="str">
        <f>""</f>
        <v/>
      </c>
      <c r="V32" t="str">
        <f>""</f>
        <v/>
      </c>
      <c r="W32" t="str">
        <f>""</f>
        <v/>
      </c>
      <c r="X32" t="str">
        <f>""</f>
        <v/>
      </c>
      <c r="Y32" t="str">
        <f>""</f>
        <v/>
      </c>
      <c r="Z32" t="str">
        <f>""</f>
        <v/>
      </c>
      <c r="AA32" t="str">
        <f>""</f>
        <v/>
      </c>
      <c r="AB32" t="str">
        <f>""</f>
        <v/>
      </c>
      <c r="AC32" t="str">
        <f>""</f>
        <v/>
      </c>
      <c r="AD32" t="str">
        <f>""</f>
        <v/>
      </c>
      <c r="AE32" t="str">
        <f>""</f>
        <v/>
      </c>
      <c r="AF32" t="str">
        <f>""</f>
        <v/>
      </c>
      <c r="AG32" t="str">
        <f>""</f>
        <v/>
      </c>
      <c r="AH32" t="str">
        <f>""</f>
        <v/>
      </c>
      <c r="AI32" t="str">
        <f>""</f>
        <v/>
      </c>
      <c r="AJ32" t="str">
        <f>""</f>
        <v/>
      </c>
      <c r="AK32" t="str">
        <f>""</f>
        <v/>
      </c>
      <c r="AL32" t="str">
        <f>""</f>
        <v/>
      </c>
      <c r="AM32" t="str">
        <f>""</f>
        <v/>
      </c>
      <c r="AN32" t="str">
        <f>""</f>
        <v/>
      </c>
      <c r="AO32" t="str">
        <f>""</f>
        <v/>
      </c>
      <c r="AP32" t="str">
        <f>""</f>
        <v/>
      </c>
      <c r="AQ32" t="str">
        <f>""</f>
        <v/>
      </c>
      <c r="AR32" t="str">
        <f>""</f>
        <v/>
      </c>
      <c r="AS32" t="str">
        <f>""</f>
        <v/>
      </c>
      <c r="AT32" t="str">
        <f>""</f>
        <v/>
      </c>
      <c r="AU32" t="str">
        <f>""</f>
        <v/>
      </c>
      <c r="AV32" t="str">
        <f>""</f>
        <v/>
      </c>
      <c r="AW32" t="str">
        <f>""</f>
        <v/>
      </c>
      <c r="AX32" t="str">
        <f>""</f>
        <v/>
      </c>
      <c r="AY32" t="str">
        <f>""</f>
        <v/>
      </c>
      <c r="AZ32" t="str">
        <f>""</f>
        <v/>
      </c>
      <c r="BA32" t="str">
        <f>""</f>
        <v/>
      </c>
    </row>
    <row r="33" spans="2:53" x14ac:dyDescent="0.2">
      <c r="B33" t="str">
        <f>"Average of dead and wounded per year (by 100 people) 1998-2007"</f>
        <v>Average of dead and wounded per year (by 100 people) 1998-2007</v>
      </c>
      <c r="C33" t="str">
        <f>""</f>
        <v/>
      </c>
      <c r="D33" t="str">
        <f>""</f>
        <v/>
      </c>
      <c r="E33" t="str">
        <f>""</f>
        <v/>
      </c>
      <c r="F33" t="str">
        <f>""</f>
        <v/>
      </c>
      <c r="G33" t="str">
        <f>""</f>
        <v/>
      </c>
      <c r="H33" t="str">
        <f>""</f>
        <v/>
      </c>
      <c r="I33" t="str">
        <f>"-3.718**"</f>
        <v>-3.718**</v>
      </c>
      <c r="J33" t="str">
        <f>"-3.513**"</f>
        <v>-3.513**</v>
      </c>
      <c r="K33" t="str">
        <f>"-3.423**"</f>
        <v>-3.423**</v>
      </c>
      <c r="L33" t="str">
        <f>""</f>
        <v/>
      </c>
      <c r="M33" t="str">
        <f>""</f>
        <v/>
      </c>
      <c r="N33" t="str">
        <f>""</f>
        <v/>
      </c>
      <c r="O33" t="str">
        <f>""</f>
        <v/>
      </c>
      <c r="P33" t="str">
        <f>""</f>
        <v/>
      </c>
      <c r="Q33" t="str">
        <f>""</f>
        <v/>
      </c>
      <c r="R33" t="str">
        <f>""</f>
        <v/>
      </c>
      <c r="S33" t="str">
        <f>""</f>
        <v/>
      </c>
      <c r="T33" t="str">
        <f>""</f>
        <v/>
      </c>
      <c r="U33" t="str">
        <f>""</f>
        <v/>
      </c>
      <c r="V33" t="str">
        <f>""</f>
        <v/>
      </c>
      <c r="W33" t="str">
        <f>""</f>
        <v/>
      </c>
      <c r="X33" t="str">
        <f>""</f>
        <v/>
      </c>
      <c r="Y33" t="str">
        <f>""</f>
        <v/>
      </c>
      <c r="Z33" t="str">
        <f>""</f>
        <v/>
      </c>
      <c r="AA33" t="str">
        <f>""</f>
        <v/>
      </c>
      <c r="AB33" t="str">
        <f>""</f>
        <v/>
      </c>
      <c r="AC33" t="str">
        <f>""</f>
        <v/>
      </c>
      <c r="AD33" t="str">
        <f>""</f>
        <v/>
      </c>
      <c r="AE33" t="str">
        <f>""</f>
        <v/>
      </c>
      <c r="AF33" t="str">
        <f>""</f>
        <v/>
      </c>
      <c r="AG33" t="str">
        <f>""</f>
        <v/>
      </c>
      <c r="AH33" t="str">
        <f>""</f>
        <v/>
      </c>
      <c r="AI33" t="str">
        <f>""</f>
        <v/>
      </c>
      <c r="AJ33" t="str">
        <f>""</f>
        <v/>
      </c>
      <c r="AK33" t="str">
        <f>""</f>
        <v/>
      </c>
      <c r="AL33" t="str">
        <f>""</f>
        <v/>
      </c>
      <c r="AM33" t="str">
        <f>""</f>
        <v/>
      </c>
      <c r="AN33" t="str">
        <f>""</f>
        <v/>
      </c>
      <c r="AO33" t="str">
        <f>""</f>
        <v/>
      </c>
      <c r="AP33" t="str">
        <f>""</f>
        <v/>
      </c>
      <c r="AQ33" t="str">
        <f>""</f>
        <v/>
      </c>
      <c r="AR33" t="str">
        <f>""</f>
        <v/>
      </c>
      <c r="AS33" t="str">
        <f>""</f>
        <v/>
      </c>
      <c r="AT33" t="str">
        <f>""</f>
        <v/>
      </c>
      <c r="AU33" t="str">
        <f>""</f>
        <v/>
      </c>
      <c r="AV33" t="str">
        <f>""</f>
        <v/>
      </c>
      <c r="AW33" t="str">
        <f>""</f>
        <v/>
      </c>
      <c r="AX33" t="str">
        <f>""</f>
        <v/>
      </c>
      <c r="AY33" t="str">
        <f>""</f>
        <v/>
      </c>
      <c r="AZ33" t="str">
        <f>""</f>
        <v/>
      </c>
      <c r="BA33" t="str">
        <f>""</f>
        <v/>
      </c>
    </row>
    <row r="34" spans="2:53" x14ac:dyDescent="0.2">
      <c r="B34" t="str">
        <f>""</f>
        <v/>
      </c>
      <c r="C34" t="str">
        <f>""</f>
        <v/>
      </c>
      <c r="D34" t="str">
        <f>""</f>
        <v/>
      </c>
      <c r="E34" t="str">
        <f>""</f>
        <v/>
      </c>
      <c r="F34" t="str">
        <f>""</f>
        <v/>
      </c>
      <c r="G34" t="str">
        <f>""</f>
        <v/>
      </c>
      <c r="H34" t="str">
        <f>""</f>
        <v/>
      </c>
      <c r="I34" t="str">
        <f>"[1.677]"</f>
        <v>[1.677]</v>
      </c>
      <c r="J34" t="str">
        <f>"[1.613]"</f>
        <v>[1.613]</v>
      </c>
      <c r="K34" t="str">
        <f>"[1.578]"</f>
        <v>[1.578]</v>
      </c>
      <c r="L34" t="str">
        <f>""</f>
        <v/>
      </c>
      <c r="M34" t="str">
        <f>""</f>
        <v/>
      </c>
      <c r="N34" t="str">
        <f>""</f>
        <v/>
      </c>
      <c r="O34" t="str">
        <f>""</f>
        <v/>
      </c>
      <c r="P34" t="str">
        <f>""</f>
        <v/>
      </c>
      <c r="Q34" t="str">
        <f>""</f>
        <v/>
      </c>
      <c r="R34" t="str">
        <f>""</f>
        <v/>
      </c>
      <c r="S34" t="str">
        <f>""</f>
        <v/>
      </c>
      <c r="T34" t="str">
        <f>""</f>
        <v/>
      </c>
      <c r="U34" t="str">
        <f>""</f>
        <v/>
      </c>
      <c r="V34" t="str">
        <f>""</f>
        <v/>
      </c>
      <c r="W34" t="str">
        <f>""</f>
        <v/>
      </c>
      <c r="X34" t="str">
        <f>""</f>
        <v/>
      </c>
      <c r="Y34" t="str">
        <f>""</f>
        <v/>
      </c>
      <c r="Z34" t="str">
        <f>""</f>
        <v/>
      </c>
      <c r="AA34" t="str">
        <f>""</f>
        <v/>
      </c>
      <c r="AB34" t="str">
        <f>""</f>
        <v/>
      </c>
      <c r="AC34" t="str">
        <f>""</f>
        <v/>
      </c>
      <c r="AD34" t="str">
        <f>""</f>
        <v/>
      </c>
      <c r="AE34" t="str">
        <f>""</f>
        <v/>
      </c>
      <c r="AF34" t="str">
        <f>""</f>
        <v/>
      </c>
      <c r="AG34" t="str">
        <f>""</f>
        <v/>
      </c>
      <c r="AH34" t="str">
        <f>""</f>
        <v/>
      </c>
      <c r="AI34" t="str">
        <f>""</f>
        <v/>
      </c>
      <c r="AJ34" t="str">
        <f>""</f>
        <v/>
      </c>
      <c r="AK34" t="str">
        <f>""</f>
        <v/>
      </c>
      <c r="AL34" t="str">
        <f>""</f>
        <v/>
      </c>
      <c r="AM34" t="str">
        <f>""</f>
        <v/>
      </c>
      <c r="AN34" t="str">
        <f>""</f>
        <v/>
      </c>
      <c r="AO34" t="str">
        <f>""</f>
        <v/>
      </c>
      <c r="AP34" t="str">
        <f>""</f>
        <v/>
      </c>
      <c r="AQ34" t="str">
        <f>""</f>
        <v/>
      </c>
      <c r="AR34" t="str">
        <f>""</f>
        <v/>
      </c>
      <c r="AS34" t="str">
        <f>""</f>
        <v/>
      </c>
      <c r="AT34" t="str">
        <f>""</f>
        <v/>
      </c>
      <c r="AU34" t="str">
        <f>""</f>
        <v/>
      </c>
      <c r="AV34" t="str">
        <f>""</f>
        <v/>
      </c>
      <c r="AW34" t="str">
        <f>""</f>
        <v/>
      </c>
      <c r="AX34" t="str">
        <f>""</f>
        <v/>
      </c>
      <c r="AY34" t="str">
        <f>""</f>
        <v/>
      </c>
      <c r="AZ34" t="str">
        <f>""</f>
        <v/>
      </c>
      <c r="BA34" t="str">
        <f>""</f>
        <v/>
      </c>
    </row>
    <row r="35" spans="2:53" x14ac:dyDescent="0.2">
      <c r="B35" t="str">
        <f>"At least 1 male left the household in a given year (yes=1)"</f>
        <v>At least 1 male left the household in a given year (yes=1)</v>
      </c>
      <c r="C35" t="str">
        <f>""</f>
        <v/>
      </c>
      <c r="D35" t="str">
        <f>""</f>
        <v/>
      </c>
      <c r="E35" t="str">
        <f>""</f>
        <v/>
      </c>
      <c r="F35" t="str">
        <f>""</f>
        <v/>
      </c>
      <c r="G35" t="str">
        <f>""</f>
        <v/>
      </c>
      <c r="H35" t="str">
        <f>""</f>
        <v/>
      </c>
      <c r="I35" t="str">
        <f>"-0.087**"</f>
        <v>-0.087**</v>
      </c>
      <c r="J35" t="str">
        <f>""</f>
        <v/>
      </c>
      <c r="K35" t="str">
        <f>""</f>
        <v/>
      </c>
      <c r="L35" t="str">
        <f>""</f>
        <v/>
      </c>
      <c r="M35" t="str">
        <f>""</f>
        <v/>
      </c>
      <c r="N35" t="str">
        <f>""</f>
        <v/>
      </c>
      <c r="O35" t="str">
        <f>""</f>
        <v/>
      </c>
      <c r="P35" t="str">
        <f>""</f>
        <v/>
      </c>
      <c r="Q35" t="str">
        <f>""</f>
        <v/>
      </c>
      <c r="R35" t="str">
        <f>""</f>
        <v/>
      </c>
      <c r="S35" t="str">
        <f>""</f>
        <v/>
      </c>
      <c r="T35" t="str">
        <f>""</f>
        <v/>
      </c>
      <c r="U35" t="str">
        <f>""</f>
        <v/>
      </c>
      <c r="V35" t="str">
        <f>""</f>
        <v/>
      </c>
      <c r="W35" t="str">
        <f>""</f>
        <v/>
      </c>
      <c r="X35" t="str">
        <f>""</f>
        <v/>
      </c>
      <c r="Y35" t="str">
        <f>""</f>
        <v/>
      </c>
      <c r="Z35" t="str">
        <f>""</f>
        <v/>
      </c>
      <c r="AA35" t="str">
        <f>""</f>
        <v/>
      </c>
      <c r="AB35" t="str">
        <f>""</f>
        <v/>
      </c>
      <c r="AC35" t="str">
        <f>""</f>
        <v/>
      </c>
      <c r="AD35" t="str">
        <f>""</f>
        <v/>
      </c>
      <c r="AE35" t="str">
        <f>""</f>
        <v/>
      </c>
      <c r="AF35" t="str">
        <f>""</f>
        <v/>
      </c>
      <c r="AG35" t="str">
        <f>""</f>
        <v/>
      </c>
      <c r="AH35" t="str">
        <f>""</f>
        <v/>
      </c>
      <c r="AI35" t="str">
        <f>""</f>
        <v/>
      </c>
      <c r="AJ35" t="str">
        <f>""</f>
        <v/>
      </c>
      <c r="AK35" t="str">
        <f>""</f>
        <v/>
      </c>
      <c r="AL35" t="str">
        <f>""</f>
        <v/>
      </c>
      <c r="AM35" t="str">
        <f>""</f>
        <v/>
      </c>
      <c r="AN35" t="str">
        <f>""</f>
        <v/>
      </c>
      <c r="AO35" t="str">
        <f>""</f>
        <v/>
      </c>
      <c r="AP35" t="str">
        <f>""</f>
        <v/>
      </c>
      <c r="AQ35" t="str">
        <f>""</f>
        <v/>
      </c>
      <c r="AR35" t="str">
        <f>""</f>
        <v/>
      </c>
      <c r="AS35" t="str">
        <f>""</f>
        <v/>
      </c>
      <c r="AT35" t="str">
        <f>""</f>
        <v/>
      </c>
      <c r="AU35" t="str">
        <f>""</f>
        <v/>
      </c>
      <c r="AV35" t="str">
        <f>""</f>
        <v/>
      </c>
      <c r="AW35" t="str">
        <f>""</f>
        <v/>
      </c>
      <c r="AX35" t="str">
        <f>""</f>
        <v/>
      </c>
      <c r="AY35" t="str">
        <f>""</f>
        <v/>
      </c>
      <c r="AZ35" t="str">
        <f>""</f>
        <v/>
      </c>
      <c r="BA35" t="str">
        <f>""</f>
        <v/>
      </c>
    </row>
    <row r="36" spans="2:53" x14ac:dyDescent="0.2">
      <c r="B36" t="str">
        <f>""</f>
        <v/>
      </c>
      <c r="C36" t="str">
        <f>""</f>
        <v/>
      </c>
      <c r="D36" t="str">
        <f>""</f>
        <v/>
      </c>
      <c r="E36" t="str">
        <f>""</f>
        <v/>
      </c>
      <c r="F36" t="str">
        <f>""</f>
        <v/>
      </c>
      <c r="G36" t="str">
        <f>""</f>
        <v/>
      </c>
      <c r="H36" t="str">
        <f>""</f>
        <v/>
      </c>
      <c r="I36" t="str">
        <f>"[0.039]"</f>
        <v>[0.039]</v>
      </c>
      <c r="J36" t="str">
        <f>""</f>
        <v/>
      </c>
      <c r="K36" t="str">
        <f>""</f>
        <v/>
      </c>
      <c r="L36" t="str">
        <f>""</f>
        <v/>
      </c>
      <c r="M36" t="str">
        <f>""</f>
        <v/>
      </c>
      <c r="N36" t="str">
        <f>""</f>
        <v/>
      </c>
      <c r="O36" t="str">
        <f>""</f>
        <v/>
      </c>
      <c r="P36" t="str">
        <f>""</f>
        <v/>
      </c>
      <c r="Q36" t="str">
        <f>""</f>
        <v/>
      </c>
      <c r="R36" t="str">
        <f>""</f>
        <v/>
      </c>
      <c r="S36" t="str">
        <f>""</f>
        <v/>
      </c>
      <c r="T36" t="str">
        <f>""</f>
        <v/>
      </c>
      <c r="U36" t="str">
        <f>""</f>
        <v/>
      </c>
      <c r="V36" t="str">
        <f>""</f>
        <v/>
      </c>
      <c r="W36" t="str">
        <f>""</f>
        <v/>
      </c>
      <c r="X36" t="str">
        <f>""</f>
        <v/>
      </c>
      <c r="Y36" t="str">
        <f>""</f>
        <v/>
      </c>
      <c r="Z36" t="str">
        <f>""</f>
        <v/>
      </c>
      <c r="AA36" t="str">
        <f>""</f>
        <v/>
      </c>
      <c r="AB36" t="str">
        <f>""</f>
        <v/>
      </c>
      <c r="AC36" t="str">
        <f>""</f>
        <v/>
      </c>
      <c r="AD36" t="str">
        <f>""</f>
        <v/>
      </c>
      <c r="AE36" t="str">
        <f>""</f>
        <v/>
      </c>
      <c r="AF36" t="str">
        <f>""</f>
        <v/>
      </c>
      <c r="AG36" t="str">
        <f>""</f>
        <v/>
      </c>
      <c r="AH36" t="str">
        <f>""</f>
        <v/>
      </c>
      <c r="AI36" t="str">
        <f>""</f>
        <v/>
      </c>
      <c r="AJ36" t="str">
        <f>""</f>
        <v/>
      </c>
      <c r="AK36" t="str">
        <f>""</f>
        <v/>
      </c>
      <c r="AL36" t="str">
        <f>""</f>
        <v/>
      </c>
      <c r="AM36" t="str">
        <f>""</f>
        <v/>
      </c>
      <c r="AN36" t="str">
        <f>""</f>
        <v/>
      </c>
      <c r="AO36" t="str">
        <f>""</f>
        <v/>
      </c>
      <c r="AP36" t="str">
        <f>""</f>
        <v/>
      </c>
      <c r="AQ36" t="str">
        <f>""</f>
        <v/>
      </c>
      <c r="AR36" t="str">
        <f>""</f>
        <v/>
      </c>
      <c r="AS36" t="str">
        <f>""</f>
        <v/>
      </c>
      <c r="AT36" t="str">
        <f>""</f>
        <v/>
      </c>
      <c r="AU36" t="str">
        <f>""</f>
        <v/>
      </c>
      <c r="AV36" t="str">
        <f>""</f>
        <v/>
      </c>
      <c r="AW36" t="str">
        <f>""</f>
        <v/>
      </c>
      <c r="AX36" t="str">
        <f>""</f>
        <v/>
      </c>
      <c r="AY36" t="str">
        <f>""</f>
        <v/>
      </c>
      <c r="AZ36" t="str">
        <f>""</f>
        <v/>
      </c>
      <c r="BA36" t="str">
        <f>""</f>
        <v/>
      </c>
    </row>
    <row r="37" spans="2:53" x14ac:dyDescent="0.2">
      <c r="B37" t="str">
        <f>"Interaction"</f>
        <v>Interaction</v>
      </c>
      <c r="C37" t="str">
        <f>""</f>
        <v/>
      </c>
      <c r="D37" t="str">
        <f>""</f>
        <v/>
      </c>
      <c r="E37" t="str">
        <f>""</f>
        <v/>
      </c>
      <c r="F37" t="str">
        <f>""</f>
        <v/>
      </c>
      <c r="G37" t="str">
        <f>""</f>
        <v/>
      </c>
      <c r="H37" t="str">
        <f>""</f>
        <v/>
      </c>
      <c r="I37" t="str">
        <f>"-0.526"</f>
        <v>-0.526</v>
      </c>
      <c r="J37" t="str">
        <f>""</f>
        <v/>
      </c>
      <c r="K37" t="str">
        <f>""</f>
        <v/>
      </c>
      <c r="L37" t="str">
        <f>""</f>
        <v/>
      </c>
      <c r="M37" t="str">
        <f>""</f>
        <v/>
      </c>
      <c r="N37" t="str">
        <f>""</f>
        <v/>
      </c>
      <c r="O37" t="str">
        <f>""</f>
        <v/>
      </c>
      <c r="P37" t="str">
        <f>""</f>
        <v/>
      </c>
      <c r="Q37" t="str">
        <f>""</f>
        <v/>
      </c>
      <c r="R37" t="str">
        <f>""</f>
        <v/>
      </c>
      <c r="S37" t="str">
        <f>""</f>
        <v/>
      </c>
      <c r="T37" t="str">
        <f>""</f>
        <v/>
      </c>
      <c r="U37" t="str">
        <f>""</f>
        <v/>
      </c>
      <c r="V37" t="str">
        <f>""</f>
        <v/>
      </c>
      <c r="W37" t="str">
        <f>""</f>
        <v/>
      </c>
      <c r="X37" t="str">
        <f>""</f>
        <v/>
      </c>
      <c r="Y37" t="str">
        <f>""</f>
        <v/>
      </c>
      <c r="Z37" t="str">
        <f>""</f>
        <v/>
      </c>
      <c r="AA37" t="str">
        <f>""</f>
        <v/>
      </c>
      <c r="AB37" t="str">
        <f>""</f>
        <v/>
      </c>
      <c r="AC37" t="str">
        <f>""</f>
        <v/>
      </c>
      <c r="AD37" t="str">
        <f>""</f>
        <v/>
      </c>
      <c r="AE37" t="str">
        <f>""</f>
        <v/>
      </c>
      <c r="AF37" t="str">
        <f>""</f>
        <v/>
      </c>
      <c r="AG37" t="str">
        <f>""</f>
        <v/>
      </c>
      <c r="AH37" t="str">
        <f>""</f>
        <v/>
      </c>
      <c r="AI37" t="str">
        <f>""</f>
        <v/>
      </c>
      <c r="AJ37" t="str">
        <f>""</f>
        <v/>
      </c>
      <c r="AK37" t="str">
        <f>""</f>
        <v/>
      </c>
      <c r="AL37" t="str">
        <f>""</f>
        <v/>
      </c>
      <c r="AM37" t="str">
        <f>""</f>
        <v/>
      </c>
      <c r="AN37" t="str">
        <f>""</f>
        <v/>
      </c>
      <c r="AO37" t="str">
        <f>""</f>
        <v/>
      </c>
      <c r="AP37" t="str">
        <f>""</f>
        <v/>
      </c>
      <c r="AQ37" t="str">
        <f>""</f>
        <v/>
      </c>
      <c r="AR37" t="str">
        <f>""</f>
        <v/>
      </c>
      <c r="AS37" t="str">
        <f>""</f>
        <v/>
      </c>
      <c r="AT37" t="str">
        <f>""</f>
        <v/>
      </c>
      <c r="AU37" t="str">
        <f>""</f>
        <v/>
      </c>
      <c r="AV37" t="str">
        <f>""</f>
        <v/>
      </c>
      <c r="AW37" t="str">
        <f>""</f>
        <v/>
      </c>
      <c r="AX37" t="str">
        <f>""</f>
        <v/>
      </c>
      <c r="AY37" t="str">
        <f>""</f>
        <v/>
      </c>
      <c r="AZ37" t="str">
        <f>""</f>
        <v/>
      </c>
      <c r="BA37" t="str">
        <f>""</f>
        <v/>
      </c>
    </row>
    <row r="38" spans="2:53" x14ac:dyDescent="0.2">
      <c r="B38" t="str">
        <f>""</f>
        <v/>
      </c>
      <c r="C38" t="str">
        <f>""</f>
        <v/>
      </c>
      <c r="D38" t="str">
        <f>""</f>
        <v/>
      </c>
      <c r="E38" t="str">
        <f>""</f>
        <v/>
      </c>
      <c r="F38" t="str">
        <f>""</f>
        <v/>
      </c>
      <c r="G38" t="str">
        <f>""</f>
        <v/>
      </c>
      <c r="H38" t="str">
        <f>""</f>
        <v/>
      </c>
      <c r="I38" t="str">
        <f>"[2.635]"</f>
        <v>[2.635]</v>
      </c>
      <c r="J38" t="str">
        <f>""</f>
        <v/>
      </c>
      <c r="K38" t="str">
        <f>""</f>
        <v/>
      </c>
      <c r="L38" t="str">
        <f>""</f>
        <v/>
      </c>
      <c r="M38" t="str">
        <f>""</f>
        <v/>
      </c>
      <c r="N38" t="str">
        <f>""</f>
        <v/>
      </c>
      <c r="O38" t="str">
        <f>""</f>
        <v/>
      </c>
      <c r="P38" t="str">
        <f>""</f>
        <v/>
      </c>
      <c r="Q38" t="str">
        <f>""</f>
        <v/>
      </c>
      <c r="R38" t="str">
        <f>""</f>
        <v/>
      </c>
      <c r="S38" t="str">
        <f>""</f>
        <v/>
      </c>
      <c r="T38" t="str">
        <f>""</f>
        <v/>
      </c>
      <c r="U38" t="str">
        <f>""</f>
        <v/>
      </c>
      <c r="V38" t="str">
        <f>""</f>
        <v/>
      </c>
      <c r="W38" t="str">
        <f>""</f>
        <v/>
      </c>
      <c r="X38" t="str">
        <f>""</f>
        <v/>
      </c>
      <c r="Y38" t="str">
        <f>""</f>
        <v/>
      </c>
      <c r="Z38" t="str">
        <f>""</f>
        <v/>
      </c>
      <c r="AA38" t="str">
        <f>""</f>
        <v/>
      </c>
      <c r="AB38" t="str">
        <f>""</f>
        <v/>
      </c>
      <c r="AC38" t="str">
        <f>""</f>
        <v/>
      </c>
      <c r="AD38" t="str">
        <f>""</f>
        <v/>
      </c>
      <c r="AE38" t="str">
        <f>""</f>
        <v/>
      </c>
      <c r="AF38" t="str">
        <f>""</f>
        <v/>
      </c>
      <c r="AG38" t="str">
        <f>""</f>
        <v/>
      </c>
      <c r="AH38" t="str">
        <f>""</f>
        <v/>
      </c>
      <c r="AI38" t="str">
        <f>""</f>
        <v/>
      </c>
      <c r="AJ38" t="str">
        <f>""</f>
        <v/>
      </c>
      <c r="AK38" t="str">
        <f>""</f>
        <v/>
      </c>
      <c r="AL38" t="str">
        <f>""</f>
        <v/>
      </c>
      <c r="AM38" t="str">
        <f>""</f>
        <v/>
      </c>
      <c r="AN38" t="str">
        <f>""</f>
        <v/>
      </c>
      <c r="AO38" t="str">
        <f>""</f>
        <v/>
      </c>
      <c r="AP38" t="str">
        <f>""</f>
        <v/>
      </c>
      <c r="AQ38" t="str">
        <f>""</f>
        <v/>
      </c>
      <c r="AR38" t="str">
        <f>""</f>
        <v/>
      </c>
      <c r="AS38" t="str">
        <f>""</f>
        <v/>
      </c>
      <c r="AT38" t="str">
        <f>""</f>
        <v/>
      </c>
      <c r="AU38" t="str">
        <f>""</f>
        <v/>
      </c>
      <c r="AV38" t="str">
        <f>""</f>
        <v/>
      </c>
      <c r="AW38" t="str">
        <f>""</f>
        <v/>
      </c>
      <c r="AX38" t="str">
        <f>""</f>
        <v/>
      </c>
      <c r="AY38" t="str">
        <f>""</f>
        <v/>
      </c>
      <c r="AZ38" t="str">
        <f>""</f>
        <v/>
      </c>
      <c r="BA38" t="str">
        <f>""</f>
        <v/>
      </c>
    </row>
    <row r="39" spans="2:53" x14ac:dyDescent="0.2">
      <c r="B39" t="str">
        <f>"Number of males who left household 1998-2007"</f>
        <v>Number of males who left household 1998-2007</v>
      </c>
      <c r="C39" t="str">
        <f>""</f>
        <v/>
      </c>
      <c r="D39" t="str">
        <f>""</f>
        <v/>
      </c>
      <c r="E39" t="str">
        <f>""</f>
        <v/>
      </c>
      <c r="F39" t="str">
        <f>""</f>
        <v/>
      </c>
      <c r="G39" t="str">
        <f>""</f>
        <v/>
      </c>
      <c r="H39" t="str">
        <f>""</f>
        <v/>
      </c>
      <c r="I39" t="str">
        <f>""</f>
        <v/>
      </c>
      <c r="J39" t="str">
        <f>"-0.060**"</f>
        <v>-0.060**</v>
      </c>
      <c r="K39" t="str">
        <f>""</f>
        <v/>
      </c>
      <c r="L39" t="str">
        <f>""</f>
        <v/>
      </c>
      <c r="M39" t="str">
        <f>""</f>
        <v/>
      </c>
      <c r="N39" t="str">
        <f>""</f>
        <v/>
      </c>
      <c r="O39" t="str">
        <f>""</f>
        <v/>
      </c>
      <c r="P39" t="str">
        <f>""</f>
        <v/>
      </c>
      <c r="Q39" t="str">
        <f>""</f>
        <v/>
      </c>
      <c r="R39" t="str">
        <f>""</f>
        <v/>
      </c>
      <c r="S39" t="str">
        <f>""</f>
        <v/>
      </c>
      <c r="T39" t="str">
        <f>""</f>
        <v/>
      </c>
      <c r="U39" t="str">
        <f>""</f>
        <v/>
      </c>
      <c r="V39" t="str">
        <f>""</f>
        <v/>
      </c>
      <c r="W39" t="str">
        <f>""</f>
        <v/>
      </c>
      <c r="X39" t="str">
        <f>""</f>
        <v/>
      </c>
      <c r="Y39" t="str">
        <f>""</f>
        <v/>
      </c>
      <c r="Z39" t="str">
        <f>""</f>
        <v/>
      </c>
      <c r="AA39" t="str">
        <f>""</f>
        <v/>
      </c>
      <c r="AB39" t="str">
        <f>""</f>
        <v/>
      </c>
      <c r="AC39" t="str">
        <f>""</f>
        <v/>
      </c>
      <c r="AD39" t="str">
        <f>""</f>
        <v/>
      </c>
      <c r="AE39" t="str">
        <f>""</f>
        <v/>
      </c>
      <c r="AF39" t="str">
        <f>""</f>
        <v/>
      </c>
      <c r="AG39" t="str">
        <f>""</f>
        <v/>
      </c>
      <c r="AH39" t="str">
        <f>""</f>
        <v/>
      </c>
      <c r="AI39" t="str">
        <f>""</f>
        <v/>
      </c>
      <c r="AJ39" t="str">
        <f>""</f>
        <v/>
      </c>
      <c r="AK39" t="str">
        <f>""</f>
        <v/>
      </c>
      <c r="AL39" t="str">
        <f>""</f>
        <v/>
      </c>
      <c r="AM39" t="str">
        <f>""</f>
        <v/>
      </c>
      <c r="AN39" t="str">
        <f>""</f>
        <v/>
      </c>
      <c r="AO39" t="str">
        <f>""</f>
        <v/>
      </c>
      <c r="AP39" t="str">
        <f>""</f>
        <v/>
      </c>
      <c r="AQ39" t="str">
        <f>""</f>
        <v/>
      </c>
      <c r="AR39" t="str">
        <f>""</f>
        <v/>
      </c>
      <c r="AS39" t="str">
        <f>""</f>
        <v/>
      </c>
      <c r="AT39" t="str">
        <f>""</f>
        <v/>
      </c>
      <c r="AU39" t="str">
        <f>""</f>
        <v/>
      </c>
      <c r="AV39" t="str">
        <f>""</f>
        <v/>
      </c>
      <c r="AW39" t="str">
        <f>""</f>
        <v/>
      </c>
      <c r="AX39" t="str">
        <f>""</f>
        <v/>
      </c>
      <c r="AY39" t="str">
        <f>""</f>
        <v/>
      </c>
      <c r="AZ39" t="str">
        <f>""</f>
        <v/>
      </c>
      <c r="BA39" t="str">
        <f>""</f>
        <v/>
      </c>
    </row>
    <row r="40" spans="2:53" x14ac:dyDescent="0.2">
      <c r="B40" t="str">
        <f>""</f>
        <v/>
      </c>
      <c r="C40" t="str">
        <f>""</f>
        <v/>
      </c>
      <c r="D40" t="str">
        <f>""</f>
        <v/>
      </c>
      <c r="E40" t="str">
        <f>""</f>
        <v/>
      </c>
      <c r="F40" t="str">
        <f>""</f>
        <v/>
      </c>
      <c r="G40" t="str">
        <f>""</f>
        <v/>
      </c>
      <c r="H40" t="str">
        <f>""</f>
        <v/>
      </c>
      <c r="I40" t="str">
        <f>""</f>
        <v/>
      </c>
      <c r="J40" t="str">
        <f>"[0.026]"</f>
        <v>[0.026]</v>
      </c>
      <c r="K40" t="str">
        <f>""</f>
        <v/>
      </c>
      <c r="L40" t="str">
        <f>""</f>
        <v/>
      </c>
      <c r="M40" t="str">
        <f>""</f>
        <v/>
      </c>
      <c r="N40" t="str">
        <f>""</f>
        <v/>
      </c>
      <c r="O40" t="str">
        <f>""</f>
        <v/>
      </c>
      <c r="P40" t="str">
        <f>""</f>
        <v/>
      </c>
      <c r="Q40" t="str">
        <f>""</f>
        <v/>
      </c>
      <c r="R40" t="str">
        <f>""</f>
        <v/>
      </c>
      <c r="S40" t="str">
        <f>""</f>
        <v/>
      </c>
      <c r="T40" t="str">
        <f>""</f>
        <v/>
      </c>
      <c r="U40" t="str">
        <f>""</f>
        <v/>
      </c>
      <c r="V40" t="str">
        <f>""</f>
        <v/>
      </c>
      <c r="W40" t="str">
        <f>""</f>
        <v/>
      </c>
      <c r="X40" t="str">
        <f>""</f>
        <v/>
      </c>
      <c r="Y40" t="str">
        <f>""</f>
        <v/>
      </c>
      <c r="Z40" t="str">
        <f>""</f>
        <v/>
      </c>
      <c r="AA40" t="str">
        <f>""</f>
        <v/>
      </c>
      <c r="AB40" t="str">
        <f>""</f>
        <v/>
      </c>
      <c r="AC40" t="str">
        <f>""</f>
        <v/>
      </c>
      <c r="AD40" t="str">
        <f>""</f>
        <v/>
      </c>
      <c r="AE40" t="str">
        <f>""</f>
        <v/>
      </c>
      <c r="AF40" t="str">
        <f>""</f>
        <v/>
      </c>
      <c r="AG40" t="str">
        <f>""</f>
        <v/>
      </c>
      <c r="AH40" t="str">
        <f>""</f>
        <v/>
      </c>
      <c r="AI40" t="str">
        <f>""</f>
        <v/>
      </c>
      <c r="AJ40" t="str">
        <f>""</f>
        <v/>
      </c>
      <c r="AK40" t="str">
        <f>""</f>
        <v/>
      </c>
      <c r="AL40" t="str">
        <f>""</f>
        <v/>
      </c>
      <c r="AM40" t="str">
        <f>""</f>
        <v/>
      </c>
      <c r="AN40" t="str">
        <f>""</f>
        <v/>
      </c>
      <c r="AO40" t="str">
        <f>""</f>
        <v/>
      </c>
      <c r="AP40" t="str">
        <f>""</f>
        <v/>
      </c>
      <c r="AQ40" t="str">
        <f>""</f>
        <v/>
      </c>
      <c r="AR40" t="str">
        <f>""</f>
        <v/>
      </c>
      <c r="AS40" t="str">
        <f>""</f>
        <v/>
      </c>
      <c r="AT40" t="str">
        <f>""</f>
        <v/>
      </c>
      <c r="AU40" t="str">
        <f>""</f>
        <v/>
      </c>
      <c r="AV40" t="str">
        <f>""</f>
        <v/>
      </c>
      <c r="AW40" t="str">
        <f>""</f>
        <v/>
      </c>
      <c r="AX40" t="str">
        <f>""</f>
        <v/>
      </c>
      <c r="AY40" t="str">
        <f>""</f>
        <v/>
      </c>
      <c r="AZ40" t="str">
        <f>""</f>
        <v/>
      </c>
      <c r="BA40" t="str">
        <f>""</f>
        <v/>
      </c>
    </row>
    <row r="41" spans="2:53" x14ac:dyDescent="0.2">
      <c r="B41" t="str">
        <f>"Interaction"</f>
        <v>Interaction</v>
      </c>
      <c r="C41" t="str">
        <f>""</f>
        <v/>
      </c>
      <c r="D41" t="str">
        <f>""</f>
        <v/>
      </c>
      <c r="E41" t="str">
        <f>""</f>
        <v/>
      </c>
      <c r="F41" t="str">
        <f>""</f>
        <v/>
      </c>
      <c r="G41" t="str">
        <f>""</f>
        <v/>
      </c>
      <c r="H41" t="str">
        <f>""</f>
        <v/>
      </c>
      <c r="I41" t="str">
        <f>""</f>
        <v/>
      </c>
      <c r="J41" t="str">
        <f>"-0.696"</f>
        <v>-0.696</v>
      </c>
      <c r="K41" t="str">
        <f>""</f>
        <v/>
      </c>
      <c r="L41" t="str">
        <f>""</f>
        <v/>
      </c>
      <c r="M41" t="str">
        <f>""</f>
        <v/>
      </c>
      <c r="N41" t="str">
        <f>""</f>
        <v/>
      </c>
      <c r="O41" t="str">
        <f>""</f>
        <v/>
      </c>
      <c r="P41" t="str">
        <f>""</f>
        <v/>
      </c>
      <c r="Q41" t="str">
        <f>""</f>
        <v/>
      </c>
      <c r="R41" t="str">
        <f>""</f>
        <v/>
      </c>
      <c r="S41" t="str">
        <f>""</f>
        <v/>
      </c>
      <c r="T41" t="str">
        <f>""</f>
        <v/>
      </c>
      <c r="U41" t="str">
        <f>""</f>
        <v/>
      </c>
      <c r="V41" t="str">
        <f>""</f>
        <v/>
      </c>
      <c r="W41" t="str">
        <f>""</f>
        <v/>
      </c>
      <c r="X41" t="str">
        <f>""</f>
        <v/>
      </c>
      <c r="Y41" t="str">
        <f>""</f>
        <v/>
      </c>
      <c r="Z41" t="str">
        <f>""</f>
        <v/>
      </c>
      <c r="AA41" t="str">
        <f>""</f>
        <v/>
      </c>
      <c r="AB41" t="str">
        <f>""</f>
        <v/>
      </c>
      <c r="AC41" t="str">
        <f>""</f>
        <v/>
      </c>
      <c r="AD41" t="str">
        <f>""</f>
        <v/>
      </c>
      <c r="AE41" t="str">
        <f>""</f>
        <v/>
      </c>
      <c r="AF41" t="str">
        <f>""</f>
        <v/>
      </c>
      <c r="AG41" t="str">
        <f>""</f>
        <v/>
      </c>
      <c r="AH41" t="str">
        <f>""</f>
        <v/>
      </c>
      <c r="AI41" t="str">
        <f>""</f>
        <v/>
      </c>
      <c r="AJ41" t="str">
        <f>""</f>
        <v/>
      </c>
      <c r="AK41" t="str">
        <f>""</f>
        <v/>
      </c>
      <c r="AL41" t="str">
        <f>""</f>
        <v/>
      </c>
      <c r="AM41" t="str">
        <f>""</f>
        <v/>
      </c>
      <c r="AN41" t="str">
        <f>""</f>
        <v/>
      </c>
      <c r="AO41" t="str">
        <f>""</f>
        <v/>
      </c>
      <c r="AP41" t="str">
        <f>""</f>
        <v/>
      </c>
      <c r="AQ41" t="str">
        <f>""</f>
        <v/>
      </c>
      <c r="AR41" t="str">
        <f>""</f>
        <v/>
      </c>
      <c r="AS41" t="str">
        <f>""</f>
        <v/>
      </c>
      <c r="AT41" t="str">
        <f>""</f>
        <v/>
      </c>
      <c r="AU41" t="str">
        <f>""</f>
        <v/>
      </c>
      <c r="AV41" t="str">
        <f>""</f>
        <v/>
      </c>
      <c r="AW41" t="str">
        <f>""</f>
        <v/>
      </c>
      <c r="AX41" t="str">
        <f>""</f>
        <v/>
      </c>
      <c r="AY41" t="str">
        <f>""</f>
        <v/>
      </c>
      <c r="AZ41" t="str">
        <f>""</f>
        <v/>
      </c>
      <c r="BA41" t="str">
        <f>""</f>
        <v/>
      </c>
    </row>
    <row r="42" spans="2:53" x14ac:dyDescent="0.2">
      <c r="B42" t="str">
        <f>""</f>
        <v/>
      </c>
      <c r="C42" t="str">
        <f>""</f>
        <v/>
      </c>
      <c r="D42" t="str">
        <f>""</f>
        <v/>
      </c>
      <c r="E42" t="str">
        <f>""</f>
        <v/>
      </c>
      <c r="F42" t="str">
        <f>""</f>
        <v/>
      </c>
      <c r="G42" t="str">
        <f>""</f>
        <v/>
      </c>
      <c r="H42" t="str">
        <f>""</f>
        <v/>
      </c>
      <c r="I42" t="str">
        <f>""</f>
        <v/>
      </c>
      <c r="J42" t="str">
        <f>"[2.017]"</f>
        <v>[2.017]</v>
      </c>
      <c r="K42" t="str">
        <f>""</f>
        <v/>
      </c>
      <c r="L42" t="str">
        <f>""</f>
        <v/>
      </c>
      <c r="M42" t="str">
        <f>""</f>
        <v/>
      </c>
      <c r="N42" t="str">
        <f>""</f>
        <v/>
      </c>
      <c r="O42" t="str">
        <f>""</f>
        <v/>
      </c>
      <c r="P42" t="str">
        <f>""</f>
        <v/>
      </c>
      <c r="Q42" t="str">
        <f>""</f>
        <v/>
      </c>
      <c r="R42" t="str">
        <f>""</f>
        <v/>
      </c>
      <c r="S42" t="str">
        <f>""</f>
        <v/>
      </c>
      <c r="T42" t="str">
        <f>""</f>
        <v/>
      </c>
      <c r="U42" t="str">
        <f>""</f>
        <v/>
      </c>
      <c r="V42" t="str">
        <f>""</f>
        <v/>
      </c>
      <c r="W42" t="str">
        <f>""</f>
        <v/>
      </c>
      <c r="X42" t="str">
        <f>""</f>
        <v/>
      </c>
      <c r="Y42" t="str">
        <f>""</f>
        <v/>
      </c>
      <c r="Z42" t="str">
        <f>""</f>
        <v/>
      </c>
      <c r="AA42" t="str">
        <f>""</f>
        <v/>
      </c>
      <c r="AB42" t="str">
        <f>""</f>
        <v/>
      </c>
      <c r="AC42" t="str">
        <f>""</f>
        <v/>
      </c>
      <c r="AD42" t="str">
        <f>""</f>
        <v/>
      </c>
      <c r="AE42" t="str">
        <f>""</f>
        <v/>
      </c>
      <c r="AF42" t="str">
        <f>""</f>
        <v/>
      </c>
      <c r="AG42" t="str">
        <f>""</f>
        <v/>
      </c>
      <c r="AH42" t="str">
        <f>""</f>
        <v/>
      </c>
      <c r="AI42" t="str">
        <f>""</f>
        <v/>
      </c>
      <c r="AJ42" t="str">
        <f>""</f>
        <v/>
      </c>
      <c r="AK42" t="str">
        <f>""</f>
        <v/>
      </c>
      <c r="AL42" t="str">
        <f>""</f>
        <v/>
      </c>
      <c r="AM42" t="str">
        <f>""</f>
        <v/>
      </c>
      <c r="AN42" t="str">
        <f>""</f>
        <v/>
      </c>
      <c r="AO42" t="str">
        <f>""</f>
        <v/>
      </c>
      <c r="AP42" t="str">
        <f>""</f>
        <v/>
      </c>
      <c r="AQ42" t="str">
        <f>""</f>
        <v/>
      </c>
      <c r="AR42" t="str">
        <f>""</f>
        <v/>
      </c>
      <c r="AS42" t="str">
        <f>""</f>
        <v/>
      </c>
      <c r="AT42" t="str">
        <f>""</f>
        <v/>
      </c>
      <c r="AU42" t="str">
        <f>""</f>
        <v/>
      </c>
      <c r="AV42" t="str">
        <f>""</f>
        <v/>
      </c>
      <c r="AW42" t="str">
        <f>""</f>
        <v/>
      </c>
      <c r="AX42" t="str">
        <f>""</f>
        <v/>
      </c>
      <c r="AY42" t="str">
        <f>""</f>
        <v/>
      </c>
      <c r="AZ42" t="str">
        <f>""</f>
        <v/>
      </c>
      <c r="BA42" t="str">
        <f>""</f>
        <v/>
      </c>
    </row>
    <row r="43" spans="2:53" x14ac:dyDescent="0.2">
      <c r="B43" t="str">
        <f>"Share of males  who left household 1998-2007"</f>
        <v>Share of males  who left household 1998-2007</v>
      </c>
      <c r="C43" t="str">
        <f>""</f>
        <v/>
      </c>
      <c r="D43" t="str">
        <f>""</f>
        <v/>
      </c>
      <c r="E43" t="str">
        <f>""</f>
        <v/>
      </c>
      <c r="F43" t="str">
        <f>""</f>
        <v/>
      </c>
      <c r="G43" t="str">
        <f>""</f>
        <v/>
      </c>
      <c r="H43" t="str">
        <f>""</f>
        <v/>
      </c>
      <c r="I43" t="str">
        <f>""</f>
        <v/>
      </c>
      <c r="J43" t="str">
        <f>""</f>
        <v/>
      </c>
      <c r="K43" t="str">
        <f>"-0.113**"</f>
        <v>-0.113**</v>
      </c>
      <c r="L43" t="str">
        <f>""</f>
        <v/>
      </c>
      <c r="M43" t="str">
        <f>""</f>
        <v/>
      </c>
      <c r="N43" t="str">
        <f>""</f>
        <v/>
      </c>
      <c r="O43" t="str">
        <f>""</f>
        <v/>
      </c>
      <c r="P43" t="str">
        <f>""</f>
        <v/>
      </c>
      <c r="Q43" t="str">
        <f>""</f>
        <v/>
      </c>
      <c r="R43" t="str">
        <f>""</f>
        <v/>
      </c>
      <c r="S43" t="str">
        <f>""</f>
        <v/>
      </c>
      <c r="T43" t="str">
        <f>""</f>
        <v/>
      </c>
      <c r="U43" t="str">
        <f>""</f>
        <v/>
      </c>
      <c r="V43" t="str">
        <f>""</f>
        <v/>
      </c>
      <c r="W43" t="str">
        <f>""</f>
        <v/>
      </c>
      <c r="X43" t="str">
        <f>""</f>
        <v/>
      </c>
      <c r="Y43" t="str">
        <f>""</f>
        <v/>
      </c>
      <c r="Z43" t="str">
        <f>""</f>
        <v/>
      </c>
      <c r="AA43" t="str">
        <f>""</f>
        <v/>
      </c>
      <c r="AB43" t="str">
        <f>""</f>
        <v/>
      </c>
      <c r="AC43" t="str">
        <f>""</f>
        <v/>
      </c>
      <c r="AD43" t="str">
        <f>""</f>
        <v/>
      </c>
      <c r="AE43" t="str">
        <f>""</f>
        <v/>
      </c>
      <c r="AF43" t="str">
        <f>""</f>
        <v/>
      </c>
      <c r="AG43" t="str">
        <f>""</f>
        <v/>
      </c>
      <c r="AH43" t="str">
        <f>""</f>
        <v/>
      </c>
      <c r="AI43" t="str">
        <f>""</f>
        <v/>
      </c>
      <c r="AJ43" t="str">
        <f>""</f>
        <v/>
      </c>
      <c r="AK43" t="str">
        <f>""</f>
        <v/>
      </c>
      <c r="AL43" t="str">
        <f>""</f>
        <v/>
      </c>
      <c r="AM43" t="str">
        <f>""</f>
        <v/>
      </c>
      <c r="AN43" t="str">
        <f>""</f>
        <v/>
      </c>
      <c r="AO43" t="str">
        <f>""</f>
        <v/>
      </c>
      <c r="AP43" t="str">
        <f>""</f>
        <v/>
      </c>
      <c r="AQ43" t="str">
        <f>""</f>
        <v/>
      </c>
      <c r="AR43" t="str">
        <f>""</f>
        <v/>
      </c>
      <c r="AS43" t="str">
        <f>""</f>
        <v/>
      </c>
      <c r="AT43" t="str">
        <f>""</f>
        <v/>
      </c>
      <c r="AU43" t="str">
        <f>""</f>
        <v/>
      </c>
      <c r="AV43" t="str">
        <f>""</f>
        <v/>
      </c>
      <c r="AW43" t="str">
        <f>""</f>
        <v/>
      </c>
      <c r="AX43" t="str">
        <f>""</f>
        <v/>
      </c>
      <c r="AY43" t="str">
        <f>""</f>
        <v/>
      </c>
      <c r="AZ43" t="str">
        <f>""</f>
        <v/>
      </c>
      <c r="BA43" t="str">
        <f>""</f>
        <v/>
      </c>
    </row>
    <row r="44" spans="2:53" x14ac:dyDescent="0.2">
      <c r="B44" t="str">
        <f>""</f>
        <v/>
      </c>
      <c r="C44" t="str">
        <f>""</f>
        <v/>
      </c>
      <c r="D44" t="str">
        <f>""</f>
        <v/>
      </c>
      <c r="E44" t="str">
        <f>""</f>
        <v/>
      </c>
      <c r="F44" t="str">
        <f>""</f>
        <v/>
      </c>
      <c r="G44" t="str">
        <f>""</f>
        <v/>
      </c>
      <c r="H44" t="str">
        <f>""</f>
        <v/>
      </c>
      <c r="I44" t="str">
        <f>""</f>
        <v/>
      </c>
      <c r="J44" t="str">
        <f>""</f>
        <v/>
      </c>
      <c r="K44" t="str">
        <f>"[0.052]"</f>
        <v>[0.052]</v>
      </c>
      <c r="L44" t="str">
        <f>""</f>
        <v/>
      </c>
      <c r="M44" t="str">
        <f>""</f>
        <v/>
      </c>
      <c r="N44" t="str">
        <f>""</f>
        <v/>
      </c>
      <c r="O44" t="str">
        <f>""</f>
        <v/>
      </c>
      <c r="P44" t="str">
        <f>""</f>
        <v/>
      </c>
      <c r="Q44" t="str">
        <f>""</f>
        <v/>
      </c>
      <c r="R44" t="str">
        <f>""</f>
        <v/>
      </c>
      <c r="S44" t="str">
        <f>""</f>
        <v/>
      </c>
      <c r="T44" t="str">
        <f>""</f>
        <v/>
      </c>
      <c r="U44" t="str">
        <f>""</f>
        <v/>
      </c>
      <c r="V44" t="str">
        <f>""</f>
        <v/>
      </c>
      <c r="W44" t="str">
        <f>""</f>
        <v/>
      </c>
      <c r="X44" t="str">
        <f>""</f>
        <v/>
      </c>
      <c r="Y44" t="str">
        <f>""</f>
        <v/>
      </c>
      <c r="Z44" t="str">
        <f>""</f>
        <v/>
      </c>
      <c r="AA44" t="str">
        <f>""</f>
        <v/>
      </c>
      <c r="AB44" t="str">
        <f>""</f>
        <v/>
      </c>
      <c r="AC44" t="str">
        <f>""</f>
        <v/>
      </c>
      <c r="AD44" t="str">
        <f>""</f>
        <v/>
      </c>
      <c r="AE44" t="str">
        <f>""</f>
        <v/>
      </c>
      <c r="AF44" t="str">
        <f>""</f>
        <v/>
      </c>
      <c r="AG44" t="str">
        <f>""</f>
        <v/>
      </c>
      <c r="AH44" t="str">
        <f>""</f>
        <v/>
      </c>
      <c r="AI44" t="str">
        <f>""</f>
        <v/>
      </c>
      <c r="AJ44" t="str">
        <f>""</f>
        <v/>
      </c>
      <c r="AK44" t="str">
        <f>""</f>
        <v/>
      </c>
      <c r="AL44" t="str">
        <f>""</f>
        <v/>
      </c>
      <c r="AM44" t="str">
        <f>""</f>
        <v/>
      </c>
      <c r="AN44" t="str">
        <f>""</f>
        <v/>
      </c>
      <c r="AO44" t="str">
        <f>""</f>
        <v/>
      </c>
      <c r="AP44" t="str">
        <f>""</f>
        <v/>
      </c>
      <c r="AQ44" t="str">
        <f>""</f>
        <v/>
      </c>
      <c r="AR44" t="str">
        <f>""</f>
        <v/>
      </c>
      <c r="AS44" t="str">
        <f>""</f>
        <v/>
      </c>
      <c r="AT44" t="str">
        <f>""</f>
        <v/>
      </c>
      <c r="AU44" t="str">
        <f>""</f>
        <v/>
      </c>
      <c r="AV44" t="str">
        <f>""</f>
        <v/>
      </c>
      <c r="AW44" t="str">
        <f>""</f>
        <v/>
      </c>
      <c r="AX44" t="str">
        <f>""</f>
        <v/>
      </c>
      <c r="AY44" t="str">
        <f>""</f>
        <v/>
      </c>
      <c r="AZ44" t="str">
        <f>""</f>
        <v/>
      </c>
      <c r="BA44" t="str">
        <f>""</f>
        <v/>
      </c>
    </row>
    <row r="45" spans="2:53" x14ac:dyDescent="0.2">
      <c r="B45" t="str">
        <f>"Interaction"</f>
        <v>Interaction</v>
      </c>
      <c r="C45" t="str">
        <f>""</f>
        <v/>
      </c>
      <c r="D45" t="str">
        <f>""</f>
        <v/>
      </c>
      <c r="E45" t="str">
        <f>""</f>
        <v/>
      </c>
      <c r="F45" t="str">
        <f>""</f>
        <v/>
      </c>
      <c r="G45" t="str">
        <f>""</f>
        <v/>
      </c>
      <c r="H45" t="str">
        <f>""</f>
        <v/>
      </c>
      <c r="I45" t="str">
        <f>""</f>
        <v/>
      </c>
      <c r="J45" t="str">
        <f>""</f>
        <v/>
      </c>
      <c r="K45" t="str">
        <f>"-1.314"</f>
        <v>-1.314</v>
      </c>
      <c r="L45" t="str">
        <f>""</f>
        <v/>
      </c>
      <c r="M45" t="str">
        <f>""</f>
        <v/>
      </c>
      <c r="N45" t="str">
        <f>""</f>
        <v/>
      </c>
      <c r="O45" t="str">
        <f>""</f>
        <v/>
      </c>
      <c r="P45" t="str">
        <f>""</f>
        <v/>
      </c>
      <c r="Q45" t="str">
        <f>""</f>
        <v/>
      </c>
      <c r="R45" t="str">
        <f>""</f>
        <v/>
      </c>
      <c r="S45" t="str">
        <f>""</f>
        <v/>
      </c>
      <c r="T45" t="str">
        <f>""</f>
        <v/>
      </c>
      <c r="U45" t="str">
        <f>""</f>
        <v/>
      </c>
      <c r="V45" t="str">
        <f>""</f>
        <v/>
      </c>
      <c r="W45" t="str">
        <f>""</f>
        <v/>
      </c>
      <c r="X45" t="str">
        <f>""</f>
        <v/>
      </c>
      <c r="Y45" t="str">
        <f>""</f>
        <v/>
      </c>
      <c r="Z45" t="str">
        <f>""</f>
        <v/>
      </c>
      <c r="AA45" t="str">
        <f>""</f>
        <v/>
      </c>
      <c r="AB45" t="str">
        <f>""</f>
        <v/>
      </c>
      <c r="AC45" t="str">
        <f>""</f>
        <v/>
      </c>
      <c r="AD45" t="str">
        <f>""</f>
        <v/>
      </c>
      <c r="AE45" t="str">
        <f>""</f>
        <v/>
      </c>
      <c r="AF45" t="str">
        <f>""</f>
        <v/>
      </c>
      <c r="AG45" t="str">
        <f>""</f>
        <v/>
      </c>
      <c r="AH45" t="str">
        <f>""</f>
        <v/>
      </c>
      <c r="AI45" t="str">
        <f>""</f>
        <v/>
      </c>
      <c r="AJ45" t="str">
        <f>""</f>
        <v/>
      </c>
      <c r="AK45" t="str">
        <f>""</f>
        <v/>
      </c>
      <c r="AL45" t="str">
        <f>""</f>
        <v/>
      </c>
      <c r="AM45" t="str">
        <f>""</f>
        <v/>
      </c>
      <c r="AN45" t="str">
        <f>""</f>
        <v/>
      </c>
      <c r="AO45" t="str">
        <f>""</f>
        <v/>
      </c>
      <c r="AP45" t="str">
        <f>""</f>
        <v/>
      </c>
      <c r="AQ45" t="str">
        <f>""</f>
        <v/>
      </c>
      <c r="AR45" t="str">
        <f>""</f>
        <v/>
      </c>
      <c r="AS45" t="str">
        <f>""</f>
        <v/>
      </c>
      <c r="AT45" t="str">
        <f>""</f>
        <v/>
      </c>
      <c r="AU45" t="str">
        <f>""</f>
        <v/>
      </c>
      <c r="AV45" t="str">
        <f>""</f>
        <v/>
      </c>
      <c r="AW45" t="str">
        <f>""</f>
        <v/>
      </c>
      <c r="AX45" t="str">
        <f>""</f>
        <v/>
      </c>
      <c r="AY45" t="str">
        <f>""</f>
        <v/>
      </c>
      <c r="AZ45" t="str">
        <f>""</f>
        <v/>
      </c>
      <c r="BA45" t="str">
        <f>""</f>
        <v/>
      </c>
    </row>
    <row r="46" spans="2:53" x14ac:dyDescent="0.2">
      <c r="B46" t="str">
        <f>""</f>
        <v/>
      </c>
      <c r="C46" t="str">
        <f>""</f>
        <v/>
      </c>
      <c r="D46" t="str">
        <f>""</f>
        <v/>
      </c>
      <c r="E46" t="str">
        <f>""</f>
        <v/>
      </c>
      <c r="F46" t="str">
        <f>""</f>
        <v/>
      </c>
      <c r="G46" t="str">
        <f>""</f>
        <v/>
      </c>
      <c r="H46" t="str">
        <f>""</f>
        <v/>
      </c>
      <c r="I46" t="str">
        <f>""</f>
        <v/>
      </c>
      <c r="J46" t="str">
        <f>""</f>
        <v/>
      </c>
      <c r="K46" t="str">
        <f>"[3.200]"</f>
        <v>[3.200]</v>
      </c>
      <c r="L46" t="str">
        <f>""</f>
        <v/>
      </c>
      <c r="M46" t="str">
        <f>""</f>
        <v/>
      </c>
      <c r="N46" t="str">
        <f>""</f>
        <v/>
      </c>
      <c r="O46" t="str">
        <f>""</f>
        <v/>
      </c>
      <c r="P46" t="str">
        <f>""</f>
        <v/>
      </c>
      <c r="Q46" t="str">
        <f>""</f>
        <v/>
      </c>
      <c r="R46" t="str">
        <f>""</f>
        <v/>
      </c>
      <c r="S46" t="str">
        <f>""</f>
        <v/>
      </c>
      <c r="T46" t="str">
        <f>""</f>
        <v/>
      </c>
      <c r="U46" t="str">
        <f>""</f>
        <v/>
      </c>
      <c r="V46" t="str">
        <f>""</f>
        <v/>
      </c>
      <c r="W46" t="str">
        <f>""</f>
        <v/>
      </c>
      <c r="X46" t="str">
        <f>""</f>
        <v/>
      </c>
      <c r="Y46" t="str">
        <f>""</f>
        <v/>
      </c>
      <c r="Z46" t="str">
        <f>""</f>
        <v/>
      </c>
      <c r="AA46" t="str">
        <f>""</f>
        <v/>
      </c>
      <c r="AB46" t="str">
        <f>""</f>
        <v/>
      </c>
      <c r="AC46" t="str">
        <f>""</f>
        <v/>
      </c>
      <c r="AD46" t="str">
        <f>""</f>
        <v/>
      </c>
      <c r="AE46" t="str">
        <f>""</f>
        <v/>
      </c>
      <c r="AF46" t="str">
        <f>""</f>
        <v/>
      </c>
      <c r="AG46" t="str">
        <f>""</f>
        <v/>
      </c>
      <c r="AH46" t="str">
        <f>""</f>
        <v/>
      </c>
      <c r="AI46" t="str">
        <f>""</f>
        <v/>
      </c>
      <c r="AJ46" t="str">
        <f>""</f>
        <v/>
      </c>
      <c r="AK46" t="str">
        <f>""</f>
        <v/>
      </c>
      <c r="AL46" t="str">
        <f>""</f>
        <v/>
      </c>
      <c r="AM46" t="str">
        <f>""</f>
        <v/>
      </c>
      <c r="AN46" t="str">
        <f>""</f>
        <v/>
      </c>
      <c r="AO46" t="str">
        <f>""</f>
        <v/>
      </c>
      <c r="AP46" t="str">
        <f>""</f>
        <v/>
      </c>
      <c r="AQ46" t="str">
        <f>""</f>
        <v/>
      </c>
      <c r="AR46" t="str">
        <f>""</f>
        <v/>
      </c>
      <c r="AS46" t="str">
        <f>""</f>
        <v/>
      </c>
      <c r="AT46" t="str">
        <f>""</f>
        <v/>
      </c>
      <c r="AU46" t="str">
        <f>""</f>
        <v/>
      </c>
      <c r="AV46" t="str">
        <f>""</f>
        <v/>
      </c>
      <c r="AW46" t="str">
        <f>""</f>
        <v/>
      </c>
      <c r="AX46" t="str">
        <f>""</f>
        <v/>
      </c>
      <c r="AY46" t="str">
        <f>""</f>
        <v/>
      </c>
      <c r="AZ46" t="str">
        <f>""</f>
        <v/>
      </c>
      <c r="BA46" t="str">
        <f>""</f>
        <v/>
      </c>
    </row>
    <row r="47" spans="2:53" x14ac:dyDescent="0.2">
      <c r="B47" t="str">
        <f>"Loss of land (yes=1) for a household in 1998-07"</f>
        <v>Loss of land (yes=1) for a household in 1998-07</v>
      </c>
      <c r="C47" t="str">
        <f>""</f>
        <v/>
      </c>
      <c r="D47" t="str">
        <f>""</f>
        <v/>
      </c>
      <c r="E47" t="str">
        <f>""</f>
        <v/>
      </c>
      <c r="F47" t="str">
        <f>""</f>
        <v/>
      </c>
      <c r="G47" t="str">
        <f>""</f>
        <v/>
      </c>
      <c r="H47" t="str">
        <f>""</f>
        <v/>
      </c>
      <c r="I47" t="str">
        <f>""</f>
        <v/>
      </c>
      <c r="J47" t="str">
        <f>""</f>
        <v/>
      </c>
      <c r="K47" t="str">
        <f>""</f>
        <v/>
      </c>
      <c r="L47" t="str">
        <f>"-0.063"</f>
        <v>-0.063</v>
      </c>
      <c r="M47" t="str">
        <f>"-0.068"</f>
        <v>-0.068</v>
      </c>
      <c r="N47" t="str">
        <f>"-0.048"</f>
        <v>-0.048</v>
      </c>
      <c r="O47" t="str">
        <f>""</f>
        <v/>
      </c>
      <c r="P47" t="str">
        <f>""</f>
        <v/>
      </c>
      <c r="Q47" t="str">
        <f>""</f>
        <v/>
      </c>
      <c r="R47" t="str">
        <f>""</f>
        <v/>
      </c>
      <c r="S47" t="str">
        <f>""</f>
        <v/>
      </c>
      <c r="T47" t="str">
        <f>""</f>
        <v/>
      </c>
      <c r="U47" t="str">
        <f>""</f>
        <v/>
      </c>
      <c r="V47" t="str">
        <f>""</f>
        <v/>
      </c>
      <c r="W47" t="str">
        <f>""</f>
        <v/>
      </c>
      <c r="X47" t="str">
        <f>""</f>
        <v/>
      </c>
      <c r="Y47" t="str">
        <f>""</f>
        <v/>
      </c>
      <c r="Z47" t="str">
        <f>""</f>
        <v/>
      </c>
      <c r="AA47" t="str">
        <f>""</f>
        <v/>
      </c>
      <c r="AB47" t="str">
        <f>""</f>
        <v/>
      </c>
      <c r="AC47" t="str">
        <f>""</f>
        <v/>
      </c>
      <c r="AD47" t="str">
        <f>""</f>
        <v/>
      </c>
      <c r="AE47" t="str">
        <f>""</f>
        <v/>
      </c>
      <c r="AF47" t="str">
        <f>""</f>
        <v/>
      </c>
      <c r="AG47" t="str">
        <f>""</f>
        <v/>
      </c>
      <c r="AH47" t="str">
        <f>""</f>
        <v/>
      </c>
      <c r="AI47" t="str">
        <f>""</f>
        <v/>
      </c>
      <c r="AJ47" t="str">
        <f>""</f>
        <v/>
      </c>
      <c r="AK47" t="str">
        <f>""</f>
        <v/>
      </c>
      <c r="AL47" t="str">
        <f>""</f>
        <v/>
      </c>
      <c r="AM47" t="str">
        <f>""</f>
        <v/>
      </c>
      <c r="AN47" t="str">
        <f>""</f>
        <v/>
      </c>
      <c r="AO47" t="str">
        <f>""</f>
        <v/>
      </c>
      <c r="AP47" t="str">
        <f>""</f>
        <v/>
      </c>
      <c r="AQ47" t="str">
        <f>""</f>
        <v/>
      </c>
      <c r="AR47" t="str">
        <f>""</f>
        <v/>
      </c>
      <c r="AS47" t="str">
        <f>""</f>
        <v/>
      </c>
      <c r="AT47" t="str">
        <f>""</f>
        <v/>
      </c>
      <c r="AU47" t="str">
        <f>""</f>
        <v/>
      </c>
      <c r="AV47" t="str">
        <f>""</f>
        <v/>
      </c>
      <c r="AW47" t="str">
        <f>""</f>
        <v/>
      </c>
      <c r="AX47" t="str">
        <f>""</f>
        <v/>
      </c>
      <c r="AY47" t="str">
        <f>""</f>
        <v/>
      </c>
      <c r="AZ47" t="str">
        <f>""</f>
        <v/>
      </c>
      <c r="BA47" t="str">
        <f>""</f>
        <v/>
      </c>
    </row>
    <row r="48" spans="2:53" x14ac:dyDescent="0.2">
      <c r="B48" t="str">
        <f>""</f>
        <v/>
      </c>
      <c r="C48" t="str">
        <f>""</f>
        <v/>
      </c>
      <c r="D48" t="str">
        <f>""</f>
        <v/>
      </c>
      <c r="E48" t="str">
        <f>""</f>
        <v/>
      </c>
      <c r="F48" t="str">
        <f>""</f>
        <v/>
      </c>
      <c r="G48" t="str">
        <f>""</f>
        <v/>
      </c>
      <c r="H48" t="str">
        <f>""</f>
        <v/>
      </c>
      <c r="I48" t="str">
        <f>""</f>
        <v/>
      </c>
      <c r="J48" t="str">
        <f>""</f>
        <v/>
      </c>
      <c r="K48" t="str">
        <f>""</f>
        <v/>
      </c>
      <c r="L48" t="str">
        <f>"[0.053]"</f>
        <v>[0.053]</v>
      </c>
      <c r="M48" t="str">
        <f>"[0.053]"</f>
        <v>[0.053]</v>
      </c>
      <c r="N48" t="str">
        <f>"[0.052]"</f>
        <v>[0.052]</v>
      </c>
      <c r="O48" t="str">
        <f>""</f>
        <v/>
      </c>
      <c r="P48" t="str">
        <f>""</f>
        <v/>
      </c>
      <c r="Q48" t="str">
        <f>""</f>
        <v/>
      </c>
      <c r="R48" t="str">
        <f>""</f>
        <v/>
      </c>
      <c r="S48" t="str">
        <f>""</f>
        <v/>
      </c>
      <c r="T48" t="str">
        <f>""</f>
        <v/>
      </c>
      <c r="U48" t="str">
        <f>""</f>
        <v/>
      </c>
      <c r="V48" t="str">
        <f>""</f>
        <v/>
      </c>
      <c r="W48" t="str">
        <f>""</f>
        <v/>
      </c>
      <c r="X48" t="str">
        <f>""</f>
        <v/>
      </c>
      <c r="Y48" t="str">
        <f>""</f>
        <v/>
      </c>
      <c r="Z48" t="str">
        <f>""</f>
        <v/>
      </c>
      <c r="AA48" t="str">
        <f>""</f>
        <v/>
      </c>
      <c r="AB48" t="str">
        <f>""</f>
        <v/>
      </c>
      <c r="AC48" t="str">
        <f>""</f>
        <v/>
      </c>
      <c r="AD48" t="str">
        <f>""</f>
        <v/>
      </c>
      <c r="AE48" t="str">
        <f>""</f>
        <v/>
      </c>
      <c r="AF48" t="str">
        <f>""</f>
        <v/>
      </c>
      <c r="AG48" t="str">
        <f>""</f>
        <v/>
      </c>
      <c r="AH48" t="str">
        <f>""</f>
        <v/>
      </c>
      <c r="AI48" t="str">
        <f>""</f>
        <v/>
      </c>
      <c r="AJ48" t="str">
        <f>""</f>
        <v/>
      </c>
      <c r="AK48" t="str">
        <f>""</f>
        <v/>
      </c>
      <c r="AL48" t="str">
        <f>""</f>
        <v/>
      </c>
      <c r="AM48" t="str">
        <f>""</f>
        <v/>
      </c>
      <c r="AN48" t="str">
        <f>""</f>
        <v/>
      </c>
      <c r="AO48" t="str">
        <f>""</f>
        <v/>
      </c>
      <c r="AP48" t="str">
        <f>""</f>
        <v/>
      </c>
      <c r="AQ48" t="str">
        <f>""</f>
        <v/>
      </c>
      <c r="AR48" t="str">
        <f>""</f>
        <v/>
      </c>
      <c r="AS48" t="str">
        <f>""</f>
        <v/>
      </c>
      <c r="AT48" t="str">
        <f>""</f>
        <v/>
      </c>
      <c r="AU48" t="str">
        <f>""</f>
        <v/>
      </c>
      <c r="AV48" t="str">
        <f>""</f>
        <v/>
      </c>
      <c r="AW48" t="str">
        <f>""</f>
        <v/>
      </c>
      <c r="AX48" t="str">
        <f>""</f>
        <v/>
      </c>
      <c r="AY48" t="str">
        <f>""</f>
        <v/>
      </c>
      <c r="AZ48" t="str">
        <f>""</f>
        <v/>
      </c>
      <c r="BA48" t="str">
        <f>""</f>
        <v/>
      </c>
    </row>
    <row r="49" spans="2:53" x14ac:dyDescent="0.2">
      <c r="B49" t="str">
        <f>"At least 1 male left the household in a given year (yes=1)"</f>
        <v>At least 1 male left the household in a given year (yes=1)</v>
      </c>
      <c r="C49" t="str">
        <f>""</f>
        <v/>
      </c>
      <c r="D49" t="str">
        <f>""</f>
        <v/>
      </c>
      <c r="E49" t="str">
        <f>""</f>
        <v/>
      </c>
      <c r="F49" t="str">
        <f>""</f>
        <v/>
      </c>
      <c r="G49" t="str">
        <f>""</f>
        <v/>
      </c>
      <c r="H49" t="str">
        <f>""</f>
        <v/>
      </c>
      <c r="I49" t="str">
        <f>""</f>
        <v/>
      </c>
      <c r="J49" t="str">
        <f>""</f>
        <v/>
      </c>
      <c r="K49" t="str">
        <f>""</f>
        <v/>
      </c>
      <c r="L49" t="str">
        <f>"-0.111***"</f>
        <v>-0.111***</v>
      </c>
      <c r="M49" t="str">
        <f>""</f>
        <v/>
      </c>
      <c r="N49" t="str">
        <f>""</f>
        <v/>
      </c>
      <c r="O49" t="str">
        <f>""</f>
        <v/>
      </c>
      <c r="P49" t="str">
        <f>""</f>
        <v/>
      </c>
      <c r="Q49" t="str">
        <f>""</f>
        <v/>
      </c>
      <c r="R49" t="str">
        <f>""</f>
        <v/>
      </c>
      <c r="S49" t="str">
        <f>""</f>
        <v/>
      </c>
      <c r="T49" t="str">
        <f>""</f>
        <v/>
      </c>
      <c r="U49" t="str">
        <f>""</f>
        <v/>
      </c>
      <c r="V49" t="str">
        <f>""</f>
        <v/>
      </c>
      <c r="W49" t="str">
        <f>""</f>
        <v/>
      </c>
      <c r="X49" t="str">
        <f>""</f>
        <v/>
      </c>
      <c r="Y49" t="str">
        <f>""</f>
        <v/>
      </c>
      <c r="Z49" t="str">
        <f>""</f>
        <v/>
      </c>
      <c r="AA49" t="str">
        <f>""</f>
        <v/>
      </c>
      <c r="AB49" t="str">
        <f>""</f>
        <v/>
      </c>
      <c r="AC49" t="str">
        <f>""</f>
        <v/>
      </c>
      <c r="AD49" t="str">
        <f>""</f>
        <v/>
      </c>
      <c r="AE49" t="str">
        <f>""</f>
        <v/>
      </c>
      <c r="AF49" t="str">
        <f>""</f>
        <v/>
      </c>
      <c r="AG49" t="str">
        <f>""</f>
        <v/>
      </c>
      <c r="AH49" t="str">
        <f>""</f>
        <v/>
      </c>
      <c r="AI49" t="str">
        <f>""</f>
        <v/>
      </c>
      <c r="AJ49" t="str">
        <f>""</f>
        <v/>
      </c>
      <c r="AK49" t="str">
        <f>""</f>
        <v/>
      </c>
      <c r="AL49" t="str">
        <f>""</f>
        <v/>
      </c>
      <c r="AM49" t="str">
        <f>""</f>
        <v/>
      </c>
      <c r="AN49" t="str">
        <f>""</f>
        <v/>
      </c>
      <c r="AO49" t="str">
        <f>""</f>
        <v/>
      </c>
      <c r="AP49" t="str">
        <f>""</f>
        <v/>
      </c>
      <c r="AQ49" t="str">
        <f>""</f>
        <v/>
      </c>
      <c r="AR49" t="str">
        <f>""</f>
        <v/>
      </c>
      <c r="AS49" t="str">
        <f>""</f>
        <v/>
      </c>
      <c r="AT49" t="str">
        <f>""</f>
        <v/>
      </c>
      <c r="AU49" t="str">
        <f>""</f>
        <v/>
      </c>
      <c r="AV49" t="str">
        <f>""</f>
        <v/>
      </c>
      <c r="AW49" t="str">
        <f>""</f>
        <v/>
      </c>
      <c r="AX49" t="str">
        <f>""</f>
        <v/>
      </c>
      <c r="AY49" t="str">
        <f>""</f>
        <v/>
      </c>
      <c r="AZ49" t="str">
        <f>""</f>
        <v/>
      </c>
      <c r="BA49" t="str">
        <f>""</f>
        <v/>
      </c>
    </row>
    <row r="50" spans="2:53" x14ac:dyDescent="0.2">
      <c r="B50" t="str">
        <f>""</f>
        <v/>
      </c>
      <c r="C50" t="str">
        <f>""</f>
        <v/>
      </c>
      <c r="D50" t="str">
        <f>""</f>
        <v/>
      </c>
      <c r="E50" t="str">
        <f>""</f>
        <v/>
      </c>
      <c r="F50" t="str">
        <f>""</f>
        <v/>
      </c>
      <c r="G50" t="str">
        <f>""</f>
        <v/>
      </c>
      <c r="H50" t="str">
        <f>""</f>
        <v/>
      </c>
      <c r="I50" t="str">
        <f>""</f>
        <v/>
      </c>
      <c r="J50" t="str">
        <f>""</f>
        <v/>
      </c>
      <c r="K50" t="str">
        <f>""</f>
        <v/>
      </c>
      <c r="L50" t="str">
        <f>"[0.037]"</f>
        <v>[0.037]</v>
      </c>
      <c r="M50" t="str">
        <f>""</f>
        <v/>
      </c>
      <c r="N50" t="str">
        <f>""</f>
        <v/>
      </c>
      <c r="O50" t="str">
        <f>""</f>
        <v/>
      </c>
      <c r="P50" t="str">
        <f>""</f>
        <v/>
      </c>
      <c r="Q50" t="str">
        <f>""</f>
        <v/>
      </c>
      <c r="R50" t="str">
        <f>""</f>
        <v/>
      </c>
      <c r="S50" t="str">
        <f>""</f>
        <v/>
      </c>
      <c r="T50" t="str">
        <f>""</f>
        <v/>
      </c>
      <c r="U50" t="str">
        <f>""</f>
        <v/>
      </c>
      <c r="V50" t="str">
        <f>""</f>
        <v/>
      </c>
      <c r="W50" t="str">
        <f>""</f>
        <v/>
      </c>
      <c r="X50" t="str">
        <f>""</f>
        <v/>
      </c>
      <c r="Y50" t="str">
        <f>""</f>
        <v/>
      </c>
      <c r="Z50" t="str">
        <f>""</f>
        <v/>
      </c>
      <c r="AA50" t="str">
        <f>""</f>
        <v/>
      </c>
      <c r="AB50" t="str">
        <f>""</f>
        <v/>
      </c>
      <c r="AC50" t="str">
        <f>""</f>
        <v/>
      </c>
      <c r="AD50" t="str">
        <f>""</f>
        <v/>
      </c>
      <c r="AE50" t="str">
        <f>""</f>
        <v/>
      </c>
      <c r="AF50" t="str">
        <f>""</f>
        <v/>
      </c>
      <c r="AG50" t="str">
        <f>""</f>
        <v/>
      </c>
      <c r="AH50" t="str">
        <f>""</f>
        <v/>
      </c>
      <c r="AI50" t="str">
        <f>""</f>
        <v/>
      </c>
      <c r="AJ50" t="str">
        <f>""</f>
        <v/>
      </c>
      <c r="AK50" t="str">
        <f>""</f>
        <v/>
      </c>
      <c r="AL50" t="str">
        <f>""</f>
        <v/>
      </c>
      <c r="AM50" t="str">
        <f>""</f>
        <v/>
      </c>
      <c r="AN50" t="str">
        <f>""</f>
        <v/>
      </c>
      <c r="AO50" t="str">
        <f>""</f>
        <v/>
      </c>
      <c r="AP50" t="str">
        <f>""</f>
        <v/>
      </c>
      <c r="AQ50" t="str">
        <f>""</f>
        <v/>
      </c>
      <c r="AR50" t="str">
        <f>""</f>
        <v/>
      </c>
      <c r="AS50" t="str">
        <f>""</f>
        <v/>
      </c>
      <c r="AT50" t="str">
        <f>""</f>
        <v/>
      </c>
      <c r="AU50" t="str">
        <f>""</f>
        <v/>
      </c>
      <c r="AV50" t="str">
        <f>""</f>
        <v/>
      </c>
      <c r="AW50" t="str">
        <f>""</f>
        <v/>
      </c>
      <c r="AX50" t="str">
        <f>""</f>
        <v/>
      </c>
      <c r="AY50" t="str">
        <f>""</f>
        <v/>
      </c>
      <c r="AZ50" t="str">
        <f>""</f>
        <v/>
      </c>
      <c r="BA50" t="str">
        <f>""</f>
        <v/>
      </c>
    </row>
    <row r="51" spans="2:53" x14ac:dyDescent="0.2">
      <c r="B51" t="str">
        <f>"Interaction"</f>
        <v>Interaction</v>
      </c>
      <c r="C51" t="str">
        <f>""</f>
        <v/>
      </c>
      <c r="D51" t="str">
        <f>""</f>
        <v/>
      </c>
      <c r="E51" t="str">
        <f>""</f>
        <v/>
      </c>
      <c r="F51" t="str">
        <f>""</f>
        <v/>
      </c>
      <c r="G51" t="str">
        <f>""</f>
        <v/>
      </c>
      <c r="H51" t="str">
        <f>""</f>
        <v/>
      </c>
      <c r="I51" t="str">
        <f>""</f>
        <v/>
      </c>
      <c r="J51" t="str">
        <f>""</f>
        <v/>
      </c>
      <c r="K51" t="str">
        <f>""</f>
        <v/>
      </c>
      <c r="L51" t="str">
        <f>"0.145"</f>
        <v>0.145</v>
      </c>
      <c r="M51" t="str">
        <f>""</f>
        <v/>
      </c>
      <c r="N51" t="str">
        <f>""</f>
        <v/>
      </c>
      <c r="O51" t="str">
        <f>""</f>
        <v/>
      </c>
      <c r="P51" t="str">
        <f>""</f>
        <v/>
      </c>
      <c r="Q51" t="str">
        <f>""</f>
        <v/>
      </c>
      <c r="R51" t="str">
        <f>""</f>
        <v/>
      </c>
      <c r="S51" t="str">
        <f>""</f>
        <v/>
      </c>
      <c r="T51" t="str">
        <f>""</f>
        <v/>
      </c>
      <c r="U51" t="str">
        <f>""</f>
        <v/>
      </c>
      <c r="V51" t="str">
        <f>""</f>
        <v/>
      </c>
      <c r="W51" t="str">
        <f>""</f>
        <v/>
      </c>
      <c r="X51" t="str">
        <f>""</f>
        <v/>
      </c>
      <c r="Y51" t="str">
        <f>""</f>
        <v/>
      </c>
      <c r="Z51" t="str">
        <f>""</f>
        <v/>
      </c>
      <c r="AA51" t="str">
        <f>""</f>
        <v/>
      </c>
      <c r="AB51" t="str">
        <f>""</f>
        <v/>
      </c>
      <c r="AC51" t="str">
        <f>""</f>
        <v/>
      </c>
      <c r="AD51" t="str">
        <f>""</f>
        <v/>
      </c>
      <c r="AE51" t="str">
        <f>""</f>
        <v/>
      </c>
      <c r="AF51" t="str">
        <f>""</f>
        <v/>
      </c>
      <c r="AG51" t="str">
        <f>""</f>
        <v/>
      </c>
      <c r="AH51" t="str">
        <f>""</f>
        <v/>
      </c>
      <c r="AI51" t="str">
        <f>""</f>
        <v/>
      </c>
      <c r="AJ51" t="str">
        <f>""</f>
        <v/>
      </c>
      <c r="AK51" t="str">
        <f>""</f>
        <v/>
      </c>
      <c r="AL51" t="str">
        <f>""</f>
        <v/>
      </c>
      <c r="AM51" t="str">
        <f>""</f>
        <v/>
      </c>
      <c r="AN51" t="str">
        <f>""</f>
        <v/>
      </c>
      <c r="AO51" t="str">
        <f>""</f>
        <v/>
      </c>
      <c r="AP51" t="str">
        <f>""</f>
        <v/>
      </c>
      <c r="AQ51" t="str">
        <f>""</f>
        <v/>
      </c>
      <c r="AR51" t="str">
        <f>""</f>
        <v/>
      </c>
      <c r="AS51" t="str">
        <f>""</f>
        <v/>
      </c>
      <c r="AT51" t="str">
        <f>""</f>
        <v/>
      </c>
      <c r="AU51" t="str">
        <f>""</f>
        <v/>
      </c>
      <c r="AV51" t="str">
        <f>""</f>
        <v/>
      </c>
      <c r="AW51" t="str">
        <f>""</f>
        <v/>
      </c>
      <c r="AX51" t="str">
        <f>""</f>
        <v/>
      </c>
      <c r="AY51" t="str">
        <f>""</f>
        <v/>
      </c>
      <c r="AZ51" t="str">
        <f>""</f>
        <v/>
      </c>
      <c r="BA51" t="str">
        <f>""</f>
        <v/>
      </c>
    </row>
    <row r="52" spans="2:53" x14ac:dyDescent="0.2">
      <c r="B52" t="str">
        <f>""</f>
        <v/>
      </c>
      <c r="C52" t="str">
        <f>""</f>
        <v/>
      </c>
      <c r="D52" t="str">
        <f>""</f>
        <v/>
      </c>
      <c r="E52" t="str">
        <f>""</f>
        <v/>
      </c>
      <c r="F52" t="str">
        <f>""</f>
        <v/>
      </c>
      <c r="G52" t="str">
        <f>""</f>
        <v/>
      </c>
      <c r="H52" t="str">
        <f>""</f>
        <v/>
      </c>
      <c r="I52" t="str">
        <f>""</f>
        <v/>
      </c>
      <c r="J52" t="str">
        <f>""</f>
        <v/>
      </c>
      <c r="K52" t="str">
        <f>""</f>
        <v/>
      </c>
      <c r="L52" t="str">
        <f>"[0.100]"</f>
        <v>[0.100]</v>
      </c>
      <c r="M52" t="str">
        <f>""</f>
        <v/>
      </c>
      <c r="N52" t="str">
        <f>""</f>
        <v/>
      </c>
      <c r="O52" t="str">
        <f>""</f>
        <v/>
      </c>
      <c r="P52" t="str">
        <f>""</f>
        <v/>
      </c>
      <c r="Q52" t="str">
        <f>""</f>
        <v/>
      </c>
      <c r="R52" t="str">
        <f>""</f>
        <v/>
      </c>
      <c r="S52" t="str">
        <f>""</f>
        <v/>
      </c>
      <c r="T52" t="str">
        <f>""</f>
        <v/>
      </c>
      <c r="U52" t="str">
        <f>""</f>
        <v/>
      </c>
      <c r="V52" t="str">
        <f>""</f>
        <v/>
      </c>
      <c r="W52" t="str">
        <f>""</f>
        <v/>
      </c>
      <c r="X52" t="str">
        <f>""</f>
        <v/>
      </c>
      <c r="Y52" t="str">
        <f>""</f>
        <v/>
      </c>
      <c r="Z52" t="str">
        <f>""</f>
        <v/>
      </c>
      <c r="AA52" t="str">
        <f>""</f>
        <v/>
      </c>
      <c r="AB52" t="str">
        <f>""</f>
        <v/>
      </c>
      <c r="AC52" t="str">
        <f>""</f>
        <v/>
      </c>
      <c r="AD52" t="str">
        <f>""</f>
        <v/>
      </c>
      <c r="AE52" t="str">
        <f>""</f>
        <v/>
      </c>
      <c r="AF52" t="str">
        <f>""</f>
        <v/>
      </c>
      <c r="AG52" t="str">
        <f>""</f>
        <v/>
      </c>
      <c r="AH52" t="str">
        <f>""</f>
        <v/>
      </c>
      <c r="AI52" t="str">
        <f>""</f>
        <v/>
      </c>
      <c r="AJ52" t="str">
        <f>""</f>
        <v/>
      </c>
      <c r="AK52" t="str">
        <f>""</f>
        <v/>
      </c>
      <c r="AL52" t="str">
        <f>""</f>
        <v/>
      </c>
      <c r="AM52" t="str">
        <f>""</f>
        <v/>
      </c>
      <c r="AN52" t="str">
        <f>""</f>
        <v/>
      </c>
      <c r="AO52" t="str">
        <f>""</f>
        <v/>
      </c>
      <c r="AP52" t="str">
        <f>""</f>
        <v/>
      </c>
      <c r="AQ52" t="str">
        <f>""</f>
        <v/>
      </c>
      <c r="AR52" t="str">
        <f>""</f>
        <v/>
      </c>
      <c r="AS52" t="str">
        <f>""</f>
        <v/>
      </c>
      <c r="AT52" t="str">
        <f>""</f>
        <v/>
      </c>
      <c r="AU52" t="str">
        <f>""</f>
        <v/>
      </c>
      <c r="AV52" t="str">
        <f>""</f>
        <v/>
      </c>
      <c r="AW52" t="str">
        <f>""</f>
        <v/>
      </c>
      <c r="AX52" t="str">
        <f>""</f>
        <v/>
      </c>
      <c r="AY52" t="str">
        <f>""</f>
        <v/>
      </c>
      <c r="AZ52" t="str">
        <f>""</f>
        <v/>
      </c>
      <c r="BA52" t="str">
        <f>""</f>
        <v/>
      </c>
    </row>
    <row r="53" spans="2:53" x14ac:dyDescent="0.2">
      <c r="B53" t="str">
        <f>"Number of males who left household 1998-2007"</f>
        <v>Number of males who left household 1998-2007</v>
      </c>
      <c r="C53" t="str">
        <f>""</f>
        <v/>
      </c>
      <c r="D53" t="str">
        <f>""</f>
        <v/>
      </c>
      <c r="E53" t="str">
        <f>""</f>
        <v/>
      </c>
      <c r="F53" t="str">
        <f>""</f>
        <v/>
      </c>
      <c r="G53" t="str">
        <f>""</f>
        <v/>
      </c>
      <c r="H53" t="str">
        <f>""</f>
        <v/>
      </c>
      <c r="I53" t="str">
        <f>""</f>
        <v/>
      </c>
      <c r="J53" t="str">
        <f>""</f>
        <v/>
      </c>
      <c r="K53" t="str">
        <f>""</f>
        <v/>
      </c>
      <c r="L53" t="str">
        <f>""</f>
        <v/>
      </c>
      <c r="M53" t="str">
        <f>"-0.082***"</f>
        <v>-0.082***</v>
      </c>
      <c r="N53" t="str">
        <f>""</f>
        <v/>
      </c>
      <c r="O53" t="str">
        <f>""</f>
        <v/>
      </c>
      <c r="P53" t="str">
        <f>""</f>
        <v/>
      </c>
      <c r="Q53" t="str">
        <f>""</f>
        <v/>
      </c>
      <c r="R53" t="str">
        <f>""</f>
        <v/>
      </c>
      <c r="S53" t="str">
        <f>""</f>
        <v/>
      </c>
      <c r="T53" t="str">
        <f>""</f>
        <v/>
      </c>
      <c r="U53" t="str">
        <f>""</f>
        <v/>
      </c>
      <c r="V53" t="str">
        <f>""</f>
        <v/>
      </c>
      <c r="W53" t="str">
        <f>""</f>
        <v/>
      </c>
      <c r="X53" t="str">
        <f>""</f>
        <v/>
      </c>
      <c r="Y53" t="str">
        <f>""</f>
        <v/>
      </c>
      <c r="Z53" t="str">
        <f>""</f>
        <v/>
      </c>
      <c r="AA53" t="str">
        <f>""</f>
        <v/>
      </c>
      <c r="AB53" t="str">
        <f>""</f>
        <v/>
      </c>
      <c r="AC53" t="str">
        <f>""</f>
        <v/>
      </c>
      <c r="AD53" t="str">
        <f>""</f>
        <v/>
      </c>
      <c r="AE53" t="str">
        <f>""</f>
        <v/>
      </c>
      <c r="AF53" t="str">
        <f>""</f>
        <v/>
      </c>
      <c r="AG53" t="str">
        <f>""</f>
        <v/>
      </c>
      <c r="AH53" t="str">
        <f>""</f>
        <v/>
      </c>
      <c r="AI53" t="str">
        <f>""</f>
        <v/>
      </c>
      <c r="AJ53" t="str">
        <f>""</f>
        <v/>
      </c>
      <c r="AK53" t="str">
        <f>""</f>
        <v/>
      </c>
      <c r="AL53" t="str">
        <f>""</f>
        <v/>
      </c>
      <c r="AM53" t="str">
        <f>""</f>
        <v/>
      </c>
      <c r="AN53" t="str">
        <f>""</f>
        <v/>
      </c>
      <c r="AO53" t="str">
        <f>""</f>
        <v/>
      </c>
      <c r="AP53" t="str">
        <f>""</f>
        <v/>
      </c>
      <c r="AQ53" t="str">
        <f>""</f>
        <v/>
      </c>
      <c r="AR53" t="str">
        <f>""</f>
        <v/>
      </c>
      <c r="AS53" t="str">
        <f>""</f>
        <v/>
      </c>
      <c r="AT53" t="str">
        <f>""</f>
        <v/>
      </c>
      <c r="AU53" t="str">
        <f>""</f>
        <v/>
      </c>
      <c r="AV53" t="str">
        <f>""</f>
        <v/>
      </c>
      <c r="AW53" t="str">
        <f>""</f>
        <v/>
      </c>
      <c r="AX53" t="str">
        <f>""</f>
        <v/>
      </c>
      <c r="AY53" t="str">
        <f>""</f>
        <v/>
      </c>
      <c r="AZ53" t="str">
        <f>""</f>
        <v/>
      </c>
      <c r="BA53" t="str">
        <f>""</f>
        <v/>
      </c>
    </row>
    <row r="54" spans="2:53" x14ac:dyDescent="0.2">
      <c r="B54" t="str">
        <f>""</f>
        <v/>
      </c>
      <c r="C54" t="str">
        <f>""</f>
        <v/>
      </c>
      <c r="D54" t="str">
        <f>""</f>
        <v/>
      </c>
      <c r="E54" t="str">
        <f>""</f>
        <v/>
      </c>
      <c r="F54" t="str">
        <f>""</f>
        <v/>
      </c>
      <c r="G54" t="str">
        <f>""</f>
        <v/>
      </c>
      <c r="H54" t="str">
        <f>""</f>
        <v/>
      </c>
      <c r="I54" t="str">
        <f>""</f>
        <v/>
      </c>
      <c r="J54" t="str">
        <f>""</f>
        <v/>
      </c>
      <c r="K54" t="str">
        <f>""</f>
        <v/>
      </c>
      <c r="L54" t="str">
        <f>""</f>
        <v/>
      </c>
      <c r="M54" t="str">
        <f>"[0.026]"</f>
        <v>[0.026]</v>
      </c>
      <c r="N54" t="str">
        <f>""</f>
        <v/>
      </c>
      <c r="O54" t="str">
        <f>""</f>
        <v/>
      </c>
      <c r="P54" t="str">
        <f>""</f>
        <v/>
      </c>
      <c r="Q54" t="str">
        <f>""</f>
        <v/>
      </c>
      <c r="R54" t="str">
        <f>""</f>
        <v/>
      </c>
      <c r="S54" t="str">
        <f>""</f>
        <v/>
      </c>
      <c r="T54" t="str">
        <f>""</f>
        <v/>
      </c>
      <c r="U54" t="str">
        <f>""</f>
        <v/>
      </c>
      <c r="V54" t="str">
        <f>""</f>
        <v/>
      </c>
      <c r="W54" t="str">
        <f>""</f>
        <v/>
      </c>
      <c r="X54" t="str">
        <f>""</f>
        <v/>
      </c>
      <c r="Y54" t="str">
        <f>""</f>
        <v/>
      </c>
      <c r="Z54" t="str">
        <f>""</f>
        <v/>
      </c>
      <c r="AA54" t="str">
        <f>""</f>
        <v/>
      </c>
      <c r="AB54" t="str">
        <f>""</f>
        <v/>
      </c>
      <c r="AC54" t="str">
        <f>""</f>
        <v/>
      </c>
      <c r="AD54" t="str">
        <f>""</f>
        <v/>
      </c>
      <c r="AE54" t="str">
        <f>""</f>
        <v/>
      </c>
      <c r="AF54" t="str">
        <f>""</f>
        <v/>
      </c>
      <c r="AG54" t="str">
        <f>""</f>
        <v/>
      </c>
      <c r="AH54" t="str">
        <f>""</f>
        <v/>
      </c>
      <c r="AI54" t="str">
        <f>""</f>
        <v/>
      </c>
      <c r="AJ54" t="str">
        <f>""</f>
        <v/>
      </c>
      <c r="AK54" t="str">
        <f>""</f>
        <v/>
      </c>
      <c r="AL54" t="str">
        <f>""</f>
        <v/>
      </c>
      <c r="AM54" t="str">
        <f>""</f>
        <v/>
      </c>
      <c r="AN54" t="str">
        <f>""</f>
        <v/>
      </c>
      <c r="AO54" t="str">
        <f>""</f>
        <v/>
      </c>
      <c r="AP54" t="str">
        <f>""</f>
        <v/>
      </c>
      <c r="AQ54" t="str">
        <f>""</f>
        <v/>
      </c>
      <c r="AR54" t="str">
        <f>""</f>
        <v/>
      </c>
      <c r="AS54" t="str">
        <f>""</f>
        <v/>
      </c>
      <c r="AT54" t="str">
        <f>""</f>
        <v/>
      </c>
      <c r="AU54" t="str">
        <f>""</f>
        <v/>
      </c>
      <c r="AV54" t="str">
        <f>""</f>
        <v/>
      </c>
      <c r="AW54" t="str">
        <f>""</f>
        <v/>
      </c>
      <c r="AX54" t="str">
        <f>""</f>
        <v/>
      </c>
      <c r="AY54" t="str">
        <f>""</f>
        <v/>
      </c>
      <c r="AZ54" t="str">
        <f>""</f>
        <v/>
      </c>
      <c r="BA54" t="str">
        <f>""</f>
        <v/>
      </c>
    </row>
    <row r="55" spans="2:53" x14ac:dyDescent="0.2">
      <c r="B55" t="str">
        <f>"Interaction"</f>
        <v>Interaction</v>
      </c>
      <c r="C55" t="str">
        <f>""</f>
        <v/>
      </c>
      <c r="D55" t="str">
        <f>""</f>
        <v/>
      </c>
      <c r="E55" t="str">
        <f>""</f>
        <v/>
      </c>
      <c r="F55" t="str">
        <f>""</f>
        <v/>
      </c>
      <c r="G55" t="str">
        <f>""</f>
        <v/>
      </c>
      <c r="H55" t="str">
        <f>""</f>
        <v/>
      </c>
      <c r="I55" t="str">
        <f>""</f>
        <v/>
      </c>
      <c r="J55" t="str">
        <f>""</f>
        <v/>
      </c>
      <c r="K55" t="str">
        <f>""</f>
        <v/>
      </c>
      <c r="L55" t="str">
        <f>""</f>
        <v/>
      </c>
      <c r="M55" t="str">
        <f>"0.107*"</f>
        <v>0.107*</v>
      </c>
      <c r="N55" t="str">
        <f>""</f>
        <v/>
      </c>
      <c r="O55" t="str">
        <f>""</f>
        <v/>
      </c>
      <c r="P55" t="str">
        <f>""</f>
        <v/>
      </c>
      <c r="Q55" t="str">
        <f>""</f>
        <v/>
      </c>
      <c r="R55" t="str">
        <f>""</f>
        <v/>
      </c>
      <c r="S55" t="str">
        <f>""</f>
        <v/>
      </c>
      <c r="T55" t="str">
        <f>""</f>
        <v/>
      </c>
      <c r="U55" t="str">
        <f>""</f>
        <v/>
      </c>
      <c r="V55" t="str">
        <f>""</f>
        <v/>
      </c>
      <c r="W55" t="str">
        <f>""</f>
        <v/>
      </c>
      <c r="X55" t="str">
        <f>""</f>
        <v/>
      </c>
      <c r="Y55" t="str">
        <f>""</f>
        <v/>
      </c>
      <c r="Z55" t="str">
        <f>""</f>
        <v/>
      </c>
      <c r="AA55" t="str">
        <f>""</f>
        <v/>
      </c>
      <c r="AB55" t="str">
        <f>""</f>
        <v/>
      </c>
      <c r="AC55" t="str">
        <f>""</f>
        <v/>
      </c>
      <c r="AD55" t="str">
        <f>""</f>
        <v/>
      </c>
      <c r="AE55" t="str">
        <f>""</f>
        <v/>
      </c>
      <c r="AF55" t="str">
        <f>""</f>
        <v/>
      </c>
      <c r="AG55" t="str">
        <f>""</f>
        <v/>
      </c>
      <c r="AH55" t="str">
        <f>""</f>
        <v/>
      </c>
      <c r="AI55" t="str">
        <f>""</f>
        <v/>
      </c>
      <c r="AJ55" t="str">
        <f>""</f>
        <v/>
      </c>
      <c r="AK55" t="str">
        <f>""</f>
        <v/>
      </c>
      <c r="AL55" t="str">
        <f>""</f>
        <v/>
      </c>
      <c r="AM55" t="str">
        <f>""</f>
        <v/>
      </c>
      <c r="AN55" t="str">
        <f>""</f>
        <v/>
      </c>
      <c r="AO55" t="str">
        <f>""</f>
        <v/>
      </c>
      <c r="AP55" t="str">
        <f>""</f>
        <v/>
      </c>
      <c r="AQ55" t="str">
        <f>""</f>
        <v/>
      </c>
      <c r="AR55" t="str">
        <f>""</f>
        <v/>
      </c>
      <c r="AS55" t="str">
        <f>""</f>
        <v/>
      </c>
      <c r="AT55" t="str">
        <f>""</f>
        <v/>
      </c>
      <c r="AU55" t="str">
        <f>""</f>
        <v/>
      </c>
      <c r="AV55" t="str">
        <f>""</f>
        <v/>
      </c>
      <c r="AW55" t="str">
        <f>""</f>
        <v/>
      </c>
      <c r="AX55" t="str">
        <f>""</f>
        <v/>
      </c>
      <c r="AY55" t="str">
        <f>""</f>
        <v/>
      </c>
      <c r="AZ55" t="str">
        <f>""</f>
        <v/>
      </c>
      <c r="BA55" t="str">
        <f>""</f>
        <v/>
      </c>
    </row>
    <row r="56" spans="2:53" x14ac:dyDescent="0.2">
      <c r="B56" t="str">
        <f>""</f>
        <v/>
      </c>
      <c r="C56" t="str">
        <f>""</f>
        <v/>
      </c>
      <c r="D56" t="str">
        <f>""</f>
        <v/>
      </c>
      <c r="E56" t="str">
        <f>""</f>
        <v/>
      </c>
      <c r="F56" t="str">
        <f>""</f>
        <v/>
      </c>
      <c r="G56" t="str">
        <f>""</f>
        <v/>
      </c>
      <c r="H56" t="str">
        <f>""</f>
        <v/>
      </c>
      <c r="I56" t="str">
        <f>""</f>
        <v/>
      </c>
      <c r="J56" t="str">
        <f>""</f>
        <v/>
      </c>
      <c r="K56" t="str">
        <f>""</f>
        <v/>
      </c>
      <c r="L56" t="str">
        <f>""</f>
        <v/>
      </c>
      <c r="M56" t="str">
        <f>"[0.058]"</f>
        <v>[0.058]</v>
      </c>
      <c r="N56" t="str">
        <f>""</f>
        <v/>
      </c>
      <c r="O56" t="str">
        <f>""</f>
        <v/>
      </c>
      <c r="P56" t="str">
        <f>""</f>
        <v/>
      </c>
      <c r="Q56" t="str">
        <f>""</f>
        <v/>
      </c>
      <c r="R56" t="str">
        <f>""</f>
        <v/>
      </c>
      <c r="S56" t="str">
        <f>""</f>
        <v/>
      </c>
      <c r="T56" t="str">
        <f>""</f>
        <v/>
      </c>
      <c r="U56" t="str">
        <f>""</f>
        <v/>
      </c>
      <c r="V56" t="str">
        <f>""</f>
        <v/>
      </c>
      <c r="W56" t="str">
        <f>""</f>
        <v/>
      </c>
      <c r="X56" t="str">
        <f>""</f>
        <v/>
      </c>
      <c r="Y56" t="str">
        <f>""</f>
        <v/>
      </c>
      <c r="Z56" t="str">
        <f>""</f>
        <v/>
      </c>
      <c r="AA56" t="str">
        <f>""</f>
        <v/>
      </c>
      <c r="AB56" t="str">
        <f>""</f>
        <v/>
      </c>
      <c r="AC56" t="str">
        <f>""</f>
        <v/>
      </c>
      <c r="AD56" t="str">
        <f>""</f>
        <v/>
      </c>
      <c r="AE56" t="str">
        <f>""</f>
        <v/>
      </c>
      <c r="AF56" t="str">
        <f>""</f>
        <v/>
      </c>
      <c r="AG56" t="str">
        <f>""</f>
        <v/>
      </c>
      <c r="AH56" t="str">
        <f>""</f>
        <v/>
      </c>
      <c r="AI56" t="str">
        <f>""</f>
        <v/>
      </c>
      <c r="AJ56" t="str">
        <f>""</f>
        <v/>
      </c>
      <c r="AK56" t="str">
        <f>""</f>
        <v/>
      </c>
      <c r="AL56" t="str">
        <f>""</f>
        <v/>
      </c>
      <c r="AM56" t="str">
        <f>""</f>
        <v/>
      </c>
      <c r="AN56" t="str">
        <f>""</f>
        <v/>
      </c>
      <c r="AO56" t="str">
        <f>""</f>
        <v/>
      </c>
      <c r="AP56" t="str">
        <f>""</f>
        <v/>
      </c>
      <c r="AQ56" t="str">
        <f>""</f>
        <v/>
      </c>
      <c r="AR56" t="str">
        <f>""</f>
        <v/>
      </c>
      <c r="AS56" t="str">
        <f>""</f>
        <v/>
      </c>
      <c r="AT56" t="str">
        <f>""</f>
        <v/>
      </c>
      <c r="AU56" t="str">
        <f>""</f>
        <v/>
      </c>
      <c r="AV56" t="str">
        <f>""</f>
        <v/>
      </c>
      <c r="AW56" t="str">
        <f>""</f>
        <v/>
      </c>
      <c r="AX56" t="str">
        <f>""</f>
        <v/>
      </c>
      <c r="AY56" t="str">
        <f>""</f>
        <v/>
      </c>
      <c r="AZ56" t="str">
        <f>""</f>
        <v/>
      </c>
      <c r="BA56" t="str">
        <f>""</f>
        <v/>
      </c>
    </row>
    <row r="57" spans="2:53" x14ac:dyDescent="0.2">
      <c r="B57" t="str">
        <f>"Share of males  who left household 1998-2007"</f>
        <v>Share of males  who left household 1998-2007</v>
      </c>
      <c r="C57" t="str">
        <f>""</f>
        <v/>
      </c>
      <c r="D57" t="str">
        <f>""</f>
        <v/>
      </c>
      <c r="E57" t="str">
        <f>""</f>
        <v/>
      </c>
      <c r="F57" t="str">
        <f>""</f>
        <v/>
      </c>
      <c r="G57" t="str">
        <f>""</f>
        <v/>
      </c>
      <c r="H57" t="str">
        <f>""</f>
        <v/>
      </c>
      <c r="I57" t="str">
        <f>""</f>
        <v/>
      </c>
      <c r="J57" t="str">
        <f>""</f>
        <v/>
      </c>
      <c r="K57" t="str">
        <f>""</f>
        <v/>
      </c>
      <c r="L57" t="str">
        <f>""</f>
        <v/>
      </c>
      <c r="M57" t="str">
        <f>""</f>
        <v/>
      </c>
      <c r="N57" t="str">
        <f>"-0.143***"</f>
        <v>-0.143***</v>
      </c>
      <c r="O57" t="str">
        <f>""</f>
        <v/>
      </c>
      <c r="P57" t="str">
        <f>""</f>
        <v/>
      </c>
      <c r="Q57" t="str">
        <f>""</f>
        <v/>
      </c>
      <c r="R57" t="str">
        <f>""</f>
        <v/>
      </c>
      <c r="S57" t="str">
        <f>""</f>
        <v/>
      </c>
      <c r="T57" t="str">
        <f>""</f>
        <v/>
      </c>
      <c r="U57" t="str">
        <f>""</f>
        <v/>
      </c>
      <c r="V57" t="str">
        <f>""</f>
        <v/>
      </c>
      <c r="W57" t="str">
        <f>""</f>
        <v/>
      </c>
      <c r="X57" t="str">
        <f>""</f>
        <v/>
      </c>
      <c r="Y57" t="str">
        <f>""</f>
        <v/>
      </c>
      <c r="Z57" t="str">
        <f>""</f>
        <v/>
      </c>
      <c r="AA57" t="str">
        <f>""</f>
        <v/>
      </c>
      <c r="AB57" t="str">
        <f>""</f>
        <v/>
      </c>
      <c r="AC57" t="str">
        <f>""</f>
        <v/>
      </c>
      <c r="AD57" t="str">
        <f>""</f>
        <v/>
      </c>
      <c r="AE57" t="str">
        <f>""</f>
        <v/>
      </c>
      <c r="AF57" t="str">
        <f>""</f>
        <v/>
      </c>
      <c r="AG57" t="str">
        <f>""</f>
        <v/>
      </c>
      <c r="AH57" t="str">
        <f>""</f>
        <v/>
      </c>
      <c r="AI57" t="str">
        <f>""</f>
        <v/>
      </c>
      <c r="AJ57" t="str">
        <f>""</f>
        <v/>
      </c>
      <c r="AK57" t="str">
        <f>""</f>
        <v/>
      </c>
      <c r="AL57" t="str">
        <f>""</f>
        <v/>
      </c>
      <c r="AM57" t="str">
        <f>""</f>
        <v/>
      </c>
      <c r="AN57" t="str">
        <f>""</f>
        <v/>
      </c>
      <c r="AO57" t="str">
        <f>""</f>
        <v/>
      </c>
      <c r="AP57" t="str">
        <f>""</f>
        <v/>
      </c>
      <c r="AQ57" t="str">
        <f>""</f>
        <v/>
      </c>
      <c r="AR57" t="str">
        <f>""</f>
        <v/>
      </c>
      <c r="AS57" t="str">
        <f>""</f>
        <v/>
      </c>
      <c r="AT57" t="str">
        <f>""</f>
        <v/>
      </c>
      <c r="AU57" t="str">
        <f>""</f>
        <v/>
      </c>
      <c r="AV57" t="str">
        <f>""</f>
        <v/>
      </c>
      <c r="AW57" t="str">
        <f>""</f>
        <v/>
      </c>
      <c r="AX57" t="str">
        <f>""</f>
        <v/>
      </c>
      <c r="AY57" t="str">
        <f>""</f>
        <v/>
      </c>
      <c r="AZ57" t="str">
        <f>""</f>
        <v/>
      </c>
      <c r="BA57" t="str">
        <f>""</f>
        <v/>
      </c>
    </row>
    <row r="58" spans="2:53" x14ac:dyDescent="0.2">
      <c r="B58" t="str">
        <f>""</f>
        <v/>
      </c>
      <c r="C58" t="str">
        <f>""</f>
        <v/>
      </c>
      <c r="D58" t="str">
        <f>""</f>
        <v/>
      </c>
      <c r="E58" t="str">
        <f>""</f>
        <v/>
      </c>
      <c r="F58" t="str">
        <f>""</f>
        <v/>
      </c>
      <c r="G58" t="str">
        <f>""</f>
        <v/>
      </c>
      <c r="H58" t="str">
        <f>""</f>
        <v/>
      </c>
      <c r="I58" t="str">
        <f>""</f>
        <v/>
      </c>
      <c r="J58" t="str">
        <f>""</f>
        <v/>
      </c>
      <c r="K58" t="str">
        <f>""</f>
        <v/>
      </c>
      <c r="L58" t="str">
        <f>""</f>
        <v/>
      </c>
      <c r="M58" t="str">
        <f>""</f>
        <v/>
      </c>
      <c r="N58" t="str">
        <f>"[0.050]"</f>
        <v>[0.050]</v>
      </c>
      <c r="O58" t="str">
        <f>""</f>
        <v/>
      </c>
      <c r="P58" t="str">
        <f>""</f>
        <v/>
      </c>
      <c r="Q58" t="str">
        <f>""</f>
        <v/>
      </c>
      <c r="R58" t="str">
        <f>""</f>
        <v/>
      </c>
      <c r="S58" t="str">
        <f>""</f>
        <v/>
      </c>
      <c r="T58" t="str">
        <f>""</f>
        <v/>
      </c>
      <c r="U58" t="str">
        <f>""</f>
        <v/>
      </c>
      <c r="V58" t="str">
        <f>""</f>
        <v/>
      </c>
      <c r="W58" t="str">
        <f>""</f>
        <v/>
      </c>
      <c r="X58" t="str">
        <f>""</f>
        <v/>
      </c>
      <c r="Y58" t="str">
        <f>""</f>
        <v/>
      </c>
      <c r="Z58" t="str">
        <f>""</f>
        <v/>
      </c>
      <c r="AA58" t="str">
        <f>""</f>
        <v/>
      </c>
      <c r="AB58" t="str">
        <f>""</f>
        <v/>
      </c>
      <c r="AC58" t="str">
        <f>""</f>
        <v/>
      </c>
      <c r="AD58" t="str">
        <f>""</f>
        <v/>
      </c>
      <c r="AE58" t="str">
        <f>""</f>
        <v/>
      </c>
      <c r="AF58" t="str">
        <f>""</f>
        <v/>
      </c>
      <c r="AG58" t="str">
        <f>""</f>
        <v/>
      </c>
      <c r="AH58" t="str">
        <f>""</f>
        <v/>
      </c>
      <c r="AI58" t="str">
        <f>""</f>
        <v/>
      </c>
      <c r="AJ58" t="str">
        <f>""</f>
        <v/>
      </c>
      <c r="AK58" t="str">
        <f>""</f>
        <v/>
      </c>
      <c r="AL58" t="str">
        <f>""</f>
        <v/>
      </c>
      <c r="AM58" t="str">
        <f>""</f>
        <v/>
      </c>
      <c r="AN58" t="str">
        <f>""</f>
        <v/>
      </c>
      <c r="AO58" t="str">
        <f>""</f>
        <v/>
      </c>
      <c r="AP58" t="str">
        <f>""</f>
        <v/>
      </c>
      <c r="AQ58" t="str">
        <f>""</f>
        <v/>
      </c>
      <c r="AR58" t="str">
        <f>""</f>
        <v/>
      </c>
      <c r="AS58" t="str">
        <f>""</f>
        <v/>
      </c>
      <c r="AT58" t="str">
        <f>""</f>
        <v/>
      </c>
      <c r="AU58" t="str">
        <f>""</f>
        <v/>
      </c>
      <c r="AV58" t="str">
        <f>""</f>
        <v/>
      </c>
      <c r="AW58" t="str">
        <f>""</f>
        <v/>
      </c>
      <c r="AX58" t="str">
        <f>""</f>
        <v/>
      </c>
      <c r="AY58" t="str">
        <f>""</f>
        <v/>
      </c>
      <c r="AZ58" t="str">
        <f>""</f>
        <v/>
      </c>
      <c r="BA58" t="str">
        <f>""</f>
        <v/>
      </c>
    </row>
    <row r="59" spans="2:53" x14ac:dyDescent="0.2">
      <c r="B59" t="str">
        <f>"Interaction"</f>
        <v>Interaction</v>
      </c>
      <c r="C59" t="str">
        <f>""</f>
        <v/>
      </c>
      <c r="D59" t="str">
        <f>""</f>
        <v/>
      </c>
      <c r="E59" t="str">
        <f>""</f>
        <v/>
      </c>
      <c r="F59" t="str">
        <f>""</f>
        <v/>
      </c>
      <c r="G59" t="str">
        <f>""</f>
        <v/>
      </c>
      <c r="H59" t="str">
        <f>""</f>
        <v/>
      </c>
      <c r="I59" t="str">
        <f>""</f>
        <v/>
      </c>
      <c r="J59" t="str">
        <f>""</f>
        <v/>
      </c>
      <c r="K59" t="str">
        <f>""</f>
        <v/>
      </c>
      <c r="L59" t="str">
        <f>""</f>
        <v/>
      </c>
      <c r="M59" t="str">
        <f>""</f>
        <v/>
      </c>
      <c r="N59" t="str">
        <f>"0.106"</f>
        <v>0.106</v>
      </c>
      <c r="O59" t="str">
        <f>""</f>
        <v/>
      </c>
      <c r="P59" t="str">
        <f>""</f>
        <v/>
      </c>
      <c r="Q59" t="str">
        <f>""</f>
        <v/>
      </c>
      <c r="R59" t="str">
        <f>""</f>
        <v/>
      </c>
      <c r="S59" t="str">
        <f>""</f>
        <v/>
      </c>
      <c r="T59" t="str">
        <f>""</f>
        <v/>
      </c>
      <c r="U59" t="str">
        <f>""</f>
        <v/>
      </c>
      <c r="V59" t="str">
        <f>""</f>
        <v/>
      </c>
      <c r="W59" t="str">
        <f>""</f>
        <v/>
      </c>
      <c r="X59" t="str">
        <f>""</f>
        <v/>
      </c>
      <c r="Y59" t="str">
        <f>""</f>
        <v/>
      </c>
      <c r="Z59" t="str">
        <f>""</f>
        <v/>
      </c>
      <c r="AA59" t="str">
        <f>""</f>
        <v/>
      </c>
      <c r="AB59" t="str">
        <f>""</f>
        <v/>
      </c>
      <c r="AC59" t="str">
        <f>""</f>
        <v/>
      </c>
      <c r="AD59" t="str">
        <f>""</f>
        <v/>
      </c>
      <c r="AE59" t="str">
        <f>""</f>
        <v/>
      </c>
      <c r="AF59" t="str">
        <f>""</f>
        <v/>
      </c>
      <c r="AG59" t="str">
        <f>""</f>
        <v/>
      </c>
      <c r="AH59" t="str">
        <f>""</f>
        <v/>
      </c>
      <c r="AI59" t="str">
        <f>""</f>
        <v/>
      </c>
      <c r="AJ59" t="str">
        <f>""</f>
        <v/>
      </c>
      <c r="AK59" t="str">
        <f>""</f>
        <v/>
      </c>
      <c r="AL59" t="str">
        <f>""</f>
        <v/>
      </c>
      <c r="AM59" t="str">
        <f>""</f>
        <v/>
      </c>
      <c r="AN59" t="str">
        <f>""</f>
        <v/>
      </c>
      <c r="AO59" t="str">
        <f>""</f>
        <v/>
      </c>
      <c r="AP59" t="str">
        <f>""</f>
        <v/>
      </c>
      <c r="AQ59" t="str">
        <f>""</f>
        <v/>
      </c>
      <c r="AR59" t="str">
        <f>""</f>
        <v/>
      </c>
      <c r="AS59" t="str">
        <f>""</f>
        <v/>
      </c>
      <c r="AT59" t="str">
        <f>""</f>
        <v/>
      </c>
      <c r="AU59" t="str">
        <f>""</f>
        <v/>
      </c>
      <c r="AV59" t="str">
        <f>""</f>
        <v/>
      </c>
      <c r="AW59" t="str">
        <f>""</f>
        <v/>
      </c>
      <c r="AX59" t="str">
        <f>""</f>
        <v/>
      </c>
      <c r="AY59" t="str">
        <f>""</f>
        <v/>
      </c>
      <c r="AZ59" t="str">
        <f>""</f>
        <v/>
      </c>
      <c r="BA59" t="str">
        <f>""</f>
        <v/>
      </c>
    </row>
    <row r="60" spans="2:53" x14ac:dyDescent="0.2">
      <c r="B60" t="str">
        <f>""</f>
        <v/>
      </c>
      <c r="C60" t="str">
        <f>""</f>
        <v/>
      </c>
      <c r="D60" t="str">
        <f>""</f>
        <v/>
      </c>
      <c r="E60" t="str">
        <f>""</f>
        <v/>
      </c>
      <c r="F60" t="str">
        <f>""</f>
        <v/>
      </c>
      <c r="G60" t="str">
        <f>""</f>
        <v/>
      </c>
      <c r="H60" t="str">
        <f>""</f>
        <v/>
      </c>
      <c r="I60" t="str">
        <f>""</f>
        <v/>
      </c>
      <c r="J60" t="str">
        <f>""</f>
        <v/>
      </c>
      <c r="K60" t="str">
        <f>""</f>
        <v/>
      </c>
      <c r="L60" t="str">
        <f>""</f>
        <v/>
      </c>
      <c r="M60" t="str">
        <f>""</f>
        <v/>
      </c>
      <c r="N60" t="str">
        <f>"[0.120]"</f>
        <v>[0.120]</v>
      </c>
      <c r="O60" t="str">
        <f>""</f>
        <v/>
      </c>
      <c r="P60" t="str">
        <f>""</f>
        <v/>
      </c>
      <c r="Q60" t="str">
        <f>""</f>
        <v/>
      </c>
      <c r="R60" t="str">
        <f>""</f>
        <v/>
      </c>
      <c r="S60" t="str">
        <f>""</f>
        <v/>
      </c>
      <c r="T60" t="str">
        <f>""</f>
        <v/>
      </c>
      <c r="U60" t="str">
        <f>""</f>
        <v/>
      </c>
      <c r="V60" t="str">
        <f>""</f>
        <v/>
      </c>
      <c r="W60" t="str">
        <f>""</f>
        <v/>
      </c>
      <c r="X60" t="str">
        <f>""</f>
        <v/>
      </c>
      <c r="Y60" t="str">
        <f>""</f>
        <v/>
      </c>
      <c r="Z60" t="str">
        <f>""</f>
        <v/>
      </c>
      <c r="AA60" t="str">
        <f>""</f>
        <v/>
      </c>
      <c r="AB60" t="str">
        <f>""</f>
        <v/>
      </c>
      <c r="AC60" t="str">
        <f>""</f>
        <v/>
      </c>
      <c r="AD60" t="str">
        <f>""</f>
        <v/>
      </c>
      <c r="AE60" t="str">
        <f>""</f>
        <v/>
      </c>
      <c r="AF60" t="str">
        <f>""</f>
        <v/>
      </c>
      <c r="AG60" t="str">
        <f>""</f>
        <v/>
      </c>
      <c r="AH60" t="str">
        <f>""</f>
        <v/>
      </c>
      <c r="AI60" t="str">
        <f>""</f>
        <v/>
      </c>
      <c r="AJ60" t="str">
        <f>""</f>
        <v/>
      </c>
      <c r="AK60" t="str">
        <f>""</f>
        <v/>
      </c>
      <c r="AL60" t="str">
        <f>""</f>
        <v/>
      </c>
      <c r="AM60" t="str">
        <f>""</f>
        <v/>
      </c>
      <c r="AN60" t="str">
        <f>""</f>
        <v/>
      </c>
      <c r="AO60" t="str">
        <f>""</f>
        <v/>
      </c>
      <c r="AP60" t="str">
        <f>""</f>
        <v/>
      </c>
      <c r="AQ60" t="str">
        <f>""</f>
        <v/>
      </c>
      <c r="AR60" t="str">
        <f>""</f>
        <v/>
      </c>
      <c r="AS60" t="str">
        <f>""</f>
        <v/>
      </c>
      <c r="AT60" t="str">
        <f>""</f>
        <v/>
      </c>
      <c r="AU60" t="str">
        <f>""</f>
        <v/>
      </c>
      <c r="AV60" t="str">
        <f>""</f>
        <v/>
      </c>
      <c r="AW60" t="str">
        <f>""</f>
        <v/>
      </c>
      <c r="AX60" t="str">
        <f>""</f>
        <v/>
      </c>
      <c r="AY60" t="str">
        <f>""</f>
        <v/>
      </c>
      <c r="AZ60" t="str">
        <f>""</f>
        <v/>
      </c>
      <c r="BA60" t="str">
        <f>""</f>
        <v/>
      </c>
    </row>
    <row r="61" spans="2:53" x14ac:dyDescent="0.2">
      <c r="B61" t="str">
        <f>"Theft of crops (yes=1) for a household in 1998-07"</f>
        <v>Theft of crops (yes=1) for a household in 1998-07</v>
      </c>
      <c r="C61" t="str">
        <f>""</f>
        <v/>
      </c>
      <c r="D61" t="str">
        <f>""</f>
        <v/>
      </c>
      <c r="E61" t="str">
        <f>""</f>
        <v/>
      </c>
      <c r="F61" t="str">
        <f>""</f>
        <v/>
      </c>
      <c r="G61" t="str">
        <f>""</f>
        <v/>
      </c>
      <c r="H61" t="str">
        <f>""</f>
        <v/>
      </c>
      <c r="I61" t="str">
        <f>""</f>
        <v/>
      </c>
      <c r="J61" t="str">
        <f>""</f>
        <v/>
      </c>
      <c r="K61" t="str">
        <f>""</f>
        <v/>
      </c>
      <c r="L61" t="str">
        <f>""</f>
        <v/>
      </c>
      <c r="M61" t="str">
        <f>""</f>
        <v/>
      </c>
      <c r="N61" t="str">
        <f>""</f>
        <v/>
      </c>
      <c r="O61" t="str">
        <f>"0.063"</f>
        <v>0.063</v>
      </c>
      <c r="P61" t="str">
        <f>"0.049"</f>
        <v>0.049</v>
      </c>
      <c r="Q61" t="str">
        <f>"0.059"</f>
        <v>0.059</v>
      </c>
      <c r="R61" t="str">
        <f>""</f>
        <v/>
      </c>
      <c r="S61" t="str">
        <f>""</f>
        <v/>
      </c>
      <c r="T61" t="str">
        <f>""</f>
        <v/>
      </c>
      <c r="U61" t="str">
        <f>""</f>
        <v/>
      </c>
      <c r="V61" t="str">
        <f>""</f>
        <v/>
      </c>
      <c r="W61" t="str">
        <f>""</f>
        <v/>
      </c>
      <c r="X61" t="str">
        <f>""</f>
        <v/>
      </c>
      <c r="Y61" t="str">
        <f>""</f>
        <v/>
      </c>
      <c r="Z61" t="str">
        <f>""</f>
        <v/>
      </c>
      <c r="AA61" t="str">
        <f>""</f>
        <v/>
      </c>
      <c r="AB61" t="str">
        <f>""</f>
        <v/>
      </c>
      <c r="AC61" t="str">
        <f>""</f>
        <v/>
      </c>
      <c r="AD61" t="str">
        <f>""</f>
        <v/>
      </c>
      <c r="AE61" t="str">
        <f>""</f>
        <v/>
      </c>
      <c r="AF61" t="str">
        <f>""</f>
        <v/>
      </c>
      <c r="AG61" t="str">
        <f>""</f>
        <v/>
      </c>
      <c r="AH61" t="str">
        <f>""</f>
        <v/>
      </c>
      <c r="AI61" t="str">
        <f>""</f>
        <v/>
      </c>
      <c r="AJ61" t="str">
        <f>""</f>
        <v/>
      </c>
      <c r="AK61" t="str">
        <f>""</f>
        <v/>
      </c>
      <c r="AL61" t="str">
        <f>""</f>
        <v/>
      </c>
      <c r="AM61" t="str">
        <f>""</f>
        <v/>
      </c>
      <c r="AN61" t="str">
        <f>""</f>
        <v/>
      </c>
      <c r="AO61" t="str">
        <f>""</f>
        <v/>
      </c>
      <c r="AP61" t="str">
        <f>""</f>
        <v/>
      </c>
      <c r="AQ61" t="str">
        <f>""</f>
        <v/>
      </c>
      <c r="AR61" t="str">
        <f>""</f>
        <v/>
      </c>
      <c r="AS61" t="str">
        <f>""</f>
        <v/>
      </c>
      <c r="AT61" t="str">
        <f>""</f>
        <v/>
      </c>
      <c r="AU61" t="str">
        <f>""</f>
        <v/>
      </c>
      <c r="AV61" t="str">
        <f>""</f>
        <v/>
      </c>
      <c r="AW61" t="str">
        <f>""</f>
        <v/>
      </c>
      <c r="AX61" t="str">
        <f>""</f>
        <v/>
      </c>
      <c r="AY61" t="str">
        <f>""</f>
        <v/>
      </c>
      <c r="AZ61" t="str">
        <f>""</f>
        <v/>
      </c>
      <c r="BA61" t="str">
        <f>""</f>
        <v/>
      </c>
    </row>
    <row r="62" spans="2:53" x14ac:dyDescent="0.2">
      <c r="B62" t="str">
        <f>""</f>
        <v/>
      </c>
      <c r="C62" t="str">
        <f>""</f>
        <v/>
      </c>
      <c r="D62" t="str">
        <f>""</f>
        <v/>
      </c>
      <c r="E62" t="str">
        <f>""</f>
        <v/>
      </c>
      <c r="F62" t="str">
        <f>""</f>
        <v/>
      </c>
      <c r="G62" t="str">
        <f>""</f>
        <v/>
      </c>
      <c r="H62" t="str">
        <f>""</f>
        <v/>
      </c>
      <c r="I62" t="str">
        <f>""</f>
        <v/>
      </c>
      <c r="J62" t="str">
        <f>""</f>
        <v/>
      </c>
      <c r="K62" t="str">
        <f>""</f>
        <v/>
      </c>
      <c r="L62" t="str">
        <f>""</f>
        <v/>
      </c>
      <c r="M62" t="str">
        <f>""</f>
        <v/>
      </c>
      <c r="N62" t="str">
        <f>""</f>
        <v/>
      </c>
      <c r="O62" t="str">
        <f>"[0.039]"</f>
        <v>[0.039]</v>
      </c>
      <c r="P62" t="str">
        <f>"[0.038]"</f>
        <v>[0.038]</v>
      </c>
      <c r="Q62" t="str">
        <f>"[0.039]"</f>
        <v>[0.039]</v>
      </c>
      <c r="R62" t="str">
        <f>""</f>
        <v/>
      </c>
      <c r="S62" t="str">
        <f>""</f>
        <v/>
      </c>
      <c r="T62" t="str">
        <f>""</f>
        <v/>
      </c>
      <c r="U62" t="str">
        <f>""</f>
        <v/>
      </c>
      <c r="V62" t="str">
        <f>""</f>
        <v/>
      </c>
      <c r="W62" t="str">
        <f>""</f>
        <v/>
      </c>
      <c r="X62" t="str">
        <f>""</f>
        <v/>
      </c>
      <c r="Y62" t="str">
        <f>""</f>
        <v/>
      </c>
      <c r="Z62" t="str">
        <f>""</f>
        <v/>
      </c>
      <c r="AA62" t="str">
        <f>""</f>
        <v/>
      </c>
      <c r="AB62" t="str">
        <f>""</f>
        <v/>
      </c>
      <c r="AC62" t="str">
        <f>""</f>
        <v/>
      </c>
      <c r="AD62" t="str">
        <f>""</f>
        <v/>
      </c>
      <c r="AE62" t="str">
        <f>""</f>
        <v/>
      </c>
      <c r="AF62" t="str">
        <f>""</f>
        <v/>
      </c>
      <c r="AG62" t="str">
        <f>""</f>
        <v/>
      </c>
      <c r="AH62" t="str">
        <f>""</f>
        <v/>
      </c>
      <c r="AI62" t="str">
        <f>""</f>
        <v/>
      </c>
      <c r="AJ62" t="str">
        <f>""</f>
        <v/>
      </c>
      <c r="AK62" t="str">
        <f>""</f>
        <v/>
      </c>
      <c r="AL62" t="str">
        <f>""</f>
        <v/>
      </c>
      <c r="AM62" t="str">
        <f>""</f>
        <v/>
      </c>
      <c r="AN62" t="str">
        <f>""</f>
        <v/>
      </c>
      <c r="AO62" t="str">
        <f>""</f>
        <v/>
      </c>
      <c r="AP62" t="str">
        <f>""</f>
        <v/>
      </c>
      <c r="AQ62" t="str">
        <f>""</f>
        <v/>
      </c>
      <c r="AR62" t="str">
        <f>""</f>
        <v/>
      </c>
      <c r="AS62" t="str">
        <f>""</f>
        <v/>
      </c>
      <c r="AT62" t="str">
        <f>""</f>
        <v/>
      </c>
      <c r="AU62" t="str">
        <f>""</f>
        <v/>
      </c>
      <c r="AV62" t="str">
        <f>""</f>
        <v/>
      </c>
      <c r="AW62" t="str">
        <f>""</f>
        <v/>
      </c>
      <c r="AX62" t="str">
        <f>""</f>
        <v/>
      </c>
      <c r="AY62" t="str">
        <f>""</f>
        <v/>
      </c>
      <c r="AZ62" t="str">
        <f>""</f>
        <v/>
      </c>
      <c r="BA62" t="str">
        <f>""</f>
        <v/>
      </c>
    </row>
    <row r="63" spans="2:53" x14ac:dyDescent="0.2">
      <c r="B63" t="str">
        <f>"At least 1 male left the household in a given year (yes=1)"</f>
        <v>At least 1 male left the household in a given year (yes=1)</v>
      </c>
      <c r="C63" t="str">
        <f>""</f>
        <v/>
      </c>
      <c r="D63" t="str">
        <f>""</f>
        <v/>
      </c>
      <c r="E63" t="str">
        <f>""</f>
        <v/>
      </c>
      <c r="F63" t="str">
        <f>""</f>
        <v/>
      </c>
      <c r="G63" t="str">
        <f>""</f>
        <v/>
      </c>
      <c r="H63" t="str">
        <f>""</f>
        <v/>
      </c>
      <c r="I63" t="str">
        <f>""</f>
        <v/>
      </c>
      <c r="J63" t="str">
        <f>""</f>
        <v/>
      </c>
      <c r="K63" t="str">
        <f>""</f>
        <v/>
      </c>
      <c r="L63" t="str">
        <f>""</f>
        <v/>
      </c>
      <c r="M63" t="str">
        <f>""</f>
        <v/>
      </c>
      <c r="N63" t="str">
        <f>""</f>
        <v/>
      </c>
      <c r="O63" t="str">
        <f>"-0.049"</f>
        <v>-0.049</v>
      </c>
      <c r="P63" t="str">
        <f>""</f>
        <v/>
      </c>
      <c r="Q63" t="str">
        <f>""</f>
        <v/>
      </c>
      <c r="R63" t="str">
        <f>""</f>
        <v/>
      </c>
      <c r="S63" t="str">
        <f>""</f>
        <v/>
      </c>
      <c r="T63" t="str">
        <f>""</f>
        <v/>
      </c>
      <c r="U63" t="str">
        <f>""</f>
        <v/>
      </c>
      <c r="V63" t="str">
        <f>""</f>
        <v/>
      </c>
      <c r="W63" t="str">
        <f>""</f>
        <v/>
      </c>
      <c r="X63" t="str">
        <f>""</f>
        <v/>
      </c>
      <c r="Y63" t="str">
        <f>""</f>
        <v/>
      </c>
      <c r="Z63" t="str">
        <f>""</f>
        <v/>
      </c>
      <c r="AA63" t="str">
        <f>""</f>
        <v/>
      </c>
      <c r="AB63" t="str">
        <f>""</f>
        <v/>
      </c>
      <c r="AC63" t="str">
        <f>""</f>
        <v/>
      </c>
      <c r="AD63" t="str">
        <f>""</f>
        <v/>
      </c>
      <c r="AE63" t="str">
        <f>""</f>
        <v/>
      </c>
      <c r="AF63" t="str">
        <f>""</f>
        <v/>
      </c>
      <c r="AG63" t="str">
        <f>""</f>
        <v/>
      </c>
      <c r="AH63" t="str">
        <f>""</f>
        <v/>
      </c>
      <c r="AI63" t="str">
        <f>""</f>
        <v/>
      </c>
      <c r="AJ63" t="str">
        <f>""</f>
        <v/>
      </c>
      <c r="AK63" t="str">
        <f>""</f>
        <v/>
      </c>
      <c r="AL63" t="str">
        <f>""</f>
        <v/>
      </c>
      <c r="AM63" t="str">
        <f>""</f>
        <v/>
      </c>
      <c r="AN63" t="str">
        <f>""</f>
        <v/>
      </c>
      <c r="AO63" t="str">
        <f>""</f>
        <v/>
      </c>
      <c r="AP63" t="str">
        <f>""</f>
        <v/>
      </c>
      <c r="AQ63" t="str">
        <f>""</f>
        <v/>
      </c>
      <c r="AR63" t="str">
        <f>""</f>
        <v/>
      </c>
      <c r="AS63" t="str">
        <f>""</f>
        <v/>
      </c>
      <c r="AT63" t="str">
        <f>""</f>
        <v/>
      </c>
      <c r="AU63" t="str">
        <f>""</f>
        <v/>
      </c>
      <c r="AV63" t="str">
        <f>""</f>
        <v/>
      </c>
      <c r="AW63" t="str">
        <f>""</f>
        <v/>
      </c>
      <c r="AX63" t="str">
        <f>""</f>
        <v/>
      </c>
      <c r="AY63" t="str">
        <f>""</f>
        <v/>
      </c>
      <c r="AZ63" t="str">
        <f>""</f>
        <v/>
      </c>
      <c r="BA63" t="str">
        <f>""</f>
        <v/>
      </c>
    </row>
    <row r="64" spans="2:53" x14ac:dyDescent="0.2">
      <c r="B64" t="str">
        <f>""</f>
        <v/>
      </c>
      <c r="C64" t="str">
        <f>""</f>
        <v/>
      </c>
      <c r="D64" t="str">
        <f>""</f>
        <v/>
      </c>
      <c r="E64" t="str">
        <f>""</f>
        <v/>
      </c>
      <c r="F64" t="str">
        <f>""</f>
        <v/>
      </c>
      <c r="G64" t="str">
        <f>""</f>
        <v/>
      </c>
      <c r="H64" t="str">
        <f>""</f>
        <v/>
      </c>
      <c r="I64" t="str">
        <f>""</f>
        <v/>
      </c>
      <c r="J64" t="str">
        <f>""</f>
        <v/>
      </c>
      <c r="K64" t="str">
        <f>""</f>
        <v/>
      </c>
      <c r="L64" t="str">
        <f>""</f>
        <v/>
      </c>
      <c r="M64" t="str">
        <f>""</f>
        <v/>
      </c>
      <c r="N64" t="str">
        <f>""</f>
        <v/>
      </c>
      <c r="O64" t="str">
        <f>"[0.046]"</f>
        <v>[0.046]</v>
      </c>
      <c r="P64" t="str">
        <f>""</f>
        <v/>
      </c>
      <c r="Q64" t="str">
        <f>""</f>
        <v/>
      </c>
      <c r="R64" t="str">
        <f>""</f>
        <v/>
      </c>
      <c r="S64" t="str">
        <f>""</f>
        <v/>
      </c>
      <c r="T64" t="str">
        <f>""</f>
        <v/>
      </c>
      <c r="U64" t="str">
        <f>""</f>
        <v/>
      </c>
      <c r="V64" t="str">
        <f>""</f>
        <v/>
      </c>
      <c r="W64" t="str">
        <f>""</f>
        <v/>
      </c>
      <c r="X64" t="str">
        <f>""</f>
        <v/>
      </c>
      <c r="Y64" t="str">
        <f>""</f>
        <v/>
      </c>
      <c r="Z64" t="str">
        <f>""</f>
        <v/>
      </c>
      <c r="AA64" t="str">
        <f>""</f>
        <v/>
      </c>
      <c r="AB64" t="str">
        <f>""</f>
        <v/>
      </c>
      <c r="AC64" t="str">
        <f>""</f>
        <v/>
      </c>
      <c r="AD64" t="str">
        <f>""</f>
        <v/>
      </c>
      <c r="AE64" t="str">
        <f>""</f>
        <v/>
      </c>
      <c r="AF64" t="str">
        <f>""</f>
        <v/>
      </c>
      <c r="AG64" t="str">
        <f>""</f>
        <v/>
      </c>
      <c r="AH64" t="str">
        <f>""</f>
        <v/>
      </c>
      <c r="AI64" t="str">
        <f>""</f>
        <v/>
      </c>
      <c r="AJ64" t="str">
        <f>""</f>
        <v/>
      </c>
      <c r="AK64" t="str">
        <f>""</f>
        <v/>
      </c>
      <c r="AL64" t="str">
        <f>""</f>
        <v/>
      </c>
      <c r="AM64" t="str">
        <f>""</f>
        <v/>
      </c>
      <c r="AN64" t="str">
        <f>""</f>
        <v/>
      </c>
      <c r="AO64" t="str">
        <f>""</f>
        <v/>
      </c>
      <c r="AP64" t="str">
        <f>""</f>
        <v/>
      </c>
      <c r="AQ64" t="str">
        <f>""</f>
        <v/>
      </c>
      <c r="AR64" t="str">
        <f>""</f>
        <v/>
      </c>
      <c r="AS64" t="str">
        <f>""</f>
        <v/>
      </c>
      <c r="AT64" t="str">
        <f>""</f>
        <v/>
      </c>
      <c r="AU64" t="str">
        <f>""</f>
        <v/>
      </c>
      <c r="AV64" t="str">
        <f>""</f>
        <v/>
      </c>
      <c r="AW64" t="str">
        <f>""</f>
        <v/>
      </c>
      <c r="AX64" t="str">
        <f>""</f>
        <v/>
      </c>
      <c r="AY64" t="str">
        <f>""</f>
        <v/>
      </c>
      <c r="AZ64" t="str">
        <f>""</f>
        <v/>
      </c>
      <c r="BA64" t="str">
        <f>""</f>
        <v/>
      </c>
    </row>
    <row r="65" spans="2:53" x14ac:dyDescent="0.2">
      <c r="B65" t="str">
        <f>"Interaction"</f>
        <v>Interaction</v>
      </c>
      <c r="C65" t="str">
        <f>""</f>
        <v/>
      </c>
      <c r="D65" t="str">
        <f>""</f>
        <v/>
      </c>
      <c r="E65" t="str">
        <f>""</f>
        <v/>
      </c>
      <c r="F65" t="str">
        <f>""</f>
        <v/>
      </c>
      <c r="G65" t="str">
        <f>""</f>
        <v/>
      </c>
      <c r="H65" t="str">
        <f>""</f>
        <v/>
      </c>
      <c r="I65" t="str">
        <f>""</f>
        <v/>
      </c>
      <c r="J65" t="str">
        <f>""</f>
        <v/>
      </c>
      <c r="K65" t="str">
        <f>""</f>
        <v/>
      </c>
      <c r="L65" t="str">
        <f>""</f>
        <v/>
      </c>
      <c r="M65" t="str">
        <f>""</f>
        <v/>
      </c>
      <c r="N65" t="str">
        <f>""</f>
        <v/>
      </c>
      <c r="O65" t="str">
        <f>"-0.114"</f>
        <v>-0.114</v>
      </c>
      <c r="P65" t="str">
        <f>""</f>
        <v/>
      </c>
      <c r="Q65" t="str">
        <f>""</f>
        <v/>
      </c>
      <c r="R65" t="str">
        <f>""</f>
        <v/>
      </c>
      <c r="S65" t="str">
        <f>""</f>
        <v/>
      </c>
      <c r="T65" t="str">
        <f>""</f>
        <v/>
      </c>
      <c r="U65" t="str">
        <f>""</f>
        <v/>
      </c>
      <c r="V65" t="str">
        <f>""</f>
        <v/>
      </c>
      <c r="W65" t="str">
        <f>""</f>
        <v/>
      </c>
      <c r="X65" t="str">
        <f>""</f>
        <v/>
      </c>
      <c r="Y65" t="str">
        <f>""</f>
        <v/>
      </c>
      <c r="Z65" t="str">
        <f>""</f>
        <v/>
      </c>
      <c r="AA65" t="str">
        <f>""</f>
        <v/>
      </c>
      <c r="AB65" t="str">
        <f>""</f>
        <v/>
      </c>
      <c r="AC65" t="str">
        <f>""</f>
        <v/>
      </c>
      <c r="AD65" t="str">
        <f>""</f>
        <v/>
      </c>
      <c r="AE65" t="str">
        <f>""</f>
        <v/>
      </c>
      <c r="AF65" t="str">
        <f>""</f>
        <v/>
      </c>
      <c r="AG65" t="str">
        <f>""</f>
        <v/>
      </c>
      <c r="AH65" t="str">
        <f>""</f>
        <v/>
      </c>
      <c r="AI65" t="str">
        <f>""</f>
        <v/>
      </c>
      <c r="AJ65" t="str">
        <f>""</f>
        <v/>
      </c>
      <c r="AK65" t="str">
        <f>""</f>
        <v/>
      </c>
      <c r="AL65" t="str">
        <f>""</f>
        <v/>
      </c>
      <c r="AM65" t="str">
        <f>""</f>
        <v/>
      </c>
      <c r="AN65" t="str">
        <f>""</f>
        <v/>
      </c>
      <c r="AO65" t="str">
        <f>""</f>
        <v/>
      </c>
      <c r="AP65" t="str">
        <f>""</f>
        <v/>
      </c>
      <c r="AQ65" t="str">
        <f>""</f>
        <v/>
      </c>
      <c r="AR65" t="str">
        <f>""</f>
        <v/>
      </c>
      <c r="AS65" t="str">
        <f>""</f>
        <v/>
      </c>
      <c r="AT65" t="str">
        <f>""</f>
        <v/>
      </c>
      <c r="AU65" t="str">
        <f>""</f>
        <v/>
      </c>
      <c r="AV65" t="str">
        <f>""</f>
        <v/>
      </c>
      <c r="AW65" t="str">
        <f>""</f>
        <v/>
      </c>
      <c r="AX65" t="str">
        <f>""</f>
        <v/>
      </c>
      <c r="AY65" t="str">
        <f>""</f>
        <v/>
      </c>
      <c r="AZ65" t="str">
        <f>""</f>
        <v/>
      </c>
      <c r="BA65" t="str">
        <f>""</f>
        <v/>
      </c>
    </row>
    <row r="66" spans="2:53" x14ac:dyDescent="0.2">
      <c r="B66" t="str">
        <f>""</f>
        <v/>
      </c>
      <c r="C66" t="str">
        <f>""</f>
        <v/>
      </c>
      <c r="D66" t="str">
        <f>""</f>
        <v/>
      </c>
      <c r="E66" t="str">
        <f>""</f>
        <v/>
      </c>
      <c r="F66" t="str">
        <f>""</f>
        <v/>
      </c>
      <c r="G66" t="str">
        <f>""</f>
        <v/>
      </c>
      <c r="H66" t="str">
        <f>""</f>
        <v/>
      </c>
      <c r="I66" t="str">
        <f>""</f>
        <v/>
      </c>
      <c r="J66" t="str">
        <f>""</f>
        <v/>
      </c>
      <c r="K66" t="str">
        <f>""</f>
        <v/>
      </c>
      <c r="L66" t="str">
        <f>""</f>
        <v/>
      </c>
      <c r="M66" t="str">
        <f>""</f>
        <v/>
      </c>
      <c r="N66" t="str">
        <f>""</f>
        <v/>
      </c>
      <c r="O66" t="str">
        <f>"[0.085]"</f>
        <v>[0.085]</v>
      </c>
      <c r="P66" t="str">
        <f>""</f>
        <v/>
      </c>
      <c r="Q66" t="str">
        <f>""</f>
        <v/>
      </c>
      <c r="R66" t="str">
        <f>""</f>
        <v/>
      </c>
      <c r="S66" t="str">
        <f>""</f>
        <v/>
      </c>
      <c r="T66" t="str">
        <f>""</f>
        <v/>
      </c>
      <c r="U66" t="str">
        <f>""</f>
        <v/>
      </c>
      <c r="V66" t="str">
        <f>""</f>
        <v/>
      </c>
      <c r="W66" t="str">
        <f>""</f>
        <v/>
      </c>
      <c r="X66" t="str">
        <f>""</f>
        <v/>
      </c>
      <c r="Y66" t="str">
        <f>""</f>
        <v/>
      </c>
      <c r="Z66" t="str">
        <f>""</f>
        <v/>
      </c>
      <c r="AA66" t="str">
        <f>""</f>
        <v/>
      </c>
      <c r="AB66" t="str">
        <f>""</f>
        <v/>
      </c>
      <c r="AC66" t="str">
        <f>""</f>
        <v/>
      </c>
      <c r="AD66" t="str">
        <f>""</f>
        <v/>
      </c>
      <c r="AE66" t="str">
        <f>""</f>
        <v/>
      </c>
      <c r="AF66" t="str">
        <f>""</f>
        <v/>
      </c>
      <c r="AG66" t="str">
        <f>""</f>
        <v/>
      </c>
      <c r="AH66" t="str">
        <f>""</f>
        <v/>
      </c>
      <c r="AI66" t="str">
        <f>""</f>
        <v/>
      </c>
      <c r="AJ66" t="str">
        <f>""</f>
        <v/>
      </c>
      <c r="AK66" t="str">
        <f>""</f>
        <v/>
      </c>
      <c r="AL66" t="str">
        <f>""</f>
        <v/>
      </c>
      <c r="AM66" t="str">
        <f>""</f>
        <v/>
      </c>
      <c r="AN66" t="str">
        <f>""</f>
        <v/>
      </c>
      <c r="AO66" t="str">
        <f>""</f>
        <v/>
      </c>
      <c r="AP66" t="str">
        <f>""</f>
        <v/>
      </c>
      <c r="AQ66" t="str">
        <f>""</f>
        <v/>
      </c>
      <c r="AR66" t="str">
        <f>""</f>
        <v/>
      </c>
      <c r="AS66" t="str">
        <f>""</f>
        <v/>
      </c>
      <c r="AT66" t="str">
        <f>""</f>
        <v/>
      </c>
      <c r="AU66" t="str">
        <f>""</f>
        <v/>
      </c>
      <c r="AV66" t="str">
        <f>""</f>
        <v/>
      </c>
      <c r="AW66" t="str">
        <f>""</f>
        <v/>
      </c>
      <c r="AX66" t="str">
        <f>""</f>
        <v/>
      </c>
      <c r="AY66" t="str">
        <f>""</f>
        <v/>
      </c>
      <c r="AZ66" t="str">
        <f>""</f>
        <v/>
      </c>
      <c r="BA66" t="str">
        <f>""</f>
        <v/>
      </c>
    </row>
    <row r="67" spans="2:53" x14ac:dyDescent="0.2">
      <c r="B67" t="str">
        <f>"Number of males who left household 1998-2007"</f>
        <v>Number of males who left household 1998-2007</v>
      </c>
      <c r="C67" t="str">
        <f>""</f>
        <v/>
      </c>
      <c r="D67" t="str">
        <f>""</f>
        <v/>
      </c>
      <c r="E67" t="str">
        <f>""</f>
        <v/>
      </c>
      <c r="F67" t="str">
        <f>""</f>
        <v/>
      </c>
      <c r="G67" t="str">
        <f>""</f>
        <v/>
      </c>
      <c r="H67" t="str">
        <f>""</f>
        <v/>
      </c>
      <c r="I67" t="str">
        <f>""</f>
        <v/>
      </c>
      <c r="J67" t="str">
        <f>""</f>
        <v/>
      </c>
      <c r="K67" t="str">
        <f>""</f>
        <v/>
      </c>
      <c r="L67" t="str">
        <f>""</f>
        <v/>
      </c>
      <c r="M67" t="str">
        <f>""</f>
        <v/>
      </c>
      <c r="N67" t="str">
        <f>""</f>
        <v/>
      </c>
      <c r="O67" t="str">
        <f>""</f>
        <v/>
      </c>
      <c r="P67" t="str">
        <f>"-0.054*"</f>
        <v>-0.054*</v>
      </c>
      <c r="Q67" t="str">
        <f>""</f>
        <v/>
      </c>
      <c r="R67" t="str">
        <f>""</f>
        <v/>
      </c>
      <c r="S67" t="str">
        <f>""</f>
        <v/>
      </c>
      <c r="T67" t="str">
        <f>""</f>
        <v/>
      </c>
      <c r="U67" t="str">
        <f>""</f>
        <v/>
      </c>
      <c r="V67" t="str">
        <f>""</f>
        <v/>
      </c>
      <c r="W67" t="str">
        <f>""</f>
        <v/>
      </c>
      <c r="X67" t="str">
        <f>""</f>
        <v/>
      </c>
      <c r="Y67" t="str">
        <f>""</f>
        <v/>
      </c>
      <c r="Z67" t="str">
        <f>""</f>
        <v/>
      </c>
      <c r="AA67" t="str">
        <f>""</f>
        <v/>
      </c>
      <c r="AB67" t="str">
        <f>""</f>
        <v/>
      </c>
      <c r="AC67" t="str">
        <f>""</f>
        <v/>
      </c>
      <c r="AD67" t="str">
        <f>""</f>
        <v/>
      </c>
      <c r="AE67" t="str">
        <f>""</f>
        <v/>
      </c>
      <c r="AF67" t="str">
        <f>""</f>
        <v/>
      </c>
      <c r="AG67" t="str">
        <f>""</f>
        <v/>
      </c>
      <c r="AH67" t="str">
        <f>""</f>
        <v/>
      </c>
      <c r="AI67" t="str">
        <f>""</f>
        <v/>
      </c>
      <c r="AJ67" t="str">
        <f>""</f>
        <v/>
      </c>
      <c r="AK67" t="str">
        <f>""</f>
        <v/>
      </c>
      <c r="AL67" t="str">
        <f>""</f>
        <v/>
      </c>
      <c r="AM67" t="str">
        <f>""</f>
        <v/>
      </c>
      <c r="AN67" t="str">
        <f>""</f>
        <v/>
      </c>
      <c r="AO67" t="str">
        <f>""</f>
        <v/>
      </c>
      <c r="AP67" t="str">
        <f>""</f>
        <v/>
      </c>
      <c r="AQ67" t="str">
        <f>""</f>
        <v/>
      </c>
      <c r="AR67" t="str">
        <f>""</f>
        <v/>
      </c>
      <c r="AS67" t="str">
        <f>""</f>
        <v/>
      </c>
      <c r="AT67" t="str">
        <f>""</f>
        <v/>
      </c>
      <c r="AU67" t="str">
        <f>""</f>
        <v/>
      </c>
      <c r="AV67" t="str">
        <f>""</f>
        <v/>
      </c>
      <c r="AW67" t="str">
        <f>""</f>
        <v/>
      </c>
      <c r="AX67" t="str">
        <f>""</f>
        <v/>
      </c>
      <c r="AY67" t="str">
        <f>""</f>
        <v/>
      </c>
      <c r="AZ67" t="str">
        <f>""</f>
        <v/>
      </c>
      <c r="BA67" t="str">
        <f>""</f>
        <v/>
      </c>
    </row>
    <row r="68" spans="2:53" x14ac:dyDescent="0.2">
      <c r="B68" t="str">
        <f>""</f>
        <v/>
      </c>
      <c r="C68" t="str">
        <f>""</f>
        <v/>
      </c>
      <c r="D68" t="str">
        <f>""</f>
        <v/>
      </c>
      <c r="E68" t="str">
        <f>""</f>
        <v/>
      </c>
      <c r="F68" t="str">
        <f>""</f>
        <v/>
      </c>
      <c r="G68" t="str">
        <f>""</f>
        <v/>
      </c>
      <c r="H68" t="str">
        <f>""</f>
        <v/>
      </c>
      <c r="I68" t="str">
        <f>""</f>
        <v/>
      </c>
      <c r="J68" t="str">
        <f>""</f>
        <v/>
      </c>
      <c r="K68" t="str">
        <f>""</f>
        <v/>
      </c>
      <c r="L68" t="str">
        <f>""</f>
        <v/>
      </c>
      <c r="M68" t="str">
        <f>""</f>
        <v/>
      </c>
      <c r="N68" t="str">
        <f>""</f>
        <v/>
      </c>
      <c r="O68" t="str">
        <f>""</f>
        <v/>
      </c>
      <c r="P68" t="str">
        <f>"[0.028]"</f>
        <v>[0.028]</v>
      </c>
      <c r="Q68" t="str">
        <f>""</f>
        <v/>
      </c>
      <c r="R68" t="str">
        <f>""</f>
        <v/>
      </c>
      <c r="S68" t="str">
        <f>""</f>
        <v/>
      </c>
      <c r="T68" t="str">
        <f>""</f>
        <v/>
      </c>
      <c r="U68" t="str">
        <f>""</f>
        <v/>
      </c>
      <c r="V68" t="str">
        <f>""</f>
        <v/>
      </c>
      <c r="W68" t="str">
        <f>""</f>
        <v/>
      </c>
      <c r="X68" t="str">
        <f>""</f>
        <v/>
      </c>
      <c r="Y68" t="str">
        <f>""</f>
        <v/>
      </c>
      <c r="Z68" t="str">
        <f>""</f>
        <v/>
      </c>
      <c r="AA68" t="str">
        <f>""</f>
        <v/>
      </c>
      <c r="AB68" t="str">
        <f>""</f>
        <v/>
      </c>
      <c r="AC68" t="str">
        <f>""</f>
        <v/>
      </c>
      <c r="AD68" t="str">
        <f>""</f>
        <v/>
      </c>
      <c r="AE68" t="str">
        <f>""</f>
        <v/>
      </c>
      <c r="AF68" t="str">
        <f>""</f>
        <v/>
      </c>
      <c r="AG68" t="str">
        <f>""</f>
        <v/>
      </c>
      <c r="AH68" t="str">
        <f>""</f>
        <v/>
      </c>
      <c r="AI68" t="str">
        <f>""</f>
        <v/>
      </c>
      <c r="AJ68" t="str">
        <f>""</f>
        <v/>
      </c>
      <c r="AK68" t="str">
        <f>""</f>
        <v/>
      </c>
      <c r="AL68" t="str">
        <f>""</f>
        <v/>
      </c>
      <c r="AM68" t="str">
        <f>""</f>
        <v/>
      </c>
      <c r="AN68" t="str">
        <f>""</f>
        <v/>
      </c>
      <c r="AO68" t="str">
        <f>""</f>
        <v/>
      </c>
      <c r="AP68" t="str">
        <f>""</f>
        <v/>
      </c>
      <c r="AQ68" t="str">
        <f>""</f>
        <v/>
      </c>
      <c r="AR68" t="str">
        <f>""</f>
        <v/>
      </c>
      <c r="AS68" t="str">
        <f>""</f>
        <v/>
      </c>
      <c r="AT68" t="str">
        <f>""</f>
        <v/>
      </c>
      <c r="AU68" t="str">
        <f>""</f>
        <v/>
      </c>
      <c r="AV68" t="str">
        <f>""</f>
        <v/>
      </c>
      <c r="AW68" t="str">
        <f>""</f>
        <v/>
      </c>
      <c r="AX68" t="str">
        <f>""</f>
        <v/>
      </c>
      <c r="AY68" t="str">
        <f>""</f>
        <v/>
      </c>
      <c r="AZ68" t="str">
        <f>""</f>
        <v/>
      </c>
      <c r="BA68" t="str">
        <f>""</f>
        <v/>
      </c>
    </row>
    <row r="69" spans="2:53" x14ac:dyDescent="0.2">
      <c r="B69" t="str">
        <f>"Interaction"</f>
        <v>Interaction</v>
      </c>
      <c r="C69" t="str">
        <f>""</f>
        <v/>
      </c>
      <c r="D69" t="str">
        <f>""</f>
        <v/>
      </c>
      <c r="E69" t="str">
        <f>""</f>
        <v/>
      </c>
      <c r="F69" t="str">
        <f>""</f>
        <v/>
      </c>
      <c r="G69" t="str">
        <f>""</f>
        <v/>
      </c>
      <c r="H69" t="str">
        <f>""</f>
        <v/>
      </c>
      <c r="I69" t="str">
        <f>""</f>
        <v/>
      </c>
      <c r="J69" t="str">
        <f>""</f>
        <v/>
      </c>
      <c r="K69" t="str">
        <f>""</f>
        <v/>
      </c>
      <c r="L69" t="str">
        <f>""</f>
        <v/>
      </c>
      <c r="M69" t="str">
        <f>""</f>
        <v/>
      </c>
      <c r="N69" t="str">
        <f>""</f>
        <v/>
      </c>
      <c r="O69" t="str">
        <f>""</f>
        <v/>
      </c>
      <c r="P69" t="str">
        <f>"-0.028"</f>
        <v>-0.028</v>
      </c>
      <c r="Q69" t="str">
        <f>""</f>
        <v/>
      </c>
      <c r="R69" t="str">
        <f>""</f>
        <v/>
      </c>
      <c r="S69" t="str">
        <f>""</f>
        <v/>
      </c>
      <c r="T69" t="str">
        <f>""</f>
        <v/>
      </c>
      <c r="U69" t="str">
        <f>""</f>
        <v/>
      </c>
      <c r="V69" t="str">
        <f>""</f>
        <v/>
      </c>
      <c r="W69" t="str">
        <f>""</f>
        <v/>
      </c>
      <c r="X69" t="str">
        <f>""</f>
        <v/>
      </c>
      <c r="Y69" t="str">
        <f>""</f>
        <v/>
      </c>
      <c r="Z69" t="str">
        <f>""</f>
        <v/>
      </c>
      <c r="AA69" t="str">
        <f>""</f>
        <v/>
      </c>
      <c r="AB69" t="str">
        <f>""</f>
        <v/>
      </c>
      <c r="AC69" t="str">
        <f>""</f>
        <v/>
      </c>
      <c r="AD69" t="str">
        <f>""</f>
        <v/>
      </c>
      <c r="AE69" t="str">
        <f>""</f>
        <v/>
      </c>
      <c r="AF69" t="str">
        <f>""</f>
        <v/>
      </c>
      <c r="AG69" t="str">
        <f>""</f>
        <v/>
      </c>
      <c r="AH69" t="str">
        <f>""</f>
        <v/>
      </c>
      <c r="AI69" t="str">
        <f>""</f>
        <v/>
      </c>
      <c r="AJ69" t="str">
        <f>""</f>
        <v/>
      </c>
      <c r="AK69" t="str">
        <f>""</f>
        <v/>
      </c>
      <c r="AL69" t="str">
        <f>""</f>
        <v/>
      </c>
      <c r="AM69" t="str">
        <f>""</f>
        <v/>
      </c>
      <c r="AN69" t="str">
        <f>""</f>
        <v/>
      </c>
      <c r="AO69" t="str">
        <f>""</f>
        <v/>
      </c>
      <c r="AP69" t="str">
        <f>""</f>
        <v/>
      </c>
      <c r="AQ69" t="str">
        <f>""</f>
        <v/>
      </c>
      <c r="AR69" t="str">
        <f>""</f>
        <v/>
      </c>
      <c r="AS69" t="str">
        <f>""</f>
        <v/>
      </c>
      <c r="AT69" t="str">
        <f>""</f>
        <v/>
      </c>
      <c r="AU69" t="str">
        <f>""</f>
        <v/>
      </c>
      <c r="AV69" t="str">
        <f>""</f>
        <v/>
      </c>
      <c r="AW69" t="str">
        <f>""</f>
        <v/>
      </c>
      <c r="AX69" t="str">
        <f>""</f>
        <v/>
      </c>
      <c r="AY69" t="str">
        <f>""</f>
        <v/>
      </c>
      <c r="AZ69" t="str">
        <f>""</f>
        <v/>
      </c>
      <c r="BA69" t="str">
        <f>""</f>
        <v/>
      </c>
    </row>
    <row r="70" spans="2:53" x14ac:dyDescent="0.2">
      <c r="B70" t="str">
        <f>""</f>
        <v/>
      </c>
      <c r="C70" t="str">
        <f>""</f>
        <v/>
      </c>
      <c r="D70" t="str">
        <f>""</f>
        <v/>
      </c>
      <c r="E70" t="str">
        <f>""</f>
        <v/>
      </c>
      <c r="F70" t="str">
        <f>""</f>
        <v/>
      </c>
      <c r="G70" t="str">
        <f>""</f>
        <v/>
      </c>
      <c r="H70" t="str">
        <f>""</f>
        <v/>
      </c>
      <c r="I70" t="str">
        <f>""</f>
        <v/>
      </c>
      <c r="J70" t="str">
        <f>""</f>
        <v/>
      </c>
      <c r="K70" t="str">
        <f>""</f>
        <v/>
      </c>
      <c r="L70" t="str">
        <f>""</f>
        <v/>
      </c>
      <c r="M70" t="str">
        <f>""</f>
        <v/>
      </c>
      <c r="N70" t="str">
        <f>""</f>
        <v/>
      </c>
      <c r="O70" t="str">
        <f>""</f>
        <v/>
      </c>
      <c r="P70" t="str">
        <f>"[0.051]"</f>
        <v>[0.051]</v>
      </c>
      <c r="Q70" t="str">
        <f>""</f>
        <v/>
      </c>
      <c r="R70" t="str">
        <f>""</f>
        <v/>
      </c>
      <c r="S70" t="str">
        <f>""</f>
        <v/>
      </c>
      <c r="T70" t="str">
        <f>""</f>
        <v/>
      </c>
      <c r="U70" t="str">
        <f>""</f>
        <v/>
      </c>
      <c r="V70" t="str">
        <f>""</f>
        <v/>
      </c>
      <c r="W70" t="str">
        <f>""</f>
        <v/>
      </c>
      <c r="X70" t="str">
        <f>""</f>
        <v/>
      </c>
      <c r="Y70" t="str">
        <f>""</f>
        <v/>
      </c>
      <c r="Z70" t="str">
        <f>""</f>
        <v/>
      </c>
      <c r="AA70" t="str">
        <f>""</f>
        <v/>
      </c>
      <c r="AB70" t="str">
        <f>""</f>
        <v/>
      </c>
      <c r="AC70" t="str">
        <f>""</f>
        <v/>
      </c>
      <c r="AD70" t="str">
        <f>""</f>
        <v/>
      </c>
      <c r="AE70" t="str">
        <f>""</f>
        <v/>
      </c>
      <c r="AF70" t="str">
        <f>""</f>
        <v/>
      </c>
      <c r="AG70" t="str">
        <f>""</f>
        <v/>
      </c>
      <c r="AH70" t="str">
        <f>""</f>
        <v/>
      </c>
      <c r="AI70" t="str">
        <f>""</f>
        <v/>
      </c>
      <c r="AJ70" t="str">
        <f>""</f>
        <v/>
      </c>
      <c r="AK70" t="str">
        <f>""</f>
        <v/>
      </c>
      <c r="AL70" t="str">
        <f>""</f>
        <v/>
      </c>
      <c r="AM70" t="str">
        <f>""</f>
        <v/>
      </c>
      <c r="AN70" t="str">
        <f>""</f>
        <v/>
      </c>
      <c r="AO70" t="str">
        <f>""</f>
        <v/>
      </c>
      <c r="AP70" t="str">
        <f>""</f>
        <v/>
      </c>
      <c r="AQ70" t="str">
        <f>""</f>
        <v/>
      </c>
      <c r="AR70" t="str">
        <f>""</f>
        <v/>
      </c>
      <c r="AS70" t="str">
        <f>""</f>
        <v/>
      </c>
      <c r="AT70" t="str">
        <f>""</f>
        <v/>
      </c>
      <c r="AU70" t="str">
        <f>""</f>
        <v/>
      </c>
      <c r="AV70" t="str">
        <f>""</f>
        <v/>
      </c>
      <c r="AW70" t="str">
        <f>""</f>
        <v/>
      </c>
      <c r="AX70" t="str">
        <f>""</f>
        <v/>
      </c>
      <c r="AY70" t="str">
        <f>""</f>
        <v/>
      </c>
      <c r="AZ70" t="str">
        <f>""</f>
        <v/>
      </c>
      <c r="BA70" t="str">
        <f>""</f>
        <v/>
      </c>
    </row>
    <row r="71" spans="2:53" x14ac:dyDescent="0.2">
      <c r="B71" t="str">
        <f>"Share of males  who left household 1998-2007"</f>
        <v>Share of males  who left household 1998-2007</v>
      </c>
      <c r="C71" t="str">
        <f>""</f>
        <v/>
      </c>
      <c r="D71" t="str">
        <f>""</f>
        <v/>
      </c>
      <c r="E71" t="str">
        <f>""</f>
        <v/>
      </c>
      <c r="F71" t="str">
        <f>""</f>
        <v/>
      </c>
      <c r="G71" t="str">
        <f>""</f>
        <v/>
      </c>
      <c r="H71" t="str">
        <f>""</f>
        <v/>
      </c>
      <c r="I71" t="str">
        <f>""</f>
        <v/>
      </c>
      <c r="J71" t="str">
        <f>""</f>
        <v/>
      </c>
      <c r="K71" t="str">
        <f>""</f>
        <v/>
      </c>
      <c r="L71" t="str">
        <f>""</f>
        <v/>
      </c>
      <c r="M71" t="str">
        <f>""</f>
        <v/>
      </c>
      <c r="N71" t="str">
        <f>""</f>
        <v/>
      </c>
      <c r="O71" t="str">
        <f>""</f>
        <v/>
      </c>
      <c r="P71" t="str">
        <f>""</f>
        <v/>
      </c>
      <c r="Q71" t="str">
        <f>"-0.076"</f>
        <v>-0.076</v>
      </c>
      <c r="R71" t="str">
        <f>""</f>
        <v/>
      </c>
      <c r="S71" t="str">
        <f>""</f>
        <v/>
      </c>
      <c r="T71" t="str">
        <f>""</f>
        <v/>
      </c>
      <c r="U71" t="str">
        <f>""</f>
        <v/>
      </c>
      <c r="V71" t="str">
        <f>""</f>
        <v/>
      </c>
      <c r="W71" t="str">
        <f>""</f>
        <v/>
      </c>
      <c r="X71" t="str">
        <f>""</f>
        <v/>
      </c>
      <c r="Y71" t="str">
        <f>""</f>
        <v/>
      </c>
      <c r="Z71" t="str">
        <f>""</f>
        <v/>
      </c>
      <c r="AA71" t="str">
        <f>""</f>
        <v/>
      </c>
      <c r="AB71" t="str">
        <f>""</f>
        <v/>
      </c>
      <c r="AC71" t="str">
        <f>""</f>
        <v/>
      </c>
      <c r="AD71" t="str">
        <f>""</f>
        <v/>
      </c>
      <c r="AE71" t="str">
        <f>""</f>
        <v/>
      </c>
      <c r="AF71" t="str">
        <f>""</f>
        <v/>
      </c>
      <c r="AG71" t="str">
        <f>""</f>
        <v/>
      </c>
      <c r="AH71" t="str">
        <f>""</f>
        <v/>
      </c>
      <c r="AI71" t="str">
        <f>""</f>
        <v/>
      </c>
      <c r="AJ71" t="str">
        <f>""</f>
        <v/>
      </c>
      <c r="AK71" t="str">
        <f>""</f>
        <v/>
      </c>
      <c r="AL71" t="str">
        <f>""</f>
        <v/>
      </c>
      <c r="AM71" t="str">
        <f>""</f>
        <v/>
      </c>
      <c r="AN71" t="str">
        <f>""</f>
        <v/>
      </c>
      <c r="AO71" t="str">
        <f>""</f>
        <v/>
      </c>
      <c r="AP71" t="str">
        <f>""</f>
        <v/>
      </c>
      <c r="AQ71" t="str">
        <f>""</f>
        <v/>
      </c>
      <c r="AR71" t="str">
        <f>""</f>
        <v/>
      </c>
      <c r="AS71" t="str">
        <f>""</f>
        <v/>
      </c>
      <c r="AT71" t="str">
        <f>""</f>
        <v/>
      </c>
      <c r="AU71" t="str">
        <f>""</f>
        <v/>
      </c>
      <c r="AV71" t="str">
        <f>""</f>
        <v/>
      </c>
      <c r="AW71" t="str">
        <f>""</f>
        <v/>
      </c>
      <c r="AX71" t="str">
        <f>""</f>
        <v/>
      </c>
      <c r="AY71" t="str">
        <f>""</f>
        <v/>
      </c>
      <c r="AZ71" t="str">
        <f>""</f>
        <v/>
      </c>
      <c r="BA71" t="str">
        <f>""</f>
        <v/>
      </c>
    </row>
    <row r="72" spans="2:53" x14ac:dyDescent="0.2">
      <c r="B72" t="str">
        <f>""</f>
        <v/>
      </c>
      <c r="C72" t="str">
        <f>""</f>
        <v/>
      </c>
      <c r="D72" t="str">
        <f>""</f>
        <v/>
      </c>
      <c r="E72" t="str">
        <f>""</f>
        <v/>
      </c>
      <c r="F72" t="str">
        <f>""</f>
        <v/>
      </c>
      <c r="G72" t="str">
        <f>""</f>
        <v/>
      </c>
      <c r="H72" t="str">
        <f>""</f>
        <v/>
      </c>
      <c r="I72" t="str">
        <f>""</f>
        <v/>
      </c>
      <c r="J72" t="str">
        <f>""</f>
        <v/>
      </c>
      <c r="K72" t="str">
        <f>""</f>
        <v/>
      </c>
      <c r="L72" t="str">
        <f>""</f>
        <v/>
      </c>
      <c r="M72" t="str">
        <f>""</f>
        <v/>
      </c>
      <c r="N72" t="str">
        <f>""</f>
        <v/>
      </c>
      <c r="O72" t="str">
        <f>""</f>
        <v/>
      </c>
      <c r="P72" t="str">
        <f>""</f>
        <v/>
      </c>
      <c r="Q72" t="str">
        <f>"[0.060]"</f>
        <v>[0.060]</v>
      </c>
      <c r="R72" t="str">
        <f>""</f>
        <v/>
      </c>
      <c r="S72" t="str">
        <f>""</f>
        <v/>
      </c>
      <c r="T72" t="str">
        <f>""</f>
        <v/>
      </c>
      <c r="U72" t="str">
        <f>""</f>
        <v/>
      </c>
      <c r="V72" t="str">
        <f>""</f>
        <v/>
      </c>
      <c r="W72" t="str">
        <f>""</f>
        <v/>
      </c>
      <c r="X72" t="str">
        <f>""</f>
        <v/>
      </c>
      <c r="Y72" t="str">
        <f>""</f>
        <v/>
      </c>
      <c r="Z72" t="str">
        <f>""</f>
        <v/>
      </c>
      <c r="AA72" t="str">
        <f>""</f>
        <v/>
      </c>
      <c r="AB72" t="str">
        <f>""</f>
        <v/>
      </c>
      <c r="AC72" t="str">
        <f>""</f>
        <v/>
      </c>
      <c r="AD72" t="str">
        <f>""</f>
        <v/>
      </c>
      <c r="AE72" t="str">
        <f>""</f>
        <v/>
      </c>
      <c r="AF72" t="str">
        <f>""</f>
        <v/>
      </c>
      <c r="AG72" t="str">
        <f>""</f>
        <v/>
      </c>
      <c r="AH72" t="str">
        <f>""</f>
        <v/>
      </c>
      <c r="AI72" t="str">
        <f>""</f>
        <v/>
      </c>
      <c r="AJ72" t="str">
        <f>""</f>
        <v/>
      </c>
      <c r="AK72" t="str">
        <f>""</f>
        <v/>
      </c>
      <c r="AL72" t="str">
        <f>""</f>
        <v/>
      </c>
      <c r="AM72" t="str">
        <f>""</f>
        <v/>
      </c>
      <c r="AN72" t="str">
        <f>""</f>
        <v/>
      </c>
      <c r="AO72" t="str">
        <f>""</f>
        <v/>
      </c>
      <c r="AP72" t="str">
        <f>""</f>
        <v/>
      </c>
      <c r="AQ72" t="str">
        <f>""</f>
        <v/>
      </c>
      <c r="AR72" t="str">
        <f>""</f>
        <v/>
      </c>
      <c r="AS72" t="str">
        <f>""</f>
        <v/>
      </c>
      <c r="AT72" t="str">
        <f>""</f>
        <v/>
      </c>
      <c r="AU72" t="str">
        <f>""</f>
        <v/>
      </c>
      <c r="AV72" t="str">
        <f>""</f>
        <v/>
      </c>
      <c r="AW72" t="str">
        <f>""</f>
        <v/>
      </c>
      <c r="AX72" t="str">
        <f>""</f>
        <v/>
      </c>
      <c r="AY72" t="str">
        <f>""</f>
        <v/>
      </c>
      <c r="AZ72" t="str">
        <f>""</f>
        <v/>
      </c>
      <c r="BA72" t="str">
        <f>""</f>
        <v/>
      </c>
    </row>
    <row r="73" spans="2:53" x14ac:dyDescent="0.2">
      <c r="B73" t="str">
        <f>"Interaction"</f>
        <v>Interaction</v>
      </c>
      <c r="C73" t="str">
        <f>""</f>
        <v/>
      </c>
      <c r="D73" t="str">
        <f>""</f>
        <v/>
      </c>
      <c r="E73" t="str">
        <f>""</f>
        <v/>
      </c>
      <c r="F73" t="str">
        <f>""</f>
        <v/>
      </c>
      <c r="G73" t="str">
        <f>""</f>
        <v/>
      </c>
      <c r="H73" t="str">
        <f>""</f>
        <v/>
      </c>
      <c r="I73" t="str">
        <f>""</f>
        <v/>
      </c>
      <c r="J73" t="str">
        <f>""</f>
        <v/>
      </c>
      <c r="K73" t="str">
        <f>""</f>
        <v/>
      </c>
      <c r="L73" t="str">
        <f>""</f>
        <v/>
      </c>
      <c r="M73" t="str">
        <f>""</f>
        <v/>
      </c>
      <c r="N73" t="str">
        <f>""</f>
        <v/>
      </c>
      <c r="O73" t="str">
        <f>""</f>
        <v/>
      </c>
      <c r="P73" t="str">
        <f>""</f>
        <v/>
      </c>
      <c r="Q73" t="str">
        <f>"-0.134"</f>
        <v>-0.134</v>
      </c>
      <c r="R73" t="str">
        <f>""</f>
        <v/>
      </c>
      <c r="S73" t="str">
        <f>""</f>
        <v/>
      </c>
      <c r="T73" t="str">
        <f>""</f>
        <v/>
      </c>
      <c r="U73" t="str">
        <f>""</f>
        <v/>
      </c>
      <c r="V73" t="str">
        <f>""</f>
        <v/>
      </c>
      <c r="W73" t="str">
        <f>""</f>
        <v/>
      </c>
      <c r="X73" t="str">
        <f>""</f>
        <v/>
      </c>
      <c r="Y73" t="str">
        <f>""</f>
        <v/>
      </c>
      <c r="Z73" t="str">
        <f>""</f>
        <v/>
      </c>
      <c r="AA73" t="str">
        <f>""</f>
        <v/>
      </c>
      <c r="AB73" t="str">
        <f>""</f>
        <v/>
      </c>
      <c r="AC73" t="str">
        <f>""</f>
        <v/>
      </c>
      <c r="AD73" t="str">
        <f>""</f>
        <v/>
      </c>
      <c r="AE73" t="str">
        <f>""</f>
        <v/>
      </c>
      <c r="AF73" t="str">
        <f>""</f>
        <v/>
      </c>
      <c r="AG73" t="str">
        <f>""</f>
        <v/>
      </c>
      <c r="AH73" t="str">
        <f>""</f>
        <v/>
      </c>
      <c r="AI73" t="str">
        <f>""</f>
        <v/>
      </c>
      <c r="AJ73" t="str">
        <f>""</f>
        <v/>
      </c>
      <c r="AK73" t="str">
        <f>""</f>
        <v/>
      </c>
      <c r="AL73" t="str">
        <f>""</f>
        <v/>
      </c>
      <c r="AM73" t="str">
        <f>""</f>
        <v/>
      </c>
      <c r="AN73" t="str">
        <f>""</f>
        <v/>
      </c>
      <c r="AO73" t="str">
        <f>""</f>
        <v/>
      </c>
      <c r="AP73" t="str">
        <f>""</f>
        <v/>
      </c>
      <c r="AQ73" t="str">
        <f>""</f>
        <v/>
      </c>
      <c r="AR73" t="str">
        <f>""</f>
        <v/>
      </c>
      <c r="AS73" t="str">
        <f>""</f>
        <v/>
      </c>
      <c r="AT73" t="str">
        <f>""</f>
        <v/>
      </c>
      <c r="AU73" t="str">
        <f>""</f>
        <v/>
      </c>
      <c r="AV73" t="str">
        <f>""</f>
        <v/>
      </c>
      <c r="AW73" t="str">
        <f>""</f>
        <v/>
      </c>
      <c r="AX73" t="str">
        <f>""</f>
        <v/>
      </c>
      <c r="AY73" t="str">
        <f>""</f>
        <v/>
      </c>
      <c r="AZ73" t="str">
        <f>""</f>
        <v/>
      </c>
      <c r="BA73" t="str">
        <f>""</f>
        <v/>
      </c>
    </row>
    <row r="74" spans="2:53" x14ac:dyDescent="0.2">
      <c r="B74" t="str">
        <f>""</f>
        <v/>
      </c>
      <c r="C74" t="str">
        <f>""</f>
        <v/>
      </c>
      <c r="D74" t="str">
        <f>""</f>
        <v/>
      </c>
      <c r="E74" t="str">
        <f>""</f>
        <v/>
      </c>
      <c r="F74" t="str">
        <f>""</f>
        <v/>
      </c>
      <c r="G74" t="str">
        <f>""</f>
        <v/>
      </c>
      <c r="H74" t="str">
        <f>""</f>
        <v/>
      </c>
      <c r="I74" t="str">
        <f>""</f>
        <v/>
      </c>
      <c r="J74" t="str">
        <f>""</f>
        <v/>
      </c>
      <c r="K74" t="str">
        <f>""</f>
        <v/>
      </c>
      <c r="L74" t="str">
        <f>""</f>
        <v/>
      </c>
      <c r="M74" t="str">
        <f>""</f>
        <v/>
      </c>
      <c r="N74" t="str">
        <f>""</f>
        <v/>
      </c>
      <c r="O74" t="str">
        <f>""</f>
        <v/>
      </c>
      <c r="P74" t="str">
        <f>""</f>
        <v/>
      </c>
      <c r="Q74" t="str">
        <f>"[0.104]"</f>
        <v>[0.104]</v>
      </c>
      <c r="R74" t="str">
        <f>""</f>
        <v/>
      </c>
      <c r="S74" t="str">
        <f>""</f>
        <v/>
      </c>
      <c r="T74" t="str">
        <f>""</f>
        <v/>
      </c>
      <c r="U74" t="str">
        <f>""</f>
        <v/>
      </c>
      <c r="V74" t="str">
        <f>""</f>
        <v/>
      </c>
      <c r="W74" t="str">
        <f>""</f>
        <v/>
      </c>
      <c r="X74" t="str">
        <f>""</f>
        <v/>
      </c>
      <c r="Y74" t="str">
        <f>""</f>
        <v/>
      </c>
      <c r="Z74" t="str">
        <f>""</f>
        <v/>
      </c>
      <c r="AA74" t="str">
        <f>""</f>
        <v/>
      </c>
      <c r="AB74" t="str">
        <f>""</f>
        <v/>
      </c>
      <c r="AC74" t="str">
        <f>""</f>
        <v/>
      </c>
      <c r="AD74" t="str">
        <f>""</f>
        <v/>
      </c>
      <c r="AE74" t="str">
        <f>""</f>
        <v/>
      </c>
      <c r="AF74" t="str">
        <f>""</f>
        <v/>
      </c>
      <c r="AG74" t="str">
        <f>""</f>
        <v/>
      </c>
      <c r="AH74" t="str">
        <f>""</f>
        <v/>
      </c>
      <c r="AI74" t="str">
        <f>""</f>
        <v/>
      </c>
      <c r="AJ74" t="str">
        <f>""</f>
        <v/>
      </c>
      <c r="AK74" t="str">
        <f>""</f>
        <v/>
      </c>
      <c r="AL74" t="str">
        <f>""</f>
        <v/>
      </c>
      <c r="AM74" t="str">
        <f>""</f>
        <v/>
      </c>
      <c r="AN74" t="str">
        <f>""</f>
        <v/>
      </c>
      <c r="AO74" t="str">
        <f>""</f>
        <v/>
      </c>
      <c r="AP74" t="str">
        <f>""</f>
        <v/>
      </c>
      <c r="AQ74" t="str">
        <f>""</f>
        <v/>
      </c>
      <c r="AR74" t="str">
        <f>""</f>
        <v/>
      </c>
      <c r="AS74" t="str">
        <f>""</f>
        <v/>
      </c>
      <c r="AT74" t="str">
        <f>""</f>
        <v/>
      </c>
      <c r="AU74" t="str">
        <f>""</f>
        <v/>
      </c>
      <c r="AV74" t="str">
        <f>""</f>
        <v/>
      </c>
      <c r="AW74" t="str">
        <f>""</f>
        <v/>
      </c>
      <c r="AX74" t="str">
        <f>""</f>
        <v/>
      </c>
      <c r="AY74" t="str">
        <f>""</f>
        <v/>
      </c>
      <c r="AZ74" t="str">
        <f>""</f>
        <v/>
      </c>
      <c r="BA74" t="str">
        <f>""</f>
        <v/>
      </c>
    </row>
    <row r="75" spans="2:53" x14ac:dyDescent="0.2">
      <c r="B75" t="str">
        <f>"Theft of money (yes=1) for a household in 1998-07"</f>
        <v>Theft of money (yes=1) for a household in 1998-07</v>
      </c>
      <c r="C75" t="str">
        <f>""</f>
        <v/>
      </c>
      <c r="D75" t="str">
        <f>""</f>
        <v/>
      </c>
      <c r="E75" t="str">
        <f>""</f>
        <v/>
      </c>
      <c r="F75" t="str">
        <f>""</f>
        <v/>
      </c>
      <c r="G75" t="str">
        <f>""</f>
        <v/>
      </c>
      <c r="H75" t="str">
        <f>""</f>
        <v/>
      </c>
      <c r="I75" t="str">
        <f>""</f>
        <v/>
      </c>
      <c r="J75" t="str">
        <f>""</f>
        <v/>
      </c>
      <c r="K75" t="str">
        <f>""</f>
        <v/>
      </c>
      <c r="L75" t="str">
        <f>""</f>
        <v/>
      </c>
      <c r="M75" t="str">
        <f>""</f>
        <v/>
      </c>
      <c r="N75" t="str">
        <f>""</f>
        <v/>
      </c>
      <c r="O75" t="str">
        <f>""</f>
        <v/>
      </c>
      <c r="P75" t="str">
        <f>""</f>
        <v/>
      </c>
      <c r="Q75" t="str">
        <f>""</f>
        <v/>
      </c>
      <c r="R75" t="str">
        <f>"0.004"</f>
        <v>0.004</v>
      </c>
      <c r="S75" t="str">
        <f>"0.005"</f>
        <v>0.005</v>
      </c>
      <c r="T75" t="str">
        <f>"0.009"</f>
        <v>0.009</v>
      </c>
      <c r="U75" t="str">
        <f>""</f>
        <v/>
      </c>
      <c r="V75" t="str">
        <f>""</f>
        <v/>
      </c>
      <c r="W75" t="str">
        <f>""</f>
        <v/>
      </c>
      <c r="X75" t="str">
        <f>""</f>
        <v/>
      </c>
      <c r="Y75" t="str">
        <f>""</f>
        <v/>
      </c>
      <c r="Z75" t="str">
        <f>""</f>
        <v/>
      </c>
      <c r="AA75" t="str">
        <f>""</f>
        <v/>
      </c>
      <c r="AB75" t="str">
        <f>""</f>
        <v/>
      </c>
      <c r="AC75" t="str">
        <f>""</f>
        <v/>
      </c>
      <c r="AD75" t="str">
        <f>""</f>
        <v/>
      </c>
      <c r="AE75" t="str">
        <f>""</f>
        <v/>
      </c>
      <c r="AF75" t="str">
        <f>""</f>
        <v/>
      </c>
      <c r="AG75" t="str">
        <f>""</f>
        <v/>
      </c>
      <c r="AH75" t="str">
        <f>""</f>
        <v/>
      </c>
      <c r="AI75" t="str">
        <f>""</f>
        <v/>
      </c>
      <c r="AJ75" t="str">
        <f>""</f>
        <v/>
      </c>
      <c r="AK75" t="str">
        <f>""</f>
        <v/>
      </c>
      <c r="AL75" t="str">
        <f>""</f>
        <v/>
      </c>
      <c r="AM75" t="str">
        <f>""</f>
        <v/>
      </c>
      <c r="AN75" t="str">
        <f>""</f>
        <v/>
      </c>
      <c r="AO75" t="str">
        <f>""</f>
        <v/>
      </c>
      <c r="AP75" t="str">
        <f>""</f>
        <v/>
      </c>
      <c r="AQ75" t="str">
        <f>""</f>
        <v/>
      </c>
      <c r="AR75" t="str">
        <f>""</f>
        <v/>
      </c>
      <c r="AS75" t="str">
        <f>""</f>
        <v/>
      </c>
      <c r="AT75" t="str">
        <f>""</f>
        <v/>
      </c>
      <c r="AU75" t="str">
        <f>""</f>
        <v/>
      </c>
      <c r="AV75" t="str">
        <f>""</f>
        <v/>
      </c>
      <c r="AW75" t="str">
        <f>""</f>
        <v/>
      </c>
      <c r="AX75" t="str">
        <f>""</f>
        <v/>
      </c>
      <c r="AY75" t="str">
        <f>""</f>
        <v/>
      </c>
      <c r="AZ75" t="str">
        <f>""</f>
        <v/>
      </c>
      <c r="BA75" t="str">
        <f>""</f>
        <v/>
      </c>
    </row>
    <row r="76" spans="2:53" x14ac:dyDescent="0.2">
      <c r="B76" t="str">
        <f>""</f>
        <v/>
      </c>
      <c r="C76" t="str">
        <f>""</f>
        <v/>
      </c>
      <c r="D76" t="str">
        <f>""</f>
        <v/>
      </c>
      <c r="E76" t="str">
        <f>""</f>
        <v/>
      </c>
      <c r="F76" t="str">
        <f>""</f>
        <v/>
      </c>
      <c r="G76" t="str">
        <f>""</f>
        <v/>
      </c>
      <c r="H76" t="str">
        <f>""</f>
        <v/>
      </c>
      <c r="I76" t="str">
        <f>""</f>
        <v/>
      </c>
      <c r="J76" t="str">
        <f>""</f>
        <v/>
      </c>
      <c r="K76" t="str">
        <f>""</f>
        <v/>
      </c>
      <c r="L76" t="str">
        <f>""</f>
        <v/>
      </c>
      <c r="M76" t="str">
        <f>""</f>
        <v/>
      </c>
      <c r="N76" t="str">
        <f>""</f>
        <v/>
      </c>
      <c r="O76" t="str">
        <f>""</f>
        <v/>
      </c>
      <c r="P76" t="str">
        <f>""</f>
        <v/>
      </c>
      <c r="Q76" t="str">
        <f>""</f>
        <v/>
      </c>
      <c r="R76" t="str">
        <f>"[0.049]"</f>
        <v>[0.049]</v>
      </c>
      <c r="S76" t="str">
        <f>"[0.046]"</f>
        <v>[0.046]</v>
      </c>
      <c r="T76" t="str">
        <f>"[0.046]"</f>
        <v>[0.046]</v>
      </c>
      <c r="U76" t="str">
        <f>""</f>
        <v/>
      </c>
      <c r="V76" t="str">
        <f>""</f>
        <v/>
      </c>
      <c r="W76" t="str">
        <f>""</f>
        <v/>
      </c>
      <c r="X76" t="str">
        <f>""</f>
        <v/>
      </c>
      <c r="Y76" t="str">
        <f>""</f>
        <v/>
      </c>
      <c r="Z76" t="str">
        <f>""</f>
        <v/>
      </c>
      <c r="AA76" t="str">
        <f>""</f>
        <v/>
      </c>
      <c r="AB76" t="str">
        <f>""</f>
        <v/>
      </c>
      <c r="AC76" t="str">
        <f>""</f>
        <v/>
      </c>
      <c r="AD76" t="str">
        <f>""</f>
        <v/>
      </c>
      <c r="AE76" t="str">
        <f>""</f>
        <v/>
      </c>
      <c r="AF76" t="str">
        <f>""</f>
        <v/>
      </c>
      <c r="AG76" t="str">
        <f>""</f>
        <v/>
      </c>
      <c r="AH76" t="str">
        <f>""</f>
        <v/>
      </c>
      <c r="AI76" t="str">
        <f>""</f>
        <v/>
      </c>
      <c r="AJ76" t="str">
        <f>""</f>
        <v/>
      </c>
      <c r="AK76" t="str">
        <f>""</f>
        <v/>
      </c>
      <c r="AL76" t="str">
        <f>""</f>
        <v/>
      </c>
      <c r="AM76" t="str">
        <f>""</f>
        <v/>
      </c>
      <c r="AN76" t="str">
        <f>""</f>
        <v/>
      </c>
      <c r="AO76" t="str">
        <f>""</f>
        <v/>
      </c>
      <c r="AP76" t="str">
        <f>""</f>
        <v/>
      </c>
      <c r="AQ76" t="str">
        <f>""</f>
        <v/>
      </c>
      <c r="AR76" t="str">
        <f>""</f>
        <v/>
      </c>
      <c r="AS76" t="str">
        <f>""</f>
        <v/>
      </c>
      <c r="AT76" t="str">
        <f>""</f>
        <v/>
      </c>
      <c r="AU76" t="str">
        <f>""</f>
        <v/>
      </c>
      <c r="AV76" t="str">
        <f>""</f>
        <v/>
      </c>
      <c r="AW76" t="str">
        <f>""</f>
        <v/>
      </c>
      <c r="AX76" t="str">
        <f>""</f>
        <v/>
      </c>
      <c r="AY76" t="str">
        <f>""</f>
        <v/>
      </c>
      <c r="AZ76" t="str">
        <f>""</f>
        <v/>
      </c>
      <c r="BA76" t="str">
        <f>""</f>
        <v/>
      </c>
    </row>
    <row r="77" spans="2:53" x14ac:dyDescent="0.2">
      <c r="B77" t="str">
        <f>"At least 1 male left the household in a given year (yes=1)"</f>
        <v>At least 1 male left the household in a given year (yes=1)</v>
      </c>
      <c r="C77" t="str">
        <f>""</f>
        <v/>
      </c>
      <c r="D77" t="str">
        <f>""</f>
        <v/>
      </c>
      <c r="E77" t="str">
        <f>""</f>
        <v/>
      </c>
      <c r="F77" t="str">
        <f>""</f>
        <v/>
      </c>
      <c r="G77" t="str">
        <f>""</f>
        <v/>
      </c>
      <c r="H77" t="str">
        <f>""</f>
        <v/>
      </c>
      <c r="I77" t="str">
        <f>""</f>
        <v/>
      </c>
      <c r="J77" t="str">
        <f>""</f>
        <v/>
      </c>
      <c r="K77" t="str">
        <f>""</f>
        <v/>
      </c>
      <c r="L77" t="str">
        <f>""</f>
        <v/>
      </c>
      <c r="M77" t="str">
        <f>""</f>
        <v/>
      </c>
      <c r="N77" t="str">
        <f>""</f>
        <v/>
      </c>
      <c r="O77" t="str">
        <f>""</f>
        <v/>
      </c>
      <c r="P77" t="str">
        <f>""</f>
        <v/>
      </c>
      <c r="Q77" t="str">
        <f>""</f>
        <v/>
      </c>
      <c r="R77" t="str">
        <f>"-0.097**"</f>
        <v>-0.097**</v>
      </c>
      <c r="S77" t="str">
        <f>""</f>
        <v/>
      </c>
      <c r="T77" t="str">
        <f>""</f>
        <v/>
      </c>
      <c r="U77" t="str">
        <f>""</f>
        <v/>
      </c>
      <c r="V77" t="str">
        <f>""</f>
        <v/>
      </c>
      <c r="W77" t="str">
        <f>""</f>
        <v/>
      </c>
      <c r="X77" t="str">
        <f>""</f>
        <v/>
      </c>
      <c r="Y77" t="str">
        <f>""</f>
        <v/>
      </c>
      <c r="Z77" t="str">
        <f>""</f>
        <v/>
      </c>
      <c r="AA77" t="str">
        <f>""</f>
        <v/>
      </c>
      <c r="AB77" t="str">
        <f>""</f>
        <v/>
      </c>
      <c r="AC77" t="str">
        <f>""</f>
        <v/>
      </c>
      <c r="AD77" t="str">
        <f>""</f>
        <v/>
      </c>
      <c r="AE77" t="str">
        <f>""</f>
        <v/>
      </c>
      <c r="AF77" t="str">
        <f>""</f>
        <v/>
      </c>
      <c r="AG77" t="str">
        <f>""</f>
        <v/>
      </c>
      <c r="AH77" t="str">
        <f>""</f>
        <v/>
      </c>
      <c r="AI77" t="str">
        <f>""</f>
        <v/>
      </c>
      <c r="AJ77" t="str">
        <f>""</f>
        <v/>
      </c>
      <c r="AK77" t="str">
        <f>""</f>
        <v/>
      </c>
      <c r="AL77" t="str">
        <f>""</f>
        <v/>
      </c>
      <c r="AM77" t="str">
        <f>""</f>
        <v/>
      </c>
      <c r="AN77" t="str">
        <f>""</f>
        <v/>
      </c>
      <c r="AO77" t="str">
        <f>""</f>
        <v/>
      </c>
      <c r="AP77" t="str">
        <f>""</f>
        <v/>
      </c>
      <c r="AQ77" t="str">
        <f>""</f>
        <v/>
      </c>
      <c r="AR77" t="str">
        <f>""</f>
        <v/>
      </c>
      <c r="AS77" t="str">
        <f>""</f>
        <v/>
      </c>
      <c r="AT77" t="str">
        <f>""</f>
        <v/>
      </c>
      <c r="AU77" t="str">
        <f>""</f>
        <v/>
      </c>
      <c r="AV77" t="str">
        <f>""</f>
        <v/>
      </c>
      <c r="AW77" t="str">
        <f>""</f>
        <v/>
      </c>
      <c r="AX77" t="str">
        <f>""</f>
        <v/>
      </c>
      <c r="AY77" t="str">
        <f>""</f>
        <v/>
      </c>
      <c r="AZ77" t="str">
        <f>""</f>
        <v/>
      </c>
      <c r="BA77" t="str">
        <f>""</f>
        <v/>
      </c>
    </row>
    <row r="78" spans="2:53" x14ac:dyDescent="0.2">
      <c r="B78" t="str">
        <f>""</f>
        <v/>
      </c>
      <c r="C78" t="str">
        <f>""</f>
        <v/>
      </c>
      <c r="D78" t="str">
        <f>""</f>
        <v/>
      </c>
      <c r="E78" t="str">
        <f>""</f>
        <v/>
      </c>
      <c r="F78" t="str">
        <f>""</f>
        <v/>
      </c>
      <c r="G78" t="str">
        <f>""</f>
        <v/>
      </c>
      <c r="H78" t="str">
        <f>""</f>
        <v/>
      </c>
      <c r="I78" t="str">
        <f>""</f>
        <v/>
      </c>
      <c r="J78" t="str">
        <f>""</f>
        <v/>
      </c>
      <c r="K78" t="str">
        <f>""</f>
        <v/>
      </c>
      <c r="L78" t="str">
        <f>""</f>
        <v/>
      </c>
      <c r="M78" t="str">
        <f>""</f>
        <v/>
      </c>
      <c r="N78" t="str">
        <f>""</f>
        <v/>
      </c>
      <c r="O78" t="str">
        <f>""</f>
        <v/>
      </c>
      <c r="P78" t="str">
        <f>""</f>
        <v/>
      </c>
      <c r="Q78" t="str">
        <f>""</f>
        <v/>
      </c>
      <c r="R78" t="str">
        <f>"[0.042]"</f>
        <v>[0.042]</v>
      </c>
      <c r="S78" t="str">
        <f>""</f>
        <v/>
      </c>
      <c r="T78" t="str">
        <f>""</f>
        <v/>
      </c>
      <c r="U78" t="str">
        <f>""</f>
        <v/>
      </c>
      <c r="V78" t="str">
        <f>""</f>
        <v/>
      </c>
      <c r="W78" t="str">
        <f>""</f>
        <v/>
      </c>
      <c r="X78" t="str">
        <f>""</f>
        <v/>
      </c>
      <c r="Y78" t="str">
        <f>""</f>
        <v/>
      </c>
      <c r="Z78" t="str">
        <f>""</f>
        <v/>
      </c>
      <c r="AA78" t="str">
        <f>""</f>
        <v/>
      </c>
      <c r="AB78" t="str">
        <f>""</f>
        <v/>
      </c>
      <c r="AC78" t="str">
        <f>""</f>
        <v/>
      </c>
      <c r="AD78" t="str">
        <f>""</f>
        <v/>
      </c>
      <c r="AE78" t="str">
        <f>""</f>
        <v/>
      </c>
      <c r="AF78" t="str">
        <f>""</f>
        <v/>
      </c>
      <c r="AG78" t="str">
        <f>""</f>
        <v/>
      </c>
      <c r="AH78" t="str">
        <f>""</f>
        <v/>
      </c>
      <c r="AI78" t="str">
        <f>""</f>
        <v/>
      </c>
      <c r="AJ78" t="str">
        <f>""</f>
        <v/>
      </c>
      <c r="AK78" t="str">
        <f>""</f>
        <v/>
      </c>
      <c r="AL78" t="str">
        <f>""</f>
        <v/>
      </c>
      <c r="AM78" t="str">
        <f>""</f>
        <v/>
      </c>
      <c r="AN78" t="str">
        <f>""</f>
        <v/>
      </c>
      <c r="AO78" t="str">
        <f>""</f>
        <v/>
      </c>
      <c r="AP78" t="str">
        <f>""</f>
        <v/>
      </c>
      <c r="AQ78" t="str">
        <f>""</f>
        <v/>
      </c>
      <c r="AR78" t="str">
        <f>""</f>
        <v/>
      </c>
      <c r="AS78" t="str">
        <f>""</f>
        <v/>
      </c>
      <c r="AT78" t="str">
        <f>""</f>
        <v/>
      </c>
      <c r="AU78" t="str">
        <f>""</f>
        <v/>
      </c>
      <c r="AV78" t="str">
        <f>""</f>
        <v/>
      </c>
      <c r="AW78" t="str">
        <f>""</f>
        <v/>
      </c>
      <c r="AX78" t="str">
        <f>""</f>
        <v/>
      </c>
      <c r="AY78" t="str">
        <f>""</f>
        <v/>
      </c>
      <c r="AZ78" t="str">
        <f>""</f>
        <v/>
      </c>
      <c r="BA78" t="str">
        <f>""</f>
        <v/>
      </c>
    </row>
    <row r="79" spans="2:53" x14ac:dyDescent="0.2">
      <c r="B79" t="str">
        <f>"Interaction"</f>
        <v>Interaction</v>
      </c>
      <c r="C79" t="str">
        <f>""</f>
        <v/>
      </c>
      <c r="D79" t="str">
        <f>""</f>
        <v/>
      </c>
      <c r="E79" t="str">
        <f>""</f>
        <v/>
      </c>
      <c r="F79" t="str">
        <f>""</f>
        <v/>
      </c>
      <c r="G79" t="str">
        <f>""</f>
        <v/>
      </c>
      <c r="H79" t="str">
        <f>""</f>
        <v/>
      </c>
      <c r="I79" t="str">
        <f>""</f>
        <v/>
      </c>
      <c r="J79" t="str">
        <f>""</f>
        <v/>
      </c>
      <c r="K79" t="str">
        <f>""</f>
        <v/>
      </c>
      <c r="L79" t="str">
        <f>""</f>
        <v/>
      </c>
      <c r="M79" t="str">
        <f>""</f>
        <v/>
      </c>
      <c r="N79" t="str">
        <f>""</f>
        <v/>
      </c>
      <c r="O79" t="str">
        <f>""</f>
        <v/>
      </c>
      <c r="P79" t="str">
        <f>""</f>
        <v/>
      </c>
      <c r="Q79" t="str">
        <f>""</f>
        <v/>
      </c>
      <c r="R79" t="str">
        <f>"0.003"</f>
        <v>0.003</v>
      </c>
      <c r="S79" t="str">
        <f>""</f>
        <v/>
      </c>
      <c r="T79" t="str">
        <f>""</f>
        <v/>
      </c>
      <c r="U79" t="str">
        <f>""</f>
        <v/>
      </c>
      <c r="V79" t="str">
        <f>""</f>
        <v/>
      </c>
      <c r="W79" t="str">
        <f>""</f>
        <v/>
      </c>
      <c r="X79" t="str">
        <f>""</f>
        <v/>
      </c>
      <c r="Y79" t="str">
        <f>""</f>
        <v/>
      </c>
      <c r="Z79" t="str">
        <f>""</f>
        <v/>
      </c>
      <c r="AA79" t="str">
        <f>""</f>
        <v/>
      </c>
      <c r="AB79" t="str">
        <f>""</f>
        <v/>
      </c>
      <c r="AC79" t="str">
        <f>""</f>
        <v/>
      </c>
      <c r="AD79" t="str">
        <f>""</f>
        <v/>
      </c>
      <c r="AE79" t="str">
        <f>""</f>
        <v/>
      </c>
      <c r="AF79" t="str">
        <f>""</f>
        <v/>
      </c>
      <c r="AG79" t="str">
        <f>""</f>
        <v/>
      </c>
      <c r="AH79" t="str">
        <f>""</f>
        <v/>
      </c>
      <c r="AI79" t="str">
        <f>""</f>
        <v/>
      </c>
      <c r="AJ79" t="str">
        <f>""</f>
        <v/>
      </c>
      <c r="AK79" t="str">
        <f>""</f>
        <v/>
      </c>
      <c r="AL79" t="str">
        <f>""</f>
        <v/>
      </c>
      <c r="AM79" t="str">
        <f>""</f>
        <v/>
      </c>
      <c r="AN79" t="str">
        <f>""</f>
        <v/>
      </c>
      <c r="AO79" t="str">
        <f>""</f>
        <v/>
      </c>
      <c r="AP79" t="str">
        <f>""</f>
        <v/>
      </c>
      <c r="AQ79" t="str">
        <f>""</f>
        <v/>
      </c>
      <c r="AR79" t="str">
        <f>""</f>
        <v/>
      </c>
      <c r="AS79" t="str">
        <f>""</f>
        <v/>
      </c>
      <c r="AT79" t="str">
        <f>""</f>
        <v/>
      </c>
      <c r="AU79" t="str">
        <f>""</f>
        <v/>
      </c>
      <c r="AV79" t="str">
        <f>""</f>
        <v/>
      </c>
      <c r="AW79" t="str">
        <f>""</f>
        <v/>
      </c>
      <c r="AX79" t="str">
        <f>""</f>
        <v/>
      </c>
      <c r="AY79" t="str">
        <f>""</f>
        <v/>
      </c>
      <c r="AZ79" t="str">
        <f>""</f>
        <v/>
      </c>
      <c r="BA79" t="str">
        <f>""</f>
        <v/>
      </c>
    </row>
    <row r="80" spans="2:53" x14ac:dyDescent="0.2">
      <c r="B80" t="str">
        <f>""</f>
        <v/>
      </c>
      <c r="C80" t="str">
        <f>""</f>
        <v/>
      </c>
      <c r="D80" t="str">
        <f>""</f>
        <v/>
      </c>
      <c r="E80" t="str">
        <f>""</f>
        <v/>
      </c>
      <c r="F80" t="str">
        <f>""</f>
        <v/>
      </c>
      <c r="G80" t="str">
        <f>""</f>
        <v/>
      </c>
      <c r="H80" t="str">
        <f>""</f>
        <v/>
      </c>
      <c r="I80" t="str">
        <f>""</f>
        <v/>
      </c>
      <c r="J80" t="str">
        <f>""</f>
        <v/>
      </c>
      <c r="K80" t="str">
        <f>""</f>
        <v/>
      </c>
      <c r="L80" t="str">
        <f>""</f>
        <v/>
      </c>
      <c r="M80" t="str">
        <f>""</f>
        <v/>
      </c>
      <c r="N80" t="str">
        <f>""</f>
        <v/>
      </c>
      <c r="O80" t="str">
        <f>""</f>
        <v/>
      </c>
      <c r="P80" t="str">
        <f>""</f>
        <v/>
      </c>
      <c r="Q80" t="str">
        <f>""</f>
        <v/>
      </c>
      <c r="R80" t="str">
        <f>"[0.092]"</f>
        <v>[0.092]</v>
      </c>
      <c r="S80" t="str">
        <f>""</f>
        <v/>
      </c>
      <c r="T80" t="str">
        <f>""</f>
        <v/>
      </c>
      <c r="U80" t="str">
        <f>""</f>
        <v/>
      </c>
      <c r="V80" t="str">
        <f>""</f>
        <v/>
      </c>
      <c r="W80" t="str">
        <f>""</f>
        <v/>
      </c>
      <c r="X80" t="str">
        <f>""</f>
        <v/>
      </c>
      <c r="Y80" t="str">
        <f>""</f>
        <v/>
      </c>
      <c r="Z80" t="str">
        <f>""</f>
        <v/>
      </c>
      <c r="AA80" t="str">
        <f>""</f>
        <v/>
      </c>
      <c r="AB80" t="str">
        <f>""</f>
        <v/>
      </c>
      <c r="AC80" t="str">
        <f>""</f>
        <v/>
      </c>
      <c r="AD80" t="str">
        <f>""</f>
        <v/>
      </c>
      <c r="AE80" t="str">
        <f>""</f>
        <v/>
      </c>
      <c r="AF80" t="str">
        <f>""</f>
        <v/>
      </c>
      <c r="AG80" t="str">
        <f>""</f>
        <v/>
      </c>
      <c r="AH80" t="str">
        <f>""</f>
        <v/>
      </c>
      <c r="AI80" t="str">
        <f>""</f>
        <v/>
      </c>
      <c r="AJ80" t="str">
        <f>""</f>
        <v/>
      </c>
      <c r="AK80" t="str">
        <f>""</f>
        <v/>
      </c>
      <c r="AL80" t="str">
        <f>""</f>
        <v/>
      </c>
      <c r="AM80" t="str">
        <f>""</f>
        <v/>
      </c>
      <c r="AN80" t="str">
        <f>""</f>
        <v/>
      </c>
      <c r="AO80" t="str">
        <f>""</f>
        <v/>
      </c>
      <c r="AP80" t="str">
        <f>""</f>
        <v/>
      </c>
      <c r="AQ80" t="str">
        <f>""</f>
        <v/>
      </c>
      <c r="AR80" t="str">
        <f>""</f>
        <v/>
      </c>
      <c r="AS80" t="str">
        <f>""</f>
        <v/>
      </c>
      <c r="AT80" t="str">
        <f>""</f>
        <v/>
      </c>
      <c r="AU80" t="str">
        <f>""</f>
        <v/>
      </c>
      <c r="AV80" t="str">
        <f>""</f>
        <v/>
      </c>
      <c r="AW80" t="str">
        <f>""</f>
        <v/>
      </c>
      <c r="AX80" t="str">
        <f>""</f>
        <v/>
      </c>
      <c r="AY80" t="str">
        <f>""</f>
        <v/>
      </c>
      <c r="AZ80" t="str">
        <f>""</f>
        <v/>
      </c>
      <c r="BA80" t="str">
        <f>""</f>
        <v/>
      </c>
    </row>
    <row r="81" spans="2:53" x14ac:dyDescent="0.2">
      <c r="B81" t="str">
        <f>"Number of males who left household 1998-2007"</f>
        <v>Number of males who left household 1998-2007</v>
      </c>
      <c r="C81" t="str">
        <f>""</f>
        <v/>
      </c>
      <c r="D81" t="str">
        <f>""</f>
        <v/>
      </c>
      <c r="E81" t="str">
        <f>""</f>
        <v/>
      </c>
      <c r="F81" t="str">
        <f>""</f>
        <v/>
      </c>
      <c r="G81" t="str">
        <f>""</f>
        <v/>
      </c>
      <c r="H81" t="str">
        <f>""</f>
        <v/>
      </c>
      <c r="I81" t="str">
        <f>""</f>
        <v/>
      </c>
      <c r="J81" t="str">
        <f>""</f>
        <v/>
      </c>
      <c r="K81" t="str">
        <f>""</f>
        <v/>
      </c>
      <c r="L81" t="str">
        <f>""</f>
        <v/>
      </c>
      <c r="M81" t="str">
        <f>""</f>
        <v/>
      </c>
      <c r="N81" t="str">
        <f>""</f>
        <v/>
      </c>
      <c r="O81" t="str">
        <f>""</f>
        <v/>
      </c>
      <c r="P81" t="str">
        <f>""</f>
        <v/>
      </c>
      <c r="Q81" t="str">
        <f>""</f>
        <v/>
      </c>
      <c r="R81" t="str">
        <f>""</f>
        <v/>
      </c>
      <c r="S81" t="str">
        <f>"-0.065***"</f>
        <v>-0.065***</v>
      </c>
      <c r="T81" t="str">
        <f>""</f>
        <v/>
      </c>
      <c r="U81" t="str">
        <f>""</f>
        <v/>
      </c>
      <c r="V81" t="str">
        <f>""</f>
        <v/>
      </c>
      <c r="W81" t="str">
        <f>""</f>
        <v/>
      </c>
      <c r="X81" t="str">
        <f>""</f>
        <v/>
      </c>
      <c r="Y81" t="str">
        <f>""</f>
        <v/>
      </c>
      <c r="Z81" t="str">
        <f>""</f>
        <v/>
      </c>
      <c r="AA81" t="str">
        <f>""</f>
        <v/>
      </c>
      <c r="AB81" t="str">
        <f>""</f>
        <v/>
      </c>
      <c r="AC81" t="str">
        <f>""</f>
        <v/>
      </c>
      <c r="AD81" t="str">
        <f>""</f>
        <v/>
      </c>
      <c r="AE81" t="str">
        <f>""</f>
        <v/>
      </c>
      <c r="AF81" t="str">
        <f>""</f>
        <v/>
      </c>
      <c r="AG81" t="str">
        <f>""</f>
        <v/>
      </c>
      <c r="AH81" t="str">
        <f>""</f>
        <v/>
      </c>
      <c r="AI81" t="str">
        <f>""</f>
        <v/>
      </c>
      <c r="AJ81" t="str">
        <f>""</f>
        <v/>
      </c>
      <c r="AK81" t="str">
        <f>""</f>
        <v/>
      </c>
      <c r="AL81" t="str">
        <f>""</f>
        <v/>
      </c>
      <c r="AM81" t="str">
        <f>""</f>
        <v/>
      </c>
      <c r="AN81" t="str">
        <f>""</f>
        <v/>
      </c>
      <c r="AO81" t="str">
        <f>""</f>
        <v/>
      </c>
      <c r="AP81" t="str">
        <f>""</f>
        <v/>
      </c>
      <c r="AQ81" t="str">
        <f>""</f>
        <v/>
      </c>
      <c r="AR81" t="str">
        <f>""</f>
        <v/>
      </c>
      <c r="AS81" t="str">
        <f>""</f>
        <v/>
      </c>
      <c r="AT81" t="str">
        <f>""</f>
        <v/>
      </c>
      <c r="AU81" t="str">
        <f>""</f>
        <v/>
      </c>
      <c r="AV81" t="str">
        <f>""</f>
        <v/>
      </c>
      <c r="AW81" t="str">
        <f>""</f>
        <v/>
      </c>
      <c r="AX81" t="str">
        <f>""</f>
        <v/>
      </c>
      <c r="AY81" t="str">
        <f>""</f>
        <v/>
      </c>
      <c r="AZ81" t="str">
        <f>""</f>
        <v/>
      </c>
      <c r="BA81" t="str">
        <f>""</f>
        <v/>
      </c>
    </row>
    <row r="82" spans="2:53" x14ac:dyDescent="0.2">
      <c r="B82" t="str">
        <f>""</f>
        <v/>
      </c>
      <c r="C82" t="str">
        <f>""</f>
        <v/>
      </c>
      <c r="D82" t="str">
        <f>""</f>
        <v/>
      </c>
      <c r="E82" t="str">
        <f>""</f>
        <v/>
      </c>
      <c r="F82" t="str">
        <f>""</f>
        <v/>
      </c>
      <c r="G82" t="str">
        <f>""</f>
        <v/>
      </c>
      <c r="H82" t="str">
        <f>""</f>
        <v/>
      </c>
      <c r="I82" t="str">
        <f>""</f>
        <v/>
      </c>
      <c r="J82" t="str">
        <f>""</f>
        <v/>
      </c>
      <c r="K82" t="str">
        <f>""</f>
        <v/>
      </c>
      <c r="L82" t="str">
        <f>""</f>
        <v/>
      </c>
      <c r="M82" t="str">
        <f>""</f>
        <v/>
      </c>
      <c r="N82" t="str">
        <f>""</f>
        <v/>
      </c>
      <c r="O82" t="str">
        <f>""</f>
        <v/>
      </c>
      <c r="P82" t="str">
        <f>""</f>
        <v/>
      </c>
      <c r="Q82" t="str">
        <f>""</f>
        <v/>
      </c>
      <c r="R82" t="str">
        <f>""</f>
        <v/>
      </c>
      <c r="S82" t="str">
        <f>"[0.025]"</f>
        <v>[0.025]</v>
      </c>
      <c r="T82" t="str">
        <f>""</f>
        <v/>
      </c>
      <c r="U82" t="str">
        <f>""</f>
        <v/>
      </c>
      <c r="V82" t="str">
        <f>""</f>
        <v/>
      </c>
      <c r="W82" t="str">
        <f>""</f>
        <v/>
      </c>
      <c r="X82" t="str">
        <f>""</f>
        <v/>
      </c>
      <c r="Y82" t="str">
        <f>""</f>
        <v/>
      </c>
      <c r="Z82" t="str">
        <f>""</f>
        <v/>
      </c>
      <c r="AA82" t="str">
        <f>""</f>
        <v/>
      </c>
      <c r="AB82" t="str">
        <f>""</f>
        <v/>
      </c>
      <c r="AC82" t="str">
        <f>""</f>
        <v/>
      </c>
      <c r="AD82" t="str">
        <f>""</f>
        <v/>
      </c>
      <c r="AE82" t="str">
        <f>""</f>
        <v/>
      </c>
      <c r="AF82" t="str">
        <f>""</f>
        <v/>
      </c>
      <c r="AG82" t="str">
        <f>""</f>
        <v/>
      </c>
      <c r="AH82" t="str">
        <f>""</f>
        <v/>
      </c>
      <c r="AI82" t="str">
        <f>""</f>
        <v/>
      </c>
      <c r="AJ82" t="str">
        <f>""</f>
        <v/>
      </c>
      <c r="AK82" t="str">
        <f>""</f>
        <v/>
      </c>
      <c r="AL82" t="str">
        <f>""</f>
        <v/>
      </c>
      <c r="AM82" t="str">
        <f>""</f>
        <v/>
      </c>
      <c r="AN82" t="str">
        <f>""</f>
        <v/>
      </c>
      <c r="AO82" t="str">
        <f>""</f>
        <v/>
      </c>
      <c r="AP82" t="str">
        <f>""</f>
        <v/>
      </c>
      <c r="AQ82" t="str">
        <f>""</f>
        <v/>
      </c>
      <c r="AR82" t="str">
        <f>""</f>
        <v/>
      </c>
      <c r="AS82" t="str">
        <f>""</f>
        <v/>
      </c>
      <c r="AT82" t="str">
        <f>""</f>
        <v/>
      </c>
      <c r="AU82" t="str">
        <f>""</f>
        <v/>
      </c>
      <c r="AV82" t="str">
        <f>""</f>
        <v/>
      </c>
      <c r="AW82" t="str">
        <f>""</f>
        <v/>
      </c>
      <c r="AX82" t="str">
        <f>""</f>
        <v/>
      </c>
      <c r="AY82" t="str">
        <f>""</f>
        <v/>
      </c>
      <c r="AZ82" t="str">
        <f>""</f>
        <v/>
      </c>
      <c r="BA82" t="str">
        <f>""</f>
        <v/>
      </c>
    </row>
    <row r="83" spans="2:53" x14ac:dyDescent="0.2">
      <c r="B83" t="str">
        <f>"Interaction"</f>
        <v>Interaction</v>
      </c>
      <c r="C83" t="str">
        <f>""</f>
        <v/>
      </c>
      <c r="D83" t="str">
        <f>""</f>
        <v/>
      </c>
      <c r="E83" t="str">
        <f>""</f>
        <v/>
      </c>
      <c r="F83" t="str">
        <f>""</f>
        <v/>
      </c>
      <c r="G83" t="str">
        <f>""</f>
        <v/>
      </c>
      <c r="H83" t="str">
        <f>""</f>
        <v/>
      </c>
      <c r="I83" t="str">
        <f>""</f>
        <v/>
      </c>
      <c r="J83" t="str">
        <f>""</f>
        <v/>
      </c>
      <c r="K83" t="str">
        <f>""</f>
        <v/>
      </c>
      <c r="L83" t="str">
        <f>""</f>
        <v/>
      </c>
      <c r="M83" t="str">
        <f>""</f>
        <v/>
      </c>
      <c r="N83" t="str">
        <f>""</f>
        <v/>
      </c>
      <c r="O83" t="str">
        <f>""</f>
        <v/>
      </c>
      <c r="P83" t="str">
        <f>""</f>
        <v/>
      </c>
      <c r="Q83" t="str">
        <f>""</f>
        <v/>
      </c>
      <c r="R83" t="str">
        <f>""</f>
        <v/>
      </c>
      <c r="S83" t="str">
        <f>"-0.008"</f>
        <v>-0.008</v>
      </c>
      <c r="T83" t="str">
        <f>""</f>
        <v/>
      </c>
      <c r="U83" t="str">
        <f>""</f>
        <v/>
      </c>
      <c r="V83" t="str">
        <f>""</f>
        <v/>
      </c>
      <c r="W83" t="str">
        <f>""</f>
        <v/>
      </c>
      <c r="X83" t="str">
        <f>""</f>
        <v/>
      </c>
      <c r="Y83" t="str">
        <f>""</f>
        <v/>
      </c>
      <c r="Z83" t="str">
        <f>""</f>
        <v/>
      </c>
      <c r="AA83" t="str">
        <f>""</f>
        <v/>
      </c>
      <c r="AB83" t="str">
        <f>""</f>
        <v/>
      </c>
      <c r="AC83" t="str">
        <f>""</f>
        <v/>
      </c>
      <c r="AD83" t="str">
        <f>""</f>
        <v/>
      </c>
      <c r="AE83" t="str">
        <f>""</f>
        <v/>
      </c>
      <c r="AF83" t="str">
        <f>""</f>
        <v/>
      </c>
      <c r="AG83" t="str">
        <f>""</f>
        <v/>
      </c>
      <c r="AH83" t="str">
        <f>""</f>
        <v/>
      </c>
      <c r="AI83" t="str">
        <f>""</f>
        <v/>
      </c>
      <c r="AJ83" t="str">
        <f>""</f>
        <v/>
      </c>
      <c r="AK83" t="str">
        <f>""</f>
        <v/>
      </c>
      <c r="AL83" t="str">
        <f>""</f>
        <v/>
      </c>
      <c r="AM83" t="str">
        <f>""</f>
        <v/>
      </c>
      <c r="AN83" t="str">
        <f>""</f>
        <v/>
      </c>
      <c r="AO83" t="str">
        <f>""</f>
        <v/>
      </c>
      <c r="AP83" t="str">
        <f>""</f>
        <v/>
      </c>
      <c r="AQ83" t="str">
        <f>""</f>
        <v/>
      </c>
      <c r="AR83" t="str">
        <f>""</f>
        <v/>
      </c>
      <c r="AS83" t="str">
        <f>""</f>
        <v/>
      </c>
      <c r="AT83" t="str">
        <f>""</f>
        <v/>
      </c>
      <c r="AU83" t="str">
        <f>""</f>
        <v/>
      </c>
      <c r="AV83" t="str">
        <f>""</f>
        <v/>
      </c>
      <c r="AW83" t="str">
        <f>""</f>
        <v/>
      </c>
      <c r="AX83" t="str">
        <f>""</f>
        <v/>
      </c>
      <c r="AY83" t="str">
        <f>""</f>
        <v/>
      </c>
      <c r="AZ83" t="str">
        <f>""</f>
        <v/>
      </c>
      <c r="BA83" t="str">
        <f>""</f>
        <v/>
      </c>
    </row>
    <row r="84" spans="2:53" x14ac:dyDescent="0.2">
      <c r="B84" t="str">
        <f>""</f>
        <v/>
      </c>
      <c r="C84" t="str">
        <f>""</f>
        <v/>
      </c>
      <c r="D84" t="str">
        <f>""</f>
        <v/>
      </c>
      <c r="E84" t="str">
        <f>""</f>
        <v/>
      </c>
      <c r="F84" t="str">
        <f>""</f>
        <v/>
      </c>
      <c r="G84" t="str">
        <f>""</f>
        <v/>
      </c>
      <c r="H84" t="str">
        <f>""</f>
        <v/>
      </c>
      <c r="I84" t="str">
        <f>""</f>
        <v/>
      </c>
      <c r="J84" t="str">
        <f>""</f>
        <v/>
      </c>
      <c r="K84" t="str">
        <f>""</f>
        <v/>
      </c>
      <c r="L84" t="str">
        <f>""</f>
        <v/>
      </c>
      <c r="M84" t="str">
        <f>""</f>
        <v/>
      </c>
      <c r="N84" t="str">
        <f>""</f>
        <v/>
      </c>
      <c r="O84" t="str">
        <f>""</f>
        <v/>
      </c>
      <c r="P84" t="str">
        <f>""</f>
        <v/>
      </c>
      <c r="Q84" t="str">
        <f>""</f>
        <v/>
      </c>
      <c r="R84" t="str">
        <f>""</f>
        <v/>
      </c>
      <c r="S84" t="str">
        <f>"[0.055]"</f>
        <v>[0.055]</v>
      </c>
      <c r="T84" t="str">
        <f>""</f>
        <v/>
      </c>
      <c r="U84" t="str">
        <f>""</f>
        <v/>
      </c>
      <c r="V84" t="str">
        <f>""</f>
        <v/>
      </c>
      <c r="W84" t="str">
        <f>""</f>
        <v/>
      </c>
      <c r="X84" t="str">
        <f>""</f>
        <v/>
      </c>
      <c r="Y84" t="str">
        <f>""</f>
        <v/>
      </c>
      <c r="Z84" t="str">
        <f>""</f>
        <v/>
      </c>
      <c r="AA84" t="str">
        <f>""</f>
        <v/>
      </c>
      <c r="AB84" t="str">
        <f>""</f>
        <v/>
      </c>
      <c r="AC84" t="str">
        <f>""</f>
        <v/>
      </c>
      <c r="AD84" t="str">
        <f>""</f>
        <v/>
      </c>
      <c r="AE84" t="str">
        <f>""</f>
        <v/>
      </c>
      <c r="AF84" t="str">
        <f>""</f>
        <v/>
      </c>
      <c r="AG84" t="str">
        <f>""</f>
        <v/>
      </c>
      <c r="AH84" t="str">
        <f>""</f>
        <v/>
      </c>
      <c r="AI84" t="str">
        <f>""</f>
        <v/>
      </c>
      <c r="AJ84" t="str">
        <f>""</f>
        <v/>
      </c>
      <c r="AK84" t="str">
        <f>""</f>
        <v/>
      </c>
      <c r="AL84" t="str">
        <f>""</f>
        <v/>
      </c>
      <c r="AM84" t="str">
        <f>""</f>
        <v/>
      </c>
      <c r="AN84" t="str">
        <f>""</f>
        <v/>
      </c>
      <c r="AO84" t="str">
        <f>""</f>
        <v/>
      </c>
      <c r="AP84" t="str">
        <f>""</f>
        <v/>
      </c>
      <c r="AQ84" t="str">
        <f>""</f>
        <v/>
      </c>
      <c r="AR84" t="str">
        <f>""</f>
        <v/>
      </c>
      <c r="AS84" t="str">
        <f>""</f>
        <v/>
      </c>
      <c r="AT84" t="str">
        <f>""</f>
        <v/>
      </c>
      <c r="AU84" t="str">
        <f>""</f>
        <v/>
      </c>
      <c r="AV84" t="str">
        <f>""</f>
        <v/>
      </c>
      <c r="AW84" t="str">
        <f>""</f>
        <v/>
      </c>
      <c r="AX84" t="str">
        <f>""</f>
        <v/>
      </c>
      <c r="AY84" t="str">
        <f>""</f>
        <v/>
      </c>
      <c r="AZ84" t="str">
        <f>""</f>
        <v/>
      </c>
      <c r="BA84" t="str">
        <f>""</f>
        <v/>
      </c>
    </row>
    <row r="85" spans="2:53" x14ac:dyDescent="0.2">
      <c r="B85" t="str">
        <f>"Share of males  who left household 1998-2007"</f>
        <v>Share of males  who left household 1998-2007</v>
      </c>
      <c r="C85" t="str">
        <f>""</f>
        <v/>
      </c>
      <c r="D85" t="str">
        <f>""</f>
        <v/>
      </c>
      <c r="E85" t="str">
        <f>""</f>
        <v/>
      </c>
      <c r="F85" t="str">
        <f>""</f>
        <v/>
      </c>
      <c r="G85" t="str">
        <f>""</f>
        <v/>
      </c>
      <c r="H85" t="str">
        <f>""</f>
        <v/>
      </c>
      <c r="I85" t="str">
        <f>""</f>
        <v/>
      </c>
      <c r="J85" t="str">
        <f>""</f>
        <v/>
      </c>
      <c r="K85" t="str">
        <f>""</f>
        <v/>
      </c>
      <c r="L85" t="str">
        <f>""</f>
        <v/>
      </c>
      <c r="M85" t="str">
        <f>""</f>
        <v/>
      </c>
      <c r="N85" t="str">
        <f>""</f>
        <v/>
      </c>
      <c r="O85" t="str">
        <f>""</f>
        <v/>
      </c>
      <c r="P85" t="str">
        <f>""</f>
        <v/>
      </c>
      <c r="Q85" t="str">
        <f>""</f>
        <v/>
      </c>
      <c r="R85" t="str">
        <f>""</f>
        <v/>
      </c>
      <c r="S85" t="str">
        <f>""</f>
        <v/>
      </c>
      <c r="T85" t="str">
        <f>"-0.125**"</f>
        <v>-0.125**</v>
      </c>
      <c r="U85" t="str">
        <f>""</f>
        <v/>
      </c>
      <c r="V85" t="str">
        <f>""</f>
        <v/>
      </c>
      <c r="W85" t="str">
        <f>""</f>
        <v/>
      </c>
      <c r="X85" t="str">
        <f>""</f>
        <v/>
      </c>
      <c r="Y85" t="str">
        <f>""</f>
        <v/>
      </c>
      <c r="Z85" t="str">
        <f>""</f>
        <v/>
      </c>
      <c r="AA85" t="str">
        <f>""</f>
        <v/>
      </c>
      <c r="AB85" t="str">
        <f>""</f>
        <v/>
      </c>
      <c r="AC85" t="str">
        <f>""</f>
        <v/>
      </c>
      <c r="AD85" t="str">
        <f>""</f>
        <v/>
      </c>
      <c r="AE85" t="str">
        <f>""</f>
        <v/>
      </c>
      <c r="AF85" t="str">
        <f>""</f>
        <v/>
      </c>
      <c r="AG85" t="str">
        <f>""</f>
        <v/>
      </c>
      <c r="AH85" t="str">
        <f>""</f>
        <v/>
      </c>
      <c r="AI85" t="str">
        <f>""</f>
        <v/>
      </c>
      <c r="AJ85" t="str">
        <f>""</f>
        <v/>
      </c>
      <c r="AK85" t="str">
        <f>""</f>
        <v/>
      </c>
      <c r="AL85" t="str">
        <f>""</f>
        <v/>
      </c>
      <c r="AM85" t="str">
        <f>""</f>
        <v/>
      </c>
      <c r="AN85" t="str">
        <f>""</f>
        <v/>
      </c>
      <c r="AO85" t="str">
        <f>""</f>
        <v/>
      </c>
      <c r="AP85" t="str">
        <f>""</f>
        <v/>
      </c>
      <c r="AQ85" t="str">
        <f>""</f>
        <v/>
      </c>
      <c r="AR85" t="str">
        <f>""</f>
        <v/>
      </c>
      <c r="AS85" t="str">
        <f>""</f>
        <v/>
      </c>
      <c r="AT85" t="str">
        <f>""</f>
        <v/>
      </c>
      <c r="AU85" t="str">
        <f>""</f>
        <v/>
      </c>
      <c r="AV85" t="str">
        <f>""</f>
        <v/>
      </c>
      <c r="AW85" t="str">
        <f>""</f>
        <v/>
      </c>
      <c r="AX85" t="str">
        <f>""</f>
        <v/>
      </c>
      <c r="AY85" t="str">
        <f>""</f>
        <v/>
      </c>
      <c r="AZ85" t="str">
        <f>""</f>
        <v/>
      </c>
      <c r="BA85" t="str">
        <f>""</f>
        <v/>
      </c>
    </row>
    <row r="86" spans="2:53" x14ac:dyDescent="0.2">
      <c r="B86" t="str">
        <f>""</f>
        <v/>
      </c>
      <c r="C86" t="str">
        <f>""</f>
        <v/>
      </c>
      <c r="D86" t="str">
        <f>""</f>
        <v/>
      </c>
      <c r="E86" t="str">
        <f>""</f>
        <v/>
      </c>
      <c r="F86" t="str">
        <f>""</f>
        <v/>
      </c>
      <c r="G86" t="str">
        <f>""</f>
        <v/>
      </c>
      <c r="H86" t="str">
        <f>""</f>
        <v/>
      </c>
      <c r="I86" t="str">
        <f>""</f>
        <v/>
      </c>
      <c r="J86" t="str">
        <f>""</f>
        <v/>
      </c>
      <c r="K86" t="str">
        <f>""</f>
        <v/>
      </c>
      <c r="L86" t="str">
        <f>""</f>
        <v/>
      </c>
      <c r="M86" t="str">
        <f>""</f>
        <v/>
      </c>
      <c r="N86" t="str">
        <f>""</f>
        <v/>
      </c>
      <c r="O86" t="str">
        <f>""</f>
        <v/>
      </c>
      <c r="P86" t="str">
        <f>""</f>
        <v/>
      </c>
      <c r="Q86" t="str">
        <f>""</f>
        <v/>
      </c>
      <c r="R86" t="str">
        <f>""</f>
        <v/>
      </c>
      <c r="S86" t="str">
        <f>""</f>
        <v/>
      </c>
      <c r="T86" t="str">
        <f>"[0.054]"</f>
        <v>[0.054]</v>
      </c>
      <c r="U86" t="str">
        <f>""</f>
        <v/>
      </c>
      <c r="V86" t="str">
        <f>""</f>
        <v/>
      </c>
      <c r="W86" t="str">
        <f>""</f>
        <v/>
      </c>
      <c r="X86" t="str">
        <f>""</f>
        <v/>
      </c>
      <c r="Y86" t="str">
        <f>""</f>
        <v/>
      </c>
      <c r="Z86" t="str">
        <f>""</f>
        <v/>
      </c>
      <c r="AA86" t="str">
        <f>""</f>
        <v/>
      </c>
      <c r="AB86" t="str">
        <f>""</f>
        <v/>
      </c>
      <c r="AC86" t="str">
        <f>""</f>
        <v/>
      </c>
      <c r="AD86" t="str">
        <f>""</f>
        <v/>
      </c>
      <c r="AE86" t="str">
        <f>""</f>
        <v/>
      </c>
      <c r="AF86" t="str">
        <f>""</f>
        <v/>
      </c>
      <c r="AG86" t="str">
        <f>""</f>
        <v/>
      </c>
      <c r="AH86" t="str">
        <f>""</f>
        <v/>
      </c>
      <c r="AI86" t="str">
        <f>""</f>
        <v/>
      </c>
      <c r="AJ86" t="str">
        <f>""</f>
        <v/>
      </c>
      <c r="AK86" t="str">
        <f>""</f>
        <v/>
      </c>
      <c r="AL86" t="str">
        <f>""</f>
        <v/>
      </c>
      <c r="AM86" t="str">
        <f>""</f>
        <v/>
      </c>
      <c r="AN86" t="str">
        <f>""</f>
        <v/>
      </c>
      <c r="AO86" t="str">
        <f>""</f>
        <v/>
      </c>
      <c r="AP86" t="str">
        <f>""</f>
        <v/>
      </c>
      <c r="AQ86" t="str">
        <f>""</f>
        <v/>
      </c>
      <c r="AR86" t="str">
        <f>""</f>
        <v/>
      </c>
      <c r="AS86" t="str">
        <f>""</f>
        <v/>
      </c>
      <c r="AT86" t="str">
        <f>""</f>
        <v/>
      </c>
      <c r="AU86" t="str">
        <f>""</f>
        <v/>
      </c>
      <c r="AV86" t="str">
        <f>""</f>
        <v/>
      </c>
      <c r="AW86" t="str">
        <f>""</f>
        <v/>
      </c>
      <c r="AX86" t="str">
        <f>""</f>
        <v/>
      </c>
      <c r="AY86" t="str">
        <f>""</f>
        <v/>
      </c>
      <c r="AZ86" t="str">
        <f>""</f>
        <v/>
      </c>
      <c r="BA86" t="str">
        <f>""</f>
        <v/>
      </c>
    </row>
    <row r="87" spans="2:53" x14ac:dyDescent="0.2">
      <c r="B87" t="str">
        <f>"Interaction"</f>
        <v>Interaction</v>
      </c>
      <c r="C87" t="str">
        <f>""</f>
        <v/>
      </c>
      <c r="D87" t="str">
        <f>""</f>
        <v/>
      </c>
      <c r="E87" t="str">
        <f>""</f>
        <v/>
      </c>
      <c r="F87" t="str">
        <f>""</f>
        <v/>
      </c>
      <c r="G87" t="str">
        <f>""</f>
        <v/>
      </c>
      <c r="H87" t="str">
        <f>""</f>
        <v/>
      </c>
      <c r="I87" t="str">
        <f>""</f>
        <v/>
      </c>
      <c r="J87" t="str">
        <f>""</f>
        <v/>
      </c>
      <c r="K87" t="str">
        <f>""</f>
        <v/>
      </c>
      <c r="L87" t="str">
        <f>""</f>
        <v/>
      </c>
      <c r="M87" t="str">
        <f>""</f>
        <v/>
      </c>
      <c r="N87" t="str">
        <f>""</f>
        <v/>
      </c>
      <c r="O87" t="str">
        <f>""</f>
        <v/>
      </c>
      <c r="P87" t="str">
        <f>""</f>
        <v/>
      </c>
      <c r="Q87" t="str">
        <f>""</f>
        <v/>
      </c>
      <c r="R87" t="str">
        <f>""</f>
        <v/>
      </c>
      <c r="S87" t="str">
        <f>""</f>
        <v/>
      </c>
      <c r="T87" t="str">
        <f>"-0.023"</f>
        <v>-0.023</v>
      </c>
      <c r="U87" t="str">
        <f>""</f>
        <v/>
      </c>
      <c r="V87" t="str">
        <f>""</f>
        <v/>
      </c>
      <c r="W87" t="str">
        <f>""</f>
        <v/>
      </c>
      <c r="X87" t="str">
        <f>""</f>
        <v/>
      </c>
      <c r="Y87" t="str">
        <f>""</f>
        <v/>
      </c>
      <c r="Z87" t="str">
        <f>""</f>
        <v/>
      </c>
      <c r="AA87" t="str">
        <f>""</f>
        <v/>
      </c>
      <c r="AB87" t="str">
        <f>""</f>
        <v/>
      </c>
      <c r="AC87" t="str">
        <f>""</f>
        <v/>
      </c>
      <c r="AD87" t="str">
        <f>""</f>
        <v/>
      </c>
      <c r="AE87" t="str">
        <f>""</f>
        <v/>
      </c>
      <c r="AF87" t="str">
        <f>""</f>
        <v/>
      </c>
      <c r="AG87" t="str">
        <f>""</f>
        <v/>
      </c>
      <c r="AH87" t="str">
        <f>""</f>
        <v/>
      </c>
      <c r="AI87" t="str">
        <f>""</f>
        <v/>
      </c>
      <c r="AJ87" t="str">
        <f>""</f>
        <v/>
      </c>
      <c r="AK87" t="str">
        <f>""</f>
        <v/>
      </c>
      <c r="AL87" t="str">
        <f>""</f>
        <v/>
      </c>
      <c r="AM87" t="str">
        <f>""</f>
        <v/>
      </c>
      <c r="AN87" t="str">
        <f>""</f>
        <v/>
      </c>
      <c r="AO87" t="str">
        <f>""</f>
        <v/>
      </c>
      <c r="AP87" t="str">
        <f>""</f>
        <v/>
      </c>
      <c r="AQ87" t="str">
        <f>""</f>
        <v/>
      </c>
      <c r="AR87" t="str">
        <f>""</f>
        <v/>
      </c>
      <c r="AS87" t="str">
        <f>""</f>
        <v/>
      </c>
      <c r="AT87" t="str">
        <f>""</f>
        <v/>
      </c>
      <c r="AU87" t="str">
        <f>""</f>
        <v/>
      </c>
      <c r="AV87" t="str">
        <f>""</f>
        <v/>
      </c>
      <c r="AW87" t="str">
        <f>""</f>
        <v/>
      </c>
      <c r="AX87" t="str">
        <f>""</f>
        <v/>
      </c>
      <c r="AY87" t="str">
        <f>""</f>
        <v/>
      </c>
      <c r="AZ87" t="str">
        <f>""</f>
        <v/>
      </c>
      <c r="BA87" t="str">
        <f>""</f>
        <v/>
      </c>
    </row>
    <row r="88" spans="2:53" x14ac:dyDescent="0.2">
      <c r="B88" t="str">
        <f>""</f>
        <v/>
      </c>
      <c r="C88" t="str">
        <f>""</f>
        <v/>
      </c>
      <c r="D88" t="str">
        <f>""</f>
        <v/>
      </c>
      <c r="E88" t="str">
        <f>""</f>
        <v/>
      </c>
      <c r="F88" t="str">
        <f>""</f>
        <v/>
      </c>
      <c r="G88" t="str">
        <f>""</f>
        <v/>
      </c>
      <c r="H88" t="str">
        <f>""</f>
        <v/>
      </c>
      <c r="I88" t="str">
        <f>""</f>
        <v/>
      </c>
      <c r="J88" t="str">
        <f>""</f>
        <v/>
      </c>
      <c r="K88" t="str">
        <f>""</f>
        <v/>
      </c>
      <c r="L88" t="str">
        <f>""</f>
        <v/>
      </c>
      <c r="M88" t="str">
        <f>""</f>
        <v/>
      </c>
      <c r="N88" t="str">
        <f>""</f>
        <v/>
      </c>
      <c r="O88" t="str">
        <f>""</f>
        <v/>
      </c>
      <c r="P88" t="str">
        <f>""</f>
        <v/>
      </c>
      <c r="Q88" t="str">
        <f>""</f>
        <v/>
      </c>
      <c r="R88" t="str">
        <f>""</f>
        <v/>
      </c>
      <c r="S88" t="str">
        <f>""</f>
        <v/>
      </c>
      <c r="T88" t="str">
        <f>"[0.107]"</f>
        <v>[0.107]</v>
      </c>
      <c r="U88" t="str">
        <f>""</f>
        <v/>
      </c>
      <c r="V88" t="str">
        <f>""</f>
        <v/>
      </c>
      <c r="W88" t="str">
        <f>""</f>
        <v/>
      </c>
      <c r="X88" t="str">
        <f>""</f>
        <v/>
      </c>
      <c r="Y88" t="str">
        <f>""</f>
        <v/>
      </c>
      <c r="Z88" t="str">
        <f>""</f>
        <v/>
      </c>
      <c r="AA88" t="str">
        <f>""</f>
        <v/>
      </c>
      <c r="AB88" t="str">
        <f>""</f>
        <v/>
      </c>
      <c r="AC88" t="str">
        <f>""</f>
        <v/>
      </c>
      <c r="AD88" t="str">
        <f>""</f>
        <v/>
      </c>
      <c r="AE88" t="str">
        <f>""</f>
        <v/>
      </c>
      <c r="AF88" t="str">
        <f>""</f>
        <v/>
      </c>
      <c r="AG88" t="str">
        <f>""</f>
        <v/>
      </c>
      <c r="AH88" t="str">
        <f>""</f>
        <v/>
      </c>
      <c r="AI88" t="str">
        <f>""</f>
        <v/>
      </c>
      <c r="AJ88" t="str">
        <f>""</f>
        <v/>
      </c>
      <c r="AK88" t="str">
        <f>""</f>
        <v/>
      </c>
      <c r="AL88" t="str">
        <f>""</f>
        <v/>
      </c>
      <c r="AM88" t="str">
        <f>""</f>
        <v/>
      </c>
      <c r="AN88" t="str">
        <f>""</f>
        <v/>
      </c>
      <c r="AO88" t="str">
        <f>""</f>
        <v/>
      </c>
      <c r="AP88" t="str">
        <f>""</f>
        <v/>
      </c>
      <c r="AQ88" t="str">
        <f>""</f>
        <v/>
      </c>
      <c r="AR88" t="str">
        <f>""</f>
        <v/>
      </c>
      <c r="AS88" t="str">
        <f>""</f>
        <v/>
      </c>
      <c r="AT88" t="str">
        <f>""</f>
        <v/>
      </c>
      <c r="AU88" t="str">
        <f>""</f>
        <v/>
      </c>
      <c r="AV88" t="str">
        <f>""</f>
        <v/>
      </c>
      <c r="AW88" t="str">
        <f>""</f>
        <v/>
      </c>
      <c r="AX88" t="str">
        <f>""</f>
        <v/>
      </c>
      <c r="AY88" t="str">
        <f>""</f>
        <v/>
      </c>
      <c r="AZ88" t="str">
        <f>""</f>
        <v/>
      </c>
      <c r="BA88" t="str">
        <f>""</f>
        <v/>
      </c>
    </row>
    <row r="89" spans="2:53" x14ac:dyDescent="0.2">
      <c r="B89" t="str">
        <f>"Theft or destruction of goods (yes=1) for a household in 1998-07"</f>
        <v>Theft or destruction of goods (yes=1) for a household in 1998-07</v>
      </c>
      <c r="C89" t="str">
        <f>""</f>
        <v/>
      </c>
      <c r="D89" t="str">
        <f>""</f>
        <v/>
      </c>
      <c r="E89" t="str">
        <f>""</f>
        <v/>
      </c>
      <c r="F89" t="str">
        <f>""</f>
        <v/>
      </c>
      <c r="G89" t="str">
        <f>""</f>
        <v/>
      </c>
      <c r="H89" t="str">
        <f>""</f>
        <v/>
      </c>
      <c r="I89" t="str">
        <f>""</f>
        <v/>
      </c>
      <c r="J89" t="str">
        <f>""</f>
        <v/>
      </c>
      <c r="K89" t="str">
        <f>""</f>
        <v/>
      </c>
      <c r="L89" t="str">
        <f>""</f>
        <v/>
      </c>
      <c r="M89" t="str">
        <f>""</f>
        <v/>
      </c>
      <c r="N89" t="str">
        <f>""</f>
        <v/>
      </c>
      <c r="O89" t="str">
        <f>""</f>
        <v/>
      </c>
      <c r="P89" t="str">
        <f>""</f>
        <v/>
      </c>
      <c r="Q89" t="str">
        <f>""</f>
        <v/>
      </c>
      <c r="R89" t="str">
        <f>""</f>
        <v/>
      </c>
      <c r="S89" t="str">
        <f>""</f>
        <v/>
      </c>
      <c r="T89" t="str">
        <f>""</f>
        <v/>
      </c>
      <c r="U89" t="str">
        <f>"-0.057"</f>
        <v>-0.057</v>
      </c>
      <c r="V89" t="str">
        <f>"-0.051"</f>
        <v>-0.051</v>
      </c>
      <c r="W89" t="str">
        <f>"-0.054"</f>
        <v>-0.054</v>
      </c>
      <c r="X89" t="str">
        <f>""</f>
        <v/>
      </c>
      <c r="Y89" t="str">
        <f>""</f>
        <v/>
      </c>
      <c r="Z89" t="str">
        <f>""</f>
        <v/>
      </c>
      <c r="AA89" t="str">
        <f>""</f>
        <v/>
      </c>
      <c r="AB89" t="str">
        <f>""</f>
        <v/>
      </c>
      <c r="AC89" t="str">
        <f>""</f>
        <v/>
      </c>
      <c r="AD89" t="str">
        <f>""</f>
        <v/>
      </c>
      <c r="AE89" t="str">
        <f>""</f>
        <v/>
      </c>
      <c r="AF89" t="str">
        <f>""</f>
        <v/>
      </c>
      <c r="AG89" t="str">
        <f>""</f>
        <v/>
      </c>
      <c r="AH89" t="str">
        <f>""</f>
        <v/>
      </c>
      <c r="AI89" t="str">
        <f>""</f>
        <v/>
      </c>
      <c r="AJ89" t="str">
        <f>""</f>
        <v/>
      </c>
      <c r="AK89" t="str">
        <f>""</f>
        <v/>
      </c>
      <c r="AL89" t="str">
        <f>""</f>
        <v/>
      </c>
      <c r="AM89" t="str">
        <f>""</f>
        <v/>
      </c>
      <c r="AN89" t="str">
        <f>""</f>
        <v/>
      </c>
      <c r="AO89" t="str">
        <f>""</f>
        <v/>
      </c>
      <c r="AP89" t="str">
        <f>""</f>
        <v/>
      </c>
      <c r="AQ89" t="str">
        <f>""</f>
        <v/>
      </c>
      <c r="AR89" t="str">
        <f>""</f>
        <v/>
      </c>
      <c r="AS89" t="str">
        <f>""</f>
        <v/>
      </c>
      <c r="AT89" t="str">
        <f>""</f>
        <v/>
      </c>
      <c r="AU89" t="str">
        <f>""</f>
        <v/>
      </c>
      <c r="AV89" t="str">
        <f>""</f>
        <v/>
      </c>
      <c r="AW89" t="str">
        <f>""</f>
        <v/>
      </c>
      <c r="AX89" t="str">
        <f>""</f>
        <v/>
      </c>
      <c r="AY89" t="str">
        <f>""</f>
        <v/>
      </c>
      <c r="AZ89" t="str">
        <f>""</f>
        <v/>
      </c>
      <c r="BA89" t="str">
        <f>""</f>
        <v/>
      </c>
    </row>
    <row r="90" spans="2:53" x14ac:dyDescent="0.2">
      <c r="B90" t="str">
        <f>""</f>
        <v/>
      </c>
      <c r="C90" t="str">
        <f>""</f>
        <v/>
      </c>
      <c r="D90" t="str">
        <f>""</f>
        <v/>
      </c>
      <c r="E90" t="str">
        <f>""</f>
        <v/>
      </c>
      <c r="F90" t="str">
        <f>""</f>
        <v/>
      </c>
      <c r="G90" t="str">
        <f>""</f>
        <v/>
      </c>
      <c r="H90" t="str">
        <f>""</f>
        <v/>
      </c>
      <c r="I90" t="str">
        <f>""</f>
        <v/>
      </c>
      <c r="J90" t="str">
        <f>""</f>
        <v/>
      </c>
      <c r="K90" t="str">
        <f>""</f>
        <v/>
      </c>
      <c r="L90" t="str">
        <f>""</f>
        <v/>
      </c>
      <c r="M90" t="str">
        <f>""</f>
        <v/>
      </c>
      <c r="N90" t="str">
        <f>""</f>
        <v/>
      </c>
      <c r="O90" t="str">
        <f>""</f>
        <v/>
      </c>
      <c r="P90" t="str">
        <f>""</f>
        <v/>
      </c>
      <c r="Q90" t="str">
        <f>""</f>
        <v/>
      </c>
      <c r="R90" t="str">
        <f>""</f>
        <v/>
      </c>
      <c r="S90" t="str">
        <f>""</f>
        <v/>
      </c>
      <c r="T90" t="str">
        <f>""</f>
        <v/>
      </c>
      <c r="U90" t="str">
        <f>"[0.048]"</f>
        <v>[0.048]</v>
      </c>
      <c r="V90" t="str">
        <f>"[0.043]"</f>
        <v>[0.043]</v>
      </c>
      <c r="W90" t="str">
        <f>"[0.046]"</f>
        <v>[0.046]</v>
      </c>
      <c r="X90" t="str">
        <f>""</f>
        <v/>
      </c>
      <c r="Y90" t="str">
        <f>""</f>
        <v/>
      </c>
      <c r="Z90" t="str">
        <f>""</f>
        <v/>
      </c>
      <c r="AA90" t="str">
        <f>""</f>
        <v/>
      </c>
      <c r="AB90" t="str">
        <f>""</f>
        <v/>
      </c>
      <c r="AC90" t="str">
        <f>""</f>
        <v/>
      </c>
      <c r="AD90" t="str">
        <f>""</f>
        <v/>
      </c>
      <c r="AE90" t="str">
        <f>""</f>
        <v/>
      </c>
      <c r="AF90" t="str">
        <f>""</f>
        <v/>
      </c>
      <c r="AG90" t="str">
        <f>""</f>
        <v/>
      </c>
      <c r="AH90" t="str">
        <f>""</f>
        <v/>
      </c>
      <c r="AI90" t="str">
        <f>""</f>
        <v/>
      </c>
      <c r="AJ90" t="str">
        <f>""</f>
        <v/>
      </c>
      <c r="AK90" t="str">
        <f>""</f>
        <v/>
      </c>
      <c r="AL90" t="str">
        <f>""</f>
        <v/>
      </c>
      <c r="AM90" t="str">
        <f>""</f>
        <v/>
      </c>
      <c r="AN90" t="str">
        <f>""</f>
        <v/>
      </c>
      <c r="AO90" t="str">
        <f>""</f>
        <v/>
      </c>
      <c r="AP90" t="str">
        <f>""</f>
        <v/>
      </c>
      <c r="AQ90" t="str">
        <f>""</f>
        <v/>
      </c>
      <c r="AR90" t="str">
        <f>""</f>
        <v/>
      </c>
      <c r="AS90" t="str">
        <f>""</f>
        <v/>
      </c>
      <c r="AT90" t="str">
        <f>""</f>
        <v/>
      </c>
      <c r="AU90" t="str">
        <f>""</f>
        <v/>
      </c>
      <c r="AV90" t="str">
        <f>""</f>
        <v/>
      </c>
      <c r="AW90" t="str">
        <f>""</f>
        <v/>
      </c>
      <c r="AX90" t="str">
        <f>""</f>
        <v/>
      </c>
      <c r="AY90" t="str">
        <f>""</f>
        <v/>
      </c>
      <c r="AZ90" t="str">
        <f>""</f>
        <v/>
      </c>
      <c r="BA90" t="str">
        <f>""</f>
        <v/>
      </c>
    </row>
    <row r="91" spans="2:53" x14ac:dyDescent="0.2">
      <c r="B91" t="str">
        <f>"At least 1 male left the household in a given year (yes=1)"</f>
        <v>At least 1 male left the household in a given year (yes=1)</v>
      </c>
      <c r="C91" t="str">
        <f>""</f>
        <v/>
      </c>
      <c r="D91" t="str">
        <f>""</f>
        <v/>
      </c>
      <c r="E91" t="str">
        <f>""</f>
        <v/>
      </c>
      <c r="F91" t="str">
        <f>""</f>
        <v/>
      </c>
      <c r="G91" t="str">
        <f>""</f>
        <v/>
      </c>
      <c r="H91" t="str">
        <f>""</f>
        <v/>
      </c>
      <c r="I91" t="str">
        <f>""</f>
        <v/>
      </c>
      <c r="J91" t="str">
        <f>""</f>
        <v/>
      </c>
      <c r="K91" t="str">
        <f>""</f>
        <v/>
      </c>
      <c r="L91" t="str">
        <f>""</f>
        <v/>
      </c>
      <c r="M91" t="str">
        <f>""</f>
        <v/>
      </c>
      <c r="N91" t="str">
        <f>""</f>
        <v/>
      </c>
      <c r="O91" t="str">
        <f>""</f>
        <v/>
      </c>
      <c r="P91" t="str">
        <f>""</f>
        <v/>
      </c>
      <c r="Q91" t="str">
        <f>""</f>
        <v/>
      </c>
      <c r="R91" t="str">
        <f>""</f>
        <v/>
      </c>
      <c r="S91" t="str">
        <f>""</f>
        <v/>
      </c>
      <c r="T91" t="str">
        <f>""</f>
        <v/>
      </c>
      <c r="U91" t="str">
        <f>"-0.112**"</f>
        <v>-0.112**</v>
      </c>
      <c r="V91" t="str">
        <f>""</f>
        <v/>
      </c>
      <c r="W91" t="str">
        <f>""</f>
        <v/>
      </c>
      <c r="X91" t="str">
        <f>""</f>
        <v/>
      </c>
      <c r="Y91" t="str">
        <f>""</f>
        <v/>
      </c>
      <c r="Z91" t="str">
        <f>""</f>
        <v/>
      </c>
      <c r="AA91" t="str">
        <f>""</f>
        <v/>
      </c>
      <c r="AB91" t="str">
        <f>""</f>
        <v/>
      </c>
      <c r="AC91" t="str">
        <f>""</f>
        <v/>
      </c>
      <c r="AD91" t="str">
        <f>""</f>
        <v/>
      </c>
      <c r="AE91" t="str">
        <f>""</f>
        <v/>
      </c>
      <c r="AF91" t="str">
        <f>""</f>
        <v/>
      </c>
      <c r="AG91" t="str">
        <f>""</f>
        <v/>
      </c>
      <c r="AH91" t="str">
        <f>""</f>
        <v/>
      </c>
      <c r="AI91" t="str">
        <f>""</f>
        <v/>
      </c>
      <c r="AJ91" t="str">
        <f>""</f>
        <v/>
      </c>
      <c r="AK91" t="str">
        <f>""</f>
        <v/>
      </c>
      <c r="AL91" t="str">
        <f>""</f>
        <v/>
      </c>
      <c r="AM91" t="str">
        <f>""</f>
        <v/>
      </c>
      <c r="AN91" t="str">
        <f>""</f>
        <v/>
      </c>
      <c r="AO91" t="str">
        <f>""</f>
        <v/>
      </c>
      <c r="AP91" t="str">
        <f>""</f>
        <v/>
      </c>
      <c r="AQ91" t="str">
        <f>""</f>
        <v/>
      </c>
      <c r="AR91" t="str">
        <f>""</f>
        <v/>
      </c>
      <c r="AS91" t="str">
        <f>""</f>
        <v/>
      </c>
      <c r="AT91" t="str">
        <f>""</f>
        <v/>
      </c>
      <c r="AU91" t="str">
        <f>""</f>
        <v/>
      </c>
      <c r="AV91" t="str">
        <f>""</f>
        <v/>
      </c>
      <c r="AW91" t="str">
        <f>""</f>
        <v/>
      </c>
      <c r="AX91" t="str">
        <f>""</f>
        <v/>
      </c>
      <c r="AY91" t="str">
        <f>""</f>
        <v/>
      </c>
      <c r="AZ91" t="str">
        <f>""</f>
        <v/>
      </c>
      <c r="BA91" t="str">
        <f>""</f>
        <v/>
      </c>
    </row>
    <row r="92" spans="2:53" x14ac:dyDescent="0.2">
      <c r="B92" t="str">
        <f>""</f>
        <v/>
      </c>
      <c r="C92" t="str">
        <f>""</f>
        <v/>
      </c>
      <c r="D92" t="str">
        <f>""</f>
        <v/>
      </c>
      <c r="E92" t="str">
        <f>""</f>
        <v/>
      </c>
      <c r="F92" t="str">
        <f>""</f>
        <v/>
      </c>
      <c r="G92" t="str">
        <f>""</f>
        <v/>
      </c>
      <c r="H92" t="str">
        <f>""</f>
        <v/>
      </c>
      <c r="I92" t="str">
        <f>""</f>
        <v/>
      </c>
      <c r="J92" t="str">
        <f>""</f>
        <v/>
      </c>
      <c r="K92" t="str">
        <f>""</f>
        <v/>
      </c>
      <c r="L92" t="str">
        <f>""</f>
        <v/>
      </c>
      <c r="M92" t="str">
        <f>""</f>
        <v/>
      </c>
      <c r="N92" t="str">
        <f>""</f>
        <v/>
      </c>
      <c r="O92" t="str">
        <f>""</f>
        <v/>
      </c>
      <c r="P92" t="str">
        <f>""</f>
        <v/>
      </c>
      <c r="Q92" t="str">
        <f>""</f>
        <v/>
      </c>
      <c r="R92" t="str">
        <f>""</f>
        <v/>
      </c>
      <c r="S92" t="str">
        <f>""</f>
        <v/>
      </c>
      <c r="T92" t="str">
        <f>""</f>
        <v/>
      </c>
      <c r="U92" t="str">
        <f>"[0.046]"</f>
        <v>[0.046]</v>
      </c>
      <c r="V92" t="str">
        <f>""</f>
        <v/>
      </c>
      <c r="W92" t="str">
        <f>""</f>
        <v/>
      </c>
      <c r="X92" t="str">
        <f>""</f>
        <v/>
      </c>
      <c r="Y92" t="str">
        <f>""</f>
        <v/>
      </c>
      <c r="Z92" t="str">
        <f>""</f>
        <v/>
      </c>
      <c r="AA92" t="str">
        <f>""</f>
        <v/>
      </c>
      <c r="AB92" t="str">
        <f>""</f>
        <v/>
      </c>
      <c r="AC92" t="str">
        <f>""</f>
        <v/>
      </c>
      <c r="AD92" t="str">
        <f>""</f>
        <v/>
      </c>
      <c r="AE92" t="str">
        <f>""</f>
        <v/>
      </c>
      <c r="AF92" t="str">
        <f>""</f>
        <v/>
      </c>
      <c r="AG92" t="str">
        <f>""</f>
        <v/>
      </c>
      <c r="AH92" t="str">
        <f>""</f>
        <v/>
      </c>
      <c r="AI92" t="str">
        <f>""</f>
        <v/>
      </c>
      <c r="AJ92" t="str">
        <f>""</f>
        <v/>
      </c>
      <c r="AK92" t="str">
        <f>""</f>
        <v/>
      </c>
      <c r="AL92" t="str">
        <f>""</f>
        <v/>
      </c>
      <c r="AM92" t="str">
        <f>""</f>
        <v/>
      </c>
      <c r="AN92" t="str">
        <f>""</f>
        <v/>
      </c>
      <c r="AO92" t="str">
        <f>""</f>
        <v/>
      </c>
      <c r="AP92" t="str">
        <f>""</f>
        <v/>
      </c>
      <c r="AQ92" t="str">
        <f>""</f>
        <v/>
      </c>
      <c r="AR92" t="str">
        <f>""</f>
        <v/>
      </c>
      <c r="AS92" t="str">
        <f>""</f>
        <v/>
      </c>
      <c r="AT92" t="str">
        <f>""</f>
        <v/>
      </c>
      <c r="AU92" t="str">
        <f>""</f>
        <v/>
      </c>
      <c r="AV92" t="str">
        <f>""</f>
        <v/>
      </c>
      <c r="AW92" t="str">
        <f>""</f>
        <v/>
      </c>
      <c r="AX92" t="str">
        <f>""</f>
        <v/>
      </c>
      <c r="AY92" t="str">
        <f>""</f>
        <v/>
      </c>
      <c r="AZ92" t="str">
        <f>""</f>
        <v/>
      </c>
      <c r="BA92" t="str">
        <f>""</f>
        <v/>
      </c>
    </row>
    <row r="93" spans="2:53" x14ac:dyDescent="0.2">
      <c r="B93" t="str">
        <f>"Interaction"</f>
        <v>Interaction</v>
      </c>
      <c r="C93" t="str">
        <f>""</f>
        <v/>
      </c>
      <c r="D93" t="str">
        <f>""</f>
        <v/>
      </c>
      <c r="E93" t="str">
        <f>""</f>
        <v/>
      </c>
      <c r="F93" t="str">
        <f>""</f>
        <v/>
      </c>
      <c r="G93" t="str">
        <f>""</f>
        <v/>
      </c>
      <c r="H93" t="str">
        <f>""</f>
        <v/>
      </c>
      <c r="I93" t="str">
        <f>""</f>
        <v/>
      </c>
      <c r="J93" t="str">
        <f>""</f>
        <v/>
      </c>
      <c r="K93" t="str">
        <f>""</f>
        <v/>
      </c>
      <c r="L93" t="str">
        <f>""</f>
        <v/>
      </c>
      <c r="M93" t="str">
        <f>""</f>
        <v/>
      </c>
      <c r="N93" t="str">
        <f>""</f>
        <v/>
      </c>
      <c r="O93" t="str">
        <f>""</f>
        <v/>
      </c>
      <c r="P93" t="str">
        <f>""</f>
        <v/>
      </c>
      <c r="Q93" t="str">
        <f>""</f>
        <v/>
      </c>
      <c r="R93" t="str">
        <f>""</f>
        <v/>
      </c>
      <c r="S93" t="str">
        <f>""</f>
        <v/>
      </c>
      <c r="T93" t="str">
        <f>""</f>
        <v/>
      </c>
      <c r="U93" t="str">
        <f>"0.067"</f>
        <v>0.067</v>
      </c>
      <c r="V93" t="str">
        <f>""</f>
        <v/>
      </c>
      <c r="W93" t="str">
        <f>""</f>
        <v/>
      </c>
      <c r="X93" t="str">
        <f>""</f>
        <v/>
      </c>
      <c r="Y93" t="str">
        <f>""</f>
        <v/>
      </c>
      <c r="Z93" t="str">
        <f>""</f>
        <v/>
      </c>
      <c r="AA93" t="str">
        <f>""</f>
        <v/>
      </c>
      <c r="AB93" t="str">
        <f>""</f>
        <v/>
      </c>
      <c r="AC93" t="str">
        <f>""</f>
        <v/>
      </c>
      <c r="AD93" t="str">
        <f>""</f>
        <v/>
      </c>
      <c r="AE93" t="str">
        <f>""</f>
        <v/>
      </c>
      <c r="AF93" t="str">
        <f>""</f>
        <v/>
      </c>
      <c r="AG93" t="str">
        <f>""</f>
        <v/>
      </c>
      <c r="AH93" t="str">
        <f>""</f>
        <v/>
      </c>
      <c r="AI93" t="str">
        <f>""</f>
        <v/>
      </c>
      <c r="AJ93" t="str">
        <f>""</f>
        <v/>
      </c>
      <c r="AK93" t="str">
        <f>""</f>
        <v/>
      </c>
      <c r="AL93" t="str">
        <f>""</f>
        <v/>
      </c>
      <c r="AM93" t="str">
        <f>""</f>
        <v/>
      </c>
      <c r="AN93" t="str">
        <f>""</f>
        <v/>
      </c>
      <c r="AO93" t="str">
        <f>""</f>
        <v/>
      </c>
      <c r="AP93" t="str">
        <f>""</f>
        <v/>
      </c>
      <c r="AQ93" t="str">
        <f>""</f>
        <v/>
      </c>
      <c r="AR93" t="str">
        <f>""</f>
        <v/>
      </c>
      <c r="AS93" t="str">
        <f>""</f>
        <v/>
      </c>
      <c r="AT93" t="str">
        <f>""</f>
        <v/>
      </c>
      <c r="AU93" t="str">
        <f>""</f>
        <v/>
      </c>
      <c r="AV93" t="str">
        <f>""</f>
        <v/>
      </c>
      <c r="AW93" t="str">
        <f>""</f>
        <v/>
      </c>
      <c r="AX93" t="str">
        <f>""</f>
        <v/>
      </c>
      <c r="AY93" t="str">
        <f>""</f>
        <v/>
      </c>
      <c r="AZ93" t="str">
        <f>""</f>
        <v/>
      </c>
      <c r="BA93" t="str">
        <f>""</f>
        <v/>
      </c>
    </row>
    <row r="94" spans="2:53" x14ac:dyDescent="0.2">
      <c r="B94" t="str">
        <f>""</f>
        <v/>
      </c>
      <c r="C94" t="str">
        <f>""</f>
        <v/>
      </c>
      <c r="D94" t="str">
        <f>""</f>
        <v/>
      </c>
      <c r="E94" t="str">
        <f>""</f>
        <v/>
      </c>
      <c r="F94" t="str">
        <f>""</f>
        <v/>
      </c>
      <c r="G94" t="str">
        <f>""</f>
        <v/>
      </c>
      <c r="H94" t="str">
        <f>""</f>
        <v/>
      </c>
      <c r="I94" t="str">
        <f>""</f>
        <v/>
      </c>
      <c r="J94" t="str">
        <f>""</f>
        <v/>
      </c>
      <c r="K94" t="str">
        <f>""</f>
        <v/>
      </c>
      <c r="L94" t="str">
        <f>""</f>
        <v/>
      </c>
      <c r="M94" t="str">
        <f>""</f>
        <v/>
      </c>
      <c r="N94" t="str">
        <f>""</f>
        <v/>
      </c>
      <c r="O94" t="str">
        <f>""</f>
        <v/>
      </c>
      <c r="P94" t="str">
        <f>""</f>
        <v/>
      </c>
      <c r="Q94" t="str">
        <f>""</f>
        <v/>
      </c>
      <c r="R94" t="str">
        <f>""</f>
        <v/>
      </c>
      <c r="S94" t="str">
        <f>""</f>
        <v/>
      </c>
      <c r="T94" t="str">
        <f>""</f>
        <v/>
      </c>
      <c r="U94" t="str">
        <f>"[0.091]"</f>
        <v>[0.091]</v>
      </c>
      <c r="V94" t="str">
        <f>""</f>
        <v/>
      </c>
      <c r="W94" t="str">
        <f>""</f>
        <v/>
      </c>
      <c r="X94" t="str">
        <f>""</f>
        <v/>
      </c>
      <c r="Y94" t="str">
        <f>""</f>
        <v/>
      </c>
      <c r="Z94" t="str">
        <f>""</f>
        <v/>
      </c>
      <c r="AA94" t="str">
        <f>""</f>
        <v/>
      </c>
      <c r="AB94" t="str">
        <f>""</f>
        <v/>
      </c>
      <c r="AC94" t="str">
        <f>""</f>
        <v/>
      </c>
      <c r="AD94" t="str">
        <f>""</f>
        <v/>
      </c>
      <c r="AE94" t="str">
        <f>""</f>
        <v/>
      </c>
      <c r="AF94" t="str">
        <f>""</f>
        <v/>
      </c>
      <c r="AG94" t="str">
        <f>""</f>
        <v/>
      </c>
      <c r="AH94" t="str">
        <f>""</f>
        <v/>
      </c>
      <c r="AI94" t="str">
        <f>""</f>
        <v/>
      </c>
      <c r="AJ94" t="str">
        <f>""</f>
        <v/>
      </c>
      <c r="AK94" t="str">
        <f>""</f>
        <v/>
      </c>
      <c r="AL94" t="str">
        <f>""</f>
        <v/>
      </c>
      <c r="AM94" t="str">
        <f>""</f>
        <v/>
      </c>
      <c r="AN94" t="str">
        <f>""</f>
        <v/>
      </c>
      <c r="AO94" t="str">
        <f>""</f>
        <v/>
      </c>
      <c r="AP94" t="str">
        <f>""</f>
        <v/>
      </c>
      <c r="AQ94" t="str">
        <f>""</f>
        <v/>
      </c>
      <c r="AR94" t="str">
        <f>""</f>
        <v/>
      </c>
      <c r="AS94" t="str">
        <f>""</f>
        <v/>
      </c>
      <c r="AT94" t="str">
        <f>""</f>
        <v/>
      </c>
      <c r="AU94" t="str">
        <f>""</f>
        <v/>
      </c>
      <c r="AV94" t="str">
        <f>""</f>
        <v/>
      </c>
      <c r="AW94" t="str">
        <f>""</f>
        <v/>
      </c>
      <c r="AX94" t="str">
        <f>""</f>
        <v/>
      </c>
      <c r="AY94" t="str">
        <f>""</f>
        <v/>
      </c>
      <c r="AZ94" t="str">
        <f>""</f>
        <v/>
      </c>
      <c r="BA94" t="str">
        <f>""</f>
        <v/>
      </c>
    </row>
    <row r="95" spans="2:53" x14ac:dyDescent="0.2">
      <c r="B95" t="str">
        <f>"Number of males who left household 1998-2007"</f>
        <v>Number of males who left household 1998-2007</v>
      </c>
      <c r="C95" t="str">
        <f>""</f>
        <v/>
      </c>
      <c r="D95" t="str">
        <f>""</f>
        <v/>
      </c>
      <c r="E95" t="str">
        <f>""</f>
        <v/>
      </c>
      <c r="F95" t="str">
        <f>""</f>
        <v/>
      </c>
      <c r="G95" t="str">
        <f>""</f>
        <v/>
      </c>
      <c r="H95" t="str">
        <f>""</f>
        <v/>
      </c>
      <c r="I95" t="str">
        <f>""</f>
        <v/>
      </c>
      <c r="J95" t="str">
        <f>""</f>
        <v/>
      </c>
      <c r="K95" t="str">
        <f>""</f>
        <v/>
      </c>
      <c r="L95" t="str">
        <f>""</f>
        <v/>
      </c>
      <c r="M95" t="str">
        <f>""</f>
        <v/>
      </c>
      <c r="N95" t="str">
        <f>""</f>
        <v/>
      </c>
      <c r="O95" t="str">
        <f>""</f>
        <v/>
      </c>
      <c r="P95" t="str">
        <f>""</f>
        <v/>
      </c>
      <c r="Q95" t="str">
        <f>""</f>
        <v/>
      </c>
      <c r="R95" t="str">
        <f>""</f>
        <v/>
      </c>
      <c r="S95" t="str">
        <f>""</f>
        <v/>
      </c>
      <c r="T95" t="str">
        <f>""</f>
        <v/>
      </c>
      <c r="U95" t="str">
        <f>""</f>
        <v/>
      </c>
      <c r="V95" t="str">
        <f>"-0.072**"</f>
        <v>-0.072**</v>
      </c>
      <c r="W95" t="str">
        <f>""</f>
        <v/>
      </c>
      <c r="X95" t="str">
        <f>""</f>
        <v/>
      </c>
      <c r="Y95" t="str">
        <f>""</f>
        <v/>
      </c>
      <c r="Z95" t="str">
        <f>""</f>
        <v/>
      </c>
      <c r="AA95" t="str">
        <f>""</f>
        <v/>
      </c>
      <c r="AB95" t="str">
        <f>""</f>
        <v/>
      </c>
      <c r="AC95" t="str">
        <f>""</f>
        <v/>
      </c>
      <c r="AD95" t="str">
        <f>""</f>
        <v/>
      </c>
      <c r="AE95" t="str">
        <f>""</f>
        <v/>
      </c>
      <c r="AF95" t="str">
        <f>""</f>
        <v/>
      </c>
      <c r="AG95" t="str">
        <f>""</f>
        <v/>
      </c>
      <c r="AH95" t="str">
        <f>""</f>
        <v/>
      </c>
      <c r="AI95" t="str">
        <f>""</f>
        <v/>
      </c>
      <c r="AJ95" t="str">
        <f>""</f>
        <v/>
      </c>
      <c r="AK95" t="str">
        <f>""</f>
        <v/>
      </c>
      <c r="AL95" t="str">
        <f>""</f>
        <v/>
      </c>
      <c r="AM95" t="str">
        <f>""</f>
        <v/>
      </c>
      <c r="AN95" t="str">
        <f>""</f>
        <v/>
      </c>
      <c r="AO95" t="str">
        <f>""</f>
        <v/>
      </c>
      <c r="AP95" t="str">
        <f>""</f>
        <v/>
      </c>
      <c r="AQ95" t="str">
        <f>""</f>
        <v/>
      </c>
      <c r="AR95" t="str">
        <f>""</f>
        <v/>
      </c>
      <c r="AS95" t="str">
        <f>""</f>
        <v/>
      </c>
      <c r="AT95" t="str">
        <f>""</f>
        <v/>
      </c>
      <c r="AU95" t="str">
        <f>""</f>
        <v/>
      </c>
      <c r="AV95" t="str">
        <f>""</f>
        <v/>
      </c>
      <c r="AW95" t="str">
        <f>""</f>
        <v/>
      </c>
      <c r="AX95" t="str">
        <f>""</f>
        <v/>
      </c>
      <c r="AY95" t="str">
        <f>""</f>
        <v/>
      </c>
      <c r="AZ95" t="str">
        <f>""</f>
        <v/>
      </c>
      <c r="BA95" t="str">
        <f>""</f>
        <v/>
      </c>
    </row>
    <row r="96" spans="2:53" x14ac:dyDescent="0.2">
      <c r="B96" t="str">
        <f>""</f>
        <v/>
      </c>
      <c r="C96" t="str">
        <f>""</f>
        <v/>
      </c>
      <c r="D96" t="str">
        <f>""</f>
        <v/>
      </c>
      <c r="E96" t="str">
        <f>""</f>
        <v/>
      </c>
      <c r="F96" t="str">
        <f>""</f>
        <v/>
      </c>
      <c r="G96" t="str">
        <f>""</f>
        <v/>
      </c>
      <c r="H96" t="str">
        <f>""</f>
        <v/>
      </c>
      <c r="I96" t="str">
        <f>""</f>
        <v/>
      </c>
      <c r="J96" t="str">
        <f>""</f>
        <v/>
      </c>
      <c r="K96" t="str">
        <f>""</f>
        <v/>
      </c>
      <c r="L96" t="str">
        <f>""</f>
        <v/>
      </c>
      <c r="M96" t="str">
        <f>""</f>
        <v/>
      </c>
      <c r="N96" t="str">
        <f>""</f>
        <v/>
      </c>
      <c r="O96" t="str">
        <f>""</f>
        <v/>
      </c>
      <c r="P96" t="str">
        <f>""</f>
        <v/>
      </c>
      <c r="Q96" t="str">
        <f>""</f>
        <v/>
      </c>
      <c r="R96" t="str">
        <f>""</f>
        <v/>
      </c>
      <c r="S96" t="str">
        <f>""</f>
        <v/>
      </c>
      <c r="T96" t="str">
        <f>""</f>
        <v/>
      </c>
      <c r="U96" t="str">
        <f>""</f>
        <v/>
      </c>
      <c r="V96" t="str">
        <f>"[0.029]"</f>
        <v>[0.029]</v>
      </c>
      <c r="W96" t="str">
        <f>""</f>
        <v/>
      </c>
      <c r="X96" t="str">
        <f>""</f>
        <v/>
      </c>
      <c r="Y96" t="str">
        <f>""</f>
        <v/>
      </c>
      <c r="Z96" t="str">
        <f>""</f>
        <v/>
      </c>
      <c r="AA96" t="str">
        <f>""</f>
        <v/>
      </c>
      <c r="AB96" t="str">
        <f>""</f>
        <v/>
      </c>
      <c r="AC96" t="str">
        <f>""</f>
        <v/>
      </c>
      <c r="AD96" t="str">
        <f>""</f>
        <v/>
      </c>
      <c r="AE96" t="str">
        <f>""</f>
        <v/>
      </c>
      <c r="AF96" t="str">
        <f>""</f>
        <v/>
      </c>
      <c r="AG96" t="str">
        <f>""</f>
        <v/>
      </c>
      <c r="AH96" t="str">
        <f>""</f>
        <v/>
      </c>
      <c r="AI96" t="str">
        <f>""</f>
        <v/>
      </c>
      <c r="AJ96" t="str">
        <f>""</f>
        <v/>
      </c>
      <c r="AK96" t="str">
        <f>""</f>
        <v/>
      </c>
      <c r="AL96" t="str">
        <f>""</f>
        <v/>
      </c>
      <c r="AM96" t="str">
        <f>""</f>
        <v/>
      </c>
      <c r="AN96" t="str">
        <f>""</f>
        <v/>
      </c>
      <c r="AO96" t="str">
        <f>""</f>
        <v/>
      </c>
      <c r="AP96" t="str">
        <f>""</f>
        <v/>
      </c>
      <c r="AQ96" t="str">
        <f>""</f>
        <v/>
      </c>
      <c r="AR96" t="str">
        <f>""</f>
        <v/>
      </c>
      <c r="AS96" t="str">
        <f>""</f>
        <v/>
      </c>
      <c r="AT96" t="str">
        <f>""</f>
        <v/>
      </c>
      <c r="AU96" t="str">
        <f>""</f>
        <v/>
      </c>
      <c r="AV96" t="str">
        <f>""</f>
        <v/>
      </c>
      <c r="AW96" t="str">
        <f>""</f>
        <v/>
      </c>
      <c r="AX96" t="str">
        <f>""</f>
        <v/>
      </c>
      <c r="AY96" t="str">
        <f>""</f>
        <v/>
      </c>
      <c r="AZ96" t="str">
        <f>""</f>
        <v/>
      </c>
      <c r="BA96" t="str">
        <f>""</f>
        <v/>
      </c>
    </row>
    <row r="97" spans="2:53" x14ac:dyDescent="0.2">
      <c r="B97" t="str">
        <f>"Interaction"</f>
        <v>Interaction</v>
      </c>
      <c r="C97" t="str">
        <f>""</f>
        <v/>
      </c>
      <c r="D97" t="str">
        <f>""</f>
        <v/>
      </c>
      <c r="E97" t="str">
        <f>""</f>
        <v/>
      </c>
      <c r="F97" t="str">
        <f>""</f>
        <v/>
      </c>
      <c r="G97" t="str">
        <f>""</f>
        <v/>
      </c>
      <c r="H97" t="str">
        <f>""</f>
        <v/>
      </c>
      <c r="I97" t="str">
        <f>""</f>
        <v/>
      </c>
      <c r="J97" t="str">
        <f>""</f>
        <v/>
      </c>
      <c r="K97" t="str">
        <f>""</f>
        <v/>
      </c>
      <c r="L97" t="str">
        <f>""</f>
        <v/>
      </c>
      <c r="M97" t="str">
        <f>""</f>
        <v/>
      </c>
      <c r="N97" t="str">
        <f>""</f>
        <v/>
      </c>
      <c r="O97" t="str">
        <f>""</f>
        <v/>
      </c>
      <c r="P97" t="str">
        <f>""</f>
        <v/>
      </c>
      <c r="Q97" t="str">
        <f>""</f>
        <v/>
      </c>
      <c r="R97" t="str">
        <f>""</f>
        <v/>
      </c>
      <c r="S97" t="str">
        <f>""</f>
        <v/>
      </c>
      <c r="T97" t="str">
        <f>""</f>
        <v/>
      </c>
      <c r="U97" t="str">
        <f>""</f>
        <v/>
      </c>
      <c r="V97" t="str">
        <f>"0.025"</f>
        <v>0.025</v>
      </c>
      <c r="W97" t="str">
        <f>""</f>
        <v/>
      </c>
      <c r="X97" t="str">
        <f>""</f>
        <v/>
      </c>
      <c r="Y97" t="str">
        <f>""</f>
        <v/>
      </c>
      <c r="Z97" t="str">
        <f>""</f>
        <v/>
      </c>
      <c r="AA97" t="str">
        <f>""</f>
        <v/>
      </c>
      <c r="AB97" t="str">
        <f>""</f>
        <v/>
      </c>
      <c r="AC97" t="str">
        <f>""</f>
        <v/>
      </c>
      <c r="AD97" t="str">
        <f>""</f>
        <v/>
      </c>
      <c r="AE97" t="str">
        <f>""</f>
        <v/>
      </c>
      <c r="AF97" t="str">
        <f>""</f>
        <v/>
      </c>
      <c r="AG97" t="str">
        <f>""</f>
        <v/>
      </c>
      <c r="AH97" t="str">
        <f>""</f>
        <v/>
      </c>
      <c r="AI97" t="str">
        <f>""</f>
        <v/>
      </c>
      <c r="AJ97" t="str">
        <f>""</f>
        <v/>
      </c>
      <c r="AK97" t="str">
        <f>""</f>
        <v/>
      </c>
      <c r="AL97" t="str">
        <f>""</f>
        <v/>
      </c>
      <c r="AM97" t="str">
        <f>""</f>
        <v/>
      </c>
      <c r="AN97" t="str">
        <f>""</f>
        <v/>
      </c>
      <c r="AO97" t="str">
        <f>""</f>
        <v/>
      </c>
      <c r="AP97" t="str">
        <f>""</f>
        <v/>
      </c>
      <c r="AQ97" t="str">
        <f>""</f>
        <v/>
      </c>
      <c r="AR97" t="str">
        <f>""</f>
        <v/>
      </c>
      <c r="AS97" t="str">
        <f>""</f>
        <v/>
      </c>
      <c r="AT97" t="str">
        <f>""</f>
        <v/>
      </c>
      <c r="AU97" t="str">
        <f>""</f>
        <v/>
      </c>
      <c r="AV97" t="str">
        <f>""</f>
        <v/>
      </c>
      <c r="AW97" t="str">
        <f>""</f>
        <v/>
      </c>
      <c r="AX97" t="str">
        <f>""</f>
        <v/>
      </c>
      <c r="AY97" t="str">
        <f>""</f>
        <v/>
      </c>
      <c r="AZ97" t="str">
        <f>""</f>
        <v/>
      </c>
      <c r="BA97" t="str">
        <f>""</f>
        <v/>
      </c>
    </row>
    <row r="98" spans="2:53" x14ac:dyDescent="0.2">
      <c r="B98" t="str">
        <f>""</f>
        <v/>
      </c>
      <c r="C98" t="str">
        <f>""</f>
        <v/>
      </c>
      <c r="D98" t="str">
        <f>""</f>
        <v/>
      </c>
      <c r="E98" t="str">
        <f>""</f>
        <v/>
      </c>
      <c r="F98" t="str">
        <f>""</f>
        <v/>
      </c>
      <c r="G98" t="str">
        <f>""</f>
        <v/>
      </c>
      <c r="H98" t="str">
        <f>""</f>
        <v/>
      </c>
      <c r="I98" t="str">
        <f>""</f>
        <v/>
      </c>
      <c r="J98" t="str">
        <f>""</f>
        <v/>
      </c>
      <c r="K98" t="str">
        <f>""</f>
        <v/>
      </c>
      <c r="L98" t="str">
        <f>""</f>
        <v/>
      </c>
      <c r="M98" t="str">
        <f>""</f>
        <v/>
      </c>
      <c r="N98" t="str">
        <f>""</f>
        <v/>
      </c>
      <c r="O98" t="str">
        <f>""</f>
        <v/>
      </c>
      <c r="P98" t="str">
        <f>""</f>
        <v/>
      </c>
      <c r="Q98" t="str">
        <f>""</f>
        <v/>
      </c>
      <c r="R98" t="str">
        <f>""</f>
        <v/>
      </c>
      <c r="S98" t="str">
        <f>""</f>
        <v/>
      </c>
      <c r="T98" t="str">
        <f>""</f>
        <v/>
      </c>
      <c r="U98" t="str">
        <f>""</f>
        <v/>
      </c>
      <c r="V98" t="str">
        <f>"[0.043]"</f>
        <v>[0.043]</v>
      </c>
      <c r="W98" t="str">
        <f>""</f>
        <v/>
      </c>
      <c r="X98" t="str">
        <f>""</f>
        <v/>
      </c>
      <c r="Y98" t="str">
        <f>""</f>
        <v/>
      </c>
      <c r="Z98" t="str">
        <f>""</f>
        <v/>
      </c>
      <c r="AA98" t="str">
        <f>""</f>
        <v/>
      </c>
      <c r="AB98" t="str">
        <f>""</f>
        <v/>
      </c>
      <c r="AC98" t="str">
        <f>""</f>
        <v/>
      </c>
      <c r="AD98" t="str">
        <f>""</f>
        <v/>
      </c>
      <c r="AE98" t="str">
        <f>""</f>
        <v/>
      </c>
      <c r="AF98" t="str">
        <f>""</f>
        <v/>
      </c>
      <c r="AG98" t="str">
        <f>""</f>
        <v/>
      </c>
      <c r="AH98" t="str">
        <f>""</f>
        <v/>
      </c>
      <c r="AI98" t="str">
        <f>""</f>
        <v/>
      </c>
      <c r="AJ98" t="str">
        <f>""</f>
        <v/>
      </c>
      <c r="AK98" t="str">
        <f>""</f>
        <v/>
      </c>
      <c r="AL98" t="str">
        <f>""</f>
        <v/>
      </c>
      <c r="AM98" t="str">
        <f>""</f>
        <v/>
      </c>
      <c r="AN98" t="str">
        <f>""</f>
        <v/>
      </c>
      <c r="AO98" t="str">
        <f>""</f>
        <v/>
      </c>
      <c r="AP98" t="str">
        <f>""</f>
        <v/>
      </c>
      <c r="AQ98" t="str">
        <f>""</f>
        <v/>
      </c>
      <c r="AR98" t="str">
        <f>""</f>
        <v/>
      </c>
      <c r="AS98" t="str">
        <f>""</f>
        <v/>
      </c>
      <c r="AT98" t="str">
        <f>""</f>
        <v/>
      </c>
      <c r="AU98" t="str">
        <f>""</f>
        <v/>
      </c>
      <c r="AV98" t="str">
        <f>""</f>
        <v/>
      </c>
      <c r="AW98" t="str">
        <f>""</f>
        <v/>
      </c>
      <c r="AX98" t="str">
        <f>""</f>
        <v/>
      </c>
      <c r="AY98" t="str">
        <f>""</f>
        <v/>
      </c>
      <c r="AZ98" t="str">
        <f>""</f>
        <v/>
      </c>
      <c r="BA98" t="str">
        <f>""</f>
        <v/>
      </c>
    </row>
    <row r="99" spans="2:53" x14ac:dyDescent="0.2">
      <c r="B99" t="str">
        <f>"Share of males  who left household 1998-2007"</f>
        <v>Share of males  who left household 1998-2007</v>
      </c>
      <c r="C99" t="str">
        <f>""</f>
        <v/>
      </c>
      <c r="D99" t="str">
        <f>""</f>
        <v/>
      </c>
      <c r="E99" t="str">
        <f>""</f>
        <v/>
      </c>
      <c r="F99" t="str">
        <f>""</f>
        <v/>
      </c>
      <c r="G99" t="str">
        <f>""</f>
        <v/>
      </c>
      <c r="H99" t="str">
        <f>""</f>
        <v/>
      </c>
      <c r="I99" t="str">
        <f>""</f>
        <v/>
      </c>
      <c r="J99" t="str">
        <f>""</f>
        <v/>
      </c>
      <c r="K99" t="str">
        <f>""</f>
        <v/>
      </c>
      <c r="L99" t="str">
        <f>""</f>
        <v/>
      </c>
      <c r="M99" t="str">
        <f>""</f>
        <v/>
      </c>
      <c r="N99" t="str">
        <f>""</f>
        <v/>
      </c>
      <c r="O99" t="str">
        <f>""</f>
        <v/>
      </c>
      <c r="P99" t="str">
        <f>""</f>
        <v/>
      </c>
      <c r="Q99" t="str">
        <f>""</f>
        <v/>
      </c>
      <c r="R99" t="str">
        <f>""</f>
        <v/>
      </c>
      <c r="S99" t="str">
        <f>""</f>
        <v/>
      </c>
      <c r="T99" t="str">
        <f>""</f>
        <v/>
      </c>
      <c r="U99" t="str">
        <f>""</f>
        <v/>
      </c>
      <c r="V99" t="str">
        <f>""</f>
        <v/>
      </c>
      <c r="W99" t="str">
        <f>"-0.158**"</f>
        <v>-0.158**</v>
      </c>
      <c r="X99" t="str">
        <f>""</f>
        <v/>
      </c>
      <c r="Y99" t="str">
        <f>""</f>
        <v/>
      </c>
      <c r="Z99" t="str">
        <f>""</f>
        <v/>
      </c>
      <c r="AA99" t="str">
        <f>""</f>
        <v/>
      </c>
      <c r="AB99" t="str">
        <f>""</f>
        <v/>
      </c>
      <c r="AC99" t="str">
        <f>""</f>
        <v/>
      </c>
      <c r="AD99" t="str">
        <f>""</f>
        <v/>
      </c>
      <c r="AE99" t="str">
        <f>""</f>
        <v/>
      </c>
      <c r="AF99" t="str">
        <f>""</f>
        <v/>
      </c>
      <c r="AG99" t="str">
        <f>""</f>
        <v/>
      </c>
      <c r="AH99" t="str">
        <f>""</f>
        <v/>
      </c>
      <c r="AI99" t="str">
        <f>""</f>
        <v/>
      </c>
      <c r="AJ99" t="str">
        <f>""</f>
        <v/>
      </c>
      <c r="AK99" t="str">
        <f>""</f>
        <v/>
      </c>
      <c r="AL99" t="str">
        <f>""</f>
        <v/>
      </c>
      <c r="AM99" t="str">
        <f>""</f>
        <v/>
      </c>
      <c r="AN99" t="str">
        <f>""</f>
        <v/>
      </c>
      <c r="AO99" t="str">
        <f>""</f>
        <v/>
      </c>
      <c r="AP99" t="str">
        <f>""</f>
        <v/>
      </c>
      <c r="AQ99" t="str">
        <f>""</f>
        <v/>
      </c>
      <c r="AR99" t="str">
        <f>""</f>
        <v/>
      </c>
      <c r="AS99" t="str">
        <f>""</f>
        <v/>
      </c>
      <c r="AT99" t="str">
        <f>""</f>
        <v/>
      </c>
      <c r="AU99" t="str">
        <f>""</f>
        <v/>
      </c>
      <c r="AV99" t="str">
        <f>""</f>
        <v/>
      </c>
      <c r="AW99" t="str">
        <f>""</f>
        <v/>
      </c>
      <c r="AX99" t="str">
        <f>""</f>
        <v/>
      </c>
      <c r="AY99" t="str">
        <f>""</f>
        <v/>
      </c>
      <c r="AZ99" t="str">
        <f>""</f>
        <v/>
      </c>
      <c r="BA99" t="str">
        <f>""</f>
        <v/>
      </c>
    </row>
    <row r="100" spans="2:53" x14ac:dyDescent="0.2">
      <c r="B100" t="str">
        <f>""</f>
        <v/>
      </c>
      <c r="C100" t="str">
        <f>""</f>
        <v/>
      </c>
      <c r="D100" t="str">
        <f>""</f>
        <v/>
      </c>
      <c r="E100" t="str">
        <f>""</f>
        <v/>
      </c>
      <c r="F100" t="str">
        <f>""</f>
        <v/>
      </c>
      <c r="G100" t="str">
        <f>""</f>
        <v/>
      </c>
      <c r="H100" t="str">
        <f>""</f>
        <v/>
      </c>
      <c r="I100" t="str">
        <f>""</f>
        <v/>
      </c>
      <c r="J100" t="str">
        <f>""</f>
        <v/>
      </c>
      <c r="K100" t="str">
        <f>""</f>
        <v/>
      </c>
      <c r="L100" t="str">
        <f>""</f>
        <v/>
      </c>
      <c r="M100" t="str">
        <f>""</f>
        <v/>
      </c>
      <c r="N100" t="str">
        <f>""</f>
        <v/>
      </c>
      <c r="O100" t="str">
        <f>""</f>
        <v/>
      </c>
      <c r="P100" t="str">
        <f>""</f>
        <v/>
      </c>
      <c r="Q100" t="str">
        <f>""</f>
        <v/>
      </c>
      <c r="R100" t="str">
        <f>""</f>
        <v/>
      </c>
      <c r="S100" t="str">
        <f>""</f>
        <v/>
      </c>
      <c r="T100" t="str">
        <f>""</f>
        <v/>
      </c>
      <c r="U100" t="str">
        <f>""</f>
        <v/>
      </c>
      <c r="V100" t="str">
        <f>""</f>
        <v/>
      </c>
      <c r="W100" t="str">
        <f>"[0.062]"</f>
        <v>[0.062]</v>
      </c>
      <c r="X100" t="str">
        <f>""</f>
        <v/>
      </c>
      <c r="Y100" t="str">
        <f>""</f>
        <v/>
      </c>
      <c r="Z100" t="str">
        <f>""</f>
        <v/>
      </c>
      <c r="AA100" t="str">
        <f>""</f>
        <v/>
      </c>
      <c r="AB100" t="str">
        <f>""</f>
        <v/>
      </c>
      <c r="AC100" t="str">
        <f>""</f>
        <v/>
      </c>
      <c r="AD100" t="str">
        <f>""</f>
        <v/>
      </c>
      <c r="AE100" t="str">
        <f>""</f>
        <v/>
      </c>
      <c r="AF100" t="str">
        <f>""</f>
        <v/>
      </c>
      <c r="AG100" t="str">
        <f>""</f>
        <v/>
      </c>
      <c r="AH100" t="str">
        <f>""</f>
        <v/>
      </c>
      <c r="AI100" t="str">
        <f>""</f>
        <v/>
      </c>
      <c r="AJ100" t="str">
        <f>""</f>
        <v/>
      </c>
      <c r="AK100" t="str">
        <f>""</f>
        <v/>
      </c>
      <c r="AL100" t="str">
        <f>""</f>
        <v/>
      </c>
      <c r="AM100" t="str">
        <f>""</f>
        <v/>
      </c>
      <c r="AN100" t="str">
        <f>""</f>
        <v/>
      </c>
      <c r="AO100" t="str">
        <f>""</f>
        <v/>
      </c>
      <c r="AP100" t="str">
        <f>""</f>
        <v/>
      </c>
      <c r="AQ100" t="str">
        <f>""</f>
        <v/>
      </c>
      <c r="AR100" t="str">
        <f>""</f>
        <v/>
      </c>
      <c r="AS100" t="str">
        <f>""</f>
        <v/>
      </c>
      <c r="AT100" t="str">
        <f>""</f>
        <v/>
      </c>
      <c r="AU100" t="str">
        <f>""</f>
        <v/>
      </c>
      <c r="AV100" t="str">
        <f>""</f>
        <v/>
      </c>
      <c r="AW100" t="str">
        <f>""</f>
        <v/>
      </c>
      <c r="AX100" t="str">
        <f>""</f>
        <v/>
      </c>
      <c r="AY100" t="str">
        <f>""</f>
        <v/>
      </c>
      <c r="AZ100" t="str">
        <f>""</f>
        <v/>
      </c>
      <c r="BA100" t="str">
        <f>""</f>
        <v/>
      </c>
    </row>
    <row r="101" spans="2:53" x14ac:dyDescent="0.2">
      <c r="B101" t="str">
        <f>"Interaction"</f>
        <v>Interaction</v>
      </c>
      <c r="C101" t="str">
        <f>""</f>
        <v/>
      </c>
      <c r="D101" t="str">
        <f>""</f>
        <v/>
      </c>
      <c r="E101" t="str">
        <f>""</f>
        <v/>
      </c>
      <c r="F101" t="str">
        <f>""</f>
        <v/>
      </c>
      <c r="G101" t="str">
        <f>""</f>
        <v/>
      </c>
      <c r="H101" t="str">
        <f>""</f>
        <v/>
      </c>
      <c r="I101" t="str">
        <f>""</f>
        <v/>
      </c>
      <c r="J101" t="str">
        <f>""</f>
        <v/>
      </c>
      <c r="K101" t="str">
        <f>""</f>
        <v/>
      </c>
      <c r="L101" t="str">
        <f>""</f>
        <v/>
      </c>
      <c r="M101" t="str">
        <f>""</f>
        <v/>
      </c>
      <c r="N101" t="str">
        <f>""</f>
        <v/>
      </c>
      <c r="O101" t="str">
        <f>""</f>
        <v/>
      </c>
      <c r="P101" t="str">
        <f>""</f>
        <v/>
      </c>
      <c r="Q101" t="str">
        <f>""</f>
        <v/>
      </c>
      <c r="R101" t="str">
        <f>""</f>
        <v/>
      </c>
      <c r="S101" t="str">
        <f>""</f>
        <v/>
      </c>
      <c r="T101" t="str">
        <f>""</f>
        <v/>
      </c>
      <c r="U101" t="str">
        <f>""</f>
        <v/>
      </c>
      <c r="V101" t="str">
        <f>""</f>
        <v/>
      </c>
      <c r="W101" t="str">
        <f>"0.093"</f>
        <v>0.093</v>
      </c>
      <c r="X101" t="str">
        <f>""</f>
        <v/>
      </c>
      <c r="Y101" t="str">
        <f>""</f>
        <v/>
      </c>
      <c r="Z101" t="str">
        <f>""</f>
        <v/>
      </c>
      <c r="AA101" t="str">
        <f>""</f>
        <v/>
      </c>
      <c r="AB101" t="str">
        <f>""</f>
        <v/>
      </c>
      <c r="AC101" t="str">
        <f>""</f>
        <v/>
      </c>
      <c r="AD101" t="str">
        <f>""</f>
        <v/>
      </c>
      <c r="AE101" t="str">
        <f>""</f>
        <v/>
      </c>
      <c r="AF101" t="str">
        <f>""</f>
        <v/>
      </c>
      <c r="AG101" t="str">
        <f>""</f>
        <v/>
      </c>
      <c r="AH101" t="str">
        <f>""</f>
        <v/>
      </c>
      <c r="AI101" t="str">
        <f>""</f>
        <v/>
      </c>
      <c r="AJ101" t="str">
        <f>""</f>
        <v/>
      </c>
      <c r="AK101" t="str">
        <f>""</f>
        <v/>
      </c>
      <c r="AL101" t="str">
        <f>""</f>
        <v/>
      </c>
      <c r="AM101" t="str">
        <f>""</f>
        <v/>
      </c>
      <c r="AN101" t="str">
        <f>""</f>
        <v/>
      </c>
      <c r="AO101" t="str">
        <f>""</f>
        <v/>
      </c>
      <c r="AP101" t="str">
        <f>""</f>
        <v/>
      </c>
      <c r="AQ101" t="str">
        <f>""</f>
        <v/>
      </c>
      <c r="AR101" t="str">
        <f>""</f>
        <v/>
      </c>
      <c r="AS101" t="str">
        <f>""</f>
        <v/>
      </c>
      <c r="AT101" t="str">
        <f>""</f>
        <v/>
      </c>
      <c r="AU101" t="str">
        <f>""</f>
        <v/>
      </c>
      <c r="AV101" t="str">
        <f>""</f>
        <v/>
      </c>
      <c r="AW101" t="str">
        <f>""</f>
        <v/>
      </c>
      <c r="AX101" t="str">
        <f>""</f>
        <v/>
      </c>
      <c r="AY101" t="str">
        <f>""</f>
        <v/>
      </c>
      <c r="AZ101" t="str">
        <f>""</f>
        <v/>
      </c>
      <c r="BA101" t="str">
        <f>""</f>
        <v/>
      </c>
    </row>
    <row r="102" spans="2:53" x14ac:dyDescent="0.2">
      <c r="B102" t="str">
        <f>""</f>
        <v/>
      </c>
      <c r="C102" t="str">
        <f>""</f>
        <v/>
      </c>
      <c r="D102" t="str">
        <f>""</f>
        <v/>
      </c>
      <c r="E102" t="str">
        <f>""</f>
        <v/>
      </c>
      <c r="F102" t="str">
        <f>""</f>
        <v/>
      </c>
      <c r="G102" t="str">
        <f>""</f>
        <v/>
      </c>
      <c r="H102" t="str">
        <f>""</f>
        <v/>
      </c>
      <c r="I102" t="str">
        <f>""</f>
        <v/>
      </c>
      <c r="J102" t="str">
        <f>""</f>
        <v/>
      </c>
      <c r="K102" t="str">
        <f>""</f>
        <v/>
      </c>
      <c r="L102" t="str">
        <f>""</f>
        <v/>
      </c>
      <c r="M102" t="str">
        <f>""</f>
        <v/>
      </c>
      <c r="N102" t="str">
        <f>""</f>
        <v/>
      </c>
      <c r="O102" t="str">
        <f>""</f>
        <v/>
      </c>
      <c r="P102" t="str">
        <f>""</f>
        <v/>
      </c>
      <c r="Q102" t="str">
        <f>""</f>
        <v/>
      </c>
      <c r="R102" t="str">
        <f>""</f>
        <v/>
      </c>
      <c r="S102" t="str">
        <f>""</f>
        <v/>
      </c>
      <c r="T102" t="str">
        <f>""</f>
        <v/>
      </c>
      <c r="U102" t="str">
        <f>""</f>
        <v/>
      </c>
      <c r="V102" t="str">
        <f>""</f>
        <v/>
      </c>
      <c r="W102" t="str">
        <f>"[0.103]"</f>
        <v>[0.103]</v>
      </c>
      <c r="X102" t="str">
        <f>""</f>
        <v/>
      </c>
      <c r="Y102" t="str">
        <f>""</f>
        <v/>
      </c>
      <c r="Z102" t="str">
        <f>""</f>
        <v/>
      </c>
      <c r="AA102" t="str">
        <f>""</f>
        <v/>
      </c>
      <c r="AB102" t="str">
        <f>""</f>
        <v/>
      </c>
      <c r="AC102" t="str">
        <f>""</f>
        <v/>
      </c>
      <c r="AD102" t="str">
        <f>""</f>
        <v/>
      </c>
      <c r="AE102" t="str">
        <f>""</f>
        <v/>
      </c>
      <c r="AF102" t="str">
        <f>""</f>
        <v/>
      </c>
      <c r="AG102" t="str">
        <f>""</f>
        <v/>
      </c>
      <c r="AH102" t="str">
        <f>""</f>
        <v/>
      </c>
      <c r="AI102" t="str">
        <f>""</f>
        <v/>
      </c>
      <c r="AJ102" t="str">
        <f>""</f>
        <v/>
      </c>
      <c r="AK102" t="str">
        <f>""</f>
        <v/>
      </c>
      <c r="AL102" t="str">
        <f>""</f>
        <v/>
      </c>
      <c r="AM102" t="str">
        <f>""</f>
        <v/>
      </c>
      <c r="AN102" t="str">
        <f>""</f>
        <v/>
      </c>
      <c r="AO102" t="str">
        <f>""</f>
        <v/>
      </c>
      <c r="AP102" t="str">
        <f>""</f>
        <v/>
      </c>
      <c r="AQ102" t="str">
        <f>""</f>
        <v/>
      </c>
      <c r="AR102" t="str">
        <f>""</f>
        <v/>
      </c>
      <c r="AS102" t="str">
        <f>""</f>
        <v/>
      </c>
      <c r="AT102" t="str">
        <f>""</f>
        <v/>
      </c>
      <c r="AU102" t="str">
        <f>""</f>
        <v/>
      </c>
      <c r="AV102" t="str">
        <f>""</f>
        <v/>
      </c>
      <c r="AW102" t="str">
        <f>""</f>
        <v/>
      </c>
      <c r="AX102" t="str">
        <f>""</f>
        <v/>
      </c>
      <c r="AY102" t="str">
        <f>""</f>
        <v/>
      </c>
      <c r="AZ102" t="str">
        <f>""</f>
        <v/>
      </c>
      <c r="BA102" t="str">
        <f>""</f>
        <v/>
      </c>
    </row>
    <row r="103" spans="2:53" x14ac:dyDescent="0.2">
      <c r="B103" t="str">
        <f>"Destruction of house (yes=1) for a household in 1998-07"</f>
        <v>Destruction of house (yes=1) for a household in 1998-07</v>
      </c>
      <c r="C103" t="str">
        <f>""</f>
        <v/>
      </c>
      <c r="D103" t="str">
        <f>""</f>
        <v/>
      </c>
      <c r="E103" t="str">
        <f>""</f>
        <v/>
      </c>
      <c r="F103" t="str">
        <f>""</f>
        <v/>
      </c>
      <c r="G103" t="str">
        <f>""</f>
        <v/>
      </c>
      <c r="H103" t="str">
        <f>""</f>
        <v/>
      </c>
      <c r="I103" t="str">
        <f>""</f>
        <v/>
      </c>
      <c r="J103" t="str">
        <f>""</f>
        <v/>
      </c>
      <c r="K103" t="str">
        <f>""</f>
        <v/>
      </c>
      <c r="L103" t="str">
        <f>""</f>
        <v/>
      </c>
      <c r="M103" t="str">
        <f>""</f>
        <v/>
      </c>
      <c r="N103" t="str">
        <f>""</f>
        <v/>
      </c>
      <c r="O103" t="str">
        <f>""</f>
        <v/>
      </c>
      <c r="P103" t="str">
        <f>""</f>
        <v/>
      </c>
      <c r="Q103" t="str">
        <f>""</f>
        <v/>
      </c>
      <c r="R103" t="str">
        <f>""</f>
        <v/>
      </c>
      <c r="S103" t="str">
        <f>""</f>
        <v/>
      </c>
      <c r="T103" t="str">
        <f>""</f>
        <v/>
      </c>
      <c r="U103" t="str">
        <f>""</f>
        <v/>
      </c>
      <c r="V103" t="str">
        <f>""</f>
        <v/>
      </c>
      <c r="W103" t="str">
        <f>""</f>
        <v/>
      </c>
      <c r="X103" t="str">
        <f>"0.047"</f>
        <v>0.047</v>
      </c>
      <c r="Y103" t="str">
        <f>"0.051"</f>
        <v>0.051</v>
      </c>
      <c r="Z103" t="str">
        <f>"0.053"</f>
        <v>0.053</v>
      </c>
      <c r="AA103" t="str">
        <f>""</f>
        <v/>
      </c>
      <c r="AB103" t="str">
        <f>""</f>
        <v/>
      </c>
      <c r="AC103" t="str">
        <f>""</f>
        <v/>
      </c>
      <c r="AD103" t="str">
        <f>""</f>
        <v/>
      </c>
      <c r="AE103" t="str">
        <f>""</f>
        <v/>
      </c>
      <c r="AF103" t="str">
        <f>""</f>
        <v/>
      </c>
      <c r="AG103" t="str">
        <f>""</f>
        <v/>
      </c>
      <c r="AH103" t="str">
        <f>""</f>
        <v/>
      </c>
      <c r="AI103" t="str">
        <f>""</f>
        <v/>
      </c>
      <c r="AJ103" t="str">
        <f>""</f>
        <v/>
      </c>
      <c r="AK103" t="str">
        <f>""</f>
        <v/>
      </c>
      <c r="AL103" t="str">
        <f>""</f>
        <v/>
      </c>
      <c r="AM103" t="str">
        <f>""</f>
        <v/>
      </c>
      <c r="AN103" t="str">
        <f>""</f>
        <v/>
      </c>
      <c r="AO103" t="str">
        <f>""</f>
        <v/>
      </c>
      <c r="AP103" t="str">
        <f>""</f>
        <v/>
      </c>
      <c r="AQ103" t="str">
        <f>""</f>
        <v/>
      </c>
      <c r="AR103" t="str">
        <f>""</f>
        <v/>
      </c>
      <c r="AS103" t="str">
        <f>""</f>
        <v/>
      </c>
      <c r="AT103" t="str">
        <f>""</f>
        <v/>
      </c>
      <c r="AU103" t="str">
        <f>""</f>
        <v/>
      </c>
      <c r="AV103" t="str">
        <f>""</f>
        <v/>
      </c>
      <c r="AW103" t="str">
        <f>""</f>
        <v/>
      </c>
      <c r="AX103" t="str">
        <f>""</f>
        <v/>
      </c>
      <c r="AY103" t="str">
        <f>""</f>
        <v/>
      </c>
      <c r="AZ103" t="str">
        <f>""</f>
        <v/>
      </c>
      <c r="BA103" t="str">
        <f>""</f>
        <v/>
      </c>
    </row>
    <row r="104" spans="2:53" x14ac:dyDescent="0.2">
      <c r="B104" t="str">
        <f>""</f>
        <v/>
      </c>
      <c r="C104" t="str">
        <f>""</f>
        <v/>
      </c>
      <c r="D104" t="str">
        <f>""</f>
        <v/>
      </c>
      <c r="E104" t="str">
        <f>""</f>
        <v/>
      </c>
      <c r="F104" t="str">
        <f>""</f>
        <v/>
      </c>
      <c r="G104" t="str">
        <f>""</f>
        <v/>
      </c>
      <c r="H104" t="str">
        <f>""</f>
        <v/>
      </c>
      <c r="I104" t="str">
        <f>""</f>
        <v/>
      </c>
      <c r="J104" t="str">
        <f>""</f>
        <v/>
      </c>
      <c r="K104" t="str">
        <f>""</f>
        <v/>
      </c>
      <c r="L104" t="str">
        <f>""</f>
        <v/>
      </c>
      <c r="M104" t="str">
        <f>""</f>
        <v/>
      </c>
      <c r="N104" t="str">
        <f>""</f>
        <v/>
      </c>
      <c r="O104" t="str">
        <f>""</f>
        <v/>
      </c>
      <c r="P104" t="str">
        <f>""</f>
        <v/>
      </c>
      <c r="Q104" t="str">
        <f>""</f>
        <v/>
      </c>
      <c r="R104" t="str">
        <f>""</f>
        <v/>
      </c>
      <c r="S104" t="str">
        <f>""</f>
        <v/>
      </c>
      <c r="T104" t="str">
        <f>""</f>
        <v/>
      </c>
      <c r="U104" t="str">
        <f>""</f>
        <v/>
      </c>
      <c r="V104" t="str">
        <f>""</f>
        <v/>
      </c>
      <c r="W104" t="str">
        <f>""</f>
        <v/>
      </c>
      <c r="X104" t="str">
        <f>"[0.057]"</f>
        <v>[0.057]</v>
      </c>
      <c r="Y104" t="str">
        <f>"[0.056]"</f>
        <v>[0.056]</v>
      </c>
      <c r="Z104" t="str">
        <f>"[0.058]"</f>
        <v>[0.058]</v>
      </c>
      <c r="AA104" t="str">
        <f>""</f>
        <v/>
      </c>
      <c r="AB104" t="str">
        <f>""</f>
        <v/>
      </c>
      <c r="AC104" t="str">
        <f>""</f>
        <v/>
      </c>
      <c r="AD104" t="str">
        <f>""</f>
        <v/>
      </c>
      <c r="AE104" t="str">
        <f>""</f>
        <v/>
      </c>
      <c r="AF104" t="str">
        <f>""</f>
        <v/>
      </c>
      <c r="AG104" t="str">
        <f>""</f>
        <v/>
      </c>
      <c r="AH104" t="str">
        <f>""</f>
        <v/>
      </c>
      <c r="AI104" t="str">
        <f>""</f>
        <v/>
      </c>
      <c r="AJ104" t="str">
        <f>""</f>
        <v/>
      </c>
      <c r="AK104" t="str">
        <f>""</f>
        <v/>
      </c>
      <c r="AL104" t="str">
        <f>""</f>
        <v/>
      </c>
      <c r="AM104" t="str">
        <f>""</f>
        <v/>
      </c>
      <c r="AN104" t="str">
        <f>""</f>
        <v/>
      </c>
      <c r="AO104" t="str">
        <f>""</f>
        <v/>
      </c>
      <c r="AP104" t="str">
        <f>""</f>
        <v/>
      </c>
      <c r="AQ104" t="str">
        <f>""</f>
        <v/>
      </c>
      <c r="AR104" t="str">
        <f>""</f>
        <v/>
      </c>
      <c r="AS104" t="str">
        <f>""</f>
        <v/>
      </c>
      <c r="AT104" t="str">
        <f>""</f>
        <v/>
      </c>
      <c r="AU104" t="str">
        <f>""</f>
        <v/>
      </c>
      <c r="AV104" t="str">
        <f>""</f>
        <v/>
      </c>
      <c r="AW104" t="str">
        <f>""</f>
        <v/>
      </c>
      <c r="AX104" t="str">
        <f>""</f>
        <v/>
      </c>
      <c r="AY104" t="str">
        <f>""</f>
        <v/>
      </c>
      <c r="AZ104" t="str">
        <f>""</f>
        <v/>
      </c>
      <c r="BA104" t="str">
        <f>""</f>
        <v/>
      </c>
    </row>
    <row r="105" spans="2:53" x14ac:dyDescent="0.2">
      <c r="B105" t="str">
        <f>"At least 1 male left the household in a given year (yes=1)"</f>
        <v>At least 1 male left the household in a given year (yes=1)</v>
      </c>
      <c r="C105" t="str">
        <f>""</f>
        <v/>
      </c>
      <c r="D105" t="str">
        <f>""</f>
        <v/>
      </c>
      <c r="E105" t="str">
        <f>""</f>
        <v/>
      </c>
      <c r="F105" t="str">
        <f>""</f>
        <v/>
      </c>
      <c r="G105" t="str">
        <f>""</f>
        <v/>
      </c>
      <c r="H105" t="str">
        <f>""</f>
        <v/>
      </c>
      <c r="I105" t="str">
        <f>""</f>
        <v/>
      </c>
      <c r="J105" t="str">
        <f>""</f>
        <v/>
      </c>
      <c r="K105" t="str">
        <f>""</f>
        <v/>
      </c>
      <c r="L105" t="str">
        <f>""</f>
        <v/>
      </c>
      <c r="M105" t="str">
        <f>""</f>
        <v/>
      </c>
      <c r="N105" t="str">
        <f>""</f>
        <v/>
      </c>
      <c r="O105" t="str">
        <f>""</f>
        <v/>
      </c>
      <c r="P105" t="str">
        <f>""</f>
        <v/>
      </c>
      <c r="Q105" t="str">
        <f>""</f>
        <v/>
      </c>
      <c r="R105" t="str">
        <f>""</f>
        <v/>
      </c>
      <c r="S105" t="str">
        <f>""</f>
        <v/>
      </c>
      <c r="T105" t="str">
        <f>""</f>
        <v/>
      </c>
      <c r="U105" t="str">
        <f>""</f>
        <v/>
      </c>
      <c r="V105" t="str">
        <f>""</f>
        <v/>
      </c>
      <c r="W105" t="str">
        <f>""</f>
        <v/>
      </c>
      <c r="X105" t="str">
        <f>"-0.082**"</f>
        <v>-0.082**</v>
      </c>
      <c r="Y105" t="str">
        <f>""</f>
        <v/>
      </c>
      <c r="Z105" t="str">
        <f>""</f>
        <v/>
      </c>
      <c r="AA105" t="str">
        <f>""</f>
        <v/>
      </c>
      <c r="AB105" t="str">
        <f>""</f>
        <v/>
      </c>
      <c r="AC105" t="str">
        <f>""</f>
        <v/>
      </c>
      <c r="AD105" t="str">
        <f>""</f>
        <v/>
      </c>
      <c r="AE105" t="str">
        <f>""</f>
        <v/>
      </c>
      <c r="AF105" t="str">
        <f>""</f>
        <v/>
      </c>
      <c r="AG105" t="str">
        <f>""</f>
        <v/>
      </c>
      <c r="AH105" t="str">
        <f>""</f>
        <v/>
      </c>
      <c r="AI105" t="str">
        <f>""</f>
        <v/>
      </c>
      <c r="AJ105" t="str">
        <f>""</f>
        <v/>
      </c>
      <c r="AK105" t="str">
        <f>""</f>
        <v/>
      </c>
      <c r="AL105" t="str">
        <f>""</f>
        <v/>
      </c>
      <c r="AM105" t="str">
        <f>""</f>
        <v/>
      </c>
      <c r="AN105" t="str">
        <f>""</f>
        <v/>
      </c>
      <c r="AO105" t="str">
        <f>""</f>
        <v/>
      </c>
      <c r="AP105" t="str">
        <f>""</f>
        <v/>
      </c>
      <c r="AQ105" t="str">
        <f>""</f>
        <v/>
      </c>
      <c r="AR105" t="str">
        <f>""</f>
        <v/>
      </c>
      <c r="AS105" t="str">
        <f>""</f>
        <v/>
      </c>
      <c r="AT105" t="str">
        <f>""</f>
        <v/>
      </c>
      <c r="AU105" t="str">
        <f>""</f>
        <v/>
      </c>
      <c r="AV105" t="str">
        <f>""</f>
        <v/>
      </c>
      <c r="AW105" t="str">
        <f>""</f>
        <v/>
      </c>
      <c r="AX105" t="str">
        <f>""</f>
        <v/>
      </c>
      <c r="AY105" t="str">
        <f>""</f>
        <v/>
      </c>
      <c r="AZ105" t="str">
        <f>""</f>
        <v/>
      </c>
      <c r="BA105" t="str">
        <f>""</f>
        <v/>
      </c>
    </row>
    <row r="106" spans="2:53" x14ac:dyDescent="0.2">
      <c r="B106" t="str">
        <f>""</f>
        <v/>
      </c>
      <c r="C106" t="str">
        <f>""</f>
        <v/>
      </c>
      <c r="D106" t="str">
        <f>""</f>
        <v/>
      </c>
      <c r="E106" t="str">
        <f>""</f>
        <v/>
      </c>
      <c r="F106" t="str">
        <f>""</f>
        <v/>
      </c>
      <c r="G106" t="str">
        <f>""</f>
        <v/>
      </c>
      <c r="H106" t="str">
        <f>""</f>
        <v/>
      </c>
      <c r="I106" t="str">
        <f>""</f>
        <v/>
      </c>
      <c r="J106" t="str">
        <f>""</f>
        <v/>
      </c>
      <c r="K106" t="str">
        <f>""</f>
        <v/>
      </c>
      <c r="L106" t="str">
        <f>""</f>
        <v/>
      </c>
      <c r="M106" t="str">
        <f>""</f>
        <v/>
      </c>
      <c r="N106" t="str">
        <f>""</f>
        <v/>
      </c>
      <c r="O106" t="str">
        <f>""</f>
        <v/>
      </c>
      <c r="P106" t="str">
        <f>""</f>
        <v/>
      </c>
      <c r="Q106" t="str">
        <f>""</f>
        <v/>
      </c>
      <c r="R106" t="str">
        <f>""</f>
        <v/>
      </c>
      <c r="S106" t="str">
        <f>""</f>
        <v/>
      </c>
      <c r="T106" t="str">
        <f>""</f>
        <v/>
      </c>
      <c r="U106" t="str">
        <f>""</f>
        <v/>
      </c>
      <c r="V106" t="str">
        <f>""</f>
        <v/>
      </c>
      <c r="W106" t="str">
        <f>""</f>
        <v/>
      </c>
      <c r="X106" t="str">
        <f>"[0.037]"</f>
        <v>[0.037]</v>
      </c>
      <c r="Y106" t="str">
        <f>""</f>
        <v/>
      </c>
      <c r="Z106" t="str">
        <f>""</f>
        <v/>
      </c>
      <c r="AA106" t="str">
        <f>""</f>
        <v/>
      </c>
      <c r="AB106" t="str">
        <f>""</f>
        <v/>
      </c>
      <c r="AC106" t="str">
        <f>""</f>
        <v/>
      </c>
      <c r="AD106" t="str">
        <f>""</f>
        <v/>
      </c>
      <c r="AE106" t="str">
        <f>""</f>
        <v/>
      </c>
      <c r="AF106" t="str">
        <f>""</f>
        <v/>
      </c>
      <c r="AG106" t="str">
        <f>""</f>
        <v/>
      </c>
      <c r="AH106" t="str">
        <f>""</f>
        <v/>
      </c>
      <c r="AI106" t="str">
        <f>""</f>
        <v/>
      </c>
      <c r="AJ106" t="str">
        <f>""</f>
        <v/>
      </c>
      <c r="AK106" t="str">
        <f>""</f>
        <v/>
      </c>
      <c r="AL106" t="str">
        <f>""</f>
        <v/>
      </c>
      <c r="AM106" t="str">
        <f>""</f>
        <v/>
      </c>
      <c r="AN106" t="str">
        <f>""</f>
        <v/>
      </c>
      <c r="AO106" t="str">
        <f>""</f>
        <v/>
      </c>
      <c r="AP106" t="str">
        <f>""</f>
        <v/>
      </c>
      <c r="AQ106" t="str">
        <f>""</f>
        <v/>
      </c>
      <c r="AR106" t="str">
        <f>""</f>
        <v/>
      </c>
      <c r="AS106" t="str">
        <f>""</f>
        <v/>
      </c>
      <c r="AT106" t="str">
        <f>""</f>
        <v/>
      </c>
      <c r="AU106" t="str">
        <f>""</f>
        <v/>
      </c>
      <c r="AV106" t="str">
        <f>""</f>
        <v/>
      </c>
      <c r="AW106" t="str">
        <f>""</f>
        <v/>
      </c>
      <c r="AX106" t="str">
        <f>""</f>
        <v/>
      </c>
      <c r="AY106" t="str">
        <f>""</f>
        <v/>
      </c>
      <c r="AZ106" t="str">
        <f>""</f>
        <v/>
      </c>
      <c r="BA106" t="str">
        <f>""</f>
        <v/>
      </c>
    </row>
    <row r="107" spans="2:53" x14ac:dyDescent="0.2">
      <c r="B107" t="str">
        <f>"Interaction"</f>
        <v>Interaction</v>
      </c>
      <c r="C107" t="str">
        <f>""</f>
        <v/>
      </c>
      <c r="D107" t="str">
        <f>""</f>
        <v/>
      </c>
      <c r="E107" t="str">
        <f>""</f>
        <v/>
      </c>
      <c r="F107" t="str">
        <f>""</f>
        <v/>
      </c>
      <c r="G107" t="str">
        <f>""</f>
        <v/>
      </c>
      <c r="H107" t="str">
        <f>""</f>
        <v/>
      </c>
      <c r="I107" t="str">
        <f>""</f>
        <v/>
      </c>
      <c r="J107" t="str">
        <f>""</f>
        <v/>
      </c>
      <c r="K107" t="str">
        <f>""</f>
        <v/>
      </c>
      <c r="L107" t="str">
        <f>""</f>
        <v/>
      </c>
      <c r="M107" t="str">
        <f>""</f>
        <v/>
      </c>
      <c r="N107" t="str">
        <f>""</f>
        <v/>
      </c>
      <c r="O107" t="str">
        <f>""</f>
        <v/>
      </c>
      <c r="P107" t="str">
        <f>""</f>
        <v/>
      </c>
      <c r="Q107" t="str">
        <f>""</f>
        <v/>
      </c>
      <c r="R107" t="str">
        <f>""</f>
        <v/>
      </c>
      <c r="S107" t="str">
        <f>""</f>
        <v/>
      </c>
      <c r="T107" t="str">
        <f>""</f>
        <v/>
      </c>
      <c r="U107" t="str">
        <f>""</f>
        <v/>
      </c>
      <c r="V107" t="str">
        <f>""</f>
        <v/>
      </c>
      <c r="W107" t="str">
        <f>""</f>
        <v/>
      </c>
      <c r="X107" t="str">
        <f>"-0.120"</f>
        <v>-0.120</v>
      </c>
      <c r="Y107" t="str">
        <f>""</f>
        <v/>
      </c>
      <c r="Z107" t="str">
        <f>""</f>
        <v/>
      </c>
      <c r="AA107" t="str">
        <f>""</f>
        <v/>
      </c>
      <c r="AB107" t="str">
        <f>""</f>
        <v/>
      </c>
      <c r="AC107" t="str">
        <f>""</f>
        <v/>
      </c>
      <c r="AD107" t="str">
        <f>""</f>
        <v/>
      </c>
      <c r="AE107" t="str">
        <f>""</f>
        <v/>
      </c>
      <c r="AF107" t="str">
        <f>""</f>
        <v/>
      </c>
      <c r="AG107" t="str">
        <f>""</f>
        <v/>
      </c>
      <c r="AH107" t="str">
        <f>""</f>
        <v/>
      </c>
      <c r="AI107" t="str">
        <f>""</f>
        <v/>
      </c>
      <c r="AJ107" t="str">
        <f>""</f>
        <v/>
      </c>
      <c r="AK107" t="str">
        <f>""</f>
        <v/>
      </c>
      <c r="AL107" t="str">
        <f>""</f>
        <v/>
      </c>
      <c r="AM107" t="str">
        <f>""</f>
        <v/>
      </c>
      <c r="AN107" t="str">
        <f>""</f>
        <v/>
      </c>
      <c r="AO107" t="str">
        <f>""</f>
        <v/>
      </c>
      <c r="AP107" t="str">
        <f>""</f>
        <v/>
      </c>
      <c r="AQ107" t="str">
        <f>""</f>
        <v/>
      </c>
      <c r="AR107" t="str">
        <f>""</f>
        <v/>
      </c>
      <c r="AS107" t="str">
        <f>""</f>
        <v/>
      </c>
      <c r="AT107" t="str">
        <f>""</f>
        <v/>
      </c>
      <c r="AU107" t="str">
        <f>""</f>
        <v/>
      </c>
      <c r="AV107" t="str">
        <f>""</f>
        <v/>
      </c>
      <c r="AW107" t="str">
        <f>""</f>
        <v/>
      </c>
      <c r="AX107" t="str">
        <f>""</f>
        <v/>
      </c>
      <c r="AY107" t="str">
        <f>""</f>
        <v/>
      </c>
      <c r="AZ107" t="str">
        <f>""</f>
        <v/>
      </c>
      <c r="BA107" t="str">
        <f>""</f>
        <v/>
      </c>
    </row>
    <row r="108" spans="2:53" x14ac:dyDescent="0.2">
      <c r="B108" t="str">
        <f>""</f>
        <v/>
      </c>
      <c r="C108" t="str">
        <f>""</f>
        <v/>
      </c>
      <c r="D108" t="str">
        <f>""</f>
        <v/>
      </c>
      <c r="E108" t="str">
        <f>""</f>
        <v/>
      </c>
      <c r="F108" t="str">
        <f>""</f>
        <v/>
      </c>
      <c r="G108" t="str">
        <f>""</f>
        <v/>
      </c>
      <c r="H108" t="str">
        <f>""</f>
        <v/>
      </c>
      <c r="I108" t="str">
        <f>""</f>
        <v/>
      </c>
      <c r="J108" t="str">
        <f>""</f>
        <v/>
      </c>
      <c r="K108" t="str">
        <f>""</f>
        <v/>
      </c>
      <c r="L108" t="str">
        <f>""</f>
        <v/>
      </c>
      <c r="M108" t="str">
        <f>""</f>
        <v/>
      </c>
      <c r="N108" t="str">
        <f>""</f>
        <v/>
      </c>
      <c r="O108" t="str">
        <f>""</f>
        <v/>
      </c>
      <c r="P108" t="str">
        <f>""</f>
        <v/>
      </c>
      <c r="Q108" t="str">
        <f>""</f>
        <v/>
      </c>
      <c r="R108" t="str">
        <f>""</f>
        <v/>
      </c>
      <c r="S108" t="str">
        <f>""</f>
        <v/>
      </c>
      <c r="T108" t="str">
        <f>""</f>
        <v/>
      </c>
      <c r="U108" t="str">
        <f>""</f>
        <v/>
      </c>
      <c r="V108" t="str">
        <f>""</f>
        <v/>
      </c>
      <c r="W108" t="str">
        <f>""</f>
        <v/>
      </c>
      <c r="X108" t="str">
        <f>"[0.123]"</f>
        <v>[0.123]</v>
      </c>
      <c r="Y108" t="str">
        <f>""</f>
        <v/>
      </c>
      <c r="Z108" t="str">
        <f>""</f>
        <v/>
      </c>
      <c r="AA108" t="str">
        <f>""</f>
        <v/>
      </c>
      <c r="AB108" t="str">
        <f>""</f>
        <v/>
      </c>
      <c r="AC108" t="str">
        <f>""</f>
        <v/>
      </c>
      <c r="AD108" t="str">
        <f>""</f>
        <v/>
      </c>
      <c r="AE108" t="str">
        <f>""</f>
        <v/>
      </c>
      <c r="AF108" t="str">
        <f>""</f>
        <v/>
      </c>
      <c r="AG108" t="str">
        <f>""</f>
        <v/>
      </c>
      <c r="AH108" t="str">
        <f>""</f>
        <v/>
      </c>
      <c r="AI108" t="str">
        <f>""</f>
        <v/>
      </c>
      <c r="AJ108" t="str">
        <f>""</f>
        <v/>
      </c>
      <c r="AK108" t="str">
        <f>""</f>
        <v/>
      </c>
      <c r="AL108" t="str">
        <f>""</f>
        <v/>
      </c>
      <c r="AM108" t="str">
        <f>""</f>
        <v/>
      </c>
      <c r="AN108" t="str">
        <f>""</f>
        <v/>
      </c>
      <c r="AO108" t="str">
        <f>""</f>
        <v/>
      </c>
      <c r="AP108" t="str">
        <f>""</f>
        <v/>
      </c>
      <c r="AQ108" t="str">
        <f>""</f>
        <v/>
      </c>
      <c r="AR108" t="str">
        <f>""</f>
        <v/>
      </c>
      <c r="AS108" t="str">
        <f>""</f>
        <v/>
      </c>
      <c r="AT108" t="str">
        <f>""</f>
        <v/>
      </c>
      <c r="AU108" t="str">
        <f>""</f>
        <v/>
      </c>
      <c r="AV108" t="str">
        <f>""</f>
        <v/>
      </c>
      <c r="AW108" t="str">
        <f>""</f>
        <v/>
      </c>
      <c r="AX108" t="str">
        <f>""</f>
        <v/>
      </c>
      <c r="AY108" t="str">
        <f>""</f>
        <v/>
      </c>
      <c r="AZ108" t="str">
        <f>""</f>
        <v/>
      </c>
      <c r="BA108" t="str">
        <f>""</f>
        <v/>
      </c>
    </row>
    <row r="109" spans="2:53" x14ac:dyDescent="0.2">
      <c r="B109" t="str">
        <f>"Number of males who left household 1998-2007"</f>
        <v>Number of males who left household 1998-2007</v>
      </c>
      <c r="C109" t="str">
        <f>""</f>
        <v/>
      </c>
      <c r="D109" t="str">
        <f>""</f>
        <v/>
      </c>
      <c r="E109" t="str">
        <f>""</f>
        <v/>
      </c>
      <c r="F109" t="str">
        <f>""</f>
        <v/>
      </c>
      <c r="G109" t="str">
        <f>""</f>
        <v/>
      </c>
      <c r="H109" t="str">
        <f>""</f>
        <v/>
      </c>
      <c r="I109" t="str">
        <f>""</f>
        <v/>
      </c>
      <c r="J109" t="str">
        <f>""</f>
        <v/>
      </c>
      <c r="K109" t="str">
        <f>""</f>
        <v/>
      </c>
      <c r="L109" t="str">
        <f>""</f>
        <v/>
      </c>
      <c r="M109" t="str">
        <f>""</f>
        <v/>
      </c>
      <c r="N109" t="str">
        <f>""</f>
        <v/>
      </c>
      <c r="O109" t="str">
        <f>""</f>
        <v/>
      </c>
      <c r="P109" t="str">
        <f>""</f>
        <v/>
      </c>
      <c r="Q109" t="str">
        <f>""</f>
        <v/>
      </c>
      <c r="R109" t="str">
        <f>""</f>
        <v/>
      </c>
      <c r="S109" t="str">
        <f>""</f>
        <v/>
      </c>
      <c r="T109" t="str">
        <f>""</f>
        <v/>
      </c>
      <c r="U109" t="str">
        <f>""</f>
        <v/>
      </c>
      <c r="V109" t="str">
        <f>""</f>
        <v/>
      </c>
      <c r="W109" t="str">
        <f>""</f>
        <v/>
      </c>
      <c r="X109" t="str">
        <f>""</f>
        <v/>
      </c>
      <c r="Y109" t="str">
        <f>"-0.056**"</f>
        <v>-0.056**</v>
      </c>
      <c r="Z109" t="str">
        <f>""</f>
        <v/>
      </c>
      <c r="AA109" t="str">
        <f>""</f>
        <v/>
      </c>
      <c r="AB109" t="str">
        <f>""</f>
        <v/>
      </c>
      <c r="AC109" t="str">
        <f>""</f>
        <v/>
      </c>
      <c r="AD109" t="str">
        <f>""</f>
        <v/>
      </c>
      <c r="AE109" t="str">
        <f>""</f>
        <v/>
      </c>
      <c r="AF109" t="str">
        <f>""</f>
        <v/>
      </c>
      <c r="AG109" t="str">
        <f>""</f>
        <v/>
      </c>
      <c r="AH109" t="str">
        <f>""</f>
        <v/>
      </c>
      <c r="AI109" t="str">
        <f>""</f>
        <v/>
      </c>
      <c r="AJ109" t="str">
        <f>""</f>
        <v/>
      </c>
      <c r="AK109" t="str">
        <f>""</f>
        <v/>
      </c>
      <c r="AL109" t="str">
        <f>""</f>
        <v/>
      </c>
      <c r="AM109" t="str">
        <f>""</f>
        <v/>
      </c>
      <c r="AN109" t="str">
        <f>""</f>
        <v/>
      </c>
      <c r="AO109" t="str">
        <f>""</f>
        <v/>
      </c>
      <c r="AP109" t="str">
        <f>""</f>
        <v/>
      </c>
      <c r="AQ109" t="str">
        <f>""</f>
        <v/>
      </c>
      <c r="AR109" t="str">
        <f>""</f>
        <v/>
      </c>
      <c r="AS109" t="str">
        <f>""</f>
        <v/>
      </c>
      <c r="AT109" t="str">
        <f>""</f>
        <v/>
      </c>
      <c r="AU109" t="str">
        <f>""</f>
        <v/>
      </c>
      <c r="AV109" t="str">
        <f>""</f>
        <v/>
      </c>
      <c r="AW109" t="str">
        <f>""</f>
        <v/>
      </c>
      <c r="AX109" t="str">
        <f>""</f>
        <v/>
      </c>
      <c r="AY109" t="str">
        <f>""</f>
        <v/>
      </c>
      <c r="AZ109" t="str">
        <f>""</f>
        <v/>
      </c>
      <c r="BA109" t="str">
        <f>""</f>
        <v/>
      </c>
    </row>
    <row r="110" spans="2:53" x14ac:dyDescent="0.2">
      <c r="B110" t="str">
        <f>""</f>
        <v/>
      </c>
      <c r="C110" t="str">
        <f>""</f>
        <v/>
      </c>
      <c r="D110" t="str">
        <f>""</f>
        <v/>
      </c>
      <c r="E110" t="str">
        <f>""</f>
        <v/>
      </c>
      <c r="F110" t="str">
        <f>""</f>
        <v/>
      </c>
      <c r="G110" t="str">
        <f>""</f>
        <v/>
      </c>
      <c r="H110" t="str">
        <f>""</f>
        <v/>
      </c>
      <c r="I110" t="str">
        <f>""</f>
        <v/>
      </c>
      <c r="J110" t="str">
        <f>""</f>
        <v/>
      </c>
      <c r="K110" t="str">
        <f>""</f>
        <v/>
      </c>
      <c r="L110" t="str">
        <f>""</f>
        <v/>
      </c>
      <c r="M110" t="str">
        <f>""</f>
        <v/>
      </c>
      <c r="N110" t="str">
        <f>""</f>
        <v/>
      </c>
      <c r="O110" t="str">
        <f>""</f>
        <v/>
      </c>
      <c r="P110" t="str">
        <f>""</f>
        <v/>
      </c>
      <c r="Q110" t="str">
        <f>""</f>
        <v/>
      </c>
      <c r="R110" t="str">
        <f>""</f>
        <v/>
      </c>
      <c r="S110" t="str">
        <f>""</f>
        <v/>
      </c>
      <c r="T110" t="str">
        <f>""</f>
        <v/>
      </c>
      <c r="U110" t="str">
        <f>""</f>
        <v/>
      </c>
      <c r="V110" t="str">
        <f>""</f>
        <v/>
      </c>
      <c r="W110" t="str">
        <f>""</f>
        <v/>
      </c>
      <c r="X110" t="str">
        <f>""</f>
        <v/>
      </c>
      <c r="Y110" t="str">
        <f>"[0.024]"</f>
        <v>[0.024]</v>
      </c>
      <c r="Z110" t="str">
        <f>""</f>
        <v/>
      </c>
      <c r="AA110" t="str">
        <f>""</f>
        <v/>
      </c>
      <c r="AB110" t="str">
        <f>""</f>
        <v/>
      </c>
      <c r="AC110" t="str">
        <f>""</f>
        <v/>
      </c>
      <c r="AD110" t="str">
        <f>""</f>
        <v/>
      </c>
      <c r="AE110" t="str">
        <f>""</f>
        <v/>
      </c>
      <c r="AF110" t="str">
        <f>""</f>
        <v/>
      </c>
      <c r="AG110" t="str">
        <f>""</f>
        <v/>
      </c>
      <c r="AH110" t="str">
        <f>""</f>
        <v/>
      </c>
      <c r="AI110" t="str">
        <f>""</f>
        <v/>
      </c>
      <c r="AJ110" t="str">
        <f>""</f>
        <v/>
      </c>
      <c r="AK110" t="str">
        <f>""</f>
        <v/>
      </c>
      <c r="AL110" t="str">
        <f>""</f>
        <v/>
      </c>
      <c r="AM110" t="str">
        <f>""</f>
        <v/>
      </c>
      <c r="AN110" t="str">
        <f>""</f>
        <v/>
      </c>
      <c r="AO110" t="str">
        <f>""</f>
        <v/>
      </c>
      <c r="AP110" t="str">
        <f>""</f>
        <v/>
      </c>
      <c r="AQ110" t="str">
        <f>""</f>
        <v/>
      </c>
      <c r="AR110" t="str">
        <f>""</f>
        <v/>
      </c>
      <c r="AS110" t="str">
        <f>""</f>
        <v/>
      </c>
      <c r="AT110" t="str">
        <f>""</f>
        <v/>
      </c>
      <c r="AU110" t="str">
        <f>""</f>
        <v/>
      </c>
      <c r="AV110" t="str">
        <f>""</f>
        <v/>
      </c>
      <c r="AW110" t="str">
        <f>""</f>
        <v/>
      </c>
      <c r="AX110" t="str">
        <f>""</f>
        <v/>
      </c>
      <c r="AY110" t="str">
        <f>""</f>
        <v/>
      </c>
      <c r="AZ110" t="str">
        <f>""</f>
        <v/>
      </c>
      <c r="BA110" t="str">
        <f>""</f>
        <v/>
      </c>
    </row>
    <row r="111" spans="2:53" x14ac:dyDescent="0.2">
      <c r="B111" t="str">
        <f>"Interaction"</f>
        <v>Interaction</v>
      </c>
      <c r="C111" t="str">
        <f>""</f>
        <v/>
      </c>
      <c r="D111" t="str">
        <f>""</f>
        <v/>
      </c>
      <c r="E111" t="str">
        <f>""</f>
        <v/>
      </c>
      <c r="F111" t="str">
        <f>""</f>
        <v/>
      </c>
      <c r="G111" t="str">
        <f>""</f>
        <v/>
      </c>
      <c r="H111" t="str">
        <f>""</f>
        <v/>
      </c>
      <c r="I111" t="str">
        <f>""</f>
        <v/>
      </c>
      <c r="J111" t="str">
        <f>""</f>
        <v/>
      </c>
      <c r="K111" t="str">
        <f>""</f>
        <v/>
      </c>
      <c r="L111" t="str">
        <f>""</f>
        <v/>
      </c>
      <c r="M111" t="str">
        <f>""</f>
        <v/>
      </c>
      <c r="N111" t="str">
        <f>""</f>
        <v/>
      </c>
      <c r="O111" t="str">
        <f>""</f>
        <v/>
      </c>
      <c r="P111" t="str">
        <f>""</f>
        <v/>
      </c>
      <c r="Q111" t="str">
        <f>""</f>
        <v/>
      </c>
      <c r="R111" t="str">
        <f>""</f>
        <v/>
      </c>
      <c r="S111" t="str">
        <f>""</f>
        <v/>
      </c>
      <c r="T111" t="str">
        <f>""</f>
        <v/>
      </c>
      <c r="U111" t="str">
        <f>""</f>
        <v/>
      </c>
      <c r="V111" t="str">
        <f>""</f>
        <v/>
      </c>
      <c r="W111" t="str">
        <f>""</f>
        <v/>
      </c>
      <c r="X111" t="str">
        <f>""</f>
        <v/>
      </c>
      <c r="Y111" t="str">
        <f>"-0.119"</f>
        <v>-0.119</v>
      </c>
      <c r="Z111" t="str">
        <f>""</f>
        <v/>
      </c>
      <c r="AA111" t="str">
        <f>""</f>
        <v/>
      </c>
      <c r="AB111" t="str">
        <f>""</f>
        <v/>
      </c>
      <c r="AC111" t="str">
        <f>""</f>
        <v/>
      </c>
      <c r="AD111" t="str">
        <f>""</f>
        <v/>
      </c>
      <c r="AE111" t="str">
        <f>""</f>
        <v/>
      </c>
      <c r="AF111" t="str">
        <f>""</f>
        <v/>
      </c>
      <c r="AG111" t="str">
        <f>""</f>
        <v/>
      </c>
      <c r="AH111" t="str">
        <f>""</f>
        <v/>
      </c>
      <c r="AI111" t="str">
        <f>""</f>
        <v/>
      </c>
      <c r="AJ111" t="str">
        <f>""</f>
        <v/>
      </c>
      <c r="AK111" t="str">
        <f>""</f>
        <v/>
      </c>
      <c r="AL111" t="str">
        <f>""</f>
        <v/>
      </c>
      <c r="AM111" t="str">
        <f>""</f>
        <v/>
      </c>
      <c r="AN111" t="str">
        <f>""</f>
        <v/>
      </c>
      <c r="AO111" t="str">
        <f>""</f>
        <v/>
      </c>
      <c r="AP111" t="str">
        <f>""</f>
        <v/>
      </c>
      <c r="AQ111" t="str">
        <f>""</f>
        <v/>
      </c>
      <c r="AR111" t="str">
        <f>""</f>
        <v/>
      </c>
      <c r="AS111" t="str">
        <f>""</f>
        <v/>
      </c>
      <c r="AT111" t="str">
        <f>""</f>
        <v/>
      </c>
      <c r="AU111" t="str">
        <f>""</f>
        <v/>
      </c>
      <c r="AV111" t="str">
        <f>""</f>
        <v/>
      </c>
      <c r="AW111" t="str">
        <f>""</f>
        <v/>
      </c>
      <c r="AX111" t="str">
        <f>""</f>
        <v/>
      </c>
      <c r="AY111" t="str">
        <f>""</f>
        <v/>
      </c>
      <c r="AZ111" t="str">
        <f>""</f>
        <v/>
      </c>
      <c r="BA111" t="str">
        <f>""</f>
        <v/>
      </c>
    </row>
    <row r="112" spans="2:53" x14ac:dyDescent="0.2">
      <c r="B112" t="str">
        <f>""</f>
        <v/>
      </c>
      <c r="C112" t="str">
        <f>""</f>
        <v/>
      </c>
      <c r="D112" t="str">
        <f>""</f>
        <v/>
      </c>
      <c r="E112" t="str">
        <f>""</f>
        <v/>
      </c>
      <c r="F112" t="str">
        <f>""</f>
        <v/>
      </c>
      <c r="G112" t="str">
        <f>""</f>
        <v/>
      </c>
      <c r="H112" t="str">
        <f>""</f>
        <v/>
      </c>
      <c r="I112" t="str">
        <f>""</f>
        <v/>
      </c>
      <c r="J112" t="str">
        <f>""</f>
        <v/>
      </c>
      <c r="K112" t="str">
        <f>""</f>
        <v/>
      </c>
      <c r="L112" t="str">
        <f>""</f>
        <v/>
      </c>
      <c r="M112" t="str">
        <f>""</f>
        <v/>
      </c>
      <c r="N112" t="str">
        <f>""</f>
        <v/>
      </c>
      <c r="O112" t="str">
        <f>""</f>
        <v/>
      </c>
      <c r="P112" t="str">
        <f>""</f>
        <v/>
      </c>
      <c r="Q112" t="str">
        <f>""</f>
        <v/>
      </c>
      <c r="R112" t="str">
        <f>""</f>
        <v/>
      </c>
      <c r="S112" t="str">
        <f>""</f>
        <v/>
      </c>
      <c r="T112" t="str">
        <f>""</f>
        <v/>
      </c>
      <c r="U112" t="str">
        <f>""</f>
        <v/>
      </c>
      <c r="V112" t="str">
        <f>""</f>
        <v/>
      </c>
      <c r="W112" t="str">
        <f>""</f>
        <v/>
      </c>
      <c r="X112" t="str">
        <f>""</f>
        <v/>
      </c>
      <c r="Y112" t="str">
        <f>"[0.081]"</f>
        <v>[0.081]</v>
      </c>
      <c r="Z112" t="str">
        <f>""</f>
        <v/>
      </c>
      <c r="AA112" t="str">
        <f>""</f>
        <v/>
      </c>
      <c r="AB112" t="str">
        <f>""</f>
        <v/>
      </c>
      <c r="AC112" t="str">
        <f>""</f>
        <v/>
      </c>
      <c r="AD112" t="str">
        <f>""</f>
        <v/>
      </c>
      <c r="AE112" t="str">
        <f>""</f>
        <v/>
      </c>
      <c r="AF112" t="str">
        <f>""</f>
        <v/>
      </c>
      <c r="AG112" t="str">
        <f>""</f>
        <v/>
      </c>
      <c r="AH112" t="str">
        <f>""</f>
        <v/>
      </c>
      <c r="AI112" t="str">
        <f>""</f>
        <v/>
      </c>
      <c r="AJ112" t="str">
        <f>""</f>
        <v/>
      </c>
      <c r="AK112" t="str">
        <f>""</f>
        <v/>
      </c>
      <c r="AL112" t="str">
        <f>""</f>
        <v/>
      </c>
      <c r="AM112" t="str">
        <f>""</f>
        <v/>
      </c>
      <c r="AN112" t="str">
        <f>""</f>
        <v/>
      </c>
      <c r="AO112" t="str">
        <f>""</f>
        <v/>
      </c>
      <c r="AP112" t="str">
        <f>""</f>
        <v/>
      </c>
      <c r="AQ112" t="str">
        <f>""</f>
        <v/>
      </c>
      <c r="AR112" t="str">
        <f>""</f>
        <v/>
      </c>
      <c r="AS112" t="str">
        <f>""</f>
        <v/>
      </c>
      <c r="AT112" t="str">
        <f>""</f>
        <v/>
      </c>
      <c r="AU112" t="str">
        <f>""</f>
        <v/>
      </c>
      <c r="AV112" t="str">
        <f>""</f>
        <v/>
      </c>
      <c r="AW112" t="str">
        <f>""</f>
        <v/>
      </c>
      <c r="AX112" t="str">
        <f>""</f>
        <v/>
      </c>
      <c r="AY112" t="str">
        <f>""</f>
        <v/>
      </c>
      <c r="AZ112" t="str">
        <f>""</f>
        <v/>
      </c>
      <c r="BA112" t="str">
        <f>""</f>
        <v/>
      </c>
    </row>
    <row r="113" spans="2:53" x14ac:dyDescent="0.2">
      <c r="B113" t="str">
        <f>"Share of males  who left household 1998-2007"</f>
        <v>Share of males  who left household 1998-2007</v>
      </c>
      <c r="C113" t="str">
        <f>""</f>
        <v/>
      </c>
      <c r="D113" t="str">
        <f>""</f>
        <v/>
      </c>
      <c r="E113" t="str">
        <f>""</f>
        <v/>
      </c>
      <c r="F113" t="str">
        <f>""</f>
        <v/>
      </c>
      <c r="G113" t="str">
        <f>""</f>
        <v/>
      </c>
      <c r="H113" t="str">
        <f>""</f>
        <v/>
      </c>
      <c r="I113" t="str">
        <f>""</f>
        <v/>
      </c>
      <c r="J113" t="str">
        <f>""</f>
        <v/>
      </c>
      <c r="K113" t="str">
        <f>""</f>
        <v/>
      </c>
      <c r="L113" t="str">
        <f>""</f>
        <v/>
      </c>
      <c r="M113" t="str">
        <f>""</f>
        <v/>
      </c>
      <c r="N113" t="str">
        <f>""</f>
        <v/>
      </c>
      <c r="O113" t="str">
        <f>""</f>
        <v/>
      </c>
      <c r="P113" t="str">
        <f>""</f>
        <v/>
      </c>
      <c r="Q113" t="str">
        <f>""</f>
        <v/>
      </c>
      <c r="R113" t="str">
        <f>""</f>
        <v/>
      </c>
      <c r="S113" t="str">
        <f>""</f>
        <v/>
      </c>
      <c r="T113" t="str">
        <f>""</f>
        <v/>
      </c>
      <c r="U113" t="str">
        <f>""</f>
        <v/>
      </c>
      <c r="V113" t="str">
        <f>""</f>
        <v/>
      </c>
      <c r="W113" t="str">
        <f>""</f>
        <v/>
      </c>
      <c r="X113" t="str">
        <f>""</f>
        <v/>
      </c>
      <c r="Y113" t="str">
        <f>""</f>
        <v/>
      </c>
      <c r="Z113" t="str">
        <f>"-0.107**"</f>
        <v>-0.107**</v>
      </c>
      <c r="AA113" t="str">
        <f>""</f>
        <v/>
      </c>
      <c r="AB113" t="str">
        <f>""</f>
        <v/>
      </c>
      <c r="AC113" t="str">
        <f>""</f>
        <v/>
      </c>
      <c r="AD113" t="str">
        <f>""</f>
        <v/>
      </c>
      <c r="AE113" t="str">
        <f>""</f>
        <v/>
      </c>
      <c r="AF113" t="str">
        <f>""</f>
        <v/>
      </c>
      <c r="AG113" t="str">
        <f>""</f>
        <v/>
      </c>
      <c r="AH113" t="str">
        <f>""</f>
        <v/>
      </c>
      <c r="AI113" t="str">
        <f>""</f>
        <v/>
      </c>
      <c r="AJ113" t="str">
        <f>""</f>
        <v/>
      </c>
      <c r="AK113" t="str">
        <f>""</f>
        <v/>
      </c>
      <c r="AL113" t="str">
        <f>""</f>
        <v/>
      </c>
      <c r="AM113" t="str">
        <f>""</f>
        <v/>
      </c>
      <c r="AN113" t="str">
        <f>""</f>
        <v/>
      </c>
      <c r="AO113" t="str">
        <f>""</f>
        <v/>
      </c>
      <c r="AP113" t="str">
        <f>""</f>
        <v/>
      </c>
      <c r="AQ113" t="str">
        <f>""</f>
        <v/>
      </c>
      <c r="AR113" t="str">
        <f>""</f>
        <v/>
      </c>
      <c r="AS113" t="str">
        <f>""</f>
        <v/>
      </c>
      <c r="AT113" t="str">
        <f>""</f>
        <v/>
      </c>
      <c r="AU113" t="str">
        <f>""</f>
        <v/>
      </c>
      <c r="AV113" t="str">
        <f>""</f>
        <v/>
      </c>
      <c r="AW113" t="str">
        <f>""</f>
        <v/>
      </c>
      <c r="AX113" t="str">
        <f>""</f>
        <v/>
      </c>
      <c r="AY113" t="str">
        <f>""</f>
        <v/>
      </c>
      <c r="AZ113" t="str">
        <f>""</f>
        <v/>
      </c>
      <c r="BA113" t="str">
        <f>""</f>
        <v/>
      </c>
    </row>
    <row r="114" spans="2:53" x14ac:dyDescent="0.2">
      <c r="B114" t="str">
        <f>""</f>
        <v/>
      </c>
      <c r="C114" t="str">
        <f>""</f>
        <v/>
      </c>
      <c r="D114" t="str">
        <f>""</f>
        <v/>
      </c>
      <c r="E114" t="str">
        <f>""</f>
        <v/>
      </c>
      <c r="F114" t="str">
        <f>""</f>
        <v/>
      </c>
      <c r="G114" t="str">
        <f>""</f>
        <v/>
      </c>
      <c r="H114" t="str">
        <f>""</f>
        <v/>
      </c>
      <c r="I114" t="str">
        <f>""</f>
        <v/>
      </c>
      <c r="J114" t="str">
        <f>""</f>
        <v/>
      </c>
      <c r="K114" t="str">
        <f>""</f>
        <v/>
      </c>
      <c r="L114" t="str">
        <f>""</f>
        <v/>
      </c>
      <c r="M114" t="str">
        <f>""</f>
        <v/>
      </c>
      <c r="N114" t="str">
        <f>""</f>
        <v/>
      </c>
      <c r="O114" t="str">
        <f>""</f>
        <v/>
      </c>
      <c r="P114" t="str">
        <f>""</f>
        <v/>
      </c>
      <c r="Q114" t="str">
        <f>""</f>
        <v/>
      </c>
      <c r="R114" t="str">
        <f>""</f>
        <v/>
      </c>
      <c r="S114" t="str">
        <f>""</f>
        <v/>
      </c>
      <c r="T114" t="str">
        <f>""</f>
        <v/>
      </c>
      <c r="U114" t="str">
        <f>""</f>
        <v/>
      </c>
      <c r="V114" t="str">
        <f>""</f>
        <v/>
      </c>
      <c r="W114" t="str">
        <f>""</f>
        <v/>
      </c>
      <c r="X114" t="str">
        <f>""</f>
        <v/>
      </c>
      <c r="Y114" t="str">
        <f>""</f>
        <v/>
      </c>
      <c r="Z114" t="str">
        <f>"[0.051]"</f>
        <v>[0.051]</v>
      </c>
      <c r="AA114" t="str">
        <f>""</f>
        <v/>
      </c>
      <c r="AB114" t="str">
        <f>""</f>
        <v/>
      </c>
      <c r="AC114" t="str">
        <f>""</f>
        <v/>
      </c>
      <c r="AD114" t="str">
        <f>""</f>
        <v/>
      </c>
      <c r="AE114" t="str">
        <f>""</f>
        <v/>
      </c>
      <c r="AF114" t="str">
        <f>""</f>
        <v/>
      </c>
      <c r="AG114" t="str">
        <f>""</f>
        <v/>
      </c>
      <c r="AH114" t="str">
        <f>""</f>
        <v/>
      </c>
      <c r="AI114" t="str">
        <f>""</f>
        <v/>
      </c>
      <c r="AJ114" t="str">
        <f>""</f>
        <v/>
      </c>
      <c r="AK114" t="str">
        <f>""</f>
        <v/>
      </c>
      <c r="AL114" t="str">
        <f>""</f>
        <v/>
      </c>
      <c r="AM114" t="str">
        <f>""</f>
        <v/>
      </c>
      <c r="AN114" t="str">
        <f>""</f>
        <v/>
      </c>
      <c r="AO114" t="str">
        <f>""</f>
        <v/>
      </c>
      <c r="AP114" t="str">
        <f>""</f>
        <v/>
      </c>
      <c r="AQ114" t="str">
        <f>""</f>
        <v/>
      </c>
      <c r="AR114" t="str">
        <f>""</f>
        <v/>
      </c>
      <c r="AS114" t="str">
        <f>""</f>
        <v/>
      </c>
      <c r="AT114" t="str">
        <f>""</f>
        <v/>
      </c>
      <c r="AU114" t="str">
        <f>""</f>
        <v/>
      </c>
      <c r="AV114" t="str">
        <f>""</f>
        <v/>
      </c>
      <c r="AW114" t="str">
        <f>""</f>
        <v/>
      </c>
      <c r="AX114" t="str">
        <f>""</f>
        <v/>
      </c>
      <c r="AY114" t="str">
        <f>""</f>
        <v/>
      </c>
      <c r="AZ114" t="str">
        <f>""</f>
        <v/>
      </c>
      <c r="BA114" t="str">
        <f>""</f>
        <v/>
      </c>
    </row>
    <row r="115" spans="2:53" x14ac:dyDescent="0.2">
      <c r="B115" t="str">
        <f>"Interaction"</f>
        <v>Interaction</v>
      </c>
      <c r="C115" t="str">
        <f>""</f>
        <v/>
      </c>
      <c r="D115" t="str">
        <f>""</f>
        <v/>
      </c>
      <c r="E115" t="str">
        <f>""</f>
        <v/>
      </c>
      <c r="F115" t="str">
        <f>""</f>
        <v/>
      </c>
      <c r="G115" t="str">
        <f>""</f>
        <v/>
      </c>
      <c r="H115" t="str">
        <f>""</f>
        <v/>
      </c>
      <c r="I115" t="str">
        <f>""</f>
        <v/>
      </c>
      <c r="J115" t="str">
        <f>""</f>
        <v/>
      </c>
      <c r="K115" t="str">
        <f>""</f>
        <v/>
      </c>
      <c r="L115" t="str">
        <f>""</f>
        <v/>
      </c>
      <c r="M115" t="str">
        <f>""</f>
        <v/>
      </c>
      <c r="N115" t="str">
        <f>""</f>
        <v/>
      </c>
      <c r="O115" t="str">
        <f>""</f>
        <v/>
      </c>
      <c r="P115" t="str">
        <f>""</f>
        <v/>
      </c>
      <c r="Q115" t="str">
        <f>""</f>
        <v/>
      </c>
      <c r="R115" t="str">
        <f>""</f>
        <v/>
      </c>
      <c r="S115" t="str">
        <f>""</f>
        <v/>
      </c>
      <c r="T115" t="str">
        <f>""</f>
        <v/>
      </c>
      <c r="U115" t="str">
        <f>""</f>
        <v/>
      </c>
      <c r="V115" t="str">
        <f>""</f>
        <v/>
      </c>
      <c r="W115" t="str">
        <f>""</f>
        <v/>
      </c>
      <c r="X115" t="str">
        <f>""</f>
        <v/>
      </c>
      <c r="Y115" t="str">
        <f>""</f>
        <v/>
      </c>
      <c r="Z115" t="str">
        <f>"-0.175"</f>
        <v>-0.175</v>
      </c>
      <c r="AA115" t="str">
        <f>""</f>
        <v/>
      </c>
      <c r="AB115" t="str">
        <f>""</f>
        <v/>
      </c>
      <c r="AC115" t="str">
        <f>""</f>
        <v/>
      </c>
      <c r="AD115" t="str">
        <f>""</f>
        <v/>
      </c>
      <c r="AE115" t="str">
        <f>""</f>
        <v/>
      </c>
      <c r="AF115" t="str">
        <f>""</f>
        <v/>
      </c>
      <c r="AG115" t="str">
        <f>""</f>
        <v/>
      </c>
      <c r="AH115" t="str">
        <f>""</f>
        <v/>
      </c>
      <c r="AI115" t="str">
        <f>""</f>
        <v/>
      </c>
      <c r="AJ115" t="str">
        <f>""</f>
        <v/>
      </c>
      <c r="AK115" t="str">
        <f>""</f>
        <v/>
      </c>
      <c r="AL115" t="str">
        <f>""</f>
        <v/>
      </c>
      <c r="AM115" t="str">
        <f>""</f>
        <v/>
      </c>
      <c r="AN115" t="str">
        <f>""</f>
        <v/>
      </c>
      <c r="AO115" t="str">
        <f>""</f>
        <v/>
      </c>
      <c r="AP115" t="str">
        <f>""</f>
        <v/>
      </c>
      <c r="AQ115" t="str">
        <f>""</f>
        <v/>
      </c>
      <c r="AR115" t="str">
        <f>""</f>
        <v/>
      </c>
      <c r="AS115" t="str">
        <f>""</f>
        <v/>
      </c>
      <c r="AT115" t="str">
        <f>""</f>
        <v/>
      </c>
      <c r="AU115" t="str">
        <f>""</f>
        <v/>
      </c>
      <c r="AV115" t="str">
        <f>""</f>
        <v/>
      </c>
      <c r="AW115" t="str">
        <f>""</f>
        <v/>
      </c>
      <c r="AX115" t="str">
        <f>""</f>
        <v/>
      </c>
      <c r="AY115" t="str">
        <f>""</f>
        <v/>
      </c>
      <c r="AZ115" t="str">
        <f>""</f>
        <v/>
      </c>
      <c r="BA115" t="str">
        <f>""</f>
        <v/>
      </c>
    </row>
    <row r="116" spans="2:53" x14ac:dyDescent="0.2">
      <c r="B116" t="str">
        <f>""</f>
        <v/>
      </c>
      <c r="C116" t="str">
        <f>""</f>
        <v/>
      </c>
      <c r="D116" t="str">
        <f>""</f>
        <v/>
      </c>
      <c r="E116" t="str">
        <f>""</f>
        <v/>
      </c>
      <c r="F116" t="str">
        <f>""</f>
        <v/>
      </c>
      <c r="G116" t="str">
        <f>""</f>
        <v/>
      </c>
      <c r="H116" t="str">
        <f>""</f>
        <v/>
      </c>
      <c r="I116" t="str">
        <f>""</f>
        <v/>
      </c>
      <c r="J116" t="str">
        <f>""</f>
        <v/>
      </c>
      <c r="K116" t="str">
        <f>""</f>
        <v/>
      </c>
      <c r="L116" t="str">
        <f>""</f>
        <v/>
      </c>
      <c r="M116" t="str">
        <f>""</f>
        <v/>
      </c>
      <c r="N116" t="str">
        <f>""</f>
        <v/>
      </c>
      <c r="O116" t="str">
        <f>""</f>
        <v/>
      </c>
      <c r="P116" t="str">
        <f>""</f>
        <v/>
      </c>
      <c r="Q116" t="str">
        <f>""</f>
        <v/>
      </c>
      <c r="R116" t="str">
        <f>""</f>
        <v/>
      </c>
      <c r="S116" t="str">
        <f>""</f>
        <v/>
      </c>
      <c r="T116" t="str">
        <f>""</f>
        <v/>
      </c>
      <c r="U116" t="str">
        <f>""</f>
        <v/>
      </c>
      <c r="V116" t="str">
        <f>""</f>
        <v/>
      </c>
      <c r="W116" t="str">
        <f>""</f>
        <v/>
      </c>
      <c r="X116" t="str">
        <f>""</f>
        <v/>
      </c>
      <c r="Y116" t="str">
        <f>""</f>
        <v/>
      </c>
      <c r="Z116" t="str">
        <f>"[0.159]"</f>
        <v>[0.159]</v>
      </c>
      <c r="AA116" t="str">
        <f>""</f>
        <v/>
      </c>
      <c r="AB116" t="str">
        <f>""</f>
        <v/>
      </c>
      <c r="AC116" t="str">
        <f>""</f>
        <v/>
      </c>
      <c r="AD116" t="str">
        <f>""</f>
        <v/>
      </c>
      <c r="AE116" t="str">
        <f>""</f>
        <v/>
      </c>
      <c r="AF116" t="str">
        <f>""</f>
        <v/>
      </c>
      <c r="AG116" t="str">
        <f>""</f>
        <v/>
      </c>
      <c r="AH116" t="str">
        <f>""</f>
        <v/>
      </c>
      <c r="AI116" t="str">
        <f>""</f>
        <v/>
      </c>
      <c r="AJ116" t="str">
        <f>""</f>
        <v/>
      </c>
      <c r="AK116" t="str">
        <f>""</f>
        <v/>
      </c>
      <c r="AL116" t="str">
        <f>""</f>
        <v/>
      </c>
      <c r="AM116" t="str">
        <f>""</f>
        <v/>
      </c>
      <c r="AN116" t="str">
        <f>""</f>
        <v/>
      </c>
      <c r="AO116" t="str">
        <f>""</f>
        <v/>
      </c>
      <c r="AP116" t="str">
        <f>""</f>
        <v/>
      </c>
      <c r="AQ116" t="str">
        <f>""</f>
        <v/>
      </c>
      <c r="AR116" t="str">
        <f>""</f>
        <v/>
      </c>
      <c r="AS116" t="str">
        <f>""</f>
        <v/>
      </c>
      <c r="AT116" t="str">
        <f>""</f>
        <v/>
      </c>
      <c r="AU116" t="str">
        <f>""</f>
        <v/>
      </c>
      <c r="AV116" t="str">
        <f>""</f>
        <v/>
      </c>
      <c r="AW116" t="str">
        <f>""</f>
        <v/>
      </c>
      <c r="AX116" t="str">
        <f>""</f>
        <v/>
      </c>
      <c r="AY116" t="str">
        <f>""</f>
        <v/>
      </c>
      <c r="AZ116" t="str">
        <f>""</f>
        <v/>
      </c>
      <c r="BA116" t="str">
        <f>""</f>
        <v/>
      </c>
    </row>
    <row r="117" spans="2:53" x14ac:dyDescent="0.2">
      <c r="B117" t="str">
        <f>"Index of Asset Related Losses (dummy) (money-goods and/or house) - PCA"</f>
        <v>Index of Asset Related Losses (dummy) (money-goods and/or house) - PCA</v>
      </c>
      <c r="C117" t="str">
        <f>""</f>
        <v/>
      </c>
      <c r="D117" t="str">
        <f>""</f>
        <v/>
      </c>
      <c r="E117" t="str">
        <f>""</f>
        <v/>
      </c>
      <c r="F117" t="str">
        <f>""</f>
        <v/>
      </c>
      <c r="G117" t="str">
        <f>""</f>
        <v/>
      </c>
      <c r="H117" t="str">
        <f>""</f>
        <v/>
      </c>
      <c r="I117" t="str">
        <f>""</f>
        <v/>
      </c>
      <c r="J117" t="str">
        <f>""</f>
        <v/>
      </c>
      <c r="K117" t="str">
        <f>""</f>
        <v/>
      </c>
      <c r="L117" t="str">
        <f>""</f>
        <v/>
      </c>
      <c r="M117" t="str">
        <f>""</f>
        <v/>
      </c>
      <c r="N117" t="str">
        <f>""</f>
        <v/>
      </c>
      <c r="O117" t="str">
        <f>""</f>
        <v/>
      </c>
      <c r="P117" t="str">
        <f>""</f>
        <v/>
      </c>
      <c r="Q117" t="str">
        <f>""</f>
        <v/>
      </c>
      <c r="R117" t="str">
        <f>""</f>
        <v/>
      </c>
      <c r="S117" t="str">
        <f>""</f>
        <v/>
      </c>
      <c r="T117" t="str">
        <f>""</f>
        <v/>
      </c>
      <c r="U117" t="str">
        <f>""</f>
        <v/>
      </c>
      <c r="V117" t="str">
        <f>""</f>
        <v/>
      </c>
      <c r="W117" t="str">
        <f>""</f>
        <v/>
      </c>
      <c r="X117" t="str">
        <f>""</f>
        <v/>
      </c>
      <c r="Y117" t="str">
        <f>""</f>
        <v/>
      </c>
      <c r="Z117" t="str">
        <f>""</f>
        <v/>
      </c>
      <c r="AA117" t="str">
        <f>"-0.004"</f>
        <v>-0.004</v>
      </c>
      <c r="AB117" t="str">
        <f>"-0.003"</f>
        <v>-0.003</v>
      </c>
      <c r="AC117" t="str">
        <f>"-0.002"</f>
        <v>-0.002</v>
      </c>
      <c r="AD117" t="str">
        <f>""</f>
        <v/>
      </c>
      <c r="AE117" t="str">
        <f>""</f>
        <v/>
      </c>
      <c r="AF117" t="str">
        <f>""</f>
        <v/>
      </c>
      <c r="AG117" t="str">
        <f>""</f>
        <v/>
      </c>
      <c r="AH117" t="str">
        <f>""</f>
        <v/>
      </c>
      <c r="AI117" t="str">
        <f>""</f>
        <v/>
      </c>
      <c r="AJ117" t="str">
        <f>""</f>
        <v/>
      </c>
      <c r="AK117" t="str">
        <f>""</f>
        <v/>
      </c>
      <c r="AL117" t="str">
        <f>""</f>
        <v/>
      </c>
      <c r="AM117" t="str">
        <f>""</f>
        <v/>
      </c>
      <c r="AN117" t="str">
        <f>""</f>
        <v/>
      </c>
      <c r="AO117" t="str">
        <f>""</f>
        <v/>
      </c>
      <c r="AP117" t="str">
        <f>""</f>
        <v/>
      </c>
      <c r="AQ117" t="str">
        <f>""</f>
        <v/>
      </c>
      <c r="AR117" t="str">
        <f>""</f>
        <v/>
      </c>
      <c r="AS117" t="str">
        <f>""</f>
        <v/>
      </c>
      <c r="AT117" t="str">
        <f>""</f>
        <v/>
      </c>
      <c r="AU117" t="str">
        <f>""</f>
        <v/>
      </c>
      <c r="AV117" t="str">
        <f>""</f>
        <v/>
      </c>
      <c r="AW117" t="str">
        <f>""</f>
        <v/>
      </c>
      <c r="AX117" t="str">
        <f>""</f>
        <v/>
      </c>
      <c r="AY117" t="str">
        <f>""</f>
        <v/>
      </c>
      <c r="AZ117" t="str">
        <f>""</f>
        <v/>
      </c>
      <c r="BA117" t="str">
        <f>""</f>
        <v/>
      </c>
    </row>
    <row r="118" spans="2:53" x14ac:dyDescent="0.2">
      <c r="B118" t="str">
        <f>""</f>
        <v/>
      </c>
      <c r="C118" t="str">
        <f>""</f>
        <v/>
      </c>
      <c r="D118" t="str">
        <f>""</f>
        <v/>
      </c>
      <c r="E118" t="str">
        <f>""</f>
        <v/>
      </c>
      <c r="F118" t="str">
        <f>""</f>
        <v/>
      </c>
      <c r="G118" t="str">
        <f>""</f>
        <v/>
      </c>
      <c r="H118" t="str">
        <f>""</f>
        <v/>
      </c>
      <c r="I118" t="str">
        <f>""</f>
        <v/>
      </c>
      <c r="J118" t="str">
        <f>""</f>
        <v/>
      </c>
      <c r="K118" t="str">
        <f>""</f>
        <v/>
      </c>
      <c r="L118" t="str">
        <f>""</f>
        <v/>
      </c>
      <c r="M118" t="str">
        <f>""</f>
        <v/>
      </c>
      <c r="N118" t="str">
        <f>""</f>
        <v/>
      </c>
      <c r="O118" t="str">
        <f>""</f>
        <v/>
      </c>
      <c r="P118" t="str">
        <f>""</f>
        <v/>
      </c>
      <c r="Q118" t="str">
        <f>""</f>
        <v/>
      </c>
      <c r="R118" t="str">
        <f>""</f>
        <v/>
      </c>
      <c r="S118" t="str">
        <f>""</f>
        <v/>
      </c>
      <c r="T118" t="str">
        <f>""</f>
        <v/>
      </c>
      <c r="U118" t="str">
        <f>""</f>
        <v/>
      </c>
      <c r="V118" t="str">
        <f>""</f>
        <v/>
      </c>
      <c r="W118" t="str">
        <f>""</f>
        <v/>
      </c>
      <c r="X118" t="str">
        <f>""</f>
        <v/>
      </c>
      <c r="Y118" t="str">
        <f>""</f>
        <v/>
      </c>
      <c r="Z118" t="str">
        <f>""</f>
        <v/>
      </c>
      <c r="AA118" t="str">
        <f>"[0.016]"</f>
        <v>[0.016]</v>
      </c>
      <c r="AB118" t="str">
        <f>"[0.015]"</f>
        <v>[0.015]</v>
      </c>
      <c r="AC118" t="str">
        <f>"[0.015]"</f>
        <v>[0.015]</v>
      </c>
      <c r="AD118" t="str">
        <f>""</f>
        <v/>
      </c>
      <c r="AE118" t="str">
        <f>""</f>
        <v/>
      </c>
      <c r="AF118" t="str">
        <f>""</f>
        <v/>
      </c>
      <c r="AG118" t="str">
        <f>""</f>
        <v/>
      </c>
      <c r="AH118" t="str">
        <f>""</f>
        <v/>
      </c>
      <c r="AI118" t="str">
        <f>""</f>
        <v/>
      </c>
      <c r="AJ118" t="str">
        <f>""</f>
        <v/>
      </c>
      <c r="AK118" t="str">
        <f>""</f>
        <v/>
      </c>
      <c r="AL118" t="str">
        <f>""</f>
        <v/>
      </c>
      <c r="AM118" t="str">
        <f>""</f>
        <v/>
      </c>
      <c r="AN118" t="str">
        <f>""</f>
        <v/>
      </c>
      <c r="AO118" t="str">
        <f>""</f>
        <v/>
      </c>
      <c r="AP118" t="str">
        <f>""</f>
        <v/>
      </c>
      <c r="AQ118" t="str">
        <f>""</f>
        <v/>
      </c>
      <c r="AR118" t="str">
        <f>""</f>
        <v/>
      </c>
      <c r="AS118" t="str">
        <f>""</f>
        <v/>
      </c>
      <c r="AT118" t="str">
        <f>""</f>
        <v/>
      </c>
      <c r="AU118" t="str">
        <f>""</f>
        <v/>
      </c>
      <c r="AV118" t="str">
        <f>""</f>
        <v/>
      </c>
      <c r="AW118" t="str">
        <f>""</f>
        <v/>
      </c>
      <c r="AX118" t="str">
        <f>""</f>
        <v/>
      </c>
      <c r="AY118" t="str">
        <f>""</f>
        <v/>
      </c>
      <c r="AZ118" t="str">
        <f>""</f>
        <v/>
      </c>
      <c r="BA118" t="str">
        <f>""</f>
        <v/>
      </c>
    </row>
    <row r="119" spans="2:53" x14ac:dyDescent="0.2">
      <c r="B119" t="str">
        <f>"At least 1 male left the household in a given year (yes=1)"</f>
        <v>At least 1 male left the household in a given year (yes=1)</v>
      </c>
      <c r="C119" t="str">
        <f>""</f>
        <v/>
      </c>
      <c r="D119" t="str">
        <f>""</f>
        <v/>
      </c>
      <c r="E119" t="str">
        <f>""</f>
        <v/>
      </c>
      <c r="F119" t="str">
        <f>""</f>
        <v/>
      </c>
      <c r="G119" t="str">
        <f>""</f>
        <v/>
      </c>
      <c r="H119" t="str">
        <f>""</f>
        <v/>
      </c>
      <c r="I119" t="str">
        <f>""</f>
        <v/>
      </c>
      <c r="J119" t="str">
        <f>""</f>
        <v/>
      </c>
      <c r="K119" t="str">
        <f>""</f>
        <v/>
      </c>
      <c r="L119" t="str">
        <f>""</f>
        <v/>
      </c>
      <c r="M119" t="str">
        <f>""</f>
        <v/>
      </c>
      <c r="N119" t="str">
        <f>""</f>
        <v/>
      </c>
      <c r="O119" t="str">
        <f>""</f>
        <v/>
      </c>
      <c r="P119" t="str">
        <f>""</f>
        <v/>
      </c>
      <c r="Q119" t="str">
        <f>""</f>
        <v/>
      </c>
      <c r="R119" t="str">
        <f>""</f>
        <v/>
      </c>
      <c r="S119" t="str">
        <f>""</f>
        <v/>
      </c>
      <c r="T119" t="str">
        <f>""</f>
        <v/>
      </c>
      <c r="U119" t="str">
        <f>""</f>
        <v/>
      </c>
      <c r="V119" t="str">
        <f>""</f>
        <v/>
      </c>
      <c r="W119" t="str">
        <f>""</f>
        <v/>
      </c>
      <c r="X119" t="str">
        <f>""</f>
        <v/>
      </c>
      <c r="Y119" t="str">
        <f>""</f>
        <v/>
      </c>
      <c r="Z119" t="str">
        <f>""</f>
        <v/>
      </c>
      <c r="AA119" t="str">
        <f>"-0.095**"</f>
        <v>-0.095**</v>
      </c>
      <c r="AB119" t="str">
        <f>""</f>
        <v/>
      </c>
      <c r="AC119" t="str">
        <f>""</f>
        <v/>
      </c>
      <c r="AD119" t="str">
        <f>""</f>
        <v/>
      </c>
      <c r="AE119" t="str">
        <f>""</f>
        <v/>
      </c>
      <c r="AF119" t="str">
        <f>""</f>
        <v/>
      </c>
      <c r="AG119" t="str">
        <f>""</f>
        <v/>
      </c>
      <c r="AH119" t="str">
        <f>""</f>
        <v/>
      </c>
      <c r="AI119" t="str">
        <f>""</f>
        <v/>
      </c>
      <c r="AJ119" t="str">
        <f>""</f>
        <v/>
      </c>
      <c r="AK119" t="str">
        <f>""</f>
        <v/>
      </c>
      <c r="AL119" t="str">
        <f>""</f>
        <v/>
      </c>
      <c r="AM119" t="str">
        <f>""</f>
        <v/>
      </c>
      <c r="AN119" t="str">
        <f>""</f>
        <v/>
      </c>
      <c r="AO119" t="str">
        <f>""</f>
        <v/>
      </c>
      <c r="AP119" t="str">
        <f>""</f>
        <v/>
      </c>
      <c r="AQ119" t="str">
        <f>""</f>
        <v/>
      </c>
      <c r="AR119" t="str">
        <f>""</f>
        <v/>
      </c>
      <c r="AS119" t="str">
        <f>""</f>
        <v/>
      </c>
      <c r="AT119" t="str">
        <f>""</f>
        <v/>
      </c>
      <c r="AU119" t="str">
        <f>""</f>
        <v/>
      </c>
      <c r="AV119" t="str">
        <f>""</f>
        <v/>
      </c>
      <c r="AW119" t="str">
        <f>""</f>
        <v/>
      </c>
      <c r="AX119" t="str">
        <f>""</f>
        <v/>
      </c>
      <c r="AY119" t="str">
        <f>""</f>
        <v/>
      </c>
      <c r="AZ119" t="str">
        <f>""</f>
        <v/>
      </c>
      <c r="BA119" t="str">
        <f>""</f>
        <v/>
      </c>
    </row>
    <row r="120" spans="2:53" x14ac:dyDescent="0.2">
      <c r="B120" t="str">
        <f>""</f>
        <v/>
      </c>
      <c r="C120" t="str">
        <f>""</f>
        <v/>
      </c>
      <c r="D120" t="str">
        <f>""</f>
        <v/>
      </c>
      <c r="E120" t="str">
        <f>""</f>
        <v/>
      </c>
      <c r="F120" t="str">
        <f>""</f>
        <v/>
      </c>
      <c r="G120" t="str">
        <f>""</f>
        <v/>
      </c>
      <c r="H120" t="str">
        <f>""</f>
        <v/>
      </c>
      <c r="I120" t="str">
        <f>""</f>
        <v/>
      </c>
      <c r="J120" t="str">
        <f>""</f>
        <v/>
      </c>
      <c r="K120" t="str">
        <f>""</f>
        <v/>
      </c>
      <c r="L120" t="str">
        <f>""</f>
        <v/>
      </c>
      <c r="M120" t="str">
        <f>""</f>
        <v/>
      </c>
      <c r="N120" t="str">
        <f>""</f>
        <v/>
      </c>
      <c r="O120" t="str">
        <f>""</f>
        <v/>
      </c>
      <c r="P120" t="str">
        <f>""</f>
        <v/>
      </c>
      <c r="Q120" t="str">
        <f>""</f>
        <v/>
      </c>
      <c r="R120" t="str">
        <f>""</f>
        <v/>
      </c>
      <c r="S120" t="str">
        <f>""</f>
        <v/>
      </c>
      <c r="T120" t="str">
        <f>""</f>
        <v/>
      </c>
      <c r="U120" t="str">
        <f>""</f>
        <v/>
      </c>
      <c r="V120" t="str">
        <f>""</f>
        <v/>
      </c>
      <c r="W120" t="str">
        <f>""</f>
        <v/>
      </c>
      <c r="X120" t="str">
        <f>""</f>
        <v/>
      </c>
      <c r="Y120" t="str">
        <f>""</f>
        <v/>
      </c>
      <c r="Z120" t="str">
        <f>""</f>
        <v/>
      </c>
      <c r="AA120" t="str">
        <f>"[0.037]"</f>
        <v>[0.037]</v>
      </c>
      <c r="AB120" t="str">
        <f>""</f>
        <v/>
      </c>
      <c r="AC120" t="str">
        <f>""</f>
        <v/>
      </c>
      <c r="AD120" t="str">
        <f>""</f>
        <v/>
      </c>
      <c r="AE120" t="str">
        <f>""</f>
        <v/>
      </c>
      <c r="AF120" t="str">
        <f>""</f>
        <v/>
      </c>
      <c r="AG120" t="str">
        <f>""</f>
        <v/>
      </c>
      <c r="AH120" t="str">
        <f>""</f>
        <v/>
      </c>
      <c r="AI120" t="str">
        <f>""</f>
        <v/>
      </c>
      <c r="AJ120" t="str">
        <f>""</f>
        <v/>
      </c>
      <c r="AK120" t="str">
        <f>""</f>
        <v/>
      </c>
      <c r="AL120" t="str">
        <f>""</f>
        <v/>
      </c>
      <c r="AM120" t="str">
        <f>""</f>
        <v/>
      </c>
      <c r="AN120" t="str">
        <f>""</f>
        <v/>
      </c>
      <c r="AO120" t="str">
        <f>""</f>
        <v/>
      </c>
      <c r="AP120" t="str">
        <f>""</f>
        <v/>
      </c>
      <c r="AQ120" t="str">
        <f>""</f>
        <v/>
      </c>
      <c r="AR120" t="str">
        <f>""</f>
        <v/>
      </c>
      <c r="AS120" t="str">
        <f>""</f>
        <v/>
      </c>
      <c r="AT120" t="str">
        <f>""</f>
        <v/>
      </c>
      <c r="AU120" t="str">
        <f>""</f>
        <v/>
      </c>
      <c r="AV120" t="str">
        <f>""</f>
        <v/>
      </c>
      <c r="AW120" t="str">
        <f>""</f>
        <v/>
      </c>
      <c r="AX120" t="str">
        <f>""</f>
        <v/>
      </c>
      <c r="AY120" t="str">
        <f>""</f>
        <v/>
      </c>
      <c r="AZ120" t="str">
        <f>""</f>
        <v/>
      </c>
      <c r="BA120" t="str">
        <f>""</f>
        <v/>
      </c>
    </row>
    <row r="121" spans="2:53" x14ac:dyDescent="0.2">
      <c r="B121" t="str">
        <f>"Interaction"</f>
        <v>Interaction</v>
      </c>
      <c r="C121" t="str">
        <f>""</f>
        <v/>
      </c>
      <c r="D121" t="str">
        <f>""</f>
        <v/>
      </c>
      <c r="E121" t="str">
        <f>""</f>
        <v/>
      </c>
      <c r="F121" t="str">
        <f>""</f>
        <v/>
      </c>
      <c r="G121" t="str">
        <f>""</f>
        <v/>
      </c>
      <c r="H121" t="str">
        <f>""</f>
        <v/>
      </c>
      <c r="I121" t="str">
        <f>""</f>
        <v/>
      </c>
      <c r="J121" t="str">
        <f>""</f>
        <v/>
      </c>
      <c r="K121" t="str">
        <f>""</f>
        <v/>
      </c>
      <c r="L121" t="str">
        <f>""</f>
        <v/>
      </c>
      <c r="M121" t="str">
        <f>""</f>
        <v/>
      </c>
      <c r="N121" t="str">
        <f>""</f>
        <v/>
      </c>
      <c r="O121" t="str">
        <f>""</f>
        <v/>
      </c>
      <c r="P121" t="str">
        <f>""</f>
        <v/>
      </c>
      <c r="Q121" t="str">
        <f>""</f>
        <v/>
      </c>
      <c r="R121" t="str">
        <f>""</f>
        <v/>
      </c>
      <c r="S121" t="str">
        <f>""</f>
        <v/>
      </c>
      <c r="T121" t="str">
        <f>""</f>
        <v/>
      </c>
      <c r="U121" t="str">
        <f>""</f>
        <v/>
      </c>
      <c r="V121" t="str">
        <f>""</f>
        <v/>
      </c>
      <c r="W121" t="str">
        <f>""</f>
        <v/>
      </c>
      <c r="X121" t="str">
        <f>""</f>
        <v/>
      </c>
      <c r="Y121" t="str">
        <f>""</f>
        <v/>
      </c>
      <c r="Z121" t="str">
        <f>""</f>
        <v/>
      </c>
      <c r="AA121" t="str">
        <f>"0.000"</f>
        <v>0.000</v>
      </c>
      <c r="AB121" t="str">
        <f>""</f>
        <v/>
      </c>
      <c r="AC121" t="str">
        <f>""</f>
        <v/>
      </c>
      <c r="AD121" t="str">
        <f>""</f>
        <v/>
      </c>
      <c r="AE121" t="str">
        <f>""</f>
        <v/>
      </c>
      <c r="AF121" t="str">
        <f>""</f>
        <v/>
      </c>
      <c r="AG121" t="str">
        <f>""</f>
        <v/>
      </c>
      <c r="AH121" t="str">
        <f>""</f>
        <v/>
      </c>
      <c r="AI121" t="str">
        <f>""</f>
        <v/>
      </c>
      <c r="AJ121" t="str">
        <f>""</f>
        <v/>
      </c>
      <c r="AK121" t="str">
        <f>""</f>
        <v/>
      </c>
      <c r="AL121" t="str">
        <f>""</f>
        <v/>
      </c>
      <c r="AM121" t="str">
        <f>""</f>
        <v/>
      </c>
      <c r="AN121" t="str">
        <f>""</f>
        <v/>
      </c>
      <c r="AO121" t="str">
        <f>""</f>
        <v/>
      </c>
      <c r="AP121" t="str">
        <f>""</f>
        <v/>
      </c>
      <c r="AQ121" t="str">
        <f>""</f>
        <v/>
      </c>
      <c r="AR121" t="str">
        <f>""</f>
        <v/>
      </c>
      <c r="AS121" t="str">
        <f>""</f>
        <v/>
      </c>
      <c r="AT121" t="str">
        <f>""</f>
        <v/>
      </c>
      <c r="AU121" t="str">
        <f>""</f>
        <v/>
      </c>
      <c r="AV121" t="str">
        <f>""</f>
        <v/>
      </c>
      <c r="AW121" t="str">
        <f>""</f>
        <v/>
      </c>
      <c r="AX121" t="str">
        <f>""</f>
        <v/>
      </c>
      <c r="AY121" t="str">
        <f>""</f>
        <v/>
      </c>
      <c r="AZ121" t="str">
        <f>""</f>
        <v/>
      </c>
      <c r="BA121" t="str">
        <f>""</f>
        <v/>
      </c>
    </row>
    <row r="122" spans="2:53" x14ac:dyDescent="0.2">
      <c r="B122" t="str">
        <f>""</f>
        <v/>
      </c>
      <c r="C122" t="str">
        <f>""</f>
        <v/>
      </c>
      <c r="D122" t="str">
        <f>""</f>
        <v/>
      </c>
      <c r="E122" t="str">
        <f>""</f>
        <v/>
      </c>
      <c r="F122" t="str">
        <f>""</f>
        <v/>
      </c>
      <c r="G122" t="str">
        <f>""</f>
        <v/>
      </c>
      <c r="H122" t="str">
        <f>""</f>
        <v/>
      </c>
      <c r="I122" t="str">
        <f>""</f>
        <v/>
      </c>
      <c r="J122" t="str">
        <f>""</f>
        <v/>
      </c>
      <c r="K122" t="str">
        <f>""</f>
        <v/>
      </c>
      <c r="L122" t="str">
        <f>""</f>
        <v/>
      </c>
      <c r="M122" t="str">
        <f>""</f>
        <v/>
      </c>
      <c r="N122" t="str">
        <f>""</f>
        <v/>
      </c>
      <c r="O122" t="str">
        <f>""</f>
        <v/>
      </c>
      <c r="P122" t="str">
        <f>""</f>
        <v/>
      </c>
      <c r="Q122" t="str">
        <f>""</f>
        <v/>
      </c>
      <c r="R122" t="str">
        <f>""</f>
        <v/>
      </c>
      <c r="S122" t="str">
        <f>""</f>
        <v/>
      </c>
      <c r="T122" t="str">
        <f>""</f>
        <v/>
      </c>
      <c r="U122" t="str">
        <f>""</f>
        <v/>
      </c>
      <c r="V122" t="str">
        <f>""</f>
        <v/>
      </c>
      <c r="W122" t="str">
        <f>""</f>
        <v/>
      </c>
      <c r="X122" t="str">
        <f>""</f>
        <v/>
      </c>
      <c r="Y122" t="str">
        <f>""</f>
        <v/>
      </c>
      <c r="Z122" t="str">
        <f>""</f>
        <v/>
      </c>
      <c r="AA122" t="str">
        <f>"[0.030]"</f>
        <v>[0.030]</v>
      </c>
      <c r="AB122" t="str">
        <f>""</f>
        <v/>
      </c>
      <c r="AC122" t="str">
        <f>""</f>
        <v/>
      </c>
      <c r="AD122" t="str">
        <f>""</f>
        <v/>
      </c>
      <c r="AE122" t="str">
        <f>""</f>
        <v/>
      </c>
      <c r="AF122" t="str">
        <f>""</f>
        <v/>
      </c>
      <c r="AG122" t="str">
        <f>""</f>
        <v/>
      </c>
      <c r="AH122" t="str">
        <f>""</f>
        <v/>
      </c>
      <c r="AI122" t="str">
        <f>""</f>
        <v/>
      </c>
      <c r="AJ122" t="str">
        <f>""</f>
        <v/>
      </c>
      <c r="AK122" t="str">
        <f>""</f>
        <v/>
      </c>
      <c r="AL122" t="str">
        <f>""</f>
        <v/>
      </c>
      <c r="AM122" t="str">
        <f>""</f>
        <v/>
      </c>
      <c r="AN122" t="str">
        <f>""</f>
        <v/>
      </c>
      <c r="AO122" t="str">
        <f>""</f>
        <v/>
      </c>
      <c r="AP122" t="str">
        <f>""</f>
        <v/>
      </c>
      <c r="AQ122" t="str">
        <f>""</f>
        <v/>
      </c>
      <c r="AR122" t="str">
        <f>""</f>
        <v/>
      </c>
      <c r="AS122" t="str">
        <f>""</f>
        <v/>
      </c>
      <c r="AT122" t="str">
        <f>""</f>
        <v/>
      </c>
      <c r="AU122" t="str">
        <f>""</f>
        <v/>
      </c>
      <c r="AV122" t="str">
        <f>""</f>
        <v/>
      </c>
      <c r="AW122" t="str">
        <f>""</f>
        <v/>
      </c>
      <c r="AX122" t="str">
        <f>""</f>
        <v/>
      </c>
      <c r="AY122" t="str">
        <f>""</f>
        <v/>
      </c>
      <c r="AZ122" t="str">
        <f>""</f>
        <v/>
      </c>
      <c r="BA122" t="str">
        <f>""</f>
        <v/>
      </c>
    </row>
    <row r="123" spans="2:53" x14ac:dyDescent="0.2">
      <c r="B123" t="str">
        <f>"Number of males who left household 1998-2007"</f>
        <v>Number of males who left household 1998-2007</v>
      </c>
      <c r="C123" t="str">
        <f>""</f>
        <v/>
      </c>
      <c r="D123" t="str">
        <f>""</f>
        <v/>
      </c>
      <c r="E123" t="str">
        <f>""</f>
        <v/>
      </c>
      <c r="F123" t="str">
        <f>""</f>
        <v/>
      </c>
      <c r="G123" t="str">
        <f>""</f>
        <v/>
      </c>
      <c r="H123" t="str">
        <f>""</f>
        <v/>
      </c>
      <c r="I123" t="str">
        <f>""</f>
        <v/>
      </c>
      <c r="J123" t="str">
        <f>""</f>
        <v/>
      </c>
      <c r="K123" t="str">
        <f>""</f>
        <v/>
      </c>
      <c r="L123" t="str">
        <f>""</f>
        <v/>
      </c>
      <c r="M123" t="str">
        <f>""</f>
        <v/>
      </c>
      <c r="N123" t="str">
        <f>""</f>
        <v/>
      </c>
      <c r="O123" t="str">
        <f>""</f>
        <v/>
      </c>
      <c r="P123" t="str">
        <f>""</f>
        <v/>
      </c>
      <c r="Q123" t="str">
        <f>""</f>
        <v/>
      </c>
      <c r="R123" t="str">
        <f>""</f>
        <v/>
      </c>
      <c r="S123" t="str">
        <f>""</f>
        <v/>
      </c>
      <c r="T123" t="str">
        <f>""</f>
        <v/>
      </c>
      <c r="U123" t="str">
        <f>""</f>
        <v/>
      </c>
      <c r="V123" t="str">
        <f>""</f>
        <v/>
      </c>
      <c r="W123" t="str">
        <f>""</f>
        <v/>
      </c>
      <c r="X123" t="str">
        <f>""</f>
        <v/>
      </c>
      <c r="Y123" t="str">
        <f>""</f>
        <v/>
      </c>
      <c r="Z123" t="str">
        <f>""</f>
        <v/>
      </c>
      <c r="AA123" t="str">
        <f>""</f>
        <v/>
      </c>
      <c r="AB123" t="str">
        <f>"-0.066***"</f>
        <v>-0.066***</v>
      </c>
      <c r="AC123" t="str">
        <f>""</f>
        <v/>
      </c>
      <c r="AD123" t="str">
        <f>""</f>
        <v/>
      </c>
      <c r="AE123" t="str">
        <f>""</f>
        <v/>
      </c>
      <c r="AF123" t="str">
        <f>""</f>
        <v/>
      </c>
      <c r="AG123" t="str">
        <f>""</f>
        <v/>
      </c>
      <c r="AH123" t="str">
        <f>""</f>
        <v/>
      </c>
      <c r="AI123" t="str">
        <f>""</f>
        <v/>
      </c>
      <c r="AJ123" t="str">
        <f>""</f>
        <v/>
      </c>
      <c r="AK123" t="str">
        <f>""</f>
        <v/>
      </c>
      <c r="AL123" t="str">
        <f>""</f>
        <v/>
      </c>
      <c r="AM123" t="str">
        <f>""</f>
        <v/>
      </c>
      <c r="AN123" t="str">
        <f>""</f>
        <v/>
      </c>
      <c r="AO123" t="str">
        <f>""</f>
        <v/>
      </c>
      <c r="AP123" t="str">
        <f>""</f>
        <v/>
      </c>
      <c r="AQ123" t="str">
        <f>""</f>
        <v/>
      </c>
      <c r="AR123" t="str">
        <f>""</f>
        <v/>
      </c>
      <c r="AS123" t="str">
        <f>""</f>
        <v/>
      </c>
      <c r="AT123" t="str">
        <f>""</f>
        <v/>
      </c>
      <c r="AU123" t="str">
        <f>""</f>
        <v/>
      </c>
      <c r="AV123" t="str">
        <f>""</f>
        <v/>
      </c>
      <c r="AW123" t="str">
        <f>""</f>
        <v/>
      </c>
      <c r="AX123" t="str">
        <f>""</f>
        <v/>
      </c>
      <c r="AY123" t="str">
        <f>""</f>
        <v/>
      </c>
      <c r="AZ123" t="str">
        <f>""</f>
        <v/>
      </c>
      <c r="BA123" t="str">
        <f>""</f>
        <v/>
      </c>
    </row>
    <row r="124" spans="2:53" x14ac:dyDescent="0.2">
      <c r="B124" t="str">
        <f>""</f>
        <v/>
      </c>
      <c r="C124" t="str">
        <f>""</f>
        <v/>
      </c>
      <c r="D124" t="str">
        <f>""</f>
        <v/>
      </c>
      <c r="E124" t="str">
        <f>""</f>
        <v/>
      </c>
      <c r="F124" t="str">
        <f>""</f>
        <v/>
      </c>
      <c r="G124" t="str">
        <f>""</f>
        <v/>
      </c>
      <c r="H124" t="str">
        <f>""</f>
        <v/>
      </c>
      <c r="I124" t="str">
        <f>""</f>
        <v/>
      </c>
      <c r="J124" t="str">
        <f>""</f>
        <v/>
      </c>
      <c r="K124" t="str">
        <f>""</f>
        <v/>
      </c>
      <c r="L124" t="str">
        <f>""</f>
        <v/>
      </c>
      <c r="M124" t="str">
        <f>""</f>
        <v/>
      </c>
      <c r="N124" t="str">
        <f>""</f>
        <v/>
      </c>
      <c r="O124" t="str">
        <f>""</f>
        <v/>
      </c>
      <c r="P124" t="str">
        <f>""</f>
        <v/>
      </c>
      <c r="Q124" t="str">
        <f>""</f>
        <v/>
      </c>
      <c r="R124" t="str">
        <f>""</f>
        <v/>
      </c>
      <c r="S124" t="str">
        <f>""</f>
        <v/>
      </c>
      <c r="T124" t="str">
        <f>""</f>
        <v/>
      </c>
      <c r="U124" t="str">
        <f>""</f>
        <v/>
      </c>
      <c r="V124" t="str">
        <f>""</f>
        <v/>
      </c>
      <c r="W124" t="str">
        <f>""</f>
        <v/>
      </c>
      <c r="X124" t="str">
        <f>""</f>
        <v/>
      </c>
      <c r="Y124" t="str">
        <f>""</f>
        <v/>
      </c>
      <c r="Z124" t="str">
        <f>""</f>
        <v/>
      </c>
      <c r="AA124" t="str">
        <f>""</f>
        <v/>
      </c>
      <c r="AB124" t="str">
        <f>"[0.024]"</f>
        <v>[0.024]</v>
      </c>
      <c r="AC124" t="str">
        <f>""</f>
        <v/>
      </c>
      <c r="AD124" t="str">
        <f>""</f>
        <v/>
      </c>
      <c r="AE124" t="str">
        <f>""</f>
        <v/>
      </c>
      <c r="AF124" t="str">
        <f>""</f>
        <v/>
      </c>
      <c r="AG124" t="str">
        <f>""</f>
        <v/>
      </c>
      <c r="AH124" t="str">
        <f>""</f>
        <v/>
      </c>
      <c r="AI124" t="str">
        <f>""</f>
        <v/>
      </c>
      <c r="AJ124" t="str">
        <f>""</f>
        <v/>
      </c>
      <c r="AK124" t="str">
        <f>""</f>
        <v/>
      </c>
      <c r="AL124" t="str">
        <f>""</f>
        <v/>
      </c>
      <c r="AM124" t="str">
        <f>""</f>
        <v/>
      </c>
      <c r="AN124" t="str">
        <f>""</f>
        <v/>
      </c>
      <c r="AO124" t="str">
        <f>""</f>
        <v/>
      </c>
      <c r="AP124" t="str">
        <f>""</f>
        <v/>
      </c>
      <c r="AQ124" t="str">
        <f>""</f>
        <v/>
      </c>
      <c r="AR124" t="str">
        <f>""</f>
        <v/>
      </c>
      <c r="AS124" t="str">
        <f>""</f>
        <v/>
      </c>
      <c r="AT124" t="str">
        <f>""</f>
        <v/>
      </c>
      <c r="AU124" t="str">
        <f>""</f>
        <v/>
      </c>
      <c r="AV124" t="str">
        <f>""</f>
        <v/>
      </c>
      <c r="AW124" t="str">
        <f>""</f>
        <v/>
      </c>
      <c r="AX124" t="str">
        <f>""</f>
        <v/>
      </c>
      <c r="AY124" t="str">
        <f>""</f>
        <v/>
      </c>
      <c r="AZ124" t="str">
        <f>""</f>
        <v/>
      </c>
      <c r="BA124" t="str">
        <f>""</f>
        <v/>
      </c>
    </row>
    <row r="125" spans="2:53" x14ac:dyDescent="0.2">
      <c r="B125" t="str">
        <f>"Interaction"</f>
        <v>Interaction</v>
      </c>
      <c r="C125" t="str">
        <f>""</f>
        <v/>
      </c>
      <c r="D125" t="str">
        <f>""</f>
        <v/>
      </c>
      <c r="E125" t="str">
        <f>""</f>
        <v/>
      </c>
      <c r="F125" t="str">
        <f>""</f>
        <v/>
      </c>
      <c r="G125" t="str">
        <f>""</f>
        <v/>
      </c>
      <c r="H125" t="str">
        <f>""</f>
        <v/>
      </c>
      <c r="I125" t="str">
        <f>""</f>
        <v/>
      </c>
      <c r="J125" t="str">
        <f>""</f>
        <v/>
      </c>
      <c r="K125" t="str">
        <f>""</f>
        <v/>
      </c>
      <c r="L125" t="str">
        <f>""</f>
        <v/>
      </c>
      <c r="M125" t="str">
        <f>""</f>
        <v/>
      </c>
      <c r="N125" t="str">
        <f>""</f>
        <v/>
      </c>
      <c r="O125" t="str">
        <f>""</f>
        <v/>
      </c>
      <c r="P125" t="str">
        <f>""</f>
        <v/>
      </c>
      <c r="Q125" t="str">
        <f>""</f>
        <v/>
      </c>
      <c r="R125" t="str">
        <f>""</f>
        <v/>
      </c>
      <c r="S125" t="str">
        <f>""</f>
        <v/>
      </c>
      <c r="T125" t="str">
        <f>""</f>
        <v/>
      </c>
      <c r="U125" t="str">
        <f>""</f>
        <v/>
      </c>
      <c r="V125" t="str">
        <f>""</f>
        <v/>
      </c>
      <c r="W125" t="str">
        <f>""</f>
        <v/>
      </c>
      <c r="X125" t="str">
        <f>""</f>
        <v/>
      </c>
      <c r="Y125" t="str">
        <f>""</f>
        <v/>
      </c>
      <c r="Z125" t="str">
        <f>""</f>
        <v/>
      </c>
      <c r="AA125" t="str">
        <f>""</f>
        <v/>
      </c>
      <c r="AB125" t="str">
        <f>"-0.007"</f>
        <v>-0.007</v>
      </c>
      <c r="AC125" t="str">
        <f>""</f>
        <v/>
      </c>
      <c r="AD125" t="str">
        <f>""</f>
        <v/>
      </c>
      <c r="AE125" t="str">
        <f>""</f>
        <v/>
      </c>
      <c r="AF125" t="str">
        <f>""</f>
        <v/>
      </c>
      <c r="AG125" t="str">
        <f>""</f>
        <v/>
      </c>
      <c r="AH125" t="str">
        <f>""</f>
        <v/>
      </c>
      <c r="AI125" t="str">
        <f>""</f>
        <v/>
      </c>
      <c r="AJ125" t="str">
        <f>""</f>
        <v/>
      </c>
      <c r="AK125" t="str">
        <f>""</f>
        <v/>
      </c>
      <c r="AL125" t="str">
        <f>""</f>
        <v/>
      </c>
      <c r="AM125" t="str">
        <f>""</f>
        <v/>
      </c>
      <c r="AN125" t="str">
        <f>""</f>
        <v/>
      </c>
      <c r="AO125" t="str">
        <f>""</f>
        <v/>
      </c>
      <c r="AP125" t="str">
        <f>""</f>
        <v/>
      </c>
      <c r="AQ125" t="str">
        <f>""</f>
        <v/>
      </c>
      <c r="AR125" t="str">
        <f>""</f>
        <v/>
      </c>
      <c r="AS125" t="str">
        <f>""</f>
        <v/>
      </c>
      <c r="AT125" t="str">
        <f>""</f>
        <v/>
      </c>
      <c r="AU125" t="str">
        <f>""</f>
        <v/>
      </c>
      <c r="AV125" t="str">
        <f>""</f>
        <v/>
      </c>
      <c r="AW125" t="str">
        <f>""</f>
        <v/>
      </c>
      <c r="AX125" t="str">
        <f>""</f>
        <v/>
      </c>
      <c r="AY125" t="str">
        <f>""</f>
        <v/>
      </c>
      <c r="AZ125" t="str">
        <f>""</f>
        <v/>
      </c>
      <c r="BA125" t="str">
        <f>""</f>
        <v/>
      </c>
    </row>
    <row r="126" spans="2:53" x14ac:dyDescent="0.2">
      <c r="B126" t="str">
        <f>""</f>
        <v/>
      </c>
      <c r="C126" t="str">
        <f>""</f>
        <v/>
      </c>
      <c r="D126" t="str">
        <f>""</f>
        <v/>
      </c>
      <c r="E126" t="str">
        <f>""</f>
        <v/>
      </c>
      <c r="F126" t="str">
        <f>""</f>
        <v/>
      </c>
      <c r="G126" t="str">
        <f>""</f>
        <v/>
      </c>
      <c r="H126" t="str">
        <f>""</f>
        <v/>
      </c>
      <c r="I126" t="str">
        <f>""</f>
        <v/>
      </c>
      <c r="J126" t="str">
        <f>""</f>
        <v/>
      </c>
      <c r="K126" t="str">
        <f>""</f>
        <v/>
      </c>
      <c r="L126" t="str">
        <f>""</f>
        <v/>
      </c>
      <c r="M126" t="str">
        <f>""</f>
        <v/>
      </c>
      <c r="N126" t="str">
        <f>""</f>
        <v/>
      </c>
      <c r="O126" t="str">
        <f>""</f>
        <v/>
      </c>
      <c r="P126" t="str">
        <f>""</f>
        <v/>
      </c>
      <c r="Q126" t="str">
        <f>""</f>
        <v/>
      </c>
      <c r="R126" t="str">
        <f>""</f>
        <v/>
      </c>
      <c r="S126" t="str">
        <f>""</f>
        <v/>
      </c>
      <c r="T126" t="str">
        <f>""</f>
        <v/>
      </c>
      <c r="U126" t="str">
        <f>""</f>
        <v/>
      </c>
      <c r="V126" t="str">
        <f>""</f>
        <v/>
      </c>
      <c r="W126" t="str">
        <f>""</f>
        <v/>
      </c>
      <c r="X126" t="str">
        <f>""</f>
        <v/>
      </c>
      <c r="Y126" t="str">
        <f>""</f>
        <v/>
      </c>
      <c r="Z126" t="str">
        <f>""</f>
        <v/>
      </c>
      <c r="AA126" t="str">
        <f>""</f>
        <v/>
      </c>
      <c r="AB126" t="str">
        <f>"[0.017]"</f>
        <v>[0.017]</v>
      </c>
      <c r="AC126" t="str">
        <f>""</f>
        <v/>
      </c>
      <c r="AD126" t="str">
        <f>""</f>
        <v/>
      </c>
      <c r="AE126" t="str">
        <f>""</f>
        <v/>
      </c>
      <c r="AF126" t="str">
        <f>""</f>
        <v/>
      </c>
      <c r="AG126" t="str">
        <f>""</f>
        <v/>
      </c>
      <c r="AH126" t="str">
        <f>""</f>
        <v/>
      </c>
      <c r="AI126" t="str">
        <f>""</f>
        <v/>
      </c>
      <c r="AJ126" t="str">
        <f>""</f>
        <v/>
      </c>
      <c r="AK126" t="str">
        <f>""</f>
        <v/>
      </c>
      <c r="AL126" t="str">
        <f>""</f>
        <v/>
      </c>
      <c r="AM126" t="str">
        <f>""</f>
        <v/>
      </c>
      <c r="AN126" t="str">
        <f>""</f>
        <v/>
      </c>
      <c r="AO126" t="str">
        <f>""</f>
        <v/>
      </c>
      <c r="AP126" t="str">
        <f>""</f>
        <v/>
      </c>
      <c r="AQ126" t="str">
        <f>""</f>
        <v/>
      </c>
      <c r="AR126" t="str">
        <f>""</f>
        <v/>
      </c>
      <c r="AS126" t="str">
        <f>""</f>
        <v/>
      </c>
      <c r="AT126" t="str">
        <f>""</f>
        <v/>
      </c>
      <c r="AU126" t="str">
        <f>""</f>
        <v/>
      </c>
      <c r="AV126" t="str">
        <f>""</f>
        <v/>
      </c>
      <c r="AW126" t="str">
        <f>""</f>
        <v/>
      </c>
      <c r="AX126" t="str">
        <f>""</f>
        <v/>
      </c>
      <c r="AY126" t="str">
        <f>""</f>
        <v/>
      </c>
      <c r="AZ126" t="str">
        <f>""</f>
        <v/>
      </c>
      <c r="BA126" t="str">
        <f>""</f>
        <v/>
      </c>
    </row>
    <row r="127" spans="2:53" x14ac:dyDescent="0.2">
      <c r="B127" t="str">
        <f>"Share of males  who left household 1998-2007"</f>
        <v>Share of males  who left household 1998-2007</v>
      </c>
      <c r="C127" t="str">
        <f>""</f>
        <v/>
      </c>
      <c r="D127" t="str">
        <f>""</f>
        <v/>
      </c>
      <c r="E127" t="str">
        <f>""</f>
        <v/>
      </c>
      <c r="F127" t="str">
        <f>""</f>
        <v/>
      </c>
      <c r="G127" t="str">
        <f>""</f>
        <v/>
      </c>
      <c r="H127" t="str">
        <f>""</f>
        <v/>
      </c>
      <c r="I127" t="str">
        <f>""</f>
        <v/>
      </c>
      <c r="J127" t="str">
        <f>""</f>
        <v/>
      </c>
      <c r="K127" t="str">
        <f>""</f>
        <v/>
      </c>
      <c r="L127" t="str">
        <f>""</f>
        <v/>
      </c>
      <c r="M127" t="str">
        <f>""</f>
        <v/>
      </c>
      <c r="N127" t="str">
        <f>""</f>
        <v/>
      </c>
      <c r="O127" t="str">
        <f>""</f>
        <v/>
      </c>
      <c r="P127" t="str">
        <f>""</f>
        <v/>
      </c>
      <c r="Q127" t="str">
        <f>""</f>
        <v/>
      </c>
      <c r="R127" t="str">
        <f>""</f>
        <v/>
      </c>
      <c r="S127" t="str">
        <f>""</f>
        <v/>
      </c>
      <c r="T127" t="str">
        <f>""</f>
        <v/>
      </c>
      <c r="U127" t="str">
        <f>""</f>
        <v/>
      </c>
      <c r="V127" t="str">
        <f>""</f>
        <v/>
      </c>
      <c r="W127" t="str">
        <f>""</f>
        <v/>
      </c>
      <c r="X127" t="str">
        <f>""</f>
        <v/>
      </c>
      <c r="Y127" t="str">
        <f>""</f>
        <v/>
      </c>
      <c r="Z127" t="str">
        <f>""</f>
        <v/>
      </c>
      <c r="AA127" t="str">
        <f>""</f>
        <v/>
      </c>
      <c r="AB127" t="str">
        <f>""</f>
        <v/>
      </c>
      <c r="AC127" t="str">
        <f>"-0.128***"</f>
        <v>-0.128***</v>
      </c>
      <c r="AD127" t="str">
        <f>""</f>
        <v/>
      </c>
      <c r="AE127" t="str">
        <f>""</f>
        <v/>
      </c>
      <c r="AF127" t="str">
        <f>""</f>
        <v/>
      </c>
      <c r="AG127" t="str">
        <f>""</f>
        <v/>
      </c>
      <c r="AH127" t="str">
        <f>""</f>
        <v/>
      </c>
      <c r="AI127" t="str">
        <f>""</f>
        <v/>
      </c>
      <c r="AJ127" t="str">
        <f>""</f>
        <v/>
      </c>
      <c r="AK127" t="str">
        <f>""</f>
        <v/>
      </c>
      <c r="AL127" t="str">
        <f>""</f>
        <v/>
      </c>
      <c r="AM127" t="str">
        <f>""</f>
        <v/>
      </c>
      <c r="AN127" t="str">
        <f>""</f>
        <v/>
      </c>
      <c r="AO127" t="str">
        <f>""</f>
        <v/>
      </c>
      <c r="AP127" t="str">
        <f>""</f>
        <v/>
      </c>
      <c r="AQ127" t="str">
        <f>""</f>
        <v/>
      </c>
      <c r="AR127" t="str">
        <f>""</f>
        <v/>
      </c>
      <c r="AS127" t="str">
        <f>""</f>
        <v/>
      </c>
      <c r="AT127" t="str">
        <f>""</f>
        <v/>
      </c>
      <c r="AU127" t="str">
        <f>""</f>
        <v/>
      </c>
      <c r="AV127" t="str">
        <f>""</f>
        <v/>
      </c>
      <c r="AW127" t="str">
        <f>""</f>
        <v/>
      </c>
      <c r="AX127" t="str">
        <f>""</f>
        <v/>
      </c>
      <c r="AY127" t="str">
        <f>""</f>
        <v/>
      </c>
      <c r="AZ127" t="str">
        <f>""</f>
        <v/>
      </c>
      <c r="BA127" t="str">
        <f>""</f>
        <v/>
      </c>
    </row>
    <row r="128" spans="2:53" x14ac:dyDescent="0.2">
      <c r="B128" t="str">
        <f>""</f>
        <v/>
      </c>
      <c r="C128" t="str">
        <f>""</f>
        <v/>
      </c>
      <c r="D128" t="str">
        <f>""</f>
        <v/>
      </c>
      <c r="E128" t="str">
        <f>""</f>
        <v/>
      </c>
      <c r="F128" t="str">
        <f>""</f>
        <v/>
      </c>
      <c r="G128" t="str">
        <f>""</f>
        <v/>
      </c>
      <c r="H128" t="str">
        <f>""</f>
        <v/>
      </c>
      <c r="I128" t="str">
        <f>""</f>
        <v/>
      </c>
      <c r="J128" t="str">
        <f>""</f>
        <v/>
      </c>
      <c r="K128" t="str">
        <f>""</f>
        <v/>
      </c>
      <c r="L128" t="str">
        <f>""</f>
        <v/>
      </c>
      <c r="M128" t="str">
        <f>""</f>
        <v/>
      </c>
      <c r="N128" t="str">
        <f>""</f>
        <v/>
      </c>
      <c r="O128" t="str">
        <f>""</f>
        <v/>
      </c>
      <c r="P128" t="str">
        <f>""</f>
        <v/>
      </c>
      <c r="Q128" t="str">
        <f>""</f>
        <v/>
      </c>
      <c r="R128" t="str">
        <f>""</f>
        <v/>
      </c>
      <c r="S128" t="str">
        <f>""</f>
        <v/>
      </c>
      <c r="T128" t="str">
        <f>""</f>
        <v/>
      </c>
      <c r="U128" t="str">
        <f>""</f>
        <v/>
      </c>
      <c r="V128" t="str">
        <f>""</f>
        <v/>
      </c>
      <c r="W128" t="str">
        <f>""</f>
        <v/>
      </c>
      <c r="X128" t="str">
        <f>""</f>
        <v/>
      </c>
      <c r="Y128" t="str">
        <f>""</f>
        <v/>
      </c>
      <c r="Z128" t="str">
        <f>""</f>
        <v/>
      </c>
      <c r="AA128" t="str">
        <f>""</f>
        <v/>
      </c>
      <c r="AB128" t="str">
        <f>""</f>
        <v/>
      </c>
      <c r="AC128" t="str">
        <f>"[0.049]"</f>
        <v>[0.049]</v>
      </c>
      <c r="AD128" t="str">
        <f>""</f>
        <v/>
      </c>
      <c r="AE128" t="str">
        <f>""</f>
        <v/>
      </c>
      <c r="AF128" t="str">
        <f>""</f>
        <v/>
      </c>
      <c r="AG128" t="str">
        <f>""</f>
        <v/>
      </c>
      <c r="AH128" t="str">
        <f>""</f>
        <v/>
      </c>
      <c r="AI128" t="str">
        <f>""</f>
        <v/>
      </c>
      <c r="AJ128" t="str">
        <f>""</f>
        <v/>
      </c>
      <c r="AK128" t="str">
        <f>""</f>
        <v/>
      </c>
      <c r="AL128" t="str">
        <f>""</f>
        <v/>
      </c>
      <c r="AM128" t="str">
        <f>""</f>
        <v/>
      </c>
      <c r="AN128" t="str">
        <f>""</f>
        <v/>
      </c>
      <c r="AO128" t="str">
        <f>""</f>
        <v/>
      </c>
      <c r="AP128" t="str">
        <f>""</f>
        <v/>
      </c>
      <c r="AQ128" t="str">
        <f>""</f>
        <v/>
      </c>
      <c r="AR128" t="str">
        <f>""</f>
        <v/>
      </c>
      <c r="AS128" t="str">
        <f>""</f>
        <v/>
      </c>
      <c r="AT128" t="str">
        <f>""</f>
        <v/>
      </c>
      <c r="AU128" t="str">
        <f>""</f>
        <v/>
      </c>
      <c r="AV128" t="str">
        <f>""</f>
        <v/>
      </c>
      <c r="AW128" t="str">
        <f>""</f>
        <v/>
      </c>
      <c r="AX128" t="str">
        <f>""</f>
        <v/>
      </c>
      <c r="AY128" t="str">
        <f>""</f>
        <v/>
      </c>
      <c r="AZ128" t="str">
        <f>""</f>
        <v/>
      </c>
      <c r="BA128" t="str">
        <f>""</f>
        <v/>
      </c>
    </row>
    <row r="129" spans="2:53" x14ac:dyDescent="0.2">
      <c r="B129" t="str">
        <f>"Interaction"</f>
        <v>Interaction</v>
      </c>
      <c r="C129" t="str">
        <f>""</f>
        <v/>
      </c>
      <c r="D129" t="str">
        <f>""</f>
        <v/>
      </c>
      <c r="E129" t="str">
        <f>""</f>
        <v/>
      </c>
      <c r="F129" t="str">
        <f>""</f>
        <v/>
      </c>
      <c r="G129" t="str">
        <f>""</f>
        <v/>
      </c>
      <c r="H129" t="str">
        <f>""</f>
        <v/>
      </c>
      <c r="I129" t="str">
        <f>""</f>
        <v/>
      </c>
      <c r="J129" t="str">
        <f>""</f>
        <v/>
      </c>
      <c r="K129" t="str">
        <f>""</f>
        <v/>
      </c>
      <c r="L129" t="str">
        <f>""</f>
        <v/>
      </c>
      <c r="M129" t="str">
        <f>""</f>
        <v/>
      </c>
      <c r="N129" t="str">
        <f>""</f>
        <v/>
      </c>
      <c r="O129" t="str">
        <f>""</f>
        <v/>
      </c>
      <c r="P129" t="str">
        <f>""</f>
        <v/>
      </c>
      <c r="Q129" t="str">
        <f>""</f>
        <v/>
      </c>
      <c r="R129" t="str">
        <f>""</f>
        <v/>
      </c>
      <c r="S129" t="str">
        <f>""</f>
        <v/>
      </c>
      <c r="T129" t="str">
        <f>""</f>
        <v/>
      </c>
      <c r="U129" t="str">
        <f>""</f>
        <v/>
      </c>
      <c r="V129" t="str">
        <f>""</f>
        <v/>
      </c>
      <c r="W129" t="str">
        <f>""</f>
        <v/>
      </c>
      <c r="X129" t="str">
        <f>""</f>
        <v/>
      </c>
      <c r="Y129" t="str">
        <f>""</f>
        <v/>
      </c>
      <c r="Z129" t="str">
        <f>""</f>
        <v/>
      </c>
      <c r="AA129" t="str">
        <f>""</f>
        <v/>
      </c>
      <c r="AB129" t="str">
        <f>""</f>
        <v/>
      </c>
      <c r="AC129" t="str">
        <f>"-0.006"</f>
        <v>-0.006</v>
      </c>
      <c r="AD129" t="str">
        <f>""</f>
        <v/>
      </c>
      <c r="AE129" t="str">
        <f>""</f>
        <v/>
      </c>
      <c r="AF129" t="str">
        <f>""</f>
        <v/>
      </c>
      <c r="AG129" t="str">
        <f>""</f>
        <v/>
      </c>
      <c r="AH129" t="str">
        <f>""</f>
        <v/>
      </c>
      <c r="AI129" t="str">
        <f>""</f>
        <v/>
      </c>
      <c r="AJ129" t="str">
        <f>""</f>
        <v/>
      </c>
      <c r="AK129" t="str">
        <f>""</f>
        <v/>
      </c>
      <c r="AL129" t="str">
        <f>""</f>
        <v/>
      </c>
      <c r="AM129" t="str">
        <f>""</f>
        <v/>
      </c>
      <c r="AN129" t="str">
        <f>""</f>
        <v/>
      </c>
      <c r="AO129" t="str">
        <f>""</f>
        <v/>
      </c>
      <c r="AP129" t="str">
        <f>""</f>
        <v/>
      </c>
      <c r="AQ129" t="str">
        <f>""</f>
        <v/>
      </c>
      <c r="AR129" t="str">
        <f>""</f>
        <v/>
      </c>
      <c r="AS129" t="str">
        <f>""</f>
        <v/>
      </c>
      <c r="AT129" t="str">
        <f>""</f>
        <v/>
      </c>
      <c r="AU129" t="str">
        <f>""</f>
        <v/>
      </c>
      <c r="AV129" t="str">
        <f>""</f>
        <v/>
      </c>
      <c r="AW129" t="str">
        <f>""</f>
        <v/>
      </c>
      <c r="AX129" t="str">
        <f>""</f>
        <v/>
      </c>
      <c r="AY129" t="str">
        <f>""</f>
        <v/>
      </c>
      <c r="AZ129" t="str">
        <f>""</f>
        <v/>
      </c>
      <c r="BA129" t="str">
        <f>""</f>
        <v/>
      </c>
    </row>
    <row r="130" spans="2:53" x14ac:dyDescent="0.2">
      <c r="B130" t="str">
        <f>""</f>
        <v/>
      </c>
      <c r="C130" t="str">
        <f>""</f>
        <v/>
      </c>
      <c r="D130" t="str">
        <f>""</f>
        <v/>
      </c>
      <c r="E130" t="str">
        <f>""</f>
        <v/>
      </c>
      <c r="F130" t="str">
        <f>""</f>
        <v/>
      </c>
      <c r="G130" t="str">
        <f>""</f>
        <v/>
      </c>
      <c r="H130" t="str">
        <f>""</f>
        <v/>
      </c>
      <c r="I130" t="str">
        <f>""</f>
        <v/>
      </c>
      <c r="J130" t="str">
        <f>""</f>
        <v/>
      </c>
      <c r="K130" t="str">
        <f>""</f>
        <v/>
      </c>
      <c r="L130" t="str">
        <f>""</f>
        <v/>
      </c>
      <c r="M130" t="str">
        <f>""</f>
        <v/>
      </c>
      <c r="N130" t="str">
        <f>""</f>
        <v/>
      </c>
      <c r="O130" t="str">
        <f>""</f>
        <v/>
      </c>
      <c r="P130" t="str">
        <f>""</f>
        <v/>
      </c>
      <c r="Q130" t="str">
        <f>""</f>
        <v/>
      </c>
      <c r="R130" t="str">
        <f>""</f>
        <v/>
      </c>
      <c r="S130" t="str">
        <f>""</f>
        <v/>
      </c>
      <c r="T130" t="str">
        <f>""</f>
        <v/>
      </c>
      <c r="U130" t="str">
        <f>""</f>
        <v/>
      </c>
      <c r="V130" t="str">
        <f>""</f>
        <v/>
      </c>
      <c r="W130" t="str">
        <f>""</f>
        <v/>
      </c>
      <c r="X130" t="str">
        <f>""</f>
        <v/>
      </c>
      <c r="Y130" t="str">
        <f>""</f>
        <v/>
      </c>
      <c r="Z130" t="str">
        <f>""</f>
        <v/>
      </c>
      <c r="AA130" t="str">
        <f>""</f>
        <v/>
      </c>
      <c r="AB130" t="str">
        <f>""</f>
        <v/>
      </c>
      <c r="AC130" t="str">
        <f>"[0.034]"</f>
        <v>[0.034]</v>
      </c>
      <c r="AD130" t="str">
        <f>""</f>
        <v/>
      </c>
      <c r="AE130" t="str">
        <f>""</f>
        <v/>
      </c>
      <c r="AF130" t="str">
        <f>""</f>
        <v/>
      </c>
      <c r="AG130" t="str">
        <f>""</f>
        <v/>
      </c>
      <c r="AH130" t="str">
        <f>""</f>
        <v/>
      </c>
      <c r="AI130" t="str">
        <f>""</f>
        <v/>
      </c>
      <c r="AJ130" t="str">
        <f>""</f>
        <v/>
      </c>
      <c r="AK130" t="str">
        <f>""</f>
        <v/>
      </c>
      <c r="AL130" t="str">
        <f>""</f>
        <v/>
      </c>
      <c r="AM130" t="str">
        <f>""</f>
        <v/>
      </c>
      <c r="AN130" t="str">
        <f>""</f>
        <v/>
      </c>
      <c r="AO130" t="str">
        <f>""</f>
        <v/>
      </c>
      <c r="AP130" t="str">
        <f>""</f>
        <v/>
      </c>
      <c r="AQ130" t="str">
        <f>""</f>
        <v/>
      </c>
      <c r="AR130" t="str">
        <f>""</f>
        <v/>
      </c>
      <c r="AS130" t="str">
        <f>""</f>
        <v/>
      </c>
      <c r="AT130" t="str">
        <f>""</f>
        <v/>
      </c>
      <c r="AU130" t="str">
        <f>""</f>
        <v/>
      </c>
      <c r="AV130" t="str">
        <f>""</f>
        <v/>
      </c>
      <c r="AW130" t="str">
        <f>""</f>
        <v/>
      </c>
      <c r="AX130" t="str">
        <f>""</f>
        <v/>
      </c>
      <c r="AY130" t="str">
        <f>""</f>
        <v/>
      </c>
      <c r="AZ130" t="str">
        <f>""</f>
        <v/>
      </c>
      <c r="BA130" t="str">
        <f>""</f>
        <v/>
      </c>
    </row>
    <row r="131" spans="2:53" x14ac:dyDescent="0.2">
      <c r="B131" t="str">
        <f>"Index of household victimization (dummy) (all shocks - sum) - PCA"</f>
        <v>Index of household victimization (dummy) (all shocks - sum) - PCA</v>
      </c>
      <c r="C131" t="str">
        <f>""</f>
        <v/>
      </c>
      <c r="D131" t="str">
        <f>""</f>
        <v/>
      </c>
      <c r="E131" t="str">
        <f>""</f>
        <v/>
      </c>
      <c r="F131" t="str">
        <f>""</f>
        <v/>
      </c>
      <c r="G131" t="str">
        <f>""</f>
        <v/>
      </c>
      <c r="H131" t="str">
        <f>""</f>
        <v/>
      </c>
      <c r="I131" t="str">
        <f>""</f>
        <v/>
      </c>
      <c r="J131" t="str">
        <f>""</f>
        <v/>
      </c>
      <c r="K131" t="str">
        <f>""</f>
        <v/>
      </c>
      <c r="L131" t="str">
        <f>""</f>
        <v/>
      </c>
      <c r="M131" t="str">
        <f>""</f>
        <v/>
      </c>
      <c r="N131" t="str">
        <f>""</f>
        <v/>
      </c>
      <c r="O131" t="str">
        <f>""</f>
        <v/>
      </c>
      <c r="P131" t="str">
        <f>""</f>
        <v/>
      </c>
      <c r="Q131" t="str">
        <f>""</f>
        <v/>
      </c>
      <c r="R131" t="str">
        <f>""</f>
        <v/>
      </c>
      <c r="S131" t="str">
        <f>""</f>
        <v/>
      </c>
      <c r="T131" t="str">
        <f>""</f>
        <v/>
      </c>
      <c r="U131" t="str">
        <f>""</f>
        <v/>
      </c>
      <c r="V131" t="str">
        <f>""</f>
        <v/>
      </c>
      <c r="W131" t="str">
        <f>""</f>
        <v/>
      </c>
      <c r="X131" t="str">
        <f>""</f>
        <v/>
      </c>
      <c r="Y131" t="str">
        <f>""</f>
        <v/>
      </c>
      <c r="Z131" t="str">
        <f>""</f>
        <v/>
      </c>
      <c r="AA131" t="str">
        <f>""</f>
        <v/>
      </c>
      <c r="AB131" t="str">
        <f>""</f>
        <v/>
      </c>
      <c r="AC131" t="str">
        <f>""</f>
        <v/>
      </c>
      <c r="AD131" t="str">
        <f>"0.004"</f>
        <v>0.004</v>
      </c>
      <c r="AE131" t="str">
        <f>"0.003"</f>
        <v>0.003</v>
      </c>
      <c r="AF131" t="str">
        <f>"0.005"</f>
        <v>0.005</v>
      </c>
      <c r="AG131" t="str">
        <f>""</f>
        <v/>
      </c>
      <c r="AH131" t="str">
        <f>""</f>
        <v/>
      </c>
      <c r="AI131" t="str">
        <f>""</f>
        <v/>
      </c>
      <c r="AJ131" t="str">
        <f>""</f>
        <v/>
      </c>
      <c r="AK131" t="str">
        <f>""</f>
        <v/>
      </c>
      <c r="AL131" t="str">
        <f>""</f>
        <v/>
      </c>
      <c r="AM131" t="str">
        <f>""</f>
        <v/>
      </c>
      <c r="AN131" t="str">
        <f>""</f>
        <v/>
      </c>
      <c r="AO131" t="str">
        <f>""</f>
        <v/>
      </c>
      <c r="AP131" t="str">
        <f>""</f>
        <v/>
      </c>
      <c r="AQ131" t="str">
        <f>""</f>
        <v/>
      </c>
      <c r="AR131" t="str">
        <f>""</f>
        <v/>
      </c>
      <c r="AS131" t="str">
        <f>""</f>
        <v/>
      </c>
      <c r="AT131" t="str">
        <f>""</f>
        <v/>
      </c>
      <c r="AU131" t="str">
        <f>""</f>
        <v/>
      </c>
      <c r="AV131" t="str">
        <f>""</f>
        <v/>
      </c>
      <c r="AW131" t="str">
        <f>""</f>
        <v/>
      </c>
      <c r="AX131" t="str">
        <f>""</f>
        <v/>
      </c>
      <c r="AY131" t="str">
        <f>""</f>
        <v/>
      </c>
      <c r="AZ131" t="str">
        <f>""</f>
        <v/>
      </c>
      <c r="BA131" t="str">
        <f>""</f>
        <v/>
      </c>
    </row>
    <row r="132" spans="2:53" x14ac:dyDescent="0.2">
      <c r="B132" t="str">
        <f>""</f>
        <v/>
      </c>
      <c r="C132" t="str">
        <f>""</f>
        <v/>
      </c>
      <c r="D132" t="str">
        <f>""</f>
        <v/>
      </c>
      <c r="E132" t="str">
        <f>""</f>
        <v/>
      </c>
      <c r="F132" t="str">
        <f>""</f>
        <v/>
      </c>
      <c r="G132" t="str">
        <f>""</f>
        <v/>
      </c>
      <c r="H132" t="str">
        <f>""</f>
        <v/>
      </c>
      <c r="I132" t="str">
        <f>""</f>
        <v/>
      </c>
      <c r="J132" t="str">
        <f>""</f>
        <v/>
      </c>
      <c r="K132" t="str">
        <f>""</f>
        <v/>
      </c>
      <c r="L132" t="str">
        <f>""</f>
        <v/>
      </c>
      <c r="M132" t="str">
        <f>""</f>
        <v/>
      </c>
      <c r="N132" t="str">
        <f>""</f>
        <v/>
      </c>
      <c r="O132" t="str">
        <f>""</f>
        <v/>
      </c>
      <c r="P132" t="str">
        <f>""</f>
        <v/>
      </c>
      <c r="Q132" t="str">
        <f>""</f>
        <v/>
      </c>
      <c r="R132" t="str">
        <f>""</f>
        <v/>
      </c>
      <c r="S132" t="str">
        <f>""</f>
        <v/>
      </c>
      <c r="T132" t="str">
        <f>""</f>
        <v/>
      </c>
      <c r="U132" t="str">
        <f>""</f>
        <v/>
      </c>
      <c r="V132" t="str">
        <f>""</f>
        <v/>
      </c>
      <c r="W132" t="str">
        <f>""</f>
        <v/>
      </c>
      <c r="X132" t="str">
        <f>""</f>
        <v/>
      </c>
      <c r="Y132" t="str">
        <f>""</f>
        <v/>
      </c>
      <c r="Z132" t="str">
        <f>""</f>
        <v/>
      </c>
      <c r="AA132" t="str">
        <f>""</f>
        <v/>
      </c>
      <c r="AB132" t="str">
        <f>""</f>
        <v/>
      </c>
      <c r="AC132" t="str">
        <f>""</f>
        <v/>
      </c>
      <c r="AD132" t="str">
        <f>"[0.013]"</f>
        <v>[0.013]</v>
      </c>
      <c r="AE132" t="str">
        <f>"[0.013]"</f>
        <v>[0.013]</v>
      </c>
      <c r="AF132" t="str">
        <f>"[0.013]"</f>
        <v>[0.013]</v>
      </c>
      <c r="AG132" t="str">
        <f>""</f>
        <v/>
      </c>
      <c r="AH132" t="str">
        <f>""</f>
        <v/>
      </c>
      <c r="AI132" t="str">
        <f>""</f>
        <v/>
      </c>
      <c r="AJ132" t="str">
        <f>""</f>
        <v/>
      </c>
      <c r="AK132" t="str">
        <f>""</f>
        <v/>
      </c>
      <c r="AL132" t="str">
        <f>""</f>
        <v/>
      </c>
      <c r="AM132" t="str">
        <f>""</f>
        <v/>
      </c>
      <c r="AN132" t="str">
        <f>""</f>
        <v/>
      </c>
      <c r="AO132" t="str">
        <f>""</f>
        <v/>
      </c>
      <c r="AP132" t="str">
        <f>""</f>
        <v/>
      </c>
      <c r="AQ132" t="str">
        <f>""</f>
        <v/>
      </c>
      <c r="AR132" t="str">
        <f>""</f>
        <v/>
      </c>
      <c r="AS132" t="str">
        <f>""</f>
        <v/>
      </c>
      <c r="AT132" t="str">
        <f>""</f>
        <v/>
      </c>
      <c r="AU132" t="str">
        <f>""</f>
        <v/>
      </c>
      <c r="AV132" t="str">
        <f>""</f>
        <v/>
      </c>
      <c r="AW132" t="str">
        <f>""</f>
        <v/>
      </c>
      <c r="AX132" t="str">
        <f>""</f>
        <v/>
      </c>
      <c r="AY132" t="str">
        <f>""</f>
        <v/>
      </c>
      <c r="AZ132" t="str">
        <f>""</f>
        <v/>
      </c>
      <c r="BA132" t="str">
        <f>""</f>
        <v/>
      </c>
    </row>
    <row r="133" spans="2:53" x14ac:dyDescent="0.2">
      <c r="B133" t="str">
        <f>"At least 1 male left the household in a given year (yes=1)"</f>
        <v>At least 1 male left the household in a given year (yes=1)</v>
      </c>
      <c r="C133" t="str">
        <f>""</f>
        <v/>
      </c>
      <c r="D133" t="str">
        <f>""</f>
        <v/>
      </c>
      <c r="E133" t="str">
        <f>""</f>
        <v/>
      </c>
      <c r="F133" t="str">
        <f>""</f>
        <v/>
      </c>
      <c r="G133" t="str">
        <f>""</f>
        <v/>
      </c>
      <c r="H133" t="str">
        <f>""</f>
        <v/>
      </c>
      <c r="I133" t="str">
        <f>""</f>
        <v/>
      </c>
      <c r="J133" t="str">
        <f>""</f>
        <v/>
      </c>
      <c r="K133" t="str">
        <f>""</f>
        <v/>
      </c>
      <c r="L133" t="str">
        <f>""</f>
        <v/>
      </c>
      <c r="M133" t="str">
        <f>""</f>
        <v/>
      </c>
      <c r="N133" t="str">
        <f>""</f>
        <v/>
      </c>
      <c r="O133" t="str">
        <f>""</f>
        <v/>
      </c>
      <c r="P133" t="str">
        <f>""</f>
        <v/>
      </c>
      <c r="Q133" t="str">
        <f>""</f>
        <v/>
      </c>
      <c r="R133" t="str">
        <f>""</f>
        <v/>
      </c>
      <c r="S133" t="str">
        <f>""</f>
        <v/>
      </c>
      <c r="T133" t="str">
        <f>""</f>
        <v/>
      </c>
      <c r="U133" t="str">
        <f>""</f>
        <v/>
      </c>
      <c r="V133" t="str">
        <f>""</f>
        <v/>
      </c>
      <c r="W133" t="str">
        <f>""</f>
        <v/>
      </c>
      <c r="X133" t="str">
        <f>""</f>
        <v/>
      </c>
      <c r="Y133" t="str">
        <f>""</f>
        <v/>
      </c>
      <c r="Z133" t="str">
        <f>""</f>
        <v/>
      </c>
      <c r="AA133" t="str">
        <f>""</f>
        <v/>
      </c>
      <c r="AB133" t="str">
        <f>""</f>
        <v/>
      </c>
      <c r="AC133" t="str">
        <f>""</f>
        <v/>
      </c>
      <c r="AD133" t="str">
        <f>"-0.094**"</f>
        <v>-0.094**</v>
      </c>
      <c r="AE133" t="str">
        <f>""</f>
        <v/>
      </c>
      <c r="AF133" t="str">
        <f>""</f>
        <v/>
      </c>
      <c r="AG133" t="str">
        <f>""</f>
        <v/>
      </c>
      <c r="AH133" t="str">
        <f>""</f>
        <v/>
      </c>
      <c r="AI133" t="str">
        <f>""</f>
        <v/>
      </c>
      <c r="AJ133" t="str">
        <f>""</f>
        <v/>
      </c>
      <c r="AK133" t="str">
        <f>""</f>
        <v/>
      </c>
      <c r="AL133" t="str">
        <f>""</f>
        <v/>
      </c>
      <c r="AM133" t="str">
        <f>""</f>
        <v/>
      </c>
      <c r="AN133" t="str">
        <f>""</f>
        <v/>
      </c>
      <c r="AO133" t="str">
        <f>""</f>
        <v/>
      </c>
      <c r="AP133" t="str">
        <f>""</f>
        <v/>
      </c>
      <c r="AQ133" t="str">
        <f>""</f>
        <v/>
      </c>
      <c r="AR133" t="str">
        <f>""</f>
        <v/>
      </c>
      <c r="AS133" t="str">
        <f>""</f>
        <v/>
      </c>
      <c r="AT133" t="str">
        <f>""</f>
        <v/>
      </c>
      <c r="AU133" t="str">
        <f>""</f>
        <v/>
      </c>
      <c r="AV133" t="str">
        <f>""</f>
        <v/>
      </c>
      <c r="AW133" t="str">
        <f>""</f>
        <v/>
      </c>
      <c r="AX133" t="str">
        <f>""</f>
        <v/>
      </c>
      <c r="AY133" t="str">
        <f>""</f>
        <v/>
      </c>
      <c r="AZ133" t="str">
        <f>""</f>
        <v/>
      </c>
      <c r="BA133" t="str">
        <f>""</f>
        <v/>
      </c>
    </row>
    <row r="134" spans="2:53" x14ac:dyDescent="0.2">
      <c r="B134" t="str">
        <f>""</f>
        <v/>
      </c>
      <c r="C134" t="str">
        <f>""</f>
        <v/>
      </c>
      <c r="D134" t="str">
        <f>""</f>
        <v/>
      </c>
      <c r="E134" t="str">
        <f>""</f>
        <v/>
      </c>
      <c r="F134" t="str">
        <f>""</f>
        <v/>
      </c>
      <c r="G134" t="str">
        <f>""</f>
        <v/>
      </c>
      <c r="H134" t="str">
        <f>""</f>
        <v/>
      </c>
      <c r="I134" t="str">
        <f>""</f>
        <v/>
      </c>
      <c r="J134" t="str">
        <f>""</f>
        <v/>
      </c>
      <c r="K134" t="str">
        <f>""</f>
        <v/>
      </c>
      <c r="L134" t="str">
        <f>""</f>
        <v/>
      </c>
      <c r="M134" t="str">
        <f>""</f>
        <v/>
      </c>
      <c r="N134" t="str">
        <f>""</f>
        <v/>
      </c>
      <c r="O134" t="str">
        <f>""</f>
        <v/>
      </c>
      <c r="P134" t="str">
        <f>""</f>
        <v/>
      </c>
      <c r="Q134" t="str">
        <f>""</f>
        <v/>
      </c>
      <c r="R134" t="str">
        <f>""</f>
        <v/>
      </c>
      <c r="S134" t="str">
        <f>""</f>
        <v/>
      </c>
      <c r="T134" t="str">
        <f>""</f>
        <v/>
      </c>
      <c r="U134" t="str">
        <f>""</f>
        <v/>
      </c>
      <c r="V134" t="str">
        <f>""</f>
        <v/>
      </c>
      <c r="W134" t="str">
        <f>""</f>
        <v/>
      </c>
      <c r="X134" t="str">
        <f>""</f>
        <v/>
      </c>
      <c r="Y134" t="str">
        <f>""</f>
        <v/>
      </c>
      <c r="Z134" t="str">
        <f>""</f>
        <v/>
      </c>
      <c r="AA134" t="str">
        <f>""</f>
        <v/>
      </c>
      <c r="AB134" t="str">
        <f>""</f>
        <v/>
      </c>
      <c r="AC134" t="str">
        <f>""</f>
        <v/>
      </c>
      <c r="AD134" t="str">
        <f>"[0.037]"</f>
        <v>[0.037]</v>
      </c>
      <c r="AE134" t="str">
        <f>""</f>
        <v/>
      </c>
      <c r="AF134" t="str">
        <f>""</f>
        <v/>
      </c>
      <c r="AG134" t="str">
        <f>""</f>
        <v/>
      </c>
      <c r="AH134" t="str">
        <f>""</f>
        <v/>
      </c>
      <c r="AI134" t="str">
        <f>""</f>
        <v/>
      </c>
      <c r="AJ134" t="str">
        <f>""</f>
        <v/>
      </c>
      <c r="AK134" t="str">
        <f>""</f>
        <v/>
      </c>
      <c r="AL134" t="str">
        <f>""</f>
        <v/>
      </c>
      <c r="AM134" t="str">
        <f>""</f>
        <v/>
      </c>
      <c r="AN134" t="str">
        <f>""</f>
        <v/>
      </c>
      <c r="AO134" t="str">
        <f>""</f>
        <v/>
      </c>
      <c r="AP134" t="str">
        <f>""</f>
        <v/>
      </c>
      <c r="AQ134" t="str">
        <f>""</f>
        <v/>
      </c>
      <c r="AR134" t="str">
        <f>""</f>
        <v/>
      </c>
      <c r="AS134" t="str">
        <f>""</f>
        <v/>
      </c>
      <c r="AT134" t="str">
        <f>""</f>
        <v/>
      </c>
      <c r="AU134" t="str">
        <f>""</f>
        <v/>
      </c>
      <c r="AV134" t="str">
        <f>""</f>
        <v/>
      </c>
      <c r="AW134" t="str">
        <f>""</f>
        <v/>
      </c>
      <c r="AX134" t="str">
        <f>""</f>
        <v/>
      </c>
      <c r="AY134" t="str">
        <f>""</f>
        <v/>
      </c>
      <c r="AZ134" t="str">
        <f>""</f>
        <v/>
      </c>
      <c r="BA134" t="str">
        <f>""</f>
        <v/>
      </c>
    </row>
    <row r="135" spans="2:53" x14ac:dyDescent="0.2">
      <c r="B135" t="str">
        <f>"Interaction"</f>
        <v>Interaction</v>
      </c>
      <c r="C135" t="str">
        <f>""</f>
        <v/>
      </c>
      <c r="D135" t="str">
        <f>""</f>
        <v/>
      </c>
      <c r="E135" t="str">
        <f>""</f>
        <v/>
      </c>
      <c r="F135" t="str">
        <f>""</f>
        <v/>
      </c>
      <c r="G135" t="str">
        <f>""</f>
        <v/>
      </c>
      <c r="H135" t="str">
        <f>""</f>
        <v/>
      </c>
      <c r="I135" t="str">
        <f>""</f>
        <v/>
      </c>
      <c r="J135" t="str">
        <f>""</f>
        <v/>
      </c>
      <c r="K135" t="str">
        <f>""</f>
        <v/>
      </c>
      <c r="L135" t="str">
        <f>""</f>
        <v/>
      </c>
      <c r="M135" t="str">
        <f>""</f>
        <v/>
      </c>
      <c r="N135" t="str">
        <f>""</f>
        <v/>
      </c>
      <c r="O135" t="str">
        <f>""</f>
        <v/>
      </c>
      <c r="P135" t="str">
        <f>""</f>
        <v/>
      </c>
      <c r="Q135" t="str">
        <f>""</f>
        <v/>
      </c>
      <c r="R135" t="str">
        <f>""</f>
        <v/>
      </c>
      <c r="S135" t="str">
        <f>""</f>
        <v/>
      </c>
      <c r="T135" t="str">
        <f>""</f>
        <v/>
      </c>
      <c r="U135" t="str">
        <f>""</f>
        <v/>
      </c>
      <c r="V135" t="str">
        <f>""</f>
        <v/>
      </c>
      <c r="W135" t="str">
        <f>""</f>
        <v/>
      </c>
      <c r="X135" t="str">
        <f>""</f>
        <v/>
      </c>
      <c r="Y135" t="str">
        <f>""</f>
        <v/>
      </c>
      <c r="Z135" t="str">
        <f>""</f>
        <v/>
      </c>
      <c r="AA135" t="str">
        <f>""</f>
        <v/>
      </c>
      <c r="AB135" t="str">
        <f>""</f>
        <v/>
      </c>
      <c r="AC135" t="str">
        <f>""</f>
        <v/>
      </c>
      <c r="AD135" t="str">
        <f>"-0.010"</f>
        <v>-0.010</v>
      </c>
      <c r="AE135" t="str">
        <f>""</f>
        <v/>
      </c>
      <c r="AF135" t="str">
        <f>""</f>
        <v/>
      </c>
      <c r="AG135" t="str">
        <f>""</f>
        <v/>
      </c>
      <c r="AH135" t="str">
        <f>""</f>
        <v/>
      </c>
      <c r="AI135" t="str">
        <f>""</f>
        <v/>
      </c>
      <c r="AJ135" t="str">
        <f>""</f>
        <v/>
      </c>
      <c r="AK135" t="str">
        <f>""</f>
        <v/>
      </c>
      <c r="AL135" t="str">
        <f>""</f>
        <v/>
      </c>
      <c r="AM135" t="str">
        <f>""</f>
        <v/>
      </c>
      <c r="AN135" t="str">
        <f>""</f>
        <v/>
      </c>
      <c r="AO135" t="str">
        <f>""</f>
        <v/>
      </c>
      <c r="AP135" t="str">
        <f>""</f>
        <v/>
      </c>
      <c r="AQ135" t="str">
        <f>""</f>
        <v/>
      </c>
      <c r="AR135" t="str">
        <f>""</f>
        <v/>
      </c>
      <c r="AS135" t="str">
        <f>""</f>
        <v/>
      </c>
      <c r="AT135" t="str">
        <f>""</f>
        <v/>
      </c>
      <c r="AU135" t="str">
        <f>""</f>
        <v/>
      </c>
      <c r="AV135" t="str">
        <f>""</f>
        <v/>
      </c>
      <c r="AW135" t="str">
        <f>""</f>
        <v/>
      </c>
      <c r="AX135" t="str">
        <f>""</f>
        <v/>
      </c>
      <c r="AY135" t="str">
        <f>""</f>
        <v/>
      </c>
      <c r="AZ135" t="str">
        <f>""</f>
        <v/>
      </c>
      <c r="BA135" t="str">
        <f>""</f>
        <v/>
      </c>
    </row>
    <row r="136" spans="2:53" x14ac:dyDescent="0.2">
      <c r="B136" t="str">
        <f>""</f>
        <v/>
      </c>
      <c r="C136" t="str">
        <f>""</f>
        <v/>
      </c>
      <c r="D136" t="str">
        <f>""</f>
        <v/>
      </c>
      <c r="E136" t="str">
        <f>""</f>
        <v/>
      </c>
      <c r="F136" t="str">
        <f>""</f>
        <v/>
      </c>
      <c r="G136" t="str">
        <f>""</f>
        <v/>
      </c>
      <c r="H136" t="str">
        <f>""</f>
        <v/>
      </c>
      <c r="I136" t="str">
        <f>""</f>
        <v/>
      </c>
      <c r="J136" t="str">
        <f>""</f>
        <v/>
      </c>
      <c r="K136" t="str">
        <f>""</f>
        <v/>
      </c>
      <c r="L136" t="str">
        <f>""</f>
        <v/>
      </c>
      <c r="M136" t="str">
        <f>""</f>
        <v/>
      </c>
      <c r="N136" t="str">
        <f>""</f>
        <v/>
      </c>
      <c r="O136" t="str">
        <f>""</f>
        <v/>
      </c>
      <c r="P136" t="str">
        <f>""</f>
        <v/>
      </c>
      <c r="Q136" t="str">
        <f>""</f>
        <v/>
      </c>
      <c r="R136" t="str">
        <f>""</f>
        <v/>
      </c>
      <c r="S136" t="str">
        <f>""</f>
        <v/>
      </c>
      <c r="T136" t="str">
        <f>""</f>
        <v/>
      </c>
      <c r="U136" t="str">
        <f>""</f>
        <v/>
      </c>
      <c r="V136" t="str">
        <f>""</f>
        <v/>
      </c>
      <c r="W136" t="str">
        <f>""</f>
        <v/>
      </c>
      <c r="X136" t="str">
        <f>""</f>
        <v/>
      </c>
      <c r="Y136" t="str">
        <f>""</f>
        <v/>
      </c>
      <c r="Z136" t="str">
        <f>""</f>
        <v/>
      </c>
      <c r="AA136" t="str">
        <f>""</f>
        <v/>
      </c>
      <c r="AB136" t="str">
        <f>""</f>
        <v/>
      </c>
      <c r="AC136" t="str">
        <f>""</f>
        <v/>
      </c>
      <c r="AD136" t="str">
        <f>"[0.029]"</f>
        <v>[0.029]</v>
      </c>
      <c r="AE136" t="str">
        <f>""</f>
        <v/>
      </c>
      <c r="AF136" t="str">
        <f>""</f>
        <v/>
      </c>
      <c r="AG136" t="str">
        <f>""</f>
        <v/>
      </c>
      <c r="AH136" t="str">
        <f>""</f>
        <v/>
      </c>
      <c r="AI136" t="str">
        <f>""</f>
        <v/>
      </c>
      <c r="AJ136" t="str">
        <f>""</f>
        <v/>
      </c>
      <c r="AK136" t="str">
        <f>""</f>
        <v/>
      </c>
      <c r="AL136" t="str">
        <f>""</f>
        <v/>
      </c>
      <c r="AM136" t="str">
        <f>""</f>
        <v/>
      </c>
      <c r="AN136" t="str">
        <f>""</f>
        <v/>
      </c>
      <c r="AO136" t="str">
        <f>""</f>
        <v/>
      </c>
      <c r="AP136" t="str">
        <f>""</f>
        <v/>
      </c>
      <c r="AQ136" t="str">
        <f>""</f>
        <v/>
      </c>
      <c r="AR136" t="str">
        <f>""</f>
        <v/>
      </c>
      <c r="AS136" t="str">
        <f>""</f>
        <v/>
      </c>
      <c r="AT136" t="str">
        <f>""</f>
        <v/>
      </c>
      <c r="AU136" t="str">
        <f>""</f>
        <v/>
      </c>
      <c r="AV136" t="str">
        <f>""</f>
        <v/>
      </c>
      <c r="AW136" t="str">
        <f>""</f>
        <v/>
      </c>
      <c r="AX136" t="str">
        <f>""</f>
        <v/>
      </c>
      <c r="AY136" t="str">
        <f>""</f>
        <v/>
      </c>
      <c r="AZ136" t="str">
        <f>""</f>
        <v/>
      </c>
      <c r="BA136" t="str">
        <f>""</f>
        <v/>
      </c>
    </row>
    <row r="137" spans="2:53" x14ac:dyDescent="0.2">
      <c r="B137" t="str">
        <f>"Number of males who left household 1998-2007"</f>
        <v>Number of males who left household 1998-2007</v>
      </c>
      <c r="C137" t="str">
        <f>""</f>
        <v/>
      </c>
      <c r="D137" t="str">
        <f>""</f>
        <v/>
      </c>
      <c r="E137" t="str">
        <f>""</f>
        <v/>
      </c>
      <c r="F137" t="str">
        <f>""</f>
        <v/>
      </c>
      <c r="G137" t="str">
        <f>""</f>
        <v/>
      </c>
      <c r="H137" t="str">
        <f>""</f>
        <v/>
      </c>
      <c r="I137" t="str">
        <f>""</f>
        <v/>
      </c>
      <c r="J137" t="str">
        <f>""</f>
        <v/>
      </c>
      <c r="K137" t="str">
        <f>""</f>
        <v/>
      </c>
      <c r="L137" t="str">
        <f>""</f>
        <v/>
      </c>
      <c r="M137" t="str">
        <f>""</f>
        <v/>
      </c>
      <c r="N137" t="str">
        <f>""</f>
        <v/>
      </c>
      <c r="O137" t="str">
        <f>""</f>
        <v/>
      </c>
      <c r="P137" t="str">
        <f>""</f>
        <v/>
      </c>
      <c r="Q137" t="str">
        <f>""</f>
        <v/>
      </c>
      <c r="R137" t="str">
        <f>""</f>
        <v/>
      </c>
      <c r="S137" t="str">
        <f>""</f>
        <v/>
      </c>
      <c r="T137" t="str">
        <f>""</f>
        <v/>
      </c>
      <c r="U137" t="str">
        <f>""</f>
        <v/>
      </c>
      <c r="V137" t="str">
        <f>""</f>
        <v/>
      </c>
      <c r="W137" t="str">
        <f>""</f>
        <v/>
      </c>
      <c r="X137" t="str">
        <f>""</f>
        <v/>
      </c>
      <c r="Y137" t="str">
        <f>""</f>
        <v/>
      </c>
      <c r="Z137" t="str">
        <f>""</f>
        <v/>
      </c>
      <c r="AA137" t="str">
        <f>""</f>
        <v/>
      </c>
      <c r="AB137" t="str">
        <f>""</f>
        <v/>
      </c>
      <c r="AC137" t="str">
        <f>""</f>
        <v/>
      </c>
      <c r="AD137" t="str">
        <f>""</f>
        <v/>
      </c>
      <c r="AE137" t="str">
        <f>"-0.066***"</f>
        <v>-0.066***</v>
      </c>
      <c r="AF137" t="str">
        <f>""</f>
        <v/>
      </c>
      <c r="AG137" t="str">
        <f>""</f>
        <v/>
      </c>
      <c r="AH137" t="str">
        <f>""</f>
        <v/>
      </c>
      <c r="AI137" t="str">
        <f>""</f>
        <v/>
      </c>
      <c r="AJ137" t="str">
        <f>""</f>
        <v/>
      </c>
      <c r="AK137" t="str">
        <f>""</f>
        <v/>
      </c>
      <c r="AL137" t="str">
        <f>""</f>
        <v/>
      </c>
      <c r="AM137" t="str">
        <f>""</f>
        <v/>
      </c>
      <c r="AN137" t="str">
        <f>""</f>
        <v/>
      </c>
      <c r="AO137" t="str">
        <f>""</f>
        <v/>
      </c>
      <c r="AP137" t="str">
        <f>""</f>
        <v/>
      </c>
      <c r="AQ137" t="str">
        <f>""</f>
        <v/>
      </c>
      <c r="AR137" t="str">
        <f>""</f>
        <v/>
      </c>
      <c r="AS137" t="str">
        <f>""</f>
        <v/>
      </c>
      <c r="AT137" t="str">
        <f>""</f>
        <v/>
      </c>
      <c r="AU137" t="str">
        <f>""</f>
        <v/>
      </c>
      <c r="AV137" t="str">
        <f>""</f>
        <v/>
      </c>
      <c r="AW137" t="str">
        <f>""</f>
        <v/>
      </c>
      <c r="AX137" t="str">
        <f>""</f>
        <v/>
      </c>
      <c r="AY137" t="str">
        <f>""</f>
        <v/>
      </c>
      <c r="AZ137" t="str">
        <f>""</f>
        <v/>
      </c>
      <c r="BA137" t="str">
        <f>""</f>
        <v/>
      </c>
    </row>
    <row r="138" spans="2:53" x14ac:dyDescent="0.2">
      <c r="B138" t="str">
        <f>""</f>
        <v/>
      </c>
      <c r="C138" t="str">
        <f>""</f>
        <v/>
      </c>
      <c r="D138" t="str">
        <f>""</f>
        <v/>
      </c>
      <c r="E138" t="str">
        <f>""</f>
        <v/>
      </c>
      <c r="F138" t="str">
        <f>""</f>
        <v/>
      </c>
      <c r="G138" t="str">
        <f>""</f>
        <v/>
      </c>
      <c r="H138" t="str">
        <f>""</f>
        <v/>
      </c>
      <c r="I138" t="str">
        <f>""</f>
        <v/>
      </c>
      <c r="J138" t="str">
        <f>""</f>
        <v/>
      </c>
      <c r="K138" t="str">
        <f>""</f>
        <v/>
      </c>
      <c r="L138" t="str">
        <f>""</f>
        <v/>
      </c>
      <c r="M138" t="str">
        <f>""</f>
        <v/>
      </c>
      <c r="N138" t="str">
        <f>""</f>
        <v/>
      </c>
      <c r="O138" t="str">
        <f>""</f>
        <v/>
      </c>
      <c r="P138" t="str">
        <f>""</f>
        <v/>
      </c>
      <c r="Q138" t="str">
        <f>""</f>
        <v/>
      </c>
      <c r="R138" t="str">
        <f>""</f>
        <v/>
      </c>
      <c r="S138" t="str">
        <f>""</f>
        <v/>
      </c>
      <c r="T138" t="str">
        <f>""</f>
        <v/>
      </c>
      <c r="U138" t="str">
        <f>""</f>
        <v/>
      </c>
      <c r="V138" t="str">
        <f>""</f>
        <v/>
      </c>
      <c r="W138" t="str">
        <f>""</f>
        <v/>
      </c>
      <c r="X138" t="str">
        <f>""</f>
        <v/>
      </c>
      <c r="Y138" t="str">
        <f>""</f>
        <v/>
      </c>
      <c r="Z138" t="str">
        <f>""</f>
        <v/>
      </c>
      <c r="AA138" t="str">
        <f>""</f>
        <v/>
      </c>
      <c r="AB138" t="str">
        <f>""</f>
        <v/>
      </c>
      <c r="AC138" t="str">
        <f>""</f>
        <v/>
      </c>
      <c r="AD138" t="str">
        <f>""</f>
        <v/>
      </c>
      <c r="AE138" t="str">
        <f>"[0.024]"</f>
        <v>[0.024]</v>
      </c>
      <c r="AF138" t="str">
        <f>""</f>
        <v/>
      </c>
      <c r="AG138" t="str">
        <f>""</f>
        <v/>
      </c>
      <c r="AH138" t="str">
        <f>""</f>
        <v/>
      </c>
      <c r="AI138" t="str">
        <f>""</f>
        <v/>
      </c>
      <c r="AJ138" t="str">
        <f>""</f>
        <v/>
      </c>
      <c r="AK138" t="str">
        <f>""</f>
        <v/>
      </c>
      <c r="AL138" t="str">
        <f>""</f>
        <v/>
      </c>
      <c r="AM138" t="str">
        <f>""</f>
        <v/>
      </c>
      <c r="AN138" t="str">
        <f>""</f>
        <v/>
      </c>
      <c r="AO138" t="str">
        <f>""</f>
        <v/>
      </c>
      <c r="AP138" t="str">
        <f>""</f>
        <v/>
      </c>
      <c r="AQ138" t="str">
        <f>""</f>
        <v/>
      </c>
      <c r="AR138" t="str">
        <f>""</f>
        <v/>
      </c>
      <c r="AS138" t="str">
        <f>""</f>
        <v/>
      </c>
      <c r="AT138" t="str">
        <f>""</f>
        <v/>
      </c>
      <c r="AU138" t="str">
        <f>""</f>
        <v/>
      </c>
      <c r="AV138" t="str">
        <f>""</f>
        <v/>
      </c>
      <c r="AW138" t="str">
        <f>""</f>
        <v/>
      </c>
      <c r="AX138" t="str">
        <f>""</f>
        <v/>
      </c>
      <c r="AY138" t="str">
        <f>""</f>
        <v/>
      </c>
      <c r="AZ138" t="str">
        <f>""</f>
        <v/>
      </c>
      <c r="BA138" t="str">
        <f>""</f>
        <v/>
      </c>
    </row>
    <row r="139" spans="2:53" x14ac:dyDescent="0.2">
      <c r="B139" t="str">
        <f>"Interaction"</f>
        <v>Interaction</v>
      </c>
      <c r="C139" t="str">
        <f>""</f>
        <v/>
      </c>
      <c r="D139" t="str">
        <f>""</f>
        <v/>
      </c>
      <c r="E139" t="str">
        <f>""</f>
        <v/>
      </c>
      <c r="F139" t="str">
        <f>""</f>
        <v/>
      </c>
      <c r="G139" t="str">
        <f>""</f>
        <v/>
      </c>
      <c r="H139" t="str">
        <f>""</f>
        <v/>
      </c>
      <c r="I139" t="str">
        <f>""</f>
        <v/>
      </c>
      <c r="J139" t="str">
        <f>""</f>
        <v/>
      </c>
      <c r="K139" t="str">
        <f>""</f>
        <v/>
      </c>
      <c r="L139" t="str">
        <f>""</f>
        <v/>
      </c>
      <c r="M139" t="str">
        <f>""</f>
        <v/>
      </c>
      <c r="N139" t="str">
        <f>""</f>
        <v/>
      </c>
      <c r="O139" t="str">
        <f>""</f>
        <v/>
      </c>
      <c r="P139" t="str">
        <f>""</f>
        <v/>
      </c>
      <c r="Q139" t="str">
        <f>""</f>
        <v/>
      </c>
      <c r="R139" t="str">
        <f>""</f>
        <v/>
      </c>
      <c r="S139" t="str">
        <f>""</f>
        <v/>
      </c>
      <c r="T139" t="str">
        <f>""</f>
        <v/>
      </c>
      <c r="U139" t="str">
        <f>""</f>
        <v/>
      </c>
      <c r="V139" t="str">
        <f>""</f>
        <v/>
      </c>
      <c r="W139" t="str">
        <f>""</f>
        <v/>
      </c>
      <c r="X139" t="str">
        <f>""</f>
        <v/>
      </c>
      <c r="Y139" t="str">
        <f>""</f>
        <v/>
      </c>
      <c r="Z139" t="str">
        <f>""</f>
        <v/>
      </c>
      <c r="AA139" t="str">
        <f>""</f>
        <v/>
      </c>
      <c r="AB139" t="str">
        <f>""</f>
        <v/>
      </c>
      <c r="AC139" t="str">
        <f>""</f>
        <v/>
      </c>
      <c r="AD139" t="str">
        <f>""</f>
        <v/>
      </c>
      <c r="AE139" t="str">
        <f>"-0.007"</f>
        <v>-0.007</v>
      </c>
      <c r="AF139" t="str">
        <f>""</f>
        <v/>
      </c>
      <c r="AG139" t="str">
        <f>""</f>
        <v/>
      </c>
      <c r="AH139" t="str">
        <f>""</f>
        <v/>
      </c>
      <c r="AI139" t="str">
        <f>""</f>
        <v/>
      </c>
      <c r="AJ139" t="str">
        <f>""</f>
        <v/>
      </c>
      <c r="AK139" t="str">
        <f>""</f>
        <v/>
      </c>
      <c r="AL139" t="str">
        <f>""</f>
        <v/>
      </c>
      <c r="AM139" t="str">
        <f>""</f>
        <v/>
      </c>
      <c r="AN139" t="str">
        <f>""</f>
        <v/>
      </c>
      <c r="AO139" t="str">
        <f>""</f>
        <v/>
      </c>
      <c r="AP139" t="str">
        <f>""</f>
        <v/>
      </c>
      <c r="AQ139" t="str">
        <f>""</f>
        <v/>
      </c>
      <c r="AR139" t="str">
        <f>""</f>
        <v/>
      </c>
      <c r="AS139" t="str">
        <f>""</f>
        <v/>
      </c>
      <c r="AT139" t="str">
        <f>""</f>
        <v/>
      </c>
      <c r="AU139" t="str">
        <f>""</f>
        <v/>
      </c>
      <c r="AV139" t="str">
        <f>""</f>
        <v/>
      </c>
      <c r="AW139" t="str">
        <f>""</f>
        <v/>
      </c>
      <c r="AX139" t="str">
        <f>""</f>
        <v/>
      </c>
      <c r="AY139" t="str">
        <f>""</f>
        <v/>
      </c>
      <c r="AZ139" t="str">
        <f>""</f>
        <v/>
      </c>
      <c r="BA139" t="str">
        <f>""</f>
        <v/>
      </c>
    </row>
    <row r="140" spans="2:53" x14ac:dyDescent="0.2">
      <c r="B140" t="str">
        <f>""</f>
        <v/>
      </c>
      <c r="C140" t="str">
        <f>""</f>
        <v/>
      </c>
      <c r="D140" t="str">
        <f>""</f>
        <v/>
      </c>
      <c r="E140" t="str">
        <f>""</f>
        <v/>
      </c>
      <c r="F140" t="str">
        <f>""</f>
        <v/>
      </c>
      <c r="G140" t="str">
        <f>""</f>
        <v/>
      </c>
      <c r="H140" t="str">
        <f>""</f>
        <v/>
      </c>
      <c r="I140" t="str">
        <f>""</f>
        <v/>
      </c>
      <c r="J140" t="str">
        <f>""</f>
        <v/>
      </c>
      <c r="K140" t="str">
        <f>""</f>
        <v/>
      </c>
      <c r="L140" t="str">
        <f>""</f>
        <v/>
      </c>
      <c r="M140" t="str">
        <f>""</f>
        <v/>
      </c>
      <c r="N140" t="str">
        <f>""</f>
        <v/>
      </c>
      <c r="O140" t="str">
        <f>""</f>
        <v/>
      </c>
      <c r="P140" t="str">
        <f>""</f>
        <v/>
      </c>
      <c r="Q140" t="str">
        <f>""</f>
        <v/>
      </c>
      <c r="R140" t="str">
        <f>""</f>
        <v/>
      </c>
      <c r="S140" t="str">
        <f>""</f>
        <v/>
      </c>
      <c r="T140" t="str">
        <f>""</f>
        <v/>
      </c>
      <c r="U140" t="str">
        <f>""</f>
        <v/>
      </c>
      <c r="V140" t="str">
        <f>""</f>
        <v/>
      </c>
      <c r="W140" t="str">
        <f>""</f>
        <v/>
      </c>
      <c r="X140" t="str">
        <f>""</f>
        <v/>
      </c>
      <c r="Y140" t="str">
        <f>""</f>
        <v/>
      </c>
      <c r="Z140" t="str">
        <f>""</f>
        <v/>
      </c>
      <c r="AA140" t="str">
        <f>""</f>
        <v/>
      </c>
      <c r="AB140" t="str">
        <f>""</f>
        <v/>
      </c>
      <c r="AC140" t="str">
        <f>""</f>
        <v/>
      </c>
      <c r="AD140" t="str">
        <f>""</f>
        <v/>
      </c>
      <c r="AE140" t="str">
        <f>"[0.017]"</f>
        <v>[0.017]</v>
      </c>
      <c r="AF140" t="str">
        <f>""</f>
        <v/>
      </c>
      <c r="AG140" t="str">
        <f>""</f>
        <v/>
      </c>
      <c r="AH140" t="str">
        <f>""</f>
        <v/>
      </c>
      <c r="AI140" t="str">
        <f>""</f>
        <v/>
      </c>
      <c r="AJ140" t="str">
        <f>""</f>
        <v/>
      </c>
      <c r="AK140" t="str">
        <f>""</f>
        <v/>
      </c>
      <c r="AL140" t="str">
        <f>""</f>
        <v/>
      </c>
      <c r="AM140" t="str">
        <f>""</f>
        <v/>
      </c>
      <c r="AN140" t="str">
        <f>""</f>
        <v/>
      </c>
      <c r="AO140" t="str">
        <f>""</f>
        <v/>
      </c>
      <c r="AP140" t="str">
        <f>""</f>
        <v/>
      </c>
      <c r="AQ140" t="str">
        <f>""</f>
        <v/>
      </c>
      <c r="AR140" t="str">
        <f>""</f>
        <v/>
      </c>
      <c r="AS140" t="str">
        <f>""</f>
        <v/>
      </c>
      <c r="AT140" t="str">
        <f>""</f>
        <v/>
      </c>
      <c r="AU140" t="str">
        <f>""</f>
        <v/>
      </c>
      <c r="AV140" t="str">
        <f>""</f>
        <v/>
      </c>
      <c r="AW140" t="str">
        <f>""</f>
        <v/>
      </c>
      <c r="AX140" t="str">
        <f>""</f>
        <v/>
      </c>
      <c r="AY140" t="str">
        <f>""</f>
        <v/>
      </c>
      <c r="AZ140" t="str">
        <f>""</f>
        <v/>
      </c>
      <c r="BA140" t="str">
        <f>""</f>
        <v/>
      </c>
    </row>
    <row r="141" spans="2:53" x14ac:dyDescent="0.2">
      <c r="B141" t="str">
        <f>"Share of males  who left household 1998-2007"</f>
        <v>Share of males  who left household 1998-2007</v>
      </c>
      <c r="C141" t="str">
        <f>""</f>
        <v/>
      </c>
      <c r="D141" t="str">
        <f>""</f>
        <v/>
      </c>
      <c r="E141" t="str">
        <f>""</f>
        <v/>
      </c>
      <c r="F141" t="str">
        <f>""</f>
        <v/>
      </c>
      <c r="G141" t="str">
        <f>""</f>
        <v/>
      </c>
      <c r="H141" t="str">
        <f>""</f>
        <v/>
      </c>
      <c r="I141" t="str">
        <f>""</f>
        <v/>
      </c>
      <c r="J141" t="str">
        <f>""</f>
        <v/>
      </c>
      <c r="K141" t="str">
        <f>""</f>
        <v/>
      </c>
      <c r="L141" t="str">
        <f>""</f>
        <v/>
      </c>
      <c r="M141" t="str">
        <f>""</f>
        <v/>
      </c>
      <c r="N141" t="str">
        <f>""</f>
        <v/>
      </c>
      <c r="O141" t="str">
        <f>""</f>
        <v/>
      </c>
      <c r="P141" t="str">
        <f>""</f>
        <v/>
      </c>
      <c r="Q141" t="str">
        <f>""</f>
        <v/>
      </c>
      <c r="R141" t="str">
        <f>""</f>
        <v/>
      </c>
      <c r="S141" t="str">
        <f>""</f>
        <v/>
      </c>
      <c r="T141" t="str">
        <f>""</f>
        <v/>
      </c>
      <c r="U141" t="str">
        <f>""</f>
        <v/>
      </c>
      <c r="V141" t="str">
        <f>""</f>
        <v/>
      </c>
      <c r="W141" t="str">
        <f>""</f>
        <v/>
      </c>
      <c r="X141" t="str">
        <f>""</f>
        <v/>
      </c>
      <c r="Y141" t="str">
        <f>""</f>
        <v/>
      </c>
      <c r="Z141" t="str">
        <f>""</f>
        <v/>
      </c>
      <c r="AA141" t="str">
        <f>""</f>
        <v/>
      </c>
      <c r="AB141" t="str">
        <f>""</f>
        <v/>
      </c>
      <c r="AC141" t="str">
        <f>""</f>
        <v/>
      </c>
      <c r="AD141" t="str">
        <f>""</f>
        <v/>
      </c>
      <c r="AE141" t="str">
        <f>""</f>
        <v/>
      </c>
      <c r="AF141" t="str">
        <f>"-0.127***"</f>
        <v>-0.127***</v>
      </c>
      <c r="AG141" t="str">
        <f>""</f>
        <v/>
      </c>
      <c r="AH141" t="str">
        <f>""</f>
        <v/>
      </c>
      <c r="AI141" t="str">
        <f>""</f>
        <v/>
      </c>
      <c r="AJ141" t="str">
        <f>""</f>
        <v/>
      </c>
      <c r="AK141" t="str">
        <f>""</f>
        <v/>
      </c>
      <c r="AL141" t="str">
        <f>""</f>
        <v/>
      </c>
      <c r="AM141" t="str">
        <f>""</f>
        <v/>
      </c>
      <c r="AN141" t="str">
        <f>""</f>
        <v/>
      </c>
      <c r="AO141" t="str">
        <f>""</f>
        <v/>
      </c>
      <c r="AP141" t="str">
        <f>""</f>
        <v/>
      </c>
      <c r="AQ141" t="str">
        <f>""</f>
        <v/>
      </c>
      <c r="AR141" t="str">
        <f>""</f>
        <v/>
      </c>
      <c r="AS141" t="str">
        <f>""</f>
        <v/>
      </c>
      <c r="AT141" t="str">
        <f>""</f>
        <v/>
      </c>
      <c r="AU141" t="str">
        <f>""</f>
        <v/>
      </c>
      <c r="AV141" t="str">
        <f>""</f>
        <v/>
      </c>
      <c r="AW141" t="str">
        <f>""</f>
        <v/>
      </c>
      <c r="AX141" t="str">
        <f>""</f>
        <v/>
      </c>
      <c r="AY141" t="str">
        <f>""</f>
        <v/>
      </c>
      <c r="AZ141" t="str">
        <f>""</f>
        <v/>
      </c>
      <c r="BA141" t="str">
        <f>""</f>
        <v/>
      </c>
    </row>
    <row r="142" spans="2:53" x14ac:dyDescent="0.2">
      <c r="B142" t="str">
        <f>""</f>
        <v/>
      </c>
      <c r="C142" t="str">
        <f>""</f>
        <v/>
      </c>
      <c r="D142" t="str">
        <f>""</f>
        <v/>
      </c>
      <c r="E142" t="str">
        <f>""</f>
        <v/>
      </c>
      <c r="F142" t="str">
        <f>""</f>
        <v/>
      </c>
      <c r="G142" t="str">
        <f>""</f>
        <v/>
      </c>
      <c r="H142" t="str">
        <f>""</f>
        <v/>
      </c>
      <c r="I142" t="str">
        <f>""</f>
        <v/>
      </c>
      <c r="J142" t="str">
        <f>""</f>
        <v/>
      </c>
      <c r="K142" t="str">
        <f>""</f>
        <v/>
      </c>
      <c r="L142" t="str">
        <f>""</f>
        <v/>
      </c>
      <c r="M142" t="str">
        <f>""</f>
        <v/>
      </c>
      <c r="N142" t="str">
        <f>""</f>
        <v/>
      </c>
      <c r="O142" t="str">
        <f>""</f>
        <v/>
      </c>
      <c r="P142" t="str">
        <f>""</f>
        <v/>
      </c>
      <c r="Q142" t="str">
        <f>""</f>
        <v/>
      </c>
      <c r="R142" t="str">
        <f>""</f>
        <v/>
      </c>
      <c r="S142" t="str">
        <f>""</f>
        <v/>
      </c>
      <c r="T142" t="str">
        <f>""</f>
        <v/>
      </c>
      <c r="U142" t="str">
        <f>""</f>
        <v/>
      </c>
      <c r="V142" t="str">
        <f>""</f>
        <v/>
      </c>
      <c r="W142" t="str">
        <f>""</f>
        <v/>
      </c>
      <c r="X142" t="str">
        <f>""</f>
        <v/>
      </c>
      <c r="Y142" t="str">
        <f>""</f>
        <v/>
      </c>
      <c r="Z142" t="str">
        <f>""</f>
        <v/>
      </c>
      <c r="AA142" t="str">
        <f>""</f>
        <v/>
      </c>
      <c r="AB142" t="str">
        <f>""</f>
        <v/>
      </c>
      <c r="AC142" t="str">
        <f>""</f>
        <v/>
      </c>
      <c r="AD142" t="str">
        <f>""</f>
        <v/>
      </c>
      <c r="AE142" t="str">
        <f>""</f>
        <v/>
      </c>
      <c r="AF142" t="str">
        <f>"[0.049]"</f>
        <v>[0.049]</v>
      </c>
      <c r="AG142" t="str">
        <f>""</f>
        <v/>
      </c>
      <c r="AH142" t="str">
        <f>""</f>
        <v/>
      </c>
      <c r="AI142" t="str">
        <f>""</f>
        <v/>
      </c>
      <c r="AJ142" t="str">
        <f>""</f>
        <v/>
      </c>
      <c r="AK142" t="str">
        <f>""</f>
        <v/>
      </c>
      <c r="AL142" t="str">
        <f>""</f>
        <v/>
      </c>
      <c r="AM142" t="str">
        <f>""</f>
        <v/>
      </c>
      <c r="AN142" t="str">
        <f>""</f>
        <v/>
      </c>
      <c r="AO142" t="str">
        <f>""</f>
        <v/>
      </c>
      <c r="AP142" t="str">
        <f>""</f>
        <v/>
      </c>
      <c r="AQ142" t="str">
        <f>""</f>
        <v/>
      </c>
      <c r="AR142" t="str">
        <f>""</f>
        <v/>
      </c>
      <c r="AS142" t="str">
        <f>""</f>
        <v/>
      </c>
      <c r="AT142" t="str">
        <f>""</f>
        <v/>
      </c>
      <c r="AU142" t="str">
        <f>""</f>
        <v/>
      </c>
      <c r="AV142" t="str">
        <f>""</f>
        <v/>
      </c>
      <c r="AW142" t="str">
        <f>""</f>
        <v/>
      </c>
      <c r="AX142" t="str">
        <f>""</f>
        <v/>
      </c>
      <c r="AY142" t="str">
        <f>""</f>
        <v/>
      </c>
      <c r="AZ142" t="str">
        <f>""</f>
        <v/>
      </c>
      <c r="BA142" t="str">
        <f>""</f>
        <v/>
      </c>
    </row>
    <row r="143" spans="2:53" x14ac:dyDescent="0.2">
      <c r="B143" t="str">
        <f>"Interaction"</f>
        <v>Interaction</v>
      </c>
      <c r="C143" t="str">
        <f>""</f>
        <v/>
      </c>
      <c r="D143" t="str">
        <f>""</f>
        <v/>
      </c>
      <c r="E143" t="str">
        <f>""</f>
        <v/>
      </c>
      <c r="F143" t="str">
        <f>""</f>
        <v/>
      </c>
      <c r="G143" t="str">
        <f>""</f>
        <v/>
      </c>
      <c r="H143" t="str">
        <f>""</f>
        <v/>
      </c>
      <c r="I143" t="str">
        <f>""</f>
        <v/>
      </c>
      <c r="J143" t="str">
        <f>""</f>
        <v/>
      </c>
      <c r="K143" t="str">
        <f>""</f>
        <v/>
      </c>
      <c r="L143" t="str">
        <f>""</f>
        <v/>
      </c>
      <c r="M143" t="str">
        <f>""</f>
        <v/>
      </c>
      <c r="N143" t="str">
        <f>""</f>
        <v/>
      </c>
      <c r="O143" t="str">
        <f>""</f>
        <v/>
      </c>
      <c r="P143" t="str">
        <f>""</f>
        <v/>
      </c>
      <c r="Q143" t="str">
        <f>""</f>
        <v/>
      </c>
      <c r="R143" t="str">
        <f>""</f>
        <v/>
      </c>
      <c r="S143" t="str">
        <f>""</f>
        <v/>
      </c>
      <c r="T143" t="str">
        <f>""</f>
        <v/>
      </c>
      <c r="U143" t="str">
        <f>""</f>
        <v/>
      </c>
      <c r="V143" t="str">
        <f>""</f>
        <v/>
      </c>
      <c r="W143" t="str">
        <f>""</f>
        <v/>
      </c>
      <c r="X143" t="str">
        <f>""</f>
        <v/>
      </c>
      <c r="Y143" t="str">
        <f>""</f>
        <v/>
      </c>
      <c r="Z143" t="str">
        <f>""</f>
        <v/>
      </c>
      <c r="AA143" t="str">
        <f>""</f>
        <v/>
      </c>
      <c r="AB143" t="str">
        <f>""</f>
        <v/>
      </c>
      <c r="AC143" t="str">
        <f>""</f>
        <v/>
      </c>
      <c r="AD143" t="str">
        <f>""</f>
        <v/>
      </c>
      <c r="AE143" t="str">
        <f>""</f>
        <v/>
      </c>
      <c r="AF143" t="str">
        <f>"-0.017"</f>
        <v>-0.017</v>
      </c>
      <c r="AG143" t="str">
        <f>""</f>
        <v/>
      </c>
      <c r="AH143" t="str">
        <f>""</f>
        <v/>
      </c>
      <c r="AI143" t="str">
        <f>""</f>
        <v/>
      </c>
      <c r="AJ143" t="str">
        <f>""</f>
        <v/>
      </c>
      <c r="AK143" t="str">
        <f>""</f>
        <v/>
      </c>
      <c r="AL143" t="str">
        <f>""</f>
        <v/>
      </c>
      <c r="AM143" t="str">
        <f>""</f>
        <v/>
      </c>
      <c r="AN143" t="str">
        <f>""</f>
        <v/>
      </c>
      <c r="AO143" t="str">
        <f>""</f>
        <v/>
      </c>
      <c r="AP143" t="str">
        <f>""</f>
        <v/>
      </c>
      <c r="AQ143" t="str">
        <f>""</f>
        <v/>
      </c>
      <c r="AR143" t="str">
        <f>""</f>
        <v/>
      </c>
      <c r="AS143" t="str">
        <f>""</f>
        <v/>
      </c>
      <c r="AT143" t="str">
        <f>""</f>
        <v/>
      </c>
      <c r="AU143" t="str">
        <f>""</f>
        <v/>
      </c>
      <c r="AV143" t="str">
        <f>""</f>
        <v/>
      </c>
      <c r="AW143" t="str">
        <f>""</f>
        <v/>
      </c>
      <c r="AX143" t="str">
        <f>""</f>
        <v/>
      </c>
      <c r="AY143" t="str">
        <f>""</f>
        <v/>
      </c>
      <c r="AZ143" t="str">
        <f>""</f>
        <v/>
      </c>
      <c r="BA143" t="str">
        <f>""</f>
        <v/>
      </c>
    </row>
    <row r="144" spans="2:53" x14ac:dyDescent="0.2">
      <c r="B144" t="str">
        <f>""</f>
        <v/>
      </c>
      <c r="C144" t="str">
        <f>""</f>
        <v/>
      </c>
      <c r="D144" t="str">
        <f>""</f>
        <v/>
      </c>
      <c r="E144" t="str">
        <f>""</f>
        <v/>
      </c>
      <c r="F144" t="str">
        <f>""</f>
        <v/>
      </c>
      <c r="G144" t="str">
        <f>""</f>
        <v/>
      </c>
      <c r="H144" t="str">
        <f>""</f>
        <v/>
      </c>
      <c r="I144" t="str">
        <f>""</f>
        <v/>
      </c>
      <c r="J144" t="str">
        <f>""</f>
        <v/>
      </c>
      <c r="K144" t="str">
        <f>""</f>
        <v/>
      </c>
      <c r="L144" t="str">
        <f>""</f>
        <v/>
      </c>
      <c r="M144" t="str">
        <f>""</f>
        <v/>
      </c>
      <c r="N144" t="str">
        <f>""</f>
        <v/>
      </c>
      <c r="O144" t="str">
        <f>""</f>
        <v/>
      </c>
      <c r="P144" t="str">
        <f>""</f>
        <v/>
      </c>
      <c r="Q144" t="str">
        <f>""</f>
        <v/>
      </c>
      <c r="R144" t="str">
        <f>""</f>
        <v/>
      </c>
      <c r="S144" t="str">
        <f>""</f>
        <v/>
      </c>
      <c r="T144" t="str">
        <f>""</f>
        <v/>
      </c>
      <c r="U144" t="str">
        <f>""</f>
        <v/>
      </c>
      <c r="V144" t="str">
        <f>""</f>
        <v/>
      </c>
      <c r="W144" t="str">
        <f>""</f>
        <v/>
      </c>
      <c r="X144" t="str">
        <f>""</f>
        <v/>
      </c>
      <c r="Y144" t="str">
        <f>""</f>
        <v/>
      </c>
      <c r="Z144" t="str">
        <f>""</f>
        <v/>
      </c>
      <c r="AA144" t="str">
        <f>""</f>
        <v/>
      </c>
      <c r="AB144" t="str">
        <f>""</f>
        <v/>
      </c>
      <c r="AC144" t="str">
        <f>""</f>
        <v/>
      </c>
      <c r="AD144" t="str">
        <f>""</f>
        <v/>
      </c>
      <c r="AE144" t="str">
        <f>""</f>
        <v/>
      </c>
      <c r="AF144" t="str">
        <f>"[0.035]"</f>
        <v>[0.035]</v>
      </c>
      <c r="AG144" t="str">
        <f>""</f>
        <v/>
      </c>
      <c r="AH144" t="str">
        <f>""</f>
        <v/>
      </c>
      <c r="AI144" t="str">
        <f>""</f>
        <v/>
      </c>
      <c r="AJ144" t="str">
        <f>""</f>
        <v/>
      </c>
      <c r="AK144" t="str">
        <f>""</f>
        <v/>
      </c>
      <c r="AL144" t="str">
        <f>""</f>
        <v/>
      </c>
      <c r="AM144" t="str">
        <f>""</f>
        <v/>
      </c>
      <c r="AN144" t="str">
        <f>""</f>
        <v/>
      </c>
      <c r="AO144" t="str">
        <f>""</f>
        <v/>
      </c>
      <c r="AP144" t="str">
        <f>""</f>
        <v/>
      </c>
      <c r="AQ144" t="str">
        <f>""</f>
        <v/>
      </c>
      <c r="AR144" t="str">
        <f>""</f>
        <v/>
      </c>
      <c r="AS144" t="str">
        <f>""</f>
        <v/>
      </c>
      <c r="AT144" t="str">
        <f>""</f>
        <v/>
      </c>
      <c r="AU144" t="str">
        <f>""</f>
        <v/>
      </c>
      <c r="AV144" t="str">
        <f>""</f>
        <v/>
      </c>
      <c r="AW144" t="str">
        <f>""</f>
        <v/>
      </c>
      <c r="AX144" t="str">
        <f>""</f>
        <v/>
      </c>
      <c r="AY144" t="str">
        <f>""</f>
        <v/>
      </c>
      <c r="AZ144" t="str">
        <f>""</f>
        <v/>
      </c>
      <c r="BA144" t="str">
        <f>""</f>
        <v/>
      </c>
    </row>
    <row r="145" spans="2:53" x14ac:dyDescent="0.2">
      <c r="B145" t="str">
        <f>"Loss of land (yes=1) for a household in a given year"</f>
        <v>Loss of land (yes=1) for a household in a given year</v>
      </c>
      <c r="C145" t="str">
        <f>""</f>
        <v/>
      </c>
      <c r="D145" t="str">
        <f>""</f>
        <v/>
      </c>
      <c r="E145" t="str">
        <f>""</f>
        <v/>
      </c>
      <c r="F145" t="str">
        <f>""</f>
        <v/>
      </c>
      <c r="G145" t="str">
        <f>""</f>
        <v/>
      </c>
      <c r="H145" t="str">
        <f>""</f>
        <v/>
      </c>
      <c r="I145" t="str">
        <f>""</f>
        <v/>
      </c>
      <c r="J145" t="str">
        <f>""</f>
        <v/>
      </c>
      <c r="K145" t="str">
        <f>""</f>
        <v/>
      </c>
      <c r="L145" t="str">
        <f>""</f>
        <v/>
      </c>
      <c r="M145" t="str">
        <f>""</f>
        <v/>
      </c>
      <c r="N145" t="str">
        <f>""</f>
        <v/>
      </c>
      <c r="O145" t="str">
        <f>""</f>
        <v/>
      </c>
      <c r="P145" t="str">
        <f>""</f>
        <v/>
      </c>
      <c r="Q145" t="str">
        <f>""</f>
        <v/>
      </c>
      <c r="R145" t="str">
        <f>""</f>
        <v/>
      </c>
      <c r="S145" t="str">
        <f>""</f>
        <v/>
      </c>
      <c r="T145" t="str">
        <f>""</f>
        <v/>
      </c>
      <c r="U145" t="str">
        <f>""</f>
        <v/>
      </c>
      <c r="V145" t="str">
        <f>""</f>
        <v/>
      </c>
      <c r="W145" t="str">
        <f>""</f>
        <v/>
      </c>
      <c r="X145" t="str">
        <f>""</f>
        <v/>
      </c>
      <c r="Y145" t="str">
        <f>""</f>
        <v/>
      </c>
      <c r="Z145" t="str">
        <f>""</f>
        <v/>
      </c>
      <c r="AA145" t="str">
        <f>""</f>
        <v/>
      </c>
      <c r="AB145" t="str">
        <f>""</f>
        <v/>
      </c>
      <c r="AC145" t="str">
        <f>""</f>
        <v/>
      </c>
      <c r="AD145" t="str">
        <f>""</f>
        <v/>
      </c>
      <c r="AE145" t="str">
        <f>""</f>
        <v/>
      </c>
      <c r="AF145" t="str">
        <f>""</f>
        <v/>
      </c>
      <c r="AG145" t="str">
        <f>"-0.036"</f>
        <v>-0.036</v>
      </c>
      <c r="AH145" t="str">
        <f>"-0.014"</f>
        <v>-0.014</v>
      </c>
      <c r="AI145" t="str">
        <f>"-0.030"</f>
        <v>-0.030</v>
      </c>
      <c r="AJ145" t="str">
        <f>""</f>
        <v/>
      </c>
      <c r="AK145" t="str">
        <f>""</f>
        <v/>
      </c>
      <c r="AL145" t="str">
        <f>""</f>
        <v/>
      </c>
      <c r="AM145" t="str">
        <f>""</f>
        <v/>
      </c>
      <c r="AN145" t="str">
        <f>""</f>
        <v/>
      </c>
      <c r="AO145" t="str">
        <f>""</f>
        <v/>
      </c>
      <c r="AP145" t="str">
        <f>""</f>
        <v/>
      </c>
      <c r="AQ145" t="str">
        <f>""</f>
        <v/>
      </c>
      <c r="AR145" t="str">
        <f>""</f>
        <v/>
      </c>
      <c r="AS145" t="str">
        <f>""</f>
        <v/>
      </c>
      <c r="AT145" t="str">
        <f>""</f>
        <v/>
      </c>
      <c r="AU145" t="str">
        <f>""</f>
        <v/>
      </c>
      <c r="AV145" t="str">
        <f>""</f>
        <v/>
      </c>
      <c r="AW145" t="str">
        <f>""</f>
        <v/>
      </c>
      <c r="AX145" t="str">
        <f>""</f>
        <v/>
      </c>
      <c r="AY145" t="str">
        <f>""</f>
        <v/>
      </c>
      <c r="AZ145" t="str">
        <f>""</f>
        <v/>
      </c>
      <c r="BA145" t="str">
        <f>""</f>
        <v/>
      </c>
    </row>
    <row r="146" spans="2:53" x14ac:dyDescent="0.2">
      <c r="B146" t="str">
        <f>""</f>
        <v/>
      </c>
      <c r="C146" t="str">
        <f>""</f>
        <v/>
      </c>
      <c r="D146" t="str">
        <f>""</f>
        <v/>
      </c>
      <c r="E146" t="str">
        <f>""</f>
        <v/>
      </c>
      <c r="F146" t="str">
        <f>""</f>
        <v/>
      </c>
      <c r="G146" t="str">
        <f>""</f>
        <v/>
      </c>
      <c r="H146" t="str">
        <f>""</f>
        <v/>
      </c>
      <c r="I146" t="str">
        <f>""</f>
        <v/>
      </c>
      <c r="J146" t="str">
        <f>""</f>
        <v/>
      </c>
      <c r="K146" t="str">
        <f>""</f>
        <v/>
      </c>
      <c r="L146" t="str">
        <f>""</f>
        <v/>
      </c>
      <c r="M146" t="str">
        <f>""</f>
        <v/>
      </c>
      <c r="N146" t="str">
        <f>""</f>
        <v/>
      </c>
      <c r="O146" t="str">
        <f>""</f>
        <v/>
      </c>
      <c r="P146" t="str">
        <f>""</f>
        <v/>
      </c>
      <c r="Q146" t="str">
        <f>""</f>
        <v/>
      </c>
      <c r="R146" t="str">
        <f>""</f>
        <v/>
      </c>
      <c r="S146" t="str">
        <f>""</f>
        <v/>
      </c>
      <c r="T146" t="str">
        <f>""</f>
        <v/>
      </c>
      <c r="U146" t="str">
        <f>""</f>
        <v/>
      </c>
      <c r="V146" t="str">
        <f>""</f>
        <v/>
      </c>
      <c r="W146" t="str">
        <f>""</f>
        <v/>
      </c>
      <c r="X146" t="str">
        <f>""</f>
        <v/>
      </c>
      <c r="Y146" t="str">
        <f>""</f>
        <v/>
      </c>
      <c r="Z146" t="str">
        <f>""</f>
        <v/>
      </c>
      <c r="AA146" t="str">
        <f>""</f>
        <v/>
      </c>
      <c r="AB146" t="str">
        <f>""</f>
        <v/>
      </c>
      <c r="AC146" t="str">
        <f>""</f>
        <v/>
      </c>
      <c r="AD146" t="str">
        <f>""</f>
        <v/>
      </c>
      <c r="AE146" t="str">
        <f>""</f>
        <v/>
      </c>
      <c r="AF146" t="str">
        <f>""</f>
        <v/>
      </c>
      <c r="AG146" t="str">
        <f>"[0.045]"</f>
        <v>[0.045]</v>
      </c>
      <c r="AH146" t="str">
        <f>"[0.037]"</f>
        <v>[0.037]</v>
      </c>
      <c r="AI146" t="str">
        <f>"[0.043]"</f>
        <v>[0.043]</v>
      </c>
      <c r="AJ146" t="str">
        <f>""</f>
        <v/>
      </c>
      <c r="AK146" t="str">
        <f>""</f>
        <v/>
      </c>
      <c r="AL146" t="str">
        <f>""</f>
        <v/>
      </c>
      <c r="AM146" t="str">
        <f>""</f>
        <v/>
      </c>
      <c r="AN146" t="str">
        <f>""</f>
        <v/>
      </c>
      <c r="AO146" t="str">
        <f>""</f>
        <v/>
      </c>
      <c r="AP146" t="str">
        <f>""</f>
        <v/>
      </c>
      <c r="AQ146" t="str">
        <f>""</f>
        <v/>
      </c>
      <c r="AR146" t="str">
        <f>""</f>
        <v/>
      </c>
      <c r="AS146" t="str">
        <f>""</f>
        <v/>
      </c>
      <c r="AT146" t="str">
        <f>""</f>
        <v/>
      </c>
      <c r="AU146" t="str">
        <f>""</f>
        <v/>
      </c>
      <c r="AV146" t="str">
        <f>""</f>
        <v/>
      </c>
      <c r="AW146" t="str">
        <f>""</f>
        <v/>
      </c>
      <c r="AX146" t="str">
        <f>""</f>
        <v/>
      </c>
      <c r="AY146" t="str">
        <f>""</f>
        <v/>
      </c>
      <c r="AZ146" t="str">
        <f>""</f>
        <v/>
      </c>
      <c r="BA146" t="str">
        <f>""</f>
        <v/>
      </c>
    </row>
    <row r="147" spans="2:53" x14ac:dyDescent="0.2">
      <c r="B147" t="str">
        <f>"At least 1 male left the household in a given year (yes=1)"</f>
        <v>At least 1 male left the household in a given year (yes=1)</v>
      </c>
      <c r="C147" t="str">
        <f>""</f>
        <v/>
      </c>
      <c r="D147" t="str">
        <f>""</f>
        <v/>
      </c>
      <c r="E147" t="str">
        <f>""</f>
        <v/>
      </c>
      <c r="F147" t="str">
        <f>""</f>
        <v/>
      </c>
      <c r="G147" t="str">
        <f>""</f>
        <v/>
      </c>
      <c r="H147" t="str">
        <f>""</f>
        <v/>
      </c>
      <c r="I147" t="str">
        <f>""</f>
        <v/>
      </c>
      <c r="J147" t="str">
        <f>""</f>
        <v/>
      </c>
      <c r="K147" t="str">
        <f>""</f>
        <v/>
      </c>
      <c r="L147" t="str">
        <f>""</f>
        <v/>
      </c>
      <c r="M147" t="str">
        <f>""</f>
        <v/>
      </c>
      <c r="N147" t="str">
        <f>""</f>
        <v/>
      </c>
      <c r="O147" t="str">
        <f>""</f>
        <v/>
      </c>
      <c r="P147" t="str">
        <f>""</f>
        <v/>
      </c>
      <c r="Q147" t="str">
        <f>""</f>
        <v/>
      </c>
      <c r="R147" t="str">
        <f>""</f>
        <v/>
      </c>
      <c r="S147" t="str">
        <f>""</f>
        <v/>
      </c>
      <c r="T147" t="str">
        <f>""</f>
        <v/>
      </c>
      <c r="U147" t="str">
        <f>""</f>
        <v/>
      </c>
      <c r="V147" t="str">
        <f>""</f>
        <v/>
      </c>
      <c r="W147" t="str">
        <f>""</f>
        <v/>
      </c>
      <c r="X147" t="str">
        <f>""</f>
        <v/>
      </c>
      <c r="Y147" t="str">
        <f>""</f>
        <v/>
      </c>
      <c r="Z147" t="str">
        <f>""</f>
        <v/>
      </c>
      <c r="AA147" t="str">
        <f>""</f>
        <v/>
      </c>
      <c r="AB147" t="str">
        <f>""</f>
        <v/>
      </c>
      <c r="AC147" t="str">
        <f>""</f>
        <v/>
      </c>
      <c r="AD147" t="str">
        <f>""</f>
        <v/>
      </c>
      <c r="AE147" t="str">
        <f>""</f>
        <v/>
      </c>
      <c r="AF147" t="str">
        <f>""</f>
        <v/>
      </c>
      <c r="AG147" t="str">
        <f>"-0.112***"</f>
        <v>-0.112***</v>
      </c>
      <c r="AH147" t="str">
        <f>""</f>
        <v/>
      </c>
      <c r="AI147" t="str">
        <f>""</f>
        <v/>
      </c>
      <c r="AJ147" t="str">
        <f>""</f>
        <v/>
      </c>
      <c r="AK147" t="str">
        <f>""</f>
        <v/>
      </c>
      <c r="AL147" t="str">
        <f>""</f>
        <v/>
      </c>
      <c r="AM147" t="str">
        <f>""</f>
        <v/>
      </c>
      <c r="AN147" t="str">
        <f>""</f>
        <v/>
      </c>
      <c r="AO147" t="str">
        <f>""</f>
        <v/>
      </c>
      <c r="AP147" t="str">
        <f>""</f>
        <v/>
      </c>
      <c r="AQ147" t="str">
        <f>""</f>
        <v/>
      </c>
      <c r="AR147" t="str">
        <f>""</f>
        <v/>
      </c>
      <c r="AS147" t="str">
        <f>""</f>
        <v/>
      </c>
      <c r="AT147" t="str">
        <f>""</f>
        <v/>
      </c>
      <c r="AU147" t="str">
        <f>""</f>
        <v/>
      </c>
      <c r="AV147" t="str">
        <f>""</f>
        <v/>
      </c>
      <c r="AW147" t="str">
        <f>""</f>
        <v/>
      </c>
      <c r="AX147" t="str">
        <f>""</f>
        <v/>
      </c>
      <c r="AY147" t="str">
        <f>""</f>
        <v/>
      </c>
      <c r="AZ147" t="str">
        <f>""</f>
        <v/>
      </c>
      <c r="BA147" t="str">
        <f>""</f>
        <v/>
      </c>
    </row>
    <row r="148" spans="2:53" x14ac:dyDescent="0.2">
      <c r="B148" t="str">
        <f>""</f>
        <v/>
      </c>
      <c r="C148" t="str">
        <f>""</f>
        <v/>
      </c>
      <c r="D148" t="str">
        <f>""</f>
        <v/>
      </c>
      <c r="E148" t="str">
        <f>""</f>
        <v/>
      </c>
      <c r="F148" t="str">
        <f>""</f>
        <v/>
      </c>
      <c r="G148" t="str">
        <f>""</f>
        <v/>
      </c>
      <c r="H148" t="str">
        <f>""</f>
        <v/>
      </c>
      <c r="I148" t="str">
        <f>""</f>
        <v/>
      </c>
      <c r="J148" t="str">
        <f>""</f>
        <v/>
      </c>
      <c r="K148" t="str">
        <f>""</f>
        <v/>
      </c>
      <c r="L148" t="str">
        <f>""</f>
        <v/>
      </c>
      <c r="M148" t="str">
        <f>""</f>
        <v/>
      </c>
      <c r="N148" t="str">
        <f>""</f>
        <v/>
      </c>
      <c r="O148" t="str">
        <f>""</f>
        <v/>
      </c>
      <c r="P148" t="str">
        <f>""</f>
        <v/>
      </c>
      <c r="Q148" t="str">
        <f>""</f>
        <v/>
      </c>
      <c r="R148" t="str">
        <f>""</f>
        <v/>
      </c>
      <c r="S148" t="str">
        <f>""</f>
        <v/>
      </c>
      <c r="T148" t="str">
        <f>""</f>
        <v/>
      </c>
      <c r="U148" t="str">
        <f>""</f>
        <v/>
      </c>
      <c r="V148" t="str">
        <f>""</f>
        <v/>
      </c>
      <c r="W148" t="str">
        <f>""</f>
        <v/>
      </c>
      <c r="X148" t="str">
        <f>""</f>
        <v/>
      </c>
      <c r="Y148" t="str">
        <f>""</f>
        <v/>
      </c>
      <c r="Z148" t="str">
        <f>""</f>
        <v/>
      </c>
      <c r="AA148" t="str">
        <f>""</f>
        <v/>
      </c>
      <c r="AB148" t="str">
        <f>""</f>
        <v/>
      </c>
      <c r="AC148" t="str">
        <f>""</f>
        <v/>
      </c>
      <c r="AD148" t="str">
        <f>""</f>
        <v/>
      </c>
      <c r="AE148" t="str">
        <f>""</f>
        <v/>
      </c>
      <c r="AF148" t="str">
        <f>""</f>
        <v/>
      </c>
      <c r="AG148" t="str">
        <f>"[0.038]"</f>
        <v>[0.038]</v>
      </c>
      <c r="AH148" t="str">
        <f>""</f>
        <v/>
      </c>
      <c r="AI148" t="str">
        <f>""</f>
        <v/>
      </c>
      <c r="AJ148" t="str">
        <f>""</f>
        <v/>
      </c>
      <c r="AK148" t="str">
        <f>""</f>
        <v/>
      </c>
      <c r="AL148" t="str">
        <f>""</f>
        <v/>
      </c>
      <c r="AM148" t="str">
        <f>""</f>
        <v/>
      </c>
      <c r="AN148" t="str">
        <f>""</f>
        <v/>
      </c>
      <c r="AO148" t="str">
        <f>""</f>
        <v/>
      </c>
      <c r="AP148" t="str">
        <f>""</f>
        <v/>
      </c>
      <c r="AQ148" t="str">
        <f>""</f>
        <v/>
      </c>
      <c r="AR148" t="str">
        <f>""</f>
        <v/>
      </c>
      <c r="AS148" t="str">
        <f>""</f>
        <v/>
      </c>
      <c r="AT148" t="str">
        <f>""</f>
        <v/>
      </c>
      <c r="AU148" t="str">
        <f>""</f>
        <v/>
      </c>
      <c r="AV148" t="str">
        <f>""</f>
        <v/>
      </c>
      <c r="AW148" t="str">
        <f>""</f>
        <v/>
      </c>
      <c r="AX148" t="str">
        <f>""</f>
        <v/>
      </c>
      <c r="AY148" t="str">
        <f>""</f>
        <v/>
      </c>
      <c r="AZ148" t="str">
        <f>""</f>
        <v/>
      </c>
      <c r="BA148" t="str">
        <f>""</f>
        <v/>
      </c>
    </row>
    <row r="149" spans="2:53" x14ac:dyDescent="0.2">
      <c r="B149" t="str">
        <f>"Interaction"</f>
        <v>Interaction</v>
      </c>
      <c r="C149" t="str">
        <f>""</f>
        <v/>
      </c>
      <c r="D149" t="str">
        <f>""</f>
        <v/>
      </c>
      <c r="E149" t="str">
        <f>""</f>
        <v/>
      </c>
      <c r="F149" t="str">
        <f>""</f>
        <v/>
      </c>
      <c r="G149" t="str">
        <f>""</f>
        <v/>
      </c>
      <c r="H149" t="str">
        <f>""</f>
        <v/>
      </c>
      <c r="I149" t="str">
        <f>""</f>
        <v/>
      </c>
      <c r="J149" t="str">
        <f>""</f>
        <v/>
      </c>
      <c r="K149" t="str">
        <f>""</f>
        <v/>
      </c>
      <c r="L149" t="str">
        <f>""</f>
        <v/>
      </c>
      <c r="M149" t="str">
        <f>""</f>
        <v/>
      </c>
      <c r="N149" t="str">
        <f>""</f>
        <v/>
      </c>
      <c r="O149" t="str">
        <f>""</f>
        <v/>
      </c>
      <c r="P149" t="str">
        <f>""</f>
        <v/>
      </c>
      <c r="Q149" t="str">
        <f>""</f>
        <v/>
      </c>
      <c r="R149" t="str">
        <f>""</f>
        <v/>
      </c>
      <c r="S149" t="str">
        <f>""</f>
        <v/>
      </c>
      <c r="T149" t="str">
        <f>""</f>
        <v/>
      </c>
      <c r="U149" t="str">
        <f>""</f>
        <v/>
      </c>
      <c r="V149" t="str">
        <f>""</f>
        <v/>
      </c>
      <c r="W149" t="str">
        <f>""</f>
        <v/>
      </c>
      <c r="X149" t="str">
        <f>""</f>
        <v/>
      </c>
      <c r="Y149" t="str">
        <f>""</f>
        <v/>
      </c>
      <c r="Z149" t="str">
        <f>""</f>
        <v/>
      </c>
      <c r="AA149" t="str">
        <f>""</f>
        <v/>
      </c>
      <c r="AB149" t="str">
        <f>""</f>
        <v/>
      </c>
      <c r="AC149" t="str">
        <f>""</f>
        <v/>
      </c>
      <c r="AD149" t="str">
        <f>""</f>
        <v/>
      </c>
      <c r="AE149" t="str">
        <f>""</f>
        <v/>
      </c>
      <c r="AF149" t="str">
        <f>""</f>
        <v/>
      </c>
      <c r="AG149" t="str">
        <f>"0.087*"</f>
        <v>0.087*</v>
      </c>
      <c r="AH149" t="str">
        <f>""</f>
        <v/>
      </c>
      <c r="AI149" t="str">
        <f>""</f>
        <v/>
      </c>
      <c r="AJ149" t="str">
        <f>""</f>
        <v/>
      </c>
      <c r="AK149" t="str">
        <f>""</f>
        <v/>
      </c>
      <c r="AL149" t="str">
        <f>""</f>
        <v/>
      </c>
      <c r="AM149" t="str">
        <f>""</f>
        <v/>
      </c>
      <c r="AN149" t="str">
        <f>""</f>
        <v/>
      </c>
      <c r="AO149" t="str">
        <f>""</f>
        <v/>
      </c>
      <c r="AP149" t="str">
        <f>""</f>
        <v/>
      </c>
      <c r="AQ149" t="str">
        <f>""</f>
        <v/>
      </c>
      <c r="AR149" t="str">
        <f>""</f>
        <v/>
      </c>
      <c r="AS149" t="str">
        <f>""</f>
        <v/>
      </c>
      <c r="AT149" t="str">
        <f>""</f>
        <v/>
      </c>
      <c r="AU149" t="str">
        <f>""</f>
        <v/>
      </c>
      <c r="AV149" t="str">
        <f>""</f>
        <v/>
      </c>
      <c r="AW149" t="str">
        <f>""</f>
        <v/>
      </c>
      <c r="AX149" t="str">
        <f>""</f>
        <v/>
      </c>
      <c r="AY149" t="str">
        <f>""</f>
        <v/>
      </c>
      <c r="AZ149" t="str">
        <f>""</f>
        <v/>
      </c>
      <c r="BA149" t="str">
        <f>""</f>
        <v/>
      </c>
    </row>
    <row r="150" spans="2:53" x14ac:dyDescent="0.2">
      <c r="B150" t="str">
        <f>""</f>
        <v/>
      </c>
      <c r="C150" t="str">
        <f>""</f>
        <v/>
      </c>
      <c r="D150" t="str">
        <f>""</f>
        <v/>
      </c>
      <c r="E150" t="str">
        <f>""</f>
        <v/>
      </c>
      <c r="F150" t="str">
        <f>""</f>
        <v/>
      </c>
      <c r="G150" t="str">
        <f>""</f>
        <v/>
      </c>
      <c r="H150" t="str">
        <f>""</f>
        <v/>
      </c>
      <c r="I150" t="str">
        <f>""</f>
        <v/>
      </c>
      <c r="J150" t="str">
        <f>""</f>
        <v/>
      </c>
      <c r="K150" t="str">
        <f>""</f>
        <v/>
      </c>
      <c r="L150" t="str">
        <f>""</f>
        <v/>
      </c>
      <c r="M150" t="str">
        <f>""</f>
        <v/>
      </c>
      <c r="N150" t="str">
        <f>""</f>
        <v/>
      </c>
      <c r="O150" t="str">
        <f>""</f>
        <v/>
      </c>
      <c r="P150" t="str">
        <f>""</f>
        <v/>
      </c>
      <c r="Q150" t="str">
        <f>""</f>
        <v/>
      </c>
      <c r="R150" t="str">
        <f>""</f>
        <v/>
      </c>
      <c r="S150" t="str">
        <f>""</f>
        <v/>
      </c>
      <c r="T150" t="str">
        <f>""</f>
        <v/>
      </c>
      <c r="U150" t="str">
        <f>""</f>
        <v/>
      </c>
      <c r="V150" t="str">
        <f>""</f>
        <v/>
      </c>
      <c r="W150" t="str">
        <f>""</f>
        <v/>
      </c>
      <c r="X150" t="str">
        <f>""</f>
        <v/>
      </c>
      <c r="Y150" t="str">
        <f>""</f>
        <v/>
      </c>
      <c r="Z150" t="str">
        <f>""</f>
        <v/>
      </c>
      <c r="AA150" t="str">
        <f>""</f>
        <v/>
      </c>
      <c r="AB150" t="str">
        <f>""</f>
        <v/>
      </c>
      <c r="AC150" t="str">
        <f>""</f>
        <v/>
      </c>
      <c r="AD150" t="str">
        <f>""</f>
        <v/>
      </c>
      <c r="AE150" t="str">
        <f>""</f>
        <v/>
      </c>
      <c r="AF150" t="str">
        <f>""</f>
        <v/>
      </c>
      <c r="AG150" t="str">
        <f>"[0.047]"</f>
        <v>[0.047]</v>
      </c>
      <c r="AH150" t="str">
        <f>""</f>
        <v/>
      </c>
      <c r="AI150" t="str">
        <f>""</f>
        <v/>
      </c>
      <c r="AJ150" t="str">
        <f>""</f>
        <v/>
      </c>
      <c r="AK150" t="str">
        <f>""</f>
        <v/>
      </c>
      <c r="AL150" t="str">
        <f>""</f>
        <v/>
      </c>
      <c r="AM150" t="str">
        <f>""</f>
        <v/>
      </c>
      <c r="AN150" t="str">
        <f>""</f>
        <v/>
      </c>
      <c r="AO150" t="str">
        <f>""</f>
        <v/>
      </c>
      <c r="AP150" t="str">
        <f>""</f>
        <v/>
      </c>
      <c r="AQ150" t="str">
        <f>""</f>
        <v/>
      </c>
      <c r="AR150" t="str">
        <f>""</f>
        <v/>
      </c>
      <c r="AS150" t="str">
        <f>""</f>
        <v/>
      </c>
      <c r="AT150" t="str">
        <f>""</f>
        <v/>
      </c>
      <c r="AU150" t="str">
        <f>""</f>
        <v/>
      </c>
      <c r="AV150" t="str">
        <f>""</f>
        <v/>
      </c>
      <c r="AW150" t="str">
        <f>""</f>
        <v/>
      </c>
      <c r="AX150" t="str">
        <f>""</f>
        <v/>
      </c>
      <c r="AY150" t="str">
        <f>""</f>
        <v/>
      </c>
      <c r="AZ150" t="str">
        <f>""</f>
        <v/>
      </c>
      <c r="BA150" t="str">
        <f>""</f>
        <v/>
      </c>
    </row>
    <row r="151" spans="2:53" x14ac:dyDescent="0.2">
      <c r="B151" t="str">
        <f>"Number of males who left household 1998-2007"</f>
        <v>Number of males who left household 1998-2007</v>
      </c>
      <c r="C151" t="str">
        <f>""</f>
        <v/>
      </c>
      <c r="D151" t="str">
        <f>""</f>
        <v/>
      </c>
      <c r="E151" t="str">
        <f>""</f>
        <v/>
      </c>
      <c r="F151" t="str">
        <f>""</f>
        <v/>
      </c>
      <c r="G151" t="str">
        <f>""</f>
        <v/>
      </c>
      <c r="H151" t="str">
        <f>""</f>
        <v/>
      </c>
      <c r="I151" t="str">
        <f>""</f>
        <v/>
      </c>
      <c r="J151" t="str">
        <f>""</f>
        <v/>
      </c>
      <c r="K151" t="str">
        <f>""</f>
        <v/>
      </c>
      <c r="L151" t="str">
        <f>""</f>
        <v/>
      </c>
      <c r="M151" t="str">
        <f>""</f>
        <v/>
      </c>
      <c r="N151" t="str">
        <f>""</f>
        <v/>
      </c>
      <c r="O151" t="str">
        <f>""</f>
        <v/>
      </c>
      <c r="P151" t="str">
        <f>""</f>
        <v/>
      </c>
      <c r="Q151" t="str">
        <f>""</f>
        <v/>
      </c>
      <c r="R151" t="str">
        <f>""</f>
        <v/>
      </c>
      <c r="S151" t="str">
        <f>""</f>
        <v/>
      </c>
      <c r="T151" t="str">
        <f>""</f>
        <v/>
      </c>
      <c r="U151" t="str">
        <f>""</f>
        <v/>
      </c>
      <c r="V151" t="str">
        <f>""</f>
        <v/>
      </c>
      <c r="W151" t="str">
        <f>""</f>
        <v/>
      </c>
      <c r="X151" t="str">
        <f>""</f>
        <v/>
      </c>
      <c r="Y151" t="str">
        <f>""</f>
        <v/>
      </c>
      <c r="Z151" t="str">
        <f>""</f>
        <v/>
      </c>
      <c r="AA151" t="str">
        <f>""</f>
        <v/>
      </c>
      <c r="AB151" t="str">
        <f>""</f>
        <v/>
      </c>
      <c r="AC151" t="str">
        <f>""</f>
        <v/>
      </c>
      <c r="AD151" t="str">
        <f>""</f>
        <v/>
      </c>
      <c r="AE151" t="str">
        <f>""</f>
        <v/>
      </c>
      <c r="AF151" t="str">
        <f>""</f>
        <v/>
      </c>
      <c r="AG151" t="str">
        <f>""</f>
        <v/>
      </c>
      <c r="AH151" t="str">
        <f>"-0.078***"</f>
        <v>-0.078***</v>
      </c>
      <c r="AI151" t="str">
        <f>""</f>
        <v/>
      </c>
      <c r="AJ151" t="str">
        <f>""</f>
        <v/>
      </c>
      <c r="AK151" t="str">
        <f>""</f>
        <v/>
      </c>
      <c r="AL151" t="str">
        <f>""</f>
        <v/>
      </c>
      <c r="AM151" t="str">
        <f>""</f>
        <v/>
      </c>
      <c r="AN151" t="str">
        <f>""</f>
        <v/>
      </c>
      <c r="AO151" t="str">
        <f>""</f>
        <v/>
      </c>
      <c r="AP151" t="str">
        <f>""</f>
        <v/>
      </c>
      <c r="AQ151" t="str">
        <f>""</f>
        <v/>
      </c>
      <c r="AR151" t="str">
        <f>""</f>
        <v/>
      </c>
      <c r="AS151" t="str">
        <f>""</f>
        <v/>
      </c>
      <c r="AT151" t="str">
        <f>""</f>
        <v/>
      </c>
      <c r="AU151" t="str">
        <f>""</f>
        <v/>
      </c>
      <c r="AV151" t="str">
        <f>""</f>
        <v/>
      </c>
      <c r="AW151" t="str">
        <f>""</f>
        <v/>
      </c>
      <c r="AX151" t="str">
        <f>""</f>
        <v/>
      </c>
      <c r="AY151" t="str">
        <f>""</f>
        <v/>
      </c>
      <c r="AZ151" t="str">
        <f>""</f>
        <v/>
      </c>
      <c r="BA151" t="str">
        <f>""</f>
        <v/>
      </c>
    </row>
    <row r="152" spans="2:53" x14ac:dyDescent="0.2">
      <c r="B152" t="str">
        <f>""</f>
        <v/>
      </c>
      <c r="C152" t="str">
        <f>""</f>
        <v/>
      </c>
      <c r="D152" t="str">
        <f>""</f>
        <v/>
      </c>
      <c r="E152" t="str">
        <f>""</f>
        <v/>
      </c>
      <c r="F152" t="str">
        <f>""</f>
        <v/>
      </c>
      <c r="G152" t="str">
        <f>""</f>
        <v/>
      </c>
      <c r="H152" t="str">
        <f>""</f>
        <v/>
      </c>
      <c r="I152" t="str">
        <f>""</f>
        <v/>
      </c>
      <c r="J152" t="str">
        <f>""</f>
        <v/>
      </c>
      <c r="K152" t="str">
        <f>""</f>
        <v/>
      </c>
      <c r="L152" t="str">
        <f>""</f>
        <v/>
      </c>
      <c r="M152" t="str">
        <f>""</f>
        <v/>
      </c>
      <c r="N152" t="str">
        <f>""</f>
        <v/>
      </c>
      <c r="O152" t="str">
        <f>""</f>
        <v/>
      </c>
      <c r="P152" t="str">
        <f>""</f>
        <v/>
      </c>
      <c r="Q152" t="str">
        <f>""</f>
        <v/>
      </c>
      <c r="R152" t="str">
        <f>""</f>
        <v/>
      </c>
      <c r="S152" t="str">
        <f>""</f>
        <v/>
      </c>
      <c r="T152" t="str">
        <f>""</f>
        <v/>
      </c>
      <c r="U152" t="str">
        <f>""</f>
        <v/>
      </c>
      <c r="V152" t="str">
        <f>""</f>
        <v/>
      </c>
      <c r="W152" t="str">
        <f>""</f>
        <v/>
      </c>
      <c r="X152" t="str">
        <f>""</f>
        <v/>
      </c>
      <c r="Y152" t="str">
        <f>""</f>
        <v/>
      </c>
      <c r="Z152" t="str">
        <f>""</f>
        <v/>
      </c>
      <c r="AA152" t="str">
        <f>""</f>
        <v/>
      </c>
      <c r="AB152" t="str">
        <f>""</f>
        <v/>
      </c>
      <c r="AC152" t="str">
        <f>""</f>
        <v/>
      </c>
      <c r="AD152" t="str">
        <f>""</f>
        <v/>
      </c>
      <c r="AE152" t="str">
        <f>""</f>
        <v/>
      </c>
      <c r="AF152" t="str">
        <f>""</f>
        <v/>
      </c>
      <c r="AG152" t="str">
        <f>""</f>
        <v/>
      </c>
      <c r="AH152" t="str">
        <f>"[0.025]"</f>
        <v>[0.025]</v>
      </c>
      <c r="AI152" t="str">
        <f>""</f>
        <v/>
      </c>
      <c r="AJ152" t="str">
        <f>""</f>
        <v/>
      </c>
      <c r="AK152" t="str">
        <f>""</f>
        <v/>
      </c>
      <c r="AL152" t="str">
        <f>""</f>
        <v/>
      </c>
      <c r="AM152" t="str">
        <f>""</f>
        <v/>
      </c>
      <c r="AN152" t="str">
        <f>""</f>
        <v/>
      </c>
      <c r="AO152" t="str">
        <f>""</f>
        <v/>
      </c>
      <c r="AP152" t="str">
        <f>""</f>
        <v/>
      </c>
      <c r="AQ152" t="str">
        <f>""</f>
        <v/>
      </c>
      <c r="AR152" t="str">
        <f>""</f>
        <v/>
      </c>
      <c r="AS152" t="str">
        <f>""</f>
        <v/>
      </c>
      <c r="AT152" t="str">
        <f>""</f>
        <v/>
      </c>
      <c r="AU152" t="str">
        <f>""</f>
        <v/>
      </c>
      <c r="AV152" t="str">
        <f>""</f>
        <v/>
      </c>
      <c r="AW152" t="str">
        <f>""</f>
        <v/>
      </c>
      <c r="AX152" t="str">
        <f>""</f>
        <v/>
      </c>
      <c r="AY152" t="str">
        <f>""</f>
        <v/>
      </c>
      <c r="AZ152" t="str">
        <f>""</f>
        <v/>
      </c>
      <c r="BA152" t="str">
        <f>""</f>
        <v/>
      </c>
    </row>
    <row r="153" spans="2:53" x14ac:dyDescent="0.2">
      <c r="B153" t="str">
        <f>"Interaction"</f>
        <v>Interaction</v>
      </c>
      <c r="C153" t="str">
        <f>""</f>
        <v/>
      </c>
      <c r="D153" t="str">
        <f>""</f>
        <v/>
      </c>
      <c r="E153" t="str">
        <f>""</f>
        <v/>
      </c>
      <c r="F153" t="str">
        <f>""</f>
        <v/>
      </c>
      <c r="G153" t="str">
        <f>""</f>
        <v/>
      </c>
      <c r="H153" t="str">
        <f>""</f>
        <v/>
      </c>
      <c r="I153" t="str">
        <f>""</f>
        <v/>
      </c>
      <c r="J153" t="str">
        <f>""</f>
        <v/>
      </c>
      <c r="K153" t="str">
        <f>""</f>
        <v/>
      </c>
      <c r="L153" t="str">
        <f>""</f>
        <v/>
      </c>
      <c r="M153" t="str">
        <f>""</f>
        <v/>
      </c>
      <c r="N153" t="str">
        <f>""</f>
        <v/>
      </c>
      <c r="O153" t="str">
        <f>""</f>
        <v/>
      </c>
      <c r="P153" t="str">
        <f>""</f>
        <v/>
      </c>
      <c r="Q153" t="str">
        <f>""</f>
        <v/>
      </c>
      <c r="R153" t="str">
        <f>""</f>
        <v/>
      </c>
      <c r="S153" t="str">
        <f>""</f>
        <v/>
      </c>
      <c r="T153" t="str">
        <f>""</f>
        <v/>
      </c>
      <c r="U153" t="str">
        <f>""</f>
        <v/>
      </c>
      <c r="V153" t="str">
        <f>""</f>
        <v/>
      </c>
      <c r="W153" t="str">
        <f>""</f>
        <v/>
      </c>
      <c r="X153" t="str">
        <f>""</f>
        <v/>
      </c>
      <c r="Y153" t="str">
        <f>""</f>
        <v/>
      </c>
      <c r="Z153" t="str">
        <f>""</f>
        <v/>
      </c>
      <c r="AA153" t="str">
        <f>""</f>
        <v/>
      </c>
      <c r="AB153" t="str">
        <f>""</f>
        <v/>
      </c>
      <c r="AC153" t="str">
        <f>""</f>
        <v/>
      </c>
      <c r="AD153" t="str">
        <f>""</f>
        <v/>
      </c>
      <c r="AE153" t="str">
        <f>""</f>
        <v/>
      </c>
      <c r="AF153" t="str">
        <f>""</f>
        <v/>
      </c>
      <c r="AG153" t="str">
        <f>""</f>
        <v/>
      </c>
      <c r="AH153" t="str">
        <f>"0.041"</f>
        <v>0.041</v>
      </c>
      <c r="AI153" t="str">
        <f>""</f>
        <v/>
      </c>
      <c r="AJ153" t="str">
        <f>""</f>
        <v/>
      </c>
      <c r="AK153" t="str">
        <f>""</f>
        <v/>
      </c>
      <c r="AL153" t="str">
        <f>""</f>
        <v/>
      </c>
      <c r="AM153" t="str">
        <f>""</f>
        <v/>
      </c>
      <c r="AN153" t="str">
        <f>""</f>
        <v/>
      </c>
      <c r="AO153" t="str">
        <f>""</f>
        <v/>
      </c>
      <c r="AP153" t="str">
        <f>""</f>
        <v/>
      </c>
      <c r="AQ153" t="str">
        <f>""</f>
        <v/>
      </c>
      <c r="AR153" t="str">
        <f>""</f>
        <v/>
      </c>
      <c r="AS153" t="str">
        <f>""</f>
        <v/>
      </c>
      <c r="AT153" t="str">
        <f>""</f>
        <v/>
      </c>
      <c r="AU153" t="str">
        <f>""</f>
        <v/>
      </c>
      <c r="AV153" t="str">
        <f>""</f>
        <v/>
      </c>
      <c r="AW153" t="str">
        <f>""</f>
        <v/>
      </c>
      <c r="AX153" t="str">
        <f>""</f>
        <v/>
      </c>
      <c r="AY153" t="str">
        <f>""</f>
        <v/>
      </c>
      <c r="AZ153" t="str">
        <f>""</f>
        <v/>
      </c>
      <c r="BA153" t="str">
        <f>""</f>
        <v/>
      </c>
    </row>
    <row r="154" spans="2:53" x14ac:dyDescent="0.2">
      <c r="B154" t="str">
        <f>""</f>
        <v/>
      </c>
      <c r="C154" t="str">
        <f>""</f>
        <v/>
      </c>
      <c r="D154" t="str">
        <f>""</f>
        <v/>
      </c>
      <c r="E154" t="str">
        <f>""</f>
        <v/>
      </c>
      <c r="F154" t="str">
        <f>""</f>
        <v/>
      </c>
      <c r="G154" t="str">
        <f>""</f>
        <v/>
      </c>
      <c r="H154" t="str">
        <f>""</f>
        <v/>
      </c>
      <c r="I154" t="str">
        <f>""</f>
        <v/>
      </c>
      <c r="J154" t="str">
        <f>""</f>
        <v/>
      </c>
      <c r="K154" t="str">
        <f>""</f>
        <v/>
      </c>
      <c r="L154" t="str">
        <f>""</f>
        <v/>
      </c>
      <c r="M154" t="str">
        <f>""</f>
        <v/>
      </c>
      <c r="N154" t="str">
        <f>""</f>
        <v/>
      </c>
      <c r="O154" t="str">
        <f>""</f>
        <v/>
      </c>
      <c r="P154" t="str">
        <f>""</f>
        <v/>
      </c>
      <c r="Q154" t="str">
        <f>""</f>
        <v/>
      </c>
      <c r="R154" t="str">
        <f>""</f>
        <v/>
      </c>
      <c r="S154" t="str">
        <f>""</f>
        <v/>
      </c>
      <c r="T154" t="str">
        <f>""</f>
        <v/>
      </c>
      <c r="U154" t="str">
        <f>""</f>
        <v/>
      </c>
      <c r="V154" t="str">
        <f>""</f>
        <v/>
      </c>
      <c r="W154" t="str">
        <f>""</f>
        <v/>
      </c>
      <c r="X154" t="str">
        <f>""</f>
        <v/>
      </c>
      <c r="Y154" t="str">
        <f>""</f>
        <v/>
      </c>
      <c r="Z154" t="str">
        <f>""</f>
        <v/>
      </c>
      <c r="AA154" t="str">
        <f>""</f>
        <v/>
      </c>
      <c r="AB154" t="str">
        <f>""</f>
        <v/>
      </c>
      <c r="AC154" t="str">
        <f>""</f>
        <v/>
      </c>
      <c r="AD154" t="str">
        <f>""</f>
        <v/>
      </c>
      <c r="AE154" t="str">
        <f>""</f>
        <v/>
      </c>
      <c r="AF154" t="str">
        <f>""</f>
        <v/>
      </c>
      <c r="AG154" t="str">
        <f>""</f>
        <v/>
      </c>
      <c r="AH154" t="str">
        <f>"[0.028]"</f>
        <v>[0.028]</v>
      </c>
      <c r="AI154" t="str">
        <f>""</f>
        <v/>
      </c>
      <c r="AJ154" t="str">
        <f>""</f>
        <v/>
      </c>
      <c r="AK154" t="str">
        <f>""</f>
        <v/>
      </c>
      <c r="AL154" t="str">
        <f>""</f>
        <v/>
      </c>
      <c r="AM154" t="str">
        <f>""</f>
        <v/>
      </c>
      <c r="AN154" t="str">
        <f>""</f>
        <v/>
      </c>
      <c r="AO154" t="str">
        <f>""</f>
        <v/>
      </c>
      <c r="AP154" t="str">
        <f>""</f>
        <v/>
      </c>
      <c r="AQ154" t="str">
        <f>""</f>
        <v/>
      </c>
      <c r="AR154" t="str">
        <f>""</f>
        <v/>
      </c>
      <c r="AS154" t="str">
        <f>""</f>
        <v/>
      </c>
      <c r="AT154" t="str">
        <f>""</f>
        <v/>
      </c>
      <c r="AU154" t="str">
        <f>""</f>
        <v/>
      </c>
      <c r="AV154" t="str">
        <f>""</f>
        <v/>
      </c>
      <c r="AW154" t="str">
        <f>""</f>
        <v/>
      </c>
      <c r="AX154" t="str">
        <f>""</f>
        <v/>
      </c>
      <c r="AY154" t="str">
        <f>""</f>
        <v/>
      </c>
      <c r="AZ154" t="str">
        <f>""</f>
        <v/>
      </c>
      <c r="BA154" t="str">
        <f>""</f>
        <v/>
      </c>
    </row>
    <row r="155" spans="2:53" x14ac:dyDescent="0.2">
      <c r="B155" t="str">
        <f>"Share of males  who left household 1998-2007"</f>
        <v>Share of males  who left household 1998-2007</v>
      </c>
      <c r="C155" t="str">
        <f>""</f>
        <v/>
      </c>
      <c r="D155" t="str">
        <f>""</f>
        <v/>
      </c>
      <c r="E155" t="str">
        <f>""</f>
        <v/>
      </c>
      <c r="F155" t="str">
        <f>""</f>
        <v/>
      </c>
      <c r="G155" t="str">
        <f>""</f>
        <v/>
      </c>
      <c r="H155" t="str">
        <f>""</f>
        <v/>
      </c>
      <c r="I155" t="str">
        <f>""</f>
        <v/>
      </c>
      <c r="J155" t="str">
        <f>""</f>
        <v/>
      </c>
      <c r="K155" t="str">
        <f>""</f>
        <v/>
      </c>
      <c r="L155" t="str">
        <f>""</f>
        <v/>
      </c>
      <c r="M155" t="str">
        <f>""</f>
        <v/>
      </c>
      <c r="N155" t="str">
        <f>""</f>
        <v/>
      </c>
      <c r="O155" t="str">
        <f>""</f>
        <v/>
      </c>
      <c r="P155" t="str">
        <f>""</f>
        <v/>
      </c>
      <c r="Q155" t="str">
        <f>""</f>
        <v/>
      </c>
      <c r="R155" t="str">
        <f>""</f>
        <v/>
      </c>
      <c r="S155" t="str">
        <f>""</f>
        <v/>
      </c>
      <c r="T155" t="str">
        <f>""</f>
        <v/>
      </c>
      <c r="U155" t="str">
        <f>""</f>
        <v/>
      </c>
      <c r="V155" t="str">
        <f>""</f>
        <v/>
      </c>
      <c r="W155" t="str">
        <f>""</f>
        <v/>
      </c>
      <c r="X155" t="str">
        <f>""</f>
        <v/>
      </c>
      <c r="Y155" t="str">
        <f>""</f>
        <v/>
      </c>
      <c r="Z155" t="str">
        <f>""</f>
        <v/>
      </c>
      <c r="AA155" t="str">
        <f>""</f>
        <v/>
      </c>
      <c r="AB155" t="str">
        <f>""</f>
        <v/>
      </c>
      <c r="AC155" t="str">
        <f>""</f>
        <v/>
      </c>
      <c r="AD155" t="str">
        <f>""</f>
        <v/>
      </c>
      <c r="AE155" t="str">
        <f>""</f>
        <v/>
      </c>
      <c r="AF155" t="str">
        <f>""</f>
        <v/>
      </c>
      <c r="AG155" t="str">
        <f>""</f>
        <v/>
      </c>
      <c r="AH155" t="str">
        <f>""</f>
        <v/>
      </c>
      <c r="AI155" t="str">
        <f>"-0.154***"</f>
        <v>-0.154***</v>
      </c>
      <c r="AJ155" t="str">
        <f>""</f>
        <v/>
      </c>
      <c r="AK155" t="str">
        <f>""</f>
        <v/>
      </c>
      <c r="AL155" t="str">
        <f>""</f>
        <v/>
      </c>
      <c r="AM155" t="str">
        <f>""</f>
        <v/>
      </c>
      <c r="AN155" t="str">
        <f>""</f>
        <v/>
      </c>
      <c r="AO155" t="str">
        <f>""</f>
        <v/>
      </c>
      <c r="AP155" t="str">
        <f>""</f>
        <v/>
      </c>
      <c r="AQ155" t="str">
        <f>""</f>
        <v/>
      </c>
      <c r="AR155" t="str">
        <f>""</f>
        <v/>
      </c>
      <c r="AS155" t="str">
        <f>""</f>
        <v/>
      </c>
      <c r="AT155" t="str">
        <f>""</f>
        <v/>
      </c>
      <c r="AU155" t="str">
        <f>""</f>
        <v/>
      </c>
      <c r="AV155" t="str">
        <f>""</f>
        <v/>
      </c>
      <c r="AW155" t="str">
        <f>""</f>
        <v/>
      </c>
      <c r="AX155" t="str">
        <f>""</f>
        <v/>
      </c>
      <c r="AY155" t="str">
        <f>""</f>
        <v/>
      </c>
      <c r="AZ155" t="str">
        <f>""</f>
        <v/>
      </c>
      <c r="BA155" t="str">
        <f>""</f>
        <v/>
      </c>
    </row>
    <row r="156" spans="2:53" x14ac:dyDescent="0.2">
      <c r="B156" t="str">
        <f>""</f>
        <v/>
      </c>
      <c r="C156" t="str">
        <f>""</f>
        <v/>
      </c>
      <c r="D156" t="str">
        <f>""</f>
        <v/>
      </c>
      <c r="E156" t="str">
        <f>""</f>
        <v/>
      </c>
      <c r="F156" t="str">
        <f>""</f>
        <v/>
      </c>
      <c r="G156" t="str">
        <f>""</f>
        <v/>
      </c>
      <c r="H156" t="str">
        <f>""</f>
        <v/>
      </c>
      <c r="I156" t="str">
        <f>""</f>
        <v/>
      </c>
      <c r="J156" t="str">
        <f>""</f>
        <v/>
      </c>
      <c r="K156" t="str">
        <f>""</f>
        <v/>
      </c>
      <c r="L156" t="str">
        <f>""</f>
        <v/>
      </c>
      <c r="M156" t="str">
        <f>""</f>
        <v/>
      </c>
      <c r="N156" t="str">
        <f>""</f>
        <v/>
      </c>
      <c r="O156" t="str">
        <f>""</f>
        <v/>
      </c>
      <c r="P156" t="str">
        <f>""</f>
        <v/>
      </c>
      <c r="Q156" t="str">
        <f>""</f>
        <v/>
      </c>
      <c r="R156" t="str">
        <f>""</f>
        <v/>
      </c>
      <c r="S156" t="str">
        <f>""</f>
        <v/>
      </c>
      <c r="T156" t="str">
        <f>""</f>
        <v/>
      </c>
      <c r="U156" t="str">
        <f>""</f>
        <v/>
      </c>
      <c r="V156" t="str">
        <f>""</f>
        <v/>
      </c>
      <c r="W156" t="str">
        <f>""</f>
        <v/>
      </c>
      <c r="X156" t="str">
        <f>""</f>
        <v/>
      </c>
      <c r="Y156" t="str">
        <f>""</f>
        <v/>
      </c>
      <c r="Z156" t="str">
        <f>""</f>
        <v/>
      </c>
      <c r="AA156" t="str">
        <f>""</f>
        <v/>
      </c>
      <c r="AB156" t="str">
        <f>""</f>
        <v/>
      </c>
      <c r="AC156" t="str">
        <f>""</f>
        <v/>
      </c>
      <c r="AD156" t="str">
        <f>""</f>
        <v/>
      </c>
      <c r="AE156" t="str">
        <f>""</f>
        <v/>
      </c>
      <c r="AF156" t="str">
        <f>""</f>
        <v/>
      </c>
      <c r="AG156" t="str">
        <f>""</f>
        <v/>
      </c>
      <c r="AH156" t="str">
        <f>""</f>
        <v/>
      </c>
      <c r="AI156" t="str">
        <f>"[0.051]"</f>
        <v>[0.051]</v>
      </c>
      <c r="AJ156" t="str">
        <f>""</f>
        <v/>
      </c>
      <c r="AK156" t="str">
        <f>""</f>
        <v/>
      </c>
      <c r="AL156" t="str">
        <f>""</f>
        <v/>
      </c>
      <c r="AM156" t="str">
        <f>""</f>
        <v/>
      </c>
      <c r="AN156" t="str">
        <f>""</f>
        <v/>
      </c>
      <c r="AO156" t="str">
        <f>""</f>
        <v/>
      </c>
      <c r="AP156" t="str">
        <f>""</f>
        <v/>
      </c>
      <c r="AQ156" t="str">
        <f>""</f>
        <v/>
      </c>
      <c r="AR156" t="str">
        <f>""</f>
        <v/>
      </c>
      <c r="AS156" t="str">
        <f>""</f>
        <v/>
      </c>
      <c r="AT156" t="str">
        <f>""</f>
        <v/>
      </c>
      <c r="AU156" t="str">
        <f>""</f>
        <v/>
      </c>
      <c r="AV156" t="str">
        <f>""</f>
        <v/>
      </c>
      <c r="AW156" t="str">
        <f>""</f>
        <v/>
      </c>
      <c r="AX156" t="str">
        <f>""</f>
        <v/>
      </c>
      <c r="AY156" t="str">
        <f>""</f>
        <v/>
      </c>
      <c r="AZ156" t="str">
        <f>""</f>
        <v/>
      </c>
      <c r="BA156" t="str">
        <f>""</f>
        <v/>
      </c>
    </row>
    <row r="157" spans="2:53" x14ac:dyDescent="0.2">
      <c r="B157" t="str">
        <f>"Interaction"</f>
        <v>Interaction</v>
      </c>
      <c r="C157" t="str">
        <f>""</f>
        <v/>
      </c>
      <c r="D157" t="str">
        <f>""</f>
        <v/>
      </c>
      <c r="E157" t="str">
        <f>""</f>
        <v/>
      </c>
      <c r="F157" t="str">
        <f>""</f>
        <v/>
      </c>
      <c r="G157" t="str">
        <f>""</f>
        <v/>
      </c>
      <c r="H157" t="str">
        <f>""</f>
        <v/>
      </c>
      <c r="I157" t="str">
        <f>""</f>
        <v/>
      </c>
      <c r="J157" t="str">
        <f>""</f>
        <v/>
      </c>
      <c r="K157" t="str">
        <f>""</f>
        <v/>
      </c>
      <c r="L157" t="str">
        <f>""</f>
        <v/>
      </c>
      <c r="M157" t="str">
        <f>""</f>
        <v/>
      </c>
      <c r="N157" t="str">
        <f>""</f>
        <v/>
      </c>
      <c r="O157" t="str">
        <f>""</f>
        <v/>
      </c>
      <c r="P157" t="str">
        <f>""</f>
        <v/>
      </c>
      <c r="Q157" t="str">
        <f>""</f>
        <v/>
      </c>
      <c r="R157" t="str">
        <f>""</f>
        <v/>
      </c>
      <c r="S157" t="str">
        <f>""</f>
        <v/>
      </c>
      <c r="T157" t="str">
        <f>""</f>
        <v/>
      </c>
      <c r="U157" t="str">
        <f>""</f>
        <v/>
      </c>
      <c r="V157" t="str">
        <f>""</f>
        <v/>
      </c>
      <c r="W157" t="str">
        <f>""</f>
        <v/>
      </c>
      <c r="X157" t="str">
        <f>""</f>
        <v/>
      </c>
      <c r="Y157" t="str">
        <f>""</f>
        <v/>
      </c>
      <c r="Z157" t="str">
        <f>""</f>
        <v/>
      </c>
      <c r="AA157" t="str">
        <f>""</f>
        <v/>
      </c>
      <c r="AB157" t="str">
        <f>""</f>
        <v/>
      </c>
      <c r="AC157" t="str">
        <f>""</f>
        <v/>
      </c>
      <c r="AD157" t="str">
        <f>""</f>
        <v/>
      </c>
      <c r="AE157" t="str">
        <f>""</f>
        <v/>
      </c>
      <c r="AF157" t="str">
        <f>""</f>
        <v/>
      </c>
      <c r="AG157" t="str">
        <f>""</f>
        <v/>
      </c>
      <c r="AH157" t="str">
        <f>""</f>
        <v/>
      </c>
      <c r="AI157" t="str">
        <f>"0.086*"</f>
        <v>0.086*</v>
      </c>
      <c r="AJ157" t="str">
        <f>""</f>
        <v/>
      </c>
      <c r="AK157" t="str">
        <f>""</f>
        <v/>
      </c>
      <c r="AL157" t="str">
        <f>""</f>
        <v/>
      </c>
      <c r="AM157" t="str">
        <f>""</f>
        <v/>
      </c>
      <c r="AN157" t="str">
        <f>""</f>
        <v/>
      </c>
      <c r="AO157" t="str">
        <f>""</f>
        <v/>
      </c>
      <c r="AP157" t="str">
        <f>""</f>
        <v/>
      </c>
      <c r="AQ157" t="str">
        <f>""</f>
        <v/>
      </c>
      <c r="AR157" t="str">
        <f>""</f>
        <v/>
      </c>
      <c r="AS157" t="str">
        <f>""</f>
        <v/>
      </c>
      <c r="AT157" t="str">
        <f>""</f>
        <v/>
      </c>
      <c r="AU157" t="str">
        <f>""</f>
        <v/>
      </c>
      <c r="AV157" t="str">
        <f>""</f>
        <v/>
      </c>
      <c r="AW157" t="str">
        <f>""</f>
        <v/>
      </c>
      <c r="AX157" t="str">
        <f>""</f>
        <v/>
      </c>
      <c r="AY157" t="str">
        <f>""</f>
        <v/>
      </c>
      <c r="AZ157" t="str">
        <f>""</f>
        <v/>
      </c>
      <c r="BA157" t="str">
        <f>""</f>
        <v/>
      </c>
    </row>
    <row r="158" spans="2:53" x14ac:dyDescent="0.2">
      <c r="B158" t="str">
        <f>""</f>
        <v/>
      </c>
      <c r="C158" t="str">
        <f>""</f>
        <v/>
      </c>
      <c r="D158" t="str">
        <f>""</f>
        <v/>
      </c>
      <c r="E158" t="str">
        <f>""</f>
        <v/>
      </c>
      <c r="F158" t="str">
        <f>""</f>
        <v/>
      </c>
      <c r="G158" t="str">
        <f>""</f>
        <v/>
      </c>
      <c r="H158" t="str">
        <f>""</f>
        <v/>
      </c>
      <c r="I158" t="str">
        <f>""</f>
        <v/>
      </c>
      <c r="J158" t="str">
        <f>""</f>
        <v/>
      </c>
      <c r="K158" t="str">
        <f>""</f>
        <v/>
      </c>
      <c r="L158" t="str">
        <f>""</f>
        <v/>
      </c>
      <c r="M158" t="str">
        <f>""</f>
        <v/>
      </c>
      <c r="N158" t="str">
        <f>""</f>
        <v/>
      </c>
      <c r="O158" t="str">
        <f>""</f>
        <v/>
      </c>
      <c r="P158" t="str">
        <f>""</f>
        <v/>
      </c>
      <c r="Q158" t="str">
        <f>""</f>
        <v/>
      </c>
      <c r="R158" t="str">
        <f>""</f>
        <v/>
      </c>
      <c r="S158" t="str">
        <f>""</f>
        <v/>
      </c>
      <c r="T158" t="str">
        <f>""</f>
        <v/>
      </c>
      <c r="U158" t="str">
        <f>""</f>
        <v/>
      </c>
      <c r="V158" t="str">
        <f>""</f>
        <v/>
      </c>
      <c r="W158" t="str">
        <f>""</f>
        <v/>
      </c>
      <c r="X158" t="str">
        <f>""</f>
        <v/>
      </c>
      <c r="Y158" t="str">
        <f>""</f>
        <v/>
      </c>
      <c r="Z158" t="str">
        <f>""</f>
        <v/>
      </c>
      <c r="AA158" t="str">
        <f>""</f>
        <v/>
      </c>
      <c r="AB158" t="str">
        <f>""</f>
        <v/>
      </c>
      <c r="AC158" t="str">
        <f>""</f>
        <v/>
      </c>
      <c r="AD158" t="str">
        <f>""</f>
        <v/>
      </c>
      <c r="AE158" t="str">
        <f>""</f>
        <v/>
      </c>
      <c r="AF158" t="str">
        <f>""</f>
        <v/>
      </c>
      <c r="AG158" t="str">
        <f>""</f>
        <v/>
      </c>
      <c r="AH158" t="str">
        <f>""</f>
        <v/>
      </c>
      <c r="AI158" t="str">
        <f>"[0.047]"</f>
        <v>[0.047]</v>
      </c>
      <c r="AJ158" t="str">
        <f>""</f>
        <v/>
      </c>
      <c r="AK158" t="str">
        <f>""</f>
        <v/>
      </c>
      <c r="AL158" t="str">
        <f>""</f>
        <v/>
      </c>
      <c r="AM158" t="str">
        <f>""</f>
        <v/>
      </c>
      <c r="AN158" t="str">
        <f>""</f>
        <v/>
      </c>
      <c r="AO158" t="str">
        <f>""</f>
        <v/>
      </c>
      <c r="AP158" t="str">
        <f>""</f>
        <v/>
      </c>
      <c r="AQ158" t="str">
        <f>""</f>
        <v/>
      </c>
      <c r="AR158" t="str">
        <f>""</f>
        <v/>
      </c>
      <c r="AS158" t="str">
        <f>""</f>
        <v/>
      </c>
      <c r="AT158" t="str">
        <f>""</f>
        <v/>
      </c>
      <c r="AU158" t="str">
        <f>""</f>
        <v/>
      </c>
      <c r="AV158" t="str">
        <f>""</f>
        <v/>
      </c>
      <c r="AW158" t="str">
        <f>""</f>
        <v/>
      </c>
      <c r="AX158" t="str">
        <f>""</f>
        <v/>
      </c>
      <c r="AY158" t="str">
        <f>""</f>
        <v/>
      </c>
      <c r="AZ158" t="str">
        <f>""</f>
        <v/>
      </c>
      <c r="BA158" t="str">
        <f>""</f>
        <v/>
      </c>
    </row>
    <row r="159" spans="2:53" x14ac:dyDescent="0.2">
      <c r="B159" t="str">
        <f>"Number of years that household had a theft of crops for a household"</f>
        <v>Number of years that household had a theft of crops for a household</v>
      </c>
      <c r="C159" t="str">
        <f>""</f>
        <v/>
      </c>
      <c r="D159" t="str">
        <f>""</f>
        <v/>
      </c>
      <c r="E159" t="str">
        <f>""</f>
        <v/>
      </c>
      <c r="F159" t="str">
        <f>""</f>
        <v/>
      </c>
      <c r="G159" t="str">
        <f>""</f>
        <v/>
      </c>
      <c r="H159" t="str">
        <f>""</f>
        <v/>
      </c>
      <c r="I159" t="str">
        <f>""</f>
        <v/>
      </c>
      <c r="J159" t="str">
        <f>""</f>
        <v/>
      </c>
      <c r="K159" t="str">
        <f>""</f>
        <v/>
      </c>
      <c r="L159" t="str">
        <f>""</f>
        <v/>
      </c>
      <c r="M159" t="str">
        <f>""</f>
        <v/>
      </c>
      <c r="N159" t="str">
        <f>""</f>
        <v/>
      </c>
      <c r="O159" t="str">
        <f>""</f>
        <v/>
      </c>
      <c r="P159" t="str">
        <f>""</f>
        <v/>
      </c>
      <c r="Q159" t="str">
        <f>""</f>
        <v/>
      </c>
      <c r="R159" t="str">
        <f>""</f>
        <v/>
      </c>
      <c r="S159" t="str">
        <f>""</f>
        <v/>
      </c>
      <c r="T159" t="str">
        <f>""</f>
        <v/>
      </c>
      <c r="U159" t="str">
        <f>""</f>
        <v/>
      </c>
      <c r="V159" t="str">
        <f>""</f>
        <v/>
      </c>
      <c r="W159" t="str">
        <f>""</f>
        <v/>
      </c>
      <c r="X159" t="str">
        <f>""</f>
        <v/>
      </c>
      <c r="Y159" t="str">
        <f>""</f>
        <v/>
      </c>
      <c r="Z159" t="str">
        <f>""</f>
        <v/>
      </c>
      <c r="AA159" t="str">
        <f>""</f>
        <v/>
      </c>
      <c r="AB159" t="str">
        <f>""</f>
        <v/>
      </c>
      <c r="AC159" t="str">
        <f>""</f>
        <v/>
      </c>
      <c r="AD159" t="str">
        <f>""</f>
        <v/>
      </c>
      <c r="AE159" t="str">
        <f>""</f>
        <v/>
      </c>
      <c r="AF159" t="str">
        <f>""</f>
        <v/>
      </c>
      <c r="AG159" t="str">
        <f>""</f>
        <v/>
      </c>
      <c r="AH159" t="str">
        <f>""</f>
        <v/>
      </c>
      <c r="AI159" t="str">
        <f>""</f>
        <v/>
      </c>
      <c r="AJ159" t="str">
        <f>"0.045**"</f>
        <v>0.045**</v>
      </c>
      <c r="AK159" t="str">
        <f>"0.040*"</f>
        <v>0.040*</v>
      </c>
      <c r="AL159" t="str">
        <f>"0.039*"</f>
        <v>0.039*</v>
      </c>
      <c r="AM159" t="str">
        <f>""</f>
        <v/>
      </c>
      <c r="AN159" t="str">
        <f>""</f>
        <v/>
      </c>
      <c r="AO159" t="str">
        <f>""</f>
        <v/>
      </c>
      <c r="AP159" t="str">
        <f>""</f>
        <v/>
      </c>
      <c r="AQ159" t="str">
        <f>""</f>
        <v/>
      </c>
      <c r="AR159" t="str">
        <f>""</f>
        <v/>
      </c>
      <c r="AS159" t="str">
        <f>""</f>
        <v/>
      </c>
      <c r="AT159" t="str">
        <f>""</f>
        <v/>
      </c>
      <c r="AU159" t="str">
        <f>""</f>
        <v/>
      </c>
      <c r="AV159" t="str">
        <f>""</f>
        <v/>
      </c>
      <c r="AW159" t="str">
        <f>""</f>
        <v/>
      </c>
      <c r="AX159" t="str">
        <f>""</f>
        <v/>
      </c>
      <c r="AY159" t="str">
        <f>""</f>
        <v/>
      </c>
      <c r="AZ159" t="str">
        <f>""</f>
        <v/>
      </c>
      <c r="BA159" t="str">
        <f>""</f>
        <v/>
      </c>
    </row>
    <row r="160" spans="2:53" x14ac:dyDescent="0.2">
      <c r="B160" t="str">
        <f>""</f>
        <v/>
      </c>
      <c r="C160" t="str">
        <f>""</f>
        <v/>
      </c>
      <c r="D160" t="str">
        <f>""</f>
        <v/>
      </c>
      <c r="E160" t="str">
        <f>""</f>
        <v/>
      </c>
      <c r="F160" t="str">
        <f>""</f>
        <v/>
      </c>
      <c r="G160" t="str">
        <f>""</f>
        <v/>
      </c>
      <c r="H160" t="str">
        <f>""</f>
        <v/>
      </c>
      <c r="I160" t="str">
        <f>""</f>
        <v/>
      </c>
      <c r="J160" t="str">
        <f>""</f>
        <v/>
      </c>
      <c r="K160" t="str">
        <f>""</f>
        <v/>
      </c>
      <c r="L160" t="str">
        <f>""</f>
        <v/>
      </c>
      <c r="M160" t="str">
        <f>""</f>
        <v/>
      </c>
      <c r="N160" t="str">
        <f>""</f>
        <v/>
      </c>
      <c r="O160" t="str">
        <f>""</f>
        <v/>
      </c>
      <c r="P160" t="str">
        <f>""</f>
        <v/>
      </c>
      <c r="Q160" t="str">
        <f>""</f>
        <v/>
      </c>
      <c r="R160" t="str">
        <f>""</f>
        <v/>
      </c>
      <c r="S160" t="str">
        <f>""</f>
        <v/>
      </c>
      <c r="T160" t="str">
        <f>""</f>
        <v/>
      </c>
      <c r="U160" t="str">
        <f>""</f>
        <v/>
      </c>
      <c r="V160" t="str">
        <f>""</f>
        <v/>
      </c>
      <c r="W160" t="str">
        <f>""</f>
        <v/>
      </c>
      <c r="X160" t="str">
        <f>""</f>
        <v/>
      </c>
      <c r="Y160" t="str">
        <f>""</f>
        <v/>
      </c>
      <c r="Z160" t="str">
        <f>""</f>
        <v/>
      </c>
      <c r="AA160" t="str">
        <f>""</f>
        <v/>
      </c>
      <c r="AB160" t="str">
        <f>""</f>
        <v/>
      </c>
      <c r="AC160" t="str">
        <f>""</f>
        <v/>
      </c>
      <c r="AD160" t="str">
        <f>""</f>
        <v/>
      </c>
      <c r="AE160" t="str">
        <f>""</f>
        <v/>
      </c>
      <c r="AF160" t="str">
        <f>""</f>
        <v/>
      </c>
      <c r="AG160" t="str">
        <f>""</f>
        <v/>
      </c>
      <c r="AH160" t="str">
        <f>""</f>
        <v/>
      </c>
      <c r="AI160" t="str">
        <f>""</f>
        <v/>
      </c>
      <c r="AJ160" t="str">
        <f>"[0.022]"</f>
        <v>[0.022]</v>
      </c>
      <c r="AK160" t="str">
        <f>"[0.020]"</f>
        <v>[0.020]</v>
      </c>
      <c r="AL160" t="str">
        <f>"[0.022]"</f>
        <v>[0.022]</v>
      </c>
      <c r="AM160" t="str">
        <f>""</f>
        <v/>
      </c>
      <c r="AN160" t="str">
        <f>""</f>
        <v/>
      </c>
      <c r="AO160" t="str">
        <f>""</f>
        <v/>
      </c>
      <c r="AP160" t="str">
        <f>""</f>
        <v/>
      </c>
      <c r="AQ160" t="str">
        <f>""</f>
        <v/>
      </c>
      <c r="AR160" t="str">
        <f>""</f>
        <v/>
      </c>
      <c r="AS160" t="str">
        <f>""</f>
        <v/>
      </c>
      <c r="AT160" t="str">
        <f>""</f>
        <v/>
      </c>
      <c r="AU160" t="str">
        <f>""</f>
        <v/>
      </c>
      <c r="AV160" t="str">
        <f>""</f>
        <v/>
      </c>
      <c r="AW160" t="str">
        <f>""</f>
        <v/>
      </c>
      <c r="AX160" t="str">
        <f>""</f>
        <v/>
      </c>
      <c r="AY160" t="str">
        <f>""</f>
        <v/>
      </c>
      <c r="AZ160" t="str">
        <f>""</f>
        <v/>
      </c>
      <c r="BA160" t="str">
        <f>""</f>
        <v/>
      </c>
    </row>
    <row r="161" spans="2:53" x14ac:dyDescent="0.2">
      <c r="B161" t="str">
        <f>"At least 1 male left the household in a given year (yes=1)"</f>
        <v>At least 1 male left the household in a given year (yes=1)</v>
      </c>
      <c r="C161" t="str">
        <f>""</f>
        <v/>
      </c>
      <c r="D161" t="str">
        <f>""</f>
        <v/>
      </c>
      <c r="E161" t="str">
        <f>""</f>
        <v/>
      </c>
      <c r="F161" t="str">
        <f>""</f>
        <v/>
      </c>
      <c r="G161" t="str">
        <f>""</f>
        <v/>
      </c>
      <c r="H161" t="str">
        <f>""</f>
        <v/>
      </c>
      <c r="I161" t="str">
        <f>""</f>
        <v/>
      </c>
      <c r="J161" t="str">
        <f>""</f>
        <v/>
      </c>
      <c r="K161" t="str">
        <f>""</f>
        <v/>
      </c>
      <c r="L161" t="str">
        <f>""</f>
        <v/>
      </c>
      <c r="M161" t="str">
        <f>""</f>
        <v/>
      </c>
      <c r="N161" t="str">
        <f>""</f>
        <v/>
      </c>
      <c r="O161" t="str">
        <f>""</f>
        <v/>
      </c>
      <c r="P161" t="str">
        <f>""</f>
        <v/>
      </c>
      <c r="Q161" t="str">
        <f>""</f>
        <v/>
      </c>
      <c r="R161" t="str">
        <f>""</f>
        <v/>
      </c>
      <c r="S161" t="str">
        <f>""</f>
        <v/>
      </c>
      <c r="T161" t="str">
        <f>""</f>
        <v/>
      </c>
      <c r="U161" t="str">
        <f>""</f>
        <v/>
      </c>
      <c r="V161" t="str">
        <f>""</f>
        <v/>
      </c>
      <c r="W161" t="str">
        <f>""</f>
        <v/>
      </c>
      <c r="X161" t="str">
        <f>""</f>
        <v/>
      </c>
      <c r="Y161" t="str">
        <f>""</f>
        <v/>
      </c>
      <c r="Z161" t="str">
        <f>""</f>
        <v/>
      </c>
      <c r="AA161" t="str">
        <f>""</f>
        <v/>
      </c>
      <c r="AB161" t="str">
        <f>""</f>
        <v/>
      </c>
      <c r="AC161" t="str">
        <f>""</f>
        <v/>
      </c>
      <c r="AD161" t="str">
        <f>""</f>
        <v/>
      </c>
      <c r="AE161" t="str">
        <f>""</f>
        <v/>
      </c>
      <c r="AF161" t="str">
        <f>""</f>
        <v/>
      </c>
      <c r="AG161" t="str">
        <f>""</f>
        <v/>
      </c>
      <c r="AH161" t="str">
        <f>""</f>
        <v/>
      </c>
      <c r="AI161" t="str">
        <f>""</f>
        <v/>
      </c>
      <c r="AJ161" t="str">
        <f>"-0.071"</f>
        <v>-0.071</v>
      </c>
      <c r="AK161" t="str">
        <f>""</f>
        <v/>
      </c>
      <c r="AL161" t="str">
        <f>""</f>
        <v/>
      </c>
      <c r="AM161" t="str">
        <f>""</f>
        <v/>
      </c>
      <c r="AN161" t="str">
        <f>""</f>
        <v/>
      </c>
      <c r="AO161" t="str">
        <f>""</f>
        <v/>
      </c>
      <c r="AP161" t="str">
        <f>""</f>
        <v/>
      </c>
      <c r="AQ161" t="str">
        <f>""</f>
        <v/>
      </c>
      <c r="AR161" t="str">
        <f>""</f>
        <v/>
      </c>
      <c r="AS161" t="str">
        <f>""</f>
        <v/>
      </c>
      <c r="AT161" t="str">
        <f>""</f>
        <v/>
      </c>
      <c r="AU161" t="str">
        <f>""</f>
        <v/>
      </c>
      <c r="AV161" t="str">
        <f>""</f>
        <v/>
      </c>
      <c r="AW161" t="str">
        <f>""</f>
        <v/>
      </c>
      <c r="AX161" t="str">
        <f>""</f>
        <v/>
      </c>
      <c r="AY161" t="str">
        <f>""</f>
        <v/>
      </c>
      <c r="AZ161" t="str">
        <f>""</f>
        <v/>
      </c>
      <c r="BA161" t="str">
        <f>""</f>
        <v/>
      </c>
    </row>
    <row r="162" spans="2:53" x14ac:dyDescent="0.2">
      <c r="B162" t="str">
        <f>""</f>
        <v/>
      </c>
      <c r="C162" t="str">
        <f>""</f>
        <v/>
      </c>
      <c r="D162" t="str">
        <f>""</f>
        <v/>
      </c>
      <c r="E162" t="str">
        <f>""</f>
        <v/>
      </c>
      <c r="F162" t="str">
        <f>""</f>
        <v/>
      </c>
      <c r="G162" t="str">
        <f>""</f>
        <v/>
      </c>
      <c r="H162" t="str">
        <f>""</f>
        <v/>
      </c>
      <c r="I162" t="str">
        <f>""</f>
        <v/>
      </c>
      <c r="J162" t="str">
        <f>""</f>
        <v/>
      </c>
      <c r="K162" t="str">
        <f>""</f>
        <v/>
      </c>
      <c r="L162" t="str">
        <f>""</f>
        <v/>
      </c>
      <c r="M162" t="str">
        <f>""</f>
        <v/>
      </c>
      <c r="N162" t="str">
        <f>""</f>
        <v/>
      </c>
      <c r="O162" t="str">
        <f>""</f>
        <v/>
      </c>
      <c r="P162" t="str">
        <f>""</f>
        <v/>
      </c>
      <c r="Q162" t="str">
        <f>""</f>
        <v/>
      </c>
      <c r="R162" t="str">
        <f>""</f>
        <v/>
      </c>
      <c r="S162" t="str">
        <f>""</f>
        <v/>
      </c>
      <c r="T162" t="str">
        <f>""</f>
        <v/>
      </c>
      <c r="U162" t="str">
        <f>""</f>
        <v/>
      </c>
      <c r="V162" t="str">
        <f>""</f>
        <v/>
      </c>
      <c r="W162" t="str">
        <f>""</f>
        <v/>
      </c>
      <c r="X162" t="str">
        <f>""</f>
        <v/>
      </c>
      <c r="Y162" t="str">
        <f>""</f>
        <v/>
      </c>
      <c r="Z162" t="str">
        <f>""</f>
        <v/>
      </c>
      <c r="AA162" t="str">
        <f>""</f>
        <v/>
      </c>
      <c r="AB162" t="str">
        <f>""</f>
        <v/>
      </c>
      <c r="AC162" t="str">
        <f>""</f>
        <v/>
      </c>
      <c r="AD162" t="str">
        <f>""</f>
        <v/>
      </c>
      <c r="AE162" t="str">
        <f>""</f>
        <v/>
      </c>
      <c r="AF162" t="str">
        <f>""</f>
        <v/>
      </c>
      <c r="AG162" t="str">
        <f>""</f>
        <v/>
      </c>
      <c r="AH162" t="str">
        <f>""</f>
        <v/>
      </c>
      <c r="AI162" t="str">
        <f>""</f>
        <v/>
      </c>
      <c r="AJ162" t="str">
        <f>"[0.048]"</f>
        <v>[0.048]</v>
      </c>
      <c r="AK162" t="str">
        <f>""</f>
        <v/>
      </c>
      <c r="AL162" t="str">
        <f>""</f>
        <v/>
      </c>
      <c r="AM162" t="str">
        <f>""</f>
        <v/>
      </c>
      <c r="AN162" t="str">
        <f>""</f>
        <v/>
      </c>
      <c r="AO162" t="str">
        <f>""</f>
        <v/>
      </c>
      <c r="AP162" t="str">
        <f>""</f>
        <v/>
      </c>
      <c r="AQ162" t="str">
        <f>""</f>
        <v/>
      </c>
      <c r="AR162" t="str">
        <f>""</f>
        <v/>
      </c>
      <c r="AS162" t="str">
        <f>""</f>
        <v/>
      </c>
      <c r="AT162" t="str">
        <f>""</f>
        <v/>
      </c>
      <c r="AU162" t="str">
        <f>""</f>
        <v/>
      </c>
      <c r="AV162" t="str">
        <f>""</f>
        <v/>
      </c>
      <c r="AW162" t="str">
        <f>""</f>
        <v/>
      </c>
      <c r="AX162" t="str">
        <f>""</f>
        <v/>
      </c>
      <c r="AY162" t="str">
        <f>""</f>
        <v/>
      </c>
      <c r="AZ162" t="str">
        <f>""</f>
        <v/>
      </c>
      <c r="BA162" t="str">
        <f>""</f>
        <v/>
      </c>
    </row>
    <row r="163" spans="2:53" x14ac:dyDescent="0.2">
      <c r="B163" t="str">
        <f>"Interaction"</f>
        <v>Interaction</v>
      </c>
      <c r="C163" t="str">
        <f>""</f>
        <v/>
      </c>
      <c r="D163" t="str">
        <f>""</f>
        <v/>
      </c>
      <c r="E163" t="str">
        <f>""</f>
        <v/>
      </c>
      <c r="F163" t="str">
        <f>""</f>
        <v/>
      </c>
      <c r="G163" t="str">
        <f>""</f>
        <v/>
      </c>
      <c r="H163" t="str">
        <f>""</f>
        <v/>
      </c>
      <c r="I163" t="str">
        <f>""</f>
        <v/>
      </c>
      <c r="J163" t="str">
        <f>""</f>
        <v/>
      </c>
      <c r="K163" t="str">
        <f>""</f>
        <v/>
      </c>
      <c r="L163" t="str">
        <f>""</f>
        <v/>
      </c>
      <c r="M163" t="str">
        <f>""</f>
        <v/>
      </c>
      <c r="N163" t="str">
        <f>""</f>
        <v/>
      </c>
      <c r="O163" t="str">
        <f>""</f>
        <v/>
      </c>
      <c r="P163" t="str">
        <f>""</f>
        <v/>
      </c>
      <c r="Q163" t="str">
        <f>""</f>
        <v/>
      </c>
      <c r="R163" t="str">
        <f>""</f>
        <v/>
      </c>
      <c r="S163" t="str">
        <f>""</f>
        <v/>
      </c>
      <c r="T163" t="str">
        <f>""</f>
        <v/>
      </c>
      <c r="U163" t="str">
        <f>""</f>
        <v/>
      </c>
      <c r="V163" t="str">
        <f>""</f>
        <v/>
      </c>
      <c r="W163" t="str">
        <f>""</f>
        <v/>
      </c>
      <c r="X163" t="str">
        <f>""</f>
        <v/>
      </c>
      <c r="Y163" t="str">
        <f>""</f>
        <v/>
      </c>
      <c r="Z163" t="str">
        <f>""</f>
        <v/>
      </c>
      <c r="AA163" t="str">
        <f>""</f>
        <v/>
      </c>
      <c r="AB163" t="str">
        <f>""</f>
        <v/>
      </c>
      <c r="AC163" t="str">
        <f>""</f>
        <v/>
      </c>
      <c r="AD163" t="str">
        <f>""</f>
        <v/>
      </c>
      <c r="AE163" t="str">
        <f>""</f>
        <v/>
      </c>
      <c r="AF163" t="str">
        <f>""</f>
        <v/>
      </c>
      <c r="AG163" t="str">
        <f>""</f>
        <v/>
      </c>
      <c r="AH163" t="str">
        <f>""</f>
        <v/>
      </c>
      <c r="AI163" t="str">
        <f>""</f>
        <v/>
      </c>
      <c r="AJ163" t="str">
        <f>"-0.034"</f>
        <v>-0.034</v>
      </c>
      <c r="AK163" t="str">
        <f>""</f>
        <v/>
      </c>
      <c r="AL163" t="str">
        <f>""</f>
        <v/>
      </c>
      <c r="AM163" t="str">
        <f>""</f>
        <v/>
      </c>
      <c r="AN163" t="str">
        <f>""</f>
        <v/>
      </c>
      <c r="AO163" t="str">
        <f>""</f>
        <v/>
      </c>
      <c r="AP163" t="str">
        <f>""</f>
        <v/>
      </c>
      <c r="AQ163" t="str">
        <f>""</f>
        <v/>
      </c>
      <c r="AR163" t="str">
        <f>""</f>
        <v/>
      </c>
      <c r="AS163" t="str">
        <f>""</f>
        <v/>
      </c>
      <c r="AT163" t="str">
        <f>""</f>
        <v/>
      </c>
      <c r="AU163" t="str">
        <f>""</f>
        <v/>
      </c>
      <c r="AV163" t="str">
        <f>""</f>
        <v/>
      </c>
      <c r="AW163" t="str">
        <f>""</f>
        <v/>
      </c>
      <c r="AX163" t="str">
        <f>""</f>
        <v/>
      </c>
      <c r="AY163" t="str">
        <f>""</f>
        <v/>
      </c>
      <c r="AZ163" t="str">
        <f>""</f>
        <v/>
      </c>
      <c r="BA163" t="str">
        <f>""</f>
        <v/>
      </c>
    </row>
    <row r="164" spans="2:53" x14ac:dyDescent="0.2">
      <c r="B164" t="str">
        <f>""</f>
        <v/>
      </c>
      <c r="C164" t="str">
        <f>""</f>
        <v/>
      </c>
      <c r="D164" t="str">
        <f>""</f>
        <v/>
      </c>
      <c r="E164" t="str">
        <f>""</f>
        <v/>
      </c>
      <c r="F164" t="str">
        <f>""</f>
        <v/>
      </c>
      <c r="G164" t="str">
        <f>""</f>
        <v/>
      </c>
      <c r="H164" t="str">
        <f>""</f>
        <v/>
      </c>
      <c r="I164" t="str">
        <f>""</f>
        <v/>
      </c>
      <c r="J164" t="str">
        <f>""</f>
        <v/>
      </c>
      <c r="K164" t="str">
        <f>""</f>
        <v/>
      </c>
      <c r="L164" t="str">
        <f>""</f>
        <v/>
      </c>
      <c r="M164" t="str">
        <f>""</f>
        <v/>
      </c>
      <c r="N164" t="str">
        <f>""</f>
        <v/>
      </c>
      <c r="O164" t="str">
        <f>""</f>
        <v/>
      </c>
      <c r="P164" t="str">
        <f>""</f>
        <v/>
      </c>
      <c r="Q164" t="str">
        <f>""</f>
        <v/>
      </c>
      <c r="R164" t="str">
        <f>""</f>
        <v/>
      </c>
      <c r="S164" t="str">
        <f>""</f>
        <v/>
      </c>
      <c r="T164" t="str">
        <f>""</f>
        <v/>
      </c>
      <c r="U164" t="str">
        <f>""</f>
        <v/>
      </c>
      <c r="V164" t="str">
        <f>""</f>
        <v/>
      </c>
      <c r="W164" t="str">
        <f>""</f>
        <v/>
      </c>
      <c r="X164" t="str">
        <f>""</f>
        <v/>
      </c>
      <c r="Y164" t="str">
        <f>""</f>
        <v/>
      </c>
      <c r="Z164" t="str">
        <f>""</f>
        <v/>
      </c>
      <c r="AA164" t="str">
        <f>""</f>
        <v/>
      </c>
      <c r="AB164" t="str">
        <f>""</f>
        <v/>
      </c>
      <c r="AC164" t="str">
        <f>""</f>
        <v/>
      </c>
      <c r="AD164" t="str">
        <f>""</f>
        <v/>
      </c>
      <c r="AE164" t="str">
        <f>""</f>
        <v/>
      </c>
      <c r="AF164" t="str">
        <f>""</f>
        <v/>
      </c>
      <c r="AG164" t="str">
        <f>""</f>
        <v/>
      </c>
      <c r="AH164" t="str">
        <f>""</f>
        <v/>
      </c>
      <c r="AI164" t="str">
        <f>""</f>
        <v/>
      </c>
      <c r="AJ164" t="str">
        <f>"[0.040]"</f>
        <v>[0.040]</v>
      </c>
      <c r="AK164" t="str">
        <f>""</f>
        <v/>
      </c>
      <c r="AL164" t="str">
        <f>""</f>
        <v/>
      </c>
      <c r="AM164" t="str">
        <f>""</f>
        <v/>
      </c>
      <c r="AN164" t="str">
        <f>""</f>
        <v/>
      </c>
      <c r="AO164" t="str">
        <f>""</f>
        <v/>
      </c>
      <c r="AP164" t="str">
        <f>""</f>
        <v/>
      </c>
      <c r="AQ164" t="str">
        <f>""</f>
        <v/>
      </c>
      <c r="AR164" t="str">
        <f>""</f>
        <v/>
      </c>
      <c r="AS164" t="str">
        <f>""</f>
        <v/>
      </c>
      <c r="AT164" t="str">
        <f>""</f>
        <v/>
      </c>
      <c r="AU164" t="str">
        <f>""</f>
        <v/>
      </c>
      <c r="AV164" t="str">
        <f>""</f>
        <v/>
      </c>
      <c r="AW164" t="str">
        <f>""</f>
        <v/>
      </c>
      <c r="AX164" t="str">
        <f>""</f>
        <v/>
      </c>
      <c r="AY164" t="str">
        <f>""</f>
        <v/>
      </c>
      <c r="AZ164" t="str">
        <f>""</f>
        <v/>
      </c>
      <c r="BA164" t="str">
        <f>""</f>
        <v/>
      </c>
    </row>
    <row r="165" spans="2:53" x14ac:dyDescent="0.2">
      <c r="B165" t="str">
        <f>"Number of males who left household 1998-2007"</f>
        <v>Number of males who left household 1998-2007</v>
      </c>
      <c r="C165" t="str">
        <f>""</f>
        <v/>
      </c>
      <c r="D165" t="str">
        <f>""</f>
        <v/>
      </c>
      <c r="E165" t="str">
        <f>""</f>
        <v/>
      </c>
      <c r="F165" t="str">
        <f>""</f>
        <v/>
      </c>
      <c r="G165" t="str">
        <f>""</f>
        <v/>
      </c>
      <c r="H165" t="str">
        <f>""</f>
        <v/>
      </c>
      <c r="I165" t="str">
        <f>""</f>
        <v/>
      </c>
      <c r="J165" t="str">
        <f>""</f>
        <v/>
      </c>
      <c r="K165" t="str">
        <f>""</f>
        <v/>
      </c>
      <c r="L165" t="str">
        <f>""</f>
        <v/>
      </c>
      <c r="M165" t="str">
        <f>""</f>
        <v/>
      </c>
      <c r="N165" t="str">
        <f>""</f>
        <v/>
      </c>
      <c r="O165" t="str">
        <f>""</f>
        <v/>
      </c>
      <c r="P165" t="str">
        <f>""</f>
        <v/>
      </c>
      <c r="Q165" t="str">
        <f>""</f>
        <v/>
      </c>
      <c r="R165" t="str">
        <f>""</f>
        <v/>
      </c>
      <c r="S165" t="str">
        <f>""</f>
        <v/>
      </c>
      <c r="T165" t="str">
        <f>""</f>
        <v/>
      </c>
      <c r="U165" t="str">
        <f>""</f>
        <v/>
      </c>
      <c r="V165" t="str">
        <f>""</f>
        <v/>
      </c>
      <c r="W165" t="str">
        <f>""</f>
        <v/>
      </c>
      <c r="X165" t="str">
        <f>""</f>
        <v/>
      </c>
      <c r="Y165" t="str">
        <f>""</f>
        <v/>
      </c>
      <c r="Z165" t="str">
        <f>""</f>
        <v/>
      </c>
      <c r="AA165" t="str">
        <f>""</f>
        <v/>
      </c>
      <c r="AB165" t="str">
        <f>""</f>
        <v/>
      </c>
      <c r="AC165" t="str">
        <f>""</f>
        <v/>
      </c>
      <c r="AD165" t="str">
        <f>""</f>
        <v/>
      </c>
      <c r="AE165" t="str">
        <f>""</f>
        <v/>
      </c>
      <c r="AF165" t="str">
        <f>""</f>
        <v/>
      </c>
      <c r="AG165" t="str">
        <f>""</f>
        <v/>
      </c>
      <c r="AH165" t="str">
        <f>""</f>
        <v/>
      </c>
      <c r="AI165" t="str">
        <f>""</f>
        <v/>
      </c>
      <c r="AJ165" t="str">
        <f>""</f>
        <v/>
      </c>
      <c r="AK165" t="str">
        <f>"-0.056**"</f>
        <v>-0.056**</v>
      </c>
      <c r="AL165" t="str">
        <f>""</f>
        <v/>
      </c>
      <c r="AM165" t="str">
        <f>""</f>
        <v/>
      </c>
      <c r="AN165" t="str">
        <f>""</f>
        <v/>
      </c>
      <c r="AO165" t="str">
        <f>""</f>
        <v/>
      </c>
      <c r="AP165" t="str">
        <f>""</f>
        <v/>
      </c>
      <c r="AQ165" t="str">
        <f>""</f>
        <v/>
      </c>
      <c r="AR165" t="str">
        <f>""</f>
        <v/>
      </c>
      <c r="AS165" t="str">
        <f>""</f>
        <v/>
      </c>
      <c r="AT165" t="str">
        <f>""</f>
        <v/>
      </c>
      <c r="AU165" t="str">
        <f>""</f>
        <v/>
      </c>
      <c r="AV165" t="str">
        <f>""</f>
        <v/>
      </c>
      <c r="AW165" t="str">
        <f>""</f>
        <v/>
      </c>
      <c r="AX165" t="str">
        <f>""</f>
        <v/>
      </c>
      <c r="AY165" t="str">
        <f>""</f>
        <v/>
      </c>
      <c r="AZ165" t="str">
        <f>""</f>
        <v/>
      </c>
      <c r="BA165" t="str">
        <f>""</f>
        <v/>
      </c>
    </row>
    <row r="166" spans="2:53" x14ac:dyDescent="0.2">
      <c r="B166" t="str">
        <f>""</f>
        <v/>
      </c>
      <c r="C166" t="str">
        <f>""</f>
        <v/>
      </c>
      <c r="D166" t="str">
        <f>""</f>
        <v/>
      </c>
      <c r="E166" t="str">
        <f>""</f>
        <v/>
      </c>
      <c r="F166" t="str">
        <f>""</f>
        <v/>
      </c>
      <c r="G166" t="str">
        <f>""</f>
        <v/>
      </c>
      <c r="H166" t="str">
        <f>""</f>
        <v/>
      </c>
      <c r="I166" t="str">
        <f>""</f>
        <v/>
      </c>
      <c r="J166" t="str">
        <f>""</f>
        <v/>
      </c>
      <c r="K166" t="str">
        <f>""</f>
        <v/>
      </c>
      <c r="L166" t="str">
        <f>""</f>
        <v/>
      </c>
      <c r="M166" t="str">
        <f>""</f>
        <v/>
      </c>
      <c r="N166" t="str">
        <f>""</f>
        <v/>
      </c>
      <c r="O166" t="str">
        <f>""</f>
        <v/>
      </c>
      <c r="P166" t="str">
        <f>""</f>
        <v/>
      </c>
      <c r="Q166" t="str">
        <f>""</f>
        <v/>
      </c>
      <c r="R166" t="str">
        <f>""</f>
        <v/>
      </c>
      <c r="S166" t="str">
        <f>""</f>
        <v/>
      </c>
      <c r="T166" t="str">
        <f>""</f>
        <v/>
      </c>
      <c r="U166" t="str">
        <f>""</f>
        <v/>
      </c>
      <c r="V166" t="str">
        <f>""</f>
        <v/>
      </c>
      <c r="W166" t="str">
        <f>""</f>
        <v/>
      </c>
      <c r="X166" t="str">
        <f>""</f>
        <v/>
      </c>
      <c r="Y166" t="str">
        <f>""</f>
        <v/>
      </c>
      <c r="Z166" t="str">
        <f>""</f>
        <v/>
      </c>
      <c r="AA166" t="str">
        <f>""</f>
        <v/>
      </c>
      <c r="AB166" t="str">
        <f>""</f>
        <v/>
      </c>
      <c r="AC166" t="str">
        <f>""</f>
        <v/>
      </c>
      <c r="AD166" t="str">
        <f>""</f>
        <v/>
      </c>
      <c r="AE166" t="str">
        <f>""</f>
        <v/>
      </c>
      <c r="AF166" t="str">
        <f>""</f>
        <v/>
      </c>
      <c r="AG166" t="str">
        <f>""</f>
        <v/>
      </c>
      <c r="AH166" t="str">
        <f>""</f>
        <v/>
      </c>
      <c r="AI166" t="str">
        <f>""</f>
        <v/>
      </c>
      <c r="AJ166" t="str">
        <f>""</f>
        <v/>
      </c>
      <c r="AK166" t="str">
        <f>"[0.028]"</f>
        <v>[0.028]</v>
      </c>
      <c r="AL166" t="str">
        <f>""</f>
        <v/>
      </c>
      <c r="AM166" t="str">
        <f>""</f>
        <v/>
      </c>
      <c r="AN166" t="str">
        <f>""</f>
        <v/>
      </c>
      <c r="AO166" t="str">
        <f>""</f>
        <v/>
      </c>
      <c r="AP166" t="str">
        <f>""</f>
        <v/>
      </c>
      <c r="AQ166" t="str">
        <f>""</f>
        <v/>
      </c>
      <c r="AR166" t="str">
        <f>""</f>
        <v/>
      </c>
      <c r="AS166" t="str">
        <f>""</f>
        <v/>
      </c>
      <c r="AT166" t="str">
        <f>""</f>
        <v/>
      </c>
      <c r="AU166" t="str">
        <f>""</f>
        <v/>
      </c>
      <c r="AV166" t="str">
        <f>""</f>
        <v/>
      </c>
      <c r="AW166" t="str">
        <f>""</f>
        <v/>
      </c>
      <c r="AX166" t="str">
        <f>""</f>
        <v/>
      </c>
      <c r="AY166" t="str">
        <f>""</f>
        <v/>
      </c>
      <c r="AZ166" t="str">
        <f>""</f>
        <v/>
      </c>
      <c r="BA166" t="str">
        <f>""</f>
        <v/>
      </c>
    </row>
    <row r="167" spans="2:53" x14ac:dyDescent="0.2">
      <c r="B167" t="str">
        <f>"Interaction"</f>
        <v>Interaction</v>
      </c>
      <c r="C167" t="str">
        <f>""</f>
        <v/>
      </c>
      <c r="D167" t="str">
        <f>""</f>
        <v/>
      </c>
      <c r="E167" t="str">
        <f>""</f>
        <v/>
      </c>
      <c r="F167" t="str">
        <f>""</f>
        <v/>
      </c>
      <c r="G167" t="str">
        <f>""</f>
        <v/>
      </c>
      <c r="H167" t="str">
        <f>""</f>
        <v/>
      </c>
      <c r="I167" t="str">
        <f>""</f>
        <v/>
      </c>
      <c r="J167" t="str">
        <f>""</f>
        <v/>
      </c>
      <c r="K167" t="str">
        <f>""</f>
        <v/>
      </c>
      <c r="L167" t="str">
        <f>""</f>
        <v/>
      </c>
      <c r="M167" t="str">
        <f>""</f>
        <v/>
      </c>
      <c r="N167" t="str">
        <f>""</f>
        <v/>
      </c>
      <c r="O167" t="str">
        <f>""</f>
        <v/>
      </c>
      <c r="P167" t="str">
        <f>""</f>
        <v/>
      </c>
      <c r="Q167" t="str">
        <f>""</f>
        <v/>
      </c>
      <c r="R167" t="str">
        <f>""</f>
        <v/>
      </c>
      <c r="S167" t="str">
        <f>""</f>
        <v/>
      </c>
      <c r="T167" t="str">
        <f>""</f>
        <v/>
      </c>
      <c r="U167" t="str">
        <f>""</f>
        <v/>
      </c>
      <c r="V167" t="str">
        <f>""</f>
        <v/>
      </c>
      <c r="W167" t="str">
        <f>""</f>
        <v/>
      </c>
      <c r="X167" t="str">
        <f>""</f>
        <v/>
      </c>
      <c r="Y167" t="str">
        <f>""</f>
        <v/>
      </c>
      <c r="Z167" t="str">
        <f>""</f>
        <v/>
      </c>
      <c r="AA167" t="str">
        <f>""</f>
        <v/>
      </c>
      <c r="AB167" t="str">
        <f>""</f>
        <v/>
      </c>
      <c r="AC167" t="str">
        <f>""</f>
        <v/>
      </c>
      <c r="AD167" t="str">
        <f>""</f>
        <v/>
      </c>
      <c r="AE167" t="str">
        <f>""</f>
        <v/>
      </c>
      <c r="AF167" t="str">
        <f>""</f>
        <v/>
      </c>
      <c r="AG167" t="str">
        <f>""</f>
        <v/>
      </c>
      <c r="AH167" t="str">
        <f>""</f>
        <v/>
      </c>
      <c r="AI167" t="str">
        <f>""</f>
        <v/>
      </c>
      <c r="AJ167" t="str">
        <f>""</f>
        <v/>
      </c>
      <c r="AK167" t="str">
        <f>"-0.014"</f>
        <v>-0.014</v>
      </c>
      <c r="AL167" t="str">
        <f>""</f>
        <v/>
      </c>
      <c r="AM167" t="str">
        <f>""</f>
        <v/>
      </c>
      <c r="AN167" t="str">
        <f>""</f>
        <v/>
      </c>
      <c r="AO167" t="str">
        <f>""</f>
        <v/>
      </c>
      <c r="AP167" t="str">
        <f>""</f>
        <v/>
      </c>
      <c r="AQ167" t="str">
        <f>""</f>
        <v/>
      </c>
      <c r="AR167" t="str">
        <f>""</f>
        <v/>
      </c>
      <c r="AS167" t="str">
        <f>""</f>
        <v/>
      </c>
      <c r="AT167" t="str">
        <f>""</f>
        <v/>
      </c>
      <c r="AU167" t="str">
        <f>""</f>
        <v/>
      </c>
      <c r="AV167" t="str">
        <f>""</f>
        <v/>
      </c>
      <c r="AW167" t="str">
        <f>""</f>
        <v/>
      </c>
      <c r="AX167" t="str">
        <f>""</f>
        <v/>
      </c>
      <c r="AY167" t="str">
        <f>""</f>
        <v/>
      </c>
      <c r="AZ167" t="str">
        <f>""</f>
        <v/>
      </c>
      <c r="BA167" t="str">
        <f>""</f>
        <v/>
      </c>
    </row>
    <row r="168" spans="2:53" x14ac:dyDescent="0.2">
      <c r="B168" t="str">
        <f>""</f>
        <v/>
      </c>
      <c r="C168" t="str">
        <f>""</f>
        <v/>
      </c>
      <c r="D168" t="str">
        <f>""</f>
        <v/>
      </c>
      <c r="E168" t="str">
        <f>""</f>
        <v/>
      </c>
      <c r="F168" t="str">
        <f>""</f>
        <v/>
      </c>
      <c r="G168" t="str">
        <f>""</f>
        <v/>
      </c>
      <c r="H168" t="str">
        <f>""</f>
        <v/>
      </c>
      <c r="I168" t="str">
        <f>""</f>
        <v/>
      </c>
      <c r="J168" t="str">
        <f>""</f>
        <v/>
      </c>
      <c r="K168" t="str">
        <f>""</f>
        <v/>
      </c>
      <c r="L168" t="str">
        <f>""</f>
        <v/>
      </c>
      <c r="M168" t="str">
        <f>""</f>
        <v/>
      </c>
      <c r="N168" t="str">
        <f>""</f>
        <v/>
      </c>
      <c r="O168" t="str">
        <f>""</f>
        <v/>
      </c>
      <c r="P168" t="str">
        <f>""</f>
        <v/>
      </c>
      <c r="Q168" t="str">
        <f>""</f>
        <v/>
      </c>
      <c r="R168" t="str">
        <f>""</f>
        <v/>
      </c>
      <c r="S168" t="str">
        <f>""</f>
        <v/>
      </c>
      <c r="T168" t="str">
        <f>""</f>
        <v/>
      </c>
      <c r="U168" t="str">
        <f>""</f>
        <v/>
      </c>
      <c r="V168" t="str">
        <f>""</f>
        <v/>
      </c>
      <c r="W168" t="str">
        <f>""</f>
        <v/>
      </c>
      <c r="X168" t="str">
        <f>""</f>
        <v/>
      </c>
      <c r="Y168" t="str">
        <f>""</f>
        <v/>
      </c>
      <c r="Z168" t="str">
        <f>""</f>
        <v/>
      </c>
      <c r="AA168" t="str">
        <f>""</f>
        <v/>
      </c>
      <c r="AB168" t="str">
        <f>""</f>
        <v/>
      </c>
      <c r="AC168" t="str">
        <f>""</f>
        <v/>
      </c>
      <c r="AD168" t="str">
        <f>""</f>
        <v/>
      </c>
      <c r="AE168" t="str">
        <f>""</f>
        <v/>
      </c>
      <c r="AF168" t="str">
        <f>""</f>
        <v/>
      </c>
      <c r="AG168" t="str">
        <f>""</f>
        <v/>
      </c>
      <c r="AH168" t="str">
        <f>""</f>
        <v/>
      </c>
      <c r="AI168" t="str">
        <f>""</f>
        <v/>
      </c>
      <c r="AJ168" t="str">
        <f>""</f>
        <v/>
      </c>
      <c r="AK168" t="str">
        <f>"[0.023]"</f>
        <v>[0.023]</v>
      </c>
      <c r="AL168" t="str">
        <f>""</f>
        <v/>
      </c>
      <c r="AM168" t="str">
        <f>""</f>
        <v/>
      </c>
      <c r="AN168" t="str">
        <f>""</f>
        <v/>
      </c>
      <c r="AO168" t="str">
        <f>""</f>
        <v/>
      </c>
      <c r="AP168" t="str">
        <f>""</f>
        <v/>
      </c>
      <c r="AQ168" t="str">
        <f>""</f>
        <v/>
      </c>
      <c r="AR168" t="str">
        <f>""</f>
        <v/>
      </c>
      <c r="AS168" t="str">
        <f>""</f>
        <v/>
      </c>
      <c r="AT168" t="str">
        <f>""</f>
        <v/>
      </c>
      <c r="AU168" t="str">
        <f>""</f>
        <v/>
      </c>
      <c r="AV168" t="str">
        <f>""</f>
        <v/>
      </c>
      <c r="AW168" t="str">
        <f>""</f>
        <v/>
      </c>
      <c r="AX168" t="str">
        <f>""</f>
        <v/>
      </c>
      <c r="AY168" t="str">
        <f>""</f>
        <v/>
      </c>
      <c r="AZ168" t="str">
        <f>""</f>
        <v/>
      </c>
      <c r="BA168" t="str">
        <f>""</f>
        <v/>
      </c>
    </row>
    <row r="169" spans="2:53" x14ac:dyDescent="0.2">
      <c r="B169" t="str">
        <f>"Share of males  who left household 1998-2007"</f>
        <v>Share of males  who left household 1998-2007</v>
      </c>
      <c r="C169" t="str">
        <f>""</f>
        <v/>
      </c>
      <c r="D169" t="str">
        <f>""</f>
        <v/>
      </c>
      <c r="E169" t="str">
        <f>""</f>
        <v/>
      </c>
      <c r="F169" t="str">
        <f>""</f>
        <v/>
      </c>
      <c r="G169" t="str">
        <f>""</f>
        <v/>
      </c>
      <c r="H169" t="str">
        <f>""</f>
        <v/>
      </c>
      <c r="I169" t="str">
        <f>""</f>
        <v/>
      </c>
      <c r="J169" t="str">
        <f>""</f>
        <v/>
      </c>
      <c r="K169" t="str">
        <f>""</f>
        <v/>
      </c>
      <c r="L169" t="str">
        <f>""</f>
        <v/>
      </c>
      <c r="M169" t="str">
        <f>""</f>
        <v/>
      </c>
      <c r="N169" t="str">
        <f>""</f>
        <v/>
      </c>
      <c r="O169" t="str">
        <f>""</f>
        <v/>
      </c>
      <c r="P169" t="str">
        <f>""</f>
        <v/>
      </c>
      <c r="Q169" t="str">
        <f>""</f>
        <v/>
      </c>
      <c r="R169" t="str">
        <f>""</f>
        <v/>
      </c>
      <c r="S169" t="str">
        <f>""</f>
        <v/>
      </c>
      <c r="T169" t="str">
        <f>""</f>
        <v/>
      </c>
      <c r="U169" t="str">
        <f>""</f>
        <v/>
      </c>
      <c r="V169" t="str">
        <f>""</f>
        <v/>
      </c>
      <c r="W169" t="str">
        <f>""</f>
        <v/>
      </c>
      <c r="X169" t="str">
        <f>""</f>
        <v/>
      </c>
      <c r="Y169" t="str">
        <f>""</f>
        <v/>
      </c>
      <c r="Z169" t="str">
        <f>""</f>
        <v/>
      </c>
      <c r="AA169" t="str">
        <f>""</f>
        <v/>
      </c>
      <c r="AB169" t="str">
        <f>""</f>
        <v/>
      </c>
      <c r="AC169" t="str">
        <f>""</f>
        <v/>
      </c>
      <c r="AD169" t="str">
        <f>""</f>
        <v/>
      </c>
      <c r="AE169" t="str">
        <f>""</f>
        <v/>
      </c>
      <c r="AF169" t="str">
        <f>""</f>
        <v/>
      </c>
      <c r="AG169" t="str">
        <f>""</f>
        <v/>
      </c>
      <c r="AH169" t="str">
        <f>""</f>
        <v/>
      </c>
      <c r="AI169" t="str">
        <f>""</f>
        <v/>
      </c>
      <c r="AJ169" t="str">
        <f>""</f>
        <v/>
      </c>
      <c r="AK169" t="str">
        <f>""</f>
        <v/>
      </c>
      <c r="AL169" t="str">
        <f>"-0.122**"</f>
        <v>-0.122**</v>
      </c>
      <c r="AM169" t="str">
        <f>""</f>
        <v/>
      </c>
      <c r="AN169" t="str">
        <f>""</f>
        <v/>
      </c>
      <c r="AO169" t="str">
        <f>""</f>
        <v/>
      </c>
      <c r="AP169" t="str">
        <f>""</f>
        <v/>
      </c>
      <c r="AQ169" t="str">
        <f>""</f>
        <v/>
      </c>
      <c r="AR169" t="str">
        <f>""</f>
        <v/>
      </c>
      <c r="AS169" t="str">
        <f>""</f>
        <v/>
      </c>
      <c r="AT169" t="str">
        <f>""</f>
        <v/>
      </c>
      <c r="AU169" t="str">
        <f>""</f>
        <v/>
      </c>
      <c r="AV169" t="str">
        <f>""</f>
        <v/>
      </c>
      <c r="AW169" t="str">
        <f>""</f>
        <v/>
      </c>
      <c r="AX169" t="str">
        <f>""</f>
        <v/>
      </c>
      <c r="AY169" t="str">
        <f>""</f>
        <v/>
      </c>
      <c r="AZ169" t="str">
        <f>""</f>
        <v/>
      </c>
      <c r="BA169" t="str">
        <f>""</f>
        <v/>
      </c>
    </row>
    <row r="170" spans="2:53" x14ac:dyDescent="0.2">
      <c r="B170" t="str">
        <f>""</f>
        <v/>
      </c>
      <c r="C170" t="str">
        <f>""</f>
        <v/>
      </c>
      <c r="D170" t="str">
        <f>""</f>
        <v/>
      </c>
      <c r="E170" t="str">
        <f>""</f>
        <v/>
      </c>
      <c r="F170" t="str">
        <f>""</f>
        <v/>
      </c>
      <c r="G170" t="str">
        <f>""</f>
        <v/>
      </c>
      <c r="H170" t="str">
        <f>""</f>
        <v/>
      </c>
      <c r="I170" t="str">
        <f>""</f>
        <v/>
      </c>
      <c r="J170" t="str">
        <f>""</f>
        <v/>
      </c>
      <c r="K170" t="str">
        <f>""</f>
        <v/>
      </c>
      <c r="L170" t="str">
        <f>""</f>
        <v/>
      </c>
      <c r="M170" t="str">
        <f>""</f>
        <v/>
      </c>
      <c r="N170" t="str">
        <f>""</f>
        <v/>
      </c>
      <c r="O170" t="str">
        <f>""</f>
        <v/>
      </c>
      <c r="P170" t="str">
        <f>""</f>
        <v/>
      </c>
      <c r="Q170" t="str">
        <f>""</f>
        <v/>
      </c>
      <c r="R170" t="str">
        <f>""</f>
        <v/>
      </c>
      <c r="S170" t="str">
        <f>""</f>
        <v/>
      </c>
      <c r="T170" t="str">
        <f>""</f>
        <v/>
      </c>
      <c r="U170" t="str">
        <f>""</f>
        <v/>
      </c>
      <c r="V170" t="str">
        <f>""</f>
        <v/>
      </c>
      <c r="W170" t="str">
        <f>""</f>
        <v/>
      </c>
      <c r="X170" t="str">
        <f>""</f>
        <v/>
      </c>
      <c r="Y170" t="str">
        <f>""</f>
        <v/>
      </c>
      <c r="Z170" t="str">
        <f>""</f>
        <v/>
      </c>
      <c r="AA170" t="str">
        <f>""</f>
        <v/>
      </c>
      <c r="AB170" t="str">
        <f>""</f>
        <v/>
      </c>
      <c r="AC170" t="str">
        <f>""</f>
        <v/>
      </c>
      <c r="AD170" t="str">
        <f>""</f>
        <v/>
      </c>
      <c r="AE170" t="str">
        <f>""</f>
        <v/>
      </c>
      <c r="AF170" t="str">
        <f>""</f>
        <v/>
      </c>
      <c r="AG170" t="str">
        <f>""</f>
        <v/>
      </c>
      <c r="AH170" t="str">
        <f>""</f>
        <v/>
      </c>
      <c r="AI170" t="str">
        <f>""</f>
        <v/>
      </c>
      <c r="AJ170" t="str">
        <f>""</f>
        <v/>
      </c>
      <c r="AK170" t="str">
        <f>""</f>
        <v/>
      </c>
      <c r="AL170" t="str">
        <f>"[0.062]"</f>
        <v>[0.062]</v>
      </c>
      <c r="AM170" t="str">
        <f>""</f>
        <v/>
      </c>
      <c r="AN170" t="str">
        <f>""</f>
        <v/>
      </c>
      <c r="AO170" t="str">
        <f>""</f>
        <v/>
      </c>
      <c r="AP170" t="str">
        <f>""</f>
        <v/>
      </c>
      <c r="AQ170" t="str">
        <f>""</f>
        <v/>
      </c>
      <c r="AR170" t="str">
        <f>""</f>
        <v/>
      </c>
      <c r="AS170" t="str">
        <f>""</f>
        <v/>
      </c>
      <c r="AT170" t="str">
        <f>""</f>
        <v/>
      </c>
      <c r="AU170" t="str">
        <f>""</f>
        <v/>
      </c>
      <c r="AV170" t="str">
        <f>""</f>
        <v/>
      </c>
      <c r="AW170" t="str">
        <f>""</f>
        <v/>
      </c>
      <c r="AX170" t="str">
        <f>""</f>
        <v/>
      </c>
      <c r="AY170" t="str">
        <f>""</f>
        <v/>
      </c>
      <c r="AZ170" t="str">
        <f>""</f>
        <v/>
      </c>
      <c r="BA170" t="str">
        <f>""</f>
        <v/>
      </c>
    </row>
    <row r="171" spans="2:53" x14ac:dyDescent="0.2">
      <c r="B171" t="str">
        <f>"Interaction"</f>
        <v>Interaction</v>
      </c>
      <c r="C171" t="str">
        <f>""</f>
        <v/>
      </c>
      <c r="D171" t="str">
        <f>""</f>
        <v/>
      </c>
      <c r="E171" t="str">
        <f>""</f>
        <v/>
      </c>
      <c r="F171" t="str">
        <f>""</f>
        <v/>
      </c>
      <c r="G171" t="str">
        <f>""</f>
        <v/>
      </c>
      <c r="H171" t="str">
        <f>""</f>
        <v/>
      </c>
      <c r="I171" t="str">
        <f>""</f>
        <v/>
      </c>
      <c r="J171" t="str">
        <f>""</f>
        <v/>
      </c>
      <c r="K171" t="str">
        <f>""</f>
        <v/>
      </c>
      <c r="L171" t="str">
        <f>""</f>
        <v/>
      </c>
      <c r="M171" t="str">
        <f>""</f>
        <v/>
      </c>
      <c r="N171" t="str">
        <f>""</f>
        <v/>
      </c>
      <c r="O171" t="str">
        <f>""</f>
        <v/>
      </c>
      <c r="P171" t="str">
        <f>""</f>
        <v/>
      </c>
      <c r="Q171" t="str">
        <f>""</f>
        <v/>
      </c>
      <c r="R171" t="str">
        <f>""</f>
        <v/>
      </c>
      <c r="S171" t="str">
        <f>""</f>
        <v/>
      </c>
      <c r="T171" t="str">
        <f>""</f>
        <v/>
      </c>
      <c r="U171" t="str">
        <f>""</f>
        <v/>
      </c>
      <c r="V171" t="str">
        <f>""</f>
        <v/>
      </c>
      <c r="W171" t="str">
        <f>""</f>
        <v/>
      </c>
      <c r="X171" t="str">
        <f>""</f>
        <v/>
      </c>
      <c r="Y171" t="str">
        <f>""</f>
        <v/>
      </c>
      <c r="Z171" t="str">
        <f>""</f>
        <v/>
      </c>
      <c r="AA171" t="str">
        <f>""</f>
        <v/>
      </c>
      <c r="AB171" t="str">
        <f>""</f>
        <v/>
      </c>
      <c r="AC171" t="str">
        <f>""</f>
        <v/>
      </c>
      <c r="AD171" t="str">
        <f>""</f>
        <v/>
      </c>
      <c r="AE171" t="str">
        <f>""</f>
        <v/>
      </c>
      <c r="AF171" t="str">
        <f>""</f>
        <v/>
      </c>
      <c r="AG171" t="str">
        <f>""</f>
        <v/>
      </c>
      <c r="AH171" t="str">
        <f>""</f>
        <v/>
      </c>
      <c r="AI171" t="str">
        <f>""</f>
        <v/>
      </c>
      <c r="AJ171" t="str">
        <f>""</f>
        <v/>
      </c>
      <c r="AK171" t="str">
        <f>""</f>
        <v/>
      </c>
      <c r="AL171" t="str">
        <f>"-0.014"</f>
        <v>-0.014</v>
      </c>
      <c r="AM171" t="str">
        <f>""</f>
        <v/>
      </c>
      <c r="AN171" t="str">
        <f>""</f>
        <v/>
      </c>
      <c r="AO171" t="str">
        <f>""</f>
        <v/>
      </c>
      <c r="AP171" t="str">
        <f>""</f>
        <v/>
      </c>
      <c r="AQ171" t="str">
        <f>""</f>
        <v/>
      </c>
      <c r="AR171" t="str">
        <f>""</f>
        <v/>
      </c>
      <c r="AS171" t="str">
        <f>""</f>
        <v/>
      </c>
      <c r="AT171" t="str">
        <f>""</f>
        <v/>
      </c>
      <c r="AU171" t="str">
        <f>""</f>
        <v/>
      </c>
      <c r="AV171" t="str">
        <f>""</f>
        <v/>
      </c>
      <c r="AW171" t="str">
        <f>""</f>
        <v/>
      </c>
      <c r="AX171" t="str">
        <f>""</f>
        <v/>
      </c>
      <c r="AY171" t="str">
        <f>""</f>
        <v/>
      </c>
      <c r="AZ171" t="str">
        <f>""</f>
        <v/>
      </c>
      <c r="BA171" t="str">
        <f>""</f>
        <v/>
      </c>
    </row>
    <row r="172" spans="2:53" x14ac:dyDescent="0.2">
      <c r="B172" t="str">
        <f>""</f>
        <v/>
      </c>
      <c r="C172" t="str">
        <f>""</f>
        <v/>
      </c>
      <c r="D172" t="str">
        <f>""</f>
        <v/>
      </c>
      <c r="E172" t="str">
        <f>""</f>
        <v/>
      </c>
      <c r="F172" t="str">
        <f>""</f>
        <v/>
      </c>
      <c r="G172" t="str">
        <f>""</f>
        <v/>
      </c>
      <c r="H172" t="str">
        <f>""</f>
        <v/>
      </c>
      <c r="I172" t="str">
        <f>""</f>
        <v/>
      </c>
      <c r="J172" t="str">
        <f>""</f>
        <v/>
      </c>
      <c r="K172" t="str">
        <f>""</f>
        <v/>
      </c>
      <c r="L172" t="str">
        <f>""</f>
        <v/>
      </c>
      <c r="M172" t="str">
        <f>""</f>
        <v/>
      </c>
      <c r="N172" t="str">
        <f>""</f>
        <v/>
      </c>
      <c r="O172" t="str">
        <f>""</f>
        <v/>
      </c>
      <c r="P172" t="str">
        <f>""</f>
        <v/>
      </c>
      <c r="Q172" t="str">
        <f>""</f>
        <v/>
      </c>
      <c r="R172" t="str">
        <f>""</f>
        <v/>
      </c>
      <c r="S172" t="str">
        <f>""</f>
        <v/>
      </c>
      <c r="T172" t="str">
        <f>""</f>
        <v/>
      </c>
      <c r="U172" t="str">
        <f>""</f>
        <v/>
      </c>
      <c r="V172" t="str">
        <f>""</f>
        <v/>
      </c>
      <c r="W172" t="str">
        <f>""</f>
        <v/>
      </c>
      <c r="X172" t="str">
        <f>""</f>
        <v/>
      </c>
      <c r="Y172" t="str">
        <f>""</f>
        <v/>
      </c>
      <c r="Z172" t="str">
        <f>""</f>
        <v/>
      </c>
      <c r="AA172" t="str">
        <f>""</f>
        <v/>
      </c>
      <c r="AB172" t="str">
        <f>""</f>
        <v/>
      </c>
      <c r="AC172" t="str">
        <f>""</f>
        <v/>
      </c>
      <c r="AD172" t="str">
        <f>""</f>
        <v/>
      </c>
      <c r="AE172" t="str">
        <f>""</f>
        <v/>
      </c>
      <c r="AF172" t="str">
        <f>""</f>
        <v/>
      </c>
      <c r="AG172" t="str">
        <f>""</f>
        <v/>
      </c>
      <c r="AH172" t="str">
        <f>""</f>
        <v/>
      </c>
      <c r="AI172" t="str">
        <f>""</f>
        <v/>
      </c>
      <c r="AJ172" t="str">
        <f>""</f>
        <v/>
      </c>
      <c r="AK172" t="str">
        <f>""</f>
        <v/>
      </c>
      <c r="AL172" t="str">
        <f>"[0.043]"</f>
        <v>[0.043]</v>
      </c>
      <c r="AM172" t="str">
        <f>""</f>
        <v/>
      </c>
      <c r="AN172" t="str">
        <f>""</f>
        <v/>
      </c>
      <c r="AO172" t="str">
        <f>""</f>
        <v/>
      </c>
      <c r="AP172" t="str">
        <f>""</f>
        <v/>
      </c>
      <c r="AQ172" t="str">
        <f>""</f>
        <v/>
      </c>
      <c r="AR172" t="str">
        <f>""</f>
        <v/>
      </c>
      <c r="AS172" t="str">
        <f>""</f>
        <v/>
      </c>
      <c r="AT172" t="str">
        <f>""</f>
        <v/>
      </c>
      <c r="AU172" t="str">
        <f>""</f>
        <v/>
      </c>
      <c r="AV172" t="str">
        <f>""</f>
        <v/>
      </c>
      <c r="AW172" t="str">
        <f>""</f>
        <v/>
      </c>
      <c r="AX172" t="str">
        <f>""</f>
        <v/>
      </c>
      <c r="AY172" t="str">
        <f>""</f>
        <v/>
      </c>
      <c r="AZ172" t="str">
        <f>""</f>
        <v/>
      </c>
      <c r="BA172" t="str">
        <f>""</f>
        <v/>
      </c>
    </row>
    <row r="173" spans="2:53" x14ac:dyDescent="0.2">
      <c r="B173" t="str">
        <f>"Number of years that household had a theft of money"</f>
        <v>Number of years that household had a theft of money</v>
      </c>
      <c r="C173" t="str">
        <f>""</f>
        <v/>
      </c>
      <c r="D173" t="str">
        <f>""</f>
        <v/>
      </c>
      <c r="E173" t="str">
        <f>""</f>
        <v/>
      </c>
      <c r="F173" t="str">
        <f>""</f>
        <v/>
      </c>
      <c r="G173" t="str">
        <f>""</f>
        <v/>
      </c>
      <c r="H173" t="str">
        <f>""</f>
        <v/>
      </c>
      <c r="I173" t="str">
        <f>""</f>
        <v/>
      </c>
      <c r="J173" t="str">
        <f>""</f>
        <v/>
      </c>
      <c r="K173" t="str">
        <f>""</f>
        <v/>
      </c>
      <c r="L173" t="str">
        <f>""</f>
        <v/>
      </c>
      <c r="M173" t="str">
        <f>""</f>
        <v/>
      </c>
      <c r="N173" t="str">
        <f>""</f>
        <v/>
      </c>
      <c r="O173" t="str">
        <f>""</f>
        <v/>
      </c>
      <c r="P173" t="str">
        <f>""</f>
        <v/>
      </c>
      <c r="Q173" t="str">
        <f>""</f>
        <v/>
      </c>
      <c r="R173" t="str">
        <f>""</f>
        <v/>
      </c>
      <c r="S173" t="str">
        <f>""</f>
        <v/>
      </c>
      <c r="T173" t="str">
        <f>""</f>
        <v/>
      </c>
      <c r="U173" t="str">
        <f>""</f>
        <v/>
      </c>
      <c r="V173" t="str">
        <f>""</f>
        <v/>
      </c>
      <c r="W173" t="str">
        <f>""</f>
        <v/>
      </c>
      <c r="X173" t="str">
        <f>""</f>
        <v/>
      </c>
      <c r="Y173" t="str">
        <f>""</f>
        <v/>
      </c>
      <c r="Z173" t="str">
        <f>""</f>
        <v/>
      </c>
      <c r="AA173" t="str">
        <f>""</f>
        <v/>
      </c>
      <c r="AB173" t="str">
        <f>""</f>
        <v/>
      </c>
      <c r="AC173" t="str">
        <f>""</f>
        <v/>
      </c>
      <c r="AD173" t="str">
        <f>""</f>
        <v/>
      </c>
      <c r="AE173" t="str">
        <f>""</f>
        <v/>
      </c>
      <c r="AF173" t="str">
        <f>""</f>
        <v/>
      </c>
      <c r="AG173" t="str">
        <f>""</f>
        <v/>
      </c>
      <c r="AH173" t="str">
        <f>""</f>
        <v/>
      </c>
      <c r="AI173" t="str">
        <f>""</f>
        <v/>
      </c>
      <c r="AJ173" t="str">
        <f>""</f>
        <v/>
      </c>
      <c r="AK173" t="str">
        <f>""</f>
        <v/>
      </c>
      <c r="AL173" t="str">
        <f>""</f>
        <v/>
      </c>
      <c r="AM173" t="str">
        <f>"0.013"</f>
        <v>0.013</v>
      </c>
      <c r="AN173" t="str">
        <f>"0.021"</f>
        <v>0.021</v>
      </c>
      <c r="AO173" t="str">
        <f>"0.009"</f>
        <v>0.009</v>
      </c>
      <c r="AP173" t="str">
        <f>""</f>
        <v/>
      </c>
      <c r="AQ173" t="str">
        <f>""</f>
        <v/>
      </c>
      <c r="AR173" t="str">
        <f>""</f>
        <v/>
      </c>
      <c r="AS173" t="str">
        <f>""</f>
        <v/>
      </c>
      <c r="AT173" t="str">
        <f>""</f>
        <v/>
      </c>
      <c r="AU173" t="str">
        <f>""</f>
        <v/>
      </c>
      <c r="AV173" t="str">
        <f>""</f>
        <v/>
      </c>
      <c r="AW173" t="str">
        <f>""</f>
        <v/>
      </c>
      <c r="AX173" t="str">
        <f>""</f>
        <v/>
      </c>
      <c r="AY173" t="str">
        <f>""</f>
        <v/>
      </c>
      <c r="AZ173" t="str">
        <f>""</f>
        <v/>
      </c>
      <c r="BA173" t="str">
        <f>""</f>
        <v/>
      </c>
    </row>
    <row r="174" spans="2:53" x14ac:dyDescent="0.2">
      <c r="B174" t="str">
        <f>""</f>
        <v/>
      </c>
      <c r="C174" t="str">
        <f>""</f>
        <v/>
      </c>
      <c r="D174" t="str">
        <f>""</f>
        <v/>
      </c>
      <c r="E174" t="str">
        <f>""</f>
        <v/>
      </c>
      <c r="F174" t="str">
        <f>""</f>
        <v/>
      </c>
      <c r="G174" t="str">
        <f>""</f>
        <v/>
      </c>
      <c r="H174" t="str">
        <f>""</f>
        <v/>
      </c>
      <c r="I174" t="str">
        <f>""</f>
        <v/>
      </c>
      <c r="J174" t="str">
        <f>""</f>
        <v/>
      </c>
      <c r="K174" t="str">
        <f>""</f>
        <v/>
      </c>
      <c r="L174" t="str">
        <f>""</f>
        <v/>
      </c>
      <c r="M174" t="str">
        <f>""</f>
        <v/>
      </c>
      <c r="N174" t="str">
        <f>""</f>
        <v/>
      </c>
      <c r="O174" t="str">
        <f>""</f>
        <v/>
      </c>
      <c r="P174" t="str">
        <f>""</f>
        <v/>
      </c>
      <c r="Q174" t="str">
        <f>""</f>
        <v/>
      </c>
      <c r="R174" t="str">
        <f>""</f>
        <v/>
      </c>
      <c r="S174" t="str">
        <f>""</f>
        <v/>
      </c>
      <c r="T174" t="str">
        <f>""</f>
        <v/>
      </c>
      <c r="U174" t="str">
        <f>""</f>
        <v/>
      </c>
      <c r="V174" t="str">
        <f>""</f>
        <v/>
      </c>
      <c r="W174" t="str">
        <f>""</f>
        <v/>
      </c>
      <c r="X174" t="str">
        <f>""</f>
        <v/>
      </c>
      <c r="Y174" t="str">
        <f>""</f>
        <v/>
      </c>
      <c r="Z174" t="str">
        <f>""</f>
        <v/>
      </c>
      <c r="AA174" t="str">
        <f>""</f>
        <v/>
      </c>
      <c r="AB174" t="str">
        <f>""</f>
        <v/>
      </c>
      <c r="AC174" t="str">
        <f>""</f>
        <v/>
      </c>
      <c r="AD174" t="str">
        <f>""</f>
        <v/>
      </c>
      <c r="AE174" t="str">
        <f>""</f>
        <v/>
      </c>
      <c r="AF174" t="str">
        <f>""</f>
        <v/>
      </c>
      <c r="AG174" t="str">
        <f>""</f>
        <v/>
      </c>
      <c r="AH174" t="str">
        <f>""</f>
        <v/>
      </c>
      <c r="AI174" t="str">
        <f>""</f>
        <v/>
      </c>
      <c r="AJ174" t="str">
        <f>""</f>
        <v/>
      </c>
      <c r="AK174" t="str">
        <f>""</f>
        <v/>
      </c>
      <c r="AL174" t="str">
        <f>""</f>
        <v/>
      </c>
      <c r="AM174" t="str">
        <f>"[0.034]"</f>
        <v>[0.034]</v>
      </c>
      <c r="AN174" t="str">
        <f>"[0.029]"</f>
        <v>[0.029]</v>
      </c>
      <c r="AO174" t="str">
        <f>"[0.033]"</f>
        <v>[0.033]</v>
      </c>
      <c r="AP174" t="str">
        <f>""</f>
        <v/>
      </c>
      <c r="AQ174" t="str">
        <f>""</f>
        <v/>
      </c>
      <c r="AR174" t="str">
        <f>""</f>
        <v/>
      </c>
      <c r="AS174" t="str">
        <f>""</f>
        <v/>
      </c>
      <c r="AT174" t="str">
        <f>""</f>
        <v/>
      </c>
      <c r="AU174" t="str">
        <f>""</f>
        <v/>
      </c>
      <c r="AV174" t="str">
        <f>""</f>
        <v/>
      </c>
      <c r="AW174" t="str">
        <f>""</f>
        <v/>
      </c>
      <c r="AX174" t="str">
        <f>""</f>
        <v/>
      </c>
      <c r="AY174" t="str">
        <f>""</f>
        <v/>
      </c>
      <c r="AZ174" t="str">
        <f>""</f>
        <v/>
      </c>
      <c r="BA174" t="str">
        <f>""</f>
        <v/>
      </c>
    </row>
    <row r="175" spans="2:53" x14ac:dyDescent="0.2">
      <c r="B175" t="str">
        <f>"At least 1 male left the household in a given year (yes=1)"</f>
        <v>At least 1 male left the household in a given year (yes=1)</v>
      </c>
      <c r="C175" t="str">
        <f>""</f>
        <v/>
      </c>
      <c r="D175" t="str">
        <f>""</f>
        <v/>
      </c>
      <c r="E175" t="str">
        <f>""</f>
        <v/>
      </c>
      <c r="F175" t="str">
        <f>""</f>
        <v/>
      </c>
      <c r="G175" t="str">
        <f>""</f>
        <v/>
      </c>
      <c r="H175" t="str">
        <f>""</f>
        <v/>
      </c>
      <c r="I175" t="str">
        <f>""</f>
        <v/>
      </c>
      <c r="J175" t="str">
        <f>""</f>
        <v/>
      </c>
      <c r="K175" t="str">
        <f>""</f>
        <v/>
      </c>
      <c r="L175" t="str">
        <f>""</f>
        <v/>
      </c>
      <c r="M175" t="str">
        <f>""</f>
        <v/>
      </c>
      <c r="N175" t="str">
        <f>""</f>
        <v/>
      </c>
      <c r="O175" t="str">
        <f>""</f>
        <v/>
      </c>
      <c r="P175" t="str">
        <f>""</f>
        <v/>
      </c>
      <c r="Q175" t="str">
        <f>""</f>
        <v/>
      </c>
      <c r="R175" t="str">
        <f>""</f>
        <v/>
      </c>
      <c r="S175" t="str">
        <f>""</f>
        <v/>
      </c>
      <c r="T175" t="str">
        <f>""</f>
        <v/>
      </c>
      <c r="U175" t="str">
        <f>""</f>
        <v/>
      </c>
      <c r="V175" t="str">
        <f>""</f>
        <v/>
      </c>
      <c r="W175" t="str">
        <f>""</f>
        <v/>
      </c>
      <c r="X175" t="str">
        <f>""</f>
        <v/>
      </c>
      <c r="Y175" t="str">
        <f>""</f>
        <v/>
      </c>
      <c r="Z175" t="str">
        <f>""</f>
        <v/>
      </c>
      <c r="AA175" t="str">
        <f>""</f>
        <v/>
      </c>
      <c r="AB175" t="str">
        <f>""</f>
        <v/>
      </c>
      <c r="AC175" t="str">
        <f>""</f>
        <v/>
      </c>
      <c r="AD175" t="str">
        <f>""</f>
        <v/>
      </c>
      <c r="AE175" t="str">
        <f>""</f>
        <v/>
      </c>
      <c r="AF175" t="str">
        <f>""</f>
        <v/>
      </c>
      <c r="AG175" t="str">
        <f>""</f>
        <v/>
      </c>
      <c r="AH175" t="str">
        <f>""</f>
        <v/>
      </c>
      <c r="AI175" t="str">
        <f>""</f>
        <v/>
      </c>
      <c r="AJ175" t="str">
        <f>""</f>
        <v/>
      </c>
      <c r="AK175" t="str">
        <f>""</f>
        <v/>
      </c>
      <c r="AL175" t="str">
        <f>""</f>
        <v/>
      </c>
      <c r="AM175" t="str">
        <f>"-0.107**"</f>
        <v>-0.107**</v>
      </c>
      <c r="AN175" t="str">
        <f>""</f>
        <v/>
      </c>
      <c r="AO175" t="str">
        <f>""</f>
        <v/>
      </c>
      <c r="AP175" t="str">
        <f>""</f>
        <v/>
      </c>
      <c r="AQ175" t="str">
        <f>""</f>
        <v/>
      </c>
      <c r="AR175" t="str">
        <f>""</f>
        <v/>
      </c>
      <c r="AS175" t="str">
        <f>""</f>
        <v/>
      </c>
      <c r="AT175" t="str">
        <f>""</f>
        <v/>
      </c>
      <c r="AU175" t="str">
        <f>""</f>
        <v/>
      </c>
      <c r="AV175" t="str">
        <f>""</f>
        <v/>
      </c>
      <c r="AW175" t="str">
        <f>""</f>
        <v/>
      </c>
      <c r="AX175" t="str">
        <f>""</f>
        <v/>
      </c>
      <c r="AY175" t="str">
        <f>""</f>
        <v/>
      </c>
      <c r="AZ175" t="str">
        <f>""</f>
        <v/>
      </c>
      <c r="BA175" t="str">
        <f>""</f>
        <v/>
      </c>
    </row>
    <row r="176" spans="2:53" x14ac:dyDescent="0.2">
      <c r="B176" t="str">
        <f>""</f>
        <v/>
      </c>
      <c r="C176" t="str">
        <f>""</f>
        <v/>
      </c>
      <c r="D176" t="str">
        <f>""</f>
        <v/>
      </c>
      <c r="E176" t="str">
        <f>""</f>
        <v/>
      </c>
      <c r="F176" t="str">
        <f>""</f>
        <v/>
      </c>
      <c r="G176" t="str">
        <f>""</f>
        <v/>
      </c>
      <c r="H176" t="str">
        <f>""</f>
        <v/>
      </c>
      <c r="I176" t="str">
        <f>""</f>
        <v/>
      </c>
      <c r="J176" t="str">
        <f>""</f>
        <v/>
      </c>
      <c r="K176" t="str">
        <f>""</f>
        <v/>
      </c>
      <c r="L176" t="str">
        <f>""</f>
        <v/>
      </c>
      <c r="M176" t="str">
        <f>""</f>
        <v/>
      </c>
      <c r="N176" t="str">
        <f>""</f>
        <v/>
      </c>
      <c r="O176" t="str">
        <f>""</f>
        <v/>
      </c>
      <c r="P176" t="str">
        <f>""</f>
        <v/>
      </c>
      <c r="Q176" t="str">
        <f>""</f>
        <v/>
      </c>
      <c r="R176" t="str">
        <f>""</f>
        <v/>
      </c>
      <c r="S176" t="str">
        <f>""</f>
        <v/>
      </c>
      <c r="T176" t="str">
        <f>""</f>
        <v/>
      </c>
      <c r="U176" t="str">
        <f>""</f>
        <v/>
      </c>
      <c r="V176" t="str">
        <f>""</f>
        <v/>
      </c>
      <c r="W176" t="str">
        <f>""</f>
        <v/>
      </c>
      <c r="X176" t="str">
        <f>""</f>
        <v/>
      </c>
      <c r="Y176" t="str">
        <f>""</f>
        <v/>
      </c>
      <c r="Z176" t="str">
        <f>""</f>
        <v/>
      </c>
      <c r="AA176" t="str">
        <f>""</f>
        <v/>
      </c>
      <c r="AB176" t="str">
        <f>""</f>
        <v/>
      </c>
      <c r="AC176" t="str">
        <f>""</f>
        <v/>
      </c>
      <c r="AD176" t="str">
        <f>""</f>
        <v/>
      </c>
      <c r="AE176" t="str">
        <f>""</f>
        <v/>
      </c>
      <c r="AF176" t="str">
        <f>""</f>
        <v/>
      </c>
      <c r="AG176" t="str">
        <f>""</f>
        <v/>
      </c>
      <c r="AH176" t="str">
        <f>""</f>
        <v/>
      </c>
      <c r="AI176" t="str">
        <f>""</f>
        <v/>
      </c>
      <c r="AJ176" t="str">
        <f>""</f>
        <v/>
      </c>
      <c r="AK176" t="str">
        <f>""</f>
        <v/>
      </c>
      <c r="AL176" t="str">
        <f>""</f>
        <v/>
      </c>
      <c r="AM176" t="str">
        <f>"[0.042]"</f>
        <v>[0.042]</v>
      </c>
      <c r="AN176" t="str">
        <f>""</f>
        <v/>
      </c>
      <c r="AO176" t="str">
        <f>""</f>
        <v/>
      </c>
      <c r="AP176" t="str">
        <f>""</f>
        <v/>
      </c>
      <c r="AQ176" t="str">
        <f>""</f>
        <v/>
      </c>
      <c r="AR176" t="str">
        <f>""</f>
        <v/>
      </c>
      <c r="AS176" t="str">
        <f>""</f>
        <v/>
      </c>
      <c r="AT176" t="str">
        <f>""</f>
        <v/>
      </c>
      <c r="AU176" t="str">
        <f>""</f>
        <v/>
      </c>
      <c r="AV176" t="str">
        <f>""</f>
        <v/>
      </c>
      <c r="AW176" t="str">
        <f>""</f>
        <v/>
      </c>
      <c r="AX176" t="str">
        <f>""</f>
        <v/>
      </c>
      <c r="AY176" t="str">
        <f>""</f>
        <v/>
      </c>
      <c r="AZ176" t="str">
        <f>""</f>
        <v/>
      </c>
      <c r="BA176" t="str">
        <f>""</f>
        <v/>
      </c>
    </row>
    <row r="177" spans="2:53" x14ac:dyDescent="0.2">
      <c r="B177" t="str">
        <f>"Interaction"</f>
        <v>Interaction</v>
      </c>
      <c r="C177" t="str">
        <f>""</f>
        <v/>
      </c>
      <c r="D177" t="str">
        <f>""</f>
        <v/>
      </c>
      <c r="E177" t="str">
        <f>""</f>
        <v/>
      </c>
      <c r="F177" t="str">
        <f>""</f>
        <v/>
      </c>
      <c r="G177" t="str">
        <f>""</f>
        <v/>
      </c>
      <c r="H177" t="str">
        <f>""</f>
        <v/>
      </c>
      <c r="I177" t="str">
        <f>""</f>
        <v/>
      </c>
      <c r="J177" t="str">
        <f>""</f>
        <v/>
      </c>
      <c r="K177" t="str">
        <f>""</f>
        <v/>
      </c>
      <c r="L177" t="str">
        <f>""</f>
        <v/>
      </c>
      <c r="M177" t="str">
        <f>""</f>
        <v/>
      </c>
      <c r="N177" t="str">
        <f>""</f>
        <v/>
      </c>
      <c r="O177" t="str">
        <f>""</f>
        <v/>
      </c>
      <c r="P177" t="str">
        <f>""</f>
        <v/>
      </c>
      <c r="Q177" t="str">
        <f>""</f>
        <v/>
      </c>
      <c r="R177" t="str">
        <f>""</f>
        <v/>
      </c>
      <c r="S177" t="str">
        <f>""</f>
        <v/>
      </c>
      <c r="T177" t="str">
        <f>""</f>
        <v/>
      </c>
      <c r="U177" t="str">
        <f>""</f>
        <v/>
      </c>
      <c r="V177" t="str">
        <f>""</f>
        <v/>
      </c>
      <c r="W177" t="str">
        <f>""</f>
        <v/>
      </c>
      <c r="X177" t="str">
        <f>""</f>
        <v/>
      </c>
      <c r="Y177" t="str">
        <f>""</f>
        <v/>
      </c>
      <c r="Z177" t="str">
        <f>""</f>
        <v/>
      </c>
      <c r="AA177" t="str">
        <f>""</f>
        <v/>
      </c>
      <c r="AB177" t="str">
        <f>""</f>
        <v/>
      </c>
      <c r="AC177" t="str">
        <f>""</f>
        <v/>
      </c>
      <c r="AD177" t="str">
        <f>""</f>
        <v/>
      </c>
      <c r="AE177" t="str">
        <f>""</f>
        <v/>
      </c>
      <c r="AF177" t="str">
        <f>""</f>
        <v/>
      </c>
      <c r="AG177" t="str">
        <f>""</f>
        <v/>
      </c>
      <c r="AH177" t="str">
        <f>""</f>
        <v/>
      </c>
      <c r="AI177" t="str">
        <f>""</f>
        <v/>
      </c>
      <c r="AJ177" t="str">
        <f>""</f>
        <v/>
      </c>
      <c r="AK177" t="str">
        <f>""</f>
        <v/>
      </c>
      <c r="AL177" t="str">
        <f>""</f>
        <v/>
      </c>
      <c r="AM177" t="str">
        <f>"0.018"</f>
        <v>0.018</v>
      </c>
      <c r="AN177" t="str">
        <f>""</f>
        <v/>
      </c>
      <c r="AO177" t="str">
        <f>""</f>
        <v/>
      </c>
      <c r="AP177" t="str">
        <f>""</f>
        <v/>
      </c>
      <c r="AQ177" t="str">
        <f>""</f>
        <v/>
      </c>
      <c r="AR177" t="str">
        <f>""</f>
        <v/>
      </c>
      <c r="AS177" t="str">
        <f>""</f>
        <v/>
      </c>
      <c r="AT177" t="str">
        <f>""</f>
        <v/>
      </c>
      <c r="AU177" t="str">
        <f>""</f>
        <v/>
      </c>
      <c r="AV177" t="str">
        <f>""</f>
        <v/>
      </c>
      <c r="AW177" t="str">
        <f>""</f>
        <v/>
      </c>
      <c r="AX177" t="str">
        <f>""</f>
        <v/>
      </c>
      <c r="AY177" t="str">
        <f>""</f>
        <v/>
      </c>
      <c r="AZ177" t="str">
        <f>""</f>
        <v/>
      </c>
      <c r="BA177" t="str">
        <f>""</f>
        <v/>
      </c>
    </row>
    <row r="178" spans="2:53" x14ac:dyDescent="0.2">
      <c r="B178" t="str">
        <f>""</f>
        <v/>
      </c>
      <c r="C178" t="str">
        <f>""</f>
        <v/>
      </c>
      <c r="D178" t="str">
        <f>""</f>
        <v/>
      </c>
      <c r="E178" t="str">
        <f>""</f>
        <v/>
      </c>
      <c r="F178" t="str">
        <f>""</f>
        <v/>
      </c>
      <c r="G178" t="str">
        <f>""</f>
        <v/>
      </c>
      <c r="H178" t="str">
        <f>""</f>
        <v/>
      </c>
      <c r="I178" t="str">
        <f>""</f>
        <v/>
      </c>
      <c r="J178" t="str">
        <f>""</f>
        <v/>
      </c>
      <c r="K178" t="str">
        <f>""</f>
        <v/>
      </c>
      <c r="L178" t="str">
        <f>""</f>
        <v/>
      </c>
      <c r="M178" t="str">
        <f>""</f>
        <v/>
      </c>
      <c r="N178" t="str">
        <f>""</f>
        <v/>
      </c>
      <c r="O178" t="str">
        <f>""</f>
        <v/>
      </c>
      <c r="P178" t="str">
        <f>""</f>
        <v/>
      </c>
      <c r="Q178" t="str">
        <f>""</f>
        <v/>
      </c>
      <c r="R178" t="str">
        <f>""</f>
        <v/>
      </c>
      <c r="S178" t="str">
        <f>""</f>
        <v/>
      </c>
      <c r="T178" t="str">
        <f>""</f>
        <v/>
      </c>
      <c r="U178" t="str">
        <f>""</f>
        <v/>
      </c>
      <c r="V178" t="str">
        <f>""</f>
        <v/>
      </c>
      <c r="W178" t="str">
        <f>""</f>
        <v/>
      </c>
      <c r="X178" t="str">
        <f>""</f>
        <v/>
      </c>
      <c r="Y178" t="str">
        <f>""</f>
        <v/>
      </c>
      <c r="Z178" t="str">
        <f>""</f>
        <v/>
      </c>
      <c r="AA178" t="str">
        <f>""</f>
        <v/>
      </c>
      <c r="AB178" t="str">
        <f>""</f>
        <v/>
      </c>
      <c r="AC178" t="str">
        <f>""</f>
        <v/>
      </c>
      <c r="AD178" t="str">
        <f>""</f>
        <v/>
      </c>
      <c r="AE178" t="str">
        <f>""</f>
        <v/>
      </c>
      <c r="AF178" t="str">
        <f>""</f>
        <v/>
      </c>
      <c r="AG178" t="str">
        <f>""</f>
        <v/>
      </c>
      <c r="AH178" t="str">
        <f>""</f>
        <v/>
      </c>
      <c r="AI178" t="str">
        <f>""</f>
        <v/>
      </c>
      <c r="AJ178" t="str">
        <f>""</f>
        <v/>
      </c>
      <c r="AK178" t="str">
        <f>""</f>
        <v/>
      </c>
      <c r="AL178" t="str">
        <f>""</f>
        <v/>
      </c>
      <c r="AM178" t="str">
        <f>"[0.045]"</f>
        <v>[0.045]</v>
      </c>
      <c r="AN178" t="str">
        <f>""</f>
        <v/>
      </c>
      <c r="AO178" t="str">
        <f>""</f>
        <v/>
      </c>
      <c r="AP178" t="str">
        <f>""</f>
        <v/>
      </c>
      <c r="AQ178" t="str">
        <f>""</f>
        <v/>
      </c>
      <c r="AR178" t="str">
        <f>""</f>
        <v/>
      </c>
      <c r="AS178" t="str">
        <f>""</f>
        <v/>
      </c>
      <c r="AT178" t="str">
        <f>""</f>
        <v/>
      </c>
      <c r="AU178" t="str">
        <f>""</f>
        <v/>
      </c>
      <c r="AV178" t="str">
        <f>""</f>
        <v/>
      </c>
      <c r="AW178" t="str">
        <f>""</f>
        <v/>
      </c>
      <c r="AX178" t="str">
        <f>""</f>
        <v/>
      </c>
      <c r="AY178" t="str">
        <f>""</f>
        <v/>
      </c>
      <c r="AZ178" t="str">
        <f>""</f>
        <v/>
      </c>
      <c r="BA178" t="str">
        <f>""</f>
        <v/>
      </c>
    </row>
    <row r="179" spans="2:53" x14ac:dyDescent="0.2">
      <c r="B179" t="str">
        <f>"Number of males who left household 1998-2007"</f>
        <v>Number of males who left household 1998-2007</v>
      </c>
      <c r="C179" t="str">
        <f>""</f>
        <v/>
      </c>
      <c r="D179" t="str">
        <f>""</f>
        <v/>
      </c>
      <c r="E179" t="str">
        <f>""</f>
        <v/>
      </c>
      <c r="F179" t="str">
        <f>""</f>
        <v/>
      </c>
      <c r="G179" t="str">
        <f>""</f>
        <v/>
      </c>
      <c r="H179" t="str">
        <f>""</f>
        <v/>
      </c>
      <c r="I179" t="str">
        <f>""</f>
        <v/>
      </c>
      <c r="J179" t="str">
        <f>""</f>
        <v/>
      </c>
      <c r="K179" t="str">
        <f>""</f>
        <v/>
      </c>
      <c r="L179" t="str">
        <f>""</f>
        <v/>
      </c>
      <c r="M179" t="str">
        <f>""</f>
        <v/>
      </c>
      <c r="N179" t="str">
        <f>""</f>
        <v/>
      </c>
      <c r="O179" t="str">
        <f>""</f>
        <v/>
      </c>
      <c r="P179" t="str">
        <f>""</f>
        <v/>
      </c>
      <c r="Q179" t="str">
        <f>""</f>
        <v/>
      </c>
      <c r="R179" t="str">
        <f>""</f>
        <v/>
      </c>
      <c r="S179" t="str">
        <f>""</f>
        <v/>
      </c>
      <c r="T179" t="str">
        <f>""</f>
        <v/>
      </c>
      <c r="U179" t="str">
        <f>""</f>
        <v/>
      </c>
      <c r="V179" t="str">
        <f>""</f>
        <v/>
      </c>
      <c r="W179" t="str">
        <f>""</f>
        <v/>
      </c>
      <c r="X179" t="str">
        <f>""</f>
        <v/>
      </c>
      <c r="Y179" t="str">
        <f>""</f>
        <v/>
      </c>
      <c r="Z179" t="str">
        <f>""</f>
        <v/>
      </c>
      <c r="AA179" t="str">
        <f>""</f>
        <v/>
      </c>
      <c r="AB179" t="str">
        <f>""</f>
        <v/>
      </c>
      <c r="AC179" t="str">
        <f>""</f>
        <v/>
      </c>
      <c r="AD179" t="str">
        <f>""</f>
        <v/>
      </c>
      <c r="AE179" t="str">
        <f>""</f>
        <v/>
      </c>
      <c r="AF179" t="str">
        <f>""</f>
        <v/>
      </c>
      <c r="AG179" t="str">
        <f>""</f>
        <v/>
      </c>
      <c r="AH179" t="str">
        <f>""</f>
        <v/>
      </c>
      <c r="AI179" t="str">
        <f>""</f>
        <v/>
      </c>
      <c r="AJ179" t="str">
        <f>""</f>
        <v/>
      </c>
      <c r="AK179" t="str">
        <f>""</f>
        <v/>
      </c>
      <c r="AL179" t="str">
        <f>""</f>
        <v/>
      </c>
      <c r="AM179" t="str">
        <f>""</f>
        <v/>
      </c>
      <c r="AN179" t="str">
        <f>"-0.068***"</f>
        <v>-0.068***</v>
      </c>
      <c r="AO179" t="str">
        <f>""</f>
        <v/>
      </c>
      <c r="AP179" t="str">
        <f>""</f>
        <v/>
      </c>
      <c r="AQ179" t="str">
        <f>""</f>
        <v/>
      </c>
      <c r="AR179" t="str">
        <f>""</f>
        <v/>
      </c>
      <c r="AS179" t="str">
        <f>""</f>
        <v/>
      </c>
      <c r="AT179" t="str">
        <f>""</f>
        <v/>
      </c>
      <c r="AU179" t="str">
        <f>""</f>
        <v/>
      </c>
      <c r="AV179" t="str">
        <f>""</f>
        <v/>
      </c>
      <c r="AW179" t="str">
        <f>""</f>
        <v/>
      </c>
      <c r="AX179" t="str">
        <f>""</f>
        <v/>
      </c>
      <c r="AY179" t="str">
        <f>""</f>
        <v/>
      </c>
      <c r="AZ179" t="str">
        <f>""</f>
        <v/>
      </c>
      <c r="BA179" t="str">
        <f>""</f>
        <v/>
      </c>
    </row>
    <row r="180" spans="2:53" x14ac:dyDescent="0.2">
      <c r="B180" t="str">
        <f>""</f>
        <v/>
      </c>
      <c r="C180" t="str">
        <f>""</f>
        <v/>
      </c>
      <c r="D180" t="str">
        <f>""</f>
        <v/>
      </c>
      <c r="E180" t="str">
        <f>""</f>
        <v/>
      </c>
      <c r="F180" t="str">
        <f>""</f>
        <v/>
      </c>
      <c r="G180" t="str">
        <f>""</f>
        <v/>
      </c>
      <c r="H180" t="str">
        <f>""</f>
        <v/>
      </c>
      <c r="I180" t="str">
        <f>""</f>
        <v/>
      </c>
      <c r="J180" t="str">
        <f>""</f>
        <v/>
      </c>
      <c r="K180" t="str">
        <f>""</f>
        <v/>
      </c>
      <c r="L180" t="str">
        <f>""</f>
        <v/>
      </c>
      <c r="M180" t="str">
        <f>""</f>
        <v/>
      </c>
      <c r="N180" t="str">
        <f>""</f>
        <v/>
      </c>
      <c r="O180" t="str">
        <f>""</f>
        <v/>
      </c>
      <c r="P180" t="str">
        <f>""</f>
        <v/>
      </c>
      <c r="Q180" t="str">
        <f>""</f>
        <v/>
      </c>
      <c r="R180" t="str">
        <f>""</f>
        <v/>
      </c>
      <c r="S180" t="str">
        <f>""</f>
        <v/>
      </c>
      <c r="T180" t="str">
        <f>""</f>
        <v/>
      </c>
      <c r="U180" t="str">
        <f>""</f>
        <v/>
      </c>
      <c r="V180" t="str">
        <f>""</f>
        <v/>
      </c>
      <c r="W180" t="str">
        <f>""</f>
        <v/>
      </c>
      <c r="X180" t="str">
        <f>""</f>
        <v/>
      </c>
      <c r="Y180" t="str">
        <f>""</f>
        <v/>
      </c>
      <c r="Z180" t="str">
        <f>""</f>
        <v/>
      </c>
      <c r="AA180" t="str">
        <f>""</f>
        <v/>
      </c>
      <c r="AB180" t="str">
        <f>""</f>
        <v/>
      </c>
      <c r="AC180" t="str">
        <f>""</f>
        <v/>
      </c>
      <c r="AD180" t="str">
        <f>""</f>
        <v/>
      </c>
      <c r="AE180" t="str">
        <f>""</f>
        <v/>
      </c>
      <c r="AF180" t="str">
        <f>""</f>
        <v/>
      </c>
      <c r="AG180" t="str">
        <f>""</f>
        <v/>
      </c>
      <c r="AH180" t="str">
        <f>""</f>
        <v/>
      </c>
      <c r="AI180" t="str">
        <f>""</f>
        <v/>
      </c>
      <c r="AJ180" t="str">
        <f>""</f>
        <v/>
      </c>
      <c r="AK180" t="str">
        <f>""</f>
        <v/>
      </c>
      <c r="AL180" t="str">
        <f>""</f>
        <v/>
      </c>
      <c r="AM180" t="str">
        <f>""</f>
        <v/>
      </c>
      <c r="AN180" t="str">
        <f>"[0.026]"</f>
        <v>[0.026]</v>
      </c>
      <c r="AO180" t="str">
        <f>""</f>
        <v/>
      </c>
      <c r="AP180" t="str">
        <f>""</f>
        <v/>
      </c>
      <c r="AQ180" t="str">
        <f>""</f>
        <v/>
      </c>
      <c r="AR180" t="str">
        <f>""</f>
        <v/>
      </c>
      <c r="AS180" t="str">
        <f>""</f>
        <v/>
      </c>
      <c r="AT180" t="str">
        <f>""</f>
        <v/>
      </c>
      <c r="AU180" t="str">
        <f>""</f>
        <v/>
      </c>
      <c r="AV180" t="str">
        <f>""</f>
        <v/>
      </c>
      <c r="AW180" t="str">
        <f>""</f>
        <v/>
      </c>
      <c r="AX180" t="str">
        <f>""</f>
        <v/>
      </c>
      <c r="AY180" t="str">
        <f>""</f>
        <v/>
      </c>
      <c r="AZ180" t="str">
        <f>""</f>
        <v/>
      </c>
      <c r="BA180" t="str">
        <f>""</f>
        <v/>
      </c>
    </row>
    <row r="181" spans="2:53" x14ac:dyDescent="0.2">
      <c r="B181" t="str">
        <f>"Interaction"</f>
        <v>Interaction</v>
      </c>
      <c r="C181" t="str">
        <f>""</f>
        <v/>
      </c>
      <c r="D181" t="str">
        <f>""</f>
        <v/>
      </c>
      <c r="E181" t="str">
        <f>""</f>
        <v/>
      </c>
      <c r="F181" t="str">
        <f>""</f>
        <v/>
      </c>
      <c r="G181" t="str">
        <f>""</f>
        <v/>
      </c>
      <c r="H181" t="str">
        <f>""</f>
        <v/>
      </c>
      <c r="I181" t="str">
        <f>""</f>
        <v/>
      </c>
      <c r="J181" t="str">
        <f>""</f>
        <v/>
      </c>
      <c r="K181" t="str">
        <f>""</f>
        <v/>
      </c>
      <c r="L181" t="str">
        <f>""</f>
        <v/>
      </c>
      <c r="M181" t="str">
        <f>""</f>
        <v/>
      </c>
      <c r="N181" t="str">
        <f>""</f>
        <v/>
      </c>
      <c r="O181" t="str">
        <f>""</f>
        <v/>
      </c>
      <c r="P181" t="str">
        <f>""</f>
        <v/>
      </c>
      <c r="Q181" t="str">
        <f>""</f>
        <v/>
      </c>
      <c r="R181" t="str">
        <f>""</f>
        <v/>
      </c>
      <c r="S181" t="str">
        <f>""</f>
        <v/>
      </c>
      <c r="T181" t="str">
        <f>""</f>
        <v/>
      </c>
      <c r="U181" t="str">
        <f>""</f>
        <v/>
      </c>
      <c r="V181" t="str">
        <f>""</f>
        <v/>
      </c>
      <c r="W181" t="str">
        <f>""</f>
        <v/>
      </c>
      <c r="X181" t="str">
        <f>""</f>
        <v/>
      </c>
      <c r="Y181" t="str">
        <f>""</f>
        <v/>
      </c>
      <c r="Z181" t="str">
        <f>""</f>
        <v/>
      </c>
      <c r="AA181" t="str">
        <f>""</f>
        <v/>
      </c>
      <c r="AB181" t="str">
        <f>""</f>
        <v/>
      </c>
      <c r="AC181" t="str">
        <f>""</f>
        <v/>
      </c>
      <c r="AD181" t="str">
        <f>""</f>
        <v/>
      </c>
      <c r="AE181" t="str">
        <f>""</f>
        <v/>
      </c>
      <c r="AF181" t="str">
        <f>""</f>
        <v/>
      </c>
      <c r="AG181" t="str">
        <f>""</f>
        <v/>
      </c>
      <c r="AH181" t="str">
        <f>""</f>
        <v/>
      </c>
      <c r="AI181" t="str">
        <f>""</f>
        <v/>
      </c>
      <c r="AJ181" t="str">
        <f>""</f>
        <v/>
      </c>
      <c r="AK181" t="str">
        <f>""</f>
        <v/>
      </c>
      <c r="AL181" t="str">
        <f>""</f>
        <v/>
      </c>
      <c r="AM181" t="str">
        <f>""</f>
        <v/>
      </c>
      <c r="AN181" t="str">
        <f>"-0.002"</f>
        <v>-0.002</v>
      </c>
      <c r="AO181" t="str">
        <f>""</f>
        <v/>
      </c>
      <c r="AP181" t="str">
        <f>""</f>
        <v/>
      </c>
      <c r="AQ181" t="str">
        <f>""</f>
        <v/>
      </c>
      <c r="AR181" t="str">
        <f>""</f>
        <v/>
      </c>
      <c r="AS181" t="str">
        <f>""</f>
        <v/>
      </c>
      <c r="AT181" t="str">
        <f>""</f>
        <v/>
      </c>
      <c r="AU181" t="str">
        <f>""</f>
        <v/>
      </c>
      <c r="AV181" t="str">
        <f>""</f>
        <v/>
      </c>
      <c r="AW181" t="str">
        <f>""</f>
        <v/>
      </c>
      <c r="AX181" t="str">
        <f>""</f>
        <v/>
      </c>
      <c r="AY181" t="str">
        <f>""</f>
        <v/>
      </c>
      <c r="AZ181" t="str">
        <f>""</f>
        <v/>
      </c>
      <c r="BA181" t="str">
        <f>""</f>
        <v/>
      </c>
    </row>
    <row r="182" spans="2:53" x14ac:dyDescent="0.2">
      <c r="B182" t="str">
        <f>""</f>
        <v/>
      </c>
      <c r="C182" t="str">
        <f>""</f>
        <v/>
      </c>
      <c r="D182" t="str">
        <f>""</f>
        <v/>
      </c>
      <c r="E182" t="str">
        <f>""</f>
        <v/>
      </c>
      <c r="F182" t="str">
        <f>""</f>
        <v/>
      </c>
      <c r="G182" t="str">
        <f>""</f>
        <v/>
      </c>
      <c r="H182" t="str">
        <f>""</f>
        <v/>
      </c>
      <c r="I182" t="str">
        <f>""</f>
        <v/>
      </c>
      <c r="J182" t="str">
        <f>""</f>
        <v/>
      </c>
      <c r="K182" t="str">
        <f>""</f>
        <v/>
      </c>
      <c r="L182" t="str">
        <f>""</f>
        <v/>
      </c>
      <c r="M182" t="str">
        <f>""</f>
        <v/>
      </c>
      <c r="N182" t="str">
        <f>""</f>
        <v/>
      </c>
      <c r="O182" t="str">
        <f>""</f>
        <v/>
      </c>
      <c r="P182" t="str">
        <f>""</f>
        <v/>
      </c>
      <c r="Q182" t="str">
        <f>""</f>
        <v/>
      </c>
      <c r="R182" t="str">
        <f>""</f>
        <v/>
      </c>
      <c r="S182" t="str">
        <f>""</f>
        <v/>
      </c>
      <c r="T182" t="str">
        <f>""</f>
        <v/>
      </c>
      <c r="U182" t="str">
        <f>""</f>
        <v/>
      </c>
      <c r="V182" t="str">
        <f>""</f>
        <v/>
      </c>
      <c r="W182" t="str">
        <f>""</f>
        <v/>
      </c>
      <c r="X182" t="str">
        <f>""</f>
        <v/>
      </c>
      <c r="Y182" t="str">
        <f>""</f>
        <v/>
      </c>
      <c r="Z182" t="str">
        <f>""</f>
        <v/>
      </c>
      <c r="AA182" t="str">
        <f>""</f>
        <v/>
      </c>
      <c r="AB182" t="str">
        <f>""</f>
        <v/>
      </c>
      <c r="AC182" t="str">
        <f>""</f>
        <v/>
      </c>
      <c r="AD182" t="str">
        <f>""</f>
        <v/>
      </c>
      <c r="AE182" t="str">
        <f>""</f>
        <v/>
      </c>
      <c r="AF182" t="str">
        <f>""</f>
        <v/>
      </c>
      <c r="AG182" t="str">
        <f>""</f>
        <v/>
      </c>
      <c r="AH182" t="str">
        <f>""</f>
        <v/>
      </c>
      <c r="AI182" t="str">
        <f>""</f>
        <v/>
      </c>
      <c r="AJ182" t="str">
        <f>""</f>
        <v/>
      </c>
      <c r="AK182" t="str">
        <f>""</f>
        <v/>
      </c>
      <c r="AL182" t="str">
        <f>""</f>
        <v/>
      </c>
      <c r="AM182" t="str">
        <f>""</f>
        <v/>
      </c>
      <c r="AN182" t="str">
        <f>"[0.026]"</f>
        <v>[0.026]</v>
      </c>
      <c r="AO182" t="str">
        <f>""</f>
        <v/>
      </c>
      <c r="AP182" t="str">
        <f>""</f>
        <v/>
      </c>
      <c r="AQ182" t="str">
        <f>""</f>
        <v/>
      </c>
      <c r="AR182" t="str">
        <f>""</f>
        <v/>
      </c>
      <c r="AS182" t="str">
        <f>""</f>
        <v/>
      </c>
      <c r="AT182" t="str">
        <f>""</f>
        <v/>
      </c>
      <c r="AU182" t="str">
        <f>""</f>
        <v/>
      </c>
      <c r="AV182" t="str">
        <f>""</f>
        <v/>
      </c>
      <c r="AW182" t="str">
        <f>""</f>
        <v/>
      </c>
      <c r="AX182" t="str">
        <f>""</f>
        <v/>
      </c>
      <c r="AY182" t="str">
        <f>""</f>
        <v/>
      </c>
      <c r="AZ182" t="str">
        <f>""</f>
        <v/>
      </c>
      <c r="BA182" t="str">
        <f>""</f>
        <v/>
      </c>
    </row>
    <row r="183" spans="2:53" x14ac:dyDescent="0.2">
      <c r="B183" t="str">
        <f>"Share of males  who left household 1998-2007"</f>
        <v>Share of males  who left household 1998-2007</v>
      </c>
      <c r="C183" t="str">
        <f>""</f>
        <v/>
      </c>
      <c r="D183" t="str">
        <f>""</f>
        <v/>
      </c>
      <c r="E183" t="str">
        <f>""</f>
        <v/>
      </c>
      <c r="F183" t="str">
        <f>""</f>
        <v/>
      </c>
      <c r="G183" t="str">
        <f>""</f>
        <v/>
      </c>
      <c r="H183" t="str">
        <f>""</f>
        <v/>
      </c>
      <c r="I183" t="str">
        <f>""</f>
        <v/>
      </c>
      <c r="J183" t="str">
        <f>""</f>
        <v/>
      </c>
      <c r="K183" t="str">
        <f>""</f>
        <v/>
      </c>
      <c r="L183" t="str">
        <f>""</f>
        <v/>
      </c>
      <c r="M183" t="str">
        <f>""</f>
        <v/>
      </c>
      <c r="N183" t="str">
        <f>""</f>
        <v/>
      </c>
      <c r="O183" t="str">
        <f>""</f>
        <v/>
      </c>
      <c r="P183" t="str">
        <f>""</f>
        <v/>
      </c>
      <c r="Q183" t="str">
        <f>""</f>
        <v/>
      </c>
      <c r="R183" t="str">
        <f>""</f>
        <v/>
      </c>
      <c r="S183" t="str">
        <f>""</f>
        <v/>
      </c>
      <c r="T183" t="str">
        <f>""</f>
        <v/>
      </c>
      <c r="U183" t="str">
        <f>""</f>
        <v/>
      </c>
      <c r="V183" t="str">
        <f>""</f>
        <v/>
      </c>
      <c r="W183" t="str">
        <f>""</f>
        <v/>
      </c>
      <c r="X183" t="str">
        <f>""</f>
        <v/>
      </c>
      <c r="Y183" t="str">
        <f>""</f>
        <v/>
      </c>
      <c r="Z183" t="str">
        <f>""</f>
        <v/>
      </c>
      <c r="AA183" t="str">
        <f>""</f>
        <v/>
      </c>
      <c r="AB183" t="str">
        <f>""</f>
        <v/>
      </c>
      <c r="AC183" t="str">
        <f>""</f>
        <v/>
      </c>
      <c r="AD183" t="str">
        <f>""</f>
        <v/>
      </c>
      <c r="AE183" t="str">
        <f>""</f>
        <v/>
      </c>
      <c r="AF183" t="str">
        <f>""</f>
        <v/>
      </c>
      <c r="AG183" t="str">
        <f>""</f>
        <v/>
      </c>
      <c r="AH183" t="str">
        <f>""</f>
        <v/>
      </c>
      <c r="AI183" t="str">
        <f>""</f>
        <v/>
      </c>
      <c r="AJ183" t="str">
        <f>""</f>
        <v/>
      </c>
      <c r="AK183" t="str">
        <f>""</f>
        <v/>
      </c>
      <c r="AL183" t="str">
        <f>""</f>
        <v/>
      </c>
      <c r="AM183" t="str">
        <f>""</f>
        <v/>
      </c>
      <c r="AN183" t="str">
        <f>""</f>
        <v/>
      </c>
      <c r="AO183" t="str">
        <f>"-0.153***"</f>
        <v>-0.153***</v>
      </c>
      <c r="AP183" t="str">
        <f>""</f>
        <v/>
      </c>
      <c r="AQ183" t="str">
        <f>""</f>
        <v/>
      </c>
      <c r="AR183" t="str">
        <f>""</f>
        <v/>
      </c>
      <c r="AS183" t="str">
        <f>""</f>
        <v/>
      </c>
      <c r="AT183" t="str">
        <f>""</f>
        <v/>
      </c>
      <c r="AU183" t="str">
        <f>""</f>
        <v/>
      </c>
      <c r="AV183" t="str">
        <f>""</f>
        <v/>
      </c>
      <c r="AW183" t="str">
        <f>""</f>
        <v/>
      </c>
      <c r="AX183" t="str">
        <f>""</f>
        <v/>
      </c>
      <c r="AY183" t="str">
        <f>""</f>
        <v/>
      </c>
      <c r="AZ183" t="str">
        <f>""</f>
        <v/>
      </c>
      <c r="BA183" t="str">
        <f>""</f>
        <v/>
      </c>
    </row>
    <row r="184" spans="2:53" x14ac:dyDescent="0.2">
      <c r="B184" t="str">
        <f>""</f>
        <v/>
      </c>
      <c r="C184" t="str">
        <f>""</f>
        <v/>
      </c>
      <c r="D184" t="str">
        <f>""</f>
        <v/>
      </c>
      <c r="E184" t="str">
        <f>""</f>
        <v/>
      </c>
      <c r="F184" t="str">
        <f>""</f>
        <v/>
      </c>
      <c r="G184" t="str">
        <f>""</f>
        <v/>
      </c>
      <c r="H184" t="str">
        <f>""</f>
        <v/>
      </c>
      <c r="I184" t="str">
        <f>""</f>
        <v/>
      </c>
      <c r="J184" t="str">
        <f>""</f>
        <v/>
      </c>
      <c r="K184" t="str">
        <f>""</f>
        <v/>
      </c>
      <c r="L184" t="str">
        <f>""</f>
        <v/>
      </c>
      <c r="M184" t="str">
        <f>""</f>
        <v/>
      </c>
      <c r="N184" t="str">
        <f>""</f>
        <v/>
      </c>
      <c r="O184" t="str">
        <f>""</f>
        <v/>
      </c>
      <c r="P184" t="str">
        <f>""</f>
        <v/>
      </c>
      <c r="Q184" t="str">
        <f>""</f>
        <v/>
      </c>
      <c r="R184" t="str">
        <f>""</f>
        <v/>
      </c>
      <c r="S184" t="str">
        <f>""</f>
        <v/>
      </c>
      <c r="T184" t="str">
        <f>""</f>
        <v/>
      </c>
      <c r="U184" t="str">
        <f>""</f>
        <v/>
      </c>
      <c r="V184" t="str">
        <f>""</f>
        <v/>
      </c>
      <c r="W184" t="str">
        <f>""</f>
        <v/>
      </c>
      <c r="X184" t="str">
        <f>""</f>
        <v/>
      </c>
      <c r="Y184" t="str">
        <f>""</f>
        <v/>
      </c>
      <c r="Z184" t="str">
        <f>""</f>
        <v/>
      </c>
      <c r="AA184" t="str">
        <f>""</f>
        <v/>
      </c>
      <c r="AB184" t="str">
        <f>""</f>
        <v/>
      </c>
      <c r="AC184" t="str">
        <f>""</f>
        <v/>
      </c>
      <c r="AD184" t="str">
        <f>""</f>
        <v/>
      </c>
      <c r="AE184" t="str">
        <f>""</f>
        <v/>
      </c>
      <c r="AF184" t="str">
        <f>""</f>
        <v/>
      </c>
      <c r="AG184" t="str">
        <f>""</f>
        <v/>
      </c>
      <c r="AH184" t="str">
        <f>""</f>
        <v/>
      </c>
      <c r="AI184" t="str">
        <f>""</f>
        <v/>
      </c>
      <c r="AJ184" t="str">
        <f>""</f>
        <v/>
      </c>
      <c r="AK184" t="str">
        <f>""</f>
        <v/>
      </c>
      <c r="AL184" t="str">
        <f>""</f>
        <v/>
      </c>
      <c r="AM184" t="str">
        <f>""</f>
        <v/>
      </c>
      <c r="AN184" t="str">
        <f>""</f>
        <v/>
      </c>
      <c r="AO184" t="str">
        <f>"[0.054]"</f>
        <v>[0.054]</v>
      </c>
      <c r="AP184" t="str">
        <f>""</f>
        <v/>
      </c>
      <c r="AQ184" t="str">
        <f>""</f>
        <v/>
      </c>
      <c r="AR184" t="str">
        <f>""</f>
        <v/>
      </c>
      <c r="AS184" t="str">
        <f>""</f>
        <v/>
      </c>
      <c r="AT184" t="str">
        <f>""</f>
        <v/>
      </c>
      <c r="AU184" t="str">
        <f>""</f>
        <v/>
      </c>
      <c r="AV184" t="str">
        <f>""</f>
        <v/>
      </c>
      <c r="AW184" t="str">
        <f>""</f>
        <v/>
      </c>
      <c r="AX184" t="str">
        <f>""</f>
        <v/>
      </c>
      <c r="AY184" t="str">
        <f>""</f>
        <v/>
      </c>
      <c r="AZ184" t="str">
        <f>""</f>
        <v/>
      </c>
      <c r="BA184" t="str">
        <f>""</f>
        <v/>
      </c>
    </row>
    <row r="185" spans="2:53" x14ac:dyDescent="0.2">
      <c r="B185" t="str">
        <f>"Interaction"</f>
        <v>Interaction</v>
      </c>
      <c r="C185" t="str">
        <f>""</f>
        <v/>
      </c>
      <c r="D185" t="str">
        <f>""</f>
        <v/>
      </c>
      <c r="E185" t="str">
        <f>""</f>
        <v/>
      </c>
      <c r="F185" t="str">
        <f>""</f>
        <v/>
      </c>
      <c r="G185" t="str">
        <f>""</f>
        <v/>
      </c>
      <c r="H185" t="str">
        <f>""</f>
        <v/>
      </c>
      <c r="I185" t="str">
        <f>""</f>
        <v/>
      </c>
      <c r="J185" t="str">
        <f>""</f>
        <v/>
      </c>
      <c r="K185" t="str">
        <f>""</f>
        <v/>
      </c>
      <c r="L185" t="str">
        <f>""</f>
        <v/>
      </c>
      <c r="M185" t="str">
        <f>""</f>
        <v/>
      </c>
      <c r="N185" t="str">
        <f>""</f>
        <v/>
      </c>
      <c r="O185" t="str">
        <f>""</f>
        <v/>
      </c>
      <c r="P185" t="str">
        <f>""</f>
        <v/>
      </c>
      <c r="Q185" t="str">
        <f>""</f>
        <v/>
      </c>
      <c r="R185" t="str">
        <f>""</f>
        <v/>
      </c>
      <c r="S185" t="str">
        <f>""</f>
        <v/>
      </c>
      <c r="T185" t="str">
        <f>""</f>
        <v/>
      </c>
      <c r="U185" t="str">
        <f>""</f>
        <v/>
      </c>
      <c r="V185" t="str">
        <f>""</f>
        <v/>
      </c>
      <c r="W185" t="str">
        <f>""</f>
        <v/>
      </c>
      <c r="X185" t="str">
        <f>""</f>
        <v/>
      </c>
      <c r="Y185" t="str">
        <f>""</f>
        <v/>
      </c>
      <c r="Z185" t="str">
        <f>""</f>
        <v/>
      </c>
      <c r="AA185" t="str">
        <f>""</f>
        <v/>
      </c>
      <c r="AB185" t="str">
        <f>""</f>
        <v/>
      </c>
      <c r="AC185" t="str">
        <f>""</f>
        <v/>
      </c>
      <c r="AD185" t="str">
        <f>""</f>
        <v/>
      </c>
      <c r="AE185" t="str">
        <f>""</f>
        <v/>
      </c>
      <c r="AF185" t="str">
        <f>""</f>
        <v/>
      </c>
      <c r="AG185" t="str">
        <f>""</f>
        <v/>
      </c>
      <c r="AH185" t="str">
        <f>""</f>
        <v/>
      </c>
      <c r="AI185" t="str">
        <f>""</f>
        <v/>
      </c>
      <c r="AJ185" t="str">
        <f>""</f>
        <v/>
      </c>
      <c r="AK185" t="str">
        <f>""</f>
        <v/>
      </c>
      <c r="AL185" t="str">
        <f>""</f>
        <v/>
      </c>
      <c r="AM185" t="str">
        <f>""</f>
        <v/>
      </c>
      <c r="AN185" t="str">
        <f>""</f>
        <v/>
      </c>
      <c r="AO185" t="str">
        <f>"0.032"</f>
        <v>0.032</v>
      </c>
      <c r="AP185" t="str">
        <f>""</f>
        <v/>
      </c>
      <c r="AQ185" t="str">
        <f>""</f>
        <v/>
      </c>
      <c r="AR185" t="str">
        <f>""</f>
        <v/>
      </c>
      <c r="AS185" t="str">
        <f>""</f>
        <v/>
      </c>
      <c r="AT185" t="str">
        <f>""</f>
        <v/>
      </c>
      <c r="AU185" t="str">
        <f>""</f>
        <v/>
      </c>
      <c r="AV185" t="str">
        <f>""</f>
        <v/>
      </c>
      <c r="AW185" t="str">
        <f>""</f>
        <v/>
      </c>
      <c r="AX185" t="str">
        <f>""</f>
        <v/>
      </c>
      <c r="AY185" t="str">
        <f>""</f>
        <v/>
      </c>
      <c r="AZ185" t="str">
        <f>""</f>
        <v/>
      </c>
      <c r="BA185" t="str">
        <f>""</f>
        <v/>
      </c>
    </row>
    <row r="186" spans="2:53" x14ac:dyDescent="0.2">
      <c r="B186" t="str">
        <f>""</f>
        <v/>
      </c>
      <c r="C186" t="str">
        <f>""</f>
        <v/>
      </c>
      <c r="D186" t="str">
        <f>""</f>
        <v/>
      </c>
      <c r="E186" t="str">
        <f>""</f>
        <v/>
      </c>
      <c r="F186" t="str">
        <f>""</f>
        <v/>
      </c>
      <c r="G186" t="str">
        <f>""</f>
        <v/>
      </c>
      <c r="H186" t="str">
        <f>""</f>
        <v/>
      </c>
      <c r="I186" t="str">
        <f>""</f>
        <v/>
      </c>
      <c r="J186" t="str">
        <f>""</f>
        <v/>
      </c>
      <c r="K186" t="str">
        <f>""</f>
        <v/>
      </c>
      <c r="L186" t="str">
        <f>""</f>
        <v/>
      </c>
      <c r="M186" t="str">
        <f>""</f>
        <v/>
      </c>
      <c r="N186" t="str">
        <f>""</f>
        <v/>
      </c>
      <c r="O186" t="str">
        <f>""</f>
        <v/>
      </c>
      <c r="P186" t="str">
        <f>""</f>
        <v/>
      </c>
      <c r="Q186" t="str">
        <f>""</f>
        <v/>
      </c>
      <c r="R186" t="str">
        <f>""</f>
        <v/>
      </c>
      <c r="S186" t="str">
        <f>""</f>
        <v/>
      </c>
      <c r="T186" t="str">
        <f>""</f>
        <v/>
      </c>
      <c r="U186" t="str">
        <f>""</f>
        <v/>
      </c>
      <c r="V186" t="str">
        <f>""</f>
        <v/>
      </c>
      <c r="W186" t="str">
        <f>""</f>
        <v/>
      </c>
      <c r="X186" t="str">
        <f>""</f>
        <v/>
      </c>
      <c r="Y186" t="str">
        <f>""</f>
        <v/>
      </c>
      <c r="Z186" t="str">
        <f>""</f>
        <v/>
      </c>
      <c r="AA186" t="str">
        <f>""</f>
        <v/>
      </c>
      <c r="AB186" t="str">
        <f>""</f>
        <v/>
      </c>
      <c r="AC186" t="str">
        <f>""</f>
        <v/>
      </c>
      <c r="AD186" t="str">
        <f>""</f>
        <v/>
      </c>
      <c r="AE186" t="str">
        <f>""</f>
        <v/>
      </c>
      <c r="AF186" t="str">
        <f>""</f>
        <v/>
      </c>
      <c r="AG186" t="str">
        <f>""</f>
        <v/>
      </c>
      <c r="AH186" t="str">
        <f>""</f>
        <v/>
      </c>
      <c r="AI186" t="str">
        <f>""</f>
        <v/>
      </c>
      <c r="AJ186" t="str">
        <f>""</f>
        <v/>
      </c>
      <c r="AK186" t="str">
        <f>""</f>
        <v/>
      </c>
      <c r="AL186" t="str">
        <f>""</f>
        <v/>
      </c>
      <c r="AM186" t="str">
        <f>""</f>
        <v/>
      </c>
      <c r="AN186" t="str">
        <f>""</f>
        <v/>
      </c>
      <c r="AO186" t="str">
        <f>"[0.045]"</f>
        <v>[0.045]</v>
      </c>
      <c r="AP186" t="str">
        <f>""</f>
        <v/>
      </c>
      <c r="AQ186" t="str">
        <f>""</f>
        <v/>
      </c>
      <c r="AR186" t="str">
        <f>""</f>
        <v/>
      </c>
      <c r="AS186" t="str">
        <f>""</f>
        <v/>
      </c>
      <c r="AT186" t="str">
        <f>""</f>
        <v/>
      </c>
      <c r="AU186" t="str">
        <f>""</f>
        <v/>
      </c>
      <c r="AV186" t="str">
        <f>""</f>
        <v/>
      </c>
      <c r="AW186" t="str">
        <f>""</f>
        <v/>
      </c>
      <c r="AX186" t="str">
        <f>""</f>
        <v/>
      </c>
      <c r="AY186" t="str">
        <f>""</f>
        <v/>
      </c>
      <c r="AZ186" t="str">
        <f>""</f>
        <v/>
      </c>
      <c r="BA186" t="str">
        <f>""</f>
        <v/>
      </c>
    </row>
    <row r="187" spans="2:53" x14ac:dyDescent="0.2">
      <c r="B187" t="str">
        <f>"Number of years that household had a theft or destruction of goods"</f>
        <v>Number of years that household had a theft or destruction of goods</v>
      </c>
      <c r="C187" t="str">
        <f>""</f>
        <v/>
      </c>
      <c r="D187" t="str">
        <f>""</f>
        <v/>
      </c>
      <c r="E187" t="str">
        <f>""</f>
        <v/>
      </c>
      <c r="F187" t="str">
        <f>""</f>
        <v/>
      </c>
      <c r="G187" t="str">
        <f>""</f>
        <v/>
      </c>
      <c r="H187" t="str">
        <f>""</f>
        <v/>
      </c>
      <c r="I187" t="str">
        <f>""</f>
        <v/>
      </c>
      <c r="J187" t="str">
        <f>""</f>
        <v/>
      </c>
      <c r="K187" t="str">
        <f>""</f>
        <v/>
      </c>
      <c r="L187" t="str">
        <f>""</f>
        <v/>
      </c>
      <c r="M187" t="str">
        <f>""</f>
        <v/>
      </c>
      <c r="N187" t="str">
        <f>""</f>
        <v/>
      </c>
      <c r="O187" t="str">
        <f>""</f>
        <v/>
      </c>
      <c r="P187" t="str">
        <f>""</f>
        <v/>
      </c>
      <c r="Q187" t="str">
        <f>""</f>
        <v/>
      </c>
      <c r="R187" t="str">
        <f>""</f>
        <v/>
      </c>
      <c r="S187" t="str">
        <f>""</f>
        <v/>
      </c>
      <c r="T187" t="str">
        <f>""</f>
        <v/>
      </c>
      <c r="U187" t="str">
        <f>""</f>
        <v/>
      </c>
      <c r="V187" t="str">
        <f>""</f>
        <v/>
      </c>
      <c r="W187" t="str">
        <f>""</f>
        <v/>
      </c>
      <c r="X187" t="str">
        <f>""</f>
        <v/>
      </c>
      <c r="Y187" t="str">
        <f>""</f>
        <v/>
      </c>
      <c r="Z187" t="str">
        <f>""</f>
        <v/>
      </c>
      <c r="AA187" t="str">
        <f>""</f>
        <v/>
      </c>
      <c r="AB187" t="str">
        <f>""</f>
        <v/>
      </c>
      <c r="AC187" t="str">
        <f>""</f>
        <v/>
      </c>
      <c r="AD187" t="str">
        <f>""</f>
        <v/>
      </c>
      <c r="AE187" t="str">
        <f>""</f>
        <v/>
      </c>
      <c r="AF187" t="str">
        <f>""</f>
        <v/>
      </c>
      <c r="AG187" t="str">
        <f>""</f>
        <v/>
      </c>
      <c r="AH187" t="str">
        <f>""</f>
        <v/>
      </c>
      <c r="AI187" t="str">
        <f>""</f>
        <v/>
      </c>
      <c r="AJ187" t="str">
        <f>""</f>
        <v/>
      </c>
      <c r="AK187" t="str">
        <f>""</f>
        <v/>
      </c>
      <c r="AL187" t="str">
        <f>""</f>
        <v/>
      </c>
      <c r="AM187" t="str">
        <f>""</f>
        <v/>
      </c>
      <c r="AN187" t="str">
        <f>""</f>
        <v/>
      </c>
      <c r="AO187" t="str">
        <f>""</f>
        <v/>
      </c>
      <c r="AP187" t="str">
        <f>"-0.029"</f>
        <v>-0.029</v>
      </c>
      <c r="AQ187" t="str">
        <f>"-0.018"</f>
        <v>-0.018</v>
      </c>
      <c r="AR187" t="str">
        <f>"-0.033"</f>
        <v>-0.033</v>
      </c>
      <c r="AS187" t="str">
        <f>""</f>
        <v/>
      </c>
      <c r="AT187" t="str">
        <f>""</f>
        <v/>
      </c>
      <c r="AU187" t="str">
        <f>""</f>
        <v/>
      </c>
      <c r="AV187" t="str">
        <f>""</f>
        <v/>
      </c>
      <c r="AW187" t="str">
        <f>""</f>
        <v/>
      </c>
      <c r="AX187" t="str">
        <f>""</f>
        <v/>
      </c>
      <c r="AY187" t="str">
        <f>""</f>
        <v/>
      </c>
      <c r="AZ187" t="str">
        <f>""</f>
        <v/>
      </c>
      <c r="BA187" t="str">
        <f>""</f>
        <v/>
      </c>
    </row>
    <row r="188" spans="2:53" x14ac:dyDescent="0.2">
      <c r="B188" t="str">
        <f>""</f>
        <v/>
      </c>
      <c r="C188" t="str">
        <f>""</f>
        <v/>
      </c>
      <c r="D188" t="str">
        <f>""</f>
        <v/>
      </c>
      <c r="E188" t="str">
        <f>""</f>
        <v/>
      </c>
      <c r="F188" t="str">
        <f>""</f>
        <v/>
      </c>
      <c r="G188" t="str">
        <f>""</f>
        <v/>
      </c>
      <c r="H188" t="str">
        <f>""</f>
        <v/>
      </c>
      <c r="I188" t="str">
        <f>""</f>
        <v/>
      </c>
      <c r="J188" t="str">
        <f>""</f>
        <v/>
      </c>
      <c r="K188" t="str">
        <f>""</f>
        <v/>
      </c>
      <c r="L188" t="str">
        <f>""</f>
        <v/>
      </c>
      <c r="M188" t="str">
        <f>""</f>
        <v/>
      </c>
      <c r="N188" t="str">
        <f>""</f>
        <v/>
      </c>
      <c r="O188" t="str">
        <f>""</f>
        <v/>
      </c>
      <c r="P188" t="str">
        <f>""</f>
        <v/>
      </c>
      <c r="Q188" t="str">
        <f>""</f>
        <v/>
      </c>
      <c r="R188" t="str">
        <f>""</f>
        <v/>
      </c>
      <c r="S188" t="str">
        <f>""</f>
        <v/>
      </c>
      <c r="T188" t="str">
        <f>""</f>
        <v/>
      </c>
      <c r="U188" t="str">
        <f>""</f>
        <v/>
      </c>
      <c r="V188" t="str">
        <f>""</f>
        <v/>
      </c>
      <c r="W188" t="str">
        <f>""</f>
        <v/>
      </c>
      <c r="X188" t="str">
        <f>""</f>
        <v/>
      </c>
      <c r="Y188" t="str">
        <f>""</f>
        <v/>
      </c>
      <c r="Z188" t="str">
        <f>""</f>
        <v/>
      </c>
      <c r="AA188" t="str">
        <f>""</f>
        <v/>
      </c>
      <c r="AB188" t="str">
        <f>""</f>
        <v/>
      </c>
      <c r="AC188" t="str">
        <f>""</f>
        <v/>
      </c>
      <c r="AD188" t="str">
        <f>""</f>
        <v/>
      </c>
      <c r="AE188" t="str">
        <f>""</f>
        <v/>
      </c>
      <c r="AF188" t="str">
        <f>""</f>
        <v/>
      </c>
      <c r="AG188" t="str">
        <f>""</f>
        <v/>
      </c>
      <c r="AH188" t="str">
        <f>""</f>
        <v/>
      </c>
      <c r="AI188" t="str">
        <f>""</f>
        <v/>
      </c>
      <c r="AJ188" t="str">
        <f>""</f>
        <v/>
      </c>
      <c r="AK188" t="str">
        <f>""</f>
        <v/>
      </c>
      <c r="AL188" t="str">
        <f>""</f>
        <v/>
      </c>
      <c r="AM188" t="str">
        <f>""</f>
        <v/>
      </c>
      <c r="AN188" t="str">
        <f>""</f>
        <v/>
      </c>
      <c r="AO188" t="str">
        <f>""</f>
        <v/>
      </c>
      <c r="AP188" t="str">
        <f>"[0.035]"</f>
        <v>[0.035]</v>
      </c>
      <c r="AQ188" t="str">
        <f>"[0.029]"</f>
        <v>[0.029]</v>
      </c>
      <c r="AR188" t="str">
        <f>"[0.034]"</f>
        <v>[0.034]</v>
      </c>
      <c r="AS188" t="str">
        <f>""</f>
        <v/>
      </c>
      <c r="AT188" t="str">
        <f>""</f>
        <v/>
      </c>
      <c r="AU188" t="str">
        <f>""</f>
        <v/>
      </c>
      <c r="AV188" t="str">
        <f>""</f>
        <v/>
      </c>
      <c r="AW188" t="str">
        <f>""</f>
        <v/>
      </c>
      <c r="AX188" t="str">
        <f>""</f>
        <v/>
      </c>
      <c r="AY188" t="str">
        <f>""</f>
        <v/>
      </c>
      <c r="AZ188" t="str">
        <f>""</f>
        <v/>
      </c>
      <c r="BA188" t="str">
        <f>""</f>
        <v/>
      </c>
    </row>
    <row r="189" spans="2:53" x14ac:dyDescent="0.2">
      <c r="B189" t="str">
        <f>"At least 1 male left the household in a given year (yes=1)"</f>
        <v>At least 1 male left the household in a given year (yes=1)</v>
      </c>
      <c r="C189" t="str">
        <f>""</f>
        <v/>
      </c>
      <c r="D189" t="str">
        <f>""</f>
        <v/>
      </c>
      <c r="E189" t="str">
        <f>""</f>
        <v/>
      </c>
      <c r="F189" t="str">
        <f>""</f>
        <v/>
      </c>
      <c r="G189" t="str">
        <f>""</f>
        <v/>
      </c>
      <c r="H189" t="str">
        <f>""</f>
        <v/>
      </c>
      <c r="I189" t="str">
        <f>""</f>
        <v/>
      </c>
      <c r="J189" t="str">
        <f>""</f>
        <v/>
      </c>
      <c r="K189" t="str">
        <f>""</f>
        <v/>
      </c>
      <c r="L189" t="str">
        <f>""</f>
        <v/>
      </c>
      <c r="M189" t="str">
        <f>""</f>
        <v/>
      </c>
      <c r="N189" t="str">
        <f>""</f>
        <v/>
      </c>
      <c r="O189" t="str">
        <f>""</f>
        <v/>
      </c>
      <c r="P189" t="str">
        <f>""</f>
        <v/>
      </c>
      <c r="Q189" t="str">
        <f>""</f>
        <v/>
      </c>
      <c r="R189" t="str">
        <f>""</f>
        <v/>
      </c>
      <c r="S189" t="str">
        <f>""</f>
        <v/>
      </c>
      <c r="T189" t="str">
        <f>""</f>
        <v/>
      </c>
      <c r="U189" t="str">
        <f>""</f>
        <v/>
      </c>
      <c r="V189" t="str">
        <f>""</f>
        <v/>
      </c>
      <c r="W189" t="str">
        <f>""</f>
        <v/>
      </c>
      <c r="X189" t="str">
        <f>""</f>
        <v/>
      </c>
      <c r="Y189" t="str">
        <f>""</f>
        <v/>
      </c>
      <c r="Z189" t="str">
        <f>""</f>
        <v/>
      </c>
      <c r="AA189" t="str">
        <f>""</f>
        <v/>
      </c>
      <c r="AB189" t="str">
        <f>""</f>
        <v/>
      </c>
      <c r="AC189" t="str">
        <f>""</f>
        <v/>
      </c>
      <c r="AD189" t="str">
        <f>""</f>
        <v/>
      </c>
      <c r="AE189" t="str">
        <f>""</f>
        <v/>
      </c>
      <c r="AF189" t="str">
        <f>""</f>
        <v/>
      </c>
      <c r="AG189" t="str">
        <f>""</f>
        <v/>
      </c>
      <c r="AH189" t="str">
        <f>""</f>
        <v/>
      </c>
      <c r="AI189" t="str">
        <f>""</f>
        <v/>
      </c>
      <c r="AJ189" t="str">
        <f>""</f>
        <v/>
      </c>
      <c r="AK189" t="str">
        <f>""</f>
        <v/>
      </c>
      <c r="AL189" t="str">
        <f>""</f>
        <v/>
      </c>
      <c r="AM189" t="str">
        <f>""</f>
        <v/>
      </c>
      <c r="AN189" t="str">
        <f>""</f>
        <v/>
      </c>
      <c r="AO189" t="str">
        <f>""</f>
        <v/>
      </c>
      <c r="AP189" t="str">
        <f>"-0.117***"</f>
        <v>-0.117***</v>
      </c>
      <c r="AQ189" t="str">
        <f>""</f>
        <v/>
      </c>
      <c r="AR189" t="str">
        <f>""</f>
        <v/>
      </c>
      <c r="AS189" t="str">
        <f>""</f>
        <v/>
      </c>
      <c r="AT189" t="str">
        <f>""</f>
        <v/>
      </c>
      <c r="AU189" t="str">
        <f>""</f>
        <v/>
      </c>
      <c r="AV189" t="str">
        <f>""</f>
        <v/>
      </c>
      <c r="AW189" t="str">
        <f>""</f>
        <v/>
      </c>
      <c r="AX189" t="str">
        <f>""</f>
        <v/>
      </c>
      <c r="AY189" t="str">
        <f>""</f>
        <v/>
      </c>
      <c r="AZ189" t="str">
        <f>""</f>
        <v/>
      </c>
      <c r="BA189" t="str">
        <f>""</f>
        <v/>
      </c>
    </row>
    <row r="190" spans="2:53" x14ac:dyDescent="0.2">
      <c r="B190" t="str">
        <f>""</f>
        <v/>
      </c>
      <c r="C190" t="str">
        <f>""</f>
        <v/>
      </c>
      <c r="D190" t="str">
        <f>""</f>
        <v/>
      </c>
      <c r="E190" t="str">
        <f>""</f>
        <v/>
      </c>
      <c r="F190" t="str">
        <f>""</f>
        <v/>
      </c>
      <c r="G190" t="str">
        <f>""</f>
        <v/>
      </c>
      <c r="H190" t="str">
        <f>""</f>
        <v/>
      </c>
      <c r="I190" t="str">
        <f>""</f>
        <v/>
      </c>
      <c r="J190" t="str">
        <f>""</f>
        <v/>
      </c>
      <c r="K190" t="str">
        <f>""</f>
        <v/>
      </c>
      <c r="L190" t="str">
        <f>""</f>
        <v/>
      </c>
      <c r="M190" t="str">
        <f>""</f>
        <v/>
      </c>
      <c r="N190" t="str">
        <f>""</f>
        <v/>
      </c>
      <c r="O190" t="str">
        <f>""</f>
        <v/>
      </c>
      <c r="P190" t="str">
        <f>""</f>
        <v/>
      </c>
      <c r="Q190" t="str">
        <f>""</f>
        <v/>
      </c>
      <c r="R190" t="str">
        <f>""</f>
        <v/>
      </c>
      <c r="S190" t="str">
        <f>""</f>
        <v/>
      </c>
      <c r="T190" t="str">
        <f>""</f>
        <v/>
      </c>
      <c r="U190" t="str">
        <f>""</f>
        <v/>
      </c>
      <c r="V190" t="str">
        <f>""</f>
        <v/>
      </c>
      <c r="W190" t="str">
        <f>""</f>
        <v/>
      </c>
      <c r="X190" t="str">
        <f>""</f>
        <v/>
      </c>
      <c r="Y190" t="str">
        <f>""</f>
        <v/>
      </c>
      <c r="Z190" t="str">
        <f>""</f>
        <v/>
      </c>
      <c r="AA190" t="str">
        <f>""</f>
        <v/>
      </c>
      <c r="AB190" t="str">
        <f>""</f>
        <v/>
      </c>
      <c r="AC190" t="str">
        <f>""</f>
        <v/>
      </c>
      <c r="AD190" t="str">
        <f>""</f>
        <v/>
      </c>
      <c r="AE190" t="str">
        <f>""</f>
        <v/>
      </c>
      <c r="AF190" t="str">
        <f>""</f>
        <v/>
      </c>
      <c r="AG190" t="str">
        <f>""</f>
        <v/>
      </c>
      <c r="AH190" t="str">
        <f>""</f>
        <v/>
      </c>
      <c r="AI190" t="str">
        <f>""</f>
        <v/>
      </c>
      <c r="AJ190" t="str">
        <f>""</f>
        <v/>
      </c>
      <c r="AK190" t="str">
        <f>""</f>
        <v/>
      </c>
      <c r="AL190" t="str">
        <f>""</f>
        <v/>
      </c>
      <c r="AM190" t="str">
        <f>""</f>
        <v/>
      </c>
      <c r="AN190" t="str">
        <f>""</f>
        <v/>
      </c>
      <c r="AO190" t="str">
        <f>""</f>
        <v/>
      </c>
      <c r="AP190" t="str">
        <f>"[0.045]"</f>
        <v>[0.045]</v>
      </c>
      <c r="AQ190" t="str">
        <f>""</f>
        <v/>
      </c>
      <c r="AR190" t="str">
        <f>""</f>
        <v/>
      </c>
      <c r="AS190" t="str">
        <f>""</f>
        <v/>
      </c>
      <c r="AT190" t="str">
        <f>""</f>
        <v/>
      </c>
      <c r="AU190" t="str">
        <f>""</f>
        <v/>
      </c>
      <c r="AV190" t="str">
        <f>""</f>
        <v/>
      </c>
      <c r="AW190" t="str">
        <f>""</f>
        <v/>
      </c>
      <c r="AX190" t="str">
        <f>""</f>
        <v/>
      </c>
      <c r="AY190" t="str">
        <f>""</f>
        <v/>
      </c>
      <c r="AZ190" t="str">
        <f>""</f>
        <v/>
      </c>
      <c r="BA190" t="str">
        <f>""</f>
        <v/>
      </c>
    </row>
    <row r="191" spans="2:53" x14ac:dyDescent="0.2">
      <c r="B191" t="str">
        <f>"Interaction"</f>
        <v>Interaction</v>
      </c>
      <c r="C191" t="str">
        <f>""</f>
        <v/>
      </c>
      <c r="D191" t="str">
        <f>""</f>
        <v/>
      </c>
      <c r="E191" t="str">
        <f>""</f>
        <v/>
      </c>
      <c r="F191" t="str">
        <f>""</f>
        <v/>
      </c>
      <c r="G191" t="str">
        <f>""</f>
        <v/>
      </c>
      <c r="H191" t="str">
        <f>""</f>
        <v/>
      </c>
      <c r="I191" t="str">
        <f>""</f>
        <v/>
      </c>
      <c r="J191" t="str">
        <f>""</f>
        <v/>
      </c>
      <c r="K191" t="str">
        <f>""</f>
        <v/>
      </c>
      <c r="L191" t="str">
        <f>""</f>
        <v/>
      </c>
      <c r="M191" t="str">
        <f>""</f>
        <v/>
      </c>
      <c r="N191" t="str">
        <f>""</f>
        <v/>
      </c>
      <c r="O191" t="str">
        <f>""</f>
        <v/>
      </c>
      <c r="P191" t="str">
        <f>""</f>
        <v/>
      </c>
      <c r="Q191" t="str">
        <f>""</f>
        <v/>
      </c>
      <c r="R191" t="str">
        <f>""</f>
        <v/>
      </c>
      <c r="S191" t="str">
        <f>""</f>
        <v/>
      </c>
      <c r="T191" t="str">
        <f>""</f>
        <v/>
      </c>
      <c r="U191" t="str">
        <f>""</f>
        <v/>
      </c>
      <c r="V191" t="str">
        <f>""</f>
        <v/>
      </c>
      <c r="W191" t="str">
        <f>""</f>
        <v/>
      </c>
      <c r="X191" t="str">
        <f>""</f>
        <v/>
      </c>
      <c r="Y191" t="str">
        <f>""</f>
        <v/>
      </c>
      <c r="Z191" t="str">
        <f>""</f>
        <v/>
      </c>
      <c r="AA191" t="str">
        <f>""</f>
        <v/>
      </c>
      <c r="AB191" t="str">
        <f>""</f>
        <v/>
      </c>
      <c r="AC191" t="str">
        <f>""</f>
        <v/>
      </c>
      <c r="AD191" t="str">
        <f>""</f>
        <v/>
      </c>
      <c r="AE191" t="str">
        <f>""</f>
        <v/>
      </c>
      <c r="AF191" t="str">
        <f>""</f>
        <v/>
      </c>
      <c r="AG191" t="str">
        <f>""</f>
        <v/>
      </c>
      <c r="AH191" t="str">
        <f>""</f>
        <v/>
      </c>
      <c r="AI191" t="str">
        <f>""</f>
        <v/>
      </c>
      <c r="AJ191" t="str">
        <f>""</f>
        <v/>
      </c>
      <c r="AK191" t="str">
        <f>""</f>
        <v/>
      </c>
      <c r="AL191" t="str">
        <f>""</f>
        <v/>
      </c>
      <c r="AM191" t="str">
        <f>""</f>
        <v/>
      </c>
      <c r="AN191" t="str">
        <f>""</f>
        <v/>
      </c>
      <c r="AO191" t="str">
        <f>""</f>
        <v/>
      </c>
      <c r="AP191" t="str">
        <f>"0.052"</f>
        <v>0.052</v>
      </c>
      <c r="AQ191" t="str">
        <f>""</f>
        <v/>
      </c>
      <c r="AR191" t="str">
        <f>""</f>
        <v/>
      </c>
      <c r="AS191" t="str">
        <f>""</f>
        <v/>
      </c>
      <c r="AT191" t="str">
        <f>""</f>
        <v/>
      </c>
      <c r="AU191" t="str">
        <f>""</f>
        <v/>
      </c>
      <c r="AV191" t="str">
        <f>""</f>
        <v/>
      </c>
      <c r="AW191" t="str">
        <f>""</f>
        <v/>
      </c>
      <c r="AX191" t="str">
        <f>""</f>
        <v/>
      </c>
      <c r="AY191" t="str">
        <f>""</f>
        <v/>
      </c>
      <c r="AZ191" t="str">
        <f>""</f>
        <v/>
      </c>
      <c r="BA191" t="str">
        <f>""</f>
        <v/>
      </c>
    </row>
    <row r="192" spans="2:53" x14ac:dyDescent="0.2">
      <c r="B192" t="str">
        <f>""</f>
        <v/>
      </c>
      <c r="C192" t="str">
        <f>""</f>
        <v/>
      </c>
      <c r="D192" t="str">
        <f>""</f>
        <v/>
      </c>
      <c r="E192" t="str">
        <f>""</f>
        <v/>
      </c>
      <c r="F192" t="str">
        <f>""</f>
        <v/>
      </c>
      <c r="G192" t="str">
        <f>""</f>
        <v/>
      </c>
      <c r="H192" t="str">
        <f>""</f>
        <v/>
      </c>
      <c r="I192" t="str">
        <f>""</f>
        <v/>
      </c>
      <c r="J192" t="str">
        <f>""</f>
        <v/>
      </c>
      <c r="K192" t="str">
        <f>""</f>
        <v/>
      </c>
      <c r="L192" t="str">
        <f>""</f>
        <v/>
      </c>
      <c r="M192" t="str">
        <f>""</f>
        <v/>
      </c>
      <c r="N192" t="str">
        <f>""</f>
        <v/>
      </c>
      <c r="O192" t="str">
        <f>""</f>
        <v/>
      </c>
      <c r="P192" t="str">
        <f>""</f>
        <v/>
      </c>
      <c r="Q192" t="str">
        <f>""</f>
        <v/>
      </c>
      <c r="R192" t="str">
        <f>""</f>
        <v/>
      </c>
      <c r="S192" t="str">
        <f>""</f>
        <v/>
      </c>
      <c r="T192" t="str">
        <f>""</f>
        <v/>
      </c>
      <c r="U192" t="str">
        <f>""</f>
        <v/>
      </c>
      <c r="V192" t="str">
        <f>""</f>
        <v/>
      </c>
      <c r="W192" t="str">
        <f>""</f>
        <v/>
      </c>
      <c r="X192" t="str">
        <f>""</f>
        <v/>
      </c>
      <c r="Y192" t="str">
        <f>""</f>
        <v/>
      </c>
      <c r="Z192" t="str">
        <f>""</f>
        <v/>
      </c>
      <c r="AA192" t="str">
        <f>""</f>
        <v/>
      </c>
      <c r="AB192" t="str">
        <f>""</f>
        <v/>
      </c>
      <c r="AC192" t="str">
        <f>""</f>
        <v/>
      </c>
      <c r="AD192" t="str">
        <f>""</f>
        <v/>
      </c>
      <c r="AE192" t="str">
        <f>""</f>
        <v/>
      </c>
      <c r="AF192" t="str">
        <f>""</f>
        <v/>
      </c>
      <c r="AG192" t="str">
        <f>""</f>
        <v/>
      </c>
      <c r="AH192" t="str">
        <f>""</f>
        <v/>
      </c>
      <c r="AI192" t="str">
        <f>""</f>
        <v/>
      </c>
      <c r="AJ192" t="str">
        <f>""</f>
        <v/>
      </c>
      <c r="AK192" t="str">
        <f>""</f>
        <v/>
      </c>
      <c r="AL192" t="str">
        <f>""</f>
        <v/>
      </c>
      <c r="AM192" t="str">
        <f>""</f>
        <v/>
      </c>
      <c r="AN192" t="str">
        <f>""</f>
        <v/>
      </c>
      <c r="AO192" t="str">
        <f>""</f>
        <v/>
      </c>
      <c r="AP192" t="str">
        <f>"[0.051]"</f>
        <v>[0.051]</v>
      </c>
      <c r="AQ192" t="str">
        <f>""</f>
        <v/>
      </c>
      <c r="AR192" t="str">
        <f>""</f>
        <v/>
      </c>
      <c r="AS192" t="str">
        <f>""</f>
        <v/>
      </c>
      <c r="AT192" t="str">
        <f>""</f>
        <v/>
      </c>
      <c r="AU192" t="str">
        <f>""</f>
        <v/>
      </c>
      <c r="AV192" t="str">
        <f>""</f>
        <v/>
      </c>
      <c r="AW192" t="str">
        <f>""</f>
        <v/>
      </c>
      <c r="AX192" t="str">
        <f>""</f>
        <v/>
      </c>
      <c r="AY192" t="str">
        <f>""</f>
        <v/>
      </c>
      <c r="AZ192" t="str">
        <f>""</f>
        <v/>
      </c>
      <c r="BA192" t="str">
        <f>""</f>
        <v/>
      </c>
    </row>
    <row r="193" spans="2:53" x14ac:dyDescent="0.2">
      <c r="B193" t="str">
        <f>"Number of males who left household 1998-2007"</f>
        <v>Number of males who left household 1998-2007</v>
      </c>
      <c r="C193" t="str">
        <f>""</f>
        <v/>
      </c>
      <c r="D193" t="str">
        <f>""</f>
        <v/>
      </c>
      <c r="E193" t="str">
        <f>""</f>
        <v/>
      </c>
      <c r="F193" t="str">
        <f>""</f>
        <v/>
      </c>
      <c r="G193" t="str">
        <f>""</f>
        <v/>
      </c>
      <c r="H193" t="str">
        <f>""</f>
        <v/>
      </c>
      <c r="I193" t="str">
        <f>""</f>
        <v/>
      </c>
      <c r="J193" t="str">
        <f>""</f>
        <v/>
      </c>
      <c r="K193" t="str">
        <f>""</f>
        <v/>
      </c>
      <c r="L193" t="str">
        <f>""</f>
        <v/>
      </c>
      <c r="M193" t="str">
        <f>""</f>
        <v/>
      </c>
      <c r="N193" t="str">
        <f>""</f>
        <v/>
      </c>
      <c r="O193" t="str">
        <f>""</f>
        <v/>
      </c>
      <c r="P193" t="str">
        <f>""</f>
        <v/>
      </c>
      <c r="Q193" t="str">
        <f>""</f>
        <v/>
      </c>
      <c r="R193" t="str">
        <f>""</f>
        <v/>
      </c>
      <c r="S193" t="str">
        <f>""</f>
        <v/>
      </c>
      <c r="T193" t="str">
        <f>""</f>
        <v/>
      </c>
      <c r="U193" t="str">
        <f>""</f>
        <v/>
      </c>
      <c r="V193" t="str">
        <f>""</f>
        <v/>
      </c>
      <c r="W193" t="str">
        <f>""</f>
        <v/>
      </c>
      <c r="X193" t="str">
        <f>""</f>
        <v/>
      </c>
      <c r="Y193" t="str">
        <f>""</f>
        <v/>
      </c>
      <c r="Z193" t="str">
        <f>""</f>
        <v/>
      </c>
      <c r="AA193" t="str">
        <f>""</f>
        <v/>
      </c>
      <c r="AB193" t="str">
        <f>""</f>
        <v/>
      </c>
      <c r="AC193" t="str">
        <f>""</f>
        <v/>
      </c>
      <c r="AD193" t="str">
        <f>""</f>
        <v/>
      </c>
      <c r="AE193" t="str">
        <f>""</f>
        <v/>
      </c>
      <c r="AF193" t="str">
        <f>""</f>
        <v/>
      </c>
      <c r="AG193" t="str">
        <f>""</f>
        <v/>
      </c>
      <c r="AH193" t="str">
        <f>""</f>
        <v/>
      </c>
      <c r="AI193" t="str">
        <f>""</f>
        <v/>
      </c>
      <c r="AJ193" t="str">
        <f>""</f>
        <v/>
      </c>
      <c r="AK193" t="str">
        <f>""</f>
        <v/>
      </c>
      <c r="AL193" t="str">
        <f>""</f>
        <v/>
      </c>
      <c r="AM193" t="str">
        <f>""</f>
        <v/>
      </c>
      <c r="AN193" t="str">
        <f>""</f>
        <v/>
      </c>
      <c r="AO193" t="str">
        <f>""</f>
        <v/>
      </c>
      <c r="AP193" t="str">
        <f>""</f>
        <v/>
      </c>
      <c r="AQ193" t="str">
        <f>"-0.075**"</f>
        <v>-0.075**</v>
      </c>
      <c r="AR193" t="str">
        <f>""</f>
        <v/>
      </c>
      <c r="AS193" t="str">
        <f>""</f>
        <v/>
      </c>
      <c r="AT193" t="str">
        <f>""</f>
        <v/>
      </c>
      <c r="AU193" t="str">
        <f>""</f>
        <v/>
      </c>
      <c r="AV193" t="str">
        <f>""</f>
        <v/>
      </c>
      <c r="AW193" t="str">
        <f>""</f>
        <v/>
      </c>
      <c r="AX193" t="str">
        <f>""</f>
        <v/>
      </c>
      <c r="AY193" t="str">
        <f>""</f>
        <v/>
      </c>
      <c r="AZ193" t="str">
        <f>""</f>
        <v/>
      </c>
      <c r="BA193" t="str">
        <f>""</f>
        <v/>
      </c>
    </row>
    <row r="194" spans="2:53" x14ac:dyDescent="0.2">
      <c r="B194" t="str">
        <f>""</f>
        <v/>
      </c>
      <c r="C194" t="str">
        <f>""</f>
        <v/>
      </c>
      <c r="D194" t="str">
        <f>""</f>
        <v/>
      </c>
      <c r="E194" t="str">
        <f>""</f>
        <v/>
      </c>
      <c r="F194" t="str">
        <f>""</f>
        <v/>
      </c>
      <c r="G194" t="str">
        <f>""</f>
        <v/>
      </c>
      <c r="H194" t="str">
        <f>""</f>
        <v/>
      </c>
      <c r="I194" t="str">
        <f>""</f>
        <v/>
      </c>
      <c r="J194" t="str">
        <f>""</f>
        <v/>
      </c>
      <c r="K194" t="str">
        <f>""</f>
        <v/>
      </c>
      <c r="L194" t="str">
        <f>""</f>
        <v/>
      </c>
      <c r="M194" t="str">
        <f>""</f>
        <v/>
      </c>
      <c r="N194" t="str">
        <f>""</f>
        <v/>
      </c>
      <c r="O194" t="str">
        <f>""</f>
        <v/>
      </c>
      <c r="P194" t="str">
        <f>""</f>
        <v/>
      </c>
      <c r="Q194" t="str">
        <f>""</f>
        <v/>
      </c>
      <c r="R194" t="str">
        <f>""</f>
        <v/>
      </c>
      <c r="S194" t="str">
        <f>""</f>
        <v/>
      </c>
      <c r="T194" t="str">
        <f>""</f>
        <v/>
      </c>
      <c r="U194" t="str">
        <f>""</f>
        <v/>
      </c>
      <c r="V194" t="str">
        <f>""</f>
        <v/>
      </c>
      <c r="W194" t="str">
        <f>""</f>
        <v/>
      </c>
      <c r="X194" t="str">
        <f>""</f>
        <v/>
      </c>
      <c r="Y194" t="str">
        <f>""</f>
        <v/>
      </c>
      <c r="Z194" t="str">
        <f>""</f>
        <v/>
      </c>
      <c r="AA194" t="str">
        <f>""</f>
        <v/>
      </c>
      <c r="AB194" t="str">
        <f>""</f>
        <v/>
      </c>
      <c r="AC194" t="str">
        <f>""</f>
        <v/>
      </c>
      <c r="AD194" t="str">
        <f>""</f>
        <v/>
      </c>
      <c r="AE194" t="str">
        <f>""</f>
        <v/>
      </c>
      <c r="AF194" t="str">
        <f>""</f>
        <v/>
      </c>
      <c r="AG194" t="str">
        <f>""</f>
        <v/>
      </c>
      <c r="AH194" t="str">
        <f>""</f>
        <v/>
      </c>
      <c r="AI194" t="str">
        <f>""</f>
        <v/>
      </c>
      <c r="AJ194" t="str">
        <f>""</f>
        <v/>
      </c>
      <c r="AK194" t="str">
        <f>""</f>
        <v/>
      </c>
      <c r="AL194" t="str">
        <f>""</f>
        <v/>
      </c>
      <c r="AM194" t="str">
        <f>""</f>
        <v/>
      </c>
      <c r="AN194" t="str">
        <f>""</f>
        <v/>
      </c>
      <c r="AO194" t="str">
        <f>""</f>
        <v/>
      </c>
      <c r="AP194" t="str">
        <f>""</f>
        <v/>
      </c>
      <c r="AQ194" t="str">
        <f>"[0.030]"</f>
        <v>[0.030]</v>
      </c>
      <c r="AR194" t="str">
        <f>""</f>
        <v/>
      </c>
      <c r="AS194" t="str">
        <f>""</f>
        <v/>
      </c>
      <c r="AT194" t="str">
        <f>""</f>
        <v/>
      </c>
      <c r="AU194" t="str">
        <f>""</f>
        <v/>
      </c>
      <c r="AV194" t="str">
        <f>""</f>
        <v/>
      </c>
      <c r="AW194" t="str">
        <f>""</f>
        <v/>
      </c>
      <c r="AX194" t="str">
        <f>""</f>
        <v/>
      </c>
      <c r="AY194" t="str">
        <f>""</f>
        <v/>
      </c>
      <c r="AZ194" t="str">
        <f>""</f>
        <v/>
      </c>
      <c r="BA194" t="str">
        <f>""</f>
        <v/>
      </c>
    </row>
    <row r="195" spans="2:53" x14ac:dyDescent="0.2">
      <c r="B195" t="str">
        <f>"Interaction"</f>
        <v>Interaction</v>
      </c>
      <c r="C195" t="str">
        <f>""</f>
        <v/>
      </c>
      <c r="D195" t="str">
        <f>""</f>
        <v/>
      </c>
      <c r="E195" t="str">
        <f>""</f>
        <v/>
      </c>
      <c r="F195" t="str">
        <f>""</f>
        <v/>
      </c>
      <c r="G195" t="str">
        <f>""</f>
        <v/>
      </c>
      <c r="H195" t="str">
        <f>""</f>
        <v/>
      </c>
      <c r="I195" t="str">
        <f>""</f>
        <v/>
      </c>
      <c r="J195" t="str">
        <f>""</f>
        <v/>
      </c>
      <c r="K195" t="str">
        <f>""</f>
        <v/>
      </c>
      <c r="L195" t="str">
        <f>""</f>
        <v/>
      </c>
      <c r="M195" t="str">
        <f>""</f>
        <v/>
      </c>
      <c r="N195" t="str">
        <f>""</f>
        <v/>
      </c>
      <c r="O195" t="str">
        <f>""</f>
        <v/>
      </c>
      <c r="P195" t="str">
        <f>""</f>
        <v/>
      </c>
      <c r="Q195" t="str">
        <f>""</f>
        <v/>
      </c>
      <c r="R195" t="str">
        <f>""</f>
        <v/>
      </c>
      <c r="S195" t="str">
        <f>""</f>
        <v/>
      </c>
      <c r="T195" t="str">
        <f>""</f>
        <v/>
      </c>
      <c r="U195" t="str">
        <f>""</f>
        <v/>
      </c>
      <c r="V195" t="str">
        <f>""</f>
        <v/>
      </c>
      <c r="W195" t="str">
        <f>""</f>
        <v/>
      </c>
      <c r="X195" t="str">
        <f>""</f>
        <v/>
      </c>
      <c r="Y195" t="str">
        <f>""</f>
        <v/>
      </c>
      <c r="Z195" t="str">
        <f>""</f>
        <v/>
      </c>
      <c r="AA195" t="str">
        <f>""</f>
        <v/>
      </c>
      <c r="AB195" t="str">
        <f>""</f>
        <v/>
      </c>
      <c r="AC195" t="str">
        <f>""</f>
        <v/>
      </c>
      <c r="AD195" t="str">
        <f>""</f>
        <v/>
      </c>
      <c r="AE195" t="str">
        <f>""</f>
        <v/>
      </c>
      <c r="AF195" t="str">
        <f>""</f>
        <v/>
      </c>
      <c r="AG195" t="str">
        <f>""</f>
        <v/>
      </c>
      <c r="AH195" t="str">
        <f>""</f>
        <v/>
      </c>
      <c r="AI195" t="str">
        <f>""</f>
        <v/>
      </c>
      <c r="AJ195" t="str">
        <f>""</f>
        <v/>
      </c>
      <c r="AK195" t="str">
        <f>""</f>
        <v/>
      </c>
      <c r="AL195" t="str">
        <f>""</f>
        <v/>
      </c>
      <c r="AM195" t="str">
        <f>""</f>
        <v/>
      </c>
      <c r="AN195" t="str">
        <f>""</f>
        <v/>
      </c>
      <c r="AO195" t="str">
        <f>""</f>
        <v/>
      </c>
      <c r="AP195" t="str">
        <f>""</f>
        <v/>
      </c>
      <c r="AQ195" t="str">
        <f>"0.022"</f>
        <v>0.022</v>
      </c>
      <c r="AR195" t="str">
        <f>""</f>
        <v/>
      </c>
      <c r="AS195" t="str">
        <f>""</f>
        <v/>
      </c>
      <c r="AT195" t="str">
        <f>""</f>
        <v/>
      </c>
      <c r="AU195" t="str">
        <f>""</f>
        <v/>
      </c>
      <c r="AV195" t="str">
        <f>""</f>
        <v/>
      </c>
      <c r="AW195" t="str">
        <f>""</f>
        <v/>
      </c>
      <c r="AX195" t="str">
        <f>""</f>
        <v/>
      </c>
      <c r="AY195" t="str">
        <f>""</f>
        <v/>
      </c>
      <c r="AZ195" t="str">
        <f>""</f>
        <v/>
      </c>
      <c r="BA195" t="str">
        <f>""</f>
        <v/>
      </c>
    </row>
    <row r="196" spans="2:53" x14ac:dyDescent="0.2">
      <c r="B196" t="str">
        <f>""</f>
        <v/>
      </c>
      <c r="C196" t="str">
        <f>""</f>
        <v/>
      </c>
      <c r="D196" t="str">
        <f>""</f>
        <v/>
      </c>
      <c r="E196" t="str">
        <f>""</f>
        <v/>
      </c>
      <c r="F196" t="str">
        <f>""</f>
        <v/>
      </c>
      <c r="G196" t="str">
        <f>""</f>
        <v/>
      </c>
      <c r="H196" t="str">
        <f>""</f>
        <v/>
      </c>
      <c r="I196" t="str">
        <f>""</f>
        <v/>
      </c>
      <c r="J196" t="str">
        <f>""</f>
        <v/>
      </c>
      <c r="K196" t="str">
        <f>""</f>
        <v/>
      </c>
      <c r="L196" t="str">
        <f>""</f>
        <v/>
      </c>
      <c r="M196" t="str">
        <f>""</f>
        <v/>
      </c>
      <c r="N196" t="str">
        <f>""</f>
        <v/>
      </c>
      <c r="O196" t="str">
        <f>""</f>
        <v/>
      </c>
      <c r="P196" t="str">
        <f>""</f>
        <v/>
      </c>
      <c r="Q196" t="str">
        <f>""</f>
        <v/>
      </c>
      <c r="R196" t="str">
        <f>""</f>
        <v/>
      </c>
      <c r="S196" t="str">
        <f>""</f>
        <v/>
      </c>
      <c r="T196" t="str">
        <f>""</f>
        <v/>
      </c>
      <c r="U196" t="str">
        <f>""</f>
        <v/>
      </c>
      <c r="V196" t="str">
        <f>""</f>
        <v/>
      </c>
      <c r="W196" t="str">
        <f>""</f>
        <v/>
      </c>
      <c r="X196" t="str">
        <f>""</f>
        <v/>
      </c>
      <c r="Y196" t="str">
        <f>""</f>
        <v/>
      </c>
      <c r="Z196" t="str">
        <f>""</f>
        <v/>
      </c>
      <c r="AA196" t="str">
        <f>""</f>
        <v/>
      </c>
      <c r="AB196" t="str">
        <f>""</f>
        <v/>
      </c>
      <c r="AC196" t="str">
        <f>""</f>
        <v/>
      </c>
      <c r="AD196" t="str">
        <f>""</f>
        <v/>
      </c>
      <c r="AE196" t="str">
        <f>""</f>
        <v/>
      </c>
      <c r="AF196" t="str">
        <f>""</f>
        <v/>
      </c>
      <c r="AG196" t="str">
        <f>""</f>
        <v/>
      </c>
      <c r="AH196" t="str">
        <f>""</f>
        <v/>
      </c>
      <c r="AI196" t="str">
        <f>""</f>
        <v/>
      </c>
      <c r="AJ196" t="str">
        <f>""</f>
        <v/>
      </c>
      <c r="AK196" t="str">
        <f>""</f>
        <v/>
      </c>
      <c r="AL196" t="str">
        <f>""</f>
        <v/>
      </c>
      <c r="AM196" t="str">
        <f>""</f>
        <v/>
      </c>
      <c r="AN196" t="str">
        <f>""</f>
        <v/>
      </c>
      <c r="AO196" t="str">
        <f>""</f>
        <v/>
      </c>
      <c r="AP196" t="str">
        <f>""</f>
        <v/>
      </c>
      <c r="AQ196" t="str">
        <f>"[0.034]"</f>
        <v>[0.034]</v>
      </c>
      <c r="AR196" t="str">
        <f>""</f>
        <v/>
      </c>
      <c r="AS196" t="str">
        <f>""</f>
        <v/>
      </c>
      <c r="AT196" t="str">
        <f>""</f>
        <v/>
      </c>
      <c r="AU196" t="str">
        <f>""</f>
        <v/>
      </c>
      <c r="AV196" t="str">
        <f>""</f>
        <v/>
      </c>
      <c r="AW196" t="str">
        <f>""</f>
        <v/>
      </c>
      <c r="AX196" t="str">
        <f>""</f>
        <v/>
      </c>
      <c r="AY196" t="str">
        <f>""</f>
        <v/>
      </c>
      <c r="AZ196" t="str">
        <f>""</f>
        <v/>
      </c>
      <c r="BA196" t="str">
        <f>""</f>
        <v/>
      </c>
    </row>
    <row r="197" spans="2:53" x14ac:dyDescent="0.2">
      <c r="B197" t="str">
        <f>"Share of males  who left household 1998-2007"</f>
        <v>Share of males  who left household 1998-2007</v>
      </c>
      <c r="C197" t="str">
        <f>""</f>
        <v/>
      </c>
      <c r="D197" t="str">
        <f>""</f>
        <v/>
      </c>
      <c r="E197" t="str">
        <f>""</f>
        <v/>
      </c>
      <c r="F197" t="str">
        <f>""</f>
        <v/>
      </c>
      <c r="G197" t="str">
        <f>""</f>
        <v/>
      </c>
      <c r="H197" t="str">
        <f>""</f>
        <v/>
      </c>
      <c r="I197" t="str">
        <f>""</f>
        <v/>
      </c>
      <c r="J197" t="str">
        <f>""</f>
        <v/>
      </c>
      <c r="K197" t="str">
        <f>""</f>
        <v/>
      </c>
      <c r="L197" t="str">
        <f>""</f>
        <v/>
      </c>
      <c r="M197" t="str">
        <f>""</f>
        <v/>
      </c>
      <c r="N197" t="str">
        <f>""</f>
        <v/>
      </c>
      <c r="O197" t="str">
        <f>""</f>
        <v/>
      </c>
      <c r="P197" t="str">
        <f>""</f>
        <v/>
      </c>
      <c r="Q197" t="str">
        <f>""</f>
        <v/>
      </c>
      <c r="R197" t="str">
        <f>""</f>
        <v/>
      </c>
      <c r="S197" t="str">
        <f>""</f>
        <v/>
      </c>
      <c r="T197" t="str">
        <f>""</f>
        <v/>
      </c>
      <c r="U197" t="str">
        <f>""</f>
        <v/>
      </c>
      <c r="V197" t="str">
        <f>""</f>
        <v/>
      </c>
      <c r="W197" t="str">
        <f>""</f>
        <v/>
      </c>
      <c r="X197" t="str">
        <f>""</f>
        <v/>
      </c>
      <c r="Y197" t="str">
        <f>""</f>
        <v/>
      </c>
      <c r="Z197" t="str">
        <f>""</f>
        <v/>
      </c>
      <c r="AA197" t="str">
        <f>""</f>
        <v/>
      </c>
      <c r="AB197" t="str">
        <f>""</f>
        <v/>
      </c>
      <c r="AC197" t="str">
        <f>""</f>
        <v/>
      </c>
      <c r="AD197" t="str">
        <f>""</f>
        <v/>
      </c>
      <c r="AE197" t="str">
        <f>""</f>
        <v/>
      </c>
      <c r="AF197" t="str">
        <f>""</f>
        <v/>
      </c>
      <c r="AG197" t="str">
        <f>""</f>
        <v/>
      </c>
      <c r="AH197" t="str">
        <f>""</f>
        <v/>
      </c>
      <c r="AI197" t="str">
        <f>""</f>
        <v/>
      </c>
      <c r="AJ197" t="str">
        <f>""</f>
        <v/>
      </c>
      <c r="AK197" t="str">
        <f>""</f>
        <v/>
      </c>
      <c r="AL197" t="str">
        <f>""</f>
        <v/>
      </c>
      <c r="AM197" t="str">
        <f>""</f>
        <v/>
      </c>
      <c r="AN197" t="str">
        <f>""</f>
        <v/>
      </c>
      <c r="AO197" t="str">
        <f>""</f>
        <v/>
      </c>
      <c r="AP197" t="str">
        <f>""</f>
        <v/>
      </c>
      <c r="AQ197" t="str">
        <f>""</f>
        <v/>
      </c>
      <c r="AR197" t="str">
        <f>"-0.172***"</f>
        <v>-0.172***</v>
      </c>
      <c r="AS197" t="str">
        <f>""</f>
        <v/>
      </c>
      <c r="AT197" t="str">
        <f>""</f>
        <v/>
      </c>
      <c r="AU197" t="str">
        <f>""</f>
        <v/>
      </c>
      <c r="AV197" t="str">
        <f>""</f>
        <v/>
      </c>
      <c r="AW197" t="str">
        <f>""</f>
        <v/>
      </c>
      <c r="AX197" t="str">
        <f>""</f>
        <v/>
      </c>
      <c r="AY197" t="str">
        <f>""</f>
        <v/>
      </c>
      <c r="AZ197" t="str">
        <f>""</f>
        <v/>
      </c>
      <c r="BA197" t="str">
        <f>""</f>
        <v/>
      </c>
    </row>
    <row r="198" spans="2:53" x14ac:dyDescent="0.2">
      <c r="B198" t="str">
        <f>""</f>
        <v/>
      </c>
      <c r="C198" t="str">
        <f>""</f>
        <v/>
      </c>
      <c r="D198" t="str">
        <f>""</f>
        <v/>
      </c>
      <c r="E198" t="str">
        <f>""</f>
        <v/>
      </c>
      <c r="F198" t="str">
        <f>""</f>
        <v/>
      </c>
      <c r="G198" t="str">
        <f>""</f>
        <v/>
      </c>
      <c r="H198" t="str">
        <f>""</f>
        <v/>
      </c>
      <c r="I198" t="str">
        <f>""</f>
        <v/>
      </c>
      <c r="J198" t="str">
        <f>""</f>
        <v/>
      </c>
      <c r="K198" t="str">
        <f>""</f>
        <v/>
      </c>
      <c r="L198" t="str">
        <f>""</f>
        <v/>
      </c>
      <c r="M198" t="str">
        <f>""</f>
        <v/>
      </c>
      <c r="N198" t="str">
        <f>""</f>
        <v/>
      </c>
      <c r="O198" t="str">
        <f>""</f>
        <v/>
      </c>
      <c r="P198" t="str">
        <f>""</f>
        <v/>
      </c>
      <c r="Q198" t="str">
        <f>""</f>
        <v/>
      </c>
      <c r="R198" t="str">
        <f>""</f>
        <v/>
      </c>
      <c r="S198" t="str">
        <f>""</f>
        <v/>
      </c>
      <c r="T198" t="str">
        <f>""</f>
        <v/>
      </c>
      <c r="U198" t="str">
        <f>""</f>
        <v/>
      </c>
      <c r="V198" t="str">
        <f>""</f>
        <v/>
      </c>
      <c r="W198" t="str">
        <f>""</f>
        <v/>
      </c>
      <c r="X198" t="str">
        <f>""</f>
        <v/>
      </c>
      <c r="Y198" t="str">
        <f>""</f>
        <v/>
      </c>
      <c r="Z198" t="str">
        <f>""</f>
        <v/>
      </c>
      <c r="AA198" t="str">
        <f>""</f>
        <v/>
      </c>
      <c r="AB198" t="str">
        <f>""</f>
        <v/>
      </c>
      <c r="AC198" t="str">
        <f>""</f>
        <v/>
      </c>
      <c r="AD198" t="str">
        <f>""</f>
        <v/>
      </c>
      <c r="AE198" t="str">
        <f>""</f>
        <v/>
      </c>
      <c r="AF198" t="str">
        <f>""</f>
        <v/>
      </c>
      <c r="AG198" t="str">
        <f>""</f>
        <v/>
      </c>
      <c r="AH198" t="str">
        <f>""</f>
        <v/>
      </c>
      <c r="AI198" t="str">
        <f>""</f>
        <v/>
      </c>
      <c r="AJ198" t="str">
        <f>""</f>
        <v/>
      </c>
      <c r="AK198" t="str">
        <f>""</f>
        <v/>
      </c>
      <c r="AL198" t="str">
        <f>""</f>
        <v/>
      </c>
      <c r="AM198" t="str">
        <f>""</f>
        <v/>
      </c>
      <c r="AN198" t="str">
        <f>""</f>
        <v/>
      </c>
      <c r="AO198" t="str">
        <f>""</f>
        <v/>
      </c>
      <c r="AP198" t="str">
        <f>""</f>
        <v/>
      </c>
      <c r="AQ198" t="str">
        <f>""</f>
        <v/>
      </c>
      <c r="AR198" t="str">
        <f>"[0.058]"</f>
        <v>[0.058]</v>
      </c>
      <c r="AS198" t="str">
        <f>""</f>
        <v/>
      </c>
      <c r="AT198" t="str">
        <f>""</f>
        <v/>
      </c>
      <c r="AU198" t="str">
        <f>""</f>
        <v/>
      </c>
      <c r="AV198" t="str">
        <f>""</f>
        <v/>
      </c>
      <c r="AW198" t="str">
        <f>""</f>
        <v/>
      </c>
      <c r="AX198" t="str">
        <f>""</f>
        <v/>
      </c>
      <c r="AY198" t="str">
        <f>""</f>
        <v/>
      </c>
      <c r="AZ198" t="str">
        <f>""</f>
        <v/>
      </c>
      <c r="BA198" t="str">
        <f>""</f>
        <v/>
      </c>
    </row>
    <row r="199" spans="2:53" x14ac:dyDescent="0.2">
      <c r="B199" t="str">
        <f>"Interaction"</f>
        <v>Interaction</v>
      </c>
      <c r="C199" t="str">
        <f>""</f>
        <v/>
      </c>
      <c r="D199" t="str">
        <f>""</f>
        <v/>
      </c>
      <c r="E199" t="str">
        <f>""</f>
        <v/>
      </c>
      <c r="F199" t="str">
        <f>""</f>
        <v/>
      </c>
      <c r="G199" t="str">
        <f>""</f>
        <v/>
      </c>
      <c r="H199" t="str">
        <f>""</f>
        <v/>
      </c>
      <c r="I199" t="str">
        <f>""</f>
        <v/>
      </c>
      <c r="J199" t="str">
        <f>""</f>
        <v/>
      </c>
      <c r="K199" t="str">
        <f>""</f>
        <v/>
      </c>
      <c r="L199" t="str">
        <f>""</f>
        <v/>
      </c>
      <c r="M199" t="str">
        <f>""</f>
        <v/>
      </c>
      <c r="N199" t="str">
        <f>""</f>
        <v/>
      </c>
      <c r="O199" t="str">
        <f>""</f>
        <v/>
      </c>
      <c r="P199" t="str">
        <f>""</f>
        <v/>
      </c>
      <c r="Q199" t="str">
        <f>""</f>
        <v/>
      </c>
      <c r="R199" t="str">
        <f>""</f>
        <v/>
      </c>
      <c r="S199" t="str">
        <f>""</f>
        <v/>
      </c>
      <c r="T199" t="str">
        <f>""</f>
        <v/>
      </c>
      <c r="U199" t="str">
        <f>""</f>
        <v/>
      </c>
      <c r="V199" t="str">
        <f>""</f>
        <v/>
      </c>
      <c r="W199" t="str">
        <f>""</f>
        <v/>
      </c>
      <c r="X199" t="str">
        <f>""</f>
        <v/>
      </c>
      <c r="Y199" t="str">
        <f>""</f>
        <v/>
      </c>
      <c r="Z199" t="str">
        <f>""</f>
        <v/>
      </c>
      <c r="AA199" t="str">
        <f>""</f>
        <v/>
      </c>
      <c r="AB199" t="str">
        <f>""</f>
        <v/>
      </c>
      <c r="AC199" t="str">
        <f>""</f>
        <v/>
      </c>
      <c r="AD199" t="str">
        <f>""</f>
        <v/>
      </c>
      <c r="AE199" t="str">
        <f>""</f>
        <v/>
      </c>
      <c r="AF199" t="str">
        <f>""</f>
        <v/>
      </c>
      <c r="AG199" t="str">
        <f>""</f>
        <v/>
      </c>
      <c r="AH199" t="str">
        <f>""</f>
        <v/>
      </c>
      <c r="AI199" t="str">
        <f>""</f>
        <v/>
      </c>
      <c r="AJ199" t="str">
        <f>""</f>
        <v/>
      </c>
      <c r="AK199" t="str">
        <f>""</f>
        <v/>
      </c>
      <c r="AL199" t="str">
        <f>""</f>
        <v/>
      </c>
      <c r="AM199" t="str">
        <f>""</f>
        <v/>
      </c>
      <c r="AN199" t="str">
        <f>""</f>
        <v/>
      </c>
      <c r="AO199" t="str">
        <f>""</f>
        <v/>
      </c>
      <c r="AP199" t="str">
        <f>""</f>
        <v/>
      </c>
      <c r="AQ199" t="str">
        <f>""</f>
        <v/>
      </c>
      <c r="AR199" t="str">
        <f>"0.076"</f>
        <v>0.076</v>
      </c>
      <c r="AS199" t="str">
        <f>""</f>
        <v/>
      </c>
      <c r="AT199" t="str">
        <f>""</f>
        <v/>
      </c>
      <c r="AU199" t="str">
        <f>""</f>
        <v/>
      </c>
      <c r="AV199" t="str">
        <f>""</f>
        <v/>
      </c>
      <c r="AW199" t="str">
        <f>""</f>
        <v/>
      </c>
      <c r="AX199" t="str">
        <f>""</f>
        <v/>
      </c>
      <c r="AY199" t="str">
        <f>""</f>
        <v/>
      </c>
      <c r="AZ199" t="str">
        <f>""</f>
        <v/>
      </c>
      <c r="BA199" t="str">
        <f>""</f>
        <v/>
      </c>
    </row>
    <row r="200" spans="2:53" x14ac:dyDescent="0.2">
      <c r="B200" t="str">
        <f>""</f>
        <v/>
      </c>
      <c r="C200" t="str">
        <f>""</f>
        <v/>
      </c>
      <c r="D200" t="str">
        <f>""</f>
        <v/>
      </c>
      <c r="E200" t="str">
        <f>""</f>
        <v/>
      </c>
      <c r="F200" t="str">
        <f>""</f>
        <v/>
      </c>
      <c r="G200" t="str">
        <f>""</f>
        <v/>
      </c>
      <c r="H200" t="str">
        <f>""</f>
        <v/>
      </c>
      <c r="I200" t="str">
        <f>""</f>
        <v/>
      </c>
      <c r="J200" t="str">
        <f>""</f>
        <v/>
      </c>
      <c r="K200" t="str">
        <f>""</f>
        <v/>
      </c>
      <c r="L200" t="str">
        <f>""</f>
        <v/>
      </c>
      <c r="M200" t="str">
        <f>""</f>
        <v/>
      </c>
      <c r="N200" t="str">
        <f>""</f>
        <v/>
      </c>
      <c r="O200" t="str">
        <f>""</f>
        <v/>
      </c>
      <c r="P200" t="str">
        <f>""</f>
        <v/>
      </c>
      <c r="Q200" t="str">
        <f>""</f>
        <v/>
      </c>
      <c r="R200" t="str">
        <f>""</f>
        <v/>
      </c>
      <c r="S200" t="str">
        <f>""</f>
        <v/>
      </c>
      <c r="T200" t="str">
        <f>""</f>
        <v/>
      </c>
      <c r="U200" t="str">
        <f>""</f>
        <v/>
      </c>
      <c r="V200" t="str">
        <f>""</f>
        <v/>
      </c>
      <c r="W200" t="str">
        <f>""</f>
        <v/>
      </c>
      <c r="X200" t="str">
        <f>""</f>
        <v/>
      </c>
      <c r="Y200" t="str">
        <f>""</f>
        <v/>
      </c>
      <c r="Z200" t="str">
        <f>""</f>
        <v/>
      </c>
      <c r="AA200" t="str">
        <f>""</f>
        <v/>
      </c>
      <c r="AB200" t="str">
        <f>""</f>
        <v/>
      </c>
      <c r="AC200" t="str">
        <f>""</f>
        <v/>
      </c>
      <c r="AD200" t="str">
        <f>""</f>
        <v/>
      </c>
      <c r="AE200" t="str">
        <f>""</f>
        <v/>
      </c>
      <c r="AF200" t="str">
        <f>""</f>
        <v/>
      </c>
      <c r="AG200" t="str">
        <f>""</f>
        <v/>
      </c>
      <c r="AH200" t="str">
        <f>""</f>
        <v/>
      </c>
      <c r="AI200" t="str">
        <f>""</f>
        <v/>
      </c>
      <c r="AJ200" t="str">
        <f>""</f>
        <v/>
      </c>
      <c r="AK200" t="str">
        <f>""</f>
        <v/>
      </c>
      <c r="AL200" t="str">
        <f>""</f>
        <v/>
      </c>
      <c r="AM200" t="str">
        <f>""</f>
        <v/>
      </c>
      <c r="AN200" t="str">
        <f>""</f>
        <v/>
      </c>
      <c r="AO200" t="str">
        <f>""</f>
        <v/>
      </c>
      <c r="AP200" t="str">
        <f>""</f>
        <v/>
      </c>
      <c r="AQ200" t="str">
        <f>""</f>
        <v/>
      </c>
      <c r="AR200" t="str">
        <f>"[0.048]"</f>
        <v>[0.048]</v>
      </c>
      <c r="AS200" t="str">
        <f>""</f>
        <v/>
      </c>
      <c r="AT200" t="str">
        <f>""</f>
        <v/>
      </c>
      <c r="AU200" t="str">
        <f>""</f>
        <v/>
      </c>
      <c r="AV200" t="str">
        <f>""</f>
        <v/>
      </c>
      <c r="AW200" t="str">
        <f>""</f>
        <v/>
      </c>
      <c r="AX200" t="str">
        <f>""</f>
        <v/>
      </c>
      <c r="AY200" t="str">
        <f>""</f>
        <v/>
      </c>
      <c r="AZ200" t="str">
        <f>""</f>
        <v/>
      </c>
      <c r="BA200" t="str">
        <f>""</f>
        <v/>
      </c>
    </row>
    <row r="201" spans="2:53" x14ac:dyDescent="0.2">
      <c r="B201" t="str">
        <f>"Number of years that household had a loss of land"</f>
        <v>Number of years that household had a loss of land</v>
      </c>
      <c r="C201" t="str">
        <f>""</f>
        <v/>
      </c>
      <c r="D201" t="str">
        <f>""</f>
        <v/>
      </c>
      <c r="E201" t="str">
        <f>""</f>
        <v/>
      </c>
      <c r="F201" t="str">
        <f>""</f>
        <v/>
      </c>
      <c r="G201" t="str">
        <f>""</f>
        <v/>
      </c>
      <c r="H201" t="str">
        <f>""</f>
        <v/>
      </c>
      <c r="I201" t="str">
        <f>""</f>
        <v/>
      </c>
      <c r="J201" t="str">
        <f>""</f>
        <v/>
      </c>
      <c r="K201" t="str">
        <f>""</f>
        <v/>
      </c>
      <c r="L201" t="str">
        <f>""</f>
        <v/>
      </c>
      <c r="M201" t="str">
        <f>""</f>
        <v/>
      </c>
      <c r="N201" t="str">
        <f>""</f>
        <v/>
      </c>
      <c r="O201" t="str">
        <f>""</f>
        <v/>
      </c>
      <c r="P201" t="str">
        <f>""</f>
        <v/>
      </c>
      <c r="Q201" t="str">
        <f>""</f>
        <v/>
      </c>
      <c r="R201" t="str">
        <f>""</f>
        <v/>
      </c>
      <c r="S201" t="str">
        <f>""</f>
        <v/>
      </c>
      <c r="T201" t="str">
        <f>""</f>
        <v/>
      </c>
      <c r="U201" t="str">
        <f>""</f>
        <v/>
      </c>
      <c r="V201" t="str">
        <f>""</f>
        <v/>
      </c>
      <c r="W201" t="str">
        <f>""</f>
        <v/>
      </c>
      <c r="X201" t="str">
        <f>""</f>
        <v/>
      </c>
      <c r="Y201" t="str">
        <f>""</f>
        <v/>
      </c>
      <c r="Z201" t="str">
        <f>""</f>
        <v/>
      </c>
      <c r="AA201" t="str">
        <f>""</f>
        <v/>
      </c>
      <c r="AB201" t="str">
        <f>""</f>
        <v/>
      </c>
      <c r="AC201" t="str">
        <f>""</f>
        <v/>
      </c>
      <c r="AD201" t="str">
        <f>""</f>
        <v/>
      </c>
      <c r="AE201" t="str">
        <f>""</f>
        <v/>
      </c>
      <c r="AF201" t="str">
        <f>""</f>
        <v/>
      </c>
      <c r="AG201" t="str">
        <f>""</f>
        <v/>
      </c>
      <c r="AH201" t="str">
        <f>""</f>
        <v/>
      </c>
      <c r="AI201" t="str">
        <f>""</f>
        <v/>
      </c>
      <c r="AJ201" t="str">
        <f>""</f>
        <v/>
      </c>
      <c r="AK201" t="str">
        <f>""</f>
        <v/>
      </c>
      <c r="AL201" t="str">
        <f>""</f>
        <v/>
      </c>
      <c r="AM201" t="str">
        <f>""</f>
        <v/>
      </c>
      <c r="AN201" t="str">
        <f>""</f>
        <v/>
      </c>
      <c r="AO201" t="str">
        <f>""</f>
        <v/>
      </c>
      <c r="AP201" t="str">
        <f>""</f>
        <v/>
      </c>
      <c r="AQ201" t="str">
        <f>""</f>
        <v/>
      </c>
      <c r="AR201" t="str">
        <f>""</f>
        <v/>
      </c>
      <c r="AS201" t="str">
        <f>"0.034"</f>
        <v>0.034</v>
      </c>
      <c r="AT201" t="str">
        <f>"0.051"</f>
        <v>0.051</v>
      </c>
      <c r="AU201" t="str">
        <f>"0.035"</f>
        <v>0.035</v>
      </c>
      <c r="AV201" t="str">
        <f>""</f>
        <v/>
      </c>
      <c r="AW201" t="str">
        <f>""</f>
        <v/>
      </c>
      <c r="AX201" t="str">
        <f>""</f>
        <v/>
      </c>
      <c r="AY201" t="str">
        <f>""</f>
        <v/>
      </c>
      <c r="AZ201" t="str">
        <f>""</f>
        <v/>
      </c>
      <c r="BA201" t="str">
        <f>""</f>
        <v/>
      </c>
    </row>
    <row r="202" spans="2:53" x14ac:dyDescent="0.2">
      <c r="B202" t="str">
        <f>""</f>
        <v/>
      </c>
      <c r="C202" t="str">
        <f>""</f>
        <v/>
      </c>
      <c r="D202" t="str">
        <f>""</f>
        <v/>
      </c>
      <c r="E202" t="str">
        <f>""</f>
        <v/>
      </c>
      <c r="F202" t="str">
        <f>""</f>
        <v/>
      </c>
      <c r="G202" t="str">
        <f>""</f>
        <v/>
      </c>
      <c r="H202" t="str">
        <f>""</f>
        <v/>
      </c>
      <c r="I202" t="str">
        <f>""</f>
        <v/>
      </c>
      <c r="J202" t="str">
        <f>""</f>
        <v/>
      </c>
      <c r="K202" t="str">
        <f>""</f>
        <v/>
      </c>
      <c r="L202" t="str">
        <f>""</f>
        <v/>
      </c>
      <c r="M202" t="str">
        <f>""</f>
        <v/>
      </c>
      <c r="N202" t="str">
        <f>""</f>
        <v/>
      </c>
      <c r="O202" t="str">
        <f>""</f>
        <v/>
      </c>
      <c r="P202" t="str">
        <f>""</f>
        <v/>
      </c>
      <c r="Q202" t="str">
        <f>""</f>
        <v/>
      </c>
      <c r="R202" t="str">
        <f>""</f>
        <v/>
      </c>
      <c r="S202" t="str">
        <f>""</f>
        <v/>
      </c>
      <c r="T202" t="str">
        <f>""</f>
        <v/>
      </c>
      <c r="U202" t="str">
        <f>""</f>
        <v/>
      </c>
      <c r="V202" t="str">
        <f>""</f>
        <v/>
      </c>
      <c r="W202" t="str">
        <f>""</f>
        <v/>
      </c>
      <c r="X202" t="str">
        <f>""</f>
        <v/>
      </c>
      <c r="Y202" t="str">
        <f>""</f>
        <v/>
      </c>
      <c r="Z202" t="str">
        <f>""</f>
        <v/>
      </c>
      <c r="AA202" t="str">
        <f>""</f>
        <v/>
      </c>
      <c r="AB202" t="str">
        <f>""</f>
        <v/>
      </c>
      <c r="AC202" t="str">
        <f>""</f>
        <v/>
      </c>
      <c r="AD202" t="str">
        <f>""</f>
        <v/>
      </c>
      <c r="AE202" t="str">
        <f>""</f>
        <v/>
      </c>
      <c r="AF202" t="str">
        <f>""</f>
        <v/>
      </c>
      <c r="AG202" t="str">
        <f>""</f>
        <v/>
      </c>
      <c r="AH202" t="str">
        <f>""</f>
        <v/>
      </c>
      <c r="AI202" t="str">
        <f>""</f>
        <v/>
      </c>
      <c r="AJ202" t="str">
        <f>""</f>
        <v/>
      </c>
      <c r="AK202" t="str">
        <f>""</f>
        <v/>
      </c>
      <c r="AL202" t="str">
        <f>""</f>
        <v/>
      </c>
      <c r="AM202" t="str">
        <f>""</f>
        <v/>
      </c>
      <c r="AN202" t="str">
        <f>""</f>
        <v/>
      </c>
      <c r="AO202" t="str">
        <f>""</f>
        <v/>
      </c>
      <c r="AP202" t="str">
        <f>""</f>
        <v/>
      </c>
      <c r="AQ202" t="str">
        <f>""</f>
        <v/>
      </c>
      <c r="AR202" t="str">
        <f>""</f>
        <v/>
      </c>
      <c r="AS202" t="str">
        <f>"[0.045]"</f>
        <v>[0.045]</v>
      </c>
      <c r="AT202" t="str">
        <f>"[0.040]"</f>
        <v>[0.040]</v>
      </c>
      <c r="AU202" t="str">
        <f>"[0.045]"</f>
        <v>[0.045]</v>
      </c>
      <c r="AV202" t="str">
        <f>""</f>
        <v/>
      </c>
      <c r="AW202" t="str">
        <f>""</f>
        <v/>
      </c>
      <c r="AX202" t="str">
        <f>""</f>
        <v/>
      </c>
      <c r="AY202" t="str">
        <f>""</f>
        <v/>
      </c>
      <c r="AZ202" t="str">
        <f>""</f>
        <v/>
      </c>
      <c r="BA202" t="str">
        <f>""</f>
        <v/>
      </c>
    </row>
    <row r="203" spans="2:53" x14ac:dyDescent="0.2">
      <c r="B203" t="str">
        <f>"At least 1 male left the household in a given year (yes=1)"</f>
        <v>At least 1 male left the household in a given year (yes=1)</v>
      </c>
      <c r="C203" t="str">
        <f>""</f>
        <v/>
      </c>
      <c r="D203" t="str">
        <f>""</f>
        <v/>
      </c>
      <c r="E203" t="str">
        <f>""</f>
        <v/>
      </c>
      <c r="F203" t="str">
        <f>""</f>
        <v/>
      </c>
      <c r="G203" t="str">
        <f>""</f>
        <v/>
      </c>
      <c r="H203" t="str">
        <f>""</f>
        <v/>
      </c>
      <c r="I203" t="str">
        <f>""</f>
        <v/>
      </c>
      <c r="J203" t="str">
        <f>""</f>
        <v/>
      </c>
      <c r="K203" t="str">
        <f>""</f>
        <v/>
      </c>
      <c r="L203" t="str">
        <f>""</f>
        <v/>
      </c>
      <c r="M203" t="str">
        <f>""</f>
        <v/>
      </c>
      <c r="N203" t="str">
        <f>""</f>
        <v/>
      </c>
      <c r="O203" t="str">
        <f>""</f>
        <v/>
      </c>
      <c r="P203" t="str">
        <f>""</f>
        <v/>
      </c>
      <c r="Q203" t="str">
        <f>""</f>
        <v/>
      </c>
      <c r="R203" t="str">
        <f>""</f>
        <v/>
      </c>
      <c r="S203" t="str">
        <f>""</f>
        <v/>
      </c>
      <c r="T203" t="str">
        <f>""</f>
        <v/>
      </c>
      <c r="U203" t="str">
        <f>""</f>
        <v/>
      </c>
      <c r="V203" t="str">
        <f>""</f>
        <v/>
      </c>
      <c r="W203" t="str">
        <f>""</f>
        <v/>
      </c>
      <c r="X203" t="str">
        <f>""</f>
        <v/>
      </c>
      <c r="Y203" t="str">
        <f>""</f>
        <v/>
      </c>
      <c r="Z203" t="str">
        <f>""</f>
        <v/>
      </c>
      <c r="AA203" t="str">
        <f>""</f>
        <v/>
      </c>
      <c r="AB203" t="str">
        <f>""</f>
        <v/>
      </c>
      <c r="AC203" t="str">
        <f>""</f>
        <v/>
      </c>
      <c r="AD203" t="str">
        <f>""</f>
        <v/>
      </c>
      <c r="AE203" t="str">
        <f>""</f>
        <v/>
      </c>
      <c r="AF203" t="str">
        <f>""</f>
        <v/>
      </c>
      <c r="AG203" t="str">
        <f>""</f>
        <v/>
      </c>
      <c r="AH203" t="str">
        <f>""</f>
        <v/>
      </c>
      <c r="AI203" t="str">
        <f>""</f>
        <v/>
      </c>
      <c r="AJ203" t="str">
        <f>""</f>
        <v/>
      </c>
      <c r="AK203" t="str">
        <f>""</f>
        <v/>
      </c>
      <c r="AL203" t="str">
        <f>""</f>
        <v/>
      </c>
      <c r="AM203" t="str">
        <f>""</f>
        <v/>
      </c>
      <c r="AN203" t="str">
        <f>""</f>
        <v/>
      </c>
      <c r="AO203" t="str">
        <f>""</f>
        <v/>
      </c>
      <c r="AP203" t="str">
        <f>""</f>
        <v/>
      </c>
      <c r="AQ203" t="str">
        <f>""</f>
        <v/>
      </c>
      <c r="AR203" t="str">
        <f>""</f>
        <v/>
      </c>
      <c r="AS203" t="str">
        <f>"-0.101***"</f>
        <v>-0.101***</v>
      </c>
      <c r="AT203" t="str">
        <f>""</f>
        <v/>
      </c>
      <c r="AU203" t="str">
        <f>""</f>
        <v/>
      </c>
      <c r="AV203" t="str">
        <f>""</f>
        <v/>
      </c>
      <c r="AW203" t="str">
        <f>""</f>
        <v/>
      </c>
      <c r="AX203" t="str">
        <f>""</f>
        <v/>
      </c>
      <c r="AY203" t="str">
        <f>""</f>
        <v/>
      </c>
      <c r="AZ203" t="str">
        <f>""</f>
        <v/>
      </c>
      <c r="BA203" t="str">
        <f>""</f>
        <v/>
      </c>
    </row>
    <row r="204" spans="2:53" x14ac:dyDescent="0.2">
      <c r="B204" t="str">
        <f>""</f>
        <v/>
      </c>
      <c r="C204" t="str">
        <f>""</f>
        <v/>
      </c>
      <c r="D204" t="str">
        <f>""</f>
        <v/>
      </c>
      <c r="E204" t="str">
        <f>""</f>
        <v/>
      </c>
      <c r="F204" t="str">
        <f>""</f>
        <v/>
      </c>
      <c r="G204" t="str">
        <f>""</f>
        <v/>
      </c>
      <c r="H204" t="str">
        <f>""</f>
        <v/>
      </c>
      <c r="I204" t="str">
        <f>""</f>
        <v/>
      </c>
      <c r="J204" t="str">
        <f>""</f>
        <v/>
      </c>
      <c r="K204" t="str">
        <f>""</f>
        <v/>
      </c>
      <c r="L204" t="str">
        <f>""</f>
        <v/>
      </c>
      <c r="M204" t="str">
        <f>""</f>
        <v/>
      </c>
      <c r="N204" t="str">
        <f>""</f>
        <v/>
      </c>
      <c r="O204" t="str">
        <f>""</f>
        <v/>
      </c>
      <c r="P204" t="str">
        <f>""</f>
        <v/>
      </c>
      <c r="Q204" t="str">
        <f>""</f>
        <v/>
      </c>
      <c r="R204" t="str">
        <f>""</f>
        <v/>
      </c>
      <c r="S204" t="str">
        <f>""</f>
        <v/>
      </c>
      <c r="T204" t="str">
        <f>""</f>
        <v/>
      </c>
      <c r="U204" t="str">
        <f>""</f>
        <v/>
      </c>
      <c r="V204" t="str">
        <f>""</f>
        <v/>
      </c>
      <c r="W204" t="str">
        <f>""</f>
        <v/>
      </c>
      <c r="X204" t="str">
        <f>""</f>
        <v/>
      </c>
      <c r="Y204" t="str">
        <f>""</f>
        <v/>
      </c>
      <c r="Z204" t="str">
        <f>""</f>
        <v/>
      </c>
      <c r="AA204" t="str">
        <f>""</f>
        <v/>
      </c>
      <c r="AB204" t="str">
        <f>""</f>
        <v/>
      </c>
      <c r="AC204" t="str">
        <f>""</f>
        <v/>
      </c>
      <c r="AD204" t="str">
        <f>""</f>
        <v/>
      </c>
      <c r="AE204" t="str">
        <f>""</f>
        <v/>
      </c>
      <c r="AF204" t="str">
        <f>""</f>
        <v/>
      </c>
      <c r="AG204" t="str">
        <f>""</f>
        <v/>
      </c>
      <c r="AH204" t="str">
        <f>""</f>
        <v/>
      </c>
      <c r="AI204" t="str">
        <f>""</f>
        <v/>
      </c>
      <c r="AJ204" t="str">
        <f>""</f>
        <v/>
      </c>
      <c r="AK204" t="str">
        <f>""</f>
        <v/>
      </c>
      <c r="AL204" t="str">
        <f>""</f>
        <v/>
      </c>
      <c r="AM204" t="str">
        <f>""</f>
        <v/>
      </c>
      <c r="AN204" t="str">
        <f>""</f>
        <v/>
      </c>
      <c r="AO204" t="str">
        <f>""</f>
        <v/>
      </c>
      <c r="AP204" t="str">
        <f>""</f>
        <v/>
      </c>
      <c r="AQ204" t="str">
        <f>""</f>
        <v/>
      </c>
      <c r="AR204" t="str">
        <f>""</f>
        <v/>
      </c>
      <c r="AS204" t="str">
        <f>"[0.038]"</f>
        <v>[0.038]</v>
      </c>
      <c r="AT204" t="str">
        <f>""</f>
        <v/>
      </c>
      <c r="AU204" t="str">
        <f>""</f>
        <v/>
      </c>
      <c r="AV204" t="str">
        <f>""</f>
        <v/>
      </c>
      <c r="AW204" t="str">
        <f>""</f>
        <v/>
      </c>
      <c r="AX204" t="str">
        <f>""</f>
        <v/>
      </c>
      <c r="AY204" t="str">
        <f>""</f>
        <v/>
      </c>
      <c r="AZ204" t="str">
        <f>""</f>
        <v/>
      </c>
      <c r="BA204" t="str">
        <f>""</f>
        <v/>
      </c>
    </row>
    <row r="205" spans="2:53" x14ac:dyDescent="0.2">
      <c r="B205" t="str">
        <f>"Interaction"</f>
        <v>Interaction</v>
      </c>
      <c r="C205" t="str">
        <f>""</f>
        <v/>
      </c>
      <c r="D205" t="str">
        <f>""</f>
        <v/>
      </c>
      <c r="E205" t="str">
        <f>""</f>
        <v/>
      </c>
      <c r="F205" t="str">
        <f>""</f>
        <v/>
      </c>
      <c r="G205" t="str">
        <f>""</f>
        <v/>
      </c>
      <c r="H205" t="str">
        <f>""</f>
        <v/>
      </c>
      <c r="I205" t="str">
        <f>""</f>
        <v/>
      </c>
      <c r="J205" t="str">
        <f>""</f>
        <v/>
      </c>
      <c r="K205" t="str">
        <f>""</f>
        <v/>
      </c>
      <c r="L205" t="str">
        <f>""</f>
        <v/>
      </c>
      <c r="M205" t="str">
        <f>""</f>
        <v/>
      </c>
      <c r="N205" t="str">
        <f>""</f>
        <v/>
      </c>
      <c r="O205" t="str">
        <f>""</f>
        <v/>
      </c>
      <c r="P205" t="str">
        <f>""</f>
        <v/>
      </c>
      <c r="Q205" t="str">
        <f>""</f>
        <v/>
      </c>
      <c r="R205" t="str">
        <f>""</f>
        <v/>
      </c>
      <c r="S205" t="str">
        <f>""</f>
        <v/>
      </c>
      <c r="T205" t="str">
        <f>""</f>
        <v/>
      </c>
      <c r="U205" t="str">
        <f>""</f>
        <v/>
      </c>
      <c r="V205" t="str">
        <f>""</f>
        <v/>
      </c>
      <c r="W205" t="str">
        <f>""</f>
        <v/>
      </c>
      <c r="X205" t="str">
        <f>""</f>
        <v/>
      </c>
      <c r="Y205" t="str">
        <f>""</f>
        <v/>
      </c>
      <c r="Z205" t="str">
        <f>""</f>
        <v/>
      </c>
      <c r="AA205" t="str">
        <f>""</f>
        <v/>
      </c>
      <c r="AB205" t="str">
        <f>""</f>
        <v/>
      </c>
      <c r="AC205" t="str">
        <f>""</f>
        <v/>
      </c>
      <c r="AD205" t="str">
        <f>""</f>
        <v/>
      </c>
      <c r="AE205" t="str">
        <f>""</f>
        <v/>
      </c>
      <c r="AF205" t="str">
        <f>""</f>
        <v/>
      </c>
      <c r="AG205" t="str">
        <f>""</f>
        <v/>
      </c>
      <c r="AH205" t="str">
        <f>""</f>
        <v/>
      </c>
      <c r="AI205" t="str">
        <f>""</f>
        <v/>
      </c>
      <c r="AJ205" t="str">
        <f>""</f>
        <v/>
      </c>
      <c r="AK205" t="str">
        <f>""</f>
        <v/>
      </c>
      <c r="AL205" t="str">
        <f>""</f>
        <v/>
      </c>
      <c r="AM205" t="str">
        <f>""</f>
        <v/>
      </c>
      <c r="AN205" t="str">
        <f>""</f>
        <v/>
      </c>
      <c r="AO205" t="str">
        <f>""</f>
        <v/>
      </c>
      <c r="AP205" t="str">
        <f>""</f>
        <v/>
      </c>
      <c r="AQ205" t="str">
        <f>""</f>
        <v/>
      </c>
      <c r="AR205" t="str">
        <f>""</f>
        <v/>
      </c>
      <c r="AS205" t="str">
        <f>"0.012"</f>
        <v>0.012</v>
      </c>
      <c r="AT205" t="str">
        <f>""</f>
        <v/>
      </c>
      <c r="AU205" t="str">
        <f>""</f>
        <v/>
      </c>
      <c r="AV205" t="str">
        <f>""</f>
        <v/>
      </c>
      <c r="AW205" t="str">
        <f>""</f>
        <v/>
      </c>
      <c r="AX205" t="str">
        <f>""</f>
        <v/>
      </c>
      <c r="AY205" t="str">
        <f>""</f>
        <v/>
      </c>
      <c r="AZ205" t="str">
        <f>""</f>
        <v/>
      </c>
      <c r="BA205" t="str">
        <f>""</f>
        <v/>
      </c>
    </row>
    <row r="206" spans="2:53" x14ac:dyDescent="0.2">
      <c r="B206" t="str">
        <f>""</f>
        <v/>
      </c>
      <c r="C206" t="str">
        <f>""</f>
        <v/>
      </c>
      <c r="D206" t="str">
        <f>""</f>
        <v/>
      </c>
      <c r="E206" t="str">
        <f>""</f>
        <v/>
      </c>
      <c r="F206" t="str">
        <f>""</f>
        <v/>
      </c>
      <c r="G206" t="str">
        <f>""</f>
        <v/>
      </c>
      <c r="H206" t="str">
        <f>""</f>
        <v/>
      </c>
      <c r="I206" t="str">
        <f>""</f>
        <v/>
      </c>
      <c r="J206" t="str">
        <f>""</f>
        <v/>
      </c>
      <c r="K206" t="str">
        <f>""</f>
        <v/>
      </c>
      <c r="L206" t="str">
        <f>""</f>
        <v/>
      </c>
      <c r="M206" t="str">
        <f>""</f>
        <v/>
      </c>
      <c r="N206" t="str">
        <f>""</f>
        <v/>
      </c>
      <c r="O206" t="str">
        <f>""</f>
        <v/>
      </c>
      <c r="P206" t="str">
        <f>""</f>
        <v/>
      </c>
      <c r="Q206" t="str">
        <f>""</f>
        <v/>
      </c>
      <c r="R206" t="str">
        <f>""</f>
        <v/>
      </c>
      <c r="S206" t="str">
        <f>""</f>
        <v/>
      </c>
      <c r="T206" t="str">
        <f>""</f>
        <v/>
      </c>
      <c r="U206" t="str">
        <f>""</f>
        <v/>
      </c>
      <c r="V206" t="str">
        <f>""</f>
        <v/>
      </c>
      <c r="W206" t="str">
        <f>""</f>
        <v/>
      </c>
      <c r="X206" t="str">
        <f>""</f>
        <v/>
      </c>
      <c r="Y206" t="str">
        <f>""</f>
        <v/>
      </c>
      <c r="Z206" t="str">
        <f>""</f>
        <v/>
      </c>
      <c r="AA206" t="str">
        <f>""</f>
        <v/>
      </c>
      <c r="AB206" t="str">
        <f>""</f>
        <v/>
      </c>
      <c r="AC206" t="str">
        <f>""</f>
        <v/>
      </c>
      <c r="AD206" t="str">
        <f>""</f>
        <v/>
      </c>
      <c r="AE206" t="str">
        <f>""</f>
        <v/>
      </c>
      <c r="AF206" t="str">
        <f>""</f>
        <v/>
      </c>
      <c r="AG206" t="str">
        <f>""</f>
        <v/>
      </c>
      <c r="AH206" t="str">
        <f>""</f>
        <v/>
      </c>
      <c r="AI206" t="str">
        <f>""</f>
        <v/>
      </c>
      <c r="AJ206" t="str">
        <f>""</f>
        <v/>
      </c>
      <c r="AK206" t="str">
        <f>""</f>
        <v/>
      </c>
      <c r="AL206" t="str">
        <f>""</f>
        <v/>
      </c>
      <c r="AM206" t="str">
        <f>""</f>
        <v/>
      </c>
      <c r="AN206" t="str">
        <f>""</f>
        <v/>
      </c>
      <c r="AO206" t="str">
        <f>""</f>
        <v/>
      </c>
      <c r="AP206" t="str">
        <f>""</f>
        <v/>
      </c>
      <c r="AQ206" t="str">
        <f>""</f>
        <v/>
      </c>
      <c r="AR206" t="str">
        <f>""</f>
        <v/>
      </c>
      <c r="AS206" t="str">
        <f>"[0.051]"</f>
        <v>[0.051]</v>
      </c>
      <c r="AT206" t="str">
        <f>""</f>
        <v/>
      </c>
      <c r="AU206" t="str">
        <f>""</f>
        <v/>
      </c>
      <c r="AV206" t="str">
        <f>""</f>
        <v/>
      </c>
      <c r="AW206" t="str">
        <f>""</f>
        <v/>
      </c>
      <c r="AX206" t="str">
        <f>""</f>
        <v/>
      </c>
      <c r="AY206" t="str">
        <f>""</f>
        <v/>
      </c>
      <c r="AZ206" t="str">
        <f>""</f>
        <v/>
      </c>
      <c r="BA206" t="str">
        <f>""</f>
        <v/>
      </c>
    </row>
    <row r="207" spans="2:53" x14ac:dyDescent="0.2">
      <c r="B207" t="str">
        <f>"Number of males who left household 1998-2007"</f>
        <v>Number of males who left household 1998-2007</v>
      </c>
      <c r="C207" t="str">
        <f>""</f>
        <v/>
      </c>
      <c r="D207" t="str">
        <f>""</f>
        <v/>
      </c>
      <c r="E207" t="str">
        <f>""</f>
        <v/>
      </c>
      <c r="F207" t="str">
        <f>""</f>
        <v/>
      </c>
      <c r="G207" t="str">
        <f>""</f>
        <v/>
      </c>
      <c r="H207" t="str">
        <f>""</f>
        <v/>
      </c>
      <c r="I207" t="str">
        <f>""</f>
        <v/>
      </c>
      <c r="J207" t="str">
        <f>""</f>
        <v/>
      </c>
      <c r="K207" t="str">
        <f>""</f>
        <v/>
      </c>
      <c r="L207" t="str">
        <f>""</f>
        <v/>
      </c>
      <c r="M207" t="str">
        <f>""</f>
        <v/>
      </c>
      <c r="N207" t="str">
        <f>""</f>
        <v/>
      </c>
      <c r="O207" t="str">
        <f>""</f>
        <v/>
      </c>
      <c r="P207" t="str">
        <f>""</f>
        <v/>
      </c>
      <c r="Q207" t="str">
        <f>""</f>
        <v/>
      </c>
      <c r="R207" t="str">
        <f>""</f>
        <v/>
      </c>
      <c r="S207" t="str">
        <f>""</f>
        <v/>
      </c>
      <c r="T207" t="str">
        <f>""</f>
        <v/>
      </c>
      <c r="U207" t="str">
        <f>""</f>
        <v/>
      </c>
      <c r="V207" t="str">
        <f>""</f>
        <v/>
      </c>
      <c r="W207" t="str">
        <f>""</f>
        <v/>
      </c>
      <c r="X207" t="str">
        <f>""</f>
        <v/>
      </c>
      <c r="Y207" t="str">
        <f>""</f>
        <v/>
      </c>
      <c r="Z207" t="str">
        <f>""</f>
        <v/>
      </c>
      <c r="AA207" t="str">
        <f>""</f>
        <v/>
      </c>
      <c r="AB207" t="str">
        <f>""</f>
        <v/>
      </c>
      <c r="AC207" t="str">
        <f>""</f>
        <v/>
      </c>
      <c r="AD207" t="str">
        <f>""</f>
        <v/>
      </c>
      <c r="AE207" t="str">
        <f>""</f>
        <v/>
      </c>
      <c r="AF207" t="str">
        <f>""</f>
        <v/>
      </c>
      <c r="AG207" t="str">
        <f>""</f>
        <v/>
      </c>
      <c r="AH207" t="str">
        <f>""</f>
        <v/>
      </c>
      <c r="AI207" t="str">
        <f>""</f>
        <v/>
      </c>
      <c r="AJ207" t="str">
        <f>""</f>
        <v/>
      </c>
      <c r="AK207" t="str">
        <f>""</f>
        <v/>
      </c>
      <c r="AL207" t="str">
        <f>""</f>
        <v/>
      </c>
      <c r="AM207" t="str">
        <f>""</f>
        <v/>
      </c>
      <c r="AN207" t="str">
        <f>""</f>
        <v/>
      </c>
      <c r="AO207" t="str">
        <f>""</f>
        <v/>
      </c>
      <c r="AP207" t="str">
        <f>""</f>
        <v/>
      </c>
      <c r="AQ207" t="str">
        <f>""</f>
        <v/>
      </c>
      <c r="AR207" t="str">
        <f>""</f>
        <v/>
      </c>
      <c r="AS207" t="str">
        <f>""</f>
        <v/>
      </c>
      <c r="AT207" t="str">
        <f>"-0.065***"</f>
        <v>-0.065***</v>
      </c>
      <c r="AU207" t="str">
        <f>""</f>
        <v/>
      </c>
      <c r="AV207" t="str">
        <f>""</f>
        <v/>
      </c>
      <c r="AW207" t="str">
        <f>""</f>
        <v/>
      </c>
      <c r="AX207" t="str">
        <f>""</f>
        <v/>
      </c>
      <c r="AY207" t="str">
        <f>""</f>
        <v/>
      </c>
      <c r="AZ207" t="str">
        <f>""</f>
        <v/>
      </c>
      <c r="BA207" t="str">
        <f>""</f>
        <v/>
      </c>
    </row>
    <row r="208" spans="2:53" x14ac:dyDescent="0.2">
      <c r="B208" t="str">
        <f>""</f>
        <v/>
      </c>
      <c r="C208" t="str">
        <f>""</f>
        <v/>
      </c>
      <c r="D208" t="str">
        <f>""</f>
        <v/>
      </c>
      <c r="E208" t="str">
        <f>""</f>
        <v/>
      </c>
      <c r="F208" t="str">
        <f>""</f>
        <v/>
      </c>
      <c r="G208" t="str">
        <f>""</f>
        <v/>
      </c>
      <c r="H208" t="str">
        <f>""</f>
        <v/>
      </c>
      <c r="I208" t="str">
        <f>""</f>
        <v/>
      </c>
      <c r="J208" t="str">
        <f>""</f>
        <v/>
      </c>
      <c r="K208" t="str">
        <f>""</f>
        <v/>
      </c>
      <c r="L208" t="str">
        <f>""</f>
        <v/>
      </c>
      <c r="M208" t="str">
        <f>""</f>
        <v/>
      </c>
      <c r="N208" t="str">
        <f>""</f>
        <v/>
      </c>
      <c r="O208" t="str">
        <f>""</f>
        <v/>
      </c>
      <c r="P208" t="str">
        <f>""</f>
        <v/>
      </c>
      <c r="Q208" t="str">
        <f>""</f>
        <v/>
      </c>
      <c r="R208" t="str">
        <f>""</f>
        <v/>
      </c>
      <c r="S208" t="str">
        <f>""</f>
        <v/>
      </c>
      <c r="T208" t="str">
        <f>""</f>
        <v/>
      </c>
      <c r="U208" t="str">
        <f>""</f>
        <v/>
      </c>
      <c r="V208" t="str">
        <f>""</f>
        <v/>
      </c>
      <c r="W208" t="str">
        <f>""</f>
        <v/>
      </c>
      <c r="X208" t="str">
        <f>""</f>
        <v/>
      </c>
      <c r="Y208" t="str">
        <f>""</f>
        <v/>
      </c>
      <c r="Z208" t="str">
        <f>""</f>
        <v/>
      </c>
      <c r="AA208" t="str">
        <f>""</f>
        <v/>
      </c>
      <c r="AB208" t="str">
        <f>""</f>
        <v/>
      </c>
      <c r="AC208" t="str">
        <f>""</f>
        <v/>
      </c>
      <c r="AD208" t="str">
        <f>""</f>
        <v/>
      </c>
      <c r="AE208" t="str">
        <f>""</f>
        <v/>
      </c>
      <c r="AF208" t="str">
        <f>""</f>
        <v/>
      </c>
      <c r="AG208" t="str">
        <f>""</f>
        <v/>
      </c>
      <c r="AH208" t="str">
        <f>""</f>
        <v/>
      </c>
      <c r="AI208" t="str">
        <f>""</f>
        <v/>
      </c>
      <c r="AJ208" t="str">
        <f>""</f>
        <v/>
      </c>
      <c r="AK208" t="str">
        <f>""</f>
        <v/>
      </c>
      <c r="AL208" t="str">
        <f>""</f>
        <v/>
      </c>
      <c r="AM208" t="str">
        <f>""</f>
        <v/>
      </c>
      <c r="AN208" t="str">
        <f>""</f>
        <v/>
      </c>
      <c r="AO208" t="str">
        <f>""</f>
        <v/>
      </c>
      <c r="AP208" t="str">
        <f>""</f>
        <v/>
      </c>
      <c r="AQ208" t="str">
        <f>""</f>
        <v/>
      </c>
      <c r="AR208" t="str">
        <f>""</f>
        <v/>
      </c>
      <c r="AS208" t="str">
        <f>""</f>
        <v/>
      </c>
      <c r="AT208" t="str">
        <f>"[0.025]"</f>
        <v>[0.025]</v>
      </c>
      <c r="AU208" t="str">
        <f>""</f>
        <v/>
      </c>
      <c r="AV208" t="str">
        <f>""</f>
        <v/>
      </c>
      <c r="AW208" t="str">
        <f>""</f>
        <v/>
      </c>
      <c r="AX208" t="str">
        <f>""</f>
        <v/>
      </c>
      <c r="AY208" t="str">
        <f>""</f>
        <v/>
      </c>
      <c r="AZ208" t="str">
        <f>""</f>
        <v/>
      </c>
      <c r="BA208" t="str">
        <f>""</f>
        <v/>
      </c>
    </row>
    <row r="209" spans="2:53" x14ac:dyDescent="0.2">
      <c r="B209" t="str">
        <f>"Interaction"</f>
        <v>Interaction</v>
      </c>
      <c r="C209" t="str">
        <f>""</f>
        <v/>
      </c>
      <c r="D209" t="str">
        <f>""</f>
        <v/>
      </c>
      <c r="E209" t="str">
        <f>""</f>
        <v/>
      </c>
      <c r="F209" t="str">
        <f>""</f>
        <v/>
      </c>
      <c r="G209" t="str">
        <f>""</f>
        <v/>
      </c>
      <c r="H209" t="str">
        <f>""</f>
        <v/>
      </c>
      <c r="I209" t="str">
        <f>""</f>
        <v/>
      </c>
      <c r="J209" t="str">
        <f>""</f>
        <v/>
      </c>
      <c r="K209" t="str">
        <f>""</f>
        <v/>
      </c>
      <c r="L209" t="str">
        <f>""</f>
        <v/>
      </c>
      <c r="M209" t="str">
        <f>""</f>
        <v/>
      </c>
      <c r="N209" t="str">
        <f>""</f>
        <v/>
      </c>
      <c r="O209" t="str">
        <f>""</f>
        <v/>
      </c>
      <c r="P209" t="str">
        <f>""</f>
        <v/>
      </c>
      <c r="Q209" t="str">
        <f>""</f>
        <v/>
      </c>
      <c r="R209" t="str">
        <f>""</f>
        <v/>
      </c>
      <c r="S209" t="str">
        <f>""</f>
        <v/>
      </c>
      <c r="T209" t="str">
        <f>""</f>
        <v/>
      </c>
      <c r="U209" t="str">
        <f>""</f>
        <v/>
      </c>
      <c r="V209" t="str">
        <f>""</f>
        <v/>
      </c>
      <c r="W209" t="str">
        <f>""</f>
        <v/>
      </c>
      <c r="X209" t="str">
        <f>""</f>
        <v/>
      </c>
      <c r="Y209" t="str">
        <f>""</f>
        <v/>
      </c>
      <c r="Z209" t="str">
        <f>""</f>
        <v/>
      </c>
      <c r="AA209" t="str">
        <f>""</f>
        <v/>
      </c>
      <c r="AB209" t="str">
        <f>""</f>
        <v/>
      </c>
      <c r="AC209" t="str">
        <f>""</f>
        <v/>
      </c>
      <c r="AD209" t="str">
        <f>""</f>
        <v/>
      </c>
      <c r="AE209" t="str">
        <f>""</f>
        <v/>
      </c>
      <c r="AF209" t="str">
        <f>""</f>
        <v/>
      </c>
      <c r="AG209" t="str">
        <f>""</f>
        <v/>
      </c>
      <c r="AH209" t="str">
        <f>""</f>
        <v/>
      </c>
      <c r="AI209" t="str">
        <f>""</f>
        <v/>
      </c>
      <c r="AJ209" t="str">
        <f>""</f>
        <v/>
      </c>
      <c r="AK209" t="str">
        <f>""</f>
        <v/>
      </c>
      <c r="AL209" t="str">
        <f>""</f>
        <v/>
      </c>
      <c r="AM209" t="str">
        <f>""</f>
        <v/>
      </c>
      <c r="AN209" t="str">
        <f>""</f>
        <v/>
      </c>
      <c r="AO209" t="str">
        <f>""</f>
        <v/>
      </c>
      <c r="AP209" t="str">
        <f>""</f>
        <v/>
      </c>
      <c r="AQ209" t="str">
        <f>""</f>
        <v/>
      </c>
      <c r="AR209" t="str">
        <f>""</f>
        <v/>
      </c>
      <c r="AS209" t="str">
        <f>""</f>
        <v/>
      </c>
      <c r="AT209" t="str">
        <f>"-0.018"</f>
        <v>-0.018</v>
      </c>
      <c r="AU209" t="str">
        <f>""</f>
        <v/>
      </c>
      <c r="AV209" t="str">
        <f>""</f>
        <v/>
      </c>
      <c r="AW209" t="str">
        <f>""</f>
        <v/>
      </c>
      <c r="AX209" t="str">
        <f>""</f>
        <v/>
      </c>
      <c r="AY209" t="str">
        <f>""</f>
        <v/>
      </c>
      <c r="AZ209" t="str">
        <f>""</f>
        <v/>
      </c>
      <c r="BA209" t="str">
        <f>""</f>
        <v/>
      </c>
    </row>
    <row r="210" spans="2:53" x14ac:dyDescent="0.2">
      <c r="B210" t="str">
        <f>""</f>
        <v/>
      </c>
      <c r="C210" t="str">
        <f>""</f>
        <v/>
      </c>
      <c r="D210" t="str">
        <f>""</f>
        <v/>
      </c>
      <c r="E210" t="str">
        <f>""</f>
        <v/>
      </c>
      <c r="F210" t="str">
        <f>""</f>
        <v/>
      </c>
      <c r="G210" t="str">
        <f>""</f>
        <v/>
      </c>
      <c r="H210" t="str">
        <f>""</f>
        <v/>
      </c>
      <c r="I210" t="str">
        <f>""</f>
        <v/>
      </c>
      <c r="J210" t="str">
        <f>""</f>
        <v/>
      </c>
      <c r="K210" t="str">
        <f>""</f>
        <v/>
      </c>
      <c r="L210" t="str">
        <f>""</f>
        <v/>
      </c>
      <c r="M210" t="str">
        <f>""</f>
        <v/>
      </c>
      <c r="N210" t="str">
        <f>""</f>
        <v/>
      </c>
      <c r="O210" t="str">
        <f>""</f>
        <v/>
      </c>
      <c r="P210" t="str">
        <f>""</f>
        <v/>
      </c>
      <c r="Q210" t="str">
        <f>""</f>
        <v/>
      </c>
      <c r="R210" t="str">
        <f>""</f>
        <v/>
      </c>
      <c r="S210" t="str">
        <f>""</f>
        <v/>
      </c>
      <c r="T210" t="str">
        <f>""</f>
        <v/>
      </c>
      <c r="U210" t="str">
        <f>""</f>
        <v/>
      </c>
      <c r="V210" t="str">
        <f>""</f>
        <v/>
      </c>
      <c r="W210" t="str">
        <f>""</f>
        <v/>
      </c>
      <c r="X210" t="str">
        <f>""</f>
        <v/>
      </c>
      <c r="Y210" t="str">
        <f>""</f>
        <v/>
      </c>
      <c r="Z210" t="str">
        <f>""</f>
        <v/>
      </c>
      <c r="AA210" t="str">
        <f>""</f>
        <v/>
      </c>
      <c r="AB210" t="str">
        <f>""</f>
        <v/>
      </c>
      <c r="AC210" t="str">
        <f>""</f>
        <v/>
      </c>
      <c r="AD210" t="str">
        <f>""</f>
        <v/>
      </c>
      <c r="AE210" t="str">
        <f>""</f>
        <v/>
      </c>
      <c r="AF210" t="str">
        <f>""</f>
        <v/>
      </c>
      <c r="AG210" t="str">
        <f>""</f>
        <v/>
      </c>
      <c r="AH210" t="str">
        <f>""</f>
        <v/>
      </c>
      <c r="AI210" t="str">
        <f>""</f>
        <v/>
      </c>
      <c r="AJ210" t="str">
        <f>""</f>
        <v/>
      </c>
      <c r="AK210" t="str">
        <f>""</f>
        <v/>
      </c>
      <c r="AL210" t="str">
        <f>""</f>
        <v/>
      </c>
      <c r="AM210" t="str">
        <f>""</f>
        <v/>
      </c>
      <c r="AN210" t="str">
        <f>""</f>
        <v/>
      </c>
      <c r="AO210" t="str">
        <f>""</f>
        <v/>
      </c>
      <c r="AP210" t="str">
        <f>""</f>
        <v/>
      </c>
      <c r="AQ210" t="str">
        <f>""</f>
        <v/>
      </c>
      <c r="AR210" t="str">
        <f>""</f>
        <v/>
      </c>
      <c r="AS210" t="str">
        <f>""</f>
        <v/>
      </c>
      <c r="AT210" t="str">
        <f>"[0.039]"</f>
        <v>[0.039]</v>
      </c>
      <c r="AU210" t="str">
        <f>""</f>
        <v/>
      </c>
      <c r="AV210" t="str">
        <f>""</f>
        <v/>
      </c>
      <c r="AW210" t="str">
        <f>""</f>
        <v/>
      </c>
      <c r="AX210" t="str">
        <f>""</f>
        <v/>
      </c>
      <c r="AY210" t="str">
        <f>""</f>
        <v/>
      </c>
      <c r="AZ210" t="str">
        <f>""</f>
        <v/>
      </c>
      <c r="BA210" t="str">
        <f>""</f>
        <v/>
      </c>
    </row>
    <row r="211" spans="2:53" x14ac:dyDescent="0.2">
      <c r="B211" t="str">
        <f>"Share of males  who left household 1998-2007"</f>
        <v>Share of males  who left household 1998-2007</v>
      </c>
      <c r="C211" t="str">
        <f>""</f>
        <v/>
      </c>
      <c r="D211" t="str">
        <f>""</f>
        <v/>
      </c>
      <c r="E211" t="str">
        <f>""</f>
        <v/>
      </c>
      <c r="F211" t="str">
        <f>""</f>
        <v/>
      </c>
      <c r="G211" t="str">
        <f>""</f>
        <v/>
      </c>
      <c r="H211" t="str">
        <f>""</f>
        <v/>
      </c>
      <c r="I211" t="str">
        <f>""</f>
        <v/>
      </c>
      <c r="J211" t="str">
        <f>""</f>
        <v/>
      </c>
      <c r="K211" t="str">
        <f>""</f>
        <v/>
      </c>
      <c r="L211" t="str">
        <f>""</f>
        <v/>
      </c>
      <c r="M211" t="str">
        <f>""</f>
        <v/>
      </c>
      <c r="N211" t="str">
        <f>""</f>
        <v/>
      </c>
      <c r="O211" t="str">
        <f>""</f>
        <v/>
      </c>
      <c r="P211" t="str">
        <f>""</f>
        <v/>
      </c>
      <c r="Q211" t="str">
        <f>""</f>
        <v/>
      </c>
      <c r="R211" t="str">
        <f>""</f>
        <v/>
      </c>
      <c r="S211" t="str">
        <f>""</f>
        <v/>
      </c>
      <c r="T211" t="str">
        <f>""</f>
        <v/>
      </c>
      <c r="U211" t="str">
        <f>""</f>
        <v/>
      </c>
      <c r="V211" t="str">
        <f>""</f>
        <v/>
      </c>
      <c r="W211" t="str">
        <f>""</f>
        <v/>
      </c>
      <c r="X211" t="str">
        <f>""</f>
        <v/>
      </c>
      <c r="Y211" t="str">
        <f>""</f>
        <v/>
      </c>
      <c r="Z211" t="str">
        <f>""</f>
        <v/>
      </c>
      <c r="AA211" t="str">
        <f>""</f>
        <v/>
      </c>
      <c r="AB211" t="str">
        <f>""</f>
        <v/>
      </c>
      <c r="AC211" t="str">
        <f>""</f>
        <v/>
      </c>
      <c r="AD211" t="str">
        <f>""</f>
        <v/>
      </c>
      <c r="AE211" t="str">
        <f>""</f>
        <v/>
      </c>
      <c r="AF211" t="str">
        <f>""</f>
        <v/>
      </c>
      <c r="AG211" t="str">
        <f>""</f>
        <v/>
      </c>
      <c r="AH211" t="str">
        <f>""</f>
        <v/>
      </c>
      <c r="AI211" t="str">
        <f>""</f>
        <v/>
      </c>
      <c r="AJ211" t="str">
        <f>""</f>
        <v/>
      </c>
      <c r="AK211" t="str">
        <f>""</f>
        <v/>
      </c>
      <c r="AL211" t="str">
        <f>""</f>
        <v/>
      </c>
      <c r="AM211" t="str">
        <f>""</f>
        <v/>
      </c>
      <c r="AN211" t="str">
        <f>""</f>
        <v/>
      </c>
      <c r="AO211" t="str">
        <f>""</f>
        <v/>
      </c>
      <c r="AP211" t="str">
        <f>""</f>
        <v/>
      </c>
      <c r="AQ211" t="str">
        <f>""</f>
        <v/>
      </c>
      <c r="AR211" t="str">
        <f>""</f>
        <v/>
      </c>
      <c r="AS211" t="str">
        <f>""</f>
        <v/>
      </c>
      <c r="AT211" t="str">
        <f>""</f>
        <v/>
      </c>
      <c r="AU211" t="str">
        <f>"-0.144***"</f>
        <v>-0.144***</v>
      </c>
      <c r="AV211" t="str">
        <f>""</f>
        <v/>
      </c>
      <c r="AW211" t="str">
        <f>""</f>
        <v/>
      </c>
      <c r="AX211" t="str">
        <f>""</f>
        <v/>
      </c>
      <c r="AY211" t="str">
        <f>""</f>
        <v/>
      </c>
      <c r="AZ211" t="str">
        <f>""</f>
        <v/>
      </c>
      <c r="BA211" t="str">
        <f>""</f>
        <v/>
      </c>
    </row>
    <row r="212" spans="2:53" x14ac:dyDescent="0.2">
      <c r="B212" t="str">
        <f>""</f>
        <v/>
      </c>
      <c r="C212" t="str">
        <f>""</f>
        <v/>
      </c>
      <c r="D212" t="str">
        <f>""</f>
        <v/>
      </c>
      <c r="E212" t="str">
        <f>""</f>
        <v/>
      </c>
      <c r="F212" t="str">
        <f>""</f>
        <v/>
      </c>
      <c r="G212" t="str">
        <f>""</f>
        <v/>
      </c>
      <c r="H212" t="str">
        <f>""</f>
        <v/>
      </c>
      <c r="I212" t="str">
        <f>""</f>
        <v/>
      </c>
      <c r="J212" t="str">
        <f>""</f>
        <v/>
      </c>
      <c r="K212" t="str">
        <f>""</f>
        <v/>
      </c>
      <c r="L212" t="str">
        <f>""</f>
        <v/>
      </c>
      <c r="M212" t="str">
        <f>""</f>
        <v/>
      </c>
      <c r="N212" t="str">
        <f>""</f>
        <v/>
      </c>
      <c r="O212" t="str">
        <f>""</f>
        <v/>
      </c>
      <c r="P212" t="str">
        <f>""</f>
        <v/>
      </c>
      <c r="Q212" t="str">
        <f>""</f>
        <v/>
      </c>
      <c r="R212" t="str">
        <f>""</f>
        <v/>
      </c>
      <c r="S212" t="str">
        <f>""</f>
        <v/>
      </c>
      <c r="T212" t="str">
        <f>""</f>
        <v/>
      </c>
      <c r="U212" t="str">
        <f>""</f>
        <v/>
      </c>
      <c r="V212" t="str">
        <f>""</f>
        <v/>
      </c>
      <c r="W212" t="str">
        <f>""</f>
        <v/>
      </c>
      <c r="X212" t="str">
        <f>""</f>
        <v/>
      </c>
      <c r="Y212" t="str">
        <f>""</f>
        <v/>
      </c>
      <c r="Z212" t="str">
        <f>""</f>
        <v/>
      </c>
      <c r="AA212" t="str">
        <f>""</f>
        <v/>
      </c>
      <c r="AB212" t="str">
        <f>""</f>
        <v/>
      </c>
      <c r="AC212" t="str">
        <f>""</f>
        <v/>
      </c>
      <c r="AD212" t="str">
        <f>""</f>
        <v/>
      </c>
      <c r="AE212" t="str">
        <f>""</f>
        <v/>
      </c>
      <c r="AF212" t="str">
        <f>""</f>
        <v/>
      </c>
      <c r="AG212" t="str">
        <f>""</f>
        <v/>
      </c>
      <c r="AH212" t="str">
        <f>""</f>
        <v/>
      </c>
      <c r="AI212" t="str">
        <f>""</f>
        <v/>
      </c>
      <c r="AJ212" t="str">
        <f>""</f>
        <v/>
      </c>
      <c r="AK212" t="str">
        <f>""</f>
        <v/>
      </c>
      <c r="AL212" t="str">
        <f>""</f>
        <v/>
      </c>
      <c r="AM212" t="str">
        <f>""</f>
        <v/>
      </c>
      <c r="AN212" t="str">
        <f>""</f>
        <v/>
      </c>
      <c r="AO212" t="str">
        <f>""</f>
        <v/>
      </c>
      <c r="AP212" t="str">
        <f>""</f>
        <v/>
      </c>
      <c r="AQ212" t="str">
        <f>""</f>
        <v/>
      </c>
      <c r="AR212" t="str">
        <f>""</f>
        <v/>
      </c>
      <c r="AS212" t="str">
        <f>""</f>
        <v/>
      </c>
      <c r="AT212" t="str">
        <f>""</f>
        <v/>
      </c>
      <c r="AU212" t="str">
        <f>"[0.051]"</f>
        <v>[0.051]</v>
      </c>
      <c r="AV212" t="str">
        <f>""</f>
        <v/>
      </c>
      <c r="AW212" t="str">
        <f>""</f>
        <v/>
      </c>
      <c r="AX212" t="str">
        <f>""</f>
        <v/>
      </c>
      <c r="AY212" t="str">
        <f>""</f>
        <v/>
      </c>
      <c r="AZ212" t="str">
        <f>""</f>
        <v/>
      </c>
      <c r="BA212" t="str">
        <f>""</f>
        <v/>
      </c>
    </row>
    <row r="213" spans="2:53" x14ac:dyDescent="0.2">
      <c r="B213" t="str">
        <f>"Interaction"</f>
        <v>Interaction</v>
      </c>
      <c r="C213" t="str">
        <f>""</f>
        <v/>
      </c>
      <c r="D213" t="str">
        <f>""</f>
        <v/>
      </c>
      <c r="E213" t="str">
        <f>""</f>
        <v/>
      </c>
      <c r="F213" t="str">
        <f>""</f>
        <v/>
      </c>
      <c r="G213" t="str">
        <f>""</f>
        <v/>
      </c>
      <c r="H213" t="str">
        <f>""</f>
        <v/>
      </c>
      <c r="I213" t="str">
        <f>""</f>
        <v/>
      </c>
      <c r="J213" t="str">
        <f>""</f>
        <v/>
      </c>
      <c r="K213" t="str">
        <f>""</f>
        <v/>
      </c>
      <c r="L213" t="str">
        <f>""</f>
        <v/>
      </c>
      <c r="M213" t="str">
        <f>""</f>
        <v/>
      </c>
      <c r="N213" t="str">
        <f>""</f>
        <v/>
      </c>
      <c r="O213" t="str">
        <f>""</f>
        <v/>
      </c>
      <c r="P213" t="str">
        <f>""</f>
        <v/>
      </c>
      <c r="Q213" t="str">
        <f>""</f>
        <v/>
      </c>
      <c r="R213" t="str">
        <f>""</f>
        <v/>
      </c>
      <c r="S213" t="str">
        <f>""</f>
        <v/>
      </c>
      <c r="T213" t="str">
        <f>""</f>
        <v/>
      </c>
      <c r="U213" t="str">
        <f>""</f>
        <v/>
      </c>
      <c r="V213" t="str">
        <f>""</f>
        <v/>
      </c>
      <c r="W213" t="str">
        <f>""</f>
        <v/>
      </c>
      <c r="X213" t="str">
        <f>""</f>
        <v/>
      </c>
      <c r="Y213" t="str">
        <f>""</f>
        <v/>
      </c>
      <c r="Z213" t="str">
        <f>""</f>
        <v/>
      </c>
      <c r="AA213" t="str">
        <f>""</f>
        <v/>
      </c>
      <c r="AB213" t="str">
        <f>""</f>
        <v/>
      </c>
      <c r="AC213" t="str">
        <f>""</f>
        <v/>
      </c>
      <c r="AD213" t="str">
        <f>""</f>
        <v/>
      </c>
      <c r="AE213" t="str">
        <f>""</f>
        <v/>
      </c>
      <c r="AF213" t="str">
        <f>""</f>
        <v/>
      </c>
      <c r="AG213" t="str">
        <f>""</f>
        <v/>
      </c>
      <c r="AH213" t="str">
        <f>""</f>
        <v/>
      </c>
      <c r="AI213" t="str">
        <f>""</f>
        <v/>
      </c>
      <c r="AJ213" t="str">
        <f>""</f>
        <v/>
      </c>
      <c r="AK213" t="str">
        <f>""</f>
        <v/>
      </c>
      <c r="AL213" t="str">
        <f>""</f>
        <v/>
      </c>
      <c r="AM213" t="str">
        <f>""</f>
        <v/>
      </c>
      <c r="AN213" t="str">
        <f>""</f>
        <v/>
      </c>
      <c r="AO213" t="str">
        <f>""</f>
        <v/>
      </c>
      <c r="AP213" t="str">
        <f>""</f>
        <v/>
      </c>
      <c r="AQ213" t="str">
        <f>""</f>
        <v/>
      </c>
      <c r="AR213" t="str">
        <f>""</f>
        <v/>
      </c>
      <c r="AS213" t="str">
        <f>""</f>
        <v/>
      </c>
      <c r="AT213" t="str">
        <f>""</f>
        <v/>
      </c>
      <c r="AU213" t="str">
        <f>"0.016"</f>
        <v>0.016</v>
      </c>
      <c r="AV213" t="str">
        <f>""</f>
        <v/>
      </c>
      <c r="AW213" t="str">
        <f>""</f>
        <v/>
      </c>
      <c r="AX213" t="str">
        <f>""</f>
        <v/>
      </c>
      <c r="AY213" t="str">
        <f>""</f>
        <v/>
      </c>
      <c r="AZ213" t="str">
        <f>""</f>
        <v/>
      </c>
      <c r="BA213" t="str">
        <f>""</f>
        <v/>
      </c>
    </row>
    <row r="214" spans="2:53" x14ac:dyDescent="0.2">
      <c r="B214" t="str">
        <f>""</f>
        <v/>
      </c>
      <c r="C214" t="str">
        <f>""</f>
        <v/>
      </c>
      <c r="D214" t="str">
        <f>""</f>
        <v/>
      </c>
      <c r="E214" t="str">
        <f>""</f>
        <v/>
      </c>
      <c r="F214" t="str">
        <f>""</f>
        <v/>
      </c>
      <c r="G214" t="str">
        <f>""</f>
        <v/>
      </c>
      <c r="H214" t="str">
        <f>""</f>
        <v/>
      </c>
      <c r="I214" t="str">
        <f>""</f>
        <v/>
      </c>
      <c r="J214" t="str">
        <f>""</f>
        <v/>
      </c>
      <c r="K214" t="str">
        <f>""</f>
        <v/>
      </c>
      <c r="L214" t="str">
        <f>""</f>
        <v/>
      </c>
      <c r="M214" t="str">
        <f>""</f>
        <v/>
      </c>
      <c r="N214" t="str">
        <f>""</f>
        <v/>
      </c>
      <c r="O214" t="str">
        <f>""</f>
        <v/>
      </c>
      <c r="P214" t="str">
        <f>""</f>
        <v/>
      </c>
      <c r="Q214" t="str">
        <f>""</f>
        <v/>
      </c>
      <c r="R214" t="str">
        <f>""</f>
        <v/>
      </c>
      <c r="S214" t="str">
        <f>""</f>
        <v/>
      </c>
      <c r="T214" t="str">
        <f>""</f>
        <v/>
      </c>
      <c r="U214" t="str">
        <f>""</f>
        <v/>
      </c>
      <c r="V214" t="str">
        <f>""</f>
        <v/>
      </c>
      <c r="W214" t="str">
        <f>""</f>
        <v/>
      </c>
      <c r="X214" t="str">
        <f>""</f>
        <v/>
      </c>
      <c r="Y214" t="str">
        <f>""</f>
        <v/>
      </c>
      <c r="Z214" t="str">
        <f>""</f>
        <v/>
      </c>
      <c r="AA214" t="str">
        <f>""</f>
        <v/>
      </c>
      <c r="AB214" t="str">
        <f>""</f>
        <v/>
      </c>
      <c r="AC214" t="str">
        <f>""</f>
        <v/>
      </c>
      <c r="AD214" t="str">
        <f>""</f>
        <v/>
      </c>
      <c r="AE214" t="str">
        <f>""</f>
        <v/>
      </c>
      <c r="AF214" t="str">
        <f>""</f>
        <v/>
      </c>
      <c r="AG214" t="str">
        <f>""</f>
        <v/>
      </c>
      <c r="AH214" t="str">
        <f>""</f>
        <v/>
      </c>
      <c r="AI214" t="str">
        <f>""</f>
        <v/>
      </c>
      <c r="AJ214" t="str">
        <f>""</f>
        <v/>
      </c>
      <c r="AK214" t="str">
        <f>""</f>
        <v/>
      </c>
      <c r="AL214" t="str">
        <f>""</f>
        <v/>
      </c>
      <c r="AM214" t="str">
        <f>""</f>
        <v/>
      </c>
      <c r="AN214" t="str">
        <f>""</f>
        <v/>
      </c>
      <c r="AO214" t="str">
        <f>""</f>
        <v/>
      </c>
      <c r="AP214" t="str">
        <f>""</f>
        <v/>
      </c>
      <c r="AQ214" t="str">
        <f>""</f>
        <v/>
      </c>
      <c r="AR214" t="str">
        <f>""</f>
        <v/>
      </c>
      <c r="AS214" t="str">
        <f>""</f>
        <v/>
      </c>
      <c r="AT214" t="str">
        <f>""</f>
        <v/>
      </c>
      <c r="AU214" t="str">
        <f>"[0.052]"</f>
        <v>[0.052]</v>
      </c>
      <c r="AV214" t="str">
        <f>""</f>
        <v/>
      </c>
      <c r="AW214" t="str">
        <f>""</f>
        <v/>
      </c>
      <c r="AX214" t="str">
        <f>""</f>
        <v/>
      </c>
      <c r="AY214" t="str">
        <f>""</f>
        <v/>
      </c>
      <c r="AZ214" t="str">
        <f>""</f>
        <v/>
      </c>
      <c r="BA214" t="str">
        <f>""</f>
        <v/>
      </c>
    </row>
    <row r="215" spans="2:53" x14ac:dyDescent="0.2">
      <c r="B215" t="str">
        <f>"Index of Asset Related Losses (sum) (money-goods and/or house) - PCA"</f>
        <v>Index of Asset Related Losses (sum) (money-goods and/or house) - PCA</v>
      </c>
      <c r="C215" t="str">
        <f>""</f>
        <v/>
      </c>
      <c r="D215" t="str">
        <f>""</f>
        <v/>
      </c>
      <c r="E215" t="str">
        <f>""</f>
        <v/>
      </c>
      <c r="F215" t="str">
        <f>""</f>
        <v/>
      </c>
      <c r="G215" t="str">
        <f>""</f>
        <v/>
      </c>
      <c r="H215" t="str">
        <f>""</f>
        <v/>
      </c>
      <c r="I215" t="str">
        <f>""</f>
        <v/>
      </c>
      <c r="J215" t="str">
        <f>""</f>
        <v/>
      </c>
      <c r="K215" t="str">
        <f>""</f>
        <v/>
      </c>
      <c r="L215" t="str">
        <f>""</f>
        <v/>
      </c>
      <c r="M215" t="str">
        <f>""</f>
        <v/>
      </c>
      <c r="N215" t="str">
        <f>""</f>
        <v/>
      </c>
      <c r="O215" t="str">
        <f>""</f>
        <v/>
      </c>
      <c r="P215" t="str">
        <f>""</f>
        <v/>
      </c>
      <c r="Q215" t="str">
        <f>""</f>
        <v/>
      </c>
      <c r="R215" t="str">
        <f>""</f>
        <v/>
      </c>
      <c r="S215" t="str">
        <f>""</f>
        <v/>
      </c>
      <c r="T215" t="str">
        <f>""</f>
        <v/>
      </c>
      <c r="U215" t="str">
        <f>""</f>
        <v/>
      </c>
      <c r="V215" t="str">
        <f>""</f>
        <v/>
      </c>
      <c r="W215" t="str">
        <f>""</f>
        <v/>
      </c>
      <c r="X215" t="str">
        <f>""</f>
        <v/>
      </c>
      <c r="Y215" t="str">
        <f>""</f>
        <v/>
      </c>
      <c r="Z215" t="str">
        <f>""</f>
        <v/>
      </c>
      <c r="AA215" t="str">
        <f>""</f>
        <v/>
      </c>
      <c r="AB215" t="str">
        <f>""</f>
        <v/>
      </c>
      <c r="AC215" t="str">
        <f>""</f>
        <v/>
      </c>
      <c r="AD215" t="str">
        <f>""</f>
        <v/>
      </c>
      <c r="AE215" t="str">
        <f>""</f>
        <v/>
      </c>
      <c r="AF215" t="str">
        <f>""</f>
        <v/>
      </c>
      <c r="AG215" t="str">
        <f>""</f>
        <v/>
      </c>
      <c r="AH215" t="str">
        <f>""</f>
        <v/>
      </c>
      <c r="AI215" t="str">
        <f>""</f>
        <v/>
      </c>
      <c r="AJ215" t="str">
        <f>""</f>
        <v/>
      </c>
      <c r="AK215" t="str">
        <f>""</f>
        <v/>
      </c>
      <c r="AL215" t="str">
        <f>""</f>
        <v/>
      </c>
      <c r="AM215" t="str">
        <f>""</f>
        <v/>
      </c>
      <c r="AN215" t="str">
        <f>""</f>
        <v/>
      </c>
      <c r="AO215" t="str">
        <f>""</f>
        <v/>
      </c>
      <c r="AP215" t="str">
        <f>""</f>
        <v/>
      </c>
      <c r="AQ215" t="str">
        <f>""</f>
        <v/>
      </c>
      <c r="AR215" t="str">
        <f>""</f>
        <v/>
      </c>
      <c r="AS215" t="str">
        <f>""</f>
        <v/>
      </c>
      <c r="AT215" t="str">
        <f>""</f>
        <v/>
      </c>
      <c r="AU215" t="str">
        <f>""</f>
        <v/>
      </c>
      <c r="AV215" t="str">
        <f>"-0.001"</f>
        <v>-0.001</v>
      </c>
      <c r="AW215" t="str">
        <f>"0.007"</f>
        <v>0.007</v>
      </c>
      <c r="AX215" t="str">
        <f>"-0.003"</f>
        <v>-0.003</v>
      </c>
      <c r="AY215" t="str">
        <f>""</f>
        <v/>
      </c>
      <c r="AZ215" t="str">
        <f>""</f>
        <v/>
      </c>
      <c r="BA215" t="str">
        <f>""</f>
        <v/>
      </c>
    </row>
    <row r="216" spans="2:53" x14ac:dyDescent="0.2">
      <c r="B216" t="str">
        <f>""</f>
        <v/>
      </c>
      <c r="C216" t="str">
        <f>""</f>
        <v/>
      </c>
      <c r="D216" t="str">
        <f>""</f>
        <v/>
      </c>
      <c r="E216" t="str">
        <f>""</f>
        <v/>
      </c>
      <c r="F216" t="str">
        <f>""</f>
        <v/>
      </c>
      <c r="G216" t="str">
        <f>""</f>
        <v/>
      </c>
      <c r="H216" t="str">
        <f>""</f>
        <v/>
      </c>
      <c r="I216" t="str">
        <f>""</f>
        <v/>
      </c>
      <c r="J216" t="str">
        <f>""</f>
        <v/>
      </c>
      <c r="K216" t="str">
        <f>""</f>
        <v/>
      </c>
      <c r="L216" t="str">
        <f>""</f>
        <v/>
      </c>
      <c r="M216" t="str">
        <f>""</f>
        <v/>
      </c>
      <c r="N216" t="str">
        <f>""</f>
        <v/>
      </c>
      <c r="O216" t="str">
        <f>""</f>
        <v/>
      </c>
      <c r="P216" t="str">
        <f>""</f>
        <v/>
      </c>
      <c r="Q216" t="str">
        <f>""</f>
        <v/>
      </c>
      <c r="R216" t="str">
        <f>""</f>
        <v/>
      </c>
      <c r="S216" t="str">
        <f>""</f>
        <v/>
      </c>
      <c r="T216" t="str">
        <f>""</f>
        <v/>
      </c>
      <c r="U216" t="str">
        <f>""</f>
        <v/>
      </c>
      <c r="V216" t="str">
        <f>""</f>
        <v/>
      </c>
      <c r="W216" t="str">
        <f>""</f>
        <v/>
      </c>
      <c r="X216" t="str">
        <f>""</f>
        <v/>
      </c>
      <c r="Y216" t="str">
        <f>""</f>
        <v/>
      </c>
      <c r="Z216" t="str">
        <f>""</f>
        <v/>
      </c>
      <c r="AA216" t="str">
        <f>""</f>
        <v/>
      </c>
      <c r="AB216" t="str">
        <f>""</f>
        <v/>
      </c>
      <c r="AC216" t="str">
        <f>""</f>
        <v/>
      </c>
      <c r="AD216" t="str">
        <f>""</f>
        <v/>
      </c>
      <c r="AE216" t="str">
        <f>""</f>
        <v/>
      </c>
      <c r="AF216" t="str">
        <f>""</f>
        <v/>
      </c>
      <c r="AG216" t="str">
        <f>""</f>
        <v/>
      </c>
      <c r="AH216" t="str">
        <f>""</f>
        <v/>
      </c>
      <c r="AI216" t="str">
        <f>""</f>
        <v/>
      </c>
      <c r="AJ216" t="str">
        <f>""</f>
        <v/>
      </c>
      <c r="AK216" t="str">
        <f>""</f>
        <v/>
      </c>
      <c r="AL216" t="str">
        <f>""</f>
        <v/>
      </c>
      <c r="AM216" t="str">
        <f>""</f>
        <v/>
      </c>
      <c r="AN216" t="str">
        <f>""</f>
        <v/>
      </c>
      <c r="AO216" t="str">
        <f>""</f>
        <v/>
      </c>
      <c r="AP216" t="str">
        <f>""</f>
        <v/>
      </c>
      <c r="AQ216" t="str">
        <f>""</f>
        <v/>
      </c>
      <c r="AR216" t="str">
        <f>""</f>
        <v/>
      </c>
      <c r="AS216" t="str">
        <f>""</f>
        <v/>
      </c>
      <c r="AT216" t="str">
        <f>""</f>
        <v/>
      </c>
      <c r="AU216" t="str">
        <f>""</f>
        <v/>
      </c>
      <c r="AV216" t="str">
        <f>"[0.022]"</f>
        <v>[0.022]</v>
      </c>
      <c r="AW216" t="str">
        <f>"[0.017]"</f>
        <v>[0.017]</v>
      </c>
      <c r="AX216" t="str">
        <f>"[0.021]"</f>
        <v>[0.021]</v>
      </c>
      <c r="AY216" t="str">
        <f>""</f>
        <v/>
      </c>
      <c r="AZ216" t="str">
        <f>""</f>
        <v/>
      </c>
      <c r="BA216" t="str">
        <f>""</f>
        <v/>
      </c>
    </row>
    <row r="217" spans="2:53" x14ac:dyDescent="0.2">
      <c r="B217" t="str">
        <f>"At least 1 male left the household in a given year (yes=1)"</f>
        <v>At least 1 male left the household in a given year (yes=1)</v>
      </c>
      <c r="C217" t="str">
        <f>""</f>
        <v/>
      </c>
      <c r="D217" t="str">
        <f>""</f>
        <v/>
      </c>
      <c r="E217" t="str">
        <f>""</f>
        <v/>
      </c>
      <c r="F217" t="str">
        <f>""</f>
        <v/>
      </c>
      <c r="G217" t="str">
        <f>""</f>
        <v/>
      </c>
      <c r="H217" t="str">
        <f>""</f>
        <v/>
      </c>
      <c r="I217" t="str">
        <f>""</f>
        <v/>
      </c>
      <c r="J217" t="str">
        <f>""</f>
        <v/>
      </c>
      <c r="K217" t="str">
        <f>""</f>
        <v/>
      </c>
      <c r="L217" t="str">
        <f>""</f>
        <v/>
      </c>
      <c r="M217" t="str">
        <f>""</f>
        <v/>
      </c>
      <c r="N217" t="str">
        <f>""</f>
        <v/>
      </c>
      <c r="O217" t="str">
        <f>""</f>
        <v/>
      </c>
      <c r="P217" t="str">
        <f>""</f>
        <v/>
      </c>
      <c r="Q217" t="str">
        <f>""</f>
        <v/>
      </c>
      <c r="R217" t="str">
        <f>""</f>
        <v/>
      </c>
      <c r="S217" t="str">
        <f>""</f>
        <v/>
      </c>
      <c r="T217" t="str">
        <f>""</f>
        <v/>
      </c>
      <c r="U217" t="str">
        <f>""</f>
        <v/>
      </c>
      <c r="V217" t="str">
        <f>""</f>
        <v/>
      </c>
      <c r="W217" t="str">
        <f>""</f>
        <v/>
      </c>
      <c r="X217" t="str">
        <f>""</f>
        <v/>
      </c>
      <c r="Y217" t="str">
        <f>""</f>
        <v/>
      </c>
      <c r="Z217" t="str">
        <f>""</f>
        <v/>
      </c>
      <c r="AA217" t="str">
        <f>""</f>
        <v/>
      </c>
      <c r="AB217" t="str">
        <f>""</f>
        <v/>
      </c>
      <c r="AC217" t="str">
        <f>""</f>
        <v/>
      </c>
      <c r="AD217" t="str">
        <f>""</f>
        <v/>
      </c>
      <c r="AE217" t="str">
        <f>""</f>
        <v/>
      </c>
      <c r="AF217" t="str">
        <f>""</f>
        <v/>
      </c>
      <c r="AG217" t="str">
        <f>""</f>
        <v/>
      </c>
      <c r="AH217" t="str">
        <f>""</f>
        <v/>
      </c>
      <c r="AI217" t="str">
        <f>""</f>
        <v/>
      </c>
      <c r="AJ217" t="str">
        <f>""</f>
        <v/>
      </c>
      <c r="AK217" t="str">
        <f>""</f>
        <v/>
      </c>
      <c r="AL217" t="str">
        <f>""</f>
        <v/>
      </c>
      <c r="AM217" t="str">
        <f>""</f>
        <v/>
      </c>
      <c r="AN217" t="str">
        <f>""</f>
        <v/>
      </c>
      <c r="AO217" t="str">
        <f>""</f>
        <v/>
      </c>
      <c r="AP217" t="str">
        <f>""</f>
        <v/>
      </c>
      <c r="AQ217" t="str">
        <f>""</f>
        <v/>
      </c>
      <c r="AR217" t="str">
        <f>""</f>
        <v/>
      </c>
      <c r="AS217" t="str">
        <f>""</f>
        <v/>
      </c>
      <c r="AT217" t="str">
        <f>""</f>
        <v/>
      </c>
      <c r="AU217" t="str">
        <f>""</f>
        <v/>
      </c>
      <c r="AV217" t="str">
        <f>"-0.101***"</f>
        <v>-0.101***</v>
      </c>
      <c r="AW217" t="str">
        <f>""</f>
        <v/>
      </c>
      <c r="AX217" t="str">
        <f>""</f>
        <v/>
      </c>
      <c r="AY217" t="str">
        <f>""</f>
        <v/>
      </c>
      <c r="AZ217" t="str">
        <f>""</f>
        <v/>
      </c>
      <c r="BA217" t="str">
        <f>""</f>
        <v/>
      </c>
    </row>
    <row r="218" spans="2:53" x14ac:dyDescent="0.2">
      <c r="B218" t="str">
        <f>""</f>
        <v/>
      </c>
      <c r="C218" t="str">
        <f>""</f>
        <v/>
      </c>
      <c r="D218" t="str">
        <f>""</f>
        <v/>
      </c>
      <c r="E218" t="str">
        <f>""</f>
        <v/>
      </c>
      <c r="F218" t="str">
        <f>""</f>
        <v/>
      </c>
      <c r="G218" t="str">
        <f>""</f>
        <v/>
      </c>
      <c r="H218" t="str">
        <f>""</f>
        <v/>
      </c>
      <c r="I218" t="str">
        <f>""</f>
        <v/>
      </c>
      <c r="J218" t="str">
        <f>""</f>
        <v/>
      </c>
      <c r="K218" t="str">
        <f>""</f>
        <v/>
      </c>
      <c r="L218" t="str">
        <f>""</f>
        <v/>
      </c>
      <c r="M218" t="str">
        <f>""</f>
        <v/>
      </c>
      <c r="N218" t="str">
        <f>""</f>
        <v/>
      </c>
      <c r="O218" t="str">
        <f>""</f>
        <v/>
      </c>
      <c r="P218" t="str">
        <f>""</f>
        <v/>
      </c>
      <c r="Q218" t="str">
        <f>""</f>
        <v/>
      </c>
      <c r="R218" t="str">
        <f>""</f>
        <v/>
      </c>
      <c r="S218" t="str">
        <f>""</f>
        <v/>
      </c>
      <c r="T218" t="str">
        <f>""</f>
        <v/>
      </c>
      <c r="U218" t="str">
        <f>""</f>
        <v/>
      </c>
      <c r="V218" t="str">
        <f>""</f>
        <v/>
      </c>
      <c r="W218" t="str">
        <f>""</f>
        <v/>
      </c>
      <c r="X218" t="str">
        <f>""</f>
        <v/>
      </c>
      <c r="Y218" t="str">
        <f>""</f>
        <v/>
      </c>
      <c r="Z218" t="str">
        <f>""</f>
        <v/>
      </c>
      <c r="AA218" t="str">
        <f>""</f>
        <v/>
      </c>
      <c r="AB218" t="str">
        <f>""</f>
        <v/>
      </c>
      <c r="AC218" t="str">
        <f>""</f>
        <v/>
      </c>
      <c r="AD218" t="str">
        <f>""</f>
        <v/>
      </c>
      <c r="AE218" t="str">
        <f>""</f>
        <v/>
      </c>
      <c r="AF218" t="str">
        <f>""</f>
        <v/>
      </c>
      <c r="AG218" t="str">
        <f>""</f>
        <v/>
      </c>
      <c r="AH218" t="str">
        <f>""</f>
        <v/>
      </c>
      <c r="AI218" t="str">
        <f>""</f>
        <v/>
      </c>
      <c r="AJ218" t="str">
        <f>""</f>
        <v/>
      </c>
      <c r="AK218" t="str">
        <f>""</f>
        <v/>
      </c>
      <c r="AL218" t="str">
        <f>""</f>
        <v/>
      </c>
      <c r="AM218" t="str">
        <f>""</f>
        <v/>
      </c>
      <c r="AN218" t="str">
        <f>""</f>
        <v/>
      </c>
      <c r="AO218" t="str">
        <f>""</f>
        <v/>
      </c>
      <c r="AP218" t="str">
        <f>""</f>
        <v/>
      </c>
      <c r="AQ218" t="str">
        <f>""</f>
        <v/>
      </c>
      <c r="AR218" t="str">
        <f>""</f>
        <v/>
      </c>
      <c r="AS218" t="str">
        <f>""</f>
        <v/>
      </c>
      <c r="AT218" t="str">
        <f>""</f>
        <v/>
      </c>
      <c r="AU218" t="str">
        <f>""</f>
        <v/>
      </c>
      <c r="AV218" t="str">
        <f>"[0.038]"</f>
        <v>[0.038]</v>
      </c>
      <c r="AW218" t="str">
        <f>""</f>
        <v/>
      </c>
      <c r="AX218" t="str">
        <f>""</f>
        <v/>
      </c>
      <c r="AY218" t="str">
        <f>""</f>
        <v/>
      </c>
      <c r="AZ218" t="str">
        <f>""</f>
        <v/>
      </c>
      <c r="BA218" t="str">
        <f>""</f>
        <v/>
      </c>
    </row>
    <row r="219" spans="2:53" x14ac:dyDescent="0.2">
      <c r="B219" t="str">
        <f>"Interaction"</f>
        <v>Interaction</v>
      </c>
      <c r="C219" t="str">
        <f>""</f>
        <v/>
      </c>
      <c r="D219" t="str">
        <f>""</f>
        <v/>
      </c>
      <c r="E219" t="str">
        <f>""</f>
        <v/>
      </c>
      <c r="F219" t="str">
        <f>""</f>
        <v/>
      </c>
      <c r="G219" t="str">
        <f>""</f>
        <v/>
      </c>
      <c r="H219" t="str">
        <f>""</f>
        <v/>
      </c>
      <c r="I219" t="str">
        <f>""</f>
        <v/>
      </c>
      <c r="J219" t="str">
        <f>""</f>
        <v/>
      </c>
      <c r="K219" t="str">
        <f>""</f>
        <v/>
      </c>
      <c r="L219" t="str">
        <f>""</f>
        <v/>
      </c>
      <c r="M219" t="str">
        <f>""</f>
        <v/>
      </c>
      <c r="N219" t="str">
        <f>""</f>
        <v/>
      </c>
      <c r="O219" t="str">
        <f>""</f>
        <v/>
      </c>
      <c r="P219" t="str">
        <f>""</f>
        <v/>
      </c>
      <c r="Q219" t="str">
        <f>""</f>
        <v/>
      </c>
      <c r="R219" t="str">
        <f>""</f>
        <v/>
      </c>
      <c r="S219" t="str">
        <f>""</f>
        <v/>
      </c>
      <c r="T219" t="str">
        <f>""</f>
        <v/>
      </c>
      <c r="U219" t="str">
        <f>""</f>
        <v/>
      </c>
      <c r="V219" t="str">
        <f>""</f>
        <v/>
      </c>
      <c r="W219" t="str">
        <f>""</f>
        <v/>
      </c>
      <c r="X219" t="str">
        <f>""</f>
        <v/>
      </c>
      <c r="Y219" t="str">
        <f>""</f>
        <v/>
      </c>
      <c r="Z219" t="str">
        <f>""</f>
        <v/>
      </c>
      <c r="AA219" t="str">
        <f>""</f>
        <v/>
      </c>
      <c r="AB219" t="str">
        <f>""</f>
        <v/>
      </c>
      <c r="AC219" t="str">
        <f>""</f>
        <v/>
      </c>
      <c r="AD219" t="str">
        <f>""</f>
        <v/>
      </c>
      <c r="AE219" t="str">
        <f>""</f>
        <v/>
      </c>
      <c r="AF219" t="str">
        <f>""</f>
        <v/>
      </c>
      <c r="AG219" t="str">
        <f>""</f>
        <v/>
      </c>
      <c r="AH219" t="str">
        <f>""</f>
        <v/>
      </c>
      <c r="AI219" t="str">
        <f>""</f>
        <v/>
      </c>
      <c r="AJ219" t="str">
        <f>""</f>
        <v/>
      </c>
      <c r="AK219" t="str">
        <f>""</f>
        <v/>
      </c>
      <c r="AL219" t="str">
        <f>""</f>
        <v/>
      </c>
      <c r="AM219" t="str">
        <f>""</f>
        <v/>
      </c>
      <c r="AN219" t="str">
        <f>""</f>
        <v/>
      </c>
      <c r="AO219" t="str">
        <f>""</f>
        <v/>
      </c>
      <c r="AP219" t="str">
        <f>""</f>
        <v/>
      </c>
      <c r="AQ219" t="str">
        <f>""</f>
        <v/>
      </c>
      <c r="AR219" t="str">
        <f>""</f>
        <v/>
      </c>
      <c r="AS219" t="str">
        <f>""</f>
        <v/>
      </c>
      <c r="AT219" t="str">
        <f>""</f>
        <v/>
      </c>
      <c r="AU219" t="str">
        <f>""</f>
        <v/>
      </c>
      <c r="AV219" t="str">
        <f>"0.016"</f>
        <v>0.016</v>
      </c>
      <c r="AW219" t="str">
        <f>""</f>
        <v/>
      </c>
      <c r="AX219" t="str">
        <f>""</f>
        <v/>
      </c>
      <c r="AY219" t="str">
        <f>""</f>
        <v/>
      </c>
      <c r="AZ219" t="str">
        <f>""</f>
        <v/>
      </c>
      <c r="BA219" t="str">
        <f>""</f>
        <v/>
      </c>
    </row>
    <row r="220" spans="2:53" x14ac:dyDescent="0.2">
      <c r="B220" t="str">
        <f>""</f>
        <v/>
      </c>
      <c r="C220" t="str">
        <f>""</f>
        <v/>
      </c>
      <c r="D220" t="str">
        <f>""</f>
        <v/>
      </c>
      <c r="E220" t="str">
        <f>""</f>
        <v/>
      </c>
      <c r="F220" t="str">
        <f>""</f>
        <v/>
      </c>
      <c r="G220" t="str">
        <f>""</f>
        <v/>
      </c>
      <c r="H220" t="str">
        <f>""</f>
        <v/>
      </c>
      <c r="I220" t="str">
        <f>""</f>
        <v/>
      </c>
      <c r="J220" t="str">
        <f>""</f>
        <v/>
      </c>
      <c r="K220" t="str">
        <f>""</f>
        <v/>
      </c>
      <c r="L220" t="str">
        <f>""</f>
        <v/>
      </c>
      <c r="M220" t="str">
        <f>""</f>
        <v/>
      </c>
      <c r="N220" t="str">
        <f>""</f>
        <v/>
      </c>
      <c r="O220" t="str">
        <f>""</f>
        <v/>
      </c>
      <c r="P220" t="str">
        <f>""</f>
        <v/>
      </c>
      <c r="Q220" t="str">
        <f>""</f>
        <v/>
      </c>
      <c r="R220" t="str">
        <f>""</f>
        <v/>
      </c>
      <c r="S220" t="str">
        <f>""</f>
        <v/>
      </c>
      <c r="T220" t="str">
        <f>""</f>
        <v/>
      </c>
      <c r="U220" t="str">
        <f>""</f>
        <v/>
      </c>
      <c r="V220" t="str">
        <f>""</f>
        <v/>
      </c>
      <c r="W220" t="str">
        <f>""</f>
        <v/>
      </c>
      <c r="X220" t="str">
        <f>""</f>
        <v/>
      </c>
      <c r="Y220" t="str">
        <f>""</f>
        <v/>
      </c>
      <c r="Z220" t="str">
        <f>""</f>
        <v/>
      </c>
      <c r="AA220" t="str">
        <f>""</f>
        <v/>
      </c>
      <c r="AB220" t="str">
        <f>""</f>
        <v/>
      </c>
      <c r="AC220" t="str">
        <f>""</f>
        <v/>
      </c>
      <c r="AD220" t="str">
        <f>""</f>
        <v/>
      </c>
      <c r="AE220" t="str">
        <f>""</f>
        <v/>
      </c>
      <c r="AF220" t="str">
        <f>""</f>
        <v/>
      </c>
      <c r="AG220" t="str">
        <f>""</f>
        <v/>
      </c>
      <c r="AH220" t="str">
        <f>""</f>
        <v/>
      </c>
      <c r="AI220" t="str">
        <f>""</f>
        <v/>
      </c>
      <c r="AJ220" t="str">
        <f>""</f>
        <v/>
      </c>
      <c r="AK220" t="str">
        <f>""</f>
        <v/>
      </c>
      <c r="AL220" t="str">
        <f>""</f>
        <v/>
      </c>
      <c r="AM220" t="str">
        <f>""</f>
        <v/>
      </c>
      <c r="AN220" t="str">
        <f>""</f>
        <v/>
      </c>
      <c r="AO220" t="str">
        <f>""</f>
        <v/>
      </c>
      <c r="AP220" t="str">
        <f>""</f>
        <v/>
      </c>
      <c r="AQ220" t="str">
        <f>""</f>
        <v/>
      </c>
      <c r="AR220" t="str">
        <f>""</f>
        <v/>
      </c>
      <c r="AS220" t="str">
        <f>""</f>
        <v/>
      </c>
      <c r="AT220" t="str">
        <f>""</f>
        <v/>
      </c>
      <c r="AU220" t="str">
        <f>""</f>
        <v/>
      </c>
      <c r="AV220" t="str">
        <f>"[0.025]"</f>
        <v>[0.025]</v>
      </c>
      <c r="AW220" t="str">
        <f>""</f>
        <v/>
      </c>
      <c r="AX220" t="str">
        <f>""</f>
        <v/>
      </c>
      <c r="AY220" t="str">
        <f>""</f>
        <v/>
      </c>
      <c r="AZ220" t="str">
        <f>""</f>
        <v/>
      </c>
      <c r="BA220" t="str">
        <f>""</f>
        <v/>
      </c>
    </row>
    <row r="221" spans="2:53" x14ac:dyDescent="0.2">
      <c r="B221" t="str">
        <f>"Number of males who left household 1998-2007"</f>
        <v>Number of males who left household 1998-2007</v>
      </c>
      <c r="C221" t="str">
        <f>""</f>
        <v/>
      </c>
      <c r="D221" t="str">
        <f>""</f>
        <v/>
      </c>
      <c r="E221" t="str">
        <f>""</f>
        <v/>
      </c>
      <c r="F221" t="str">
        <f>""</f>
        <v/>
      </c>
      <c r="G221" t="str">
        <f>""</f>
        <v/>
      </c>
      <c r="H221" t="str">
        <f>""</f>
        <v/>
      </c>
      <c r="I221" t="str">
        <f>""</f>
        <v/>
      </c>
      <c r="J221" t="str">
        <f>""</f>
        <v/>
      </c>
      <c r="K221" t="str">
        <f>""</f>
        <v/>
      </c>
      <c r="L221" t="str">
        <f>""</f>
        <v/>
      </c>
      <c r="M221" t="str">
        <f>""</f>
        <v/>
      </c>
      <c r="N221" t="str">
        <f>""</f>
        <v/>
      </c>
      <c r="O221" t="str">
        <f>""</f>
        <v/>
      </c>
      <c r="P221" t="str">
        <f>""</f>
        <v/>
      </c>
      <c r="Q221" t="str">
        <f>""</f>
        <v/>
      </c>
      <c r="R221" t="str">
        <f>""</f>
        <v/>
      </c>
      <c r="S221" t="str">
        <f>""</f>
        <v/>
      </c>
      <c r="T221" t="str">
        <f>""</f>
        <v/>
      </c>
      <c r="U221" t="str">
        <f>""</f>
        <v/>
      </c>
      <c r="V221" t="str">
        <f>""</f>
        <v/>
      </c>
      <c r="W221" t="str">
        <f>""</f>
        <v/>
      </c>
      <c r="X221" t="str">
        <f>""</f>
        <v/>
      </c>
      <c r="Y221" t="str">
        <f>""</f>
        <v/>
      </c>
      <c r="Z221" t="str">
        <f>""</f>
        <v/>
      </c>
      <c r="AA221" t="str">
        <f>""</f>
        <v/>
      </c>
      <c r="AB221" t="str">
        <f>""</f>
        <v/>
      </c>
      <c r="AC221" t="str">
        <f>""</f>
        <v/>
      </c>
      <c r="AD221" t="str">
        <f>""</f>
        <v/>
      </c>
      <c r="AE221" t="str">
        <f>""</f>
        <v/>
      </c>
      <c r="AF221" t="str">
        <f>""</f>
        <v/>
      </c>
      <c r="AG221" t="str">
        <f>""</f>
        <v/>
      </c>
      <c r="AH221" t="str">
        <f>""</f>
        <v/>
      </c>
      <c r="AI221" t="str">
        <f>""</f>
        <v/>
      </c>
      <c r="AJ221" t="str">
        <f>""</f>
        <v/>
      </c>
      <c r="AK221" t="str">
        <f>""</f>
        <v/>
      </c>
      <c r="AL221" t="str">
        <f>""</f>
        <v/>
      </c>
      <c r="AM221" t="str">
        <f>""</f>
        <v/>
      </c>
      <c r="AN221" t="str">
        <f>""</f>
        <v/>
      </c>
      <c r="AO221" t="str">
        <f>""</f>
        <v/>
      </c>
      <c r="AP221" t="str">
        <f>""</f>
        <v/>
      </c>
      <c r="AQ221" t="str">
        <f>""</f>
        <v/>
      </c>
      <c r="AR221" t="str">
        <f>""</f>
        <v/>
      </c>
      <c r="AS221" t="str">
        <f>""</f>
        <v/>
      </c>
      <c r="AT221" t="str">
        <f>""</f>
        <v/>
      </c>
      <c r="AU221" t="str">
        <f>""</f>
        <v/>
      </c>
      <c r="AV221" t="str">
        <f>""</f>
        <v/>
      </c>
      <c r="AW221" t="str">
        <f>"-0.068***"</f>
        <v>-0.068***</v>
      </c>
      <c r="AX221" t="str">
        <f>""</f>
        <v/>
      </c>
      <c r="AY221" t="str">
        <f>""</f>
        <v/>
      </c>
      <c r="AZ221" t="str">
        <f>""</f>
        <v/>
      </c>
      <c r="BA221" t="str">
        <f>""</f>
        <v/>
      </c>
    </row>
    <row r="222" spans="2:53" x14ac:dyDescent="0.2">
      <c r="B222" t="str">
        <f>""</f>
        <v/>
      </c>
      <c r="C222" t="str">
        <f>""</f>
        <v/>
      </c>
      <c r="D222" t="str">
        <f>""</f>
        <v/>
      </c>
      <c r="E222" t="str">
        <f>""</f>
        <v/>
      </c>
      <c r="F222" t="str">
        <f>""</f>
        <v/>
      </c>
      <c r="G222" t="str">
        <f>""</f>
        <v/>
      </c>
      <c r="H222" t="str">
        <f>""</f>
        <v/>
      </c>
      <c r="I222" t="str">
        <f>""</f>
        <v/>
      </c>
      <c r="J222" t="str">
        <f>""</f>
        <v/>
      </c>
      <c r="K222" t="str">
        <f>""</f>
        <v/>
      </c>
      <c r="L222" t="str">
        <f>""</f>
        <v/>
      </c>
      <c r="M222" t="str">
        <f>""</f>
        <v/>
      </c>
      <c r="N222" t="str">
        <f>""</f>
        <v/>
      </c>
      <c r="O222" t="str">
        <f>""</f>
        <v/>
      </c>
      <c r="P222" t="str">
        <f>""</f>
        <v/>
      </c>
      <c r="Q222" t="str">
        <f>""</f>
        <v/>
      </c>
      <c r="R222" t="str">
        <f>""</f>
        <v/>
      </c>
      <c r="S222" t="str">
        <f>""</f>
        <v/>
      </c>
      <c r="T222" t="str">
        <f>""</f>
        <v/>
      </c>
      <c r="U222" t="str">
        <f>""</f>
        <v/>
      </c>
      <c r="V222" t="str">
        <f>""</f>
        <v/>
      </c>
      <c r="W222" t="str">
        <f>""</f>
        <v/>
      </c>
      <c r="X222" t="str">
        <f>""</f>
        <v/>
      </c>
      <c r="Y222" t="str">
        <f>""</f>
        <v/>
      </c>
      <c r="Z222" t="str">
        <f>""</f>
        <v/>
      </c>
      <c r="AA222" t="str">
        <f>""</f>
        <v/>
      </c>
      <c r="AB222" t="str">
        <f>""</f>
        <v/>
      </c>
      <c r="AC222" t="str">
        <f>""</f>
        <v/>
      </c>
      <c r="AD222" t="str">
        <f>""</f>
        <v/>
      </c>
      <c r="AE222" t="str">
        <f>""</f>
        <v/>
      </c>
      <c r="AF222" t="str">
        <f>""</f>
        <v/>
      </c>
      <c r="AG222" t="str">
        <f>""</f>
        <v/>
      </c>
      <c r="AH222" t="str">
        <f>""</f>
        <v/>
      </c>
      <c r="AI222" t="str">
        <f>""</f>
        <v/>
      </c>
      <c r="AJ222" t="str">
        <f>""</f>
        <v/>
      </c>
      <c r="AK222" t="str">
        <f>""</f>
        <v/>
      </c>
      <c r="AL222" t="str">
        <f>""</f>
        <v/>
      </c>
      <c r="AM222" t="str">
        <f>""</f>
        <v/>
      </c>
      <c r="AN222" t="str">
        <f>""</f>
        <v/>
      </c>
      <c r="AO222" t="str">
        <f>""</f>
        <v/>
      </c>
      <c r="AP222" t="str">
        <f>""</f>
        <v/>
      </c>
      <c r="AQ222" t="str">
        <f>""</f>
        <v/>
      </c>
      <c r="AR222" t="str">
        <f>""</f>
        <v/>
      </c>
      <c r="AS222" t="str">
        <f>""</f>
        <v/>
      </c>
      <c r="AT222" t="str">
        <f>""</f>
        <v/>
      </c>
      <c r="AU222" t="str">
        <f>""</f>
        <v/>
      </c>
      <c r="AV222" t="str">
        <f>""</f>
        <v/>
      </c>
      <c r="AW222" t="str">
        <f>"[0.024]"</f>
        <v>[0.024]</v>
      </c>
      <c r="AX222" t="str">
        <f>""</f>
        <v/>
      </c>
      <c r="AY222" t="str">
        <f>""</f>
        <v/>
      </c>
      <c r="AZ222" t="str">
        <f>""</f>
        <v/>
      </c>
      <c r="BA222" t="str">
        <f>""</f>
        <v/>
      </c>
    </row>
    <row r="223" spans="2:53" x14ac:dyDescent="0.2">
      <c r="B223" t="str">
        <f>"Interaction"</f>
        <v>Interaction</v>
      </c>
      <c r="C223" t="str">
        <f>""</f>
        <v/>
      </c>
      <c r="D223" t="str">
        <f>""</f>
        <v/>
      </c>
      <c r="E223" t="str">
        <f>""</f>
        <v/>
      </c>
      <c r="F223" t="str">
        <f>""</f>
        <v/>
      </c>
      <c r="G223" t="str">
        <f>""</f>
        <v/>
      </c>
      <c r="H223" t="str">
        <f>""</f>
        <v/>
      </c>
      <c r="I223" t="str">
        <f>""</f>
        <v/>
      </c>
      <c r="J223" t="str">
        <f>""</f>
        <v/>
      </c>
      <c r="K223" t="str">
        <f>""</f>
        <v/>
      </c>
      <c r="L223" t="str">
        <f>""</f>
        <v/>
      </c>
      <c r="M223" t="str">
        <f>""</f>
        <v/>
      </c>
      <c r="N223" t="str">
        <f>""</f>
        <v/>
      </c>
      <c r="O223" t="str">
        <f>""</f>
        <v/>
      </c>
      <c r="P223" t="str">
        <f>""</f>
        <v/>
      </c>
      <c r="Q223" t="str">
        <f>""</f>
        <v/>
      </c>
      <c r="R223" t="str">
        <f>""</f>
        <v/>
      </c>
      <c r="S223" t="str">
        <f>""</f>
        <v/>
      </c>
      <c r="T223" t="str">
        <f>""</f>
        <v/>
      </c>
      <c r="U223" t="str">
        <f>""</f>
        <v/>
      </c>
      <c r="V223" t="str">
        <f>""</f>
        <v/>
      </c>
      <c r="W223" t="str">
        <f>""</f>
        <v/>
      </c>
      <c r="X223" t="str">
        <f>""</f>
        <v/>
      </c>
      <c r="Y223" t="str">
        <f>""</f>
        <v/>
      </c>
      <c r="Z223" t="str">
        <f>""</f>
        <v/>
      </c>
      <c r="AA223" t="str">
        <f>""</f>
        <v/>
      </c>
      <c r="AB223" t="str">
        <f>""</f>
        <v/>
      </c>
      <c r="AC223" t="str">
        <f>""</f>
        <v/>
      </c>
      <c r="AD223" t="str">
        <f>""</f>
        <v/>
      </c>
      <c r="AE223" t="str">
        <f>""</f>
        <v/>
      </c>
      <c r="AF223" t="str">
        <f>""</f>
        <v/>
      </c>
      <c r="AG223" t="str">
        <f>""</f>
        <v/>
      </c>
      <c r="AH223" t="str">
        <f>""</f>
        <v/>
      </c>
      <c r="AI223" t="str">
        <f>""</f>
        <v/>
      </c>
      <c r="AJ223" t="str">
        <f>""</f>
        <v/>
      </c>
      <c r="AK223" t="str">
        <f>""</f>
        <v/>
      </c>
      <c r="AL223" t="str">
        <f>""</f>
        <v/>
      </c>
      <c r="AM223" t="str">
        <f>""</f>
        <v/>
      </c>
      <c r="AN223" t="str">
        <f>""</f>
        <v/>
      </c>
      <c r="AO223" t="str">
        <f>""</f>
        <v/>
      </c>
      <c r="AP223" t="str">
        <f>""</f>
        <v/>
      </c>
      <c r="AQ223" t="str">
        <f>""</f>
        <v/>
      </c>
      <c r="AR223" t="str">
        <f>""</f>
        <v/>
      </c>
      <c r="AS223" t="str">
        <f>""</f>
        <v/>
      </c>
      <c r="AT223" t="str">
        <f>""</f>
        <v/>
      </c>
      <c r="AU223" t="str">
        <f>""</f>
        <v/>
      </c>
      <c r="AV223" t="str">
        <f>""</f>
        <v/>
      </c>
      <c r="AW223" t="str">
        <f>"0.001"</f>
        <v>0.001</v>
      </c>
      <c r="AX223" t="str">
        <f>""</f>
        <v/>
      </c>
      <c r="AY223" t="str">
        <f>""</f>
        <v/>
      </c>
      <c r="AZ223" t="str">
        <f>""</f>
        <v/>
      </c>
      <c r="BA223" t="str">
        <f>""</f>
        <v/>
      </c>
    </row>
    <row r="224" spans="2:53" x14ac:dyDescent="0.2">
      <c r="B224" t="str">
        <f>""</f>
        <v/>
      </c>
      <c r="C224" t="str">
        <f>""</f>
        <v/>
      </c>
      <c r="D224" t="str">
        <f>""</f>
        <v/>
      </c>
      <c r="E224" t="str">
        <f>""</f>
        <v/>
      </c>
      <c r="F224" t="str">
        <f>""</f>
        <v/>
      </c>
      <c r="G224" t="str">
        <f>""</f>
        <v/>
      </c>
      <c r="H224" t="str">
        <f>""</f>
        <v/>
      </c>
      <c r="I224" t="str">
        <f>""</f>
        <v/>
      </c>
      <c r="J224" t="str">
        <f>""</f>
        <v/>
      </c>
      <c r="K224" t="str">
        <f>""</f>
        <v/>
      </c>
      <c r="L224" t="str">
        <f>""</f>
        <v/>
      </c>
      <c r="M224" t="str">
        <f>""</f>
        <v/>
      </c>
      <c r="N224" t="str">
        <f>""</f>
        <v/>
      </c>
      <c r="O224" t="str">
        <f>""</f>
        <v/>
      </c>
      <c r="P224" t="str">
        <f>""</f>
        <v/>
      </c>
      <c r="Q224" t="str">
        <f>""</f>
        <v/>
      </c>
      <c r="R224" t="str">
        <f>""</f>
        <v/>
      </c>
      <c r="S224" t="str">
        <f>""</f>
        <v/>
      </c>
      <c r="T224" t="str">
        <f>""</f>
        <v/>
      </c>
      <c r="U224" t="str">
        <f>""</f>
        <v/>
      </c>
      <c r="V224" t="str">
        <f>""</f>
        <v/>
      </c>
      <c r="W224" t="str">
        <f>""</f>
        <v/>
      </c>
      <c r="X224" t="str">
        <f>""</f>
        <v/>
      </c>
      <c r="Y224" t="str">
        <f>""</f>
        <v/>
      </c>
      <c r="Z224" t="str">
        <f>""</f>
        <v/>
      </c>
      <c r="AA224" t="str">
        <f>""</f>
        <v/>
      </c>
      <c r="AB224" t="str">
        <f>""</f>
        <v/>
      </c>
      <c r="AC224" t="str">
        <f>""</f>
        <v/>
      </c>
      <c r="AD224" t="str">
        <f>""</f>
        <v/>
      </c>
      <c r="AE224" t="str">
        <f>""</f>
        <v/>
      </c>
      <c r="AF224" t="str">
        <f>""</f>
        <v/>
      </c>
      <c r="AG224" t="str">
        <f>""</f>
        <v/>
      </c>
      <c r="AH224" t="str">
        <f>""</f>
        <v/>
      </c>
      <c r="AI224" t="str">
        <f>""</f>
        <v/>
      </c>
      <c r="AJ224" t="str">
        <f>""</f>
        <v/>
      </c>
      <c r="AK224" t="str">
        <f>""</f>
        <v/>
      </c>
      <c r="AL224" t="str">
        <f>""</f>
        <v/>
      </c>
      <c r="AM224" t="str">
        <f>""</f>
        <v/>
      </c>
      <c r="AN224" t="str">
        <f>""</f>
        <v/>
      </c>
      <c r="AO224" t="str">
        <f>""</f>
        <v/>
      </c>
      <c r="AP224" t="str">
        <f>""</f>
        <v/>
      </c>
      <c r="AQ224" t="str">
        <f>""</f>
        <v/>
      </c>
      <c r="AR224" t="str">
        <f>""</f>
        <v/>
      </c>
      <c r="AS224" t="str">
        <f>""</f>
        <v/>
      </c>
      <c r="AT224" t="str">
        <f>""</f>
        <v/>
      </c>
      <c r="AU224" t="str">
        <f>""</f>
        <v/>
      </c>
      <c r="AV224" t="str">
        <f>""</f>
        <v/>
      </c>
      <c r="AW224" t="str">
        <f>"[0.016]"</f>
        <v>[0.016]</v>
      </c>
      <c r="AX224" t="str">
        <f>""</f>
        <v/>
      </c>
      <c r="AY224" t="str">
        <f>""</f>
        <v/>
      </c>
      <c r="AZ224" t="str">
        <f>""</f>
        <v/>
      </c>
      <c r="BA224" t="str">
        <f>""</f>
        <v/>
      </c>
    </row>
    <row r="225" spans="2:53" x14ac:dyDescent="0.2">
      <c r="B225" t="str">
        <f>"Share of males  who left household 1998-2007"</f>
        <v>Share of males  who left household 1998-2007</v>
      </c>
      <c r="C225" t="str">
        <f>""</f>
        <v/>
      </c>
      <c r="D225" t="str">
        <f>""</f>
        <v/>
      </c>
      <c r="E225" t="str">
        <f>""</f>
        <v/>
      </c>
      <c r="F225" t="str">
        <f>""</f>
        <v/>
      </c>
      <c r="G225" t="str">
        <f>""</f>
        <v/>
      </c>
      <c r="H225" t="str">
        <f>""</f>
        <v/>
      </c>
      <c r="I225" t="str">
        <f>""</f>
        <v/>
      </c>
      <c r="J225" t="str">
        <f>""</f>
        <v/>
      </c>
      <c r="K225" t="str">
        <f>""</f>
        <v/>
      </c>
      <c r="L225" t="str">
        <f>""</f>
        <v/>
      </c>
      <c r="M225" t="str">
        <f>""</f>
        <v/>
      </c>
      <c r="N225" t="str">
        <f>""</f>
        <v/>
      </c>
      <c r="O225" t="str">
        <f>""</f>
        <v/>
      </c>
      <c r="P225" t="str">
        <f>""</f>
        <v/>
      </c>
      <c r="Q225" t="str">
        <f>""</f>
        <v/>
      </c>
      <c r="R225" t="str">
        <f>""</f>
        <v/>
      </c>
      <c r="S225" t="str">
        <f>""</f>
        <v/>
      </c>
      <c r="T225" t="str">
        <f>""</f>
        <v/>
      </c>
      <c r="U225" t="str">
        <f>""</f>
        <v/>
      </c>
      <c r="V225" t="str">
        <f>""</f>
        <v/>
      </c>
      <c r="W225" t="str">
        <f>""</f>
        <v/>
      </c>
      <c r="X225" t="str">
        <f>""</f>
        <v/>
      </c>
      <c r="Y225" t="str">
        <f>""</f>
        <v/>
      </c>
      <c r="Z225" t="str">
        <f>""</f>
        <v/>
      </c>
      <c r="AA225" t="str">
        <f>""</f>
        <v/>
      </c>
      <c r="AB225" t="str">
        <f>""</f>
        <v/>
      </c>
      <c r="AC225" t="str">
        <f>""</f>
        <v/>
      </c>
      <c r="AD225" t="str">
        <f>""</f>
        <v/>
      </c>
      <c r="AE225" t="str">
        <f>""</f>
        <v/>
      </c>
      <c r="AF225" t="str">
        <f>""</f>
        <v/>
      </c>
      <c r="AG225" t="str">
        <f>""</f>
        <v/>
      </c>
      <c r="AH225" t="str">
        <f>""</f>
        <v/>
      </c>
      <c r="AI225" t="str">
        <f>""</f>
        <v/>
      </c>
      <c r="AJ225" t="str">
        <f>""</f>
        <v/>
      </c>
      <c r="AK225" t="str">
        <f>""</f>
        <v/>
      </c>
      <c r="AL225" t="str">
        <f>""</f>
        <v/>
      </c>
      <c r="AM225" t="str">
        <f>""</f>
        <v/>
      </c>
      <c r="AN225" t="str">
        <f>""</f>
        <v/>
      </c>
      <c r="AO225" t="str">
        <f>""</f>
        <v/>
      </c>
      <c r="AP225" t="str">
        <f>""</f>
        <v/>
      </c>
      <c r="AQ225" t="str">
        <f>""</f>
        <v/>
      </c>
      <c r="AR225" t="str">
        <f>""</f>
        <v/>
      </c>
      <c r="AS225" t="str">
        <f>""</f>
        <v/>
      </c>
      <c r="AT225" t="str">
        <f>""</f>
        <v/>
      </c>
      <c r="AU225" t="str">
        <f>""</f>
        <v/>
      </c>
      <c r="AV225" t="str">
        <f>""</f>
        <v/>
      </c>
      <c r="AW225" t="str">
        <f>""</f>
        <v/>
      </c>
      <c r="AX225" t="str">
        <f>"-0.145***"</f>
        <v>-0.145***</v>
      </c>
      <c r="AY225" t="str">
        <f>""</f>
        <v/>
      </c>
      <c r="AZ225" t="str">
        <f>""</f>
        <v/>
      </c>
      <c r="BA225" t="str">
        <f>""</f>
        <v/>
      </c>
    </row>
    <row r="226" spans="2:53" x14ac:dyDescent="0.2">
      <c r="B226" t="str">
        <f>""</f>
        <v/>
      </c>
      <c r="C226" t="str">
        <f>""</f>
        <v/>
      </c>
      <c r="D226" t="str">
        <f>""</f>
        <v/>
      </c>
      <c r="E226" t="str">
        <f>""</f>
        <v/>
      </c>
      <c r="F226" t="str">
        <f>""</f>
        <v/>
      </c>
      <c r="G226" t="str">
        <f>""</f>
        <v/>
      </c>
      <c r="H226" t="str">
        <f>""</f>
        <v/>
      </c>
      <c r="I226" t="str">
        <f>""</f>
        <v/>
      </c>
      <c r="J226" t="str">
        <f>""</f>
        <v/>
      </c>
      <c r="K226" t="str">
        <f>""</f>
        <v/>
      </c>
      <c r="L226" t="str">
        <f>""</f>
        <v/>
      </c>
      <c r="M226" t="str">
        <f>""</f>
        <v/>
      </c>
      <c r="N226" t="str">
        <f>""</f>
        <v/>
      </c>
      <c r="O226" t="str">
        <f>""</f>
        <v/>
      </c>
      <c r="P226" t="str">
        <f>""</f>
        <v/>
      </c>
      <c r="Q226" t="str">
        <f>""</f>
        <v/>
      </c>
      <c r="R226" t="str">
        <f>""</f>
        <v/>
      </c>
      <c r="S226" t="str">
        <f>""</f>
        <v/>
      </c>
      <c r="T226" t="str">
        <f>""</f>
        <v/>
      </c>
      <c r="U226" t="str">
        <f>""</f>
        <v/>
      </c>
      <c r="V226" t="str">
        <f>""</f>
        <v/>
      </c>
      <c r="W226" t="str">
        <f>""</f>
        <v/>
      </c>
      <c r="X226" t="str">
        <f>""</f>
        <v/>
      </c>
      <c r="Y226" t="str">
        <f>""</f>
        <v/>
      </c>
      <c r="Z226" t="str">
        <f>""</f>
        <v/>
      </c>
      <c r="AA226" t="str">
        <f>""</f>
        <v/>
      </c>
      <c r="AB226" t="str">
        <f>""</f>
        <v/>
      </c>
      <c r="AC226" t="str">
        <f>""</f>
        <v/>
      </c>
      <c r="AD226" t="str">
        <f>""</f>
        <v/>
      </c>
      <c r="AE226" t="str">
        <f>""</f>
        <v/>
      </c>
      <c r="AF226" t="str">
        <f>""</f>
        <v/>
      </c>
      <c r="AG226" t="str">
        <f>""</f>
        <v/>
      </c>
      <c r="AH226" t="str">
        <f>""</f>
        <v/>
      </c>
      <c r="AI226" t="str">
        <f>""</f>
        <v/>
      </c>
      <c r="AJ226" t="str">
        <f>""</f>
        <v/>
      </c>
      <c r="AK226" t="str">
        <f>""</f>
        <v/>
      </c>
      <c r="AL226" t="str">
        <f>""</f>
        <v/>
      </c>
      <c r="AM226" t="str">
        <f>""</f>
        <v/>
      </c>
      <c r="AN226" t="str">
        <f>""</f>
        <v/>
      </c>
      <c r="AO226" t="str">
        <f>""</f>
        <v/>
      </c>
      <c r="AP226" t="str">
        <f>""</f>
        <v/>
      </c>
      <c r="AQ226" t="str">
        <f>""</f>
        <v/>
      </c>
      <c r="AR226" t="str">
        <f>""</f>
        <v/>
      </c>
      <c r="AS226" t="str">
        <f>""</f>
        <v/>
      </c>
      <c r="AT226" t="str">
        <f>""</f>
        <v/>
      </c>
      <c r="AU226" t="str">
        <f>""</f>
        <v/>
      </c>
      <c r="AV226" t="str">
        <f>""</f>
        <v/>
      </c>
      <c r="AW226" t="str">
        <f>""</f>
        <v/>
      </c>
      <c r="AX226" t="str">
        <f>"[0.050]"</f>
        <v>[0.050]</v>
      </c>
      <c r="AY226" t="str">
        <f>""</f>
        <v/>
      </c>
      <c r="AZ226" t="str">
        <f>""</f>
        <v/>
      </c>
      <c r="BA226" t="str">
        <f>""</f>
        <v/>
      </c>
    </row>
    <row r="227" spans="2:53" x14ac:dyDescent="0.2">
      <c r="B227" t="str">
        <f>"Interaction"</f>
        <v>Interaction</v>
      </c>
      <c r="C227" t="str">
        <f>""</f>
        <v/>
      </c>
      <c r="D227" t="str">
        <f>""</f>
        <v/>
      </c>
      <c r="E227" t="str">
        <f>""</f>
        <v/>
      </c>
      <c r="F227" t="str">
        <f>""</f>
        <v/>
      </c>
      <c r="G227" t="str">
        <f>""</f>
        <v/>
      </c>
      <c r="H227" t="str">
        <f>""</f>
        <v/>
      </c>
      <c r="I227" t="str">
        <f>""</f>
        <v/>
      </c>
      <c r="J227" t="str">
        <f>""</f>
        <v/>
      </c>
      <c r="K227" t="str">
        <f>""</f>
        <v/>
      </c>
      <c r="L227" t="str">
        <f>""</f>
        <v/>
      </c>
      <c r="M227" t="str">
        <f>""</f>
        <v/>
      </c>
      <c r="N227" t="str">
        <f>""</f>
        <v/>
      </c>
      <c r="O227" t="str">
        <f>""</f>
        <v/>
      </c>
      <c r="P227" t="str">
        <f>""</f>
        <v/>
      </c>
      <c r="Q227" t="str">
        <f>""</f>
        <v/>
      </c>
      <c r="R227" t="str">
        <f>""</f>
        <v/>
      </c>
      <c r="S227" t="str">
        <f>""</f>
        <v/>
      </c>
      <c r="T227" t="str">
        <f>""</f>
        <v/>
      </c>
      <c r="U227" t="str">
        <f>""</f>
        <v/>
      </c>
      <c r="V227" t="str">
        <f>""</f>
        <v/>
      </c>
      <c r="W227" t="str">
        <f>""</f>
        <v/>
      </c>
      <c r="X227" t="str">
        <f>""</f>
        <v/>
      </c>
      <c r="Y227" t="str">
        <f>""</f>
        <v/>
      </c>
      <c r="Z227" t="str">
        <f>""</f>
        <v/>
      </c>
      <c r="AA227" t="str">
        <f>""</f>
        <v/>
      </c>
      <c r="AB227" t="str">
        <f>""</f>
        <v/>
      </c>
      <c r="AC227" t="str">
        <f>""</f>
        <v/>
      </c>
      <c r="AD227" t="str">
        <f>""</f>
        <v/>
      </c>
      <c r="AE227" t="str">
        <f>""</f>
        <v/>
      </c>
      <c r="AF227" t="str">
        <f>""</f>
        <v/>
      </c>
      <c r="AG227" t="str">
        <f>""</f>
        <v/>
      </c>
      <c r="AH227" t="str">
        <f>""</f>
        <v/>
      </c>
      <c r="AI227" t="str">
        <f>""</f>
        <v/>
      </c>
      <c r="AJ227" t="str">
        <f>""</f>
        <v/>
      </c>
      <c r="AK227" t="str">
        <f>""</f>
        <v/>
      </c>
      <c r="AL227" t="str">
        <f>""</f>
        <v/>
      </c>
      <c r="AM227" t="str">
        <f>""</f>
        <v/>
      </c>
      <c r="AN227" t="str">
        <f>""</f>
        <v/>
      </c>
      <c r="AO227" t="str">
        <f>""</f>
        <v/>
      </c>
      <c r="AP227" t="str">
        <f>""</f>
        <v/>
      </c>
      <c r="AQ227" t="str">
        <f>""</f>
        <v/>
      </c>
      <c r="AR227" t="str">
        <f>""</f>
        <v/>
      </c>
      <c r="AS227" t="str">
        <f>""</f>
        <v/>
      </c>
      <c r="AT227" t="str">
        <f>""</f>
        <v/>
      </c>
      <c r="AU227" t="str">
        <f>""</f>
        <v/>
      </c>
      <c r="AV227" t="str">
        <f>""</f>
        <v/>
      </c>
      <c r="AW227" t="str">
        <f>""</f>
        <v/>
      </c>
      <c r="AX227" t="str">
        <f>"0.022"</f>
        <v>0.022</v>
      </c>
      <c r="AY227" t="str">
        <f>""</f>
        <v/>
      </c>
      <c r="AZ227" t="str">
        <f>""</f>
        <v/>
      </c>
      <c r="BA227" t="str">
        <f>""</f>
        <v/>
      </c>
    </row>
    <row r="228" spans="2:53" x14ac:dyDescent="0.2">
      <c r="B228" t="str">
        <f>""</f>
        <v/>
      </c>
      <c r="C228" t="str">
        <f>""</f>
        <v/>
      </c>
      <c r="D228" t="str">
        <f>""</f>
        <v/>
      </c>
      <c r="E228" t="str">
        <f>""</f>
        <v/>
      </c>
      <c r="F228" t="str">
        <f>""</f>
        <v/>
      </c>
      <c r="G228" t="str">
        <f>""</f>
        <v/>
      </c>
      <c r="H228" t="str">
        <f>""</f>
        <v/>
      </c>
      <c r="I228" t="str">
        <f>""</f>
        <v/>
      </c>
      <c r="J228" t="str">
        <f>""</f>
        <v/>
      </c>
      <c r="K228" t="str">
        <f>""</f>
        <v/>
      </c>
      <c r="L228" t="str">
        <f>""</f>
        <v/>
      </c>
      <c r="M228" t="str">
        <f>""</f>
        <v/>
      </c>
      <c r="N228" t="str">
        <f>""</f>
        <v/>
      </c>
      <c r="O228" t="str">
        <f>""</f>
        <v/>
      </c>
      <c r="P228" t="str">
        <f>""</f>
        <v/>
      </c>
      <c r="Q228" t="str">
        <f>""</f>
        <v/>
      </c>
      <c r="R228" t="str">
        <f>""</f>
        <v/>
      </c>
      <c r="S228" t="str">
        <f>""</f>
        <v/>
      </c>
      <c r="T228" t="str">
        <f>""</f>
        <v/>
      </c>
      <c r="U228" t="str">
        <f>""</f>
        <v/>
      </c>
      <c r="V228" t="str">
        <f>""</f>
        <v/>
      </c>
      <c r="W228" t="str">
        <f>""</f>
        <v/>
      </c>
      <c r="X228" t="str">
        <f>""</f>
        <v/>
      </c>
      <c r="Y228" t="str">
        <f>""</f>
        <v/>
      </c>
      <c r="Z228" t="str">
        <f>""</f>
        <v/>
      </c>
      <c r="AA228" t="str">
        <f>""</f>
        <v/>
      </c>
      <c r="AB228" t="str">
        <f>""</f>
        <v/>
      </c>
      <c r="AC228" t="str">
        <f>""</f>
        <v/>
      </c>
      <c r="AD228" t="str">
        <f>""</f>
        <v/>
      </c>
      <c r="AE228" t="str">
        <f>""</f>
        <v/>
      </c>
      <c r="AF228" t="str">
        <f>""</f>
        <v/>
      </c>
      <c r="AG228" t="str">
        <f>""</f>
        <v/>
      </c>
      <c r="AH228" t="str">
        <f>""</f>
        <v/>
      </c>
      <c r="AI228" t="str">
        <f>""</f>
        <v/>
      </c>
      <c r="AJ228" t="str">
        <f>""</f>
        <v/>
      </c>
      <c r="AK228" t="str">
        <f>""</f>
        <v/>
      </c>
      <c r="AL228" t="str">
        <f>""</f>
        <v/>
      </c>
      <c r="AM228" t="str">
        <f>""</f>
        <v/>
      </c>
      <c r="AN228" t="str">
        <f>""</f>
        <v/>
      </c>
      <c r="AO228" t="str">
        <f>""</f>
        <v/>
      </c>
      <c r="AP228" t="str">
        <f>""</f>
        <v/>
      </c>
      <c r="AQ228" t="str">
        <f>""</f>
        <v/>
      </c>
      <c r="AR228" t="str">
        <f>""</f>
        <v/>
      </c>
      <c r="AS228" t="str">
        <f>""</f>
        <v/>
      </c>
      <c r="AT228" t="str">
        <f>""</f>
        <v/>
      </c>
      <c r="AU228" t="str">
        <f>""</f>
        <v/>
      </c>
      <c r="AV228" t="str">
        <f>""</f>
        <v/>
      </c>
      <c r="AW228" t="str">
        <f>""</f>
        <v/>
      </c>
      <c r="AX228" t="str">
        <f>"[0.024]"</f>
        <v>[0.024]</v>
      </c>
      <c r="AY228" t="str">
        <f>""</f>
        <v/>
      </c>
      <c r="AZ228" t="str">
        <f>""</f>
        <v/>
      </c>
      <c r="BA228" t="str">
        <f>""</f>
        <v/>
      </c>
    </row>
    <row r="229" spans="2:53" x14ac:dyDescent="0.2">
      <c r="B229" t="str">
        <f>"Index of household victimization (sum) (all shocks - sum) - PCA"</f>
        <v>Index of household victimization (sum) (all shocks - sum) - PCA</v>
      </c>
      <c r="C229" t="str">
        <f>""</f>
        <v/>
      </c>
      <c r="D229" t="str">
        <f>""</f>
        <v/>
      </c>
      <c r="E229" t="str">
        <f>""</f>
        <v/>
      </c>
      <c r="F229" t="str">
        <f>""</f>
        <v/>
      </c>
      <c r="G229" t="str">
        <f>""</f>
        <v/>
      </c>
      <c r="H229" t="str">
        <f>""</f>
        <v/>
      </c>
      <c r="I229" t="str">
        <f>""</f>
        <v/>
      </c>
      <c r="J229" t="str">
        <f>""</f>
        <v/>
      </c>
      <c r="K229" t="str">
        <f>""</f>
        <v/>
      </c>
      <c r="L229" t="str">
        <f>""</f>
        <v/>
      </c>
      <c r="M229" t="str">
        <f>""</f>
        <v/>
      </c>
      <c r="N229" t="str">
        <f>""</f>
        <v/>
      </c>
      <c r="O229" t="str">
        <f>""</f>
        <v/>
      </c>
      <c r="P229" t="str">
        <f>""</f>
        <v/>
      </c>
      <c r="Q229" t="str">
        <f>""</f>
        <v/>
      </c>
      <c r="R229" t="str">
        <f>""</f>
        <v/>
      </c>
      <c r="S229" t="str">
        <f>""</f>
        <v/>
      </c>
      <c r="T229" t="str">
        <f>""</f>
        <v/>
      </c>
      <c r="U229" t="str">
        <f>""</f>
        <v/>
      </c>
      <c r="V229" t="str">
        <f>""</f>
        <v/>
      </c>
      <c r="W229" t="str">
        <f>""</f>
        <v/>
      </c>
      <c r="X229" t="str">
        <f>""</f>
        <v/>
      </c>
      <c r="Y229" t="str">
        <f>""</f>
        <v/>
      </c>
      <c r="Z229" t="str">
        <f>""</f>
        <v/>
      </c>
      <c r="AA229" t="str">
        <f>""</f>
        <v/>
      </c>
      <c r="AB229" t="str">
        <f>""</f>
        <v/>
      </c>
      <c r="AC229" t="str">
        <f>""</f>
        <v/>
      </c>
      <c r="AD229" t="str">
        <f>""</f>
        <v/>
      </c>
      <c r="AE229" t="str">
        <f>""</f>
        <v/>
      </c>
      <c r="AF229" t="str">
        <f>""</f>
        <v/>
      </c>
      <c r="AG229" t="str">
        <f>""</f>
        <v/>
      </c>
      <c r="AH229" t="str">
        <f>""</f>
        <v/>
      </c>
      <c r="AI229" t="str">
        <f>""</f>
        <v/>
      </c>
      <c r="AJ229" t="str">
        <f>""</f>
        <v/>
      </c>
      <c r="AK229" t="str">
        <f>""</f>
        <v/>
      </c>
      <c r="AL229" t="str">
        <f>""</f>
        <v/>
      </c>
      <c r="AM229" t="str">
        <f>""</f>
        <v/>
      </c>
      <c r="AN229" t="str">
        <f>""</f>
        <v/>
      </c>
      <c r="AO229" t="str">
        <f>""</f>
        <v/>
      </c>
      <c r="AP229" t="str">
        <f>""</f>
        <v/>
      </c>
      <c r="AQ229" t="str">
        <f>""</f>
        <v/>
      </c>
      <c r="AR229" t="str">
        <f>""</f>
        <v/>
      </c>
      <c r="AS229" t="str">
        <f>""</f>
        <v/>
      </c>
      <c r="AT229" t="str">
        <f>""</f>
        <v/>
      </c>
      <c r="AU229" t="str">
        <f>""</f>
        <v/>
      </c>
      <c r="AV229" t="str">
        <f>""</f>
        <v/>
      </c>
      <c r="AW229" t="str">
        <f>""</f>
        <v/>
      </c>
      <c r="AX229" t="str">
        <f>""</f>
        <v/>
      </c>
      <c r="AY229" t="str">
        <f>"0.010"</f>
        <v>0.010</v>
      </c>
      <c r="AZ229" t="str">
        <f>"0.012"</f>
        <v>0.012</v>
      </c>
      <c r="BA229" t="str">
        <f>"0.008"</f>
        <v>0.008</v>
      </c>
    </row>
    <row r="230" spans="2:53" x14ac:dyDescent="0.2">
      <c r="B230" t="str">
        <f>""</f>
        <v/>
      </c>
      <c r="C230" t="str">
        <f>""</f>
        <v/>
      </c>
      <c r="D230" t="str">
        <f>""</f>
        <v/>
      </c>
      <c r="E230" t="str">
        <f>""</f>
        <v/>
      </c>
      <c r="F230" t="str">
        <f>""</f>
        <v/>
      </c>
      <c r="G230" t="str">
        <f>""</f>
        <v/>
      </c>
      <c r="H230" t="str">
        <f>""</f>
        <v/>
      </c>
      <c r="I230" t="str">
        <f>""</f>
        <v/>
      </c>
      <c r="J230" t="str">
        <f>""</f>
        <v/>
      </c>
      <c r="K230" t="str">
        <f>""</f>
        <v/>
      </c>
      <c r="L230" t="str">
        <f>""</f>
        <v/>
      </c>
      <c r="M230" t="str">
        <f>""</f>
        <v/>
      </c>
      <c r="N230" t="str">
        <f>""</f>
        <v/>
      </c>
      <c r="O230" t="str">
        <f>""</f>
        <v/>
      </c>
      <c r="P230" t="str">
        <f>""</f>
        <v/>
      </c>
      <c r="Q230" t="str">
        <f>""</f>
        <v/>
      </c>
      <c r="R230" t="str">
        <f>""</f>
        <v/>
      </c>
      <c r="S230" t="str">
        <f>""</f>
        <v/>
      </c>
      <c r="T230" t="str">
        <f>""</f>
        <v/>
      </c>
      <c r="U230" t="str">
        <f>""</f>
        <v/>
      </c>
      <c r="V230" t="str">
        <f>""</f>
        <v/>
      </c>
      <c r="W230" t="str">
        <f>""</f>
        <v/>
      </c>
      <c r="X230" t="str">
        <f>""</f>
        <v/>
      </c>
      <c r="Y230" t="str">
        <f>""</f>
        <v/>
      </c>
      <c r="Z230" t="str">
        <f>""</f>
        <v/>
      </c>
      <c r="AA230" t="str">
        <f>""</f>
        <v/>
      </c>
      <c r="AB230" t="str">
        <f>""</f>
        <v/>
      </c>
      <c r="AC230" t="str">
        <f>""</f>
        <v/>
      </c>
      <c r="AD230" t="str">
        <f>""</f>
        <v/>
      </c>
      <c r="AE230" t="str">
        <f>""</f>
        <v/>
      </c>
      <c r="AF230" t="str">
        <f>""</f>
        <v/>
      </c>
      <c r="AG230" t="str">
        <f>""</f>
        <v/>
      </c>
      <c r="AH230" t="str">
        <f>""</f>
        <v/>
      </c>
      <c r="AI230" t="str">
        <f>""</f>
        <v/>
      </c>
      <c r="AJ230" t="str">
        <f>""</f>
        <v/>
      </c>
      <c r="AK230" t="str">
        <f>""</f>
        <v/>
      </c>
      <c r="AL230" t="str">
        <f>""</f>
        <v/>
      </c>
      <c r="AM230" t="str">
        <f>""</f>
        <v/>
      </c>
      <c r="AN230" t="str">
        <f>""</f>
        <v/>
      </c>
      <c r="AO230" t="str">
        <f>""</f>
        <v/>
      </c>
      <c r="AP230" t="str">
        <f>""</f>
        <v/>
      </c>
      <c r="AQ230" t="str">
        <f>""</f>
        <v/>
      </c>
      <c r="AR230" t="str">
        <f>""</f>
        <v/>
      </c>
      <c r="AS230" t="str">
        <f>""</f>
        <v/>
      </c>
      <c r="AT230" t="str">
        <f>""</f>
        <v/>
      </c>
      <c r="AU230" t="str">
        <f>""</f>
        <v/>
      </c>
      <c r="AV230" t="str">
        <f>""</f>
        <v/>
      </c>
      <c r="AW230" t="str">
        <f>""</f>
        <v/>
      </c>
      <c r="AX230" t="str">
        <f>""</f>
        <v/>
      </c>
      <c r="AY230" t="str">
        <f>"[0.018]"</f>
        <v>[0.018]</v>
      </c>
      <c r="AZ230" t="str">
        <f>"[0.015]"</f>
        <v>[0.015]</v>
      </c>
      <c r="BA230" t="str">
        <f>"[0.018]"</f>
        <v>[0.018]</v>
      </c>
    </row>
    <row r="231" spans="2:53" x14ac:dyDescent="0.2">
      <c r="B231" t="str">
        <f>"At least 1 male left the household in a given year (yes=1)"</f>
        <v>At least 1 male left the household in a given year (yes=1)</v>
      </c>
      <c r="C231" t="str">
        <f>""</f>
        <v/>
      </c>
      <c r="D231" t="str">
        <f>""</f>
        <v/>
      </c>
      <c r="E231" t="str">
        <f>""</f>
        <v/>
      </c>
      <c r="F231" t="str">
        <f>""</f>
        <v/>
      </c>
      <c r="G231" t="str">
        <f>""</f>
        <v/>
      </c>
      <c r="H231" t="str">
        <f>""</f>
        <v/>
      </c>
      <c r="I231" t="str">
        <f>""</f>
        <v/>
      </c>
      <c r="J231" t="str">
        <f>""</f>
        <v/>
      </c>
      <c r="K231" t="str">
        <f>""</f>
        <v/>
      </c>
      <c r="L231" t="str">
        <f>""</f>
        <v/>
      </c>
      <c r="M231" t="str">
        <f>""</f>
        <v/>
      </c>
      <c r="N231" t="str">
        <f>""</f>
        <v/>
      </c>
      <c r="O231" t="str">
        <f>""</f>
        <v/>
      </c>
      <c r="P231" t="str">
        <f>""</f>
        <v/>
      </c>
      <c r="Q231" t="str">
        <f>""</f>
        <v/>
      </c>
      <c r="R231" t="str">
        <f>""</f>
        <v/>
      </c>
      <c r="S231" t="str">
        <f>""</f>
        <v/>
      </c>
      <c r="T231" t="str">
        <f>""</f>
        <v/>
      </c>
      <c r="U231" t="str">
        <f>""</f>
        <v/>
      </c>
      <c r="V231" t="str">
        <f>""</f>
        <v/>
      </c>
      <c r="W231" t="str">
        <f>""</f>
        <v/>
      </c>
      <c r="X231" t="str">
        <f>""</f>
        <v/>
      </c>
      <c r="Y231" t="str">
        <f>""</f>
        <v/>
      </c>
      <c r="Z231" t="str">
        <f>""</f>
        <v/>
      </c>
      <c r="AA231" t="str">
        <f>""</f>
        <v/>
      </c>
      <c r="AB231" t="str">
        <f>""</f>
        <v/>
      </c>
      <c r="AC231" t="str">
        <f>""</f>
        <v/>
      </c>
      <c r="AD231" t="str">
        <f>""</f>
        <v/>
      </c>
      <c r="AE231" t="str">
        <f>""</f>
        <v/>
      </c>
      <c r="AF231" t="str">
        <f>""</f>
        <v/>
      </c>
      <c r="AG231" t="str">
        <f>""</f>
        <v/>
      </c>
      <c r="AH231" t="str">
        <f>""</f>
        <v/>
      </c>
      <c r="AI231" t="str">
        <f>""</f>
        <v/>
      </c>
      <c r="AJ231" t="str">
        <f>""</f>
        <v/>
      </c>
      <c r="AK231" t="str">
        <f>""</f>
        <v/>
      </c>
      <c r="AL231" t="str">
        <f>""</f>
        <v/>
      </c>
      <c r="AM231" t="str">
        <f>""</f>
        <v/>
      </c>
      <c r="AN231" t="str">
        <f>""</f>
        <v/>
      </c>
      <c r="AO231" t="str">
        <f>""</f>
        <v/>
      </c>
      <c r="AP231" t="str">
        <f>""</f>
        <v/>
      </c>
      <c r="AQ231" t="str">
        <f>""</f>
        <v/>
      </c>
      <c r="AR231" t="str">
        <f>""</f>
        <v/>
      </c>
      <c r="AS231" t="str">
        <f>""</f>
        <v/>
      </c>
      <c r="AT231" t="str">
        <f>""</f>
        <v/>
      </c>
      <c r="AU231" t="str">
        <f>""</f>
        <v/>
      </c>
      <c r="AV231" t="str">
        <f>""</f>
        <v/>
      </c>
      <c r="AW231" t="str">
        <f>""</f>
        <v/>
      </c>
      <c r="AX231" t="str">
        <f>""</f>
        <v/>
      </c>
      <c r="AY231" t="str">
        <f>"-0.100***"</f>
        <v>-0.100***</v>
      </c>
      <c r="AZ231" t="str">
        <f>""</f>
        <v/>
      </c>
      <c r="BA231" t="str">
        <f>""</f>
        <v/>
      </c>
    </row>
    <row r="232" spans="2:53" x14ac:dyDescent="0.2">
      <c r="B232" t="str">
        <f>""</f>
        <v/>
      </c>
      <c r="C232" t="str">
        <f>""</f>
        <v/>
      </c>
      <c r="D232" t="str">
        <f>""</f>
        <v/>
      </c>
      <c r="E232" t="str">
        <f>""</f>
        <v/>
      </c>
      <c r="F232" t="str">
        <f>""</f>
        <v/>
      </c>
      <c r="G232" t="str">
        <f>""</f>
        <v/>
      </c>
      <c r="H232" t="str">
        <f>""</f>
        <v/>
      </c>
      <c r="I232" t="str">
        <f>""</f>
        <v/>
      </c>
      <c r="J232" t="str">
        <f>""</f>
        <v/>
      </c>
      <c r="K232" t="str">
        <f>""</f>
        <v/>
      </c>
      <c r="L232" t="str">
        <f>""</f>
        <v/>
      </c>
      <c r="M232" t="str">
        <f>""</f>
        <v/>
      </c>
      <c r="N232" t="str">
        <f>""</f>
        <v/>
      </c>
      <c r="O232" t="str">
        <f>""</f>
        <v/>
      </c>
      <c r="P232" t="str">
        <f>""</f>
        <v/>
      </c>
      <c r="Q232" t="str">
        <f>""</f>
        <v/>
      </c>
      <c r="R232" t="str">
        <f>""</f>
        <v/>
      </c>
      <c r="S232" t="str">
        <f>""</f>
        <v/>
      </c>
      <c r="T232" t="str">
        <f>""</f>
        <v/>
      </c>
      <c r="U232" t="str">
        <f>""</f>
        <v/>
      </c>
      <c r="V232" t="str">
        <f>""</f>
        <v/>
      </c>
      <c r="W232" t="str">
        <f>""</f>
        <v/>
      </c>
      <c r="X232" t="str">
        <f>""</f>
        <v/>
      </c>
      <c r="Y232" t="str">
        <f>""</f>
        <v/>
      </c>
      <c r="Z232" t="str">
        <f>""</f>
        <v/>
      </c>
      <c r="AA232" t="str">
        <f>""</f>
        <v/>
      </c>
      <c r="AB232" t="str">
        <f>""</f>
        <v/>
      </c>
      <c r="AC232" t="str">
        <f>""</f>
        <v/>
      </c>
      <c r="AD232" t="str">
        <f>""</f>
        <v/>
      </c>
      <c r="AE232" t="str">
        <f>""</f>
        <v/>
      </c>
      <c r="AF232" t="str">
        <f>""</f>
        <v/>
      </c>
      <c r="AG232" t="str">
        <f>""</f>
        <v/>
      </c>
      <c r="AH232" t="str">
        <f>""</f>
        <v/>
      </c>
      <c r="AI232" t="str">
        <f>""</f>
        <v/>
      </c>
      <c r="AJ232" t="str">
        <f>""</f>
        <v/>
      </c>
      <c r="AK232" t="str">
        <f>""</f>
        <v/>
      </c>
      <c r="AL232" t="str">
        <f>""</f>
        <v/>
      </c>
      <c r="AM232" t="str">
        <f>""</f>
        <v/>
      </c>
      <c r="AN232" t="str">
        <f>""</f>
        <v/>
      </c>
      <c r="AO232" t="str">
        <f>""</f>
        <v/>
      </c>
      <c r="AP232" t="str">
        <f>""</f>
        <v/>
      </c>
      <c r="AQ232" t="str">
        <f>""</f>
        <v/>
      </c>
      <c r="AR232" t="str">
        <f>""</f>
        <v/>
      </c>
      <c r="AS232" t="str">
        <f>""</f>
        <v/>
      </c>
      <c r="AT232" t="str">
        <f>""</f>
        <v/>
      </c>
      <c r="AU232" t="str">
        <f>""</f>
        <v/>
      </c>
      <c r="AV232" t="str">
        <f>""</f>
        <v/>
      </c>
      <c r="AW232" t="str">
        <f>""</f>
        <v/>
      </c>
      <c r="AX232" t="str">
        <f>""</f>
        <v/>
      </c>
      <c r="AY232" t="str">
        <f>"[0.038]"</f>
        <v>[0.038]</v>
      </c>
      <c r="AZ232" t="str">
        <f>""</f>
        <v/>
      </c>
      <c r="BA232" t="str">
        <f>""</f>
        <v/>
      </c>
    </row>
    <row r="233" spans="2:53" x14ac:dyDescent="0.2">
      <c r="B233" t="str">
        <f>"Interaction"</f>
        <v>Interaction</v>
      </c>
      <c r="C233" t="str">
        <f>""</f>
        <v/>
      </c>
      <c r="D233" t="str">
        <f>""</f>
        <v/>
      </c>
      <c r="E233" t="str">
        <f>""</f>
        <v/>
      </c>
      <c r="F233" t="str">
        <f>""</f>
        <v/>
      </c>
      <c r="G233" t="str">
        <f>""</f>
        <v/>
      </c>
      <c r="H233" t="str">
        <f>""</f>
        <v/>
      </c>
      <c r="I233" t="str">
        <f>""</f>
        <v/>
      </c>
      <c r="J233" t="str">
        <f>""</f>
        <v/>
      </c>
      <c r="K233" t="str">
        <f>""</f>
        <v/>
      </c>
      <c r="L233" t="str">
        <f>""</f>
        <v/>
      </c>
      <c r="M233" t="str">
        <f>""</f>
        <v/>
      </c>
      <c r="N233" t="str">
        <f>""</f>
        <v/>
      </c>
      <c r="O233" t="str">
        <f>""</f>
        <v/>
      </c>
      <c r="P233" t="str">
        <f>""</f>
        <v/>
      </c>
      <c r="Q233" t="str">
        <f>""</f>
        <v/>
      </c>
      <c r="R233" t="str">
        <f>""</f>
        <v/>
      </c>
      <c r="S233" t="str">
        <f>""</f>
        <v/>
      </c>
      <c r="T233" t="str">
        <f>""</f>
        <v/>
      </c>
      <c r="U233" t="str">
        <f>""</f>
        <v/>
      </c>
      <c r="V233" t="str">
        <f>""</f>
        <v/>
      </c>
      <c r="W233" t="str">
        <f>""</f>
        <v/>
      </c>
      <c r="X233" t="str">
        <f>""</f>
        <v/>
      </c>
      <c r="Y233" t="str">
        <f>""</f>
        <v/>
      </c>
      <c r="Z233" t="str">
        <f>""</f>
        <v/>
      </c>
      <c r="AA233" t="str">
        <f>""</f>
        <v/>
      </c>
      <c r="AB233" t="str">
        <f>""</f>
        <v/>
      </c>
      <c r="AC233" t="str">
        <f>""</f>
        <v/>
      </c>
      <c r="AD233" t="str">
        <f>""</f>
        <v/>
      </c>
      <c r="AE233" t="str">
        <f>""</f>
        <v/>
      </c>
      <c r="AF233" t="str">
        <f>""</f>
        <v/>
      </c>
      <c r="AG233" t="str">
        <f>""</f>
        <v/>
      </c>
      <c r="AH233" t="str">
        <f>""</f>
        <v/>
      </c>
      <c r="AI233" t="str">
        <f>""</f>
        <v/>
      </c>
      <c r="AJ233" t="str">
        <f>""</f>
        <v/>
      </c>
      <c r="AK233" t="str">
        <f>""</f>
        <v/>
      </c>
      <c r="AL233" t="str">
        <f>""</f>
        <v/>
      </c>
      <c r="AM233" t="str">
        <f>""</f>
        <v/>
      </c>
      <c r="AN233" t="str">
        <f>""</f>
        <v/>
      </c>
      <c r="AO233" t="str">
        <f>""</f>
        <v/>
      </c>
      <c r="AP233" t="str">
        <f>""</f>
        <v/>
      </c>
      <c r="AQ233" t="str">
        <f>""</f>
        <v/>
      </c>
      <c r="AR233" t="str">
        <f>""</f>
        <v/>
      </c>
      <c r="AS233" t="str">
        <f>""</f>
        <v/>
      </c>
      <c r="AT233" t="str">
        <f>""</f>
        <v/>
      </c>
      <c r="AU233" t="str">
        <f>""</f>
        <v/>
      </c>
      <c r="AV233" t="str">
        <f>""</f>
        <v/>
      </c>
      <c r="AW233" t="str">
        <f>""</f>
        <v/>
      </c>
      <c r="AX233" t="str">
        <f>""</f>
        <v/>
      </c>
      <c r="AY233" t="str">
        <f>"0.002"</f>
        <v>0.002</v>
      </c>
      <c r="AZ233" t="str">
        <f>""</f>
        <v/>
      </c>
      <c r="BA233" t="str">
        <f>""</f>
        <v/>
      </c>
    </row>
    <row r="234" spans="2:53" x14ac:dyDescent="0.2">
      <c r="B234" t="str">
        <f>""</f>
        <v/>
      </c>
      <c r="C234" t="str">
        <f>""</f>
        <v/>
      </c>
      <c r="D234" t="str">
        <f>""</f>
        <v/>
      </c>
      <c r="E234" t="str">
        <f>""</f>
        <v/>
      </c>
      <c r="F234" t="str">
        <f>""</f>
        <v/>
      </c>
      <c r="G234" t="str">
        <f>""</f>
        <v/>
      </c>
      <c r="H234" t="str">
        <f>""</f>
        <v/>
      </c>
      <c r="I234" t="str">
        <f>""</f>
        <v/>
      </c>
      <c r="J234" t="str">
        <f>""</f>
        <v/>
      </c>
      <c r="K234" t="str">
        <f>""</f>
        <v/>
      </c>
      <c r="L234" t="str">
        <f>""</f>
        <v/>
      </c>
      <c r="M234" t="str">
        <f>""</f>
        <v/>
      </c>
      <c r="N234" t="str">
        <f>""</f>
        <v/>
      </c>
      <c r="O234" t="str">
        <f>""</f>
        <v/>
      </c>
      <c r="P234" t="str">
        <f>""</f>
        <v/>
      </c>
      <c r="Q234" t="str">
        <f>""</f>
        <v/>
      </c>
      <c r="R234" t="str">
        <f>""</f>
        <v/>
      </c>
      <c r="S234" t="str">
        <f>""</f>
        <v/>
      </c>
      <c r="T234" t="str">
        <f>""</f>
        <v/>
      </c>
      <c r="U234" t="str">
        <f>""</f>
        <v/>
      </c>
      <c r="V234" t="str">
        <f>""</f>
        <v/>
      </c>
      <c r="W234" t="str">
        <f>""</f>
        <v/>
      </c>
      <c r="X234" t="str">
        <f>""</f>
        <v/>
      </c>
      <c r="Y234" t="str">
        <f>""</f>
        <v/>
      </c>
      <c r="Z234" t="str">
        <f>""</f>
        <v/>
      </c>
      <c r="AA234" t="str">
        <f>""</f>
        <v/>
      </c>
      <c r="AB234" t="str">
        <f>""</f>
        <v/>
      </c>
      <c r="AC234" t="str">
        <f>""</f>
        <v/>
      </c>
      <c r="AD234" t="str">
        <f>""</f>
        <v/>
      </c>
      <c r="AE234" t="str">
        <f>""</f>
        <v/>
      </c>
      <c r="AF234" t="str">
        <f>""</f>
        <v/>
      </c>
      <c r="AG234" t="str">
        <f>""</f>
        <v/>
      </c>
      <c r="AH234" t="str">
        <f>""</f>
        <v/>
      </c>
      <c r="AI234" t="str">
        <f>""</f>
        <v/>
      </c>
      <c r="AJ234" t="str">
        <f>""</f>
        <v/>
      </c>
      <c r="AK234" t="str">
        <f>""</f>
        <v/>
      </c>
      <c r="AL234" t="str">
        <f>""</f>
        <v/>
      </c>
      <c r="AM234" t="str">
        <f>""</f>
        <v/>
      </c>
      <c r="AN234" t="str">
        <f>""</f>
        <v/>
      </c>
      <c r="AO234" t="str">
        <f>""</f>
        <v/>
      </c>
      <c r="AP234" t="str">
        <f>""</f>
        <v/>
      </c>
      <c r="AQ234" t="str">
        <f>""</f>
        <v/>
      </c>
      <c r="AR234" t="str">
        <f>""</f>
        <v/>
      </c>
      <c r="AS234" t="str">
        <f>""</f>
        <v/>
      </c>
      <c r="AT234" t="str">
        <f>""</f>
        <v/>
      </c>
      <c r="AU234" t="str">
        <f>""</f>
        <v/>
      </c>
      <c r="AV234" t="str">
        <f>""</f>
        <v/>
      </c>
      <c r="AW234" t="str">
        <f>""</f>
        <v/>
      </c>
      <c r="AX234" t="str">
        <f>""</f>
        <v/>
      </c>
      <c r="AY234" t="str">
        <f>"[0.020]"</f>
        <v>[0.020]</v>
      </c>
      <c r="AZ234" t="str">
        <f>""</f>
        <v/>
      </c>
      <c r="BA234" t="str">
        <f>""</f>
        <v/>
      </c>
    </row>
    <row r="235" spans="2:53" x14ac:dyDescent="0.2">
      <c r="B235" t="str">
        <f>"Number of males who left household 1998-2007"</f>
        <v>Number of males who left household 1998-2007</v>
      </c>
      <c r="C235" t="str">
        <f>""</f>
        <v/>
      </c>
      <c r="D235" t="str">
        <f>""</f>
        <v/>
      </c>
      <c r="E235" t="str">
        <f>""</f>
        <v/>
      </c>
      <c r="F235" t="str">
        <f>""</f>
        <v/>
      </c>
      <c r="G235" t="str">
        <f>""</f>
        <v/>
      </c>
      <c r="H235" t="str">
        <f>""</f>
        <v/>
      </c>
      <c r="I235" t="str">
        <f>""</f>
        <v/>
      </c>
      <c r="J235" t="str">
        <f>""</f>
        <v/>
      </c>
      <c r="K235" t="str">
        <f>""</f>
        <v/>
      </c>
      <c r="L235" t="str">
        <f>""</f>
        <v/>
      </c>
      <c r="M235" t="str">
        <f>""</f>
        <v/>
      </c>
      <c r="N235" t="str">
        <f>""</f>
        <v/>
      </c>
      <c r="O235" t="str">
        <f>""</f>
        <v/>
      </c>
      <c r="P235" t="str">
        <f>""</f>
        <v/>
      </c>
      <c r="Q235" t="str">
        <f>""</f>
        <v/>
      </c>
      <c r="R235" t="str">
        <f>""</f>
        <v/>
      </c>
      <c r="S235" t="str">
        <f>""</f>
        <v/>
      </c>
      <c r="T235" t="str">
        <f>""</f>
        <v/>
      </c>
      <c r="U235" t="str">
        <f>""</f>
        <v/>
      </c>
      <c r="V235" t="str">
        <f>""</f>
        <v/>
      </c>
      <c r="W235" t="str">
        <f>""</f>
        <v/>
      </c>
      <c r="X235" t="str">
        <f>""</f>
        <v/>
      </c>
      <c r="Y235" t="str">
        <f>""</f>
        <v/>
      </c>
      <c r="Z235" t="str">
        <f>""</f>
        <v/>
      </c>
      <c r="AA235" t="str">
        <f>""</f>
        <v/>
      </c>
      <c r="AB235" t="str">
        <f>""</f>
        <v/>
      </c>
      <c r="AC235" t="str">
        <f>""</f>
        <v/>
      </c>
      <c r="AD235" t="str">
        <f>""</f>
        <v/>
      </c>
      <c r="AE235" t="str">
        <f>""</f>
        <v/>
      </c>
      <c r="AF235" t="str">
        <f>""</f>
        <v/>
      </c>
      <c r="AG235" t="str">
        <f>""</f>
        <v/>
      </c>
      <c r="AH235" t="str">
        <f>""</f>
        <v/>
      </c>
      <c r="AI235" t="str">
        <f>""</f>
        <v/>
      </c>
      <c r="AJ235" t="str">
        <f>""</f>
        <v/>
      </c>
      <c r="AK235" t="str">
        <f>""</f>
        <v/>
      </c>
      <c r="AL235" t="str">
        <f>""</f>
        <v/>
      </c>
      <c r="AM235" t="str">
        <f>""</f>
        <v/>
      </c>
      <c r="AN235" t="str">
        <f>""</f>
        <v/>
      </c>
      <c r="AO235" t="str">
        <f>""</f>
        <v/>
      </c>
      <c r="AP235" t="str">
        <f>""</f>
        <v/>
      </c>
      <c r="AQ235" t="str">
        <f>""</f>
        <v/>
      </c>
      <c r="AR235" t="str">
        <f>""</f>
        <v/>
      </c>
      <c r="AS235" t="str">
        <f>""</f>
        <v/>
      </c>
      <c r="AT235" t="str">
        <f>""</f>
        <v/>
      </c>
      <c r="AU235" t="str">
        <f>""</f>
        <v/>
      </c>
      <c r="AV235" t="str">
        <f>""</f>
        <v/>
      </c>
      <c r="AW235" t="str">
        <f>""</f>
        <v/>
      </c>
      <c r="AX235" t="str">
        <f>""</f>
        <v/>
      </c>
      <c r="AY235" t="str">
        <f>""</f>
        <v/>
      </c>
      <c r="AZ235" t="str">
        <f>"-0.068***"</f>
        <v>-0.068***</v>
      </c>
      <c r="BA235" t="str">
        <f>""</f>
        <v/>
      </c>
    </row>
    <row r="236" spans="2:53" x14ac:dyDescent="0.2">
      <c r="B236" t="str">
        <f>""</f>
        <v/>
      </c>
      <c r="C236" t="str">
        <f>""</f>
        <v/>
      </c>
      <c r="D236" t="str">
        <f>""</f>
        <v/>
      </c>
      <c r="E236" t="str">
        <f>""</f>
        <v/>
      </c>
      <c r="F236" t="str">
        <f>""</f>
        <v/>
      </c>
      <c r="G236" t="str">
        <f>""</f>
        <v/>
      </c>
      <c r="H236" t="str">
        <f>""</f>
        <v/>
      </c>
      <c r="I236" t="str">
        <f>""</f>
        <v/>
      </c>
      <c r="J236" t="str">
        <f>""</f>
        <v/>
      </c>
      <c r="K236" t="str">
        <f>""</f>
        <v/>
      </c>
      <c r="L236" t="str">
        <f>""</f>
        <v/>
      </c>
      <c r="M236" t="str">
        <f>""</f>
        <v/>
      </c>
      <c r="N236" t="str">
        <f>""</f>
        <v/>
      </c>
      <c r="O236" t="str">
        <f>""</f>
        <v/>
      </c>
      <c r="P236" t="str">
        <f>""</f>
        <v/>
      </c>
      <c r="Q236" t="str">
        <f>""</f>
        <v/>
      </c>
      <c r="R236" t="str">
        <f>""</f>
        <v/>
      </c>
      <c r="S236" t="str">
        <f>""</f>
        <v/>
      </c>
      <c r="T236" t="str">
        <f>""</f>
        <v/>
      </c>
      <c r="U236" t="str">
        <f>""</f>
        <v/>
      </c>
      <c r="V236" t="str">
        <f>""</f>
        <v/>
      </c>
      <c r="W236" t="str">
        <f>""</f>
        <v/>
      </c>
      <c r="X236" t="str">
        <f>""</f>
        <v/>
      </c>
      <c r="Y236" t="str">
        <f>""</f>
        <v/>
      </c>
      <c r="Z236" t="str">
        <f>""</f>
        <v/>
      </c>
      <c r="AA236" t="str">
        <f>""</f>
        <v/>
      </c>
      <c r="AB236" t="str">
        <f>""</f>
        <v/>
      </c>
      <c r="AC236" t="str">
        <f>""</f>
        <v/>
      </c>
      <c r="AD236" t="str">
        <f>""</f>
        <v/>
      </c>
      <c r="AE236" t="str">
        <f>""</f>
        <v/>
      </c>
      <c r="AF236" t="str">
        <f>""</f>
        <v/>
      </c>
      <c r="AG236" t="str">
        <f>""</f>
        <v/>
      </c>
      <c r="AH236" t="str">
        <f>""</f>
        <v/>
      </c>
      <c r="AI236" t="str">
        <f>""</f>
        <v/>
      </c>
      <c r="AJ236" t="str">
        <f>""</f>
        <v/>
      </c>
      <c r="AK236" t="str">
        <f>""</f>
        <v/>
      </c>
      <c r="AL236" t="str">
        <f>""</f>
        <v/>
      </c>
      <c r="AM236" t="str">
        <f>""</f>
        <v/>
      </c>
      <c r="AN236" t="str">
        <f>""</f>
        <v/>
      </c>
      <c r="AO236" t="str">
        <f>""</f>
        <v/>
      </c>
      <c r="AP236" t="str">
        <f>""</f>
        <v/>
      </c>
      <c r="AQ236" t="str">
        <f>""</f>
        <v/>
      </c>
      <c r="AR236" t="str">
        <f>""</f>
        <v/>
      </c>
      <c r="AS236" t="str">
        <f>""</f>
        <v/>
      </c>
      <c r="AT236" t="str">
        <f>""</f>
        <v/>
      </c>
      <c r="AU236" t="str">
        <f>""</f>
        <v/>
      </c>
      <c r="AV236" t="str">
        <f>""</f>
        <v/>
      </c>
      <c r="AW236" t="str">
        <f>""</f>
        <v/>
      </c>
      <c r="AX236" t="str">
        <f>""</f>
        <v/>
      </c>
      <c r="AY236" t="str">
        <f>""</f>
        <v/>
      </c>
      <c r="AZ236" t="str">
        <f>"[0.024]"</f>
        <v>[0.024]</v>
      </c>
      <c r="BA236" t="str">
        <f>""</f>
        <v/>
      </c>
    </row>
    <row r="237" spans="2:53" x14ac:dyDescent="0.2">
      <c r="B237" t="str">
        <f>"Interaction"</f>
        <v>Interaction</v>
      </c>
      <c r="C237" t="str">
        <f>""</f>
        <v/>
      </c>
      <c r="D237" t="str">
        <f>""</f>
        <v/>
      </c>
      <c r="E237" t="str">
        <f>""</f>
        <v/>
      </c>
      <c r="F237" t="str">
        <f>""</f>
        <v/>
      </c>
      <c r="G237" t="str">
        <f>""</f>
        <v/>
      </c>
      <c r="H237" t="str">
        <f>""</f>
        <v/>
      </c>
      <c r="I237" t="str">
        <f>""</f>
        <v/>
      </c>
      <c r="J237" t="str">
        <f>""</f>
        <v/>
      </c>
      <c r="K237" t="str">
        <f>""</f>
        <v/>
      </c>
      <c r="L237" t="str">
        <f>""</f>
        <v/>
      </c>
      <c r="M237" t="str">
        <f>""</f>
        <v/>
      </c>
      <c r="N237" t="str">
        <f>""</f>
        <v/>
      </c>
      <c r="O237" t="str">
        <f>""</f>
        <v/>
      </c>
      <c r="P237" t="str">
        <f>""</f>
        <v/>
      </c>
      <c r="Q237" t="str">
        <f>""</f>
        <v/>
      </c>
      <c r="R237" t="str">
        <f>""</f>
        <v/>
      </c>
      <c r="S237" t="str">
        <f>""</f>
        <v/>
      </c>
      <c r="T237" t="str">
        <f>""</f>
        <v/>
      </c>
      <c r="U237" t="str">
        <f>""</f>
        <v/>
      </c>
      <c r="V237" t="str">
        <f>""</f>
        <v/>
      </c>
      <c r="W237" t="str">
        <f>""</f>
        <v/>
      </c>
      <c r="X237" t="str">
        <f>""</f>
        <v/>
      </c>
      <c r="Y237" t="str">
        <f>""</f>
        <v/>
      </c>
      <c r="Z237" t="str">
        <f>""</f>
        <v/>
      </c>
      <c r="AA237" t="str">
        <f>""</f>
        <v/>
      </c>
      <c r="AB237" t="str">
        <f>""</f>
        <v/>
      </c>
      <c r="AC237" t="str">
        <f>""</f>
        <v/>
      </c>
      <c r="AD237" t="str">
        <f>""</f>
        <v/>
      </c>
      <c r="AE237" t="str">
        <f>""</f>
        <v/>
      </c>
      <c r="AF237" t="str">
        <f>""</f>
        <v/>
      </c>
      <c r="AG237" t="str">
        <f>""</f>
        <v/>
      </c>
      <c r="AH237" t="str">
        <f>""</f>
        <v/>
      </c>
      <c r="AI237" t="str">
        <f>""</f>
        <v/>
      </c>
      <c r="AJ237" t="str">
        <f>""</f>
        <v/>
      </c>
      <c r="AK237" t="str">
        <f>""</f>
        <v/>
      </c>
      <c r="AL237" t="str">
        <f>""</f>
        <v/>
      </c>
      <c r="AM237" t="str">
        <f>""</f>
        <v/>
      </c>
      <c r="AN237" t="str">
        <f>""</f>
        <v/>
      </c>
      <c r="AO237" t="str">
        <f>""</f>
        <v/>
      </c>
      <c r="AP237" t="str">
        <f>""</f>
        <v/>
      </c>
      <c r="AQ237" t="str">
        <f>""</f>
        <v/>
      </c>
      <c r="AR237" t="str">
        <f>""</f>
        <v/>
      </c>
      <c r="AS237" t="str">
        <f>""</f>
        <v/>
      </c>
      <c r="AT237" t="str">
        <f>""</f>
        <v/>
      </c>
      <c r="AU237" t="str">
        <f>""</f>
        <v/>
      </c>
      <c r="AV237" t="str">
        <f>""</f>
        <v/>
      </c>
      <c r="AW237" t="str">
        <f>""</f>
        <v/>
      </c>
      <c r="AX237" t="str">
        <f>""</f>
        <v/>
      </c>
      <c r="AY237" t="str">
        <f>""</f>
        <v/>
      </c>
      <c r="AZ237" t="str">
        <f>"-0.001"</f>
        <v>-0.001</v>
      </c>
      <c r="BA237" t="str">
        <f>""</f>
        <v/>
      </c>
    </row>
    <row r="238" spans="2:53" x14ac:dyDescent="0.2">
      <c r="B238" t="str">
        <f>""</f>
        <v/>
      </c>
      <c r="C238" t="str">
        <f>""</f>
        <v/>
      </c>
      <c r="D238" t="str">
        <f>""</f>
        <v/>
      </c>
      <c r="E238" t="str">
        <f>""</f>
        <v/>
      </c>
      <c r="F238" t="str">
        <f>""</f>
        <v/>
      </c>
      <c r="G238" t="str">
        <f>""</f>
        <v/>
      </c>
      <c r="H238" t="str">
        <f>""</f>
        <v/>
      </c>
      <c r="I238" t="str">
        <f>""</f>
        <v/>
      </c>
      <c r="J238" t="str">
        <f>""</f>
        <v/>
      </c>
      <c r="K238" t="str">
        <f>""</f>
        <v/>
      </c>
      <c r="L238" t="str">
        <f>""</f>
        <v/>
      </c>
      <c r="M238" t="str">
        <f>""</f>
        <v/>
      </c>
      <c r="N238" t="str">
        <f>""</f>
        <v/>
      </c>
      <c r="O238" t="str">
        <f>""</f>
        <v/>
      </c>
      <c r="P238" t="str">
        <f>""</f>
        <v/>
      </c>
      <c r="Q238" t="str">
        <f>""</f>
        <v/>
      </c>
      <c r="R238" t="str">
        <f>""</f>
        <v/>
      </c>
      <c r="S238" t="str">
        <f>""</f>
        <v/>
      </c>
      <c r="T238" t="str">
        <f>""</f>
        <v/>
      </c>
      <c r="U238" t="str">
        <f>""</f>
        <v/>
      </c>
      <c r="V238" t="str">
        <f>""</f>
        <v/>
      </c>
      <c r="W238" t="str">
        <f>""</f>
        <v/>
      </c>
      <c r="X238" t="str">
        <f>""</f>
        <v/>
      </c>
      <c r="Y238" t="str">
        <f>""</f>
        <v/>
      </c>
      <c r="Z238" t="str">
        <f>""</f>
        <v/>
      </c>
      <c r="AA238" t="str">
        <f>""</f>
        <v/>
      </c>
      <c r="AB238" t="str">
        <f>""</f>
        <v/>
      </c>
      <c r="AC238" t="str">
        <f>""</f>
        <v/>
      </c>
      <c r="AD238" t="str">
        <f>""</f>
        <v/>
      </c>
      <c r="AE238" t="str">
        <f>""</f>
        <v/>
      </c>
      <c r="AF238" t="str">
        <f>""</f>
        <v/>
      </c>
      <c r="AG238" t="str">
        <f>""</f>
        <v/>
      </c>
      <c r="AH238" t="str">
        <f>""</f>
        <v/>
      </c>
      <c r="AI238" t="str">
        <f>""</f>
        <v/>
      </c>
      <c r="AJ238" t="str">
        <f>""</f>
        <v/>
      </c>
      <c r="AK238" t="str">
        <f>""</f>
        <v/>
      </c>
      <c r="AL238" t="str">
        <f>""</f>
        <v/>
      </c>
      <c r="AM238" t="str">
        <f>""</f>
        <v/>
      </c>
      <c r="AN238" t="str">
        <f>""</f>
        <v/>
      </c>
      <c r="AO238" t="str">
        <f>""</f>
        <v/>
      </c>
      <c r="AP238" t="str">
        <f>""</f>
        <v/>
      </c>
      <c r="AQ238" t="str">
        <f>""</f>
        <v/>
      </c>
      <c r="AR238" t="str">
        <f>""</f>
        <v/>
      </c>
      <c r="AS238" t="str">
        <f>""</f>
        <v/>
      </c>
      <c r="AT238" t="str">
        <f>""</f>
        <v/>
      </c>
      <c r="AU238" t="str">
        <f>""</f>
        <v/>
      </c>
      <c r="AV238" t="str">
        <f>""</f>
        <v/>
      </c>
      <c r="AW238" t="str">
        <f>""</f>
        <v/>
      </c>
      <c r="AX238" t="str">
        <f>""</f>
        <v/>
      </c>
      <c r="AY238" t="str">
        <f>""</f>
        <v/>
      </c>
      <c r="AZ238" t="str">
        <f>"[0.014]"</f>
        <v>[0.014]</v>
      </c>
      <c r="BA238" t="str">
        <f>""</f>
        <v/>
      </c>
    </row>
    <row r="239" spans="2:53" x14ac:dyDescent="0.2">
      <c r="B239" t="str">
        <f>"Share of males  who left household 1998-2007"</f>
        <v>Share of males  who left household 1998-2007</v>
      </c>
      <c r="C239" t="str">
        <f>""</f>
        <v/>
      </c>
      <c r="D239" t="str">
        <f>""</f>
        <v/>
      </c>
      <c r="E239" t="str">
        <f>""</f>
        <v/>
      </c>
      <c r="F239" t="str">
        <f>""</f>
        <v/>
      </c>
      <c r="G239" t="str">
        <f>""</f>
        <v/>
      </c>
      <c r="H239" t="str">
        <f>""</f>
        <v/>
      </c>
      <c r="I239" t="str">
        <f>""</f>
        <v/>
      </c>
      <c r="J239" t="str">
        <f>""</f>
        <v/>
      </c>
      <c r="K239" t="str">
        <f>""</f>
        <v/>
      </c>
      <c r="L239" t="str">
        <f>""</f>
        <v/>
      </c>
      <c r="M239" t="str">
        <f>""</f>
        <v/>
      </c>
      <c r="N239" t="str">
        <f>""</f>
        <v/>
      </c>
      <c r="O239" t="str">
        <f>""</f>
        <v/>
      </c>
      <c r="P239" t="str">
        <f>""</f>
        <v/>
      </c>
      <c r="Q239" t="str">
        <f>""</f>
        <v/>
      </c>
      <c r="R239" t="str">
        <f>""</f>
        <v/>
      </c>
      <c r="S239" t="str">
        <f>""</f>
        <v/>
      </c>
      <c r="T239" t="str">
        <f>""</f>
        <v/>
      </c>
      <c r="U239" t="str">
        <f>""</f>
        <v/>
      </c>
      <c r="V239" t="str">
        <f>""</f>
        <v/>
      </c>
      <c r="W239" t="str">
        <f>""</f>
        <v/>
      </c>
      <c r="X239" t="str">
        <f>""</f>
        <v/>
      </c>
      <c r="Y239" t="str">
        <f>""</f>
        <v/>
      </c>
      <c r="Z239" t="str">
        <f>""</f>
        <v/>
      </c>
      <c r="AA239" t="str">
        <f>""</f>
        <v/>
      </c>
      <c r="AB239" t="str">
        <f>""</f>
        <v/>
      </c>
      <c r="AC239" t="str">
        <f>""</f>
        <v/>
      </c>
      <c r="AD239" t="str">
        <f>""</f>
        <v/>
      </c>
      <c r="AE239" t="str">
        <f>""</f>
        <v/>
      </c>
      <c r="AF239" t="str">
        <f>""</f>
        <v/>
      </c>
      <c r="AG239" t="str">
        <f>""</f>
        <v/>
      </c>
      <c r="AH239" t="str">
        <f>""</f>
        <v/>
      </c>
      <c r="AI239" t="str">
        <f>""</f>
        <v/>
      </c>
      <c r="AJ239" t="str">
        <f>""</f>
        <v/>
      </c>
      <c r="AK239" t="str">
        <f>""</f>
        <v/>
      </c>
      <c r="AL239" t="str">
        <f>""</f>
        <v/>
      </c>
      <c r="AM239" t="str">
        <f>""</f>
        <v/>
      </c>
      <c r="AN239" t="str">
        <f>""</f>
        <v/>
      </c>
      <c r="AO239" t="str">
        <f>""</f>
        <v/>
      </c>
      <c r="AP239" t="str">
        <f>""</f>
        <v/>
      </c>
      <c r="AQ239" t="str">
        <f>""</f>
        <v/>
      </c>
      <c r="AR239" t="str">
        <f>""</f>
        <v/>
      </c>
      <c r="AS239" t="str">
        <f>""</f>
        <v/>
      </c>
      <c r="AT239" t="str">
        <f>""</f>
        <v/>
      </c>
      <c r="AU239" t="str">
        <f>""</f>
        <v/>
      </c>
      <c r="AV239" t="str">
        <f>""</f>
        <v/>
      </c>
      <c r="AW239" t="str">
        <f>""</f>
        <v/>
      </c>
      <c r="AX239" t="str">
        <f>""</f>
        <v/>
      </c>
      <c r="AY239" t="str">
        <f>""</f>
        <v/>
      </c>
      <c r="AZ239" t="str">
        <f>""</f>
        <v/>
      </c>
      <c r="BA239" t="str">
        <f>"-0.143***"</f>
        <v>-0.143***</v>
      </c>
    </row>
    <row r="240" spans="2:53" x14ac:dyDescent="0.2">
      <c r="B240" t="str">
        <f>""</f>
        <v/>
      </c>
      <c r="C240" t="str">
        <f>""</f>
        <v/>
      </c>
      <c r="D240" t="str">
        <f>""</f>
        <v/>
      </c>
      <c r="E240" t="str">
        <f>""</f>
        <v/>
      </c>
      <c r="F240" t="str">
        <f>""</f>
        <v/>
      </c>
      <c r="G240" t="str">
        <f>""</f>
        <v/>
      </c>
      <c r="H240" t="str">
        <f>""</f>
        <v/>
      </c>
      <c r="I240" t="str">
        <f>""</f>
        <v/>
      </c>
      <c r="J240" t="str">
        <f>""</f>
        <v/>
      </c>
      <c r="K240" t="str">
        <f>""</f>
        <v/>
      </c>
      <c r="L240" t="str">
        <f>""</f>
        <v/>
      </c>
      <c r="M240" t="str">
        <f>""</f>
        <v/>
      </c>
      <c r="N240" t="str">
        <f>""</f>
        <v/>
      </c>
      <c r="O240" t="str">
        <f>""</f>
        <v/>
      </c>
      <c r="P240" t="str">
        <f>""</f>
        <v/>
      </c>
      <c r="Q240" t="str">
        <f>""</f>
        <v/>
      </c>
      <c r="R240" t="str">
        <f>""</f>
        <v/>
      </c>
      <c r="S240" t="str">
        <f>""</f>
        <v/>
      </c>
      <c r="T240" t="str">
        <f>""</f>
        <v/>
      </c>
      <c r="U240" t="str">
        <f>""</f>
        <v/>
      </c>
      <c r="V240" t="str">
        <f>""</f>
        <v/>
      </c>
      <c r="W240" t="str">
        <f>""</f>
        <v/>
      </c>
      <c r="X240" t="str">
        <f>""</f>
        <v/>
      </c>
      <c r="Y240" t="str">
        <f>""</f>
        <v/>
      </c>
      <c r="Z240" t="str">
        <f>""</f>
        <v/>
      </c>
      <c r="AA240" t="str">
        <f>""</f>
        <v/>
      </c>
      <c r="AB240" t="str">
        <f>""</f>
        <v/>
      </c>
      <c r="AC240" t="str">
        <f>""</f>
        <v/>
      </c>
      <c r="AD240" t="str">
        <f>""</f>
        <v/>
      </c>
      <c r="AE240" t="str">
        <f>""</f>
        <v/>
      </c>
      <c r="AF240" t="str">
        <f>""</f>
        <v/>
      </c>
      <c r="AG240" t="str">
        <f>""</f>
        <v/>
      </c>
      <c r="AH240" t="str">
        <f>""</f>
        <v/>
      </c>
      <c r="AI240" t="str">
        <f>""</f>
        <v/>
      </c>
      <c r="AJ240" t="str">
        <f>""</f>
        <v/>
      </c>
      <c r="AK240" t="str">
        <f>""</f>
        <v/>
      </c>
      <c r="AL240" t="str">
        <f>""</f>
        <v/>
      </c>
      <c r="AM240" t="str">
        <f>""</f>
        <v/>
      </c>
      <c r="AN240" t="str">
        <f>""</f>
        <v/>
      </c>
      <c r="AO240" t="str">
        <f>""</f>
        <v/>
      </c>
      <c r="AP240" t="str">
        <f>""</f>
        <v/>
      </c>
      <c r="AQ240" t="str">
        <f>""</f>
        <v/>
      </c>
      <c r="AR240" t="str">
        <f>""</f>
        <v/>
      </c>
      <c r="AS240" t="str">
        <f>""</f>
        <v/>
      </c>
      <c r="AT240" t="str">
        <f>""</f>
        <v/>
      </c>
      <c r="AU240" t="str">
        <f>""</f>
        <v/>
      </c>
      <c r="AV240" t="str">
        <f>""</f>
        <v/>
      </c>
      <c r="AW240" t="str">
        <f>""</f>
        <v/>
      </c>
      <c r="AX240" t="str">
        <f>""</f>
        <v/>
      </c>
      <c r="AY240" t="str">
        <f>""</f>
        <v/>
      </c>
      <c r="AZ240" t="str">
        <f>""</f>
        <v/>
      </c>
      <c r="BA240" t="str">
        <f>"[0.050]"</f>
        <v>[0.050]</v>
      </c>
    </row>
    <row r="241" spans="2:53" x14ac:dyDescent="0.2">
      <c r="B241" t="str">
        <f>"Interaction"</f>
        <v>Interaction</v>
      </c>
      <c r="C241" t="str">
        <f>""</f>
        <v/>
      </c>
      <c r="D241" t="str">
        <f>""</f>
        <v/>
      </c>
      <c r="E241" t="str">
        <f>""</f>
        <v/>
      </c>
      <c r="F241" t="str">
        <f>""</f>
        <v/>
      </c>
      <c r="G241" t="str">
        <f>""</f>
        <v/>
      </c>
      <c r="H241" t="str">
        <f>""</f>
        <v/>
      </c>
      <c r="I241" t="str">
        <f>""</f>
        <v/>
      </c>
      <c r="J241" t="str">
        <f>""</f>
        <v/>
      </c>
      <c r="K241" t="str">
        <f>""</f>
        <v/>
      </c>
      <c r="L241" t="str">
        <f>""</f>
        <v/>
      </c>
      <c r="M241" t="str">
        <f>""</f>
        <v/>
      </c>
      <c r="N241" t="str">
        <f>""</f>
        <v/>
      </c>
      <c r="O241" t="str">
        <f>""</f>
        <v/>
      </c>
      <c r="P241" t="str">
        <f>""</f>
        <v/>
      </c>
      <c r="Q241" t="str">
        <f>""</f>
        <v/>
      </c>
      <c r="R241" t="str">
        <f>""</f>
        <v/>
      </c>
      <c r="S241" t="str">
        <f>""</f>
        <v/>
      </c>
      <c r="T241" t="str">
        <f>""</f>
        <v/>
      </c>
      <c r="U241" t="str">
        <f>""</f>
        <v/>
      </c>
      <c r="V241" t="str">
        <f>""</f>
        <v/>
      </c>
      <c r="W241" t="str">
        <f>""</f>
        <v/>
      </c>
      <c r="X241" t="str">
        <f>""</f>
        <v/>
      </c>
      <c r="Y241" t="str">
        <f>""</f>
        <v/>
      </c>
      <c r="Z241" t="str">
        <f>""</f>
        <v/>
      </c>
      <c r="AA241" t="str">
        <f>""</f>
        <v/>
      </c>
      <c r="AB241" t="str">
        <f>""</f>
        <v/>
      </c>
      <c r="AC241" t="str">
        <f>""</f>
        <v/>
      </c>
      <c r="AD241" t="str">
        <f>""</f>
        <v/>
      </c>
      <c r="AE241" t="str">
        <f>""</f>
        <v/>
      </c>
      <c r="AF241" t="str">
        <f>""</f>
        <v/>
      </c>
      <c r="AG241" t="str">
        <f>""</f>
        <v/>
      </c>
      <c r="AH241" t="str">
        <f>""</f>
        <v/>
      </c>
      <c r="AI241" t="str">
        <f>""</f>
        <v/>
      </c>
      <c r="AJ241" t="str">
        <f>""</f>
        <v/>
      </c>
      <c r="AK241" t="str">
        <f>""</f>
        <v/>
      </c>
      <c r="AL241" t="str">
        <f>""</f>
        <v/>
      </c>
      <c r="AM241" t="str">
        <f>""</f>
        <v/>
      </c>
      <c r="AN241" t="str">
        <f>""</f>
        <v/>
      </c>
      <c r="AO241" t="str">
        <f>""</f>
        <v/>
      </c>
      <c r="AP241" t="str">
        <f>""</f>
        <v/>
      </c>
      <c r="AQ241" t="str">
        <f>""</f>
        <v/>
      </c>
      <c r="AR241" t="str">
        <f>""</f>
        <v/>
      </c>
      <c r="AS241" t="str">
        <f>""</f>
        <v/>
      </c>
      <c r="AT241" t="str">
        <f>""</f>
        <v/>
      </c>
      <c r="AU241" t="str">
        <f>""</f>
        <v/>
      </c>
      <c r="AV241" t="str">
        <f>""</f>
        <v/>
      </c>
      <c r="AW241" t="str">
        <f>""</f>
        <v/>
      </c>
      <c r="AX241" t="str">
        <f>""</f>
        <v/>
      </c>
      <c r="AY241" t="str">
        <f>""</f>
        <v/>
      </c>
      <c r="AZ241" t="str">
        <f>""</f>
        <v/>
      </c>
      <c r="BA241" t="str">
        <f>"0.008"</f>
        <v>0.008</v>
      </c>
    </row>
    <row r="242" spans="2:53" x14ac:dyDescent="0.2">
      <c r="B242" t="str">
        <f>""</f>
        <v/>
      </c>
      <c r="C242" t="str">
        <f>""</f>
        <v/>
      </c>
      <c r="D242" t="str">
        <f>""</f>
        <v/>
      </c>
      <c r="E242" t="str">
        <f>""</f>
        <v/>
      </c>
      <c r="F242" t="str">
        <f>""</f>
        <v/>
      </c>
      <c r="G242" t="str">
        <f>""</f>
        <v/>
      </c>
      <c r="H242" t="str">
        <f>""</f>
        <v/>
      </c>
      <c r="I242" t="str">
        <f>""</f>
        <v/>
      </c>
      <c r="J242" t="str">
        <f>""</f>
        <v/>
      </c>
      <c r="K242" t="str">
        <f>""</f>
        <v/>
      </c>
      <c r="L242" t="str">
        <f>""</f>
        <v/>
      </c>
      <c r="M242" t="str">
        <f>""</f>
        <v/>
      </c>
      <c r="N242" t="str">
        <f>""</f>
        <v/>
      </c>
      <c r="O242" t="str">
        <f>""</f>
        <v/>
      </c>
      <c r="P242" t="str">
        <f>""</f>
        <v/>
      </c>
      <c r="Q242" t="str">
        <f>""</f>
        <v/>
      </c>
      <c r="R242" t="str">
        <f>""</f>
        <v/>
      </c>
      <c r="S242" t="str">
        <f>""</f>
        <v/>
      </c>
      <c r="T242" t="str">
        <f>""</f>
        <v/>
      </c>
      <c r="U242" t="str">
        <f>""</f>
        <v/>
      </c>
      <c r="V242" t="str">
        <f>""</f>
        <v/>
      </c>
      <c r="W242" t="str">
        <f>""</f>
        <v/>
      </c>
      <c r="X242" t="str">
        <f>""</f>
        <v/>
      </c>
      <c r="Y242" t="str">
        <f>""</f>
        <v/>
      </c>
      <c r="Z242" t="str">
        <f>""</f>
        <v/>
      </c>
      <c r="AA242" t="str">
        <f>""</f>
        <v/>
      </c>
      <c r="AB242" t="str">
        <f>""</f>
        <v/>
      </c>
      <c r="AC242" t="str">
        <f>""</f>
        <v/>
      </c>
      <c r="AD242" t="str">
        <f>""</f>
        <v/>
      </c>
      <c r="AE242" t="str">
        <f>""</f>
        <v/>
      </c>
      <c r="AF242" t="str">
        <f>""</f>
        <v/>
      </c>
      <c r="AG242" t="str">
        <f>""</f>
        <v/>
      </c>
      <c r="AH242" t="str">
        <f>""</f>
        <v/>
      </c>
      <c r="AI242" t="str">
        <f>""</f>
        <v/>
      </c>
      <c r="AJ242" t="str">
        <f>""</f>
        <v/>
      </c>
      <c r="AK242" t="str">
        <f>""</f>
        <v/>
      </c>
      <c r="AL242" t="str">
        <f>""</f>
        <v/>
      </c>
      <c r="AM242" t="str">
        <f>""</f>
        <v/>
      </c>
      <c r="AN242" t="str">
        <f>""</f>
        <v/>
      </c>
      <c r="AO242" t="str">
        <f>""</f>
        <v/>
      </c>
      <c r="AP242" t="str">
        <f>""</f>
        <v/>
      </c>
      <c r="AQ242" t="str">
        <f>""</f>
        <v/>
      </c>
      <c r="AR242" t="str">
        <f>""</f>
        <v/>
      </c>
      <c r="AS242" t="str">
        <f>""</f>
        <v/>
      </c>
      <c r="AT242" t="str">
        <f>""</f>
        <v/>
      </c>
      <c r="AU242" t="str">
        <f>""</f>
        <v/>
      </c>
      <c r="AV242" t="str">
        <f>""</f>
        <v/>
      </c>
      <c r="AW242" t="str">
        <f>""</f>
        <v/>
      </c>
      <c r="AX242" t="str">
        <f>""</f>
        <v/>
      </c>
      <c r="AY242" t="str">
        <f>""</f>
        <v/>
      </c>
      <c r="AZ242" t="str">
        <f>""</f>
        <v/>
      </c>
      <c r="BA242" t="str">
        <f>"[0.019]"</f>
        <v>[0.019]</v>
      </c>
    </row>
    <row r="243" spans="2:53" x14ac:dyDescent="0.2">
      <c r="B243" s="15" t="str">
        <f>"N"</f>
        <v>N</v>
      </c>
      <c r="C243" s="21" t="str">
        <f t="shared" ref="C243:BA243" si="0">"598"</f>
        <v>598</v>
      </c>
      <c r="D243" s="21" t="str">
        <f t="shared" si="0"/>
        <v>598</v>
      </c>
      <c r="E243" s="21" t="str">
        <f t="shared" si="0"/>
        <v>598</v>
      </c>
      <c r="F243" s="21" t="str">
        <f t="shared" si="0"/>
        <v>598</v>
      </c>
      <c r="G243" s="21" t="str">
        <f t="shared" si="0"/>
        <v>598</v>
      </c>
      <c r="H243" s="21" t="str">
        <f t="shared" si="0"/>
        <v>598</v>
      </c>
      <c r="I243" s="21" t="str">
        <f t="shared" si="0"/>
        <v>598</v>
      </c>
      <c r="J243" s="21" t="str">
        <f t="shared" si="0"/>
        <v>598</v>
      </c>
      <c r="K243" s="21" t="str">
        <f t="shared" si="0"/>
        <v>598</v>
      </c>
      <c r="L243" s="21" t="str">
        <f t="shared" si="0"/>
        <v>598</v>
      </c>
      <c r="M243" s="21" t="str">
        <f t="shared" si="0"/>
        <v>598</v>
      </c>
      <c r="N243" s="21" t="str">
        <f t="shared" si="0"/>
        <v>598</v>
      </c>
      <c r="O243" s="21" t="str">
        <f t="shared" si="0"/>
        <v>598</v>
      </c>
      <c r="P243" s="21" t="str">
        <f t="shared" si="0"/>
        <v>598</v>
      </c>
      <c r="Q243" s="21" t="str">
        <f t="shared" si="0"/>
        <v>598</v>
      </c>
      <c r="R243" s="21" t="str">
        <f t="shared" si="0"/>
        <v>598</v>
      </c>
      <c r="S243" s="21" t="str">
        <f t="shared" si="0"/>
        <v>598</v>
      </c>
      <c r="T243" s="21" t="str">
        <f t="shared" si="0"/>
        <v>598</v>
      </c>
      <c r="U243" s="21" t="str">
        <f t="shared" si="0"/>
        <v>598</v>
      </c>
      <c r="V243" s="21" t="str">
        <f t="shared" si="0"/>
        <v>598</v>
      </c>
      <c r="W243" s="21" t="str">
        <f t="shared" si="0"/>
        <v>598</v>
      </c>
      <c r="X243" s="21" t="str">
        <f t="shared" si="0"/>
        <v>598</v>
      </c>
      <c r="Y243" s="21" t="str">
        <f t="shared" si="0"/>
        <v>598</v>
      </c>
      <c r="Z243" s="21" t="str">
        <f t="shared" si="0"/>
        <v>598</v>
      </c>
      <c r="AA243" s="21" t="str">
        <f t="shared" si="0"/>
        <v>598</v>
      </c>
      <c r="AB243" s="21" t="str">
        <f t="shared" si="0"/>
        <v>598</v>
      </c>
      <c r="AC243" s="21" t="str">
        <f t="shared" si="0"/>
        <v>598</v>
      </c>
      <c r="AD243" s="21" t="str">
        <f t="shared" si="0"/>
        <v>598</v>
      </c>
      <c r="AE243" s="21" t="str">
        <f t="shared" si="0"/>
        <v>598</v>
      </c>
      <c r="AF243" s="21" t="str">
        <f t="shared" si="0"/>
        <v>598</v>
      </c>
      <c r="AG243" s="21" t="str">
        <f t="shared" si="0"/>
        <v>598</v>
      </c>
      <c r="AH243" s="21" t="str">
        <f t="shared" si="0"/>
        <v>598</v>
      </c>
      <c r="AI243" s="21" t="str">
        <f t="shared" si="0"/>
        <v>598</v>
      </c>
      <c r="AJ243" s="21" t="str">
        <f t="shared" si="0"/>
        <v>598</v>
      </c>
      <c r="AK243" s="21" t="str">
        <f t="shared" si="0"/>
        <v>598</v>
      </c>
      <c r="AL243" s="21" t="str">
        <f t="shared" si="0"/>
        <v>598</v>
      </c>
      <c r="AM243" s="21" t="str">
        <f t="shared" si="0"/>
        <v>598</v>
      </c>
      <c r="AN243" s="21" t="str">
        <f t="shared" si="0"/>
        <v>598</v>
      </c>
      <c r="AO243" s="21" t="str">
        <f t="shared" si="0"/>
        <v>598</v>
      </c>
      <c r="AP243" s="21" t="str">
        <f t="shared" si="0"/>
        <v>598</v>
      </c>
      <c r="AQ243" s="21" t="str">
        <f t="shared" si="0"/>
        <v>598</v>
      </c>
      <c r="AR243" s="21" t="str">
        <f t="shared" si="0"/>
        <v>598</v>
      </c>
      <c r="AS243" s="21" t="str">
        <f t="shared" si="0"/>
        <v>598</v>
      </c>
      <c r="AT243" s="21" t="str">
        <f t="shared" si="0"/>
        <v>598</v>
      </c>
      <c r="AU243" s="21" t="str">
        <f t="shared" si="0"/>
        <v>598</v>
      </c>
      <c r="AV243" s="21" t="str">
        <f t="shared" si="0"/>
        <v>598</v>
      </c>
      <c r="AW243" s="21" t="str">
        <f t="shared" si="0"/>
        <v>598</v>
      </c>
      <c r="AX243" s="21" t="str">
        <f t="shared" si="0"/>
        <v>598</v>
      </c>
      <c r="AY243" s="21" t="str">
        <f t="shared" si="0"/>
        <v>598</v>
      </c>
      <c r="AZ243" s="21" t="str">
        <f t="shared" si="0"/>
        <v>598</v>
      </c>
      <c r="BA243" s="21" t="str">
        <f t="shared" si="0"/>
        <v>598</v>
      </c>
    </row>
    <row r="244" spans="2:53" x14ac:dyDescent="0.2">
      <c r="B244" s="14" t="s">
        <v>6</v>
      </c>
      <c r="C244" s="22" t="str">
        <f>"0.260"</f>
        <v>0.260</v>
      </c>
      <c r="D244" s="22" t="str">
        <f t="shared" ref="D244:BA244" si="1">"0.260"</f>
        <v>0.260</v>
      </c>
      <c r="E244" s="22" t="str">
        <f t="shared" si="1"/>
        <v>0.260</v>
      </c>
      <c r="F244" s="22" t="str">
        <f t="shared" si="1"/>
        <v>0.260</v>
      </c>
      <c r="G244" s="22" t="str">
        <f t="shared" si="1"/>
        <v>0.260</v>
      </c>
      <c r="H244" s="22" t="str">
        <f t="shared" si="1"/>
        <v>0.260</v>
      </c>
      <c r="I244" s="22" t="str">
        <f t="shared" si="1"/>
        <v>0.260</v>
      </c>
      <c r="J244" s="22" t="str">
        <f t="shared" si="1"/>
        <v>0.260</v>
      </c>
      <c r="K244" s="22" t="str">
        <f t="shared" si="1"/>
        <v>0.260</v>
      </c>
      <c r="L244" s="22" t="str">
        <f t="shared" si="1"/>
        <v>0.260</v>
      </c>
      <c r="M244" s="22" t="str">
        <f t="shared" si="1"/>
        <v>0.260</v>
      </c>
      <c r="N244" s="22" t="str">
        <f t="shared" si="1"/>
        <v>0.260</v>
      </c>
      <c r="O244" s="22" t="str">
        <f t="shared" si="1"/>
        <v>0.260</v>
      </c>
      <c r="P244" s="22" t="str">
        <f t="shared" si="1"/>
        <v>0.260</v>
      </c>
      <c r="Q244" s="22" t="str">
        <f t="shared" si="1"/>
        <v>0.260</v>
      </c>
      <c r="R244" s="22" t="str">
        <f t="shared" si="1"/>
        <v>0.260</v>
      </c>
      <c r="S244" s="22" t="str">
        <f t="shared" si="1"/>
        <v>0.260</v>
      </c>
      <c r="T244" s="22" t="str">
        <f t="shared" si="1"/>
        <v>0.260</v>
      </c>
      <c r="U244" s="22" t="str">
        <f t="shared" si="1"/>
        <v>0.260</v>
      </c>
      <c r="V244" s="22" t="str">
        <f t="shared" si="1"/>
        <v>0.260</v>
      </c>
      <c r="W244" s="22" t="str">
        <f t="shared" si="1"/>
        <v>0.260</v>
      </c>
      <c r="X244" s="22" t="str">
        <f t="shared" si="1"/>
        <v>0.260</v>
      </c>
      <c r="Y244" s="22" t="str">
        <f t="shared" si="1"/>
        <v>0.260</v>
      </c>
      <c r="Z244" s="22" t="str">
        <f t="shared" si="1"/>
        <v>0.260</v>
      </c>
      <c r="AA244" s="22" t="str">
        <f t="shared" si="1"/>
        <v>0.260</v>
      </c>
      <c r="AB244" s="22" t="str">
        <f t="shared" si="1"/>
        <v>0.260</v>
      </c>
      <c r="AC244" s="22" t="str">
        <f t="shared" si="1"/>
        <v>0.260</v>
      </c>
      <c r="AD244" s="22" t="str">
        <f t="shared" si="1"/>
        <v>0.260</v>
      </c>
      <c r="AE244" s="22" t="str">
        <f t="shared" si="1"/>
        <v>0.260</v>
      </c>
      <c r="AF244" s="22" t="str">
        <f t="shared" si="1"/>
        <v>0.260</v>
      </c>
      <c r="AG244" s="22" t="str">
        <f t="shared" si="1"/>
        <v>0.260</v>
      </c>
      <c r="AH244" s="22" t="str">
        <f t="shared" si="1"/>
        <v>0.260</v>
      </c>
      <c r="AI244" s="22" t="str">
        <f t="shared" si="1"/>
        <v>0.260</v>
      </c>
      <c r="AJ244" s="22" t="str">
        <f t="shared" si="1"/>
        <v>0.260</v>
      </c>
      <c r="AK244" s="22" t="str">
        <f t="shared" si="1"/>
        <v>0.260</v>
      </c>
      <c r="AL244" s="22" t="str">
        <f t="shared" si="1"/>
        <v>0.260</v>
      </c>
      <c r="AM244" s="22" t="str">
        <f t="shared" si="1"/>
        <v>0.260</v>
      </c>
      <c r="AN244" s="22" t="str">
        <f t="shared" si="1"/>
        <v>0.260</v>
      </c>
      <c r="AO244" s="22" t="str">
        <f t="shared" si="1"/>
        <v>0.260</v>
      </c>
      <c r="AP244" s="22" t="str">
        <f t="shared" si="1"/>
        <v>0.260</v>
      </c>
      <c r="AQ244" s="22" t="str">
        <f t="shared" si="1"/>
        <v>0.260</v>
      </c>
      <c r="AR244" s="22" t="str">
        <f t="shared" si="1"/>
        <v>0.260</v>
      </c>
      <c r="AS244" s="22" t="str">
        <f t="shared" si="1"/>
        <v>0.260</v>
      </c>
      <c r="AT244" s="22" t="str">
        <f t="shared" si="1"/>
        <v>0.260</v>
      </c>
      <c r="AU244" s="22" t="str">
        <f t="shared" si="1"/>
        <v>0.260</v>
      </c>
      <c r="AV244" s="22" t="str">
        <f t="shared" si="1"/>
        <v>0.260</v>
      </c>
      <c r="AW244" s="22" t="str">
        <f t="shared" si="1"/>
        <v>0.260</v>
      </c>
      <c r="AX244" s="22" t="str">
        <f t="shared" si="1"/>
        <v>0.260</v>
      </c>
      <c r="AY244" s="22" t="str">
        <f t="shared" si="1"/>
        <v>0.260</v>
      </c>
      <c r="AZ244" s="22" t="str">
        <f t="shared" si="1"/>
        <v>0.260</v>
      </c>
      <c r="BA244" s="22" t="str">
        <f t="shared" si="1"/>
        <v>0.260</v>
      </c>
    </row>
    <row r="245" spans="2:53" x14ac:dyDescent="0.2">
      <c r="B245" s="6" t="s">
        <v>56</v>
      </c>
      <c r="C245" s="22" t="s">
        <v>4</v>
      </c>
      <c r="D245" s="22" t="s">
        <v>4</v>
      </c>
      <c r="E245" s="22" t="s">
        <v>4</v>
      </c>
      <c r="F245" s="22" t="s">
        <v>4</v>
      </c>
      <c r="G245" s="22" t="s">
        <v>4</v>
      </c>
      <c r="H245" s="22" t="s">
        <v>4</v>
      </c>
      <c r="I245" s="22" t="s">
        <v>4</v>
      </c>
      <c r="J245" s="22" t="s">
        <v>4</v>
      </c>
      <c r="K245" s="22" t="s">
        <v>4</v>
      </c>
      <c r="L245" s="22" t="s">
        <v>4</v>
      </c>
      <c r="M245" s="22" t="s">
        <v>4</v>
      </c>
      <c r="N245" s="22" t="s">
        <v>4</v>
      </c>
      <c r="O245" s="22" t="s">
        <v>4</v>
      </c>
      <c r="P245" s="22" t="s">
        <v>4</v>
      </c>
      <c r="Q245" s="22" t="s">
        <v>4</v>
      </c>
      <c r="R245" s="22" t="s">
        <v>4</v>
      </c>
      <c r="S245" s="22" t="s">
        <v>4</v>
      </c>
      <c r="T245" s="22" t="s">
        <v>4</v>
      </c>
      <c r="U245" s="22" t="s">
        <v>4</v>
      </c>
      <c r="V245" s="22" t="s">
        <v>4</v>
      </c>
      <c r="W245" s="22" t="s">
        <v>4</v>
      </c>
      <c r="X245" s="22" t="s">
        <v>4</v>
      </c>
      <c r="Y245" s="22" t="s">
        <v>4</v>
      </c>
      <c r="Z245" s="22" t="s">
        <v>4</v>
      </c>
      <c r="AA245" s="22" t="s">
        <v>4</v>
      </c>
      <c r="AB245" s="22" t="s">
        <v>4</v>
      </c>
      <c r="AC245" s="22" t="s">
        <v>4</v>
      </c>
      <c r="AD245" s="22" t="s">
        <v>4</v>
      </c>
      <c r="AE245" s="22" t="s">
        <v>4</v>
      </c>
      <c r="AF245" s="22" t="s">
        <v>4</v>
      </c>
      <c r="AG245" s="22" t="s">
        <v>4</v>
      </c>
      <c r="AH245" s="22" t="s">
        <v>4</v>
      </c>
      <c r="AI245" s="22" t="s">
        <v>4</v>
      </c>
      <c r="AJ245" s="22" t="s">
        <v>4</v>
      </c>
      <c r="AK245" s="22" t="s">
        <v>4</v>
      </c>
      <c r="AL245" s="22" t="s">
        <v>4</v>
      </c>
      <c r="AM245" s="22" t="s">
        <v>4</v>
      </c>
      <c r="AN245" s="22" t="s">
        <v>4</v>
      </c>
      <c r="AO245" s="22" t="s">
        <v>4</v>
      </c>
      <c r="AP245" s="22" t="s">
        <v>4</v>
      </c>
      <c r="AQ245" s="22" t="s">
        <v>4</v>
      </c>
      <c r="AR245" s="22" t="s">
        <v>4</v>
      </c>
      <c r="AS245" s="22" t="s">
        <v>4</v>
      </c>
      <c r="AT245" s="22" t="s">
        <v>4</v>
      </c>
      <c r="AU245" s="22" t="s">
        <v>4</v>
      </c>
      <c r="AV245" s="22" t="s">
        <v>4</v>
      </c>
      <c r="AW245" s="22" t="s">
        <v>4</v>
      </c>
      <c r="AX245" s="22" t="s">
        <v>4</v>
      </c>
      <c r="AY245" s="22" t="s">
        <v>4</v>
      </c>
      <c r="AZ245" s="22" t="s">
        <v>4</v>
      </c>
      <c r="BA245" s="22" t="s">
        <v>4</v>
      </c>
    </row>
    <row r="246" spans="2:53" x14ac:dyDescent="0.2">
      <c r="B246" s="6" t="s">
        <v>57</v>
      </c>
      <c r="C246" s="22" t="s">
        <v>4</v>
      </c>
      <c r="D246" s="22" t="s">
        <v>4</v>
      </c>
      <c r="E246" s="22" t="s">
        <v>4</v>
      </c>
      <c r="F246" s="22" t="s">
        <v>4</v>
      </c>
      <c r="G246" s="22" t="s">
        <v>4</v>
      </c>
      <c r="H246" s="22" t="s">
        <v>4</v>
      </c>
      <c r="I246" s="22" t="s">
        <v>4</v>
      </c>
      <c r="J246" s="22" t="s">
        <v>4</v>
      </c>
      <c r="K246" s="22" t="s">
        <v>4</v>
      </c>
      <c r="L246" s="22" t="s">
        <v>4</v>
      </c>
      <c r="M246" s="22" t="s">
        <v>4</v>
      </c>
      <c r="N246" s="22" t="s">
        <v>4</v>
      </c>
      <c r="O246" s="22" t="s">
        <v>4</v>
      </c>
      <c r="P246" s="22" t="s">
        <v>4</v>
      </c>
      <c r="Q246" s="22" t="s">
        <v>4</v>
      </c>
      <c r="R246" s="22" t="s">
        <v>4</v>
      </c>
      <c r="S246" s="22" t="s">
        <v>4</v>
      </c>
      <c r="T246" s="22" t="s">
        <v>4</v>
      </c>
      <c r="U246" s="22" t="s">
        <v>4</v>
      </c>
      <c r="V246" s="22" t="s">
        <v>4</v>
      </c>
      <c r="W246" s="22" t="s">
        <v>4</v>
      </c>
      <c r="X246" s="22" t="s">
        <v>4</v>
      </c>
      <c r="Y246" s="22" t="s">
        <v>4</v>
      </c>
      <c r="Z246" s="22" t="s">
        <v>4</v>
      </c>
      <c r="AA246" s="22" t="s">
        <v>4</v>
      </c>
      <c r="AB246" s="22" t="s">
        <v>4</v>
      </c>
      <c r="AC246" s="22" t="s">
        <v>4</v>
      </c>
      <c r="AD246" s="22" t="s">
        <v>4</v>
      </c>
      <c r="AE246" s="22" t="s">
        <v>4</v>
      </c>
      <c r="AF246" s="22" t="s">
        <v>4</v>
      </c>
      <c r="AG246" s="22" t="s">
        <v>4</v>
      </c>
      <c r="AH246" s="22" t="s">
        <v>4</v>
      </c>
      <c r="AI246" s="22" t="s">
        <v>4</v>
      </c>
      <c r="AJ246" s="22" t="s">
        <v>4</v>
      </c>
      <c r="AK246" s="22" t="s">
        <v>4</v>
      </c>
      <c r="AL246" s="22" t="s">
        <v>4</v>
      </c>
      <c r="AM246" s="22" t="s">
        <v>4</v>
      </c>
      <c r="AN246" s="22" t="s">
        <v>4</v>
      </c>
      <c r="AO246" s="22" t="s">
        <v>4</v>
      </c>
      <c r="AP246" s="22" t="s">
        <v>4</v>
      </c>
      <c r="AQ246" s="22" t="s">
        <v>4</v>
      </c>
      <c r="AR246" s="22" t="s">
        <v>4</v>
      </c>
      <c r="AS246" s="22" t="s">
        <v>4</v>
      </c>
      <c r="AT246" s="22" t="s">
        <v>4</v>
      </c>
      <c r="AU246" s="22" t="s">
        <v>4</v>
      </c>
      <c r="AV246" s="22" t="s">
        <v>4</v>
      </c>
      <c r="AW246" s="22" t="s">
        <v>4</v>
      </c>
      <c r="AX246" s="22" t="s">
        <v>4</v>
      </c>
      <c r="AY246" s="22" t="s">
        <v>4</v>
      </c>
      <c r="AZ246" s="22" t="s">
        <v>4</v>
      </c>
      <c r="BA246" s="22" t="s">
        <v>4</v>
      </c>
    </row>
    <row r="247" spans="2:53" x14ac:dyDescent="0.2">
      <c r="B247" s="6" t="s">
        <v>58</v>
      </c>
      <c r="C247" s="22" t="s">
        <v>4</v>
      </c>
      <c r="D247" s="22" t="s">
        <v>4</v>
      </c>
      <c r="E247" s="22" t="s">
        <v>4</v>
      </c>
      <c r="F247" s="22" t="s">
        <v>4</v>
      </c>
      <c r="G247" s="22" t="s">
        <v>4</v>
      </c>
      <c r="H247" s="22" t="s">
        <v>4</v>
      </c>
      <c r="I247" s="22" t="s">
        <v>4</v>
      </c>
      <c r="J247" s="22" t="s">
        <v>4</v>
      </c>
      <c r="K247" s="22" t="s">
        <v>4</v>
      </c>
      <c r="L247" s="22" t="s">
        <v>4</v>
      </c>
      <c r="M247" s="22" t="s">
        <v>4</v>
      </c>
      <c r="N247" s="22" t="s">
        <v>4</v>
      </c>
      <c r="O247" s="22" t="s">
        <v>4</v>
      </c>
      <c r="P247" s="22" t="s">
        <v>4</v>
      </c>
      <c r="Q247" s="22" t="s">
        <v>4</v>
      </c>
      <c r="R247" s="22" t="s">
        <v>4</v>
      </c>
      <c r="S247" s="22" t="s">
        <v>4</v>
      </c>
      <c r="T247" s="22" t="s">
        <v>4</v>
      </c>
      <c r="U247" s="22" t="s">
        <v>4</v>
      </c>
      <c r="V247" s="22" t="s">
        <v>4</v>
      </c>
      <c r="W247" s="22" t="s">
        <v>4</v>
      </c>
      <c r="X247" s="22" t="s">
        <v>4</v>
      </c>
      <c r="Y247" s="22" t="s">
        <v>4</v>
      </c>
      <c r="Z247" s="22" t="s">
        <v>4</v>
      </c>
      <c r="AA247" s="22" t="s">
        <v>4</v>
      </c>
      <c r="AB247" s="22" t="s">
        <v>4</v>
      </c>
      <c r="AC247" s="22" t="s">
        <v>4</v>
      </c>
      <c r="AD247" s="22" t="s">
        <v>4</v>
      </c>
      <c r="AE247" s="22" t="s">
        <v>4</v>
      </c>
      <c r="AF247" s="22" t="s">
        <v>4</v>
      </c>
      <c r="AG247" s="22" t="s">
        <v>4</v>
      </c>
      <c r="AH247" s="22" t="s">
        <v>4</v>
      </c>
      <c r="AI247" s="22" t="s">
        <v>4</v>
      </c>
      <c r="AJ247" s="22" t="s">
        <v>4</v>
      </c>
      <c r="AK247" s="22" t="s">
        <v>4</v>
      </c>
      <c r="AL247" s="22" t="s">
        <v>4</v>
      </c>
      <c r="AM247" s="22" t="s">
        <v>4</v>
      </c>
      <c r="AN247" s="22" t="s">
        <v>4</v>
      </c>
      <c r="AO247" s="22" t="s">
        <v>4</v>
      </c>
      <c r="AP247" s="22" t="s">
        <v>4</v>
      </c>
      <c r="AQ247" s="22" t="s">
        <v>4</v>
      </c>
      <c r="AR247" s="22" t="s">
        <v>4</v>
      </c>
      <c r="AS247" s="22" t="s">
        <v>4</v>
      </c>
      <c r="AT247" s="22" t="s">
        <v>4</v>
      </c>
      <c r="AU247" s="22" t="s">
        <v>4</v>
      </c>
      <c r="AV247" s="22" t="s">
        <v>4</v>
      </c>
      <c r="AW247" s="22" t="s">
        <v>4</v>
      </c>
      <c r="AX247" s="22" t="s">
        <v>4</v>
      </c>
      <c r="AY247" s="22" t="s">
        <v>4</v>
      </c>
      <c r="AZ247" s="22" t="s">
        <v>4</v>
      </c>
      <c r="BA247" s="22" t="s">
        <v>4</v>
      </c>
    </row>
    <row r="248" spans="2:53" x14ac:dyDescent="0.2">
      <c r="B248" s="20" t="s">
        <v>59</v>
      </c>
      <c r="C248" s="23" t="s">
        <v>4</v>
      </c>
      <c r="D248" s="23" t="s">
        <v>4</v>
      </c>
      <c r="E248" s="23" t="s">
        <v>4</v>
      </c>
      <c r="F248" s="23" t="s">
        <v>4</v>
      </c>
      <c r="G248" s="23" t="s">
        <v>4</v>
      </c>
      <c r="H248" s="23" t="s">
        <v>4</v>
      </c>
      <c r="I248" s="23" t="s">
        <v>4</v>
      </c>
      <c r="J248" s="23" t="s">
        <v>4</v>
      </c>
      <c r="K248" s="23" t="s">
        <v>4</v>
      </c>
      <c r="L248" s="23" t="s">
        <v>4</v>
      </c>
      <c r="M248" s="23" t="s">
        <v>4</v>
      </c>
      <c r="N248" s="23" t="s">
        <v>4</v>
      </c>
      <c r="O248" s="23" t="s">
        <v>4</v>
      </c>
      <c r="P248" s="23" t="s">
        <v>4</v>
      </c>
      <c r="Q248" s="23" t="s">
        <v>4</v>
      </c>
      <c r="R248" s="23" t="s">
        <v>4</v>
      </c>
      <c r="S248" s="23" t="s">
        <v>4</v>
      </c>
      <c r="T248" s="23" t="s">
        <v>4</v>
      </c>
      <c r="U248" s="23" t="s">
        <v>4</v>
      </c>
      <c r="V248" s="23" t="s">
        <v>4</v>
      </c>
      <c r="W248" s="23" t="s">
        <v>4</v>
      </c>
      <c r="X248" s="23" t="s">
        <v>4</v>
      </c>
      <c r="Y248" s="23" t="s">
        <v>4</v>
      </c>
      <c r="Z248" s="23" t="s">
        <v>4</v>
      </c>
      <c r="AA248" s="23" t="s">
        <v>4</v>
      </c>
      <c r="AB248" s="23" t="s">
        <v>4</v>
      </c>
      <c r="AC248" s="23" t="s">
        <v>4</v>
      </c>
      <c r="AD248" s="23" t="s">
        <v>4</v>
      </c>
      <c r="AE248" s="23" t="s">
        <v>4</v>
      </c>
      <c r="AF248" s="23" t="s">
        <v>4</v>
      </c>
      <c r="AG248" s="23" t="s">
        <v>4</v>
      </c>
      <c r="AH248" s="23" t="s">
        <v>4</v>
      </c>
      <c r="AI248" s="23" t="s">
        <v>4</v>
      </c>
      <c r="AJ248" s="23" t="s">
        <v>4</v>
      </c>
      <c r="AK248" s="23" t="s">
        <v>4</v>
      </c>
      <c r="AL248" s="23" t="s">
        <v>4</v>
      </c>
      <c r="AM248" s="23" t="s">
        <v>4</v>
      </c>
      <c r="AN248" s="23" t="s">
        <v>4</v>
      </c>
      <c r="AO248" s="23" t="s">
        <v>4</v>
      </c>
      <c r="AP248" s="23" t="s">
        <v>4</v>
      </c>
      <c r="AQ248" s="23" t="s">
        <v>4</v>
      </c>
      <c r="AR248" s="23" t="s">
        <v>4</v>
      </c>
      <c r="AS248" s="23" t="s">
        <v>4</v>
      </c>
      <c r="AT248" s="23" t="s">
        <v>4</v>
      </c>
      <c r="AU248" s="23" t="s">
        <v>4</v>
      </c>
      <c r="AV248" s="23" t="s">
        <v>4</v>
      </c>
      <c r="AW248" s="23" t="s">
        <v>4</v>
      </c>
      <c r="AX248" s="23" t="s">
        <v>4</v>
      </c>
      <c r="AY248" s="23" t="s">
        <v>4</v>
      </c>
      <c r="AZ248" s="23" t="s">
        <v>4</v>
      </c>
      <c r="BA248" s="23" t="s">
        <v>4</v>
      </c>
    </row>
    <row r="249" spans="2:53" x14ac:dyDescent="0.2">
      <c r="B249" s="31" t="s">
        <v>376</v>
      </c>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row>
  </sheetData>
  <mergeCells count="2">
    <mergeCell ref="B2:BA2"/>
    <mergeCell ref="B249:BA249"/>
  </mergeCells>
  <pageMargins left="0.75" right="0.75" top="1" bottom="1" header="0.5" footer="0.5"/>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03D30-0E09-BC4C-A630-C684C0FFA7E9}">
  <sheetPr codeName="Sheet12">
    <tabColor theme="9" tint="-0.499984740745262"/>
  </sheetPr>
  <dimension ref="B2:BA249"/>
  <sheetViews>
    <sheetView showGridLines="0" workbookViewId="0">
      <pane xSplit="2" ySplit="4" topLeftCell="C227" activePane="bottomRight" state="frozen"/>
      <selection pane="topRight" activeCell="C1" sqref="C1"/>
      <selection pane="bottomLeft" activeCell="A5" sqref="A5"/>
      <selection pane="bottomRight" activeCell="B249" sqref="B249:BA249"/>
    </sheetView>
  </sheetViews>
  <sheetFormatPr baseColWidth="10" defaultColWidth="11" defaultRowHeight="16" x14ac:dyDescent="0.2"/>
  <cols>
    <col min="2" max="2" width="62.5" customWidth="1"/>
  </cols>
  <sheetData>
    <row r="2" spans="2:53" x14ac:dyDescent="0.2">
      <c r="B2" s="27" t="s">
        <v>71</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row>
    <row r="3" spans="2:53" ht="56" customHeight="1" thickBot="1" x14ac:dyDescent="0.25">
      <c r="B3" s="7" t="s">
        <v>77</v>
      </c>
      <c r="C3" s="3" t="str">
        <f>"(1)"</f>
        <v>(1)</v>
      </c>
      <c r="D3" s="3" t="str">
        <f>"(2)"</f>
        <v>(2)</v>
      </c>
      <c r="E3" s="3" t="str">
        <f>"(3)"</f>
        <v>(3)</v>
      </c>
      <c r="F3" s="3" t="str">
        <f>"(4)"</f>
        <v>(4)</v>
      </c>
      <c r="G3" s="3" t="str">
        <f>"(5)"</f>
        <v>(5)</v>
      </c>
      <c r="H3" s="3" t="str">
        <f>"(6)"</f>
        <v>(6)</v>
      </c>
      <c r="I3" s="3" t="str">
        <f>"(7)"</f>
        <v>(7)</v>
      </c>
      <c r="J3" s="3" t="str">
        <f>"(8)"</f>
        <v>(8)</v>
      </c>
      <c r="K3" s="3" t="str">
        <f>"(9)"</f>
        <v>(9)</v>
      </c>
      <c r="L3" s="3" t="str">
        <f>"(10)"</f>
        <v>(10)</v>
      </c>
      <c r="M3" s="3" t="str">
        <f>"(11)"</f>
        <v>(11)</v>
      </c>
      <c r="N3" s="3" t="str">
        <f>"(12)"</f>
        <v>(12)</v>
      </c>
      <c r="O3" s="3" t="str">
        <f>"(13)"</f>
        <v>(13)</v>
      </c>
      <c r="P3" s="3" t="str">
        <f>"(14)"</f>
        <v>(14)</v>
      </c>
      <c r="Q3" s="3" t="str">
        <f>"(15)"</f>
        <v>(15)</v>
      </c>
      <c r="R3" s="3" t="str">
        <f>"(16)"</f>
        <v>(16)</v>
      </c>
      <c r="S3" s="3" t="str">
        <f>"(17)"</f>
        <v>(17)</v>
      </c>
      <c r="T3" s="3" t="str">
        <f>"(18)"</f>
        <v>(18)</v>
      </c>
      <c r="U3" s="3" t="str">
        <f>"(19)"</f>
        <v>(19)</v>
      </c>
      <c r="V3" s="3" t="str">
        <f>"(20)"</f>
        <v>(20)</v>
      </c>
      <c r="W3" s="3" t="str">
        <f>"(21)"</f>
        <v>(21)</v>
      </c>
      <c r="X3" s="3" t="str">
        <f>"(22)"</f>
        <v>(22)</v>
      </c>
      <c r="Y3" s="3" t="str">
        <f>"(23)"</f>
        <v>(23)</v>
      </c>
      <c r="Z3" s="3" t="str">
        <f>"(24)"</f>
        <v>(24)</v>
      </c>
      <c r="AA3" s="3" t="str">
        <f>"(25)"</f>
        <v>(25)</v>
      </c>
      <c r="AB3" s="3" t="str">
        <f>"(26)"</f>
        <v>(26)</v>
      </c>
      <c r="AC3" s="3" t="str">
        <f>"(27)"</f>
        <v>(27)</v>
      </c>
      <c r="AD3" s="3" t="str">
        <f>"(28)"</f>
        <v>(28)</v>
      </c>
      <c r="AE3" s="3" t="str">
        <f>"(29)"</f>
        <v>(29)</v>
      </c>
      <c r="AF3" s="3" t="str">
        <f>"(30)"</f>
        <v>(30)</v>
      </c>
      <c r="AG3" s="3" t="str">
        <f>"(31)"</f>
        <v>(31)</v>
      </c>
      <c r="AH3" s="3" t="str">
        <f>"(32)"</f>
        <v>(32)</v>
      </c>
      <c r="AI3" s="3" t="str">
        <f>"(33)"</f>
        <v>(33)</v>
      </c>
      <c r="AJ3" s="3" t="str">
        <f>"(34)"</f>
        <v>(34)</v>
      </c>
      <c r="AK3" s="3" t="str">
        <f>"(35)"</f>
        <v>(35)</v>
      </c>
      <c r="AL3" s="3" t="str">
        <f>"(36)"</f>
        <v>(36)</v>
      </c>
      <c r="AM3" s="3" t="str">
        <f>"(37)"</f>
        <v>(37)</v>
      </c>
      <c r="AN3" s="3" t="str">
        <f>"(38)"</f>
        <v>(38)</v>
      </c>
      <c r="AO3" s="3" t="str">
        <f>"(39)"</f>
        <v>(39)</v>
      </c>
      <c r="AP3" s="3" t="str">
        <f>"(40)"</f>
        <v>(40)</v>
      </c>
      <c r="AQ3" s="3" t="str">
        <f>"(41)"</f>
        <v>(41)</v>
      </c>
      <c r="AR3" s="3" t="str">
        <f>"(42)"</f>
        <v>(42)</v>
      </c>
      <c r="AS3" s="3" t="str">
        <f>"(43)"</f>
        <v>(43)</v>
      </c>
      <c r="AT3" s="3" t="str">
        <f>"(44)"</f>
        <v>(44)</v>
      </c>
      <c r="AU3" s="3" t="str">
        <f>"(45)"</f>
        <v>(45)</v>
      </c>
      <c r="AV3" s="3" t="str">
        <f>"(46)"</f>
        <v>(46)</v>
      </c>
      <c r="AW3" s="3" t="str">
        <f>"(47)"</f>
        <v>(47)</v>
      </c>
      <c r="AX3" s="3" t="str">
        <f>"(48)"</f>
        <v>(48)</v>
      </c>
      <c r="AY3" s="3" t="str">
        <f>"(49)"</f>
        <v>(49)</v>
      </c>
      <c r="AZ3" s="3" t="str">
        <f>"(50)"</f>
        <v>(50)</v>
      </c>
      <c r="BA3" s="3" t="str">
        <f>"(51)"</f>
        <v>(51)</v>
      </c>
    </row>
    <row r="4" spans="2:53" s="14" customFormat="1" ht="20" customHeight="1" thickTop="1" x14ac:dyDescent="0.2">
      <c r="B4" s="19"/>
      <c r="C4" s="13"/>
      <c r="D4" s="13"/>
      <c r="E4" s="13"/>
      <c r="F4" s="13"/>
      <c r="G4" s="13"/>
      <c r="H4" s="13"/>
      <c r="I4" s="13"/>
      <c r="J4" s="13"/>
      <c r="K4" s="13"/>
      <c r="L4" s="13"/>
    </row>
    <row r="5" spans="2:53" x14ac:dyDescent="0.2">
      <c r="B5" t="str">
        <f>"Dummy presence of violence during 1998-2007 (yes=1)"</f>
        <v>Dummy presence of violence during 1998-2007 (yes=1)</v>
      </c>
      <c r="C5" t="str">
        <f>"0.134"</f>
        <v>0.134</v>
      </c>
      <c r="D5" t="str">
        <f>"0.104"</f>
        <v>0.104</v>
      </c>
      <c r="E5" t="str">
        <f>"0.117"</f>
        <v>0.117</v>
      </c>
      <c r="F5" t="str">
        <f>""</f>
        <v/>
      </c>
      <c r="G5" t="str">
        <f>""</f>
        <v/>
      </c>
      <c r="H5" t="str">
        <f>""</f>
        <v/>
      </c>
      <c r="I5" t="str">
        <f>""</f>
        <v/>
      </c>
      <c r="J5" t="str">
        <f>""</f>
        <v/>
      </c>
      <c r="K5" t="str">
        <f>""</f>
        <v/>
      </c>
      <c r="L5" t="str">
        <f>""</f>
        <v/>
      </c>
      <c r="M5" t="str">
        <f>""</f>
        <v/>
      </c>
      <c r="N5" t="str">
        <f>""</f>
        <v/>
      </c>
      <c r="O5" t="str">
        <f>""</f>
        <v/>
      </c>
      <c r="P5" t="str">
        <f>""</f>
        <v/>
      </c>
      <c r="Q5" t="str">
        <f>""</f>
        <v/>
      </c>
      <c r="R5" t="str">
        <f>""</f>
        <v/>
      </c>
      <c r="S5" t="str">
        <f>""</f>
        <v/>
      </c>
      <c r="T5" t="str">
        <f>""</f>
        <v/>
      </c>
      <c r="U5" t="str">
        <f>""</f>
        <v/>
      </c>
      <c r="V5" t="str">
        <f>""</f>
        <v/>
      </c>
      <c r="W5" t="str">
        <f>""</f>
        <v/>
      </c>
      <c r="X5" t="str">
        <f>""</f>
        <v/>
      </c>
      <c r="Y5" t="str">
        <f>""</f>
        <v/>
      </c>
      <c r="Z5" t="str">
        <f>""</f>
        <v/>
      </c>
      <c r="AA5" t="str">
        <f>""</f>
        <v/>
      </c>
      <c r="AB5" t="str">
        <f>""</f>
        <v/>
      </c>
      <c r="AC5" t="str">
        <f>""</f>
        <v/>
      </c>
      <c r="AD5" t="str">
        <f>""</f>
        <v/>
      </c>
      <c r="AE5" t="str">
        <f>""</f>
        <v/>
      </c>
      <c r="AF5" t="str">
        <f>""</f>
        <v/>
      </c>
      <c r="AG5" t="str">
        <f>""</f>
        <v/>
      </c>
      <c r="AH5" t="str">
        <f>""</f>
        <v/>
      </c>
      <c r="AI5" t="str">
        <f>""</f>
        <v/>
      </c>
      <c r="AJ5" t="str">
        <f>""</f>
        <v/>
      </c>
      <c r="AK5" t="str">
        <f>""</f>
        <v/>
      </c>
      <c r="AL5" t="str">
        <f>""</f>
        <v/>
      </c>
      <c r="AM5" t="str">
        <f>""</f>
        <v/>
      </c>
      <c r="AN5" t="str">
        <f>""</f>
        <v/>
      </c>
      <c r="AO5" t="str">
        <f>""</f>
        <v/>
      </c>
      <c r="AP5" t="str">
        <f>""</f>
        <v/>
      </c>
      <c r="AQ5" t="str">
        <f>""</f>
        <v/>
      </c>
      <c r="AR5" t="str">
        <f>""</f>
        <v/>
      </c>
      <c r="AS5" t="str">
        <f>""</f>
        <v/>
      </c>
      <c r="AT5" t="str">
        <f>""</f>
        <v/>
      </c>
      <c r="AU5" t="str">
        <f>""</f>
        <v/>
      </c>
      <c r="AV5" t="str">
        <f>""</f>
        <v/>
      </c>
      <c r="AW5" t="str">
        <f>""</f>
        <v/>
      </c>
      <c r="AX5" t="str">
        <f>""</f>
        <v/>
      </c>
      <c r="AY5" t="str">
        <f>""</f>
        <v/>
      </c>
      <c r="AZ5" t="str">
        <f>""</f>
        <v/>
      </c>
      <c r="BA5" t="str">
        <f>""</f>
        <v/>
      </c>
    </row>
    <row r="6" spans="2:53" x14ac:dyDescent="0.2">
      <c r="B6" t="str">
        <f>""</f>
        <v/>
      </c>
      <c r="C6" t="str">
        <f>"[0.104]"</f>
        <v>[0.104]</v>
      </c>
      <c r="D6" t="str">
        <f>"[0.100]"</f>
        <v>[0.100]</v>
      </c>
      <c r="E6" t="str">
        <f>"[0.100]"</f>
        <v>[0.100]</v>
      </c>
      <c r="F6" t="str">
        <f>""</f>
        <v/>
      </c>
      <c r="G6" t="str">
        <f>""</f>
        <v/>
      </c>
      <c r="H6" t="str">
        <f>""</f>
        <v/>
      </c>
      <c r="I6" t="str">
        <f>""</f>
        <v/>
      </c>
      <c r="J6" t="str">
        <f>""</f>
        <v/>
      </c>
      <c r="K6" t="str">
        <f>""</f>
        <v/>
      </c>
      <c r="L6" t="str">
        <f>""</f>
        <v/>
      </c>
      <c r="M6" t="str">
        <f>""</f>
        <v/>
      </c>
      <c r="N6" t="str">
        <f>""</f>
        <v/>
      </c>
      <c r="O6" t="str">
        <f>""</f>
        <v/>
      </c>
      <c r="P6" t="str">
        <f>""</f>
        <v/>
      </c>
      <c r="Q6" t="str">
        <f>""</f>
        <v/>
      </c>
      <c r="R6" t="str">
        <f>""</f>
        <v/>
      </c>
      <c r="S6" t="str">
        <f>""</f>
        <v/>
      </c>
      <c r="T6" t="str">
        <f>""</f>
        <v/>
      </c>
      <c r="U6" t="str">
        <f>""</f>
        <v/>
      </c>
      <c r="V6" t="str">
        <f>""</f>
        <v/>
      </c>
      <c r="W6" t="str">
        <f>""</f>
        <v/>
      </c>
      <c r="X6" t="str">
        <f>""</f>
        <v/>
      </c>
      <c r="Y6" t="str">
        <f>""</f>
        <v/>
      </c>
      <c r="Z6" t="str">
        <f>""</f>
        <v/>
      </c>
      <c r="AA6" t="str">
        <f>""</f>
        <v/>
      </c>
      <c r="AB6" t="str">
        <f>""</f>
        <v/>
      </c>
      <c r="AC6" t="str">
        <f>""</f>
        <v/>
      </c>
      <c r="AD6" t="str">
        <f>""</f>
        <v/>
      </c>
      <c r="AE6" t="str">
        <f>""</f>
        <v/>
      </c>
      <c r="AF6" t="str">
        <f>""</f>
        <v/>
      </c>
      <c r="AG6" t="str">
        <f>""</f>
        <v/>
      </c>
      <c r="AH6" t="str">
        <f>""</f>
        <v/>
      </c>
      <c r="AI6" t="str">
        <f>""</f>
        <v/>
      </c>
      <c r="AJ6" t="str">
        <f>""</f>
        <v/>
      </c>
      <c r="AK6" t="str">
        <f>""</f>
        <v/>
      </c>
      <c r="AL6" t="str">
        <f>""</f>
        <v/>
      </c>
      <c r="AM6" t="str">
        <f>""</f>
        <v/>
      </c>
      <c r="AN6" t="str">
        <f>""</f>
        <v/>
      </c>
      <c r="AO6" t="str">
        <f>""</f>
        <v/>
      </c>
      <c r="AP6" t="str">
        <f>""</f>
        <v/>
      </c>
      <c r="AQ6" t="str">
        <f>""</f>
        <v/>
      </c>
      <c r="AR6" t="str">
        <f>""</f>
        <v/>
      </c>
      <c r="AS6" t="str">
        <f>""</f>
        <v/>
      </c>
      <c r="AT6" t="str">
        <f>""</f>
        <v/>
      </c>
      <c r="AU6" t="str">
        <f>""</f>
        <v/>
      </c>
      <c r="AV6" t="str">
        <f>""</f>
        <v/>
      </c>
      <c r="AW6" t="str">
        <f>""</f>
        <v/>
      </c>
      <c r="AX6" t="str">
        <f>""</f>
        <v/>
      </c>
      <c r="AY6" t="str">
        <f>""</f>
        <v/>
      </c>
      <c r="AZ6" t="str">
        <f>""</f>
        <v/>
      </c>
      <c r="BA6" t="str">
        <f>""</f>
        <v/>
      </c>
    </row>
    <row r="7" spans="2:53" x14ac:dyDescent="0.2">
      <c r="B7" t="str">
        <f>"At least 1 person left the household in a given year (yes=1)"</f>
        <v>At least 1 person left the household in a given year (yes=1)</v>
      </c>
      <c r="C7" t="str">
        <f>"-0.028"</f>
        <v>-0.028</v>
      </c>
      <c r="D7" t="str">
        <f>""</f>
        <v/>
      </c>
      <c r="E7" t="str">
        <f>""</f>
        <v/>
      </c>
      <c r="F7" t="str">
        <f>""</f>
        <v/>
      </c>
      <c r="G7" t="str">
        <f>""</f>
        <v/>
      </c>
      <c r="H7" t="str">
        <f>""</f>
        <v/>
      </c>
      <c r="I7" t="str">
        <f>""</f>
        <v/>
      </c>
      <c r="J7" t="str">
        <f>""</f>
        <v/>
      </c>
      <c r="K7" t="str">
        <f>""</f>
        <v/>
      </c>
      <c r="L7" t="str">
        <f>""</f>
        <v/>
      </c>
      <c r="M7" t="str">
        <f>""</f>
        <v/>
      </c>
      <c r="N7" t="str">
        <f>""</f>
        <v/>
      </c>
      <c r="O7" t="str">
        <f>""</f>
        <v/>
      </c>
      <c r="P7" t="str">
        <f>""</f>
        <v/>
      </c>
      <c r="Q7" t="str">
        <f>""</f>
        <v/>
      </c>
      <c r="R7" t="str">
        <f>""</f>
        <v/>
      </c>
      <c r="S7" t="str">
        <f>""</f>
        <v/>
      </c>
      <c r="T7" t="str">
        <f>""</f>
        <v/>
      </c>
      <c r="U7" t="str">
        <f>""</f>
        <v/>
      </c>
      <c r="V7" t="str">
        <f>""</f>
        <v/>
      </c>
      <c r="W7" t="str">
        <f>""</f>
        <v/>
      </c>
      <c r="X7" t="str">
        <f>""</f>
        <v/>
      </c>
      <c r="Y7" t="str">
        <f>""</f>
        <v/>
      </c>
      <c r="Z7" t="str">
        <f>""</f>
        <v/>
      </c>
      <c r="AA7" t="str">
        <f>""</f>
        <v/>
      </c>
      <c r="AB7" t="str">
        <f>""</f>
        <v/>
      </c>
      <c r="AC7" t="str">
        <f>""</f>
        <v/>
      </c>
      <c r="AD7" t="str">
        <f>""</f>
        <v/>
      </c>
      <c r="AE7" t="str">
        <f>""</f>
        <v/>
      </c>
      <c r="AF7" t="str">
        <f>""</f>
        <v/>
      </c>
      <c r="AG7" t="str">
        <f>""</f>
        <v/>
      </c>
      <c r="AH7" t="str">
        <f>""</f>
        <v/>
      </c>
      <c r="AI7" t="str">
        <f>""</f>
        <v/>
      </c>
      <c r="AJ7" t="str">
        <f>""</f>
        <v/>
      </c>
      <c r="AK7" t="str">
        <f>""</f>
        <v/>
      </c>
      <c r="AL7" t="str">
        <f>""</f>
        <v/>
      </c>
      <c r="AM7" t="str">
        <f>""</f>
        <v/>
      </c>
      <c r="AN7" t="str">
        <f>""</f>
        <v/>
      </c>
      <c r="AO7" t="str">
        <f>""</f>
        <v/>
      </c>
      <c r="AP7" t="str">
        <f>""</f>
        <v/>
      </c>
      <c r="AQ7" t="str">
        <f>""</f>
        <v/>
      </c>
      <c r="AR7" t="str">
        <f>""</f>
        <v/>
      </c>
      <c r="AS7" t="str">
        <f>""</f>
        <v/>
      </c>
      <c r="AT7" t="str">
        <f>""</f>
        <v/>
      </c>
      <c r="AU7" t="str">
        <f>""</f>
        <v/>
      </c>
      <c r="AV7" t="str">
        <f>""</f>
        <v/>
      </c>
      <c r="AW7" t="str">
        <f>""</f>
        <v/>
      </c>
      <c r="AX7" t="str">
        <f>""</f>
        <v/>
      </c>
      <c r="AY7" t="str">
        <f>""</f>
        <v/>
      </c>
      <c r="AZ7" t="str">
        <f>""</f>
        <v/>
      </c>
      <c r="BA7" t="str">
        <f>""</f>
        <v/>
      </c>
    </row>
    <row r="8" spans="2:53" x14ac:dyDescent="0.2">
      <c r="B8" t="str">
        <f>""</f>
        <v/>
      </c>
      <c r="C8" t="str">
        <f>"[0.073]"</f>
        <v>[0.073]</v>
      </c>
      <c r="D8" t="str">
        <f>""</f>
        <v/>
      </c>
      <c r="E8" t="str">
        <f>""</f>
        <v/>
      </c>
      <c r="F8" t="str">
        <f>""</f>
        <v/>
      </c>
      <c r="G8" t="str">
        <f>""</f>
        <v/>
      </c>
      <c r="H8" t="str">
        <f>""</f>
        <v/>
      </c>
      <c r="I8" t="str">
        <f>""</f>
        <v/>
      </c>
      <c r="J8" t="str">
        <f>""</f>
        <v/>
      </c>
      <c r="K8" t="str">
        <f>""</f>
        <v/>
      </c>
      <c r="L8" t="str">
        <f>""</f>
        <v/>
      </c>
      <c r="M8" t="str">
        <f>""</f>
        <v/>
      </c>
      <c r="N8" t="str">
        <f>""</f>
        <v/>
      </c>
      <c r="O8" t="str">
        <f>""</f>
        <v/>
      </c>
      <c r="P8" t="str">
        <f>""</f>
        <v/>
      </c>
      <c r="Q8" t="str">
        <f>""</f>
        <v/>
      </c>
      <c r="R8" t="str">
        <f>""</f>
        <v/>
      </c>
      <c r="S8" t="str">
        <f>""</f>
        <v/>
      </c>
      <c r="T8" t="str">
        <f>""</f>
        <v/>
      </c>
      <c r="U8" t="str">
        <f>""</f>
        <v/>
      </c>
      <c r="V8" t="str">
        <f>""</f>
        <v/>
      </c>
      <c r="W8" t="str">
        <f>""</f>
        <v/>
      </c>
      <c r="X8" t="str">
        <f>""</f>
        <v/>
      </c>
      <c r="Y8" t="str">
        <f>""</f>
        <v/>
      </c>
      <c r="Z8" t="str">
        <f>""</f>
        <v/>
      </c>
      <c r="AA8" t="str">
        <f>""</f>
        <v/>
      </c>
      <c r="AB8" t="str">
        <f>""</f>
        <v/>
      </c>
      <c r="AC8" t="str">
        <f>""</f>
        <v/>
      </c>
      <c r="AD8" t="str">
        <f>""</f>
        <v/>
      </c>
      <c r="AE8" t="str">
        <f>""</f>
        <v/>
      </c>
      <c r="AF8" t="str">
        <f>""</f>
        <v/>
      </c>
      <c r="AG8" t="str">
        <f>""</f>
        <v/>
      </c>
      <c r="AH8" t="str">
        <f>""</f>
        <v/>
      </c>
      <c r="AI8" t="str">
        <f>""</f>
        <v/>
      </c>
      <c r="AJ8" t="str">
        <f>""</f>
        <v/>
      </c>
      <c r="AK8" t="str">
        <f>""</f>
        <v/>
      </c>
      <c r="AL8" t="str">
        <f>""</f>
        <v/>
      </c>
      <c r="AM8" t="str">
        <f>""</f>
        <v/>
      </c>
      <c r="AN8" t="str">
        <f>""</f>
        <v/>
      </c>
      <c r="AO8" t="str">
        <f>""</f>
        <v/>
      </c>
      <c r="AP8" t="str">
        <f>""</f>
        <v/>
      </c>
      <c r="AQ8" t="str">
        <f>""</f>
        <v/>
      </c>
      <c r="AR8" t="str">
        <f>""</f>
        <v/>
      </c>
      <c r="AS8" t="str">
        <f>""</f>
        <v/>
      </c>
      <c r="AT8" t="str">
        <f>""</f>
        <v/>
      </c>
      <c r="AU8" t="str">
        <f>""</f>
        <v/>
      </c>
      <c r="AV8" t="str">
        <f>""</f>
        <v/>
      </c>
      <c r="AW8" t="str">
        <f>""</f>
        <v/>
      </c>
      <c r="AX8" t="str">
        <f>""</f>
        <v/>
      </c>
      <c r="AY8" t="str">
        <f>""</f>
        <v/>
      </c>
      <c r="AZ8" t="str">
        <f>""</f>
        <v/>
      </c>
      <c r="BA8" t="str">
        <f>""</f>
        <v/>
      </c>
    </row>
    <row r="9" spans="2:53" x14ac:dyDescent="0.2">
      <c r="B9" t="str">
        <f>"Interaction"</f>
        <v>Interaction</v>
      </c>
      <c r="C9" t="str">
        <f>"0.087"</f>
        <v>0.087</v>
      </c>
      <c r="D9" t="str">
        <f>""</f>
        <v/>
      </c>
      <c r="E9" t="str">
        <f>""</f>
        <v/>
      </c>
      <c r="F9" t="str">
        <f>""</f>
        <v/>
      </c>
      <c r="G9" t="str">
        <f>""</f>
        <v/>
      </c>
      <c r="H9" t="str">
        <f>""</f>
        <v/>
      </c>
      <c r="I9" t="str">
        <f>""</f>
        <v/>
      </c>
      <c r="J9" t="str">
        <f>""</f>
        <v/>
      </c>
      <c r="K9" t="str">
        <f>""</f>
        <v/>
      </c>
      <c r="L9" t="str">
        <f>""</f>
        <v/>
      </c>
      <c r="M9" t="str">
        <f>""</f>
        <v/>
      </c>
      <c r="N9" t="str">
        <f>""</f>
        <v/>
      </c>
      <c r="O9" t="str">
        <f>""</f>
        <v/>
      </c>
      <c r="P9" t="str">
        <f>""</f>
        <v/>
      </c>
      <c r="Q9" t="str">
        <f>""</f>
        <v/>
      </c>
      <c r="R9" t="str">
        <f>""</f>
        <v/>
      </c>
      <c r="S9" t="str">
        <f>""</f>
        <v/>
      </c>
      <c r="T9" t="str">
        <f>""</f>
        <v/>
      </c>
      <c r="U9" t="str">
        <f>""</f>
        <v/>
      </c>
      <c r="V9" t="str">
        <f>""</f>
        <v/>
      </c>
      <c r="W9" t="str">
        <f>""</f>
        <v/>
      </c>
      <c r="X9" t="str">
        <f>""</f>
        <v/>
      </c>
      <c r="Y9" t="str">
        <f>""</f>
        <v/>
      </c>
      <c r="Z9" t="str">
        <f>""</f>
        <v/>
      </c>
      <c r="AA9" t="str">
        <f>""</f>
        <v/>
      </c>
      <c r="AB9" t="str">
        <f>""</f>
        <v/>
      </c>
      <c r="AC9" t="str">
        <f>""</f>
        <v/>
      </c>
      <c r="AD9" t="str">
        <f>""</f>
        <v/>
      </c>
      <c r="AE9" t="str">
        <f>""</f>
        <v/>
      </c>
      <c r="AF9" t="str">
        <f>""</f>
        <v/>
      </c>
      <c r="AG9" t="str">
        <f>""</f>
        <v/>
      </c>
      <c r="AH9" t="str">
        <f>""</f>
        <v/>
      </c>
      <c r="AI9" t="str">
        <f>""</f>
        <v/>
      </c>
      <c r="AJ9" t="str">
        <f>""</f>
        <v/>
      </c>
      <c r="AK9" t="str">
        <f>""</f>
        <v/>
      </c>
      <c r="AL9" t="str">
        <f>""</f>
        <v/>
      </c>
      <c r="AM9" t="str">
        <f>""</f>
        <v/>
      </c>
      <c r="AN9" t="str">
        <f>""</f>
        <v/>
      </c>
      <c r="AO9" t="str">
        <f>""</f>
        <v/>
      </c>
      <c r="AP9" t="str">
        <f>""</f>
        <v/>
      </c>
      <c r="AQ9" t="str">
        <f>""</f>
        <v/>
      </c>
      <c r="AR9" t="str">
        <f>""</f>
        <v/>
      </c>
      <c r="AS9" t="str">
        <f>""</f>
        <v/>
      </c>
      <c r="AT9" t="str">
        <f>""</f>
        <v/>
      </c>
      <c r="AU9" t="str">
        <f>""</f>
        <v/>
      </c>
      <c r="AV9" t="str">
        <f>""</f>
        <v/>
      </c>
      <c r="AW9" t="str">
        <f>""</f>
        <v/>
      </c>
      <c r="AX9" t="str">
        <f>""</f>
        <v/>
      </c>
      <c r="AY9" t="str">
        <f>""</f>
        <v/>
      </c>
      <c r="AZ9" t="str">
        <f>""</f>
        <v/>
      </c>
      <c r="BA9" t="str">
        <f>""</f>
        <v/>
      </c>
    </row>
    <row r="10" spans="2:53" x14ac:dyDescent="0.2">
      <c r="B10" t="str">
        <f>""</f>
        <v/>
      </c>
      <c r="C10" t="str">
        <f>"[0.184]"</f>
        <v>[0.184]</v>
      </c>
      <c r="D10" t="str">
        <f>""</f>
        <v/>
      </c>
      <c r="E10" t="str">
        <f>""</f>
        <v/>
      </c>
      <c r="F10" t="str">
        <f>""</f>
        <v/>
      </c>
      <c r="G10" t="str">
        <f>""</f>
        <v/>
      </c>
      <c r="H10" t="str">
        <f>""</f>
        <v/>
      </c>
      <c r="I10" t="str">
        <f>""</f>
        <v/>
      </c>
      <c r="J10" t="str">
        <f>""</f>
        <v/>
      </c>
      <c r="K10" t="str">
        <f>""</f>
        <v/>
      </c>
      <c r="L10" t="str">
        <f>""</f>
        <v/>
      </c>
      <c r="M10" t="str">
        <f>""</f>
        <v/>
      </c>
      <c r="N10" t="str">
        <f>""</f>
        <v/>
      </c>
      <c r="O10" t="str">
        <f>""</f>
        <v/>
      </c>
      <c r="P10" t="str">
        <f>""</f>
        <v/>
      </c>
      <c r="Q10" t="str">
        <f>""</f>
        <v/>
      </c>
      <c r="R10" t="str">
        <f>""</f>
        <v/>
      </c>
      <c r="S10" t="str">
        <f>""</f>
        <v/>
      </c>
      <c r="T10" t="str">
        <f>""</f>
        <v/>
      </c>
      <c r="U10" t="str">
        <f>""</f>
        <v/>
      </c>
      <c r="V10" t="str">
        <f>""</f>
        <v/>
      </c>
      <c r="W10" t="str">
        <f>""</f>
        <v/>
      </c>
      <c r="X10" t="str">
        <f>""</f>
        <v/>
      </c>
      <c r="Y10" t="str">
        <f>""</f>
        <v/>
      </c>
      <c r="Z10" t="str">
        <f>""</f>
        <v/>
      </c>
      <c r="AA10" t="str">
        <f>""</f>
        <v/>
      </c>
      <c r="AB10" t="str">
        <f>""</f>
        <v/>
      </c>
      <c r="AC10" t="str">
        <f>""</f>
        <v/>
      </c>
      <c r="AD10" t="str">
        <f>""</f>
        <v/>
      </c>
      <c r="AE10" t="str">
        <f>""</f>
        <v/>
      </c>
      <c r="AF10" t="str">
        <f>""</f>
        <v/>
      </c>
      <c r="AG10" t="str">
        <f>""</f>
        <v/>
      </c>
      <c r="AH10" t="str">
        <f>""</f>
        <v/>
      </c>
      <c r="AI10" t="str">
        <f>""</f>
        <v/>
      </c>
      <c r="AJ10" t="str">
        <f>""</f>
        <v/>
      </c>
      <c r="AK10" t="str">
        <f>""</f>
        <v/>
      </c>
      <c r="AL10" t="str">
        <f>""</f>
        <v/>
      </c>
      <c r="AM10" t="str">
        <f>""</f>
        <v/>
      </c>
      <c r="AN10" t="str">
        <f>""</f>
        <v/>
      </c>
      <c r="AO10" t="str">
        <f>""</f>
        <v/>
      </c>
      <c r="AP10" t="str">
        <f>""</f>
        <v/>
      </c>
      <c r="AQ10" t="str">
        <f>""</f>
        <v/>
      </c>
      <c r="AR10" t="str">
        <f>""</f>
        <v/>
      </c>
      <c r="AS10" t="str">
        <f>""</f>
        <v/>
      </c>
      <c r="AT10" t="str">
        <f>""</f>
        <v/>
      </c>
      <c r="AU10" t="str">
        <f>""</f>
        <v/>
      </c>
      <c r="AV10" t="str">
        <f>""</f>
        <v/>
      </c>
      <c r="AW10" t="str">
        <f>""</f>
        <v/>
      </c>
      <c r="AX10" t="str">
        <f>""</f>
        <v/>
      </c>
      <c r="AY10" t="str">
        <f>""</f>
        <v/>
      </c>
      <c r="AZ10" t="str">
        <f>""</f>
        <v/>
      </c>
      <c r="BA10" t="str">
        <f>""</f>
        <v/>
      </c>
    </row>
    <row r="11" spans="2:53" x14ac:dyDescent="0.2">
      <c r="B11" t="str">
        <f>"Number of members who left household 1998-2007"</f>
        <v>Number of members who left household 1998-2007</v>
      </c>
      <c r="C11" t="str">
        <f>""</f>
        <v/>
      </c>
      <c r="D11" t="str">
        <f>"-0.049"</f>
        <v>-0.049</v>
      </c>
      <c r="E11" t="str">
        <f>""</f>
        <v/>
      </c>
      <c r="F11" t="str">
        <f>""</f>
        <v/>
      </c>
      <c r="G11" t="str">
        <f>""</f>
        <v/>
      </c>
      <c r="H11" t="str">
        <f>""</f>
        <v/>
      </c>
      <c r="I11" t="str">
        <f>""</f>
        <v/>
      </c>
      <c r="J11" t="str">
        <f>""</f>
        <v/>
      </c>
      <c r="K11" t="str">
        <f>""</f>
        <v/>
      </c>
      <c r="L11" t="str">
        <f>""</f>
        <v/>
      </c>
      <c r="M11" t="str">
        <f>""</f>
        <v/>
      </c>
      <c r="N11" t="str">
        <f>""</f>
        <v/>
      </c>
      <c r="O11" t="str">
        <f>""</f>
        <v/>
      </c>
      <c r="P11" t="str">
        <f>""</f>
        <v/>
      </c>
      <c r="Q11" t="str">
        <f>""</f>
        <v/>
      </c>
      <c r="R11" t="str">
        <f>""</f>
        <v/>
      </c>
      <c r="S11" t="str">
        <f>""</f>
        <v/>
      </c>
      <c r="T11" t="str">
        <f>""</f>
        <v/>
      </c>
      <c r="U11" t="str">
        <f>""</f>
        <v/>
      </c>
      <c r="V11" t="str">
        <f>""</f>
        <v/>
      </c>
      <c r="W11" t="str">
        <f>""</f>
        <v/>
      </c>
      <c r="X11" t="str">
        <f>""</f>
        <v/>
      </c>
      <c r="Y11" t="str">
        <f>""</f>
        <v/>
      </c>
      <c r="Z11" t="str">
        <f>""</f>
        <v/>
      </c>
      <c r="AA11" t="str">
        <f>""</f>
        <v/>
      </c>
      <c r="AB11" t="str">
        <f>""</f>
        <v/>
      </c>
      <c r="AC11" t="str">
        <f>""</f>
        <v/>
      </c>
      <c r="AD11" t="str">
        <f>""</f>
        <v/>
      </c>
      <c r="AE11" t="str">
        <f>""</f>
        <v/>
      </c>
      <c r="AF11" t="str">
        <f>""</f>
        <v/>
      </c>
      <c r="AG11" t="str">
        <f>""</f>
        <v/>
      </c>
      <c r="AH11" t="str">
        <f>""</f>
        <v/>
      </c>
      <c r="AI11" t="str">
        <f>""</f>
        <v/>
      </c>
      <c r="AJ11" t="str">
        <f>""</f>
        <v/>
      </c>
      <c r="AK11" t="str">
        <f>""</f>
        <v/>
      </c>
      <c r="AL11" t="str">
        <f>""</f>
        <v/>
      </c>
      <c r="AM11" t="str">
        <f>""</f>
        <v/>
      </c>
      <c r="AN11" t="str">
        <f>""</f>
        <v/>
      </c>
      <c r="AO11" t="str">
        <f>""</f>
        <v/>
      </c>
      <c r="AP11" t="str">
        <f>""</f>
        <v/>
      </c>
      <c r="AQ11" t="str">
        <f>""</f>
        <v/>
      </c>
      <c r="AR11" t="str">
        <f>""</f>
        <v/>
      </c>
      <c r="AS11" t="str">
        <f>""</f>
        <v/>
      </c>
      <c r="AT11" t="str">
        <f>""</f>
        <v/>
      </c>
      <c r="AU11" t="str">
        <f>""</f>
        <v/>
      </c>
      <c r="AV11" t="str">
        <f>""</f>
        <v/>
      </c>
      <c r="AW11" t="str">
        <f>""</f>
        <v/>
      </c>
      <c r="AX11" t="str">
        <f>""</f>
        <v/>
      </c>
      <c r="AY11" t="str">
        <f>""</f>
        <v/>
      </c>
      <c r="AZ11" t="str">
        <f>""</f>
        <v/>
      </c>
      <c r="BA11" t="str">
        <f>""</f>
        <v/>
      </c>
    </row>
    <row r="12" spans="2:53" x14ac:dyDescent="0.2">
      <c r="B12" t="str">
        <f>""</f>
        <v/>
      </c>
      <c r="C12" t="str">
        <f>""</f>
        <v/>
      </c>
      <c r="D12" t="str">
        <f>"[0.042]"</f>
        <v>[0.042]</v>
      </c>
      <c r="E12" t="str">
        <f>""</f>
        <v/>
      </c>
      <c r="F12" t="str">
        <f>""</f>
        <v/>
      </c>
      <c r="G12" t="str">
        <f>""</f>
        <v/>
      </c>
      <c r="H12" t="str">
        <f>""</f>
        <v/>
      </c>
      <c r="I12" t="str">
        <f>""</f>
        <v/>
      </c>
      <c r="J12" t="str">
        <f>""</f>
        <v/>
      </c>
      <c r="K12" t="str">
        <f>""</f>
        <v/>
      </c>
      <c r="L12" t="str">
        <f>""</f>
        <v/>
      </c>
      <c r="M12" t="str">
        <f>""</f>
        <v/>
      </c>
      <c r="N12" t="str">
        <f>""</f>
        <v/>
      </c>
      <c r="O12" t="str">
        <f>""</f>
        <v/>
      </c>
      <c r="P12" t="str">
        <f>""</f>
        <v/>
      </c>
      <c r="Q12" t="str">
        <f>""</f>
        <v/>
      </c>
      <c r="R12" t="str">
        <f>""</f>
        <v/>
      </c>
      <c r="S12" t="str">
        <f>""</f>
        <v/>
      </c>
      <c r="T12" t="str">
        <f>""</f>
        <v/>
      </c>
      <c r="U12" t="str">
        <f>""</f>
        <v/>
      </c>
      <c r="V12" t="str">
        <f>""</f>
        <v/>
      </c>
      <c r="W12" t="str">
        <f>""</f>
        <v/>
      </c>
      <c r="X12" t="str">
        <f>""</f>
        <v/>
      </c>
      <c r="Y12" t="str">
        <f>""</f>
        <v/>
      </c>
      <c r="Z12" t="str">
        <f>""</f>
        <v/>
      </c>
      <c r="AA12" t="str">
        <f>""</f>
        <v/>
      </c>
      <c r="AB12" t="str">
        <f>""</f>
        <v/>
      </c>
      <c r="AC12" t="str">
        <f>""</f>
        <v/>
      </c>
      <c r="AD12" t="str">
        <f>""</f>
        <v/>
      </c>
      <c r="AE12" t="str">
        <f>""</f>
        <v/>
      </c>
      <c r="AF12" t="str">
        <f>""</f>
        <v/>
      </c>
      <c r="AG12" t="str">
        <f>""</f>
        <v/>
      </c>
      <c r="AH12" t="str">
        <f>""</f>
        <v/>
      </c>
      <c r="AI12" t="str">
        <f>""</f>
        <v/>
      </c>
      <c r="AJ12" t="str">
        <f>""</f>
        <v/>
      </c>
      <c r="AK12" t="str">
        <f>""</f>
        <v/>
      </c>
      <c r="AL12" t="str">
        <f>""</f>
        <v/>
      </c>
      <c r="AM12" t="str">
        <f>""</f>
        <v/>
      </c>
      <c r="AN12" t="str">
        <f>""</f>
        <v/>
      </c>
      <c r="AO12" t="str">
        <f>""</f>
        <v/>
      </c>
      <c r="AP12" t="str">
        <f>""</f>
        <v/>
      </c>
      <c r="AQ12" t="str">
        <f>""</f>
        <v/>
      </c>
      <c r="AR12" t="str">
        <f>""</f>
        <v/>
      </c>
      <c r="AS12" t="str">
        <f>""</f>
        <v/>
      </c>
      <c r="AT12" t="str">
        <f>""</f>
        <v/>
      </c>
      <c r="AU12" t="str">
        <f>""</f>
        <v/>
      </c>
      <c r="AV12" t="str">
        <f>""</f>
        <v/>
      </c>
      <c r="AW12" t="str">
        <f>""</f>
        <v/>
      </c>
      <c r="AX12" t="str">
        <f>""</f>
        <v/>
      </c>
      <c r="AY12" t="str">
        <f>""</f>
        <v/>
      </c>
      <c r="AZ12" t="str">
        <f>""</f>
        <v/>
      </c>
      <c r="BA12" t="str">
        <f>""</f>
        <v/>
      </c>
    </row>
    <row r="13" spans="2:53" x14ac:dyDescent="0.2">
      <c r="B13" t="str">
        <f>"Interaction"</f>
        <v>Interaction</v>
      </c>
      <c r="C13" t="str">
        <f>""</f>
        <v/>
      </c>
      <c r="D13" t="str">
        <f>"0.165"</f>
        <v>0.165</v>
      </c>
      <c r="E13" t="str">
        <f>""</f>
        <v/>
      </c>
      <c r="F13" t="str">
        <f>""</f>
        <v/>
      </c>
      <c r="G13" t="str">
        <f>""</f>
        <v/>
      </c>
      <c r="H13" t="str">
        <f>""</f>
        <v/>
      </c>
      <c r="I13" t="str">
        <f>""</f>
        <v/>
      </c>
      <c r="J13" t="str">
        <f>""</f>
        <v/>
      </c>
      <c r="K13" t="str">
        <f>""</f>
        <v/>
      </c>
      <c r="L13" t="str">
        <f>""</f>
        <v/>
      </c>
      <c r="M13" t="str">
        <f>""</f>
        <v/>
      </c>
      <c r="N13" t="str">
        <f>""</f>
        <v/>
      </c>
      <c r="O13" t="str">
        <f>""</f>
        <v/>
      </c>
      <c r="P13" t="str">
        <f>""</f>
        <v/>
      </c>
      <c r="Q13" t="str">
        <f>""</f>
        <v/>
      </c>
      <c r="R13" t="str">
        <f>""</f>
        <v/>
      </c>
      <c r="S13" t="str">
        <f>""</f>
        <v/>
      </c>
      <c r="T13" t="str">
        <f>""</f>
        <v/>
      </c>
      <c r="U13" t="str">
        <f>""</f>
        <v/>
      </c>
      <c r="V13" t="str">
        <f>""</f>
        <v/>
      </c>
      <c r="W13" t="str">
        <f>""</f>
        <v/>
      </c>
      <c r="X13" t="str">
        <f>""</f>
        <v/>
      </c>
      <c r="Y13" t="str">
        <f>""</f>
        <v/>
      </c>
      <c r="Z13" t="str">
        <f>""</f>
        <v/>
      </c>
      <c r="AA13" t="str">
        <f>""</f>
        <v/>
      </c>
      <c r="AB13" t="str">
        <f>""</f>
        <v/>
      </c>
      <c r="AC13" t="str">
        <f>""</f>
        <v/>
      </c>
      <c r="AD13" t="str">
        <f>""</f>
        <v/>
      </c>
      <c r="AE13" t="str">
        <f>""</f>
        <v/>
      </c>
      <c r="AF13" t="str">
        <f>""</f>
        <v/>
      </c>
      <c r="AG13" t="str">
        <f>""</f>
        <v/>
      </c>
      <c r="AH13" t="str">
        <f>""</f>
        <v/>
      </c>
      <c r="AI13" t="str">
        <f>""</f>
        <v/>
      </c>
      <c r="AJ13" t="str">
        <f>""</f>
        <v/>
      </c>
      <c r="AK13" t="str">
        <f>""</f>
        <v/>
      </c>
      <c r="AL13" t="str">
        <f>""</f>
        <v/>
      </c>
      <c r="AM13" t="str">
        <f>""</f>
        <v/>
      </c>
      <c r="AN13" t="str">
        <f>""</f>
        <v/>
      </c>
      <c r="AO13" t="str">
        <f>""</f>
        <v/>
      </c>
      <c r="AP13" t="str">
        <f>""</f>
        <v/>
      </c>
      <c r="AQ13" t="str">
        <f>""</f>
        <v/>
      </c>
      <c r="AR13" t="str">
        <f>""</f>
        <v/>
      </c>
      <c r="AS13" t="str">
        <f>""</f>
        <v/>
      </c>
      <c r="AT13" t="str">
        <f>""</f>
        <v/>
      </c>
      <c r="AU13" t="str">
        <f>""</f>
        <v/>
      </c>
      <c r="AV13" t="str">
        <f>""</f>
        <v/>
      </c>
      <c r="AW13" t="str">
        <f>""</f>
        <v/>
      </c>
      <c r="AX13" t="str">
        <f>""</f>
        <v/>
      </c>
      <c r="AY13" t="str">
        <f>""</f>
        <v/>
      </c>
      <c r="AZ13" t="str">
        <f>""</f>
        <v/>
      </c>
      <c r="BA13" t="str">
        <f>""</f>
        <v/>
      </c>
    </row>
    <row r="14" spans="2:53" x14ac:dyDescent="0.2">
      <c r="B14" t="str">
        <f>""</f>
        <v/>
      </c>
      <c r="C14" t="str">
        <f>""</f>
        <v/>
      </c>
      <c r="D14" t="str">
        <f>"[0.124]"</f>
        <v>[0.124]</v>
      </c>
      <c r="E14" t="str">
        <f>""</f>
        <v/>
      </c>
      <c r="F14" t="str">
        <f>""</f>
        <v/>
      </c>
      <c r="G14" t="str">
        <f>""</f>
        <v/>
      </c>
      <c r="H14" t="str">
        <f>""</f>
        <v/>
      </c>
      <c r="I14" t="str">
        <f>""</f>
        <v/>
      </c>
      <c r="J14" t="str">
        <f>""</f>
        <v/>
      </c>
      <c r="K14" t="str">
        <f>""</f>
        <v/>
      </c>
      <c r="L14" t="str">
        <f>""</f>
        <v/>
      </c>
      <c r="M14" t="str">
        <f>""</f>
        <v/>
      </c>
      <c r="N14" t="str">
        <f>""</f>
        <v/>
      </c>
      <c r="O14" t="str">
        <f>""</f>
        <v/>
      </c>
      <c r="P14" t="str">
        <f>""</f>
        <v/>
      </c>
      <c r="Q14" t="str">
        <f>""</f>
        <v/>
      </c>
      <c r="R14" t="str">
        <f>""</f>
        <v/>
      </c>
      <c r="S14" t="str">
        <f>""</f>
        <v/>
      </c>
      <c r="T14" t="str">
        <f>""</f>
        <v/>
      </c>
      <c r="U14" t="str">
        <f>""</f>
        <v/>
      </c>
      <c r="V14" t="str">
        <f>""</f>
        <v/>
      </c>
      <c r="W14" t="str">
        <f>""</f>
        <v/>
      </c>
      <c r="X14" t="str">
        <f>""</f>
        <v/>
      </c>
      <c r="Y14" t="str">
        <f>""</f>
        <v/>
      </c>
      <c r="Z14" t="str">
        <f>""</f>
        <v/>
      </c>
      <c r="AA14" t="str">
        <f>""</f>
        <v/>
      </c>
      <c r="AB14" t="str">
        <f>""</f>
        <v/>
      </c>
      <c r="AC14" t="str">
        <f>""</f>
        <v/>
      </c>
      <c r="AD14" t="str">
        <f>""</f>
        <v/>
      </c>
      <c r="AE14" t="str">
        <f>""</f>
        <v/>
      </c>
      <c r="AF14" t="str">
        <f>""</f>
        <v/>
      </c>
      <c r="AG14" t="str">
        <f>""</f>
        <v/>
      </c>
      <c r="AH14" t="str">
        <f>""</f>
        <v/>
      </c>
      <c r="AI14" t="str">
        <f>""</f>
        <v/>
      </c>
      <c r="AJ14" t="str">
        <f>""</f>
        <v/>
      </c>
      <c r="AK14" t="str">
        <f>""</f>
        <v/>
      </c>
      <c r="AL14" t="str">
        <f>""</f>
        <v/>
      </c>
      <c r="AM14" t="str">
        <f>""</f>
        <v/>
      </c>
      <c r="AN14" t="str">
        <f>""</f>
        <v/>
      </c>
      <c r="AO14" t="str">
        <f>""</f>
        <v/>
      </c>
      <c r="AP14" t="str">
        <f>""</f>
        <v/>
      </c>
      <c r="AQ14" t="str">
        <f>""</f>
        <v/>
      </c>
      <c r="AR14" t="str">
        <f>""</f>
        <v/>
      </c>
      <c r="AS14" t="str">
        <f>""</f>
        <v/>
      </c>
      <c r="AT14" t="str">
        <f>""</f>
        <v/>
      </c>
      <c r="AU14" t="str">
        <f>""</f>
        <v/>
      </c>
      <c r="AV14" t="str">
        <f>""</f>
        <v/>
      </c>
      <c r="AW14" t="str">
        <f>""</f>
        <v/>
      </c>
      <c r="AX14" t="str">
        <f>""</f>
        <v/>
      </c>
      <c r="AY14" t="str">
        <f>""</f>
        <v/>
      </c>
      <c r="AZ14" t="str">
        <f>""</f>
        <v/>
      </c>
      <c r="BA14" t="str">
        <f>""</f>
        <v/>
      </c>
    </row>
    <row r="15" spans="2:53" x14ac:dyDescent="0.2">
      <c r="B15" t="str">
        <f>"Share of household members who left household 1998-2007"</f>
        <v>Share of household members who left household 1998-2007</v>
      </c>
      <c r="C15" t="str">
        <f>""</f>
        <v/>
      </c>
      <c r="D15" t="str">
        <f>""</f>
        <v/>
      </c>
      <c r="E15" t="str">
        <f>"-0.146"</f>
        <v>-0.146</v>
      </c>
      <c r="F15" t="str">
        <f>""</f>
        <v/>
      </c>
      <c r="G15" t="str">
        <f>""</f>
        <v/>
      </c>
      <c r="H15" t="str">
        <f>""</f>
        <v/>
      </c>
      <c r="I15" t="str">
        <f>""</f>
        <v/>
      </c>
      <c r="J15" t="str">
        <f>""</f>
        <v/>
      </c>
      <c r="K15" t="str">
        <f>""</f>
        <v/>
      </c>
      <c r="L15" t="str">
        <f>""</f>
        <v/>
      </c>
      <c r="M15" t="str">
        <f>""</f>
        <v/>
      </c>
      <c r="N15" t="str">
        <f>""</f>
        <v/>
      </c>
      <c r="O15" t="str">
        <f>""</f>
        <v/>
      </c>
      <c r="P15" t="str">
        <f>""</f>
        <v/>
      </c>
      <c r="Q15" t="str">
        <f>""</f>
        <v/>
      </c>
      <c r="R15" t="str">
        <f>""</f>
        <v/>
      </c>
      <c r="S15" t="str">
        <f>""</f>
        <v/>
      </c>
      <c r="T15" t="str">
        <f>""</f>
        <v/>
      </c>
      <c r="U15" t="str">
        <f>""</f>
        <v/>
      </c>
      <c r="V15" t="str">
        <f>""</f>
        <v/>
      </c>
      <c r="W15" t="str">
        <f>""</f>
        <v/>
      </c>
      <c r="X15" t="str">
        <f>""</f>
        <v/>
      </c>
      <c r="Y15" t="str">
        <f>""</f>
        <v/>
      </c>
      <c r="Z15" t="str">
        <f>""</f>
        <v/>
      </c>
      <c r="AA15" t="str">
        <f>""</f>
        <v/>
      </c>
      <c r="AB15" t="str">
        <f>""</f>
        <v/>
      </c>
      <c r="AC15" t="str">
        <f>""</f>
        <v/>
      </c>
      <c r="AD15" t="str">
        <f>""</f>
        <v/>
      </c>
      <c r="AE15" t="str">
        <f>""</f>
        <v/>
      </c>
      <c r="AF15" t="str">
        <f>""</f>
        <v/>
      </c>
      <c r="AG15" t="str">
        <f>""</f>
        <v/>
      </c>
      <c r="AH15" t="str">
        <f>""</f>
        <v/>
      </c>
      <c r="AI15" t="str">
        <f>""</f>
        <v/>
      </c>
      <c r="AJ15" t="str">
        <f>""</f>
        <v/>
      </c>
      <c r="AK15" t="str">
        <f>""</f>
        <v/>
      </c>
      <c r="AL15" t="str">
        <f>""</f>
        <v/>
      </c>
      <c r="AM15" t="str">
        <f>""</f>
        <v/>
      </c>
      <c r="AN15" t="str">
        <f>""</f>
        <v/>
      </c>
      <c r="AO15" t="str">
        <f>""</f>
        <v/>
      </c>
      <c r="AP15" t="str">
        <f>""</f>
        <v/>
      </c>
      <c r="AQ15" t="str">
        <f>""</f>
        <v/>
      </c>
      <c r="AR15" t="str">
        <f>""</f>
        <v/>
      </c>
      <c r="AS15" t="str">
        <f>""</f>
        <v/>
      </c>
      <c r="AT15" t="str">
        <f>""</f>
        <v/>
      </c>
      <c r="AU15" t="str">
        <f>""</f>
        <v/>
      </c>
      <c r="AV15" t="str">
        <f>""</f>
        <v/>
      </c>
      <c r="AW15" t="str">
        <f>""</f>
        <v/>
      </c>
      <c r="AX15" t="str">
        <f>""</f>
        <v/>
      </c>
      <c r="AY15" t="str">
        <f>""</f>
        <v/>
      </c>
      <c r="AZ15" t="str">
        <f>""</f>
        <v/>
      </c>
      <c r="BA15" t="str">
        <f>""</f>
        <v/>
      </c>
    </row>
    <row r="16" spans="2:53" x14ac:dyDescent="0.2">
      <c r="B16" t="str">
        <f>""</f>
        <v/>
      </c>
      <c r="C16" t="str">
        <f>""</f>
        <v/>
      </c>
      <c r="D16" t="str">
        <f>""</f>
        <v/>
      </c>
      <c r="E16" t="str">
        <f>"[0.151]"</f>
        <v>[0.151]</v>
      </c>
      <c r="F16" t="str">
        <f>""</f>
        <v/>
      </c>
      <c r="G16" t="str">
        <f>""</f>
        <v/>
      </c>
      <c r="H16" t="str">
        <f>""</f>
        <v/>
      </c>
      <c r="I16" t="str">
        <f>""</f>
        <v/>
      </c>
      <c r="J16" t="str">
        <f>""</f>
        <v/>
      </c>
      <c r="K16" t="str">
        <f>""</f>
        <v/>
      </c>
      <c r="L16" t="str">
        <f>""</f>
        <v/>
      </c>
      <c r="M16" t="str">
        <f>""</f>
        <v/>
      </c>
      <c r="N16" t="str">
        <f>""</f>
        <v/>
      </c>
      <c r="O16" t="str">
        <f>""</f>
        <v/>
      </c>
      <c r="P16" t="str">
        <f>""</f>
        <v/>
      </c>
      <c r="Q16" t="str">
        <f>""</f>
        <v/>
      </c>
      <c r="R16" t="str">
        <f>""</f>
        <v/>
      </c>
      <c r="S16" t="str">
        <f>""</f>
        <v/>
      </c>
      <c r="T16" t="str">
        <f>""</f>
        <v/>
      </c>
      <c r="U16" t="str">
        <f>""</f>
        <v/>
      </c>
      <c r="V16" t="str">
        <f>""</f>
        <v/>
      </c>
      <c r="W16" t="str">
        <f>""</f>
        <v/>
      </c>
      <c r="X16" t="str">
        <f>""</f>
        <v/>
      </c>
      <c r="Y16" t="str">
        <f>""</f>
        <v/>
      </c>
      <c r="Z16" t="str">
        <f>""</f>
        <v/>
      </c>
      <c r="AA16" t="str">
        <f>""</f>
        <v/>
      </c>
      <c r="AB16" t="str">
        <f>""</f>
        <v/>
      </c>
      <c r="AC16" t="str">
        <f>""</f>
        <v/>
      </c>
      <c r="AD16" t="str">
        <f>""</f>
        <v/>
      </c>
      <c r="AE16" t="str">
        <f>""</f>
        <v/>
      </c>
      <c r="AF16" t="str">
        <f>""</f>
        <v/>
      </c>
      <c r="AG16" t="str">
        <f>""</f>
        <v/>
      </c>
      <c r="AH16" t="str">
        <f>""</f>
        <v/>
      </c>
      <c r="AI16" t="str">
        <f>""</f>
        <v/>
      </c>
      <c r="AJ16" t="str">
        <f>""</f>
        <v/>
      </c>
      <c r="AK16" t="str">
        <f>""</f>
        <v/>
      </c>
      <c r="AL16" t="str">
        <f>""</f>
        <v/>
      </c>
      <c r="AM16" t="str">
        <f>""</f>
        <v/>
      </c>
      <c r="AN16" t="str">
        <f>""</f>
        <v/>
      </c>
      <c r="AO16" t="str">
        <f>""</f>
        <v/>
      </c>
      <c r="AP16" t="str">
        <f>""</f>
        <v/>
      </c>
      <c r="AQ16" t="str">
        <f>""</f>
        <v/>
      </c>
      <c r="AR16" t="str">
        <f>""</f>
        <v/>
      </c>
      <c r="AS16" t="str">
        <f>""</f>
        <v/>
      </c>
      <c r="AT16" t="str">
        <f>""</f>
        <v/>
      </c>
      <c r="AU16" t="str">
        <f>""</f>
        <v/>
      </c>
      <c r="AV16" t="str">
        <f>""</f>
        <v/>
      </c>
      <c r="AW16" t="str">
        <f>""</f>
        <v/>
      </c>
      <c r="AX16" t="str">
        <f>""</f>
        <v/>
      </c>
      <c r="AY16" t="str">
        <f>""</f>
        <v/>
      </c>
      <c r="AZ16" t="str">
        <f>""</f>
        <v/>
      </c>
      <c r="BA16" t="str">
        <f>""</f>
        <v/>
      </c>
    </row>
    <row r="17" spans="2:53" x14ac:dyDescent="0.2">
      <c r="B17" t="str">
        <f>"Interaction"</f>
        <v>Interaction</v>
      </c>
      <c r="C17" t="str">
        <f>""</f>
        <v/>
      </c>
      <c r="D17" t="str">
        <f>""</f>
        <v/>
      </c>
      <c r="E17" t="str">
        <f>"0.318"</f>
        <v>0.318</v>
      </c>
      <c r="F17" t="str">
        <f>""</f>
        <v/>
      </c>
      <c r="G17" t="str">
        <f>""</f>
        <v/>
      </c>
      <c r="H17" t="str">
        <f>""</f>
        <v/>
      </c>
      <c r="I17" t="str">
        <f>""</f>
        <v/>
      </c>
      <c r="J17" t="str">
        <f>""</f>
        <v/>
      </c>
      <c r="K17" t="str">
        <f>""</f>
        <v/>
      </c>
      <c r="L17" t="str">
        <f>""</f>
        <v/>
      </c>
      <c r="M17" t="str">
        <f>""</f>
        <v/>
      </c>
      <c r="N17" t="str">
        <f>""</f>
        <v/>
      </c>
      <c r="O17" t="str">
        <f>""</f>
        <v/>
      </c>
      <c r="P17" t="str">
        <f>""</f>
        <v/>
      </c>
      <c r="Q17" t="str">
        <f>""</f>
        <v/>
      </c>
      <c r="R17" t="str">
        <f>""</f>
        <v/>
      </c>
      <c r="S17" t="str">
        <f>""</f>
        <v/>
      </c>
      <c r="T17" t="str">
        <f>""</f>
        <v/>
      </c>
      <c r="U17" t="str">
        <f>""</f>
        <v/>
      </c>
      <c r="V17" t="str">
        <f>""</f>
        <v/>
      </c>
      <c r="W17" t="str">
        <f>""</f>
        <v/>
      </c>
      <c r="X17" t="str">
        <f>""</f>
        <v/>
      </c>
      <c r="Y17" t="str">
        <f>""</f>
        <v/>
      </c>
      <c r="Z17" t="str">
        <f>""</f>
        <v/>
      </c>
      <c r="AA17" t="str">
        <f>""</f>
        <v/>
      </c>
      <c r="AB17" t="str">
        <f>""</f>
        <v/>
      </c>
      <c r="AC17" t="str">
        <f>""</f>
        <v/>
      </c>
      <c r="AD17" t="str">
        <f>""</f>
        <v/>
      </c>
      <c r="AE17" t="str">
        <f>""</f>
        <v/>
      </c>
      <c r="AF17" t="str">
        <f>""</f>
        <v/>
      </c>
      <c r="AG17" t="str">
        <f>""</f>
        <v/>
      </c>
      <c r="AH17" t="str">
        <f>""</f>
        <v/>
      </c>
      <c r="AI17" t="str">
        <f>""</f>
        <v/>
      </c>
      <c r="AJ17" t="str">
        <f>""</f>
        <v/>
      </c>
      <c r="AK17" t="str">
        <f>""</f>
        <v/>
      </c>
      <c r="AL17" t="str">
        <f>""</f>
        <v/>
      </c>
      <c r="AM17" t="str">
        <f>""</f>
        <v/>
      </c>
      <c r="AN17" t="str">
        <f>""</f>
        <v/>
      </c>
      <c r="AO17" t="str">
        <f>""</f>
        <v/>
      </c>
      <c r="AP17" t="str">
        <f>""</f>
        <v/>
      </c>
      <c r="AQ17" t="str">
        <f>""</f>
        <v/>
      </c>
      <c r="AR17" t="str">
        <f>""</f>
        <v/>
      </c>
      <c r="AS17" t="str">
        <f>""</f>
        <v/>
      </c>
      <c r="AT17" t="str">
        <f>""</f>
        <v/>
      </c>
      <c r="AU17" t="str">
        <f>""</f>
        <v/>
      </c>
      <c r="AV17" t="str">
        <f>""</f>
        <v/>
      </c>
      <c r="AW17" t="str">
        <f>""</f>
        <v/>
      </c>
      <c r="AX17" t="str">
        <f>""</f>
        <v/>
      </c>
      <c r="AY17" t="str">
        <f>""</f>
        <v/>
      </c>
      <c r="AZ17" t="str">
        <f>""</f>
        <v/>
      </c>
      <c r="BA17" t="str">
        <f>""</f>
        <v/>
      </c>
    </row>
    <row r="18" spans="2:53" x14ac:dyDescent="0.2">
      <c r="B18" t="str">
        <f>""</f>
        <v/>
      </c>
      <c r="C18" t="str">
        <f>""</f>
        <v/>
      </c>
      <c r="D18" t="str">
        <f>""</f>
        <v/>
      </c>
      <c r="E18" t="str">
        <f>"[0.280]"</f>
        <v>[0.280]</v>
      </c>
      <c r="F18" t="str">
        <f>""</f>
        <v/>
      </c>
      <c r="G18" t="str">
        <f>""</f>
        <v/>
      </c>
      <c r="H18" t="str">
        <f>""</f>
        <v/>
      </c>
      <c r="I18" t="str">
        <f>""</f>
        <v/>
      </c>
      <c r="J18" t="str">
        <f>""</f>
        <v/>
      </c>
      <c r="K18" t="str">
        <f>""</f>
        <v/>
      </c>
      <c r="L18" t="str">
        <f>""</f>
        <v/>
      </c>
      <c r="M18" t="str">
        <f>""</f>
        <v/>
      </c>
      <c r="N18" t="str">
        <f>""</f>
        <v/>
      </c>
      <c r="O18" t="str">
        <f>""</f>
        <v/>
      </c>
      <c r="P18" t="str">
        <f>""</f>
        <v/>
      </c>
      <c r="Q18" t="str">
        <f>""</f>
        <v/>
      </c>
      <c r="R18" t="str">
        <f>""</f>
        <v/>
      </c>
      <c r="S18" t="str">
        <f>""</f>
        <v/>
      </c>
      <c r="T18" t="str">
        <f>""</f>
        <v/>
      </c>
      <c r="U18" t="str">
        <f>""</f>
        <v/>
      </c>
      <c r="V18" t="str">
        <f>""</f>
        <v/>
      </c>
      <c r="W18" t="str">
        <f>""</f>
        <v/>
      </c>
      <c r="X18" t="str">
        <f>""</f>
        <v/>
      </c>
      <c r="Y18" t="str">
        <f>""</f>
        <v/>
      </c>
      <c r="Z18" t="str">
        <f>""</f>
        <v/>
      </c>
      <c r="AA18" t="str">
        <f>""</f>
        <v/>
      </c>
      <c r="AB18" t="str">
        <f>""</f>
        <v/>
      </c>
      <c r="AC18" t="str">
        <f>""</f>
        <v/>
      </c>
      <c r="AD18" t="str">
        <f>""</f>
        <v/>
      </c>
      <c r="AE18" t="str">
        <f>""</f>
        <v/>
      </c>
      <c r="AF18" t="str">
        <f>""</f>
        <v/>
      </c>
      <c r="AG18" t="str">
        <f>""</f>
        <v/>
      </c>
      <c r="AH18" t="str">
        <f>""</f>
        <v/>
      </c>
      <c r="AI18" t="str">
        <f>""</f>
        <v/>
      </c>
      <c r="AJ18" t="str">
        <f>""</f>
        <v/>
      </c>
      <c r="AK18" t="str">
        <f>""</f>
        <v/>
      </c>
      <c r="AL18" t="str">
        <f>""</f>
        <v/>
      </c>
      <c r="AM18" t="str">
        <f>""</f>
        <v/>
      </c>
      <c r="AN18" t="str">
        <f>""</f>
        <v/>
      </c>
      <c r="AO18" t="str">
        <f>""</f>
        <v/>
      </c>
      <c r="AP18" t="str">
        <f>""</f>
        <v/>
      </c>
      <c r="AQ18" t="str">
        <f>""</f>
        <v/>
      </c>
      <c r="AR18" t="str">
        <f>""</f>
        <v/>
      </c>
      <c r="AS18" t="str">
        <f>""</f>
        <v/>
      </c>
      <c r="AT18" t="str">
        <f>""</f>
        <v/>
      </c>
      <c r="AU18" t="str">
        <f>""</f>
        <v/>
      </c>
      <c r="AV18" t="str">
        <f>""</f>
        <v/>
      </c>
      <c r="AW18" t="str">
        <f>""</f>
        <v/>
      </c>
      <c r="AX18" t="str">
        <f>""</f>
        <v/>
      </c>
      <c r="AY18" t="str">
        <f>""</f>
        <v/>
      </c>
      <c r="AZ18" t="str">
        <f>""</f>
        <v/>
      </c>
      <c r="BA18" t="str">
        <f>""</f>
        <v/>
      </c>
    </row>
    <row r="19" spans="2:53" x14ac:dyDescent="0.2">
      <c r="B19" t="str">
        <f>"Number of years with presence of violence during 1998-2007"</f>
        <v>Number of years with presence of violence during 1998-2007</v>
      </c>
      <c r="C19" t="str">
        <f>""</f>
        <v/>
      </c>
      <c r="D19" t="str">
        <f>""</f>
        <v/>
      </c>
      <c r="E19" t="str">
        <f>""</f>
        <v/>
      </c>
      <c r="F19" t="str">
        <f>"-0.004"</f>
        <v>-0.004</v>
      </c>
      <c r="G19" t="str">
        <f>"-0.007"</f>
        <v>-0.007</v>
      </c>
      <c r="H19" t="str">
        <f>"-0.004"</f>
        <v>-0.004</v>
      </c>
      <c r="I19" t="str">
        <f>""</f>
        <v/>
      </c>
      <c r="J19" t="str">
        <f>""</f>
        <v/>
      </c>
      <c r="K19" t="str">
        <f>""</f>
        <v/>
      </c>
      <c r="L19" t="str">
        <f>""</f>
        <v/>
      </c>
      <c r="M19" t="str">
        <f>""</f>
        <v/>
      </c>
      <c r="N19" t="str">
        <f>""</f>
        <v/>
      </c>
      <c r="O19" t="str">
        <f>""</f>
        <v/>
      </c>
      <c r="P19" t="str">
        <f>""</f>
        <v/>
      </c>
      <c r="Q19" t="str">
        <f>""</f>
        <v/>
      </c>
      <c r="R19" t="str">
        <f>""</f>
        <v/>
      </c>
      <c r="S19" t="str">
        <f>""</f>
        <v/>
      </c>
      <c r="T19" t="str">
        <f>""</f>
        <v/>
      </c>
      <c r="U19" t="str">
        <f>""</f>
        <v/>
      </c>
      <c r="V19" t="str">
        <f>""</f>
        <v/>
      </c>
      <c r="W19" t="str">
        <f>""</f>
        <v/>
      </c>
      <c r="X19" t="str">
        <f>""</f>
        <v/>
      </c>
      <c r="Y19" t="str">
        <f>""</f>
        <v/>
      </c>
      <c r="Z19" t="str">
        <f>""</f>
        <v/>
      </c>
      <c r="AA19" t="str">
        <f>""</f>
        <v/>
      </c>
      <c r="AB19" t="str">
        <f>""</f>
        <v/>
      </c>
      <c r="AC19" t="str">
        <f>""</f>
        <v/>
      </c>
      <c r="AD19" t="str">
        <f>""</f>
        <v/>
      </c>
      <c r="AE19" t="str">
        <f>""</f>
        <v/>
      </c>
      <c r="AF19" t="str">
        <f>""</f>
        <v/>
      </c>
      <c r="AG19" t="str">
        <f>""</f>
        <v/>
      </c>
      <c r="AH19" t="str">
        <f>""</f>
        <v/>
      </c>
      <c r="AI19" t="str">
        <f>""</f>
        <v/>
      </c>
      <c r="AJ19" t="str">
        <f>""</f>
        <v/>
      </c>
      <c r="AK19" t="str">
        <f>""</f>
        <v/>
      </c>
      <c r="AL19" t="str">
        <f>""</f>
        <v/>
      </c>
      <c r="AM19" t="str">
        <f>""</f>
        <v/>
      </c>
      <c r="AN19" t="str">
        <f>""</f>
        <v/>
      </c>
      <c r="AO19" t="str">
        <f>""</f>
        <v/>
      </c>
      <c r="AP19" t="str">
        <f>""</f>
        <v/>
      </c>
      <c r="AQ19" t="str">
        <f>""</f>
        <v/>
      </c>
      <c r="AR19" t="str">
        <f>""</f>
        <v/>
      </c>
      <c r="AS19" t="str">
        <f>""</f>
        <v/>
      </c>
      <c r="AT19" t="str">
        <f>""</f>
        <v/>
      </c>
      <c r="AU19" t="str">
        <f>""</f>
        <v/>
      </c>
      <c r="AV19" t="str">
        <f>""</f>
        <v/>
      </c>
      <c r="AW19" t="str">
        <f>""</f>
        <v/>
      </c>
      <c r="AX19" t="str">
        <f>""</f>
        <v/>
      </c>
      <c r="AY19" t="str">
        <f>""</f>
        <v/>
      </c>
      <c r="AZ19" t="str">
        <f>""</f>
        <v/>
      </c>
      <c r="BA19" t="str">
        <f>""</f>
        <v/>
      </c>
    </row>
    <row r="20" spans="2:53" x14ac:dyDescent="0.2">
      <c r="B20" t="str">
        <f>""</f>
        <v/>
      </c>
      <c r="C20" t="str">
        <f>""</f>
        <v/>
      </c>
      <c r="D20" t="str">
        <f>""</f>
        <v/>
      </c>
      <c r="E20" t="str">
        <f>""</f>
        <v/>
      </c>
      <c r="F20" t="str">
        <f>"[0.013]"</f>
        <v>[0.013]</v>
      </c>
      <c r="G20" t="str">
        <f>"[0.012]"</f>
        <v>[0.012]</v>
      </c>
      <c r="H20" t="str">
        <f>"[0.013]"</f>
        <v>[0.013]</v>
      </c>
      <c r="I20" t="str">
        <f>""</f>
        <v/>
      </c>
      <c r="J20" t="str">
        <f>""</f>
        <v/>
      </c>
      <c r="K20" t="str">
        <f>""</f>
        <v/>
      </c>
      <c r="L20" t="str">
        <f>""</f>
        <v/>
      </c>
      <c r="M20" t="str">
        <f>""</f>
        <v/>
      </c>
      <c r="N20" t="str">
        <f>""</f>
        <v/>
      </c>
      <c r="O20" t="str">
        <f>""</f>
        <v/>
      </c>
      <c r="P20" t="str">
        <f>""</f>
        <v/>
      </c>
      <c r="Q20" t="str">
        <f>""</f>
        <v/>
      </c>
      <c r="R20" t="str">
        <f>""</f>
        <v/>
      </c>
      <c r="S20" t="str">
        <f>""</f>
        <v/>
      </c>
      <c r="T20" t="str">
        <f>""</f>
        <v/>
      </c>
      <c r="U20" t="str">
        <f>""</f>
        <v/>
      </c>
      <c r="V20" t="str">
        <f>""</f>
        <v/>
      </c>
      <c r="W20" t="str">
        <f>""</f>
        <v/>
      </c>
      <c r="X20" t="str">
        <f>""</f>
        <v/>
      </c>
      <c r="Y20" t="str">
        <f>""</f>
        <v/>
      </c>
      <c r="Z20" t="str">
        <f>""</f>
        <v/>
      </c>
      <c r="AA20" t="str">
        <f>""</f>
        <v/>
      </c>
      <c r="AB20" t="str">
        <f>""</f>
        <v/>
      </c>
      <c r="AC20" t="str">
        <f>""</f>
        <v/>
      </c>
      <c r="AD20" t="str">
        <f>""</f>
        <v/>
      </c>
      <c r="AE20" t="str">
        <f>""</f>
        <v/>
      </c>
      <c r="AF20" t="str">
        <f>""</f>
        <v/>
      </c>
      <c r="AG20" t="str">
        <f>""</f>
        <v/>
      </c>
      <c r="AH20" t="str">
        <f>""</f>
        <v/>
      </c>
      <c r="AI20" t="str">
        <f>""</f>
        <v/>
      </c>
      <c r="AJ20" t="str">
        <f>""</f>
        <v/>
      </c>
      <c r="AK20" t="str">
        <f>""</f>
        <v/>
      </c>
      <c r="AL20" t="str">
        <f>""</f>
        <v/>
      </c>
      <c r="AM20" t="str">
        <f>""</f>
        <v/>
      </c>
      <c r="AN20" t="str">
        <f>""</f>
        <v/>
      </c>
      <c r="AO20" t="str">
        <f>""</f>
        <v/>
      </c>
      <c r="AP20" t="str">
        <f>""</f>
        <v/>
      </c>
      <c r="AQ20" t="str">
        <f>""</f>
        <v/>
      </c>
      <c r="AR20" t="str">
        <f>""</f>
        <v/>
      </c>
      <c r="AS20" t="str">
        <f>""</f>
        <v/>
      </c>
      <c r="AT20" t="str">
        <f>""</f>
        <v/>
      </c>
      <c r="AU20" t="str">
        <f>""</f>
        <v/>
      </c>
      <c r="AV20" t="str">
        <f>""</f>
        <v/>
      </c>
      <c r="AW20" t="str">
        <f>""</f>
        <v/>
      </c>
      <c r="AX20" t="str">
        <f>""</f>
        <v/>
      </c>
      <c r="AY20" t="str">
        <f>""</f>
        <v/>
      </c>
      <c r="AZ20" t="str">
        <f>""</f>
        <v/>
      </c>
      <c r="BA20" t="str">
        <f>""</f>
        <v/>
      </c>
    </row>
    <row r="21" spans="2:53" x14ac:dyDescent="0.2">
      <c r="B21" t="str">
        <f>"At least 1 person left the household in a given year (yes=1)"</f>
        <v>At least 1 person left the household in a given year (yes=1)</v>
      </c>
      <c r="C21" t="str">
        <f>""</f>
        <v/>
      </c>
      <c r="D21" t="str">
        <f>""</f>
        <v/>
      </c>
      <c r="E21" t="str">
        <f>""</f>
        <v/>
      </c>
      <c r="F21" t="str">
        <f>"-0.054"</f>
        <v>-0.054</v>
      </c>
      <c r="G21" t="str">
        <f>""</f>
        <v/>
      </c>
      <c r="H21" t="str">
        <f>""</f>
        <v/>
      </c>
      <c r="I21" t="str">
        <f>""</f>
        <v/>
      </c>
      <c r="J21" t="str">
        <f>""</f>
        <v/>
      </c>
      <c r="K21" t="str">
        <f>""</f>
        <v/>
      </c>
      <c r="L21" t="str">
        <f>""</f>
        <v/>
      </c>
      <c r="M21" t="str">
        <f>""</f>
        <v/>
      </c>
      <c r="N21" t="str">
        <f>""</f>
        <v/>
      </c>
      <c r="O21" t="str">
        <f>""</f>
        <v/>
      </c>
      <c r="P21" t="str">
        <f>""</f>
        <v/>
      </c>
      <c r="Q21" t="str">
        <f>""</f>
        <v/>
      </c>
      <c r="R21" t="str">
        <f>""</f>
        <v/>
      </c>
      <c r="S21" t="str">
        <f>""</f>
        <v/>
      </c>
      <c r="T21" t="str">
        <f>""</f>
        <v/>
      </c>
      <c r="U21" t="str">
        <f>""</f>
        <v/>
      </c>
      <c r="V21" t="str">
        <f>""</f>
        <v/>
      </c>
      <c r="W21" t="str">
        <f>""</f>
        <v/>
      </c>
      <c r="X21" t="str">
        <f>""</f>
        <v/>
      </c>
      <c r="Y21" t="str">
        <f>""</f>
        <v/>
      </c>
      <c r="Z21" t="str">
        <f>""</f>
        <v/>
      </c>
      <c r="AA21" t="str">
        <f>""</f>
        <v/>
      </c>
      <c r="AB21" t="str">
        <f>""</f>
        <v/>
      </c>
      <c r="AC21" t="str">
        <f>""</f>
        <v/>
      </c>
      <c r="AD21" t="str">
        <f>""</f>
        <v/>
      </c>
      <c r="AE21" t="str">
        <f>""</f>
        <v/>
      </c>
      <c r="AF21" t="str">
        <f>""</f>
        <v/>
      </c>
      <c r="AG21" t="str">
        <f>""</f>
        <v/>
      </c>
      <c r="AH21" t="str">
        <f>""</f>
        <v/>
      </c>
      <c r="AI21" t="str">
        <f>""</f>
        <v/>
      </c>
      <c r="AJ21" t="str">
        <f>""</f>
        <v/>
      </c>
      <c r="AK21" t="str">
        <f>""</f>
        <v/>
      </c>
      <c r="AL21" t="str">
        <f>""</f>
        <v/>
      </c>
      <c r="AM21" t="str">
        <f>""</f>
        <v/>
      </c>
      <c r="AN21" t="str">
        <f>""</f>
        <v/>
      </c>
      <c r="AO21" t="str">
        <f>""</f>
        <v/>
      </c>
      <c r="AP21" t="str">
        <f>""</f>
        <v/>
      </c>
      <c r="AQ21" t="str">
        <f>""</f>
        <v/>
      </c>
      <c r="AR21" t="str">
        <f>""</f>
        <v/>
      </c>
      <c r="AS21" t="str">
        <f>""</f>
        <v/>
      </c>
      <c r="AT21" t="str">
        <f>""</f>
        <v/>
      </c>
      <c r="AU21" t="str">
        <f>""</f>
        <v/>
      </c>
      <c r="AV21" t="str">
        <f>""</f>
        <v/>
      </c>
      <c r="AW21" t="str">
        <f>""</f>
        <v/>
      </c>
      <c r="AX21" t="str">
        <f>""</f>
        <v/>
      </c>
      <c r="AY21" t="str">
        <f>""</f>
        <v/>
      </c>
      <c r="AZ21" t="str">
        <f>""</f>
        <v/>
      </c>
      <c r="BA21" t="str">
        <f>""</f>
        <v/>
      </c>
    </row>
    <row r="22" spans="2:53" x14ac:dyDescent="0.2">
      <c r="B22" t="str">
        <f>""</f>
        <v/>
      </c>
      <c r="C22" t="str">
        <f>""</f>
        <v/>
      </c>
      <c r="D22" t="str">
        <f>""</f>
        <v/>
      </c>
      <c r="E22" t="str">
        <f>""</f>
        <v/>
      </c>
      <c r="F22" t="str">
        <f>"[0.070]"</f>
        <v>[0.070]</v>
      </c>
      <c r="G22" t="str">
        <f>""</f>
        <v/>
      </c>
      <c r="H22" t="str">
        <f>""</f>
        <v/>
      </c>
      <c r="I22" t="str">
        <f>""</f>
        <v/>
      </c>
      <c r="J22" t="str">
        <f>""</f>
        <v/>
      </c>
      <c r="K22" t="str">
        <f>""</f>
        <v/>
      </c>
      <c r="L22" t="str">
        <f>""</f>
        <v/>
      </c>
      <c r="M22" t="str">
        <f>""</f>
        <v/>
      </c>
      <c r="N22" t="str">
        <f>""</f>
        <v/>
      </c>
      <c r="O22" t="str">
        <f>""</f>
        <v/>
      </c>
      <c r="P22" t="str">
        <f>""</f>
        <v/>
      </c>
      <c r="Q22" t="str">
        <f>""</f>
        <v/>
      </c>
      <c r="R22" t="str">
        <f>""</f>
        <v/>
      </c>
      <c r="S22" t="str">
        <f>""</f>
        <v/>
      </c>
      <c r="T22" t="str">
        <f>""</f>
        <v/>
      </c>
      <c r="U22" t="str">
        <f>""</f>
        <v/>
      </c>
      <c r="V22" t="str">
        <f>""</f>
        <v/>
      </c>
      <c r="W22" t="str">
        <f>""</f>
        <v/>
      </c>
      <c r="X22" t="str">
        <f>""</f>
        <v/>
      </c>
      <c r="Y22" t="str">
        <f>""</f>
        <v/>
      </c>
      <c r="Z22" t="str">
        <f>""</f>
        <v/>
      </c>
      <c r="AA22" t="str">
        <f>""</f>
        <v/>
      </c>
      <c r="AB22" t="str">
        <f>""</f>
        <v/>
      </c>
      <c r="AC22" t="str">
        <f>""</f>
        <v/>
      </c>
      <c r="AD22" t="str">
        <f>""</f>
        <v/>
      </c>
      <c r="AE22" t="str">
        <f>""</f>
        <v/>
      </c>
      <c r="AF22" t="str">
        <f>""</f>
        <v/>
      </c>
      <c r="AG22" t="str">
        <f>""</f>
        <v/>
      </c>
      <c r="AH22" t="str">
        <f>""</f>
        <v/>
      </c>
      <c r="AI22" t="str">
        <f>""</f>
        <v/>
      </c>
      <c r="AJ22" t="str">
        <f>""</f>
        <v/>
      </c>
      <c r="AK22" t="str">
        <f>""</f>
        <v/>
      </c>
      <c r="AL22" t="str">
        <f>""</f>
        <v/>
      </c>
      <c r="AM22" t="str">
        <f>""</f>
        <v/>
      </c>
      <c r="AN22" t="str">
        <f>""</f>
        <v/>
      </c>
      <c r="AO22" t="str">
        <f>""</f>
        <v/>
      </c>
      <c r="AP22" t="str">
        <f>""</f>
        <v/>
      </c>
      <c r="AQ22" t="str">
        <f>""</f>
        <v/>
      </c>
      <c r="AR22" t="str">
        <f>""</f>
        <v/>
      </c>
      <c r="AS22" t="str">
        <f>""</f>
        <v/>
      </c>
      <c r="AT22" t="str">
        <f>""</f>
        <v/>
      </c>
      <c r="AU22" t="str">
        <f>""</f>
        <v/>
      </c>
      <c r="AV22" t="str">
        <f>""</f>
        <v/>
      </c>
      <c r="AW22" t="str">
        <f>""</f>
        <v/>
      </c>
      <c r="AX22" t="str">
        <f>""</f>
        <v/>
      </c>
      <c r="AY22" t="str">
        <f>""</f>
        <v/>
      </c>
      <c r="AZ22" t="str">
        <f>""</f>
        <v/>
      </c>
      <c r="BA22" t="str">
        <f>""</f>
        <v/>
      </c>
    </row>
    <row r="23" spans="2:53" x14ac:dyDescent="0.2">
      <c r="B23" t="str">
        <f>"Interaction"</f>
        <v>Interaction</v>
      </c>
      <c r="C23" t="str">
        <f>""</f>
        <v/>
      </c>
      <c r="D23" t="str">
        <f>""</f>
        <v/>
      </c>
      <c r="E23" t="str">
        <f>""</f>
        <v/>
      </c>
      <c r="F23" t="str">
        <f>"0.071"</f>
        <v>0.071</v>
      </c>
      <c r="G23" t="str">
        <f>""</f>
        <v/>
      </c>
      <c r="H23" t="str">
        <f>""</f>
        <v/>
      </c>
      <c r="I23" t="str">
        <f>""</f>
        <v/>
      </c>
      <c r="J23" t="str">
        <f>""</f>
        <v/>
      </c>
      <c r="K23" t="str">
        <f>""</f>
        <v/>
      </c>
      <c r="L23" t="str">
        <f>""</f>
        <v/>
      </c>
      <c r="M23" t="str">
        <f>""</f>
        <v/>
      </c>
      <c r="N23" t="str">
        <f>""</f>
        <v/>
      </c>
      <c r="O23" t="str">
        <f>""</f>
        <v/>
      </c>
      <c r="P23" t="str">
        <f>""</f>
        <v/>
      </c>
      <c r="Q23" t="str">
        <f>""</f>
        <v/>
      </c>
      <c r="R23" t="str">
        <f>""</f>
        <v/>
      </c>
      <c r="S23" t="str">
        <f>""</f>
        <v/>
      </c>
      <c r="T23" t="str">
        <f>""</f>
        <v/>
      </c>
      <c r="U23" t="str">
        <f>""</f>
        <v/>
      </c>
      <c r="V23" t="str">
        <f>""</f>
        <v/>
      </c>
      <c r="W23" t="str">
        <f>""</f>
        <v/>
      </c>
      <c r="X23" t="str">
        <f>""</f>
        <v/>
      </c>
      <c r="Y23" t="str">
        <f>""</f>
        <v/>
      </c>
      <c r="Z23" t="str">
        <f>""</f>
        <v/>
      </c>
      <c r="AA23" t="str">
        <f>""</f>
        <v/>
      </c>
      <c r="AB23" t="str">
        <f>""</f>
        <v/>
      </c>
      <c r="AC23" t="str">
        <f>""</f>
        <v/>
      </c>
      <c r="AD23" t="str">
        <f>""</f>
        <v/>
      </c>
      <c r="AE23" t="str">
        <f>""</f>
        <v/>
      </c>
      <c r="AF23" t="str">
        <f>""</f>
        <v/>
      </c>
      <c r="AG23" t="str">
        <f>""</f>
        <v/>
      </c>
      <c r="AH23" t="str">
        <f>""</f>
        <v/>
      </c>
      <c r="AI23" t="str">
        <f>""</f>
        <v/>
      </c>
      <c r="AJ23" t="str">
        <f>""</f>
        <v/>
      </c>
      <c r="AK23" t="str">
        <f>""</f>
        <v/>
      </c>
      <c r="AL23" t="str">
        <f>""</f>
        <v/>
      </c>
      <c r="AM23" t="str">
        <f>""</f>
        <v/>
      </c>
      <c r="AN23" t="str">
        <f>""</f>
        <v/>
      </c>
      <c r="AO23" t="str">
        <f>""</f>
        <v/>
      </c>
      <c r="AP23" t="str">
        <f>""</f>
        <v/>
      </c>
      <c r="AQ23" t="str">
        <f>""</f>
        <v/>
      </c>
      <c r="AR23" t="str">
        <f>""</f>
        <v/>
      </c>
      <c r="AS23" t="str">
        <f>""</f>
        <v/>
      </c>
      <c r="AT23" t="str">
        <f>""</f>
        <v/>
      </c>
      <c r="AU23" t="str">
        <f>""</f>
        <v/>
      </c>
      <c r="AV23" t="str">
        <f>""</f>
        <v/>
      </c>
      <c r="AW23" t="str">
        <f>""</f>
        <v/>
      </c>
      <c r="AX23" t="str">
        <f>""</f>
        <v/>
      </c>
      <c r="AY23" t="str">
        <f>""</f>
        <v/>
      </c>
      <c r="AZ23" t="str">
        <f>""</f>
        <v/>
      </c>
      <c r="BA23" t="str">
        <f>""</f>
        <v/>
      </c>
    </row>
    <row r="24" spans="2:53" x14ac:dyDescent="0.2">
      <c r="B24" t="str">
        <f>""</f>
        <v/>
      </c>
      <c r="C24" t="str">
        <f>""</f>
        <v/>
      </c>
      <c r="D24" t="str">
        <f>""</f>
        <v/>
      </c>
      <c r="E24" t="str">
        <f>""</f>
        <v/>
      </c>
      <c r="F24" t="str">
        <f>"[0.048]"</f>
        <v>[0.048]</v>
      </c>
      <c r="G24" t="str">
        <f>""</f>
        <v/>
      </c>
      <c r="H24" t="str">
        <f>""</f>
        <v/>
      </c>
      <c r="I24" t="str">
        <f>""</f>
        <v/>
      </c>
      <c r="J24" t="str">
        <f>""</f>
        <v/>
      </c>
      <c r="K24" t="str">
        <f>""</f>
        <v/>
      </c>
      <c r="L24" t="str">
        <f>""</f>
        <v/>
      </c>
      <c r="M24" t="str">
        <f>""</f>
        <v/>
      </c>
      <c r="N24" t="str">
        <f>""</f>
        <v/>
      </c>
      <c r="O24" t="str">
        <f>""</f>
        <v/>
      </c>
      <c r="P24" t="str">
        <f>""</f>
        <v/>
      </c>
      <c r="Q24" t="str">
        <f>""</f>
        <v/>
      </c>
      <c r="R24" t="str">
        <f>""</f>
        <v/>
      </c>
      <c r="S24" t="str">
        <f>""</f>
        <v/>
      </c>
      <c r="T24" t="str">
        <f>""</f>
        <v/>
      </c>
      <c r="U24" t="str">
        <f>""</f>
        <v/>
      </c>
      <c r="V24" t="str">
        <f>""</f>
        <v/>
      </c>
      <c r="W24" t="str">
        <f>""</f>
        <v/>
      </c>
      <c r="X24" t="str">
        <f>""</f>
        <v/>
      </c>
      <c r="Y24" t="str">
        <f>""</f>
        <v/>
      </c>
      <c r="Z24" t="str">
        <f>""</f>
        <v/>
      </c>
      <c r="AA24" t="str">
        <f>""</f>
        <v/>
      </c>
      <c r="AB24" t="str">
        <f>""</f>
        <v/>
      </c>
      <c r="AC24" t="str">
        <f>""</f>
        <v/>
      </c>
      <c r="AD24" t="str">
        <f>""</f>
        <v/>
      </c>
      <c r="AE24" t="str">
        <f>""</f>
        <v/>
      </c>
      <c r="AF24" t="str">
        <f>""</f>
        <v/>
      </c>
      <c r="AG24" t="str">
        <f>""</f>
        <v/>
      </c>
      <c r="AH24" t="str">
        <f>""</f>
        <v/>
      </c>
      <c r="AI24" t="str">
        <f>""</f>
        <v/>
      </c>
      <c r="AJ24" t="str">
        <f>""</f>
        <v/>
      </c>
      <c r="AK24" t="str">
        <f>""</f>
        <v/>
      </c>
      <c r="AL24" t="str">
        <f>""</f>
        <v/>
      </c>
      <c r="AM24" t="str">
        <f>""</f>
        <v/>
      </c>
      <c r="AN24" t="str">
        <f>""</f>
        <v/>
      </c>
      <c r="AO24" t="str">
        <f>""</f>
        <v/>
      </c>
      <c r="AP24" t="str">
        <f>""</f>
        <v/>
      </c>
      <c r="AQ24" t="str">
        <f>""</f>
        <v/>
      </c>
      <c r="AR24" t="str">
        <f>""</f>
        <v/>
      </c>
      <c r="AS24" t="str">
        <f>""</f>
        <v/>
      </c>
      <c r="AT24" t="str">
        <f>""</f>
        <v/>
      </c>
      <c r="AU24" t="str">
        <f>""</f>
        <v/>
      </c>
      <c r="AV24" t="str">
        <f>""</f>
        <v/>
      </c>
      <c r="AW24" t="str">
        <f>""</f>
        <v/>
      </c>
      <c r="AX24" t="str">
        <f>""</f>
        <v/>
      </c>
      <c r="AY24" t="str">
        <f>""</f>
        <v/>
      </c>
      <c r="AZ24" t="str">
        <f>""</f>
        <v/>
      </c>
      <c r="BA24" t="str">
        <f>""</f>
        <v/>
      </c>
    </row>
    <row r="25" spans="2:53" x14ac:dyDescent="0.2">
      <c r="B25" t="str">
        <f>"Number of members who left household 1998-2007"</f>
        <v>Number of members who left household 1998-2007</v>
      </c>
      <c r="C25" t="str">
        <f>""</f>
        <v/>
      </c>
      <c r="D25" t="str">
        <f>""</f>
        <v/>
      </c>
      <c r="E25" t="str">
        <f>""</f>
        <v/>
      </c>
      <c r="F25" t="str">
        <f>""</f>
        <v/>
      </c>
      <c r="G25" t="str">
        <f>"-0.058"</f>
        <v>-0.058</v>
      </c>
      <c r="H25" t="str">
        <f>""</f>
        <v/>
      </c>
      <c r="I25" t="str">
        <f>""</f>
        <v/>
      </c>
      <c r="J25" t="str">
        <f>""</f>
        <v/>
      </c>
      <c r="K25" t="str">
        <f>""</f>
        <v/>
      </c>
      <c r="L25" t="str">
        <f>""</f>
        <v/>
      </c>
      <c r="M25" t="str">
        <f>""</f>
        <v/>
      </c>
      <c r="N25" t="str">
        <f>""</f>
        <v/>
      </c>
      <c r="O25" t="str">
        <f>""</f>
        <v/>
      </c>
      <c r="P25" t="str">
        <f>""</f>
        <v/>
      </c>
      <c r="Q25" t="str">
        <f>""</f>
        <v/>
      </c>
      <c r="R25" t="str">
        <f>""</f>
        <v/>
      </c>
      <c r="S25" t="str">
        <f>""</f>
        <v/>
      </c>
      <c r="T25" t="str">
        <f>""</f>
        <v/>
      </c>
      <c r="U25" t="str">
        <f>""</f>
        <v/>
      </c>
      <c r="V25" t="str">
        <f>""</f>
        <v/>
      </c>
      <c r="W25" t="str">
        <f>""</f>
        <v/>
      </c>
      <c r="X25" t="str">
        <f>""</f>
        <v/>
      </c>
      <c r="Y25" t="str">
        <f>""</f>
        <v/>
      </c>
      <c r="Z25" t="str">
        <f>""</f>
        <v/>
      </c>
      <c r="AA25" t="str">
        <f>""</f>
        <v/>
      </c>
      <c r="AB25" t="str">
        <f>""</f>
        <v/>
      </c>
      <c r="AC25" t="str">
        <f>""</f>
        <v/>
      </c>
      <c r="AD25" t="str">
        <f>""</f>
        <v/>
      </c>
      <c r="AE25" t="str">
        <f>""</f>
        <v/>
      </c>
      <c r="AF25" t="str">
        <f>""</f>
        <v/>
      </c>
      <c r="AG25" t="str">
        <f>""</f>
        <v/>
      </c>
      <c r="AH25" t="str">
        <f>""</f>
        <v/>
      </c>
      <c r="AI25" t="str">
        <f>""</f>
        <v/>
      </c>
      <c r="AJ25" t="str">
        <f>""</f>
        <v/>
      </c>
      <c r="AK25" t="str">
        <f>""</f>
        <v/>
      </c>
      <c r="AL25" t="str">
        <f>""</f>
        <v/>
      </c>
      <c r="AM25" t="str">
        <f>""</f>
        <v/>
      </c>
      <c r="AN25" t="str">
        <f>""</f>
        <v/>
      </c>
      <c r="AO25" t="str">
        <f>""</f>
        <v/>
      </c>
      <c r="AP25" t="str">
        <f>""</f>
        <v/>
      </c>
      <c r="AQ25" t="str">
        <f>""</f>
        <v/>
      </c>
      <c r="AR25" t="str">
        <f>""</f>
        <v/>
      </c>
      <c r="AS25" t="str">
        <f>""</f>
        <v/>
      </c>
      <c r="AT25" t="str">
        <f>""</f>
        <v/>
      </c>
      <c r="AU25" t="str">
        <f>""</f>
        <v/>
      </c>
      <c r="AV25" t="str">
        <f>""</f>
        <v/>
      </c>
      <c r="AW25" t="str">
        <f>""</f>
        <v/>
      </c>
      <c r="AX25" t="str">
        <f>""</f>
        <v/>
      </c>
      <c r="AY25" t="str">
        <f>""</f>
        <v/>
      </c>
      <c r="AZ25" t="str">
        <f>""</f>
        <v/>
      </c>
      <c r="BA25" t="str">
        <f>""</f>
        <v/>
      </c>
    </row>
    <row r="26" spans="2:53" x14ac:dyDescent="0.2">
      <c r="B26" t="str">
        <f>""</f>
        <v/>
      </c>
      <c r="C26" t="str">
        <f>""</f>
        <v/>
      </c>
      <c r="D26" t="str">
        <f>""</f>
        <v/>
      </c>
      <c r="E26" t="str">
        <f>""</f>
        <v/>
      </c>
      <c r="F26" t="str">
        <f>""</f>
        <v/>
      </c>
      <c r="G26" t="str">
        <f>"[0.041]"</f>
        <v>[0.041]</v>
      </c>
      <c r="H26" t="str">
        <f>""</f>
        <v/>
      </c>
      <c r="I26" t="str">
        <f>""</f>
        <v/>
      </c>
      <c r="J26" t="str">
        <f>""</f>
        <v/>
      </c>
      <c r="K26" t="str">
        <f>""</f>
        <v/>
      </c>
      <c r="L26" t="str">
        <f>""</f>
        <v/>
      </c>
      <c r="M26" t="str">
        <f>""</f>
        <v/>
      </c>
      <c r="N26" t="str">
        <f>""</f>
        <v/>
      </c>
      <c r="O26" t="str">
        <f>""</f>
        <v/>
      </c>
      <c r="P26" t="str">
        <f>""</f>
        <v/>
      </c>
      <c r="Q26" t="str">
        <f>""</f>
        <v/>
      </c>
      <c r="R26" t="str">
        <f>""</f>
        <v/>
      </c>
      <c r="S26" t="str">
        <f>""</f>
        <v/>
      </c>
      <c r="T26" t="str">
        <f>""</f>
        <v/>
      </c>
      <c r="U26" t="str">
        <f>""</f>
        <v/>
      </c>
      <c r="V26" t="str">
        <f>""</f>
        <v/>
      </c>
      <c r="W26" t="str">
        <f>""</f>
        <v/>
      </c>
      <c r="X26" t="str">
        <f>""</f>
        <v/>
      </c>
      <c r="Y26" t="str">
        <f>""</f>
        <v/>
      </c>
      <c r="Z26" t="str">
        <f>""</f>
        <v/>
      </c>
      <c r="AA26" t="str">
        <f>""</f>
        <v/>
      </c>
      <c r="AB26" t="str">
        <f>""</f>
        <v/>
      </c>
      <c r="AC26" t="str">
        <f>""</f>
        <v/>
      </c>
      <c r="AD26" t="str">
        <f>""</f>
        <v/>
      </c>
      <c r="AE26" t="str">
        <f>""</f>
        <v/>
      </c>
      <c r="AF26" t="str">
        <f>""</f>
        <v/>
      </c>
      <c r="AG26" t="str">
        <f>""</f>
        <v/>
      </c>
      <c r="AH26" t="str">
        <f>""</f>
        <v/>
      </c>
      <c r="AI26" t="str">
        <f>""</f>
        <v/>
      </c>
      <c r="AJ26" t="str">
        <f>""</f>
        <v/>
      </c>
      <c r="AK26" t="str">
        <f>""</f>
        <v/>
      </c>
      <c r="AL26" t="str">
        <f>""</f>
        <v/>
      </c>
      <c r="AM26" t="str">
        <f>""</f>
        <v/>
      </c>
      <c r="AN26" t="str">
        <f>""</f>
        <v/>
      </c>
      <c r="AO26" t="str">
        <f>""</f>
        <v/>
      </c>
      <c r="AP26" t="str">
        <f>""</f>
        <v/>
      </c>
      <c r="AQ26" t="str">
        <f>""</f>
        <v/>
      </c>
      <c r="AR26" t="str">
        <f>""</f>
        <v/>
      </c>
      <c r="AS26" t="str">
        <f>""</f>
        <v/>
      </c>
      <c r="AT26" t="str">
        <f>""</f>
        <v/>
      </c>
      <c r="AU26" t="str">
        <f>""</f>
        <v/>
      </c>
      <c r="AV26" t="str">
        <f>""</f>
        <v/>
      </c>
      <c r="AW26" t="str">
        <f>""</f>
        <v/>
      </c>
      <c r="AX26" t="str">
        <f>""</f>
        <v/>
      </c>
      <c r="AY26" t="str">
        <f>""</f>
        <v/>
      </c>
      <c r="AZ26" t="str">
        <f>""</f>
        <v/>
      </c>
      <c r="BA26" t="str">
        <f>""</f>
        <v/>
      </c>
    </row>
    <row r="27" spans="2:53" x14ac:dyDescent="0.2">
      <c r="B27" t="str">
        <f>"Interaction"</f>
        <v>Interaction</v>
      </c>
      <c r="C27" t="str">
        <f>""</f>
        <v/>
      </c>
      <c r="D27" t="str">
        <f>""</f>
        <v/>
      </c>
      <c r="E27" t="str">
        <f>""</f>
        <v/>
      </c>
      <c r="F27" t="str">
        <f>""</f>
        <v/>
      </c>
      <c r="G27" t="str">
        <f>"0.098"</f>
        <v>0.098</v>
      </c>
      <c r="H27" t="str">
        <f>""</f>
        <v/>
      </c>
      <c r="I27" t="str">
        <f>""</f>
        <v/>
      </c>
      <c r="J27" t="str">
        <f>""</f>
        <v/>
      </c>
      <c r="K27" t="str">
        <f>""</f>
        <v/>
      </c>
      <c r="L27" t="str">
        <f>""</f>
        <v/>
      </c>
      <c r="M27" t="str">
        <f>""</f>
        <v/>
      </c>
      <c r="N27" t="str">
        <f>""</f>
        <v/>
      </c>
      <c r="O27" t="str">
        <f>""</f>
        <v/>
      </c>
      <c r="P27" t="str">
        <f>""</f>
        <v/>
      </c>
      <c r="Q27" t="str">
        <f>""</f>
        <v/>
      </c>
      <c r="R27" t="str">
        <f>""</f>
        <v/>
      </c>
      <c r="S27" t="str">
        <f>""</f>
        <v/>
      </c>
      <c r="T27" t="str">
        <f>""</f>
        <v/>
      </c>
      <c r="U27" t="str">
        <f>""</f>
        <v/>
      </c>
      <c r="V27" t="str">
        <f>""</f>
        <v/>
      </c>
      <c r="W27" t="str">
        <f>""</f>
        <v/>
      </c>
      <c r="X27" t="str">
        <f>""</f>
        <v/>
      </c>
      <c r="Y27" t="str">
        <f>""</f>
        <v/>
      </c>
      <c r="Z27" t="str">
        <f>""</f>
        <v/>
      </c>
      <c r="AA27" t="str">
        <f>""</f>
        <v/>
      </c>
      <c r="AB27" t="str">
        <f>""</f>
        <v/>
      </c>
      <c r="AC27" t="str">
        <f>""</f>
        <v/>
      </c>
      <c r="AD27" t="str">
        <f>""</f>
        <v/>
      </c>
      <c r="AE27" t="str">
        <f>""</f>
        <v/>
      </c>
      <c r="AF27" t="str">
        <f>""</f>
        <v/>
      </c>
      <c r="AG27" t="str">
        <f>""</f>
        <v/>
      </c>
      <c r="AH27" t="str">
        <f>""</f>
        <v/>
      </c>
      <c r="AI27" t="str">
        <f>""</f>
        <v/>
      </c>
      <c r="AJ27" t="str">
        <f>""</f>
        <v/>
      </c>
      <c r="AK27" t="str">
        <f>""</f>
        <v/>
      </c>
      <c r="AL27" t="str">
        <f>""</f>
        <v/>
      </c>
      <c r="AM27" t="str">
        <f>""</f>
        <v/>
      </c>
      <c r="AN27" t="str">
        <f>""</f>
        <v/>
      </c>
      <c r="AO27" t="str">
        <f>""</f>
        <v/>
      </c>
      <c r="AP27" t="str">
        <f>""</f>
        <v/>
      </c>
      <c r="AQ27" t="str">
        <f>""</f>
        <v/>
      </c>
      <c r="AR27" t="str">
        <f>""</f>
        <v/>
      </c>
      <c r="AS27" t="str">
        <f>""</f>
        <v/>
      </c>
      <c r="AT27" t="str">
        <f>""</f>
        <v/>
      </c>
      <c r="AU27" t="str">
        <f>""</f>
        <v/>
      </c>
      <c r="AV27" t="str">
        <f>""</f>
        <v/>
      </c>
      <c r="AW27" t="str">
        <f>""</f>
        <v/>
      </c>
      <c r="AX27" t="str">
        <f>""</f>
        <v/>
      </c>
      <c r="AY27" t="str">
        <f>""</f>
        <v/>
      </c>
      <c r="AZ27" t="str">
        <f>""</f>
        <v/>
      </c>
      <c r="BA27" t="str">
        <f>""</f>
        <v/>
      </c>
    </row>
    <row r="28" spans="2:53" x14ac:dyDescent="0.2">
      <c r="B28" t="str">
        <f>""</f>
        <v/>
      </c>
      <c r="C28" t="str">
        <f>""</f>
        <v/>
      </c>
      <c r="D28" t="str">
        <f>""</f>
        <v/>
      </c>
      <c r="E28" t="str">
        <f>""</f>
        <v/>
      </c>
      <c r="F28" t="str">
        <f>""</f>
        <v/>
      </c>
      <c r="G28" t="str">
        <f>"[0.075]"</f>
        <v>[0.075]</v>
      </c>
      <c r="H28" t="str">
        <f>""</f>
        <v/>
      </c>
      <c r="I28" t="str">
        <f>""</f>
        <v/>
      </c>
      <c r="J28" t="str">
        <f>""</f>
        <v/>
      </c>
      <c r="K28" t="str">
        <f>""</f>
        <v/>
      </c>
      <c r="L28" t="str">
        <f>""</f>
        <v/>
      </c>
      <c r="M28" t="str">
        <f>""</f>
        <v/>
      </c>
      <c r="N28" t="str">
        <f>""</f>
        <v/>
      </c>
      <c r="O28" t="str">
        <f>""</f>
        <v/>
      </c>
      <c r="P28" t="str">
        <f>""</f>
        <v/>
      </c>
      <c r="Q28" t="str">
        <f>""</f>
        <v/>
      </c>
      <c r="R28" t="str">
        <f>""</f>
        <v/>
      </c>
      <c r="S28" t="str">
        <f>""</f>
        <v/>
      </c>
      <c r="T28" t="str">
        <f>""</f>
        <v/>
      </c>
      <c r="U28" t="str">
        <f>""</f>
        <v/>
      </c>
      <c r="V28" t="str">
        <f>""</f>
        <v/>
      </c>
      <c r="W28" t="str">
        <f>""</f>
        <v/>
      </c>
      <c r="X28" t="str">
        <f>""</f>
        <v/>
      </c>
      <c r="Y28" t="str">
        <f>""</f>
        <v/>
      </c>
      <c r="Z28" t="str">
        <f>""</f>
        <v/>
      </c>
      <c r="AA28" t="str">
        <f>""</f>
        <v/>
      </c>
      <c r="AB28" t="str">
        <f>""</f>
        <v/>
      </c>
      <c r="AC28" t="str">
        <f>""</f>
        <v/>
      </c>
      <c r="AD28" t="str">
        <f>""</f>
        <v/>
      </c>
      <c r="AE28" t="str">
        <f>""</f>
        <v/>
      </c>
      <c r="AF28" t="str">
        <f>""</f>
        <v/>
      </c>
      <c r="AG28" t="str">
        <f>""</f>
        <v/>
      </c>
      <c r="AH28" t="str">
        <f>""</f>
        <v/>
      </c>
      <c r="AI28" t="str">
        <f>""</f>
        <v/>
      </c>
      <c r="AJ28" t="str">
        <f>""</f>
        <v/>
      </c>
      <c r="AK28" t="str">
        <f>""</f>
        <v/>
      </c>
      <c r="AL28" t="str">
        <f>""</f>
        <v/>
      </c>
      <c r="AM28" t="str">
        <f>""</f>
        <v/>
      </c>
      <c r="AN28" t="str">
        <f>""</f>
        <v/>
      </c>
      <c r="AO28" t="str">
        <f>""</f>
        <v/>
      </c>
      <c r="AP28" t="str">
        <f>""</f>
        <v/>
      </c>
      <c r="AQ28" t="str">
        <f>""</f>
        <v/>
      </c>
      <c r="AR28" t="str">
        <f>""</f>
        <v/>
      </c>
      <c r="AS28" t="str">
        <f>""</f>
        <v/>
      </c>
      <c r="AT28" t="str">
        <f>""</f>
        <v/>
      </c>
      <c r="AU28" t="str">
        <f>""</f>
        <v/>
      </c>
      <c r="AV28" t="str">
        <f>""</f>
        <v/>
      </c>
      <c r="AW28" t="str">
        <f>""</f>
        <v/>
      </c>
      <c r="AX28" t="str">
        <f>""</f>
        <v/>
      </c>
      <c r="AY28" t="str">
        <f>""</f>
        <v/>
      </c>
      <c r="AZ28" t="str">
        <f>""</f>
        <v/>
      </c>
      <c r="BA28" t="str">
        <f>""</f>
        <v/>
      </c>
    </row>
    <row r="29" spans="2:53" x14ac:dyDescent="0.2">
      <c r="B29" t="str">
        <f>"Share of household members who left household 1998-2007"</f>
        <v>Share of household members who left household 1998-2007</v>
      </c>
      <c r="C29" t="str">
        <f>""</f>
        <v/>
      </c>
      <c r="D29" t="str">
        <f>""</f>
        <v/>
      </c>
      <c r="E29" t="str">
        <f>""</f>
        <v/>
      </c>
      <c r="F29" t="str">
        <f>""</f>
        <v/>
      </c>
      <c r="G29" t="str">
        <f>""</f>
        <v/>
      </c>
      <c r="H29" t="str">
        <f>"-0.152"</f>
        <v>-0.152</v>
      </c>
      <c r="I29" t="str">
        <f>""</f>
        <v/>
      </c>
      <c r="J29" t="str">
        <f>""</f>
        <v/>
      </c>
      <c r="K29" t="str">
        <f>""</f>
        <v/>
      </c>
      <c r="L29" t="str">
        <f>""</f>
        <v/>
      </c>
      <c r="M29" t="str">
        <f>""</f>
        <v/>
      </c>
      <c r="N29" t="str">
        <f>""</f>
        <v/>
      </c>
      <c r="O29" t="str">
        <f>""</f>
        <v/>
      </c>
      <c r="P29" t="str">
        <f>""</f>
        <v/>
      </c>
      <c r="Q29" t="str">
        <f>""</f>
        <v/>
      </c>
      <c r="R29" t="str">
        <f>""</f>
        <v/>
      </c>
      <c r="S29" t="str">
        <f>""</f>
        <v/>
      </c>
      <c r="T29" t="str">
        <f>""</f>
        <v/>
      </c>
      <c r="U29" t="str">
        <f>""</f>
        <v/>
      </c>
      <c r="V29" t="str">
        <f>""</f>
        <v/>
      </c>
      <c r="W29" t="str">
        <f>""</f>
        <v/>
      </c>
      <c r="X29" t="str">
        <f>""</f>
        <v/>
      </c>
      <c r="Y29" t="str">
        <f>""</f>
        <v/>
      </c>
      <c r="Z29" t="str">
        <f>""</f>
        <v/>
      </c>
      <c r="AA29" t="str">
        <f>""</f>
        <v/>
      </c>
      <c r="AB29" t="str">
        <f>""</f>
        <v/>
      </c>
      <c r="AC29" t="str">
        <f>""</f>
        <v/>
      </c>
      <c r="AD29" t="str">
        <f>""</f>
        <v/>
      </c>
      <c r="AE29" t="str">
        <f>""</f>
        <v/>
      </c>
      <c r="AF29" t="str">
        <f>""</f>
        <v/>
      </c>
      <c r="AG29" t="str">
        <f>""</f>
        <v/>
      </c>
      <c r="AH29" t="str">
        <f>""</f>
        <v/>
      </c>
      <c r="AI29" t="str">
        <f>""</f>
        <v/>
      </c>
      <c r="AJ29" t="str">
        <f>""</f>
        <v/>
      </c>
      <c r="AK29" t="str">
        <f>""</f>
        <v/>
      </c>
      <c r="AL29" t="str">
        <f>""</f>
        <v/>
      </c>
      <c r="AM29" t="str">
        <f>""</f>
        <v/>
      </c>
      <c r="AN29" t="str">
        <f>""</f>
        <v/>
      </c>
      <c r="AO29" t="str">
        <f>""</f>
        <v/>
      </c>
      <c r="AP29" t="str">
        <f>""</f>
        <v/>
      </c>
      <c r="AQ29" t="str">
        <f>""</f>
        <v/>
      </c>
      <c r="AR29" t="str">
        <f>""</f>
        <v/>
      </c>
      <c r="AS29" t="str">
        <f>""</f>
        <v/>
      </c>
      <c r="AT29" t="str">
        <f>""</f>
        <v/>
      </c>
      <c r="AU29" t="str">
        <f>""</f>
        <v/>
      </c>
      <c r="AV29" t="str">
        <f>""</f>
        <v/>
      </c>
      <c r="AW29" t="str">
        <f>""</f>
        <v/>
      </c>
      <c r="AX29" t="str">
        <f>""</f>
        <v/>
      </c>
      <c r="AY29" t="str">
        <f>""</f>
        <v/>
      </c>
      <c r="AZ29" t="str">
        <f>""</f>
        <v/>
      </c>
      <c r="BA29" t="str">
        <f>""</f>
        <v/>
      </c>
    </row>
    <row r="30" spans="2:53" x14ac:dyDescent="0.2">
      <c r="B30" t="str">
        <f>""</f>
        <v/>
      </c>
      <c r="C30" t="str">
        <f>""</f>
        <v/>
      </c>
      <c r="D30" t="str">
        <f>""</f>
        <v/>
      </c>
      <c r="E30" t="str">
        <f>""</f>
        <v/>
      </c>
      <c r="F30" t="str">
        <f>""</f>
        <v/>
      </c>
      <c r="G30" t="str">
        <f>""</f>
        <v/>
      </c>
      <c r="H30" t="str">
        <f>"[0.141]"</f>
        <v>[0.141]</v>
      </c>
      <c r="I30" t="str">
        <f>""</f>
        <v/>
      </c>
      <c r="J30" t="str">
        <f>""</f>
        <v/>
      </c>
      <c r="K30" t="str">
        <f>""</f>
        <v/>
      </c>
      <c r="L30" t="str">
        <f>""</f>
        <v/>
      </c>
      <c r="M30" t="str">
        <f>""</f>
        <v/>
      </c>
      <c r="N30" t="str">
        <f>""</f>
        <v/>
      </c>
      <c r="O30" t="str">
        <f>""</f>
        <v/>
      </c>
      <c r="P30" t="str">
        <f>""</f>
        <v/>
      </c>
      <c r="Q30" t="str">
        <f>""</f>
        <v/>
      </c>
      <c r="R30" t="str">
        <f>""</f>
        <v/>
      </c>
      <c r="S30" t="str">
        <f>""</f>
        <v/>
      </c>
      <c r="T30" t="str">
        <f>""</f>
        <v/>
      </c>
      <c r="U30" t="str">
        <f>""</f>
        <v/>
      </c>
      <c r="V30" t="str">
        <f>""</f>
        <v/>
      </c>
      <c r="W30" t="str">
        <f>""</f>
        <v/>
      </c>
      <c r="X30" t="str">
        <f>""</f>
        <v/>
      </c>
      <c r="Y30" t="str">
        <f>""</f>
        <v/>
      </c>
      <c r="Z30" t="str">
        <f>""</f>
        <v/>
      </c>
      <c r="AA30" t="str">
        <f>""</f>
        <v/>
      </c>
      <c r="AB30" t="str">
        <f>""</f>
        <v/>
      </c>
      <c r="AC30" t="str">
        <f>""</f>
        <v/>
      </c>
      <c r="AD30" t="str">
        <f>""</f>
        <v/>
      </c>
      <c r="AE30" t="str">
        <f>""</f>
        <v/>
      </c>
      <c r="AF30" t="str">
        <f>""</f>
        <v/>
      </c>
      <c r="AG30" t="str">
        <f>""</f>
        <v/>
      </c>
      <c r="AH30" t="str">
        <f>""</f>
        <v/>
      </c>
      <c r="AI30" t="str">
        <f>""</f>
        <v/>
      </c>
      <c r="AJ30" t="str">
        <f>""</f>
        <v/>
      </c>
      <c r="AK30" t="str">
        <f>""</f>
        <v/>
      </c>
      <c r="AL30" t="str">
        <f>""</f>
        <v/>
      </c>
      <c r="AM30" t="str">
        <f>""</f>
        <v/>
      </c>
      <c r="AN30" t="str">
        <f>""</f>
        <v/>
      </c>
      <c r="AO30" t="str">
        <f>""</f>
        <v/>
      </c>
      <c r="AP30" t="str">
        <f>""</f>
        <v/>
      </c>
      <c r="AQ30" t="str">
        <f>""</f>
        <v/>
      </c>
      <c r="AR30" t="str">
        <f>""</f>
        <v/>
      </c>
      <c r="AS30" t="str">
        <f>""</f>
        <v/>
      </c>
      <c r="AT30" t="str">
        <f>""</f>
        <v/>
      </c>
      <c r="AU30" t="str">
        <f>""</f>
        <v/>
      </c>
      <c r="AV30" t="str">
        <f>""</f>
        <v/>
      </c>
      <c r="AW30" t="str">
        <f>""</f>
        <v/>
      </c>
      <c r="AX30" t="str">
        <f>""</f>
        <v/>
      </c>
      <c r="AY30" t="str">
        <f>""</f>
        <v/>
      </c>
      <c r="AZ30" t="str">
        <f>""</f>
        <v/>
      </c>
      <c r="BA30" t="str">
        <f>""</f>
        <v/>
      </c>
    </row>
    <row r="31" spans="2:53" x14ac:dyDescent="0.2">
      <c r="B31" t="str">
        <f>"Interaction"</f>
        <v>Interaction</v>
      </c>
      <c r="C31" t="str">
        <f>""</f>
        <v/>
      </c>
      <c r="D31" t="str">
        <f>""</f>
        <v/>
      </c>
      <c r="E31" t="str">
        <f>""</f>
        <v/>
      </c>
      <c r="F31" t="str">
        <f>""</f>
        <v/>
      </c>
      <c r="G31" t="str">
        <f>""</f>
        <v/>
      </c>
      <c r="H31" t="str">
        <f>"0.112"</f>
        <v>0.112</v>
      </c>
      <c r="I31" t="str">
        <f>""</f>
        <v/>
      </c>
      <c r="J31" t="str">
        <f>""</f>
        <v/>
      </c>
      <c r="K31" t="str">
        <f>""</f>
        <v/>
      </c>
      <c r="L31" t="str">
        <f>""</f>
        <v/>
      </c>
      <c r="M31" t="str">
        <f>""</f>
        <v/>
      </c>
      <c r="N31" t="str">
        <f>""</f>
        <v/>
      </c>
      <c r="O31" t="str">
        <f>""</f>
        <v/>
      </c>
      <c r="P31" t="str">
        <f>""</f>
        <v/>
      </c>
      <c r="Q31" t="str">
        <f>""</f>
        <v/>
      </c>
      <c r="R31" t="str">
        <f>""</f>
        <v/>
      </c>
      <c r="S31" t="str">
        <f>""</f>
        <v/>
      </c>
      <c r="T31" t="str">
        <f>""</f>
        <v/>
      </c>
      <c r="U31" t="str">
        <f>""</f>
        <v/>
      </c>
      <c r="V31" t="str">
        <f>""</f>
        <v/>
      </c>
      <c r="W31" t="str">
        <f>""</f>
        <v/>
      </c>
      <c r="X31" t="str">
        <f>""</f>
        <v/>
      </c>
      <c r="Y31" t="str">
        <f>""</f>
        <v/>
      </c>
      <c r="Z31" t="str">
        <f>""</f>
        <v/>
      </c>
      <c r="AA31" t="str">
        <f>""</f>
        <v/>
      </c>
      <c r="AB31" t="str">
        <f>""</f>
        <v/>
      </c>
      <c r="AC31" t="str">
        <f>""</f>
        <v/>
      </c>
      <c r="AD31" t="str">
        <f>""</f>
        <v/>
      </c>
      <c r="AE31" t="str">
        <f>""</f>
        <v/>
      </c>
      <c r="AF31" t="str">
        <f>""</f>
        <v/>
      </c>
      <c r="AG31" t="str">
        <f>""</f>
        <v/>
      </c>
      <c r="AH31" t="str">
        <f>""</f>
        <v/>
      </c>
      <c r="AI31" t="str">
        <f>""</f>
        <v/>
      </c>
      <c r="AJ31" t="str">
        <f>""</f>
        <v/>
      </c>
      <c r="AK31" t="str">
        <f>""</f>
        <v/>
      </c>
      <c r="AL31" t="str">
        <f>""</f>
        <v/>
      </c>
      <c r="AM31" t="str">
        <f>""</f>
        <v/>
      </c>
      <c r="AN31" t="str">
        <f>""</f>
        <v/>
      </c>
      <c r="AO31" t="str">
        <f>""</f>
        <v/>
      </c>
      <c r="AP31" t="str">
        <f>""</f>
        <v/>
      </c>
      <c r="AQ31" t="str">
        <f>""</f>
        <v/>
      </c>
      <c r="AR31" t="str">
        <f>""</f>
        <v/>
      </c>
      <c r="AS31" t="str">
        <f>""</f>
        <v/>
      </c>
      <c r="AT31" t="str">
        <f>""</f>
        <v/>
      </c>
      <c r="AU31" t="str">
        <f>""</f>
        <v/>
      </c>
      <c r="AV31" t="str">
        <f>""</f>
        <v/>
      </c>
      <c r="AW31" t="str">
        <f>""</f>
        <v/>
      </c>
      <c r="AX31" t="str">
        <f>""</f>
        <v/>
      </c>
      <c r="AY31" t="str">
        <f>""</f>
        <v/>
      </c>
      <c r="AZ31" t="str">
        <f>""</f>
        <v/>
      </c>
      <c r="BA31" t="str">
        <f>""</f>
        <v/>
      </c>
    </row>
    <row r="32" spans="2:53" x14ac:dyDescent="0.2">
      <c r="B32" t="str">
        <f>""</f>
        <v/>
      </c>
      <c r="C32" t="str">
        <f>""</f>
        <v/>
      </c>
      <c r="D32" t="str">
        <f>""</f>
        <v/>
      </c>
      <c r="E32" t="str">
        <f>""</f>
        <v/>
      </c>
      <c r="F32" t="str">
        <f>""</f>
        <v/>
      </c>
      <c r="G32" t="str">
        <f>""</f>
        <v/>
      </c>
      <c r="H32" t="str">
        <f>"[0.086]"</f>
        <v>[0.086]</v>
      </c>
      <c r="I32" t="str">
        <f>""</f>
        <v/>
      </c>
      <c r="J32" t="str">
        <f>""</f>
        <v/>
      </c>
      <c r="K32" t="str">
        <f>""</f>
        <v/>
      </c>
      <c r="L32" t="str">
        <f>""</f>
        <v/>
      </c>
      <c r="M32" t="str">
        <f>""</f>
        <v/>
      </c>
      <c r="N32" t="str">
        <f>""</f>
        <v/>
      </c>
      <c r="O32" t="str">
        <f>""</f>
        <v/>
      </c>
      <c r="P32" t="str">
        <f>""</f>
        <v/>
      </c>
      <c r="Q32" t="str">
        <f>""</f>
        <v/>
      </c>
      <c r="R32" t="str">
        <f>""</f>
        <v/>
      </c>
      <c r="S32" t="str">
        <f>""</f>
        <v/>
      </c>
      <c r="T32" t="str">
        <f>""</f>
        <v/>
      </c>
      <c r="U32" t="str">
        <f>""</f>
        <v/>
      </c>
      <c r="V32" t="str">
        <f>""</f>
        <v/>
      </c>
      <c r="W32" t="str">
        <f>""</f>
        <v/>
      </c>
      <c r="X32" t="str">
        <f>""</f>
        <v/>
      </c>
      <c r="Y32" t="str">
        <f>""</f>
        <v/>
      </c>
      <c r="Z32" t="str">
        <f>""</f>
        <v/>
      </c>
      <c r="AA32" t="str">
        <f>""</f>
        <v/>
      </c>
      <c r="AB32" t="str">
        <f>""</f>
        <v/>
      </c>
      <c r="AC32" t="str">
        <f>""</f>
        <v/>
      </c>
      <c r="AD32" t="str">
        <f>""</f>
        <v/>
      </c>
      <c r="AE32" t="str">
        <f>""</f>
        <v/>
      </c>
      <c r="AF32" t="str">
        <f>""</f>
        <v/>
      </c>
      <c r="AG32" t="str">
        <f>""</f>
        <v/>
      </c>
      <c r="AH32" t="str">
        <f>""</f>
        <v/>
      </c>
      <c r="AI32" t="str">
        <f>""</f>
        <v/>
      </c>
      <c r="AJ32" t="str">
        <f>""</f>
        <v/>
      </c>
      <c r="AK32" t="str">
        <f>""</f>
        <v/>
      </c>
      <c r="AL32" t="str">
        <f>""</f>
        <v/>
      </c>
      <c r="AM32" t="str">
        <f>""</f>
        <v/>
      </c>
      <c r="AN32" t="str">
        <f>""</f>
        <v/>
      </c>
      <c r="AO32" t="str">
        <f>""</f>
        <v/>
      </c>
      <c r="AP32" t="str">
        <f>""</f>
        <v/>
      </c>
      <c r="AQ32" t="str">
        <f>""</f>
        <v/>
      </c>
      <c r="AR32" t="str">
        <f>""</f>
        <v/>
      </c>
      <c r="AS32" t="str">
        <f>""</f>
        <v/>
      </c>
      <c r="AT32" t="str">
        <f>""</f>
        <v/>
      </c>
      <c r="AU32" t="str">
        <f>""</f>
        <v/>
      </c>
      <c r="AV32" t="str">
        <f>""</f>
        <v/>
      </c>
      <c r="AW32" t="str">
        <f>""</f>
        <v/>
      </c>
      <c r="AX32" t="str">
        <f>""</f>
        <v/>
      </c>
      <c r="AY32" t="str">
        <f>""</f>
        <v/>
      </c>
      <c r="AZ32" t="str">
        <f>""</f>
        <v/>
      </c>
      <c r="BA32" t="str">
        <f>""</f>
        <v/>
      </c>
    </row>
    <row r="33" spans="2:53" x14ac:dyDescent="0.2">
      <c r="B33" t="str">
        <f>"Average of dead and wounded per year (by 100 people) 1998-2007"</f>
        <v>Average of dead and wounded per year (by 100 people) 1998-2007</v>
      </c>
      <c r="C33" t="str">
        <f>""</f>
        <v/>
      </c>
      <c r="D33" t="str">
        <f>""</f>
        <v/>
      </c>
      <c r="E33" t="str">
        <f>""</f>
        <v/>
      </c>
      <c r="F33" t="str">
        <f>""</f>
        <v/>
      </c>
      <c r="G33" t="str">
        <f>""</f>
        <v/>
      </c>
      <c r="H33" t="str">
        <f>""</f>
        <v/>
      </c>
      <c r="I33" t="str">
        <f>"2.169"</f>
        <v>2.169</v>
      </c>
      <c r="J33" t="str">
        <f>"0.893"</f>
        <v>0.893</v>
      </c>
      <c r="K33" t="str">
        <f>"1.567"</f>
        <v>1.567</v>
      </c>
      <c r="L33" t="str">
        <f>""</f>
        <v/>
      </c>
      <c r="M33" t="str">
        <f>""</f>
        <v/>
      </c>
      <c r="N33" t="str">
        <f>""</f>
        <v/>
      </c>
      <c r="O33" t="str">
        <f>""</f>
        <v/>
      </c>
      <c r="P33" t="str">
        <f>""</f>
        <v/>
      </c>
      <c r="Q33" t="str">
        <f>""</f>
        <v/>
      </c>
      <c r="R33" t="str">
        <f>""</f>
        <v/>
      </c>
      <c r="S33" t="str">
        <f>""</f>
        <v/>
      </c>
      <c r="T33" t="str">
        <f>""</f>
        <v/>
      </c>
      <c r="U33" t="str">
        <f>""</f>
        <v/>
      </c>
      <c r="V33" t="str">
        <f>""</f>
        <v/>
      </c>
      <c r="W33" t="str">
        <f>""</f>
        <v/>
      </c>
      <c r="X33" t="str">
        <f>""</f>
        <v/>
      </c>
      <c r="Y33" t="str">
        <f>""</f>
        <v/>
      </c>
      <c r="Z33" t="str">
        <f>""</f>
        <v/>
      </c>
      <c r="AA33" t="str">
        <f>""</f>
        <v/>
      </c>
      <c r="AB33" t="str">
        <f>""</f>
        <v/>
      </c>
      <c r="AC33" t="str">
        <f>""</f>
        <v/>
      </c>
      <c r="AD33" t="str">
        <f>""</f>
        <v/>
      </c>
      <c r="AE33" t="str">
        <f>""</f>
        <v/>
      </c>
      <c r="AF33" t="str">
        <f>""</f>
        <v/>
      </c>
      <c r="AG33" t="str">
        <f>""</f>
        <v/>
      </c>
      <c r="AH33" t="str">
        <f>""</f>
        <v/>
      </c>
      <c r="AI33" t="str">
        <f>""</f>
        <v/>
      </c>
      <c r="AJ33" t="str">
        <f>""</f>
        <v/>
      </c>
      <c r="AK33" t="str">
        <f>""</f>
        <v/>
      </c>
      <c r="AL33" t="str">
        <f>""</f>
        <v/>
      </c>
      <c r="AM33" t="str">
        <f>""</f>
        <v/>
      </c>
      <c r="AN33" t="str">
        <f>""</f>
        <v/>
      </c>
      <c r="AO33" t="str">
        <f>""</f>
        <v/>
      </c>
      <c r="AP33" t="str">
        <f>""</f>
        <v/>
      </c>
      <c r="AQ33" t="str">
        <f>""</f>
        <v/>
      </c>
      <c r="AR33" t="str">
        <f>""</f>
        <v/>
      </c>
      <c r="AS33" t="str">
        <f>""</f>
        <v/>
      </c>
      <c r="AT33" t="str">
        <f>""</f>
        <v/>
      </c>
      <c r="AU33" t="str">
        <f>""</f>
        <v/>
      </c>
      <c r="AV33" t="str">
        <f>""</f>
        <v/>
      </c>
      <c r="AW33" t="str">
        <f>""</f>
        <v/>
      </c>
      <c r="AX33" t="str">
        <f>""</f>
        <v/>
      </c>
      <c r="AY33" t="str">
        <f>""</f>
        <v/>
      </c>
      <c r="AZ33" t="str">
        <f>""</f>
        <v/>
      </c>
      <c r="BA33" t="str">
        <f>""</f>
        <v/>
      </c>
    </row>
    <row r="34" spans="2:53" x14ac:dyDescent="0.2">
      <c r="B34" t="str">
        <f>""</f>
        <v/>
      </c>
      <c r="C34" t="str">
        <f>""</f>
        <v/>
      </c>
      <c r="D34" t="str">
        <f>""</f>
        <v/>
      </c>
      <c r="E34" t="str">
        <f>""</f>
        <v/>
      </c>
      <c r="F34" t="str">
        <f>""</f>
        <v/>
      </c>
      <c r="G34" t="str">
        <f>""</f>
        <v/>
      </c>
      <c r="H34" t="str">
        <f>""</f>
        <v/>
      </c>
      <c r="I34" t="str">
        <f>"[4.023]"</f>
        <v>[4.023]</v>
      </c>
      <c r="J34" t="str">
        <f>"[3.853]"</f>
        <v>[3.853]</v>
      </c>
      <c r="K34" t="str">
        <f>"[3.959]"</f>
        <v>[3.959]</v>
      </c>
      <c r="L34" t="str">
        <f>""</f>
        <v/>
      </c>
      <c r="M34" t="str">
        <f>""</f>
        <v/>
      </c>
      <c r="N34" t="str">
        <f>""</f>
        <v/>
      </c>
      <c r="O34" t="str">
        <f>""</f>
        <v/>
      </c>
      <c r="P34" t="str">
        <f>""</f>
        <v/>
      </c>
      <c r="Q34" t="str">
        <f>""</f>
        <v/>
      </c>
      <c r="R34" t="str">
        <f>""</f>
        <v/>
      </c>
      <c r="S34" t="str">
        <f>""</f>
        <v/>
      </c>
      <c r="T34" t="str">
        <f>""</f>
        <v/>
      </c>
      <c r="U34" t="str">
        <f>""</f>
        <v/>
      </c>
      <c r="V34" t="str">
        <f>""</f>
        <v/>
      </c>
      <c r="W34" t="str">
        <f>""</f>
        <v/>
      </c>
      <c r="X34" t="str">
        <f>""</f>
        <v/>
      </c>
      <c r="Y34" t="str">
        <f>""</f>
        <v/>
      </c>
      <c r="Z34" t="str">
        <f>""</f>
        <v/>
      </c>
      <c r="AA34" t="str">
        <f>""</f>
        <v/>
      </c>
      <c r="AB34" t="str">
        <f>""</f>
        <v/>
      </c>
      <c r="AC34" t="str">
        <f>""</f>
        <v/>
      </c>
      <c r="AD34" t="str">
        <f>""</f>
        <v/>
      </c>
      <c r="AE34" t="str">
        <f>""</f>
        <v/>
      </c>
      <c r="AF34" t="str">
        <f>""</f>
        <v/>
      </c>
      <c r="AG34" t="str">
        <f>""</f>
        <v/>
      </c>
      <c r="AH34" t="str">
        <f>""</f>
        <v/>
      </c>
      <c r="AI34" t="str">
        <f>""</f>
        <v/>
      </c>
      <c r="AJ34" t="str">
        <f>""</f>
        <v/>
      </c>
      <c r="AK34" t="str">
        <f>""</f>
        <v/>
      </c>
      <c r="AL34" t="str">
        <f>""</f>
        <v/>
      </c>
      <c r="AM34" t="str">
        <f>""</f>
        <v/>
      </c>
      <c r="AN34" t="str">
        <f>""</f>
        <v/>
      </c>
      <c r="AO34" t="str">
        <f>""</f>
        <v/>
      </c>
      <c r="AP34" t="str">
        <f>""</f>
        <v/>
      </c>
      <c r="AQ34" t="str">
        <f>""</f>
        <v/>
      </c>
      <c r="AR34" t="str">
        <f>""</f>
        <v/>
      </c>
      <c r="AS34" t="str">
        <f>""</f>
        <v/>
      </c>
      <c r="AT34" t="str">
        <f>""</f>
        <v/>
      </c>
      <c r="AU34" t="str">
        <f>""</f>
        <v/>
      </c>
      <c r="AV34" t="str">
        <f>""</f>
        <v/>
      </c>
      <c r="AW34" t="str">
        <f>""</f>
        <v/>
      </c>
      <c r="AX34" t="str">
        <f>""</f>
        <v/>
      </c>
      <c r="AY34" t="str">
        <f>""</f>
        <v/>
      </c>
      <c r="AZ34" t="str">
        <f>""</f>
        <v/>
      </c>
      <c r="BA34" t="str">
        <f>""</f>
        <v/>
      </c>
    </row>
    <row r="35" spans="2:53" x14ac:dyDescent="0.2">
      <c r="B35" t="str">
        <f>"At least 1 person left the household in a given year (yes=1)"</f>
        <v>At least 1 person left the household in a given year (yes=1)</v>
      </c>
      <c r="C35" t="str">
        <f>""</f>
        <v/>
      </c>
      <c r="D35" t="str">
        <f>""</f>
        <v/>
      </c>
      <c r="E35" t="str">
        <f>""</f>
        <v/>
      </c>
      <c r="F35" t="str">
        <f>""</f>
        <v/>
      </c>
      <c r="G35" t="str">
        <f>""</f>
        <v/>
      </c>
      <c r="H35" t="str">
        <f>""</f>
        <v/>
      </c>
      <c r="I35" t="str">
        <f>"-0.035"</f>
        <v>-0.035</v>
      </c>
      <c r="J35" t="str">
        <f>""</f>
        <v/>
      </c>
      <c r="K35" t="str">
        <f>""</f>
        <v/>
      </c>
      <c r="L35" t="str">
        <f>""</f>
        <v/>
      </c>
      <c r="M35" t="str">
        <f>""</f>
        <v/>
      </c>
      <c r="N35" t="str">
        <f>""</f>
        <v/>
      </c>
      <c r="O35" t="str">
        <f>""</f>
        <v/>
      </c>
      <c r="P35" t="str">
        <f>""</f>
        <v/>
      </c>
      <c r="Q35" t="str">
        <f>""</f>
        <v/>
      </c>
      <c r="R35" t="str">
        <f>""</f>
        <v/>
      </c>
      <c r="S35" t="str">
        <f>""</f>
        <v/>
      </c>
      <c r="T35" t="str">
        <f>""</f>
        <v/>
      </c>
      <c r="U35" t="str">
        <f>""</f>
        <v/>
      </c>
      <c r="V35" t="str">
        <f>""</f>
        <v/>
      </c>
      <c r="W35" t="str">
        <f>""</f>
        <v/>
      </c>
      <c r="X35" t="str">
        <f>""</f>
        <v/>
      </c>
      <c r="Y35" t="str">
        <f>""</f>
        <v/>
      </c>
      <c r="Z35" t="str">
        <f>""</f>
        <v/>
      </c>
      <c r="AA35" t="str">
        <f>""</f>
        <v/>
      </c>
      <c r="AB35" t="str">
        <f>""</f>
        <v/>
      </c>
      <c r="AC35" t="str">
        <f>""</f>
        <v/>
      </c>
      <c r="AD35" t="str">
        <f>""</f>
        <v/>
      </c>
      <c r="AE35" t="str">
        <f>""</f>
        <v/>
      </c>
      <c r="AF35" t="str">
        <f>""</f>
        <v/>
      </c>
      <c r="AG35" t="str">
        <f>""</f>
        <v/>
      </c>
      <c r="AH35" t="str">
        <f>""</f>
        <v/>
      </c>
      <c r="AI35" t="str">
        <f>""</f>
        <v/>
      </c>
      <c r="AJ35" t="str">
        <f>""</f>
        <v/>
      </c>
      <c r="AK35" t="str">
        <f>""</f>
        <v/>
      </c>
      <c r="AL35" t="str">
        <f>""</f>
        <v/>
      </c>
      <c r="AM35" t="str">
        <f>""</f>
        <v/>
      </c>
      <c r="AN35" t="str">
        <f>""</f>
        <v/>
      </c>
      <c r="AO35" t="str">
        <f>""</f>
        <v/>
      </c>
      <c r="AP35" t="str">
        <f>""</f>
        <v/>
      </c>
      <c r="AQ35" t="str">
        <f>""</f>
        <v/>
      </c>
      <c r="AR35" t="str">
        <f>""</f>
        <v/>
      </c>
      <c r="AS35" t="str">
        <f>""</f>
        <v/>
      </c>
      <c r="AT35" t="str">
        <f>""</f>
        <v/>
      </c>
      <c r="AU35" t="str">
        <f>""</f>
        <v/>
      </c>
      <c r="AV35" t="str">
        <f>""</f>
        <v/>
      </c>
      <c r="AW35" t="str">
        <f>""</f>
        <v/>
      </c>
      <c r="AX35" t="str">
        <f>""</f>
        <v/>
      </c>
      <c r="AY35" t="str">
        <f>""</f>
        <v/>
      </c>
      <c r="AZ35" t="str">
        <f>""</f>
        <v/>
      </c>
      <c r="BA35" t="str">
        <f>""</f>
        <v/>
      </c>
    </row>
    <row r="36" spans="2:53" x14ac:dyDescent="0.2">
      <c r="B36" t="str">
        <f>""</f>
        <v/>
      </c>
      <c r="C36" t="str">
        <f>""</f>
        <v/>
      </c>
      <c r="D36" t="str">
        <f>""</f>
        <v/>
      </c>
      <c r="E36" t="str">
        <f>""</f>
        <v/>
      </c>
      <c r="F36" t="str">
        <f>""</f>
        <v/>
      </c>
      <c r="G36" t="str">
        <f>""</f>
        <v/>
      </c>
      <c r="H36" t="str">
        <f>""</f>
        <v/>
      </c>
      <c r="I36" t="str">
        <f>"[0.071]"</f>
        <v>[0.071]</v>
      </c>
      <c r="J36" t="str">
        <f>""</f>
        <v/>
      </c>
      <c r="K36" t="str">
        <f>""</f>
        <v/>
      </c>
      <c r="L36" t="str">
        <f>""</f>
        <v/>
      </c>
      <c r="M36" t="str">
        <f>""</f>
        <v/>
      </c>
      <c r="N36" t="str">
        <f>""</f>
        <v/>
      </c>
      <c r="O36" t="str">
        <f>""</f>
        <v/>
      </c>
      <c r="P36" t="str">
        <f>""</f>
        <v/>
      </c>
      <c r="Q36" t="str">
        <f>""</f>
        <v/>
      </c>
      <c r="R36" t="str">
        <f>""</f>
        <v/>
      </c>
      <c r="S36" t="str">
        <f>""</f>
        <v/>
      </c>
      <c r="T36" t="str">
        <f>""</f>
        <v/>
      </c>
      <c r="U36" t="str">
        <f>""</f>
        <v/>
      </c>
      <c r="V36" t="str">
        <f>""</f>
        <v/>
      </c>
      <c r="W36" t="str">
        <f>""</f>
        <v/>
      </c>
      <c r="X36" t="str">
        <f>""</f>
        <v/>
      </c>
      <c r="Y36" t="str">
        <f>""</f>
        <v/>
      </c>
      <c r="Z36" t="str">
        <f>""</f>
        <v/>
      </c>
      <c r="AA36" t="str">
        <f>""</f>
        <v/>
      </c>
      <c r="AB36" t="str">
        <f>""</f>
        <v/>
      </c>
      <c r="AC36" t="str">
        <f>""</f>
        <v/>
      </c>
      <c r="AD36" t="str">
        <f>""</f>
        <v/>
      </c>
      <c r="AE36" t="str">
        <f>""</f>
        <v/>
      </c>
      <c r="AF36" t="str">
        <f>""</f>
        <v/>
      </c>
      <c r="AG36" t="str">
        <f>""</f>
        <v/>
      </c>
      <c r="AH36" t="str">
        <f>""</f>
        <v/>
      </c>
      <c r="AI36" t="str">
        <f>""</f>
        <v/>
      </c>
      <c r="AJ36" t="str">
        <f>""</f>
        <v/>
      </c>
      <c r="AK36" t="str">
        <f>""</f>
        <v/>
      </c>
      <c r="AL36" t="str">
        <f>""</f>
        <v/>
      </c>
      <c r="AM36" t="str">
        <f>""</f>
        <v/>
      </c>
      <c r="AN36" t="str">
        <f>""</f>
        <v/>
      </c>
      <c r="AO36" t="str">
        <f>""</f>
        <v/>
      </c>
      <c r="AP36" t="str">
        <f>""</f>
        <v/>
      </c>
      <c r="AQ36" t="str">
        <f>""</f>
        <v/>
      </c>
      <c r="AR36" t="str">
        <f>""</f>
        <v/>
      </c>
      <c r="AS36" t="str">
        <f>""</f>
        <v/>
      </c>
      <c r="AT36" t="str">
        <f>""</f>
        <v/>
      </c>
      <c r="AU36" t="str">
        <f>""</f>
        <v/>
      </c>
      <c r="AV36" t="str">
        <f>""</f>
        <v/>
      </c>
      <c r="AW36" t="str">
        <f>""</f>
        <v/>
      </c>
      <c r="AX36" t="str">
        <f>""</f>
        <v/>
      </c>
      <c r="AY36" t="str">
        <f>""</f>
        <v/>
      </c>
      <c r="AZ36" t="str">
        <f>""</f>
        <v/>
      </c>
      <c r="BA36" t="str">
        <f>""</f>
        <v/>
      </c>
    </row>
    <row r="37" spans="2:53" x14ac:dyDescent="0.2">
      <c r="B37" t="str">
        <f>"Interaction"</f>
        <v>Interaction</v>
      </c>
      <c r="C37" t="str">
        <f>""</f>
        <v/>
      </c>
      <c r="D37" t="str">
        <f>""</f>
        <v/>
      </c>
      <c r="E37" t="str">
        <f>""</f>
        <v/>
      </c>
      <c r="F37" t="str">
        <f>""</f>
        <v/>
      </c>
      <c r="G37" t="str">
        <f>""</f>
        <v/>
      </c>
      <c r="H37" t="str">
        <f>""</f>
        <v/>
      </c>
      <c r="I37" t="str">
        <f>"4.645"</f>
        <v>4.645</v>
      </c>
      <c r="J37" t="str">
        <f>""</f>
        <v/>
      </c>
      <c r="K37" t="str">
        <f>""</f>
        <v/>
      </c>
      <c r="L37" t="str">
        <f>""</f>
        <v/>
      </c>
      <c r="M37" t="str">
        <f>""</f>
        <v/>
      </c>
      <c r="N37" t="str">
        <f>""</f>
        <v/>
      </c>
      <c r="O37" t="str">
        <f>""</f>
        <v/>
      </c>
      <c r="P37" t="str">
        <f>""</f>
        <v/>
      </c>
      <c r="Q37" t="str">
        <f>""</f>
        <v/>
      </c>
      <c r="R37" t="str">
        <f>""</f>
        <v/>
      </c>
      <c r="S37" t="str">
        <f>""</f>
        <v/>
      </c>
      <c r="T37" t="str">
        <f>""</f>
        <v/>
      </c>
      <c r="U37" t="str">
        <f>""</f>
        <v/>
      </c>
      <c r="V37" t="str">
        <f>""</f>
        <v/>
      </c>
      <c r="W37" t="str">
        <f>""</f>
        <v/>
      </c>
      <c r="X37" t="str">
        <f>""</f>
        <v/>
      </c>
      <c r="Y37" t="str">
        <f>""</f>
        <v/>
      </c>
      <c r="Z37" t="str">
        <f>""</f>
        <v/>
      </c>
      <c r="AA37" t="str">
        <f>""</f>
        <v/>
      </c>
      <c r="AB37" t="str">
        <f>""</f>
        <v/>
      </c>
      <c r="AC37" t="str">
        <f>""</f>
        <v/>
      </c>
      <c r="AD37" t="str">
        <f>""</f>
        <v/>
      </c>
      <c r="AE37" t="str">
        <f>""</f>
        <v/>
      </c>
      <c r="AF37" t="str">
        <f>""</f>
        <v/>
      </c>
      <c r="AG37" t="str">
        <f>""</f>
        <v/>
      </c>
      <c r="AH37" t="str">
        <f>""</f>
        <v/>
      </c>
      <c r="AI37" t="str">
        <f>""</f>
        <v/>
      </c>
      <c r="AJ37" t="str">
        <f>""</f>
        <v/>
      </c>
      <c r="AK37" t="str">
        <f>""</f>
        <v/>
      </c>
      <c r="AL37" t="str">
        <f>""</f>
        <v/>
      </c>
      <c r="AM37" t="str">
        <f>""</f>
        <v/>
      </c>
      <c r="AN37" t="str">
        <f>""</f>
        <v/>
      </c>
      <c r="AO37" t="str">
        <f>""</f>
        <v/>
      </c>
      <c r="AP37" t="str">
        <f>""</f>
        <v/>
      </c>
      <c r="AQ37" t="str">
        <f>""</f>
        <v/>
      </c>
      <c r="AR37" t="str">
        <f>""</f>
        <v/>
      </c>
      <c r="AS37" t="str">
        <f>""</f>
        <v/>
      </c>
      <c r="AT37" t="str">
        <f>""</f>
        <v/>
      </c>
      <c r="AU37" t="str">
        <f>""</f>
        <v/>
      </c>
      <c r="AV37" t="str">
        <f>""</f>
        <v/>
      </c>
      <c r="AW37" t="str">
        <f>""</f>
        <v/>
      </c>
      <c r="AX37" t="str">
        <f>""</f>
        <v/>
      </c>
      <c r="AY37" t="str">
        <f>""</f>
        <v/>
      </c>
      <c r="AZ37" t="str">
        <f>""</f>
        <v/>
      </c>
      <c r="BA37" t="str">
        <f>""</f>
        <v/>
      </c>
    </row>
    <row r="38" spans="2:53" x14ac:dyDescent="0.2">
      <c r="B38" t="str">
        <f>""</f>
        <v/>
      </c>
      <c r="C38" t="str">
        <f>""</f>
        <v/>
      </c>
      <c r="D38" t="str">
        <f>""</f>
        <v/>
      </c>
      <c r="E38" t="str">
        <f>""</f>
        <v/>
      </c>
      <c r="F38" t="str">
        <f>""</f>
        <v/>
      </c>
      <c r="G38" t="str">
        <f>""</f>
        <v/>
      </c>
      <c r="H38" t="str">
        <f>""</f>
        <v/>
      </c>
      <c r="I38" t="str">
        <f>"[10.669]"</f>
        <v>[10.669]</v>
      </c>
      <c r="J38" t="str">
        <f>""</f>
        <v/>
      </c>
      <c r="K38" t="str">
        <f>""</f>
        <v/>
      </c>
      <c r="L38" t="str">
        <f>""</f>
        <v/>
      </c>
      <c r="M38" t="str">
        <f>""</f>
        <v/>
      </c>
      <c r="N38" t="str">
        <f>""</f>
        <v/>
      </c>
      <c r="O38" t="str">
        <f>""</f>
        <v/>
      </c>
      <c r="P38" t="str">
        <f>""</f>
        <v/>
      </c>
      <c r="Q38" t="str">
        <f>""</f>
        <v/>
      </c>
      <c r="R38" t="str">
        <f>""</f>
        <v/>
      </c>
      <c r="S38" t="str">
        <f>""</f>
        <v/>
      </c>
      <c r="T38" t="str">
        <f>""</f>
        <v/>
      </c>
      <c r="U38" t="str">
        <f>""</f>
        <v/>
      </c>
      <c r="V38" t="str">
        <f>""</f>
        <v/>
      </c>
      <c r="W38" t="str">
        <f>""</f>
        <v/>
      </c>
      <c r="X38" t="str">
        <f>""</f>
        <v/>
      </c>
      <c r="Y38" t="str">
        <f>""</f>
        <v/>
      </c>
      <c r="Z38" t="str">
        <f>""</f>
        <v/>
      </c>
      <c r="AA38" t="str">
        <f>""</f>
        <v/>
      </c>
      <c r="AB38" t="str">
        <f>""</f>
        <v/>
      </c>
      <c r="AC38" t="str">
        <f>""</f>
        <v/>
      </c>
      <c r="AD38" t="str">
        <f>""</f>
        <v/>
      </c>
      <c r="AE38" t="str">
        <f>""</f>
        <v/>
      </c>
      <c r="AF38" t="str">
        <f>""</f>
        <v/>
      </c>
      <c r="AG38" t="str">
        <f>""</f>
        <v/>
      </c>
      <c r="AH38" t="str">
        <f>""</f>
        <v/>
      </c>
      <c r="AI38" t="str">
        <f>""</f>
        <v/>
      </c>
      <c r="AJ38" t="str">
        <f>""</f>
        <v/>
      </c>
      <c r="AK38" t="str">
        <f>""</f>
        <v/>
      </c>
      <c r="AL38" t="str">
        <f>""</f>
        <v/>
      </c>
      <c r="AM38" t="str">
        <f>""</f>
        <v/>
      </c>
      <c r="AN38" t="str">
        <f>""</f>
        <v/>
      </c>
      <c r="AO38" t="str">
        <f>""</f>
        <v/>
      </c>
      <c r="AP38" t="str">
        <f>""</f>
        <v/>
      </c>
      <c r="AQ38" t="str">
        <f>""</f>
        <v/>
      </c>
      <c r="AR38" t="str">
        <f>""</f>
        <v/>
      </c>
      <c r="AS38" t="str">
        <f>""</f>
        <v/>
      </c>
      <c r="AT38" t="str">
        <f>""</f>
        <v/>
      </c>
      <c r="AU38" t="str">
        <f>""</f>
        <v/>
      </c>
      <c r="AV38" t="str">
        <f>""</f>
        <v/>
      </c>
      <c r="AW38" t="str">
        <f>""</f>
        <v/>
      </c>
      <c r="AX38" t="str">
        <f>""</f>
        <v/>
      </c>
      <c r="AY38" t="str">
        <f>""</f>
        <v/>
      </c>
      <c r="AZ38" t="str">
        <f>""</f>
        <v/>
      </c>
      <c r="BA38" t="str">
        <f>""</f>
        <v/>
      </c>
    </row>
    <row r="39" spans="2:53" x14ac:dyDescent="0.2">
      <c r="B39" t="str">
        <f>"Number of members who left household 1998-2007"</f>
        <v>Number of members who left household 1998-2007</v>
      </c>
      <c r="C39" t="str">
        <f>""</f>
        <v/>
      </c>
      <c r="D39" t="str">
        <f>""</f>
        <v/>
      </c>
      <c r="E39" t="str">
        <f>""</f>
        <v/>
      </c>
      <c r="F39" t="str">
        <f>""</f>
        <v/>
      </c>
      <c r="G39" t="str">
        <f>""</f>
        <v/>
      </c>
      <c r="H39" t="str">
        <f>""</f>
        <v/>
      </c>
      <c r="I39" t="str">
        <f>""</f>
        <v/>
      </c>
      <c r="J39" t="str">
        <f>"-0.053"</f>
        <v>-0.053</v>
      </c>
      <c r="K39" t="str">
        <f>""</f>
        <v/>
      </c>
      <c r="L39" t="str">
        <f>""</f>
        <v/>
      </c>
      <c r="M39" t="str">
        <f>""</f>
        <v/>
      </c>
      <c r="N39" t="str">
        <f>""</f>
        <v/>
      </c>
      <c r="O39" t="str">
        <f>""</f>
        <v/>
      </c>
      <c r="P39" t="str">
        <f>""</f>
        <v/>
      </c>
      <c r="Q39" t="str">
        <f>""</f>
        <v/>
      </c>
      <c r="R39" t="str">
        <f>""</f>
        <v/>
      </c>
      <c r="S39" t="str">
        <f>""</f>
        <v/>
      </c>
      <c r="T39" t="str">
        <f>""</f>
        <v/>
      </c>
      <c r="U39" t="str">
        <f>""</f>
        <v/>
      </c>
      <c r="V39" t="str">
        <f>""</f>
        <v/>
      </c>
      <c r="W39" t="str">
        <f>""</f>
        <v/>
      </c>
      <c r="X39" t="str">
        <f>""</f>
        <v/>
      </c>
      <c r="Y39" t="str">
        <f>""</f>
        <v/>
      </c>
      <c r="Z39" t="str">
        <f>""</f>
        <v/>
      </c>
      <c r="AA39" t="str">
        <f>""</f>
        <v/>
      </c>
      <c r="AB39" t="str">
        <f>""</f>
        <v/>
      </c>
      <c r="AC39" t="str">
        <f>""</f>
        <v/>
      </c>
      <c r="AD39" t="str">
        <f>""</f>
        <v/>
      </c>
      <c r="AE39" t="str">
        <f>""</f>
        <v/>
      </c>
      <c r="AF39" t="str">
        <f>""</f>
        <v/>
      </c>
      <c r="AG39" t="str">
        <f>""</f>
        <v/>
      </c>
      <c r="AH39" t="str">
        <f>""</f>
        <v/>
      </c>
      <c r="AI39" t="str">
        <f>""</f>
        <v/>
      </c>
      <c r="AJ39" t="str">
        <f>""</f>
        <v/>
      </c>
      <c r="AK39" t="str">
        <f>""</f>
        <v/>
      </c>
      <c r="AL39" t="str">
        <f>""</f>
        <v/>
      </c>
      <c r="AM39" t="str">
        <f>""</f>
        <v/>
      </c>
      <c r="AN39" t="str">
        <f>""</f>
        <v/>
      </c>
      <c r="AO39" t="str">
        <f>""</f>
        <v/>
      </c>
      <c r="AP39" t="str">
        <f>""</f>
        <v/>
      </c>
      <c r="AQ39" t="str">
        <f>""</f>
        <v/>
      </c>
      <c r="AR39" t="str">
        <f>""</f>
        <v/>
      </c>
      <c r="AS39" t="str">
        <f>""</f>
        <v/>
      </c>
      <c r="AT39" t="str">
        <f>""</f>
        <v/>
      </c>
      <c r="AU39" t="str">
        <f>""</f>
        <v/>
      </c>
      <c r="AV39" t="str">
        <f>""</f>
        <v/>
      </c>
      <c r="AW39" t="str">
        <f>""</f>
        <v/>
      </c>
      <c r="AX39" t="str">
        <f>""</f>
        <v/>
      </c>
      <c r="AY39" t="str">
        <f>""</f>
        <v/>
      </c>
      <c r="AZ39" t="str">
        <f>""</f>
        <v/>
      </c>
      <c r="BA39" t="str">
        <f>""</f>
        <v/>
      </c>
    </row>
    <row r="40" spans="2:53" x14ac:dyDescent="0.2">
      <c r="B40" t="str">
        <f>""</f>
        <v/>
      </c>
      <c r="C40" t="str">
        <f>""</f>
        <v/>
      </c>
      <c r="D40" t="str">
        <f>""</f>
        <v/>
      </c>
      <c r="E40" t="str">
        <f>""</f>
        <v/>
      </c>
      <c r="F40" t="str">
        <f>""</f>
        <v/>
      </c>
      <c r="G40" t="str">
        <f>""</f>
        <v/>
      </c>
      <c r="H40" t="str">
        <f>""</f>
        <v/>
      </c>
      <c r="I40" t="str">
        <f>""</f>
        <v/>
      </c>
      <c r="J40" t="str">
        <f>"[0.041]"</f>
        <v>[0.041]</v>
      </c>
      <c r="K40" t="str">
        <f>""</f>
        <v/>
      </c>
      <c r="L40" t="str">
        <f>""</f>
        <v/>
      </c>
      <c r="M40" t="str">
        <f>""</f>
        <v/>
      </c>
      <c r="N40" t="str">
        <f>""</f>
        <v/>
      </c>
      <c r="O40" t="str">
        <f>""</f>
        <v/>
      </c>
      <c r="P40" t="str">
        <f>""</f>
        <v/>
      </c>
      <c r="Q40" t="str">
        <f>""</f>
        <v/>
      </c>
      <c r="R40" t="str">
        <f>""</f>
        <v/>
      </c>
      <c r="S40" t="str">
        <f>""</f>
        <v/>
      </c>
      <c r="T40" t="str">
        <f>""</f>
        <v/>
      </c>
      <c r="U40" t="str">
        <f>""</f>
        <v/>
      </c>
      <c r="V40" t="str">
        <f>""</f>
        <v/>
      </c>
      <c r="W40" t="str">
        <f>""</f>
        <v/>
      </c>
      <c r="X40" t="str">
        <f>""</f>
        <v/>
      </c>
      <c r="Y40" t="str">
        <f>""</f>
        <v/>
      </c>
      <c r="Z40" t="str">
        <f>""</f>
        <v/>
      </c>
      <c r="AA40" t="str">
        <f>""</f>
        <v/>
      </c>
      <c r="AB40" t="str">
        <f>""</f>
        <v/>
      </c>
      <c r="AC40" t="str">
        <f>""</f>
        <v/>
      </c>
      <c r="AD40" t="str">
        <f>""</f>
        <v/>
      </c>
      <c r="AE40" t="str">
        <f>""</f>
        <v/>
      </c>
      <c r="AF40" t="str">
        <f>""</f>
        <v/>
      </c>
      <c r="AG40" t="str">
        <f>""</f>
        <v/>
      </c>
      <c r="AH40" t="str">
        <f>""</f>
        <v/>
      </c>
      <c r="AI40" t="str">
        <f>""</f>
        <v/>
      </c>
      <c r="AJ40" t="str">
        <f>""</f>
        <v/>
      </c>
      <c r="AK40" t="str">
        <f>""</f>
        <v/>
      </c>
      <c r="AL40" t="str">
        <f>""</f>
        <v/>
      </c>
      <c r="AM40" t="str">
        <f>""</f>
        <v/>
      </c>
      <c r="AN40" t="str">
        <f>""</f>
        <v/>
      </c>
      <c r="AO40" t="str">
        <f>""</f>
        <v/>
      </c>
      <c r="AP40" t="str">
        <f>""</f>
        <v/>
      </c>
      <c r="AQ40" t="str">
        <f>""</f>
        <v/>
      </c>
      <c r="AR40" t="str">
        <f>""</f>
        <v/>
      </c>
      <c r="AS40" t="str">
        <f>""</f>
        <v/>
      </c>
      <c r="AT40" t="str">
        <f>""</f>
        <v/>
      </c>
      <c r="AU40" t="str">
        <f>""</f>
        <v/>
      </c>
      <c r="AV40" t="str">
        <f>""</f>
        <v/>
      </c>
      <c r="AW40" t="str">
        <f>""</f>
        <v/>
      </c>
      <c r="AX40" t="str">
        <f>""</f>
        <v/>
      </c>
      <c r="AY40" t="str">
        <f>""</f>
        <v/>
      </c>
      <c r="AZ40" t="str">
        <f>""</f>
        <v/>
      </c>
      <c r="BA40" t="str">
        <f>""</f>
        <v/>
      </c>
    </row>
    <row r="41" spans="2:53" x14ac:dyDescent="0.2">
      <c r="B41" t="str">
        <f>"Interaction"</f>
        <v>Interaction</v>
      </c>
      <c r="C41" t="str">
        <f>""</f>
        <v/>
      </c>
      <c r="D41" t="str">
        <f>""</f>
        <v/>
      </c>
      <c r="E41" t="str">
        <f>""</f>
        <v/>
      </c>
      <c r="F41" t="str">
        <f>""</f>
        <v/>
      </c>
      <c r="G41" t="str">
        <f>""</f>
        <v/>
      </c>
      <c r="H41" t="str">
        <f>""</f>
        <v/>
      </c>
      <c r="I41" t="str">
        <f>""</f>
        <v/>
      </c>
      <c r="J41" t="str">
        <f>"9.291"</f>
        <v>9.291</v>
      </c>
      <c r="K41" t="str">
        <f>""</f>
        <v/>
      </c>
      <c r="L41" t="str">
        <f>""</f>
        <v/>
      </c>
      <c r="M41" t="str">
        <f>""</f>
        <v/>
      </c>
      <c r="N41" t="str">
        <f>""</f>
        <v/>
      </c>
      <c r="O41" t="str">
        <f>""</f>
        <v/>
      </c>
      <c r="P41" t="str">
        <f>""</f>
        <v/>
      </c>
      <c r="Q41" t="str">
        <f>""</f>
        <v/>
      </c>
      <c r="R41" t="str">
        <f>""</f>
        <v/>
      </c>
      <c r="S41" t="str">
        <f>""</f>
        <v/>
      </c>
      <c r="T41" t="str">
        <f>""</f>
        <v/>
      </c>
      <c r="U41" t="str">
        <f>""</f>
        <v/>
      </c>
      <c r="V41" t="str">
        <f>""</f>
        <v/>
      </c>
      <c r="W41" t="str">
        <f>""</f>
        <v/>
      </c>
      <c r="X41" t="str">
        <f>""</f>
        <v/>
      </c>
      <c r="Y41" t="str">
        <f>""</f>
        <v/>
      </c>
      <c r="Z41" t="str">
        <f>""</f>
        <v/>
      </c>
      <c r="AA41" t="str">
        <f>""</f>
        <v/>
      </c>
      <c r="AB41" t="str">
        <f>""</f>
        <v/>
      </c>
      <c r="AC41" t="str">
        <f>""</f>
        <v/>
      </c>
      <c r="AD41" t="str">
        <f>""</f>
        <v/>
      </c>
      <c r="AE41" t="str">
        <f>""</f>
        <v/>
      </c>
      <c r="AF41" t="str">
        <f>""</f>
        <v/>
      </c>
      <c r="AG41" t="str">
        <f>""</f>
        <v/>
      </c>
      <c r="AH41" t="str">
        <f>""</f>
        <v/>
      </c>
      <c r="AI41" t="str">
        <f>""</f>
        <v/>
      </c>
      <c r="AJ41" t="str">
        <f>""</f>
        <v/>
      </c>
      <c r="AK41" t="str">
        <f>""</f>
        <v/>
      </c>
      <c r="AL41" t="str">
        <f>""</f>
        <v/>
      </c>
      <c r="AM41" t="str">
        <f>""</f>
        <v/>
      </c>
      <c r="AN41" t="str">
        <f>""</f>
        <v/>
      </c>
      <c r="AO41" t="str">
        <f>""</f>
        <v/>
      </c>
      <c r="AP41" t="str">
        <f>""</f>
        <v/>
      </c>
      <c r="AQ41" t="str">
        <f>""</f>
        <v/>
      </c>
      <c r="AR41" t="str">
        <f>""</f>
        <v/>
      </c>
      <c r="AS41" t="str">
        <f>""</f>
        <v/>
      </c>
      <c r="AT41" t="str">
        <f>""</f>
        <v/>
      </c>
      <c r="AU41" t="str">
        <f>""</f>
        <v/>
      </c>
      <c r="AV41" t="str">
        <f>""</f>
        <v/>
      </c>
      <c r="AW41" t="str">
        <f>""</f>
        <v/>
      </c>
      <c r="AX41" t="str">
        <f>""</f>
        <v/>
      </c>
      <c r="AY41" t="str">
        <f>""</f>
        <v/>
      </c>
      <c r="AZ41" t="str">
        <f>""</f>
        <v/>
      </c>
      <c r="BA41" t="str">
        <f>""</f>
        <v/>
      </c>
    </row>
    <row r="42" spans="2:53" x14ac:dyDescent="0.2">
      <c r="B42" t="str">
        <f>""</f>
        <v/>
      </c>
      <c r="C42" t="str">
        <f>""</f>
        <v/>
      </c>
      <c r="D42" t="str">
        <f>""</f>
        <v/>
      </c>
      <c r="E42" t="str">
        <f>""</f>
        <v/>
      </c>
      <c r="F42" t="str">
        <f>""</f>
        <v/>
      </c>
      <c r="G42" t="str">
        <f>""</f>
        <v/>
      </c>
      <c r="H42" t="str">
        <f>""</f>
        <v/>
      </c>
      <c r="I42" t="str">
        <f>""</f>
        <v/>
      </c>
      <c r="J42" t="str">
        <f>"[7.311]"</f>
        <v>[7.311]</v>
      </c>
      <c r="K42" t="str">
        <f>""</f>
        <v/>
      </c>
      <c r="L42" t="str">
        <f>""</f>
        <v/>
      </c>
      <c r="M42" t="str">
        <f>""</f>
        <v/>
      </c>
      <c r="N42" t="str">
        <f>""</f>
        <v/>
      </c>
      <c r="O42" t="str">
        <f>""</f>
        <v/>
      </c>
      <c r="P42" t="str">
        <f>""</f>
        <v/>
      </c>
      <c r="Q42" t="str">
        <f>""</f>
        <v/>
      </c>
      <c r="R42" t="str">
        <f>""</f>
        <v/>
      </c>
      <c r="S42" t="str">
        <f>""</f>
        <v/>
      </c>
      <c r="T42" t="str">
        <f>""</f>
        <v/>
      </c>
      <c r="U42" t="str">
        <f>""</f>
        <v/>
      </c>
      <c r="V42" t="str">
        <f>""</f>
        <v/>
      </c>
      <c r="W42" t="str">
        <f>""</f>
        <v/>
      </c>
      <c r="X42" t="str">
        <f>""</f>
        <v/>
      </c>
      <c r="Y42" t="str">
        <f>""</f>
        <v/>
      </c>
      <c r="Z42" t="str">
        <f>""</f>
        <v/>
      </c>
      <c r="AA42" t="str">
        <f>""</f>
        <v/>
      </c>
      <c r="AB42" t="str">
        <f>""</f>
        <v/>
      </c>
      <c r="AC42" t="str">
        <f>""</f>
        <v/>
      </c>
      <c r="AD42" t="str">
        <f>""</f>
        <v/>
      </c>
      <c r="AE42" t="str">
        <f>""</f>
        <v/>
      </c>
      <c r="AF42" t="str">
        <f>""</f>
        <v/>
      </c>
      <c r="AG42" t="str">
        <f>""</f>
        <v/>
      </c>
      <c r="AH42" t="str">
        <f>""</f>
        <v/>
      </c>
      <c r="AI42" t="str">
        <f>""</f>
        <v/>
      </c>
      <c r="AJ42" t="str">
        <f>""</f>
        <v/>
      </c>
      <c r="AK42" t="str">
        <f>""</f>
        <v/>
      </c>
      <c r="AL42" t="str">
        <f>""</f>
        <v/>
      </c>
      <c r="AM42" t="str">
        <f>""</f>
        <v/>
      </c>
      <c r="AN42" t="str">
        <f>""</f>
        <v/>
      </c>
      <c r="AO42" t="str">
        <f>""</f>
        <v/>
      </c>
      <c r="AP42" t="str">
        <f>""</f>
        <v/>
      </c>
      <c r="AQ42" t="str">
        <f>""</f>
        <v/>
      </c>
      <c r="AR42" t="str">
        <f>""</f>
        <v/>
      </c>
      <c r="AS42" t="str">
        <f>""</f>
        <v/>
      </c>
      <c r="AT42" t="str">
        <f>""</f>
        <v/>
      </c>
      <c r="AU42" t="str">
        <f>""</f>
        <v/>
      </c>
      <c r="AV42" t="str">
        <f>""</f>
        <v/>
      </c>
      <c r="AW42" t="str">
        <f>""</f>
        <v/>
      </c>
      <c r="AX42" t="str">
        <f>""</f>
        <v/>
      </c>
      <c r="AY42" t="str">
        <f>""</f>
        <v/>
      </c>
      <c r="AZ42" t="str">
        <f>""</f>
        <v/>
      </c>
      <c r="BA42" t="str">
        <f>""</f>
        <v/>
      </c>
    </row>
    <row r="43" spans="2:53" x14ac:dyDescent="0.2">
      <c r="B43" t="str">
        <f>"Share of household members who left household 1998-2007"</f>
        <v>Share of household members who left household 1998-2007</v>
      </c>
      <c r="C43" t="str">
        <f>""</f>
        <v/>
      </c>
      <c r="D43" t="str">
        <f>""</f>
        <v/>
      </c>
      <c r="E43" t="str">
        <f>""</f>
        <v/>
      </c>
      <c r="F43" t="str">
        <f>""</f>
        <v/>
      </c>
      <c r="G43" t="str">
        <f>""</f>
        <v/>
      </c>
      <c r="H43" t="str">
        <f>""</f>
        <v/>
      </c>
      <c r="I43" t="str">
        <f>""</f>
        <v/>
      </c>
      <c r="J43" t="str">
        <f>""</f>
        <v/>
      </c>
      <c r="K43" t="str">
        <f>"-0.153"</f>
        <v>-0.153</v>
      </c>
      <c r="L43" t="str">
        <f>""</f>
        <v/>
      </c>
      <c r="M43" t="str">
        <f>""</f>
        <v/>
      </c>
      <c r="N43" t="str">
        <f>""</f>
        <v/>
      </c>
      <c r="O43" t="str">
        <f>""</f>
        <v/>
      </c>
      <c r="P43" t="str">
        <f>""</f>
        <v/>
      </c>
      <c r="Q43" t="str">
        <f>""</f>
        <v/>
      </c>
      <c r="R43" t="str">
        <f>""</f>
        <v/>
      </c>
      <c r="S43" t="str">
        <f>""</f>
        <v/>
      </c>
      <c r="T43" t="str">
        <f>""</f>
        <v/>
      </c>
      <c r="U43" t="str">
        <f>""</f>
        <v/>
      </c>
      <c r="V43" t="str">
        <f>""</f>
        <v/>
      </c>
      <c r="W43" t="str">
        <f>""</f>
        <v/>
      </c>
      <c r="X43" t="str">
        <f>""</f>
        <v/>
      </c>
      <c r="Y43" t="str">
        <f>""</f>
        <v/>
      </c>
      <c r="Z43" t="str">
        <f>""</f>
        <v/>
      </c>
      <c r="AA43" t="str">
        <f>""</f>
        <v/>
      </c>
      <c r="AB43" t="str">
        <f>""</f>
        <v/>
      </c>
      <c r="AC43" t="str">
        <f>""</f>
        <v/>
      </c>
      <c r="AD43" t="str">
        <f>""</f>
        <v/>
      </c>
      <c r="AE43" t="str">
        <f>""</f>
        <v/>
      </c>
      <c r="AF43" t="str">
        <f>""</f>
        <v/>
      </c>
      <c r="AG43" t="str">
        <f>""</f>
        <v/>
      </c>
      <c r="AH43" t="str">
        <f>""</f>
        <v/>
      </c>
      <c r="AI43" t="str">
        <f>""</f>
        <v/>
      </c>
      <c r="AJ43" t="str">
        <f>""</f>
        <v/>
      </c>
      <c r="AK43" t="str">
        <f>""</f>
        <v/>
      </c>
      <c r="AL43" t="str">
        <f>""</f>
        <v/>
      </c>
      <c r="AM43" t="str">
        <f>""</f>
        <v/>
      </c>
      <c r="AN43" t="str">
        <f>""</f>
        <v/>
      </c>
      <c r="AO43" t="str">
        <f>""</f>
        <v/>
      </c>
      <c r="AP43" t="str">
        <f>""</f>
        <v/>
      </c>
      <c r="AQ43" t="str">
        <f>""</f>
        <v/>
      </c>
      <c r="AR43" t="str">
        <f>""</f>
        <v/>
      </c>
      <c r="AS43" t="str">
        <f>""</f>
        <v/>
      </c>
      <c r="AT43" t="str">
        <f>""</f>
        <v/>
      </c>
      <c r="AU43" t="str">
        <f>""</f>
        <v/>
      </c>
      <c r="AV43" t="str">
        <f>""</f>
        <v/>
      </c>
      <c r="AW43" t="str">
        <f>""</f>
        <v/>
      </c>
      <c r="AX43" t="str">
        <f>""</f>
        <v/>
      </c>
      <c r="AY43" t="str">
        <f>""</f>
        <v/>
      </c>
      <c r="AZ43" t="str">
        <f>""</f>
        <v/>
      </c>
      <c r="BA43" t="str">
        <f>""</f>
        <v/>
      </c>
    </row>
    <row r="44" spans="2:53" x14ac:dyDescent="0.2">
      <c r="B44" t="str">
        <f>""</f>
        <v/>
      </c>
      <c r="C44" t="str">
        <f>""</f>
        <v/>
      </c>
      <c r="D44" t="str">
        <f>""</f>
        <v/>
      </c>
      <c r="E44" t="str">
        <f>""</f>
        <v/>
      </c>
      <c r="F44" t="str">
        <f>""</f>
        <v/>
      </c>
      <c r="G44" t="str">
        <f>""</f>
        <v/>
      </c>
      <c r="H44" t="str">
        <f>""</f>
        <v/>
      </c>
      <c r="I44" t="str">
        <f>""</f>
        <v/>
      </c>
      <c r="J44" t="str">
        <f>""</f>
        <v/>
      </c>
      <c r="K44" t="str">
        <f>"[0.144]"</f>
        <v>[0.144]</v>
      </c>
      <c r="L44" t="str">
        <f>""</f>
        <v/>
      </c>
      <c r="M44" t="str">
        <f>""</f>
        <v/>
      </c>
      <c r="N44" t="str">
        <f>""</f>
        <v/>
      </c>
      <c r="O44" t="str">
        <f>""</f>
        <v/>
      </c>
      <c r="P44" t="str">
        <f>""</f>
        <v/>
      </c>
      <c r="Q44" t="str">
        <f>""</f>
        <v/>
      </c>
      <c r="R44" t="str">
        <f>""</f>
        <v/>
      </c>
      <c r="S44" t="str">
        <f>""</f>
        <v/>
      </c>
      <c r="T44" t="str">
        <f>""</f>
        <v/>
      </c>
      <c r="U44" t="str">
        <f>""</f>
        <v/>
      </c>
      <c r="V44" t="str">
        <f>""</f>
        <v/>
      </c>
      <c r="W44" t="str">
        <f>""</f>
        <v/>
      </c>
      <c r="X44" t="str">
        <f>""</f>
        <v/>
      </c>
      <c r="Y44" t="str">
        <f>""</f>
        <v/>
      </c>
      <c r="Z44" t="str">
        <f>""</f>
        <v/>
      </c>
      <c r="AA44" t="str">
        <f>""</f>
        <v/>
      </c>
      <c r="AB44" t="str">
        <f>""</f>
        <v/>
      </c>
      <c r="AC44" t="str">
        <f>""</f>
        <v/>
      </c>
      <c r="AD44" t="str">
        <f>""</f>
        <v/>
      </c>
      <c r="AE44" t="str">
        <f>""</f>
        <v/>
      </c>
      <c r="AF44" t="str">
        <f>""</f>
        <v/>
      </c>
      <c r="AG44" t="str">
        <f>""</f>
        <v/>
      </c>
      <c r="AH44" t="str">
        <f>""</f>
        <v/>
      </c>
      <c r="AI44" t="str">
        <f>""</f>
        <v/>
      </c>
      <c r="AJ44" t="str">
        <f>""</f>
        <v/>
      </c>
      <c r="AK44" t="str">
        <f>""</f>
        <v/>
      </c>
      <c r="AL44" t="str">
        <f>""</f>
        <v/>
      </c>
      <c r="AM44" t="str">
        <f>""</f>
        <v/>
      </c>
      <c r="AN44" t="str">
        <f>""</f>
        <v/>
      </c>
      <c r="AO44" t="str">
        <f>""</f>
        <v/>
      </c>
      <c r="AP44" t="str">
        <f>""</f>
        <v/>
      </c>
      <c r="AQ44" t="str">
        <f>""</f>
        <v/>
      </c>
      <c r="AR44" t="str">
        <f>""</f>
        <v/>
      </c>
      <c r="AS44" t="str">
        <f>""</f>
        <v/>
      </c>
      <c r="AT44" t="str">
        <f>""</f>
        <v/>
      </c>
      <c r="AU44" t="str">
        <f>""</f>
        <v/>
      </c>
      <c r="AV44" t="str">
        <f>""</f>
        <v/>
      </c>
      <c r="AW44" t="str">
        <f>""</f>
        <v/>
      </c>
      <c r="AX44" t="str">
        <f>""</f>
        <v/>
      </c>
      <c r="AY44" t="str">
        <f>""</f>
        <v/>
      </c>
      <c r="AZ44" t="str">
        <f>""</f>
        <v/>
      </c>
      <c r="BA44" t="str">
        <f>""</f>
        <v/>
      </c>
    </row>
    <row r="45" spans="2:53" x14ac:dyDescent="0.2">
      <c r="B45" t="str">
        <f>"Interaction"</f>
        <v>Interaction</v>
      </c>
      <c r="C45" t="str">
        <f>""</f>
        <v/>
      </c>
      <c r="D45" t="str">
        <f>""</f>
        <v/>
      </c>
      <c r="E45" t="str">
        <f>""</f>
        <v/>
      </c>
      <c r="F45" t="str">
        <f>""</f>
        <v/>
      </c>
      <c r="G45" t="str">
        <f>""</f>
        <v/>
      </c>
      <c r="H45" t="str">
        <f>""</f>
        <v/>
      </c>
      <c r="I45" t="str">
        <f>""</f>
        <v/>
      </c>
      <c r="J45" t="str">
        <f>""</f>
        <v/>
      </c>
      <c r="K45" t="str">
        <f>"16.706"</f>
        <v>16.706</v>
      </c>
      <c r="L45" t="str">
        <f>""</f>
        <v/>
      </c>
      <c r="M45" t="str">
        <f>""</f>
        <v/>
      </c>
      <c r="N45" t="str">
        <f>""</f>
        <v/>
      </c>
      <c r="O45" t="str">
        <f>""</f>
        <v/>
      </c>
      <c r="P45" t="str">
        <f>""</f>
        <v/>
      </c>
      <c r="Q45" t="str">
        <f>""</f>
        <v/>
      </c>
      <c r="R45" t="str">
        <f>""</f>
        <v/>
      </c>
      <c r="S45" t="str">
        <f>""</f>
        <v/>
      </c>
      <c r="T45" t="str">
        <f>""</f>
        <v/>
      </c>
      <c r="U45" t="str">
        <f>""</f>
        <v/>
      </c>
      <c r="V45" t="str">
        <f>""</f>
        <v/>
      </c>
      <c r="W45" t="str">
        <f>""</f>
        <v/>
      </c>
      <c r="X45" t="str">
        <f>""</f>
        <v/>
      </c>
      <c r="Y45" t="str">
        <f>""</f>
        <v/>
      </c>
      <c r="Z45" t="str">
        <f>""</f>
        <v/>
      </c>
      <c r="AA45" t="str">
        <f>""</f>
        <v/>
      </c>
      <c r="AB45" t="str">
        <f>""</f>
        <v/>
      </c>
      <c r="AC45" t="str">
        <f>""</f>
        <v/>
      </c>
      <c r="AD45" t="str">
        <f>""</f>
        <v/>
      </c>
      <c r="AE45" t="str">
        <f>""</f>
        <v/>
      </c>
      <c r="AF45" t="str">
        <f>""</f>
        <v/>
      </c>
      <c r="AG45" t="str">
        <f>""</f>
        <v/>
      </c>
      <c r="AH45" t="str">
        <f>""</f>
        <v/>
      </c>
      <c r="AI45" t="str">
        <f>""</f>
        <v/>
      </c>
      <c r="AJ45" t="str">
        <f>""</f>
        <v/>
      </c>
      <c r="AK45" t="str">
        <f>""</f>
        <v/>
      </c>
      <c r="AL45" t="str">
        <f>""</f>
        <v/>
      </c>
      <c r="AM45" t="str">
        <f>""</f>
        <v/>
      </c>
      <c r="AN45" t="str">
        <f>""</f>
        <v/>
      </c>
      <c r="AO45" t="str">
        <f>""</f>
        <v/>
      </c>
      <c r="AP45" t="str">
        <f>""</f>
        <v/>
      </c>
      <c r="AQ45" t="str">
        <f>""</f>
        <v/>
      </c>
      <c r="AR45" t="str">
        <f>""</f>
        <v/>
      </c>
      <c r="AS45" t="str">
        <f>""</f>
        <v/>
      </c>
      <c r="AT45" t="str">
        <f>""</f>
        <v/>
      </c>
      <c r="AU45" t="str">
        <f>""</f>
        <v/>
      </c>
      <c r="AV45" t="str">
        <f>""</f>
        <v/>
      </c>
      <c r="AW45" t="str">
        <f>""</f>
        <v/>
      </c>
      <c r="AX45" t="str">
        <f>""</f>
        <v/>
      </c>
      <c r="AY45" t="str">
        <f>""</f>
        <v/>
      </c>
      <c r="AZ45" t="str">
        <f>""</f>
        <v/>
      </c>
      <c r="BA45" t="str">
        <f>""</f>
        <v/>
      </c>
    </row>
    <row r="46" spans="2:53" x14ac:dyDescent="0.2">
      <c r="B46" t="str">
        <f>""</f>
        <v/>
      </c>
      <c r="C46" t="str">
        <f>""</f>
        <v/>
      </c>
      <c r="D46" t="str">
        <f>""</f>
        <v/>
      </c>
      <c r="E46" t="str">
        <f>""</f>
        <v/>
      </c>
      <c r="F46" t="str">
        <f>""</f>
        <v/>
      </c>
      <c r="G46" t="str">
        <f>""</f>
        <v/>
      </c>
      <c r="H46" t="str">
        <f>""</f>
        <v/>
      </c>
      <c r="I46" t="str">
        <f>""</f>
        <v/>
      </c>
      <c r="J46" t="str">
        <f>""</f>
        <v/>
      </c>
      <c r="K46" t="str">
        <f>"[16.252]"</f>
        <v>[16.252]</v>
      </c>
      <c r="L46" t="str">
        <f>""</f>
        <v/>
      </c>
      <c r="M46" t="str">
        <f>""</f>
        <v/>
      </c>
      <c r="N46" t="str">
        <f>""</f>
        <v/>
      </c>
      <c r="O46" t="str">
        <f>""</f>
        <v/>
      </c>
      <c r="P46" t="str">
        <f>""</f>
        <v/>
      </c>
      <c r="Q46" t="str">
        <f>""</f>
        <v/>
      </c>
      <c r="R46" t="str">
        <f>""</f>
        <v/>
      </c>
      <c r="S46" t="str">
        <f>""</f>
        <v/>
      </c>
      <c r="T46" t="str">
        <f>""</f>
        <v/>
      </c>
      <c r="U46" t="str">
        <f>""</f>
        <v/>
      </c>
      <c r="V46" t="str">
        <f>""</f>
        <v/>
      </c>
      <c r="W46" t="str">
        <f>""</f>
        <v/>
      </c>
      <c r="X46" t="str">
        <f>""</f>
        <v/>
      </c>
      <c r="Y46" t="str">
        <f>""</f>
        <v/>
      </c>
      <c r="Z46" t="str">
        <f>""</f>
        <v/>
      </c>
      <c r="AA46" t="str">
        <f>""</f>
        <v/>
      </c>
      <c r="AB46" t="str">
        <f>""</f>
        <v/>
      </c>
      <c r="AC46" t="str">
        <f>""</f>
        <v/>
      </c>
      <c r="AD46" t="str">
        <f>""</f>
        <v/>
      </c>
      <c r="AE46" t="str">
        <f>""</f>
        <v/>
      </c>
      <c r="AF46" t="str">
        <f>""</f>
        <v/>
      </c>
      <c r="AG46" t="str">
        <f>""</f>
        <v/>
      </c>
      <c r="AH46" t="str">
        <f>""</f>
        <v/>
      </c>
      <c r="AI46" t="str">
        <f>""</f>
        <v/>
      </c>
      <c r="AJ46" t="str">
        <f>""</f>
        <v/>
      </c>
      <c r="AK46" t="str">
        <f>""</f>
        <v/>
      </c>
      <c r="AL46" t="str">
        <f>""</f>
        <v/>
      </c>
      <c r="AM46" t="str">
        <f>""</f>
        <v/>
      </c>
      <c r="AN46" t="str">
        <f>""</f>
        <v/>
      </c>
      <c r="AO46" t="str">
        <f>""</f>
        <v/>
      </c>
      <c r="AP46" t="str">
        <f>""</f>
        <v/>
      </c>
      <c r="AQ46" t="str">
        <f>""</f>
        <v/>
      </c>
      <c r="AR46" t="str">
        <f>""</f>
        <v/>
      </c>
      <c r="AS46" t="str">
        <f>""</f>
        <v/>
      </c>
      <c r="AT46" t="str">
        <f>""</f>
        <v/>
      </c>
      <c r="AU46" t="str">
        <f>""</f>
        <v/>
      </c>
      <c r="AV46" t="str">
        <f>""</f>
        <v/>
      </c>
      <c r="AW46" t="str">
        <f>""</f>
        <v/>
      </c>
      <c r="AX46" t="str">
        <f>""</f>
        <v/>
      </c>
      <c r="AY46" t="str">
        <f>""</f>
        <v/>
      </c>
      <c r="AZ46" t="str">
        <f>""</f>
        <v/>
      </c>
      <c r="BA46" t="str">
        <f>""</f>
        <v/>
      </c>
    </row>
    <row r="47" spans="2:53" x14ac:dyDescent="0.2">
      <c r="B47" t="str">
        <f>"Loss of land (yes=1) for a household in 1998-07"</f>
        <v>Loss of land (yes=1) for a household in 1998-07</v>
      </c>
      <c r="C47" t="str">
        <f>""</f>
        <v/>
      </c>
      <c r="D47" t="str">
        <f>""</f>
        <v/>
      </c>
      <c r="E47" t="str">
        <f>""</f>
        <v/>
      </c>
      <c r="F47" t="str">
        <f>""</f>
        <v/>
      </c>
      <c r="G47" t="str">
        <f>""</f>
        <v/>
      </c>
      <c r="H47" t="str">
        <f>""</f>
        <v/>
      </c>
      <c r="I47" t="str">
        <f>""</f>
        <v/>
      </c>
      <c r="J47" t="str">
        <f>""</f>
        <v/>
      </c>
      <c r="K47" t="str">
        <f>""</f>
        <v/>
      </c>
      <c r="L47" t="str">
        <f>"0.049"</f>
        <v>0.049</v>
      </c>
      <c r="M47" t="str">
        <f>"0.041"</f>
        <v>0.041</v>
      </c>
      <c r="N47" t="str">
        <f>"0.048"</f>
        <v>0.048</v>
      </c>
      <c r="O47" t="str">
        <f>""</f>
        <v/>
      </c>
      <c r="P47" t="str">
        <f>""</f>
        <v/>
      </c>
      <c r="Q47" t="str">
        <f>""</f>
        <v/>
      </c>
      <c r="R47" t="str">
        <f>""</f>
        <v/>
      </c>
      <c r="S47" t="str">
        <f>""</f>
        <v/>
      </c>
      <c r="T47" t="str">
        <f>""</f>
        <v/>
      </c>
      <c r="U47" t="str">
        <f>""</f>
        <v/>
      </c>
      <c r="V47" t="str">
        <f>""</f>
        <v/>
      </c>
      <c r="W47" t="str">
        <f>""</f>
        <v/>
      </c>
      <c r="X47" t="str">
        <f>""</f>
        <v/>
      </c>
      <c r="Y47" t="str">
        <f>""</f>
        <v/>
      </c>
      <c r="Z47" t="str">
        <f>""</f>
        <v/>
      </c>
      <c r="AA47" t="str">
        <f>""</f>
        <v/>
      </c>
      <c r="AB47" t="str">
        <f>""</f>
        <v/>
      </c>
      <c r="AC47" t="str">
        <f>""</f>
        <v/>
      </c>
      <c r="AD47" t="str">
        <f>""</f>
        <v/>
      </c>
      <c r="AE47" t="str">
        <f>""</f>
        <v/>
      </c>
      <c r="AF47" t="str">
        <f>""</f>
        <v/>
      </c>
      <c r="AG47" t="str">
        <f>""</f>
        <v/>
      </c>
      <c r="AH47" t="str">
        <f>""</f>
        <v/>
      </c>
      <c r="AI47" t="str">
        <f>""</f>
        <v/>
      </c>
      <c r="AJ47" t="str">
        <f>""</f>
        <v/>
      </c>
      <c r="AK47" t="str">
        <f>""</f>
        <v/>
      </c>
      <c r="AL47" t="str">
        <f>""</f>
        <v/>
      </c>
      <c r="AM47" t="str">
        <f>""</f>
        <v/>
      </c>
      <c r="AN47" t="str">
        <f>""</f>
        <v/>
      </c>
      <c r="AO47" t="str">
        <f>""</f>
        <v/>
      </c>
      <c r="AP47" t="str">
        <f>""</f>
        <v/>
      </c>
      <c r="AQ47" t="str">
        <f>""</f>
        <v/>
      </c>
      <c r="AR47" t="str">
        <f>""</f>
        <v/>
      </c>
      <c r="AS47" t="str">
        <f>""</f>
        <v/>
      </c>
      <c r="AT47" t="str">
        <f>""</f>
        <v/>
      </c>
      <c r="AU47" t="str">
        <f>""</f>
        <v/>
      </c>
      <c r="AV47" t="str">
        <f>""</f>
        <v/>
      </c>
      <c r="AW47" t="str">
        <f>""</f>
        <v/>
      </c>
      <c r="AX47" t="str">
        <f>""</f>
        <v/>
      </c>
      <c r="AY47" t="str">
        <f>""</f>
        <v/>
      </c>
      <c r="AZ47" t="str">
        <f>""</f>
        <v/>
      </c>
      <c r="BA47" t="str">
        <f>""</f>
        <v/>
      </c>
    </row>
    <row r="48" spans="2:53" x14ac:dyDescent="0.2">
      <c r="B48" t="str">
        <f>""</f>
        <v/>
      </c>
      <c r="C48" t="str">
        <f>""</f>
        <v/>
      </c>
      <c r="D48" t="str">
        <f>""</f>
        <v/>
      </c>
      <c r="E48" t="str">
        <f>""</f>
        <v/>
      </c>
      <c r="F48" t="str">
        <f>""</f>
        <v/>
      </c>
      <c r="G48" t="str">
        <f>""</f>
        <v/>
      </c>
      <c r="H48" t="str">
        <f>""</f>
        <v/>
      </c>
      <c r="I48" t="str">
        <f>""</f>
        <v/>
      </c>
      <c r="J48" t="str">
        <f>""</f>
        <v/>
      </c>
      <c r="K48" t="str">
        <f>""</f>
        <v/>
      </c>
      <c r="L48" t="str">
        <f>"[0.117]"</f>
        <v>[0.117]</v>
      </c>
      <c r="M48" t="str">
        <f>"[0.115]"</f>
        <v>[0.115]</v>
      </c>
      <c r="N48" t="str">
        <f>"[0.117]"</f>
        <v>[0.117]</v>
      </c>
      <c r="O48" t="str">
        <f>""</f>
        <v/>
      </c>
      <c r="P48" t="str">
        <f>""</f>
        <v/>
      </c>
      <c r="Q48" t="str">
        <f>""</f>
        <v/>
      </c>
      <c r="R48" t="str">
        <f>""</f>
        <v/>
      </c>
      <c r="S48" t="str">
        <f>""</f>
        <v/>
      </c>
      <c r="T48" t="str">
        <f>""</f>
        <v/>
      </c>
      <c r="U48" t="str">
        <f>""</f>
        <v/>
      </c>
      <c r="V48" t="str">
        <f>""</f>
        <v/>
      </c>
      <c r="W48" t="str">
        <f>""</f>
        <v/>
      </c>
      <c r="X48" t="str">
        <f>""</f>
        <v/>
      </c>
      <c r="Y48" t="str">
        <f>""</f>
        <v/>
      </c>
      <c r="Z48" t="str">
        <f>""</f>
        <v/>
      </c>
      <c r="AA48" t="str">
        <f>""</f>
        <v/>
      </c>
      <c r="AB48" t="str">
        <f>""</f>
        <v/>
      </c>
      <c r="AC48" t="str">
        <f>""</f>
        <v/>
      </c>
      <c r="AD48" t="str">
        <f>""</f>
        <v/>
      </c>
      <c r="AE48" t="str">
        <f>""</f>
        <v/>
      </c>
      <c r="AF48" t="str">
        <f>""</f>
        <v/>
      </c>
      <c r="AG48" t="str">
        <f>""</f>
        <v/>
      </c>
      <c r="AH48" t="str">
        <f>""</f>
        <v/>
      </c>
      <c r="AI48" t="str">
        <f>""</f>
        <v/>
      </c>
      <c r="AJ48" t="str">
        <f>""</f>
        <v/>
      </c>
      <c r="AK48" t="str">
        <f>""</f>
        <v/>
      </c>
      <c r="AL48" t="str">
        <f>""</f>
        <v/>
      </c>
      <c r="AM48" t="str">
        <f>""</f>
        <v/>
      </c>
      <c r="AN48" t="str">
        <f>""</f>
        <v/>
      </c>
      <c r="AO48" t="str">
        <f>""</f>
        <v/>
      </c>
      <c r="AP48" t="str">
        <f>""</f>
        <v/>
      </c>
      <c r="AQ48" t="str">
        <f>""</f>
        <v/>
      </c>
      <c r="AR48" t="str">
        <f>""</f>
        <v/>
      </c>
      <c r="AS48" t="str">
        <f>""</f>
        <v/>
      </c>
      <c r="AT48" t="str">
        <f>""</f>
        <v/>
      </c>
      <c r="AU48" t="str">
        <f>""</f>
        <v/>
      </c>
      <c r="AV48" t="str">
        <f>""</f>
        <v/>
      </c>
      <c r="AW48" t="str">
        <f>""</f>
        <v/>
      </c>
      <c r="AX48" t="str">
        <f>""</f>
        <v/>
      </c>
      <c r="AY48" t="str">
        <f>""</f>
        <v/>
      </c>
      <c r="AZ48" t="str">
        <f>""</f>
        <v/>
      </c>
      <c r="BA48" t="str">
        <f>""</f>
        <v/>
      </c>
    </row>
    <row r="49" spans="2:53" x14ac:dyDescent="0.2">
      <c r="B49" t="str">
        <f>"At least 1 person left the household in a given year (yes=1)"</f>
        <v>At least 1 person left the household in a given year (yes=1)</v>
      </c>
      <c r="C49" t="str">
        <f>""</f>
        <v/>
      </c>
      <c r="D49" t="str">
        <f>""</f>
        <v/>
      </c>
      <c r="E49" t="str">
        <f>""</f>
        <v/>
      </c>
      <c r="F49" t="str">
        <f>""</f>
        <v/>
      </c>
      <c r="G49" t="str">
        <f>""</f>
        <v/>
      </c>
      <c r="H49" t="str">
        <f>""</f>
        <v/>
      </c>
      <c r="I49" t="str">
        <f>""</f>
        <v/>
      </c>
      <c r="J49" t="str">
        <f>""</f>
        <v/>
      </c>
      <c r="K49" t="str">
        <f>""</f>
        <v/>
      </c>
      <c r="L49" t="str">
        <f>"-0.060"</f>
        <v>-0.060</v>
      </c>
      <c r="M49" t="str">
        <f>""</f>
        <v/>
      </c>
      <c r="N49" t="str">
        <f>""</f>
        <v/>
      </c>
      <c r="O49" t="str">
        <f>""</f>
        <v/>
      </c>
      <c r="P49" t="str">
        <f>""</f>
        <v/>
      </c>
      <c r="Q49" t="str">
        <f>""</f>
        <v/>
      </c>
      <c r="R49" t="str">
        <f>""</f>
        <v/>
      </c>
      <c r="S49" t="str">
        <f>""</f>
        <v/>
      </c>
      <c r="T49" t="str">
        <f>""</f>
        <v/>
      </c>
      <c r="U49" t="str">
        <f>""</f>
        <v/>
      </c>
      <c r="V49" t="str">
        <f>""</f>
        <v/>
      </c>
      <c r="W49" t="str">
        <f>""</f>
        <v/>
      </c>
      <c r="X49" t="str">
        <f>""</f>
        <v/>
      </c>
      <c r="Y49" t="str">
        <f>""</f>
        <v/>
      </c>
      <c r="Z49" t="str">
        <f>""</f>
        <v/>
      </c>
      <c r="AA49" t="str">
        <f>""</f>
        <v/>
      </c>
      <c r="AB49" t="str">
        <f>""</f>
        <v/>
      </c>
      <c r="AC49" t="str">
        <f>""</f>
        <v/>
      </c>
      <c r="AD49" t="str">
        <f>""</f>
        <v/>
      </c>
      <c r="AE49" t="str">
        <f>""</f>
        <v/>
      </c>
      <c r="AF49" t="str">
        <f>""</f>
        <v/>
      </c>
      <c r="AG49" t="str">
        <f>""</f>
        <v/>
      </c>
      <c r="AH49" t="str">
        <f>""</f>
        <v/>
      </c>
      <c r="AI49" t="str">
        <f>""</f>
        <v/>
      </c>
      <c r="AJ49" t="str">
        <f>""</f>
        <v/>
      </c>
      <c r="AK49" t="str">
        <f>""</f>
        <v/>
      </c>
      <c r="AL49" t="str">
        <f>""</f>
        <v/>
      </c>
      <c r="AM49" t="str">
        <f>""</f>
        <v/>
      </c>
      <c r="AN49" t="str">
        <f>""</f>
        <v/>
      </c>
      <c r="AO49" t="str">
        <f>""</f>
        <v/>
      </c>
      <c r="AP49" t="str">
        <f>""</f>
        <v/>
      </c>
      <c r="AQ49" t="str">
        <f>""</f>
        <v/>
      </c>
      <c r="AR49" t="str">
        <f>""</f>
        <v/>
      </c>
      <c r="AS49" t="str">
        <f>""</f>
        <v/>
      </c>
      <c r="AT49" t="str">
        <f>""</f>
        <v/>
      </c>
      <c r="AU49" t="str">
        <f>""</f>
        <v/>
      </c>
      <c r="AV49" t="str">
        <f>""</f>
        <v/>
      </c>
      <c r="AW49" t="str">
        <f>""</f>
        <v/>
      </c>
      <c r="AX49" t="str">
        <f>""</f>
        <v/>
      </c>
      <c r="AY49" t="str">
        <f>""</f>
        <v/>
      </c>
      <c r="AZ49" t="str">
        <f>""</f>
        <v/>
      </c>
      <c r="BA49" t="str">
        <f>""</f>
        <v/>
      </c>
    </row>
    <row r="50" spans="2:53" x14ac:dyDescent="0.2">
      <c r="B50" t="str">
        <f>""</f>
        <v/>
      </c>
      <c r="C50" t="str">
        <f>""</f>
        <v/>
      </c>
      <c r="D50" t="str">
        <f>""</f>
        <v/>
      </c>
      <c r="E50" t="str">
        <f>""</f>
        <v/>
      </c>
      <c r="F50" t="str">
        <f>""</f>
        <v/>
      </c>
      <c r="G50" t="str">
        <f>""</f>
        <v/>
      </c>
      <c r="H50" t="str">
        <f>""</f>
        <v/>
      </c>
      <c r="I50" t="str">
        <f>""</f>
        <v/>
      </c>
      <c r="J50" t="str">
        <f>""</f>
        <v/>
      </c>
      <c r="K50" t="str">
        <f>""</f>
        <v/>
      </c>
      <c r="L50" t="str">
        <f>"[0.074]"</f>
        <v>[0.074]</v>
      </c>
      <c r="M50" t="str">
        <f>""</f>
        <v/>
      </c>
      <c r="N50" t="str">
        <f>""</f>
        <v/>
      </c>
      <c r="O50" t="str">
        <f>""</f>
        <v/>
      </c>
      <c r="P50" t="str">
        <f>""</f>
        <v/>
      </c>
      <c r="Q50" t="str">
        <f>""</f>
        <v/>
      </c>
      <c r="R50" t="str">
        <f>""</f>
        <v/>
      </c>
      <c r="S50" t="str">
        <f>""</f>
        <v/>
      </c>
      <c r="T50" t="str">
        <f>""</f>
        <v/>
      </c>
      <c r="U50" t="str">
        <f>""</f>
        <v/>
      </c>
      <c r="V50" t="str">
        <f>""</f>
        <v/>
      </c>
      <c r="W50" t="str">
        <f>""</f>
        <v/>
      </c>
      <c r="X50" t="str">
        <f>""</f>
        <v/>
      </c>
      <c r="Y50" t="str">
        <f>""</f>
        <v/>
      </c>
      <c r="Z50" t="str">
        <f>""</f>
        <v/>
      </c>
      <c r="AA50" t="str">
        <f>""</f>
        <v/>
      </c>
      <c r="AB50" t="str">
        <f>""</f>
        <v/>
      </c>
      <c r="AC50" t="str">
        <f>""</f>
        <v/>
      </c>
      <c r="AD50" t="str">
        <f>""</f>
        <v/>
      </c>
      <c r="AE50" t="str">
        <f>""</f>
        <v/>
      </c>
      <c r="AF50" t="str">
        <f>""</f>
        <v/>
      </c>
      <c r="AG50" t="str">
        <f>""</f>
        <v/>
      </c>
      <c r="AH50" t="str">
        <f>""</f>
        <v/>
      </c>
      <c r="AI50" t="str">
        <f>""</f>
        <v/>
      </c>
      <c r="AJ50" t="str">
        <f>""</f>
        <v/>
      </c>
      <c r="AK50" t="str">
        <f>""</f>
        <v/>
      </c>
      <c r="AL50" t="str">
        <f>""</f>
        <v/>
      </c>
      <c r="AM50" t="str">
        <f>""</f>
        <v/>
      </c>
      <c r="AN50" t="str">
        <f>""</f>
        <v/>
      </c>
      <c r="AO50" t="str">
        <f>""</f>
        <v/>
      </c>
      <c r="AP50" t="str">
        <f>""</f>
        <v/>
      </c>
      <c r="AQ50" t="str">
        <f>""</f>
        <v/>
      </c>
      <c r="AR50" t="str">
        <f>""</f>
        <v/>
      </c>
      <c r="AS50" t="str">
        <f>""</f>
        <v/>
      </c>
      <c r="AT50" t="str">
        <f>""</f>
        <v/>
      </c>
      <c r="AU50" t="str">
        <f>""</f>
        <v/>
      </c>
      <c r="AV50" t="str">
        <f>""</f>
        <v/>
      </c>
      <c r="AW50" t="str">
        <f>""</f>
        <v/>
      </c>
      <c r="AX50" t="str">
        <f>""</f>
        <v/>
      </c>
      <c r="AY50" t="str">
        <f>""</f>
        <v/>
      </c>
      <c r="AZ50" t="str">
        <f>""</f>
        <v/>
      </c>
      <c r="BA50" t="str">
        <f>""</f>
        <v/>
      </c>
    </row>
    <row r="51" spans="2:53" x14ac:dyDescent="0.2">
      <c r="B51" t="str">
        <f>"Interaction"</f>
        <v>Interaction</v>
      </c>
      <c r="C51" t="str">
        <f>""</f>
        <v/>
      </c>
      <c r="D51" t="str">
        <f>""</f>
        <v/>
      </c>
      <c r="E51" t="str">
        <f>""</f>
        <v/>
      </c>
      <c r="F51" t="str">
        <f>""</f>
        <v/>
      </c>
      <c r="G51" t="str">
        <f>""</f>
        <v/>
      </c>
      <c r="H51" t="str">
        <f>""</f>
        <v/>
      </c>
      <c r="I51" t="str">
        <f>""</f>
        <v/>
      </c>
      <c r="J51" t="str">
        <f>""</f>
        <v/>
      </c>
      <c r="K51" t="str">
        <f>""</f>
        <v/>
      </c>
      <c r="L51" t="str">
        <f>"0.000"</f>
        <v>0.000</v>
      </c>
      <c r="M51" t="str">
        <f>""</f>
        <v/>
      </c>
      <c r="N51" t="str">
        <f>""</f>
        <v/>
      </c>
      <c r="O51" t="str">
        <f>""</f>
        <v/>
      </c>
      <c r="P51" t="str">
        <f>""</f>
        <v/>
      </c>
      <c r="Q51" t="str">
        <f>""</f>
        <v/>
      </c>
      <c r="R51" t="str">
        <f>""</f>
        <v/>
      </c>
      <c r="S51" t="str">
        <f>""</f>
        <v/>
      </c>
      <c r="T51" t="str">
        <f>""</f>
        <v/>
      </c>
      <c r="U51" t="str">
        <f>""</f>
        <v/>
      </c>
      <c r="V51" t="str">
        <f>""</f>
        <v/>
      </c>
      <c r="W51" t="str">
        <f>""</f>
        <v/>
      </c>
      <c r="X51" t="str">
        <f>""</f>
        <v/>
      </c>
      <c r="Y51" t="str">
        <f>""</f>
        <v/>
      </c>
      <c r="Z51" t="str">
        <f>""</f>
        <v/>
      </c>
      <c r="AA51" t="str">
        <f>""</f>
        <v/>
      </c>
      <c r="AB51" t="str">
        <f>""</f>
        <v/>
      </c>
      <c r="AC51" t="str">
        <f>""</f>
        <v/>
      </c>
      <c r="AD51" t="str">
        <f>""</f>
        <v/>
      </c>
      <c r="AE51" t="str">
        <f>""</f>
        <v/>
      </c>
      <c r="AF51" t="str">
        <f>""</f>
        <v/>
      </c>
      <c r="AG51" t="str">
        <f>""</f>
        <v/>
      </c>
      <c r="AH51" t="str">
        <f>""</f>
        <v/>
      </c>
      <c r="AI51" t="str">
        <f>""</f>
        <v/>
      </c>
      <c r="AJ51" t="str">
        <f>""</f>
        <v/>
      </c>
      <c r="AK51" t="str">
        <f>""</f>
        <v/>
      </c>
      <c r="AL51" t="str">
        <f>""</f>
        <v/>
      </c>
      <c r="AM51" t="str">
        <f>""</f>
        <v/>
      </c>
      <c r="AN51" t="str">
        <f>""</f>
        <v/>
      </c>
      <c r="AO51" t="str">
        <f>""</f>
        <v/>
      </c>
      <c r="AP51" t="str">
        <f>""</f>
        <v/>
      </c>
      <c r="AQ51" t="str">
        <f>""</f>
        <v/>
      </c>
      <c r="AR51" t="str">
        <f>""</f>
        <v/>
      </c>
      <c r="AS51" t="str">
        <f>""</f>
        <v/>
      </c>
      <c r="AT51" t="str">
        <f>""</f>
        <v/>
      </c>
      <c r="AU51" t="str">
        <f>""</f>
        <v/>
      </c>
      <c r="AV51" t="str">
        <f>""</f>
        <v/>
      </c>
      <c r="AW51" t="str">
        <f>""</f>
        <v/>
      </c>
      <c r="AX51" t="str">
        <f>""</f>
        <v/>
      </c>
      <c r="AY51" t="str">
        <f>""</f>
        <v/>
      </c>
      <c r="AZ51" t="str">
        <f>""</f>
        <v/>
      </c>
      <c r="BA51" t="str">
        <f>""</f>
        <v/>
      </c>
    </row>
    <row r="52" spans="2:53" x14ac:dyDescent="0.2">
      <c r="B52" t="str">
        <f>""</f>
        <v/>
      </c>
      <c r="C52" t="str">
        <f>""</f>
        <v/>
      </c>
      <c r="D52" t="str">
        <f>""</f>
        <v/>
      </c>
      <c r="E52" t="str">
        <f>""</f>
        <v/>
      </c>
      <c r="F52" t="str">
        <f>""</f>
        <v/>
      </c>
      <c r="G52" t="str">
        <f>""</f>
        <v/>
      </c>
      <c r="H52" t="str">
        <f>""</f>
        <v/>
      </c>
      <c r="I52" t="str">
        <f>""</f>
        <v/>
      </c>
      <c r="J52" t="str">
        <f>""</f>
        <v/>
      </c>
      <c r="K52" t="str">
        <f>""</f>
        <v/>
      </c>
      <c r="L52" t="str">
        <f>"[.]"</f>
        <v>[.]</v>
      </c>
      <c r="M52" t="str">
        <f>""</f>
        <v/>
      </c>
      <c r="N52" t="str">
        <f>""</f>
        <v/>
      </c>
      <c r="O52" t="str">
        <f>""</f>
        <v/>
      </c>
      <c r="P52" t="str">
        <f>""</f>
        <v/>
      </c>
      <c r="Q52" t="str">
        <f>""</f>
        <v/>
      </c>
      <c r="R52" t="str">
        <f>""</f>
        <v/>
      </c>
      <c r="S52" t="str">
        <f>""</f>
        <v/>
      </c>
      <c r="T52" t="str">
        <f>""</f>
        <v/>
      </c>
      <c r="U52" t="str">
        <f>""</f>
        <v/>
      </c>
      <c r="V52" t="str">
        <f>""</f>
        <v/>
      </c>
      <c r="W52" t="str">
        <f>""</f>
        <v/>
      </c>
      <c r="X52" t="str">
        <f>""</f>
        <v/>
      </c>
      <c r="Y52" t="str">
        <f>""</f>
        <v/>
      </c>
      <c r="Z52" t="str">
        <f>""</f>
        <v/>
      </c>
      <c r="AA52" t="str">
        <f>""</f>
        <v/>
      </c>
      <c r="AB52" t="str">
        <f>""</f>
        <v/>
      </c>
      <c r="AC52" t="str">
        <f>""</f>
        <v/>
      </c>
      <c r="AD52" t="str">
        <f>""</f>
        <v/>
      </c>
      <c r="AE52" t="str">
        <f>""</f>
        <v/>
      </c>
      <c r="AF52" t="str">
        <f>""</f>
        <v/>
      </c>
      <c r="AG52" t="str">
        <f>""</f>
        <v/>
      </c>
      <c r="AH52" t="str">
        <f>""</f>
        <v/>
      </c>
      <c r="AI52" t="str">
        <f>""</f>
        <v/>
      </c>
      <c r="AJ52" t="str">
        <f>""</f>
        <v/>
      </c>
      <c r="AK52" t="str">
        <f>""</f>
        <v/>
      </c>
      <c r="AL52" t="str">
        <f>""</f>
        <v/>
      </c>
      <c r="AM52" t="str">
        <f>""</f>
        <v/>
      </c>
      <c r="AN52" t="str">
        <f>""</f>
        <v/>
      </c>
      <c r="AO52" t="str">
        <f>""</f>
        <v/>
      </c>
      <c r="AP52" t="str">
        <f>""</f>
        <v/>
      </c>
      <c r="AQ52" t="str">
        <f>""</f>
        <v/>
      </c>
      <c r="AR52" t="str">
        <f>""</f>
        <v/>
      </c>
      <c r="AS52" t="str">
        <f>""</f>
        <v/>
      </c>
      <c r="AT52" t="str">
        <f>""</f>
        <v/>
      </c>
      <c r="AU52" t="str">
        <f>""</f>
        <v/>
      </c>
      <c r="AV52" t="str">
        <f>""</f>
        <v/>
      </c>
      <c r="AW52" t="str">
        <f>""</f>
        <v/>
      </c>
      <c r="AX52" t="str">
        <f>""</f>
        <v/>
      </c>
      <c r="AY52" t="str">
        <f>""</f>
        <v/>
      </c>
      <c r="AZ52" t="str">
        <f>""</f>
        <v/>
      </c>
      <c r="BA52" t="str">
        <f>""</f>
        <v/>
      </c>
    </row>
    <row r="53" spans="2:53" x14ac:dyDescent="0.2">
      <c r="B53" t="str">
        <f>"Number of members who left household 1998-2007"</f>
        <v>Number of members who left household 1998-2007</v>
      </c>
      <c r="C53" t="str">
        <f>""</f>
        <v/>
      </c>
      <c r="D53" t="str">
        <f>""</f>
        <v/>
      </c>
      <c r="E53" t="str">
        <f>""</f>
        <v/>
      </c>
      <c r="F53" t="str">
        <f>""</f>
        <v/>
      </c>
      <c r="G53" t="str">
        <f>""</f>
        <v/>
      </c>
      <c r="H53" t="str">
        <f>""</f>
        <v/>
      </c>
      <c r="I53" t="str">
        <f>""</f>
        <v/>
      </c>
      <c r="J53" t="str">
        <f>""</f>
        <v/>
      </c>
      <c r="K53" t="str">
        <f>""</f>
        <v/>
      </c>
      <c r="L53" t="str">
        <f>""</f>
        <v/>
      </c>
      <c r="M53" t="str">
        <f>"-0.068"</f>
        <v>-0.068</v>
      </c>
      <c r="N53" t="str">
        <f>""</f>
        <v/>
      </c>
      <c r="O53" t="str">
        <f>""</f>
        <v/>
      </c>
      <c r="P53" t="str">
        <f>""</f>
        <v/>
      </c>
      <c r="Q53" t="str">
        <f>""</f>
        <v/>
      </c>
      <c r="R53" t="str">
        <f>""</f>
        <v/>
      </c>
      <c r="S53" t="str">
        <f>""</f>
        <v/>
      </c>
      <c r="T53" t="str">
        <f>""</f>
        <v/>
      </c>
      <c r="U53" t="str">
        <f>""</f>
        <v/>
      </c>
      <c r="V53" t="str">
        <f>""</f>
        <v/>
      </c>
      <c r="W53" t="str">
        <f>""</f>
        <v/>
      </c>
      <c r="X53" t="str">
        <f>""</f>
        <v/>
      </c>
      <c r="Y53" t="str">
        <f>""</f>
        <v/>
      </c>
      <c r="Z53" t="str">
        <f>""</f>
        <v/>
      </c>
      <c r="AA53" t="str">
        <f>""</f>
        <v/>
      </c>
      <c r="AB53" t="str">
        <f>""</f>
        <v/>
      </c>
      <c r="AC53" t="str">
        <f>""</f>
        <v/>
      </c>
      <c r="AD53" t="str">
        <f>""</f>
        <v/>
      </c>
      <c r="AE53" t="str">
        <f>""</f>
        <v/>
      </c>
      <c r="AF53" t="str">
        <f>""</f>
        <v/>
      </c>
      <c r="AG53" t="str">
        <f>""</f>
        <v/>
      </c>
      <c r="AH53" t="str">
        <f>""</f>
        <v/>
      </c>
      <c r="AI53" t="str">
        <f>""</f>
        <v/>
      </c>
      <c r="AJ53" t="str">
        <f>""</f>
        <v/>
      </c>
      <c r="AK53" t="str">
        <f>""</f>
        <v/>
      </c>
      <c r="AL53" t="str">
        <f>""</f>
        <v/>
      </c>
      <c r="AM53" t="str">
        <f>""</f>
        <v/>
      </c>
      <c r="AN53" t="str">
        <f>""</f>
        <v/>
      </c>
      <c r="AO53" t="str">
        <f>""</f>
        <v/>
      </c>
      <c r="AP53" t="str">
        <f>""</f>
        <v/>
      </c>
      <c r="AQ53" t="str">
        <f>""</f>
        <v/>
      </c>
      <c r="AR53" t="str">
        <f>""</f>
        <v/>
      </c>
      <c r="AS53" t="str">
        <f>""</f>
        <v/>
      </c>
      <c r="AT53" t="str">
        <f>""</f>
        <v/>
      </c>
      <c r="AU53" t="str">
        <f>""</f>
        <v/>
      </c>
      <c r="AV53" t="str">
        <f>""</f>
        <v/>
      </c>
      <c r="AW53" t="str">
        <f>""</f>
        <v/>
      </c>
      <c r="AX53" t="str">
        <f>""</f>
        <v/>
      </c>
      <c r="AY53" t="str">
        <f>""</f>
        <v/>
      </c>
      <c r="AZ53" t="str">
        <f>""</f>
        <v/>
      </c>
      <c r="BA53" t="str">
        <f>""</f>
        <v/>
      </c>
    </row>
    <row r="54" spans="2:53" x14ac:dyDescent="0.2">
      <c r="B54" t="str">
        <f>""</f>
        <v/>
      </c>
      <c r="C54" t="str">
        <f>""</f>
        <v/>
      </c>
      <c r="D54" t="str">
        <f>""</f>
        <v/>
      </c>
      <c r="E54" t="str">
        <f>""</f>
        <v/>
      </c>
      <c r="F54" t="str">
        <f>""</f>
        <v/>
      </c>
      <c r="G54" t="str">
        <f>""</f>
        <v/>
      </c>
      <c r="H54" t="str">
        <f>""</f>
        <v/>
      </c>
      <c r="I54" t="str">
        <f>""</f>
        <v/>
      </c>
      <c r="J54" t="str">
        <f>""</f>
        <v/>
      </c>
      <c r="K54" t="str">
        <f>""</f>
        <v/>
      </c>
      <c r="L54" t="str">
        <f>""</f>
        <v/>
      </c>
      <c r="M54" t="str">
        <f>"[0.042]"</f>
        <v>[0.042]</v>
      </c>
      <c r="N54" t="str">
        <f>""</f>
        <v/>
      </c>
      <c r="O54" t="str">
        <f>""</f>
        <v/>
      </c>
      <c r="P54" t="str">
        <f>""</f>
        <v/>
      </c>
      <c r="Q54" t="str">
        <f>""</f>
        <v/>
      </c>
      <c r="R54" t="str">
        <f>""</f>
        <v/>
      </c>
      <c r="S54" t="str">
        <f>""</f>
        <v/>
      </c>
      <c r="T54" t="str">
        <f>""</f>
        <v/>
      </c>
      <c r="U54" t="str">
        <f>""</f>
        <v/>
      </c>
      <c r="V54" t="str">
        <f>""</f>
        <v/>
      </c>
      <c r="W54" t="str">
        <f>""</f>
        <v/>
      </c>
      <c r="X54" t="str">
        <f>""</f>
        <v/>
      </c>
      <c r="Y54" t="str">
        <f>""</f>
        <v/>
      </c>
      <c r="Z54" t="str">
        <f>""</f>
        <v/>
      </c>
      <c r="AA54" t="str">
        <f>""</f>
        <v/>
      </c>
      <c r="AB54" t="str">
        <f>""</f>
        <v/>
      </c>
      <c r="AC54" t="str">
        <f>""</f>
        <v/>
      </c>
      <c r="AD54" t="str">
        <f>""</f>
        <v/>
      </c>
      <c r="AE54" t="str">
        <f>""</f>
        <v/>
      </c>
      <c r="AF54" t="str">
        <f>""</f>
        <v/>
      </c>
      <c r="AG54" t="str">
        <f>""</f>
        <v/>
      </c>
      <c r="AH54" t="str">
        <f>""</f>
        <v/>
      </c>
      <c r="AI54" t="str">
        <f>""</f>
        <v/>
      </c>
      <c r="AJ54" t="str">
        <f>""</f>
        <v/>
      </c>
      <c r="AK54" t="str">
        <f>""</f>
        <v/>
      </c>
      <c r="AL54" t="str">
        <f>""</f>
        <v/>
      </c>
      <c r="AM54" t="str">
        <f>""</f>
        <v/>
      </c>
      <c r="AN54" t="str">
        <f>""</f>
        <v/>
      </c>
      <c r="AO54" t="str">
        <f>""</f>
        <v/>
      </c>
      <c r="AP54" t="str">
        <f>""</f>
        <v/>
      </c>
      <c r="AQ54" t="str">
        <f>""</f>
        <v/>
      </c>
      <c r="AR54" t="str">
        <f>""</f>
        <v/>
      </c>
      <c r="AS54" t="str">
        <f>""</f>
        <v/>
      </c>
      <c r="AT54" t="str">
        <f>""</f>
        <v/>
      </c>
      <c r="AU54" t="str">
        <f>""</f>
        <v/>
      </c>
      <c r="AV54" t="str">
        <f>""</f>
        <v/>
      </c>
      <c r="AW54" t="str">
        <f>""</f>
        <v/>
      </c>
      <c r="AX54" t="str">
        <f>""</f>
        <v/>
      </c>
      <c r="AY54" t="str">
        <f>""</f>
        <v/>
      </c>
      <c r="AZ54" t="str">
        <f>""</f>
        <v/>
      </c>
      <c r="BA54" t="str">
        <f>""</f>
        <v/>
      </c>
    </row>
    <row r="55" spans="2:53" x14ac:dyDescent="0.2">
      <c r="B55" t="str">
        <f>"Interaction"</f>
        <v>Interaction</v>
      </c>
      <c r="C55" t="str">
        <f>""</f>
        <v/>
      </c>
      <c r="D55" t="str">
        <f>""</f>
        <v/>
      </c>
      <c r="E55" t="str">
        <f>""</f>
        <v/>
      </c>
      <c r="F55" t="str">
        <f>""</f>
        <v/>
      </c>
      <c r="G55" t="str">
        <f>""</f>
        <v/>
      </c>
      <c r="H55" t="str">
        <f>""</f>
        <v/>
      </c>
      <c r="I55" t="str">
        <f>""</f>
        <v/>
      </c>
      <c r="J55" t="str">
        <f>""</f>
        <v/>
      </c>
      <c r="K55" t="str">
        <f>""</f>
        <v/>
      </c>
      <c r="L55" t="str">
        <f>""</f>
        <v/>
      </c>
      <c r="M55" t="str">
        <f>"0.000"</f>
        <v>0.000</v>
      </c>
      <c r="N55" t="str">
        <f>""</f>
        <v/>
      </c>
      <c r="O55" t="str">
        <f>""</f>
        <v/>
      </c>
      <c r="P55" t="str">
        <f>""</f>
        <v/>
      </c>
      <c r="Q55" t="str">
        <f>""</f>
        <v/>
      </c>
      <c r="R55" t="str">
        <f>""</f>
        <v/>
      </c>
      <c r="S55" t="str">
        <f>""</f>
        <v/>
      </c>
      <c r="T55" t="str">
        <f>""</f>
        <v/>
      </c>
      <c r="U55" t="str">
        <f>""</f>
        <v/>
      </c>
      <c r="V55" t="str">
        <f>""</f>
        <v/>
      </c>
      <c r="W55" t="str">
        <f>""</f>
        <v/>
      </c>
      <c r="X55" t="str">
        <f>""</f>
        <v/>
      </c>
      <c r="Y55" t="str">
        <f>""</f>
        <v/>
      </c>
      <c r="Z55" t="str">
        <f>""</f>
        <v/>
      </c>
      <c r="AA55" t="str">
        <f>""</f>
        <v/>
      </c>
      <c r="AB55" t="str">
        <f>""</f>
        <v/>
      </c>
      <c r="AC55" t="str">
        <f>""</f>
        <v/>
      </c>
      <c r="AD55" t="str">
        <f>""</f>
        <v/>
      </c>
      <c r="AE55" t="str">
        <f>""</f>
        <v/>
      </c>
      <c r="AF55" t="str">
        <f>""</f>
        <v/>
      </c>
      <c r="AG55" t="str">
        <f>""</f>
        <v/>
      </c>
      <c r="AH55" t="str">
        <f>""</f>
        <v/>
      </c>
      <c r="AI55" t="str">
        <f>""</f>
        <v/>
      </c>
      <c r="AJ55" t="str">
        <f>""</f>
        <v/>
      </c>
      <c r="AK55" t="str">
        <f>""</f>
        <v/>
      </c>
      <c r="AL55" t="str">
        <f>""</f>
        <v/>
      </c>
      <c r="AM55" t="str">
        <f>""</f>
        <v/>
      </c>
      <c r="AN55" t="str">
        <f>""</f>
        <v/>
      </c>
      <c r="AO55" t="str">
        <f>""</f>
        <v/>
      </c>
      <c r="AP55" t="str">
        <f>""</f>
        <v/>
      </c>
      <c r="AQ55" t="str">
        <f>""</f>
        <v/>
      </c>
      <c r="AR55" t="str">
        <f>""</f>
        <v/>
      </c>
      <c r="AS55" t="str">
        <f>""</f>
        <v/>
      </c>
      <c r="AT55" t="str">
        <f>""</f>
        <v/>
      </c>
      <c r="AU55" t="str">
        <f>""</f>
        <v/>
      </c>
      <c r="AV55" t="str">
        <f>""</f>
        <v/>
      </c>
      <c r="AW55" t="str">
        <f>""</f>
        <v/>
      </c>
      <c r="AX55" t="str">
        <f>""</f>
        <v/>
      </c>
      <c r="AY55" t="str">
        <f>""</f>
        <v/>
      </c>
      <c r="AZ55" t="str">
        <f>""</f>
        <v/>
      </c>
      <c r="BA55" t="str">
        <f>""</f>
        <v/>
      </c>
    </row>
    <row r="56" spans="2:53" x14ac:dyDescent="0.2">
      <c r="B56" t="str">
        <f>""</f>
        <v/>
      </c>
      <c r="C56" t="str">
        <f>""</f>
        <v/>
      </c>
      <c r="D56" t="str">
        <f>""</f>
        <v/>
      </c>
      <c r="E56" t="str">
        <f>""</f>
        <v/>
      </c>
      <c r="F56" t="str">
        <f>""</f>
        <v/>
      </c>
      <c r="G56" t="str">
        <f>""</f>
        <v/>
      </c>
      <c r="H56" t="str">
        <f>""</f>
        <v/>
      </c>
      <c r="I56" t="str">
        <f>""</f>
        <v/>
      </c>
      <c r="J56" t="str">
        <f>""</f>
        <v/>
      </c>
      <c r="K56" t="str">
        <f>""</f>
        <v/>
      </c>
      <c r="L56" t="str">
        <f>""</f>
        <v/>
      </c>
      <c r="M56" t="str">
        <f>"[.]"</f>
        <v>[.]</v>
      </c>
      <c r="N56" t="str">
        <f>""</f>
        <v/>
      </c>
      <c r="O56" t="str">
        <f>""</f>
        <v/>
      </c>
      <c r="P56" t="str">
        <f>""</f>
        <v/>
      </c>
      <c r="Q56" t="str">
        <f>""</f>
        <v/>
      </c>
      <c r="R56" t="str">
        <f>""</f>
        <v/>
      </c>
      <c r="S56" t="str">
        <f>""</f>
        <v/>
      </c>
      <c r="T56" t="str">
        <f>""</f>
        <v/>
      </c>
      <c r="U56" t="str">
        <f>""</f>
        <v/>
      </c>
      <c r="V56" t="str">
        <f>""</f>
        <v/>
      </c>
      <c r="W56" t="str">
        <f>""</f>
        <v/>
      </c>
      <c r="X56" t="str">
        <f>""</f>
        <v/>
      </c>
      <c r="Y56" t="str">
        <f>""</f>
        <v/>
      </c>
      <c r="Z56" t="str">
        <f>""</f>
        <v/>
      </c>
      <c r="AA56" t="str">
        <f>""</f>
        <v/>
      </c>
      <c r="AB56" t="str">
        <f>""</f>
        <v/>
      </c>
      <c r="AC56" t="str">
        <f>""</f>
        <v/>
      </c>
      <c r="AD56" t="str">
        <f>""</f>
        <v/>
      </c>
      <c r="AE56" t="str">
        <f>""</f>
        <v/>
      </c>
      <c r="AF56" t="str">
        <f>""</f>
        <v/>
      </c>
      <c r="AG56" t="str">
        <f>""</f>
        <v/>
      </c>
      <c r="AH56" t="str">
        <f>""</f>
        <v/>
      </c>
      <c r="AI56" t="str">
        <f>""</f>
        <v/>
      </c>
      <c r="AJ56" t="str">
        <f>""</f>
        <v/>
      </c>
      <c r="AK56" t="str">
        <f>""</f>
        <v/>
      </c>
      <c r="AL56" t="str">
        <f>""</f>
        <v/>
      </c>
      <c r="AM56" t="str">
        <f>""</f>
        <v/>
      </c>
      <c r="AN56" t="str">
        <f>""</f>
        <v/>
      </c>
      <c r="AO56" t="str">
        <f>""</f>
        <v/>
      </c>
      <c r="AP56" t="str">
        <f>""</f>
        <v/>
      </c>
      <c r="AQ56" t="str">
        <f>""</f>
        <v/>
      </c>
      <c r="AR56" t="str">
        <f>""</f>
        <v/>
      </c>
      <c r="AS56" t="str">
        <f>""</f>
        <v/>
      </c>
      <c r="AT56" t="str">
        <f>""</f>
        <v/>
      </c>
      <c r="AU56" t="str">
        <f>""</f>
        <v/>
      </c>
      <c r="AV56" t="str">
        <f>""</f>
        <v/>
      </c>
      <c r="AW56" t="str">
        <f>""</f>
        <v/>
      </c>
      <c r="AX56" t="str">
        <f>""</f>
        <v/>
      </c>
      <c r="AY56" t="str">
        <f>""</f>
        <v/>
      </c>
      <c r="AZ56" t="str">
        <f>""</f>
        <v/>
      </c>
      <c r="BA56" t="str">
        <f>""</f>
        <v/>
      </c>
    </row>
    <row r="57" spans="2:53" x14ac:dyDescent="0.2">
      <c r="B57" t="str">
        <f>"Share of household members who left household 1998-2007"</f>
        <v>Share of household members who left household 1998-2007</v>
      </c>
      <c r="C57" t="str">
        <f>""</f>
        <v/>
      </c>
      <c r="D57" t="str">
        <f>""</f>
        <v/>
      </c>
      <c r="E57" t="str">
        <f>""</f>
        <v/>
      </c>
      <c r="F57" t="str">
        <f>""</f>
        <v/>
      </c>
      <c r="G57" t="str">
        <f>""</f>
        <v/>
      </c>
      <c r="H57" t="str">
        <f>""</f>
        <v/>
      </c>
      <c r="I57" t="str">
        <f>""</f>
        <v/>
      </c>
      <c r="J57" t="str">
        <f>""</f>
        <v/>
      </c>
      <c r="K57" t="str">
        <f>""</f>
        <v/>
      </c>
      <c r="L57" t="str">
        <f>""</f>
        <v/>
      </c>
      <c r="M57" t="str">
        <f>""</f>
        <v/>
      </c>
      <c r="N57" t="str">
        <f>"-0.144"</f>
        <v>-0.144</v>
      </c>
      <c r="O57" t="str">
        <f>""</f>
        <v/>
      </c>
      <c r="P57" t="str">
        <f>""</f>
        <v/>
      </c>
      <c r="Q57" t="str">
        <f>""</f>
        <v/>
      </c>
      <c r="R57" t="str">
        <f>""</f>
        <v/>
      </c>
      <c r="S57" t="str">
        <f>""</f>
        <v/>
      </c>
      <c r="T57" t="str">
        <f>""</f>
        <v/>
      </c>
      <c r="U57" t="str">
        <f>""</f>
        <v/>
      </c>
      <c r="V57" t="str">
        <f>""</f>
        <v/>
      </c>
      <c r="W57" t="str">
        <f>""</f>
        <v/>
      </c>
      <c r="X57" t="str">
        <f>""</f>
        <v/>
      </c>
      <c r="Y57" t="str">
        <f>""</f>
        <v/>
      </c>
      <c r="Z57" t="str">
        <f>""</f>
        <v/>
      </c>
      <c r="AA57" t="str">
        <f>""</f>
        <v/>
      </c>
      <c r="AB57" t="str">
        <f>""</f>
        <v/>
      </c>
      <c r="AC57" t="str">
        <f>""</f>
        <v/>
      </c>
      <c r="AD57" t="str">
        <f>""</f>
        <v/>
      </c>
      <c r="AE57" t="str">
        <f>""</f>
        <v/>
      </c>
      <c r="AF57" t="str">
        <f>""</f>
        <v/>
      </c>
      <c r="AG57" t="str">
        <f>""</f>
        <v/>
      </c>
      <c r="AH57" t="str">
        <f>""</f>
        <v/>
      </c>
      <c r="AI57" t="str">
        <f>""</f>
        <v/>
      </c>
      <c r="AJ57" t="str">
        <f>""</f>
        <v/>
      </c>
      <c r="AK57" t="str">
        <f>""</f>
        <v/>
      </c>
      <c r="AL57" t="str">
        <f>""</f>
        <v/>
      </c>
      <c r="AM57" t="str">
        <f>""</f>
        <v/>
      </c>
      <c r="AN57" t="str">
        <f>""</f>
        <v/>
      </c>
      <c r="AO57" t="str">
        <f>""</f>
        <v/>
      </c>
      <c r="AP57" t="str">
        <f>""</f>
        <v/>
      </c>
      <c r="AQ57" t="str">
        <f>""</f>
        <v/>
      </c>
      <c r="AR57" t="str">
        <f>""</f>
        <v/>
      </c>
      <c r="AS57" t="str">
        <f>""</f>
        <v/>
      </c>
      <c r="AT57" t="str">
        <f>""</f>
        <v/>
      </c>
      <c r="AU57" t="str">
        <f>""</f>
        <v/>
      </c>
      <c r="AV57" t="str">
        <f>""</f>
        <v/>
      </c>
      <c r="AW57" t="str">
        <f>""</f>
        <v/>
      </c>
      <c r="AX57" t="str">
        <f>""</f>
        <v/>
      </c>
      <c r="AY57" t="str">
        <f>""</f>
        <v/>
      </c>
      <c r="AZ57" t="str">
        <f>""</f>
        <v/>
      </c>
      <c r="BA57" t="str">
        <f>""</f>
        <v/>
      </c>
    </row>
    <row r="58" spans="2:53" x14ac:dyDescent="0.2">
      <c r="B58" t="str">
        <f>""</f>
        <v/>
      </c>
      <c r="C58" t="str">
        <f>""</f>
        <v/>
      </c>
      <c r="D58" t="str">
        <f>""</f>
        <v/>
      </c>
      <c r="E58" t="str">
        <f>""</f>
        <v/>
      </c>
      <c r="F58" t="str">
        <f>""</f>
        <v/>
      </c>
      <c r="G58" t="str">
        <f>""</f>
        <v/>
      </c>
      <c r="H58" t="str">
        <f>""</f>
        <v/>
      </c>
      <c r="I58" t="str">
        <f>""</f>
        <v/>
      </c>
      <c r="J58" t="str">
        <f>""</f>
        <v/>
      </c>
      <c r="K58" t="str">
        <f>""</f>
        <v/>
      </c>
      <c r="L58" t="str">
        <f>""</f>
        <v/>
      </c>
      <c r="M58" t="str">
        <f>""</f>
        <v/>
      </c>
      <c r="N58" t="str">
        <f>"[0.139]"</f>
        <v>[0.139]</v>
      </c>
      <c r="O58" t="str">
        <f>""</f>
        <v/>
      </c>
      <c r="P58" t="str">
        <f>""</f>
        <v/>
      </c>
      <c r="Q58" t="str">
        <f>""</f>
        <v/>
      </c>
      <c r="R58" t="str">
        <f>""</f>
        <v/>
      </c>
      <c r="S58" t="str">
        <f>""</f>
        <v/>
      </c>
      <c r="T58" t="str">
        <f>""</f>
        <v/>
      </c>
      <c r="U58" t="str">
        <f>""</f>
        <v/>
      </c>
      <c r="V58" t="str">
        <f>""</f>
        <v/>
      </c>
      <c r="W58" t="str">
        <f>""</f>
        <v/>
      </c>
      <c r="X58" t="str">
        <f>""</f>
        <v/>
      </c>
      <c r="Y58" t="str">
        <f>""</f>
        <v/>
      </c>
      <c r="Z58" t="str">
        <f>""</f>
        <v/>
      </c>
      <c r="AA58" t="str">
        <f>""</f>
        <v/>
      </c>
      <c r="AB58" t="str">
        <f>""</f>
        <v/>
      </c>
      <c r="AC58" t="str">
        <f>""</f>
        <v/>
      </c>
      <c r="AD58" t="str">
        <f>""</f>
        <v/>
      </c>
      <c r="AE58" t="str">
        <f>""</f>
        <v/>
      </c>
      <c r="AF58" t="str">
        <f>""</f>
        <v/>
      </c>
      <c r="AG58" t="str">
        <f>""</f>
        <v/>
      </c>
      <c r="AH58" t="str">
        <f>""</f>
        <v/>
      </c>
      <c r="AI58" t="str">
        <f>""</f>
        <v/>
      </c>
      <c r="AJ58" t="str">
        <f>""</f>
        <v/>
      </c>
      <c r="AK58" t="str">
        <f>""</f>
        <v/>
      </c>
      <c r="AL58" t="str">
        <f>""</f>
        <v/>
      </c>
      <c r="AM58" t="str">
        <f>""</f>
        <v/>
      </c>
      <c r="AN58" t="str">
        <f>""</f>
        <v/>
      </c>
      <c r="AO58" t="str">
        <f>""</f>
        <v/>
      </c>
      <c r="AP58" t="str">
        <f>""</f>
        <v/>
      </c>
      <c r="AQ58" t="str">
        <f>""</f>
        <v/>
      </c>
      <c r="AR58" t="str">
        <f>""</f>
        <v/>
      </c>
      <c r="AS58" t="str">
        <f>""</f>
        <v/>
      </c>
      <c r="AT58" t="str">
        <f>""</f>
        <v/>
      </c>
      <c r="AU58" t="str">
        <f>""</f>
        <v/>
      </c>
      <c r="AV58" t="str">
        <f>""</f>
        <v/>
      </c>
      <c r="AW58" t="str">
        <f>""</f>
        <v/>
      </c>
      <c r="AX58" t="str">
        <f>""</f>
        <v/>
      </c>
      <c r="AY58" t="str">
        <f>""</f>
        <v/>
      </c>
      <c r="AZ58" t="str">
        <f>""</f>
        <v/>
      </c>
      <c r="BA58" t="str">
        <f>""</f>
        <v/>
      </c>
    </row>
    <row r="59" spans="2:53" x14ac:dyDescent="0.2">
      <c r="B59" t="str">
        <f>"Interaction"</f>
        <v>Interaction</v>
      </c>
      <c r="C59" t="str">
        <f>""</f>
        <v/>
      </c>
      <c r="D59" t="str">
        <f>""</f>
        <v/>
      </c>
      <c r="E59" t="str">
        <f>""</f>
        <v/>
      </c>
      <c r="F59" t="str">
        <f>""</f>
        <v/>
      </c>
      <c r="G59" t="str">
        <f>""</f>
        <v/>
      </c>
      <c r="H59" t="str">
        <f>""</f>
        <v/>
      </c>
      <c r="I59" t="str">
        <f>""</f>
        <v/>
      </c>
      <c r="J59" t="str">
        <f>""</f>
        <v/>
      </c>
      <c r="K59" t="str">
        <f>""</f>
        <v/>
      </c>
      <c r="L59" t="str">
        <f>""</f>
        <v/>
      </c>
      <c r="M59" t="str">
        <f>""</f>
        <v/>
      </c>
      <c r="N59" t="str">
        <f>"0.000"</f>
        <v>0.000</v>
      </c>
      <c r="O59" t="str">
        <f>""</f>
        <v/>
      </c>
      <c r="P59" t="str">
        <f>""</f>
        <v/>
      </c>
      <c r="Q59" t="str">
        <f>""</f>
        <v/>
      </c>
      <c r="R59" t="str">
        <f>""</f>
        <v/>
      </c>
      <c r="S59" t="str">
        <f>""</f>
        <v/>
      </c>
      <c r="T59" t="str">
        <f>""</f>
        <v/>
      </c>
      <c r="U59" t="str">
        <f>""</f>
        <v/>
      </c>
      <c r="V59" t="str">
        <f>""</f>
        <v/>
      </c>
      <c r="W59" t="str">
        <f>""</f>
        <v/>
      </c>
      <c r="X59" t="str">
        <f>""</f>
        <v/>
      </c>
      <c r="Y59" t="str">
        <f>""</f>
        <v/>
      </c>
      <c r="Z59" t="str">
        <f>""</f>
        <v/>
      </c>
      <c r="AA59" t="str">
        <f>""</f>
        <v/>
      </c>
      <c r="AB59" t="str">
        <f>""</f>
        <v/>
      </c>
      <c r="AC59" t="str">
        <f>""</f>
        <v/>
      </c>
      <c r="AD59" t="str">
        <f>""</f>
        <v/>
      </c>
      <c r="AE59" t="str">
        <f>""</f>
        <v/>
      </c>
      <c r="AF59" t="str">
        <f>""</f>
        <v/>
      </c>
      <c r="AG59" t="str">
        <f>""</f>
        <v/>
      </c>
      <c r="AH59" t="str">
        <f>""</f>
        <v/>
      </c>
      <c r="AI59" t="str">
        <f>""</f>
        <v/>
      </c>
      <c r="AJ59" t="str">
        <f>""</f>
        <v/>
      </c>
      <c r="AK59" t="str">
        <f>""</f>
        <v/>
      </c>
      <c r="AL59" t="str">
        <f>""</f>
        <v/>
      </c>
      <c r="AM59" t="str">
        <f>""</f>
        <v/>
      </c>
      <c r="AN59" t="str">
        <f>""</f>
        <v/>
      </c>
      <c r="AO59" t="str">
        <f>""</f>
        <v/>
      </c>
      <c r="AP59" t="str">
        <f>""</f>
        <v/>
      </c>
      <c r="AQ59" t="str">
        <f>""</f>
        <v/>
      </c>
      <c r="AR59" t="str">
        <f>""</f>
        <v/>
      </c>
      <c r="AS59" t="str">
        <f>""</f>
        <v/>
      </c>
      <c r="AT59" t="str">
        <f>""</f>
        <v/>
      </c>
      <c r="AU59" t="str">
        <f>""</f>
        <v/>
      </c>
      <c r="AV59" t="str">
        <f>""</f>
        <v/>
      </c>
      <c r="AW59" t="str">
        <f>""</f>
        <v/>
      </c>
      <c r="AX59" t="str">
        <f>""</f>
        <v/>
      </c>
      <c r="AY59" t="str">
        <f>""</f>
        <v/>
      </c>
      <c r="AZ59" t="str">
        <f>""</f>
        <v/>
      </c>
      <c r="BA59" t="str">
        <f>""</f>
        <v/>
      </c>
    </row>
    <row r="60" spans="2:53" x14ac:dyDescent="0.2">
      <c r="B60" t="str">
        <f>""</f>
        <v/>
      </c>
      <c r="C60" t="str">
        <f>""</f>
        <v/>
      </c>
      <c r="D60" t="str">
        <f>""</f>
        <v/>
      </c>
      <c r="E60" t="str">
        <f>""</f>
        <v/>
      </c>
      <c r="F60" t="str">
        <f>""</f>
        <v/>
      </c>
      <c r="G60" t="str">
        <f>""</f>
        <v/>
      </c>
      <c r="H60" t="str">
        <f>""</f>
        <v/>
      </c>
      <c r="I60" t="str">
        <f>""</f>
        <v/>
      </c>
      <c r="J60" t="str">
        <f>""</f>
        <v/>
      </c>
      <c r="K60" t="str">
        <f>""</f>
        <v/>
      </c>
      <c r="L60" t="str">
        <f>""</f>
        <v/>
      </c>
      <c r="M60" t="str">
        <f>""</f>
        <v/>
      </c>
      <c r="N60" t="str">
        <f>"[.]"</f>
        <v>[.]</v>
      </c>
      <c r="O60" t="str">
        <f>""</f>
        <v/>
      </c>
      <c r="P60" t="str">
        <f>""</f>
        <v/>
      </c>
      <c r="Q60" t="str">
        <f>""</f>
        <v/>
      </c>
      <c r="R60" t="str">
        <f>""</f>
        <v/>
      </c>
      <c r="S60" t="str">
        <f>""</f>
        <v/>
      </c>
      <c r="T60" t="str">
        <f>""</f>
        <v/>
      </c>
      <c r="U60" t="str">
        <f>""</f>
        <v/>
      </c>
      <c r="V60" t="str">
        <f>""</f>
        <v/>
      </c>
      <c r="W60" t="str">
        <f>""</f>
        <v/>
      </c>
      <c r="X60" t="str">
        <f>""</f>
        <v/>
      </c>
      <c r="Y60" t="str">
        <f>""</f>
        <v/>
      </c>
      <c r="Z60" t="str">
        <f>""</f>
        <v/>
      </c>
      <c r="AA60" t="str">
        <f>""</f>
        <v/>
      </c>
      <c r="AB60" t="str">
        <f>""</f>
        <v/>
      </c>
      <c r="AC60" t="str">
        <f>""</f>
        <v/>
      </c>
      <c r="AD60" t="str">
        <f>""</f>
        <v/>
      </c>
      <c r="AE60" t="str">
        <f>""</f>
        <v/>
      </c>
      <c r="AF60" t="str">
        <f>""</f>
        <v/>
      </c>
      <c r="AG60" t="str">
        <f>""</f>
        <v/>
      </c>
      <c r="AH60" t="str">
        <f>""</f>
        <v/>
      </c>
      <c r="AI60" t="str">
        <f>""</f>
        <v/>
      </c>
      <c r="AJ60" t="str">
        <f>""</f>
        <v/>
      </c>
      <c r="AK60" t="str">
        <f>""</f>
        <v/>
      </c>
      <c r="AL60" t="str">
        <f>""</f>
        <v/>
      </c>
      <c r="AM60" t="str">
        <f>""</f>
        <v/>
      </c>
      <c r="AN60" t="str">
        <f>""</f>
        <v/>
      </c>
      <c r="AO60" t="str">
        <f>""</f>
        <v/>
      </c>
      <c r="AP60" t="str">
        <f>""</f>
        <v/>
      </c>
      <c r="AQ60" t="str">
        <f>""</f>
        <v/>
      </c>
      <c r="AR60" t="str">
        <f>""</f>
        <v/>
      </c>
      <c r="AS60" t="str">
        <f>""</f>
        <v/>
      </c>
      <c r="AT60" t="str">
        <f>""</f>
        <v/>
      </c>
      <c r="AU60" t="str">
        <f>""</f>
        <v/>
      </c>
      <c r="AV60" t="str">
        <f>""</f>
        <v/>
      </c>
      <c r="AW60" t="str">
        <f>""</f>
        <v/>
      </c>
      <c r="AX60" t="str">
        <f>""</f>
        <v/>
      </c>
      <c r="AY60" t="str">
        <f>""</f>
        <v/>
      </c>
      <c r="AZ60" t="str">
        <f>""</f>
        <v/>
      </c>
      <c r="BA60" t="str">
        <f>""</f>
        <v/>
      </c>
    </row>
    <row r="61" spans="2:53" x14ac:dyDescent="0.2">
      <c r="B61" t="str">
        <f>"Theft of crops (yes=1) for a household in 1998-07"</f>
        <v>Theft of crops (yes=1) for a household in 1998-07</v>
      </c>
      <c r="C61" t="str">
        <f>""</f>
        <v/>
      </c>
      <c r="D61" t="str">
        <f>""</f>
        <v/>
      </c>
      <c r="E61" t="str">
        <f>""</f>
        <v/>
      </c>
      <c r="F61" t="str">
        <f>""</f>
        <v/>
      </c>
      <c r="G61" t="str">
        <f>""</f>
        <v/>
      </c>
      <c r="H61" t="str">
        <f>""</f>
        <v/>
      </c>
      <c r="I61" t="str">
        <f>""</f>
        <v/>
      </c>
      <c r="J61" t="str">
        <f>""</f>
        <v/>
      </c>
      <c r="K61" t="str">
        <f>""</f>
        <v/>
      </c>
      <c r="L61" t="str">
        <f>""</f>
        <v/>
      </c>
      <c r="M61" t="str">
        <f>""</f>
        <v/>
      </c>
      <c r="N61" t="str">
        <f>""</f>
        <v/>
      </c>
      <c r="O61" t="str">
        <f>"0.080"</f>
        <v>0.080</v>
      </c>
      <c r="P61" t="str">
        <f>"0.053"</f>
        <v>0.053</v>
      </c>
      <c r="Q61" t="str">
        <f>"0.026"</f>
        <v>0.026</v>
      </c>
      <c r="R61" t="str">
        <f>""</f>
        <v/>
      </c>
      <c r="S61" t="str">
        <f>""</f>
        <v/>
      </c>
      <c r="T61" t="str">
        <f>""</f>
        <v/>
      </c>
      <c r="U61" t="str">
        <f>""</f>
        <v/>
      </c>
      <c r="V61" t="str">
        <f>""</f>
        <v/>
      </c>
      <c r="W61" t="str">
        <f>""</f>
        <v/>
      </c>
      <c r="X61" t="str">
        <f>""</f>
        <v/>
      </c>
      <c r="Y61" t="str">
        <f>""</f>
        <v/>
      </c>
      <c r="Z61" t="str">
        <f>""</f>
        <v/>
      </c>
      <c r="AA61" t="str">
        <f>""</f>
        <v/>
      </c>
      <c r="AB61" t="str">
        <f>""</f>
        <v/>
      </c>
      <c r="AC61" t="str">
        <f>""</f>
        <v/>
      </c>
      <c r="AD61" t="str">
        <f>""</f>
        <v/>
      </c>
      <c r="AE61" t="str">
        <f>""</f>
        <v/>
      </c>
      <c r="AF61" t="str">
        <f>""</f>
        <v/>
      </c>
      <c r="AG61" t="str">
        <f>""</f>
        <v/>
      </c>
      <c r="AH61" t="str">
        <f>""</f>
        <v/>
      </c>
      <c r="AI61" t="str">
        <f>""</f>
        <v/>
      </c>
      <c r="AJ61" t="str">
        <f>""</f>
        <v/>
      </c>
      <c r="AK61" t="str">
        <f>""</f>
        <v/>
      </c>
      <c r="AL61" t="str">
        <f>""</f>
        <v/>
      </c>
      <c r="AM61" t="str">
        <f>""</f>
        <v/>
      </c>
      <c r="AN61" t="str">
        <f>""</f>
        <v/>
      </c>
      <c r="AO61" t="str">
        <f>""</f>
        <v/>
      </c>
      <c r="AP61" t="str">
        <f>""</f>
        <v/>
      </c>
      <c r="AQ61" t="str">
        <f>""</f>
        <v/>
      </c>
      <c r="AR61" t="str">
        <f>""</f>
        <v/>
      </c>
      <c r="AS61" t="str">
        <f>""</f>
        <v/>
      </c>
      <c r="AT61" t="str">
        <f>""</f>
        <v/>
      </c>
      <c r="AU61" t="str">
        <f>""</f>
        <v/>
      </c>
      <c r="AV61" t="str">
        <f>""</f>
        <v/>
      </c>
      <c r="AW61" t="str">
        <f>""</f>
        <v/>
      </c>
      <c r="AX61" t="str">
        <f>""</f>
        <v/>
      </c>
      <c r="AY61" t="str">
        <f>""</f>
        <v/>
      </c>
      <c r="AZ61" t="str">
        <f>""</f>
        <v/>
      </c>
      <c r="BA61" t="str">
        <f>""</f>
        <v/>
      </c>
    </row>
    <row r="62" spans="2:53" x14ac:dyDescent="0.2">
      <c r="B62" t="str">
        <f>""</f>
        <v/>
      </c>
      <c r="C62" t="str">
        <f>""</f>
        <v/>
      </c>
      <c r="D62" t="str">
        <f>""</f>
        <v/>
      </c>
      <c r="E62" t="str">
        <f>""</f>
        <v/>
      </c>
      <c r="F62" t="str">
        <f>""</f>
        <v/>
      </c>
      <c r="G62" t="str">
        <f>""</f>
        <v/>
      </c>
      <c r="H62" t="str">
        <f>""</f>
        <v/>
      </c>
      <c r="I62" t="str">
        <f>""</f>
        <v/>
      </c>
      <c r="J62" t="str">
        <f>""</f>
        <v/>
      </c>
      <c r="K62" t="str">
        <f>""</f>
        <v/>
      </c>
      <c r="L62" t="str">
        <f>""</f>
        <v/>
      </c>
      <c r="M62" t="str">
        <f>""</f>
        <v/>
      </c>
      <c r="N62" t="str">
        <f>""</f>
        <v/>
      </c>
      <c r="O62" t="str">
        <f>"[0.072]"</f>
        <v>[0.072]</v>
      </c>
      <c r="P62" t="str">
        <f>"[0.071]"</f>
        <v>[0.071]</v>
      </c>
      <c r="Q62" t="str">
        <f>"[0.071]"</f>
        <v>[0.071]</v>
      </c>
      <c r="R62" t="str">
        <f>""</f>
        <v/>
      </c>
      <c r="S62" t="str">
        <f>""</f>
        <v/>
      </c>
      <c r="T62" t="str">
        <f>""</f>
        <v/>
      </c>
      <c r="U62" t="str">
        <f>""</f>
        <v/>
      </c>
      <c r="V62" t="str">
        <f>""</f>
        <v/>
      </c>
      <c r="W62" t="str">
        <f>""</f>
        <v/>
      </c>
      <c r="X62" t="str">
        <f>""</f>
        <v/>
      </c>
      <c r="Y62" t="str">
        <f>""</f>
        <v/>
      </c>
      <c r="Z62" t="str">
        <f>""</f>
        <v/>
      </c>
      <c r="AA62" t="str">
        <f>""</f>
        <v/>
      </c>
      <c r="AB62" t="str">
        <f>""</f>
        <v/>
      </c>
      <c r="AC62" t="str">
        <f>""</f>
        <v/>
      </c>
      <c r="AD62" t="str">
        <f>""</f>
        <v/>
      </c>
      <c r="AE62" t="str">
        <f>""</f>
        <v/>
      </c>
      <c r="AF62" t="str">
        <f>""</f>
        <v/>
      </c>
      <c r="AG62" t="str">
        <f>""</f>
        <v/>
      </c>
      <c r="AH62" t="str">
        <f>""</f>
        <v/>
      </c>
      <c r="AI62" t="str">
        <f>""</f>
        <v/>
      </c>
      <c r="AJ62" t="str">
        <f>""</f>
        <v/>
      </c>
      <c r="AK62" t="str">
        <f>""</f>
        <v/>
      </c>
      <c r="AL62" t="str">
        <f>""</f>
        <v/>
      </c>
      <c r="AM62" t="str">
        <f>""</f>
        <v/>
      </c>
      <c r="AN62" t="str">
        <f>""</f>
        <v/>
      </c>
      <c r="AO62" t="str">
        <f>""</f>
        <v/>
      </c>
      <c r="AP62" t="str">
        <f>""</f>
        <v/>
      </c>
      <c r="AQ62" t="str">
        <f>""</f>
        <v/>
      </c>
      <c r="AR62" t="str">
        <f>""</f>
        <v/>
      </c>
      <c r="AS62" t="str">
        <f>""</f>
        <v/>
      </c>
      <c r="AT62" t="str">
        <f>""</f>
        <v/>
      </c>
      <c r="AU62" t="str">
        <f>""</f>
        <v/>
      </c>
      <c r="AV62" t="str">
        <f>""</f>
        <v/>
      </c>
      <c r="AW62" t="str">
        <f>""</f>
        <v/>
      </c>
      <c r="AX62" t="str">
        <f>""</f>
        <v/>
      </c>
      <c r="AY62" t="str">
        <f>""</f>
        <v/>
      </c>
      <c r="AZ62" t="str">
        <f>""</f>
        <v/>
      </c>
      <c r="BA62" t="str">
        <f>""</f>
        <v/>
      </c>
    </row>
    <row r="63" spans="2:53" x14ac:dyDescent="0.2">
      <c r="B63" t="str">
        <f>"At least 1 person left the household in a given year (yes=1)"</f>
        <v>At least 1 person left the household in a given year (yes=1)</v>
      </c>
      <c r="C63" t="str">
        <f>""</f>
        <v/>
      </c>
      <c r="D63" t="str">
        <f>""</f>
        <v/>
      </c>
      <c r="E63" t="str">
        <f>""</f>
        <v/>
      </c>
      <c r="F63" t="str">
        <f>""</f>
        <v/>
      </c>
      <c r="G63" t="str">
        <f>""</f>
        <v/>
      </c>
      <c r="H63" t="str">
        <f>""</f>
        <v/>
      </c>
      <c r="I63" t="str">
        <f>""</f>
        <v/>
      </c>
      <c r="J63" t="str">
        <f>""</f>
        <v/>
      </c>
      <c r="K63" t="str">
        <f>""</f>
        <v/>
      </c>
      <c r="L63" t="str">
        <f>""</f>
        <v/>
      </c>
      <c r="M63" t="str">
        <f>""</f>
        <v/>
      </c>
      <c r="N63" t="str">
        <f>""</f>
        <v/>
      </c>
      <c r="O63" t="str">
        <f>"0.077"</f>
        <v>0.077</v>
      </c>
      <c r="P63" t="str">
        <f>""</f>
        <v/>
      </c>
      <c r="Q63" t="str">
        <f>""</f>
        <v/>
      </c>
      <c r="R63" t="str">
        <f>""</f>
        <v/>
      </c>
      <c r="S63" t="str">
        <f>""</f>
        <v/>
      </c>
      <c r="T63" t="str">
        <f>""</f>
        <v/>
      </c>
      <c r="U63" t="str">
        <f>""</f>
        <v/>
      </c>
      <c r="V63" t="str">
        <f>""</f>
        <v/>
      </c>
      <c r="W63" t="str">
        <f>""</f>
        <v/>
      </c>
      <c r="X63" t="str">
        <f>""</f>
        <v/>
      </c>
      <c r="Y63" t="str">
        <f>""</f>
        <v/>
      </c>
      <c r="Z63" t="str">
        <f>""</f>
        <v/>
      </c>
      <c r="AA63" t="str">
        <f>""</f>
        <v/>
      </c>
      <c r="AB63" t="str">
        <f>""</f>
        <v/>
      </c>
      <c r="AC63" t="str">
        <f>""</f>
        <v/>
      </c>
      <c r="AD63" t="str">
        <f>""</f>
        <v/>
      </c>
      <c r="AE63" t="str">
        <f>""</f>
        <v/>
      </c>
      <c r="AF63" t="str">
        <f>""</f>
        <v/>
      </c>
      <c r="AG63" t="str">
        <f>""</f>
        <v/>
      </c>
      <c r="AH63" t="str">
        <f>""</f>
        <v/>
      </c>
      <c r="AI63" t="str">
        <f>""</f>
        <v/>
      </c>
      <c r="AJ63" t="str">
        <f>""</f>
        <v/>
      </c>
      <c r="AK63" t="str">
        <f>""</f>
        <v/>
      </c>
      <c r="AL63" t="str">
        <f>""</f>
        <v/>
      </c>
      <c r="AM63" t="str">
        <f>""</f>
        <v/>
      </c>
      <c r="AN63" t="str">
        <f>""</f>
        <v/>
      </c>
      <c r="AO63" t="str">
        <f>""</f>
        <v/>
      </c>
      <c r="AP63" t="str">
        <f>""</f>
        <v/>
      </c>
      <c r="AQ63" t="str">
        <f>""</f>
        <v/>
      </c>
      <c r="AR63" t="str">
        <f>""</f>
        <v/>
      </c>
      <c r="AS63" t="str">
        <f>""</f>
        <v/>
      </c>
      <c r="AT63" t="str">
        <f>""</f>
        <v/>
      </c>
      <c r="AU63" t="str">
        <f>""</f>
        <v/>
      </c>
      <c r="AV63" t="str">
        <f>""</f>
        <v/>
      </c>
      <c r="AW63" t="str">
        <f>""</f>
        <v/>
      </c>
      <c r="AX63" t="str">
        <f>""</f>
        <v/>
      </c>
      <c r="AY63" t="str">
        <f>""</f>
        <v/>
      </c>
      <c r="AZ63" t="str">
        <f>""</f>
        <v/>
      </c>
      <c r="BA63" t="str">
        <f>""</f>
        <v/>
      </c>
    </row>
    <row r="64" spans="2:53" x14ac:dyDescent="0.2">
      <c r="B64" t="str">
        <f>""</f>
        <v/>
      </c>
      <c r="C64" t="str">
        <f>""</f>
        <v/>
      </c>
      <c r="D64" t="str">
        <f>""</f>
        <v/>
      </c>
      <c r="E64" t="str">
        <f>""</f>
        <v/>
      </c>
      <c r="F64" t="str">
        <f>""</f>
        <v/>
      </c>
      <c r="G64" t="str">
        <f>""</f>
        <v/>
      </c>
      <c r="H64" t="str">
        <f>""</f>
        <v/>
      </c>
      <c r="I64" t="str">
        <f>""</f>
        <v/>
      </c>
      <c r="J64" t="str">
        <f>""</f>
        <v/>
      </c>
      <c r="K64" t="str">
        <f>""</f>
        <v/>
      </c>
      <c r="L64" t="str">
        <f>""</f>
        <v/>
      </c>
      <c r="M64" t="str">
        <f>""</f>
        <v/>
      </c>
      <c r="N64" t="str">
        <f>""</f>
        <v/>
      </c>
      <c r="O64" t="str">
        <f>"[0.089]"</f>
        <v>[0.089]</v>
      </c>
      <c r="P64" t="str">
        <f>""</f>
        <v/>
      </c>
      <c r="Q64" t="str">
        <f>""</f>
        <v/>
      </c>
      <c r="R64" t="str">
        <f>""</f>
        <v/>
      </c>
      <c r="S64" t="str">
        <f>""</f>
        <v/>
      </c>
      <c r="T64" t="str">
        <f>""</f>
        <v/>
      </c>
      <c r="U64" t="str">
        <f>""</f>
        <v/>
      </c>
      <c r="V64" t="str">
        <f>""</f>
        <v/>
      </c>
      <c r="W64" t="str">
        <f>""</f>
        <v/>
      </c>
      <c r="X64" t="str">
        <f>""</f>
        <v/>
      </c>
      <c r="Y64" t="str">
        <f>""</f>
        <v/>
      </c>
      <c r="Z64" t="str">
        <f>""</f>
        <v/>
      </c>
      <c r="AA64" t="str">
        <f>""</f>
        <v/>
      </c>
      <c r="AB64" t="str">
        <f>""</f>
        <v/>
      </c>
      <c r="AC64" t="str">
        <f>""</f>
        <v/>
      </c>
      <c r="AD64" t="str">
        <f>""</f>
        <v/>
      </c>
      <c r="AE64" t="str">
        <f>""</f>
        <v/>
      </c>
      <c r="AF64" t="str">
        <f>""</f>
        <v/>
      </c>
      <c r="AG64" t="str">
        <f>""</f>
        <v/>
      </c>
      <c r="AH64" t="str">
        <f>""</f>
        <v/>
      </c>
      <c r="AI64" t="str">
        <f>""</f>
        <v/>
      </c>
      <c r="AJ64" t="str">
        <f>""</f>
        <v/>
      </c>
      <c r="AK64" t="str">
        <f>""</f>
        <v/>
      </c>
      <c r="AL64" t="str">
        <f>""</f>
        <v/>
      </c>
      <c r="AM64" t="str">
        <f>""</f>
        <v/>
      </c>
      <c r="AN64" t="str">
        <f>""</f>
        <v/>
      </c>
      <c r="AO64" t="str">
        <f>""</f>
        <v/>
      </c>
      <c r="AP64" t="str">
        <f>""</f>
        <v/>
      </c>
      <c r="AQ64" t="str">
        <f>""</f>
        <v/>
      </c>
      <c r="AR64" t="str">
        <f>""</f>
        <v/>
      </c>
      <c r="AS64" t="str">
        <f>""</f>
        <v/>
      </c>
      <c r="AT64" t="str">
        <f>""</f>
        <v/>
      </c>
      <c r="AU64" t="str">
        <f>""</f>
        <v/>
      </c>
      <c r="AV64" t="str">
        <f>""</f>
        <v/>
      </c>
      <c r="AW64" t="str">
        <f>""</f>
        <v/>
      </c>
      <c r="AX64" t="str">
        <f>""</f>
        <v/>
      </c>
      <c r="AY64" t="str">
        <f>""</f>
        <v/>
      </c>
      <c r="AZ64" t="str">
        <f>""</f>
        <v/>
      </c>
      <c r="BA64" t="str">
        <f>""</f>
        <v/>
      </c>
    </row>
    <row r="65" spans="2:53" x14ac:dyDescent="0.2">
      <c r="B65" t="str">
        <f>"Interaction"</f>
        <v>Interaction</v>
      </c>
      <c r="C65" t="str">
        <f>""</f>
        <v/>
      </c>
      <c r="D65" t="str">
        <f>""</f>
        <v/>
      </c>
      <c r="E65" t="str">
        <f>""</f>
        <v/>
      </c>
      <c r="F65" t="str">
        <f>""</f>
        <v/>
      </c>
      <c r="G65" t="str">
        <f>""</f>
        <v/>
      </c>
      <c r="H65" t="str">
        <f>""</f>
        <v/>
      </c>
      <c r="I65" t="str">
        <f>""</f>
        <v/>
      </c>
      <c r="J65" t="str">
        <f>""</f>
        <v/>
      </c>
      <c r="K65" t="str">
        <f>""</f>
        <v/>
      </c>
      <c r="L65" t="str">
        <f>""</f>
        <v/>
      </c>
      <c r="M65" t="str">
        <f>""</f>
        <v/>
      </c>
      <c r="N65" t="str">
        <f>""</f>
        <v/>
      </c>
      <c r="O65" t="str">
        <f>"-0.249*"</f>
        <v>-0.249*</v>
      </c>
      <c r="P65" t="str">
        <f>""</f>
        <v/>
      </c>
      <c r="Q65" t="str">
        <f>""</f>
        <v/>
      </c>
      <c r="R65" t="str">
        <f>""</f>
        <v/>
      </c>
      <c r="S65" t="str">
        <f>""</f>
        <v/>
      </c>
      <c r="T65" t="str">
        <f>""</f>
        <v/>
      </c>
      <c r="U65" t="str">
        <f>""</f>
        <v/>
      </c>
      <c r="V65" t="str">
        <f>""</f>
        <v/>
      </c>
      <c r="W65" t="str">
        <f>""</f>
        <v/>
      </c>
      <c r="X65" t="str">
        <f>""</f>
        <v/>
      </c>
      <c r="Y65" t="str">
        <f>""</f>
        <v/>
      </c>
      <c r="Z65" t="str">
        <f>""</f>
        <v/>
      </c>
      <c r="AA65" t="str">
        <f>""</f>
        <v/>
      </c>
      <c r="AB65" t="str">
        <f>""</f>
        <v/>
      </c>
      <c r="AC65" t="str">
        <f>""</f>
        <v/>
      </c>
      <c r="AD65" t="str">
        <f>""</f>
        <v/>
      </c>
      <c r="AE65" t="str">
        <f>""</f>
        <v/>
      </c>
      <c r="AF65" t="str">
        <f>""</f>
        <v/>
      </c>
      <c r="AG65" t="str">
        <f>""</f>
        <v/>
      </c>
      <c r="AH65" t="str">
        <f>""</f>
        <v/>
      </c>
      <c r="AI65" t="str">
        <f>""</f>
        <v/>
      </c>
      <c r="AJ65" t="str">
        <f>""</f>
        <v/>
      </c>
      <c r="AK65" t="str">
        <f>""</f>
        <v/>
      </c>
      <c r="AL65" t="str">
        <f>""</f>
        <v/>
      </c>
      <c r="AM65" t="str">
        <f>""</f>
        <v/>
      </c>
      <c r="AN65" t="str">
        <f>""</f>
        <v/>
      </c>
      <c r="AO65" t="str">
        <f>""</f>
        <v/>
      </c>
      <c r="AP65" t="str">
        <f>""</f>
        <v/>
      </c>
      <c r="AQ65" t="str">
        <f>""</f>
        <v/>
      </c>
      <c r="AR65" t="str">
        <f>""</f>
        <v/>
      </c>
      <c r="AS65" t="str">
        <f>""</f>
        <v/>
      </c>
      <c r="AT65" t="str">
        <f>""</f>
        <v/>
      </c>
      <c r="AU65" t="str">
        <f>""</f>
        <v/>
      </c>
      <c r="AV65" t="str">
        <f>""</f>
        <v/>
      </c>
      <c r="AW65" t="str">
        <f>""</f>
        <v/>
      </c>
      <c r="AX65" t="str">
        <f>""</f>
        <v/>
      </c>
      <c r="AY65" t="str">
        <f>""</f>
        <v/>
      </c>
      <c r="AZ65" t="str">
        <f>""</f>
        <v/>
      </c>
      <c r="BA65" t="str">
        <f>""</f>
        <v/>
      </c>
    </row>
    <row r="66" spans="2:53" x14ac:dyDescent="0.2">
      <c r="B66" t="str">
        <f>""</f>
        <v/>
      </c>
      <c r="C66" t="str">
        <f>""</f>
        <v/>
      </c>
      <c r="D66" t="str">
        <f>""</f>
        <v/>
      </c>
      <c r="E66" t="str">
        <f>""</f>
        <v/>
      </c>
      <c r="F66" t="str">
        <f>""</f>
        <v/>
      </c>
      <c r="G66" t="str">
        <f>""</f>
        <v/>
      </c>
      <c r="H66" t="str">
        <f>""</f>
        <v/>
      </c>
      <c r="I66" t="str">
        <f>""</f>
        <v/>
      </c>
      <c r="J66" t="str">
        <f>""</f>
        <v/>
      </c>
      <c r="K66" t="str">
        <f>""</f>
        <v/>
      </c>
      <c r="L66" t="str">
        <f>""</f>
        <v/>
      </c>
      <c r="M66" t="str">
        <f>""</f>
        <v/>
      </c>
      <c r="N66" t="str">
        <f>""</f>
        <v/>
      </c>
      <c r="O66" t="str">
        <f>"[0.139]"</f>
        <v>[0.139]</v>
      </c>
      <c r="P66" t="str">
        <f>""</f>
        <v/>
      </c>
      <c r="Q66" t="str">
        <f>""</f>
        <v/>
      </c>
      <c r="R66" t="str">
        <f>""</f>
        <v/>
      </c>
      <c r="S66" t="str">
        <f>""</f>
        <v/>
      </c>
      <c r="T66" t="str">
        <f>""</f>
        <v/>
      </c>
      <c r="U66" t="str">
        <f>""</f>
        <v/>
      </c>
      <c r="V66" t="str">
        <f>""</f>
        <v/>
      </c>
      <c r="W66" t="str">
        <f>""</f>
        <v/>
      </c>
      <c r="X66" t="str">
        <f>""</f>
        <v/>
      </c>
      <c r="Y66" t="str">
        <f>""</f>
        <v/>
      </c>
      <c r="Z66" t="str">
        <f>""</f>
        <v/>
      </c>
      <c r="AA66" t="str">
        <f>""</f>
        <v/>
      </c>
      <c r="AB66" t="str">
        <f>""</f>
        <v/>
      </c>
      <c r="AC66" t="str">
        <f>""</f>
        <v/>
      </c>
      <c r="AD66" t="str">
        <f>""</f>
        <v/>
      </c>
      <c r="AE66" t="str">
        <f>""</f>
        <v/>
      </c>
      <c r="AF66" t="str">
        <f>""</f>
        <v/>
      </c>
      <c r="AG66" t="str">
        <f>""</f>
        <v/>
      </c>
      <c r="AH66" t="str">
        <f>""</f>
        <v/>
      </c>
      <c r="AI66" t="str">
        <f>""</f>
        <v/>
      </c>
      <c r="AJ66" t="str">
        <f>""</f>
        <v/>
      </c>
      <c r="AK66" t="str">
        <f>""</f>
        <v/>
      </c>
      <c r="AL66" t="str">
        <f>""</f>
        <v/>
      </c>
      <c r="AM66" t="str">
        <f>""</f>
        <v/>
      </c>
      <c r="AN66" t="str">
        <f>""</f>
        <v/>
      </c>
      <c r="AO66" t="str">
        <f>""</f>
        <v/>
      </c>
      <c r="AP66" t="str">
        <f>""</f>
        <v/>
      </c>
      <c r="AQ66" t="str">
        <f>""</f>
        <v/>
      </c>
      <c r="AR66" t="str">
        <f>""</f>
        <v/>
      </c>
      <c r="AS66" t="str">
        <f>""</f>
        <v/>
      </c>
      <c r="AT66" t="str">
        <f>""</f>
        <v/>
      </c>
      <c r="AU66" t="str">
        <f>""</f>
        <v/>
      </c>
      <c r="AV66" t="str">
        <f>""</f>
        <v/>
      </c>
      <c r="AW66" t="str">
        <f>""</f>
        <v/>
      </c>
      <c r="AX66" t="str">
        <f>""</f>
        <v/>
      </c>
      <c r="AY66" t="str">
        <f>""</f>
        <v/>
      </c>
      <c r="AZ66" t="str">
        <f>""</f>
        <v/>
      </c>
      <c r="BA66" t="str">
        <f>""</f>
        <v/>
      </c>
    </row>
    <row r="67" spans="2:53" x14ac:dyDescent="0.2">
      <c r="B67" t="str">
        <f>"Number of members who left household 1998-2007"</f>
        <v>Number of members who left household 1998-2007</v>
      </c>
      <c r="C67" t="str">
        <f>""</f>
        <v/>
      </c>
      <c r="D67" t="str">
        <f>""</f>
        <v/>
      </c>
      <c r="E67" t="str">
        <f>""</f>
        <v/>
      </c>
      <c r="F67" t="str">
        <f>""</f>
        <v/>
      </c>
      <c r="G67" t="str">
        <f>""</f>
        <v/>
      </c>
      <c r="H67" t="str">
        <f>""</f>
        <v/>
      </c>
      <c r="I67" t="str">
        <f>""</f>
        <v/>
      </c>
      <c r="J67" t="str">
        <f>""</f>
        <v/>
      </c>
      <c r="K67" t="str">
        <f>""</f>
        <v/>
      </c>
      <c r="L67" t="str">
        <f>""</f>
        <v/>
      </c>
      <c r="M67" t="str">
        <f>""</f>
        <v/>
      </c>
      <c r="N67" t="str">
        <f>""</f>
        <v/>
      </c>
      <c r="O67" t="str">
        <f>""</f>
        <v/>
      </c>
      <c r="P67" t="str">
        <f>"-0.005"</f>
        <v>-0.005</v>
      </c>
      <c r="Q67" t="str">
        <f>""</f>
        <v/>
      </c>
      <c r="R67" t="str">
        <f>""</f>
        <v/>
      </c>
      <c r="S67" t="str">
        <f>""</f>
        <v/>
      </c>
      <c r="T67" t="str">
        <f>""</f>
        <v/>
      </c>
      <c r="U67" t="str">
        <f>""</f>
        <v/>
      </c>
      <c r="V67" t="str">
        <f>""</f>
        <v/>
      </c>
      <c r="W67" t="str">
        <f>""</f>
        <v/>
      </c>
      <c r="X67" t="str">
        <f>""</f>
        <v/>
      </c>
      <c r="Y67" t="str">
        <f>""</f>
        <v/>
      </c>
      <c r="Z67" t="str">
        <f>""</f>
        <v/>
      </c>
      <c r="AA67" t="str">
        <f>""</f>
        <v/>
      </c>
      <c r="AB67" t="str">
        <f>""</f>
        <v/>
      </c>
      <c r="AC67" t="str">
        <f>""</f>
        <v/>
      </c>
      <c r="AD67" t="str">
        <f>""</f>
        <v/>
      </c>
      <c r="AE67" t="str">
        <f>""</f>
        <v/>
      </c>
      <c r="AF67" t="str">
        <f>""</f>
        <v/>
      </c>
      <c r="AG67" t="str">
        <f>""</f>
        <v/>
      </c>
      <c r="AH67" t="str">
        <f>""</f>
        <v/>
      </c>
      <c r="AI67" t="str">
        <f>""</f>
        <v/>
      </c>
      <c r="AJ67" t="str">
        <f>""</f>
        <v/>
      </c>
      <c r="AK67" t="str">
        <f>""</f>
        <v/>
      </c>
      <c r="AL67" t="str">
        <f>""</f>
        <v/>
      </c>
      <c r="AM67" t="str">
        <f>""</f>
        <v/>
      </c>
      <c r="AN67" t="str">
        <f>""</f>
        <v/>
      </c>
      <c r="AO67" t="str">
        <f>""</f>
        <v/>
      </c>
      <c r="AP67" t="str">
        <f>""</f>
        <v/>
      </c>
      <c r="AQ67" t="str">
        <f>""</f>
        <v/>
      </c>
      <c r="AR67" t="str">
        <f>""</f>
        <v/>
      </c>
      <c r="AS67" t="str">
        <f>""</f>
        <v/>
      </c>
      <c r="AT67" t="str">
        <f>""</f>
        <v/>
      </c>
      <c r="AU67" t="str">
        <f>""</f>
        <v/>
      </c>
      <c r="AV67" t="str">
        <f>""</f>
        <v/>
      </c>
      <c r="AW67" t="str">
        <f>""</f>
        <v/>
      </c>
      <c r="AX67" t="str">
        <f>""</f>
        <v/>
      </c>
      <c r="AY67" t="str">
        <f>""</f>
        <v/>
      </c>
      <c r="AZ67" t="str">
        <f>""</f>
        <v/>
      </c>
      <c r="BA67" t="str">
        <f>""</f>
        <v/>
      </c>
    </row>
    <row r="68" spans="2:53" x14ac:dyDescent="0.2">
      <c r="B68" t="str">
        <f>""</f>
        <v/>
      </c>
      <c r="C68" t="str">
        <f>""</f>
        <v/>
      </c>
      <c r="D68" t="str">
        <f>""</f>
        <v/>
      </c>
      <c r="E68" t="str">
        <f>""</f>
        <v/>
      </c>
      <c r="F68" t="str">
        <f>""</f>
        <v/>
      </c>
      <c r="G68" t="str">
        <f>""</f>
        <v/>
      </c>
      <c r="H68" t="str">
        <f>""</f>
        <v/>
      </c>
      <c r="I68" t="str">
        <f>""</f>
        <v/>
      </c>
      <c r="J68" t="str">
        <f>""</f>
        <v/>
      </c>
      <c r="K68" t="str">
        <f>""</f>
        <v/>
      </c>
      <c r="L68" t="str">
        <f>""</f>
        <v/>
      </c>
      <c r="M68" t="str">
        <f>""</f>
        <v/>
      </c>
      <c r="N68" t="str">
        <f>""</f>
        <v/>
      </c>
      <c r="O68" t="str">
        <f>""</f>
        <v/>
      </c>
      <c r="P68" t="str">
        <f>"[0.052]"</f>
        <v>[0.052]</v>
      </c>
      <c r="Q68" t="str">
        <f>""</f>
        <v/>
      </c>
      <c r="R68" t="str">
        <f>""</f>
        <v/>
      </c>
      <c r="S68" t="str">
        <f>""</f>
        <v/>
      </c>
      <c r="T68" t="str">
        <f>""</f>
        <v/>
      </c>
      <c r="U68" t="str">
        <f>""</f>
        <v/>
      </c>
      <c r="V68" t="str">
        <f>""</f>
        <v/>
      </c>
      <c r="W68" t="str">
        <f>""</f>
        <v/>
      </c>
      <c r="X68" t="str">
        <f>""</f>
        <v/>
      </c>
      <c r="Y68" t="str">
        <f>""</f>
        <v/>
      </c>
      <c r="Z68" t="str">
        <f>""</f>
        <v/>
      </c>
      <c r="AA68" t="str">
        <f>""</f>
        <v/>
      </c>
      <c r="AB68" t="str">
        <f>""</f>
        <v/>
      </c>
      <c r="AC68" t="str">
        <f>""</f>
        <v/>
      </c>
      <c r="AD68" t="str">
        <f>""</f>
        <v/>
      </c>
      <c r="AE68" t="str">
        <f>""</f>
        <v/>
      </c>
      <c r="AF68" t="str">
        <f>""</f>
        <v/>
      </c>
      <c r="AG68" t="str">
        <f>""</f>
        <v/>
      </c>
      <c r="AH68" t="str">
        <f>""</f>
        <v/>
      </c>
      <c r="AI68" t="str">
        <f>""</f>
        <v/>
      </c>
      <c r="AJ68" t="str">
        <f>""</f>
        <v/>
      </c>
      <c r="AK68" t="str">
        <f>""</f>
        <v/>
      </c>
      <c r="AL68" t="str">
        <f>""</f>
        <v/>
      </c>
      <c r="AM68" t="str">
        <f>""</f>
        <v/>
      </c>
      <c r="AN68" t="str">
        <f>""</f>
        <v/>
      </c>
      <c r="AO68" t="str">
        <f>""</f>
        <v/>
      </c>
      <c r="AP68" t="str">
        <f>""</f>
        <v/>
      </c>
      <c r="AQ68" t="str">
        <f>""</f>
        <v/>
      </c>
      <c r="AR68" t="str">
        <f>""</f>
        <v/>
      </c>
      <c r="AS68" t="str">
        <f>""</f>
        <v/>
      </c>
      <c r="AT68" t="str">
        <f>""</f>
        <v/>
      </c>
      <c r="AU68" t="str">
        <f>""</f>
        <v/>
      </c>
      <c r="AV68" t="str">
        <f>""</f>
        <v/>
      </c>
      <c r="AW68" t="str">
        <f>""</f>
        <v/>
      </c>
      <c r="AX68" t="str">
        <f>""</f>
        <v/>
      </c>
      <c r="AY68" t="str">
        <f>""</f>
        <v/>
      </c>
      <c r="AZ68" t="str">
        <f>""</f>
        <v/>
      </c>
      <c r="BA68" t="str">
        <f>""</f>
        <v/>
      </c>
    </row>
    <row r="69" spans="2:53" x14ac:dyDescent="0.2">
      <c r="B69" t="str">
        <f>"Interaction"</f>
        <v>Interaction</v>
      </c>
      <c r="C69" t="str">
        <f>""</f>
        <v/>
      </c>
      <c r="D69" t="str">
        <f>""</f>
        <v/>
      </c>
      <c r="E69" t="str">
        <f>""</f>
        <v/>
      </c>
      <c r="F69" t="str">
        <f>""</f>
        <v/>
      </c>
      <c r="G69" t="str">
        <f>""</f>
        <v/>
      </c>
      <c r="H69" t="str">
        <f>""</f>
        <v/>
      </c>
      <c r="I69" t="str">
        <f>""</f>
        <v/>
      </c>
      <c r="J69" t="str">
        <f>""</f>
        <v/>
      </c>
      <c r="K69" t="str">
        <f>""</f>
        <v/>
      </c>
      <c r="L69" t="str">
        <f>""</f>
        <v/>
      </c>
      <c r="M69" t="str">
        <f>""</f>
        <v/>
      </c>
      <c r="N69" t="str">
        <f>""</f>
        <v/>
      </c>
      <c r="O69" t="str">
        <f>""</f>
        <v/>
      </c>
      <c r="P69" t="str">
        <f>"-0.096"</f>
        <v>-0.096</v>
      </c>
      <c r="Q69" t="str">
        <f>""</f>
        <v/>
      </c>
      <c r="R69" t="str">
        <f>""</f>
        <v/>
      </c>
      <c r="S69" t="str">
        <f>""</f>
        <v/>
      </c>
      <c r="T69" t="str">
        <f>""</f>
        <v/>
      </c>
      <c r="U69" t="str">
        <f>""</f>
        <v/>
      </c>
      <c r="V69" t="str">
        <f>""</f>
        <v/>
      </c>
      <c r="W69" t="str">
        <f>""</f>
        <v/>
      </c>
      <c r="X69" t="str">
        <f>""</f>
        <v/>
      </c>
      <c r="Y69" t="str">
        <f>""</f>
        <v/>
      </c>
      <c r="Z69" t="str">
        <f>""</f>
        <v/>
      </c>
      <c r="AA69" t="str">
        <f>""</f>
        <v/>
      </c>
      <c r="AB69" t="str">
        <f>""</f>
        <v/>
      </c>
      <c r="AC69" t="str">
        <f>""</f>
        <v/>
      </c>
      <c r="AD69" t="str">
        <f>""</f>
        <v/>
      </c>
      <c r="AE69" t="str">
        <f>""</f>
        <v/>
      </c>
      <c r="AF69" t="str">
        <f>""</f>
        <v/>
      </c>
      <c r="AG69" t="str">
        <f>""</f>
        <v/>
      </c>
      <c r="AH69" t="str">
        <f>""</f>
        <v/>
      </c>
      <c r="AI69" t="str">
        <f>""</f>
        <v/>
      </c>
      <c r="AJ69" t="str">
        <f>""</f>
        <v/>
      </c>
      <c r="AK69" t="str">
        <f>""</f>
        <v/>
      </c>
      <c r="AL69" t="str">
        <f>""</f>
        <v/>
      </c>
      <c r="AM69" t="str">
        <f>""</f>
        <v/>
      </c>
      <c r="AN69" t="str">
        <f>""</f>
        <v/>
      </c>
      <c r="AO69" t="str">
        <f>""</f>
        <v/>
      </c>
      <c r="AP69" t="str">
        <f>""</f>
        <v/>
      </c>
      <c r="AQ69" t="str">
        <f>""</f>
        <v/>
      </c>
      <c r="AR69" t="str">
        <f>""</f>
        <v/>
      </c>
      <c r="AS69" t="str">
        <f>""</f>
        <v/>
      </c>
      <c r="AT69" t="str">
        <f>""</f>
        <v/>
      </c>
      <c r="AU69" t="str">
        <f>""</f>
        <v/>
      </c>
      <c r="AV69" t="str">
        <f>""</f>
        <v/>
      </c>
      <c r="AW69" t="str">
        <f>""</f>
        <v/>
      </c>
      <c r="AX69" t="str">
        <f>""</f>
        <v/>
      </c>
      <c r="AY69" t="str">
        <f>""</f>
        <v/>
      </c>
      <c r="AZ69" t="str">
        <f>""</f>
        <v/>
      </c>
      <c r="BA69" t="str">
        <f>""</f>
        <v/>
      </c>
    </row>
    <row r="70" spans="2:53" x14ac:dyDescent="0.2">
      <c r="B70" t="str">
        <f>""</f>
        <v/>
      </c>
      <c r="C70" t="str">
        <f>""</f>
        <v/>
      </c>
      <c r="D70" t="str">
        <f>""</f>
        <v/>
      </c>
      <c r="E70" t="str">
        <f>""</f>
        <v/>
      </c>
      <c r="F70" t="str">
        <f>""</f>
        <v/>
      </c>
      <c r="G70" t="str">
        <f>""</f>
        <v/>
      </c>
      <c r="H70" t="str">
        <f>""</f>
        <v/>
      </c>
      <c r="I70" t="str">
        <f>""</f>
        <v/>
      </c>
      <c r="J70" t="str">
        <f>""</f>
        <v/>
      </c>
      <c r="K70" t="str">
        <f>""</f>
        <v/>
      </c>
      <c r="L70" t="str">
        <f>""</f>
        <v/>
      </c>
      <c r="M70" t="str">
        <f>""</f>
        <v/>
      </c>
      <c r="N70" t="str">
        <f>""</f>
        <v/>
      </c>
      <c r="O70" t="str">
        <f>""</f>
        <v/>
      </c>
      <c r="P70" t="str">
        <f>"[0.078]"</f>
        <v>[0.078]</v>
      </c>
      <c r="Q70" t="str">
        <f>""</f>
        <v/>
      </c>
      <c r="R70" t="str">
        <f>""</f>
        <v/>
      </c>
      <c r="S70" t="str">
        <f>""</f>
        <v/>
      </c>
      <c r="T70" t="str">
        <f>""</f>
        <v/>
      </c>
      <c r="U70" t="str">
        <f>""</f>
        <v/>
      </c>
      <c r="V70" t="str">
        <f>""</f>
        <v/>
      </c>
      <c r="W70" t="str">
        <f>""</f>
        <v/>
      </c>
      <c r="X70" t="str">
        <f>""</f>
        <v/>
      </c>
      <c r="Y70" t="str">
        <f>""</f>
        <v/>
      </c>
      <c r="Z70" t="str">
        <f>""</f>
        <v/>
      </c>
      <c r="AA70" t="str">
        <f>""</f>
        <v/>
      </c>
      <c r="AB70" t="str">
        <f>""</f>
        <v/>
      </c>
      <c r="AC70" t="str">
        <f>""</f>
        <v/>
      </c>
      <c r="AD70" t="str">
        <f>""</f>
        <v/>
      </c>
      <c r="AE70" t="str">
        <f>""</f>
        <v/>
      </c>
      <c r="AF70" t="str">
        <f>""</f>
        <v/>
      </c>
      <c r="AG70" t="str">
        <f>""</f>
        <v/>
      </c>
      <c r="AH70" t="str">
        <f>""</f>
        <v/>
      </c>
      <c r="AI70" t="str">
        <f>""</f>
        <v/>
      </c>
      <c r="AJ70" t="str">
        <f>""</f>
        <v/>
      </c>
      <c r="AK70" t="str">
        <f>""</f>
        <v/>
      </c>
      <c r="AL70" t="str">
        <f>""</f>
        <v/>
      </c>
      <c r="AM70" t="str">
        <f>""</f>
        <v/>
      </c>
      <c r="AN70" t="str">
        <f>""</f>
        <v/>
      </c>
      <c r="AO70" t="str">
        <f>""</f>
        <v/>
      </c>
      <c r="AP70" t="str">
        <f>""</f>
        <v/>
      </c>
      <c r="AQ70" t="str">
        <f>""</f>
        <v/>
      </c>
      <c r="AR70" t="str">
        <f>""</f>
        <v/>
      </c>
      <c r="AS70" t="str">
        <f>""</f>
        <v/>
      </c>
      <c r="AT70" t="str">
        <f>""</f>
        <v/>
      </c>
      <c r="AU70" t="str">
        <f>""</f>
        <v/>
      </c>
      <c r="AV70" t="str">
        <f>""</f>
        <v/>
      </c>
      <c r="AW70" t="str">
        <f>""</f>
        <v/>
      </c>
      <c r="AX70" t="str">
        <f>""</f>
        <v/>
      </c>
      <c r="AY70" t="str">
        <f>""</f>
        <v/>
      </c>
      <c r="AZ70" t="str">
        <f>""</f>
        <v/>
      </c>
      <c r="BA70" t="str">
        <f>""</f>
        <v/>
      </c>
    </row>
    <row r="71" spans="2:53" x14ac:dyDescent="0.2">
      <c r="B71" t="str">
        <f>"Share of household members who left household 1998-2007"</f>
        <v>Share of household members who left household 1998-2007</v>
      </c>
      <c r="C71" t="str">
        <f>""</f>
        <v/>
      </c>
      <c r="D71" t="str">
        <f>""</f>
        <v/>
      </c>
      <c r="E71" t="str">
        <f>""</f>
        <v/>
      </c>
      <c r="F71" t="str">
        <f>""</f>
        <v/>
      </c>
      <c r="G71" t="str">
        <f>""</f>
        <v/>
      </c>
      <c r="H71" t="str">
        <f>""</f>
        <v/>
      </c>
      <c r="I71" t="str">
        <f>""</f>
        <v/>
      </c>
      <c r="J71" t="str">
        <f>""</f>
        <v/>
      </c>
      <c r="K71" t="str">
        <f>""</f>
        <v/>
      </c>
      <c r="L71" t="str">
        <f>""</f>
        <v/>
      </c>
      <c r="M71" t="str">
        <f>""</f>
        <v/>
      </c>
      <c r="N71" t="str">
        <f>""</f>
        <v/>
      </c>
      <c r="O71" t="str">
        <f>""</f>
        <v/>
      </c>
      <c r="P71" t="str">
        <f>""</f>
        <v/>
      </c>
      <c r="Q71" t="str">
        <f>"-0.072"</f>
        <v>-0.072</v>
      </c>
      <c r="R71" t="str">
        <f>""</f>
        <v/>
      </c>
      <c r="S71" t="str">
        <f>""</f>
        <v/>
      </c>
      <c r="T71" t="str">
        <f>""</f>
        <v/>
      </c>
      <c r="U71" t="str">
        <f>""</f>
        <v/>
      </c>
      <c r="V71" t="str">
        <f>""</f>
        <v/>
      </c>
      <c r="W71" t="str">
        <f>""</f>
        <v/>
      </c>
      <c r="X71" t="str">
        <f>""</f>
        <v/>
      </c>
      <c r="Y71" t="str">
        <f>""</f>
        <v/>
      </c>
      <c r="Z71" t="str">
        <f>""</f>
        <v/>
      </c>
      <c r="AA71" t="str">
        <f>""</f>
        <v/>
      </c>
      <c r="AB71" t="str">
        <f>""</f>
        <v/>
      </c>
      <c r="AC71" t="str">
        <f>""</f>
        <v/>
      </c>
      <c r="AD71" t="str">
        <f>""</f>
        <v/>
      </c>
      <c r="AE71" t="str">
        <f>""</f>
        <v/>
      </c>
      <c r="AF71" t="str">
        <f>""</f>
        <v/>
      </c>
      <c r="AG71" t="str">
        <f>""</f>
        <v/>
      </c>
      <c r="AH71" t="str">
        <f>""</f>
        <v/>
      </c>
      <c r="AI71" t="str">
        <f>""</f>
        <v/>
      </c>
      <c r="AJ71" t="str">
        <f>""</f>
        <v/>
      </c>
      <c r="AK71" t="str">
        <f>""</f>
        <v/>
      </c>
      <c r="AL71" t="str">
        <f>""</f>
        <v/>
      </c>
      <c r="AM71" t="str">
        <f>""</f>
        <v/>
      </c>
      <c r="AN71" t="str">
        <f>""</f>
        <v/>
      </c>
      <c r="AO71" t="str">
        <f>""</f>
        <v/>
      </c>
      <c r="AP71" t="str">
        <f>""</f>
        <v/>
      </c>
      <c r="AQ71" t="str">
        <f>""</f>
        <v/>
      </c>
      <c r="AR71" t="str">
        <f>""</f>
        <v/>
      </c>
      <c r="AS71" t="str">
        <f>""</f>
        <v/>
      </c>
      <c r="AT71" t="str">
        <f>""</f>
        <v/>
      </c>
      <c r="AU71" t="str">
        <f>""</f>
        <v/>
      </c>
      <c r="AV71" t="str">
        <f>""</f>
        <v/>
      </c>
      <c r="AW71" t="str">
        <f>""</f>
        <v/>
      </c>
      <c r="AX71" t="str">
        <f>""</f>
        <v/>
      </c>
      <c r="AY71" t="str">
        <f>""</f>
        <v/>
      </c>
      <c r="AZ71" t="str">
        <f>""</f>
        <v/>
      </c>
      <c r="BA71" t="str">
        <f>""</f>
        <v/>
      </c>
    </row>
    <row r="72" spans="2:53" x14ac:dyDescent="0.2">
      <c r="B72" t="str">
        <f>""</f>
        <v/>
      </c>
      <c r="C72" t="str">
        <f>""</f>
        <v/>
      </c>
      <c r="D72" t="str">
        <f>""</f>
        <v/>
      </c>
      <c r="E72" t="str">
        <f>""</f>
        <v/>
      </c>
      <c r="F72" t="str">
        <f>""</f>
        <v/>
      </c>
      <c r="G72" t="str">
        <f>""</f>
        <v/>
      </c>
      <c r="H72" t="str">
        <f>""</f>
        <v/>
      </c>
      <c r="I72" t="str">
        <f>""</f>
        <v/>
      </c>
      <c r="J72" t="str">
        <f>""</f>
        <v/>
      </c>
      <c r="K72" t="str">
        <f>""</f>
        <v/>
      </c>
      <c r="L72" t="str">
        <f>""</f>
        <v/>
      </c>
      <c r="M72" t="str">
        <f>""</f>
        <v/>
      </c>
      <c r="N72" t="str">
        <f>""</f>
        <v/>
      </c>
      <c r="O72" t="str">
        <f>""</f>
        <v/>
      </c>
      <c r="P72" t="str">
        <f>""</f>
        <v/>
      </c>
      <c r="Q72" t="str">
        <f>"[0.187]"</f>
        <v>[0.187]</v>
      </c>
      <c r="R72" t="str">
        <f>""</f>
        <v/>
      </c>
      <c r="S72" t="str">
        <f>""</f>
        <v/>
      </c>
      <c r="T72" t="str">
        <f>""</f>
        <v/>
      </c>
      <c r="U72" t="str">
        <f>""</f>
        <v/>
      </c>
      <c r="V72" t="str">
        <f>""</f>
        <v/>
      </c>
      <c r="W72" t="str">
        <f>""</f>
        <v/>
      </c>
      <c r="X72" t="str">
        <f>""</f>
        <v/>
      </c>
      <c r="Y72" t="str">
        <f>""</f>
        <v/>
      </c>
      <c r="Z72" t="str">
        <f>""</f>
        <v/>
      </c>
      <c r="AA72" t="str">
        <f>""</f>
        <v/>
      </c>
      <c r="AB72" t="str">
        <f>""</f>
        <v/>
      </c>
      <c r="AC72" t="str">
        <f>""</f>
        <v/>
      </c>
      <c r="AD72" t="str">
        <f>""</f>
        <v/>
      </c>
      <c r="AE72" t="str">
        <f>""</f>
        <v/>
      </c>
      <c r="AF72" t="str">
        <f>""</f>
        <v/>
      </c>
      <c r="AG72" t="str">
        <f>""</f>
        <v/>
      </c>
      <c r="AH72" t="str">
        <f>""</f>
        <v/>
      </c>
      <c r="AI72" t="str">
        <f>""</f>
        <v/>
      </c>
      <c r="AJ72" t="str">
        <f>""</f>
        <v/>
      </c>
      <c r="AK72" t="str">
        <f>""</f>
        <v/>
      </c>
      <c r="AL72" t="str">
        <f>""</f>
        <v/>
      </c>
      <c r="AM72" t="str">
        <f>""</f>
        <v/>
      </c>
      <c r="AN72" t="str">
        <f>""</f>
        <v/>
      </c>
      <c r="AO72" t="str">
        <f>""</f>
        <v/>
      </c>
      <c r="AP72" t="str">
        <f>""</f>
        <v/>
      </c>
      <c r="AQ72" t="str">
        <f>""</f>
        <v/>
      </c>
      <c r="AR72" t="str">
        <f>""</f>
        <v/>
      </c>
      <c r="AS72" t="str">
        <f>""</f>
        <v/>
      </c>
      <c r="AT72" t="str">
        <f>""</f>
        <v/>
      </c>
      <c r="AU72" t="str">
        <f>""</f>
        <v/>
      </c>
      <c r="AV72" t="str">
        <f>""</f>
        <v/>
      </c>
      <c r="AW72" t="str">
        <f>""</f>
        <v/>
      </c>
      <c r="AX72" t="str">
        <f>""</f>
        <v/>
      </c>
      <c r="AY72" t="str">
        <f>""</f>
        <v/>
      </c>
      <c r="AZ72" t="str">
        <f>""</f>
        <v/>
      </c>
      <c r="BA72" t="str">
        <f>""</f>
        <v/>
      </c>
    </row>
    <row r="73" spans="2:53" x14ac:dyDescent="0.2">
      <c r="B73" t="str">
        <f>"Interaction"</f>
        <v>Interaction</v>
      </c>
      <c r="C73" t="str">
        <f>""</f>
        <v/>
      </c>
      <c r="D73" t="str">
        <f>""</f>
        <v/>
      </c>
      <c r="E73" t="str">
        <f>""</f>
        <v/>
      </c>
      <c r="F73" t="str">
        <f>""</f>
        <v/>
      </c>
      <c r="G73" t="str">
        <f>""</f>
        <v/>
      </c>
      <c r="H73" t="str">
        <f>""</f>
        <v/>
      </c>
      <c r="I73" t="str">
        <f>""</f>
        <v/>
      </c>
      <c r="J73" t="str">
        <f>""</f>
        <v/>
      </c>
      <c r="K73" t="str">
        <f>""</f>
        <v/>
      </c>
      <c r="L73" t="str">
        <f>""</f>
        <v/>
      </c>
      <c r="M73" t="str">
        <f>""</f>
        <v/>
      </c>
      <c r="N73" t="str">
        <f>""</f>
        <v/>
      </c>
      <c r="O73" t="str">
        <f>""</f>
        <v/>
      </c>
      <c r="P73" t="str">
        <f>""</f>
        <v/>
      </c>
      <c r="Q73" t="str">
        <f>"-0.063"</f>
        <v>-0.063</v>
      </c>
      <c r="R73" t="str">
        <f>""</f>
        <v/>
      </c>
      <c r="S73" t="str">
        <f>""</f>
        <v/>
      </c>
      <c r="T73" t="str">
        <f>""</f>
        <v/>
      </c>
      <c r="U73" t="str">
        <f>""</f>
        <v/>
      </c>
      <c r="V73" t="str">
        <f>""</f>
        <v/>
      </c>
      <c r="W73" t="str">
        <f>""</f>
        <v/>
      </c>
      <c r="X73" t="str">
        <f>""</f>
        <v/>
      </c>
      <c r="Y73" t="str">
        <f>""</f>
        <v/>
      </c>
      <c r="Z73" t="str">
        <f>""</f>
        <v/>
      </c>
      <c r="AA73" t="str">
        <f>""</f>
        <v/>
      </c>
      <c r="AB73" t="str">
        <f>""</f>
        <v/>
      </c>
      <c r="AC73" t="str">
        <f>""</f>
        <v/>
      </c>
      <c r="AD73" t="str">
        <f>""</f>
        <v/>
      </c>
      <c r="AE73" t="str">
        <f>""</f>
        <v/>
      </c>
      <c r="AF73" t="str">
        <f>""</f>
        <v/>
      </c>
      <c r="AG73" t="str">
        <f>""</f>
        <v/>
      </c>
      <c r="AH73" t="str">
        <f>""</f>
        <v/>
      </c>
      <c r="AI73" t="str">
        <f>""</f>
        <v/>
      </c>
      <c r="AJ73" t="str">
        <f>""</f>
        <v/>
      </c>
      <c r="AK73" t="str">
        <f>""</f>
        <v/>
      </c>
      <c r="AL73" t="str">
        <f>""</f>
        <v/>
      </c>
      <c r="AM73" t="str">
        <f>""</f>
        <v/>
      </c>
      <c r="AN73" t="str">
        <f>""</f>
        <v/>
      </c>
      <c r="AO73" t="str">
        <f>""</f>
        <v/>
      </c>
      <c r="AP73" t="str">
        <f>""</f>
        <v/>
      </c>
      <c r="AQ73" t="str">
        <f>""</f>
        <v/>
      </c>
      <c r="AR73" t="str">
        <f>""</f>
        <v/>
      </c>
      <c r="AS73" t="str">
        <f>""</f>
        <v/>
      </c>
      <c r="AT73" t="str">
        <f>""</f>
        <v/>
      </c>
      <c r="AU73" t="str">
        <f>""</f>
        <v/>
      </c>
      <c r="AV73" t="str">
        <f>""</f>
        <v/>
      </c>
      <c r="AW73" t="str">
        <f>""</f>
        <v/>
      </c>
      <c r="AX73" t="str">
        <f>""</f>
        <v/>
      </c>
      <c r="AY73" t="str">
        <f>""</f>
        <v/>
      </c>
      <c r="AZ73" t="str">
        <f>""</f>
        <v/>
      </c>
      <c r="BA73" t="str">
        <f>""</f>
        <v/>
      </c>
    </row>
    <row r="74" spans="2:53" x14ac:dyDescent="0.2">
      <c r="B74" t="str">
        <f>""</f>
        <v/>
      </c>
      <c r="C74" t="str">
        <f>""</f>
        <v/>
      </c>
      <c r="D74" t="str">
        <f>""</f>
        <v/>
      </c>
      <c r="E74" t="str">
        <f>""</f>
        <v/>
      </c>
      <c r="F74" t="str">
        <f>""</f>
        <v/>
      </c>
      <c r="G74" t="str">
        <f>""</f>
        <v/>
      </c>
      <c r="H74" t="str">
        <f>""</f>
        <v/>
      </c>
      <c r="I74" t="str">
        <f>""</f>
        <v/>
      </c>
      <c r="J74" t="str">
        <f>""</f>
        <v/>
      </c>
      <c r="K74" t="str">
        <f>""</f>
        <v/>
      </c>
      <c r="L74" t="str">
        <f>""</f>
        <v/>
      </c>
      <c r="M74" t="str">
        <f>""</f>
        <v/>
      </c>
      <c r="N74" t="str">
        <f>""</f>
        <v/>
      </c>
      <c r="O74" t="str">
        <f>""</f>
        <v/>
      </c>
      <c r="P74" t="str">
        <f>""</f>
        <v/>
      </c>
      <c r="Q74" t="str">
        <f>"[0.260]"</f>
        <v>[0.260]</v>
      </c>
      <c r="R74" t="str">
        <f>""</f>
        <v/>
      </c>
      <c r="S74" t="str">
        <f>""</f>
        <v/>
      </c>
      <c r="T74" t="str">
        <f>""</f>
        <v/>
      </c>
      <c r="U74" t="str">
        <f>""</f>
        <v/>
      </c>
      <c r="V74" t="str">
        <f>""</f>
        <v/>
      </c>
      <c r="W74" t="str">
        <f>""</f>
        <v/>
      </c>
      <c r="X74" t="str">
        <f>""</f>
        <v/>
      </c>
      <c r="Y74" t="str">
        <f>""</f>
        <v/>
      </c>
      <c r="Z74" t="str">
        <f>""</f>
        <v/>
      </c>
      <c r="AA74" t="str">
        <f>""</f>
        <v/>
      </c>
      <c r="AB74" t="str">
        <f>""</f>
        <v/>
      </c>
      <c r="AC74" t="str">
        <f>""</f>
        <v/>
      </c>
      <c r="AD74" t="str">
        <f>""</f>
        <v/>
      </c>
      <c r="AE74" t="str">
        <f>""</f>
        <v/>
      </c>
      <c r="AF74" t="str">
        <f>""</f>
        <v/>
      </c>
      <c r="AG74" t="str">
        <f>""</f>
        <v/>
      </c>
      <c r="AH74" t="str">
        <f>""</f>
        <v/>
      </c>
      <c r="AI74" t="str">
        <f>""</f>
        <v/>
      </c>
      <c r="AJ74" t="str">
        <f>""</f>
        <v/>
      </c>
      <c r="AK74" t="str">
        <f>""</f>
        <v/>
      </c>
      <c r="AL74" t="str">
        <f>""</f>
        <v/>
      </c>
      <c r="AM74" t="str">
        <f>""</f>
        <v/>
      </c>
      <c r="AN74" t="str">
        <f>""</f>
        <v/>
      </c>
      <c r="AO74" t="str">
        <f>""</f>
        <v/>
      </c>
      <c r="AP74" t="str">
        <f>""</f>
        <v/>
      </c>
      <c r="AQ74" t="str">
        <f>""</f>
        <v/>
      </c>
      <c r="AR74" t="str">
        <f>""</f>
        <v/>
      </c>
      <c r="AS74" t="str">
        <f>""</f>
        <v/>
      </c>
      <c r="AT74" t="str">
        <f>""</f>
        <v/>
      </c>
      <c r="AU74" t="str">
        <f>""</f>
        <v/>
      </c>
      <c r="AV74" t="str">
        <f>""</f>
        <v/>
      </c>
      <c r="AW74" t="str">
        <f>""</f>
        <v/>
      </c>
      <c r="AX74" t="str">
        <f>""</f>
        <v/>
      </c>
      <c r="AY74" t="str">
        <f>""</f>
        <v/>
      </c>
      <c r="AZ74" t="str">
        <f>""</f>
        <v/>
      </c>
      <c r="BA74" t="str">
        <f>""</f>
        <v/>
      </c>
    </row>
    <row r="75" spans="2:53" x14ac:dyDescent="0.2">
      <c r="B75" t="str">
        <f>"Theft of money (yes=1) for a household in 1998-07"</f>
        <v>Theft of money (yes=1) for a household in 1998-07</v>
      </c>
      <c r="C75" t="str">
        <f>""</f>
        <v/>
      </c>
      <c r="D75" t="str">
        <f>""</f>
        <v/>
      </c>
      <c r="E75" t="str">
        <f>""</f>
        <v/>
      </c>
      <c r="F75" t="str">
        <f>""</f>
        <v/>
      </c>
      <c r="G75" t="str">
        <f>""</f>
        <v/>
      </c>
      <c r="H75" t="str">
        <f>""</f>
        <v/>
      </c>
      <c r="I75" t="str">
        <f>""</f>
        <v/>
      </c>
      <c r="J75" t="str">
        <f>""</f>
        <v/>
      </c>
      <c r="K75" t="str">
        <f>""</f>
        <v/>
      </c>
      <c r="L75" t="str">
        <f>""</f>
        <v/>
      </c>
      <c r="M75" t="str">
        <f>""</f>
        <v/>
      </c>
      <c r="N75" t="str">
        <f>""</f>
        <v/>
      </c>
      <c r="O75" t="str">
        <f>""</f>
        <v/>
      </c>
      <c r="P75" t="str">
        <f>""</f>
        <v/>
      </c>
      <c r="Q75" t="str">
        <f>""</f>
        <v/>
      </c>
      <c r="R75" t="str">
        <f>"0.056"</f>
        <v>0.056</v>
      </c>
      <c r="S75" t="str">
        <f>"0.018"</f>
        <v>0.018</v>
      </c>
      <c r="T75" t="str">
        <f>"0.030"</f>
        <v>0.030</v>
      </c>
      <c r="U75" t="str">
        <f>""</f>
        <v/>
      </c>
      <c r="V75" t="str">
        <f>""</f>
        <v/>
      </c>
      <c r="W75" t="str">
        <f>""</f>
        <v/>
      </c>
      <c r="X75" t="str">
        <f>""</f>
        <v/>
      </c>
      <c r="Y75" t="str">
        <f>""</f>
        <v/>
      </c>
      <c r="Z75" t="str">
        <f>""</f>
        <v/>
      </c>
      <c r="AA75" t="str">
        <f>""</f>
        <v/>
      </c>
      <c r="AB75" t="str">
        <f>""</f>
        <v/>
      </c>
      <c r="AC75" t="str">
        <f>""</f>
        <v/>
      </c>
      <c r="AD75" t="str">
        <f>""</f>
        <v/>
      </c>
      <c r="AE75" t="str">
        <f>""</f>
        <v/>
      </c>
      <c r="AF75" t="str">
        <f>""</f>
        <v/>
      </c>
      <c r="AG75" t="str">
        <f>""</f>
        <v/>
      </c>
      <c r="AH75" t="str">
        <f>""</f>
        <v/>
      </c>
      <c r="AI75" t="str">
        <f>""</f>
        <v/>
      </c>
      <c r="AJ75" t="str">
        <f>""</f>
        <v/>
      </c>
      <c r="AK75" t="str">
        <f>""</f>
        <v/>
      </c>
      <c r="AL75" t="str">
        <f>""</f>
        <v/>
      </c>
      <c r="AM75" t="str">
        <f>""</f>
        <v/>
      </c>
      <c r="AN75" t="str">
        <f>""</f>
        <v/>
      </c>
      <c r="AO75" t="str">
        <f>""</f>
        <v/>
      </c>
      <c r="AP75" t="str">
        <f>""</f>
        <v/>
      </c>
      <c r="AQ75" t="str">
        <f>""</f>
        <v/>
      </c>
      <c r="AR75" t="str">
        <f>""</f>
        <v/>
      </c>
      <c r="AS75" t="str">
        <f>""</f>
        <v/>
      </c>
      <c r="AT75" t="str">
        <f>""</f>
        <v/>
      </c>
      <c r="AU75" t="str">
        <f>""</f>
        <v/>
      </c>
      <c r="AV75" t="str">
        <f>""</f>
        <v/>
      </c>
      <c r="AW75" t="str">
        <f>""</f>
        <v/>
      </c>
      <c r="AX75" t="str">
        <f>""</f>
        <v/>
      </c>
      <c r="AY75" t="str">
        <f>""</f>
        <v/>
      </c>
      <c r="AZ75" t="str">
        <f>""</f>
        <v/>
      </c>
      <c r="BA75" t="str">
        <f>""</f>
        <v/>
      </c>
    </row>
    <row r="76" spans="2:53" x14ac:dyDescent="0.2">
      <c r="B76" t="str">
        <f>""</f>
        <v/>
      </c>
      <c r="C76" t="str">
        <f>""</f>
        <v/>
      </c>
      <c r="D76" t="str">
        <f>""</f>
        <v/>
      </c>
      <c r="E76" t="str">
        <f>""</f>
        <v/>
      </c>
      <c r="F76" t="str">
        <f>""</f>
        <v/>
      </c>
      <c r="G76" t="str">
        <f>""</f>
        <v/>
      </c>
      <c r="H76" t="str">
        <f>""</f>
        <v/>
      </c>
      <c r="I76" t="str">
        <f>""</f>
        <v/>
      </c>
      <c r="J76" t="str">
        <f>""</f>
        <v/>
      </c>
      <c r="K76" t="str">
        <f>""</f>
        <v/>
      </c>
      <c r="L76" t="str">
        <f>""</f>
        <v/>
      </c>
      <c r="M76" t="str">
        <f>""</f>
        <v/>
      </c>
      <c r="N76" t="str">
        <f>""</f>
        <v/>
      </c>
      <c r="O76" t="str">
        <f>""</f>
        <v/>
      </c>
      <c r="P76" t="str">
        <f>""</f>
        <v/>
      </c>
      <c r="Q76" t="str">
        <f>""</f>
        <v/>
      </c>
      <c r="R76" t="str">
        <f>"[0.082]"</f>
        <v>[0.082]</v>
      </c>
      <c r="S76" t="str">
        <f>"[0.077]"</f>
        <v>[0.077]</v>
      </c>
      <c r="T76" t="str">
        <f>"[0.071]"</f>
        <v>[0.071]</v>
      </c>
      <c r="U76" t="str">
        <f>""</f>
        <v/>
      </c>
      <c r="V76" t="str">
        <f>""</f>
        <v/>
      </c>
      <c r="W76" t="str">
        <f>""</f>
        <v/>
      </c>
      <c r="X76" t="str">
        <f>""</f>
        <v/>
      </c>
      <c r="Y76" t="str">
        <f>""</f>
        <v/>
      </c>
      <c r="Z76" t="str">
        <f>""</f>
        <v/>
      </c>
      <c r="AA76" t="str">
        <f>""</f>
        <v/>
      </c>
      <c r="AB76" t="str">
        <f>""</f>
        <v/>
      </c>
      <c r="AC76" t="str">
        <f>""</f>
        <v/>
      </c>
      <c r="AD76" t="str">
        <f>""</f>
        <v/>
      </c>
      <c r="AE76" t="str">
        <f>""</f>
        <v/>
      </c>
      <c r="AF76" t="str">
        <f>""</f>
        <v/>
      </c>
      <c r="AG76" t="str">
        <f>""</f>
        <v/>
      </c>
      <c r="AH76" t="str">
        <f>""</f>
        <v/>
      </c>
      <c r="AI76" t="str">
        <f>""</f>
        <v/>
      </c>
      <c r="AJ76" t="str">
        <f>""</f>
        <v/>
      </c>
      <c r="AK76" t="str">
        <f>""</f>
        <v/>
      </c>
      <c r="AL76" t="str">
        <f>""</f>
        <v/>
      </c>
      <c r="AM76" t="str">
        <f>""</f>
        <v/>
      </c>
      <c r="AN76" t="str">
        <f>""</f>
        <v/>
      </c>
      <c r="AO76" t="str">
        <f>""</f>
        <v/>
      </c>
      <c r="AP76" t="str">
        <f>""</f>
        <v/>
      </c>
      <c r="AQ76" t="str">
        <f>""</f>
        <v/>
      </c>
      <c r="AR76" t="str">
        <f>""</f>
        <v/>
      </c>
      <c r="AS76" t="str">
        <f>""</f>
        <v/>
      </c>
      <c r="AT76" t="str">
        <f>""</f>
        <v/>
      </c>
      <c r="AU76" t="str">
        <f>""</f>
        <v/>
      </c>
      <c r="AV76" t="str">
        <f>""</f>
        <v/>
      </c>
      <c r="AW76" t="str">
        <f>""</f>
        <v/>
      </c>
      <c r="AX76" t="str">
        <f>""</f>
        <v/>
      </c>
      <c r="AY76" t="str">
        <f>""</f>
        <v/>
      </c>
      <c r="AZ76" t="str">
        <f>""</f>
        <v/>
      </c>
      <c r="BA76" t="str">
        <f>""</f>
        <v/>
      </c>
    </row>
    <row r="77" spans="2:53" x14ac:dyDescent="0.2">
      <c r="B77" t="str">
        <f>"At least 1 person left the household in a given year (yes=1)"</f>
        <v>At least 1 person left the household in a given year (yes=1)</v>
      </c>
      <c r="C77" t="str">
        <f>""</f>
        <v/>
      </c>
      <c r="D77" t="str">
        <f>""</f>
        <v/>
      </c>
      <c r="E77" t="str">
        <f>""</f>
        <v/>
      </c>
      <c r="F77" t="str">
        <f>""</f>
        <v/>
      </c>
      <c r="G77" t="str">
        <f>""</f>
        <v/>
      </c>
      <c r="H77" t="str">
        <f>""</f>
        <v/>
      </c>
      <c r="I77" t="str">
        <f>""</f>
        <v/>
      </c>
      <c r="J77" t="str">
        <f>""</f>
        <v/>
      </c>
      <c r="K77" t="str">
        <f>""</f>
        <v/>
      </c>
      <c r="L77" t="str">
        <f>""</f>
        <v/>
      </c>
      <c r="M77" t="str">
        <f>""</f>
        <v/>
      </c>
      <c r="N77" t="str">
        <f>""</f>
        <v/>
      </c>
      <c r="O77" t="str">
        <f>""</f>
        <v/>
      </c>
      <c r="P77" t="str">
        <f>""</f>
        <v/>
      </c>
      <c r="Q77" t="str">
        <f>""</f>
        <v/>
      </c>
      <c r="R77" t="str">
        <f>"-0.009"</f>
        <v>-0.009</v>
      </c>
      <c r="S77" t="str">
        <f>""</f>
        <v/>
      </c>
      <c r="T77" t="str">
        <f>""</f>
        <v/>
      </c>
      <c r="U77" t="str">
        <f>""</f>
        <v/>
      </c>
      <c r="V77" t="str">
        <f>""</f>
        <v/>
      </c>
      <c r="W77" t="str">
        <f>""</f>
        <v/>
      </c>
      <c r="X77" t="str">
        <f>""</f>
        <v/>
      </c>
      <c r="Y77" t="str">
        <f>""</f>
        <v/>
      </c>
      <c r="Z77" t="str">
        <f>""</f>
        <v/>
      </c>
      <c r="AA77" t="str">
        <f>""</f>
        <v/>
      </c>
      <c r="AB77" t="str">
        <f>""</f>
        <v/>
      </c>
      <c r="AC77" t="str">
        <f>""</f>
        <v/>
      </c>
      <c r="AD77" t="str">
        <f>""</f>
        <v/>
      </c>
      <c r="AE77" t="str">
        <f>""</f>
        <v/>
      </c>
      <c r="AF77" t="str">
        <f>""</f>
        <v/>
      </c>
      <c r="AG77" t="str">
        <f>""</f>
        <v/>
      </c>
      <c r="AH77" t="str">
        <f>""</f>
        <v/>
      </c>
      <c r="AI77" t="str">
        <f>""</f>
        <v/>
      </c>
      <c r="AJ77" t="str">
        <f>""</f>
        <v/>
      </c>
      <c r="AK77" t="str">
        <f>""</f>
        <v/>
      </c>
      <c r="AL77" t="str">
        <f>""</f>
        <v/>
      </c>
      <c r="AM77" t="str">
        <f>""</f>
        <v/>
      </c>
      <c r="AN77" t="str">
        <f>""</f>
        <v/>
      </c>
      <c r="AO77" t="str">
        <f>""</f>
        <v/>
      </c>
      <c r="AP77" t="str">
        <f>""</f>
        <v/>
      </c>
      <c r="AQ77" t="str">
        <f>""</f>
        <v/>
      </c>
      <c r="AR77" t="str">
        <f>""</f>
        <v/>
      </c>
      <c r="AS77" t="str">
        <f>""</f>
        <v/>
      </c>
      <c r="AT77" t="str">
        <f>""</f>
        <v/>
      </c>
      <c r="AU77" t="str">
        <f>""</f>
        <v/>
      </c>
      <c r="AV77" t="str">
        <f>""</f>
        <v/>
      </c>
      <c r="AW77" t="str">
        <f>""</f>
        <v/>
      </c>
      <c r="AX77" t="str">
        <f>""</f>
        <v/>
      </c>
      <c r="AY77" t="str">
        <f>""</f>
        <v/>
      </c>
      <c r="AZ77" t="str">
        <f>""</f>
        <v/>
      </c>
      <c r="BA77" t="str">
        <f>""</f>
        <v/>
      </c>
    </row>
    <row r="78" spans="2:53" x14ac:dyDescent="0.2">
      <c r="B78" t="str">
        <f>""</f>
        <v/>
      </c>
      <c r="C78" t="str">
        <f>""</f>
        <v/>
      </c>
      <c r="D78" t="str">
        <f>""</f>
        <v/>
      </c>
      <c r="E78" t="str">
        <f>""</f>
        <v/>
      </c>
      <c r="F78" t="str">
        <f>""</f>
        <v/>
      </c>
      <c r="G78" t="str">
        <f>""</f>
        <v/>
      </c>
      <c r="H78" t="str">
        <f>""</f>
        <v/>
      </c>
      <c r="I78" t="str">
        <f>""</f>
        <v/>
      </c>
      <c r="J78" t="str">
        <f>""</f>
        <v/>
      </c>
      <c r="K78" t="str">
        <f>""</f>
        <v/>
      </c>
      <c r="L78" t="str">
        <f>""</f>
        <v/>
      </c>
      <c r="M78" t="str">
        <f>""</f>
        <v/>
      </c>
      <c r="N78" t="str">
        <f>""</f>
        <v/>
      </c>
      <c r="O78" t="str">
        <f>""</f>
        <v/>
      </c>
      <c r="P78" t="str">
        <f>""</f>
        <v/>
      </c>
      <c r="Q78" t="str">
        <f>""</f>
        <v/>
      </c>
      <c r="R78" t="str">
        <f>"[0.083]"</f>
        <v>[0.083]</v>
      </c>
      <c r="S78" t="str">
        <f>""</f>
        <v/>
      </c>
      <c r="T78" t="str">
        <f>""</f>
        <v/>
      </c>
      <c r="U78" t="str">
        <f>""</f>
        <v/>
      </c>
      <c r="V78" t="str">
        <f>""</f>
        <v/>
      </c>
      <c r="W78" t="str">
        <f>""</f>
        <v/>
      </c>
      <c r="X78" t="str">
        <f>""</f>
        <v/>
      </c>
      <c r="Y78" t="str">
        <f>""</f>
        <v/>
      </c>
      <c r="Z78" t="str">
        <f>""</f>
        <v/>
      </c>
      <c r="AA78" t="str">
        <f>""</f>
        <v/>
      </c>
      <c r="AB78" t="str">
        <f>""</f>
        <v/>
      </c>
      <c r="AC78" t="str">
        <f>""</f>
        <v/>
      </c>
      <c r="AD78" t="str">
        <f>""</f>
        <v/>
      </c>
      <c r="AE78" t="str">
        <f>""</f>
        <v/>
      </c>
      <c r="AF78" t="str">
        <f>""</f>
        <v/>
      </c>
      <c r="AG78" t="str">
        <f>""</f>
        <v/>
      </c>
      <c r="AH78" t="str">
        <f>""</f>
        <v/>
      </c>
      <c r="AI78" t="str">
        <f>""</f>
        <v/>
      </c>
      <c r="AJ78" t="str">
        <f>""</f>
        <v/>
      </c>
      <c r="AK78" t="str">
        <f>""</f>
        <v/>
      </c>
      <c r="AL78" t="str">
        <f>""</f>
        <v/>
      </c>
      <c r="AM78" t="str">
        <f>""</f>
        <v/>
      </c>
      <c r="AN78" t="str">
        <f>""</f>
        <v/>
      </c>
      <c r="AO78" t="str">
        <f>""</f>
        <v/>
      </c>
      <c r="AP78" t="str">
        <f>""</f>
        <v/>
      </c>
      <c r="AQ78" t="str">
        <f>""</f>
        <v/>
      </c>
      <c r="AR78" t="str">
        <f>""</f>
        <v/>
      </c>
      <c r="AS78" t="str">
        <f>""</f>
        <v/>
      </c>
      <c r="AT78" t="str">
        <f>""</f>
        <v/>
      </c>
      <c r="AU78" t="str">
        <f>""</f>
        <v/>
      </c>
      <c r="AV78" t="str">
        <f>""</f>
        <v/>
      </c>
      <c r="AW78" t="str">
        <f>""</f>
        <v/>
      </c>
      <c r="AX78" t="str">
        <f>""</f>
        <v/>
      </c>
      <c r="AY78" t="str">
        <f>""</f>
        <v/>
      </c>
      <c r="AZ78" t="str">
        <f>""</f>
        <v/>
      </c>
      <c r="BA78" t="str">
        <f>""</f>
        <v/>
      </c>
    </row>
    <row r="79" spans="2:53" x14ac:dyDescent="0.2">
      <c r="B79" t="str">
        <f>"Interaction"</f>
        <v>Interaction</v>
      </c>
      <c r="C79" t="str">
        <f>""</f>
        <v/>
      </c>
      <c r="D79" t="str">
        <f>""</f>
        <v/>
      </c>
      <c r="E79" t="str">
        <f>""</f>
        <v/>
      </c>
      <c r="F79" t="str">
        <f>""</f>
        <v/>
      </c>
      <c r="G79" t="str">
        <f>""</f>
        <v/>
      </c>
      <c r="H79" t="str">
        <f>""</f>
        <v/>
      </c>
      <c r="I79" t="str">
        <f>""</f>
        <v/>
      </c>
      <c r="J79" t="str">
        <f>""</f>
        <v/>
      </c>
      <c r="K79" t="str">
        <f>""</f>
        <v/>
      </c>
      <c r="L79" t="str">
        <f>""</f>
        <v/>
      </c>
      <c r="M79" t="str">
        <f>""</f>
        <v/>
      </c>
      <c r="N79" t="str">
        <f>""</f>
        <v/>
      </c>
      <c r="O79" t="str">
        <f>""</f>
        <v/>
      </c>
      <c r="P79" t="str">
        <f>""</f>
        <v/>
      </c>
      <c r="Q79" t="str">
        <f>""</f>
        <v/>
      </c>
      <c r="R79" t="str">
        <f>"-0.090"</f>
        <v>-0.090</v>
      </c>
      <c r="S79" t="str">
        <f>""</f>
        <v/>
      </c>
      <c r="T79" t="str">
        <f>""</f>
        <v/>
      </c>
      <c r="U79" t="str">
        <f>""</f>
        <v/>
      </c>
      <c r="V79" t="str">
        <f>""</f>
        <v/>
      </c>
      <c r="W79" t="str">
        <f>""</f>
        <v/>
      </c>
      <c r="X79" t="str">
        <f>""</f>
        <v/>
      </c>
      <c r="Y79" t="str">
        <f>""</f>
        <v/>
      </c>
      <c r="Z79" t="str">
        <f>""</f>
        <v/>
      </c>
      <c r="AA79" t="str">
        <f>""</f>
        <v/>
      </c>
      <c r="AB79" t="str">
        <f>""</f>
        <v/>
      </c>
      <c r="AC79" t="str">
        <f>""</f>
        <v/>
      </c>
      <c r="AD79" t="str">
        <f>""</f>
        <v/>
      </c>
      <c r="AE79" t="str">
        <f>""</f>
        <v/>
      </c>
      <c r="AF79" t="str">
        <f>""</f>
        <v/>
      </c>
      <c r="AG79" t="str">
        <f>""</f>
        <v/>
      </c>
      <c r="AH79" t="str">
        <f>""</f>
        <v/>
      </c>
      <c r="AI79" t="str">
        <f>""</f>
        <v/>
      </c>
      <c r="AJ79" t="str">
        <f>""</f>
        <v/>
      </c>
      <c r="AK79" t="str">
        <f>""</f>
        <v/>
      </c>
      <c r="AL79" t="str">
        <f>""</f>
        <v/>
      </c>
      <c r="AM79" t="str">
        <f>""</f>
        <v/>
      </c>
      <c r="AN79" t="str">
        <f>""</f>
        <v/>
      </c>
      <c r="AO79" t="str">
        <f>""</f>
        <v/>
      </c>
      <c r="AP79" t="str">
        <f>""</f>
        <v/>
      </c>
      <c r="AQ79" t="str">
        <f>""</f>
        <v/>
      </c>
      <c r="AR79" t="str">
        <f>""</f>
        <v/>
      </c>
      <c r="AS79" t="str">
        <f>""</f>
        <v/>
      </c>
      <c r="AT79" t="str">
        <f>""</f>
        <v/>
      </c>
      <c r="AU79" t="str">
        <f>""</f>
        <v/>
      </c>
      <c r="AV79" t="str">
        <f>""</f>
        <v/>
      </c>
      <c r="AW79" t="str">
        <f>""</f>
        <v/>
      </c>
      <c r="AX79" t="str">
        <f>""</f>
        <v/>
      </c>
      <c r="AY79" t="str">
        <f>""</f>
        <v/>
      </c>
      <c r="AZ79" t="str">
        <f>""</f>
        <v/>
      </c>
      <c r="BA79" t="str">
        <f>""</f>
        <v/>
      </c>
    </row>
    <row r="80" spans="2:53" x14ac:dyDescent="0.2">
      <c r="B80" t="str">
        <f>""</f>
        <v/>
      </c>
      <c r="C80" t="str">
        <f>""</f>
        <v/>
      </c>
      <c r="D80" t="str">
        <f>""</f>
        <v/>
      </c>
      <c r="E80" t="str">
        <f>""</f>
        <v/>
      </c>
      <c r="F80" t="str">
        <f>""</f>
        <v/>
      </c>
      <c r="G80" t="str">
        <f>""</f>
        <v/>
      </c>
      <c r="H80" t="str">
        <f>""</f>
        <v/>
      </c>
      <c r="I80" t="str">
        <f>""</f>
        <v/>
      </c>
      <c r="J80" t="str">
        <f>""</f>
        <v/>
      </c>
      <c r="K80" t="str">
        <f>""</f>
        <v/>
      </c>
      <c r="L80" t="str">
        <f>""</f>
        <v/>
      </c>
      <c r="M80" t="str">
        <f>""</f>
        <v/>
      </c>
      <c r="N80" t="str">
        <f>""</f>
        <v/>
      </c>
      <c r="O80" t="str">
        <f>""</f>
        <v/>
      </c>
      <c r="P80" t="str">
        <f>""</f>
        <v/>
      </c>
      <c r="Q80" t="str">
        <f>""</f>
        <v/>
      </c>
      <c r="R80" t="str">
        <f>"[0.160]"</f>
        <v>[0.160]</v>
      </c>
      <c r="S80" t="str">
        <f>""</f>
        <v/>
      </c>
      <c r="T80" t="str">
        <f>""</f>
        <v/>
      </c>
      <c r="U80" t="str">
        <f>""</f>
        <v/>
      </c>
      <c r="V80" t="str">
        <f>""</f>
        <v/>
      </c>
      <c r="W80" t="str">
        <f>""</f>
        <v/>
      </c>
      <c r="X80" t="str">
        <f>""</f>
        <v/>
      </c>
      <c r="Y80" t="str">
        <f>""</f>
        <v/>
      </c>
      <c r="Z80" t="str">
        <f>""</f>
        <v/>
      </c>
      <c r="AA80" t="str">
        <f>""</f>
        <v/>
      </c>
      <c r="AB80" t="str">
        <f>""</f>
        <v/>
      </c>
      <c r="AC80" t="str">
        <f>""</f>
        <v/>
      </c>
      <c r="AD80" t="str">
        <f>""</f>
        <v/>
      </c>
      <c r="AE80" t="str">
        <f>""</f>
        <v/>
      </c>
      <c r="AF80" t="str">
        <f>""</f>
        <v/>
      </c>
      <c r="AG80" t="str">
        <f>""</f>
        <v/>
      </c>
      <c r="AH80" t="str">
        <f>""</f>
        <v/>
      </c>
      <c r="AI80" t="str">
        <f>""</f>
        <v/>
      </c>
      <c r="AJ80" t="str">
        <f>""</f>
        <v/>
      </c>
      <c r="AK80" t="str">
        <f>""</f>
        <v/>
      </c>
      <c r="AL80" t="str">
        <f>""</f>
        <v/>
      </c>
      <c r="AM80" t="str">
        <f>""</f>
        <v/>
      </c>
      <c r="AN80" t="str">
        <f>""</f>
        <v/>
      </c>
      <c r="AO80" t="str">
        <f>""</f>
        <v/>
      </c>
      <c r="AP80" t="str">
        <f>""</f>
        <v/>
      </c>
      <c r="AQ80" t="str">
        <f>""</f>
        <v/>
      </c>
      <c r="AR80" t="str">
        <f>""</f>
        <v/>
      </c>
      <c r="AS80" t="str">
        <f>""</f>
        <v/>
      </c>
      <c r="AT80" t="str">
        <f>""</f>
        <v/>
      </c>
      <c r="AU80" t="str">
        <f>""</f>
        <v/>
      </c>
      <c r="AV80" t="str">
        <f>""</f>
        <v/>
      </c>
      <c r="AW80" t="str">
        <f>""</f>
        <v/>
      </c>
      <c r="AX80" t="str">
        <f>""</f>
        <v/>
      </c>
      <c r="AY80" t="str">
        <f>""</f>
        <v/>
      </c>
      <c r="AZ80" t="str">
        <f>""</f>
        <v/>
      </c>
      <c r="BA80" t="str">
        <f>""</f>
        <v/>
      </c>
    </row>
    <row r="81" spans="2:53" x14ac:dyDescent="0.2">
      <c r="B81" t="str">
        <f>"Number of members who left household 1998-2007"</f>
        <v>Number of members who left household 1998-2007</v>
      </c>
      <c r="C81" t="str">
        <f>""</f>
        <v/>
      </c>
      <c r="D81" t="str">
        <f>""</f>
        <v/>
      </c>
      <c r="E81" t="str">
        <f>""</f>
        <v/>
      </c>
      <c r="F81" t="str">
        <f>""</f>
        <v/>
      </c>
      <c r="G81" t="str">
        <f>""</f>
        <v/>
      </c>
      <c r="H81" t="str">
        <f>""</f>
        <v/>
      </c>
      <c r="I81" t="str">
        <f>""</f>
        <v/>
      </c>
      <c r="J81" t="str">
        <f>""</f>
        <v/>
      </c>
      <c r="K81" t="str">
        <f>""</f>
        <v/>
      </c>
      <c r="L81" t="str">
        <f>""</f>
        <v/>
      </c>
      <c r="M81" t="str">
        <f>""</f>
        <v/>
      </c>
      <c r="N81" t="str">
        <f>""</f>
        <v/>
      </c>
      <c r="O81" t="str">
        <f>""</f>
        <v/>
      </c>
      <c r="P81" t="str">
        <f>""</f>
        <v/>
      </c>
      <c r="Q81" t="str">
        <f>""</f>
        <v/>
      </c>
      <c r="R81" t="str">
        <f>""</f>
        <v/>
      </c>
      <c r="S81" t="str">
        <f>"-0.051"</f>
        <v>-0.051</v>
      </c>
      <c r="T81" t="str">
        <f>""</f>
        <v/>
      </c>
      <c r="U81" t="str">
        <f>""</f>
        <v/>
      </c>
      <c r="V81" t="str">
        <f>""</f>
        <v/>
      </c>
      <c r="W81" t="str">
        <f>""</f>
        <v/>
      </c>
      <c r="X81" t="str">
        <f>""</f>
        <v/>
      </c>
      <c r="Y81" t="str">
        <f>""</f>
        <v/>
      </c>
      <c r="Z81" t="str">
        <f>""</f>
        <v/>
      </c>
      <c r="AA81" t="str">
        <f>""</f>
        <v/>
      </c>
      <c r="AB81" t="str">
        <f>""</f>
        <v/>
      </c>
      <c r="AC81" t="str">
        <f>""</f>
        <v/>
      </c>
      <c r="AD81" t="str">
        <f>""</f>
        <v/>
      </c>
      <c r="AE81" t="str">
        <f>""</f>
        <v/>
      </c>
      <c r="AF81" t="str">
        <f>""</f>
        <v/>
      </c>
      <c r="AG81" t="str">
        <f>""</f>
        <v/>
      </c>
      <c r="AH81" t="str">
        <f>""</f>
        <v/>
      </c>
      <c r="AI81" t="str">
        <f>""</f>
        <v/>
      </c>
      <c r="AJ81" t="str">
        <f>""</f>
        <v/>
      </c>
      <c r="AK81" t="str">
        <f>""</f>
        <v/>
      </c>
      <c r="AL81" t="str">
        <f>""</f>
        <v/>
      </c>
      <c r="AM81" t="str">
        <f>""</f>
        <v/>
      </c>
      <c r="AN81" t="str">
        <f>""</f>
        <v/>
      </c>
      <c r="AO81" t="str">
        <f>""</f>
        <v/>
      </c>
      <c r="AP81" t="str">
        <f>""</f>
        <v/>
      </c>
      <c r="AQ81" t="str">
        <f>""</f>
        <v/>
      </c>
      <c r="AR81" t="str">
        <f>""</f>
        <v/>
      </c>
      <c r="AS81" t="str">
        <f>""</f>
        <v/>
      </c>
      <c r="AT81" t="str">
        <f>""</f>
        <v/>
      </c>
      <c r="AU81" t="str">
        <f>""</f>
        <v/>
      </c>
      <c r="AV81" t="str">
        <f>""</f>
        <v/>
      </c>
      <c r="AW81" t="str">
        <f>""</f>
        <v/>
      </c>
      <c r="AX81" t="str">
        <f>""</f>
        <v/>
      </c>
      <c r="AY81" t="str">
        <f>""</f>
        <v/>
      </c>
      <c r="AZ81" t="str">
        <f>""</f>
        <v/>
      </c>
      <c r="BA81" t="str">
        <f>""</f>
        <v/>
      </c>
    </row>
    <row r="82" spans="2:53" x14ac:dyDescent="0.2">
      <c r="B82" t="str">
        <f>""</f>
        <v/>
      </c>
      <c r="C82" t="str">
        <f>""</f>
        <v/>
      </c>
      <c r="D82" t="str">
        <f>""</f>
        <v/>
      </c>
      <c r="E82" t="str">
        <f>""</f>
        <v/>
      </c>
      <c r="F82" t="str">
        <f>""</f>
        <v/>
      </c>
      <c r="G82" t="str">
        <f>""</f>
        <v/>
      </c>
      <c r="H82" t="str">
        <f>""</f>
        <v/>
      </c>
      <c r="I82" t="str">
        <f>""</f>
        <v/>
      </c>
      <c r="J82" t="str">
        <f>""</f>
        <v/>
      </c>
      <c r="K82" t="str">
        <f>""</f>
        <v/>
      </c>
      <c r="L82" t="str">
        <f>""</f>
        <v/>
      </c>
      <c r="M82" t="str">
        <f>""</f>
        <v/>
      </c>
      <c r="N82" t="str">
        <f>""</f>
        <v/>
      </c>
      <c r="O82" t="str">
        <f>""</f>
        <v/>
      </c>
      <c r="P82" t="str">
        <f>""</f>
        <v/>
      </c>
      <c r="Q82" t="str">
        <f>""</f>
        <v/>
      </c>
      <c r="R82" t="str">
        <f>""</f>
        <v/>
      </c>
      <c r="S82" t="str">
        <f>"[0.046]"</f>
        <v>[0.046]</v>
      </c>
      <c r="T82" t="str">
        <f>""</f>
        <v/>
      </c>
      <c r="U82" t="str">
        <f>""</f>
        <v/>
      </c>
      <c r="V82" t="str">
        <f>""</f>
        <v/>
      </c>
      <c r="W82" t="str">
        <f>""</f>
        <v/>
      </c>
      <c r="X82" t="str">
        <f>""</f>
        <v/>
      </c>
      <c r="Y82" t="str">
        <f>""</f>
        <v/>
      </c>
      <c r="Z82" t="str">
        <f>""</f>
        <v/>
      </c>
      <c r="AA82" t="str">
        <f>""</f>
        <v/>
      </c>
      <c r="AB82" t="str">
        <f>""</f>
        <v/>
      </c>
      <c r="AC82" t="str">
        <f>""</f>
        <v/>
      </c>
      <c r="AD82" t="str">
        <f>""</f>
        <v/>
      </c>
      <c r="AE82" t="str">
        <f>""</f>
        <v/>
      </c>
      <c r="AF82" t="str">
        <f>""</f>
        <v/>
      </c>
      <c r="AG82" t="str">
        <f>""</f>
        <v/>
      </c>
      <c r="AH82" t="str">
        <f>""</f>
        <v/>
      </c>
      <c r="AI82" t="str">
        <f>""</f>
        <v/>
      </c>
      <c r="AJ82" t="str">
        <f>""</f>
        <v/>
      </c>
      <c r="AK82" t="str">
        <f>""</f>
        <v/>
      </c>
      <c r="AL82" t="str">
        <f>""</f>
        <v/>
      </c>
      <c r="AM82" t="str">
        <f>""</f>
        <v/>
      </c>
      <c r="AN82" t="str">
        <f>""</f>
        <v/>
      </c>
      <c r="AO82" t="str">
        <f>""</f>
        <v/>
      </c>
      <c r="AP82" t="str">
        <f>""</f>
        <v/>
      </c>
      <c r="AQ82" t="str">
        <f>""</f>
        <v/>
      </c>
      <c r="AR82" t="str">
        <f>""</f>
        <v/>
      </c>
      <c r="AS82" t="str">
        <f>""</f>
        <v/>
      </c>
      <c r="AT82" t="str">
        <f>""</f>
        <v/>
      </c>
      <c r="AU82" t="str">
        <f>""</f>
        <v/>
      </c>
      <c r="AV82" t="str">
        <f>""</f>
        <v/>
      </c>
      <c r="AW82" t="str">
        <f>""</f>
        <v/>
      </c>
      <c r="AX82" t="str">
        <f>""</f>
        <v/>
      </c>
      <c r="AY82" t="str">
        <f>""</f>
        <v/>
      </c>
      <c r="AZ82" t="str">
        <f>""</f>
        <v/>
      </c>
      <c r="BA82" t="str">
        <f>""</f>
        <v/>
      </c>
    </row>
    <row r="83" spans="2:53" x14ac:dyDescent="0.2">
      <c r="B83" t="str">
        <f>"Interaction"</f>
        <v>Interaction</v>
      </c>
      <c r="C83" t="str">
        <f>""</f>
        <v/>
      </c>
      <c r="D83" t="str">
        <f>""</f>
        <v/>
      </c>
      <c r="E83" t="str">
        <f>""</f>
        <v/>
      </c>
      <c r="F83" t="str">
        <f>""</f>
        <v/>
      </c>
      <c r="G83" t="str">
        <f>""</f>
        <v/>
      </c>
      <c r="H83" t="str">
        <f>""</f>
        <v/>
      </c>
      <c r="I83" t="str">
        <f>""</f>
        <v/>
      </c>
      <c r="J83" t="str">
        <f>""</f>
        <v/>
      </c>
      <c r="K83" t="str">
        <f>""</f>
        <v/>
      </c>
      <c r="L83" t="str">
        <f>""</f>
        <v/>
      </c>
      <c r="M83" t="str">
        <f>""</f>
        <v/>
      </c>
      <c r="N83" t="str">
        <f>""</f>
        <v/>
      </c>
      <c r="O83" t="str">
        <f>""</f>
        <v/>
      </c>
      <c r="P83" t="str">
        <f>""</f>
        <v/>
      </c>
      <c r="Q83" t="str">
        <f>""</f>
        <v/>
      </c>
      <c r="R83" t="str">
        <f>""</f>
        <v/>
      </c>
      <c r="S83" t="str">
        <f>"0.026"</f>
        <v>0.026</v>
      </c>
      <c r="T83" t="str">
        <f>""</f>
        <v/>
      </c>
      <c r="U83" t="str">
        <f>""</f>
        <v/>
      </c>
      <c r="V83" t="str">
        <f>""</f>
        <v/>
      </c>
      <c r="W83" t="str">
        <f>""</f>
        <v/>
      </c>
      <c r="X83" t="str">
        <f>""</f>
        <v/>
      </c>
      <c r="Y83" t="str">
        <f>""</f>
        <v/>
      </c>
      <c r="Z83" t="str">
        <f>""</f>
        <v/>
      </c>
      <c r="AA83" t="str">
        <f>""</f>
        <v/>
      </c>
      <c r="AB83" t="str">
        <f>""</f>
        <v/>
      </c>
      <c r="AC83" t="str">
        <f>""</f>
        <v/>
      </c>
      <c r="AD83" t="str">
        <f>""</f>
        <v/>
      </c>
      <c r="AE83" t="str">
        <f>""</f>
        <v/>
      </c>
      <c r="AF83" t="str">
        <f>""</f>
        <v/>
      </c>
      <c r="AG83" t="str">
        <f>""</f>
        <v/>
      </c>
      <c r="AH83" t="str">
        <f>""</f>
        <v/>
      </c>
      <c r="AI83" t="str">
        <f>""</f>
        <v/>
      </c>
      <c r="AJ83" t="str">
        <f>""</f>
        <v/>
      </c>
      <c r="AK83" t="str">
        <f>""</f>
        <v/>
      </c>
      <c r="AL83" t="str">
        <f>""</f>
        <v/>
      </c>
      <c r="AM83" t="str">
        <f>""</f>
        <v/>
      </c>
      <c r="AN83" t="str">
        <f>""</f>
        <v/>
      </c>
      <c r="AO83" t="str">
        <f>""</f>
        <v/>
      </c>
      <c r="AP83" t="str">
        <f>""</f>
        <v/>
      </c>
      <c r="AQ83" t="str">
        <f>""</f>
        <v/>
      </c>
      <c r="AR83" t="str">
        <f>""</f>
        <v/>
      </c>
      <c r="AS83" t="str">
        <f>""</f>
        <v/>
      </c>
      <c r="AT83" t="str">
        <f>""</f>
        <v/>
      </c>
      <c r="AU83" t="str">
        <f>""</f>
        <v/>
      </c>
      <c r="AV83" t="str">
        <f>""</f>
        <v/>
      </c>
      <c r="AW83" t="str">
        <f>""</f>
        <v/>
      </c>
      <c r="AX83" t="str">
        <f>""</f>
        <v/>
      </c>
      <c r="AY83" t="str">
        <f>""</f>
        <v/>
      </c>
      <c r="AZ83" t="str">
        <f>""</f>
        <v/>
      </c>
      <c r="BA83" t="str">
        <f>""</f>
        <v/>
      </c>
    </row>
    <row r="84" spans="2:53" x14ac:dyDescent="0.2">
      <c r="B84" t="str">
        <f>""</f>
        <v/>
      </c>
      <c r="C84" t="str">
        <f>""</f>
        <v/>
      </c>
      <c r="D84" t="str">
        <f>""</f>
        <v/>
      </c>
      <c r="E84" t="str">
        <f>""</f>
        <v/>
      </c>
      <c r="F84" t="str">
        <f>""</f>
        <v/>
      </c>
      <c r="G84" t="str">
        <f>""</f>
        <v/>
      </c>
      <c r="H84" t="str">
        <f>""</f>
        <v/>
      </c>
      <c r="I84" t="str">
        <f>""</f>
        <v/>
      </c>
      <c r="J84" t="str">
        <f>""</f>
        <v/>
      </c>
      <c r="K84" t="str">
        <f>""</f>
        <v/>
      </c>
      <c r="L84" t="str">
        <f>""</f>
        <v/>
      </c>
      <c r="M84" t="str">
        <f>""</f>
        <v/>
      </c>
      <c r="N84" t="str">
        <f>""</f>
        <v/>
      </c>
      <c r="O84" t="str">
        <f>""</f>
        <v/>
      </c>
      <c r="P84" t="str">
        <f>""</f>
        <v/>
      </c>
      <c r="Q84" t="str">
        <f>""</f>
        <v/>
      </c>
      <c r="R84" t="str">
        <f>""</f>
        <v/>
      </c>
      <c r="S84" t="str">
        <f>"[0.102]"</f>
        <v>[0.102]</v>
      </c>
      <c r="T84" t="str">
        <f>""</f>
        <v/>
      </c>
      <c r="U84" t="str">
        <f>""</f>
        <v/>
      </c>
      <c r="V84" t="str">
        <f>""</f>
        <v/>
      </c>
      <c r="W84" t="str">
        <f>""</f>
        <v/>
      </c>
      <c r="X84" t="str">
        <f>""</f>
        <v/>
      </c>
      <c r="Y84" t="str">
        <f>""</f>
        <v/>
      </c>
      <c r="Z84" t="str">
        <f>""</f>
        <v/>
      </c>
      <c r="AA84" t="str">
        <f>""</f>
        <v/>
      </c>
      <c r="AB84" t="str">
        <f>""</f>
        <v/>
      </c>
      <c r="AC84" t="str">
        <f>""</f>
        <v/>
      </c>
      <c r="AD84" t="str">
        <f>""</f>
        <v/>
      </c>
      <c r="AE84" t="str">
        <f>""</f>
        <v/>
      </c>
      <c r="AF84" t="str">
        <f>""</f>
        <v/>
      </c>
      <c r="AG84" t="str">
        <f>""</f>
        <v/>
      </c>
      <c r="AH84" t="str">
        <f>""</f>
        <v/>
      </c>
      <c r="AI84" t="str">
        <f>""</f>
        <v/>
      </c>
      <c r="AJ84" t="str">
        <f>""</f>
        <v/>
      </c>
      <c r="AK84" t="str">
        <f>""</f>
        <v/>
      </c>
      <c r="AL84" t="str">
        <f>""</f>
        <v/>
      </c>
      <c r="AM84" t="str">
        <f>""</f>
        <v/>
      </c>
      <c r="AN84" t="str">
        <f>""</f>
        <v/>
      </c>
      <c r="AO84" t="str">
        <f>""</f>
        <v/>
      </c>
      <c r="AP84" t="str">
        <f>""</f>
        <v/>
      </c>
      <c r="AQ84" t="str">
        <f>""</f>
        <v/>
      </c>
      <c r="AR84" t="str">
        <f>""</f>
        <v/>
      </c>
      <c r="AS84" t="str">
        <f>""</f>
        <v/>
      </c>
      <c r="AT84" t="str">
        <f>""</f>
        <v/>
      </c>
      <c r="AU84" t="str">
        <f>""</f>
        <v/>
      </c>
      <c r="AV84" t="str">
        <f>""</f>
        <v/>
      </c>
      <c r="AW84" t="str">
        <f>""</f>
        <v/>
      </c>
      <c r="AX84" t="str">
        <f>""</f>
        <v/>
      </c>
      <c r="AY84" t="str">
        <f>""</f>
        <v/>
      </c>
      <c r="AZ84" t="str">
        <f>""</f>
        <v/>
      </c>
      <c r="BA84" t="str">
        <f>""</f>
        <v/>
      </c>
    </row>
    <row r="85" spans="2:53" x14ac:dyDescent="0.2">
      <c r="B85" t="str">
        <f>"Share of household members who left household 1998-2007"</f>
        <v>Share of household members who left household 1998-2007</v>
      </c>
      <c r="C85" t="str">
        <f>""</f>
        <v/>
      </c>
      <c r="D85" t="str">
        <f>""</f>
        <v/>
      </c>
      <c r="E85" t="str">
        <f>""</f>
        <v/>
      </c>
      <c r="F85" t="str">
        <f>""</f>
        <v/>
      </c>
      <c r="G85" t="str">
        <f>""</f>
        <v/>
      </c>
      <c r="H85" t="str">
        <f>""</f>
        <v/>
      </c>
      <c r="I85" t="str">
        <f>""</f>
        <v/>
      </c>
      <c r="J85" t="str">
        <f>""</f>
        <v/>
      </c>
      <c r="K85" t="str">
        <f>""</f>
        <v/>
      </c>
      <c r="L85" t="str">
        <f>""</f>
        <v/>
      </c>
      <c r="M85" t="str">
        <f>""</f>
        <v/>
      </c>
      <c r="N85" t="str">
        <f>""</f>
        <v/>
      </c>
      <c r="O85" t="str">
        <f>""</f>
        <v/>
      </c>
      <c r="P85" t="str">
        <f>""</f>
        <v/>
      </c>
      <c r="Q85" t="str">
        <f>""</f>
        <v/>
      </c>
      <c r="R85" t="str">
        <f>""</f>
        <v/>
      </c>
      <c r="S85" t="str">
        <f>""</f>
        <v/>
      </c>
      <c r="T85" t="str">
        <f>"-0.113"</f>
        <v>-0.113</v>
      </c>
      <c r="U85" t="str">
        <f>""</f>
        <v/>
      </c>
      <c r="V85" t="str">
        <f>""</f>
        <v/>
      </c>
      <c r="W85" t="str">
        <f>""</f>
        <v/>
      </c>
      <c r="X85" t="str">
        <f>""</f>
        <v/>
      </c>
      <c r="Y85" t="str">
        <f>""</f>
        <v/>
      </c>
      <c r="Z85" t="str">
        <f>""</f>
        <v/>
      </c>
      <c r="AA85" t="str">
        <f>""</f>
        <v/>
      </c>
      <c r="AB85" t="str">
        <f>""</f>
        <v/>
      </c>
      <c r="AC85" t="str">
        <f>""</f>
        <v/>
      </c>
      <c r="AD85" t="str">
        <f>""</f>
        <v/>
      </c>
      <c r="AE85" t="str">
        <f>""</f>
        <v/>
      </c>
      <c r="AF85" t="str">
        <f>""</f>
        <v/>
      </c>
      <c r="AG85" t="str">
        <f>""</f>
        <v/>
      </c>
      <c r="AH85" t="str">
        <f>""</f>
        <v/>
      </c>
      <c r="AI85" t="str">
        <f>""</f>
        <v/>
      </c>
      <c r="AJ85" t="str">
        <f>""</f>
        <v/>
      </c>
      <c r="AK85" t="str">
        <f>""</f>
        <v/>
      </c>
      <c r="AL85" t="str">
        <f>""</f>
        <v/>
      </c>
      <c r="AM85" t="str">
        <f>""</f>
        <v/>
      </c>
      <c r="AN85" t="str">
        <f>""</f>
        <v/>
      </c>
      <c r="AO85" t="str">
        <f>""</f>
        <v/>
      </c>
      <c r="AP85" t="str">
        <f>""</f>
        <v/>
      </c>
      <c r="AQ85" t="str">
        <f>""</f>
        <v/>
      </c>
      <c r="AR85" t="str">
        <f>""</f>
        <v/>
      </c>
      <c r="AS85" t="str">
        <f>""</f>
        <v/>
      </c>
      <c r="AT85" t="str">
        <f>""</f>
        <v/>
      </c>
      <c r="AU85" t="str">
        <f>""</f>
        <v/>
      </c>
      <c r="AV85" t="str">
        <f>""</f>
        <v/>
      </c>
      <c r="AW85" t="str">
        <f>""</f>
        <v/>
      </c>
      <c r="AX85" t="str">
        <f>""</f>
        <v/>
      </c>
      <c r="AY85" t="str">
        <f>""</f>
        <v/>
      </c>
      <c r="AZ85" t="str">
        <f>""</f>
        <v/>
      </c>
      <c r="BA85" t="str">
        <f>""</f>
        <v/>
      </c>
    </row>
    <row r="86" spans="2:53" x14ac:dyDescent="0.2">
      <c r="B86" t="str">
        <f>""</f>
        <v/>
      </c>
      <c r="C86" t="str">
        <f>""</f>
        <v/>
      </c>
      <c r="D86" t="str">
        <f>""</f>
        <v/>
      </c>
      <c r="E86" t="str">
        <f>""</f>
        <v/>
      </c>
      <c r="F86" t="str">
        <f>""</f>
        <v/>
      </c>
      <c r="G86" t="str">
        <f>""</f>
        <v/>
      </c>
      <c r="H86" t="str">
        <f>""</f>
        <v/>
      </c>
      <c r="I86" t="str">
        <f>""</f>
        <v/>
      </c>
      <c r="J86" t="str">
        <f>""</f>
        <v/>
      </c>
      <c r="K86" t="str">
        <f>""</f>
        <v/>
      </c>
      <c r="L86" t="str">
        <f>""</f>
        <v/>
      </c>
      <c r="M86" t="str">
        <f>""</f>
        <v/>
      </c>
      <c r="N86" t="str">
        <f>""</f>
        <v/>
      </c>
      <c r="O86" t="str">
        <f>""</f>
        <v/>
      </c>
      <c r="P86" t="str">
        <f>""</f>
        <v/>
      </c>
      <c r="Q86" t="str">
        <f>""</f>
        <v/>
      </c>
      <c r="R86" t="str">
        <f>""</f>
        <v/>
      </c>
      <c r="S86" t="str">
        <f>""</f>
        <v/>
      </c>
      <c r="T86" t="str">
        <f>"[0.171]"</f>
        <v>[0.171]</v>
      </c>
      <c r="U86" t="str">
        <f>""</f>
        <v/>
      </c>
      <c r="V86" t="str">
        <f>""</f>
        <v/>
      </c>
      <c r="W86" t="str">
        <f>""</f>
        <v/>
      </c>
      <c r="X86" t="str">
        <f>""</f>
        <v/>
      </c>
      <c r="Y86" t="str">
        <f>""</f>
        <v/>
      </c>
      <c r="Z86" t="str">
        <f>""</f>
        <v/>
      </c>
      <c r="AA86" t="str">
        <f>""</f>
        <v/>
      </c>
      <c r="AB86" t="str">
        <f>""</f>
        <v/>
      </c>
      <c r="AC86" t="str">
        <f>""</f>
        <v/>
      </c>
      <c r="AD86" t="str">
        <f>""</f>
        <v/>
      </c>
      <c r="AE86" t="str">
        <f>""</f>
        <v/>
      </c>
      <c r="AF86" t="str">
        <f>""</f>
        <v/>
      </c>
      <c r="AG86" t="str">
        <f>""</f>
        <v/>
      </c>
      <c r="AH86" t="str">
        <f>""</f>
        <v/>
      </c>
      <c r="AI86" t="str">
        <f>""</f>
        <v/>
      </c>
      <c r="AJ86" t="str">
        <f>""</f>
        <v/>
      </c>
      <c r="AK86" t="str">
        <f>""</f>
        <v/>
      </c>
      <c r="AL86" t="str">
        <f>""</f>
        <v/>
      </c>
      <c r="AM86" t="str">
        <f>""</f>
        <v/>
      </c>
      <c r="AN86" t="str">
        <f>""</f>
        <v/>
      </c>
      <c r="AO86" t="str">
        <f>""</f>
        <v/>
      </c>
      <c r="AP86" t="str">
        <f>""</f>
        <v/>
      </c>
      <c r="AQ86" t="str">
        <f>""</f>
        <v/>
      </c>
      <c r="AR86" t="str">
        <f>""</f>
        <v/>
      </c>
      <c r="AS86" t="str">
        <f>""</f>
        <v/>
      </c>
      <c r="AT86" t="str">
        <f>""</f>
        <v/>
      </c>
      <c r="AU86" t="str">
        <f>""</f>
        <v/>
      </c>
      <c r="AV86" t="str">
        <f>""</f>
        <v/>
      </c>
      <c r="AW86" t="str">
        <f>""</f>
        <v/>
      </c>
      <c r="AX86" t="str">
        <f>""</f>
        <v/>
      </c>
      <c r="AY86" t="str">
        <f>""</f>
        <v/>
      </c>
      <c r="AZ86" t="str">
        <f>""</f>
        <v/>
      </c>
      <c r="BA86" t="str">
        <f>""</f>
        <v/>
      </c>
    </row>
    <row r="87" spans="2:53" x14ac:dyDescent="0.2">
      <c r="B87" t="str">
        <f>"Interaction"</f>
        <v>Interaction</v>
      </c>
      <c r="C87" t="str">
        <f>""</f>
        <v/>
      </c>
      <c r="D87" t="str">
        <f>""</f>
        <v/>
      </c>
      <c r="E87" t="str">
        <f>""</f>
        <v/>
      </c>
      <c r="F87" t="str">
        <f>""</f>
        <v/>
      </c>
      <c r="G87" t="str">
        <f>""</f>
        <v/>
      </c>
      <c r="H87" t="str">
        <f>""</f>
        <v/>
      </c>
      <c r="I87" t="str">
        <f>""</f>
        <v/>
      </c>
      <c r="J87" t="str">
        <f>""</f>
        <v/>
      </c>
      <c r="K87" t="str">
        <f>""</f>
        <v/>
      </c>
      <c r="L87" t="str">
        <f>""</f>
        <v/>
      </c>
      <c r="M87" t="str">
        <f>""</f>
        <v/>
      </c>
      <c r="N87" t="str">
        <f>""</f>
        <v/>
      </c>
      <c r="O87" t="str">
        <f>""</f>
        <v/>
      </c>
      <c r="P87" t="str">
        <f>""</f>
        <v/>
      </c>
      <c r="Q87" t="str">
        <f>""</f>
        <v/>
      </c>
      <c r="R87" t="str">
        <f>""</f>
        <v/>
      </c>
      <c r="S87" t="str">
        <f>""</f>
        <v/>
      </c>
      <c r="T87" t="str">
        <f>"0.017"</f>
        <v>0.017</v>
      </c>
      <c r="U87" t="str">
        <f>""</f>
        <v/>
      </c>
      <c r="V87" t="str">
        <f>""</f>
        <v/>
      </c>
      <c r="W87" t="str">
        <f>""</f>
        <v/>
      </c>
      <c r="X87" t="str">
        <f>""</f>
        <v/>
      </c>
      <c r="Y87" t="str">
        <f>""</f>
        <v/>
      </c>
      <c r="Z87" t="str">
        <f>""</f>
        <v/>
      </c>
      <c r="AA87" t="str">
        <f>""</f>
        <v/>
      </c>
      <c r="AB87" t="str">
        <f>""</f>
        <v/>
      </c>
      <c r="AC87" t="str">
        <f>""</f>
        <v/>
      </c>
      <c r="AD87" t="str">
        <f>""</f>
        <v/>
      </c>
      <c r="AE87" t="str">
        <f>""</f>
        <v/>
      </c>
      <c r="AF87" t="str">
        <f>""</f>
        <v/>
      </c>
      <c r="AG87" t="str">
        <f>""</f>
        <v/>
      </c>
      <c r="AH87" t="str">
        <f>""</f>
        <v/>
      </c>
      <c r="AI87" t="str">
        <f>""</f>
        <v/>
      </c>
      <c r="AJ87" t="str">
        <f>""</f>
        <v/>
      </c>
      <c r="AK87" t="str">
        <f>""</f>
        <v/>
      </c>
      <c r="AL87" t="str">
        <f>""</f>
        <v/>
      </c>
      <c r="AM87" t="str">
        <f>""</f>
        <v/>
      </c>
      <c r="AN87" t="str">
        <f>""</f>
        <v/>
      </c>
      <c r="AO87" t="str">
        <f>""</f>
        <v/>
      </c>
      <c r="AP87" t="str">
        <f>""</f>
        <v/>
      </c>
      <c r="AQ87" t="str">
        <f>""</f>
        <v/>
      </c>
      <c r="AR87" t="str">
        <f>""</f>
        <v/>
      </c>
      <c r="AS87" t="str">
        <f>""</f>
        <v/>
      </c>
      <c r="AT87" t="str">
        <f>""</f>
        <v/>
      </c>
      <c r="AU87" t="str">
        <f>""</f>
        <v/>
      </c>
      <c r="AV87" t="str">
        <f>""</f>
        <v/>
      </c>
      <c r="AW87" t="str">
        <f>""</f>
        <v/>
      </c>
      <c r="AX87" t="str">
        <f>""</f>
        <v/>
      </c>
      <c r="AY87" t="str">
        <f>""</f>
        <v/>
      </c>
      <c r="AZ87" t="str">
        <f>""</f>
        <v/>
      </c>
      <c r="BA87" t="str">
        <f>""</f>
        <v/>
      </c>
    </row>
    <row r="88" spans="2:53" x14ac:dyDescent="0.2">
      <c r="B88" t="str">
        <f>""</f>
        <v/>
      </c>
      <c r="C88" t="str">
        <f>""</f>
        <v/>
      </c>
      <c r="D88" t="str">
        <f>""</f>
        <v/>
      </c>
      <c r="E88" t="str">
        <f>""</f>
        <v/>
      </c>
      <c r="F88" t="str">
        <f>""</f>
        <v/>
      </c>
      <c r="G88" t="str">
        <f>""</f>
        <v/>
      </c>
      <c r="H88" t="str">
        <f>""</f>
        <v/>
      </c>
      <c r="I88" t="str">
        <f>""</f>
        <v/>
      </c>
      <c r="J88" t="str">
        <f>""</f>
        <v/>
      </c>
      <c r="K88" t="str">
        <f>""</f>
        <v/>
      </c>
      <c r="L88" t="str">
        <f>""</f>
        <v/>
      </c>
      <c r="M88" t="str">
        <f>""</f>
        <v/>
      </c>
      <c r="N88" t="str">
        <f>""</f>
        <v/>
      </c>
      <c r="O88" t="str">
        <f>""</f>
        <v/>
      </c>
      <c r="P88" t="str">
        <f>""</f>
        <v/>
      </c>
      <c r="Q88" t="str">
        <f>""</f>
        <v/>
      </c>
      <c r="R88" t="str">
        <f>""</f>
        <v/>
      </c>
      <c r="S88" t="str">
        <f>""</f>
        <v/>
      </c>
      <c r="T88" t="str">
        <f>"[0.271]"</f>
        <v>[0.271]</v>
      </c>
      <c r="U88" t="str">
        <f>""</f>
        <v/>
      </c>
      <c r="V88" t="str">
        <f>""</f>
        <v/>
      </c>
      <c r="W88" t="str">
        <f>""</f>
        <v/>
      </c>
      <c r="X88" t="str">
        <f>""</f>
        <v/>
      </c>
      <c r="Y88" t="str">
        <f>""</f>
        <v/>
      </c>
      <c r="Z88" t="str">
        <f>""</f>
        <v/>
      </c>
      <c r="AA88" t="str">
        <f>""</f>
        <v/>
      </c>
      <c r="AB88" t="str">
        <f>""</f>
        <v/>
      </c>
      <c r="AC88" t="str">
        <f>""</f>
        <v/>
      </c>
      <c r="AD88" t="str">
        <f>""</f>
        <v/>
      </c>
      <c r="AE88" t="str">
        <f>""</f>
        <v/>
      </c>
      <c r="AF88" t="str">
        <f>""</f>
        <v/>
      </c>
      <c r="AG88" t="str">
        <f>""</f>
        <v/>
      </c>
      <c r="AH88" t="str">
        <f>""</f>
        <v/>
      </c>
      <c r="AI88" t="str">
        <f>""</f>
        <v/>
      </c>
      <c r="AJ88" t="str">
        <f>""</f>
        <v/>
      </c>
      <c r="AK88" t="str">
        <f>""</f>
        <v/>
      </c>
      <c r="AL88" t="str">
        <f>""</f>
        <v/>
      </c>
      <c r="AM88" t="str">
        <f>""</f>
        <v/>
      </c>
      <c r="AN88" t="str">
        <f>""</f>
        <v/>
      </c>
      <c r="AO88" t="str">
        <f>""</f>
        <v/>
      </c>
      <c r="AP88" t="str">
        <f>""</f>
        <v/>
      </c>
      <c r="AQ88" t="str">
        <f>""</f>
        <v/>
      </c>
      <c r="AR88" t="str">
        <f>""</f>
        <v/>
      </c>
      <c r="AS88" t="str">
        <f>""</f>
        <v/>
      </c>
      <c r="AT88" t="str">
        <f>""</f>
        <v/>
      </c>
      <c r="AU88" t="str">
        <f>""</f>
        <v/>
      </c>
      <c r="AV88" t="str">
        <f>""</f>
        <v/>
      </c>
      <c r="AW88" t="str">
        <f>""</f>
        <v/>
      </c>
      <c r="AX88" t="str">
        <f>""</f>
        <v/>
      </c>
      <c r="AY88" t="str">
        <f>""</f>
        <v/>
      </c>
      <c r="AZ88" t="str">
        <f>""</f>
        <v/>
      </c>
      <c r="BA88" t="str">
        <f>""</f>
        <v/>
      </c>
    </row>
    <row r="89" spans="2:53" x14ac:dyDescent="0.2">
      <c r="B89" t="str">
        <f>"Theft or destruction of goods (yes=1) for a household in 1998-07"</f>
        <v>Theft or destruction of goods (yes=1) for a household in 1998-07</v>
      </c>
      <c r="C89" t="str">
        <f>""</f>
        <v/>
      </c>
      <c r="D89" t="str">
        <f>""</f>
        <v/>
      </c>
      <c r="E89" t="str">
        <f>""</f>
        <v/>
      </c>
      <c r="F89" t="str">
        <f>""</f>
        <v/>
      </c>
      <c r="G89" t="str">
        <f>""</f>
        <v/>
      </c>
      <c r="H89" t="str">
        <f>""</f>
        <v/>
      </c>
      <c r="I89" t="str">
        <f>""</f>
        <v/>
      </c>
      <c r="J89" t="str">
        <f>""</f>
        <v/>
      </c>
      <c r="K89" t="str">
        <f>""</f>
        <v/>
      </c>
      <c r="L89" t="str">
        <f>""</f>
        <v/>
      </c>
      <c r="M89" t="str">
        <f>""</f>
        <v/>
      </c>
      <c r="N89" t="str">
        <f>""</f>
        <v/>
      </c>
      <c r="O89" t="str">
        <f>""</f>
        <v/>
      </c>
      <c r="P89" t="str">
        <f>""</f>
        <v/>
      </c>
      <c r="Q89" t="str">
        <f>""</f>
        <v/>
      </c>
      <c r="R89" t="str">
        <f>""</f>
        <v/>
      </c>
      <c r="S89" t="str">
        <f>""</f>
        <v/>
      </c>
      <c r="T89" t="str">
        <f>""</f>
        <v/>
      </c>
      <c r="U89" t="str">
        <f>"0.022"</f>
        <v>0.022</v>
      </c>
      <c r="V89" t="str">
        <f>"0.003"</f>
        <v>0.003</v>
      </c>
      <c r="W89" t="str">
        <f>"0.020"</f>
        <v>0.020</v>
      </c>
      <c r="X89" t="str">
        <f>""</f>
        <v/>
      </c>
      <c r="Y89" t="str">
        <f>""</f>
        <v/>
      </c>
      <c r="Z89" t="str">
        <f>""</f>
        <v/>
      </c>
      <c r="AA89" t="str">
        <f>""</f>
        <v/>
      </c>
      <c r="AB89" t="str">
        <f>""</f>
        <v/>
      </c>
      <c r="AC89" t="str">
        <f>""</f>
        <v/>
      </c>
      <c r="AD89" t="str">
        <f>""</f>
        <v/>
      </c>
      <c r="AE89" t="str">
        <f>""</f>
        <v/>
      </c>
      <c r="AF89" t="str">
        <f>""</f>
        <v/>
      </c>
      <c r="AG89" t="str">
        <f>""</f>
        <v/>
      </c>
      <c r="AH89" t="str">
        <f>""</f>
        <v/>
      </c>
      <c r="AI89" t="str">
        <f>""</f>
        <v/>
      </c>
      <c r="AJ89" t="str">
        <f>""</f>
        <v/>
      </c>
      <c r="AK89" t="str">
        <f>""</f>
        <v/>
      </c>
      <c r="AL89" t="str">
        <f>""</f>
        <v/>
      </c>
      <c r="AM89" t="str">
        <f>""</f>
        <v/>
      </c>
      <c r="AN89" t="str">
        <f>""</f>
        <v/>
      </c>
      <c r="AO89" t="str">
        <f>""</f>
        <v/>
      </c>
      <c r="AP89" t="str">
        <f>""</f>
        <v/>
      </c>
      <c r="AQ89" t="str">
        <f>""</f>
        <v/>
      </c>
      <c r="AR89" t="str">
        <f>""</f>
        <v/>
      </c>
      <c r="AS89" t="str">
        <f>""</f>
        <v/>
      </c>
      <c r="AT89" t="str">
        <f>""</f>
        <v/>
      </c>
      <c r="AU89" t="str">
        <f>""</f>
        <v/>
      </c>
      <c r="AV89" t="str">
        <f>""</f>
        <v/>
      </c>
      <c r="AW89" t="str">
        <f>""</f>
        <v/>
      </c>
      <c r="AX89" t="str">
        <f>""</f>
        <v/>
      </c>
      <c r="AY89" t="str">
        <f>""</f>
        <v/>
      </c>
      <c r="AZ89" t="str">
        <f>""</f>
        <v/>
      </c>
      <c r="BA89" t="str">
        <f>""</f>
        <v/>
      </c>
    </row>
    <row r="90" spans="2:53" x14ac:dyDescent="0.2">
      <c r="B90" t="str">
        <f>""</f>
        <v/>
      </c>
      <c r="C90" t="str">
        <f>""</f>
        <v/>
      </c>
      <c r="D90" t="str">
        <f>""</f>
        <v/>
      </c>
      <c r="E90" t="str">
        <f>""</f>
        <v/>
      </c>
      <c r="F90" t="str">
        <f>""</f>
        <v/>
      </c>
      <c r="G90" t="str">
        <f>""</f>
        <v/>
      </c>
      <c r="H90" t="str">
        <f>""</f>
        <v/>
      </c>
      <c r="I90" t="str">
        <f>""</f>
        <v/>
      </c>
      <c r="J90" t="str">
        <f>""</f>
        <v/>
      </c>
      <c r="K90" t="str">
        <f>""</f>
        <v/>
      </c>
      <c r="L90" t="str">
        <f>""</f>
        <v/>
      </c>
      <c r="M90" t="str">
        <f>""</f>
        <v/>
      </c>
      <c r="N90" t="str">
        <f>""</f>
        <v/>
      </c>
      <c r="O90" t="str">
        <f>""</f>
        <v/>
      </c>
      <c r="P90" t="str">
        <f>""</f>
        <v/>
      </c>
      <c r="Q90" t="str">
        <f>""</f>
        <v/>
      </c>
      <c r="R90" t="str">
        <f>""</f>
        <v/>
      </c>
      <c r="S90" t="str">
        <f>""</f>
        <v/>
      </c>
      <c r="T90" t="str">
        <f>""</f>
        <v/>
      </c>
      <c r="U90" t="str">
        <f>"[0.072]"</f>
        <v>[0.072]</v>
      </c>
      <c r="V90" t="str">
        <f>"[0.070]"</f>
        <v>[0.070]</v>
      </c>
      <c r="W90" t="str">
        <f>"[0.069]"</f>
        <v>[0.069]</v>
      </c>
      <c r="X90" t="str">
        <f>""</f>
        <v/>
      </c>
      <c r="Y90" t="str">
        <f>""</f>
        <v/>
      </c>
      <c r="Z90" t="str">
        <f>""</f>
        <v/>
      </c>
      <c r="AA90" t="str">
        <f>""</f>
        <v/>
      </c>
      <c r="AB90" t="str">
        <f>""</f>
        <v/>
      </c>
      <c r="AC90" t="str">
        <f>""</f>
        <v/>
      </c>
      <c r="AD90" t="str">
        <f>""</f>
        <v/>
      </c>
      <c r="AE90" t="str">
        <f>""</f>
        <v/>
      </c>
      <c r="AF90" t="str">
        <f>""</f>
        <v/>
      </c>
      <c r="AG90" t="str">
        <f>""</f>
        <v/>
      </c>
      <c r="AH90" t="str">
        <f>""</f>
        <v/>
      </c>
      <c r="AI90" t="str">
        <f>""</f>
        <v/>
      </c>
      <c r="AJ90" t="str">
        <f>""</f>
        <v/>
      </c>
      <c r="AK90" t="str">
        <f>""</f>
        <v/>
      </c>
      <c r="AL90" t="str">
        <f>""</f>
        <v/>
      </c>
      <c r="AM90" t="str">
        <f>""</f>
        <v/>
      </c>
      <c r="AN90" t="str">
        <f>""</f>
        <v/>
      </c>
      <c r="AO90" t="str">
        <f>""</f>
        <v/>
      </c>
      <c r="AP90" t="str">
        <f>""</f>
        <v/>
      </c>
      <c r="AQ90" t="str">
        <f>""</f>
        <v/>
      </c>
      <c r="AR90" t="str">
        <f>""</f>
        <v/>
      </c>
      <c r="AS90" t="str">
        <f>""</f>
        <v/>
      </c>
      <c r="AT90" t="str">
        <f>""</f>
        <v/>
      </c>
      <c r="AU90" t="str">
        <f>""</f>
        <v/>
      </c>
      <c r="AV90" t="str">
        <f>""</f>
        <v/>
      </c>
      <c r="AW90" t="str">
        <f>""</f>
        <v/>
      </c>
      <c r="AX90" t="str">
        <f>""</f>
        <v/>
      </c>
      <c r="AY90" t="str">
        <f>""</f>
        <v/>
      </c>
      <c r="AZ90" t="str">
        <f>""</f>
        <v/>
      </c>
      <c r="BA90" t="str">
        <f>""</f>
        <v/>
      </c>
    </row>
    <row r="91" spans="2:53" x14ac:dyDescent="0.2">
      <c r="B91" t="str">
        <f>"At least 1 person left the household in a given year (yes=1)"</f>
        <v>At least 1 person left the household in a given year (yes=1)</v>
      </c>
      <c r="C91" t="str">
        <f>""</f>
        <v/>
      </c>
      <c r="D91" t="str">
        <f>""</f>
        <v/>
      </c>
      <c r="E91" t="str">
        <f>""</f>
        <v/>
      </c>
      <c r="F91" t="str">
        <f>""</f>
        <v/>
      </c>
      <c r="G91" t="str">
        <f>""</f>
        <v/>
      </c>
      <c r="H91" t="str">
        <f>""</f>
        <v/>
      </c>
      <c r="I91" t="str">
        <f>""</f>
        <v/>
      </c>
      <c r="J91" t="str">
        <f>""</f>
        <v/>
      </c>
      <c r="K91" t="str">
        <f>""</f>
        <v/>
      </c>
      <c r="L91" t="str">
        <f>""</f>
        <v/>
      </c>
      <c r="M91" t="str">
        <f>""</f>
        <v/>
      </c>
      <c r="N91" t="str">
        <f>""</f>
        <v/>
      </c>
      <c r="O91" t="str">
        <f>""</f>
        <v/>
      </c>
      <c r="P91" t="str">
        <f>""</f>
        <v/>
      </c>
      <c r="Q91" t="str">
        <f>""</f>
        <v/>
      </c>
      <c r="R91" t="str">
        <f>""</f>
        <v/>
      </c>
      <c r="S91" t="str">
        <f>""</f>
        <v/>
      </c>
      <c r="T91" t="str">
        <f>""</f>
        <v/>
      </c>
      <c r="U91" t="str">
        <f>"-0.043"</f>
        <v>-0.043</v>
      </c>
      <c r="V91" t="str">
        <f>""</f>
        <v/>
      </c>
      <c r="W91" t="str">
        <f>""</f>
        <v/>
      </c>
      <c r="X91" t="str">
        <f>""</f>
        <v/>
      </c>
      <c r="Y91" t="str">
        <f>""</f>
        <v/>
      </c>
      <c r="Z91" t="str">
        <f>""</f>
        <v/>
      </c>
      <c r="AA91" t="str">
        <f>""</f>
        <v/>
      </c>
      <c r="AB91" t="str">
        <f>""</f>
        <v/>
      </c>
      <c r="AC91" t="str">
        <f>""</f>
        <v/>
      </c>
      <c r="AD91" t="str">
        <f>""</f>
        <v/>
      </c>
      <c r="AE91" t="str">
        <f>""</f>
        <v/>
      </c>
      <c r="AF91" t="str">
        <f>""</f>
        <v/>
      </c>
      <c r="AG91" t="str">
        <f>""</f>
        <v/>
      </c>
      <c r="AH91" t="str">
        <f>""</f>
        <v/>
      </c>
      <c r="AI91" t="str">
        <f>""</f>
        <v/>
      </c>
      <c r="AJ91" t="str">
        <f>""</f>
        <v/>
      </c>
      <c r="AK91" t="str">
        <f>""</f>
        <v/>
      </c>
      <c r="AL91" t="str">
        <f>""</f>
        <v/>
      </c>
      <c r="AM91" t="str">
        <f>""</f>
        <v/>
      </c>
      <c r="AN91" t="str">
        <f>""</f>
        <v/>
      </c>
      <c r="AO91" t="str">
        <f>""</f>
        <v/>
      </c>
      <c r="AP91" t="str">
        <f>""</f>
        <v/>
      </c>
      <c r="AQ91" t="str">
        <f>""</f>
        <v/>
      </c>
      <c r="AR91" t="str">
        <f>""</f>
        <v/>
      </c>
      <c r="AS91" t="str">
        <f>""</f>
        <v/>
      </c>
      <c r="AT91" t="str">
        <f>""</f>
        <v/>
      </c>
      <c r="AU91" t="str">
        <f>""</f>
        <v/>
      </c>
      <c r="AV91" t="str">
        <f>""</f>
        <v/>
      </c>
      <c r="AW91" t="str">
        <f>""</f>
        <v/>
      </c>
      <c r="AX91" t="str">
        <f>""</f>
        <v/>
      </c>
      <c r="AY91" t="str">
        <f>""</f>
        <v/>
      </c>
      <c r="AZ91" t="str">
        <f>""</f>
        <v/>
      </c>
      <c r="BA91" t="str">
        <f>""</f>
        <v/>
      </c>
    </row>
    <row r="92" spans="2:53" x14ac:dyDescent="0.2">
      <c r="B92" t="str">
        <f>""</f>
        <v/>
      </c>
      <c r="C92" t="str">
        <f>""</f>
        <v/>
      </c>
      <c r="D92" t="str">
        <f>""</f>
        <v/>
      </c>
      <c r="E92" t="str">
        <f>""</f>
        <v/>
      </c>
      <c r="F92" t="str">
        <f>""</f>
        <v/>
      </c>
      <c r="G92" t="str">
        <f>""</f>
        <v/>
      </c>
      <c r="H92" t="str">
        <f>""</f>
        <v/>
      </c>
      <c r="I92" t="str">
        <f>""</f>
        <v/>
      </c>
      <c r="J92" t="str">
        <f>""</f>
        <v/>
      </c>
      <c r="K92" t="str">
        <f>""</f>
        <v/>
      </c>
      <c r="L92" t="str">
        <f>""</f>
        <v/>
      </c>
      <c r="M92" t="str">
        <f>""</f>
        <v/>
      </c>
      <c r="N92" t="str">
        <f>""</f>
        <v/>
      </c>
      <c r="O92" t="str">
        <f>""</f>
        <v/>
      </c>
      <c r="P92" t="str">
        <f>""</f>
        <v/>
      </c>
      <c r="Q92" t="str">
        <f>""</f>
        <v/>
      </c>
      <c r="R92" t="str">
        <f>""</f>
        <v/>
      </c>
      <c r="S92" t="str">
        <f>""</f>
        <v/>
      </c>
      <c r="T92" t="str">
        <f>""</f>
        <v/>
      </c>
      <c r="U92" t="str">
        <f>"[0.076]"</f>
        <v>[0.076]</v>
      </c>
      <c r="V92" t="str">
        <f>""</f>
        <v/>
      </c>
      <c r="W92" t="str">
        <f>""</f>
        <v/>
      </c>
      <c r="X92" t="str">
        <f>""</f>
        <v/>
      </c>
      <c r="Y92" t="str">
        <f>""</f>
        <v/>
      </c>
      <c r="Z92" t="str">
        <f>""</f>
        <v/>
      </c>
      <c r="AA92" t="str">
        <f>""</f>
        <v/>
      </c>
      <c r="AB92" t="str">
        <f>""</f>
        <v/>
      </c>
      <c r="AC92" t="str">
        <f>""</f>
        <v/>
      </c>
      <c r="AD92" t="str">
        <f>""</f>
        <v/>
      </c>
      <c r="AE92" t="str">
        <f>""</f>
        <v/>
      </c>
      <c r="AF92" t="str">
        <f>""</f>
        <v/>
      </c>
      <c r="AG92" t="str">
        <f>""</f>
        <v/>
      </c>
      <c r="AH92" t="str">
        <f>""</f>
        <v/>
      </c>
      <c r="AI92" t="str">
        <f>""</f>
        <v/>
      </c>
      <c r="AJ92" t="str">
        <f>""</f>
        <v/>
      </c>
      <c r="AK92" t="str">
        <f>""</f>
        <v/>
      </c>
      <c r="AL92" t="str">
        <f>""</f>
        <v/>
      </c>
      <c r="AM92" t="str">
        <f>""</f>
        <v/>
      </c>
      <c r="AN92" t="str">
        <f>""</f>
        <v/>
      </c>
      <c r="AO92" t="str">
        <f>""</f>
        <v/>
      </c>
      <c r="AP92" t="str">
        <f>""</f>
        <v/>
      </c>
      <c r="AQ92" t="str">
        <f>""</f>
        <v/>
      </c>
      <c r="AR92" t="str">
        <f>""</f>
        <v/>
      </c>
      <c r="AS92" t="str">
        <f>""</f>
        <v/>
      </c>
      <c r="AT92" t="str">
        <f>""</f>
        <v/>
      </c>
      <c r="AU92" t="str">
        <f>""</f>
        <v/>
      </c>
      <c r="AV92" t="str">
        <f>""</f>
        <v/>
      </c>
      <c r="AW92" t="str">
        <f>""</f>
        <v/>
      </c>
      <c r="AX92" t="str">
        <f>""</f>
        <v/>
      </c>
      <c r="AY92" t="str">
        <f>""</f>
        <v/>
      </c>
      <c r="AZ92" t="str">
        <f>""</f>
        <v/>
      </c>
      <c r="BA92" t="str">
        <f>""</f>
        <v/>
      </c>
    </row>
    <row r="93" spans="2:53" x14ac:dyDescent="0.2">
      <c r="B93" t="str">
        <f>"Interaction"</f>
        <v>Interaction</v>
      </c>
      <c r="C93" t="str">
        <f>""</f>
        <v/>
      </c>
      <c r="D93" t="str">
        <f>""</f>
        <v/>
      </c>
      <c r="E93" t="str">
        <f>""</f>
        <v/>
      </c>
      <c r="F93" t="str">
        <f>""</f>
        <v/>
      </c>
      <c r="G93" t="str">
        <f>""</f>
        <v/>
      </c>
      <c r="H93" t="str">
        <f>""</f>
        <v/>
      </c>
      <c r="I93" t="str">
        <f>""</f>
        <v/>
      </c>
      <c r="J93" t="str">
        <f>""</f>
        <v/>
      </c>
      <c r="K93" t="str">
        <f>""</f>
        <v/>
      </c>
      <c r="L93" t="str">
        <f>""</f>
        <v/>
      </c>
      <c r="M93" t="str">
        <f>""</f>
        <v/>
      </c>
      <c r="N93" t="str">
        <f>""</f>
        <v/>
      </c>
      <c r="O93" t="str">
        <f>""</f>
        <v/>
      </c>
      <c r="P93" t="str">
        <f>""</f>
        <v/>
      </c>
      <c r="Q93" t="str">
        <f>""</f>
        <v/>
      </c>
      <c r="R93" t="str">
        <f>""</f>
        <v/>
      </c>
      <c r="S93" t="str">
        <f>""</f>
        <v/>
      </c>
      <c r="T93" t="str">
        <f>""</f>
        <v/>
      </c>
      <c r="U93" t="str">
        <f>"0.048"</f>
        <v>0.048</v>
      </c>
      <c r="V93" t="str">
        <f>""</f>
        <v/>
      </c>
      <c r="W93" t="str">
        <f>""</f>
        <v/>
      </c>
      <c r="X93" t="str">
        <f>""</f>
        <v/>
      </c>
      <c r="Y93" t="str">
        <f>""</f>
        <v/>
      </c>
      <c r="Z93" t="str">
        <f>""</f>
        <v/>
      </c>
      <c r="AA93" t="str">
        <f>""</f>
        <v/>
      </c>
      <c r="AB93" t="str">
        <f>""</f>
        <v/>
      </c>
      <c r="AC93" t="str">
        <f>""</f>
        <v/>
      </c>
      <c r="AD93" t="str">
        <f>""</f>
        <v/>
      </c>
      <c r="AE93" t="str">
        <f>""</f>
        <v/>
      </c>
      <c r="AF93" t="str">
        <f>""</f>
        <v/>
      </c>
      <c r="AG93" t="str">
        <f>""</f>
        <v/>
      </c>
      <c r="AH93" t="str">
        <f>""</f>
        <v/>
      </c>
      <c r="AI93" t="str">
        <f>""</f>
        <v/>
      </c>
      <c r="AJ93" t="str">
        <f>""</f>
        <v/>
      </c>
      <c r="AK93" t="str">
        <f>""</f>
        <v/>
      </c>
      <c r="AL93" t="str">
        <f>""</f>
        <v/>
      </c>
      <c r="AM93" t="str">
        <f>""</f>
        <v/>
      </c>
      <c r="AN93" t="str">
        <f>""</f>
        <v/>
      </c>
      <c r="AO93" t="str">
        <f>""</f>
        <v/>
      </c>
      <c r="AP93" t="str">
        <f>""</f>
        <v/>
      </c>
      <c r="AQ93" t="str">
        <f>""</f>
        <v/>
      </c>
      <c r="AR93" t="str">
        <f>""</f>
        <v/>
      </c>
      <c r="AS93" t="str">
        <f>""</f>
        <v/>
      </c>
      <c r="AT93" t="str">
        <f>""</f>
        <v/>
      </c>
      <c r="AU93" t="str">
        <f>""</f>
        <v/>
      </c>
      <c r="AV93" t="str">
        <f>""</f>
        <v/>
      </c>
      <c r="AW93" t="str">
        <f>""</f>
        <v/>
      </c>
      <c r="AX93" t="str">
        <f>""</f>
        <v/>
      </c>
      <c r="AY93" t="str">
        <f>""</f>
        <v/>
      </c>
      <c r="AZ93" t="str">
        <f>""</f>
        <v/>
      </c>
      <c r="BA93" t="str">
        <f>""</f>
        <v/>
      </c>
    </row>
    <row r="94" spans="2:53" x14ac:dyDescent="0.2">
      <c r="B94" t="str">
        <f>""</f>
        <v/>
      </c>
      <c r="C94" t="str">
        <f>""</f>
        <v/>
      </c>
      <c r="D94" t="str">
        <f>""</f>
        <v/>
      </c>
      <c r="E94" t="str">
        <f>""</f>
        <v/>
      </c>
      <c r="F94" t="str">
        <f>""</f>
        <v/>
      </c>
      <c r="G94" t="str">
        <f>""</f>
        <v/>
      </c>
      <c r="H94" t="str">
        <f>""</f>
        <v/>
      </c>
      <c r="I94" t="str">
        <f>""</f>
        <v/>
      </c>
      <c r="J94" t="str">
        <f>""</f>
        <v/>
      </c>
      <c r="K94" t="str">
        <f>""</f>
        <v/>
      </c>
      <c r="L94" t="str">
        <f>""</f>
        <v/>
      </c>
      <c r="M94" t="str">
        <f>""</f>
        <v/>
      </c>
      <c r="N94" t="str">
        <f>""</f>
        <v/>
      </c>
      <c r="O94" t="str">
        <f>""</f>
        <v/>
      </c>
      <c r="P94" t="str">
        <f>""</f>
        <v/>
      </c>
      <c r="Q94" t="str">
        <f>""</f>
        <v/>
      </c>
      <c r="R94" t="str">
        <f>""</f>
        <v/>
      </c>
      <c r="S94" t="str">
        <f>""</f>
        <v/>
      </c>
      <c r="T94" t="str">
        <f>""</f>
        <v/>
      </c>
      <c r="U94" t="str">
        <f>"[0.148]"</f>
        <v>[0.148]</v>
      </c>
      <c r="V94" t="str">
        <f>""</f>
        <v/>
      </c>
      <c r="W94" t="str">
        <f>""</f>
        <v/>
      </c>
      <c r="X94" t="str">
        <f>""</f>
        <v/>
      </c>
      <c r="Y94" t="str">
        <f>""</f>
        <v/>
      </c>
      <c r="Z94" t="str">
        <f>""</f>
        <v/>
      </c>
      <c r="AA94" t="str">
        <f>""</f>
        <v/>
      </c>
      <c r="AB94" t="str">
        <f>""</f>
        <v/>
      </c>
      <c r="AC94" t="str">
        <f>""</f>
        <v/>
      </c>
      <c r="AD94" t="str">
        <f>""</f>
        <v/>
      </c>
      <c r="AE94" t="str">
        <f>""</f>
        <v/>
      </c>
      <c r="AF94" t="str">
        <f>""</f>
        <v/>
      </c>
      <c r="AG94" t="str">
        <f>""</f>
        <v/>
      </c>
      <c r="AH94" t="str">
        <f>""</f>
        <v/>
      </c>
      <c r="AI94" t="str">
        <f>""</f>
        <v/>
      </c>
      <c r="AJ94" t="str">
        <f>""</f>
        <v/>
      </c>
      <c r="AK94" t="str">
        <f>""</f>
        <v/>
      </c>
      <c r="AL94" t="str">
        <f>""</f>
        <v/>
      </c>
      <c r="AM94" t="str">
        <f>""</f>
        <v/>
      </c>
      <c r="AN94" t="str">
        <f>""</f>
        <v/>
      </c>
      <c r="AO94" t="str">
        <f>""</f>
        <v/>
      </c>
      <c r="AP94" t="str">
        <f>""</f>
        <v/>
      </c>
      <c r="AQ94" t="str">
        <f>""</f>
        <v/>
      </c>
      <c r="AR94" t="str">
        <f>""</f>
        <v/>
      </c>
      <c r="AS94" t="str">
        <f>""</f>
        <v/>
      </c>
      <c r="AT94" t="str">
        <f>""</f>
        <v/>
      </c>
      <c r="AU94" t="str">
        <f>""</f>
        <v/>
      </c>
      <c r="AV94" t="str">
        <f>""</f>
        <v/>
      </c>
      <c r="AW94" t="str">
        <f>""</f>
        <v/>
      </c>
      <c r="AX94" t="str">
        <f>""</f>
        <v/>
      </c>
      <c r="AY94" t="str">
        <f>""</f>
        <v/>
      </c>
      <c r="AZ94" t="str">
        <f>""</f>
        <v/>
      </c>
      <c r="BA94" t="str">
        <f>""</f>
        <v/>
      </c>
    </row>
    <row r="95" spans="2:53" x14ac:dyDescent="0.2">
      <c r="B95" t="str">
        <f>"Number of members who left household 1998-2007"</f>
        <v>Number of members who left household 1998-2007</v>
      </c>
      <c r="C95" t="str">
        <f>""</f>
        <v/>
      </c>
      <c r="D95" t="str">
        <f>""</f>
        <v/>
      </c>
      <c r="E95" t="str">
        <f>""</f>
        <v/>
      </c>
      <c r="F95" t="str">
        <f>""</f>
        <v/>
      </c>
      <c r="G95" t="str">
        <f>""</f>
        <v/>
      </c>
      <c r="H95" t="str">
        <f>""</f>
        <v/>
      </c>
      <c r="I95" t="str">
        <f>""</f>
        <v/>
      </c>
      <c r="J95" t="str">
        <f>""</f>
        <v/>
      </c>
      <c r="K95" t="str">
        <f>""</f>
        <v/>
      </c>
      <c r="L95" t="str">
        <f>""</f>
        <v/>
      </c>
      <c r="M95" t="str">
        <f>""</f>
        <v/>
      </c>
      <c r="N95" t="str">
        <f>""</f>
        <v/>
      </c>
      <c r="O95" t="str">
        <f>""</f>
        <v/>
      </c>
      <c r="P95" t="str">
        <f>""</f>
        <v/>
      </c>
      <c r="Q95" t="str">
        <f>""</f>
        <v/>
      </c>
      <c r="R95" t="str">
        <f>""</f>
        <v/>
      </c>
      <c r="S95" t="str">
        <f>""</f>
        <v/>
      </c>
      <c r="T95" t="str">
        <f>""</f>
        <v/>
      </c>
      <c r="U95" t="str">
        <f>""</f>
        <v/>
      </c>
      <c r="V95" t="str">
        <f>"-0.063"</f>
        <v>-0.063</v>
      </c>
      <c r="W95" t="str">
        <f>""</f>
        <v/>
      </c>
      <c r="X95" t="str">
        <f>""</f>
        <v/>
      </c>
      <c r="Y95" t="str">
        <f>""</f>
        <v/>
      </c>
      <c r="Z95" t="str">
        <f>""</f>
        <v/>
      </c>
      <c r="AA95" t="str">
        <f>""</f>
        <v/>
      </c>
      <c r="AB95" t="str">
        <f>""</f>
        <v/>
      </c>
      <c r="AC95" t="str">
        <f>""</f>
        <v/>
      </c>
      <c r="AD95" t="str">
        <f>""</f>
        <v/>
      </c>
      <c r="AE95" t="str">
        <f>""</f>
        <v/>
      </c>
      <c r="AF95" t="str">
        <f>""</f>
        <v/>
      </c>
      <c r="AG95" t="str">
        <f>""</f>
        <v/>
      </c>
      <c r="AH95" t="str">
        <f>""</f>
        <v/>
      </c>
      <c r="AI95" t="str">
        <f>""</f>
        <v/>
      </c>
      <c r="AJ95" t="str">
        <f>""</f>
        <v/>
      </c>
      <c r="AK95" t="str">
        <f>""</f>
        <v/>
      </c>
      <c r="AL95" t="str">
        <f>""</f>
        <v/>
      </c>
      <c r="AM95" t="str">
        <f>""</f>
        <v/>
      </c>
      <c r="AN95" t="str">
        <f>""</f>
        <v/>
      </c>
      <c r="AO95" t="str">
        <f>""</f>
        <v/>
      </c>
      <c r="AP95" t="str">
        <f>""</f>
        <v/>
      </c>
      <c r="AQ95" t="str">
        <f>""</f>
        <v/>
      </c>
      <c r="AR95" t="str">
        <f>""</f>
        <v/>
      </c>
      <c r="AS95" t="str">
        <f>""</f>
        <v/>
      </c>
      <c r="AT95" t="str">
        <f>""</f>
        <v/>
      </c>
      <c r="AU95" t="str">
        <f>""</f>
        <v/>
      </c>
      <c r="AV95" t="str">
        <f>""</f>
        <v/>
      </c>
      <c r="AW95" t="str">
        <f>""</f>
        <v/>
      </c>
      <c r="AX95" t="str">
        <f>""</f>
        <v/>
      </c>
      <c r="AY95" t="str">
        <f>""</f>
        <v/>
      </c>
      <c r="AZ95" t="str">
        <f>""</f>
        <v/>
      </c>
      <c r="BA95" t="str">
        <f>""</f>
        <v/>
      </c>
    </row>
    <row r="96" spans="2:53" x14ac:dyDescent="0.2">
      <c r="B96" t="str">
        <f>""</f>
        <v/>
      </c>
      <c r="C96" t="str">
        <f>""</f>
        <v/>
      </c>
      <c r="D96" t="str">
        <f>""</f>
        <v/>
      </c>
      <c r="E96" t="str">
        <f>""</f>
        <v/>
      </c>
      <c r="F96" t="str">
        <f>""</f>
        <v/>
      </c>
      <c r="G96" t="str">
        <f>""</f>
        <v/>
      </c>
      <c r="H96" t="str">
        <f>""</f>
        <v/>
      </c>
      <c r="I96" t="str">
        <f>""</f>
        <v/>
      </c>
      <c r="J96" t="str">
        <f>""</f>
        <v/>
      </c>
      <c r="K96" t="str">
        <f>""</f>
        <v/>
      </c>
      <c r="L96" t="str">
        <f>""</f>
        <v/>
      </c>
      <c r="M96" t="str">
        <f>""</f>
        <v/>
      </c>
      <c r="N96" t="str">
        <f>""</f>
        <v/>
      </c>
      <c r="O96" t="str">
        <f>""</f>
        <v/>
      </c>
      <c r="P96" t="str">
        <f>""</f>
        <v/>
      </c>
      <c r="Q96" t="str">
        <f>""</f>
        <v/>
      </c>
      <c r="R96" t="str">
        <f>""</f>
        <v/>
      </c>
      <c r="S96" t="str">
        <f>""</f>
        <v/>
      </c>
      <c r="T96" t="str">
        <f>""</f>
        <v/>
      </c>
      <c r="U96" t="str">
        <f>""</f>
        <v/>
      </c>
      <c r="V96" t="str">
        <f>"[0.046]"</f>
        <v>[0.046]</v>
      </c>
      <c r="W96" t="str">
        <f>""</f>
        <v/>
      </c>
      <c r="X96" t="str">
        <f>""</f>
        <v/>
      </c>
      <c r="Y96" t="str">
        <f>""</f>
        <v/>
      </c>
      <c r="Z96" t="str">
        <f>""</f>
        <v/>
      </c>
      <c r="AA96" t="str">
        <f>""</f>
        <v/>
      </c>
      <c r="AB96" t="str">
        <f>""</f>
        <v/>
      </c>
      <c r="AC96" t="str">
        <f>""</f>
        <v/>
      </c>
      <c r="AD96" t="str">
        <f>""</f>
        <v/>
      </c>
      <c r="AE96" t="str">
        <f>""</f>
        <v/>
      </c>
      <c r="AF96" t="str">
        <f>""</f>
        <v/>
      </c>
      <c r="AG96" t="str">
        <f>""</f>
        <v/>
      </c>
      <c r="AH96" t="str">
        <f>""</f>
        <v/>
      </c>
      <c r="AI96" t="str">
        <f>""</f>
        <v/>
      </c>
      <c r="AJ96" t="str">
        <f>""</f>
        <v/>
      </c>
      <c r="AK96" t="str">
        <f>""</f>
        <v/>
      </c>
      <c r="AL96" t="str">
        <f>""</f>
        <v/>
      </c>
      <c r="AM96" t="str">
        <f>""</f>
        <v/>
      </c>
      <c r="AN96" t="str">
        <f>""</f>
        <v/>
      </c>
      <c r="AO96" t="str">
        <f>""</f>
        <v/>
      </c>
      <c r="AP96" t="str">
        <f>""</f>
        <v/>
      </c>
      <c r="AQ96" t="str">
        <f>""</f>
        <v/>
      </c>
      <c r="AR96" t="str">
        <f>""</f>
        <v/>
      </c>
      <c r="AS96" t="str">
        <f>""</f>
        <v/>
      </c>
      <c r="AT96" t="str">
        <f>""</f>
        <v/>
      </c>
      <c r="AU96" t="str">
        <f>""</f>
        <v/>
      </c>
      <c r="AV96" t="str">
        <f>""</f>
        <v/>
      </c>
      <c r="AW96" t="str">
        <f>""</f>
        <v/>
      </c>
      <c r="AX96" t="str">
        <f>""</f>
        <v/>
      </c>
      <c r="AY96" t="str">
        <f>""</f>
        <v/>
      </c>
      <c r="AZ96" t="str">
        <f>""</f>
        <v/>
      </c>
      <c r="BA96" t="str">
        <f>""</f>
        <v/>
      </c>
    </row>
    <row r="97" spans="2:53" x14ac:dyDescent="0.2">
      <c r="B97" t="str">
        <f>"Interaction"</f>
        <v>Interaction</v>
      </c>
      <c r="C97" t="str">
        <f>""</f>
        <v/>
      </c>
      <c r="D97" t="str">
        <f>""</f>
        <v/>
      </c>
      <c r="E97" t="str">
        <f>""</f>
        <v/>
      </c>
      <c r="F97" t="str">
        <f>""</f>
        <v/>
      </c>
      <c r="G97" t="str">
        <f>""</f>
        <v/>
      </c>
      <c r="H97" t="str">
        <f>""</f>
        <v/>
      </c>
      <c r="I97" t="str">
        <f>""</f>
        <v/>
      </c>
      <c r="J97" t="str">
        <f>""</f>
        <v/>
      </c>
      <c r="K97" t="str">
        <f>""</f>
        <v/>
      </c>
      <c r="L97" t="str">
        <f>""</f>
        <v/>
      </c>
      <c r="M97" t="str">
        <f>""</f>
        <v/>
      </c>
      <c r="N97" t="str">
        <f>""</f>
        <v/>
      </c>
      <c r="O97" t="str">
        <f>""</f>
        <v/>
      </c>
      <c r="P97" t="str">
        <f>""</f>
        <v/>
      </c>
      <c r="Q97" t="str">
        <f>""</f>
        <v/>
      </c>
      <c r="R97" t="str">
        <f>""</f>
        <v/>
      </c>
      <c r="S97" t="str">
        <f>""</f>
        <v/>
      </c>
      <c r="T97" t="str">
        <f>""</f>
        <v/>
      </c>
      <c r="U97" t="str">
        <f>""</f>
        <v/>
      </c>
      <c r="V97" t="str">
        <f>"0.083"</f>
        <v>0.083</v>
      </c>
      <c r="W97" t="str">
        <f>""</f>
        <v/>
      </c>
      <c r="X97" t="str">
        <f>""</f>
        <v/>
      </c>
      <c r="Y97" t="str">
        <f>""</f>
        <v/>
      </c>
      <c r="Z97" t="str">
        <f>""</f>
        <v/>
      </c>
      <c r="AA97" t="str">
        <f>""</f>
        <v/>
      </c>
      <c r="AB97" t="str">
        <f>""</f>
        <v/>
      </c>
      <c r="AC97" t="str">
        <f>""</f>
        <v/>
      </c>
      <c r="AD97" t="str">
        <f>""</f>
        <v/>
      </c>
      <c r="AE97" t="str">
        <f>""</f>
        <v/>
      </c>
      <c r="AF97" t="str">
        <f>""</f>
        <v/>
      </c>
      <c r="AG97" t="str">
        <f>""</f>
        <v/>
      </c>
      <c r="AH97" t="str">
        <f>""</f>
        <v/>
      </c>
      <c r="AI97" t="str">
        <f>""</f>
        <v/>
      </c>
      <c r="AJ97" t="str">
        <f>""</f>
        <v/>
      </c>
      <c r="AK97" t="str">
        <f>""</f>
        <v/>
      </c>
      <c r="AL97" t="str">
        <f>""</f>
        <v/>
      </c>
      <c r="AM97" t="str">
        <f>""</f>
        <v/>
      </c>
      <c r="AN97" t="str">
        <f>""</f>
        <v/>
      </c>
      <c r="AO97" t="str">
        <f>""</f>
        <v/>
      </c>
      <c r="AP97" t="str">
        <f>""</f>
        <v/>
      </c>
      <c r="AQ97" t="str">
        <f>""</f>
        <v/>
      </c>
      <c r="AR97" t="str">
        <f>""</f>
        <v/>
      </c>
      <c r="AS97" t="str">
        <f>""</f>
        <v/>
      </c>
      <c r="AT97" t="str">
        <f>""</f>
        <v/>
      </c>
      <c r="AU97" t="str">
        <f>""</f>
        <v/>
      </c>
      <c r="AV97" t="str">
        <f>""</f>
        <v/>
      </c>
      <c r="AW97" t="str">
        <f>""</f>
        <v/>
      </c>
      <c r="AX97" t="str">
        <f>""</f>
        <v/>
      </c>
      <c r="AY97" t="str">
        <f>""</f>
        <v/>
      </c>
      <c r="AZ97" t="str">
        <f>""</f>
        <v/>
      </c>
      <c r="BA97" t="str">
        <f>""</f>
        <v/>
      </c>
    </row>
    <row r="98" spans="2:53" x14ac:dyDescent="0.2">
      <c r="B98" t="str">
        <f>""</f>
        <v/>
      </c>
      <c r="C98" t="str">
        <f>""</f>
        <v/>
      </c>
      <c r="D98" t="str">
        <f>""</f>
        <v/>
      </c>
      <c r="E98" t="str">
        <f>""</f>
        <v/>
      </c>
      <c r="F98" t="str">
        <f>""</f>
        <v/>
      </c>
      <c r="G98" t="str">
        <f>""</f>
        <v/>
      </c>
      <c r="H98" t="str">
        <f>""</f>
        <v/>
      </c>
      <c r="I98" t="str">
        <f>""</f>
        <v/>
      </c>
      <c r="J98" t="str">
        <f>""</f>
        <v/>
      </c>
      <c r="K98" t="str">
        <f>""</f>
        <v/>
      </c>
      <c r="L98" t="str">
        <f>""</f>
        <v/>
      </c>
      <c r="M98" t="str">
        <f>""</f>
        <v/>
      </c>
      <c r="N98" t="str">
        <f>""</f>
        <v/>
      </c>
      <c r="O98" t="str">
        <f>""</f>
        <v/>
      </c>
      <c r="P98" t="str">
        <f>""</f>
        <v/>
      </c>
      <c r="Q98" t="str">
        <f>""</f>
        <v/>
      </c>
      <c r="R98" t="str">
        <f>""</f>
        <v/>
      </c>
      <c r="S98" t="str">
        <f>""</f>
        <v/>
      </c>
      <c r="T98" t="str">
        <f>""</f>
        <v/>
      </c>
      <c r="U98" t="str">
        <f>""</f>
        <v/>
      </c>
      <c r="V98" t="str">
        <f>"[0.095]"</f>
        <v>[0.095]</v>
      </c>
      <c r="W98" t="str">
        <f>""</f>
        <v/>
      </c>
      <c r="X98" t="str">
        <f>""</f>
        <v/>
      </c>
      <c r="Y98" t="str">
        <f>""</f>
        <v/>
      </c>
      <c r="Z98" t="str">
        <f>""</f>
        <v/>
      </c>
      <c r="AA98" t="str">
        <f>""</f>
        <v/>
      </c>
      <c r="AB98" t="str">
        <f>""</f>
        <v/>
      </c>
      <c r="AC98" t="str">
        <f>""</f>
        <v/>
      </c>
      <c r="AD98" t="str">
        <f>""</f>
        <v/>
      </c>
      <c r="AE98" t="str">
        <f>""</f>
        <v/>
      </c>
      <c r="AF98" t="str">
        <f>""</f>
        <v/>
      </c>
      <c r="AG98" t="str">
        <f>""</f>
        <v/>
      </c>
      <c r="AH98" t="str">
        <f>""</f>
        <v/>
      </c>
      <c r="AI98" t="str">
        <f>""</f>
        <v/>
      </c>
      <c r="AJ98" t="str">
        <f>""</f>
        <v/>
      </c>
      <c r="AK98" t="str">
        <f>""</f>
        <v/>
      </c>
      <c r="AL98" t="str">
        <f>""</f>
        <v/>
      </c>
      <c r="AM98" t="str">
        <f>""</f>
        <v/>
      </c>
      <c r="AN98" t="str">
        <f>""</f>
        <v/>
      </c>
      <c r="AO98" t="str">
        <f>""</f>
        <v/>
      </c>
      <c r="AP98" t="str">
        <f>""</f>
        <v/>
      </c>
      <c r="AQ98" t="str">
        <f>""</f>
        <v/>
      </c>
      <c r="AR98" t="str">
        <f>""</f>
        <v/>
      </c>
      <c r="AS98" t="str">
        <f>""</f>
        <v/>
      </c>
      <c r="AT98" t="str">
        <f>""</f>
        <v/>
      </c>
      <c r="AU98" t="str">
        <f>""</f>
        <v/>
      </c>
      <c r="AV98" t="str">
        <f>""</f>
        <v/>
      </c>
      <c r="AW98" t="str">
        <f>""</f>
        <v/>
      </c>
      <c r="AX98" t="str">
        <f>""</f>
        <v/>
      </c>
      <c r="AY98" t="str">
        <f>""</f>
        <v/>
      </c>
      <c r="AZ98" t="str">
        <f>""</f>
        <v/>
      </c>
      <c r="BA98" t="str">
        <f>""</f>
        <v/>
      </c>
    </row>
    <row r="99" spans="2:53" x14ac:dyDescent="0.2">
      <c r="B99" t="str">
        <f>"Share of household members who left household 1998-2007"</f>
        <v>Share of household members who left household 1998-2007</v>
      </c>
      <c r="C99" t="str">
        <f>""</f>
        <v/>
      </c>
      <c r="D99" t="str">
        <f>""</f>
        <v/>
      </c>
      <c r="E99" t="str">
        <f>""</f>
        <v/>
      </c>
      <c r="F99" t="str">
        <f>""</f>
        <v/>
      </c>
      <c r="G99" t="str">
        <f>""</f>
        <v/>
      </c>
      <c r="H99" t="str">
        <f>""</f>
        <v/>
      </c>
      <c r="I99" t="str">
        <f>""</f>
        <v/>
      </c>
      <c r="J99" t="str">
        <f>""</f>
        <v/>
      </c>
      <c r="K99" t="str">
        <f>""</f>
        <v/>
      </c>
      <c r="L99" t="str">
        <f>""</f>
        <v/>
      </c>
      <c r="M99" t="str">
        <f>""</f>
        <v/>
      </c>
      <c r="N99" t="str">
        <f>""</f>
        <v/>
      </c>
      <c r="O99" t="str">
        <f>""</f>
        <v/>
      </c>
      <c r="P99" t="str">
        <f>""</f>
        <v/>
      </c>
      <c r="Q99" t="str">
        <f>""</f>
        <v/>
      </c>
      <c r="R99" t="str">
        <f>""</f>
        <v/>
      </c>
      <c r="S99" t="str">
        <f>""</f>
        <v/>
      </c>
      <c r="T99" t="str">
        <f>""</f>
        <v/>
      </c>
      <c r="U99" t="str">
        <f>""</f>
        <v/>
      </c>
      <c r="V99" t="str">
        <f>""</f>
        <v/>
      </c>
      <c r="W99" t="str">
        <f>"-0.171"</f>
        <v>-0.171</v>
      </c>
      <c r="X99" t="str">
        <f>""</f>
        <v/>
      </c>
      <c r="Y99" t="str">
        <f>""</f>
        <v/>
      </c>
      <c r="Z99" t="str">
        <f>""</f>
        <v/>
      </c>
      <c r="AA99" t="str">
        <f>""</f>
        <v/>
      </c>
      <c r="AB99" t="str">
        <f>""</f>
        <v/>
      </c>
      <c r="AC99" t="str">
        <f>""</f>
        <v/>
      </c>
      <c r="AD99" t="str">
        <f>""</f>
        <v/>
      </c>
      <c r="AE99" t="str">
        <f>""</f>
        <v/>
      </c>
      <c r="AF99" t="str">
        <f>""</f>
        <v/>
      </c>
      <c r="AG99" t="str">
        <f>""</f>
        <v/>
      </c>
      <c r="AH99" t="str">
        <f>""</f>
        <v/>
      </c>
      <c r="AI99" t="str">
        <f>""</f>
        <v/>
      </c>
      <c r="AJ99" t="str">
        <f>""</f>
        <v/>
      </c>
      <c r="AK99" t="str">
        <f>""</f>
        <v/>
      </c>
      <c r="AL99" t="str">
        <f>""</f>
        <v/>
      </c>
      <c r="AM99" t="str">
        <f>""</f>
        <v/>
      </c>
      <c r="AN99" t="str">
        <f>""</f>
        <v/>
      </c>
      <c r="AO99" t="str">
        <f>""</f>
        <v/>
      </c>
      <c r="AP99" t="str">
        <f>""</f>
        <v/>
      </c>
      <c r="AQ99" t="str">
        <f>""</f>
        <v/>
      </c>
      <c r="AR99" t="str">
        <f>""</f>
        <v/>
      </c>
      <c r="AS99" t="str">
        <f>""</f>
        <v/>
      </c>
      <c r="AT99" t="str">
        <f>""</f>
        <v/>
      </c>
      <c r="AU99" t="str">
        <f>""</f>
        <v/>
      </c>
      <c r="AV99" t="str">
        <f>""</f>
        <v/>
      </c>
      <c r="AW99" t="str">
        <f>""</f>
        <v/>
      </c>
      <c r="AX99" t="str">
        <f>""</f>
        <v/>
      </c>
      <c r="AY99" t="str">
        <f>""</f>
        <v/>
      </c>
      <c r="AZ99" t="str">
        <f>""</f>
        <v/>
      </c>
      <c r="BA99" t="str">
        <f>""</f>
        <v/>
      </c>
    </row>
    <row r="100" spans="2:53" x14ac:dyDescent="0.2">
      <c r="B100" t="str">
        <f>""</f>
        <v/>
      </c>
      <c r="C100" t="str">
        <f>""</f>
        <v/>
      </c>
      <c r="D100" t="str">
        <f>""</f>
        <v/>
      </c>
      <c r="E100" t="str">
        <f>""</f>
        <v/>
      </c>
      <c r="F100" t="str">
        <f>""</f>
        <v/>
      </c>
      <c r="G100" t="str">
        <f>""</f>
        <v/>
      </c>
      <c r="H100" t="str">
        <f>""</f>
        <v/>
      </c>
      <c r="I100" t="str">
        <f>""</f>
        <v/>
      </c>
      <c r="J100" t="str">
        <f>""</f>
        <v/>
      </c>
      <c r="K100" t="str">
        <f>""</f>
        <v/>
      </c>
      <c r="L100" t="str">
        <f>""</f>
        <v/>
      </c>
      <c r="M100" t="str">
        <f>""</f>
        <v/>
      </c>
      <c r="N100" t="str">
        <f>""</f>
        <v/>
      </c>
      <c r="O100" t="str">
        <f>""</f>
        <v/>
      </c>
      <c r="P100" t="str">
        <f>""</f>
        <v/>
      </c>
      <c r="Q100" t="str">
        <f>""</f>
        <v/>
      </c>
      <c r="R100" t="str">
        <f>""</f>
        <v/>
      </c>
      <c r="S100" t="str">
        <f>""</f>
        <v/>
      </c>
      <c r="T100" t="str">
        <f>""</f>
        <v/>
      </c>
      <c r="U100" t="str">
        <f>""</f>
        <v/>
      </c>
      <c r="V100" t="str">
        <f>""</f>
        <v/>
      </c>
      <c r="W100" t="str">
        <f>"[0.178]"</f>
        <v>[0.178]</v>
      </c>
      <c r="X100" t="str">
        <f>""</f>
        <v/>
      </c>
      <c r="Y100" t="str">
        <f>""</f>
        <v/>
      </c>
      <c r="Z100" t="str">
        <f>""</f>
        <v/>
      </c>
      <c r="AA100" t="str">
        <f>""</f>
        <v/>
      </c>
      <c r="AB100" t="str">
        <f>""</f>
        <v/>
      </c>
      <c r="AC100" t="str">
        <f>""</f>
        <v/>
      </c>
      <c r="AD100" t="str">
        <f>""</f>
        <v/>
      </c>
      <c r="AE100" t="str">
        <f>""</f>
        <v/>
      </c>
      <c r="AF100" t="str">
        <f>""</f>
        <v/>
      </c>
      <c r="AG100" t="str">
        <f>""</f>
        <v/>
      </c>
      <c r="AH100" t="str">
        <f>""</f>
        <v/>
      </c>
      <c r="AI100" t="str">
        <f>""</f>
        <v/>
      </c>
      <c r="AJ100" t="str">
        <f>""</f>
        <v/>
      </c>
      <c r="AK100" t="str">
        <f>""</f>
        <v/>
      </c>
      <c r="AL100" t="str">
        <f>""</f>
        <v/>
      </c>
      <c r="AM100" t="str">
        <f>""</f>
        <v/>
      </c>
      <c r="AN100" t="str">
        <f>""</f>
        <v/>
      </c>
      <c r="AO100" t="str">
        <f>""</f>
        <v/>
      </c>
      <c r="AP100" t="str">
        <f>""</f>
        <v/>
      </c>
      <c r="AQ100" t="str">
        <f>""</f>
        <v/>
      </c>
      <c r="AR100" t="str">
        <f>""</f>
        <v/>
      </c>
      <c r="AS100" t="str">
        <f>""</f>
        <v/>
      </c>
      <c r="AT100" t="str">
        <f>""</f>
        <v/>
      </c>
      <c r="AU100" t="str">
        <f>""</f>
        <v/>
      </c>
      <c r="AV100" t="str">
        <f>""</f>
        <v/>
      </c>
      <c r="AW100" t="str">
        <f>""</f>
        <v/>
      </c>
      <c r="AX100" t="str">
        <f>""</f>
        <v/>
      </c>
      <c r="AY100" t="str">
        <f>""</f>
        <v/>
      </c>
      <c r="AZ100" t="str">
        <f>""</f>
        <v/>
      </c>
      <c r="BA100" t="str">
        <f>""</f>
        <v/>
      </c>
    </row>
    <row r="101" spans="2:53" x14ac:dyDescent="0.2">
      <c r="B101" t="str">
        <f>"Interaction"</f>
        <v>Interaction</v>
      </c>
      <c r="C101" t="str">
        <f>""</f>
        <v/>
      </c>
      <c r="D101" t="str">
        <f>""</f>
        <v/>
      </c>
      <c r="E101" t="str">
        <f>""</f>
        <v/>
      </c>
      <c r="F101" t="str">
        <f>""</f>
        <v/>
      </c>
      <c r="G101" t="str">
        <f>""</f>
        <v/>
      </c>
      <c r="H101" t="str">
        <f>""</f>
        <v/>
      </c>
      <c r="I101" t="str">
        <f>""</f>
        <v/>
      </c>
      <c r="J101" t="str">
        <f>""</f>
        <v/>
      </c>
      <c r="K101" t="str">
        <f>""</f>
        <v/>
      </c>
      <c r="L101" t="str">
        <f>""</f>
        <v/>
      </c>
      <c r="M101" t="str">
        <f>""</f>
        <v/>
      </c>
      <c r="N101" t="str">
        <f>""</f>
        <v/>
      </c>
      <c r="O101" t="str">
        <f>""</f>
        <v/>
      </c>
      <c r="P101" t="str">
        <f>""</f>
        <v/>
      </c>
      <c r="Q101" t="str">
        <f>""</f>
        <v/>
      </c>
      <c r="R101" t="str">
        <f>""</f>
        <v/>
      </c>
      <c r="S101" t="str">
        <f>""</f>
        <v/>
      </c>
      <c r="T101" t="str">
        <f>""</f>
        <v/>
      </c>
      <c r="U101" t="str">
        <f>""</f>
        <v/>
      </c>
      <c r="V101" t="str">
        <f>""</f>
        <v/>
      </c>
      <c r="W101" t="str">
        <f>"0.157"</f>
        <v>0.157</v>
      </c>
      <c r="X101" t="str">
        <f>""</f>
        <v/>
      </c>
      <c r="Y101" t="str">
        <f>""</f>
        <v/>
      </c>
      <c r="Z101" t="str">
        <f>""</f>
        <v/>
      </c>
      <c r="AA101" t="str">
        <f>""</f>
        <v/>
      </c>
      <c r="AB101" t="str">
        <f>""</f>
        <v/>
      </c>
      <c r="AC101" t="str">
        <f>""</f>
        <v/>
      </c>
      <c r="AD101" t="str">
        <f>""</f>
        <v/>
      </c>
      <c r="AE101" t="str">
        <f>""</f>
        <v/>
      </c>
      <c r="AF101" t="str">
        <f>""</f>
        <v/>
      </c>
      <c r="AG101" t="str">
        <f>""</f>
        <v/>
      </c>
      <c r="AH101" t="str">
        <f>""</f>
        <v/>
      </c>
      <c r="AI101" t="str">
        <f>""</f>
        <v/>
      </c>
      <c r="AJ101" t="str">
        <f>""</f>
        <v/>
      </c>
      <c r="AK101" t="str">
        <f>""</f>
        <v/>
      </c>
      <c r="AL101" t="str">
        <f>""</f>
        <v/>
      </c>
      <c r="AM101" t="str">
        <f>""</f>
        <v/>
      </c>
      <c r="AN101" t="str">
        <f>""</f>
        <v/>
      </c>
      <c r="AO101" t="str">
        <f>""</f>
        <v/>
      </c>
      <c r="AP101" t="str">
        <f>""</f>
        <v/>
      </c>
      <c r="AQ101" t="str">
        <f>""</f>
        <v/>
      </c>
      <c r="AR101" t="str">
        <f>""</f>
        <v/>
      </c>
      <c r="AS101" t="str">
        <f>""</f>
        <v/>
      </c>
      <c r="AT101" t="str">
        <f>""</f>
        <v/>
      </c>
      <c r="AU101" t="str">
        <f>""</f>
        <v/>
      </c>
      <c r="AV101" t="str">
        <f>""</f>
        <v/>
      </c>
      <c r="AW101" t="str">
        <f>""</f>
        <v/>
      </c>
      <c r="AX101" t="str">
        <f>""</f>
        <v/>
      </c>
      <c r="AY101" t="str">
        <f>""</f>
        <v/>
      </c>
      <c r="AZ101" t="str">
        <f>""</f>
        <v/>
      </c>
      <c r="BA101" t="str">
        <f>""</f>
        <v/>
      </c>
    </row>
    <row r="102" spans="2:53" x14ac:dyDescent="0.2">
      <c r="B102" t="str">
        <f>""</f>
        <v/>
      </c>
      <c r="C102" t="str">
        <f>""</f>
        <v/>
      </c>
      <c r="D102" t="str">
        <f>""</f>
        <v/>
      </c>
      <c r="E102" t="str">
        <f>""</f>
        <v/>
      </c>
      <c r="F102" t="str">
        <f>""</f>
        <v/>
      </c>
      <c r="G102" t="str">
        <f>""</f>
        <v/>
      </c>
      <c r="H102" t="str">
        <f>""</f>
        <v/>
      </c>
      <c r="I102" t="str">
        <f>""</f>
        <v/>
      </c>
      <c r="J102" t="str">
        <f>""</f>
        <v/>
      </c>
      <c r="K102" t="str">
        <f>""</f>
        <v/>
      </c>
      <c r="L102" t="str">
        <f>""</f>
        <v/>
      </c>
      <c r="M102" t="str">
        <f>""</f>
        <v/>
      </c>
      <c r="N102" t="str">
        <f>""</f>
        <v/>
      </c>
      <c r="O102" t="str">
        <f>""</f>
        <v/>
      </c>
      <c r="P102" t="str">
        <f>""</f>
        <v/>
      </c>
      <c r="Q102" t="str">
        <f>""</f>
        <v/>
      </c>
      <c r="R102" t="str">
        <f>""</f>
        <v/>
      </c>
      <c r="S102" t="str">
        <f>""</f>
        <v/>
      </c>
      <c r="T102" t="str">
        <f>""</f>
        <v/>
      </c>
      <c r="U102" t="str">
        <f>""</f>
        <v/>
      </c>
      <c r="V102" t="str">
        <f>""</f>
        <v/>
      </c>
      <c r="W102" t="str">
        <f>"[0.264]"</f>
        <v>[0.264]</v>
      </c>
      <c r="X102" t="str">
        <f>""</f>
        <v/>
      </c>
      <c r="Y102" t="str">
        <f>""</f>
        <v/>
      </c>
      <c r="Z102" t="str">
        <f>""</f>
        <v/>
      </c>
      <c r="AA102" t="str">
        <f>""</f>
        <v/>
      </c>
      <c r="AB102" t="str">
        <f>""</f>
        <v/>
      </c>
      <c r="AC102" t="str">
        <f>""</f>
        <v/>
      </c>
      <c r="AD102" t="str">
        <f>""</f>
        <v/>
      </c>
      <c r="AE102" t="str">
        <f>""</f>
        <v/>
      </c>
      <c r="AF102" t="str">
        <f>""</f>
        <v/>
      </c>
      <c r="AG102" t="str">
        <f>""</f>
        <v/>
      </c>
      <c r="AH102" t="str">
        <f>""</f>
        <v/>
      </c>
      <c r="AI102" t="str">
        <f>""</f>
        <v/>
      </c>
      <c r="AJ102" t="str">
        <f>""</f>
        <v/>
      </c>
      <c r="AK102" t="str">
        <f>""</f>
        <v/>
      </c>
      <c r="AL102" t="str">
        <f>""</f>
        <v/>
      </c>
      <c r="AM102" t="str">
        <f>""</f>
        <v/>
      </c>
      <c r="AN102" t="str">
        <f>""</f>
        <v/>
      </c>
      <c r="AO102" t="str">
        <f>""</f>
        <v/>
      </c>
      <c r="AP102" t="str">
        <f>""</f>
        <v/>
      </c>
      <c r="AQ102" t="str">
        <f>""</f>
        <v/>
      </c>
      <c r="AR102" t="str">
        <f>""</f>
        <v/>
      </c>
      <c r="AS102" t="str">
        <f>""</f>
        <v/>
      </c>
      <c r="AT102" t="str">
        <f>""</f>
        <v/>
      </c>
      <c r="AU102" t="str">
        <f>""</f>
        <v/>
      </c>
      <c r="AV102" t="str">
        <f>""</f>
        <v/>
      </c>
      <c r="AW102" t="str">
        <f>""</f>
        <v/>
      </c>
      <c r="AX102" t="str">
        <f>""</f>
        <v/>
      </c>
      <c r="AY102" t="str">
        <f>""</f>
        <v/>
      </c>
      <c r="AZ102" t="str">
        <f>""</f>
        <v/>
      </c>
      <c r="BA102" t="str">
        <f>""</f>
        <v/>
      </c>
    </row>
    <row r="103" spans="2:53" x14ac:dyDescent="0.2">
      <c r="B103" t="str">
        <f>"Destruction of house (yes=1) for a household in 1998-07"</f>
        <v>Destruction of house (yes=1) for a household in 1998-07</v>
      </c>
      <c r="C103" t="str">
        <f>""</f>
        <v/>
      </c>
      <c r="D103" t="str">
        <f>""</f>
        <v/>
      </c>
      <c r="E103" t="str">
        <f>""</f>
        <v/>
      </c>
      <c r="F103" t="str">
        <f>""</f>
        <v/>
      </c>
      <c r="G103" t="str">
        <f>""</f>
        <v/>
      </c>
      <c r="H103" t="str">
        <f>""</f>
        <v/>
      </c>
      <c r="I103" t="str">
        <f>""</f>
        <v/>
      </c>
      <c r="J103" t="str">
        <f>""</f>
        <v/>
      </c>
      <c r="K103" t="str">
        <f>""</f>
        <v/>
      </c>
      <c r="L103" t="str">
        <f>""</f>
        <v/>
      </c>
      <c r="M103" t="str">
        <f>""</f>
        <v/>
      </c>
      <c r="N103" t="str">
        <f>""</f>
        <v/>
      </c>
      <c r="O103" t="str">
        <f>""</f>
        <v/>
      </c>
      <c r="P103" t="str">
        <f>""</f>
        <v/>
      </c>
      <c r="Q103" t="str">
        <f>""</f>
        <v/>
      </c>
      <c r="R103" t="str">
        <f>""</f>
        <v/>
      </c>
      <c r="S103" t="str">
        <f>""</f>
        <v/>
      </c>
      <c r="T103" t="str">
        <f>""</f>
        <v/>
      </c>
      <c r="U103" t="str">
        <f>""</f>
        <v/>
      </c>
      <c r="V103" t="str">
        <f>""</f>
        <v/>
      </c>
      <c r="W103" t="str">
        <f>""</f>
        <v/>
      </c>
      <c r="X103" t="str">
        <f>"-0.051"</f>
        <v>-0.051</v>
      </c>
      <c r="Y103" t="str">
        <f>"-0.063"</f>
        <v>-0.063</v>
      </c>
      <c r="Z103" t="str">
        <f>"-0.029"</f>
        <v>-0.029</v>
      </c>
      <c r="AA103" t="str">
        <f>""</f>
        <v/>
      </c>
      <c r="AB103" t="str">
        <f>""</f>
        <v/>
      </c>
      <c r="AC103" t="str">
        <f>""</f>
        <v/>
      </c>
      <c r="AD103" t="str">
        <f>""</f>
        <v/>
      </c>
      <c r="AE103" t="str">
        <f>""</f>
        <v/>
      </c>
      <c r="AF103" t="str">
        <f>""</f>
        <v/>
      </c>
      <c r="AG103" t="str">
        <f>""</f>
        <v/>
      </c>
      <c r="AH103" t="str">
        <f>""</f>
        <v/>
      </c>
      <c r="AI103" t="str">
        <f>""</f>
        <v/>
      </c>
      <c r="AJ103" t="str">
        <f>""</f>
        <v/>
      </c>
      <c r="AK103" t="str">
        <f>""</f>
        <v/>
      </c>
      <c r="AL103" t="str">
        <f>""</f>
        <v/>
      </c>
      <c r="AM103" t="str">
        <f>""</f>
        <v/>
      </c>
      <c r="AN103" t="str">
        <f>""</f>
        <v/>
      </c>
      <c r="AO103" t="str">
        <f>""</f>
        <v/>
      </c>
      <c r="AP103" t="str">
        <f>""</f>
        <v/>
      </c>
      <c r="AQ103" t="str">
        <f>""</f>
        <v/>
      </c>
      <c r="AR103" t="str">
        <f>""</f>
        <v/>
      </c>
      <c r="AS103" t="str">
        <f>""</f>
        <v/>
      </c>
      <c r="AT103" t="str">
        <f>""</f>
        <v/>
      </c>
      <c r="AU103" t="str">
        <f>""</f>
        <v/>
      </c>
      <c r="AV103" t="str">
        <f>""</f>
        <v/>
      </c>
      <c r="AW103" t="str">
        <f>""</f>
        <v/>
      </c>
      <c r="AX103" t="str">
        <f>""</f>
        <v/>
      </c>
      <c r="AY103" t="str">
        <f>""</f>
        <v/>
      </c>
      <c r="AZ103" t="str">
        <f>""</f>
        <v/>
      </c>
      <c r="BA103" t="str">
        <f>""</f>
        <v/>
      </c>
    </row>
    <row r="104" spans="2:53" x14ac:dyDescent="0.2">
      <c r="B104" t="str">
        <f>""</f>
        <v/>
      </c>
      <c r="C104" t="str">
        <f>""</f>
        <v/>
      </c>
      <c r="D104" t="str">
        <f>""</f>
        <v/>
      </c>
      <c r="E104" t="str">
        <f>""</f>
        <v/>
      </c>
      <c r="F104" t="str">
        <f>""</f>
        <v/>
      </c>
      <c r="G104" t="str">
        <f>""</f>
        <v/>
      </c>
      <c r="H104" t="str">
        <f>""</f>
        <v/>
      </c>
      <c r="I104" t="str">
        <f>""</f>
        <v/>
      </c>
      <c r="J104" t="str">
        <f>""</f>
        <v/>
      </c>
      <c r="K104" t="str">
        <f>""</f>
        <v/>
      </c>
      <c r="L104" t="str">
        <f>""</f>
        <v/>
      </c>
      <c r="M104" t="str">
        <f>""</f>
        <v/>
      </c>
      <c r="N104" t="str">
        <f>""</f>
        <v/>
      </c>
      <c r="O104" t="str">
        <f>""</f>
        <v/>
      </c>
      <c r="P104" t="str">
        <f>""</f>
        <v/>
      </c>
      <c r="Q104" t="str">
        <f>""</f>
        <v/>
      </c>
      <c r="R104" t="str">
        <f>""</f>
        <v/>
      </c>
      <c r="S104" t="str">
        <f>""</f>
        <v/>
      </c>
      <c r="T104" t="str">
        <f>""</f>
        <v/>
      </c>
      <c r="U104" t="str">
        <f>""</f>
        <v/>
      </c>
      <c r="V104" t="str">
        <f>""</f>
        <v/>
      </c>
      <c r="W104" t="str">
        <f>""</f>
        <v/>
      </c>
      <c r="X104" t="str">
        <f>"[0.090]"</f>
        <v>[0.090]</v>
      </c>
      <c r="Y104" t="str">
        <f>"[0.089]"</f>
        <v>[0.089]</v>
      </c>
      <c r="Z104" t="str">
        <f>"[0.088]"</f>
        <v>[0.088]</v>
      </c>
      <c r="AA104" t="str">
        <f>""</f>
        <v/>
      </c>
      <c r="AB104" t="str">
        <f>""</f>
        <v/>
      </c>
      <c r="AC104" t="str">
        <f>""</f>
        <v/>
      </c>
      <c r="AD104" t="str">
        <f>""</f>
        <v/>
      </c>
      <c r="AE104" t="str">
        <f>""</f>
        <v/>
      </c>
      <c r="AF104" t="str">
        <f>""</f>
        <v/>
      </c>
      <c r="AG104" t="str">
        <f>""</f>
        <v/>
      </c>
      <c r="AH104" t="str">
        <f>""</f>
        <v/>
      </c>
      <c r="AI104" t="str">
        <f>""</f>
        <v/>
      </c>
      <c r="AJ104" t="str">
        <f>""</f>
        <v/>
      </c>
      <c r="AK104" t="str">
        <f>""</f>
        <v/>
      </c>
      <c r="AL104" t="str">
        <f>""</f>
        <v/>
      </c>
      <c r="AM104" t="str">
        <f>""</f>
        <v/>
      </c>
      <c r="AN104" t="str">
        <f>""</f>
        <v/>
      </c>
      <c r="AO104" t="str">
        <f>""</f>
        <v/>
      </c>
      <c r="AP104" t="str">
        <f>""</f>
        <v/>
      </c>
      <c r="AQ104" t="str">
        <f>""</f>
        <v/>
      </c>
      <c r="AR104" t="str">
        <f>""</f>
        <v/>
      </c>
      <c r="AS104" t="str">
        <f>""</f>
        <v/>
      </c>
      <c r="AT104" t="str">
        <f>""</f>
        <v/>
      </c>
      <c r="AU104" t="str">
        <f>""</f>
        <v/>
      </c>
      <c r="AV104" t="str">
        <f>""</f>
        <v/>
      </c>
      <c r="AW104" t="str">
        <f>""</f>
        <v/>
      </c>
      <c r="AX104" t="str">
        <f>""</f>
        <v/>
      </c>
      <c r="AY104" t="str">
        <f>""</f>
        <v/>
      </c>
      <c r="AZ104" t="str">
        <f>""</f>
        <v/>
      </c>
      <c r="BA104" t="str">
        <f>""</f>
        <v/>
      </c>
    </row>
    <row r="105" spans="2:53" x14ac:dyDescent="0.2">
      <c r="B105" t="str">
        <f>"At least 1 person left the household in a given year (yes=1)"</f>
        <v>At least 1 person left the household in a given year (yes=1)</v>
      </c>
      <c r="C105" t="str">
        <f>""</f>
        <v/>
      </c>
      <c r="D105" t="str">
        <f>""</f>
        <v/>
      </c>
      <c r="E105" t="str">
        <f>""</f>
        <v/>
      </c>
      <c r="F105" t="str">
        <f>""</f>
        <v/>
      </c>
      <c r="G105" t="str">
        <f>""</f>
        <v/>
      </c>
      <c r="H105" t="str">
        <f>""</f>
        <v/>
      </c>
      <c r="I105" t="str">
        <f>""</f>
        <v/>
      </c>
      <c r="J105" t="str">
        <f>""</f>
        <v/>
      </c>
      <c r="K105" t="str">
        <f>""</f>
        <v/>
      </c>
      <c r="L105" t="str">
        <f>""</f>
        <v/>
      </c>
      <c r="M105" t="str">
        <f>""</f>
        <v/>
      </c>
      <c r="N105" t="str">
        <f>""</f>
        <v/>
      </c>
      <c r="O105" t="str">
        <f>""</f>
        <v/>
      </c>
      <c r="P105" t="str">
        <f>""</f>
        <v/>
      </c>
      <c r="Q105" t="str">
        <f>""</f>
        <v/>
      </c>
      <c r="R105" t="str">
        <f>""</f>
        <v/>
      </c>
      <c r="S105" t="str">
        <f>""</f>
        <v/>
      </c>
      <c r="T105" t="str">
        <f>""</f>
        <v/>
      </c>
      <c r="U105" t="str">
        <f>""</f>
        <v/>
      </c>
      <c r="V105" t="str">
        <f>""</f>
        <v/>
      </c>
      <c r="W105" t="str">
        <f>""</f>
        <v/>
      </c>
      <c r="X105" t="str">
        <f>"-0.051"</f>
        <v>-0.051</v>
      </c>
      <c r="Y105" t="str">
        <f>""</f>
        <v/>
      </c>
      <c r="Z105" t="str">
        <f>""</f>
        <v/>
      </c>
      <c r="AA105" t="str">
        <f>""</f>
        <v/>
      </c>
      <c r="AB105" t="str">
        <f>""</f>
        <v/>
      </c>
      <c r="AC105" t="str">
        <f>""</f>
        <v/>
      </c>
      <c r="AD105" t="str">
        <f>""</f>
        <v/>
      </c>
      <c r="AE105" t="str">
        <f>""</f>
        <v/>
      </c>
      <c r="AF105" t="str">
        <f>""</f>
        <v/>
      </c>
      <c r="AG105" t="str">
        <f>""</f>
        <v/>
      </c>
      <c r="AH105" t="str">
        <f>""</f>
        <v/>
      </c>
      <c r="AI105" t="str">
        <f>""</f>
        <v/>
      </c>
      <c r="AJ105" t="str">
        <f>""</f>
        <v/>
      </c>
      <c r="AK105" t="str">
        <f>""</f>
        <v/>
      </c>
      <c r="AL105" t="str">
        <f>""</f>
        <v/>
      </c>
      <c r="AM105" t="str">
        <f>""</f>
        <v/>
      </c>
      <c r="AN105" t="str">
        <f>""</f>
        <v/>
      </c>
      <c r="AO105" t="str">
        <f>""</f>
        <v/>
      </c>
      <c r="AP105" t="str">
        <f>""</f>
        <v/>
      </c>
      <c r="AQ105" t="str">
        <f>""</f>
        <v/>
      </c>
      <c r="AR105" t="str">
        <f>""</f>
        <v/>
      </c>
      <c r="AS105" t="str">
        <f>""</f>
        <v/>
      </c>
      <c r="AT105" t="str">
        <f>""</f>
        <v/>
      </c>
      <c r="AU105" t="str">
        <f>""</f>
        <v/>
      </c>
      <c r="AV105" t="str">
        <f>""</f>
        <v/>
      </c>
      <c r="AW105" t="str">
        <f>""</f>
        <v/>
      </c>
      <c r="AX105" t="str">
        <f>""</f>
        <v/>
      </c>
      <c r="AY105" t="str">
        <f>""</f>
        <v/>
      </c>
      <c r="AZ105" t="str">
        <f>""</f>
        <v/>
      </c>
      <c r="BA105" t="str">
        <f>""</f>
        <v/>
      </c>
    </row>
    <row r="106" spans="2:53" x14ac:dyDescent="0.2">
      <c r="B106" t="str">
        <f>""</f>
        <v/>
      </c>
      <c r="C106" t="str">
        <f>""</f>
        <v/>
      </c>
      <c r="D106" t="str">
        <f>""</f>
        <v/>
      </c>
      <c r="E106" t="str">
        <f>""</f>
        <v/>
      </c>
      <c r="F106" t="str">
        <f>""</f>
        <v/>
      </c>
      <c r="G106" t="str">
        <f>""</f>
        <v/>
      </c>
      <c r="H106" t="str">
        <f>""</f>
        <v/>
      </c>
      <c r="I106" t="str">
        <f>""</f>
        <v/>
      </c>
      <c r="J106" t="str">
        <f>""</f>
        <v/>
      </c>
      <c r="K106" t="str">
        <f>""</f>
        <v/>
      </c>
      <c r="L106" t="str">
        <f>""</f>
        <v/>
      </c>
      <c r="M106" t="str">
        <f>""</f>
        <v/>
      </c>
      <c r="N106" t="str">
        <f>""</f>
        <v/>
      </c>
      <c r="O106" t="str">
        <f>""</f>
        <v/>
      </c>
      <c r="P106" t="str">
        <f>""</f>
        <v/>
      </c>
      <c r="Q106" t="str">
        <f>""</f>
        <v/>
      </c>
      <c r="R106" t="str">
        <f>""</f>
        <v/>
      </c>
      <c r="S106" t="str">
        <f>""</f>
        <v/>
      </c>
      <c r="T106" t="str">
        <f>""</f>
        <v/>
      </c>
      <c r="U106" t="str">
        <f>""</f>
        <v/>
      </c>
      <c r="V106" t="str">
        <f>""</f>
        <v/>
      </c>
      <c r="W106" t="str">
        <f>""</f>
        <v/>
      </c>
      <c r="X106" t="str">
        <f>"[0.069]"</f>
        <v>[0.069]</v>
      </c>
      <c r="Y106" t="str">
        <f>""</f>
        <v/>
      </c>
      <c r="Z106" t="str">
        <f>""</f>
        <v/>
      </c>
      <c r="AA106" t="str">
        <f>""</f>
        <v/>
      </c>
      <c r="AB106" t="str">
        <f>""</f>
        <v/>
      </c>
      <c r="AC106" t="str">
        <f>""</f>
        <v/>
      </c>
      <c r="AD106" t="str">
        <f>""</f>
        <v/>
      </c>
      <c r="AE106" t="str">
        <f>""</f>
        <v/>
      </c>
      <c r="AF106" t="str">
        <f>""</f>
        <v/>
      </c>
      <c r="AG106" t="str">
        <f>""</f>
        <v/>
      </c>
      <c r="AH106" t="str">
        <f>""</f>
        <v/>
      </c>
      <c r="AI106" t="str">
        <f>""</f>
        <v/>
      </c>
      <c r="AJ106" t="str">
        <f>""</f>
        <v/>
      </c>
      <c r="AK106" t="str">
        <f>""</f>
        <v/>
      </c>
      <c r="AL106" t="str">
        <f>""</f>
        <v/>
      </c>
      <c r="AM106" t="str">
        <f>""</f>
        <v/>
      </c>
      <c r="AN106" t="str">
        <f>""</f>
        <v/>
      </c>
      <c r="AO106" t="str">
        <f>""</f>
        <v/>
      </c>
      <c r="AP106" t="str">
        <f>""</f>
        <v/>
      </c>
      <c r="AQ106" t="str">
        <f>""</f>
        <v/>
      </c>
      <c r="AR106" t="str">
        <f>""</f>
        <v/>
      </c>
      <c r="AS106" t="str">
        <f>""</f>
        <v/>
      </c>
      <c r="AT106" t="str">
        <f>""</f>
        <v/>
      </c>
      <c r="AU106" t="str">
        <f>""</f>
        <v/>
      </c>
      <c r="AV106" t="str">
        <f>""</f>
        <v/>
      </c>
      <c r="AW106" t="str">
        <f>""</f>
        <v/>
      </c>
      <c r="AX106" t="str">
        <f>""</f>
        <v/>
      </c>
      <c r="AY106" t="str">
        <f>""</f>
        <v/>
      </c>
      <c r="AZ106" t="str">
        <f>""</f>
        <v/>
      </c>
      <c r="BA106" t="str">
        <f>""</f>
        <v/>
      </c>
    </row>
    <row r="107" spans="2:53" x14ac:dyDescent="0.2">
      <c r="B107" t="str">
        <f>"Interaction"</f>
        <v>Interaction</v>
      </c>
      <c r="C107" t="str">
        <f>""</f>
        <v/>
      </c>
      <c r="D107" t="str">
        <f>""</f>
        <v/>
      </c>
      <c r="E107" t="str">
        <f>""</f>
        <v/>
      </c>
      <c r="F107" t="str">
        <f>""</f>
        <v/>
      </c>
      <c r="G107" t="str">
        <f>""</f>
        <v/>
      </c>
      <c r="H107" t="str">
        <f>""</f>
        <v/>
      </c>
      <c r="I107" t="str">
        <f>""</f>
        <v/>
      </c>
      <c r="J107" t="str">
        <f>""</f>
        <v/>
      </c>
      <c r="K107" t="str">
        <f>""</f>
        <v/>
      </c>
      <c r="L107" t="str">
        <f>""</f>
        <v/>
      </c>
      <c r="M107" t="str">
        <f>""</f>
        <v/>
      </c>
      <c r="N107" t="str">
        <f>""</f>
        <v/>
      </c>
      <c r="O107" t="str">
        <f>""</f>
        <v/>
      </c>
      <c r="P107" t="str">
        <f>""</f>
        <v/>
      </c>
      <c r="Q107" t="str">
        <f>""</f>
        <v/>
      </c>
      <c r="R107" t="str">
        <f>""</f>
        <v/>
      </c>
      <c r="S107" t="str">
        <f>""</f>
        <v/>
      </c>
      <c r="T107" t="str">
        <f>""</f>
        <v/>
      </c>
      <c r="U107" t="str">
        <f>""</f>
        <v/>
      </c>
      <c r="V107" t="str">
        <f>""</f>
        <v/>
      </c>
      <c r="W107" t="str">
        <f>""</f>
        <v/>
      </c>
      <c r="X107" t="str">
        <f>"0.257"</f>
        <v>0.257</v>
      </c>
      <c r="Y107" t="str">
        <f>""</f>
        <v/>
      </c>
      <c r="Z107" t="str">
        <f>""</f>
        <v/>
      </c>
      <c r="AA107" t="str">
        <f>""</f>
        <v/>
      </c>
      <c r="AB107" t="str">
        <f>""</f>
        <v/>
      </c>
      <c r="AC107" t="str">
        <f>""</f>
        <v/>
      </c>
      <c r="AD107" t="str">
        <f>""</f>
        <v/>
      </c>
      <c r="AE107" t="str">
        <f>""</f>
        <v/>
      </c>
      <c r="AF107" t="str">
        <f>""</f>
        <v/>
      </c>
      <c r="AG107" t="str">
        <f>""</f>
        <v/>
      </c>
      <c r="AH107" t="str">
        <f>""</f>
        <v/>
      </c>
      <c r="AI107" t="str">
        <f>""</f>
        <v/>
      </c>
      <c r="AJ107" t="str">
        <f>""</f>
        <v/>
      </c>
      <c r="AK107" t="str">
        <f>""</f>
        <v/>
      </c>
      <c r="AL107" t="str">
        <f>""</f>
        <v/>
      </c>
      <c r="AM107" t="str">
        <f>""</f>
        <v/>
      </c>
      <c r="AN107" t="str">
        <f>""</f>
        <v/>
      </c>
      <c r="AO107" t="str">
        <f>""</f>
        <v/>
      </c>
      <c r="AP107" t="str">
        <f>""</f>
        <v/>
      </c>
      <c r="AQ107" t="str">
        <f>""</f>
        <v/>
      </c>
      <c r="AR107" t="str">
        <f>""</f>
        <v/>
      </c>
      <c r="AS107" t="str">
        <f>""</f>
        <v/>
      </c>
      <c r="AT107" t="str">
        <f>""</f>
        <v/>
      </c>
      <c r="AU107" t="str">
        <f>""</f>
        <v/>
      </c>
      <c r="AV107" t="str">
        <f>""</f>
        <v/>
      </c>
      <c r="AW107" t="str">
        <f>""</f>
        <v/>
      </c>
      <c r="AX107" t="str">
        <f>""</f>
        <v/>
      </c>
      <c r="AY107" t="str">
        <f>""</f>
        <v/>
      </c>
      <c r="AZ107" t="str">
        <f>""</f>
        <v/>
      </c>
      <c r="BA107" t="str">
        <f>""</f>
        <v/>
      </c>
    </row>
    <row r="108" spans="2:53" x14ac:dyDescent="0.2">
      <c r="B108" t="str">
        <f>""</f>
        <v/>
      </c>
      <c r="C108" t="str">
        <f>""</f>
        <v/>
      </c>
      <c r="D108" t="str">
        <f>""</f>
        <v/>
      </c>
      <c r="E108" t="str">
        <f>""</f>
        <v/>
      </c>
      <c r="F108" t="str">
        <f>""</f>
        <v/>
      </c>
      <c r="G108" t="str">
        <f>""</f>
        <v/>
      </c>
      <c r="H108" t="str">
        <f>""</f>
        <v/>
      </c>
      <c r="I108" t="str">
        <f>""</f>
        <v/>
      </c>
      <c r="J108" t="str">
        <f>""</f>
        <v/>
      </c>
      <c r="K108" t="str">
        <f>""</f>
        <v/>
      </c>
      <c r="L108" t="str">
        <f>""</f>
        <v/>
      </c>
      <c r="M108" t="str">
        <f>""</f>
        <v/>
      </c>
      <c r="N108" t="str">
        <f>""</f>
        <v/>
      </c>
      <c r="O108" t="str">
        <f>""</f>
        <v/>
      </c>
      <c r="P108" t="str">
        <f>""</f>
        <v/>
      </c>
      <c r="Q108" t="str">
        <f>""</f>
        <v/>
      </c>
      <c r="R108" t="str">
        <f>""</f>
        <v/>
      </c>
      <c r="S108" t="str">
        <f>""</f>
        <v/>
      </c>
      <c r="T108" t="str">
        <f>""</f>
        <v/>
      </c>
      <c r="U108" t="str">
        <f>""</f>
        <v/>
      </c>
      <c r="V108" t="str">
        <f>""</f>
        <v/>
      </c>
      <c r="W108" t="str">
        <f>""</f>
        <v/>
      </c>
      <c r="X108" t="str">
        <f>"[0.227]"</f>
        <v>[0.227]</v>
      </c>
      <c r="Y108" t="str">
        <f>""</f>
        <v/>
      </c>
      <c r="Z108" t="str">
        <f>""</f>
        <v/>
      </c>
      <c r="AA108" t="str">
        <f>""</f>
        <v/>
      </c>
      <c r="AB108" t="str">
        <f>""</f>
        <v/>
      </c>
      <c r="AC108" t="str">
        <f>""</f>
        <v/>
      </c>
      <c r="AD108" t="str">
        <f>""</f>
        <v/>
      </c>
      <c r="AE108" t="str">
        <f>""</f>
        <v/>
      </c>
      <c r="AF108" t="str">
        <f>""</f>
        <v/>
      </c>
      <c r="AG108" t="str">
        <f>""</f>
        <v/>
      </c>
      <c r="AH108" t="str">
        <f>""</f>
        <v/>
      </c>
      <c r="AI108" t="str">
        <f>""</f>
        <v/>
      </c>
      <c r="AJ108" t="str">
        <f>""</f>
        <v/>
      </c>
      <c r="AK108" t="str">
        <f>""</f>
        <v/>
      </c>
      <c r="AL108" t="str">
        <f>""</f>
        <v/>
      </c>
      <c r="AM108" t="str">
        <f>""</f>
        <v/>
      </c>
      <c r="AN108" t="str">
        <f>""</f>
        <v/>
      </c>
      <c r="AO108" t="str">
        <f>""</f>
        <v/>
      </c>
      <c r="AP108" t="str">
        <f>""</f>
        <v/>
      </c>
      <c r="AQ108" t="str">
        <f>""</f>
        <v/>
      </c>
      <c r="AR108" t="str">
        <f>""</f>
        <v/>
      </c>
      <c r="AS108" t="str">
        <f>""</f>
        <v/>
      </c>
      <c r="AT108" t="str">
        <f>""</f>
        <v/>
      </c>
      <c r="AU108" t="str">
        <f>""</f>
        <v/>
      </c>
      <c r="AV108" t="str">
        <f>""</f>
        <v/>
      </c>
      <c r="AW108" t="str">
        <f>""</f>
        <v/>
      </c>
      <c r="AX108" t="str">
        <f>""</f>
        <v/>
      </c>
      <c r="AY108" t="str">
        <f>""</f>
        <v/>
      </c>
      <c r="AZ108" t="str">
        <f>""</f>
        <v/>
      </c>
      <c r="BA108" t="str">
        <f>""</f>
        <v/>
      </c>
    </row>
    <row r="109" spans="2:53" x14ac:dyDescent="0.2">
      <c r="B109" t="str">
        <f>"Number of members who left household 1998-2007"</f>
        <v>Number of members who left household 1998-2007</v>
      </c>
      <c r="C109" t="str">
        <f>""</f>
        <v/>
      </c>
      <c r="D109" t="str">
        <f>""</f>
        <v/>
      </c>
      <c r="E109" t="str">
        <f>""</f>
        <v/>
      </c>
      <c r="F109" t="str">
        <f>""</f>
        <v/>
      </c>
      <c r="G109" t="str">
        <f>""</f>
        <v/>
      </c>
      <c r="H109" t="str">
        <f>""</f>
        <v/>
      </c>
      <c r="I109" t="str">
        <f>""</f>
        <v/>
      </c>
      <c r="J109" t="str">
        <f>""</f>
        <v/>
      </c>
      <c r="K109" t="str">
        <f>""</f>
        <v/>
      </c>
      <c r="L109" t="str">
        <f>""</f>
        <v/>
      </c>
      <c r="M109" t="str">
        <f>""</f>
        <v/>
      </c>
      <c r="N109" t="str">
        <f>""</f>
        <v/>
      </c>
      <c r="O109" t="str">
        <f>""</f>
        <v/>
      </c>
      <c r="P109" t="str">
        <f>""</f>
        <v/>
      </c>
      <c r="Q109" t="str">
        <f>""</f>
        <v/>
      </c>
      <c r="R109" t="str">
        <f>""</f>
        <v/>
      </c>
      <c r="S109" t="str">
        <f>""</f>
        <v/>
      </c>
      <c r="T109" t="str">
        <f>""</f>
        <v/>
      </c>
      <c r="U109" t="str">
        <f>""</f>
        <v/>
      </c>
      <c r="V109" t="str">
        <f>""</f>
        <v/>
      </c>
      <c r="W109" t="str">
        <f>""</f>
        <v/>
      </c>
      <c r="X109" t="str">
        <f>""</f>
        <v/>
      </c>
      <c r="Y109" t="str">
        <f>"-0.059"</f>
        <v>-0.059</v>
      </c>
      <c r="Z109" t="str">
        <f>""</f>
        <v/>
      </c>
      <c r="AA109" t="str">
        <f>""</f>
        <v/>
      </c>
      <c r="AB109" t="str">
        <f>""</f>
        <v/>
      </c>
      <c r="AC109" t="str">
        <f>""</f>
        <v/>
      </c>
      <c r="AD109" t="str">
        <f>""</f>
        <v/>
      </c>
      <c r="AE109" t="str">
        <f>""</f>
        <v/>
      </c>
      <c r="AF109" t="str">
        <f>""</f>
        <v/>
      </c>
      <c r="AG109" t="str">
        <f>""</f>
        <v/>
      </c>
      <c r="AH109" t="str">
        <f>""</f>
        <v/>
      </c>
      <c r="AI109" t="str">
        <f>""</f>
        <v/>
      </c>
      <c r="AJ109" t="str">
        <f>""</f>
        <v/>
      </c>
      <c r="AK109" t="str">
        <f>""</f>
        <v/>
      </c>
      <c r="AL109" t="str">
        <f>""</f>
        <v/>
      </c>
      <c r="AM109" t="str">
        <f>""</f>
        <v/>
      </c>
      <c r="AN109" t="str">
        <f>""</f>
        <v/>
      </c>
      <c r="AO109" t="str">
        <f>""</f>
        <v/>
      </c>
      <c r="AP109" t="str">
        <f>""</f>
        <v/>
      </c>
      <c r="AQ109" t="str">
        <f>""</f>
        <v/>
      </c>
      <c r="AR109" t="str">
        <f>""</f>
        <v/>
      </c>
      <c r="AS109" t="str">
        <f>""</f>
        <v/>
      </c>
      <c r="AT109" t="str">
        <f>""</f>
        <v/>
      </c>
      <c r="AU109" t="str">
        <f>""</f>
        <v/>
      </c>
      <c r="AV109" t="str">
        <f>""</f>
        <v/>
      </c>
      <c r="AW109" t="str">
        <f>""</f>
        <v/>
      </c>
      <c r="AX109" t="str">
        <f>""</f>
        <v/>
      </c>
      <c r="AY109" t="str">
        <f>""</f>
        <v/>
      </c>
      <c r="AZ109" t="str">
        <f>""</f>
        <v/>
      </c>
      <c r="BA109" t="str">
        <f>""</f>
        <v/>
      </c>
    </row>
    <row r="110" spans="2:53" x14ac:dyDescent="0.2">
      <c r="B110" t="str">
        <f>""</f>
        <v/>
      </c>
      <c r="C110" t="str">
        <f>""</f>
        <v/>
      </c>
      <c r="D110" t="str">
        <f>""</f>
        <v/>
      </c>
      <c r="E110" t="str">
        <f>""</f>
        <v/>
      </c>
      <c r="F110" t="str">
        <f>""</f>
        <v/>
      </c>
      <c r="G110" t="str">
        <f>""</f>
        <v/>
      </c>
      <c r="H110" t="str">
        <f>""</f>
        <v/>
      </c>
      <c r="I110" t="str">
        <f>""</f>
        <v/>
      </c>
      <c r="J110" t="str">
        <f>""</f>
        <v/>
      </c>
      <c r="K110" t="str">
        <f>""</f>
        <v/>
      </c>
      <c r="L110" t="str">
        <f>""</f>
        <v/>
      </c>
      <c r="M110" t="str">
        <f>""</f>
        <v/>
      </c>
      <c r="N110" t="str">
        <f>""</f>
        <v/>
      </c>
      <c r="O110" t="str">
        <f>""</f>
        <v/>
      </c>
      <c r="P110" t="str">
        <f>""</f>
        <v/>
      </c>
      <c r="Q110" t="str">
        <f>""</f>
        <v/>
      </c>
      <c r="R110" t="str">
        <f>""</f>
        <v/>
      </c>
      <c r="S110" t="str">
        <f>""</f>
        <v/>
      </c>
      <c r="T110" t="str">
        <f>""</f>
        <v/>
      </c>
      <c r="U110" t="str">
        <f>""</f>
        <v/>
      </c>
      <c r="V110" t="str">
        <f>""</f>
        <v/>
      </c>
      <c r="W110" t="str">
        <f>""</f>
        <v/>
      </c>
      <c r="X110" t="str">
        <f>""</f>
        <v/>
      </c>
      <c r="Y110" t="str">
        <f>"[0.042]"</f>
        <v>[0.042]</v>
      </c>
      <c r="Z110" t="str">
        <f>""</f>
        <v/>
      </c>
      <c r="AA110" t="str">
        <f>""</f>
        <v/>
      </c>
      <c r="AB110" t="str">
        <f>""</f>
        <v/>
      </c>
      <c r="AC110" t="str">
        <f>""</f>
        <v/>
      </c>
      <c r="AD110" t="str">
        <f>""</f>
        <v/>
      </c>
      <c r="AE110" t="str">
        <f>""</f>
        <v/>
      </c>
      <c r="AF110" t="str">
        <f>""</f>
        <v/>
      </c>
      <c r="AG110" t="str">
        <f>""</f>
        <v/>
      </c>
      <c r="AH110" t="str">
        <f>""</f>
        <v/>
      </c>
      <c r="AI110" t="str">
        <f>""</f>
        <v/>
      </c>
      <c r="AJ110" t="str">
        <f>""</f>
        <v/>
      </c>
      <c r="AK110" t="str">
        <f>""</f>
        <v/>
      </c>
      <c r="AL110" t="str">
        <f>""</f>
        <v/>
      </c>
      <c r="AM110" t="str">
        <f>""</f>
        <v/>
      </c>
      <c r="AN110" t="str">
        <f>""</f>
        <v/>
      </c>
      <c r="AO110" t="str">
        <f>""</f>
        <v/>
      </c>
      <c r="AP110" t="str">
        <f>""</f>
        <v/>
      </c>
      <c r="AQ110" t="str">
        <f>""</f>
        <v/>
      </c>
      <c r="AR110" t="str">
        <f>""</f>
        <v/>
      </c>
      <c r="AS110" t="str">
        <f>""</f>
        <v/>
      </c>
      <c r="AT110" t="str">
        <f>""</f>
        <v/>
      </c>
      <c r="AU110" t="str">
        <f>""</f>
        <v/>
      </c>
      <c r="AV110" t="str">
        <f>""</f>
        <v/>
      </c>
      <c r="AW110" t="str">
        <f>""</f>
        <v/>
      </c>
      <c r="AX110" t="str">
        <f>""</f>
        <v/>
      </c>
      <c r="AY110" t="str">
        <f>""</f>
        <v/>
      </c>
      <c r="AZ110" t="str">
        <f>""</f>
        <v/>
      </c>
      <c r="BA110" t="str">
        <f>""</f>
        <v/>
      </c>
    </row>
    <row r="111" spans="2:53" x14ac:dyDescent="0.2">
      <c r="B111" t="str">
        <f>"Interaction"</f>
        <v>Interaction</v>
      </c>
      <c r="C111" t="str">
        <f>""</f>
        <v/>
      </c>
      <c r="D111" t="str">
        <f>""</f>
        <v/>
      </c>
      <c r="E111" t="str">
        <f>""</f>
        <v/>
      </c>
      <c r="F111" t="str">
        <f>""</f>
        <v/>
      </c>
      <c r="G111" t="str">
        <f>""</f>
        <v/>
      </c>
      <c r="H111" t="str">
        <f>""</f>
        <v/>
      </c>
      <c r="I111" t="str">
        <f>""</f>
        <v/>
      </c>
      <c r="J111" t="str">
        <f>""</f>
        <v/>
      </c>
      <c r="K111" t="str">
        <f>""</f>
        <v/>
      </c>
      <c r="L111" t="str">
        <f>""</f>
        <v/>
      </c>
      <c r="M111" t="str">
        <f>""</f>
        <v/>
      </c>
      <c r="N111" t="str">
        <f>""</f>
        <v/>
      </c>
      <c r="O111" t="str">
        <f>""</f>
        <v/>
      </c>
      <c r="P111" t="str">
        <f>""</f>
        <v/>
      </c>
      <c r="Q111" t="str">
        <f>""</f>
        <v/>
      </c>
      <c r="R111" t="str">
        <f>""</f>
        <v/>
      </c>
      <c r="S111" t="str">
        <f>""</f>
        <v/>
      </c>
      <c r="T111" t="str">
        <f>""</f>
        <v/>
      </c>
      <c r="U111" t="str">
        <f>""</f>
        <v/>
      </c>
      <c r="V111" t="str">
        <f>""</f>
        <v/>
      </c>
      <c r="W111" t="str">
        <f>""</f>
        <v/>
      </c>
      <c r="X111" t="str">
        <f>""</f>
        <v/>
      </c>
      <c r="Y111" t="str">
        <f>"0.204"</f>
        <v>0.204</v>
      </c>
      <c r="Z111" t="str">
        <f>""</f>
        <v/>
      </c>
      <c r="AA111" t="str">
        <f>""</f>
        <v/>
      </c>
      <c r="AB111" t="str">
        <f>""</f>
        <v/>
      </c>
      <c r="AC111" t="str">
        <f>""</f>
        <v/>
      </c>
      <c r="AD111" t="str">
        <f>""</f>
        <v/>
      </c>
      <c r="AE111" t="str">
        <f>""</f>
        <v/>
      </c>
      <c r="AF111" t="str">
        <f>""</f>
        <v/>
      </c>
      <c r="AG111" t="str">
        <f>""</f>
        <v/>
      </c>
      <c r="AH111" t="str">
        <f>""</f>
        <v/>
      </c>
      <c r="AI111" t="str">
        <f>""</f>
        <v/>
      </c>
      <c r="AJ111" t="str">
        <f>""</f>
        <v/>
      </c>
      <c r="AK111" t="str">
        <f>""</f>
        <v/>
      </c>
      <c r="AL111" t="str">
        <f>""</f>
        <v/>
      </c>
      <c r="AM111" t="str">
        <f>""</f>
        <v/>
      </c>
      <c r="AN111" t="str">
        <f>""</f>
        <v/>
      </c>
      <c r="AO111" t="str">
        <f>""</f>
        <v/>
      </c>
      <c r="AP111" t="str">
        <f>""</f>
        <v/>
      </c>
      <c r="AQ111" t="str">
        <f>""</f>
        <v/>
      </c>
      <c r="AR111" t="str">
        <f>""</f>
        <v/>
      </c>
      <c r="AS111" t="str">
        <f>""</f>
        <v/>
      </c>
      <c r="AT111" t="str">
        <f>""</f>
        <v/>
      </c>
      <c r="AU111" t="str">
        <f>""</f>
        <v/>
      </c>
      <c r="AV111" t="str">
        <f>""</f>
        <v/>
      </c>
      <c r="AW111" t="str">
        <f>""</f>
        <v/>
      </c>
      <c r="AX111" t="str">
        <f>""</f>
        <v/>
      </c>
      <c r="AY111" t="str">
        <f>""</f>
        <v/>
      </c>
      <c r="AZ111" t="str">
        <f>""</f>
        <v/>
      </c>
      <c r="BA111" t="str">
        <f>""</f>
        <v/>
      </c>
    </row>
    <row r="112" spans="2:53" x14ac:dyDescent="0.2">
      <c r="B112" t="str">
        <f>""</f>
        <v/>
      </c>
      <c r="C112" t="str">
        <f>""</f>
        <v/>
      </c>
      <c r="D112" t="str">
        <f>""</f>
        <v/>
      </c>
      <c r="E112" t="str">
        <f>""</f>
        <v/>
      </c>
      <c r="F112" t="str">
        <f>""</f>
        <v/>
      </c>
      <c r="G112" t="str">
        <f>""</f>
        <v/>
      </c>
      <c r="H112" t="str">
        <f>""</f>
        <v/>
      </c>
      <c r="I112" t="str">
        <f>""</f>
        <v/>
      </c>
      <c r="J112" t="str">
        <f>""</f>
        <v/>
      </c>
      <c r="K112" t="str">
        <f>""</f>
        <v/>
      </c>
      <c r="L112" t="str">
        <f>""</f>
        <v/>
      </c>
      <c r="M112" t="str">
        <f>""</f>
        <v/>
      </c>
      <c r="N112" t="str">
        <f>""</f>
        <v/>
      </c>
      <c r="O112" t="str">
        <f>""</f>
        <v/>
      </c>
      <c r="P112" t="str">
        <f>""</f>
        <v/>
      </c>
      <c r="Q112" t="str">
        <f>""</f>
        <v/>
      </c>
      <c r="R112" t="str">
        <f>""</f>
        <v/>
      </c>
      <c r="S112" t="str">
        <f>""</f>
        <v/>
      </c>
      <c r="T112" t="str">
        <f>""</f>
        <v/>
      </c>
      <c r="U112" t="str">
        <f>""</f>
        <v/>
      </c>
      <c r="V112" t="str">
        <f>""</f>
        <v/>
      </c>
      <c r="W112" t="str">
        <f>""</f>
        <v/>
      </c>
      <c r="X112" t="str">
        <f>""</f>
        <v/>
      </c>
      <c r="Y112" t="str">
        <f>"[0.136]"</f>
        <v>[0.136]</v>
      </c>
      <c r="Z112" t="str">
        <f>""</f>
        <v/>
      </c>
      <c r="AA112" t="str">
        <f>""</f>
        <v/>
      </c>
      <c r="AB112" t="str">
        <f>""</f>
        <v/>
      </c>
      <c r="AC112" t="str">
        <f>""</f>
        <v/>
      </c>
      <c r="AD112" t="str">
        <f>""</f>
        <v/>
      </c>
      <c r="AE112" t="str">
        <f>""</f>
        <v/>
      </c>
      <c r="AF112" t="str">
        <f>""</f>
        <v/>
      </c>
      <c r="AG112" t="str">
        <f>""</f>
        <v/>
      </c>
      <c r="AH112" t="str">
        <f>""</f>
        <v/>
      </c>
      <c r="AI112" t="str">
        <f>""</f>
        <v/>
      </c>
      <c r="AJ112" t="str">
        <f>""</f>
        <v/>
      </c>
      <c r="AK112" t="str">
        <f>""</f>
        <v/>
      </c>
      <c r="AL112" t="str">
        <f>""</f>
        <v/>
      </c>
      <c r="AM112" t="str">
        <f>""</f>
        <v/>
      </c>
      <c r="AN112" t="str">
        <f>""</f>
        <v/>
      </c>
      <c r="AO112" t="str">
        <f>""</f>
        <v/>
      </c>
      <c r="AP112" t="str">
        <f>""</f>
        <v/>
      </c>
      <c r="AQ112" t="str">
        <f>""</f>
        <v/>
      </c>
      <c r="AR112" t="str">
        <f>""</f>
        <v/>
      </c>
      <c r="AS112" t="str">
        <f>""</f>
        <v/>
      </c>
      <c r="AT112" t="str">
        <f>""</f>
        <v/>
      </c>
      <c r="AU112" t="str">
        <f>""</f>
        <v/>
      </c>
      <c r="AV112" t="str">
        <f>""</f>
        <v/>
      </c>
      <c r="AW112" t="str">
        <f>""</f>
        <v/>
      </c>
      <c r="AX112" t="str">
        <f>""</f>
        <v/>
      </c>
      <c r="AY112" t="str">
        <f>""</f>
        <v/>
      </c>
      <c r="AZ112" t="str">
        <f>""</f>
        <v/>
      </c>
      <c r="BA112" t="str">
        <f>""</f>
        <v/>
      </c>
    </row>
    <row r="113" spans="2:53" x14ac:dyDescent="0.2">
      <c r="B113" t="str">
        <f>"Share of household members who left household 1998-2007"</f>
        <v>Share of household members who left household 1998-2007</v>
      </c>
      <c r="C113" t="str">
        <f>""</f>
        <v/>
      </c>
      <c r="D113" t="str">
        <f>""</f>
        <v/>
      </c>
      <c r="E113" t="str">
        <f>""</f>
        <v/>
      </c>
      <c r="F113" t="str">
        <f>""</f>
        <v/>
      </c>
      <c r="G113" t="str">
        <f>""</f>
        <v/>
      </c>
      <c r="H113" t="str">
        <f>""</f>
        <v/>
      </c>
      <c r="I113" t="str">
        <f>""</f>
        <v/>
      </c>
      <c r="J113" t="str">
        <f>""</f>
        <v/>
      </c>
      <c r="K113" t="str">
        <f>""</f>
        <v/>
      </c>
      <c r="L113" t="str">
        <f>""</f>
        <v/>
      </c>
      <c r="M113" t="str">
        <f>""</f>
        <v/>
      </c>
      <c r="N113" t="str">
        <f>""</f>
        <v/>
      </c>
      <c r="O113" t="str">
        <f>""</f>
        <v/>
      </c>
      <c r="P113" t="str">
        <f>""</f>
        <v/>
      </c>
      <c r="Q113" t="str">
        <f>""</f>
        <v/>
      </c>
      <c r="R113" t="str">
        <f>""</f>
        <v/>
      </c>
      <c r="S113" t="str">
        <f>""</f>
        <v/>
      </c>
      <c r="T113" t="str">
        <f>""</f>
        <v/>
      </c>
      <c r="U113" t="str">
        <f>""</f>
        <v/>
      </c>
      <c r="V113" t="str">
        <f>""</f>
        <v/>
      </c>
      <c r="W113" t="str">
        <f>""</f>
        <v/>
      </c>
      <c r="X113" t="str">
        <f>""</f>
        <v/>
      </c>
      <c r="Y113" t="str">
        <f>""</f>
        <v/>
      </c>
      <c r="Z113" t="str">
        <f>"-0.150"</f>
        <v>-0.150</v>
      </c>
      <c r="AA113" t="str">
        <f>""</f>
        <v/>
      </c>
      <c r="AB113" t="str">
        <f>""</f>
        <v/>
      </c>
      <c r="AC113" t="str">
        <f>""</f>
        <v/>
      </c>
      <c r="AD113" t="str">
        <f>""</f>
        <v/>
      </c>
      <c r="AE113" t="str">
        <f>""</f>
        <v/>
      </c>
      <c r="AF113" t="str">
        <f>""</f>
        <v/>
      </c>
      <c r="AG113" t="str">
        <f>""</f>
        <v/>
      </c>
      <c r="AH113" t="str">
        <f>""</f>
        <v/>
      </c>
      <c r="AI113" t="str">
        <f>""</f>
        <v/>
      </c>
      <c r="AJ113" t="str">
        <f>""</f>
        <v/>
      </c>
      <c r="AK113" t="str">
        <f>""</f>
        <v/>
      </c>
      <c r="AL113" t="str">
        <f>""</f>
        <v/>
      </c>
      <c r="AM113" t="str">
        <f>""</f>
        <v/>
      </c>
      <c r="AN113" t="str">
        <f>""</f>
        <v/>
      </c>
      <c r="AO113" t="str">
        <f>""</f>
        <v/>
      </c>
      <c r="AP113" t="str">
        <f>""</f>
        <v/>
      </c>
      <c r="AQ113" t="str">
        <f>""</f>
        <v/>
      </c>
      <c r="AR113" t="str">
        <f>""</f>
        <v/>
      </c>
      <c r="AS113" t="str">
        <f>""</f>
        <v/>
      </c>
      <c r="AT113" t="str">
        <f>""</f>
        <v/>
      </c>
      <c r="AU113" t="str">
        <f>""</f>
        <v/>
      </c>
      <c r="AV113" t="str">
        <f>""</f>
        <v/>
      </c>
      <c r="AW113" t="str">
        <f>""</f>
        <v/>
      </c>
      <c r="AX113" t="str">
        <f>""</f>
        <v/>
      </c>
      <c r="AY113" t="str">
        <f>""</f>
        <v/>
      </c>
      <c r="AZ113" t="str">
        <f>""</f>
        <v/>
      </c>
      <c r="BA113" t="str">
        <f>""</f>
        <v/>
      </c>
    </row>
    <row r="114" spans="2:53" x14ac:dyDescent="0.2">
      <c r="B114" t="str">
        <f>""</f>
        <v/>
      </c>
      <c r="C114" t="str">
        <f>""</f>
        <v/>
      </c>
      <c r="D114" t="str">
        <f>""</f>
        <v/>
      </c>
      <c r="E114" t="str">
        <f>""</f>
        <v/>
      </c>
      <c r="F114" t="str">
        <f>""</f>
        <v/>
      </c>
      <c r="G114" t="str">
        <f>""</f>
        <v/>
      </c>
      <c r="H114" t="str">
        <f>""</f>
        <v/>
      </c>
      <c r="I114" t="str">
        <f>""</f>
        <v/>
      </c>
      <c r="J114" t="str">
        <f>""</f>
        <v/>
      </c>
      <c r="K114" t="str">
        <f>""</f>
        <v/>
      </c>
      <c r="L114" t="str">
        <f>""</f>
        <v/>
      </c>
      <c r="M114" t="str">
        <f>""</f>
        <v/>
      </c>
      <c r="N114" t="str">
        <f>""</f>
        <v/>
      </c>
      <c r="O114" t="str">
        <f>""</f>
        <v/>
      </c>
      <c r="P114" t="str">
        <f>""</f>
        <v/>
      </c>
      <c r="Q114" t="str">
        <f>""</f>
        <v/>
      </c>
      <c r="R114" t="str">
        <f>""</f>
        <v/>
      </c>
      <c r="S114" t="str">
        <f>""</f>
        <v/>
      </c>
      <c r="T114" t="str">
        <f>""</f>
        <v/>
      </c>
      <c r="U114" t="str">
        <f>""</f>
        <v/>
      </c>
      <c r="V114" t="str">
        <f>""</f>
        <v/>
      </c>
      <c r="W114" t="str">
        <f>""</f>
        <v/>
      </c>
      <c r="X114" t="str">
        <f>""</f>
        <v/>
      </c>
      <c r="Y114" t="str">
        <f>""</f>
        <v/>
      </c>
      <c r="Z114" t="str">
        <f>"[0.147]"</f>
        <v>[0.147]</v>
      </c>
      <c r="AA114" t="str">
        <f>""</f>
        <v/>
      </c>
      <c r="AB114" t="str">
        <f>""</f>
        <v/>
      </c>
      <c r="AC114" t="str">
        <f>""</f>
        <v/>
      </c>
      <c r="AD114" t="str">
        <f>""</f>
        <v/>
      </c>
      <c r="AE114" t="str">
        <f>""</f>
        <v/>
      </c>
      <c r="AF114" t="str">
        <f>""</f>
        <v/>
      </c>
      <c r="AG114" t="str">
        <f>""</f>
        <v/>
      </c>
      <c r="AH114" t="str">
        <f>""</f>
        <v/>
      </c>
      <c r="AI114" t="str">
        <f>""</f>
        <v/>
      </c>
      <c r="AJ114" t="str">
        <f>""</f>
        <v/>
      </c>
      <c r="AK114" t="str">
        <f>""</f>
        <v/>
      </c>
      <c r="AL114" t="str">
        <f>""</f>
        <v/>
      </c>
      <c r="AM114" t="str">
        <f>""</f>
        <v/>
      </c>
      <c r="AN114" t="str">
        <f>""</f>
        <v/>
      </c>
      <c r="AO114" t="str">
        <f>""</f>
        <v/>
      </c>
      <c r="AP114" t="str">
        <f>""</f>
        <v/>
      </c>
      <c r="AQ114" t="str">
        <f>""</f>
        <v/>
      </c>
      <c r="AR114" t="str">
        <f>""</f>
        <v/>
      </c>
      <c r="AS114" t="str">
        <f>""</f>
        <v/>
      </c>
      <c r="AT114" t="str">
        <f>""</f>
        <v/>
      </c>
      <c r="AU114" t="str">
        <f>""</f>
        <v/>
      </c>
      <c r="AV114" t="str">
        <f>""</f>
        <v/>
      </c>
      <c r="AW114" t="str">
        <f>""</f>
        <v/>
      </c>
      <c r="AX114" t="str">
        <f>""</f>
        <v/>
      </c>
      <c r="AY114" t="str">
        <f>""</f>
        <v/>
      </c>
      <c r="AZ114" t="str">
        <f>""</f>
        <v/>
      </c>
      <c r="BA114" t="str">
        <f>""</f>
        <v/>
      </c>
    </row>
    <row r="115" spans="2:53" x14ac:dyDescent="0.2">
      <c r="B115" t="str">
        <f>"Interaction"</f>
        <v>Interaction</v>
      </c>
      <c r="C115" t="str">
        <f>""</f>
        <v/>
      </c>
      <c r="D115" t="str">
        <f>""</f>
        <v/>
      </c>
      <c r="E115" t="str">
        <f>""</f>
        <v/>
      </c>
      <c r="F115" t="str">
        <f>""</f>
        <v/>
      </c>
      <c r="G115" t="str">
        <f>""</f>
        <v/>
      </c>
      <c r="H115" t="str">
        <f>""</f>
        <v/>
      </c>
      <c r="I115" t="str">
        <f>""</f>
        <v/>
      </c>
      <c r="J115" t="str">
        <f>""</f>
        <v/>
      </c>
      <c r="K115" t="str">
        <f>""</f>
        <v/>
      </c>
      <c r="L115" t="str">
        <f>""</f>
        <v/>
      </c>
      <c r="M115" t="str">
        <f>""</f>
        <v/>
      </c>
      <c r="N115" t="str">
        <f>""</f>
        <v/>
      </c>
      <c r="O115" t="str">
        <f>""</f>
        <v/>
      </c>
      <c r="P115" t="str">
        <f>""</f>
        <v/>
      </c>
      <c r="Q115" t="str">
        <f>""</f>
        <v/>
      </c>
      <c r="R115" t="str">
        <f>""</f>
        <v/>
      </c>
      <c r="S115" t="str">
        <f>""</f>
        <v/>
      </c>
      <c r="T115" t="str">
        <f>""</f>
        <v/>
      </c>
      <c r="U115" t="str">
        <f>""</f>
        <v/>
      </c>
      <c r="V115" t="str">
        <f>""</f>
        <v/>
      </c>
      <c r="W115" t="str">
        <f>""</f>
        <v/>
      </c>
      <c r="X115" t="str">
        <f>""</f>
        <v/>
      </c>
      <c r="Y115" t="str">
        <f>""</f>
        <v/>
      </c>
      <c r="Z115" t="str">
        <f>"0.243"</f>
        <v>0.243</v>
      </c>
      <c r="AA115" t="str">
        <f>""</f>
        <v/>
      </c>
      <c r="AB115" t="str">
        <f>""</f>
        <v/>
      </c>
      <c r="AC115" t="str">
        <f>""</f>
        <v/>
      </c>
      <c r="AD115" t="str">
        <f>""</f>
        <v/>
      </c>
      <c r="AE115" t="str">
        <f>""</f>
        <v/>
      </c>
      <c r="AF115" t="str">
        <f>""</f>
        <v/>
      </c>
      <c r="AG115" t="str">
        <f>""</f>
        <v/>
      </c>
      <c r="AH115" t="str">
        <f>""</f>
        <v/>
      </c>
      <c r="AI115" t="str">
        <f>""</f>
        <v/>
      </c>
      <c r="AJ115" t="str">
        <f>""</f>
        <v/>
      </c>
      <c r="AK115" t="str">
        <f>""</f>
        <v/>
      </c>
      <c r="AL115" t="str">
        <f>""</f>
        <v/>
      </c>
      <c r="AM115" t="str">
        <f>""</f>
        <v/>
      </c>
      <c r="AN115" t="str">
        <f>""</f>
        <v/>
      </c>
      <c r="AO115" t="str">
        <f>""</f>
        <v/>
      </c>
      <c r="AP115" t="str">
        <f>""</f>
        <v/>
      </c>
      <c r="AQ115" t="str">
        <f>""</f>
        <v/>
      </c>
      <c r="AR115" t="str">
        <f>""</f>
        <v/>
      </c>
      <c r="AS115" t="str">
        <f>""</f>
        <v/>
      </c>
      <c r="AT115" t="str">
        <f>""</f>
        <v/>
      </c>
      <c r="AU115" t="str">
        <f>""</f>
        <v/>
      </c>
      <c r="AV115" t="str">
        <f>""</f>
        <v/>
      </c>
      <c r="AW115" t="str">
        <f>""</f>
        <v/>
      </c>
      <c r="AX115" t="str">
        <f>""</f>
        <v/>
      </c>
      <c r="AY115" t="str">
        <f>""</f>
        <v/>
      </c>
      <c r="AZ115" t="str">
        <f>""</f>
        <v/>
      </c>
      <c r="BA115" t="str">
        <f>""</f>
        <v/>
      </c>
    </row>
    <row r="116" spans="2:53" x14ac:dyDescent="0.2">
      <c r="B116" t="str">
        <f>""</f>
        <v/>
      </c>
      <c r="C116" t="str">
        <f>""</f>
        <v/>
      </c>
      <c r="D116" t="str">
        <f>""</f>
        <v/>
      </c>
      <c r="E116" t="str">
        <f>""</f>
        <v/>
      </c>
      <c r="F116" t="str">
        <f>""</f>
        <v/>
      </c>
      <c r="G116" t="str">
        <f>""</f>
        <v/>
      </c>
      <c r="H116" t="str">
        <f>""</f>
        <v/>
      </c>
      <c r="I116" t="str">
        <f>""</f>
        <v/>
      </c>
      <c r="J116" t="str">
        <f>""</f>
        <v/>
      </c>
      <c r="K116" t="str">
        <f>""</f>
        <v/>
      </c>
      <c r="L116" t="str">
        <f>""</f>
        <v/>
      </c>
      <c r="M116" t="str">
        <f>""</f>
        <v/>
      </c>
      <c r="N116" t="str">
        <f>""</f>
        <v/>
      </c>
      <c r="O116" t="str">
        <f>""</f>
        <v/>
      </c>
      <c r="P116" t="str">
        <f>""</f>
        <v/>
      </c>
      <c r="Q116" t="str">
        <f>""</f>
        <v/>
      </c>
      <c r="R116" t="str">
        <f>""</f>
        <v/>
      </c>
      <c r="S116" t="str">
        <f>""</f>
        <v/>
      </c>
      <c r="T116" t="str">
        <f>""</f>
        <v/>
      </c>
      <c r="U116" t="str">
        <f>""</f>
        <v/>
      </c>
      <c r="V116" t="str">
        <f>""</f>
        <v/>
      </c>
      <c r="W116" t="str">
        <f>""</f>
        <v/>
      </c>
      <c r="X116" t="str">
        <f>""</f>
        <v/>
      </c>
      <c r="Y116" t="str">
        <f>""</f>
        <v/>
      </c>
      <c r="Z116" t="str">
        <f>"[0.301]"</f>
        <v>[0.301]</v>
      </c>
      <c r="AA116" t="str">
        <f>""</f>
        <v/>
      </c>
      <c r="AB116" t="str">
        <f>""</f>
        <v/>
      </c>
      <c r="AC116" t="str">
        <f>""</f>
        <v/>
      </c>
      <c r="AD116" t="str">
        <f>""</f>
        <v/>
      </c>
      <c r="AE116" t="str">
        <f>""</f>
        <v/>
      </c>
      <c r="AF116" t="str">
        <f>""</f>
        <v/>
      </c>
      <c r="AG116" t="str">
        <f>""</f>
        <v/>
      </c>
      <c r="AH116" t="str">
        <f>""</f>
        <v/>
      </c>
      <c r="AI116" t="str">
        <f>""</f>
        <v/>
      </c>
      <c r="AJ116" t="str">
        <f>""</f>
        <v/>
      </c>
      <c r="AK116" t="str">
        <f>""</f>
        <v/>
      </c>
      <c r="AL116" t="str">
        <f>""</f>
        <v/>
      </c>
      <c r="AM116" t="str">
        <f>""</f>
        <v/>
      </c>
      <c r="AN116" t="str">
        <f>""</f>
        <v/>
      </c>
      <c r="AO116" t="str">
        <f>""</f>
        <v/>
      </c>
      <c r="AP116" t="str">
        <f>""</f>
        <v/>
      </c>
      <c r="AQ116" t="str">
        <f>""</f>
        <v/>
      </c>
      <c r="AR116" t="str">
        <f>""</f>
        <v/>
      </c>
      <c r="AS116" t="str">
        <f>""</f>
        <v/>
      </c>
      <c r="AT116" t="str">
        <f>""</f>
        <v/>
      </c>
      <c r="AU116" t="str">
        <f>""</f>
        <v/>
      </c>
      <c r="AV116" t="str">
        <f>""</f>
        <v/>
      </c>
      <c r="AW116" t="str">
        <f>""</f>
        <v/>
      </c>
      <c r="AX116" t="str">
        <f>""</f>
        <v/>
      </c>
      <c r="AY116" t="str">
        <f>""</f>
        <v/>
      </c>
      <c r="AZ116" t="str">
        <f>""</f>
        <v/>
      </c>
      <c r="BA116" t="str">
        <f>""</f>
        <v/>
      </c>
    </row>
    <row r="117" spans="2:53" x14ac:dyDescent="0.2">
      <c r="B117" t="str">
        <f>"Index of Asset Related Losses (dummy) (money-goods and/or house) - PCA"</f>
        <v>Index of Asset Related Losses (dummy) (money-goods and/or house) - PCA</v>
      </c>
      <c r="C117" t="str">
        <f>""</f>
        <v/>
      </c>
      <c r="D117" t="str">
        <f>""</f>
        <v/>
      </c>
      <c r="E117" t="str">
        <f>""</f>
        <v/>
      </c>
      <c r="F117" t="str">
        <f>""</f>
        <v/>
      </c>
      <c r="G117" t="str">
        <f>""</f>
        <v/>
      </c>
      <c r="H117" t="str">
        <f>""</f>
        <v/>
      </c>
      <c r="I117" t="str">
        <f>""</f>
        <v/>
      </c>
      <c r="J117" t="str">
        <f>""</f>
        <v/>
      </c>
      <c r="K117" t="str">
        <f>""</f>
        <v/>
      </c>
      <c r="L117" t="str">
        <f>""</f>
        <v/>
      </c>
      <c r="M117" t="str">
        <f>""</f>
        <v/>
      </c>
      <c r="N117" t="str">
        <f>""</f>
        <v/>
      </c>
      <c r="O117" t="str">
        <f>""</f>
        <v/>
      </c>
      <c r="P117" t="str">
        <f>""</f>
        <v/>
      </c>
      <c r="Q117" t="str">
        <f>""</f>
        <v/>
      </c>
      <c r="R117" t="str">
        <f>""</f>
        <v/>
      </c>
      <c r="S117" t="str">
        <f>""</f>
        <v/>
      </c>
      <c r="T117" t="str">
        <f>""</f>
        <v/>
      </c>
      <c r="U117" t="str">
        <f>""</f>
        <v/>
      </c>
      <c r="V117" t="str">
        <f>""</f>
        <v/>
      </c>
      <c r="W117" t="str">
        <f>""</f>
        <v/>
      </c>
      <c r="X117" t="str">
        <f>""</f>
        <v/>
      </c>
      <c r="Y117" t="str">
        <f>""</f>
        <v/>
      </c>
      <c r="Z117" t="str">
        <f>""</f>
        <v/>
      </c>
      <c r="AA117" t="str">
        <f>"0.007"</f>
        <v>0.007</v>
      </c>
      <c r="AB117" t="str">
        <f>"-0.003"</f>
        <v>-0.003</v>
      </c>
      <c r="AC117" t="str">
        <f>"0.006"</f>
        <v>0.006</v>
      </c>
      <c r="AD117" t="str">
        <f>""</f>
        <v/>
      </c>
      <c r="AE117" t="str">
        <f>""</f>
        <v/>
      </c>
      <c r="AF117" t="str">
        <f>""</f>
        <v/>
      </c>
      <c r="AG117" t="str">
        <f>""</f>
        <v/>
      </c>
      <c r="AH117" t="str">
        <f>""</f>
        <v/>
      </c>
      <c r="AI117" t="str">
        <f>""</f>
        <v/>
      </c>
      <c r="AJ117" t="str">
        <f>""</f>
        <v/>
      </c>
      <c r="AK117" t="str">
        <f>""</f>
        <v/>
      </c>
      <c r="AL117" t="str">
        <f>""</f>
        <v/>
      </c>
      <c r="AM117" t="str">
        <f>""</f>
        <v/>
      </c>
      <c r="AN117" t="str">
        <f>""</f>
        <v/>
      </c>
      <c r="AO117" t="str">
        <f>""</f>
        <v/>
      </c>
      <c r="AP117" t="str">
        <f>""</f>
        <v/>
      </c>
      <c r="AQ117" t="str">
        <f>""</f>
        <v/>
      </c>
      <c r="AR117" t="str">
        <f>""</f>
        <v/>
      </c>
      <c r="AS117" t="str">
        <f>""</f>
        <v/>
      </c>
      <c r="AT117" t="str">
        <f>""</f>
        <v/>
      </c>
      <c r="AU117" t="str">
        <f>""</f>
        <v/>
      </c>
      <c r="AV117" t="str">
        <f>""</f>
        <v/>
      </c>
      <c r="AW117" t="str">
        <f>""</f>
        <v/>
      </c>
      <c r="AX117" t="str">
        <f>""</f>
        <v/>
      </c>
      <c r="AY117" t="str">
        <f>""</f>
        <v/>
      </c>
      <c r="AZ117" t="str">
        <f>""</f>
        <v/>
      </c>
      <c r="BA117" t="str">
        <f>""</f>
        <v/>
      </c>
    </row>
    <row r="118" spans="2:53" x14ac:dyDescent="0.2">
      <c r="B118" t="str">
        <f>""</f>
        <v/>
      </c>
      <c r="C118" t="str">
        <f>""</f>
        <v/>
      </c>
      <c r="D118" t="str">
        <f>""</f>
        <v/>
      </c>
      <c r="E118" t="str">
        <f>""</f>
        <v/>
      </c>
      <c r="F118" t="str">
        <f>""</f>
        <v/>
      </c>
      <c r="G118" t="str">
        <f>""</f>
        <v/>
      </c>
      <c r="H118" t="str">
        <f>""</f>
        <v/>
      </c>
      <c r="I118" t="str">
        <f>""</f>
        <v/>
      </c>
      <c r="J118" t="str">
        <f>""</f>
        <v/>
      </c>
      <c r="K118" t="str">
        <f>""</f>
        <v/>
      </c>
      <c r="L118" t="str">
        <f>""</f>
        <v/>
      </c>
      <c r="M118" t="str">
        <f>""</f>
        <v/>
      </c>
      <c r="N118" t="str">
        <f>""</f>
        <v/>
      </c>
      <c r="O118" t="str">
        <f>""</f>
        <v/>
      </c>
      <c r="P118" t="str">
        <f>""</f>
        <v/>
      </c>
      <c r="Q118" t="str">
        <f>""</f>
        <v/>
      </c>
      <c r="R118" t="str">
        <f>""</f>
        <v/>
      </c>
      <c r="S118" t="str">
        <f>""</f>
        <v/>
      </c>
      <c r="T118" t="str">
        <f>""</f>
        <v/>
      </c>
      <c r="U118" t="str">
        <f>""</f>
        <v/>
      </c>
      <c r="V118" t="str">
        <f>""</f>
        <v/>
      </c>
      <c r="W118" t="str">
        <f>""</f>
        <v/>
      </c>
      <c r="X118" t="str">
        <f>""</f>
        <v/>
      </c>
      <c r="Y118" t="str">
        <f>""</f>
        <v/>
      </c>
      <c r="Z118" t="str">
        <f>""</f>
        <v/>
      </c>
      <c r="AA118" t="str">
        <f>"[0.027]"</f>
        <v>[0.027]</v>
      </c>
      <c r="AB118" t="str">
        <f>"[0.025]"</f>
        <v>[0.025]</v>
      </c>
      <c r="AC118" t="str">
        <f>"[0.024]"</f>
        <v>[0.024]</v>
      </c>
      <c r="AD118" t="str">
        <f>""</f>
        <v/>
      </c>
      <c r="AE118" t="str">
        <f>""</f>
        <v/>
      </c>
      <c r="AF118" t="str">
        <f>""</f>
        <v/>
      </c>
      <c r="AG118" t="str">
        <f>""</f>
        <v/>
      </c>
      <c r="AH118" t="str">
        <f>""</f>
        <v/>
      </c>
      <c r="AI118" t="str">
        <f>""</f>
        <v/>
      </c>
      <c r="AJ118" t="str">
        <f>""</f>
        <v/>
      </c>
      <c r="AK118" t="str">
        <f>""</f>
        <v/>
      </c>
      <c r="AL118" t="str">
        <f>""</f>
        <v/>
      </c>
      <c r="AM118" t="str">
        <f>""</f>
        <v/>
      </c>
      <c r="AN118" t="str">
        <f>""</f>
        <v/>
      </c>
      <c r="AO118" t="str">
        <f>""</f>
        <v/>
      </c>
      <c r="AP118" t="str">
        <f>""</f>
        <v/>
      </c>
      <c r="AQ118" t="str">
        <f>""</f>
        <v/>
      </c>
      <c r="AR118" t="str">
        <f>""</f>
        <v/>
      </c>
      <c r="AS118" t="str">
        <f>""</f>
        <v/>
      </c>
      <c r="AT118" t="str">
        <f>""</f>
        <v/>
      </c>
      <c r="AU118" t="str">
        <f>""</f>
        <v/>
      </c>
      <c r="AV118" t="str">
        <f>""</f>
        <v/>
      </c>
      <c r="AW118" t="str">
        <f>""</f>
        <v/>
      </c>
      <c r="AX118" t="str">
        <f>""</f>
        <v/>
      </c>
      <c r="AY118" t="str">
        <f>""</f>
        <v/>
      </c>
      <c r="AZ118" t="str">
        <f>""</f>
        <v/>
      </c>
      <c r="BA118" t="str">
        <f>""</f>
        <v/>
      </c>
    </row>
    <row r="119" spans="2:53" x14ac:dyDescent="0.2">
      <c r="B119" t="str">
        <f>"At least 1 person left the household in a given year (yes=1)"</f>
        <v>At least 1 person left the household in a given year (yes=1)</v>
      </c>
      <c r="C119" t="str">
        <f>""</f>
        <v/>
      </c>
      <c r="D119" t="str">
        <f>""</f>
        <v/>
      </c>
      <c r="E119" t="str">
        <f>""</f>
        <v/>
      </c>
      <c r="F119" t="str">
        <f>""</f>
        <v/>
      </c>
      <c r="G119" t="str">
        <f>""</f>
        <v/>
      </c>
      <c r="H119" t="str">
        <f>""</f>
        <v/>
      </c>
      <c r="I119" t="str">
        <f>""</f>
        <v/>
      </c>
      <c r="J119" t="str">
        <f>""</f>
        <v/>
      </c>
      <c r="K119" t="str">
        <f>""</f>
        <v/>
      </c>
      <c r="L119" t="str">
        <f>""</f>
        <v/>
      </c>
      <c r="M119" t="str">
        <f>""</f>
        <v/>
      </c>
      <c r="N119" t="str">
        <f>""</f>
        <v/>
      </c>
      <c r="O119" t="str">
        <f>""</f>
        <v/>
      </c>
      <c r="P119" t="str">
        <f>""</f>
        <v/>
      </c>
      <c r="Q119" t="str">
        <f>""</f>
        <v/>
      </c>
      <c r="R119" t="str">
        <f>""</f>
        <v/>
      </c>
      <c r="S119" t="str">
        <f>""</f>
        <v/>
      </c>
      <c r="T119" t="str">
        <f>""</f>
        <v/>
      </c>
      <c r="U119" t="str">
        <f>""</f>
        <v/>
      </c>
      <c r="V119" t="str">
        <f>""</f>
        <v/>
      </c>
      <c r="W119" t="str">
        <f>""</f>
        <v/>
      </c>
      <c r="X119" t="str">
        <f>""</f>
        <v/>
      </c>
      <c r="Y119" t="str">
        <f>""</f>
        <v/>
      </c>
      <c r="Z119" t="str">
        <f>""</f>
        <v/>
      </c>
      <c r="AA119" t="str">
        <f>"-0.033"</f>
        <v>-0.033</v>
      </c>
      <c r="AB119" t="str">
        <f>""</f>
        <v/>
      </c>
      <c r="AC119" t="str">
        <f>""</f>
        <v/>
      </c>
      <c r="AD119" t="str">
        <f>""</f>
        <v/>
      </c>
      <c r="AE119" t="str">
        <f>""</f>
        <v/>
      </c>
      <c r="AF119" t="str">
        <f>""</f>
        <v/>
      </c>
      <c r="AG119" t="str">
        <f>""</f>
        <v/>
      </c>
      <c r="AH119" t="str">
        <f>""</f>
        <v/>
      </c>
      <c r="AI119" t="str">
        <f>""</f>
        <v/>
      </c>
      <c r="AJ119" t="str">
        <f>""</f>
        <v/>
      </c>
      <c r="AK119" t="str">
        <f>""</f>
        <v/>
      </c>
      <c r="AL119" t="str">
        <f>""</f>
        <v/>
      </c>
      <c r="AM119" t="str">
        <f>""</f>
        <v/>
      </c>
      <c r="AN119" t="str">
        <f>""</f>
        <v/>
      </c>
      <c r="AO119" t="str">
        <f>""</f>
        <v/>
      </c>
      <c r="AP119" t="str">
        <f>""</f>
        <v/>
      </c>
      <c r="AQ119" t="str">
        <f>""</f>
        <v/>
      </c>
      <c r="AR119" t="str">
        <f>""</f>
        <v/>
      </c>
      <c r="AS119" t="str">
        <f>""</f>
        <v/>
      </c>
      <c r="AT119" t="str">
        <f>""</f>
        <v/>
      </c>
      <c r="AU119" t="str">
        <f>""</f>
        <v/>
      </c>
      <c r="AV119" t="str">
        <f>""</f>
        <v/>
      </c>
      <c r="AW119" t="str">
        <f>""</f>
        <v/>
      </c>
      <c r="AX119" t="str">
        <f>""</f>
        <v/>
      </c>
      <c r="AY119" t="str">
        <f>""</f>
        <v/>
      </c>
      <c r="AZ119" t="str">
        <f>""</f>
        <v/>
      </c>
      <c r="BA119" t="str">
        <f>""</f>
        <v/>
      </c>
    </row>
    <row r="120" spans="2:53" x14ac:dyDescent="0.2">
      <c r="B120" t="str">
        <f>""</f>
        <v/>
      </c>
      <c r="C120" t="str">
        <f>""</f>
        <v/>
      </c>
      <c r="D120" t="str">
        <f>""</f>
        <v/>
      </c>
      <c r="E120" t="str">
        <f>""</f>
        <v/>
      </c>
      <c r="F120" t="str">
        <f>""</f>
        <v/>
      </c>
      <c r="G120" t="str">
        <f>""</f>
        <v/>
      </c>
      <c r="H120" t="str">
        <f>""</f>
        <v/>
      </c>
      <c r="I120" t="str">
        <f>""</f>
        <v/>
      </c>
      <c r="J120" t="str">
        <f>""</f>
        <v/>
      </c>
      <c r="K120" t="str">
        <f>""</f>
        <v/>
      </c>
      <c r="L120" t="str">
        <f>""</f>
        <v/>
      </c>
      <c r="M120" t="str">
        <f>""</f>
        <v/>
      </c>
      <c r="N120" t="str">
        <f>""</f>
        <v/>
      </c>
      <c r="O120" t="str">
        <f>""</f>
        <v/>
      </c>
      <c r="P120" t="str">
        <f>""</f>
        <v/>
      </c>
      <c r="Q120" t="str">
        <f>""</f>
        <v/>
      </c>
      <c r="R120" t="str">
        <f>""</f>
        <v/>
      </c>
      <c r="S120" t="str">
        <f>""</f>
        <v/>
      </c>
      <c r="T120" t="str">
        <f>""</f>
        <v/>
      </c>
      <c r="U120" t="str">
        <f>""</f>
        <v/>
      </c>
      <c r="V120" t="str">
        <f>""</f>
        <v/>
      </c>
      <c r="W120" t="str">
        <f>""</f>
        <v/>
      </c>
      <c r="X120" t="str">
        <f>""</f>
        <v/>
      </c>
      <c r="Y120" t="str">
        <f>""</f>
        <v/>
      </c>
      <c r="Z120" t="str">
        <f>""</f>
        <v/>
      </c>
      <c r="AA120" t="str">
        <f>"[0.067]"</f>
        <v>[0.067]</v>
      </c>
      <c r="AB120" t="str">
        <f>""</f>
        <v/>
      </c>
      <c r="AC120" t="str">
        <f>""</f>
        <v/>
      </c>
      <c r="AD120" t="str">
        <f>""</f>
        <v/>
      </c>
      <c r="AE120" t="str">
        <f>""</f>
        <v/>
      </c>
      <c r="AF120" t="str">
        <f>""</f>
        <v/>
      </c>
      <c r="AG120" t="str">
        <f>""</f>
        <v/>
      </c>
      <c r="AH120" t="str">
        <f>""</f>
        <v/>
      </c>
      <c r="AI120" t="str">
        <f>""</f>
        <v/>
      </c>
      <c r="AJ120" t="str">
        <f>""</f>
        <v/>
      </c>
      <c r="AK120" t="str">
        <f>""</f>
        <v/>
      </c>
      <c r="AL120" t="str">
        <f>""</f>
        <v/>
      </c>
      <c r="AM120" t="str">
        <f>""</f>
        <v/>
      </c>
      <c r="AN120" t="str">
        <f>""</f>
        <v/>
      </c>
      <c r="AO120" t="str">
        <f>""</f>
        <v/>
      </c>
      <c r="AP120" t="str">
        <f>""</f>
        <v/>
      </c>
      <c r="AQ120" t="str">
        <f>""</f>
        <v/>
      </c>
      <c r="AR120" t="str">
        <f>""</f>
        <v/>
      </c>
      <c r="AS120" t="str">
        <f>""</f>
        <v/>
      </c>
      <c r="AT120" t="str">
        <f>""</f>
        <v/>
      </c>
      <c r="AU120" t="str">
        <f>""</f>
        <v/>
      </c>
      <c r="AV120" t="str">
        <f>""</f>
        <v/>
      </c>
      <c r="AW120" t="str">
        <f>""</f>
        <v/>
      </c>
      <c r="AX120" t="str">
        <f>""</f>
        <v/>
      </c>
      <c r="AY120" t="str">
        <f>""</f>
        <v/>
      </c>
      <c r="AZ120" t="str">
        <f>""</f>
        <v/>
      </c>
      <c r="BA120" t="str">
        <f>""</f>
        <v/>
      </c>
    </row>
    <row r="121" spans="2:53" x14ac:dyDescent="0.2">
      <c r="B121" t="str">
        <f>"Interaction"</f>
        <v>Interaction</v>
      </c>
      <c r="C121" t="str">
        <f>""</f>
        <v/>
      </c>
      <c r="D121" t="str">
        <f>""</f>
        <v/>
      </c>
      <c r="E121" t="str">
        <f>""</f>
        <v/>
      </c>
      <c r="F121" t="str">
        <f>""</f>
        <v/>
      </c>
      <c r="G121" t="str">
        <f>""</f>
        <v/>
      </c>
      <c r="H121" t="str">
        <f>""</f>
        <v/>
      </c>
      <c r="I121" t="str">
        <f>""</f>
        <v/>
      </c>
      <c r="J121" t="str">
        <f>""</f>
        <v/>
      </c>
      <c r="K121" t="str">
        <f>""</f>
        <v/>
      </c>
      <c r="L121" t="str">
        <f>""</f>
        <v/>
      </c>
      <c r="M121" t="str">
        <f>""</f>
        <v/>
      </c>
      <c r="N121" t="str">
        <f>""</f>
        <v/>
      </c>
      <c r="O121" t="str">
        <f>""</f>
        <v/>
      </c>
      <c r="P121" t="str">
        <f>""</f>
        <v/>
      </c>
      <c r="Q121" t="str">
        <f>""</f>
        <v/>
      </c>
      <c r="R121" t="str">
        <f>""</f>
        <v/>
      </c>
      <c r="S121" t="str">
        <f>""</f>
        <v/>
      </c>
      <c r="T121" t="str">
        <f>""</f>
        <v/>
      </c>
      <c r="U121" t="str">
        <f>""</f>
        <v/>
      </c>
      <c r="V121" t="str">
        <f>""</f>
        <v/>
      </c>
      <c r="W121" t="str">
        <f>""</f>
        <v/>
      </c>
      <c r="X121" t="str">
        <f>""</f>
        <v/>
      </c>
      <c r="Y121" t="str">
        <f>""</f>
        <v/>
      </c>
      <c r="Z121" t="str">
        <f>""</f>
        <v/>
      </c>
      <c r="AA121" t="str">
        <f>"0.013"</f>
        <v>0.013</v>
      </c>
      <c r="AB121" t="str">
        <f>""</f>
        <v/>
      </c>
      <c r="AC121" t="str">
        <f>""</f>
        <v/>
      </c>
      <c r="AD121" t="str">
        <f>""</f>
        <v/>
      </c>
      <c r="AE121" t="str">
        <f>""</f>
        <v/>
      </c>
      <c r="AF121" t="str">
        <f>""</f>
        <v/>
      </c>
      <c r="AG121" t="str">
        <f>""</f>
        <v/>
      </c>
      <c r="AH121" t="str">
        <f>""</f>
        <v/>
      </c>
      <c r="AI121" t="str">
        <f>""</f>
        <v/>
      </c>
      <c r="AJ121" t="str">
        <f>""</f>
        <v/>
      </c>
      <c r="AK121" t="str">
        <f>""</f>
        <v/>
      </c>
      <c r="AL121" t="str">
        <f>""</f>
        <v/>
      </c>
      <c r="AM121" t="str">
        <f>""</f>
        <v/>
      </c>
      <c r="AN121" t="str">
        <f>""</f>
        <v/>
      </c>
      <c r="AO121" t="str">
        <f>""</f>
        <v/>
      </c>
      <c r="AP121" t="str">
        <f>""</f>
        <v/>
      </c>
      <c r="AQ121" t="str">
        <f>""</f>
        <v/>
      </c>
      <c r="AR121" t="str">
        <f>""</f>
        <v/>
      </c>
      <c r="AS121" t="str">
        <f>""</f>
        <v/>
      </c>
      <c r="AT121" t="str">
        <f>""</f>
        <v/>
      </c>
      <c r="AU121" t="str">
        <f>""</f>
        <v/>
      </c>
      <c r="AV121" t="str">
        <f>""</f>
        <v/>
      </c>
      <c r="AW121" t="str">
        <f>""</f>
        <v/>
      </c>
      <c r="AX121" t="str">
        <f>""</f>
        <v/>
      </c>
      <c r="AY121" t="str">
        <f>""</f>
        <v/>
      </c>
      <c r="AZ121" t="str">
        <f>""</f>
        <v/>
      </c>
      <c r="BA121" t="str">
        <f>""</f>
        <v/>
      </c>
    </row>
    <row r="122" spans="2:53" x14ac:dyDescent="0.2">
      <c r="B122" t="str">
        <f>""</f>
        <v/>
      </c>
      <c r="C122" t="str">
        <f>""</f>
        <v/>
      </c>
      <c r="D122" t="str">
        <f>""</f>
        <v/>
      </c>
      <c r="E122" t="str">
        <f>""</f>
        <v/>
      </c>
      <c r="F122" t="str">
        <f>""</f>
        <v/>
      </c>
      <c r="G122" t="str">
        <f>""</f>
        <v/>
      </c>
      <c r="H122" t="str">
        <f>""</f>
        <v/>
      </c>
      <c r="I122" t="str">
        <f>""</f>
        <v/>
      </c>
      <c r="J122" t="str">
        <f>""</f>
        <v/>
      </c>
      <c r="K122" t="str">
        <f>""</f>
        <v/>
      </c>
      <c r="L122" t="str">
        <f>""</f>
        <v/>
      </c>
      <c r="M122" t="str">
        <f>""</f>
        <v/>
      </c>
      <c r="N122" t="str">
        <f>""</f>
        <v/>
      </c>
      <c r="O122" t="str">
        <f>""</f>
        <v/>
      </c>
      <c r="P122" t="str">
        <f>""</f>
        <v/>
      </c>
      <c r="Q122" t="str">
        <f>""</f>
        <v/>
      </c>
      <c r="R122" t="str">
        <f>""</f>
        <v/>
      </c>
      <c r="S122" t="str">
        <f>""</f>
        <v/>
      </c>
      <c r="T122" t="str">
        <f>""</f>
        <v/>
      </c>
      <c r="U122" t="str">
        <f>""</f>
        <v/>
      </c>
      <c r="V122" t="str">
        <f>""</f>
        <v/>
      </c>
      <c r="W122" t="str">
        <f>""</f>
        <v/>
      </c>
      <c r="X122" t="str">
        <f>""</f>
        <v/>
      </c>
      <c r="Y122" t="str">
        <f>""</f>
        <v/>
      </c>
      <c r="Z122" t="str">
        <f>""</f>
        <v/>
      </c>
      <c r="AA122" t="str">
        <f>"[0.051]"</f>
        <v>[0.051]</v>
      </c>
      <c r="AB122" t="str">
        <f>""</f>
        <v/>
      </c>
      <c r="AC122" t="str">
        <f>""</f>
        <v/>
      </c>
      <c r="AD122" t="str">
        <f>""</f>
        <v/>
      </c>
      <c r="AE122" t="str">
        <f>""</f>
        <v/>
      </c>
      <c r="AF122" t="str">
        <f>""</f>
        <v/>
      </c>
      <c r="AG122" t="str">
        <f>""</f>
        <v/>
      </c>
      <c r="AH122" t="str">
        <f>""</f>
        <v/>
      </c>
      <c r="AI122" t="str">
        <f>""</f>
        <v/>
      </c>
      <c r="AJ122" t="str">
        <f>""</f>
        <v/>
      </c>
      <c r="AK122" t="str">
        <f>""</f>
        <v/>
      </c>
      <c r="AL122" t="str">
        <f>""</f>
        <v/>
      </c>
      <c r="AM122" t="str">
        <f>""</f>
        <v/>
      </c>
      <c r="AN122" t="str">
        <f>""</f>
        <v/>
      </c>
      <c r="AO122" t="str">
        <f>""</f>
        <v/>
      </c>
      <c r="AP122" t="str">
        <f>""</f>
        <v/>
      </c>
      <c r="AQ122" t="str">
        <f>""</f>
        <v/>
      </c>
      <c r="AR122" t="str">
        <f>""</f>
        <v/>
      </c>
      <c r="AS122" t="str">
        <f>""</f>
        <v/>
      </c>
      <c r="AT122" t="str">
        <f>""</f>
        <v/>
      </c>
      <c r="AU122" t="str">
        <f>""</f>
        <v/>
      </c>
      <c r="AV122" t="str">
        <f>""</f>
        <v/>
      </c>
      <c r="AW122" t="str">
        <f>""</f>
        <v/>
      </c>
      <c r="AX122" t="str">
        <f>""</f>
        <v/>
      </c>
      <c r="AY122" t="str">
        <f>""</f>
        <v/>
      </c>
      <c r="AZ122" t="str">
        <f>""</f>
        <v/>
      </c>
      <c r="BA122" t="str">
        <f>""</f>
        <v/>
      </c>
    </row>
    <row r="123" spans="2:53" x14ac:dyDescent="0.2">
      <c r="B123" t="str">
        <f>"Number of members who left household 1998-2007"</f>
        <v>Number of members who left household 1998-2007</v>
      </c>
      <c r="C123" t="str">
        <f>""</f>
        <v/>
      </c>
      <c r="D123" t="str">
        <f>""</f>
        <v/>
      </c>
      <c r="E123" t="str">
        <f>""</f>
        <v/>
      </c>
      <c r="F123" t="str">
        <f>""</f>
        <v/>
      </c>
      <c r="G123" t="str">
        <f>""</f>
        <v/>
      </c>
      <c r="H123" t="str">
        <f>""</f>
        <v/>
      </c>
      <c r="I123" t="str">
        <f>""</f>
        <v/>
      </c>
      <c r="J123" t="str">
        <f>""</f>
        <v/>
      </c>
      <c r="K123" t="str">
        <f>""</f>
        <v/>
      </c>
      <c r="L123" t="str">
        <f>""</f>
        <v/>
      </c>
      <c r="M123" t="str">
        <f>""</f>
        <v/>
      </c>
      <c r="N123" t="str">
        <f>""</f>
        <v/>
      </c>
      <c r="O123" t="str">
        <f>""</f>
        <v/>
      </c>
      <c r="P123" t="str">
        <f>""</f>
        <v/>
      </c>
      <c r="Q123" t="str">
        <f>""</f>
        <v/>
      </c>
      <c r="R123" t="str">
        <f>""</f>
        <v/>
      </c>
      <c r="S123" t="str">
        <f>""</f>
        <v/>
      </c>
      <c r="T123" t="str">
        <f>""</f>
        <v/>
      </c>
      <c r="U123" t="str">
        <f>""</f>
        <v/>
      </c>
      <c r="V123" t="str">
        <f>""</f>
        <v/>
      </c>
      <c r="W123" t="str">
        <f>""</f>
        <v/>
      </c>
      <c r="X123" t="str">
        <f>""</f>
        <v/>
      </c>
      <c r="Y123" t="str">
        <f>""</f>
        <v/>
      </c>
      <c r="Z123" t="str">
        <f>""</f>
        <v/>
      </c>
      <c r="AA123" t="str">
        <f>""</f>
        <v/>
      </c>
      <c r="AB123" t="str">
        <f>"-0.041"</f>
        <v>-0.041</v>
      </c>
      <c r="AC123" t="str">
        <f>""</f>
        <v/>
      </c>
      <c r="AD123" t="str">
        <f>""</f>
        <v/>
      </c>
      <c r="AE123" t="str">
        <f>""</f>
        <v/>
      </c>
      <c r="AF123" t="str">
        <f>""</f>
        <v/>
      </c>
      <c r="AG123" t="str">
        <f>""</f>
        <v/>
      </c>
      <c r="AH123" t="str">
        <f>""</f>
        <v/>
      </c>
      <c r="AI123" t="str">
        <f>""</f>
        <v/>
      </c>
      <c r="AJ123" t="str">
        <f>""</f>
        <v/>
      </c>
      <c r="AK123" t="str">
        <f>""</f>
        <v/>
      </c>
      <c r="AL123" t="str">
        <f>""</f>
        <v/>
      </c>
      <c r="AM123" t="str">
        <f>""</f>
        <v/>
      </c>
      <c r="AN123" t="str">
        <f>""</f>
        <v/>
      </c>
      <c r="AO123" t="str">
        <f>""</f>
        <v/>
      </c>
      <c r="AP123" t="str">
        <f>""</f>
        <v/>
      </c>
      <c r="AQ123" t="str">
        <f>""</f>
        <v/>
      </c>
      <c r="AR123" t="str">
        <f>""</f>
        <v/>
      </c>
      <c r="AS123" t="str">
        <f>""</f>
        <v/>
      </c>
      <c r="AT123" t="str">
        <f>""</f>
        <v/>
      </c>
      <c r="AU123" t="str">
        <f>""</f>
        <v/>
      </c>
      <c r="AV123" t="str">
        <f>""</f>
        <v/>
      </c>
      <c r="AW123" t="str">
        <f>""</f>
        <v/>
      </c>
      <c r="AX123" t="str">
        <f>""</f>
        <v/>
      </c>
      <c r="AY123" t="str">
        <f>""</f>
        <v/>
      </c>
      <c r="AZ123" t="str">
        <f>""</f>
        <v/>
      </c>
      <c r="BA123" t="str">
        <f>""</f>
        <v/>
      </c>
    </row>
    <row r="124" spans="2:53" x14ac:dyDescent="0.2">
      <c r="B124" t="str">
        <f>""</f>
        <v/>
      </c>
      <c r="C124" t="str">
        <f>""</f>
        <v/>
      </c>
      <c r="D124" t="str">
        <f>""</f>
        <v/>
      </c>
      <c r="E124" t="str">
        <f>""</f>
        <v/>
      </c>
      <c r="F124" t="str">
        <f>""</f>
        <v/>
      </c>
      <c r="G124" t="str">
        <f>""</f>
        <v/>
      </c>
      <c r="H124" t="str">
        <f>""</f>
        <v/>
      </c>
      <c r="I124" t="str">
        <f>""</f>
        <v/>
      </c>
      <c r="J124" t="str">
        <f>""</f>
        <v/>
      </c>
      <c r="K124" t="str">
        <f>""</f>
        <v/>
      </c>
      <c r="L124" t="str">
        <f>""</f>
        <v/>
      </c>
      <c r="M124" t="str">
        <f>""</f>
        <v/>
      </c>
      <c r="N124" t="str">
        <f>""</f>
        <v/>
      </c>
      <c r="O124" t="str">
        <f>""</f>
        <v/>
      </c>
      <c r="P124" t="str">
        <f>""</f>
        <v/>
      </c>
      <c r="Q124" t="str">
        <f>""</f>
        <v/>
      </c>
      <c r="R124" t="str">
        <f>""</f>
        <v/>
      </c>
      <c r="S124" t="str">
        <f>""</f>
        <v/>
      </c>
      <c r="T124" t="str">
        <f>""</f>
        <v/>
      </c>
      <c r="U124" t="str">
        <f>""</f>
        <v/>
      </c>
      <c r="V124" t="str">
        <f>""</f>
        <v/>
      </c>
      <c r="W124" t="str">
        <f>""</f>
        <v/>
      </c>
      <c r="X124" t="str">
        <f>""</f>
        <v/>
      </c>
      <c r="Y124" t="str">
        <f>""</f>
        <v/>
      </c>
      <c r="Z124" t="str">
        <f>""</f>
        <v/>
      </c>
      <c r="AA124" t="str">
        <f>""</f>
        <v/>
      </c>
      <c r="AB124" t="str">
        <f>"[0.038]"</f>
        <v>[0.038]</v>
      </c>
      <c r="AC124" t="str">
        <f>""</f>
        <v/>
      </c>
      <c r="AD124" t="str">
        <f>""</f>
        <v/>
      </c>
      <c r="AE124" t="str">
        <f>""</f>
        <v/>
      </c>
      <c r="AF124" t="str">
        <f>""</f>
        <v/>
      </c>
      <c r="AG124" t="str">
        <f>""</f>
        <v/>
      </c>
      <c r="AH124" t="str">
        <f>""</f>
        <v/>
      </c>
      <c r="AI124" t="str">
        <f>""</f>
        <v/>
      </c>
      <c r="AJ124" t="str">
        <f>""</f>
        <v/>
      </c>
      <c r="AK124" t="str">
        <f>""</f>
        <v/>
      </c>
      <c r="AL124" t="str">
        <f>""</f>
        <v/>
      </c>
      <c r="AM124" t="str">
        <f>""</f>
        <v/>
      </c>
      <c r="AN124" t="str">
        <f>""</f>
        <v/>
      </c>
      <c r="AO124" t="str">
        <f>""</f>
        <v/>
      </c>
      <c r="AP124" t="str">
        <f>""</f>
        <v/>
      </c>
      <c r="AQ124" t="str">
        <f>""</f>
        <v/>
      </c>
      <c r="AR124" t="str">
        <f>""</f>
        <v/>
      </c>
      <c r="AS124" t="str">
        <f>""</f>
        <v/>
      </c>
      <c r="AT124" t="str">
        <f>""</f>
        <v/>
      </c>
      <c r="AU124" t="str">
        <f>""</f>
        <v/>
      </c>
      <c r="AV124" t="str">
        <f>""</f>
        <v/>
      </c>
      <c r="AW124" t="str">
        <f>""</f>
        <v/>
      </c>
      <c r="AX124" t="str">
        <f>""</f>
        <v/>
      </c>
      <c r="AY124" t="str">
        <f>""</f>
        <v/>
      </c>
      <c r="AZ124" t="str">
        <f>""</f>
        <v/>
      </c>
      <c r="BA124" t="str">
        <f>""</f>
        <v/>
      </c>
    </row>
    <row r="125" spans="2:53" x14ac:dyDescent="0.2">
      <c r="B125" t="str">
        <f>"Interaction"</f>
        <v>Interaction</v>
      </c>
      <c r="C125" t="str">
        <f>""</f>
        <v/>
      </c>
      <c r="D125" t="str">
        <f>""</f>
        <v/>
      </c>
      <c r="E125" t="str">
        <f>""</f>
        <v/>
      </c>
      <c r="F125" t="str">
        <f>""</f>
        <v/>
      </c>
      <c r="G125" t="str">
        <f>""</f>
        <v/>
      </c>
      <c r="H125" t="str">
        <f>""</f>
        <v/>
      </c>
      <c r="I125" t="str">
        <f>""</f>
        <v/>
      </c>
      <c r="J125" t="str">
        <f>""</f>
        <v/>
      </c>
      <c r="K125" t="str">
        <f>""</f>
        <v/>
      </c>
      <c r="L125" t="str">
        <f>""</f>
        <v/>
      </c>
      <c r="M125" t="str">
        <f>""</f>
        <v/>
      </c>
      <c r="N125" t="str">
        <f>""</f>
        <v/>
      </c>
      <c r="O125" t="str">
        <f>""</f>
        <v/>
      </c>
      <c r="P125" t="str">
        <f>""</f>
        <v/>
      </c>
      <c r="Q125" t="str">
        <f>""</f>
        <v/>
      </c>
      <c r="R125" t="str">
        <f>""</f>
        <v/>
      </c>
      <c r="S125" t="str">
        <f>""</f>
        <v/>
      </c>
      <c r="T125" t="str">
        <f>""</f>
        <v/>
      </c>
      <c r="U125" t="str">
        <f>""</f>
        <v/>
      </c>
      <c r="V125" t="str">
        <f>""</f>
        <v/>
      </c>
      <c r="W125" t="str">
        <f>""</f>
        <v/>
      </c>
      <c r="X125" t="str">
        <f>""</f>
        <v/>
      </c>
      <c r="Y125" t="str">
        <f>""</f>
        <v/>
      </c>
      <c r="Z125" t="str">
        <f>""</f>
        <v/>
      </c>
      <c r="AA125" t="str">
        <f>""</f>
        <v/>
      </c>
      <c r="AB125" t="str">
        <f>"0.031"</f>
        <v>0.031</v>
      </c>
      <c r="AC125" t="str">
        <f>""</f>
        <v/>
      </c>
      <c r="AD125" t="str">
        <f>""</f>
        <v/>
      </c>
      <c r="AE125" t="str">
        <f>""</f>
        <v/>
      </c>
      <c r="AF125" t="str">
        <f>""</f>
        <v/>
      </c>
      <c r="AG125" t="str">
        <f>""</f>
        <v/>
      </c>
      <c r="AH125" t="str">
        <f>""</f>
        <v/>
      </c>
      <c r="AI125" t="str">
        <f>""</f>
        <v/>
      </c>
      <c r="AJ125" t="str">
        <f>""</f>
        <v/>
      </c>
      <c r="AK125" t="str">
        <f>""</f>
        <v/>
      </c>
      <c r="AL125" t="str">
        <f>""</f>
        <v/>
      </c>
      <c r="AM125" t="str">
        <f>""</f>
        <v/>
      </c>
      <c r="AN125" t="str">
        <f>""</f>
        <v/>
      </c>
      <c r="AO125" t="str">
        <f>""</f>
        <v/>
      </c>
      <c r="AP125" t="str">
        <f>""</f>
        <v/>
      </c>
      <c r="AQ125" t="str">
        <f>""</f>
        <v/>
      </c>
      <c r="AR125" t="str">
        <f>""</f>
        <v/>
      </c>
      <c r="AS125" t="str">
        <f>""</f>
        <v/>
      </c>
      <c r="AT125" t="str">
        <f>""</f>
        <v/>
      </c>
      <c r="AU125" t="str">
        <f>""</f>
        <v/>
      </c>
      <c r="AV125" t="str">
        <f>""</f>
        <v/>
      </c>
      <c r="AW125" t="str">
        <f>""</f>
        <v/>
      </c>
      <c r="AX125" t="str">
        <f>""</f>
        <v/>
      </c>
      <c r="AY125" t="str">
        <f>""</f>
        <v/>
      </c>
      <c r="AZ125" t="str">
        <f>""</f>
        <v/>
      </c>
      <c r="BA125" t="str">
        <f>""</f>
        <v/>
      </c>
    </row>
    <row r="126" spans="2:53" x14ac:dyDescent="0.2">
      <c r="B126" t="str">
        <f>""</f>
        <v/>
      </c>
      <c r="C126" t="str">
        <f>""</f>
        <v/>
      </c>
      <c r="D126" t="str">
        <f>""</f>
        <v/>
      </c>
      <c r="E126" t="str">
        <f>""</f>
        <v/>
      </c>
      <c r="F126" t="str">
        <f>""</f>
        <v/>
      </c>
      <c r="G126" t="str">
        <f>""</f>
        <v/>
      </c>
      <c r="H126" t="str">
        <f>""</f>
        <v/>
      </c>
      <c r="I126" t="str">
        <f>""</f>
        <v/>
      </c>
      <c r="J126" t="str">
        <f>""</f>
        <v/>
      </c>
      <c r="K126" t="str">
        <f>""</f>
        <v/>
      </c>
      <c r="L126" t="str">
        <f>""</f>
        <v/>
      </c>
      <c r="M126" t="str">
        <f>""</f>
        <v/>
      </c>
      <c r="N126" t="str">
        <f>""</f>
        <v/>
      </c>
      <c r="O126" t="str">
        <f>""</f>
        <v/>
      </c>
      <c r="P126" t="str">
        <f>""</f>
        <v/>
      </c>
      <c r="Q126" t="str">
        <f>""</f>
        <v/>
      </c>
      <c r="R126" t="str">
        <f>""</f>
        <v/>
      </c>
      <c r="S126" t="str">
        <f>""</f>
        <v/>
      </c>
      <c r="T126" t="str">
        <f>""</f>
        <v/>
      </c>
      <c r="U126" t="str">
        <f>""</f>
        <v/>
      </c>
      <c r="V126" t="str">
        <f>""</f>
        <v/>
      </c>
      <c r="W126" t="str">
        <f>""</f>
        <v/>
      </c>
      <c r="X126" t="str">
        <f>""</f>
        <v/>
      </c>
      <c r="Y126" t="str">
        <f>""</f>
        <v/>
      </c>
      <c r="Z126" t="str">
        <f>""</f>
        <v/>
      </c>
      <c r="AA126" t="str">
        <f>""</f>
        <v/>
      </c>
      <c r="AB126" t="str">
        <f>"[0.032]"</f>
        <v>[0.032]</v>
      </c>
      <c r="AC126" t="str">
        <f>""</f>
        <v/>
      </c>
      <c r="AD126" t="str">
        <f>""</f>
        <v/>
      </c>
      <c r="AE126" t="str">
        <f>""</f>
        <v/>
      </c>
      <c r="AF126" t="str">
        <f>""</f>
        <v/>
      </c>
      <c r="AG126" t="str">
        <f>""</f>
        <v/>
      </c>
      <c r="AH126" t="str">
        <f>""</f>
        <v/>
      </c>
      <c r="AI126" t="str">
        <f>""</f>
        <v/>
      </c>
      <c r="AJ126" t="str">
        <f>""</f>
        <v/>
      </c>
      <c r="AK126" t="str">
        <f>""</f>
        <v/>
      </c>
      <c r="AL126" t="str">
        <f>""</f>
        <v/>
      </c>
      <c r="AM126" t="str">
        <f>""</f>
        <v/>
      </c>
      <c r="AN126" t="str">
        <f>""</f>
        <v/>
      </c>
      <c r="AO126" t="str">
        <f>""</f>
        <v/>
      </c>
      <c r="AP126" t="str">
        <f>""</f>
        <v/>
      </c>
      <c r="AQ126" t="str">
        <f>""</f>
        <v/>
      </c>
      <c r="AR126" t="str">
        <f>""</f>
        <v/>
      </c>
      <c r="AS126" t="str">
        <f>""</f>
        <v/>
      </c>
      <c r="AT126" t="str">
        <f>""</f>
        <v/>
      </c>
      <c r="AU126" t="str">
        <f>""</f>
        <v/>
      </c>
      <c r="AV126" t="str">
        <f>""</f>
        <v/>
      </c>
      <c r="AW126" t="str">
        <f>""</f>
        <v/>
      </c>
      <c r="AX126" t="str">
        <f>""</f>
        <v/>
      </c>
      <c r="AY126" t="str">
        <f>""</f>
        <v/>
      </c>
      <c r="AZ126" t="str">
        <f>""</f>
        <v/>
      </c>
      <c r="BA126" t="str">
        <f>""</f>
        <v/>
      </c>
    </row>
    <row r="127" spans="2:53" x14ac:dyDescent="0.2">
      <c r="B127" t="str">
        <f>"Share of household members who left household 1998-2007"</f>
        <v>Share of household members who left household 1998-2007</v>
      </c>
      <c r="C127" t="str">
        <f>""</f>
        <v/>
      </c>
      <c r="D127" t="str">
        <f>""</f>
        <v/>
      </c>
      <c r="E127" t="str">
        <f>""</f>
        <v/>
      </c>
      <c r="F127" t="str">
        <f>""</f>
        <v/>
      </c>
      <c r="G127" t="str">
        <f>""</f>
        <v/>
      </c>
      <c r="H127" t="str">
        <f>""</f>
        <v/>
      </c>
      <c r="I127" t="str">
        <f>""</f>
        <v/>
      </c>
      <c r="J127" t="str">
        <f>""</f>
        <v/>
      </c>
      <c r="K127" t="str">
        <f>""</f>
        <v/>
      </c>
      <c r="L127" t="str">
        <f>""</f>
        <v/>
      </c>
      <c r="M127" t="str">
        <f>""</f>
        <v/>
      </c>
      <c r="N127" t="str">
        <f>""</f>
        <v/>
      </c>
      <c r="O127" t="str">
        <f>""</f>
        <v/>
      </c>
      <c r="P127" t="str">
        <f>""</f>
        <v/>
      </c>
      <c r="Q127" t="str">
        <f>""</f>
        <v/>
      </c>
      <c r="R127" t="str">
        <f>""</f>
        <v/>
      </c>
      <c r="S127" t="str">
        <f>""</f>
        <v/>
      </c>
      <c r="T127" t="str">
        <f>""</f>
        <v/>
      </c>
      <c r="U127" t="str">
        <f>""</f>
        <v/>
      </c>
      <c r="V127" t="str">
        <f>""</f>
        <v/>
      </c>
      <c r="W127" t="str">
        <f>""</f>
        <v/>
      </c>
      <c r="X127" t="str">
        <f>""</f>
        <v/>
      </c>
      <c r="Y127" t="str">
        <f>""</f>
        <v/>
      </c>
      <c r="Z127" t="str">
        <f>""</f>
        <v/>
      </c>
      <c r="AA127" t="str">
        <f>""</f>
        <v/>
      </c>
      <c r="AB127" t="str">
        <f>""</f>
        <v/>
      </c>
      <c r="AC127" t="str">
        <f>"-0.129"</f>
        <v>-0.129</v>
      </c>
      <c r="AD127" t="str">
        <f>""</f>
        <v/>
      </c>
      <c r="AE127" t="str">
        <f>""</f>
        <v/>
      </c>
      <c r="AF127" t="str">
        <f>""</f>
        <v/>
      </c>
      <c r="AG127" t="str">
        <f>""</f>
        <v/>
      </c>
      <c r="AH127" t="str">
        <f>""</f>
        <v/>
      </c>
      <c r="AI127" t="str">
        <f>""</f>
        <v/>
      </c>
      <c r="AJ127" t="str">
        <f>""</f>
        <v/>
      </c>
      <c r="AK127" t="str">
        <f>""</f>
        <v/>
      </c>
      <c r="AL127" t="str">
        <f>""</f>
        <v/>
      </c>
      <c r="AM127" t="str">
        <f>""</f>
        <v/>
      </c>
      <c r="AN127" t="str">
        <f>""</f>
        <v/>
      </c>
      <c r="AO127" t="str">
        <f>""</f>
        <v/>
      </c>
      <c r="AP127" t="str">
        <f>""</f>
        <v/>
      </c>
      <c r="AQ127" t="str">
        <f>""</f>
        <v/>
      </c>
      <c r="AR127" t="str">
        <f>""</f>
        <v/>
      </c>
      <c r="AS127" t="str">
        <f>""</f>
        <v/>
      </c>
      <c r="AT127" t="str">
        <f>""</f>
        <v/>
      </c>
      <c r="AU127" t="str">
        <f>""</f>
        <v/>
      </c>
      <c r="AV127" t="str">
        <f>""</f>
        <v/>
      </c>
      <c r="AW127" t="str">
        <f>""</f>
        <v/>
      </c>
      <c r="AX127" t="str">
        <f>""</f>
        <v/>
      </c>
      <c r="AY127" t="str">
        <f>""</f>
        <v/>
      </c>
      <c r="AZ127" t="str">
        <f>""</f>
        <v/>
      </c>
      <c r="BA127" t="str">
        <f>""</f>
        <v/>
      </c>
    </row>
    <row r="128" spans="2:53" x14ac:dyDescent="0.2">
      <c r="B128" t="str">
        <f>""</f>
        <v/>
      </c>
      <c r="C128" t="str">
        <f>""</f>
        <v/>
      </c>
      <c r="D128" t="str">
        <f>""</f>
        <v/>
      </c>
      <c r="E128" t="str">
        <f>""</f>
        <v/>
      </c>
      <c r="F128" t="str">
        <f>""</f>
        <v/>
      </c>
      <c r="G128" t="str">
        <f>""</f>
        <v/>
      </c>
      <c r="H128" t="str">
        <f>""</f>
        <v/>
      </c>
      <c r="I128" t="str">
        <f>""</f>
        <v/>
      </c>
      <c r="J128" t="str">
        <f>""</f>
        <v/>
      </c>
      <c r="K128" t="str">
        <f>""</f>
        <v/>
      </c>
      <c r="L128" t="str">
        <f>""</f>
        <v/>
      </c>
      <c r="M128" t="str">
        <f>""</f>
        <v/>
      </c>
      <c r="N128" t="str">
        <f>""</f>
        <v/>
      </c>
      <c r="O128" t="str">
        <f>""</f>
        <v/>
      </c>
      <c r="P128" t="str">
        <f>""</f>
        <v/>
      </c>
      <c r="Q128" t="str">
        <f>""</f>
        <v/>
      </c>
      <c r="R128" t="str">
        <f>""</f>
        <v/>
      </c>
      <c r="S128" t="str">
        <f>""</f>
        <v/>
      </c>
      <c r="T128" t="str">
        <f>""</f>
        <v/>
      </c>
      <c r="U128" t="str">
        <f>""</f>
        <v/>
      </c>
      <c r="V128" t="str">
        <f>""</f>
        <v/>
      </c>
      <c r="W128" t="str">
        <f>""</f>
        <v/>
      </c>
      <c r="X128" t="str">
        <f>""</f>
        <v/>
      </c>
      <c r="Y128" t="str">
        <f>""</f>
        <v/>
      </c>
      <c r="Z128" t="str">
        <f>""</f>
        <v/>
      </c>
      <c r="AA128" t="str">
        <f>""</f>
        <v/>
      </c>
      <c r="AB128" t="str">
        <f>""</f>
        <v/>
      </c>
      <c r="AC128" t="str">
        <f>"[0.141]"</f>
        <v>[0.141]</v>
      </c>
      <c r="AD128" t="str">
        <f>""</f>
        <v/>
      </c>
      <c r="AE128" t="str">
        <f>""</f>
        <v/>
      </c>
      <c r="AF128" t="str">
        <f>""</f>
        <v/>
      </c>
      <c r="AG128" t="str">
        <f>""</f>
        <v/>
      </c>
      <c r="AH128" t="str">
        <f>""</f>
        <v/>
      </c>
      <c r="AI128" t="str">
        <f>""</f>
        <v/>
      </c>
      <c r="AJ128" t="str">
        <f>""</f>
        <v/>
      </c>
      <c r="AK128" t="str">
        <f>""</f>
        <v/>
      </c>
      <c r="AL128" t="str">
        <f>""</f>
        <v/>
      </c>
      <c r="AM128" t="str">
        <f>""</f>
        <v/>
      </c>
      <c r="AN128" t="str">
        <f>""</f>
        <v/>
      </c>
      <c r="AO128" t="str">
        <f>""</f>
        <v/>
      </c>
      <c r="AP128" t="str">
        <f>""</f>
        <v/>
      </c>
      <c r="AQ128" t="str">
        <f>""</f>
        <v/>
      </c>
      <c r="AR128" t="str">
        <f>""</f>
        <v/>
      </c>
      <c r="AS128" t="str">
        <f>""</f>
        <v/>
      </c>
      <c r="AT128" t="str">
        <f>""</f>
        <v/>
      </c>
      <c r="AU128" t="str">
        <f>""</f>
        <v/>
      </c>
      <c r="AV128" t="str">
        <f>""</f>
        <v/>
      </c>
      <c r="AW128" t="str">
        <f>""</f>
        <v/>
      </c>
      <c r="AX128" t="str">
        <f>""</f>
        <v/>
      </c>
      <c r="AY128" t="str">
        <f>""</f>
        <v/>
      </c>
      <c r="AZ128" t="str">
        <f>""</f>
        <v/>
      </c>
      <c r="BA128" t="str">
        <f>""</f>
        <v/>
      </c>
    </row>
    <row r="129" spans="2:53" x14ac:dyDescent="0.2">
      <c r="B129" t="str">
        <f>"Interaction"</f>
        <v>Interaction</v>
      </c>
      <c r="C129" t="str">
        <f>""</f>
        <v/>
      </c>
      <c r="D129" t="str">
        <f>""</f>
        <v/>
      </c>
      <c r="E129" t="str">
        <f>""</f>
        <v/>
      </c>
      <c r="F129" t="str">
        <f>""</f>
        <v/>
      </c>
      <c r="G129" t="str">
        <f>""</f>
        <v/>
      </c>
      <c r="H129" t="str">
        <f>""</f>
        <v/>
      </c>
      <c r="I129" t="str">
        <f>""</f>
        <v/>
      </c>
      <c r="J129" t="str">
        <f>""</f>
        <v/>
      </c>
      <c r="K129" t="str">
        <f>""</f>
        <v/>
      </c>
      <c r="L129" t="str">
        <f>""</f>
        <v/>
      </c>
      <c r="M129" t="str">
        <f>""</f>
        <v/>
      </c>
      <c r="N129" t="str">
        <f>""</f>
        <v/>
      </c>
      <c r="O129" t="str">
        <f>""</f>
        <v/>
      </c>
      <c r="P129" t="str">
        <f>""</f>
        <v/>
      </c>
      <c r="Q129" t="str">
        <f>""</f>
        <v/>
      </c>
      <c r="R129" t="str">
        <f>""</f>
        <v/>
      </c>
      <c r="S129" t="str">
        <f>""</f>
        <v/>
      </c>
      <c r="T129" t="str">
        <f>""</f>
        <v/>
      </c>
      <c r="U129" t="str">
        <f>""</f>
        <v/>
      </c>
      <c r="V129" t="str">
        <f>""</f>
        <v/>
      </c>
      <c r="W129" t="str">
        <f>""</f>
        <v/>
      </c>
      <c r="X129" t="str">
        <f>""</f>
        <v/>
      </c>
      <c r="Y129" t="str">
        <f>""</f>
        <v/>
      </c>
      <c r="Z129" t="str">
        <f>""</f>
        <v/>
      </c>
      <c r="AA129" t="str">
        <f>""</f>
        <v/>
      </c>
      <c r="AB129" t="str">
        <f>""</f>
        <v/>
      </c>
      <c r="AC129" t="str">
        <f>"0.036"</f>
        <v>0.036</v>
      </c>
      <c r="AD129" t="str">
        <f>""</f>
        <v/>
      </c>
      <c r="AE129" t="str">
        <f>""</f>
        <v/>
      </c>
      <c r="AF129" t="str">
        <f>""</f>
        <v/>
      </c>
      <c r="AG129" t="str">
        <f>""</f>
        <v/>
      </c>
      <c r="AH129" t="str">
        <f>""</f>
        <v/>
      </c>
      <c r="AI129" t="str">
        <f>""</f>
        <v/>
      </c>
      <c r="AJ129" t="str">
        <f>""</f>
        <v/>
      </c>
      <c r="AK129" t="str">
        <f>""</f>
        <v/>
      </c>
      <c r="AL129" t="str">
        <f>""</f>
        <v/>
      </c>
      <c r="AM129" t="str">
        <f>""</f>
        <v/>
      </c>
      <c r="AN129" t="str">
        <f>""</f>
        <v/>
      </c>
      <c r="AO129" t="str">
        <f>""</f>
        <v/>
      </c>
      <c r="AP129" t="str">
        <f>""</f>
        <v/>
      </c>
      <c r="AQ129" t="str">
        <f>""</f>
        <v/>
      </c>
      <c r="AR129" t="str">
        <f>""</f>
        <v/>
      </c>
      <c r="AS129" t="str">
        <f>""</f>
        <v/>
      </c>
      <c r="AT129" t="str">
        <f>""</f>
        <v/>
      </c>
      <c r="AU129" t="str">
        <f>""</f>
        <v/>
      </c>
      <c r="AV129" t="str">
        <f>""</f>
        <v/>
      </c>
      <c r="AW129" t="str">
        <f>""</f>
        <v/>
      </c>
      <c r="AX129" t="str">
        <f>""</f>
        <v/>
      </c>
      <c r="AY129" t="str">
        <f>""</f>
        <v/>
      </c>
      <c r="AZ129" t="str">
        <f>""</f>
        <v/>
      </c>
      <c r="BA129" t="str">
        <f>""</f>
        <v/>
      </c>
    </row>
    <row r="130" spans="2:53" x14ac:dyDescent="0.2">
      <c r="B130" t="str">
        <f>""</f>
        <v/>
      </c>
      <c r="C130" t="str">
        <f>""</f>
        <v/>
      </c>
      <c r="D130" t="str">
        <f>""</f>
        <v/>
      </c>
      <c r="E130" t="str">
        <f>""</f>
        <v/>
      </c>
      <c r="F130" t="str">
        <f>""</f>
        <v/>
      </c>
      <c r="G130" t="str">
        <f>""</f>
        <v/>
      </c>
      <c r="H130" t="str">
        <f>""</f>
        <v/>
      </c>
      <c r="I130" t="str">
        <f>""</f>
        <v/>
      </c>
      <c r="J130" t="str">
        <f>""</f>
        <v/>
      </c>
      <c r="K130" t="str">
        <f>""</f>
        <v/>
      </c>
      <c r="L130" t="str">
        <f>""</f>
        <v/>
      </c>
      <c r="M130" t="str">
        <f>""</f>
        <v/>
      </c>
      <c r="N130" t="str">
        <f>""</f>
        <v/>
      </c>
      <c r="O130" t="str">
        <f>""</f>
        <v/>
      </c>
      <c r="P130" t="str">
        <f>""</f>
        <v/>
      </c>
      <c r="Q130" t="str">
        <f>""</f>
        <v/>
      </c>
      <c r="R130" t="str">
        <f>""</f>
        <v/>
      </c>
      <c r="S130" t="str">
        <f>""</f>
        <v/>
      </c>
      <c r="T130" t="str">
        <f>""</f>
        <v/>
      </c>
      <c r="U130" t="str">
        <f>""</f>
        <v/>
      </c>
      <c r="V130" t="str">
        <f>""</f>
        <v/>
      </c>
      <c r="W130" t="str">
        <f>""</f>
        <v/>
      </c>
      <c r="X130" t="str">
        <f>""</f>
        <v/>
      </c>
      <c r="Y130" t="str">
        <f>""</f>
        <v/>
      </c>
      <c r="Z130" t="str">
        <f>""</f>
        <v/>
      </c>
      <c r="AA130" t="str">
        <f>""</f>
        <v/>
      </c>
      <c r="AB130" t="str">
        <f>""</f>
        <v/>
      </c>
      <c r="AC130" t="str">
        <f>"[0.072]"</f>
        <v>[0.072]</v>
      </c>
      <c r="AD130" t="str">
        <f>""</f>
        <v/>
      </c>
      <c r="AE130" t="str">
        <f>""</f>
        <v/>
      </c>
      <c r="AF130" t="str">
        <f>""</f>
        <v/>
      </c>
      <c r="AG130" t="str">
        <f>""</f>
        <v/>
      </c>
      <c r="AH130" t="str">
        <f>""</f>
        <v/>
      </c>
      <c r="AI130" t="str">
        <f>""</f>
        <v/>
      </c>
      <c r="AJ130" t="str">
        <f>""</f>
        <v/>
      </c>
      <c r="AK130" t="str">
        <f>""</f>
        <v/>
      </c>
      <c r="AL130" t="str">
        <f>""</f>
        <v/>
      </c>
      <c r="AM130" t="str">
        <f>""</f>
        <v/>
      </c>
      <c r="AN130" t="str">
        <f>""</f>
        <v/>
      </c>
      <c r="AO130" t="str">
        <f>""</f>
        <v/>
      </c>
      <c r="AP130" t="str">
        <f>""</f>
        <v/>
      </c>
      <c r="AQ130" t="str">
        <f>""</f>
        <v/>
      </c>
      <c r="AR130" t="str">
        <f>""</f>
        <v/>
      </c>
      <c r="AS130" t="str">
        <f>""</f>
        <v/>
      </c>
      <c r="AT130" t="str">
        <f>""</f>
        <v/>
      </c>
      <c r="AU130" t="str">
        <f>""</f>
        <v/>
      </c>
      <c r="AV130" t="str">
        <f>""</f>
        <v/>
      </c>
      <c r="AW130" t="str">
        <f>""</f>
        <v/>
      </c>
      <c r="AX130" t="str">
        <f>""</f>
        <v/>
      </c>
      <c r="AY130" t="str">
        <f>""</f>
        <v/>
      </c>
      <c r="AZ130" t="str">
        <f>""</f>
        <v/>
      </c>
      <c r="BA130" t="str">
        <f>""</f>
        <v/>
      </c>
    </row>
    <row r="131" spans="2:53" x14ac:dyDescent="0.2">
      <c r="B131" t="str">
        <f>"Index of household victimization (dummy) (all shocks - sum) - PCA"</f>
        <v>Index of household victimization (dummy) (all shocks - sum) - PCA</v>
      </c>
      <c r="C131" t="str">
        <f>""</f>
        <v/>
      </c>
      <c r="D131" t="str">
        <f>""</f>
        <v/>
      </c>
      <c r="E131" t="str">
        <f>""</f>
        <v/>
      </c>
      <c r="F131" t="str">
        <f>""</f>
        <v/>
      </c>
      <c r="G131" t="str">
        <f>""</f>
        <v/>
      </c>
      <c r="H131" t="str">
        <f>""</f>
        <v/>
      </c>
      <c r="I131" t="str">
        <f>""</f>
        <v/>
      </c>
      <c r="J131" t="str">
        <f>""</f>
        <v/>
      </c>
      <c r="K131" t="str">
        <f>""</f>
        <v/>
      </c>
      <c r="L131" t="str">
        <f>""</f>
        <v/>
      </c>
      <c r="M131" t="str">
        <f>""</f>
        <v/>
      </c>
      <c r="N131" t="str">
        <f>""</f>
        <v/>
      </c>
      <c r="O131" t="str">
        <f>""</f>
        <v/>
      </c>
      <c r="P131" t="str">
        <f>""</f>
        <v/>
      </c>
      <c r="Q131" t="str">
        <f>""</f>
        <v/>
      </c>
      <c r="R131" t="str">
        <f>""</f>
        <v/>
      </c>
      <c r="S131" t="str">
        <f>""</f>
        <v/>
      </c>
      <c r="T131" t="str">
        <f>""</f>
        <v/>
      </c>
      <c r="U131" t="str">
        <f>""</f>
        <v/>
      </c>
      <c r="V131" t="str">
        <f>""</f>
        <v/>
      </c>
      <c r="W131" t="str">
        <f>""</f>
        <v/>
      </c>
      <c r="X131" t="str">
        <f>""</f>
        <v/>
      </c>
      <c r="Y131" t="str">
        <f>""</f>
        <v/>
      </c>
      <c r="Z131" t="str">
        <f>""</f>
        <v/>
      </c>
      <c r="AA131" t="str">
        <f>""</f>
        <v/>
      </c>
      <c r="AB131" t="str">
        <f>""</f>
        <v/>
      </c>
      <c r="AC131" t="str">
        <f>""</f>
        <v/>
      </c>
      <c r="AD131" t="str">
        <f>"0.019"</f>
        <v>0.019</v>
      </c>
      <c r="AE131" t="str">
        <f>"0.007"</f>
        <v>0.007</v>
      </c>
      <c r="AF131" t="str">
        <f>"0.010"</f>
        <v>0.010</v>
      </c>
      <c r="AG131" t="str">
        <f>""</f>
        <v/>
      </c>
      <c r="AH131" t="str">
        <f>""</f>
        <v/>
      </c>
      <c r="AI131" t="str">
        <f>""</f>
        <v/>
      </c>
      <c r="AJ131" t="str">
        <f>""</f>
        <v/>
      </c>
      <c r="AK131" t="str">
        <f>""</f>
        <v/>
      </c>
      <c r="AL131" t="str">
        <f>""</f>
        <v/>
      </c>
      <c r="AM131" t="str">
        <f>""</f>
        <v/>
      </c>
      <c r="AN131" t="str">
        <f>""</f>
        <v/>
      </c>
      <c r="AO131" t="str">
        <f>""</f>
        <v/>
      </c>
      <c r="AP131" t="str">
        <f>""</f>
        <v/>
      </c>
      <c r="AQ131" t="str">
        <f>""</f>
        <v/>
      </c>
      <c r="AR131" t="str">
        <f>""</f>
        <v/>
      </c>
      <c r="AS131" t="str">
        <f>""</f>
        <v/>
      </c>
      <c r="AT131" t="str">
        <f>""</f>
        <v/>
      </c>
      <c r="AU131" t="str">
        <f>""</f>
        <v/>
      </c>
      <c r="AV131" t="str">
        <f>""</f>
        <v/>
      </c>
      <c r="AW131" t="str">
        <f>""</f>
        <v/>
      </c>
      <c r="AX131" t="str">
        <f>""</f>
        <v/>
      </c>
      <c r="AY131" t="str">
        <f>""</f>
        <v/>
      </c>
      <c r="AZ131" t="str">
        <f>""</f>
        <v/>
      </c>
      <c r="BA131" t="str">
        <f>""</f>
        <v/>
      </c>
    </row>
    <row r="132" spans="2:53" x14ac:dyDescent="0.2">
      <c r="B132" t="str">
        <f>""</f>
        <v/>
      </c>
      <c r="C132" t="str">
        <f>""</f>
        <v/>
      </c>
      <c r="D132" t="str">
        <f>""</f>
        <v/>
      </c>
      <c r="E132" t="str">
        <f>""</f>
        <v/>
      </c>
      <c r="F132" t="str">
        <f>""</f>
        <v/>
      </c>
      <c r="G132" t="str">
        <f>""</f>
        <v/>
      </c>
      <c r="H132" t="str">
        <f>""</f>
        <v/>
      </c>
      <c r="I132" t="str">
        <f>""</f>
        <v/>
      </c>
      <c r="J132" t="str">
        <f>""</f>
        <v/>
      </c>
      <c r="K132" t="str">
        <f>""</f>
        <v/>
      </c>
      <c r="L132" t="str">
        <f>""</f>
        <v/>
      </c>
      <c r="M132" t="str">
        <f>""</f>
        <v/>
      </c>
      <c r="N132" t="str">
        <f>""</f>
        <v/>
      </c>
      <c r="O132" t="str">
        <f>""</f>
        <v/>
      </c>
      <c r="P132" t="str">
        <f>""</f>
        <v/>
      </c>
      <c r="Q132" t="str">
        <f>""</f>
        <v/>
      </c>
      <c r="R132" t="str">
        <f>""</f>
        <v/>
      </c>
      <c r="S132" t="str">
        <f>""</f>
        <v/>
      </c>
      <c r="T132" t="str">
        <f>""</f>
        <v/>
      </c>
      <c r="U132" t="str">
        <f>""</f>
        <v/>
      </c>
      <c r="V132" t="str">
        <f>""</f>
        <v/>
      </c>
      <c r="W132" t="str">
        <f>""</f>
        <v/>
      </c>
      <c r="X132" t="str">
        <f>""</f>
        <v/>
      </c>
      <c r="Y132" t="str">
        <f>""</f>
        <v/>
      </c>
      <c r="Z132" t="str">
        <f>""</f>
        <v/>
      </c>
      <c r="AA132" t="str">
        <f>""</f>
        <v/>
      </c>
      <c r="AB132" t="str">
        <f>""</f>
        <v/>
      </c>
      <c r="AC132" t="str">
        <f>""</f>
        <v/>
      </c>
      <c r="AD132" t="str">
        <f>"[0.026]"</f>
        <v>[0.026]</v>
      </c>
      <c r="AE132" t="str">
        <f>"[0.025]"</f>
        <v>[0.025]</v>
      </c>
      <c r="AF132" t="str">
        <f>"[0.024]"</f>
        <v>[0.024]</v>
      </c>
      <c r="AG132" t="str">
        <f>""</f>
        <v/>
      </c>
      <c r="AH132" t="str">
        <f>""</f>
        <v/>
      </c>
      <c r="AI132" t="str">
        <f>""</f>
        <v/>
      </c>
      <c r="AJ132" t="str">
        <f>""</f>
        <v/>
      </c>
      <c r="AK132" t="str">
        <f>""</f>
        <v/>
      </c>
      <c r="AL132" t="str">
        <f>""</f>
        <v/>
      </c>
      <c r="AM132" t="str">
        <f>""</f>
        <v/>
      </c>
      <c r="AN132" t="str">
        <f>""</f>
        <v/>
      </c>
      <c r="AO132" t="str">
        <f>""</f>
        <v/>
      </c>
      <c r="AP132" t="str">
        <f>""</f>
        <v/>
      </c>
      <c r="AQ132" t="str">
        <f>""</f>
        <v/>
      </c>
      <c r="AR132" t="str">
        <f>""</f>
        <v/>
      </c>
      <c r="AS132" t="str">
        <f>""</f>
        <v/>
      </c>
      <c r="AT132" t="str">
        <f>""</f>
        <v/>
      </c>
      <c r="AU132" t="str">
        <f>""</f>
        <v/>
      </c>
      <c r="AV132" t="str">
        <f>""</f>
        <v/>
      </c>
      <c r="AW132" t="str">
        <f>""</f>
        <v/>
      </c>
      <c r="AX132" t="str">
        <f>""</f>
        <v/>
      </c>
      <c r="AY132" t="str">
        <f>""</f>
        <v/>
      </c>
      <c r="AZ132" t="str">
        <f>""</f>
        <v/>
      </c>
      <c r="BA132" t="str">
        <f>""</f>
        <v/>
      </c>
    </row>
    <row r="133" spans="2:53" x14ac:dyDescent="0.2">
      <c r="B133" t="str">
        <f>"At least 1 person left the household in a given year (yes=1)"</f>
        <v>At least 1 person left the household in a given year (yes=1)</v>
      </c>
      <c r="C133" t="str">
        <f>""</f>
        <v/>
      </c>
      <c r="D133" t="str">
        <f>""</f>
        <v/>
      </c>
      <c r="E133" t="str">
        <f>""</f>
        <v/>
      </c>
      <c r="F133" t="str">
        <f>""</f>
        <v/>
      </c>
      <c r="G133" t="str">
        <f>""</f>
        <v/>
      </c>
      <c r="H133" t="str">
        <f>""</f>
        <v/>
      </c>
      <c r="I133" t="str">
        <f>""</f>
        <v/>
      </c>
      <c r="J133" t="str">
        <f>""</f>
        <v/>
      </c>
      <c r="K133" t="str">
        <f>""</f>
        <v/>
      </c>
      <c r="L133" t="str">
        <f>""</f>
        <v/>
      </c>
      <c r="M133" t="str">
        <f>""</f>
        <v/>
      </c>
      <c r="N133" t="str">
        <f>""</f>
        <v/>
      </c>
      <c r="O133" t="str">
        <f>""</f>
        <v/>
      </c>
      <c r="P133" t="str">
        <f>""</f>
        <v/>
      </c>
      <c r="Q133" t="str">
        <f>""</f>
        <v/>
      </c>
      <c r="R133" t="str">
        <f>""</f>
        <v/>
      </c>
      <c r="S133" t="str">
        <f>""</f>
        <v/>
      </c>
      <c r="T133" t="str">
        <f>""</f>
        <v/>
      </c>
      <c r="U133" t="str">
        <f>""</f>
        <v/>
      </c>
      <c r="V133" t="str">
        <f>""</f>
        <v/>
      </c>
      <c r="W133" t="str">
        <f>""</f>
        <v/>
      </c>
      <c r="X133" t="str">
        <f>""</f>
        <v/>
      </c>
      <c r="Y133" t="str">
        <f>""</f>
        <v/>
      </c>
      <c r="Z133" t="str">
        <f>""</f>
        <v/>
      </c>
      <c r="AA133" t="str">
        <f>""</f>
        <v/>
      </c>
      <c r="AB133" t="str">
        <f>""</f>
        <v/>
      </c>
      <c r="AC133" t="str">
        <f>""</f>
        <v/>
      </c>
      <c r="AD133" t="str">
        <f>"-0.031"</f>
        <v>-0.031</v>
      </c>
      <c r="AE133" t="str">
        <f>""</f>
        <v/>
      </c>
      <c r="AF133" t="str">
        <f>""</f>
        <v/>
      </c>
      <c r="AG133" t="str">
        <f>""</f>
        <v/>
      </c>
      <c r="AH133" t="str">
        <f>""</f>
        <v/>
      </c>
      <c r="AI133" t="str">
        <f>""</f>
        <v/>
      </c>
      <c r="AJ133" t="str">
        <f>""</f>
        <v/>
      </c>
      <c r="AK133" t="str">
        <f>""</f>
        <v/>
      </c>
      <c r="AL133" t="str">
        <f>""</f>
        <v/>
      </c>
      <c r="AM133" t="str">
        <f>""</f>
        <v/>
      </c>
      <c r="AN133" t="str">
        <f>""</f>
        <v/>
      </c>
      <c r="AO133" t="str">
        <f>""</f>
        <v/>
      </c>
      <c r="AP133" t="str">
        <f>""</f>
        <v/>
      </c>
      <c r="AQ133" t="str">
        <f>""</f>
        <v/>
      </c>
      <c r="AR133" t="str">
        <f>""</f>
        <v/>
      </c>
      <c r="AS133" t="str">
        <f>""</f>
        <v/>
      </c>
      <c r="AT133" t="str">
        <f>""</f>
        <v/>
      </c>
      <c r="AU133" t="str">
        <f>""</f>
        <v/>
      </c>
      <c r="AV133" t="str">
        <f>""</f>
        <v/>
      </c>
      <c r="AW133" t="str">
        <f>""</f>
        <v/>
      </c>
      <c r="AX133" t="str">
        <f>""</f>
        <v/>
      </c>
      <c r="AY133" t="str">
        <f>""</f>
        <v/>
      </c>
      <c r="AZ133" t="str">
        <f>""</f>
        <v/>
      </c>
      <c r="BA133" t="str">
        <f>""</f>
        <v/>
      </c>
    </row>
    <row r="134" spans="2:53" x14ac:dyDescent="0.2">
      <c r="B134" t="str">
        <f>""</f>
        <v/>
      </c>
      <c r="C134" t="str">
        <f>""</f>
        <v/>
      </c>
      <c r="D134" t="str">
        <f>""</f>
        <v/>
      </c>
      <c r="E134" t="str">
        <f>""</f>
        <v/>
      </c>
      <c r="F134" t="str">
        <f>""</f>
        <v/>
      </c>
      <c r="G134" t="str">
        <f>""</f>
        <v/>
      </c>
      <c r="H134" t="str">
        <f>""</f>
        <v/>
      </c>
      <c r="I134" t="str">
        <f>""</f>
        <v/>
      </c>
      <c r="J134" t="str">
        <f>""</f>
        <v/>
      </c>
      <c r="K134" t="str">
        <f>""</f>
        <v/>
      </c>
      <c r="L134" t="str">
        <f>""</f>
        <v/>
      </c>
      <c r="M134" t="str">
        <f>""</f>
        <v/>
      </c>
      <c r="N134" t="str">
        <f>""</f>
        <v/>
      </c>
      <c r="O134" t="str">
        <f>""</f>
        <v/>
      </c>
      <c r="P134" t="str">
        <f>""</f>
        <v/>
      </c>
      <c r="Q134" t="str">
        <f>""</f>
        <v/>
      </c>
      <c r="R134" t="str">
        <f>""</f>
        <v/>
      </c>
      <c r="S134" t="str">
        <f>""</f>
        <v/>
      </c>
      <c r="T134" t="str">
        <f>""</f>
        <v/>
      </c>
      <c r="U134" t="str">
        <f>""</f>
        <v/>
      </c>
      <c r="V134" t="str">
        <f>""</f>
        <v/>
      </c>
      <c r="W134" t="str">
        <f>""</f>
        <v/>
      </c>
      <c r="X134" t="str">
        <f>""</f>
        <v/>
      </c>
      <c r="Y134" t="str">
        <f>""</f>
        <v/>
      </c>
      <c r="Z134" t="str">
        <f>""</f>
        <v/>
      </c>
      <c r="AA134" t="str">
        <f>""</f>
        <v/>
      </c>
      <c r="AB134" t="str">
        <f>""</f>
        <v/>
      </c>
      <c r="AC134" t="str">
        <f>""</f>
        <v/>
      </c>
      <c r="AD134" t="str">
        <f>"[0.067]"</f>
        <v>[0.067]</v>
      </c>
      <c r="AE134" t="str">
        <f>""</f>
        <v/>
      </c>
      <c r="AF134" t="str">
        <f>""</f>
        <v/>
      </c>
      <c r="AG134" t="str">
        <f>""</f>
        <v/>
      </c>
      <c r="AH134" t="str">
        <f>""</f>
        <v/>
      </c>
      <c r="AI134" t="str">
        <f>""</f>
        <v/>
      </c>
      <c r="AJ134" t="str">
        <f>""</f>
        <v/>
      </c>
      <c r="AK134" t="str">
        <f>""</f>
        <v/>
      </c>
      <c r="AL134" t="str">
        <f>""</f>
        <v/>
      </c>
      <c r="AM134" t="str">
        <f>""</f>
        <v/>
      </c>
      <c r="AN134" t="str">
        <f>""</f>
        <v/>
      </c>
      <c r="AO134" t="str">
        <f>""</f>
        <v/>
      </c>
      <c r="AP134" t="str">
        <f>""</f>
        <v/>
      </c>
      <c r="AQ134" t="str">
        <f>""</f>
        <v/>
      </c>
      <c r="AR134" t="str">
        <f>""</f>
        <v/>
      </c>
      <c r="AS134" t="str">
        <f>""</f>
        <v/>
      </c>
      <c r="AT134" t="str">
        <f>""</f>
        <v/>
      </c>
      <c r="AU134" t="str">
        <f>""</f>
        <v/>
      </c>
      <c r="AV134" t="str">
        <f>""</f>
        <v/>
      </c>
      <c r="AW134" t="str">
        <f>""</f>
        <v/>
      </c>
      <c r="AX134" t="str">
        <f>""</f>
        <v/>
      </c>
      <c r="AY134" t="str">
        <f>""</f>
        <v/>
      </c>
      <c r="AZ134" t="str">
        <f>""</f>
        <v/>
      </c>
      <c r="BA134" t="str">
        <f>""</f>
        <v/>
      </c>
    </row>
    <row r="135" spans="2:53" x14ac:dyDescent="0.2">
      <c r="B135" t="str">
        <f>"Interaction"</f>
        <v>Interaction</v>
      </c>
      <c r="C135" t="str">
        <f>""</f>
        <v/>
      </c>
      <c r="D135" t="str">
        <f>""</f>
        <v/>
      </c>
      <c r="E135" t="str">
        <f>""</f>
        <v/>
      </c>
      <c r="F135" t="str">
        <f>""</f>
        <v/>
      </c>
      <c r="G135" t="str">
        <f>""</f>
        <v/>
      </c>
      <c r="H135" t="str">
        <f>""</f>
        <v/>
      </c>
      <c r="I135" t="str">
        <f>""</f>
        <v/>
      </c>
      <c r="J135" t="str">
        <f>""</f>
        <v/>
      </c>
      <c r="K135" t="str">
        <f>""</f>
        <v/>
      </c>
      <c r="L135" t="str">
        <f>""</f>
        <v/>
      </c>
      <c r="M135" t="str">
        <f>""</f>
        <v/>
      </c>
      <c r="N135" t="str">
        <f>""</f>
        <v/>
      </c>
      <c r="O135" t="str">
        <f>""</f>
        <v/>
      </c>
      <c r="P135" t="str">
        <f>""</f>
        <v/>
      </c>
      <c r="Q135" t="str">
        <f>""</f>
        <v/>
      </c>
      <c r="R135" t="str">
        <f>""</f>
        <v/>
      </c>
      <c r="S135" t="str">
        <f>""</f>
        <v/>
      </c>
      <c r="T135" t="str">
        <f>""</f>
        <v/>
      </c>
      <c r="U135" t="str">
        <f>""</f>
        <v/>
      </c>
      <c r="V135" t="str">
        <f>""</f>
        <v/>
      </c>
      <c r="W135" t="str">
        <f>""</f>
        <v/>
      </c>
      <c r="X135" t="str">
        <f>""</f>
        <v/>
      </c>
      <c r="Y135" t="str">
        <f>""</f>
        <v/>
      </c>
      <c r="Z135" t="str">
        <f>""</f>
        <v/>
      </c>
      <c r="AA135" t="str">
        <f>""</f>
        <v/>
      </c>
      <c r="AB135" t="str">
        <f>""</f>
        <v/>
      </c>
      <c r="AC135" t="str">
        <f>""</f>
        <v/>
      </c>
      <c r="AD135" t="str">
        <f>"-0.018"</f>
        <v>-0.018</v>
      </c>
      <c r="AE135" t="str">
        <f>""</f>
        <v/>
      </c>
      <c r="AF135" t="str">
        <f>""</f>
        <v/>
      </c>
      <c r="AG135" t="str">
        <f>""</f>
        <v/>
      </c>
      <c r="AH135" t="str">
        <f>""</f>
        <v/>
      </c>
      <c r="AI135" t="str">
        <f>""</f>
        <v/>
      </c>
      <c r="AJ135" t="str">
        <f>""</f>
        <v/>
      </c>
      <c r="AK135" t="str">
        <f>""</f>
        <v/>
      </c>
      <c r="AL135" t="str">
        <f>""</f>
        <v/>
      </c>
      <c r="AM135" t="str">
        <f>""</f>
        <v/>
      </c>
      <c r="AN135" t="str">
        <f>""</f>
        <v/>
      </c>
      <c r="AO135" t="str">
        <f>""</f>
        <v/>
      </c>
      <c r="AP135" t="str">
        <f>""</f>
        <v/>
      </c>
      <c r="AQ135" t="str">
        <f>""</f>
        <v/>
      </c>
      <c r="AR135" t="str">
        <f>""</f>
        <v/>
      </c>
      <c r="AS135" t="str">
        <f>""</f>
        <v/>
      </c>
      <c r="AT135" t="str">
        <f>""</f>
        <v/>
      </c>
      <c r="AU135" t="str">
        <f>""</f>
        <v/>
      </c>
      <c r="AV135" t="str">
        <f>""</f>
        <v/>
      </c>
      <c r="AW135" t="str">
        <f>""</f>
        <v/>
      </c>
      <c r="AX135" t="str">
        <f>""</f>
        <v/>
      </c>
      <c r="AY135" t="str">
        <f>""</f>
        <v/>
      </c>
      <c r="AZ135" t="str">
        <f>""</f>
        <v/>
      </c>
      <c r="BA135" t="str">
        <f>""</f>
        <v/>
      </c>
    </row>
    <row r="136" spans="2:53" x14ac:dyDescent="0.2">
      <c r="B136" t="str">
        <f>""</f>
        <v/>
      </c>
      <c r="C136" t="str">
        <f>""</f>
        <v/>
      </c>
      <c r="D136" t="str">
        <f>""</f>
        <v/>
      </c>
      <c r="E136" t="str">
        <f>""</f>
        <v/>
      </c>
      <c r="F136" t="str">
        <f>""</f>
        <v/>
      </c>
      <c r="G136" t="str">
        <f>""</f>
        <v/>
      </c>
      <c r="H136" t="str">
        <f>""</f>
        <v/>
      </c>
      <c r="I136" t="str">
        <f>""</f>
        <v/>
      </c>
      <c r="J136" t="str">
        <f>""</f>
        <v/>
      </c>
      <c r="K136" t="str">
        <f>""</f>
        <v/>
      </c>
      <c r="L136" t="str">
        <f>""</f>
        <v/>
      </c>
      <c r="M136" t="str">
        <f>""</f>
        <v/>
      </c>
      <c r="N136" t="str">
        <f>""</f>
        <v/>
      </c>
      <c r="O136" t="str">
        <f>""</f>
        <v/>
      </c>
      <c r="P136" t="str">
        <f>""</f>
        <v/>
      </c>
      <c r="Q136" t="str">
        <f>""</f>
        <v/>
      </c>
      <c r="R136" t="str">
        <f>""</f>
        <v/>
      </c>
      <c r="S136" t="str">
        <f>""</f>
        <v/>
      </c>
      <c r="T136" t="str">
        <f>""</f>
        <v/>
      </c>
      <c r="U136" t="str">
        <f>""</f>
        <v/>
      </c>
      <c r="V136" t="str">
        <f>""</f>
        <v/>
      </c>
      <c r="W136" t="str">
        <f>""</f>
        <v/>
      </c>
      <c r="X136" t="str">
        <f>""</f>
        <v/>
      </c>
      <c r="Y136" t="str">
        <f>""</f>
        <v/>
      </c>
      <c r="Z136" t="str">
        <f>""</f>
        <v/>
      </c>
      <c r="AA136" t="str">
        <f>""</f>
        <v/>
      </c>
      <c r="AB136" t="str">
        <f>""</f>
        <v/>
      </c>
      <c r="AC136" t="str">
        <f>""</f>
        <v/>
      </c>
      <c r="AD136" t="str">
        <f>"[0.050]"</f>
        <v>[0.050]</v>
      </c>
      <c r="AE136" t="str">
        <f>""</f>
        <v/>
      </c>
      <c r="AF136" t="str">
        <f>""</f>
        <v/>
      </c>
      <c r="AG136" t="str">
        <f>""</f>
        <v/>
      </c>
      <c r="AH136" t="str">
        <f>""</f>
        <v/>
      </c>
      <c r="AI136" t="str">
        <f>""</f>
        <v/>
      </c>
      <c r="AJ136" t="str">
        <f>""</f>
        <v/>
      </c>
      <c r="AK136" t="str">
        <f>""</f>
        <v/>
      </c>
      <c r="AL136" t="str">
        <f>""</f>
        <v/>
      </c>
      <c r="AM136" t="str">
        <f>""</f>
        <v/>
      </c>
      <c r="AN136" t="str">
        <f>""</f>
        <v/>
      </c>
      <c r="AO136" t="str">
        <f>""</f>
        <v/>
      </c>
      <c r="AP136" t="str">
        <f>""</f>
        <v/>
      </c>
      <c r="AQ136" t="str">
        <f>""</f>
        <v/>
      </c>
      <c r="AR136" t="str">
        <f>""</f>
        <v/>
      </c>
      <c r="AS136" t="str">
        <f>""</f>
        <v/>
      </c>
      <c r="AT136" t="str">
        <f>""</f>
        <v/>
      </c>
      <c r="AU136" t="str">
        <f>""</f>
        <v/>
      </c>
      <c r="AV136" t="str">
        <f>""</f>
        <v/>
      </c>
      <c r="AW136" t="str">
        <f>""</f>
        <v/>
      </c>
      <c r="AX136" t="str">
        <f>""</f>
        <v/>
      </c>
      <c r="AY136" t="str">
        <f>""</f>
        <v/>
      </c>
      <c r="AZ136" t="str">
        <f>""</f>
        <v/>
      </c>
      <c r="BA136" t="str">
        <f>""</f>
        <v/>
      </c>
    </row>
    <row r="137" spans="2:53" x14ac:dyDescent="0.2">
      <c r="B137" t="str">
        <f>"Number of members who left household 1998-2007"</f>
        <v>Number of members who left household 1998-2007</v>
      </c>
      <c r="C137" t="str">
        <f>""</f>
        <v/>
      </c>
      <c r="D137" t="str">
        <f>""</f>
        <v/>
      </c>
      <c r="E137" t="str">
        <f>""</f>
        <v/>
      </c>
      <c r="F137" t="str">
        <f>""</f>
        <v/>
      </c>
      <c r="G137" t="str">
        <f>""</f>
        <v/>
      </c>
      <c r="H137" t="str">
        <f>""</f>
        <v/>
      </c>
      <c r="I137" t="str">
        <f>""</f>
        <v/>
      </c>
      <c r="J137" t="str">
        <f>""</f>
        <v/>
      </c>
      <c r="K137" t="str">
        <f>""</f>
        <v/>
      </c>
      <c r="L137" t="str">
        <f>""</f>
        <v/>
      </c>
      <c r="M137" t="str">
        <f>""</f>
        <v/>
      </c>
      <c r="N137" t="str">
        <f>""</f>
        <v/>
      </c>
      <c r="O137" t="str">
        <f>""</f>
        <v/>
      </c>
      <c r="P137" t="str">
        <f>""</f>
        <v/>
      </c>
      <c r="Q137" t="str">
        <f>""</f>
        <v/>
      </c>
      <c r="R137" t="str">
        <f>""</f>
        <v/>
      </c>
      <c r="S137" t="str">
        <f>""</f>
        <v/>
      </c>
      <c r="T137" t="str">
        <f>""</f>
        <v/>
      </c>
      <c r="U137" t="str">
        <f>""</f>
        <v/>
      </c>
      <c r="V137" t="str">
        <f>""</f>
        <v/>
      </c>
      <c r="W137" t="str">
        <f>""</f>
        <v/>
      </c>
      <c r="X137" t="str">
        <f>""</f>
        <v/>
      </c>
      <c r="Y137" t="str">
        <f>""</f>
        <v/>
      </c>
      <c r="Z137" t="str">
        <f>""</f>
        <v/>
      </c>
      <c r="AA137" t="str">
        <f>""</f>
        <v/>
      </c>
      <c r="AB137" t="str">
        <f>""</f>
        <v/>
      </c>
      <c r="AC137" t="str">
        <f>""</f>
        <v/>
      </c>
      <c r="AD137" t="str">
        <f>""</f>
        <v/>
      </c>
      <c r="AE137" t="str">
        <f>"-0.044"</f>
        <v>-0.044</v>
      </c>
      <c r="AF137" t="str">
        <f>""</f>
        <v/>
      </c>
      <c r="AG137" t="str">
        <f>""</f>
        <v/>
      </c>
      <c r="AH137" t="str">
        <f>""</f>
        <v/>
      </c>
      <c r="AI137" t="str">
        <f>""</f>
        <v/>
      </c>
      <c r="AJ137" t="str">
        <f>""</f>
        <v/>
      </c>
      <c r="AK137" t="str">
        <f>""</f>
        <v/>
      </c>
      <c r="AL137" t="str">
        <f>""</f>
        <v/>
      </c>
      <c r="AM137" t="str">
        <f>""</f>
        <v/>
      </c>
      <c r="AN137" t="str">
        <f>""</f>
        <v/>
      </c>
      <c r="AO137" t="str">
        <f>""</f>
        <v/>
      </c>
      <c r="AP137" t="str">
        <f>""</f>
        <v/>
      </c>
      <c r="AQ137" t="str">
        <f>""</f>
        <v/>
      </c>
      <c r="AR137" t="str">
        <f>""</f>
        <v/>
      </c>
      <c r="AS137" t="str">
        <f>""</f>
        <v/>
      </c>
      <c r="AT137" t="str">
        <f>""</f>
        <v/>
      </c>
      <c r="AU137" t="str">
        <f>""</f>
        <v/>
      </c>
      <c r="AV137" t="str">
        <f>""</f>
        <v/>
      </c>
      <c r="AW137" t="str">
        <f>""</f>
        <v/>
      </c>
      <c r="AX137" t="str">
        <f>""</f>
        <v/>
      </c>
      <c r="AY137" t="str">
        <f>""</f>
        <v/>
      </c>
      <c r="AZ137" t="str">
        <f>""</f>
        <v/>
      </c>
      <c r="BA137" t="str">
        <f>""</f>
        <v/>
      </c>
    </row>
    <row r="138" spans="2:53" x14ac:dyDescent="0.2">
      <c r="B138" t="str">
        <f>""</f>
        <v/>
      </c>
      <c r="C138" t="str">
        <f>""</f>
        <v/>
      </c>
      <c r="D138" t="str">
        <f>""</f>
        <v/>
      </c>
      <c r="E138" t="str">
        <f>""</f>
        <v/>
      </c>
      <c r="F138" t="str">
        <f>""</f>
        <v/>
      </c>
      <c r="G138" t="str">
        <f>""</f>
        <v/>
      </c>
      <c r="H138" t="str">
        <f>""</f>
        <v/>
      </c>
      <c r="I138" t="str">
        <f>""</f>
        <v/>
      </c>
      <c r="J138" t="str">
        <f>""</f>
        <v/>
      </c>
      <c r="K138" t="str">
        <f>""</f>
        <v/>
      </c>
      <c r="L138" t="str">
        <f>""</f>
        <v/>
      </c>
      <c r="M138" t="str">
        <f>""</f>
        <v/>
      </c>
      <c r="N138" t="str">
        <f>""</f>
        <v/>
      </c>
      <c r="O138" t="str">
        <f>""</f>
        <v/>
      </c>
      <c r="P138" t="str">
        <f>""</f>
        <v/>
      </c>
      <c r="Q138" t="str">
        <f>""</f>
        <v/>
      </c>
      <c r="R138" t="str">
        <f>""</f>
        <v/>
      </c>
      <c r="S138" t="str">
        <f>""</f>
        <v/>
      </c>
      <c r="T138" t="str">
        <f>""</f>
        <v/>
      </c>
      <c r="U138" t="str">
        <f>""</f>
        <v/>
      </c>
      <c r="V138" t="str">
        <f>""</f>
        <v/>
      </c>
      <c r="W138" t="str">
        <f>""</f>
        <v/>
      </c>
      <c r="X138" t="str">
        <f>""</f>
        <v/>
      </c>
      <c r="Y138" t="str">
        <f>""</f>
        <v/>
      </c>
      <c r="Z138" t="str">
        <f>""</f>
        <v/>
      </c>
      <c r="AA138" t="str">
        <f>""</f>
        <v/>
      </c>
      <c r="AB138" t="str">
        <f>""</f>
        <v/>
      </c>
      <c r="AC138" t="str">
        <f>""</f>
        <v/>
      </c>
      <c r="AD138" t="str">
        <f>""</f>
        <v/>
      </c>
      <c r="AE138" t="str">
        <f>"[0.039]"</f>
        <v>[0.039]</v>
      </c>
      <c r="AF138" t="str">
        <f>""</f>
        <v/>
      </c>
      <c r="AG138" t="str">
        <f>""</f>
        <v/>
      </c>
      <c r="AH138" t="str">
        <f>""</f>
        <v/>
      </c>
      <c r="AI138" t="str">
        <f>""</f>
        <v/>
      </c>
      <c r="AJ138" t="str">
        <f>""</f>
        <v/>
      </c>
      <c r="AK138" t="str">
        <f>""</f>
        <v/>
      </c>
      <c r="AL138" t="str">
        <f>""</f>
        <v/>
      </c>
      <c r="AM138" t="str">
        <f>""</f>
        <v/>
      </c>
      <c r="AN138" t="str">
        <f>""</f>
        <v/>
      </c>
      <c r="AO138" t="str">
        <f>""</f>
        <v/>
      </c>
      <c r="AP138" t="str">
        <f>""</f>
        <v/>
      </c>
      <c r="AQ138" t="str">
        <f>""</f>
        <v/>
      </c>
      <c r="AR138" t="str">
        <f>""</f>
        <v/>
      </c>
      <c r="AS138" t="str">
        <f>""</f>
        <v/>
      </c>
      <c r="AT138" t="str">
        <f>""</f>
        <v/>
      </c>
      <c r="AU138" t="str">
        <f>""</f>
        <v/>
      </c>
      <c r="AV138" t="str">
        <f>""</f>
        <v/>
      </c>
      <c r="AW138" t="str">
        <f>""</f>
        <v/>
      </c>
      <c r="AX138" t="str">
        <f>""</f>
        <v/>
      </c>
      <c r="AY138" t="str">
        <f>""</f>
        <v/>
      </c>
      <c r="AZ138" t="str">
        <f>""</f>
        <v/>
      </c>
      <c r="BA138" t="str">
        <f>""</f>
        <v/>
      </c>
    </row>
    <row r="139" spans="2:53" x14ac:dyDescent="0.2">
      <c r="B139" t="str">
        <f>"Interaction"</f>
        <v>Interaction</v>
      </c>
      <c r="C139" t="str">
        <f>""</f>
        <v/>
      </c>
      <c r="D139" t="str">
        <f>""</f>
        <v/>
      </c>
      <c r="E139" t="str">
        <f>""</f>
        <v/>
      </c>
      <c r="F139" t="str">
        <f>""</f>
        <v/>
      </c>
      <c r="G139" t="str">
        <f>""</f>
        <v/>
      </c>
      <c r="H139" t="str">
        <f>""</f>
        <v/>
      </c>
      <c r="I139" t="str">
        <f>""</f>
        <v/>
      </c>
      <c r="J139" t="str">
        <f>""</f>
        <v/>
      </c>
      <c r="K139" t="str">
        <f>""</f>
        <v/>
      </c>
      <c r="L139" t="str">
        <f>""</f>
        <v/>
      </c>
      <c r="M139" t="str">
        <f>""</f>
        <v/>
      </c>
      <c r="N139" t="str">
        <f>""</f>
        <v/>
      </c>
      <c r="O139" t="str">
        <f>""</f>
        <v/>
      </c>
      <c r="P139" t="str">
        <f>""</f>
        <v/>
      </c>
      <c r="Q139" t="str">
        <f>""</f>
        <v/>
      </c>
      <c r="R139" t="str">
        <f>""</f>
        <v/>
      </c>
      <c r="S139" t="str">
        <f>""</f>
        <v/>
      </c>
      <c r="T139" t="str">
        <f>""</f>
        <v/>
      </c>
      <c r="U139" t="str">
        <f>""</f>
        <v/>
      </c>
      <c r="V139" t="str">
        <f>""</f>
        <v/>
      </c>
      <c r="W139" t="str">
        <f>""</f>
        <v/>
      </c>
      <c r="X139" t="str">
        <f>""</f>
        <v/>
      </c>
      <c r="Y139" t="str">
        <f>""</f>
        <v/>
      </c>
      <c r="Z139" t="str">
        <f>""</f>
        <v/>
      </c>
      <c r="AA139" t="str">
        <f>""</f>
        <v/>
      </c>
      <c r="AB139" t="str">
        <f>""</f>
        <v/>
      </c>
      <c r="AC139" t="str">
        <f>""</f>
        <v/>
      </c>
      <c r="AD139" t="str">
        <f>""</f>
        <v/>
      </c>
      <c r="AE139" t="str">
        <f>"0.013"</f>
        <v>0.013</v>
      </c>
      <c r="AF139" t="str">
        <f>""</f>
        <v/>
      </c>
      <c r="AG139" t="str">
        <f>""</f>
        <v/>
      </c>
      <c r="AH139" t="str">
        <f>""</f>
        <v/>
      </c>
      <c r="AI139" t="str">
        <f>""</f>
        <v/>
      </c>
      <c r="AJ139" t="str">
        <f>""</f>
        <v/>
      </c>
      <c r="AK139" t="str">
        <f>""</f>
        <v/>
      </c>
      <c r="AL139" t="str">
        <f>""</f>
        <v/>
      </c>
      <c r="AM139" t="str">
        <f>""</f>
        <v/>
      </c>
      <c r="AN139" t="str">
        <f>""</f>
        <v/>
      </c>
      <c r="AO139" t="str">
        <f>""</f>
        <v/>
      </c>
      <c r="AP139" t="str">
        <f>""</f>
        <v/>
      </c>
      <c r="AQ139" t="str">
        <f>""</f>
        <v/>
      </c>
      <c r="AR139" t="str">
        <f>""</f>
        <v/>
      </c>
      <c r="AS139" t="str">
        <f>""</f>
        <v/>
      </c>
      <c r="AT139" t="str">
        <f>""</f>
        <v/>
      </c>
      <c r="AU139" t="str">
        <f>""</f>
        <v/>
      </c>
      <c r="AV139" t="str">
        <f>""</f>
        <v/>
      </c>
      <c r="AW139" t="str">
        <f>""</f>
        <v/>
      </c>
      <c r="AX139" t="str">
        <f>""</f>
        <v/>
      </c>
      <c r="AY139" t="str">
        <f>""</f>
        <v/>
      </c>
      <c r="AZ139" t="str">
        <f>""</f>
        <v/>
      </c>
      <c r="BA139" t="str">
        <f>""</f>
        <v/>
      </c>
    </row>
    <row r="140" spans="2:53" x14ac:dyDescent="0.2">
      <c r="B140" t="str">
        <f>""</f>
        <v/>
      </c>
      <c r="C140" t="str">
        <f>""</f>
        <v/>
      </c>
      <c r="D140" t="str">
        <f>""</f>
        <v/>
      </c>
      <c r="E140" t="str">
        <f>""</f>
        <v/>
      </c>
      <c r="F140" t="str">
        <f>""</f>
        <v/>
      </c>
      <c r="G140" t="str">
        <f>""</f>
        <v/>
      </c>
      <c r="H140" t="str">
        <f>""</f>
        <v/>
      </c>
      <c r="I140" t="str">
        <f>""</f>
        <v/>
      </c>
      <c r="J140" t="str">
        <f>""</f>
        <v/>
      </c>
      <c r="K140" t="str">
        <f>""</f>
        <v/>
      </c>
      <c r="L140" t="str">
        <f>""</f>
        <v/>
      </c>
      <c r="M140" t="str">
        <f>""</f>
        <v/>
      </c>
      <c r="N140" t="str">
        <f>""</f>
        <v/>
      </c>
      <c r="O140" t="str">
        <f>""</f>
        <v/>
      </c>
      <c r="P140" t="str">
        <f>""</f>
        <v/>
      </c>
      <c r="Q140" t="str">
        <f>""</f>
        <v/>
      </c>
      <c r="R140" t="str">
        <f>""</f>
        <v/>
      </c>
      <c r="S140" t="str">
        <f>""</f>
        <v/>
      </c>
      <c r="T140" t="str">
        <f>""</f>
        <v/>
      </c>
      <c r="U140" t="str">
        <f>""</f>
        <v/>
      </c>
      <c r="V140" t="str">
        <f>""</f>
        <v/>
      </c>
      <c r="W140" t="str">
        <f>""</f>
        <v/>
      </c>
      <c r="X140" t="str">
        <f>""</f>
        <v/>
      </c>
      <c r="Y140" t="str">
        <f>""</f>
        <v/>
      </c>
      <c r="Z140" t="str">
        <f>""</f>
        <v/>
      </c>
      <c r="AA140" t="str">
        <f>""</f>
        <v/>
      </c>
      <c r="AB140" t="str">
        <f>""</f>
        <v/>
      </c>
      <c r="AC140" t="str">
        <f>""</f>
        <v/>
      </c>
      <c r="AD140" t="str">
        <f>""</f>
        <v/>
      </c>
      <c r="AE140" t="str">
        <f>"[0.030]"</f>
        <v>[0.030]</v>
      </c>
      <c r="AF140" t="str">
        <f>""</f>
        <v/>
      </c>
      <c r="AG140" t="str">
        <f>""</f>
        <v/>
      </c>
      <c r="AH140" t="str">
        <f>""</f>
        <v/>
      </c>
      <c r="AI140" t="str">
        <f>""</f>
        <v/>
      </c>
      <c r="AJ140" t="str">
        <f>""</f>
        <v/>
      </c>
      <c r="AK140" t="str">
        <f>""</f>
        <v/>
      </c>
      <c r="AL140" t="str">
        <f>""</f>
        <v/>
      </c>
      <c r="AM140" t="str">
        <f>""</f>
        <v/>
      </c>
      <c r="AN140" t="str">
        <f>""</f>
        <v/>
      </c>
      <c r="AO140" t="str">
        <f>""</f>
        <v/>
      </c>
      <c r="AP140" t="str">
        <f>""</f>
        <v/>
      </c>
      <c r="AQ140" t="str">
        <f>""</f>
        <v/>
      </c>
      <c r="AR140" t="str">
        <f>""</f>
        <v/>
      </c>
      <c r="AS140" t="str">
        <f>""</f>
        <v/>
      </c>
      <c r="AT140" t="str">
        <f>""</f>
        <v/>
      </c>
      <c r="AU140" t="str">
        <f>""</f>
        <v/>
      </c>
      <c r="AV140" t="str">
        <f>""</f>
        <v/>
      </c>
      <c r="AW140" t="str">
        <f>""</f>
        <v/>
      </c>
      <c r="AX140" t="str">
        <f>""</f>
        <v/>
      </c>
      <c r="AY140" t="str">
        <f>""</f>
        <v/>
      </c>
      <c r="AZ140" t="str">
        <f>""</f>
        <v/>
      </c>
      <c r="BA140" t="str">
        <f>""</f>
        <v/>
      </c>
    </row>
    <row r="141" spans="2:53" x14ac:dyDescent="0.2">
      <c r="B141" t="str">
        <f>"Share of household members who left household 1998-2007"</f>
        <v>Share of household members who left household 1998-2007</v>
      </c>
      <c r="C141" t="str">
        <f>""</f>
        <v/>
      </c>
      <c r="D141" t="str">
        <f>""</f>
        <v/>
      </c>
      <c r="E141" t="str">
        <f>""</f>
        <v/>
      </c>
      <c r="F141" t="str">
        <f>""</f>
        <v/>
      </c>
      <c r="G141" t="str">
        <f>""</f>
        <v/>
      </c>
      <c r="H141" t="str">
        <f>""</f>
        <v/>
      </c>
      <c r="I141" t="str">
        <f>""</f>
        <v/>
      </c>
      <c r="J141" t="str">
        <f>""</f>
        <v/>
      </c>
      <c r="K141" t="str">
        <f>""</f>
        <v/>
      </c>
      <c r="L141" t="str">
        <f>""</f>
        <v/>
      </c>
      <c r="M141" t="str">
        <f>""</f>
        <v/>
      </c>
      <c r="N141" t="str">
        <f>""</f>
        <v/>
      </c>
      <c r="O141" t="str">
        <f>""</f>
        <v/>
      </c>
      <c r="P141" t="str">
        <f>""</f>
        <v/>
      </c>
      <c r="Q141" t="str">
        <f>""</f>
        <v/>
      </c>
      <c r="R141" t="str">
        <f>""</f>
        <v/>
      </c>
      <c r="S141" t="str">
        <f>""</f>
        <v/>
      </c>
      <c r="T141" t="str">
        <f>""</f>
        <v/>
      </c>
      <c r="U141" t="str">
        <f>""</f>
        <v/>
      </c>
      <c r="V141" t="str">
        <f>""</f>
        <v/>
      </c>
      <c r="W141" t="str">
        <f>""</f>
        <v/>
      </c>
      <c r="X141" t="str">
        <f>""</f>
        <v/>
      </c>
      <c r="Y141" t="str">
        <f>""</f>
        <v/>
      </c>
      <c r="Z141" t="str">
        <f>""</f>
        <v/>
      </c>
      <c r="AA141" t="str">
        <f>""</f>
        <v/>
      </c>
      <c r="AB141" t="str">
        <f>""</f>
        <v/>
      </c>
      <c r="AC141" t="str">
        <f>""</f>
        <v/>
      </c>
      <c r="AD141" t="str">
        <f>""</f>
        <v/>
      </c>
      <c r="AE141" t="str">
        <f>""</f>
        <v/>
      </c>
      <c r="AF141" t="str">
        <f>"-0.122"</f>
        <v>-0.122</v>
      </c>
      <c r="AG141" t="str">
        <f>""</f>
        <v/>
      </c>
      <c r="AH141" t="str">
        <f>""</f>
        <v/>
      </c>
      <c r="AI141" t="str">
        <f>""</f>
        <v/>
      </c>
      <c r="AJ141" t="str">
        <f>""</f>
        <v/>
      </c>
      <c r="AK141" t="str">
        <f>""</f>
        <v/>
      </c>
      <c r="AL141" t="str">
        <f>""</f>
        <v/>
      </c>
      <c r="AM141" t="str">
        <f>""</f>
        <v/>
      </c>
      <c r="AN141" t="str">
        <f>""</f>
        <v/>
      </c>
      <c r="AO141" t="str">
        <f>""</f>
        <v/>
      </c>
      <c r="AP141" t="str">
        <f>""</f>
        <v/>
      </c>
      <c r="AQ141" t="str">
        <f>""</f>
        <v/>
      </c>
      <c r="AR141" t="str">
        <f>""</f>
        <v/>
      </c>
      <c r="AS141" t="str">
        <f>""</f>
        <v/>
      </c>
      <c r="AT141" t="str">
        <f>""</f>
        <v/>
      </c>
      <c r="AU141" t="str">
        <f>""</f>
        <v/>
      </c>
      <c r="AV141" t="str">
        <f>""</f>
        <v/>
      </c>
      <c r="AW141" t="str">
        <f>""</f>
        <v/>
      </c>
      <c r="AX141" t="str">
        <f>""</f>
        <v/>
      </c>
      <c r="AY141" t="str">
        <f>""</f>
        <v/>
      </c>
      <c r="AZ141" t="str">
        <f>""</f>
        <v/>
      </c>
      <c r="BA141" t="str">
        <f>""</f>
        <v/>
      </c>
    </row>
    <row r="142" spans="2:53" x14ac:dyDescent="0.2">
      <c r="B142" t="str">
        <f>""</f>
        <v/>
      </c>
      <c r="C142" t="str">
        <f>""</f>
        <v/>
      </c>
      <c r="D142" t="str">
        <f>""</f>
        <v/>
      </c>
      <c r="E142" t="str">
        <f>""</f>
        <v/>
      </c>
      <c r="F142" t="str">
        <f>""</f>
        <v/>
      </c>
      <c r="G142" t="str">
        <f>""</f>
        <v/>
      </c>
      <c r="H142" t="str">
        <f>""</f>
        <v/>
      </c>
      <c r="I142" t="str">
        <f>""</f>
        <v/>
      </c>
      <c r="J142" t="str">
        <f>""</f>
        <v/>
      </c>
      <c r="K142" t="str">
        <f>""</f>
        <v/>
      </c>
      <c r="L142" t="str">
        <f>""</f>
        <v/>
      </c>
      <c r="M142" t="str">
        <f>""</f>
        <v/>
      </c>
      <c r="N142" t="str">
        <f>""</f>
        <v/>
      </c>
      <c r="O142" t="str">
        <f>""</f>
        <v/>
      </c>
      <c r="P142" t="str">
        <f>""</f>
        <v/>
      </c>
      <c r="Q142" t="str">
        <f>""</f>
        <v/>
      </c>
      <c r="R142" t="str">
        <f>""</f>
        <v/>
      </c>
      <c r="S142" t="str">
        <f>""</f>
        <v/>
      </c>
      <c r="T142" t="str">
        <f>""</f>
        <v/>
      </c>
      <c r="U142" t="str">
        <f>""</f>
        <v/>
      </c>
      <c r="V142" t="str">
        <f>""</f>
        <v/>
      </c>
      <c r="W142" t="str">
        <f>""</f>
        <v/>
      </c>
      <c r="X142" t="str">
        <f>""</f>
        <v/>
      </c>
      <c r="Y142" t="str">
        <f>""</f>
        <v/>
      </c>
      <c r="Z142" t="str">
        <f>""</f>
        <v/>
      </c>
      <c r="AA142" t="str">
        <f>""</f>
        <v/>
      </c>
      <c r="AB142" t="str">
        <f>""</f>
        <v/>
      </c>
      <c r="AC142" t="str">
        <f>""</f>
        <v/>
      </c>
      <c r="AD142" t="str">
        <f>""</f>
        <v/>
      </c>
      <c r="AE142" t="str">
        <f>""</f>
        <v/>
      </c>
      <c r="AF142" t="str">
        <f>"[0.139]"</f>
        <v>[0.139]</v>
      </c>
      <c r="AG142" t="str">
        <f>""</f>
        <v/>
      </c>
      <c r="AH142" t="str">
        <f>""</f>
        <v/>
      </c>
      <c r="AI142" t="str">
        <f>""</f>
        <v/>
      </c>
      <c r="AJ142" t="str">
        <f>""</f>
        <v/>
      </c>
      <c r="AK142" t="str">
        <f>""</f>
        <v/>
      </c>
      <c r="AL142" t="str">
        <f>""</f>
        <v/>
      </c>
      <c r="AM142" t="str">
        <f>""</f>
        <v/>
      </c>
      <c r="AN142" t="str">
        <f>""</f>
        <v/>
      </c>
      <c r="AO142" t="str">
        <f>""</f>
        <v/>
      </c>
      <c r="AP142" t="str">
        <f>""</f>
        <v/>
      </c>
      <c r="AQ142" t="str">
        <f>""</f>
        <v/>
      </c>
      <c r="AR142" t="str">
        <f>""</f>
        <v/>
      </c>
      <c r="AS142" t="str">
        <f>""</f>
        <v/>
      </c>
      <c r="AT142" t="str">
        <f>""</f>
        <v/>
      </c>
      <c r="AU142" t="str">
        <f>""</f>
        <v/>
      </c>
      <c r="AV142" t="str">
        <f>""</f>
        <v/>
      </c>
      <c r="AW142" t="str">
        <f>""</f>
        <v/>
      </c>
      <c r="AX142" t="str">
        <f>""</f>
        <v/>
      </c>
      <c r="AY142" t="str">
        <f>""</f>
        <v/>
      </c>
      <c r="AZ142" t="str">
        <f>""</f>
        <v/>
      </c>
      <c r="BA142" t="str">
        <f>""</f>
        <v/>
      </c>
    </row>
    <row r="143" spans="2:53" x14ac:dyDescent="0.2">
      <c r="B143" t="str">
        <f>"Interaction"</f>
        <v>Interaction</v>
      </c>
      <c r="C143" t="str">
        <f>""</f>
        <v/>
      </c>
      <c r="D143" t="str">
        <f>""</f>
        <v/>
      </c>
      <c r="E143" t="str">
        <f>""</f>
        <v/>
      </c>
      <c r="F143" t="str">
        <f>""</f>
        <v/>
      </c>
      <c r="G143" t="str">
        <f>""</f>
        <v/>
      </c>
      <c r="H143" t="str">
        <f>""</f>
        <v/>
      </c>
      <c r="I143" t="str">
        <f>""</f>
        <v/>
      </c>
      <c r="J143" t="str">
        <f>""</f>
        <v/>
      </c>
      <c r="K143" t="str">
        <f>""</f>
        <v/>
      </c>
      <c r="L143" t="str">
        <f>""</f>
        <v/>
      </c>
      <c r="M143" t="str">
        <f>""</f>
        <v/>
      </c>
      <c r="N143" t="str">
        <f>""</f>
        <v/>
      </c>
      <c r="O143" t="str">
        <f>""</f>
        <v/>
      </c>
      <c r="P143" t="str">
        <f>""</f>
        <v/>
      </c>
      <c r="Q143" t="str">
        <f>""</f>
        <v/>
      </c>
      <c r="R143" t="str">
        <f>""</f>
        <v/>
      </c>
      <c r="S143" t="str">
        <f>""</f>
        <v/>
      </c>
      <c r="T143" t="str">
        <f>""</f>
        <v/>
      </c>
      <c r="U143" t="str">
        <f>""</f>
        <v/>
      </c>
      <c r="V143" t="str">
        <f>""</f>
        <v/>
      </c>
      <c r="W143" t="str">
        <f>""</f>
        <v/>
      </c>
      <c r="X143" t="str">
        <f>""</f>
        <v/>
      </c>
      <c r="Y143" t="str">
        <f>""</f>
        <v/>
      </c>
      <c r="Z143" t="str">
        <f>""</f>
        <v/>
      </c>
      <c r="AA143" t="str">
        <f>""</f>
        <v/>
      </c>
      <c r="AB143" t="str">
        <f>""</f>
        <v/>
      </c>
      <c r="AC143" t="str">
        <f>""</f>
        <v/>
      </c>
      <c r="AD143" t="str">
        <f>""</f>
        <v/>
      </c>
      <c r="AE143" t="str">
        <f>""</f>
        <v/>
      </c>
      <c r="AF143" t="str">
        <f>"0.024"</f>
        <v>0.024</v>
      </c>
      <c r="AG143" t="str">
        <f>""</f>
        <v/>
      </c>
      <c r="AH143" t="str">
        <f>""</f>
        <v/>
      </c>
      <c r="AI143" t="str">
        <f>""</f>
        <v/>
      </c>
      <c r="AJ143" t="str">
        <f>""</f>
        <v/>
      </c>
      <c r="AK143" t="str">
        <f>""</f>
        <v/>
      </c>
      <c r="AL143" t="str">
        <f>""</f>
        <v/>
      </c>
      <c r="AM143" t="str">
        <f>""</f>
        <v/>
      </c>
      <c r="AN143" t="str">
        <f>""</f>
        <v/>
      </c>
      <c r="AO143" t="str">
        <f>""</f>
        <v/>
      </c>
      <c r="AP143" t="str">
        <f>""</f>
        <v/>
      </c>
      <c r="AQ143" t="str">
        <f>""</f>
        <v/>
      </c>
      <c r="AR143" t="str">
        <f>""</f>
        <v/>
      </c>
      <c r="AS143" t="str">
        <f>""</f>
        <v/>
      </c>
      <c r="AT143" t="str">
        <f>""</f>
        <v/>
      </c>
      <c r="AU143" t="str">
        <f>""</f>
        <v/>
      </c>
      <c r="AV143" t="str">
        <f>""</f>
        <v/>
      </c>
      <c r="AW143" t="str">
        <f>""</f>
        <v/>
      </c>
      <c r="AX143" t="str">
        <f>""</f>
        <v/>
      </c>
      <c r="AY143" t="str">
        <f>""</f>
        <v/>
      </c>
      <c r="AZ143" t="str">
        <f>""</f>
        <v/>
      </c>
      <c r="BA143" t="str">
        <f>""</f>
        <v/>
      </c>
    </row>
    <row r="144" spans="2:53" x14ac:dyDescent="0.2">
      <c r="B144" t="str">
        <f>""</f>
        <v/>
      </c>
      <c r="C144" t="str">
        <f>""</f>
        <v/>
      </c>
      <c r="D144" t="str">
        <f>""</f>
        <v/>
      </c>
      <c r="E144" t="str">
        <f>""</f>
        <v/>
      </c>
      <c r="F144" t="str">
        <f>""</f>
        <v/>
      </c>
      <c r="G144" t="str">
        <f>""</f>
        <v/>
      </c>
      <c r="H144" t="str">
        <f>""</f>
        <v/>
      </c>
      <c r="I144" t="str">
        <f>""</f>
        <v/>
      </c>
      <c r="J144" t="str">
        <f>""</f>
        <v/>
      </c>
      <c r="K144" t="str">
        <f>""</f>
        <v/>
      </c>
      <c r="L144" t="str">
        <f>""</f>
        <v/>
      </c>
      <c r="M144" t="str">
        <f>""</f>
        <v/>
      </c>
      <c r="N144" t="str">
        <f>""</f>
        <v/>
      </c>
      <c r="O144" t="str">
        <f>""</f>
        <v/>
      </c>
      <c r="P144" t="str">
        <f>""</f>
        <v/>
      </c>
      <c r="Q144" t="str">
        <f>""</f>
        <v/>
      </c>
      <c r="R144" t="str">
        <f>""</f>
        <v/>
      </c>
      <c r="S144" t="str">
        <f>""</f>
        <v/>
      </c>
      <c r="T144" t="str">
        <f>""</f>
        <v/>
      </c>
      <c r="U144" t="str">
        <f>""</f>
        <v/>
      </c>
      <c r="V144" t="str">
        <f>""</f>
        <v/>
      </c>
      <c r="W144" t="str">
        <f>""</f>
        <v/>
      </c>
      <c r="X144" t="str">
        <f>""</f>
        <v/>
      </c>
      <c r="Y144" t="str">
        <f>""</f>
        <v/>
      </c>
      <c r="Z144" t="str">
        <f>""</f>
        <v/>
      </c>
      <c r="AA144" t="str">
        <f>""</f>
        <v/>
      </c>
      <c r="AB144" t="str">
        <f>""</f>
        <v/>
      </c>
      <c r="AC144" t="str">
        <f>""</f>
        <v/>
      </c>
      <c r="AD144" t="str">
        <f>""</f>
        <v/>
      </c>
      <c r="AE144" t="str">
        <f>""</f>
        <v/>
      </c>
      <c r="AF144" t="str">
        <f>"[0.070]"</f>
        <v>[0.070]</v>
      </c>
      <c r="AG144" t="str">
        <f>""</f>
        <v/>
      </c>
      <c r="AH144" t="str">
        <f>""</f>
        <v/>
      </c>
      <c r="AI144" t="str">
        <f>""</f>
        <v/>
      </c>
      <c r="AJ144" t="str">
        <f>""</f>
        <v/>
      </c>
      <c r="AK144" t="str">
        <f>""</f>
        <v/>
      </c>
      <c r="AL144" t="str">
        <f>""</f>
        <v/>
      </c>
      <c r="AM144" t="str">
        <f>""</f>
        <v/>
      </c>
      <c r="AN144" t="str">
        <f>""</f>
        <v/>
      </c>
      <c r="AO144" t="str">
        <f>""</f>
        <v/>
      </c>
      <c r="AP144" t="str">
        <f>""</f>
        <v/>
      </c>
      <c r="AQ144" t="str">
        <f>""</f>
        <v/>
      </c>
      <c r="AR144" t="str">
        <f>""</f>
        <v/>
      </c>
      <c r="AS144" t="str">
        <f>""</f>
        <v/>
      </c>
      <c r="AT144" t="str">
        <f>""</f>
        <v/>
      </c>
      <c r="AU144" t="str">
        <f>""</f>
        <v/>
      </c>
      <c r="AV144" t="str">
        <f>""</f>
        <v/>
      </c>
      <c r="AW144" t="str">
        <f>""</f>
        <v/>
      </c>
      <c r="AX144" t="str">
        <f>""</f>
        <v/>
      </c>
      <c r="AY144" t="str">
        <f>""</f>
        <v/>
      </c>
      <c r="AZ144" t="str">
        <f>""</f>
        <v/>
      </c>
      <c r="BA144" t="str">
        <f>""</f>
        <v/>
      </c>
    </row>
    <row r="145" spans="2:53" x14ac:dyDescent="0.2">
      <c r="B145" t="str">
        <f>"Loss of land (yes=1) for a household in a given year"</f>
        <v>Loss of land (yes=1) for a household in a given year</v>
      </c>
      <c r="C145" t="str">
        <f>""</f>
        <v/>
      </c>
      <c r="D145" t="str">
        <f>""</f>
        <v/>
      </c>
      <c r="E145" t="str">
        <f>""</f>
        <v/>
      </c>
      <c r="F145" t="str">
        <f>""</f>
        <v/>
      </c>
      <c r="G145" t="str">
        <f>""</f>
        <v/>
      </c>
      <c r="H145" t="str">
        <f>""</f>
        <v/>
      </c>
      <c r="I145" t="str">
        <f>""</f>
        <v/>
      </c>
      <c r="J145" t="str">
        <f>""</f>
        <v/>
      </c>
      <c r="K145" t="str">
        <f>""</f>
        <v/>
      </c>
      <c r="L145" t="str">
        <f>""</f>
        <v/>
      </c>
      <c r="M145" t="str">
        <f>""</f>
        <v/>
      </c>
      <c r="N145" t="str">
        <f>""</f>
        <v/>
      </c>
      <c r="O145" t="str">
        <f>""</f>
        <v/>
      </c>
      <c r="P145" t="str">
        <f>""</f>
        <v/>
      </c>
      <c r="Q145" t="str">
        <f>""</f>
        <v/>
      </c>
      <c r="R145" t="str">
        <f>""</f>
        <v/>
      </c>
      <c r="S145" t="str">
        <f>""</f>
        <v/>
      </c>
      <c r="T145" t="str">
        <f>""</f>
        <v/>
      </c>
      <c r="U145" t="str">
        <f>""</f>
        <v/>
      </c>
      <c r="V145" t="str">
        <f>""</f>
        <v/>
      </c>
      <c r="W145" t="str">
        <f>""</f>
        <v/>
      </c>
      <c r="X145" t="str">
        <f>""</f>
        <v/>
      </c>
      <c r="Y145" t="str">
        <f>""</f>
        <v/>
      </c>
      <c r="Z145" t="str">
        <f>""</f>
        <v/>
      </c>
      <c r="AA145" t="str">
        <f>""</f>
        <v/>
      </c>
      <c r="AB145" t="str">
        <f>""</f>
        <v/>
      </c>
      <c r="AC145" t="str">
        <f>""</f>
        <v/>
      </c>
      <c r="AD145" t="str">
        <f>""</f>
        <v/>
      </c>
      <c r="AE145" t="str">
        <f>""</f>
        <v/>
      </c>
      <c r="AF145" t="str">
        <f>""</f>
        <v/>
      </c>
      <c r="AG145" t="str">
        <f>"-0.014"</f>
        <v>-0.014</v>
      </c>
      <c r="AH145" t="str">
        <f>"-0.017"</f>
        <v>-0.017</v>
      </c>
      <c r="AI145" t="str">
        <f>"-0.014"</f>
        <v>-0.014</v>
      </c>
      <c r="AJ145" t="str">
        <f>""</f>
        <v/>
      </c>
      <c r="AK145" t="str">
        <f>""</f>
        <v/>
      </c>
      <c r="AL145" t="str">
        <f>""</f>
        <v/>
      </c>
      <c r="AM145" t="str">
        <f>""</f>
        <v/>
      </c>
      <c r="AN145" t="str">
        <f>""</f>
        <v/>
      </c>
      <c r="AO145" t="str">
        <f>""</f>
        <v/>
      </c>
      <c r="AP145" t="str">
        <f>""</f>
        <v/>
      </c>
      <c r="AQ145" t="str">
        <f>""</f>
        <v/>
      </c>
      <c r="AR145" t="str">
        <f>""</f>
        <v/>
      </c>
      <c r="AS145" t="str">
        <f>""</f>
        <v/>
      </c>
      <c r="AT145" t="str">
        <f>""</f>
        <v/>
      </c>
      <c r="AU145" t="str">
        <f>""</f>
        <v/>
      </c>
      <c r="AV145" t="str">
        <f>""</f>
        <v/>
      </c>
      <c r="AW145" t="str">
        <f>""</f>
        <v/>
      </c>
      <c r="AX145" t="str">
        <f>""</f>
        <v/>
      </c>
      <c r="AY145" t="str">
        <f>""</f>
        <v/>
      </c>
      <c r="AZ145" t="str">
        <f>""</f>
        <v/>
      </c>
      <c r="BA145" t="str">
        <f>""</f>
        <v/>
      </c>
    </row>
    <row r="146" spans="2:53" x14ac:dyDescent="0.2">
      <c r="B146" t="str">
        <f>""</f>
        <v/>
      </c>
      <c r="C146" t="str">
        <f>""</f>
        <v/>
      </c>
      <c r="D146" t="str">
        <f>""</f>
        <v/>
      </c>
      <c r="E146" t="str">
        <f>""</f>
        <v/>
      </c>
      <c r="F146" t="str">
        <f>""</f>
        <v/>
      </c>
      <c r="G146" t="str">
        <f>""</f>
        <v/>
      </c>
      <c r="H146" t="str">
        <f>""</f>
        <v/>
      </c>
      <c r="I146" t="str">
        <f>""</f>
        <v/>
      </c>
      <c r="J146" t="str">
        <f>""</f>
        <v/>
      </c>
      <c r="K146" t="str">
        <f>""</f>
        <v/>
      </c>
      <c r="L146" t="str">
        <f>""</f>
        <v/>
      </c>
      <c r="M146" t="str">
        <f>""</f>
        <v/>
      </c>
      <c r="N146" t="str">
        <f>""</f>
        <v/>
      </c>
      <c r="O146" t="str">
        <f>""</f>
        <v/>
      </c>
      <c r="P146" t="str">
        <f>""</f>
        <v/>
      </c>
      <c r="Q146" t="str">
        <f>""</f>
        <v/>
      </c>
      <c r="R146" t="str">
        <f>""</f>
        <v/>
      </c>
      <c r="S146" t="str">
        <f>""</f>
        <v/>
      </c>
      <c r="T146" t="str">
        <f>""</f>
        <v/>
      </c>
      <c r="U146" t="str">
        <f>""</f>
        <v/>
      </c>
      <c r="V146" t="str">
        <f>""</f>
        <v/>
      </c>
      <c r="W146" t="str">
        <f>""</f>
        <v/>
      </c>
      <c r="X146" t="str">
        <f>""</f>
        <v/>
      </c>
      <c r="Y146" t="str">
        <f>""</f>
        <v/>
      </c>
      <c r="Z146" t="str">
        <f>""</f>
        <v/>
      </c>
      <c r="AA146" t="str">
        <f>""</f>
        <v/>
      </c>
      <c r="AB146" t="str">
        <f>""</f>
        <v/>
      </c>
      <c r="AC146" t="str">
        <f>""</f>
        <v/>
      </c>
      <c r="AD146" t="str">
        <f>""</f>
        <v/>
      </c>
      <c r="AE146" t="str">
        <f>""</f>
        <v/>
      </c>
      <c r="AF146" t="str">
        <f>""</f>
        <v/>
      </c>
      <c r="AG146" t="str">
        <f>"[0.065]"</f>
        <v>[0.065]</v>
      </c>
      <c r="AH146" t="str">
        <f>"[0.064]"</f>
        <v>[0.064]</v>
      </c>
      <c r="AI146" t="str">
        <f>"[0.065]"</f>
        <v>[0.065]</v>
      </c>
      <c r="AJ146" t="str">
        <f>""</f>
        <v/>
      </c>
      <c r="AK146" t="str">
        <f>""</f>
        <v/>
      </c>
      <c r="AL146" t="str">
        <f>""</f>
        <v/>
      </c>
      <c r="AM146" t="str">
        <f>""</f>
        <v/>
      </c>
      <c r="AN146" t="str">
        <f>""</f>
        <v/>
      </c>
      <c r="AO146" t="str">
        <f>""</f>
        <v/>
      </c>
      <c r="AP146" t="str">
        <f>""</f>
        <v/>
      </c>
      <c r="AQ146" t="str">
        <f>""</f>
        <v/>
      </c>
      <c r="AR146" t="str">
        <f>""</f>
        <v/>
      </c>
      <c r="AS146" t="str">
        <f>""</f>
        <v/>
      </c>
      <c r="AT146" t="str">
        <f>""</f>
        <v/>
      </c>
      <c r="AU146" t="str">
        <f>""</f>
        <v/>
      </c>
      <c r="AV146" t="str">
        <f>""</f>
        <v/>
      </c>
      <c r="AW146" t="str">
        <f>""</f>
        <v/>
      </c>
      <c r="AX146" t="str">
        <f>""</f>
        <v/>
      </c>
      <c r="AY146" t="str">
        <f>""</f>
        <v/>
      </c>
      <c r="AZ146" t="str">
        <f>""</f>
        <v/>
      </c>
      <c r="BA146" t="str">
        <f>""</f>
        <v/>
      </c>
    </row>
    <row r="147" spans="2:53" x14ac:dyDescent="0.2">
      <c r="B147" t="str">
        <f>"At least 1 person left the household in a given year (yes=1)"</f>
        <v>At least 1 person left the household in a given year (yes=1)</v>
      </c>
      <c r="C147" t="str">
        <f>""</f>
        <v/>
      </c>
      <c r="D147" t="str">
        <f>""</f>
        <v/>
      </c>
      <c r="E147" t="str">
        <f>""</f>
        <v/>
      </c>
      <c r="F147" t="str">
        <f>""</f>
        <v/>
      </c>
      <c r="G147" t="str">
        <f>""</f>
        <v/>
      </c>
      <c r="H147" t="str">
        <f>""</f>
        <v/>
      </c>
      <c r="I147" t="str">
        <f>""</f>
        <v/>
      </c>
      <c r="J147" t="str">
        <f>""</f>
        <v/>
      </c>
      <c r="K147" t="str">
        <f>""</f>
        <v/>
      </c>
      <c r="L147" t="str">
        <f>""</f>
        <v/>
      </c>
      <c r="M147" t="str">
        <f>""</f>
        <v/>
      </c>
      <c r="N147" t="str">
        <f>""</f>
        <v/>
      </c>
      <c r="O147" t="str">
        <f>""</f>
        <v/>
      </c>
      <c r="P147" t="str">
        <f>""</f>
        <v/>
      </c>
      <c r="Q147" t="str">
        <f>""</f>
        <v/>
      </c>
      <c r="R147" t="str">
        <f>""</f>
        <v/>
      </c>
      <c r="S147" t="str">
        <f>""</f>
        <v/>
      </c>
      <c r="T147" t="str">
        <f>""</f>
        <v/>
      </c>
      <c r="U147" t="str">
        <f>""</f>
        <v/>
      </c>
      <c r="V147" t="str">
        <f>""</f>
        <v/>
      </c>
      <c r="W147" t="str">
        <f>""</f>
        <v/>
      </c>
      <c r="X147" t="str">
        <f>""</f>
        <v/>
      </c>
      <c r="Y147" t="str">
        <f>""</f>
        <v/>
      </c>
      <c r="Z147" t="str">
        <f>""</f>
        <v/>
      </c>
      <c r="AA147" t="str">
        <f>""</f>
        <v/>
      </c>
      <c r="AB147" t="str">
        <f>""</f>
        <v/>
      </c>
      <c r="AC147" t="str">
        <f>""</f>
        <v/>
      </c>
      <c r="AD147" t="str">
        <f>""</f>
        <v/>
      </c>
      <c r="AE147" t="str">
        <f>""</f>
        <v/>
      </c>
      <c r="AF147" t="str">
        <f>""</f>
        <v/>
      </c>
      <c r="AG147" t="str">
        <f>"-0.067"</f>
        <v>-0.067</v>
      </c>
      <c r="AH147" t="str">
        <f>""</f>
        <v/>
      </c>
      <c r="AI147" t="str">
        <f>""</f>
        <v/>
      </c>
      <c r="AJ147" t="str">
        <f>""</f>
        <v/>
      </c>
      <c r="AK147" t="str">
        <f>""</f>
        <v/>
      </c>
      <c r="AL147" t="str">
        <f>""</f>
        <v/>
      </c>
      <c r="AM147" t="str">
        <f>""</f>
        <v/>
      </c>
      <c r="AN147" t="str">
        <f>""</f>
        <v/>
      </c>
      <c r="AO147" t="str">
        <f>""</f>
        <v/>
      </c>
      <c r="AP147" t="str">
        <f>""</f>
        <v/>
      </c>
      <c r="AQ147" t="str">
        <f>""</f>
        <v/>
      </c>
      <c r="AR147" t="str">
        <f>""</f>
        <v/>
      </c>
      <c r="AS147" t="str">
        <f>""</f>
        <v/>
      </c>
      <c r="AT147" t="str">
        <f>""</f>
        <v/>
      </c>
      <c r="AU147" t="str">
        <f>""</f>
        <v/>
      </c>
      <c r="AV147" t="str">
        <f>""</f>
        <v/>
      </c>
      <c r="AW147" t="str">
        <f>""</f>
        <v/>
      </c>
      <c r="AX147" t="str">
        <f>""</f>
        <v/>
      </c>
      <c r="AY147" t="str">
        <f>""</f>
        <v/>
      </c>
      <c r="AZ147" t="str">
        <f>""</f>
        <v/>
      </c>
      <c r="BA147" t="str">
        <f>""</f>
        <v/>
      </c>
    </row>
    <row r="148" spans="2:53" x14ac:dyDescent="0.2">
      <c r="B148" t="str">
        <f>""</f>
        <v/>
      </c>
      <c r="C148" t="str">
        <f>""</f>
        <v/>
      </c>
      <c r="D148" t="str">
        <f>""</f>
        <v/>
      </c>
      <c r="E148" t="str">
        <f>""</f>
        <v/>
      </c>
      <c r="F148" t="str">
        <f>""</f>
        <v/>
      </c>
      <c r="G148" t="str">
        <f>""</f>
        <v/>
      </c>
      <c r="H148" t="str">
        <f>""</f>
        <v/>
      </c>
      <c r="I148" t="str">
        <f>""</f>
        <v/>
      </c>
      <c r="J148" t="str">
        <f>""</f>
        <v/>
      </c>
      <c r="K148" t="str">
        <f>""</f>
        <v/>
      </c>
      <c r="L148" t="str">
        <f>""</f>
        <v/>
      </c>
      <c r="M148" t="str">
        <f>""</f>
        <v/>
      </c>
      <c r="N148" t="str">
        <f>""</f>
        <v/>
      </c>
      <c r="O148" t="str">
        <f>""</f>
        <v/>
      </c>
      <c r="P148" t="str">
        <f>""</f>
        <v/>
      </c>
      <c r="Q148" t="str">
        <f>""</f>
        <v/>
      </c>
      <c r="R148" t="str">
        <f>""</f>
        <v/>
      </c>
      <c r="S148" t="str">
        <f>""</f>
        <v/>
      </c>
      <c r="T148" t="str">
        <f>""</f>
        <v/>
      </c>
      <c r="U148" t="str">
        <f>""</f>
        <v/>
      </c>
      <c r="V148" t="str">
        <f>""</f>
        <v/>
      </c>
      <c r="W148" t="str">
        <f>""</f>
        <v/>
      </c>
      <c r="X148" t="str">
        <f>""</f>
        <v/>
      </c>
      <c r="Y148" t="str">
        <f>""</f>
        <v/>
      </c>
      <c r="Z148" t="str">
        <f>""</f>
        <v/>
      </c>
      <c r="AA148" t="str">
        <f>""</f>
        <v/>
      </c>
      <c r="AB148" t="str">
        <f>""</f>
        <v/>
      </c>
      <c r="AC148" t="str">
        <f>""</f>
        <v/>
      </c>
      <c r="AD148" t="str">
        <f>""</f>
        <v/>
      </c>
      <c r="AE148" t="str">
        <f>""</f>
        <v/>
      </c>
      <c r="AF148" t="str">
        <f>""</f>
        <v/>
      </c>
      <c r="AG148" t="str">
        <f>"[0.072]"</f>
        <v>[0.072]</v>
      </c>
      <c r="AH148" t="str">
        <f>""</f>
        <v/>
      </c>
      <c r="AI148" t="str">
        <f>""</f>
        <v/>
      </c>
      <c r="AJ148" t="str">
        <f>""</f>
        <v/>
      </c>
      <c r="AK148" t="str">
        <f>""</f>
        <v/>
      </c>
      <c r="AL148" t="str">
        <f>""</f>
        <v/>
      </c>
      <c r="AM148" t="str">
        <f>""</f>
        <v/>
      </c>
      <c r="AN148" t="str">
        <f>""</f>
        <v/>
      </c>
      <c r="AO148" t="str">
        <f>""</f>
        <v/>
      </c>
      <c r="AP148" t="str">
        <f>""</f>
        <v/>
      </c>
      <c r="AQ148" t="str">
        <f>""</f>
        <v/>
      </c>
      <c r="AR148" t="str">
        <f>""</f>
        <v/>
      </c>
      <c r="AS148" t="str">
        <f>""</f>
        <v/>
      </c>
      <c r="AT148" t="str">
        <f>""</f>
        <v/>
      </c>
      <c r="AU148" t="str">
        <f>""</f>
        <v/>
      </c>
      <c r="AV148" t="str">
        <f>""</f>
        <v/>
      </c>
      <c r="AW148" t="str">
        <f>""</f>
        <v/>
      </c>
      <c r="AX148" t="str">
        <f>""</f>
        <v/>
      </c>
      <c r="AY148" t="str">
        <f>""</f>
        <v/>
      </c>
      <c r="AZ148" t="str">
        <f>""</f>
        <v/>
      </c>
      <c r="BA148" t="str">
        <f>""</f>
        <v/>
      </c>
    </row>
    <row r="149" spans="2:53" x14ac:dyDescent="0.2">
      <c r="B149" t="str">
        <f>"Interaction"</f>
        <v>Interaction</v>
      </c>
      <c r="C149" t="str">
        <f>""</f>
        <v/>
      </c>
      <c r="D149" t="str">
        <f>""</f>
        <v/>
      </c>
      <c r="E149" t="str">
        <f>""</f>
        <v/>
      </c>
      <c r="F149" t="str">
        <f>""</f>
        <v/>
      </c>
      <c r="G149" t="str">
        <f>""</f>
        <v/>
      </c>
      <c r="H149" t="str">
        <f>""</f>
        <v/>
      </c>
      <c r="I149" t="str">
        <f>""</f>
        <v/>
      </c>
      <c r="J149" t="str">
        <f>""</f>
        <v/>
      </c>
      <c r="K149" t="str">
        <f>""</f>
        <v/>
      </c>
      <c r="L149" t="str">
        <f>""</f>
        <v/>
      </c>
      <c r="M149" t="str">
        <f>""</f>
        <v/>
      </c>
      <c r="N149" t="str">
        <f>""</f>
        <v/>
      </c>
      <c r="O149" t="str">
        <f>""</f>
        <v/>
      </c>
      <c r="P149" t="str">
        <f>""</f>
        <v/>
      </c>
      <c r="Q149" t="str">
        <f>""</f>
        <v/>
      </c>
      <c r="R149" t="str">
        <f>""</f>
        <v/>
      </c>
      <c r="S149" t="str">
        <f>""</f>
        <v/>
      </c>
      <c r="T149" t="str">
        <f>""</f>
        <v/>
      </c>
      <c r="U149" t="str">
        <f>""</f>
        <v/>
      </c>
      <c r="V149" t="str">
        <f>""</f>
        <v/>
      </c>
      <c r="W149" t="str">
        <f>""</f>
        <v/>
      </c>
      <c r="X149" t="str">
        <f>""</f>
        <v/>
      </c>
      <c r="Y149" t="str">
        <f>""</f>
        <v/>
      </c>
      <c r="Z149" t="str">
        <f>""</f>
        <v/>
      </c>
      <c r="AA149" t="str">
        <f>""</f>
        <v/>
      </c>
      <c r="AB149" t="str">
        <f>""</f>
        <v/>
      </c>
      <c r="AC149" t="str">
        <f>""</f>
        <v/>
      </c>
      <c r="AD149" t="str">
        <f>""</f>
        <v/>
      </c>
      <c r="AE149" t="str">
        <f>""</f>
        <v/>
      </c>
      <c r="AF149" t="str">
        <f>""</f>
        <v/>
      </c>
      <c r="AG149" t="str">
        <f>"0.000"</f>
        <v>0.000</v>
      </c>
      <c r="AH149" t="str">
        <f>""</f>
        <v/>
      </c>
      <c r="AI149" t="str">
        <f>""</f>
        <v/>
      </c>
      <c r="AJ149" t="str">
        <f>""</f>
        <v/>
      </c>
      <c r="AK149" t="str">
        <f>""</f>
        <v/>
      </c>
      <c r="AL149" t="str">
        <f>""</f>
        <v/>
      </c>
      <c r="AM149" t="str">
        <f>""</f>
        <v/>
      </c>
      <c r="AN149" t="str">
        <f>""</f>
        <v/>
      </c>
      <c r="AO149" t="str">
        <f>""</f>
        <v/>
      </c>
      <c r="AP149" t="str">
        <f>""</f>
        <v/>
      </c>
      <c r="AQ149" t="str">
        <f>""</f>
        <v/>
      </c>
      <c r="AR149" t="str">
        <f>""</f>
        <v/>
      </c>
      <c r="AS149" t="str">
        <f>""</f>
        <v/>
      </c>
      <c r="AT149" t="str">
        <f>""</f>
        <v/>
      </c>
      <c r="AU149" t="str">
        <f>""</f>
        <v/>
      </c>
      <c r="AV149" t="str">
        <f>""</f>
        <v/>
      </c>
      <c r="AW149" t="str">
        <f>""</f>
        <v/>
      </c>
      <c r="AX149" t="str">
        <f>""</f>
        <v/>
      </c>
      <c r="AY149" t="str">
        <f>""</f>
        <v/>
      </c>
      <c r="AZ149" t="str">
        <f>""</f>
        <v/>
      </c>
      <c r="BA149" t="str">
        <f>""</f>
        <v/>
      </c>
    </row>
    <row r="150" spans="2:53" x14ac:dyDescent="0.2">
      <c r="B150" t="str">
        <f>""</f>
        <v/>
      </c>
      <c r="C150" t="str">
        <f>""</f>
        <v/>
      </c>
      <c r="D150" t="str">
        <f>""</f>
        <v/>
      </c>
      <c r="E150" t="str">
        <f>""</f>
        <v/>
      </c>
      <c r="F150" t="str">
        <f>""</f>
        <v/>
      </c>
      <c r="G150" t="str">
        <f>""</f>
        <v/>
      </c>
      <c r="H150" t="str">
        <f>""</f>
        <v/>
      </c>
      <c r="I150" t="str">
        <f>""</f>
        <v/>
      </c>
      <c r="J150" t="str">
        <f>""</f>
        <v/>
      </c>
      <c r="K150" t="str">
        <f>""</f>
        <v/>
      </c>
      <c r="L150" t="str">
        <f>""</f>
        <v/>
      </c>
      <c r="M150" t="str">
        <f>""</f>
        <v/>
      </c>
      <c r="N150" t="str">
        <f>""</f>
        <v/>
      </c>
      <c r="O150" t="str">
        <f>""</f>
        <v/>
      </c>
      <c r="P150" t="str">
        <f>""</f>
        <v/>
      </c>
      <c r="Q150" t="str">
        <f>""</f>
        <v/>
      </c>
      <c r="R150" t="str">
        <f>""</f>
        <v/>
      </c>
      <c r="S150" t="str">
        <f>""</f>
        <v/>
      </c>
      <c r="T150" t="str">
        <f>""</f>
        <v/>
      </c>
      <c r="U150" t="str">
        <f>""</f>
        <v/>
      </c>
      <c r="V150" t="str">
        <f>""</f>
        <v/>
      </c>
      <c r="W150" t="str">
        <f>""</f>
        <v/>
      </c>
      <c r="X150" t="str">
        <f>""</f>
        <v/>
      </c>
      <c r="Y150" t="str">
        <f>""</f>
        <v/>
      </c>
      <c r="Z150" t="str">
        <f>""</f>
        <v/>
      </c>
      <c r="AA150" t="str">
        <f>""</f>
        <v/>
      </c>
      <c r="AB150" t="str">
        <f>""</f>
        <v/>
      </c>
      <c r="AC150" t="str">
        <f>""</f>
        <v/>
      </c>
      <c r="AD150" t="str">
        <f>""</f>
        <v/>
      </c>
      <c r="AE150" t="str">
        <f>""</f>
        <v/>
      </c>
      <c r="AF150" t="str">
        <f>""</f>
        <v/>
      </c>
      <c r="AG150" t="str">
        <f>"[.]"</f>
        <v>[.]</v>
      </c>
      <c r="AH150" t="str">
        <f>""</f>
        <v/>
      </c>
      <c r="AI150" t="str">
        <f>""</f>
        <v/>
      </c>
      <c r="AJ150" t="str">
        <f>""</f>
        <v/>
      </c>
      <c r="AK150" t="str">
        <f>""</f>
        <v/>
      </c>
      <c r="AL150" t="str">
        <f>""</f>
        <v/>
      </c>
      <c r="AM150" t="str">
        <f>""</f>
        <v/>
      </c>
      <c r="AN150" t="str">
        <f>""</f>
        <v/>
      </c>
      <c r="AO150" t="str">
        <f>""</f>
        <v/>
      </c>
      <c r="AP150" t="str">
        <f>""</f>
        <v/>
      </c>
      <c r="AQ150" t="str">
        <f>""</f>
        <v/>
      </c>
      <c r="AR150" t="str">
        <f>""</f>
        <v/>
      </c>
      <c r="AS150" t="str">
        <f>""</f>
        <v/>
      </c>
      <c r="AT150" t="str">
        <f>""</f>
        <v/>
      </c>
      <c r="AU150" t="str">
        <f>""</f>
        <v/>
      </c>
      <c r="AV150" t="str">
        <f>""</f>
        <v/>
      </c>
      <c r="AW150" t="str">
        <f>""</f>
        <v/>
      </c>
      <c r="AX150" t="str">
        <f>""</f>
        <v/>
      </c>
      <c r="AY150" t="str">
        <f>""</f>
        <v/>
      </c>
      <c r="AZ150" t="str">
        <f>""</f>
        <v/>
      </c>
      <c r="BA150" t="str">
        <f>""</f>
        <v/>
      </c>
    </row>
    <row r="151" spans="2:53" x14ac:dyDescent="0.2">
      <c r="B151" t="str">
        <f>"Number of members who left household 1998-2007"</f>
        <v>Number of members who left household 1998-2007</v>
      </c>
      <c r="C151" t="str">
        <f>""</f>
        <v/>
      </c>
      <c r="D151" t="str">
        <f>""</f>
        <v/>
      </c>
      <c r="E151" t="str">
        <f>""</f>
        <v/>
      </c>
      <c r="F151" t="str">
        <f>""</f>
        <v/>
      </c>
      <c r="G151" t="str">
        <f>""</f>
        <v/>
      </c>
      <c r="H151" t="str">
        <f>""</f>
        <v/>
      </c>
      <c r="I151" t="str">
        <f>""</f>
        <v/>
      </c>
      <c r="J151" t="str">
        <f>""</f>
        <v/>
      </c>
      <c r="K151" t="str">
        <f>""</f>
        <v/>
      </c>
      <c r="L151" t="str">
        <f>""</f>
        <v/>
      </c>
      <c r="M151" t="str">
        <f>""</f>
        <v/>
      </c>
      <c r="N151" t="str">
        <f>""</f>
        <v/>
      </c>
      <c r="O151" t="str">
        <f>""</f>
        <v/>
      </c>
      <c r="P151" t="str">
        <f>""</f>
        <v/>
      </c>
      <c r="Q151" t="str">
        <f>""</f>
        <v/>
      </c>
      <c r="R151" t="str">
        <f>""</f>
        <v/>
      </c>
      <c r="S151" t="str">
        <f>""</f>
        <v/>
      </c>
      <c r="T151" t="str">
        <f>""</f>
        <v/>
      </c>
      <c r="U151" t="str">
        <f>""</f>
        <v/>
      </c>
      <c r="V151" t="str">
        <f>""</f>
        <v/>
      </c>
      <c r="W151" t="str">
        <f>""</f>
        <v/>
      </c>
      <c r="X151" t="str">
        <f>""</f>
        <v/>
      </c>
      <c r="Y151" t="str">
        <f>""</f>
        <v/>
      </c>
      <c r="Z151" t="str">
        <f>""</f>
        <v/>
      </c>
      <c r="AA151" t="str">
        <f>""</f>
        <v/>
      </c>
      <c r="AB151" t="str">
        <f>""</f>
        <v/>
      </c>
      <c r="AC151" t="str">
        <f>""</f>
        <v/>
      </c>
      <c r="AD151" t="str">
        <f>""</f>
        <v/>
      </c>
      <c r="AE151" t="str">
        <f>""</f>
        <v/>
      </c>
      <c r="AF151" t="str">
        <f>""</f>
        <v/>
      </c>
      <c r="AG151" t="str">
        <f>""</f>
        <v/>
      </c>
      <c r="AH151" t="str">
        <f>"-0.071*"</f>
        <v>-0.071*</v>
      </c>
      <c r="AI151" t="str">
        <f>""</f>
        <v/>
      </c>
      <c r="AJ151" t="str">
        <f>""</f>
        <v/>
      </c>
      <c r="AK151" t="str">
        <f>""</f>
        <v/>
      </c>
      <c r="AL151" t="str">
        <f>""</f>
        <v/>
      </c>
      <c r="AM151" t="str">
        <f>""</f>
        <v/>
      </c>
      <c r="AN151" t="str">
        <f>""</f>
        <v/>
      </c>
      <c r="AO151" t="str">
        <f>""</f>
        <v/>
      </c>
      <c r="AP151" t="str">
        <f>""</f>
        <v/>
      </c>
      <c r="AQ151" t="str">
        <f>""</f>
        <v/>
      </c>
      <c r="AR151" t="str">
        <f>""</f>
        <v/>
      </c>
      <c r="AS151" t="str">
        <f>""</f>
        <v/>
      </c>
      <c r="AT151" t="str">
        <f>""</f>
        <v/>
      </c>
      <c r="AU151" t="str">
        <f>""</f>
        <v/>
      </c>
      <c r="AV151" t="str">
        <f>""</f>
        <v/>
      </c>
      <c r="AW151" t="str">
        <f>""</f>
        <v/>
      </c>
      <c r="AX151" t="str">
        <f>""</f>
        <v/>
      </c>
      <c r="AY151" t="str">
        <f>""</f>
        <v/>
      </c>
      <c r="AZ151" t="str">
        <f>""</f>
        <v/>
      </c>
      <c r="BA151" t="str">
        <f>""</f>
        <v/>
      </c>
    </row>
    <row r="152" spans="2:53" x14ac:dyDescent="0.2">
      <c r="B152" t="str">
        <f>""</f>
        <v/>
      </c>
      <c r="C152" t="str">
        <f>""</f>
        <v/>
      </c>
      <c r="D152" t="str">
        <f>""</f>
        <v/>
      </c>
      <c r="E152" t="str">
        <f>""</f>
        <v/>
      </c>
      <c r="F152" t="str">
        <f>""</f>
        <v/>
      </c>
      <c r="G152" t="str">
        <f>""</f>
        <v/>
      </c>
      <c r="H152" t="str">
        <f>""</f>
        <v/>
      </c>
      <c r="I152" t="str">
        <f>""</f>
        <v/>
      </c>
      <c r="J152" t="str">
        <f>""</f>
        <v/>
      </c>
      <c r="K152" t="str">
        <f>""</f>
        <v/>
      </c>
      <c r="L152" t="str">
        <f>""</f>
        <v/>
      </c>
      <c r="M152" t="str">
        <f>""</f>
        <v/>
      </c>
      <c r="N152" t="str">
        <f>""</f>
        <v/>
      </c>
      <c r="O152" t="str">
        <f>""</f>
        <v/>
      </c>
      <c r="P152" t="str">
        <f>""</f>
        <v/>
      </c>
      <c r="Q152" t="str">
        <f>""</f>
        <v/>
      </c>
      <c r="R152" t="str">
        <f>""</f>
        <v/>
      </c>
      <c r="S152" t="str">
        <f>""</f>
        <v/>
      </c>
      <c r="T152" t="str">
        <f>""</f>
        <v/>
      </c>
      <c r="U152" t="str">
        <f>""</f>
        <v/>
      </c>
      <c r="V152" t="str">
        <f>""</f>
        <v/>
      </c>
      <c r="W152" t="str">
        <f>""</f>
        <v/>
      </c>
      <c r="X152" t="str">
        <f>""</f>
        <v/>
      </c>
      <c r="Y152" t="str">
        <f>""</f>
        <v/>
      </c>
      <c r="Z152" t="str">
        <f>""</f>
        <v/>
      </c>
      <c r="AA152" t="str">
        <f>""</f>
        <v/>
      </c>
      <c r="AB152" t="str">
        <f>""</f>
        <v/>
      </c>
      <c r="AC152" t="str">
        <f>""</f>
        <v/>
      </c>
      <c r="AD152" t="str">
        <f>""</f>
        <v/>
      </c>
      <c r="AE152" t="str">
        <f>""</f>
        <v/>
      </c>
      <c r="AF152" t="str">
        <f>""</f>
        <v/>
      </c>
      <c r="AG152" t="str">
        <f>""</f>
        <v/>
      </c>
      <c r="AH152" t="str">
        <f>"[0.042]"</f>
        <v>[0.042]</v>
      </c>
      <c r="AI152" t="str">
        <f>""</f>
        <v/>
      </c>
      <c r="AJ152" t="str">
        <f>""</f>
        <v/>
      </c>
      <c r="AK152" t="str">
        <f>""</f>
        <v/>
      </c>
      <c r="AL152" t="str">
        <f>""</f>
        <v/>
      </c>
      <c r="AM152" t="str">
        <f>""</f>
        <v/>
      </c>
      <c r="AN152" t="str">
        <f>""</f>
        <v/>
      </c>
      <c r="AO152" t="str">
        <f>""</f>
        <v/>
      </c>
      <c r="AP152" t="str">
        <f>""</f>
        <v/>
      </c>
      <c r="AQ152" t="str">
        <f>""</f>
        <v/>
      </c>
      <c r="AR152" t="str">
        <f>""</f>
        <v/>
      </c>
      <c r="AS152" t="str">
        <f>""</f>
        <v/>
      </c>
      <c r="AT152" t="str">
        <f>""</f>
        <v/>
      </c>
      <c r="AU152" t="str">
        <f>""</f>
        <v/>
      </c>
      <c r="AV152" t="str">
        <f>""</f>
        <v/>
      </c>
      <c r="AW152" t="str">
        <f>""</f>
        <v/>
      </c>
      <c r="AX152" t="str">
        <f>""</f>
        <v/>
      </c>
      <c r="AY152" t="str">
        <f>""</f>
        <v/>
      </c>
      <c r="AZ152" t="str">
        <f>""</f>
        <v/>
      </c>
      <c r="BA152" t="str">
        <f>""</f>
        <v/>
      </c>
    </row>
    <row r="153" spans="2:53" x14ac:dyDescent="0.2">
      <c r="B153" t="str">
        <f>"Interaction"</f>
        <v>Interaction</v>
      </c>
      <c r="C153" t="str">
        <f>""</f>
        <v/>
      </c>
      <c r="D153" t="str">
        <f>""</f>
        <v/>
      </c>
      <c r="E153" t="str">
        <f>""</f>
        <v/>
      </c>
      <c r="F153" t="str">
        <f>""</f>
        <v/>
      </c>
      <c r="G153" t="str">
        <f>""</f>
        <v/>
      </c>
      <c r="H153" t="str">
        <f>""</f>
        <v/>
      </c>
      <c r="I153" t="str">
        <f>""</f>
        <v/>
      </c>
      <c r="J153" t="str">
        <f>""</f>
        <v/>
      </c>
      <c r="K153" t="str">
        <f>""</f>
        <v/>
      </c>
      <c r="L153" t="str">
        <f>""</f>
        <v/>
      </c>
      <c r="M153" t="str">
        <f>""</f>
        <v/>
      </c>
      <c r="N153" t="str">
        <f>""</f>
        <v/>
      </c>
      <c r="O153" t="str">
        <f>""</f>
        <v/>
      </c>
      <c r="P153" t="str">
        <f>""</f>
        <v/>
      </c>
      <c r="Q153" t="str">
        <f>""</f>
        <v/>
      </c>
      <c r="R153" t="str">
        <f>""</f>
        <v/>
      </c>
      <c r="S153" t="str">
        <f>""</f>
        <v/>
      </c>
      <c r="T153" t="str">
        <f>""</f>
        <v/>
      </c>
      <c r="U153" t="str">
        <f>""</f>
        <v/>
      </c>
      <c r="V153" t="str">
        <f>""</f>
        <v/>
      </c>
      <c r="W153" t="str">
        <f>""</f>
        <v/>
      </c>
      <c r="X153" t="str">
        <f>""</f>
        <v/>
      </c>
      <c r="Y153" t="str">
        <f>""</f>
        <v/>
      </c>
      <c r="Z153" t="str">
        <f>""</f>
        <v/>
      </c>
      <c r="AA153" t="str">
        <f>""</f>
        <v/>
      </c>
      <c r="AB153" t="str">
        <f>""</f>
        <v/>
      </c>
      <c r="AC153" t="str">
        <f>""</f>
        <v/>
      </c>
      <c r="AD153" t="str">
        <f>""</f>
        <v/>
      </c>
      <c r="AE153" t="str">
        <f>""</f>
        <v/>
      </c>
      <c r="AF153" t="str">
        <f>""</f>
        <v/>
      </c>
      <c r="AG153" t="str">
        <f>""</f>
        <v/>
      </c>
      <c r="AH153" t="str">
        <f>"0.000"</f>
        <v>0.000</v>
      </c>
      <c r="AI153" t="str">
        <f>""</f>
        <v/>
      </c>
      <c r="AJ153" t="str">
        <f>""</f>
        <v/>
      </c>
      <c r="AK153" t="str">
        <f>""</f>
        <v/>
      </c>
      <c r="AL153" t="str">
        <f>""</f>
        <v/>
      </c>
      <c r="AM153" t="str">
        <f>""</f>
        <v/>
      </c>
      <c r="AN153" t="str">
        <f>""</f>
        <v/>
      </c>
      <c r="AO153" t="str">
        <f>""</f>
        <v/>
      </c>
      <c r="AP153" t="str">
        <f>""</f>
        <v/>
      </c>
      <c r="AQ153" t="str">
        <f>""</f>
        <v/>
      </c>
      <c r="AR153" t="str">
        <f>""</f>
        <v/>
      </c>
      <c r="AS153" t="str">
        <f>""</f>
        <v/>
      </c>
      <c r="AT153" t="str">
        <f>""</f>
        <v/>
      </c>
      <c r="AU153" t="str">
        <f>""</f>
        <v/>
      </c>
      <c r="AV153" t="str">
        <f>""</f>
        <v/>
      </c>
      <c r="AW153" t="str">
        <f>""</f>
        <v/>
      </c>
      <c r="AX153" t="str">
        <f>""</f>
        <v/>
      </c>
      <c r="AY153" t="str">
        <f>""</f>
        <v/>
      </c>
      <c r="AZ153" t="str">
        <f>""</f>
        <v/>
      </c>
      <c r="BA153" t="str">
        <f>""</f>
        <v/>
      </c>
    </row>
    <row r="154" spans="2:53" x14ac:dyDescent="0.2">
      <c r="B154" t="str">
        <f>""</f>
        <v/>
      </c>
      <c r="C154" t="str">
        <f>""</f>
        <v/>
      </c>
      <c r="D154" t="str">
        <f>""</f>
        <v/>
      </c>
      <c r="E154" t="str">
        <f>""</f>
        <v/>
      </c>
      <c r="F154" t="str">
        <f>""</f>
        <v/>
      </c>
      <c r="G154" t="str">
        <f>""</f>
        <v/>
      </c>
      <c r="H154" t="str">
        <f>""</f>
        <v/>
      </c>
      <c r="I154" t="str">
        <f>""</f>
        <v/>
      </c>
      <c r="J154" t="str">
        <f>""</f>
        <v/>
      </c>
      <c r="K154" t="str">
        <f>""</f>
        <v/>
      </c>
      <c r="L154" t="str">
        <f>""</f>
        <v/>
      </c>
      <c r="M154" t="str">
        <f>""</f>
        <v/>
      </c>
      <c r="N154" t="str">
        <f>""</f>
        <v/>
      </c>
      <c r="O154" t="str">
        <f>""</f>
        <v/>
      </c>
      <c r="P154" t="str">
        <f>""</f>
        <v/>
      </c>
      <c r="Q154" t="str">
        <f>""</f>
        <v/>
      </c>
      <c r="R154" t="str">
        <f>""</f>
        <v/>
      </c>
      <c r="S154" t="str">
        <f>""</f>
        <v/>
      </c>
      <c r="T154" t="str">
        <f>""</f>
        <v/>
      </c>
      <c r="U154" t="str">
        <f>""</f>
        <v/>
      </c>
      <c r="V154" t="str">
        <f>""</f>
        <v/>
      </c>
      <c r="W154" t="str">
        <f>""</f>
        <v/>
      </c>
      <c r="X154" t="str">
        <f>""</f>
        <v/>
      </c>
      <c r="Y154" t="str">
        <f>""</f>
        <v/>
      </c>
      <c r="Z154" t="str">
        <f>""</f>
        <v/>
      </c>
      <c r="AA154" t="str">
        <f>""</f>
        <v/>
      </c>
      <c r="AB154" t="str">
        <f>""</f>
        <v/>
      </c>
      <c r="AC154" t="str">
        <f>""</f>
        <v/>
      </c>
      <c r="AD154" t="str">
        <f>""</f>
        <v/>
      </c>
      <c r="AE154" t="str">
        <f>""</f>
        <v/>
      </c>
      <c r="AF154" t="str">
        <f>""</f>
        <v/>
      </c>
      <c r="AG154" t="str">
        <f>""</f>
        <v/>
      </c>
      <c r="AH154" t="str">
        <f>"[.]"</f>
        <v>[.]</v>
      </c>
      <c r="AI154" t="str">
        <f>""</f>
        <v/>
      </c>
      <c r="AJ154" t="str">
        <f>""</f>
        <v/>
      </c>
      <c r="AK154" t="str">
        <f>""</f>
        <v/>
      </c>
      <c r="AL154" t="str">
        <f>""</f>
        <v/>
      </c>
      <c r="AM154" t="str">
        <f>""</f>
        <v/>
      </c>
      <c r="AN154" t="str">
        <f>""</f>
        <v/>
      </c>
      <c r="AO154" t="str">
        <f>""</f>
        <v/>
      </c>
      <c r="AP154" t="str">
        <f>""</f>
        <v/>
      </c>
      <c r="AQ154" t="str">
        <f>""</f>
        <v/>
      </c>
      <c r="AR154" t="str">
        <f>""</f>
        <v/>
      </c>
      <c r="AS154" t="str">
        <f>""</f>
        <v/>
      </c>
      <c r="AT154" t="str">
        <f>""</f>
        <v/>
      </c>
      <c r="AU154" t="str">
        <f>""</f>
        <v/>
      </c>
      <c r="AV154" t="str">
        <f>""</f>
        <v/>
      </c>
      <c r="AW154" t="str">
        <f>""</f>
        <v/>
      </c>
      <c r="AX154" t="str">
        <f>""</f>
        <v/>
      </c>
      <c r="AY154" t="str">
        <f>""</f>
        <v/>
      </c>
      <c r="AZ154" t="str">
        <f>""</f>
        <v/>
      </c>
      <c r="BA154" t="str">
        <f>""</f>
        <v/>
      </c>
    </row>
    <row r="155" spans="2:53" x14ac:dyDescent="0.2">
      <c r="B155" t="str">
        <f>"Share of household members who left household 1998-2007"</f>
        <v>Share of household members who left household 1998-2007</v>
      </c>
      <c r="C155" t="str">
        <f>""</f>
        <v/>
      </c>
      <c r="D155" t="str">
        <f>""</f>
        <v/>
      </c>
      <c r="E155" t="str">
        <f>""</f>
        <v/>
      </c>
      <c r="F155" t="str">
        <f>""</f>
        <v/>
      </c>
      <c r="G155" t="str">
        <f>""</f>
        <v/>
      </c>
      <c r="H155" t="str">
        <f>""</f>
        <v/>
      </c>
      <c r="I155" t="str">
        <f>""</f>
        <v/>
      </c>
      <c r="J155" t="str">
        <f>""</f>
        <v/>
      </c>
      <c r="K155" t="str">
        <f>""</f>
        <v/>
      </c>
      <c r="L155" t="str">
        <f>""</f>
        <v/>
      </c>
      <c r="M155" t="str">
        <f>""</f>
        <v/>
      </c>
      <c r="N155" t="str">
        <f>""</f>
        <v/>
      </c>
      <c r="O155" t="str">
        <f>""</f>
        <v/>
      </c>
      <c r="P155" t="str">
        <f>""</f>
        <v/>
      </c>
      <c r="Q155" t="str">
        <f>""</f>
        <v/>
      </c>
      <c r="R155" t="str">
        <f>""</f>
        <v/>
      </c>
      <c r="S155" t="str">
        <f>""</f>
        <v/>
      </c>
      <c r="T155" t="str">
        <f>""</f>
        <v/>
      </c>
      <c r="U155" t="str">
        <f>""</f>
        <v/>
      </c>
      <c r="V155" t="str">
        <f>""</f>
        <v/>
      </c>
      <c r="W155" t="str">
        <f>""</f>
        <v/>
      </c>
      <c r="X155" t="str">
        <f>""</f>
        <v/>
      </c>
      <c r="Y155" t="str">
        <f>""</f>
        <v/>
      </c>
      <c r="Z155" t="str">
        <f>""</f>
        <v/>
      </c>
      <c r="AA155" t="str">
        <f>""</f>
        <v/>
      </c>
      <c r="AB155" t="str">
        <f>""</f>
        <v/>
      </c>
      <c r="AC155" t="str">
        <f>""</f>
        <v/>
      </c>
      <c r="AD155" t="str">
        <f>""</f>
        <v/>
      </c>
      <c r="AE155" t="str">
        <f>""</f>
        <v/>
      </c>
      <c r="AF155" t="str">
        <f>""</f>
        <v/>
      </c>
      <c r="AG155" t="str">
        <f>""</f>
        <v/>
      </c>
      <c r="AH155" t="str">
        <f>""</f>
        <v/>
      </c>
      <c r="AI155" t="str">
        <f>"-0.154"</f>
        <v>-0.154</v>
      </c>
      <c r="AJ155" t="str">
        <f>""</f>
        <v/>
      </c>
      <c r="AK155" t="str">
        <f>""</f>
        <v/>
      </c>
      <c r="AL155" t="str">
        <f>""</f>
        <v/>
      </c>
      <c r="AM155" t="str">
        <f>""</f>
        <v/>
      </c>
      <c r="AN155" t="str">
        <f>""</f>
        <v/>
      </c>
      <c r="AO155" t="str">
        <f>""</f>
        <v/>
      </c>
      <c r="AP155" t="str">
        <f>""</f>
        <v/>
      </c>
      <c r="AQ155" t="str">
        <f>""</f>
        <v/>
      </c>
      <c r="AR155" t="str">
        <f>""</f>
        <v/>
      </c>
      <c r="AS155" t="str">
        <f>""</f>
        <v/>
      </c>
      <c r="AT155" t="str">
        <f>""</f>
        <v/>
      </c>
      <c r="AU155" t="str">
        <f>""</f>
        <v/>
      </c>
      <c r="AV155" t="str">
        <f>""</f>
        <v/>
      </c>
      <c r="AW155" t="str">
        <f>""</f>
        <v/>
      </c>
      <c r="AX155" t="str">
        <f>""</f>
        <v/>
      </c>
      <c r="AY155" t="str">
        <f>""</f>
        <v/>
      </c>
      <c r="AZ155" t="str">
        <f>""</f>
        <v/>
      </c>
      <c r="BA155" t="str">
        <f>""</f>
        <v/>
      </c>
    </row>
    <row r="156" spans="2:53" x14ac:dyDescent="0.2">
      <c r="B156" t="str">
        <f>""</f>
        <v/>
      </c>
      <c r="C156" t="str">
        <f>""</f>
        <v/>
      </c>
      <c r="D156" t="str">
        <f>""</f>
        <v/>
      </c>
      <c r="E156" t="str">
        <f>""</f>
        <v/>
      </c>
      <c r="F156" t="str">
        <f>""</f>
        <v/>
      </c>
      <c r="G156" t="str">
        <f>""</f>
        <v/>
      </c>
      <c r="H156" t="str">
        <f>""</f>
        <v/>
      </c>
      <c r="I156" t="str">
        <f>""</f>
        <v/>
      </c>
      <c r="J156" t="str">
        <f>""</f>
        <v/>
      </c>
      <c r="K156" t="str">
        <f>""</f>
        <v/>
      </c>
      <c r="L156" t="str">
        <f>""</f>
        <v/>
      </c>
      <c r="M156" t="str">
        <f>""</f>
        <v/>
      </c>
      <c r="N156" t="str">
        <f>""</f>
        <v/>
      </c>
      <c r="O156" t="str">
        <f>""</f>
        <v/>
      </c>
      <c r="P156" t="str">
        <f>""</f>
        <v/>
      </c>
      <c r="Q156" t="str">
        <f>""</f>
        <v/>
      </c>
      <c r="R156" t="str">
        <f>""</f>
        <v/>
      </c>
      <c r="S156" t="str">
        <f>""</f>
        <v/>
      </c>
      <c r="T156" t="str">
        <f>""</f>
        <v/>
      </c>
      <c r="U156" t="str">
        <f>""</f>
        <v/>
      </c>
      <c r="V156" t="str">
        <f>""</f>
        <v/>
      </c>
      <c r="W156" t="str">
        <f>""</f>
        <v/>
      </c>
      <c r="X156" t="str">
        <f>""</f>
        <v/>
      </c>
      <c r="Y156" t="str">
        <f>""</f>
        <v/>
      </c>
      <c r="Z156" t="str">
        <f>""</f>
        <v/>
      </c>
      <c r="AA156" t="str">
        <f>""</f>
        <v/>
      </c>
      <c r="AB156" t="str">
        <f>""</f>
        <v/>
      </c>
      <c r="AC156" t="str">
        <f>""</f>
        <v/>
      </c>
      <c r="AD156" t="str">
        <f>""</f>
        <v/>
      </c>
      <c r="AE156" t="str">
        <f>""</f>
        <v/>
      </c>
      <c r="AF156" t="str">
        <f>""</f>
        <v/>
      </c>
      <c r="AG156" t="str">
        <f>""</f>
        <v/>
      </c>
      <c r="AH156" t="str">
        <f>""</f>
        <v/>
      </c>
      <c r="AI156" t="str">
        <f>"[0.137]"</f>
        <v>[0.137]</v>
      </c>
      <c r="AJ156" t="str">
        <f>""</f>
        <v/>
      </c>
      <c r="AK156" t="str">
        <f>""</f>
        <v/>
      </c>
      <c r="AL156" t="str">
        <f>""</f>
        <v/>
      </c>
      <c r="AM156" t="str">
        <f>""</f>
        <v/>
      </c>
      <c r="AN156" t="str">
        <f>""</f>
        <v/>
      </c>
      <c r="AO156" t="str">
        <f>""</f>
        <v/>
      </c>
      <c r="AP156" t="str">
        <f>""</f>
        <v/>
      </c>
      <c r="AQ156" t="str">
        <f>""</f>
        <v/>
      </c>
      <c r="AR156" t="str">
        <f>""</f>
        <v/>
      </c>
      <c r="AS156" t="str">
        <f>""</f>
        <v/>
      </c>
      <c r="AT156" t="str">
        <f>""</f>
        <v/>
      </c>
      <c r="AU156" t="str">
        <f>""</f>
        <v/>
      </c>
      <c r="AV156" t="str">
        <f>""</f>
        <v/>
      </c>
      <c r="AW156" t="str">
        <f>""</f>
        <v/>
      </c>
      <c r="AX156" t="str">
        <f>""</f>
        <v/>
      </c>
      <c r="AY156" t="str">
        <f>""</f>
        <v/>
      </c>
      <c r="AZ156" t="str">
        <f>""</f>
        <v/>
      </c>
      <c r="BA156" t="str">
        <f>""</f>
        <v/>
      </c>
    </row>
    <row r="157" spans="2:53" x14ac:dyDescent="0.2">
      <c r="B157" t="str">
        <f>"Interaction"</f>
        <v>Interaction</v>
      </c>
      <c r="C157" t="str">
        <f>""</f>
        <v/>
      </c>
      <c r="D157" t="str">
        <f>""</f>
        <v/>
      </c>
      <c r="E157" t="str">
        <f>""</f>
        <v/>
      </c>
      <c r="F157" t="str">
        <f>""</f>
        <v/>
      </c>
      <c r="G157" t="str">
        <f>""</f>
        <v/>
      </c>
      <c r="H157" t="str">
        <f>""</f>
        <v/>
      </c>
      <c r="I157" t="str">
        <f>""</f>
        <v/>
      </c>
      <c r="J157" t="str">
        <f>""</f>
        <v/>
      </c>
      <c r="K157" t="str">
        <f>""</f>
        <v/>
      </c>
      <c r="L157" t="str">
        <f>""</f>
        <v/>
      </c>
      <c r="M157" t="str">
        <f>""</f>
        <v/>
      </c>
      <c r="N157" t="str">
        <f>""</f>
        <v/>
      </c>
      <c r="O157" t="str">
        <f>""</f>
        <v/>
      </c>
      <c r="P157" t="str">
        <f>""</f>
        <v/>
      </c>
      <c r="Q157" t="str">
        <f>""</f>
        <v/>
      </c>
      <c r="R157" t="str">
        <f>""</f>
        <v/>
      </c>
      <c r="S157" t="str">
        <f>""</f>
        <v/>
      </c>
      <c r="T157" t="str">
        <f>""</f>
        <v/>
      </c>
      <c r="U157" t="str">
        <f>""</f>
        <v/>
      </c>
      <c r="V157" t="str">
        <f>""</f>
        <v/>
      </c>
      <c r="W157" t="str">
        <f>""</f>
        <v/>
      </c>
      <c r="X157" t="str">
        <f>""</f>
        <v/>
      </c>
      <c r="Y157" t="str">
        <f>""</f>
        <v/>
      </c>
      <c r="Z157" t="str">
        <f>""</f>
        <v/>
      </c>
      <c r="AA157" t="str">
        <f>""</f>
        <v/>
      </c>
      <c r="AB157" t="str">
        <f>""</f>
        <v/>
      </c>
      <c r="AC157" t="str">
        <f>""</f>
        <v/>
      </c>
      <c r="AD157" t="str">
        <f>""</f>
        <v/>
      </c>
      <c r="AE157" t="str">
        <f>""</f>
        <v/>
      </c>
      <c r="AF157" t="str">
        <f>""</f>
        <v/>
      </c>
      <c r="AG157" t="str">
        <f>""</f>
        <v/>
      </c>
      <c r="AH157" t="str">
        <f>""</f>
        <v/>
      </c>
      <c r="AI157" t="str">
        <f>"0.000"</f>
        <v>0.000</v>
      </c>
      <c r="AJ157" t="str">
        <f>""</f>
        <v/>
      </c>
      <c r="AK157" t="str">
        <f>""</f>
        <v/>
      </c>
      <c r="AL157" t="str">
        <f>""</f>
        <v/>
      </c>
      <c r="AM157" t="str">
        <f>""</f>
        <v/>
      </c>
      <c r="AN157" t="str">
        <f>""</f>
        <v/>
      </c>
      <c r="AO157" t="str">
        <f>""</f>
        <v/>
      </c>
      <c r="AP157" t="str">
        <f>""</f>
        <v/>
      </c>
      <c r="AQ157" t="str">
        <f>""</f>
        <v/>
      </c>
      <c r="AR157" t="str">
        <f>""</f>
        <v/>
      </c>
      <c r="AS157" t="str">
        <f>""</f>
        <v/>
      </c>
      <c r="AT157" t="str">
        <f>""</f>
        <v/>
      </c>
      <c r="AU157" t="str">
        <f>""</f>
        <v/>
      </c>
      <c r="AV157" t="str">
        <f>""</f>
        <v/>
      </c>
      <c r="AW157" t="str">
        <f>""</f>
        <v/>
      </c>
      <c r="AX157" t="str">
        <f>""</f>
        <v/>
      </c>
      <c r="AY157" t="str">
        <f>""</f>
        <v/>
      </c>
      <c r="AZ157" t="str">
        <f>""</f>
        <v/>
      </c>
      <c r="BA157" t="str">
        <f>""</f>
        <v/>
      </c>
    </row>
    <row r="158" spans="2:53" x14ac:dyDescent="0.2">
      <c r="B158" t="str">
        <f>""</f>
        <v/>
      </c>
      <c r="C158" t="str">
        <f>""</f>
        <v/>
      </c>
      <c r="D158" t="str">
        <f>""</f>
        <v/>
      </c>
      <c r="E158" t="str">
        <f>""</f>
        <v/>
      </c>
      <c r="F158" t="str">
        <f>""</f>
        <v/>
      </c>
      <c r="G158" t="str">
        <f>""</f>
        <v/>
      </c>
      <c r="H158" t="str">
        <f>""</f>
        <v/>
      </c>
      <c r="I158" t="str">
        <f>""</f>
        <v/>
      </c>
      <c r="J158" t="str">
        <f>""</f>
        <v/>
      </c>
      <c r="K158" t="str">
        <f>""</f>
        <v/>
      </c>
      <c r="L158" t="str">
        <f>""</f>
        <v/>
      </c>
      <c r="M158" t="str">
        <f>""</f>
        <v/>
      </c>
      <c r="N158" t="str">
        <f>""</f>
        <v/>
      </c>
      <c r="O158" t="str">
        <f>""</f>
        <v/>
      </c>
      <c r="P158" t="str">
        <f>""</f>
        <v/>
      </c>
      <c r="Q158" t="str">
        <f>""</f>
        <v/>
      </c>
      <c r="R158" t="str">
        <f>""</f>
        <v/>
      </c>
      <c r="S158" t="str">
        <f>""</f>
        <v/>
      </c>
      <c r="T158" t="str">
        <f>""</f>
        <v/>
      </c>
      <c r="U158" t="str">
        <f>""</f>
        <v/>
      </c>
      <c r="V158" t="str">
        <f>""</f>
        <v/>
      </c>
      <c r="W158" t="str">
        <f>""</f>
        <v/>
      </c>
      <c r="X158" t="str">
        <f>""</f>
        <v/>
      </c>
      <c r="Y158" t="str">
        <f>""</f>
        <v/>
      </c>
      <c r="Z158" t="str">
        <f>""</f>
        <v/>
      </c>
      <c r="AA158" t="str">
        <f>""</f>
        <v/>
      </c>
      <c r="AB158" t="str">
        <f>""</f>
        <v/>
      </c>
      <c r="AC158" t="str">
        <f>""</f>
        <v/>
      </c>
      <c r="AD158" t="str">
        <f>""</f>
        <v/>
      </c>
      <c r="AE158" t="str">
        <f>""</f>
        <v/>
      </c>
      <c r="AF158" t="str">
        <f>""</f>
        <v/>
      </c>
      <c r="AG158" t="str">
        <f>""</f>
        <v/>
      </c>
      <c r="AH158" t="str">
        <f>""</f>
        <v/>
      </c>
      <c r="AI158" t="str">
        <f>"[.]"</f>
        <v>[.]</v>
      </c>
      <c r="AJ158" t="str">
        <f>""</f>
        <v/>
      </c>
      <c r="AK158" t="str">
        <f>""</f>
        <v/>
      </c>
      <c r="AL158" t="str">
        <f>""</f>
        <v/>
      </c>
      <c r="AM158" t="str">
        <f>""</f>
        <v/>
      </c>
      <c r="AN158" t="str">
        <f>""</f>
        <v/>
      </c>
      <c r="AO158" t="str">
        <f>""</f>
        <v/>
      </c>
      <c r="AP158" t="str">
        <f>""</f>
        <v/>
      </c>
      <c r="AQ158" t="str">
        <f>""</f>
        <v/>
      </c>
      <c r="AR158" t="str">
        <f>""</f>
        <v/>
      </c>
      <c r="AS158" t="str">
        <f>""</f>
        <v/>
      </c>
      <c r="AT158" t="str">
        <f>""</f>
        <v/>
      </c>
      <c r="AU158" t="str">
        <f>""</f>
        <v/>
      </c>
      <c r="AV158" t="str">
        <f>""</f>
        <v/>
      </c>
      <c r="AW158" t="str">
        <f>""</f>
        <v/>
      </c>
      <c r="AX158" t="str">
        <f>""</f>
        <v/>
      </c>
      <c r="AY158" t="str">
        <f>""</f>
        <v/>
      </c>
      <c r="AZ158" t="str">
        <f>""</f>
        <v/>
      </c>
      <c r="BA158" t="str">
        <f>""</f>
        <v/>
      </c>
    </row>
    <row r="159" spans="2:53" x14ac:dyDescent="0.2">
      <c r="B159" t="str">
        <f>"Number of years that household had a theft of crops for a household"</f>
        <v>Number of years that household had a theft of crops for a household</v>
      </c>
      <c r="C159" t="str">
        <f>""</f>
        <v/>
      </c>
      <c r="D159" t="str">
        <f>""</f>
        <v/>
      </c>
      <c r="E159" t="str">
        <f>""</f>
        <v/>
      </c>
      <c r="F159" t="str">
        <f>""</f>
        <v/>
      </c>
      <c r="G159" t="str">
        <f>""</f>
        <v/>
      </c>
      <c r="H159" t="str">
        <f>""</f>
        <v/>
      </c>
      <c r="I159" t="str">
        <f>""</f>
        <v/>
      </c>
      <c r="J159" t="str">
        <f>""</f>
        <v/>
      </c>
      <c r="K159" t="str">
        <f>""</f>
        <v/>
      </c>
      <c r="L159" t="str">
        <f>""</f>
        <v/>
      </c>
      <c r="M159" t="str">
        <f>""</f>
        <v/>
      </c>
      <c r="N159" t="str">
        <f>""</f>
        <v/>
      </c>
      <c r="O159" t="str">
        <f>""</f>
        <v/>
      </c>
      <c r="P159" t="str">
        <f>""</f>
        <v/>
      </c>
      <c r="Q159" t="str">
        <f>""</f>
        <v/>
      </c>
      <c r="R159" t="str">
        <f>""</f>
        <v/>
      </c>
      <c r="S159" t="str">
        <f>""</f>
        <v/>
      </c>
      <c r="T159" t="str">
        <f>""</f>
        <v/>
      </c>
      <c r="U159" t="str">
        <f>""</f>
        <v/>
      </c>
      <c r="V159" t="str">
        <f>""</f>
        <v/>
      </c>
      <c r="W159" t="str">
        <f>""</f>
        <v/>
      </c>
      <c r="X159" t="str">
        <f>""</f>
        <v/>
      </c>
      <c r="Y159" t="str">
        <f>""</f>
        <v/>
      </c>
      <c r="Z159" t="str">
        <f>""</f>
        <v/>
      </c>
      <c r="AA159" t="str">
        <f>""</f>
        <v/>
      </c>
      <c r="AB159" t="str">
        <f>""</f>
        <v/>
      </c>
      <c r="AC159" t="str">
        <f>""</f>
        <v/>
      </c>
      <c r="AD159" t="str">
        <f>""</f>
        <v/>
      </c>
      <c r="AE159" t="str">
        <f>""</f>
        <v/>
      </c>
      <c r="AF159" t="str">
        <f>""</f>
        <v/>
      </c>
      <c r="AG159" t="str">
        <f>""</f>
        <v/>
      </c>
      <c r="AH159" t="str">
        <f>""</f>
        <v/>
      </c>
      <c r="AI159" t="str">
        <f>""</f>
        <v/>
      </c>
      <c r="AJ159" t="str">
        <f>"0.039"</f>
        <v>0.039</v>
      </c>
      <c r="AK159" t="str">
        <f>"0.028"</f>
        <v>0.028</v>
      </c>
      <c r="AL159" t="str">
        <f>"0.020"</f>
        <v>0.020</v>
      </c>
      <c r="AM159" t="str">
        <f>""</f>
        <v/>
      </c>
      <c r="AN159" t="str">
        <f>""</f>
        <v/>
      </c>
      <c r="AO159" t="str">
        <f>""</f>
        <v/>
      </c>
      <c r="AP159" t="str">
        <f>""</f>
        <v/>
      </c>
      <c r="AQ159" t="str">
        <f>""</f>
        <v/>
      </c>
      <c r="AR159" t="str">
        <f>""</f>
        <v/>
      </c>
      <c r="AS159" t="str">
        <f>""</f>
        <v/>
      </c>
      <c r="AT159" t="str">
        <f>""</f>
        <v/>
      </c>
      <c r="AU159" t="str">
        <f>""</f>
        <v/>
      </c>
      <c r="AV159" t="str">
        <f>""</f>
        <v/>
      </c>
      <c r="AW159" t="str">
        <f>""</f>
        <v/>
      </c>
      <c r="AX159" t="str">
        <f>""</f>
        <v/>
      </c>
      <c r="AY159" t="str">
        <f>""</f>
        <v/>
      </c>
      <c r="AZ159" t="str">
        <f>""</f>
        <v/>
      </c>
      <c r="BA159" t="str">
        <f>""</f>
        <v/>
      </c>
    </row>
    <row r="160" spans="2:53" x14ac:dyDescent="0.2">
      <c r="B160" t="str">
        <f>""</f>
        <v/>
      </c>
      <c r="C160" t="str">
        <f>""</f>
        <v/>
      </c>
      <c r="D160" t="str">
        <f>""</f>
        <v/>
      </c>
      <c r="E160" t="str">
        <f>""</f>
        <v/>
      </c>
      <c r="F160" t="str">
        <f>""</f>
        <v/>
      </c>
      <c r="G160" t="str">
        <f>""</f>
        <v/>
      </c>
      <c r="H160" t="str">
        <f>""</f>
        <v/>
      </c>
      <c r="I160" t="str">
        <f>""</f>
        <v/>
      </c>
      <c r="J160" t="str">
        <f>""</f>
        <v/>
      </c>
      <c r="K160" t="str">
        <f>""</f>
        <v/>
      </c>
      <c r="L160" t="str">
        <f>""</f>
        <v/>
      </c>
      <c r="M160" t="str">
        <f>""</f>
        <v/>
      </c>
      <c r="N160" t="str">
        <f>""</f>
        <v/>
      </c>
      <c r="O160" t="str">
        <f>""</f>
        <v/>
      </c>
      <c r="P160" t="str">
        <f>""</f>
        <v/>
      </c>
      <c r="Q160" t="str">
        <f>""</f>
        <v/>
      </c>
      <c r="R160" t="str">
        <f>""</f>
        <v/>
      </c>
      <c r="S160" t="str">
        <f>""</f>
        <v/>
      </c>
      <c r="T160" t="str">
        <f>""</f>
        <v/>
      </c>
      <c r="U160" t="str">
        <f>""</f>
        <v/>
      </c>
      <c r="V160" t="str">
        <f>""</f>
        <v/>
      </c>
      <c r="W160" t="str">
        <f>""</f>
        <v/>
      </c>
      <c r="X160" t="str">
        <f>""</f>
        <v/>
      </c>
      <c r="Y160" t="str">
        <f>""</f>
        <v/>
      </c>
      <c r="Z160" t="str">
        <f>""</f>
        <v/>
      </c>
      <c r="AA160" t="str">
        <f>""</f>
        <v/>
      </c>
      <c r="AB160" t="str">
        <f>""</f>
        <v/>
      </c>
      <c r="AC160" t="str">
        <f>""</f>
        <v/>
      </c>
      <c r="AD160" t="str">
        <f>""</f>
        <v/>
      </c>
      <c r="AE160" t="str">
        <f>""</f>
        <v/>
      </c>
      <c r="AF160" t="str">
        <f>""</f>
        <v/>
      </c>
      <c r="AG160" t="str">
        <f>""</f>
        <v/>
      </c>
      <c r="AH160" t="str">
        <f>""</f>
        <v/>
      </c>
      <c r="AI160" t="str">
        <f>""</f>
        <v/>
      </c>
      <c r="AJ160" t="str">
        <f>"[0.033]"</f>
        <v>[0.033]</v>
      </c>
      <c r="AK160" t="str">
        <f>"[0.033]"</f>
        <v>[0.033]</v>
      </c>
      <c r="AL160" t="str">
        <f>"[0.034]"</f>
        <v>[0.034]</v>
      </c>
      <c r="AM160" t="str">
        <f>""</f>
        <v/>
      </c>
      <c r="AN160" t="str">
        <f>""</f>
        <v/>
      </c>
      <c r="AO160" t="str">
        <f>""</f>
        <v/>
      </c>
      <c r="AP160" t="str">
        <f>""</f>
        <v/>
      </c>
      <c r="AQ160" t="str">
        <f>""</f>
        <v/>
      </c>
      <c r="AR160" t="str">
        <f>""</f>
        <v/>
      </c>
      <c r="AS160" t="str">
        <f>""</f>
        <v/>
      </c>
      <c r="AT160" t="str">
        <f>""</f>
        <v/>
      </c>
      <c r="AU160" t="str">
        <f>""</f>
        <v/>
      </c>
      <c r="AV160" t="str">
        <f>""</f>
        <v/>
      </c>
      <c r="AW160" t="str">
        <f>""</f>
        <v/>
      </c>
      <c r="AX160" t="str">
        <f>""</f>
        <v/>
      </c>
      <c r="AY160" t="str">
        <f>""</f>
        <v/>
      </c>
      <c r="AZ160" t="str">
        <f>""</f>
        <v/>
      </c>
      <c r="BA160" t="str">
        <f>""</f>
        <v/>
      </c>
    </row>
    <row r="161" spans="2:53" x14ac:dyDescent="0.2">
      <c r="B161" t="str">
        <f>"At least 1 person left the household in a given year (yes=1)"</f>
        <v>At least 1 person left the household in a given year (yes=1)</v>
      </c>
      <c r="C161" t="str">
        <f>""</f>
        <v/>
      </c>
      <c r="D161" t="str">
        <f>""</f>
        <v/>
      </c>
      <c r="E161" t="str">
        <f>""</f>
        <v/>
      </c>
      <c r="F161" t="str">
        <f>""</f>
        <v/>
      </c>
      <c r="G161" t="str">
        <f>""</f>
        <v/>
      </c>
      <c r="H161" t="str">
        <f>""</f>
        <v/>
      </c>
      <c r="I161" t="str">
        <f>""</f>
        <v/>
      </c>
      <c r="J161" t="str">
        <f>""</f>
        <v/>
      </c>
      <c r="K161" t="str">
        <f>""</f>
        <v/>
      </c>
      <c r="L161" t="str">
        <f>""</f>
        <v/>
      </c>
      <c r="M161" t="str">
        <f>""</f>
        <v/>
      </c>
      <c r="N161" t="str">
        <f>""</f>
        <v/>
      </c>
      <c r="O161" t="str">
        <f>""</f>
        <v/>
      </c>
      <c r="P161" t="str">
        <f>""</f>
        <v/>
      </c>
      <c r="Q161" t="str">
        <f>""</f>
        <v/>
      </c>
      <c r="R161" t="str">
        <f>""</f>
        <v/>
      </c>
      <c r="S161" t="str">
        <f>""</f>
        <v/>
      </c>
      <c r="T161" t="str">
        <f>""</f>
        <v/>
      </c>
      <c r="U161" t="str">
        <f>""</f>
        <v/>
      </c>
      <c r="V161" t="str">
        <f>""</f>
        <v/>
      </c>
      <c r="W161" t="str">
        <f>""</f>
        <v/>
      </c>
      <c r="X161" t="str">
        <f>""</f>
        <v/>
      </c>
      <c r="Y161" t="str">
        <f>""</f>
        <v/>
      </c>
      <c r="Z161" t="str">
        <f>""</f>
        <v/>
      </c>
      <c r="AA161" t="str">
        <f>""</f>
        <v/>
      </c>
      <c r="AB161" t="str">
        <f>""</f>
        <v/>
      </c>
      <c r="AC161" t="str">
        <f>""</f>
        <v/>
      </c>
      <c r="AD161" t="str">
        <f>""</f>
        <v/>
      </c>
      <c r="AE161" t="str">
        <f>""</f>
        <v/>
      </c>
      <c r="AF161" t="str">
        <f>""</f>
        <v/>
      </c>
      <c r="AG161" t="str">
        <f>""</f>
        <v/>
      </c>
      <c r="AH161" t="str">
        <f>""</f>
        <v/>
      </c>
      <c r="AI161" t="str">
        <f>""</f>
        <v/>
      </c>
      <c r="AJ161" t="str">
        <f>"0.048"</f>
        <v>0.048</v>
      </c>
      <c r="AK161" t="str">
        <f>""</f>
        <v/>
      </c>
      <c r="AL161" t="str">
        <f>""</f>
        <v/>
      </c>
      <c r="AM161" t="str">
        <f>""</f>
        <v/>
      </c>
      <c r="AN161" t="str">
        <f>""</f>
        <v/>
      </c>
      <c r="AO161" t="str">
        <f>""</f>
        <v/>
      </c>
      <c r="AP161" t="str">
        <f>""</f>
        <v/>
      </c>
      <c r="AQ161" t="str">
        <f>""</f>
        <v/>
      </c>
      <c r="AR161" t="str">
        <f>""</f>
        <v/>
      </c>
      <c r="AS161" t="str">
        <f>""</f>
        <v/>
      </c>
      <c r="AT161" t="str">
        <f>""</f>
        <v/>
      </c>
      <c r="AU161" t="str">
        <f>""</f>
        <v/>
      </c>
      <c r="AV161" t="str">
        <f>""</f>
        <v/>
      </c>
      <c r="AW161" t="str">
        <f>""</f>
        <v/>
      </c>
      <c r="AX161" t="str">
        <f>""</f>
        <v/>
      </c>
      <c r="AY161" t="str">
        <f>""</f>
        <v/>
      </c>
      <c r="AZ161" t="str">
        <f>""</f>
        <v/>
      </c>
      <c r="BA161" t="str">
        <f>""</f>
        <v/>
      </c>
    </row>
    <row r="162" spans="2:53" x14ac:dyDescent="0.2">
      <c r="B162" t="str">
        <f>""</f>
        <v/>
      </c>
      <c r="C162" t="str">
        <f>""</f>
        <v/>
      </c>
      <c r="D162" t="str">
        <f>""</f>
        <v/>
      </c>
      <c r="E162" t="str">
        <f>""</f>
        <v/>
      </c>
      <c r="F162" t="str">
        <f>""</f>
        <v/>
      </c>
      <c r="G162" t="str">
        <f>""</f>
        <v/>
      </c>
      <c r="H162" t="str">
        <f>""</f>
        <v/>
      </c>
      <c r="I162" t="str">
        <f>""</f>
        <v/>
      </c>
      <c r="J162" t="str">
        <f>""</f>
        <v/>
      </c>
      <c r="K162" t="str">
        <f>""</f>
        <v/>
      </c>
      <c r="L162" t="str">
        <f>""</f>
        <v/>
      </c>
      <c r="M162" t="str">
        <f>""</f>
        <v/>
      </c>
      <c r="N162" t="str">
        <f>""</f>
        <v/>
      </c>
      <c r="O162" t="str">
        <f>""</f>
        <v/>
      </c>
      <c r="P162" t="str">
        <f>""</f>
        <v/>
      </c>
      <c r="Q162" t="str">
        <f>""</f>
        <v/>
      </c>
      <c r="R162" t="str">
        <f>""</f>
        <v/>
      </c>
      <c r="S162" t="str">
        <f>""</f>
        <v/>
      </c>
      <c r="T162" t="str">
        <f>""</f>
        <v/>
      </c>
      <c r="U162" t="str">
        <f>""</f>
        <v/>
      </c>
      <c r="V162" t="str">
        <f>""</f>
        <v/>
      </c>
      <c r="W162" t="str">
        <f>""</f>
        <v/>
      </c>
      <c r="X162" t="str">
        <f>""</f>
        <v/>
      </c>
      <c r="Y162" t="str">
        <f>""</f>
        <v/>
      </c>
      <c r="Z162" t="str">
        <f>""</f>
        <v/>
      </c>
      <c r="AA162" t="str">
        <f>""</f>
        <v/>
      </c>
      <c r="AB162" t="str">
        <f>""</f>
        <v/>
      </c>
      <c r="AC162" t="str">
        <f>""</f>
        <v/>
      </c>
      <c r="AD162" t="str">
        <f>""</f>
        <v/>
      </c>
      <c r="AE162" t="str">
        <f>""</f>
        <v/>
      </c>
      <c r="AF162" t="str">
        <f>""</f>
        <v/>
      </c>
      <c r="AG162" t="str">
        <f>""</f>
        <v/>
      </c>
      <c r="AH162" t="str">
        <f>""</f>
        <v/>
      </c>
      <c r="AI162" t="str">
        <f>""</f>
        <v/>
      </c>
      <c r="AJ162" t="str">
        <f>"[0.082]"</f>
        <v>[0.082]</v>
      </c>
      <c r="AK162" t="str">
        <f>""</f>
        <v/>
      </c>
      <c r="AL162" t="str">
        <f>""</f>
        <v/>
      </c>
      <c r="AM162" t="str">
        <f>""</f>
        <v/>
      </c>
      <c r="AN162" t="str">
        <f>""</f>
        <v/>
      </c>
      <c r="AO162" t="str">
        <f>""</f>
        <v/>
      </c>
      <c r="AP162" t="str">
        <f>""</f>
        <v/>
      </c>
      <c r="AQ162" t="str">
        <f>""</f>
        <v/>
      </c>
      <c r="AR162" t="str">
        <f>""</f>
        <v/>
      </c>
      <c r="AS162" t="str">
        <f>""</f>
        <v/>
      </c>
      <c r="AT162" t="str">
        <f>""</f>
        <v/>
      </c>
      <c r="AU162" t="str">
        <f>""</f>
        <v/>
      </c>
      <c r="AV162" t="str">
        <f>""</f>
        <v/>
      </c>
      <c r="AW162" t="str">
        <f>""</f>
        <v/>
      </c>
      <c r="AX162" t="str">
        <f>""</f>
        <v/>
      </c>
      <c r="AY162" t="str">
        <f>""</f>
        <v/>
      </c>
      <c r="AZ162" t="str">
        <f>""</f>
        <v/>
      </c>
      <c r="BA162" t="str">
        <f>""</f>
        <v/>
      </c>
    </row>
    <row r="163" spans="2:53" x14ac:dyDescent="0.2">
      <c r="B163" t="str">
        <f>"Interaction"</f>
        <v>Interaction</v>
      </c>
      <c r="C163" t="str">
        <f>""</f>
        <v/>
      </c>
      <c r="D163" t="str">
        <f>""</f>
        <v/>
      </c>
      <c r="E163" t="str">
        <f>""</f>
        <v/>
      </c>
      <c r="F163" t="str">
        <f>""</f>
        <v/>
      </c>
      <c r="G163" t="str">
        <f>""</f>
        <v/>
      </c>
      <c r="H163" t="str">
        <f>""</f>
        <v/>
      </c>
      <c r="I163" t="str">
        <f>""</f>
        <v/>
      </c>
      <c r="J163" t="str">
        <f>""</f>
        <v/>
      </c>
      <c r="K163" t="str">
        <f>""</f>
        <v/>
      </c>
      <c r="L163" t="str">
        <f>""</f>
        <v/>
      </c>
      <c r="M163" t="str">
        <f>""</f>
        <v/>
      </c>
      <c r="N163" t="str">
        <f>""</f>
        <v/>
      </c>
      <c r="O163" t="str">
        <f>""</f>
        <v/>
      </c>
      <c r="P163" t="str">
        <f>""</f>
        <v/>
      </c>
      <c r="Q163" t="str">
        <f>""</f>
        <v/>
      </c>
      <c r="R163" t="str">
        <f>""</f>
        <v/>
      </c>
      <c r="S163" t="str">
        <f>""</f>
        <v/>
      </c>
      <c r="T163" t="str">
        <f>""</f>
        <v/>
      </c>
      <c r="U163" t="str">
        <f>""</f>
        <v/>
      </c>
      <c r="V163" t="str">
        <f>""</f>
        <v/>
      </c>
      <c r="W163" t="str">
        <f>""</f>
        <v/>
      </c>
      <c r="X163" t="str">
        <f>""</f>
        <v/>
      </c>
      <c r="Y163" t="str">
        <f>""</f>
        <v/>
      </c>
      <c r="Z163" t="str">
        <f>""</f>
        <v/>
      </c>
      <c r="AA163" t="str">
        <f>""</f>
        <v/>
      </c>
      <c r="AB163" t="str">
        <f>""</f>
        <v/>
      </c>
      <c r="AC163" t="str">
        <f>""</f>
        <v/>
      </c>
      <c r="AD163" t="str">
        <f>""</f>
        <v/>
      </c>
      <c r="AE163" t="str">
        <f>""</f>
        <v/>
      </c>
      <c r="AF163" t="str">
        <f>""</f>
        <v/>
      </c>
      <c r="AG163" t="str">
        <f>""</f>
        <v/>
      </c>
      <c r="AH163" t="str">
        <f>""</f>
        <v/>
      </c>
      <c r="AI163" t="str">
        <f>""</f>
        <v/>
      </c>
      <c r="AJ163" t="str">
        <f>"-0.109"</f>
        <v>-0.109</v>
      </c>
      <c r="AK163" t="str">
        <f>""</f>
        <v/>
      </c>
      <c r="AL163" t="str">
        <f>""</f>
        <v/>
      </c>
      <c r="AM163" t="str">
        <f>""</f>
        <v/>
      </c>
      <c r="AN163" t="str">
        <f>""</f>
        <v/>
      </c>
      <c r="AO163" t="str">
        <f>""</f>
        <v/>
      </c>
      <c r="AP163" t="str">
        <f>""</f>
        <v/>
      </c>
      <c r="AQ163" t="str">
        <f>""</f>
        <v/>
      </c>
      <c r="AR163" t="str">
        <f>""</f>
        <v/>
      </c>
      <c r="AS163" t="str">
        <f>""</f>
        <v/>
      </c>
      <c r="AT163" t="str">
        <f>""</f>
        <v/>
      </c>
      <c r="AU163" t="str">
        <f>""</f>
        <v/>
      </c>
      <c r="AV163" t="str">
        <f>""</f>
        <v/>
      </c>
      <c r="AW163" t="str">
        <f>""</f>
        <v/>
      </c>
      <c r="AX163" t="str">
        <f>""</f>
        <v/>
      </c>
      <c r="AY163" t="str">
        <f>""</f>
        <v/>
      </c>
      <c r="AZ163" t="str">
        <f>""</f>
        <v/>
      </c>
      <c r="BA163" t="str">
        <f>""</f>
        <v/>
      </c>
    </row>
    <row r="164" spans="2:53" x14ac:dyDescent="0.2">
      <c r="B164" t="str">
        <f>""</f>
        <v/>
      </c>
      <c r="C164" t="str">
        <f>""</f>
        <v/>
      </c>
      <c r="D164" t="str">
        <f>""</f>
        <v/>
      </c>
      <c r="E164" t="str">
        <f>""</f>
        <v/>
      </c>
      <c r="F164" t="str">
        <f>""</f>
        <v/>
      </c>
      <c r="G164" t="str">
        <f>""</f>
        <v/>
      </c>
      <c r="H164" t="str">
        <f>""</f>
        <v/>
      </c>
      <c r="I164" t="str">
        <f>""</f>
        <v/>
      </c>
      <c r="J164" t="str">
        <f>""</f>
        <v/>
      </c>
      <c r="K164" t="str">
        <f>""</f>
        <v/>
      </c>
      <c r="L164" t="str">
        <f>""</f>
        <v/>
      </c>
      <c r="M164" t="str">
        <f>""</f>
        <v/>
      </c>
      <c r="N164" t="str">
        <f>""</f>
        <v/>
      </c>
      <c r="O164" t="str">
        <f>""</f>
        <v/>
      </c>
      <c r="P164" t="str">
        <f>""</f>
        <v/>
      </c>
      <c r="Q164" t="str">
        <f>""</f>
        <v/>
      </c>
      <c r="R164" t="str">
        <f>""</f>
        <v/>
      </c>
      <c r="S164" t="str">
        <f>""</f>
        <v/>
      </c>
      <c r="T164" t="str">
        <f>""</f>
        <v/>
      </c>
      <c r="U164" t="str">
        <f>""</f>
        <v/>
      </c>
      <c r="V164" t="str">
        <f>""</f>
        <v/>
      </c>
      <c r="W164" t="str">
        <f>""</f>
        <v/>
      </c>
      <c r="X164" t="str">
        <f>""</f>
        <v/>
      </c>
      <c r="Y164" t="str">
        <f>""</f>
        <v/>
      </c>
      <c r="Z164" t="str">
        <f>""</f>
        <v/>
      </c>
      <c r="AA164" t="str">
        <f>""</f>
        <v/>
      </c>
      <c r="AB164" t="str">
        <f>""</f>
        <v/>
      </c>
      <c r="AC164" t="str">
        <f>""</f>
        <v/>
      </c>
      <c r="AD164" t="str">
        <f>""</f>
        <v/>
      </c>
      <c r="AE164" t="str">
        <f>""</f>
        <v/>
      </c>
      <c r="AF164" t="str">
        <f>""</f>
        <v/>
      </c>
      <c r="AG164" t="str">
        <f>""</f>
        <v/>
      </c>
      <c r="AH164" t="str">
        <f>""</f>
        <v/>
      </c>
      <c r="AI164" t="str">
        <f>""</f>
        <v/>
      </c>
      <c r="AJ164" t="str">
        <f>"[0.076]"</f>
        <v>[0.076]</v>
      </c>
      <c r="AK164" t="str">
        <f>""</f>
        <v/>
      </c>
      <c r="AL164" t="str">
        <f>""</f>
        <v/>
      </c>
      <c r="AM164" t="str">
        <f>""</f>
        <v/>
      </c>
      <c r="AN164" t="str">
        <f>""</f>
        <v/>
      </c>
      <c r="AO164" t="str">
        <f>""</f>
        <v/>
      </c>
      <c r="AP164" t="str">
        <f>""</f>
        <v/>
      </c>
      <c r="AQ164" t="str">
        <f>""</f>
        <v/>
      </c>
      <c r="AR164" t="str">
        <f>""</f>
        <v/>
      </c>
      <c r="AS164" t="str">
        <f>""</f>
        <v/>
      </c>
      <c r="AT164" t="str">
        <f>""</f>
        <v/>
      </c>
      <c r="AU164" t="str">
        <f>""</f>
        <v/>
      </c>
      <c r="AV164" t="str">
        <f>""</f>
        <v/>
      </c>
      <c r="AW164" t="str">
        <f>""</f>
        <v/>
      </c>
      <c r="AX164" t="str">
        <f>""</f>
        <v/>
      </c>
      <c r="AY164" t="str">
        <f>""</f>
        <v/>
      </c>
      <c r="AZ164" t="str">
        <f>""</f>
        <v/>
      </c>
      <c r="BA164" t="str">
        <f>""</f>
        <v/>
      </c>
    </row>
    <row r="165" spans="2:53" x14ac:dyDescent="0.2">
      <c r="B165" t="str">
        <f>"Number of members who left household 1998-2007"</f>
        <v>Number of members who left household 1998-2007</v>
      </c>
      <c r="C165" t="str">
        <f>""</f>
        <v/>
      </c>
      <c r="D165" t="str">
        <f>""</f>
        <v/>
      </c>
      <c r="E165" t="str">
        <f>""</f>
        <v/>
      </c>
      <c r="F165" t="str">
        <f>""</f>
        <v/>
      </c>
      <c r="G165" t="str">
        <f>""</f>
        <v/>
      </c>
      <c r="H165" t="str">
        <f>""</f>
        <v/>
      </c>
      <c r="I165" t="str">
        <f>""</f>
        <v/>
      </c>
      <c r="J165" t="str">
        <f>""</f>
        <v/>
      </c>
      <c r="K165" t="str">
        <f>""</f>
        <v/>
      </c>
      <c r="L165" t="str">
        <f>""</f>
        <v/>
      </c>
      <c r="M165" t="str">
        <f>""</f>
        <v/>
      </c>
      <c r="N165" t="str">
        <f>""</f>
        <v/>
      </c>
      <c r="O165" t="str">
        <f>""</f>
        <v/>
      </c>
      <c r="P165" t="str">
        <f>""</f>
        <v/>
      </c>
      <c r="Q165" t="str">
        <f>""</f>
        <v/>
      </c>
      <c r="R165" t="str">
        <f>""</f>
        <v/>
      </c>
      <c r="S165" t="str">
        <f>""</f>
        <v/>
      </c>
      <c r="T165" t="str">
        <f>""</f>
        <v/>
      </c>
      <c r="U165" t="str">
        <f>""</f>
        <v/>
      </c>
      <c r="V165" t="str">
        <f>""</f>
        <v/>
      </c>
      <c r="W165" t="str">
        <f>""</f>
        <v/>
      </c>
      <c r="X165" t="str">
        <f>""</f>
        <v/>
      </c>
      <c r="Y165" t="str">
        <f>""</f>
        <v/>
      </c>
      <c r="Z165" t="str">
        <f>""</f>
        <v/>
      </c>
      <c r="AA165" t="str">
        <f>""</f>
        <v/>
      </c>
      <c r="AB165" t="str">
        <f>""</f>
        <v/>
      </c>
      <c r="AC165" t="str">
        <f>""</f>
        <v/>
      </c>
      <c r="AD165" t="str">
        <f>""</f>
        <v/>
      </c>
      <c r="AE165" t="str">
        <f>""</f>
        <v/>
      </c>
      <c r="AF165" t="str">
        <f>""</f>
        <v/>
      </c>
      <c r="AG165" t="str">
        <f>""</f>
        <v/>
      </c>
      <c r="AH165" t="str">
        <f>""</f>
        <v/>
      </c>
      <c r="AI165" t="str">
        <f>""</f>
        <v/>
      </c>
      <c r="AJ165" t="str">
        <f>""</f>
        <v/>
      </c>
      <c r="AK165" t="str">
        <f>"-0.018"</f>
        <v>-0.018</v>
      </c>
      <c r="AL165" t="str">
        <f>""</f>
        <v/>
      </c>
      <c r="AM165" t="str">
        <f>""</f>
        <v/>
      </c>
      <c r="AN165" t="str">
        <f>""</f>
        <v/>
      </c>
      <c r="AO165" t="str">
        <f>""</f>
        <v/>
      </c>
      <c r="AP165" t="str">
        <f>""</f>
        <v/>
      </c>
      <c r="AQ165" t="str">
        <f>""</f>
        <v/>
      </c>
      <c r="AR165" t="str">
        <f>""</f>
        <v/>
      </c>
      <c r="AS165" t="str">
        <f>""</f>
        <v/>
      </c>
      <c r="AT165" t="str">
        <f>""</f>
        <v/>
      </c>
      <c r="AU165" t="str">
        <f>""</f>
        <v/>
      </c>
      <c r="AV165" t="str">
        <f>""</f>
        <v/>
      </c>
      <c r="AW165" t="str">
        <f>""</f>
        <v/>
      </c>
      <c r="AX165" t="str">
        <f>""</f>
        <v/>
      </c>
      <c r="AY165" t="str">
        <f>""</f>
        <v/>
      </c>
      <c r="AZ165" t="str">
        <f>""</f>
        <v/>
      </c>
      <c r="BA165" t="str">
        <f>""</f>
        <v/>
      </c>
    </row>
    <row r="166" spans="2:53" x14ac:dyDescent="0.2">
      <c r="B166" t="str">
        <f>""</f>
        <v/>
      </c>
      <c r="C166" t="str">
        <f>""</f>
        <v/>
      </c>
      <c r="D166" t="str">
        <f>""</f>
        <v/>
      </c>
      <c r="E166" t="str">
        <f>""</f>
        <v/>
      </c>
      <c r="F166" t="str">
        <f>""</f>
        <v/>
      </c>
      <c r="G166" t="str">
        <f>""</f>
        <v/>
      </c>
      <c r="H166" t="str">
        <f>""</f>
        <v/>
      </c>
      <c r="I166" t="str">
        <f>""</f>
        <v/>
      </c>
      <c r="J166" t="str">
        <f>""</f>
        <v/>
      </c>
      <c r="K166" t="str">
        <f>""</f>
        <v/>
      </c>
      <c r="L166" t="str">
        <f>""</f>
        <v/>
      </c>
      <c r="M166" t="str">
        <f>""</f>
        <v/>
      </c>
      <c r="N166" t="str">
        <f>""</f>
        <v/>
      </c>
      <c r="O166" t="str">
        <f>""</f>
        <v/>
      </c>
      <c r="P166" t="str">
        <f>""</f>
        <v/>
      </c>
      <c r="Q166" t="str">
        <f>""</f>
        <v/>
      </c>
      <c r="R166" t="str">
        <f>""</f>
        <v/>
      </c>
      <c r="S166" t="str">
        <f>""</f>
        <v/>
      </c>
      <c r="T166" t="str">
        <f>""</f>
        <v/>
      </c>
      <c r="U166" t="str">
        <f>""</f>
        <v/>
      </c>
      <c r="V166" t="str">
        <f>""</f>
        <v/>
      </c>
      <c r="W166" t="str">
        <f>""</f>
        <v/>
      </c>
      <c r="X166" t="str">
        <f>""</f>
        <v/>
      </c>
      <c r="Y166" t="str">
        <f>""</f>
        <v/>
      </c>
      <c r="Z166" t="str">
        <f>""</f>
        <v/>
      </c>
      <c r="AA166" t="str">
        <f>""</f>
        <v/>
      </c>
      <c r="AB166" t="str">
        <f>""</f>
        <v/>
      </c>
      <c r="AC166" t="str">
        <f>""</f>
        <v/>
      </c>
      <c r="AD166" t="str">
        <f>""</f>
        <v/>
      </c>
      <c r="AE166" t="str">
        <f>""</f>
        <v/>
      </c>
      <c r="AF166" t="str">
        <f>""</f>
        <v/>
      </c>
      <c r="AG166" t="str">
        <f>""</f>
        <v/>
      </c>
      <c r="AH166" t="str">
        <f>""</f>
        <v/>
      </c>
      <c r="AI166" t="str">
        <f>""</f>
        <v/>
      </c>
      <c r="AJ166" t="str">
        <f>""</f>
        <v/>
      </c>
      <c r="AK166" t="str">
        <f>"[0.048]"</f>
        <v>[0.048]</v>
      </c>
      <c r="AL166" t="str">
        <f>""</f>
        <v/>
      </c>
      <c r="AM166" t="str">
        <f>""</f>
        <v/>
      </c>
      <c r="AN166" t="str">
        <f>""</f>
        <v/>
      </c>
      <c r="AO166" t="str">
        <f>""</f>
        <v/>
      </c>
      <c r="AP166" t="str">
        <f>""</f>
        <v/>
      </c>
      <c r="AQ166" t="str">
        <f>""</f>
        <v/>
      </c>
      <c r="AR166" t="str">
        <f>""</f>
        <v/>
      </c>
      <c r="AS166" t="str">
        <f>""</f>
        <v/>
      </c>
      <c r="AT166" t="str">
        <f>""</f>
        <v/>
      </c>
      <c r="AU166" t="str">
        <f>""</f>
        <v/>
      </c>
      <c r="AV166" t="str">
        <f>""</f>
        <v/>
      </c>
      <c r="AW166" t="str">
        <f>""</f>
        <v/>
      </c>
      <c r="AX166" t="str">
        <f>""</f>
        <v/>
      </c>
      <c r="AY166" t="str">
        <f>""</f>
        <v/>
      </c>
      <c r="AZ166" t="str">
        <f>""</f>
        <v/>
      </c>
      <c r="BA166" t="str">
        <f>""</f>
        <v/>
      </c>
    </row>
    <row r="167" spans="2:53" x14ac:dyDescent="0.2">
      <c r="B167" t="str">
        <f>"Interaction"</f>
        <v>Interaction</v>
      </c>
      <c r="C167" t="str">
        <f>""</f>
        <v/>
      </c>
      <c r="D167" t="str">
        <f>""</f>
        <v/>
      </c>
      <c r="E167" t="str">
        <f>""</f>
        <v/>
      </c>
      <c r="F167" t="str">
        <f>""</f>
        <v/>
      </c>
      <c r="G167" t="str">
        <f>""</f>
        <v/>
      </c>
      <c r="H167" t="str">
        <f>""</f>
        <v/>
      </c>
      <c r="I167" t="str">
        <f>""</f>
        <v/>
      </c>
      <c r="J167" t="str">
        <f>""</f>
        <v/>
      </c>
      <c r="K167" t="str">
        <f>""</f>
        <v/>
      </c>
      <c r="L167" t="str">
        <f>""</f>
        <v/>
      </c>
      <c r="M167" t="str">
        <f>""</f>
        <v/>
      </c>
      <c r="N167" t="str">
        <f>""</f>
        <v/>
      </c>
      <c r="O167" t="str">
        <f>""</f>
        <v/>
      </c>
      <c r="P167" t="str">
        <f>""</f>
        <v/>
      </c>
      <c r="Q167" t="str">
        <f>""</f>
        <v/>
      </c>
      <c r="R167" t="str">
        <f>""</f>
        <v/>
      </c>
      <c r="S167" t="str">
        <f>""</f>
        <v/>
      </c>
      <c r="T167" t="str">
        <f>""</f>
        <v/>
      </c>
      <c r="U167" t="str">
        <f>""</f>
        <v/>
      </c>
      <c r="V167" t="str">
        <f>""</f>
        <v/>
      </c>
      <c r="W167" t="str">
        <f>""</f>
        <v/>
      </c>
      <c r="X167" t="str">
        <f>""</f>
        <v/>
      </c>
      <c r="Y167" t="str">
        <f>""</f>
        <v/>
      </c>
      <c r="Z167" t="str">
        <f>""</f>
        <v/>
      </c>
      <c r="AA167" t="str">
        <f>""</f>
        <v/>
      </c>
      <c r="AB167" t="str">
        <f>""</f>
        <v/>
      </c>
      <c r="AC167" t="str">
        <f>""</f>
        <v/>
      </c>
      <c r="AD167" t="str">
        <f>""</f>
        <v/>
      </c>
      <c r="AE167" t="str">
        <f>""</f>
        <v/>
      </c>
      <c r="AF167" t="str">
        <f>""</f>
        <v/>
      </c>
      <c r="AG167" t="str">
        <f>""</f>
        <v/>
      </c>
      <c r="AH167" t="str">
        <f>""</f>
        <v/>
      </c>
      <c r="AI167" t="str">
        <f>""</f>
        <v/>
      </c>
      <c r="AJ167" t="str">
        <f>""</f>
        <v/>
      </c>
      <c r="AK167" t="str">
        <f>"-0.032"</f>
        <v>-0.032</v>
      </c>
      <c r="AL167" t="str">
        <f>""</f>
        <v/>
      </c>
      <c r="AM167" t="str">
        <f>""</f>
        <v/>
      </c>
      <c r="AN167" t="str">
        <f>""</f>
        <v/>
      </c>
      <c r="AO167" t="str">
        <f>""</f>
        <v/>
      </c>
      <c r="AP167" t="str">
        <f>""</f>
        <v/>
      </c>
      <c r="AQ167" t="str">
        <f>""</f>
        <v/>
      </c>
      <c r="AR167" t="str">
        <f>""</f>
        <v/>
      </c>
      <c r="AS167" t="str">
        <f>""</f>
        <v/>
      </c>
      <c r="AT167" t="str">
        <f>""</f>
        <v/>
      </c>
      <c r="AU167" t="str">
        <f>""</f>
        <v/>
      </c>
      <c r="AV167" t="str">
        <f>""</f>
        <v/>
      </c>
      <c r="AW167" t="str">
        <f>""</f>
        <v/>
      </c>
      <c r="AX167" t="str">
        <f>""</f>
        <v/>
      </c>
      <c r="AY167" t="str">
        <f>""</f>
        <v/>
      </c>
      <c r="AZ167" t="str">
        <f>""</f>
        <v/>
      </c>
      <c r="BA167" t="str">
        <f>""</f>
        <v/>
      </c>
    </row>
    <row r="168" spans="2:53" x14ac:dyDescent="0.2">
      <c r="B168" t="str">
        <f>""</f>
        <v/>
      </c>
      <c r="C168" t="str">
        <f>""</f>
        <v/>
      </c>
      <c r="D168" t="str">
        <f>""</f>
        <v/>
      </c>
      <c r="E168" t="str">
        <f>""</f>
        <v/>
      </c>
      <c r="F168" t="str">
        <f>""</f>
        <v/>
      </c>
      <c r="G168" t="str">
        <f>""</f>
        <v/>
      </c>
      <c r="H168" t="str">
        <f>""</f>
        <v/>
      </c>
      <c r="I168" t="str">
        <f>""</f>
        <v/>
      </c>
      <c r="J168" t="str">
        <f>""</f>
        <v/>
      </c>
      <c r="K168" t="str">
        <f>""</f>
        <v/>
      </c>
      <c r="L168" t="str">
        <f>""</f>
        <v/>
      </c>
      <c r="M168" t="str">
        <f>""</f>
        <v/>
      </c>
      <c r="N168" t="str">
        <f>""</f>
        <v/>
      </c>
      <c r="O168" t="str">
        <f>""</f>
        <v/>
      </c>
      <c r="P168" t="str">
        <f>""</f>
        <v/>
      </c>
      <c r="Q168" t="str">
        <f>""</f>
        <v/>
      </c>
      <c r="R168" t="str">
        <f>""</f>
        <v/>
      </c>
      <c r="S168" t="str">
        <f>""</f>
        <v/>
      </c>
      <c r="T168" t="str">
        <f>""</f>
        <v/>
      </c>
      <c r="U168" t="str">
        <f>""</f>
        <v/>
      </c>
      <c r="V168" t="str">
        <f>""</f>
        <v/>
      </c>
      <c r="W168" t="str">
        <f>""</f>
        <v/>
      </c>
      <c r="X168" t="str">
        <f>""</f>
        <v/>
      </c>
      <c r="Y168" t="str">
        <f>""</f>
        <v/>
      </c>
      <c r="Z168" t="str">
        <f>""</f>
        <v/>
      </c>
      <c r="AA168" t="str">
        <f>""</f>
        <v/>
      </c>
      <c r="AB168" t="str">
        <f>""</f>
        <v/>
      </c>
      <c r="AC168" t="str">
        <f>""</f>
        <v/>
      </c>
      <c r="AD168" t="str">
        <f>""</f>
        <v/>
      </c>
      <c r="AE168" t="str">
        <f>""</f>
        <v/>
      </c>
      <c r="AF168" t="str">
        <f>""</f>
        <v/>
      </c>
      <c r="AG168" t="str">
        <f>""</f>
        <v/>
      </c>
      <c r="AH168" t="str">
        <f>""</f>
        <v/>
      </c>
      <c r="AI168" t="str">
        <f>""</f>
        <v/>
      </c>
      <c r="AJ168" t="str">
        <f>""</f>
        <v/>
      </c>
      <c r="AK168" t="str">
        <f>"[0.035]"</f>
        <v>[0.035]</v>
      </c>
      <c r="AL168" t="str">
        <f>""</f>
        <v/>
      </c>
      <c r="AM168" t="str">
        <f>""</f>
        <v/>
      </c>
      <c r="AN168" t="str">
        <f>""</f>
        <v/>
      </c>
      <c r="AO168" t="str">
        <f>""</f>
        <v/>
      </c>
      <c r="AP168" t="str">
        <f>""</f>
        <v/>
      </c>
      <c r="AQ168" t="str">
        <f>""</f>
        <v/>
      </c>
      <c r="AR168" t="str">
        <f>""</f>
        <v/>
      </c>
      <c r="AS168" t="str">
        <f>""</f>
        <v/>
      </c>
      <c r="AT168" t="str">
        <f>""</f>
        <v/>
      </c>
      <c r="AU168" t="str">
        <f>""</f>
        <v/>
      </c>
      <c r="AV168" t="str">
        <f>""</f>
        <v/>
      </c>
      <c r="AW168" t="str">
        <f>""</f>
        <v/>
      </c>
      <c r="AX168" t="str">
        <f>""</f>
        <v/>
      </c>
      <c r="AY168" t="str">
        <f>""</f>
        <v/>
      </c>
      <c r="AZ168" t="str">
        <f>""</f>
        <v/>
      </c>
      <c r="BA168" t="str">
        <f>""</f>
        <v/>
      </c>
    </row>
    <row r="169" spans="2:53" x14ac:dyDescent="0.2">
      <c r="B169" t="str">
        <f>"Share of household members who left household 1998-2007"</f>
        <v>Share of household members who left household 1998-2007</v>
      </c>
      <c r="C169" t="str">
        <f>""</f>
        <v/>
      </c>
      <c r="D169" t="str">
        <f>""</f>
        <v/>
      </c>
      <c r="E169" t="str">
        <f>""</f>
        <v/>
      </c>
      <c r="F169" t="str">
        <f>""</f>
        <v/>
      </c>
      <c r="G169" t="str">
        <f>""</f>
        <v/>
      </c>
      <c r="H169" t="str">
        <f>""</f>
        <v/>
      </c>
      <c r="I169" t="str">
        <f>""</f>
        <v/>
      </c>
      <c r="J169" t="str">
        <f>""</f>
        <v/>
      </c>
      <c r="K169" t="str">
        <f>""</f>
        <v/>
      </c>
      <c r="L169" t="str">
        <f>""</f>
        <v/>
      </c>
      <c r="M169" t="str">
        <f>""</f>
        <v/>
      </c>
      <c r="N169" t="str">
        <f>""</f>
        <v/>
      </c>
      <c r="O169" t="str">
        <f>""</f>
        <v/>
      </c>
      <c r="P169" t="str">
        <f>""</f>
        <v/>
      </c>
      <c r="Q169" t="str">
        <f>""</f>
        <v/>
      </c>
      <c r="R169" t="str">
        <f>""</f>
        <v/>
      </c>
      <c r="S169" t="str">
        <f>""</f>
        <v/>
      </c>
      <c r="T169" t="str">
        <f>""</f>
        <v/>
      </c>
      <c r="U169" t="str">
        <f>""</f>
        <v/>
      </c>
      <c r="V169" t="str">
        <f>""</f>
        <v/>
      </c>
      <c r="W169" t="str">
        <f>""</f>
        <v/>
      </c>
      <c r="X169" t="str">
        <f>""</f>
        <v/>
      </c>
      <c r="Y169" t="str">
        <f>""</f>
        <v/>
      </c>
      <c r="Z169" t="str">
        <f>""</f>
        <v/>
      </c>
      <c r="AA169" t="str">
        <f>""</f>
        <v/>
      </c>
      <c r="AB169" t="str">
        <f>""</f>
        <v/>
      </c>
      <c r="AC169" t="str">
        <f>""</f>
        <v/>
      </c>
      <c r="AD169" t="str">
        <f>""</f>
        <v/>
      </c>
      <c r="AE169" t="str">
        <f>""</f>
        <v/>
      </c>
      <c r="AF169" t="str">
        <f>""</f>
        <v/>
      </c>
      <c r="AG169" t="str">
        <f>""</f>
        <v/>
      </c>
      <c r="AH169" t="str">
        <f>""</f>
        <v/>
      </c>
      <c r="AI169" t="str">
        <f>""</f>
        <v/>
      </c>
      <c r="AJ169" t="str">
        <f>""</f>
        <v/>
      </c>
      <c r="AK169" t="str">
        <f>""</f>
        <v/>
      </c>
      <c r="AL169" t="str">
        <f>"-0.073"</f>
        <v>-0.073</v>
      </c>
      <c r="AM169" t="str">
        <f>""</f>
        <v/>
      </c>
      <c r="AN169" t="str">
        <f>""</f>
        <v/>
      </c>
      <c r="AO169" t="str">
        <f>""</f>
        <v/>
      </c>
      <c r="AP169" t="str">
        <f>""</f>
        <v/>
      </c>
      <c r="AQ169" t="str">
        <f>""</f>
        <v/>
      </c>
      <c r="AR169" t="str">
        <f>""</f>
        <v/>
      </c>
      <c r="AS169" t="str">
        <f>""</f>
        <v/>
      </c>
      <c r="AT169" t="str">
        <f>""</f>
        <v/>
      </c>
      <c r="AU169" t="str">
        <f>""</f>
        <v/>
      </c>
      <c r="AV169" t="str">
        <f>""</f>
        <v/>
      </c>
      <c r="AW169" t="str">
        <f>""</f>
        <v/>
      </c>
      <c r="AX169" t="str">
        <f>""</f>
        <v/>
      </c>
      <c r="AY169" t="str">
        <f>""</f>
        <v/>
      </c>
      <c r="AZ169" t="str">
        <f>""</f>
        <v/>
      </c>
      <c r="BA169" t="str">
        <f>""</f>
        <v/>
      </c>
    </row>
    <row r="170" spans="2:53" x14ac:dyDescent="0.2">
      <c r="B170" t="str">
        <f>""</f>
        <v/>
      </c>
      <c r="C170" t="str">
        <f>""</f>
        <v/>
      </c>
      <c r="D170" t="str">
        <f>""</f>
        <v/>
      </c>
      <c r="E170" t="str">
        <f>""</f>
        <v/>
      </c>
      <c r="F170" t="str">
        <f>""</f>
        <v/>
      </c>
      <c r="G170" t="str">
        <f>""</f>
        <v/>
      </c>
      <c r="H170" t="str">
        <f>""</f>
        <v/>
      </c>
      <c r="I170" t="str">
        <f>""</f>
        <v/>
      </c>
      <c r="J170" t="str">
        <f>""</f>
        <v/>
      </c>
      <c r="K170" t="str">
        <f>""</f>
        <v/>
      </c>
      <c r="L170" t="str">
        <f>""</f>
        <v/>
      </c>
      <c r="M170" t="str">
        <f>""</f>
        <v/>
      </c>
      <c r="N170" t="str">
        <f>""</f>
        <v/>
      </c>
      <c r="O170" t="str">
        <f>""</f>
        <v/>
      </c>
      <c r="P170" t="str">
        <f>""</f>
        <v/>
      </c>
      <c r="Q170" t="str">
        <f>""</f>
        <v/>
      </c>
      <c r="R170" t="str">
        <f>""</f>
        <v/>
      </c>
      <c r="S170" t="str">
        <f>""</f>
        <v/>
      </c>
      <c r="T170" t="str">
        <f>""</f>
        <v/>
      </c>
      <c r="U170" t="str">
        <f>""</f>
        <v/>
      </c>
      <c r="V170" t="str">
        <f>""</f>
        <v/>
      </c>
      <c r="W170" t="str">
        <f>""</f>
        <v/>
      </c>
      <c r="X170" t="str">
        <f>""</f>
        <v/>
      </c>
      <c r="Y170" t="str">
        <f>""</f>
        <v/>
      </c>
      <c r="Z170" t="str">
        <f>""</f>
        <v/>
      </c>
      <c r="AA170" t="str">
        <f>""</f>
        <v/>
      </c>
      <c r="AB170" t="str">
        <f>""</f>
        <v/>
      </c>
      <c r="AC170" t="str">
        <f>""</f>
        <v/>
      </c>
      <c r="AD170" t="str">
        <f>""</f>
        <v/>
      </c>
      <c r="AE170" t="str">
        <f>""</f>
        <v/>
      </c>
      <c r="AF170" t="str">
        <f>""</f>
        <v/>
      </c>
      <c r="AG170" t="str">
        <f>""</f>
        <v/>
      </c>
      <c r="AH170" t="str">
        <f>""</f>
        <v/>
      </c>
      <c r="AI170" t="str">
        <f>""</f>
        <v/>
      </c>
      <c r="AJ170" t="str">
        <f>""</f>
        <v/>
      </c>
      <c r="AK170" t="str">
        <f>""</f>
        <v/>
      </c>
      <c r="AL170" t="str">
        <f>"[0.176]"</f>
        <v>[0.176]</v>
      </c>
      <c r="AM170" t="str">
        <f>""</f>
        <v/>
      </c>
      <c r="AN170" t="str">
        <f>""</f>
        <v/>
      </c>
      <c r="AO170" t="str">
        <f>""</f>
        <v/>
      </c>
      <c r="AP170" t="str">
        <f>""</f>
        <v/>
      </c>
      <c r="AQ170" t="str">
        <f>""</f>
        <v/>
      </c>
      <c r="AR170" t="str">
        <f>""</f>
        <v/>
      </c>
      <c r="AS170" t="str">
        <f>""</f>
        <v/>
      </c>
      <c r="AT170" t="str">
        <f>""</f>
        <v/>
      </c>
      <c r="AU170" t="str">
        <f>""</f>
        <v/>
      </c>
      <c r="AV170" t="str">
        <f>""</f>
        <v/>
      </c>
      <c r="AW170" t="str">
        <f>""</f>
        <v/>
      </c>
      <c r="AX170" t="str">
        <f>""</f>
        <v/>
      </c>
      <c r="AY170" t="str">
        <f>""</f>
        <v/>
      </c>
      <c r="AZ170" t="str">
        <f>""</f>
        <v/>
      </c>
      <c r="BA170" t="str">
        <f>""</f>
        <v/>
      </c>
    </row>
    <row r="171" spans="2:53" x14ac:dyDescent="0.2">
      <c r="B171" t="str">
        <f>"Interaction"</f>
        <v>Interaction</v>
      </c>
      <c r="C171" t="str">
        <f>""</f>
        <v/>
      </c>
      <c r="D171" t="str">
        <f>""</f>
        <v/>
      </c>
      <c r="E171" t="str">
        <f>""</f>
        <v/>
      </c>
      <c r="F171" t="str">
        <f>""</f>
        <v/>
      </c>
      <c r="G171" t="str">
        <f>""</f>
        <v/>
      </c>
      <c r="H171" t="str">
        <f>""</f>
        <v/>
      </c>
      <c r="I171" t="str">
        <f>""</f>
        <v/>
      </c>
      <c r="J171" t="str">
        <f>""</f>
        <v/>
      </c>
      <c r="K171" t="str">
        <f>""</f>
        <v/>
      </c>
      <c r="L171" t="str">
        <f>""</f>
        <v/>
      </c>
      <c r="M171" t="str">
        <f>""</f>
        <v/>
      </c>
      <c r="N171" t="str">
        <f>""</f>
        <v/>
      </c>
      <c r="O171" t="str">
        <f>""</f>
        <v/>
      </c>
      <c r="P171" t="str">
        <f>""</f>
        <v/>
      </c>
      <c r="Q171" t="str">
        <f>""</f>
        <v/>
      </c>
      <c r="R171" t="str">
        <f>""</f>
        <v/>
      </c>
      <c r="S171" t="str">
        <f>""</f>
        <v/>
      </c>
      <c r="T171" t="str">
        <f>""</f>
        <v/>
      </c>
      <c r="U171" t="str">
        <f>""</f>
        <v/>
      </c>
      <c r="V171" t="str">
        <f>""</f>
        <v/>
      </c>
      <c r="W171" t="str">
        <f>""</f>
        <v/>
      </c>
      <c r="X171" t="str">
        <f>""</f>
        <v/>
      </c>
      <c r="Y171" t="str">
        <f>""</f>
        <v/>
      </c>
      <c r="Z171" t="str">
        <f>""</f>
        <v/>
      </c>
      <c r="AA171" t="str">
        <f>""</f>
        <v/>
      </c>
      <c r="AB171" t="str">
        <f>""</f>
        <v/>
      </c>
      <c r="AC171" t="str">
        <f>""</f>
        <v/>
      </c>
      <c r="AD171" t="str">
        <f>""</f>
        <v/>
      </c>
      <c r="AE171" t="str">
        <f>""</f>
        <v/>
      </c>
      <c r="AF171" t="str">
        <f>""</f>
        <v/>
      </c>
      <c r="AG171" t="str">
        <f>""</f>
        <v/>
      </c>
      <c r="AH171" t="str">
        <f>""</f>
        <v/>
      </c>
      <c r="AI171" t="str">
        <f>""</f>
        <v/>
      </c>
      <c r="AJ171" t="str">
        <f>""</f>
        <v/>
      </c>
      <c r="AK171" t="str">
        <f>""</f>
        <v/>
      </c>
      <c r="AL171" t="str">
        <f>"-0.034"</f>
        <v>-0.034</v>
      </c>
      <c r="AM171" t="str">
        <f>""</f>
        <v/>
      </c>
      <c r="AN171" t="str">
        <f>""</f>
        <v/>
      </c>
      <c r="AO171" t="str">
        <f>""</f>
        <v/>
      </c>
      <c r="AP171" t="str">
        <f>""</f>
        <v/>
      </c>
      <c r="AQ171" t="str">
        <f>""</f>
        <v/>
      </c>
      <c r="AR171" t="str">
        <f>""</f>
        <v/>
      </c>
      <c r="AS171" t="str">
        <f>""</f>
        <v/>
      </c>
      <c r="AT171" t="str">
        <f>""</f>
        <v/>
      </c>
      <c r="AU171" t="str">
        <f>""</f>
        <v/>
      </c>
      <c r="AV171" t="str">
        <f>""</f>
        <v/>
      </c>
      <c r="AW171" t="str">
        <f>""</f>
        <v/>
      </c>
      <c r="AX171" t="str">
        <f>""</f>
        <v/>
      </c>
      <c r="AY171" t="str">
        <f>""</f>
        <v/>
      </c>
      <c r="AZ171" t="str">
        <f>""</f>
        <v/>
      </c>
      <c r="BA171" t="str">
        <f>""</f>
        <v/>
      </c>
    </row>
    <row r="172" spans="2:53" x14ac:dyDescent="0.2">
      <c r="B172" t="str">
        <f>""</f>
        <v/>
      </c>
      <c r="C172" t="str">
        <f>""</f>
        <v/>
      </c>
      <c r="D172" t="str">
        <f>""</f>
        <v/>
      </c>
      <c r="E172" t="str">
        <f>""</f>
        <v/>
      </c>
      <c r="F172" t="str">
        <f>""</f>
        <v/>
      </c>
      <c r="G172" t="str">
        <f>""</f>
        <v/>
      </c>
      <c r="H172" t="str">
        <f>""</f>
        <v/>
      </c>
      <c r="I172" t="str">
        <f>""</f>
        <v/>
      </c>
      <c r="J172" t="str">
        <f>""</f>
        <v/>
      </c>
      <c r="K172" t="str">
        <f>""</f>
        <v/>
      </c>
      <c r="L172" t="str">
        <f>""</f>
        <v/>
      </c>
      <c r="M172" t="str">
        <f>""</f>
        <v/>
      </c>
      <c r="N172" t="str">
        <f>""</f>
        <v/>
      </c>
      <c r="O172" t="str">
        <f>""</f>
        <v/>
      </c>
      <c r="P172" t="str">
        <f>""</f>
        <v/>
      </c>
      <c r="Q172" t="str">
        <f>""</f>
        <v/>
      </c>
      <c r="R172" t="str">
        <f>""</f>
        <v/>
      </c>
      <c r="S172" t="str">
        <f>""</f>
        <v/>
      </c>
      <c r="T172" t="str">
        <f>""</f>
        <v/>
      </c>
      <c r="U172" t="str">
        <f>""</f>
        <v/>
      </c>
      <c r="V172" t="str">
        <f>""</f>
        <v/>
      </c>
      <c r="W172" t="str">
        <f>""</f>
        <v/>
      </c>
      <c r="X172" t="str">
        <f>""</f>
        <v/>
      </c>
      <c r="Y172" t="str">
        <f>""</f>
        <v/>
      </c>
      <c r="Z172" t="str">
        <f>""</f>
        <v/>
      </c>
      <c r="AA172" t="str">
        <f>""</f>
        <v/>
      </c>
      <c r="AB172" t="str">
        <f>""</f>
        <v/>
      </c>
      <c r="AC172" t="str">
        <f>""</f>
        <v/>
      </c>
      <c r="AD172" t="str">
        <f>""</f>
        <v/>
      </c>
      <c r="AE172" t="str">
        <f>""</f>
        <v/>
      </c>
      <c r="AF172" t="str">
        <f>""</f>
        <v/>
      </c>
      <c r="AG172" t="str">
        <f>""</f>
        <v/>
      </c>
      <c r="AH172" t="str">
        <f>""</f>
        <v/>
      </c>
      <c r="AI172" t="str">
        <f>""</f>
        <v/>
      </c>
      <c r="AJ172" t="str">
        <f>""</f>
        <v/>
      </c>
      <c r="AK172" t="str">
        <f>""</f>
        <v/>
      </c>
      <c r="AL172" t="str">
        <f>"[0.128]"</f>
        <v>[0.128]</v>
      </c>
      <c r="AM172" t="str">
        <f>""</f>
        <v/>
      </c>
      <c r="AN172" t="str">
        <f>""</f>
        <v/>
      </c>
      <c r="AO172" t="str">
        <f>""</f>
        <v/>
      </c>
      <c r="AP172" t="str">
        <f>""</f>
        <v/>
      </c>
      <c r="AQ172" t="str">
        <f>""</f>
        <v/>
      </c>
      <c r="AR172" t="str">
        <f>""</f>
        <v/>
      </c>
      <c r="AS172" t="str">
        <f>""</f>
        <v/>
      </c>
      <c r="AT172" t="str">
        <f>""</f>
        <v/>
      </c>
      <c r="AU172" t="str">
        <f>""</f>
        <v/>
      </c>
      <c r="AV172" t="str">
        <f>""</f>
        <v/>
      </c>
      <c r="AW172" t="str">
        <f>""</f>
        <v/>
      </c>
      <c r="AX172" t="str">
        <f>""</f>
        <v/>
      </c>
      <c r="AY172" t="str">
        <f>""</f>
        <v/>
      </c>
      <c r="AZ172" t="str">
        <f>""</f>
        <v/>
      </c>
      <c r="BA172" t="str">
        <f>""</f>
        <v/>
      </c>
    </row>
    <row r="173" spans="2:53" x14ac:dyDescent="0.2">
      <c r="B173" t="str">
        <f>"Number of years that household had a theft of money"</f>
        <v>Number of years that household had a theft of money</v>
      </c>
      <c r="C173" t="str">
        <f>""</f>
        <v/>
      </c>
      <c r="D173" t="str">
        <f>""</f>
        <v/>
      </c>
      <c r="E173" t="str">
        <f>""</f>
        <v/>
      </c>
      <c r="F173" t="str">
        <f>""</f>
        <v/>
      </c>
      <c r="G173" t="str">
        <f>""</f>
        <v/>
      </c>
      <c r="H173" t="str">
        <f>""</f>
        <v/>
      </c>
      <c r="I173" t="str">
        <f>""</f>
        <v/>
      </c>
      <c r="J173" t="str">
        <f>""</f>
        <v/>
      </c>
      <c r="K173" t="str">
        <f>""</f>
        <v/>
      </c>
      <c r="L173" t="str">
        <f>""</f>
        <v/>
      </c>
      <c r="M173" t="str">
        <f>""</f>
        <v/>
      </c>
      <c r="N173" t="str">
        <f>""</f>
        <v/>
      </c>
      <c r="O173" t="str">
        <f>""</f>
        <v/>
      </c>
      <c r="P173" t="str">
        <f>""</f>
        <v/>
      </c>
      <c r="Q173" t="str">
        <f>""</f>
        <v/>
      </c>
      <c r="R173" t="str">
        <f>""</f>
        <v/>
      </c>
      <c r="S173" t="str">
        <f>""</f>
        <v/>
      </c>
      <c r="T173" t="str">
        <f>""</f>
        <v/>
      </c>
      <c r="U173" t="str">
        <f>""</f>
        <v/>
      </c>
      <c r="V173" t="str">
        <f>""</f>
        <v/>
      </c>
      <c r="W173" t="str">
        <f>""</f>
        <v/>
      </c>
      <c r="X173" t="str">
        <f>""</f>
        <v/>
      </c>
      <c r="Y173" t="str">
        <f>""</f>
        <v/>
      </c>
      <c r="Z173" t="str">
        <f>""</f>
        <v/>
      </c>
      <c r="AA173" t="str">
        <f>""</f>
        <v/>
      </c>
      <c r="AB173" t="str">
        <f>""</f>
        <v/>
      </c>
      <c r="AC173" t="str">
        <f>""</f>
        <v/>
      </c>
      <c r="AD173" t="str">
        <f>""</f>
        <v/>
      </c>
      <c r="AE173" t="str">
        <f>""</f>
        <v/>
      </c>
      <c r="AF173" t="str">
        <f>""</f>
        <v/>
      </c>
      <c r="AG173" t="str">
        <f>""</f>
        <v/>
      </c>
      <c r="AH173" t="str">
        <f>""</f>
        <v/>
      </c>
      <c r="AI173" t="str">
        <f>""</f>
        <v/>
      </c>
      <c r="AJ173" t="str">
        <f>""</f>
        <v/>
      </c>
      <c r="AK173" t="str">
        <f>""</f>
        <v/>
      </c>
      <c r="AL173" t="str">
        <f>""</f>
        <v/>
      </c>
      <c r="AM173" t="str">
        <f>"-0.010"</f>
        <v>-0.010</v>
      </c>
      <c r="AN173" t="str">
        <f>"-0.020"</f>
        <v>-0.020</v>
      </c>
      <c r="AO173" t="str">
        <f>"-0.009"</f>
        <v>-0.009</v>
      </c>
      <c r="AP173" t="str">
        <f>""</f>
        <v/>
      </c>
      <c r="AQ173" t="str">
        <f>""</f>
        <v/>
      </c>
      <c r="AR173" t="str">
        <f>""</f>
        <v/>
      </c>
      <c r="AS173" t="str">
        <f>""</f>
        <v/>
      </c>
      <c r="AT173" t="str">
        <f>""</f>
        <v/>
      </c>
      <c r="AU173" t="str">
        <f>""</f>
        <v/>
      </c>
      <c r="AV173" t="str">
        <f>""</f>
        <v/>
      </c>
      <c r="AW173" t="str">
        <f>""</f>
        <v/>
      </c>
      <c r="AX173" t="str">
        <f>""</f>
        <v/>
      </c>
      <c r="AY173" t="str">
        <f>""</f>
        <v/>
      </c>
      <c r="AZ173" t="str">
        <f>""</f>
        <v/>
      </c>
      <c r="BA173" t="str">
        <f>""</f>
        <v/>
      </c>
    </row>
    <row r="174" spans="2:53" x14ac:dyDescent="0.2">
      <c r="B174" t="str">
        <f>""</f>
        <v/>
      </c>
      <c r="C174" t="str">
        <f>""</f>
        <v/>
      </c>
      <c r="D174" t="str">
        <f>""</f>
        <v/>
      </c>
      <c r="E174" t="str">
        <f>""</f>
        <v/>
      </c>
      <c r="F174" t="str">
        <f>""</f>
        <v/>
      </c>
      <c r="G174" t="str">
        <f>""</f>
        <v/>
      </c>
      <c r="H174" t="str">
        <f>""</f>
        <v/>
      </c>
      <c r="I174" t="str">
        <f>""</f>
        <v/>
      </c>
      <c r="J174" t="str">
        <f>""</f>
        <v/>
      </c>
      <c r="K174" t="str">
        <f>""</f>
        <v/>
      </c>
      <c r="L174" t="str">
        <f>""</f>
        <v/>
      </c>
      <c r="M174" t="str">
        <f>""</f>
        <v/>
      </c>
      <c r="N174" t="str">
        <f>""</f>
        <v/>
      </c>
      <c r="O174" t="str">
        <f>""</f>
        <v/>
      </c>
      <c r="P174" t="str">
        <f>""</f>
        <v/>
      </c>
      <c r="Q174" t="str">
        <f>""</f>
        <v/>
      </c>
      <c r="R174" t="str">
        <f>""</f>
        <v/>
      </c>
      <c r="S174" t="str">
        <f>""</f>
        <v/>
      </c>
      <c r="T174" t="str">
        <f>""</f>
        <v/>
      </c>
      <c r="U174" t="str">
        <f>""</f>
        <v/>
      </c>
      <c r="V174" t="str">
        <f>""</f>
        <v/>
      </c>
      <c r="W174" t="str">
        <f>""</f>
        <v/>
      </c>
      <c r="X174" t="str">
        <f>""</f>
        <v/>
      </c>
      <c r="Y174" t="str">
        <f>""</f>
        <v/>
      </c>
      <c r="Z174" t="str">
        <f>""</f>
        <v/>
      </c>
      <c r="AA174" t="str">
        <f>""</f>
        <v/>
      </c>
      <c r="AB174" t="str">
        <f>""</f>
        <v/>
      </c>
      <c r="AC174" t="str">
        <f>""</f>
        <v/>
      </c>
      <c r="AD174" t="str">
        <f>""</f>
        <v/>
      </c>
      <c r="AE174" t="str">
        <f>""</f>
        <v/>
      </c>
      <c r="AF174" t="str">
        <f>""</f>
        <v/>
      </c>
      <c r="AG174" t="str">
        <f>""</f>
        <v/>
      </c>
      <c r="AH174" t="str">
        <f>""</f>
        <v/>
      </c>
      <c r="AI174" t="str">
        <f>""</f>
        <v/>
      </c>
      <c r="AJ174" t="str">
        <f>""</f>
        <v/>
      </c>
      <c r="AK174" t="str">
        <f>""</f>
        <v/>
      </c>
      <c r="AL174" t="str">
        <f>""</f>
        <v/>
      </c>
      <c r="AM174" t="str">
        <f>"[0.035]"</f>
        <v>[0.035]</v>
      </c>
      <c r="AN174" t="str">
        <f>"[0.034]"</f>
        <v>[0.034]</v>
      </c>
      <c r="AO174" t="str">
        <f>"[0.033]"</f>
        <v>[0.033]</v>
      </c>
      <c r="AP174" t="str">
        <f>""</f>
        <v/>
      </c>
      <c r="AQ174" t="str">
        <f>""</f>
        <v/>
      </c>
      <c r="AR174" t="str">
        <f>""</f>
        <v/>
      </c>
      <c r="AS174" t="str">
        <f>""</f>
        <v/>
      </c>
      <c r="AT174" t="str">
        <f>""</f>
        <v/>
      </c>
      <c r="AU174" t="str">
        <f>""</f>
        <v/>
      </c>
      <c r="AV174" t="str">
        <f>""</f>
        <v/>
      </c>
      <c r="AW174" t="str">
        <f>""</f>
        <v/>
      </c>
      <c r="AX174" t="str">
        <f>""</f>
        <v/>
      </c>
      <c r="AY174" t="str">
        <f>""</f>
        <v/>
      </c>
      <c r="AZ174" t="str">
        <f>""</f>
        <v/>
      </c>
      <c r="BA174" t="str">
        <f>""</f>
        <v/>
      </c>
    </row>
    <row r="175" spans="2:53" x14ac:dyDescent="0.2">
      <c r="B175" t="str">
        <f>"At least 1 person left the household in a given year (yes=1)"</f>
        <v>At least 1 person left the household in a given year (yes=1)</v>
      </c>
      <c r="C175" t="str">
        <f>""</f>
        <v/>
      </c>
      <c r="D175" t="str">
        <f>""</f>
        <v/>
      </c>
      <c r="E175" t="str">
        <f>""</f>
        <v/>
      </c>
      <c r="F175" t="str">
        <f>""</f>
        <v/>
      </c>
      <c r="G175" t="str">
        <f>""</f>
        <v/>
      </c>
      <c r="H175" t="str">
        <f>""</f>
        <v/>
      </c>
      <c r="I175" t="str">
        <f>""</f>
        <v/>
      </c>
      <c r="J175" t="str">
        <f>""</f>
        <v/>
      </c>
      <c r="K175" t="str">
        <f>""</f>
        <v/>
      </c>
      <c r="L175" t="str">
        <f>""</f>
        <v/>
      </c>
      <c r="M175" t="str">
        <f>""</f>
        <v/>
      </c>
      <c r="N175" t="str">
        <f>""</f>
        <v/>
      </c>
      <c r="O175" t="str">
        <f>""</f>
        <v/>
      </c>
      <c r="P175" t="str">
        <f>""</f>
        <v/>
      </c>
      <c r="Q175" t="str">
        <f>""</f>
        <v/>
      </c>
      <c r="R175" t="str">
        <f>""</f>
        <v/>
      </c>
      <c r="S175" t="str">
        <f>""</f>
        <v/>
      </c>
      <c r="T175" t="str">
        <f>""</f>
        <v/>
      </c>
      <c r="U175" t="str">
        <f>""</f>
        <v/>
      </c>
      <c r="V175" t="str">
        <f>""</f>
        <v/>
      </c>
      <c r="W175" t="str">
        <f>""</f>
        <v/>
      </c>
      <c r="X175" t="str">
        <f>""</f>
        <v/>
      </c>
      <c r="Y175" t="str">
        <f>""</f>
        <v/>
      </c>
      <c r="Z175" t="str">
        <f>""</f>
        <v/>
      </c>
      <c r="AA175" t="str">
        <f>""</f>
        <v/>
      </c>
      <c r="AB175" t="str">
        <f>""</f>
        <v/>
      </c>
      <c r="AC175" t="str">
        <f>""</f>
        <v/>
      </c>
      <c r="AD175" t="str">
        <f>""</f>
        <v/>
      </c>
      <c r="AE175" t="str">
        <f>""</f>
        <v/>
      </c>
      <c r="AF175" t="str">
        <f>""</f>
        <v/>
      </c>
      <c r="AG175" t="str">
        <f>""</f>
        <v/>
      </c>
      <c r="AH175" t="str">
        <f>""</f>
        <v/>
      </c>
      <c r="AI175" t="str">
        <f>""</f>
        <v/>
      </c>
      <c r="AJ175" t="str">
        <f>""</f>
        <v/>
      </c>
      <c r="AK175" t="str">
        <f>""</f>
        <v/>
      </c>
      <c r="AL175" t="str">
        <f>""</f>
        <v/>
      </c>
      <c r="AM175" t="str">
        <f>"-0.050"</f>
        <v>-0.050</v>
      </c>
      <c r="AN175" t="str">
        <f>""</f>
        <v/>
      </c>
      <c r="AO175" t="str">
        <f>""</f>
        <v/>
      </c>
      <c r="AP175" t="str">
        <f>""</f>
        <v/>
      </c>
      <c r="AQ175" t="str">
        <f>""</f>
        <v/>
      </c>
      <c r="AR175" t="str">
        <f>""</f>
        <v/>
      </c>
      <c r="AS175" t="str">
        <f>""</f>
        <v/>
      </c>
      <c r="AT175" t="str">
        <f>""</f>
        <v/>
      </c>
      <c r="AU175" t="str">
        <f>""</f>
        <v/>
      </c>
      <c r="AV175" t="str">
        <f>""</f>
        <v/>
      </c>
      <c r="AW175" t="str">
        <f>""</f>
        <v/>
      </c>
      <c r="AX175" t="str">
        <f>""</f>
        <v/>
      </c>
      <c r="AY175" t="str">
        <f>""</f>
        <v/>
      </c>
      <c r="AZ175" t="str">
        <f>""</f>
        <v/>
      </c>
      <c r="BA175" t="str">
        <f>""</f>
        <v/>
      </c>
    </row>
    <row r="176" spans="2:53" x14ac:dyDescent="0.2">
      <c r="B176" t="str">
        <f>""</f>
        <v/>
      </c>
      <c r="C176" t="str">
        <f>""</f>
        <v/>
      </c>
      <c r="D176" t="str">
        <f>""</f>
        <v/>
      </c>
      <c r="E176" t="str">
        <f>""</f>
        <v/>
      </c>
      <c r="F176" t="str">
        <f>""</f>
        <v/>
      </c>
      <c r="G176" t="str">
        <f>""</f>
        <v/>
      </c>
      <c r="H176" t="str">
        <f>""</f>
        <v/>
      </c>
      <c r="I176" t="str">
        <f>""</f>
        <v/>
      </c>
      <c r="J176" t="str">
        <f>""</f>
        <v/>
      </c>
      <c r="K176" t="str">
        <f>""</f>
        <v/>
      </c>
      <c r="L176" t="str">
        <f>""</f>
        <v/>
      </c>
      <c r="M176" t="str">
        <f>""</f>
        <v/>
      </c>
      <c r="N176" t="str">
        <f>""</f>
        <v/>
      </c>
      <c r="O176" t="str">
        <f>""</f>
        <v/>
      </c>
      <c r="P176" t="str">
        <f>""</f>
        <v/>
      </c>
      <c r="Q176" t="str">
        <f>""</f>
        <v/>
      </c>
      <c r="R176" t="str">
        <f>""</f>
        <v/>
      </c>
      <c r="S176" t="str">
        <f>""</f>
        <v/>
      </c>
      <c r="T176" t="str">
        <f>""</f>
        <v/>
      </c>
      <c r="U176" t="str">
        <f>""</f>
        <v/>
      </c>
      <c r="V176" t="str">
        <f>""</f>
        <v/>
      </c>
      <c r="W176" t="str">
        <f>""</f>
        <v/>
      </c>
      <c r="X176" t="str">
        <f>""</f>
        <v/>
      </c>
      <c r="Y176" t="str">
        <f>""</f>
        <v/>
      </c>
      <c r="Z176" t="str">
        <f>""</f>
        <v/>
      </c>
      <c r="AA176" t="str">
        <f>""</f>
        <v/>
      </c>
      <c r="AB176" t="str">
        <f>""</f>
        <v/>
      </c>
      <c r="AC176" t="str">
        <f>""</f>
        <v/>
      </c>
      <c r="AD176" t="str">
        <f>""</f>
        <v/>
      </c>
      <c r="AE176" t="str">
        <f>""</f>
        <v/>
      </c>
      <c r="AF176" t="str">
        <f>""</f>
        <v/>
      </c>
      <c r="AG176" t="str">
        <f>""</f>
        <v/>
      </c>
      <c r="AH176" t="str">
        <f>""</f>
        <v/>
      </c>
      <c r="AI176" t="str">
        <f>""</f>
        <v/>
      </c>
      <c r="AJ176" t="str">
        <f>""</f>
        <v/>
      </c>
      <c r="AK176" t="str">
        <f>""</f>
        <v/>
      </c>
      <c r="AL176" t="str">
        <f>""</f>
        <v/>
      </c>
      <c r="AM176" t="str">
        <f>"[0.079]"</f>
        <v>[0.079]</v>
      </c>
      <c r="AN176" t="str">
        <f>""</f>
        <v/>
      </c>
      <c r="AO176" t="str">
        <f>""</f>
        <v/>
      </c>
      <c r="AP176" t="str">
        <f>""</f>
        <v/>
      </c>
      <c r="AQ176" t="str">
        <f>""</f>
        <v/>
      </c>
      <c r="AR176" t="str">
        <f>""</f>
        <v/>
      </c>
      <c r="AS176" t="str">
        <f>""</f>
        <v/>
      </c>
      <c r="AT176" t="str">
        <f>""</f>
        <v/>
      </c>
      <c r="AU176" t="str">
        <f>""</f>
        <v/>
      </c>
      <c r="AV176" t="str">
        <f>""</f>
        <v/>
      </c>
      <c r="AW176" t="str">
        <f>""</f>
        <v/>
      </c>
      <c r="AX176" t="str">
        <f>""</f>
        <v/>
      </c>
      <c r="AY176" t="str">
        <f>""</f>
        <v/>
      </c>
      <c r="AZ176" t="str">
        <f>""</f>
        <v/>
      </c>
      <c r="BA176" t="str">
        <f>""</f>
        <v/>
      </c>
    </row>
    <row r="177" spans="2:53" x14ac:dyDescent="0.2">
      <c r="B177" t="str">
        <f>"Interaction"</f>
        <v>Interaction</v>
      </c>
      <c r="C177" t="str">
        <f>""</f>
        <v/>
      </c>
      <c r="D177" t="str">
        <f>""</f>
        <v/>
      </c>
      <c r="E177" t="str">
        <f>""</f>
        <v/>
      </c>
      <c r="F177" t="str">
        <f>""</f>
        <v/>
      </c>
      <c r="G177" t="str">
        <f>""</f>
        <v/>
      </c>
      <c r="H177" t="str">
        <f>""</f>
        <v/>
      </c>
      <c r="I177" t="str">
        <f>""</f>
        <v/>
      </c>
      <c r="J177" t="str">
        <f>""</f>
        <v/>
      </c>
      <c r="K177" t="str">
        <f>""</f>
        <v/>
      </c>
      <c r="L177" t="str">
        <f>""</f>
        <v/>
      </c>
      <c r="M177" t="str">
        <f>""</f>
        <v/>
      </c>
      <c r="N177" t="str">
        <f>""</f>
        <v/>
      </c>
      <c r="O177" t="str">
        <f>""</f>
        <v/>
      </c>
      <c r="P177" t="str">
        <f>""</f>
        <v/>
      </c>
      <c r="Q177" t="str">
        <f>""</f>
        <v/>
      </c>
      <c r="R177" t="str">
        <f>""</f>
        <v/>
      </c>
      <c r="S177" t="str">
        <f>""</f>
        <v/>
      </c>
      <c r="T177" t="str">
        <f>""</f>
        <v/>
      </c>
      <c r="U177" t="str">
        <f>""</f>
        <v/>
      </c>
      <c r="V177" t="str">
        <f>""</f>
        <v/>
      </c>
      <c r="W177" t="str">
        <f>""</f>
        <v/>
      </c>
      <c r="X177" t="str">
        <f>""</f>
        <v/>
      </c>
      <c r="Y177" t="str">
        <f>""</f>
        <v/>
      </c>
      <c r="Z177" t="str">
        <f>""</f>
        <v/>
      </c>
      <c r="AA177" t="str">
        <f>""</f>
        <v/>
      </c>
      <c r="AB177" t="str">
        <f>""</f>
        <v/>
      </c>
      <c r="AC177" t="str">
        <f>""</f>
        <v/>
      </c>
      <c r="AD177" t="str">
        <f>""</f>
        <v/>
      </c>
      <c r="AE177" t="str">
        <f>""</f>
        <v/>
      </c>
      <c r="AF177" t="str">
        <f>""</f>
        <v/>
      </c>
      <c r="AG177" t="str">
        <f>""</f>
        <v/>
      </c>
      <c r="AH177" t="str">
        <f>""</f>
        <v/>
      </c>
      <c r="AI177" t="str">
        <f>""</f>
        <v/>
      </c>
      <c r="AJ177" t="str">
        <f>""</f>
        <v/>
      </c>
      <c r="AK177" t="str">
        <f>""</f>
        <v/>
      </c>
      <c r="AL177" t="str">
        <f>""</f>
        <v/>
      </c>
      <c r="AM177" t="str">
        <f>"0.052"</f>
        <v>0.052</v>
      </c>
      <c r="AN177" t="str">
        <f>""</f>
        <v/>
      </c>
      <c r="AO177" t="str">
        <f>""</f>
        <v/>
      </c>
      <c r="AP177" t="str">
        <f>""</f>
        <v/>
      </c>
      <c r="AQ177" t="str">
        <f>""</f>
        <v/>
      </c>
      <c r="AR177" t="str">
        <f>""</f>
        <v/>
      </c>
      <c r="AS177" t="str">
        <f>""</f>
        <v/>
      </c>
      <c r="AT177" t="str">
        <f>""</f>
        <v/>
      </c>
      <c r="AU177" t="str">
        <f>""</f>
        <v/>
      </c>
      <c r="AV177" t="str">
        <f>""</f>
        <v/>
      </c>
      <c r="AW177" t="str">
        <f>""</f>
        <v/>
      </c>
      <c r="AX177" t="str">
        <f>""</f>
        <v/>
      </c>
      <c r="AY177" t="str">
        <f>""</f>
        <v/>
      </c>
      <c r="AZ177" t="str">
        <f>""</f>
        <v/>
      </c>
      <c r="BA177" t="str">
        <f>""</f>
        <v/>
      </c>
    </row>
    <row r="178" spans="2:53" x14ac:dyDescent="0.2">
      <c r="B178" t="str">
        <f>""</f>
        <v/>
      </c>
      <c r="C178" t="str">
        <f>""</f>
        <v/>
      </c>
      <c r="D178" t="str">
        <f>""</f>
        <v/>
      </c>
      <c r="E178" t="str">
        <f>""</f>
        <v/>
      </c>
      <c r="F178" t="str">
        <f>""</f>
        <v/>
      </c>
      <c r="G178" t="str">
        <f>""</f>
        <v/>
      </c>
      <c r="H178" t="str">
        <f>""</f>
        <v/>
      </c>
      <c r="I178" t="str">
        <f>""</f>
        <v/>
      </c>
      <c r="J178" t="str">
        <f>""</f>
        <v/>
      </c>
      <c r="K178" t="str">
        <f>""</f>
        <v/>
      </c>
      <c r="L178" t="str">
        <f>""</f>
        <v/>
      </c>
      <c r="M178" t="str">
        <f>""</f>
        <v/>
      </c>
      <c r="N178" t="str">
        <f>""</f>
        <v/>
      </c>
      <c r="O178" t="str">
        <f>""</f>
        <v/>
      </c>
      <c r="P178" t="str">
        <f>""</f>
        <v/>
      </c>
      <c r="Q178" t="str">
        <f>""</f>
        <v/>
      </c>
      <c r="R178" t="str">
        <f>""</f>
        <v/>
      </c>
      <c r="S178" t="str">
        <f>""</f>
        <v/>
      </c>
      <c r="T178" t="str">
        <f>""</f>
        <v/>
      </c>
      <c r="U178" t="str">
        <f>""</f>
        <v/>
      </c>
      <c r="V178" t="str">
        <f>""</f>
        <v/>
      </c>
      <c r="W178" t="str">
        <f>""</f>
        <v/>
      </c>
      <c r="X178" t="str">
        <f>""</f>
        <v/>
      </c>
      <c r="Y178" t="str">
        <f>""</f>
        <v/>
      </c>
      <c r="Z178" t="str">
        <f>""</f>
        <v/>
      </c>
      <c r="AA178" t="str">
        <f>""</f>
        <v/>
      </c>
      <c r="AB178" t="str">
        <f>""</f>
        <v/>
      </c>
      <c r="AC178" t="str">
        <f>""</f>
        <v/>
      </c>
      <c r="AD178" t="str">
        <f>""</f>
        <v/>
      </c>
      <c r="AE178" t="str">
        <f>""</f>
        <v/>
      </c>
      <c r="AF178" t="str">
        <f>""</f>
        <v/>
      </c>
      <c r="AG178" t="str">
        <f>""</f>
        <v/>
      </c>
      <c r="AH178" t="str">
        <f>""</f>
        <v/>
      </c>
      <c r="AI178" t="str">
        <f>""</f>
        <v/>
      </c>
      <c r="AJ178" t="str">
        <f>""</f>
        <v/>
      </c>
      <c r="AK178" t="str">
        <f>""</f>
        <v/>
      </c>
      <c r="AL178" t="str">
        <f>""</f>
        <v/>
      </c>
      <c r="AM178" t="str">
        <f>"[0.100]"</f>
        <v>[0.100]</v>
      </c>
      <c r="AN178" t="str">
        <f>""</f>
        <v/>
      </c>
      <c r="AO178" t="str">
        <f>""</f>
        <v/>
      </c>
      <c r="AP178" t="str">
        <f>""</f>
        <v/>
      </c>
      <c r="AQ178" t="str">
        <f>""</f>
        <v/>
      </c>
      <c r="AR178" t="str">
        <f>""</f>
        <v/>
      </c>
      <c r="AS178" t="str">
        <f>""</f>
        <v/>
      </c>
      <c r="AT178" t="str">
        <f>""</f>
        <v/>
      </c>
      <c r="AU178" t="str">
        <f>""</f>
        <v/>
      </c>
      <c r="AV178" t="str">
        <f>""</f>
        <v/>
      </c>
      <c r="AW178" t="str">
        <f>""</f>
        <v/>
      </c>
      <c r="AX178" t="str">
        <f>""</f>
        <v/>
      </c>
      <c r="AY178" t="str">
        <f>""</f>
        <v/>
      </c>
      <c r="AZ178" t="str">
        <f>""</f>
        <v/>
      </c>
      <c r="BA178" t="str">
        <f>""</f>
        <v/>
      </c>
    </row>
    <row r="179" spans="2:53" x14ac:dyDescent="0.2">
      <c r="B179" t="str">
        <f>"Number of members who left household 1998-2007"</f>
        <v>Number of members who left household 1998-2007</v>
      </c>
      <c r="C179" t="str">
        <f>""</f>
        <v/>
      </c>
      <c r="D179" t="str">
        <f>""</f>
        <v/>
      </c>
      <c r="E179" t="str">
        <f>""</f>
        <v/>
      </c>
      <c r="F179" t="str">
        <f>""</f>
        <v/>
      </c>
      <c r="G179" t="str">
        <f>""</f>
        <v/>
      </c>
      <c r="H179" t="str">
        <f>""</f>
        <v/>
      </c>
      <c r="I179" t="str">
        <f>""</f>
        <v/>
      </c>
      <c r="J179" t="str">
        <f>""</f>
        <v/>
      </c>
      <c r="K179" t="str">
        <f>""</f>
        <v/>
      </c>
      <c r="L179" t="str">
        <f>""</f>
        <v/>
      </c>
      <c r="M179" t="str">
        <f>""</f>
        <v/>
      </c>
      <c r="N179" t="str">
        <f>""</f>
        <v/>
      </c>
      <c r="O179" t="str">
        <f>""</f>
        <v/>
      </c>
      <c r="P179" t="str">
        <f>""</f>
        <v/>
      </c>
      <c r="Q179" t="str">
        <f>""</f>
        <v/>
      </c>
      <c r="R179" t="str">
        <f>""</f>
        <v/>
      </c>
      <c r="S179" t="str">
        <f>""</f>
        <v/>
      </c>
      <c r="T179" t="str">
        <f>""</f>
        <v/>
      </c>
      <c r="U179" t="str">
        <f>""</f>
        <v/>
      </c>
      <c r="V179" t="str">
        <f>""</f>
        <v/>
      </c>
      <c r="W179" t="str">
        <f>""</f>
        <v/>
      </c>
      <c r="X179" t="str">
        <f>""</f>
        <v/>
      </c>
      <c r="Y179" t="str">
        <f>""</f>
        <v/>
      </c>
      <c r="Z179" t="str">
        <f>""</f>
        <v/>
      </c>
      <c r="AA179" t="str">
        <f>""</f>
        <v/>
      </c>
      <c r="AB179" t="str">
        <f>""</f>
        <v/>
      </c>
      <c r="AC179" t="str">
        <f>""</f>
        <v/>
      </c>
      <c r="AD179" t="str">
        <f>""</f>
        <v/>
      </c>
      <c r="AE179" t="str">
        <f>""</f>
        <v/>
      </c>
      <c r="AF179" t="str">
        <f>""</f>
        <v/>
      </c>
      <c r="AG179" t="str">
        <f>""</f>
        <v/>
      </c>
      <c r="AH179" t="str">
        <f>""</f>
        <v/>
      </c>
      <c r="AI179" t="str">
        <f>""</f>
        <v/>
      </c>
      <c r="AJ179" t="str">
        <f>""</f>
        <v/>
      </c>
      <c r="AK179" t="str">
        <f>""</f>
        <v/>
      </c>
      <c r="AL179" t="str">
        <f>""</f>
        <v/>
      </c>
      <c r="AM179" t="str">
        <f>""</f>
        <v/>
      </c>
      <c r="AN179" t="str">
        <f>"-0.065"</f>
        <v>-0.065</v>
      </c>
      <c r="AO179" t="str">
        <f>""</f>
        <v/>
      </c>
      <c r="AP179" t="str">
        <f>""</f>
        <v/>
      </c>
      <c r="AQ179" t="str">
        <f>""</f>
        <v/>
      </c>
      <c r="AR179" t="str">
        <f>""</f>
        <v/>
      </c>
      <c r="AS179" t="str">
        <f>""</f>
        <v/>
      </c>
      <c r="AT179" t="str">
        <f>""</f>
        <v/>
      </c>
      <c r="AU179" t="str">
        <f>""</f>
        <v/>
      </c>
      <c r="AV179" t="str">
        <f>""</f>
        <v/>
      </c>
      <c r="AW179" t="str">
        <f>""</f>
        <v/>
      </c>
      <c r="AX179" t="str">
        <f>""</f>
        <v/>
      </c>
      <c r="AY179" t="str">
        <f>""</f>
        <v/>
      </c>
      <c r="AZ179" t="str">
        <f>""</f>
        <v/>
      </c>
      <c r="BA179" t="str">
        <f>""</f>
        <v/>
      </c>
    </row>
    <row r="180" spans="2:53" x14ac:dyDescent="0.2">
      <c r="B180" t="str">
        <f>""</f>
        <v/>
      </c>
      <c r="C180" t="str">
        <f>""</f>
        <v/>
      </c>
      <c r="D180" t="str">
        <f>""</f>
        <v/>
      </c>
      <c r="E180" t="str">
        <f>""</f>
        <v/>
      </c>
      <c r="F180" t="str">
        <f>""</f>
        <v/>
      </c>
      <c r="G180" t="str">
        <f>""</f>
        <v/>
      </c>
      <c r="H180" t="str">
        <f>""</f>
        <v/>
      </c>
      <c r="I180" t="str">
        <f>""</f>
        <v/>
      </c>
      <c r="J180" t="str">
        <f>""</f>
        <v/>
      </c>
      <c r="K180" t="str">
        <f>""</f>
        <v/>
      </c>
      <c r="L180" t="str">
        <f>""</f>
        <v/>
      </c>
      <c r="M180" t="str">
        <f>""</f>
        <v/>
      </c>
      <c r="N180" t="str">
        <f>""</f>
        <v/>
      </c>
      <c r="O180" t="str">
        <f>""</f>
        <v/>
      </c>
      <c r="P180" t="str">
        <f>""</f>
        <v/>
      </c>
      <c r="Q180" t="str">
        <f>""</f>
        <v/>
      </c>
      <c r="R180" t="str">
        <f>""</f>
        <v/>
      </c>
      <c r="S180" t="str">
        <f>""</f>
        <v/>
      </c>
      <c r="T180" t="str">
        <f>""</f>
        <v/>
      </c>
      <c r="U180" t="str">
        <f>""</f>
        <v/>
      </c>
      <c r="V180" t="str">
        <f>""</f>
        <v/>
      </c>
      <c r="W180" t="str">
        <f>""</f>
        <v/>
      </c>
      <c r="X180" t="str">
        <f>""</f>
        <v/>
      </c>
      <c r="Y180" t="str">
        <f>""</f>
        <v/>
      </c>
      <c r="Z180" t="str">
        <f>""</f>
        <v/>
      </c>
      <c r="AA180" t="str">
        <f>""</f>
        <v/>
      </c>
      <c r="AB180" t="str">
        <f>""</f>
        <v/>
      </c>
      <c r="AC180" t="str">
        <f>""</f>
        <v/>
      </c>
      <c r="AD180" t="str">
        <f>""</f>
        <v/>
      </c>
      <c r="AE180" t="str">
        <f>""</f>
        <v/>
      </c>
      <c r="AF180" t="str">
        <f>""</f>
        <v/>
      </c>
      <c r="AG180" t="str">
        <f>""</f>
        <v/>
      </c>
      <c r="AH180" t="str">
        <f>""</f>
        <v/>
      </c>
      <c r="AI180" t="str">
        <f>""</f>
        <v/>
      </c>
      <c r="AJ180" t="str">
        <f>""</f>
        <v/>
      </c>
      <c r="AK180" t="str">
        <f>""</f>
        <v/>
      </c>
      <c r="AL180" t="str">
        <f>""</f>
        <v/>
      </c>
      <c r="AM180" t="str">
        <f>""</f>
        <v/>
      </c>
      <c r="AN180" t="str">
        <f>"[0.044]"</f>
        <v>[0.044]</v>
      </c>
      <c r="AO180" t="str">
        <f>""</f>
        <v/>
      </c>
      <c r="AP180" t="str">
        <f>""</f>
        <v/>
      </c>
      <c r="AQ180" t="str">
        <f>""</f>
        <v/>
      </c>
      <c r="AR180" t="str">
        <f>""</f>
        <v/>
      </c>
      <c r="AS180" t="str">
        <f>""</f>
        <v/>
      </c>
      <c r="AT180" t="str">
        <f>""</f>
        <v/>
      </c>
      <c r="AU180" t="str">
        <f>""</f>
        <v/>
      </c>
      <c r="AV180" t="str">
        <f>""</f>
        <v/>
      </c>
      <c r="AW180" t="str">
        <f>""</f>
        <v/>
      </c>
      <c r="AX180" t="str">
        <f>""</f>
        <v/>
      </c>
      <c r="AY180" t="str">
        <f>""</f>
        <v/>
      </c>
      <c r="AZ180" t="str">
        <f>""</f>
        <v/>
      </c>
      <c r="BA180" t="str">
        <f>""</f>
        <v/>
      </c>
    </row>
    <row r="181" spans="2:53" x14ac:dyDescent="0.2">
      <c r="B181" t="str">
        <f>"Interaction"</f>
        <v>Interaction</v>
      </c>
      <c r="C181" t="str">
        <f>""</f>
        <v/>
      </c>
      <c r="D181" t="str">
        <f>""</f>
        <v/>
      </c>
      <c r="E181" t="str">
        <f>""</f>
        <v/>
      </c>
      <c r="F181" t="str">
        <f>""</f>
        <v/>
      </c>
      <c r="G181" t="str">
        <f>""</f>
        <v/>
      </c>
      <c r="H181" t="str">
        <f>""</f>
        <v/>
      </c>
      <c r="I181" t="str">
        <f>""</f>
        <v/>
      </c>
      <c r="J181" t="str">
        <f>""</f>
        <v/>
      </c>
      <c r="K181" t="str">
        <f>""</f>
        <v/>
      </c>
      <c r="L181" t="str">
        <f>""</f>
        <v/>
      </c>
      <c r="M181" t="str">
        <f>""</f>
        <v/>
      </c>
      <c r="N181" t="str">
        <f>""</f>
        <v/>
      </c>
      <c r="O181" t="str">
        <f>""</f>
        <v/>
      </c>
      <c r="P181" t="str">
        <f>""</f>
        <v/>
      </c>
      <c r="Q181" t="str">
        <f>""</f>
        <v/>
      </c>
      <c r="R181" t="str">
        <f>""</f>
        <v/>
      </c>
      <c r="S181" t="str">
        <f>""</f>
        <v/>
      </c>
      <c r="T181" t="str">
        <f>""</f>
        <v/>
      </c>
      <c r="U181" t="str">
        <f>""</f>
        <v/>
      </c>
      <c r="V181" t="str">
        <f>""</f>
        <v/>
      </c>
      <c r="W181" t="str">
        <f>""</f>
        <v/>
      </c>
      <c r="X181" t="str">
        <f>""</f>
        <v/>
      </c>
      <c r="Y181" t="str">
        <f>""</f>
        <v/>
      </c>
      <c r="Z181" t="str">
        <f>""</f>
        <v/>
      </c>
      <c r="AA181" t="str">
        <f>""</f>
        <v/>
      </c>
      <c r="AB181" t="str">
        <f>""</f>
        <v/>
      </c>
      <c r="AC181" t="str">
        <f>""</f>
        <v/>
      </c>
      <c r="AD181" t="str">
        <f>""</f>
        <v/>
      </c>
      <c r="AE181" t="str">
        <f>""</f>
        <v/>
      </c>
      <c r="AF181" t="str">
        <f>""</f>
        <v/>
      </c>
      <c r="AG181" t="str">
        <f>""</f>
        <v/>
      </c>
      <c r="AH181" t="str">
        <f>""</f>
        <v/>
      </c>
      <c r="AI181" t="str">
        <f>""</f>
        <v/>
      </c>
      <c r="AJ181" t="str">
        <f>""</f>
        <v/>
      </c>
      <c r="AK181" t="str">
        <f>""</f>
        <v/>
      </c>
      <c r="AL181" t="str">
        <f>""</f>
        <v/>
      </c>
      <c r="AM181" t="str">
        <f>""</f>
        <v/>
      </c>
      <c r="AN181" t="str">
        <f>"0.076"</f>
        <v>0.076</v>
      </c>
      <c r="AO181" t="str">
        <f>""</f>
        <v/>
      </c>
      <c r="AP181" t="str">
        <f>""</f>
        <v/>
      </c>
      <c r="AQ181" t="str">
        <f>""</f>
        <v/>
      </c>
      <c r="AR181" t="str">
        <f>""</f>
        <v/>
      </c>
      <c r="AS181" t="str">
        <f>""</f>
        <v/>
      </c>
      <c r="AT181" t="str">
        <f>""</f>
        <v/>
      </c>
      <c r="AU181" t="str">
        <f>""</f>
        <v/>
      </c>
      <c r="AV181" t="str">
        <f>""</f>
        <v/>
      </c>
      <c r="AW181" t="str">
        <f>""</f>
        <v/>
      </c>
      <c r="AX181" t="str">
        <f>""</f>
        <v/>
      </c>
      <c r="AY181" t="str">
        <f>""</f>
        <v/>
      </c>
      <c r="AZ181" t="str">
        <f>""</f>
        <v/>
      </c>
      <c r="BA181" t="str">
        <f>""</f>
        <v/>
      </c>
    </row>
    <row r="182" spans="2:53" x14ac:dyDescent="0.2">
      <c r="B182" t="str">
        <f>""</f>
        <v/>
      </c>
      <c r="C182" t="str">
        <f>""</f>
        <v/>
      </c>
      <c r="D182" t="str">
        <f>""</f>
        <v/>
      </c>
      <c r="E182" t="str">
        <f>""</f>
        <v/>
      </c>
      <c r="F182" t="str">
        <f>""</f>
        <v/>
      </c>
      <c r="G182" t="str">
        <f>""</f>
        <v/>
      </c>
      <c r="H182" t="str">
        <f>""</f>
        <v/>
      </c>
      <c r="I182" t="str">
        <f>""</f>
        <v/>
      </c>
      <c r="J182" t="str">
        <f>""</f>
        <v/>
      </c>
      <c r="K182" t="str">
        <f>""</f>
        <v/>
      </c>
      <c r="L182" t="str">
        <f>""</f>
        <v/>
      </c>
      <c r="M182" t="str">
        <f>""</f>
        <v/>
      </c>
      <c r="N182" t="str">
        <f>""</f>
        <v/>
      </c>
      <c r="O182" t="str">
        <f>""</f>
        <v/>
      </c>
      <c r="P182" t="str">
        <f>""</f>
        <v/>
      </c>
      <c r="Q182" t="str">
        <f>""</f>
        <v/>
      </c>
      <c r="R182" t="str">
        <f>""</f>
        <v/>
      </c>
      <c r="S182" t="str">
        <f>""</f>
        <v/>
      </c>
      <c r="T182" t="str">
        <f>""</f>
        <v/>
      </c>
      <c r="U182" t="str">
        <f>""</f>
        <v/>
      </c>
      <c r="V182" t="str">
        <f>""</f>
        <v/>
      </c>
      <c r="W182" t="str">
        <f>""</f>
        <v/>
      </c>
      <c r="X182" t="str">
        <f>""</f>
        <v/>
      </c>
      <c r="Y182" t="str">
        <f>""</f>
        <v/>
      </c>
      <c r="Z182" t="str">
        <f>""</f>
        <v/>
      </c>
      <c r="AA182" t="str">
        <f>""</f>
        <v/>
      </c>
      <c r="AB182" t="str">
        <f>""</f>
        <v/>
      </c>
      <c r="AC182" t="str">
        <f>""</f>
        <v/>
      </c>
      <c r="AD182" t="str">
        <f>""</f>
        <v/>
      </c>
      <c r="AE182" t="str">
        <f>""</f>
        <v/>
      </c>
      <c r="AF182" t="str">
        <f>""</f>
        <v/>
      </c>
      <c r="AG182" t="str">
        <f>""</f>
        <v/>
      </c>
      <c r="AH182" t="str">
        <f>""</f>
        <v/>
      </c>
      <c r="AI182" t="str">
        <f>""</f>
        <v/>
      </c>
      <c r="AJ182" t="str">
        <f>""</f>
        <v/>
      </c>
      <c r="AK182" t="str">
        <f>""</f>
        <v/>
      </c>
      <c r="AL182" t="str">
        <f>""</f>
        <v/>
      </c>
      <c r="AM182" t="str">
        <f>""</f>
        <v/>
      </c>
      <c r="AN182" t="str">
        <f>"[0.059]"</f>
        <v>[0.059]</v>
      </c>
      <c r="AO182" t="str">
        <f>""</f>
        <v/>
      </c>
      <c r="AP182" t="str">
        <f>""</f>
        <v/>
      </c>
      <c r="AQ182" t="str">
        <f>""</f>
        <v/>
      </c>
      <c r="AR182" t="str">
        <f>""</f>
        <v/>
      </c>
      <c r="AS182" t="str">
        <f>""</f>
        <v/>
      </c>
      <c r="AT182" t="str">
        <f>""</f>
        <v/>
      </c>
      <c r="AU182" t="str">
        <f>""</f>
        <v/>
      </c>
      <c r="AV182" t="str">
        <f>""</f>
        <v/>
      </c>
      <c r="AW182" t="str">
        <f>""</f>
        <v/>
      </c>
      <c r="AX182" t="str">
        <f>""</f>
        <v/>
      </c>
      <c r="AY182" t="str">
        <f>""</f>
        <v/>
      </c>
      <c r="AZ182" t="str">
        <f>""</f>
        <v/>
      </c>
      <c r="BA182" t="str">
        <f>""</f>
        <v/>
      </c>
    </row>
    <row r="183" spans="2:53" x14ac:dyDescent="0.2">
      <c r="B183" t="str">
        <f>"Share of household members who left household 1998-2007"</f>
        <v>Share of household members who left household 1998-2007</v>
      </c>
      <c r="C183" t="str">
        <f>""</f>
        <v/>
      </c>
      <c r="D183" t="str">
        <f>""</f>
        <v/>
      </c>
      <c r="E183" t="str">
        <f>""</f>
        <v/>
      </c>
      <c r="F183" t="str">
        <f>""</f>
        <v/>
      </c>
      <c r="G183" t="str">
        <f>""</f>
        <v/>
      </c>
      <c r="H183" t="str">
        <f>""</f>
        <v/>
      </c>
      <c r="I183" t="str">
        <f>""</f>
        <v/>
      </c>
      <c r="J183" t="str">
        <f>""</f>
        <v/>
      </c>
      <c r="K183" t="str">
        <f>""</f>
        <v/>
      </c>
      <c r="L183" t="str">
        <f>""</f>
        <v/>
      </c>
      <c r="M183" t="str">
        <f>""</f>
        <v/>
      </c>
      <c r="N183" t="str">
        <f>""</f>
        <v/>
      </c>
      <c r="O183" t="str">
        <f>""</f>
        <v/>
      </c>
      <c r="P183" t="str">
        <f>""</f>
        <v/>
      </c>
      <c r="Q183" t="str">
        <f>""</f>
        <v/>
      </c>
      <c r="R183" t="str">
        <f>""</f>
        <v/>
      </c>
      <c r="S183" t="str">
        <f>""</f>
        <v/>
      </c>
      <c r="T183" t="str">
        <f>""</f>
        <v/>
      </c>
      <c r="U183" t="str">
        <f>""</f>
        <v/>
      </c>
      <c r="V183" t="str">
        <f>""</f>
        <v/>
      </c>
      <c r="W183" t="str">
        <f>""</f>
        <v/>
      </c>
      <c r="X183" t="str">
        <f>""</f>
        <v/>
      </c>
      <c r="Y183" t="str">
        <f>""</f>
        <v/>
      </c>
      <c r="Z183" t="str">
        <f>""</f>
        <v/>
      </c>
      <c r="AA183" t="str">
        <f>""</f>
        <v/>
      </c>
      <c r="AB183" t="str">
        <f>""</f>
        <v/>
      </c>
      <c r="AC183" t="str">
        <f>""</f>
        <v/>
      </c>
      <c r="AD183" t="str">
        <f>""</f>
        <v/>
      </c>
      <c r="AE183" t="str">
        <f>""</f>
        <v/>
      </c>
      <c r="AF183" t="str">
        <f>""</f>
        <v/>
      </c>
      <c r="AG183" t="str">
        <f>""</f>
        <v/>
      </c>
      <c r="AH183" t="str">
        <f>""</f>
        <v/>
      </c>
      <c r="AI183" t="str">
        <f>""</f>
        <v/>
      </c>
      <c r="AJ183" t="str">
        <f>""</f>
        <v/>
      </c>
      <c r="AK183" t="str">
        <f>""</f>
        <v/>
      </c>
      <c r="AL183" t="str">
        <f>""</f>
        <v/>
      </c>
      <c r="AM183" t="str">
        <f>""</f>
        <v/>
      </c>
      <c r="AN183" t="str">
        <f>""</f>
        <v/>
      </c>
      <c r="AO183" t="str">
        <f>"-0.158"</f>
        <v>-0.158</v>
      </c>
      <c r="AP183" t="str">
        <f>""</f>
        <v/>
      </c>
      <c r="AQ183" t="str">
        <f>""</f>
        <v/>
      </c>
      <c r="AR183" t="str">
        <f>""</f>
        <v/>
      </c>
      <c r="AS183" t="str">
        <f>""</f>
        <v/>
      </c>
      <c r="AT183" t="str">
        <f>""</f>
        <v/>
      </c>
      <c r="AU183" t="str">
        <f>""</f>
        <v/>
      </c>
      <c r="AV183" t="str">
        <f>""</f>
        <v/>
      </c>
      <c r="AW183" t="str">
        <f>""</f>
        <v/>
      </c>
      <c r="AX183" t="str">
        <f>""</f>
        <v/>
      </c>
      <c r="AY183" t="str">
        <f>""</f>
        <v/>
      </c>
      <c r="AZ183" t="str">
        <f>""</f>
        <v/>
      </c>
      <c r="BA183" t="str">
        <f>""</f>
        <v/>
      </c>
    </row>
    <row r="184" spans="2:53" x14ac:dyDescent="0.2">
      <c r="B184" t="str">
        <f>""</f>
        <v/>
      </c>
      <c r="C184" t="str">
        <f>""</f>
        <v/>
      </c>
      <c r="D184" t="str">
        <f>""</f>
        <v/>
      </c>
      <c r="E184" t="str">
        <f>""</f>
        <v/>
      </c>
      <c r="F184" t="str">
        <f>""</f>
        <v/>
      </c>
      <c r="G184" t="str">
        <f>""</f>
        <v/>
      </c>
      <c r="H184" t="str">
        <f>""</f>
        <v/>
      </c>
      <c r="I184" t="str">
        <f>""</f>
        <v/>
      </c>
      <c r="J184" t="str">
        <f>""</f>
        <v/>
      </c>
      <c r="K184" t="str">
        <f>""</f>
        <v/>
      </c>
      <c r="L184" t="str">
        <f>""</f>
        <v/>
      </c>
      <c r="M184" t="str">
        <f>""</f>
        <v/>
      </c>
      <c r="N184" t="str">
        <f>""</f>
        <v/>
      </c>
      <c r="O184" t="str">
        <f>""</f>
        <v/>
      </c>
      <c r="P184" t="str">
        <f>""</f>
        <v/>
      </c>
      <c r="Q184" t="str">
        <f>""</f>
        <v/>
      </c>
      <c r="R184" t="str">
        <f>""</f>
        <v/>
      </c>
      <c r="S184" t="str">
        <f>""</f>
        <v/>
      </c>
      <c r="T184" t="str">
        <f>""</f>
        <v/>
      </c>
      <c r="U184" t="str">
        <f>""</f>
        <v/>
      </c>
      <c r="V184" t="str">
        <f>""</f>
        <v/>
      </c>
      <c r="W184" t="str">
        <f>""</f>
        <v/>
      </c>
      <c r="X184" t="str">
        <f>""</f>
        <v/>
      </c>
      <c r="Y184" t="str">
        <f>""</f>
        <v/>
      </c>
      <c r="Z184" t="str">
        <f>""</f>
        <v/>
      </c>
      <c r="AA184" t="str">
        <f>""</f>
        <v/>
      </c>
      <c r="AB184" t="str">
        <f>""</f>
        <v/>
      </c>
      <c r="AC184" t="str">
        <f>""</f>
        <v/>
      </c>
      <c r="AD184" t="str">
        <f>""</f>
        <v/>
      </c>
      <c r="AE184" t="str">
        <f>""</f>
        <v/>
      </c>
      <c r="AF184" t="str">
        <f>""</f>
        <v/>
      </c>
      <c r="AG184" t="str">
        <f>""</f>
        <v/>
      </c>
      <c r="AH184" t="str">
        <f>""</f>
        <v/>
      </c>
      <c r="AI184" t="str">
        <f>""</f>
        <v/>
      </c>
      <c r="AJ184" t="str">
        <f>""</f>
        <v/>
      </c>
      <c r="AK184" t="str">
        <f>""</f>
        <v/>
      </c>
      <c r="AL184" t="str">
        <f>""</f>
        <v/>
      </c>
      <c r="AM184" t="str">
        <f>""</f>
        <v/>
      </c>
      <c r="AN184" t="str">
        <f>""</f>
        <v/>
      </c>
      <c r="AO184" t="str">
        <f>"[0.160]"</f>
        <v>[0.160]</v>
      </c>
      <c r="AP184" t="str">
        <f>""</f>
        <v/>
      </c>
      <c r="AQ184" t="str">
        <f>""</f>
        <v/>
      </c>
      <c r="AR184" t="str">
        <f>""</f>
        <v/>
      </c>
      <c r="AS184" t="str">
        <f>""</f>
        <v/>
      </c>
      <c r="AT184" t="str">
        <f>""</f>
        <v/>
      </c>
      <c r="AU184" t="str">
        <f>""</f>
        <v/>
      </c>
      <c r="AV184" t="str">
        <f>""</f>
        <v/>
      </c>
      <c r="AW184" t="str">
        <f>""</f>
        <v/>
      </c>
      <c r="AX184" t="str">
        <f>""</f>
        <v/>
      </c>
      <c r="AY184" t="str">
        <f>""</f>
        <v/>
      </c>
      <c r="AZ184" t="str">
        <f>""</f>
        <v/>
      </c>
      <c r="BA184" t="str">
        <f>""</f>
        <v/>
      </c>
    </row>
    <row r="185" spans="2:53" x14ac:dyDescent="0.2">
      <c r="B185" t="str">
        <f>"Interaction"</f>
        <v>Interaction</v>
      </c>
      <c r="C185" t="str">
        <f>""</f>
        <v/>
      </c>
      <c r="D185" t="str">
        <f>""</f>
        <v/>
      </c>
      <c r="E185" t="str">
        <f>""</f>
        <v/>
      </c>
      <c r="F185" t="str">
        <f>""</f>
        <v/>
      </c>
      <c r="G185" t="str">
        <f>""</f>
        <v/>
      </c>
      <c r="H185" t="str">
        <f>""</f>
        <v/>
      </c>
      <c r="I185" t="str">
        <f>""</f>
        <v/>
      </c>
      <c r="J185" t="str">
        <f>""</f>
        <v/>
      </c>
      <c r="K185" t="str">
        <f>""</f>
        <v/>
      </c>
      <c r="L185" t="str">
        <f>""</f>
        <v/>
      </c>
      <c r="M185" t="str">
        <f>""</f>
        <v/>
      </c>
      <c r="N185" t="str">
        <f>""</f>
        <v/>
      </c>
      <c r="O185" t="str">
        <f>""</f>
        <v/>
      </c>
      <c r="P185" t="str">
        <f>""</f>
        <v/>
      </c>
      <c r="Q185" t="str">
        <f>""</f>
        <v/>
      </c>
      <c r="R185" t="str">
        <f>""</f>
        <v/>
      </c>
      <c r="S185" t="str">
        <f>""</f>
        <v/>
      </c>
      <c r="T185" t="str">
        <f>""</f>
        <v/>
      </c>
      <c r="U185" t="str">
        <f>""</f>
        <v/>
      </c>
      <c r="V185" t="str">
        <f>""</f>
        <v/>
      </c>
      <c r="W185" t="str">
        <f>""</f>
        <v/>
      </c>
      <c r="X185" t="str">
        <f>""</f>
        <v/>
      </c>
      <c r="Y185" t="str">
        <f>""</f>
        <v/>
      </c>
      <c r="Z185" t="str">
        <f>""</f>
        <v/>
      </c>
      <c r="AA185" t="str">
        <f>""</f>
        <v/>
      </c>
      <c r="AB185" t="str">
        <f>""</f>
        <v/>
      </c>
      <c r="AC185" t="str">
        <f>""</f>
        <v/>
      </c>
      <c r="AD185" t="str">
        <f>""</f>
        <v/>
      </c>
      <c r="AE185" t="str">
        <f>""</f>
        <v/>
      </c>
      <c r="AF185" t="str">
        <f>""</f>
        <v/>
      </c>
      <c r="AG185" t="str">
        <f>""</f>
        <v/>
      </c>
      <c r="AH185" t="str">
        <f>""</f>
        <v/>
      </c>
      <c r="AI185" t="str">
        <f>""</f>
        <v/>
      </c>
      <c r="AJ185" t="str">
        <f>""</f>
        <v/>
      </c>
      <c r="AK185" t="str">
        <f>""</f>
        <v/>
      </c>
      <c r="AL185" t="str">
        <f>""</f>
        <v/>
      </c>
      <c r="AM185" t="str">
        <f>""</f>
        <v/>
      </c>
      <c r="AN185" t="str">
        <f>""</f>
        <v/>
      </c>
      <c r="AO185" t="str">
        <f>"0.111"</f>
        <v>0.111</v>
      </c>
      <c r="AP185" t="str">
        <f>""</f>
        <v/>
      </c>
      <c r="AQ185" t="str">
        <f>""</f>
        <v/>
      </c>
      <c r="AR185" t="str">
        <f>""</f>
        <v/>
      </c>
      <c r="AS185" t="str">
        <f>""</f>
        <v/>
      </c>
      <c r="AT185" t="str">
        <f>""</f>
        <v/>
      </c>
      <c r="AU185" t="str">
        <f>""</f>
        <v/>
      </c>
      <c r="AV185" t="str">
        <f>""</f>
        <v/>
      </c>
      <c r="AW185" t="str">
        <f>""</f>
        <v/>
      </c>
      <c r="AX185" t="str">
        <f>""</f>
        <v/>
      </c>
      <c r="AY185" t="str">
        <f>""</f>
        <v/>
      </c>
      <c r="AZ185" t="str">
        <f>""</f>
        <v/>
      </c>
      <c r="BA185" t="str">
        <f>""</f>
        <v/>
      </c>
    </row>
    <row r="186" spans="2:53" x14ac:dyDescent="0.2">
      <c r="B186" t="str">
        <f>""</f>
        <v/>
      </c>
      <c r="C186" t="str">
        <f>""</f>
        <v/>
      </c>
      <c r="D186" t="str">
        <f>""</f>
        <v/>
      </c>
      <c r="E186" t="str">
        <f>""</f>
        <v/>
      </c>
      <c r="F186" t="str">
        <f>""</f>
        <v/>
      </c>
      <c r="G186" t="str">
        <f>""</f>
        <v/>
      </c>
      <c r="H186" t="str">
        <f>""</f>
        <v/>
      </c>
      <c r="I186" t="str">
        <f>""</f>
        <v/>
      </c>
      <c r="J186" t="str">
        <f>""</f>
        <v/>
      </c>
      <c r="K186" t="str">
        <f>""</f>
        <v/>
      </c>
      <c r="L186" t="str">
        <f>""</f>
        <v/>
      </c>
      <c r="M186" t="str">
        <f>""</f>
        <v/>
      </c>
      <c r="N186" t="str">
        <f>""</f>
        <v/>
      </c>
      <c r="O186" t="str">
        <f>""</f>
        <v/>
      </c>
      <c r="P186" t="str">
        <f>""</f>
        <v/>
      </c>
      <c r="Q186" t="str">
        <f>""</f>
        <v/>
      </c>
      <c r="R186" t="str">
        <f>""</f>
        <v/>
      </c>
      <c r="S186" t="str">
        <f>""</f>
        <v/>
      </c>
      <c r="T186" t="str">
        <f>""</f>
        <v/>
      </c>
      <c r="U186" t="str">
        <f>""</f>
        <v/>
      </c>
      <c r="V186" t="str">
        <f>""</f>
        <v/>
      </c>
      <c r="W186" t="str">
        <f>""</f>
        <v/>
      </c>
      <c r="X186" t="str">
        <f>""</f>
        <v/>
      </c>
      <c r="Y186" t="str">
        <f>""</f>
        <v/>
      </c>
      <c r="Z186" t="str">
        <f>""</f>
        <v/>
      </c>
      <c r="AA186" t="str">
        <f>""</f>
        <v/>
      </c>
      <c r="AB186" t="str">
        <f>""</f>
        <v/>
      </c>
      <c r="AC186" t="str">
        <f>""</f>
        <v/>
      </c>
      <c r="AD186" t="str">
        <f>""</f>
        <v/>
      </c>
      <c r="AE186" t="str">
        <f>""</f>
        <v/>
      </c>
      <c r="AF186" t="str">
        <f>""</f>
        <v/>
      </c>
      <c r="AG186" t="str">
        <f>""</f>
        <v/>
      </c>
      <c r="AH186" t="str">
        <f>""</f>
        <v/>
      </c>
      <c r="AI186" t="str">
        <f>""</f>
        <v/>
      </c>
      <c r="AJ186" t="str">
        <f>""</f>
        <v/>
      </c>
      <c r="AK186" t="str">
        <f>""</f>
        <v/>
      </c>
      <c r="AL186" t="str">
        <f>""</f>
        <v/>
      </c>
      <c r="AM186" t="str">
        <f>""</f>
        <v/>
      </c>
      <c r="AN186" t="str">
        <f>""</f>
        <v/>
      </c>
      <c r="AO186" t="str">
        <f>"[0.168]"</f>
        <v>[0.168]</v>
      </c>
      <c r="AP186" t="str">
        <f>""</f>
        <v/>
      </c>
      <c r="AQ186" t="str">
        <f>""</f>
        <v/>
      </c>
      <c r="AR186" t="str">
        <f>""</f>
        <v/>
      </c>
      <c r="AS186" t="str">
        <f>""</f>
        <v/>
      </c>
      <c r="AT186" t="str">
        <f>""</f>
        <v/>
      </c>
      <c r="AU186" t="str">
        <f>""</f>
        <v/>
      </c>
      <c r="AV186" t="str">
        <f>""</f>
        <v/>
      </c>
      <c r="AW186" t="str">
        <f>""</f>
        <v/>
      </c>
      <c r="AX186" t="str">
        <f>""</f>
        <v/>
      </c>
      <c r="AY186" t="str">
        <f>""</f>
        <v/>
      </c>
      <c r="AZ186" t="str">
        <f>""</f>
        <v/>
      </c>
      <c r="BA186" t="str">
        <f>""</f>
        <v/>
      </c>
    </row>
    <row r="187" spans="2:53" x14ac:dyDescent="0.2">
      <c r="B187" t="str">
        <f>"Number of years that household had a theft or destruction of goods"</f>
        <v>Number of years that household had a theft or destruction of goods</v>
      </c>
      <c r="C187" t="str">
        <f>""</f>
        <v/>
      </c>
      <c r="D187" t="str">
        <f>""</f>
        <v/>
      </c>
      <c r="E187" t="str">
        <f>""</f>
        <v/>
      </c>
      <c r="F187" t="str">
        <f>""</f>
        <v/>
      </c>
      <c r="G187" t="str">
        <f>""</f>
        <v/>
      </c>
      <c r="H187" t="str">
        <f>""</f>
        <v/>
      </c>
      <c r="I187" t="str">
        <f>""</f>
        <v/>
      </c>
      <c r="J187" t="str">
        <f>""</f>
        <v/>
      </c>
      <c r="K187" t="str">
        <f>""</f>
        <v/>
      </c>
      <c r="L187" t="str">
        <f>""</f>
        <v/>
      </c>
      <c r="M187" t="str">
        <f>""</f>
        <v/>
      </c>
      <c r="N187" t="str">
        <f>""</f>
        <v/>
      </c>
      <c r="O187" t="str">
        <f>""</f>
        <v/>
      </c>
      <c r="P187" t="str">
        <f>""</f>
        <v/>
      </c>
      <c r="Q187" t="str">
        <f>""</f>
        <v/>
      </c>
      <c r="R187" t="str">
        <f>""</f>
        <v/>
      </c>
      <c r="S187" t="str">
        <f>""</f>
        <v/>
      </c>
      <c r="T187" t="str">
        <f>""</f>
        <v/>
      </c>
      <c r="U187" t="str">
        <f>""</f>
        <v/>
      </c>
      <c r="V187" t="str">
        <f>""</f>
        <v/>
      </c>
      <c r="W187" t="str">
        <f>""</f>
        <v/>
      </c>
      <c r="X187" t="str">
        <f>""</f>
        <v/>
      </c>
      <c r="Y187" t="str">
        <f>""</f>
        <v/>
      </c>
      <c r="Z187" t="str">
        <f>""</f>
        <v/>
      </c>
      <c r="AA187" t="str">
        <f>""</f>
        <v/>
      </c>
      <c r="AB187" t="str">
        <f>""</f>
        <v/>
      </c>
      <c r="AC187" t="str">
        <f>""</f>
        <v/>
      </c>
      <c r="AD187" t="str">
        <f>""</f>
        <v/>
      </c>
      <c r="AE187" t="str">
        <f>""</f>
        <v/>
      </c>
      <c r="AF187" t="str">
        <f>""</f>
        <v/>
      </c>
      <c r="AG187" t="str">
        <f>""</f>
        <v/>
      </c>
      <c r="AH187" t="str">
        <f>""</f>
        <v/>
      </c>
      <c r="AI187" t="str">
        <f>""</f>
        <v/>
      </c>
      <c r="AJ187" t="str">
        <f>""</f>
        <v/>
      </c>
      <c r="AK187" t="str">
        <f>""</f>
        <v/>
      </c>
      <c r="AL187" t="str">
        <f>""</f>
        <v/>
      </c>
      <c r="AM187" t="str">
        <f>""</f>
        <v/>
      </c>
      <c r="AN187" t="str">
        <f>""</f>
        <v/>
      </c>
      <c r="AO187" t="str">
        <f>""</f>
        <v/>
      </c>
      <c r="AP187" t="str">
        <f>"0.043"</f>
        <v>0.043</v>
      </c>
      <c r="AQ187" t="str">
        <f>"0.031"</f>
        <v>0.031</v>
      </c>
      <c r="AR187" t="str">
        <f>"0.040"</f>
        <v>0.040</v>
      </c>
      <c r="AS187" t="str">
        <f>""</f>
        <v/>
      </c>
      <c r="AT187" t="str">
        <f>""</f>
        <v/>
      </c>
      <c r="AU187" t="str">
        <f>""</f>
        <v/>
      </c>
      <c r="AV187" t="str">
        <f>""</f>
        <v/>
      </c>
      <c r="AW187" t="str">
        <f>""</f>
        <v/>
      </c>
      <c r="AX187" t="str">
        <f>""</f>
        <v/>
      </c>
      <c r="AY187" t="str">
        <f>""</f>
        <v/>
      </c>
      <c r="AZ187" t="str">
        <f>""</f>
        <v/>
      </c>
      <c r="BA187" t="str">
        <f>""</f>
        <v/>
      </c>
    </row>
    <row r="188" spans="2:53" x14ac:dyDescent="0.2">
      <c r="B188" t="str">
        <f>""</f>
        <v/>
      </c>
      <c r="C188" t="str">
        <f>""</f>
        <v/>
      </c>
      <c r="D188" t="str">
        <f>""</f>
        <v/>
      </c>
      <c r="E188" t="str">
        <f>""</f>
        <v/>
      </c>
      <c r="F188" t="str">
        <f>""</f>
        <v/>
      </c>
      <c r="G188" t="str">
        <f>""</f>
        <v/>
      </c>
      <c r="H188" t="str">
        <f>""</f>
        <v/>
      </c>
      <c r="I188" t="str">
        <f>""</f>
        <v/>
      </c>
      <c r="J188" t="str">
        <f>""</f>
        <v/>
      </c>
      <c r="K188" t="str">
        <f>""</f>
        <v/>
      </c>
      <c r="L188" t="str">
        <f>""</f>
        <v/>
      </c>
      <c r="M188" t="str">
        <f>""</f>
        <v/>
      </c>
      <c r="N188" t="str">
        <f>""</f>
        <v/>
      </c>
      <c r="O188" t="str">
        <f>""</f>
        <v/>
      </c>
      <c r="P188" t="str">
        <f>""</f>
        <v/>
      </c>
      <c r="Q188" t="str">
        <f>""</f>
        <v/>
      </c>
      <c r="R188" t="str">
        <f>""</f>
        <v/>
      </c>
      <c r="S188" t="str">
        <f>""</f>
        <v/>
      </c>
      <c r="T188" t="str">
        <f>""</f>
        <v/>
      </c>
      <c r="U188" t="str">
        <f>""</f>
        <v/>
      </c>
      <c r="V188" t="str">
        <f>""</f>
        <v/>
      </c>
      <c r="W188" t="str">
        <f>""</f>
        <v/>
      </c>
      <c r="X188" t="str">
        <f>""</f>
        <v/>
      </c>
      <c r="Y188" t="str">
        <f>""</f>
        <v/>
      </c>
      <c r="Z188" t="str">
        <f>""</f>
        <v/>
      </c>
      <c r="AA188" t="str">
        <f>""</f>
        <v/>
      </c>
      <c r="AB188" t="str">
        <f>""</f>
        <v/>
      </c>
      <c r="AC188" t="str">
        <f>""</f>
        <v/>
      </c>
      <c r="AD188" t="str">
        <f>""</f>
        <v/>
      </c>
      <c r="AE188" t="str">
        <f>""</f>
        <v/>
      </c>
      <c r="AF188" t="str">
        <f>""</f>
        <v/>
      </c>
      <c r="AG188" t="str">
        <f>""</f>
        <v/>
      </c>
      <c r="AH188" t="str">
        <f>""</f>
        <v/>
      </c>
      <c r="AI188" t="str">
        <f>""</f>
        <v/>
      </c>
      <c r="AJ188" t="str">
        <f>""</f>
        <v/>
      </c>
      <c r="AK188" t="str">
        <f>""</f>
        <v/>
      </c>
      <c r="AL188" t="str">
        <f>""</f>
        <v/>
      </c>
      <c r="AM188" t="str">
        <f>""</f>
        <v/>
      </c>
      <c r="AN188" t="str">
        <f>""</f>
        <v/>
      </c>
      <c r="AO188" t="str">
        <f>""</f>
        <v/>
      </c>
      <c r="AP188" t="str">
        <f>"[0.050]"</f>
        <v>[0.050]</v>
      </c>
      <c r="AQ188" t="str">
        <f>"[0.050]"</f>
        <v>[0.050]</v>
      </c>
      <c r="AR188" t="str">
        <f>"[0.048]"</f>
        <v>[0.048]</v>
      </c>
      <c r="AS188" t="str">
        <f>""</f>
        <v/>
      </c>
      <c r="AT188" t="str">
        <f>""</f>
        <v/>
      </c>
      <c r="AU188" t="str">
        <f>""</f>
        <v/>
      </c>
      <c r="AV188" t="str">
        <f>""</f>
        <v/>
      </c>
      <c r="AW188" t="str">
        <f>""</f>
        <v/>
      </c>
      <c r="AX188" t="str">
        <f>""</f>
        <v/>
      </c>
      <c r="AY188" t="str">
        <f>""</f>
        <v/>
      </c>
      <c r="AZ188" t="str">
        <f>""</f>
        <v/>
      </c>
      <c r="BA188" t="str">
        <f>""</f>
        <v/>
      </c>
    </row>
    <row r="189" spans="2:53" x14ac:dyDescent="0.2">
      <c r="B189" t="str">
        <f>"At least 1 person left the household in a given year (yes=1)"</f>
        <v>At least 1 person left the household in a given year (yes=1)</v>
      </c>
      <c r="C189" t="str">
        <f>""</f>
        <v/>
      </c>
      <c r="D189" t="str">
        <f>""</f>
        <v/>
      </c>
      <c r="E189" t="str">
        <f>""</f>
        <v/>
      </c>
      <c r="F189" t="str">
        <f>""</f>
        <v/>
      </c>
      <c r="G189" t="str">
        <f>""</f>
        <v/>
      </c>
      <c r="H189" t="str">
        <f>""</f>
        <v/>
      </c>
      <c r="I189" t="str">
        <f>""</f>
        <v/>
      </c>
      <c r="J189" t="str">
        <f>""</f>
        <v/>
      </c>
      <c r="K189" t="str">
        <f>""</f>
        <v/>
      </c>
      <c r="L189" t="str">
        <f>""</f>
        <v/>
      </c>
      <c r="M189" t="str">
        <f>""</f>
        <v/>
      </c>
      <c r="N189" t="str">
        <f>""</f>
        <v/>
      </c>
      <c r="O189" t="str">
        <f>""</f>
        <v/>
      </c>
      <c r="P189" t="str">
        <f>""</f>
        <v/>
      </c>
      <c r="Q189" t="str">
        <f>""</f>
        <v/>
      </c>
      <c r="R189" t="str">
        <f>""</f>
        <v/>
      </c>
      <c r="S189" t="str">
        <f>""</f>
        <v/>
      </c>
      <c r="T189" t="str">
        <f>""</f>
        <v/>
      </c>
      <c r="U189" t="str">
        <f>""</f>
        <v/>
      </c>
      <c r="V189" t="str">
        <f>""</f>
        <v/>
      </c>
      <c r="W189" t="str">
        <f>""</f>
        <v/>
      </c>
      <c r="X189" t="str">
        <f>""</f>
        <v/>
      </c>
      <c r="Y189" t="str">
        <f>""</f>
        <v/>
      </c>
      <c r="Z189" t="str">
        <f>""</f>
        <v/>
      </c>
      <c r="AA189" t="str">
        <f>""</f>
        <v/>
      </c>
      <c r="AB189" t="str">
        <f>""</f>
        <v/>
      </c>
      <c r="AC189" t="str">
        <f>""</f>
        <v/>
      </c>
      <c r="AD189" t="str">
        <f>""</f>
        <v/>
      </c>
      <c r="AE189" t="str">
        <f>""</f>
        <v/>
      </c>
      <c r="AF189" t="str">
        <f>""</f>
        <v/>
      </c>
      <c r="AG189" t="str">
        <f>""</f>
        <v/>
      </c>
      <c r="AH189" t="str">
        <f>""</f>
        <v/>
      </c>
      <c r="AI189" t="str">
        <f>""</f>
        <v/>
      </c>
      <c r="AJ189" t="str">
        <f>""</f>
        <v/>
      </c>
      <c r="AK189" t="str">
        <f>""</f>
        <v/>
      </c>
      <c r="AL189" t="str">
        <f>""</f>
        <v/>
      </c>
      <c r="AM189" t="str">
        <f>""</f>
        <v/>
      </c>
      <c r="AN189" t="str">
        <f>""</f>
        <v/>
      </c>
      <c r="AO189" t="str">
        <f>""</f>
        <v/>
      </c>
      <c r="AP189" t="str">
        <f>"-0.029"</f>
        <v>-0.029</v>
      </c>
      <c r="AQ189" t="str">
        <f>""</f>
        <v/>
      </c>
      <c r="AR189" t="str">
        <f>""</f>
        <v/>
      </c>
      <c r="AS189" t="str">
        <f>""</f>
        <v/>
      </c>
      <c r="AT189" t="str">
        <f>""</f>
        <v/>
      </c>
      <c r="AU189" t="str">
        <f>""</f>
        <v/>
      </c>
      <c r="AV189" t="str">
        <f>""</f>
        <v/>
      </c>
      <c r="AW189" t="str">
        <f>""</f>
        <v/>
      </c>
      <c r="AX189" t="str">
        <f>""</f>
        <v/>
      </c>
      <c r="AY189" t="str">
        <f>""</f>
        <v/>
      </c>
      <c r="AZ189" t="str">
        <f>""</f>
        <v/>
      </c>
      <c r="BA189" t="str">
        <f>""</f>
        <v/>
      </c>
    </row>
    <row r="190" spans="2:53" x14ac:dyDescent="0.2">
      <c r="B190" t="str">
        <f>""</f>
        <v/>
      </c>
      <c r="C190" t="str">
        <f>""</f>
        <v/>
      </c>
      <c r="D190" t="str">
        <f>""</f>
        <v/>
      </c>
      <c r="E190" t="str">
        <f>""</f>
        <v/>
      </c>
      <c r="F190" t="str">
        <f>""</f>
        <v/>
      </c>
      <c r="G190" t="str">
        <f>""</f>
        <v/>
      </c>
      <c r="H190" t="str">
        <f>""</f>
        <v/>
      </c>
      <c r="I190" t="str">
        <f>""</f>
        <v/>
      </c>
      <c r="J190" t="str">
        <f>""</f>
        <v/>
      </c>
      <c r="K190" t="str">
        <f>""</f>
        <v/>
      </c>
      <c r="L190" t="str">
        <f>""</f>
        <v/>
      </c>
      <c r="M190" t="str">
        <f>""</f>
        <v/>
      </c>
      <c r="N190" t="str">
        <f>""</f>
        <v/>
      </c>
      <c r="O190" t="str">
        <f>""</f>
        <v/>
      </c>
      <c r="P190" t="str">
        <f>""</f>
        <v/>
      </c>
      <c r="Q190" t="str">
        <f>""</f>
        <v/>
      </c>
      <c r="R190" t="str">
        <f>""</f>
        <v/>
      </c>
      <c r="S190" t="str">
        <f>""</f>
        <v/>
      </c>
      <c r="T190" t="str">
        <f>""</f>
        <v/>
      </c>
      <c r="U190" t="str">
        <f>""</f>
        <v/>
      </c>
      <c r="V190" t="str">
        <f>""</f>
        <v/>
      </c>
      <c r="W190" t="str">
        <f>""</f>
        <v/>
      </c>
      <c r="X190" t="str">
        <f>""</f>
        <v/>
      </c>
      <c r="Y190" t="str">
        <f>""</f>
        <v/>
      </c>
      <c r="Z190" t="str">
        <f>""</f>
        <v/>
      </c>
      <c r="AA190" t="str">
        <f>""</f>
        <v/>
      </c>
      <c r="AB190" t="str">
        <f>""</f>
        <v/>
      </c>
      <c r="AC190" t="str">
        <f>""</f>
        <v/>
      </c>
      <c r="AD190" t="str">
        <f>""</f>
        <v/>
      </c>
      <c r="AE190" t="str">
        <f>""</f>
        <v/>
      </c>
      <c r="AF190" t="str">
        <f>""</f>
        <v/>
      </c>
      <c r="AG190" t="str">
        <f>""</f>
        <v/>
      </c>
      <c r="AH190" t="str">
        <f>""</f>
        <v/>
      </c>
      <c r="AI190" t="str">
        <f>""</f>
        <v/>
      </c>
      <c r="AJ190" t="str">
        <f>""</f>
        <v/>
      </c>
      <c r="AK190" t="str">
        <f>""</f>
        <v/>
      </c>
      <c r="AL190" t="str">
        <f>""</f>
        <v/>
      </c>
      <c r="AM190" t="str">
        <f>""</f>
        <v/>
      </c>
      <c r="AN190" t="str">
        <f>""</f>
        <v/>
      </c>
      <c r="AO190" t="str">
        <f>""</f>
        <v/>
      </c>
      <c r="AP190" t="str">
        <f>"[0.073]"</f>
        <v>[0.073]</v>
      </c>
      <c r="AQ190" t="str">
        <f>""</f>
        <v/>
      </c>
      <c r="AR190" t="str">
        <f>""</f>
        <v/>
      </c>
      <c r="AS190" t="str">
        <f>""</f>
        <v/>
      </c>
      <c r="AT190" t="str">
        <f>""</f>
        <v/>
      </c>
      <c r="AU190" t="str">
        <f>""</f>
        <v/>
      </c>
      <c r="AV190" t="str">
        <f>""</f>
        <v/>
      </c>
      <c r="AW190" t="str">
        <f>""</f>
        <v/>
      </c>
      <c r="AX190" t="str">
        <f>""</f>
        <v/>
      </c>
      <c r="AY190" t="str">
        <f>""</f>
        <v/>
      </c>
      <c r="AZ190" t="str">
        <f>""</f>
        <v/>
      </c>
      <c r="BA190" t="str">
        <f>""</f>
        <v/>
      </c>
    </row>
    <row r="191" spans="2:53" x14ac:dyDescent="0.2">
      <c r="B191" t="str">
        <f>"Interaction"</f>
        <v>Interaction</v>
      </c>
      <c r="C191" t="str">
        <f>""</f>
        <v/>
      </c>
      <c r="D191" t="str">
        <f>""</f>
        <v/>
      </c>
      <c r="E191" t="str">
        <f>""</f>
        <v/>
      </c>
      <c r="F191" t="str">
        <f>""</f>
        <v/>
      </c>
      <c r="G191" t="str">
        <f>""</f>
        <v/>
      </c>
      <c r="H191" t="str">
        <f>""</f>
        <v/>
      </c>
      <c r="I191" t="str">
        <f>""</f>
        <v/>
      </c>
      <c r="J191" t="str">
        <f>""</f>
        <v/>
      </c>
      <c r="K191" t="str">
        <f>""</f>
        <v/>
      </c>
      <c r="L191" t="str">
        <f>""</f>
        <v/>
      </c>
      <c r="M191" t="str">
        <f>""</f>
        <v/>
      </c>
      <c r="N191" t="str">
        <f>""</f>
        <v/>
      </c>
      <c r="O191" t="str">
        <f>""</f>
        <v/>
      </c>
      <c r="P191" t="str">
        <f>""</f>
        <v/>
      </c>
      <c r="Q191" t="str">
        <f>""</f>
        <v/>
      </c>
      <c r="R191" t="str">
        <f>""</f>
        <v/>
      </c>
      <c r="S191" t="str">
        <f>""</f>
        <v/>
      </c>
      <c r="T191" t="str">
        <f>""</f>
        <v/>
      </c>
      <c r="U191" t="str">
        <f>""</f>
        <v/>
      </c>
      <c r="V191" t="str">
        <f>""</f>
        <v/>
      </c>
      <c r="W191" t="str">
        <f>""</f>
        <v/>
      </c>
      <c r="X191" t="str">
        <f>""</f>
        <v/>
      </c>
      <c r="Y191" t="str">
        <f>""</f>
        <v/>
      </c>
      <c r="Z191" t="str">
        <f>""</f>
        <v/>
      </c>
      <c r="AA191" t="str">
        <f>""</f>
        <v/>
      </c>
      <c r="AB191" t="str">
        <f>""</f>
        <v/>
      </c>
      <c r="AC191" t="str">
        <f>""</f>
        <v/>
      </c>
      <c r="AD191" t="str">
        <f>""</f>
        <v/>
      </c>
      <c r="AE191" t="str">
        <f>""</f>
        <v/>
      </c>
      <c r="AF191" t="str">
        <f>""</f>
        <v/>
      </c>
      <c r="AG191" t="str">
        <f>""</f>
        <v/>
      </c>
      <c r="AH191" t="str">
        <f>""</f>
        <v/>
      </c>
      <c r="AI191" t="str">
        <f>""</f>
        <v/>
      </c>
      <c r="AJ191" t="str">
        <f>""</f>
        <v/>
      </c>
      <c r="AK191" t="str">
        <f>""</f>
        <v/>
      </c>
      <c r="AL191" t="str">
        <f>""</f>
        <v/>
      </c>
      <c r="AM191" t="str">
        <f>""</f>
        <v/>
      </c>
      <c r="AN191" t="str">
        <f>""</f>
        <v/>
      </c>
      <c r="AO191" t="str">
        <f>""</f>
        <v/>
      </c>
      <c r="AP191" t="str">
        <f>"-0.003"</f>
        <v>-0.003</v>
      </c>
      <c r="AQ191" t="str">
        <f>""</f>
        <v/>
      </c>
      <c r="AR191" t="str">
        <f>""</f>
        <v/>
      </c>
      <c r="AS191" t="str">
        <f>""</f>
        <v/>
      </c>
      <c r="AT191" t="str">
        <f>""</f>
        <v/>
      </c>
      <c r="AU191" t="str">
        <f>""</f>
        <v/>
      </c>
      <c r="AV191" t="str">
        <f>""</f>
        <v/>
      </c>
      <c r="AW191" t="str">
        <f>""</f>
        <v/>
      </c>
      <c r="AX191" t="str">
        <f>""</f>
        <v/>
      </c>
      <c r="AY191" t="str">
        <f>""</f>
        <v/>
      </c>
      <c r="AZ191" t="str">
        <f>""</f>
        <v/>
      </c>
      <c r="BA191" t="str">
        <f>""</f>
        <v/>
      </c>
    </row>
    <row r="192" spans="2:53" x14ac:dyDescent="0.2">
      <c r="B192" t="str">
        <f>""</f>
        <v/>
      </c>
      <c r="C192" t="str">
        <f>""</f>
        <v/>
      </c>
      <c r="D192" t="str">
        <f>""</f>
        <v/>
      </c>
      <c r="E192" t="str">
        <f>""</f>
        <v/>
      </c>
      <c r="F192" t="str">
        <f>""</f>
        <v/>
      </c>
      <c r="G192" t="str">
        <f>""</f>
        <v/>
      </c>
      <c r="H192" t="str">
        <f>""</f>
        <v/>
      </c>
      <c r="I192" t="str">
        <f>""</f>
        <v/>
      </c>
      <c r="J192" t="str">
        <f>""</f>
        <v/>
      </c>
      <c r="K192" t="str">
        <f>""</f>
        <v/>
      </c>
      <c r="L192" t="str">
        <f>""</f>
        <v/>
      </c>
      <c r="M192" t="str">
        <f>""</f>
        <v/>
      </c>
      <c r="N192" t="str">
        <f>""</f>
        <v/>
      </c>
      <c r="O192" t="str">
        <f>""</f>
        <v/>
      </c>
      <c r="P192" t="str">
        <f>""</f>
        <v/>
      </c>
      <c r="Q192" t="str">
        <f>""</f>
        <v/>
      </c>
      <c r="R192" t="str">
        <f>""</f>
        <v/>
      </c>
      <c r="S192" t="str">
        <f>""</f>
        <v/>
      </c>
      <c r="T192" t="str">
        <f>""</f>
        <v/>
      </c>
      <c r="U192" t="str">
        <f>""</f>
        <v/>
      </c>
      <c r="V192" t="str">
        <f>""</f>
        <v/>
      </c>
      <c r="W192" t="str">
        <f>""</f>
        <v/>
      </c>
      <c r="X192" t="str">
        <f>""</f>
        <v/>
      </c>
      <c r="Y192" t="str">
        <f>""</f>
        <v/>
      </c>
      <c r="Z192" t="str">
        <f>""</f>
        <v/>
      </c>
      <c r="AA192" t="str">
        <f>""</f>
        <v/>
      </c>
      <c r="AB192" t="str">
        <f>""</f>
        <v/>
      </c>
      <c r="AC192" t="str">
        <f>""</f>
        <v/>
      </c>
      <c r="AD192" t="str">
        <f>""</f>
        <v/>
      </c>
      <c r="AE192" t="str">
        <f>""</f>
        <v/>
      </c>
      <c r="AF192" t="str">
        <f>""</f>
        <v/>
      </c>
      <c r="AG192" t="str">
        <f>""</f>
        <v/>
      </c>
      <c r="AH192" t="str">
        <f>""</f>
        <v/>
      </c>
      <c r="AI192" t="str">
        <f>""</f>
        <v/>
      </c>
      <c r="AJ192" t="str">
        <f>""</f>
        <v/>
      </c>
      <c r="AK192" t="str">
        <f>""</f>
        <v/>
      </c>
      <c r="AL192" t="str">
        <f>""</f>
        <v/>
      </c>
      <c r="AM192" t="str">
        <f>""</f>
        <v/>
      </c>
      <c r="AN192" t="str">
        <f>""</f>
        <v/>
      </c>
      <c r="AO192" t="str">
        <f>""</f>
        <v/>
      </c>
      <c r="AP192" t="str">
        <f>"[0.100]"</f>
        <v>[0.100]</v>
      </c>
      <c r="AQ192" t="str">
        <f>""</f>
        <v/>
      </c>
      <c r="AR192" t="str">
        <f>""</f>
        <v/>
      </c>
      <c r="AS192" t="str">
        <f>""</f>
        <v/>
      </c>
      <c r="AT192" t="str">
        <f>""</f>
        <v/>
      </c>
      <c r="AU192" t="str">
        <f>""</f>
        <v/>
      </c>
      <c r="AV192" t="str">
        <f>""</f>
        <v/>
      </c>
      <c r="AW192" t="str">
        <f>""</f>
        <v/>
      </c>
      <c r="AX192" t="str">
        <f>""</f>
        <v/>
      </c>
      <c r="AY192" t="str">
        <f>""</f>
        <v/>
      </c>
      <c r="AZ192" t="str">
        <f>""</f>
        <v/>
      </c>
      <c r="BA192" t="str">
        <f>""</f>
        <v/>
      </c>
    </row>
    <row r="193" spans="2:53" x14ac:dyDescent="0.2">
      <c r="B193" t="str">
        <f>"Number of members who left household 1998-2007"</f>
        <v>Number of members who left household 1998-2007</v>
      </c>
      <c r="C193" t="str">
        <f>""</f>
        <v/>
      </c>
      <c r="D193" t="str">
        <f>""</f>
        <v/>
      </c>
      <c r="E193" t="str">
        <f>""</f>
        <v/>
      </c>
      <c r="F193" t="str">
        <f>""</f>
        <v/>
      </c>
      <c r="G193" t="str">
        <f>""</f>
        <v/>
      </c>
      <c r="H193" t="str">
        <f>""</f>
        <v/>
      </c>
      <c r="I193" t="str">
        <f>""</f>
        <v/>
      </c>
      <c r="J193" t="str">
        <f>""</f>
        <v/>
      </c>
      <c r="K193" t="str">
        <f>""</f>
        <v/>
      </c>
      <c r="L193" t="str">
        <f>""</f>
        <v/>
      </c>
      <c r="M193" t="str">
        <f>""</f>
        <v/>
      </c>
      <c r="N193" t="str">
        <f>""</f>
        <v/>
      </c>
      <c r="O193" t="str">
        <f>""</f>
        <v/>
      </c>
      <c r="P193" t="str">
        <f>""</f>
        <v/>
      </c>
      <c r="Q193" t="str">
        <f>""</f>
        <v/>
      </c>
      <c r="R193" t="str">
        <f>""</f>
        <v/>
      </c>
      <c r="S193" t="str">
        <f>""</f>
        <v/>
      </c>
      <c r="T193" t="str">
        <f>""</f>
        <v/>
      </c>
      <c r="U193" t="str">
        <f>""</f>
        <v/>
      </c>
      <c r="V193" t="str">
        <f>""</f>
        <v/>
      </c>
      <c r="W193" t="str">
        <f>""</f>
        <v/>
      </c>
      <c r="X193" t="str">
        <f>""</f>
        <v/>
      </c>
      <c r="Y193" t="str">
        <f>""</f>
        <v/>
      </c>
      <c r="Z193" t="str">
        <f>""</f>
        <v/>
      </c>
      <c r="AA193" t="str">
        <f>""</f>
        <v/>
      </c>
      <c r="AB193" t="str">
        <f>""</f>
        <v/>
      </c>
      <c r="AC193" t="str">
        <f>""</f>
        <v/>
      </c>
      <c r="AD193" t="str">
        <f>""</f>
        <v/>
      </c>
      <c r="AE193" t="str">
        <f>""</f>
        <v/>
      </c>
      <c r="AF193" t="str">
        <f>""</f>
        <v/>
      </c>
      <c r="AG193" t="str">
        <f>""</f>
        <v/>
      </c>
      <c r="AH193" t="str">
        <f>""</f>
        <v/>
      </c>
      <c r="AI193" t="str">
        <f>""</f>
        <v/>
      </c>
      <c r="AJ193" t="str">
        <f>""</f>
        <v/>
      </c>
      <c r="AK193" t="str">
        <f>""</f>
        <v/>
      </c>
      <c r="AL193" t="str">
        <f>""</f>
        <v/>
      </c>
      <c r="AM193" t="str">
        <f>""</f>
        <v/>
      </c>
      <c r="AN193" t="str">
        <f>""</f>
        <v/>
      </c>
      <c r="AO193" t="str">
        <f>""</f>
        <v/>
      </c>
      <c r="AP193" t="str">
        <f>""</f>
        <v/>
      </c>
      <c r="AQ193" t="str">
        <f>"-0.053"</f>
        <v>-0.053</v>
      </c>
      <c r="AR193" t="str">
        <f>""</f>
        <v/>
      </c>
      <c r="AS193" t="str">
        <f>""</f>
        <v/>
      </c>
      <c r="AT193" t="str">
        <f>""</f>
        <v/>
      </c>
      <c r="AU193" t="str">
        <f>""</f>
        <v/>
      </c>
      <c r="AV193" t="str">
        <f>""</f>
        <v/>
      </c>
      <c r="AW193" t="str">
        <f>""</f>
        <v/>
      </c>
      <c r="AX193" t="str">
        <f>""</f>
        <v/>
      </c>
      <c r="AY193" t="str">
        <f>""</f>
        <v/>
      </c>
      <c r="AZ193" t="str">
        <f>""</f>
        <v/>
      </c>
      <c r="BA193" t="str">
        <f>""</f>
        <v/>
      </c>
    </row>
    <row r="194" spans="2:53" x14ac:dyDescent="0.2">
      <c r="B194" t="str">
        <f>""</f>
        <v/>
      </c>
      <c r="C194" t="str">
        <f>""</f>
        <v/>
      </c>
      <c r="D194" t="str">
        <f>""</f>
        <v/>
      </c>
      <c r="E194" t="str">
        <f>""</f>
        <v/>
      </c>
      <c r="F194" t="str">
        <f>""</f>
        <v/>
      </c>
      <c r="G194" t="str">
        <f>""</f>
        <v/>
      </c>
      <c r="H194" t="str">
        <f>""</f>
        <v/>
      </c>
      <c r="I194" t="str">
        <f>""</f>
        <v/>
      </c>
      <c r="J194" t="str">
        <f>""</f>
        <v/>
      </c>
      <c r="K194" t="str">
        <f>""</f>
        <v/>
      </c>
      <c r="L194" t="str">
        <f>""</f>
        <v/>
      </c>
      <c r="M194" t="str">
        <f>""</f>
        <v/>
      </c>
      <c r="N194" t="str">
        <f>""</f>
        <v/>
      </c>
      <c r="O194" t="str">
        <f>""</f>
        <v/>
      </c>
      <c r="P194" t="str">
        <f>""</f>
        <v/>
      </c>
      <c r="Q194" t="str">
        <f>""</f>
        <v/>
      </c>
      <c r="R194" t="str">
        <f>""</f>
        <v/>
      </c>
      <c r="S194" t="str">
        <f>""</f>
        <v/>
      </c>
      <c r="T194" t="str">
        <f>""</f>
        <v/>
      </c>
      <c r="U194" t="str">
        <f>""</f>
        <v/>
      </c>
      <c r="V194" t="str">
        <f>""</f>
        <v/>
      </c>
      <c r="W194" t="str">
        <f>""</f>
        <v/>
      </c>
      <c r="X194" t="str">
        <f>""</f>
        <v/>
      </c>
      <c r="Y194" t="str">
        <f>""</f>
        <v/>
      </c>
      <c r="Z194" t="str">
        <f>""</f>
        <v/>
      </c>
      <c r="AA194" t="str">
        <f>""</f>
        <v/>
      </c>
      <c r="AB194" t="str">
        <f>""</f>
        <v/>
      </c>
      <c r="AC194" t="str">
        <f>""</f>
        <v/>
      </c>
      <c r="AD194" t="str">
        <f>""</f>
        <v/>
      </c>
      <c r="AE194" t="str">
        <f>""</f>
        <v/>
      </c>
      <c r="AF194" t="str">
        <f>""</f>
        <v/>
      </c>
      <c r="AG194" t="str">
        <f>""</f>
        <v/>
      </c>
      <c r="AH194" t="str">
        <f>""</f>
        <v/>
      </c>
      <c r="AI194" t="str">
        <f>""</f>
        <v/>
      </c>
      <c r="AJ194" t="str">
        <f>""</f>
        <v/>
      </c>
      <c r="AK194" t="str">
        <f>""</f>
        <v/>
      </c>
      <c r="AL194" t="str">
        <f>""</f>
        <v/>
      </c>
      <c r="AM194" t="str">
        <f>""</f>
        <v/>
      </c>
      <c r="AN194" t="str">
        <f>""</f>
        <v/>
      </c>
      <c r="AO194" t="str">
        <f>""</f>
        <v/>
      </c>
      <c r="AP194" t="str">
        <f>""</f>
        <v/>
      </c>
      <c r="AQ194" t="str">
        <f>"[0.046]"</f>
        <v>[0.046]</v>
      </c>
      <c r="AR194" t="str">
        <f>""</f>
        <v/>
      </c>
      <c r="AS194" t="str">
        <f>""</f>
        <v/>
      </c>
      <c r="AT194" t="str">
        <f>""</f>
        <v/>
      </c>
      <c r="AU194" t="str">
        <f>""</f>
        <v/>
      </c>
      <c r="AV194" t="str">
        <f>""</f>
        <v/>
      </c>
      <c r="AW194" t="str">
        <f>""</f>
        <v/>
      </c>
      <c r="AX194" t="str">
        <f>""</f>
        <v/>
      </c>
      <c r="AY194" t="str">
        <f>""</f>
        <v/>
      </c>
      <c r="AZ194" t="str">
        <f>""</f>
        <v/>
      </c>
      <c r="BA194" t="str">
        <f>""</f>
        <v/>
      </c>
    </row>
    <row r="195" spans="2:53" x14ac:dyDescent="0.2">
      <c r="B195" t="str">
        <f>"Interaction"</f>
        <v>Interaction</v>
      </c>
      <c r="C195" t="str">
        <f>""</f>
        <v/>
      </c>
      <c r="D195" t="str">
        <f>""</f>
        <v/>
      </c>
      <c r="E195" t="str">
        <f>""</f>
        <v/>
      </c>
      <c r="F195" t="str">
        <f>""</f>
        <v/>
      </c>
      <c r="G195" t="str">
        <f>""</f>
        <v/>
      </c>
      <c r="H195" t="str">
        <f>""</f>
        <v/>
      </c>
      <c r="I195" t="str">
        <f>""</f>
        <v/>
      </c>
      <c r="J195" t="str">
        <f>""</f>
        <v/>
      </c>
      <c r="K195" t="str">
        <f>""</f>
        <v/>
      </c>
      <c r="L195" t="str">
        <f>""</f>
        <v/>
      </c>
      <c r="M195" t="str">
        <f>""</f>
        <v/>
      </c>
      <c r="N195" t="str">
        <f>""</f>
        <v/>
      </c>
      <c r="O195" t="str">
        <f>""</f>
        <v/>
      </c>
      <c r="P195" t="str">
        <f>""</f>
        <v/>
      </c>
      <c r="Q195" t="str">
        <f>""</f>
        <v/>
      </c>
      <c r="R195" t="str">
        <f>""</f>
        <v/>
      </c>
      <c r="S195" t="str">
        <f>""</f>
        <v/>
      </c>
      <c r="T195" t="str">
        <f>""</f>
        <v/>
      </c>
      <c r="U195" t="str">
        <f>""</f>
        <v/>
      </c>
      <c r="V195" t="str">
        <f>""</f>
        <v/>
      </c>
      <c r="W195" t="str">
        <f>""</f>
        <v/>
      </c>
      <c r="X195" t="str">
        <f>""</f>
        <v/>
      </c>
      <c r="Y195" t="str">
        <f>""</f>
        <v/>
      </c>
      <c r="Z195" t="str">
        <f>""</f>
        <v/>
      </c>
      <c r="AA195" t="str">
        <f>""</f>
        <v/>
      </c>
      <c r="AB195" t="str">
        <f>""</f>
        <v/>
      </c>
      <c r="AC195" t="str">
        <f>""</f>
        <v/>
      </c>
      <c r="AD195" t="str">
        <f>""</f>
        <v/>
      </c>
      <c r="AE195" t="str">
        <f>""</f>
        <v/>
      </c>
      <c r="AF195" t="str">
        <f>""</f>
        <v/>
      </c>
      <c r="AG195" t="str">
        <f>""</f>
        <v/>
      </c>
      <c r="AH195" t="str">
        <f>""</f>
        <v/>
      </c>
      <c r="AI195" t="str">
        <f>""</f>
        <v/>
      </c>
      <c r="AJ195" t="str">
        <f>""</f>
        <v/>
      </c>
      <c r="AK195" t="str">
        <f>""</f>
        <v/>
      </c>
      <c r="AL195" t="str">
        <f>""</f>
        <v/>
      </c>
      <c r="AM195" t="str">
        <f>""</f>
        <v/>
      </c>
      <c r="AN195" t="str">
        <f>""</f>
        <v/>
      </c>
      <c r="AO195" t="str">
        <f>""</f>
        <v/>
      </c>
      <c r="AP195" t="str">
        <f>""</f>
        <v/>
      </c>
      <c r="AQ195" t="str">
        <f>"0.036"</f>
        <v>0.036</v>
      </c>
      <c r="AR195" t="str">
        <f>""</f>
        <v/>
      </c>
      <c r="AS195" t="str">
        <f>""</f>
        <v/>
      </c>
      <c r="AT195" t="str">
        <f>""</f>
        <v/>
      </c>
      <c r="AU195" t="str">
        <f>""</f>
        <v/>
      </c>
      <c r="AV195" t="str">
        <f>""</f>
        <v/>
      </c>
      <c r="AW195" t="str">
        <f>""</f>
        <v/>
      </c>
      <c r="AX195" t="str">
        <f>""</f>
        <v/>
      </c>
      <c r="AY195" t="str">
        <f>""</f>
        <v/>
      </c>
      <c r="AZ195" t="str">
        <f>""</f>
        <v/>
      </c>
      <c r="BA195" t="str">
        <f>""</f>
        <v/>
      </c>
    </row>
    <row r="196" spans="2:53" x14ac:dyDescent="0.2">
      <c r="B196" t="str">
        <f>""</f>
        <v/>
      </c>
      <c r="C196" t="str">
        <f>""</f>
        <v/>
      </c>
      <c r="D196" t="str">
        <f>""</f>
        <v/>
      </c>
      <c r="E196" t="str">
        <f>""</f>
        <v/>
      </c>
      <c r="F196" t="str">
        <f>""</f>
        <v/>
      </c>
      <c r="G196" t="str">
        <f>""</f>
        <v/>
      </c>
      <c r="H196" t="str">
        <f>""</f>
        <v/>
      </c>
      <c r="I196" t="str">
        <f>""</f>
        <v/>
      </c>
      <c r="J196" t="str">
        <f>""</f>
        <v/>
      </c>
      <c r="K196" t="str">
        <f>""</f>
        <v/>
      </c>
      <c r="L196" t="str">
        <f>""</f>
        <v/>
      </c>
      <c r="M196" t="str">
        <f>""</f>
        <v/>
      </c>
      <c r="N196" t="str">
        <f>""</f>
        <v/>
      </c>
      <c r="O196" t="str">
        <f>""</f>
        <v/>
      </c>
      <c r="P196" t="str">
        <f>""</f>
        <v/>
      </c>
      <c r="Q196" t="str">
        <f>""</f>
        <v/>
      </c>
      <c r="R196" t="str">
        <f>""</f>
        <v/>
      </c>
      <c r="S196" t="str">
        <f>""</f>
        <v/>
      </c>
      <c r="T196" t="str">
        <f>""</f>
        <v/>
      </c>
      <c r="U196" t="str">
        <f>""</f>
        <v/>
      </c>
      <c r="V196" t="str">
        <f>""</f>
        <v/>
      </c>
      <c r="W196" t="str">
        <f>""</f>
        <v/>
      </c>
      <c r="X196" t="str">
        <f>""</f>
        <v/>
      </c>
      <c r="Y196" t="str">
        <f>""</f>
        <v/>
      </c>
      <c r="Z196" t="str">
        <f>""</f>
        <v/>
      </c>
      <c r="AA196" t="str">
        <f>""</f>
        <v/>
      </c>
      <c r="AB196" t="str">
        <f>""</f>
        <v/>
      </c>
      <c r="AC196" t="str">
        <f>""</f>
        <v/>
      </c>
      <c r="AD196" t="str">
        <f>""</f>
        <v/>
      </c>
      <c r="AE196" t="str">
        <f>""</f>
        <v/>
      </c>
      <c r="AF196" t="str">
        <f>""</f>
        <v/>
      </c>
      <c r="AG196" t="str">
        <f>""</f>
        <v/>
      </c>
      <c r="AH196" t="str">
        <f>""</f>
        <v/>
      </c>
      <c r="AI196" t="str">
        <f>""</f>
        <v/>
      </c>
      <c r="AJ196" t="str">
        <f>""</f>
        <v/>
      </c>
      <c r="AK196" t="str">
        <f>""</f>
        <v/>
      </c>
      <c r="AL196" t="str">
        <f>""</f>
        <v/>
      </c>
      <c r="AM196" t="str">
        <f>""</f>
        <v/>
      </c>
      <c r="AN196" t="str">
        <f>""</f>
        <v/>
      </c>
      <c r="AO196" t="str">
        <f>""</f>
        <v/>
      </c>
      <c r="AP196" t="str">
        <f>""</f>
        <v/>
      </c>
      <c r="AQ196" t="str">
        <f>"[0.076]"</f>
        <v>[0.076]</v>
      </c>
      <c r="AR196" t="str">
        <f>""</f>
        <v/>
      </c>
      <c r="AS196" t="str">
        <f>""</f>
        <v/>
      </c>
      <c r="AT196" t="str">
        <f>""</f>
        <v/>
      </c>
      <c r="AU196" t="str">
        <f>""</f>
        <v/>
      </c>
      <c r="AV196" t="str">
        <f>""</f>
        <v/>
      </c>
      <c r="AW196" t="str">
        <f>""</f>
        <v/>
      </c>
      <c r="AX196" t="str">
        <f>""</f>
        <v/>
      </c>
      <c r="AY196" t="str">
        <f>""</f>
        <v/>
      </c>
      <c r="AZ196" t="str">
        <f>""</f>
        <v/>
      </c>
      <c r="BA196" t="str">
        <f>""</f>
        <v/>
      </c>
    </row>
    <row r="197" spans="2:53" x14ac:dyDescent="0.2">
      <c r="B197" t="str">
        <f>"Share of household members who left household 1998-2007"</f>
        <v>Share of household members who left household 1998-2007</v>
      </c>
      <c r="C197" t="str">
        <f>""</f>
        <v/>
      </c>
      <c r="D197" t="str">
        <f>""</f>
        <v/>
      </c>
      <c r="E197" t="str">
        <f>""</f>
        <v/>
      </c>
      <c r="F197" t="str">
        <f>""</f>
        <v/>
      </c>
      <c r="G197" t="str">
        <f>""</f>
        <v/>
      </c>
      <c r="H197" t="str">
        <f>""</f>
        <v/>
      </c>
      <c r="I197" t="str">
        <f>""</f>
        <v/>
      </c>
      <c r="J197" t="str">
        <f>""</f>
        <v/>
      </c>
      <c r="K197" t="str">
        <f>""</f>
        <v/>
      </c>
      <c r="L197" t="str">
        <f>""</f>
        <v/>
      </c>
      <c r="M197" t="str">
        <f>""</f>
        <v/>
      </c>
      <c r="N197" t="str">
        <f>""</f>
        <v/>
      </c>
      <c r="O197" t="str">
        <f>""</f>
        <v/>
      </c>
      <c r="P197" t="str">
        <f>""</f>
        <v/>
      </c>
      <c r="Q197" t="str">
        <f>""</f>
        <v/>
      </c>
      <c r="R197" t="str">
        <f>""</f>
        <v/>
      </c>
      <c r="S197" t="str">
        <f>""</f>
        <v/>
      </c>
      <c r="T197" t="str">
        <f>""</f>
        <v/>
      </c>
      <c r="U197" t="str">
        <f>""</f>
        <v/>
      </c>
      <c r="V197" t="str">
        <f>""</f>
        <v/>
      </c>
      <c r="W197" t="str">
        <f>""</f>
        <v/>
      </c>
      <c r="X197" t="str">
        <f>""</f>
        <v/>
      </c>
      <c r="Y197" t="str">
        <f>""</f>
        <v/>
      </c>
      <c r="Z197" t="str">
        <f>""</f>
        <v/>
      </c>
      <c r="AA197" t="str">
        <f>""</f>
        <v/>
      </c>
      <c r="AB197" t="str">
        <f>""</f>
        <v/>
      </c>
      <c r="AC197" t="str">
        <f>""</f>
        <v/>
      </c>
      <c r="AD197" t="str">
        <f>""</f>
        <v/>
      </c>
      <c r="AE197" t="str">
        <f>""</f>
        <v/>
      </c>
      <c r="AF197" t="str">
        <f>""</f>
        <v/>
      </c>
      <c r="AG197" t="str">
        <f>""</f>
        <v/>
      </c>
      <c r="AH197" t="str">
        <f>""</f>
        <v/>
      </c>
      <c r="AI197" t="str">
        <f>""</f>
        <v/>
      </c>
      <c r="AJ197" t="str">
        <f>""</f>
        <v/>
      </c>
      <c r="AK197" t="str">
        <f>""</f>
        <v/>
      </c>
      <c r="AL197" t="str">
        <f>""</f>
        <v/>
      </c>
      <c r="AM197" t="str">
        <f>""</f>
        <v/>
      </c>
      <c r="AN197" t="str">
        <f>""</f>
        <v/>
      </c>
      <c r="AO197" t="str">
        <f>""</f>
        <v/>
      </c>
      <c r="AP197" t="str">
        <f>""</f>
        <v/>
      </c>
      <c r="AQ197" t="str">
        <f>""</f>
        <v/>
      </c>
      <c r="AR197" t="str">
        <f>"-0.130"</f>
        <v>-0.130</v>
      </c>
      <c r="AS197" t="str">
        <f>""</f>
        <v/>
      </c>
      <c r="AT197" t="str">
        <f>""</f>
        <v/>
      </c>
      <c r="AU197" t="str">
        <f>""</f>
        <v/>
      </c>
      <c r="AV197" t="str">
        <f>""</f>
        <v/>
      </c>
      <c r="AW197" t="str">
        <f>""</f>
        <v/>
      </c>
      <c r="AX197" t="str">
        <f>""</f>
        <v/>
      </c>
      <c r="AY197" t="str">
        <f>""</f>
        <v/>
      </c>
      <c r="AZ197" t="str">
        <f>""</f>
        <v/>
      </c>
      <c r="BA197" t="str">
        <f>""</f>
        <v/>
      </c>
    </row>
    <row r="198" spans="2:53" x14ac:dyDescent="0.2">
      <c r="B198" t="str">
        <f>""</f>
        <v/>
      </c>
      <c r="C198" t="str">
        <f>""</f>
        <v/>
      </c>
      <c r="D198" t="str">
        <f>""</f>
        <v/>
      </c>
      <c r="E198" t="str">
        <f>""</f>
        <v/>
      </c>
      <c r="F198" t="str">
        <f>""</f>
        <v/>
      </c>
      <c r="G198" t="str">
        <f>""</f>
        <v/>
      </c>
      <c r="H198" t="str">
        <f>""</f>
        <v/>
      </c>
      <c r="I198" t="str">
        <f>""</f>
        <v/>
      </c>
      <c r="J198" t="str">
        <f>""</f>
        <v/>
      </c>
      <c r="K198" t="str">
        <f>""</f>
        <v/>
      </c>
      <c r="L198" t="str">
        <f>""</f>
        <v/>
      </c>
      <c r="M198" t="str">
        <f>""</f>
        <v/>
      </c>
      <c r="N198" t="str">
        <f>""</f>
        <v/>
      </c>
      <c r="O198" t="str">
        <f>""</f>
        <v/>
      </c>
      <c r="P198" t="str">
        <f>""</f>
        <v/>
      </c>
      <c r="Q198" t="str">
        <f>""</f>
        <v/>
      </c>
      <c r="R198" t="str">
        <f>""</f>
        <v/>
      </c>
      <c r="S198" t="str">
        <f>""</f>
        <v/>
      </c>
      <c r="T198" t="str">
        <f>""</f>
        <v/>
      </c>
      <c r="U198" t="str">
        <f>""</f>
        <v/>
      </c>
      <c r="V198" t="str">
        <f>""</f>
        <v/>
      </c>
      <c r="W198" t="str">
        <f>""</f>
        <v/>
      </c>
      <c r="X198" t="str">
        <f>""</f>
        <v/>
      </c>
      <c r="Y198" t="str">
        <f>""</f>
        <v/>
      </c>
      <c r="Z198" t="str">
        <f>""</f>
        <v/>
      </c>
      <c r="AA198" t="str">
        <f>""</f>
        <v/>
      </c>
      <c r="AB198" t="str">
        <f>""</f>
        <v/>
      </c>
      <c r="AC198" t="str">
        <f>""</f>
        <v/>
      </c>
      <c r="AD198" t="str">
        <f>""</f>
        <v/>
      </c>
      <c r="AE198" t="str">
        <f>""</f>
        <v/>
      </c>
      <c r="AF198" t="str">
        <f>""</f>
        <v/>
      </c>
      <c r="AG198" t="str">
        <f>""</f>
        <v/>
      </c>
      <c r="AH198" t="str">
        <f>""</f>
        <v/>
      </c>
      <c r="AI198" t="str">
        <f>""</f>
        <v/>
      </c>
      <c r="AJ198" t="str">
        <f>""</f>
        <v/>
      </c>
      <c r="AK198" t="str">
        <f>""</f>
        <v/>
      </c>
      <c r="AL198" t="str">
        <f>""</f>
        <v/>
      </c>
      <c r="AM198" t="str">
        <f>""</f>
        <v/>
      </c>
      <c r="AN198" t="str">
        <f>""</f>
        <v/>
      </c>
      <c r="AO198" t="str">
        <f>""</f>
        <v/>
      </c>
      <c r="AP198" t="str">
        <f>""</f>
        <v/>
      </c>
      <c r="AQ198" t="str">
        <f>""</f>
        <v/>
      </c>
      <c r="AR198" t="str">
        <f>"[0.174]"</f>
        <v>[0.174]</v>
      </c>
      <c r="AS198" t="str">
        <f>""</f>
        <v/>
      </c>
      <c r="AT198" t="str">
        <f>""</f>
        <v/>
      </c>
      <c r="AU198" t="str">
        <f>""</f>
        <v/>
      </c>
      <c r="AV198" t="str">
        <f>""</f>
        <v/>
      </c>
      <c r="AW198" t="str">
        <f>""</f>
        <v/>
      </c>
      <c r="AX198" t="str">
        <f>""</f>
        <v/>
      </c>
      <c r="AY198" t="str">
        <f>""</f>
        <v/>
      </c>
      <c r="AZ198" t="str">
        <f>""</f>
        <v/>
      </c>
      <c r="BA198" t="str">
        <f>""</f>
        <v/>
      </c>
    </row>
    <row r="199" spans="2:53" x14ac:dyDescent="0.2">
      <c r="B199" t="str">
        <f>"Interaction"</f>
        <v>Interaction</v>
      </c>
      <c r="C199" t="str">
        <f>""</f>
        <v/>
      </c>
      <c r="D199" t="str">
        <f>""</f>
        <v/>
      </c>
      <c r="E199" t="str">
        <f>""</f>
        <v/>
      </c>
      <c r="F199" t="str">
        <f>""</f>
        <v/>
      </c>
      <c r="G199" t="str">
        <f>""</f>
        <v/>
      </c>
      <c r="H199" t="str">
        <f>""</f>
        <v/>
      </c>
      <c r="I199" t="str">
        <f>""</f>
        <v/>
      </c>
      <c r="J199" t="str">
        <f>""</f>
        <v/>
      </c>
      <c r="K199" t="str">
        <f>""</f>
        <v/>
      </c>
      <c r="L199" t="str">
        <f>""</f>
        <v/>
      </c>
      <c r="M199" t="str">
        <f>""</f>
        <v/>
      </c>
      <c r="N199" t="str">
        <f>""</f>
        <v/>
      </c>
      <c r="O199" t="str">
        <f>""</f>
        <v/>
      </c>
      <c r="P199" t="str">
        <f>""</f>
        <v/>
      </c>
      <c r="Q199" t="str">
        <f>""</f>
        <v/>
      </c>
      <c r="R199" t="str">
        <f>""</f>
        <v/>
      </c>
      <c r="S199" t="str">
        <f>""</f>
        <v/>
      </c>
      <c r="T199" t="str">
        <f>""</f>
        <v/>
      </c>
      <c r="U199" t="str">
        <f>""</f>
        <v/>
      </c>
      <c r="V199" t="str">
        <f>""</f>
        <v/>
      </c>
      <c r="W199" t="str">
        <f>""</f>
        <v/>
      </c>
      <c r="X199" t="str">
        <f>""</f>
        <v/>
      </c>
      <c r="Y199" t="str">
        <f>""</f>
        <v/>
      </c>
      <c r="Z199" t="str">
        <f>""</f>
        <v/>
      </c>
      <c r="AA199" t="str">
        <f>""</f>
        <v/>
      </c>
      <c r="AB199" t="str">
        <f>""</f>
        <v/>
      </c>
      <c r="AC199" t="str">
        <f>""</f>
        <v/>
      </c>
      <c r="AD199" t="str">
        <f>""</f>
        <v/>
      </c>
      <c r="AE199" t="str">
        <f>""</f>
        <v/>
      </c>
      <c r="AF199" t="str">
        <f>""</f>
        <v/>
      </c>
      <c r="AG199" t="str">
        <f>""</f>
        <v/>
      </c>
      <c r="AH199" t="str">
        <f>""</f>
        <v/>
      </c>
      <c r="AI199" t="str">
        <f>""</f>
        <v/>
      </c>
      <c r="AJ199" t="str">
        <f>""</f>
        <v/>
      </c>
      <c r="AK199" t="str">
        <f>""</f>
        <v/>
      </c>
      <c r="AL199" t="str">
        <f>""</f>
        <v/>
      </c>
      <c r="AM199" t="str">
        <f>""</f>
        <v/>
      </c>
      <c r="AN199" t="str">
        <f>""</f>
        <v/>
      </c>
      <c r="AO199" t="str">
        <f>""</f>
        <v/>
      </c>
      <c r="AP199" t="str">
        <f>""</f>
        <v/>
      </c>
      <c r="AQ199" t="str">
        <f>""</f>
        <v/>
      </c>
      <c r="AR199" t="str">
        <f>"0.052"</f>
        <v>0.052</v>
      </c>
      <c r="AS199" t="str">
        <f>""</f>
        <v/>
      </c>
      <c r="AT199" t="str">
        <f>""</f>
        <v/>
      </c>
      <c r="AU199" t="str">
        <f>""</f>
        <v/>
      </c>
      <c r="AV199" t="str">
        <f>""</f>
        <v/>
      </c>
      <c r="AW199" t="str">
        <f>""</f>
        <v/>
      </c>
      <c r="AX199" t="str">
        <f>""</f>
        <v/>
      </c>
      <c r="AY199" t="str">
        <f>""</f>
        <v/>
      </c>
      <c r="AZ199" t="str">
        <f>""</f>
        <v/>
      </c>
      <c r="BA199" t="str">
        <f>""</f>
        <v/>
      </c>
    </row>
    <row r="200" spans="2:53" x14ac:dyDescent="0.2">
      <c r="B200" t="str">
        <f>""</f>
        <v/>
      </c>
      <c r="C200" t="str">
        <f>""</f>
        <v/>
      </c>
      <c r="D200" t="str">
        <f>""</f>
        <v/>
      </c>
      <c r="E200" t="str">
        <f>""</f>
        <v/>
      </c>
      <c r="F200" t="str">
        <f>""</f>
        <v/>
      </c>
      <c r="G200" t="str">
        <f>""</f>
        <v/>
      </c>
      <c r="H200" t="str">
        <f>""</f>
        <v/>
      </c>
      <c r="I200" t="str">
        <f>""</f>
        <v/>
      </c>
      <c r="J200" t="str">
        <f>""</f>
        <v/>
      </c>
      <c r="K200" t="str">
        <f>""</f>
        <v/>
      </c>
      <c r="L200" t="str">
        <f>""</f>
        <v/>
      </c>
      <c r="M200" t="str">
        <f>""</f>
        <v/>
      </c>
      <c r="N200" t="str">
        <f>""</f>
        <v/>
      </c>
      <c r="O200" t="str">
        <f>""</f>
        <v/>
      </c>
      <c r="P200" t="str">
        <f>""</f>
        <v/>
      </c>
      <c r="Q200" t="str">
        <f>""</f>
        <v/>
      </c>
      <c r="R200" t="str">
        <f>""</f>
        <v/>
      </c>
      <c r="S200" t="str">
        <f>""</f>
        <v/>
      </c>
      <c r="T200" t="str">
        <f>""</f>
        <v/>
      </c>
      <c r="U200" t="str">
        <f>""</f>
        <v/>
      </c>
      <c r="V200" t="str">
        <f>""</f>
        <v/>
      </c>
      <c r="W200" t="str">
        <f>""</f>
        <v/>
      </c>
      <c r="X200" t="str">
        <f>""</f>
        <v/>
      </c>
      <c r="Y200" t="str">
        <f>""</f>
        <v/>
      </c>
      <c r="Z200" t="str">
        <f>""</f>
        <v/>
      </c>
      <c r="AA200" t="str">
        <f>""</f>
        <v/>
      </c>
      <c r="AB200" t="str">
        <f>""</f>
        <v/>
      </c>
      <c r="AC200" t="str">
        <f>""</f>
        <v/>
      </c>
      <c r="AD200" t="str">
        <f>""</f>
        <v/>
      </c>
      <c r="AE200" t="str">
        <f>""</f>
        <v/>
      </c>
      <c r="AF200" t="str">
        <f>""</f>
        <v/>
      </c>
      <c r="AG200" t="str">
        <f>""</f>
        <v/>
      </c>
      <c r="AH200" t="str">
        <f>""</f>
        <v/>
      </c>
      <c r="AI200" t="str">
        <f>""</f>
        <v/>
      </c>
      <c r="AJ200" t="str">
        <f>""</f>
        <v/>
      </c>
      <c r="AK200" t="str">
        <f>""</f>
        <v/>
      </c>
      <c r="AL200" t="str">
        <f>""</f>
        <v/>
      </c>
      <c r="AM200" t="str">
        <f>""</f>
        <v/>
      </c>
      <c r="AN200" t="str">
        <f>""</f>
        <v/>
      </c>
      <c r="AO200" t="str">
        <f>""</f>
        <v/>
      </c>
      <c r="AP200" t="str">
        <f>""</f>
        <v/>
      </c>
      <c r="AQ200" t="str">
        <f>""</f>
        <v/>
      </c>
      <c r="AR200" t="str">
        <f>"[0.208]"</f>
        <v>[0.208]</v>
      </c>
      <c r="AS200" t="str">
        <f>""</f>
        <v/>
      </c>
      <c r="AT200" t="str">
        <f>""</f>
        <v/>
      </c>
      <c r="AU200" t="str">
        <f>""</f>
        <v/>
      </c>
      <c r="AV200" t="str">
        <f>""</f>
        <v/>
      </c>
      <c r="AW200" t="str">
        <f>""</f>
        <v/>
      </c>
      <c r="AX200" t="str">
        <f>""</f>
        <v/>
      </c>
      <c r="AY200" t="str">
        <f>""</f>
        <v/>
      </c>
      <c r="AZ200" t="str">
        <f>""</f>
        <v/>
      </c>
      <c r="BA200" t="str">
        <f>""</f>
        <v/>
      </c>
    </row>
    <row r="201" spans="2:53" x14ac:dyDescent="0.2">
      <c r="B201" t="str">
        <f>"Number of years that household had a loss of land"</f>
        <v>Number of years that household had a loss of land</v>
      </c>
      <c r="C201" t="str">
        <f>""</f>
        <v/>
      </c>
      <c r="D201" t="str">
        <f>""</f>
        <v/>
      </c>
      <c r="E201" t="str">
        <f>""</f>
        <v/>
      </c>
      <c r="F201" t="str">
        <f>""</f>
        <v/>
      </c>
      <c r="G201" t="str">
        <f>""</f>
        <v/>
      </c>
      <c r="H201" t="str">
        <f>""</f>
        <v/>
      </c>
      <c r="I201" t="str">
        <f>""</f>
        <v/>
      </c>
      <c r="J201" t="str">
        <f>""</f>
        <v/>
      </c>
      <c r="K201" t="str">
        <f>""</f>
        <v/>
      </c>
      <c r="L201" t="str">
        <f>""</f>
        <v/>
      </c>
      <c r="M201" t="str">
        <f>""</f>
        <v/>
      </c>
      <c r="N201" t="str">
        <f>""</f>
        <v/>
      </c>
      <c r="O201" t="str">
        <f>""</f>
        <v/>
      </c>
      <c r="P201" t="str">
        <f>""</f>
        <v/>
      </c>
      <c r="Q201" t="str">
        <f>""</f>
        <v/>
      </c>
      <c r="R201" t="str">
        <f>""</f>
        <v/>
      </c>
      <c r="S201" t="str">
        <f>""</f>
        <v/>
      </c>
      <c r="T201" t="str">
        <f>""</f>
        <v/>
      </c>
      <c r="U201" t="str">
        <f>""</f>
        <v/>
      </c>
      <c r="V201" t="str">
        <f>""</f>
        <v/>
      </c>
      <c r="W201" t="str">
        <f>""</f>
        <v/>
      </c>
      <c r="X201" t="str">
        <f>""</f>
        <v/>
      </c>
      <c r="Y201" t="str">
        <f>""</f>
        <v/>
      </c>
      <c r="Z201" t="str">
        <f>""</f>
        <v/>
      </c>
      <c r="AA201" t="str">
        <f>""</f>
        <v/>
      </c>
      <c r="AB201" t="str">
        <f>""</f>
        <v/>
      </c>
      <c r="AC201" t="str">
        <f>""</f>
        <v/>
      </c>
      <c r="AD201" t="str">
        <f>""</f>
        <v/>
      </c>
      <c r="AE201" t="str">
        <f>""</f>
        <v/>
      </c>
      <c r="AF201" t="str">
        <f>""</f>
        <v/>
      </c>
      <c r="AG201" t="str">
        <f>""</f>
        <v/>
      </c>
      <c r="AH201" t="str">
        <f>""</f>
        <v/>
      </c>
      <c r="AI201" t="str">
        <f>""</f>
        <v/>
      </c>
      <c r="AJ201" t="str">
        <f>""</f>
        <v/>
      </c>
      <c r="AK201" t="str">
        <f>""</f>
        <v/>
      </c>
      <c r="AL201" t="str">
        <f>""</f>
        <v/>
      </c>
      <c r="AM201" t="str">
        <f>""</f>
        <v/>
      </c>
      <c r="AN201" t="str">
        <f>""</f>
        <v/>
      </c>
      <c r="AO201" t="str">
        <f>""</f>
        <v/>
      </c>
      <c r="AP201" t="str">
        <f>""</f>
        <v/>
      </c>
      <c r="AQ201" t="str">
        <f>""</f>
        <v/>
      </c>
      <c r="AR201" t="str">
        <f>""</f>
        <v/>
      </c>
      <c r="AS201" t="str">
        <f>"0.018"</f>
        <v>0.018</v>
      </c>
      <c r="AT201" t="str">
        <f>"0.011"</f>
        <v>0.011</v>
      </c>
      <c r="AU201" t="str">
        <f>"0.026"</f>
        <v>0.026</v>
      </c>
      <c r="AV201" t="str">
        <f>""</f>
        <v/>
      </c>
      <c r="AW201" t="str">
        <f>""</f>
        <v/>
      </c>
      <c r="AX201" t="str">
        <f>""</f>
        <v/>
      </c>
      <c r="AY201" t="str">
        <f>""</f>
        <v/>
      </c>
      <c r="AZ201" t="str">
        <f>""</f>
        <v/>
      </c>
      <c r="BA201" t="str">
        <f>""</f>
        <v/>
      </c>
    </row>
    <row r="202" spans="2:53" x14ac:dyDescent="0.2">
      <c r="B202" t="str">
        <f>""</f>
        <v/>
      </c>
      <c r="C202" t="str">
        <f>""</f>
        <v/>
      </c>
      <c r="D202" t="str">
        <f>""</f>
        <v/>
      </c>
      <c r="E202" t="str">
        <f>""</f>
        <v/>
      </c>
      <c r="F202" t="str">
        <f>""</f>
        <v/>
      </c>
      <c r="G202" t="str">
        <f>""</f>
        <v/>
      </c>
      <c r="H202" t="str">
        <f>""</f>
        <v/>
      </c>
      <c r="I202" t="str">
        <f>""</f>
        <v/>
      </c>
      <c r="J202" t="str">
        <f>""</f>
        <v/>
      </c>
      <c r="K202" t="str">
        <f>""</f>
        <v/>
      </c>
      <c r="L202" t="str">
        <f>""</f>
        <v/>
      </c>
      <c r="M202" t="str">
        <f>""</f>
        <v/>
      </c>
      <c r="N202" t="str">
        <f>""</f>
        <v/>
      </c>
      <c r="O202" t="str">
        <f>""</f>
        <v/>
      </c>
      <c r="P202" t="str">
        <f>""</f>
        <v/>
      </c>
      <c r="Q202" t="str">
        <f>""</f>
        <v/>
      </c>
      <c r="R202" t="str">
        <f>""</f>
        <v/>
      </c>
      <c r="S202" t="str">
        <f>""</f>
        <v/>
      </c>
      <c r="T202" t="str">
        <f>""</f>
        <v/>
      </c>
      <c r="U202" t="str">
        <f>""</f>
        <v/>
      </c>
      <c r="V202" t="str">
        <f>""</f>
        <v/>
      </c>
      <c r="W202" t="str">
        <f>""</f>
        <v/>
      </c>
      <c r="X202" t="str">
        <f>""</f>
        <v/>
      </c>
      <c r="Y202" t="str">
        <f>""</f>
        <v/>
      </c>
      <c r="Z202" t="str">
        <f>""</f>
        <v/>
      </c>
      <c r="AA202" t="str">
        <f>""</f>
        <v/>
      </c>
      <c r="AB202" t="str">
        <f>""</f>
        <v/>
      </c>
      <c r="AC202" t="str">
        <f>""</f>
        <v/>
      </c>
      <c r="AD202" t="str">
        <f>""</f>
        <v/>
      </c>
      <c r="AE202" t="str">
        <f>""</f>
        <v/>
      </c>
      <c r="AF202" t="str">
        <f>""</f>
        <v/>
      </c>
      <c r="AG202" t="str">
        <f>""</f>
        <v/>
      </c>
      <c r="AH202" t="str">
        <f>""</f>
        <v/>
      </c>
      <c r="AI202" t="str">
        <f>""</f>
        <v/>
      </c>
      <c r="AJ202" t="str">
        <f>""</f>
        <v/>
      </c>
      <c r="AK202" t="str">
        <f>""</f>
        <v/>
      </c>
      <c r="AL202" t="str">
        <f>""</f>
        <v/>
      </c>
      <c r="AM202" t="str">
        <f>""</f>
        <v/>
      </c>
      <c r="AN202" t="str">
        <f>""</f>
        <v/>
      </c>
      <c r="AO202" t="str">
        <f>""</f>
        <v/>
      </c>
      <c r="AP202" t="str">
        <f>""</f>
        <v/>
      </c>
      <c r="AQ202" t="str">
        <f>""</f>
        <v/>
      </c>
      <c r="AR202" t="str">
        <f>""</f>
        <v/>
      </c>
      <c r="AS202" t="str">
        <f>"[0.055]"</f>
        <v>[0.055]</v>
      </c>
      <c r="AT202" t="str">
        <f>"[0.055]"</f>
        <v>[0.055]</v>
      </c>
      <c r="AU202" t="str">
        <f>"[0.055]"</f>
        <v>[0.055]</v>
      </c>
      <c r="AV202" t="str">
        <f>""</f>
        <v/>
      </c>
      <c r="AW202" t="str">
        <f>""</f>
        <v/>
      </c>
      <c r="AX202" t="str">
        <f>""</f>
        <v/>
      </c>
      <c r="AY202" t="str">
        <f>""</f>
        <v/>
      </c>
      <c r="AZ202" t="str">
        <f>""</f>
        <v/>
      </c>
      <c r="BA202" t="str">
        <f>""</f>
        <v/>
      </c>
    </row>
    <row r="203" spans="2:53" x14ac:dyDescent="0.2">
      <c r="B203" t="str">
        <f>"At least 1 person left the household in a given year (yes=1)"</f>
        <v>At least 1 person left the household in a given year (yes=1)</v>
      </c>
      <c r="C203" t="str">
        <f>""</f>
        <v/>
      </c>
      <c r="D203" t="str">
        <f>""</f>
        <v/>
      </c>
      <c r="E203" t="str">
        <f>""</f>
        <v/>
      </c>
      <c r="F203" t="str">
        <f>""</f>
        <v/>
      </c>
      <c r="G203" t="str">
        <f>""</f>
        <v/>
      </c>
      <c r="H203" t="str">
        <f>""</f>
        <v/>
      </c>
      <c r="I203" t="str">
        <f>""</f>
        <v/>
      </c>
      <c r="J203" t="str">
        <f>""</f>
        <v/>
      </c>
      <c r="K203" t="str">
        <f>""</f>
        <v/>
      </c>
      <c r="L203" t="str">
        <f>""</f>
        <v/>
      </c>
      <c r="M203" t="str">
        <f>""</f>
        <v/>
      </c>
      <c r="N203" t="str">
        <f>""</f>
        <v/>
      </c>
      <c r="O203" t="str">
        <f>""</f>
        <v/>
      </c>
      <c r="P203" t="str">
        <f>""</f>
        <v/>
      </c>
      <c r="Q203" t="str">
        <f>""</f>
        <v/>
      </c>
      <c r="R203" t="str">
        <f>""</f>
        <v/>
      </c>
      <c r="S203" t="str">
        <f>""</f>
        <v/>
      </c>
      <c r="T203" t="str">
        <f>""</f>
        <v/>
      </c>
      <c r="U203" t="str">
        <f>""</f>
        <v/>
      </c>
      <c r="V203" t="str">
        <f>""</f>
        <v/>
      </c>
      <c r="W203" t="str">
        <f>""</f>
        <v/>
      </c>
      <c r="X203" t="str">
        <f>""</f>
        <v/>
      </c>
      <c r="Y203" t="str">
        <f>""</f>
        <v/>
      </c>
      <c r="Z203" t="str">
        <f>""</f>
        <v/>
      </c>
      <c r="AA203" t="str">
        <f>""</f>
        <v/>
      </c>
      <c r="AB203" t="str">
        <f>""</f>
        <v/>
      </c>
      <c r="AC203" t="str">
        <f>""</f>
        <v/>
      </c>
      <c r="AD203" t="str">
        <f>""</f>
        <v/>
      </c>
      <c r="AE203" t="str">
        <f>""</f>
        <v/>
      </c>
      <c r="AF203" t="str">
        <f>""</f>
        <v/>
      </c>
      <c r="AG203" t="str">
        <f>""</f>
        <v/>
      </c>
      <c r="AH203" t="str">
        <f>""</f>
        <v/>
      </c>
      <c r="AI203" t="str">
        <f>""</f>
        <v/>
      </c>
      <c r="AJ203" t="str">
        <f>""</f>
        <v/>
      </c>
      <c r="AK203" t="str">
        <f>""</f>
        <v/>
      </c>
      <c r="AL203" t="str">
        <f>""</f>
        <v/>
      </c>
      <c r="AM203" t="str">
        <f>""</f>
        <v/>
      </c>
      <c r="AN203" t="str">
        <f>""</f>
        <v/>
      </c>
      <c r="AO203" t="str">
        <f>""</f>
        <v/>
      </c>
      <c r="AP203" t="str">
        <f>""</f>
        <v/>
      </c>
      <c r="AQ203" t="str">
        <f>""</f>
        <v/>
      </c>
      <c r="AR203" t="str">
        <f>""</f>
        <v/>
      </c>
      <c r="AS203" t="str">
        <f>"-0.043"</f>
        <v>-0.043</v>
      </c>
      <c r="AT203" t="str">
        <f>""</f>
        <v/>
      </c>
      <c r="AU203" t="str">
        <f>""</f>
        <v/>
      </c>
      <c r="AV203" t="str">
        <f>""</f>
        <v/>
      </c>
      <c r="AW203" t="str">
        <f>""</f>
        <v/>
      </c>
      <c r="AX203" t="str">
        <f>""</f>
        <v/>
      </c>
      <c r="AY203" t="str">
        <f>""</f>
        <v/>
      </c>
      <c r="AZ203" t="str">
        <f>""</f>
        <v/>
      </c>
      <c r="BA203" t="str">
        <f>""</f>
        <v/>
      </c>
    </row>
    <row r="204" spans="2:53" x14ac:dyDescent="0.2">
      <c r="B204" t="str">
        <f>""</f>
        <v/>
      </c>
      <c r="C204" t="str">
        <f>""</f>
        <v/>
      </c>
      <c r="D204" t="str">
        <f>""</f>
        <v/>
      </c>
      <c r="E204" t="str">
        <f>""</f>
        <v/>
      </c>
      <c r="F204" t="str">
        <f>""</f>
        <v/>
      </c>
      <c r="G204" t="str">
        <f>""</f>
        <v/>
      </c>
      <c r="H204" t="str">
        <f>""</f>
        <v/>
      </c>
      <c r="I204" t="str">
        <f>""</f>
        <v/>
      </c>
      <c r="J204" t="str">
        <f>""</f>
        <v/>
      </c>
      <c r="K204" t="str">
        <f>""</f>
        <v/>
      </c>
      <c r="L204" t="str">
        <f>""</f>
        <v/>
      </c>
      <c r="M204" t="str">
        <f>""</f>
        <v/>
      </c>
      <c r="N204" t="str">
        <f>""</f>
        <v/>
      </c>
      <c r="O204" t="str">
        <f>""</f>
        <v/>
      </c>
      <c r="P204" t="str">
        <f>""</f>
        <v/>
      </c>
      <c r="Q204" t="str">
        <f>""</f>
        <v/>
      </c>
      <c r="R204" t="str">
        <f>""</f>
        <v/>
      </c>
      <c r="S204" t="str">
        <f>""</f>
        <v/>
      </c>
      <c r="T204" t="str">
        <f>""</f>
        <v/>
      </c>
      <c r="U204" t="str">
        <f>""</f>
        <v/>
      </c>
      <c r="V204" t="str">
        <f>""</f>
        <v/>
      </c>
      <c r="W204" t="str">
        <f>""</f>
        <v/>
      </c>
      <c r="X204" t="str">
        <f>""</f>
        <v/>
      </c>
      <c r="Y204" t="str">
        <f>""</f>
        <v/>
      </c>
      <c r="Z204" t="str">
        <f>""</f>
        <v/>
      </c>
      <c r="AA204" t="str">
        <f>""</f>
        <v/>
      </c>
      <c r="AB204" t="str">
        <f>""</f>
        <v/>
      </c>
      <c r="AC204" t="str">
        <f>""</f>
        <v/>
      </c>
      <c r="AD204" t="str">
        <f>""</f>
        <v/>
      </c>
      <c r="AE204" t="str">
        <f>""</f>
        <v/>
      </c>
      <c r="AF204" t="str">
        <f>""</f>
        <v/>
      </c>
      <c r="AG204" t="str">
        <f>""</f>
        <v/>
      </c>
      <c r="AH204" t="str">
        <f>""</f>
        <v/>
      </c>
      <c r="AI204" t="str">
        <f>""</f>
        <v/>
      </c>
      <c r="AJ204" t="str">
        <f>""</f>
        <v/>
      </c>
      <c r="AK204" t="str">
        <f>""</f>
        <v/>
      </c>
      <c r="AL204" t="str">
        <f>""</f>
        <v/>
      </c>
      <c r="AM204" t="str">
        <f>""</f>
        <v/>
      </c>
      <c r="AN204" t="str">
        <f>""</f>
        <v/>
      </c>
      <c r="AO204" t="str">
        <f>""</f>
        <v/>
      </c>
      <c r="AP204" t="str">
        <f>""</f>
        <v/>
      </c>
      <c r="AQ204" t="str">
        <f>""</f>
        <v/>
      </c>
      <c r="AR204" t="str">
        <f>""</f>
        <v/>
      </c>
      <c r="AS204" t="str">
        <f>"[0.069]"</f>
        <v>[0.069]</v>
      </c>
      <c r="AT204" t="str">
        <f>""</f>
        <v/>
      </c>
      <c r="AU204" t="str">
        <f>""</f>
        <v/>
      </c>
      <c r="AV204" t="str">
        <f>""</f>
        <v/>
      </c>
      <c r="AW204" t="str">
        <f>""</f>
        <v/>
      </c>
      <c r="AX204" t="str">
        <f>""</f>
        <v/>
      </c>
      <c r="AY204" t="str">
        <f>""</f>
        <v/>
      </c>
      <c r="AZ204" t="str">
        <f>""</f>
        <v/>
      </c>
      <c r="BA204" t="str">
        <f>""</f>
        <v/>
      </c>
    </row>
    <row r="205" spans="2:53" x14ac:dyDescent="0.2">
      <c r="B205" t="str">
        <f>"Interaction"</f>
        <v>Interaction</v>
      </c>
      <c r="C205" t="str">
        <f>""</f>
        <v/>
      </c>
      <c r="D205" t="str">
        <f>""</f>
        <v/>
      </c>
      <c r="E205" t="str">
        <f>""</f>
        <v/>
      </c>
      <c r="F205" t="str">
        <f>""</f>
        <v/>
      </c>
      <c r="G205" t="str">
        <f>""</f>
        <v/>
      </c>
      <c r="H205" t="str">
        <f>""</f>
        <v/>
      </c>
      <c r="I205" t="str">
        <f>""</f>
        <v/>
      </c>
      <c r="J205" t="str">
        <f>""</f>
        <v/>
      </c>
      <c r="K205" t="str">
        <f>""</f>
        <v/>
      </c>
      <c r="L205" t="str">
        <f>""</f>
        <v/>
      </c>
      <c r="M205" t="str">
        <f>""</f>
        <v/>
      </c>
      <c r="N205" t="str">
        <f>""</f>
        <v/>
      </c>
      <c r="O205" t="str">
        <f>""</f>
        <v/>
      </c>
      <c r="P205" t="str">
        <f>""</f>
        <v/>
      </c>
      <c r="Q205" t="str">
        <f>""</f>
        <v/>
      </c>
      <c r="R205" t="str">
        <f>""</f>
        <v/>
      </c>
      <c r="S205" t="str">
        <f>""</f>
        <v/>
      </c>
      <c r="T205" t="str">
        <f>""</f>
        <v/>
      </c>
      <c r="U205" t="str">
        <f>""</f>
        <v/>
      </c>
      <c r="V205" t="str">
        <f>""</f>
        <v/>
      </c>
      <c r="W205" t="str">
        <f>""</f>
        <v/>
      </c>
      <c r="X205" t="str">
        <f>""</f>
        <v/>
      </c>
      <c r="Y205" t="str">
        <f>""</f>
        <v/>
      </c>
      <c r="Z205" t="str">
        <f>""</f>
        <v/>
      </c>
      <c r="AA205" t="str">
        <f>""</f>
        <v/>
      </c>
      <c r="AB205" t="str">
        <f>""</f>
        <v/>
      </c>
      <c r="AC205" t="str">
        <f>""</f>
        <v/>
      </c>
      <c r="AD205" t="str">
        <f>""</f>
        <v/>
      </c>
      <c r="AE205" t="str">
        <f>""</f>
        <v/>
      </c>
      <c r="AF205" t="str">
        <f>""</f>
        <v/>
      </c>
      <c r="AG205" t="str">
        <f>""</f>
        <v/>
      </c>
      <c r="AH205" t="str">
        <f>""</f>
        <v/>
      </c>
      <c r="AI205" t="str">
        <f>""</f>
        <v/>
      </c>
      <c r="AJ205" t="str">
        <f>""</f>
        <v/>
      </c>
      <c r="AK205" t="str">
        <f>""</f>
        <v/>
      </c>
      <c r="AL205" t="str">
        <f>""</f>
        <v/>
      </c>
      <c r="AM205" t="str">
        <f>""</f>
        <v/>
      </c>
      <c r="AN205" t="str">
        <f>""</f>
        <v/>
      </c>
      <c r="AO205" t="str">
        <f>""</f>
        <v/>
      </c>
      <c r="AP205" t="str">
        <f>""</f>
        <v/>
      </c>
      <c r="AQ205" t="str">
        <f>""</f>
        <v/>
      </c>
      <c r="AR205" t="str">
        <f>""</f>
        <v/>
      </c>
      <c r="AS205" t="str">
        <f>"0.192"</f>
        <v>0.192</v>
      </c>
      <c r="AT205" t="str">
        <f>""</f>
        <v/>
      </c>
      <c r="AU205" t="str">
        <f>""</f>
        <v/>
      </c>
      <c r="AV205" t="str">
        <f>""</f>
        <v/>
      </c>
      <c r="AW205" t="str">
        <f>""</f>
        <v/>
      </c>
      <c r="AX205" t="str">
        <f>""</f>
        <v/>
      </c>
      <c r="AY205" t="str">
        <f>""</f>
        <v/>
      </c>
      <c r="AZ205" t="str">
        <f>""</f>
        <v/>
      </c>
      <c r="BA205" t="str">
        <f>""</f>
        <v/>
      </c>
    </row>
    <row r="206" spans="2:53" x14ac:dyDescent="0.2">
      <c r="B206" t="str">
        <f>""</f>
        <v/>
      </c>
      <c r="C206" t="str">
        <f>""</f>
        <v/>
      </c>
      <c r="D206" t="str">
        <f>""</f>
        <v/>
      </c>
      <c r="E206" t="str">
        <f>""</f>
        <v/>
      </c>
      <c r="F206" t="str">
        <f>""</f>
        <v/>
      </c>
      <c r="G206" t="str">
        <f>""</f>
        <v/>
      </c>
      <c r="H206" t="str">
        <f>""</f>
        <v/>
      </c>
      <c r="I206" t="str">
        <f>""</f>
        <v/>
      </c>
      <c r="J206" t="str">
        <f>""</f>
        <v/>
      </c>
      <c r="K206" t="str">
        <f>""</f>
        <v/>
      </c>
      <c r="L206" t="str">
        <f>""</f>
        <v/>
      </c>
      <c r="M206" t="str">
        <f>""</f>
        <v/>
      </c>
      <c r="N206" t="str">
        <f>""</f>
        <v/>
      </c>
      <c r="O206" t="str">
        <f>""</f>
        <v/>
      </c>
      <c r="P206" t="str">
        <f>""</f>
        <v/>
      </c>
      <c r="Q206" t="str">
        <f>""</f>
        <v/>
      </c>
      <c r="R206" t="str">
        <f>""</f>
        <v/>
      </c>
      <c r="S206" t="str">
        <f>""</f>
        <v/>
      </c>
      <c r="T206" t="str">
        <f>""</f>
        <v/>
      </c>
      <c r="U206" t="str">
        <f>""</f>
        <v/>
      </c>
      <c r="V206" t="str">
        <f>""</f>
        <v/>
      </c>
      <c r="W206" t="str">
        <f>""</f>
        <v/>
      </c>
      <c r="X206" t="str">
        <f>""</f>
        <v/>
      </c>
      <c r="Y206" t="str">
        <f>""</f>
        <v/>
      </c>
      <c r="Z206" t="str">
        <f>""</f>
        <v/>
      </c>
      <c r="AA206" t="str">
        <f>""</f>
        <v/>
      </c>
      <c r="AB206" t="str">
        <f>""</f>
        <v/>
      </c>
      <c r="AC206" t="str">
        <f>""</f>
        <v/>
      </c>
      <c r="AD206" t="str">
        <f>""</f>
        <v/>
      </c>
      <c r="AE206" t="str">
        <f>""</f>
        <v/>
      </c>
      <c r="AF206" t="str">
        <f>""</f>
        <v/>
      </c>
      <c r="AG206" t="str">
        <f>""</f>
        <v/>
      </c>
      <c r="AH206" t="str">
        <f>""</f>
        <v/>
      </c>
      <c r="AI206" t="str">
        <f>""</f>
        <v/>
      </c>
      <c r="AJ206" t="str">
        <f>""</f>
        <v/>
      </c>
      <c r="AK206" t="str">
        <f>""</f>
        <v/>
      </c>
      <c r="AL206" t="str">
        <f>""</f>
        <v/>
      </c>
      <c r="AM206" t="str">
        <f>""</f>
        <v/>
      </c>
      <c r="AN206" t="str">
        <f>""</f>
        <v/>
      </c>
      <c r="AO206" t="str">
        <f>""</f>
        <v/>
      </c>
      <c r="AP206" t="str">
        <f>""</f>
        <v/>
      </c>
      <c r="AQ206" t="str">
        <f>""</f>
        <v/>
      </c>
      <c r="AR206" t="str">
        <f>""</f>
        <v/>
      </c>
      <c r="AS206" t="str">
        <f>"[0.221]"</f>
        <v>[0.221]</v>
      </c>
      <c r="AT206" t="str">
        <f>""</f>
        <v/>
      </c>
      <c r="AU206" t="str">
        <f>""</f>
        <v/>
      </c>
      <c r="AV206" t="str">
        <f>""</f>
        <v/>
      </c>
      <c r="AW206" t="str">
        <f>""</f>
        <v/>
      </c>
      <c r="AX206" t="str">
        <f>""</f>
        <v/>
      </c>
      <c r="AY206" t="str">
        <f>""</f>
        <v/>
      </c>
      <c r="AZ206" t="str">
        <f>""</f>
        <v/>
      </c>
      <c r="BA206" t="str">
        <f>""</f>
        <v/>
      </c>
    </row>
    <row r="207" spans="2:53" x14ac:dyDescent="0.2">
      <c r="B207" t="str">
        <f>"Number of members who left household 1998-2007"</f>
        <v>Number of members who left household 1998-2007</v>
      </c>
      <c r="C207" t="str">
        <f>""</f>
        <v/>
      </c>
      <c r="D207" t="str">
        <f>""</f>
        <v/>
      </c>
      <c r="E207" t="str">
        <f>""</f>
        <v/>
      </c>
      <c r="F207" t="str">
        <f>""</f>
        <v/>
      </c>
      <c r="G207" t="str">
        <f>""</f>
        <v/>
      </c>
      <c r="H207" t="str">
        <f>""</f>
        <v/>
      </c>
      <c r="I207" t="str">
        <f>""</f>
        <v/>
      </c>
      <c r="J207" t="str">
        <f>""</f>
        <v/>
      </c>
      <c r="K207" t="str">
        <f>""</f>
        <v/>
      </c>
      <c r="L207" t="str">
        <f>""</f>
        <v/>
      </c>
      <c r="M207" t="str">
        <f>""</f>
        <v/>
      </c>
      <c r="N207" t="str">
        <f>""</f>
        <v/>
      </c>
      <c r="O207" t="str">
        <f>""</f>
        <v/>
      </c>
      <c r="P207" t="str">
        <f>""</f>
        <v/>
      </c>
      <c r="Q207" t="str">
        <f>""</f>
        <v/>
      </c>
      <c r="R207" t="str">
        <f>""</f>
        <v/>
      </c>
      <c r="S207" t="str">
        <f>""</f>
        <v/>
      </c>
      <c r="T207" t="str">
        <f>""</f>
        <v/>
      </c>
      <c r="U207" t="str">
        <f>""</f>
        <v/>
      </c>
      <c r="V207" t="str">
        <f>""</f>
        <v/>
      </c>
      <c r="W207" t="str">
        <f>""</f>
        <v/>
      </c>
      <c r="X207" t="str">
        <f>""</f>
        <v/>
      </c>
      <c r="Y207" t="str">
        <f>""</f>
        <v/>
      </c>
      <c r="Z207" t="str">
        <f>""</f>
        <v/>
      </c>
      <c r="AA207" t="str">
        <f>""</f>
        <v/>
      </c>
      <c r="AB207" t="str">
        <f>""</f>
        <v/>
      </c>
      <c r="AC207" t="str">
        <f>""</f>
        <v/>
      </c>
      <c r="AD207" t="str">
        <f>""</f>
        <v/>
      </c>
      <c r="AE207" t="str">
        <f>""</f>
        <v/>
      </c>
      <c r="AF207" t="str">
        <f>""</f>
        <v/>
      </c>
      <c r="AG207" t="str">
        <f>""</f>
        <v/>
      </c>
      <c r="AH207" t="str">
        <f>""</f>
        <v/>
      </c>
      <c r="AI207" t="str">
        <f>""</f>
        <v/>
      </c>
      <c r="AJ207" t="str">
        <f>""</f>
        <v/>
      </c>
      <c r="AK207" t="str">
        <f>""</f>
        <v/>
      </c>
      <c r="AL207" t="str">
        <f>""</f>
        <v/>
      </c>
      <c r="AM207" t="str">
        <f>""</f>
        <v/>
      </c>
      <c r="AN207" t="str">
        <f>""</f>
        <v/>
      </c>
      <c r="AO207" t="str">
        <f>""</f>
        <v/>
      </c>
      <c r="AP207" t="str">
        <f>""</f>
        <v/>
      </c>
      <c r="AQ207" t="str">
        <f>""</f>
        <v/>
      </c>
      <c r="AR207" t="str">
        <f>""</f>
        <v/>
      </c>
      <c r="AS207" t="str">
        <f>""</f>
        <v/>
      </c>
      <c r="AT207" t="str">
        <f>"-0.055"</f>
        <v>-0.055</v>
      </c>
      <c r="AU207" t="str">
        <f>""</f>
        <v/>
      </c>
      <c r="AV207" t="str">
        <f>""</f>
        <v/>
      </c>
      <c r="AW207" t="str">
        <f>""</f>
        <v/>
      </c>
      <c r="AX207" t="str">
        <f>""</f>
        <v/>
      </c>
      <c r="AY207" t="str">
        <f>""</f>
        <v/>
      </c>
      <c r="AZ207" t="str">
        <f>""</f>
        <v/>
      </c>
      <c r="BA207" t="str">
        <f>""</f>
        <v/>
      </c>
    </row>
    <row r="208" spans="2:53" x14ac:dyDescent="0.2">
      <c r="B208" t="str">
        <f>""</f>
        <v/>
      </c>
      <c r="C208" t="str">
        <f>""</f>
        <v/>
      </c>
      <c r="D208" t="str">
        <f>""</f>
        <v/>
      </c>
      <c r="E208" t="str">
        <f>""</f>
        <v/>
      </c>
      <c r="F208" t="str">
        <f>""</f>
        <v/>
      </c>
      <c r="G208" t="str">
        <f>""</f>
        <v/>
      </c>
      <c r="H208" t="str">
        <f>""</f>
        <v/>
      </c>
      <c r="I208" t="str">
        <f>""</f>
        <v/>
      </c>
      <c r="J208" t="str">
        <f>""</f>
        <v/>
      </c>
      <c r="K208" t="str">
        <f>""</f>
        <v/>
      </c>
      <c r="L208" t="str">
        <f>""</f>
        <v/>
      </c>
      <c r="M208" t="str">
        <f>""</f>
        <v/>
      </c>
      <c r="N208" t="str">
        <f>""</f>
        <v/>
      </c>
      <c r="O208" t="str">
        <f>""</f>
        <v/>
      </c>
      <c r="P208" t="str">
        <f>""</f>
        <v/>
      </c>
      <c r="Q208" t="str">
        <f>""</f>
        <v/>
      </c>
      <c r="R208" t="str">
        <f>""</f>
        <v/>
      </c>
      <c r="S208" t="str">
        <f>""</f>
        <v/>
      </c>
      <c r="T208" t="str">
        <f>""</f>
        <v/>
      </c>
      <c r="U208" t="str">
        <f>""</f>
        <v/>
      </c>
      <c r="V208" t="str">
        <f>""</f>
        <v/>
      </c>
      <c r="W208" t="str">
        <f>""</f>
        <v/>
      </c>
      <c r="X208" t="str">
        <f>""</f>
        <v/>
      </c>
      <c r="Y208" t="str">
        <f>""</f>
        <v/>
      </c>
      <c r="Z208" t="str">
        <f>""</f>
        <v/>
      </c>
      <c r="AA208" t="str">
        <f>""</f>
        <v/>
      </c>
      <c r="AB208" t="str">
        <f>""</f>
        <v/>
      </c>
      <c r="AC208" t="str">
        <f>""</f>
        <v/>
      </c>
      <c r="AD208" t="str">
        <f>""</f>
        <v/>
      </c>
      <c r="AE208" t="str">
        <f>""</f>
        <v/>
      </c>
      <c r="AF208" t="str">
        <f>""</f>
        <v/>
      </c>
      <c r="AG208" t="str">
        <f>""</f>
        <v/>
      </c>
      <c r="AH208" t="str">
        <f>""</f>
        <v/>
      </c>
      <c r="AI208" t="str">
        <f>""</f>
        <v/>
      </c>
      <c r="AJ208" t="str">
        <f>""</f>
        <v/>
      </c>
      <c r="AK208" t="str">
        <f>""</f>
        <v/>
      </c>
      <c r="AL208" t="str">
        <f>""</f>
        <v/>
      </c>
      <c r="AM208" t="str">
        <f>""</f>
        <v/>
      </c>
      <c r="AN208" t="str">
        <f>""</f>
        <v/>
      </c>
      <c r="AO208" t="str">
        <f>""</f>
        <v/>
      </c>
      <c r="AP208" t="str">
        <f>""</f>
        <v/>
      </c>
      <c r="AQ208" t="str">
        <f>""</f>
        <v/>
      </c>
      <c r="AR208" t="str">
        <f>""</f>
        <v/>
      </c>
      <c r="AS208" t="str">
        <f>""</f>
        <v/>
      </c>
      <c r="AT208" t="str">
        <f>"[0.042]"</f>
        <v>[0.042]</v>
      </c>
      <c r="AU208" t="str">
        <f>""</f>
        <v/>
      </c>
      <c r="AV208" t="str">
        <f>""</f>
        <v/>
      </c>
      <c r="AW208" t="str">
        <f>""</f>
        <v/>
      </c>
      <c r="AX208" t="str">
        <f>""</f>
        <v/>
      </c>
      <c r="AY208" t="str">
        <f>""</f>
        <v/>
      </c>
      <c r="AZ208" t="str">
        <f>""</f>
        <v/>
      </c>
      <c r="BA208" t="str">
        <f>""</f>
        <v/>
      </c>
    </row>
    <row r="209" spans="2:53" x14ac:dyDescent="0.2">
      <c r="B209" t="str">
        <f>"Interaction"</f>
        <v>Interaction</v>
      </c>
      <c r="C209" t="str">
        <f>""</f>
        <v/>
      </c>
      <c r="D209" t="str">
        <f>""</f>
        <v/>
      </c>
      <c r="E209" t="str">
        <f>""</f>
        <v/>
      </c>
      <c r="F209" t="str">
        <f>""</f>
        <v/>
      </c>
      <c r="G209" t="str">
        <f>""</f>
        <v/>
      </c>
      <c r="H209" t="str">
        <f>""</f>
        <v/>
      </c>
      <c r="I209" t="str">
        <f>""</f>
        <v/>
      </c>
      <c r="J209" t="str">
        <f>""</f>
        <v/>
      </c>
      <c r="K209" t="str">
        <f>""</f>
        <v/>
      </c>
      <c r="L209" t="str">
        <f>""</f>
        <v/>
      </c>
      <c r="M209" t="str">
        <f>""</f>
        <v/>
      </c>
      <c r="N209" t="str">
        <f>""</f>
        <v/>
      </c>
      <c r="O209" t="str">
        <f>""</f>
        <v/>
      </c>
      <c r="P209" t="str">
        <f>""</f>
        <v/>
      </c>
      <c r="Q209" t="str">
        <f>""</f>
        <v/>
      </c>
      <c r="R209" t="str">
        <f>""</f>
        <v/>
      </c>
      <c r="S209" t="str">
        <f>""</f>
        <v/>
      </c>
      <c r="T209" t="str">
        <f>""</f>
        <v/>
      </c>
      <c r="U209" t="str">
        <f>""</f>
        <v/>
      </c>
      <c r="V209" t="str">
        <f>""</f>
        <v/>
      </c>
      <c r="W209" t="str">
        <f>""</f>
        <v/>
      </c>
      <c r="X209" t="str">
        <f>""</f>
        <v/>
      </c>
      <c r="Y209" t="str">
        <f>""</f>
        <v/>
      </c>
      <c r="Z209" t="str">
        <f>""</f>
        <v/>
      </c>
      <c r="AA209" t="str">
        <f>""</f>
        <v/>
      </c>
      <c r="AB209" t="str">
        <f>""</f>
        <v/>
      </c>
      <c r="AC209" t="str">
        <f>""</f>
        <v/>
      </c>
      <c r="AD209" t="str">
        <f>""</f>
        <v/>
      </c>
      <c r="AE209" t="str">
        <f>""</f>
        <v/>
      </c>
      <c r="AF209" t="str">
        <f>""</f>
        <v/>
      </c>
      <c r="AG209" t="str">
        <f>""</f>
        <v/>
      </c>
      <c r="AH209" t="str">
        <f>""</f>
        <v/>
      </c>
      <c r="AI209" t="str">
        <f>""</f>
        <v/>
      </c>
      <c r="AJ209" t="str">
        <f>""</f>
        <v/>
      </c>
      <c r="AK209" t="str">
        <f>""</f>
        <v/>
      </c>
      <c r="AL209" t="str">
        <f>""</f>
        <v/>
      </c>
      <c r="AM209" t="str">
        <f>""</f>
        <v/>
      </c>
      <c r="AN209" t="str">
        <f>""</f>
        <v/>
      </c>
      <c r="AO209" t="str">
        <f>""</f>
        <v/>
      </c>
      <c r="AP209" t="str">
        <f>""</f>
        <v/>
      </c>
      <c r="AQ209" t="str">
        <f>""</f>
        <v/>
      </c>
      <c r="AR209" t="str">
        <f>""</f>
        <v/>
      </c>
      <c r="AS209" t="str">
        <f>""</f>
        <v/>
      </c>
      <c r="AT209" t="str">
        <f>"0.163"</f>
        <v>0.163</v>
      </c>
      <c r="AU209" t="str">
        <f>""</f>
        <v/>
      </c>
      <c r="AV209" t="str">
        <f>""</f>
        <v/>
      </c>
      <c r="AW209" t="str">
        <f>""</f>
        <v/>
      </c>
      <c r="AX209" t="str">
        <f>""</f>
        <v/>
      </c>
      <c r="AY209" t="str">
        <f>""</f>
        <v/>
      </c>
      <c r="AZ209" t="str">
        <f>""</f>
        <v/>
      </c>
      <c r="BA209" t="str">
        <f>""</f>
        <v/>
      </c>
    </row>
    <row r="210" spans="2:53" x14ac:dyDescent="0.2">
      <c r="B210" t="str">
        <f>""</f>
        <v/>
      </c>
      <c r="C210" t="str">
        <f>""</f>
        <v/>
      </c>
      <c r="D210" t="str">
        <f>""</f>
        <v/>
      </c>
      <c r="E210" t="str">
        <f>""</f>
        <v/>
      </c>
      <c r="F210" t="str">
        <f>""</f>
        <v/>
      </c>
      <c r="G210" t="str">
        <f>""</f>
        <v/>
      </c>
      <c r="H210" t="str">
        <f>""</f>
        <v/>
      </c>
      <c r="I210" t="str">
        <f>""</f>
        <v/>
      </c>
      <c r="J210" t="str">
        <f>""</f>
        <v/>
      </c>
      <c r="K210" t="str">
        <f>""</f>
        <v/>
      </c>
      <c r="L210" t="str">
        <f>""</f>
        <v/>
      </c>
      <c r="M210" t="str">
        <f>""</f>
        <v/>
      </c>
      <c r="N210" t="str">
        <f>""</f>
        <v/>
      </c>
      <c r="O210" t="str">
        <f>""</f>
        <v/>
      </c>
      <c r="P210" t="str">
        <f>""</f>
        <v/>
      </c>
      <c r="Q210" t="str">
        <f>""</f>
        <v/>
      </c>
      <c r="R210" t="str">
        <f>""</f>
        <v/>
      </c>
      <c r="S210" t="str">
        <f>""</f>
        <v/>
      </c>
      <c r="T210" t="str">
        <f>""</f>
        <v/>
      </c>
      <c r="U210" t="str">
        <f>""</f>
        <v/>
      </c>
      <c r="V210" t="str">
        <f>""</f>
        <v/>
      </c>
      <c r="W210" t="str">
        <f>""</f>
        <v/>
      </c>
      <c r="X210" t="str">
        <f>""</f>
        <v/>
      </c>
      <c r="Y210" t="str">
        <f>""</f>
        <v/>
      </c>
      <c r="Z210" t="str">
        <f>""</f>
        <v/>
      </c>
      <c r="AA210" t="str">
        <f>""</f>
        <v/>
      </c>
      <c r="AB210" t="str">
        <f>""</f>
        <v/>
      </c>
      <c r="AC210" t="str">
        <f>""</f>
        <v/>
      </c>
      <c r="AD210" t="str">
        <f>""</f>
        <v/>
      </c>
      <c r="AE210" t="str">
        <f>""</f>
        <v/>
      </c>
      <c r="AF210" t="str">
        <f>""</f>
        <v/>
      </c>
      <c r="AG210" t="str">
        <f>""</f>
        <v/>
      </c>
      <c r="AH210" t="str">
        <f>""</f>
        <v/>
      </c>
      <c r="AI210" t="str">
        <f>""</f>
        <v/>
      </c>
      <c r="AJ210" t="str">
        <f>""</f>
        <v/>
      </c>
      <c r="AK210" t="str">
        <f>""</f>
        <v/>
      </c>
      <c r="AL210" t="str">
        <f>""</f>
        <v/>
      </c>
      <c r="AM210" t="str">
        <f>""</f>
        <v/>
      </c>
      <c r="AN210" t="str">
        <f>""</f>
        <v/>
      </c>
      <c r="AO210" t="str">
        <f>""</f>
        <v/>
      </c>
      <c r="AP210" t="str">
        <f>""</f>
        <v/>
      </c>
      <c r="AQ210" t="str">
        <f>""</f>
        <v/>
      </c>
      <c r="AR210" t="str">
        <f>""</f>
        <v/>
      </c>
      <c r="AS210" t="str">
        <f>""</f>
        <v/>
      </c>
      <c r="AT210" t="str">
        <f>"[0.133]"</f>
        <v>[0.133]</v>
      </c>
      <c r="AU210" t="str">
        <f>""</f>
        <v/>
      </c>
      <c r="AV210" t="str">
        <f>""</f>
        <v/>
      </c>
      <c r="AW210" t="str">
        <f>""</f>
        <v/>
      </c>
      <c r="AX210" t="str">
        <f>""</f>
        <v/>
      </c>
      <c r="AY210" t="str">
        <f>""</f>
        <v/>
      </c>
      <c r="AZ210" t="str">
        <f>""</f>
        <v/>
      </c>
      <c r="BA210" t="str">
        <f>""</f>
        <v/>
      </c>
    </row>
    <row r="211" spans="2:53" x14ac:dyDescent="0.2">
      <c r="B211" t="str">
        <f>"Share of household members who left household 1998-2007"</f>
        <v>Share of household members who left household 1998-2007</v>
      </c>
      <c r="C211" t="str">
        <f>""</f>
        <v/>
      </c>
      <c r="D211" t="str">
        <f>""</f>
        <v/>
      </c>
      <c r="E211" t="str">
        <f>""</f>
        <v/>
      </c>
      <c r="F211" t="str">
        <f>""</f>
        <v/>
      </c>
      <c r="G211" t="str">
        <f>""</f>
        <v/>
      </c>
      <c r="H211" t="str">
        <f>""</f>
        <v/>
      </c>
      <c r="I211" t="str">
        <f>""</f>
        <v/>
      </c>
      <c r="J211" t="str">
        <f>""</f>
        <v/>
      </c>
      <c r="K211" t="str">
        <f>""</f>
        <v/>
      </c>
      <c r="L211" t="str">
        <f>""</f>
        <v/>
      </c>
      <c r="M211" t="str">
        <f>""</f>
        <v/>
      </c>
      <c r="N211" t="str">
        <f>""</f>
        <v/>
      </c>
      <c r="O211" t="str">
        <f>""</f>
        <v/>
      </c>
      <c r="P211" t="str">
        <f>""</f>
        <v/>
      </c>
      <c r="Q211" t="str">
        <f>""</f>
        <v/>
      </c>
      <c r="R211" t="str">
        <f>""</f>
        <v/>
      </c>
      <c r="S211" t="str">
        <f>""</f>
        <v/>
      </c>
      <c r="T211" t="str">
        <f>""</f>
        <v/>
      </c>
      <c r="U211" t="str">
        <f>""</f>
        <v/>
      </c>
      <c r="V211" t="str">
        <f>""</f>
        <v/>
      </c>
      <c r="W211" t="str">
        <f>""</f>
        <v/>
      </c>
      <c r="X211" t="str">
        <f>""</f>
        <v/>
      </c>
      <c r="Y211" t="str">
        <f>""</f>
        <v/>
      </c>
      <c r="Z211" t="str">
        <f>""</f>
        <v/>
      </c>
      <c r="AA211" t="str">
        <f>""</f>
        <v/>
      </c>
      <c r="AB211" t="str">
        <f>""</f>
        <v/>
      </c>
      <c r="AC211" t="str">
        <f>""</f>
        <v/>
      </c>
      <c r="AD211" t="str">
        <f>""</f>
        <v/>
      </c>
      <c r="AE211" t="str">
        <f>""</f>
        <v/>
      </c>
      <c r="AF211" t="str">
        <f>""</f>
        <v/>
      </c>
      <c r="AG211" t="str">
        <f>""</f>
        <v/>
      </c>
      <c r="AH211" t="str">
        <f>""</f>
        <v/>
      </c>
      <c r="AI211" t="str">
        <f>""</f>
        <v/>
      </c>
      <c r="AJ211" t="str">
        <f>""</f>
        <v/>
      </c>
      <c r="AK211" t="str">
        <f>""</f>
        <v/>
      </c>
      <c r="AL211" t="str">
        <f>""</f>
        <v/>
      </c>
      <c r="AM211" t="str">
        <f>""</f>
        <v/>
      </c>
      <c r="AN211" t="str">
        <f>""</f>
        <v/>
      </c>
      <c r="AO211" t="str">
        <f>""</f>
        <v/>
      </c>
      <c r="AP211" t="str">
        <f>""</f>
        <v/>
      </c>
      <c r="AQ211" t="str">
        <f>""</f>
        <v/>
      </c>
      <c r="AR211" t="str">
        <f>""</f>
        <v/>
      </c>
      <c r="AS211" t="str">
        <f>""</f>
        <v/>
      </c>
      <c r="AT211" t="str">
        <f>""</f>
        <v/>
      </c>
      <c r="AU211" t="str">
        <f>"-0.138"</f>
        <v>-0.138</v>
      </c>
      <c r="AV211" t="str">
        <f>""</f>
        <v/>
      </c>
      <c r="AW211" t="str">
        <f>""</f>
        <v/>
      </c>
      <c r="AX211" t="str">
        <f>""</f>
        <v/>
      </c>
      <c r="AY211" t="str">
        <f>""</f>
        <v/>
      </c>
      <c r="AZ211" t="str">
        <f>""</f>
        <v/>
      </c>
      <c r="BA211" t="str">
        <f>""</f>
        <v/>
      </c>
    </row>
    <row r="212" spans="2:53" x14ac:dyDescent="0.2">
      <c r="B212" t="str">
        <f>""</f>
        <v/>
      </c>
      <c r="C212" t="str">
        <f>""</f>
        <v/>
      </c>
      <c r="D212" t="str">
        <f>""</f>
        <v/>
      </c>
      <c r="E212" t="str">
        <f>""</f>
        <v/>
      </c>
      <c r="F212" t="str">
        <f>""</f>
        <v/>
      </c>
      <c r="G212" t="str">
        <f>""</f>
        <v/>
      </c>
      <c r="H212" t="str">
        <f>""</f>
        <v/>
      </c>
      <c r="I212" t="str">
        <f>""</f>
        <v/>
      </c>
      <c r="J212" t="str">
        <f>""</f>
        <v/>
      </c>
      <c r="K212" t="str">
        <f>""</f>
        <v/>
      </c>
      <c r="L212" t="str">
        <f>""</f>
        <v/>
      </c>
      <c r="M212" t="str">
        <f>""</f>
        <v/>
      </c>
      <c r="N212" t="str">
        <f>""</f>
        <v/>
      </c>
      <c r="O212" t="str">
        <f>""</f>
        <v/>
      </c>
      <c r="P212" t="str">
        <f>""</f>
        <v/>
      </c>
      <c r="Q212" t="str">
        <f>""</f>
        <v/>
      </c>
      <c r="R212" t="str">
        <f>""</f>
        <v/>
      </c>
      <c r="S212" t="str">
        <f>""</f>
        <v/>
      </c>
      <c r="T212" t="str">
        <f>""</f>
        <v/>
      </c>
      <c r="U212" t="str">
        <f>""</f>
        <v/>
      </c>
      <c r="V212" t="str">
        <f>""</f>
        <v/>
      </c>
      <c r="W212" t="str">
        <f>""</f>
        <v/>
      </c>
      <c r="X212" t="str">
        <f>""</f>
        <v/>
      </c>
      <c r="Y212" t="str">
        <f>""</f>
        <v/>
      </c>
      <c r="Z212" t="str">
        <f>""</f>
        <v/>
      </c>
      <c r="AA212" t="str">
        <f>""</f>
        <v/>
      </c>
      <c r="AB212" t="str">
        <f>""</f>
        <v/>
      </c>
      <c r="AC212" t="str">
        <f>""</f>
        <v/>
      </c>
      <c r="AD212" t="str">
        <f>""</f>
        <v/>
      </c>
      <c r="AE212" t="str">
        <f>""</f>
        <v/>
      </c>
      <c r="AF212" t="str">
        <f>""</f>
        <v/>
      </c>
      <c r="AG212" t="str">
        <f>""</f>
        <v/>
      </c>
      <c r="AH212" t="str">
        <f>""</f>
        <v/>
      </c>
      <c r="AI212" t="str">
        <f>""</f>
        <v/>
      </c>
      <c r="AJ212" t="str">
        <f>""</f>
        <v/>
      </c>
      <c r="AK212" t="str">
        <f>""</f>
        <v/>
      </c>
      <c r="AL212" t="str">
        <f>""</f>
        <v/>
      </c>
      <c r="AM212" t="str">
        <f>""</f>
        <v/>
      </c>
      <c r="AN212" t="str">
        <f>""</f>
        <v/>
      </c>
      <c r="AO212" t="str">
        <f>""</f>
        <v/>
      </c>
      <c r="AP212" t="str">
        <f>""</f>
        <v/>
      </c>
      <c r="AQ212" t="str">
        <f>""</f>
        <v/>
      </c>
      <c r="AR212" t="str">
        <f>""</f>
        <v/>
      </c>
      <c r="AS212" t="str">
        <f>""</f>
        <v/>
      </c>
      <c r="AT212" t="str">
        <f>""</f>
        <v/>
      </c>
      <c r="AU212" t="str">
        <f>"[0.148]"</f>
        <v>[0.148]</v>
      </c>
      <c r="AV212" t="str">
        <f>""</f>
        <v/>
      </c>
      <c r="AW212" t="str">
        <f>""</f>
        <v/>
      </c>
      <c r="AX212" t="str">
        <f>""</f>
        <v/>
      </c>
      <c r="AY212" t="str">
        <f>""</f>
        <v/>
      </c>
      <c r="AZ212" t="str">
        <f>""</f>
        <v/>
      </c>
      <c r="BA212" t="str">
        <f>""</f>
        <v/>
      </c>
    </row>
    <row r="213" spans="2:53" x14ac:dyDescent="0.2">
      <c r="B213" t="str">
        <f>"Interaction"</f>
        <v>Interaction</v>
      </c>
      <c r="C213" t="str">
        <f>""</f>
        <v/>
      </c>
      <c r="D213" t="str">
        <f>""</f>
        <v/>
      </c>
      <c r="E213" t="str">
        <f>""</f>
        <v/>
      </c>
      <c r="F213" t="str">
        <f>""</f>
        <v/>
      </c>
      <c r="G213" t="str">
        <f>""</f>
        <v/>
      </c>
      <c r="H213" t="str">
        <f>""</f>
        <v/>
      </c>
      <c r="I213" t="str">
        <f>""</f>
        <v/>
      </c>
      <c r="J213" t="str">
        <f>""</f>
        <v/>
      </c>
      <c r="K213" t="str">
        <f>""</f>
        <v/>
      </c>
      <c r="L213" t="str">
        <f>""</f>
        <v/>
      </c>
      <c r="M213" t="str">
        <f>""</f>
        <v/>
      </c>
      <c r="N213" t="str">
        <f>""</f>
        <v/>
      </c>
      <c r="O213" t="str">
        <f>""</f>
        <v/>
      </c>
      <c r="P213" t="str">
        <f>""</f>
        <v/>
      </c>
      <c r="Q213" t="str">
        <f>""</f>
        <v/>
      </c>
      <c r="R213" t="str">
        <f>""</f>
        <v/>
      </c>
      <c r="S213" t="str">
        <f>""</f>
        <v/>
      </c>
      <c r="T213" t="str">
        <f>""</f>
        <v/>
      </c>
      <c r="U213" t="str">
        <f>""</f>
        <v/>
      </c>
      <c r="V213" t="str">
        <f>""</f>
        <v/>
      </c>
      <c r="W213" t="str">
        <f>""</f>
        <v/>
      </c>
      <c r="X213" t="str">
        <f>""</f>
        <v/>
      </c>
      <c r="Y213" t="str">
        <f>""</f>
        <v/>
      </c>
      <c r="Z213" t="str">
        <f>""</f>
        <v/>
      </c>
      <c r="AA213" t="str">
        <f>""</f>
        <v/>
      </c>
      <c r="AB213" t="str">
        <f>""</f>
        <v/>
      </c>
      <c r="AC213" t="str">
        <f>""</f>
        <v/>
      </c>
      <c r="AD213" t="str">
        <f>""</f>
        <v/>
      </c>
      <c r="AE213" t="str">
        <f>""</f>
        <v/>
      </c>
      <c r="AF213" t="str">
        <f>""</f>
        <v/>
      </c>
      <c r="AG213" t="str">
        <f>""</f>
        <v/>
      </c>
      <c r="AH213" t="str">
        <f>""</f>
        <v/>
      </c>
      <c r="AI213" t="str">
        <f>""</f>
        <v/>
      </c>
      <c r="AJ213" t="str">
        <f>""</f>
        <v/>
      </c>
      <c r="AK213" t="str">
        <f>""</f>
        <v/>
      </c>
      <c r="AL213" t="str">
        <f>""</f>
        <v/>
      </c>
      <c r="AM213" t="str">
        <f>""</f>
        <v/>
      </c>
      <c r="AN213" t="str">
        <f>""</f>
        <v/>
      </c>
      <c r="AO213" t="str">
        <f>""</f>
        <v/>
      </c>
      <c r="AP213" t="str">
        <f>""</f>
        <v/>
      </c>
      <c r="AQ213" t="str">
        <f>""</f>
        <v/>
      </c>
      <c r="AR213" t="str">
        <f>""</f>
        <v/>
      </c>
      <c r="AS213" t="str">
        <f>""</f>
        <v/>
      </c>
      <c r="AT213" t="str">
        <f>""</f>
        <v/>
      </c>
      <c r="AU213" t="str">
        <f>"0.181"</f>
        <v>0.181</v>
      </c>
      <c r="AV213" t="str">
        <f>""</f>
        <v/>
      </c>
      <c r="AW213" t="str">
        <f>""</f>
        <v/>
      </c>
      <c r="AX213" t="str">
        <f>""</f>
        <v/>
      </c>
      <c r="AY213" t="str">
        <f>""</f>
        <v/>
      </c>
      <c r="AZ213" t="str">
        <f>""</f>
        <v/>
      </c>
      <c r="BA213" t="str">
        <f>""</f>
        <v/>
      </c>
    </row>
    <row r="214" spans="2:53" x14ac:dyDescent="0.2">
      <c r="B214" t="str">
        <f>""</f>
        <v/>
      </c>
      <c r="C214" t="str">
        <f>""</f>
        <v/>
      </c>
      <c r="D214" t="str">
        <f>""</f>
        <v/>
      </c>
      <c r="E214" t="str">
        <f>""</f>
        <v/>
      </c>
      <c r="F214" t="str">
        <f>""</f>
        <v/>
      </c>
      <c r="G214" t="str">
        <f>""</f>
        <v/>
      </c>
      <c r="H214" t="str">
        <f>""</f>
        <v/>
      </c>
      <c r="I214" t="str">
        <f>""</f>
        <v/>
      </c>
      <c r="J214" t="str">
        <f>""</f>
        <v/>
      </c>
      <c r="K214" t="str">
        <f>""</f>
        <v/>
      </c>
      <c r="L214" t="str">
        <f>""</f>
        <v/>
      </c>
      <c r="M214" t="str">
        <f>""</f>
        <v/>
      </c>
      <c r="N214" t="str">
        <f>""</f>
        <v/>
      </c>
      <c r="O214" t="str">
        <f>""</f>
        <v/>
      </c>
      <c r="P214" t="str">
        <f>""</f>
        <v/>
      </c>
      <c r="Q214" t="str">
        <f>""</f>
        <v/>
      </c>
      <c r="R214" t="str">
        <f>""</f>
        <v/>
      </c>
      <c r="S214" t="str">
        <f>""</f>
        <v/>
      </c>
      <c r="T214" t="str">
        <f>""</f>
        <v/>
      </c>
      <c r="U214" t="str">
        <f>""</f>
        <v/>
      </c>
      <c r="V214" t="str">
        <f>""</f>
        <v/>
      </c>
      <c r="W214" t="str">
        <f>""</f>
        <v/>
      </c>
      <c r="X214" t="str">
        <f>""</f>
        <v/>
      </c>
      <c r="Y214" t="str">
        <f>""</f>
        <v/>
      </c>
      <c r="Z214" t="str">
        <f>""</f>
        <v/>
      </c>
      <c r="AA214" t="str">
        <f>""</f>
        <v/>
      </c>
      <c r="AB214" t="str">
        <f>""</f>
        <v/>
      </c>
      <c r="AC214" t="str">
        <f>""</f>
        <v/>
      </c>
      <c r="AD214" t="str">
        <f>""</f>
        <v/>
      </c>
      <c r="AE214" t="str">
        <f>""</f>
        <v/>
      </c>
      <c r="AF214" t="str">
        <f>""</f>
        <v/>
      </c>
      <c r="AG214" t="str">
        <f>""</f>
        <v/>
      </c>
      <c r="AH214" t="str">
        <f>""</f>
        <v/>
      </c>
      <c r="AI214" t="str">
        <f>""</f>
        <v/>
      </c>
      <c r="AJ214" t="str">
        <f>""</f>
        <v/>
      </c>
      <c r="AK214" t="str">
        <f>""</f>
        <v/>
      </c>
      <c r="AL214" t="str">
        <f>""</f>
        <v/>
      </c>
      <c r="AM214" t="str">
        <f>""</f>
        <v/>
      </c>
      <c r="AN214" t="str">
        <f>""</f>
        <v/>
      </c>
      <c r="AO214" t="str">
        <f>""</f>
        <v/>
      </c>
      <c r="AP214" t="str">
        <f>""</f>
        <v/>
      </c>
      <c r="AQ214" t="str">
        <f>""</f>
        <v/>
      </c>
      <c r="AR214" t="str">
        <f>""</f>
        <v/>
      </c>
      <c r="AS214" t="str">
        <f>""</f>
        <v/>
      </c>
      <c r="AT214" t="str">
        <f>""</f>
        <v/>
      </c>
      <c r="AU214" t="str">
        <f>"[0.294]"</f>
        <v>[0.294]</v>
      </c>
      <c r="AV214" t="str">
        <f>""</f>
        <v/>
      </c>
      <c r="AW214" t="str">
        <f>""</f>
        <v/>
      </c>
      <c r="AX214" t="str">
        <f>""</f>
        <v/>
      </c>
      <c r="AY214" t="str">
        <f>""</f>
        <v/>
      </c>
      <c r="AZ214" t="str">
        <f>""</f>
        <v/>
      </c>
      <c r="BA214" t="str">
        <f>""</f>
        <v/>
      </c>
    </row>
    <row r="215" spans="2:53" x14ac:dyDescent="0.2">
      <c r="B215" t="str">
        <f>"Index of Asset Related Losses (sum) (money-goods and/or house) - PCA"</f>
        <v>Index of Asset Related Losses (sum) (money-goods and/or house) - PCA</v>
      </c>
      <c r="C215" t="str">
        <f>""</f>
        <v/>
      </c>
      <c r="D215" t="str">
        <f>""</f>
        <v/>
      </c>
      <c r="E215" t="str">
        <f>""</f>
        <v/>
      </c>
      <c r="F215" t="str">
        <f>""</f>
        <v/>
      </c>
      <c r="G215" t="str">
        <f>""</f>
        <v/>
      </c>
      <c r="H215" t="str">
        <f>""</f>
        <v/>
      </c>
      <c r="I215" t="str">
        <f>""</f>
        <v/>
      </c>
      <c r="J215" t="str">
        <f>""</f>
        <v/>
      </c>
      <c r="K215" t="str">
        <f>""</f>
        <v/>
      </c>
      <c r="L215" t="str">
        <f>""</f>
        <v/>
      </c>
      <c r="M215" t="str">
        <f>""</f>
        <v/>
      </c>
      <c r="N215" t="str">
        <f>""</f>
        <v/>
      </c>
      <c r="O215" t="str">
        <f>""</f>
        <v/>
      </c>
      <c r="P215" t="str">
        <f>""</f>
        <v/>
      </c>
      <c r="Q215" t="str">
        <f>""</f>
        <v/>
      </c>
      <c r="R215" t="str">
        <f>""</f>
        <v/>
      </c>
      <c r="S215" t="str">
        <f>""</f>
        <v/>
      </c>
      <c r="T215" t="str">
        <f>""</f>
        <v/>
      </c>
      <c r="U215" t="str">
        <f>""</f>
        <v/>
      </c>
      <c r="V215" t="str">
        <f>""</f>
        <v/>
      </c>
      <c r="W215" t="str">
        <f>""</f>
        <v/>
      </c>
      <c r="X215" t="str">
        <f>""</f>
        <v/>
      </c>
      <c r="Y215" t="str">
        <f>""</f>
        <v/>
      </c>
      <c r="Z215" t="str">
        <f>""</f>
        <v/>
      </c>
      <c r="AA215" t="str">
        <f>""</f>
        <v/>
      </c>
      <c r="AB215" t="str">
        <f>""</f>
        <v/>
      </c>
      <c r="AC215" t="str">
        <f>""</f>
        <v/>
      </c>
      <c r="AD215" t="str">
        <f>""</f>
        <v/>
      </c>
      <c r="AE215" t="str">
        <f>""</f>
        <v/>
      </c>
      <c r="AF215" t="str">
        <f>""</f>
        <v/>
      </c>
      <c r="AG215" t="str">
        <f>""</f>
        <v/>
      </c>
      <c r="AH215" t="str">
        <f>""</f>
        <v/>
      </c>
      <c r="AI215" t="str">
        <f>""</f>
        <v/>
      </c>
      <c r="AJ215" t="str">
        <f>""</f>
        <v/>
      </c>
      <c r="AK215" t="str">
        <f>""</f>
        <v/>
      </c>
      <c r="AL215" t="str">
        <f>""</f>
        <v/>
      </c>
      <c r="AM215" t="str">
        <f>""</f>
        <v/>
      </c>
      <c r="AN215" t="str">
        <f>""</f>
        <v/>
      </c>
      <c r="AO215" t="str">
        <f>""</f>
        <v/>
      </c>
      <c r="AP215" t="str">
        <f>""</f>
        <v/>
      </c>
      <c r="AQ215" t="str">
        <f>""</f>
        <v/>
      </c>
      <c r="AR215" t="str">
        <f>""</f>
        <v/>
      </c>
      <c r="AS215" t="str">
        <f>""</f>
        <v/>
      </c>
      <c r="AT215" t="str">
        <f>""</f>
        <v/>
      </c>
      <c r="AU215" t="str">
        <f>""</f>
        <v/>
      </c>
      <c r="AV215" t="str">
        <f>"0.011"</f>
        <v>0.011</v>
      </c>
      <c r="AW215" t="str">
        <f>"0.003"</f>
        <v>0.003</v>
      </c>
      <c r="AX215" t="str">
        <f>"0.012"</f>
        <v>0.012</v>
      </c>
      <c r="AY215" t="str">
        <f>""</f>
        <v/>
      </c>
      <c r="AZ215" t="str">
        <f>""</f>
        <v/>
      </c>
      <c r="BA215" t="str">
        <f>""</f>
        <v/>
      </c>
    </row>
    <row r="216" spans="2:53" x14ac:dyDescent="0.2">
      <c r="B216" t="str">
        <f>""</f>
        <v/>
      </c>
      <c r="C216" t="str">
        <f>""</f>
        <v/>
      </c>
      <c r="D216" t="str">
        <f>""</f>
        <v/>
      </c>
      <c r="E216" t="str">
        <f>""</f>
        <v/>
      </c>
      <c r="F216" t="str">
        <f>""</f>
        <v/>
      </c>
      <c r="G216" t="str">
        <f>""</f>
        <v/>
      </c>
      <c r="H216" t="str">
        <f>""</f>
        <v/>
      </c>
      <c r="I216" t="str">
        <f>""</f>
        <v/>
      </c>
      <c r="J216" t="str">
        <f>""</f>
        <v/>
      </c>
      <c r="K216" t="str">
        <f>""</f>
        <v/>
      </c>
      <c r="L216" t="str">
        <f>""</f>
        <v/>
      </c>
      <c r="M216" t="str">
        <f>""</f>
        <v/>
      </c>
      <c r="N216" t="str">
        <f>""</f>
        <v/>
      </c>
      <c r="O216" t="str">
        <f>""</f>
        <v/>
      </c>
      <c r="P216" t="str">
        <f>""</f>
        <v/>
      </c>
      <c r="Q216" t="str">
        <f>""</f>
        <v/>
      </c>
      <c r="R216" t="str">
        <f>""</f>
        <v/>
      </c>
      <c r="S216" t="str">
        <f>""</f>
        <v/>
      </c>
      <c r="T216" t="str">
        <f>""</f>
        <v/>
      </c>
      <c r="U216" t="str">
        <f>""</f>
        <v/>
      </c>
      <c r="V216" t="str">
        <f>""</f>
        <v/>
      </c>
      <c r="W216" t="str">
        <f>""</f>
        <v/>
      </c>
      <c r="X216" t="str">
        <f>""</f>
        <v/>
      </c>
      <c r="Y216" t="str">
        <f>""</f>
        <v/>
      </c>
      <c r="Z216" t="str">
        <f>""</f>
        <v/>
      </c>
      <c r="AA216" t="str">
        <f>""</f>
        <v/>
      </c>
      <c r="AB216" t="str">
        <f>""</f>
        <v/>
      </c>
      <c r="AC216" t="str">
        <f>""</f>
        <v/>
      </c>
      <c r="AD216" t="str">
        <f>""</f>
        <v/>
      </c>
      <c r="AE216" t="str">
        <f>""</f>
        <v/>
      </c>
      <c r="AF216" t="str">
        <f>""</f>
        <v/>
      </c>
      <c r="AG216" t="str">
        <f>""</f>
        <v/>
      </c>
      <c r="AH216" t="str">
        <f>""</f>
        <v/>
      </c>
      <c r="AI216" t="str">
        <f>""</f>
        <v/>
      </c>
      <c r="AJ216" t="str">
        <f>""</f>
        <v/>
      </c>
      <c r="AK216" t="str">
        <f>""</f>
        <v/>
      </c>
      <c r="AL216" t="str">
        <f>""</f>
        <v/>
      </c>
      <c r="AM216" t="str">
        <f>""</f>
        <v/>
      </c>
      <c r="AN216" t="str">
        <f>""</f>
        <v/>
      </c>
      <c r="AO216" t="str">
        <f>""</f>
        <v/>
      </c>
      <c r="AP216" t="str">
        <f>""</f>
        <v/>
      </c>
      <c r="AQ216" t="str">
        <f>""</f>
        <v/>
      </c>
      <c r="AR216" t="str">
        <f>""</f>
        <v/>
      </c>
      <c r="AS216" t="str">
        <f>""</f>
        <v/>
      </c>
      <c r="AT216" t="str">
        <f>""</f>
        <v/>
      </c>
      <c r="AU216" t="str">
        <f>""</f>
        <v/>
      </c>
      <c r="AV216" t="str">
        <f>"[0.028]"</f>
        <v>[0.028]</v>
      </c>
      <c r="AW216" t="str">
        <f>"[0.027]"</f>
        <v>[0.027]</v>
      </c>
      <c r="AX216" t="str">
        <f>"[0.026]"</f>
        <v>[0.026]</v>
      </c>
      <c r="AY216" t="str">
        <f>""</f>
        <v/>
      </c>
      <c r="AZ216" t="str">
        <f>""</f>
        <v/>
      </c>
      <c r="BA216" t="str">
        <f>""</f>
        <v/>
      </c>
    </row>
    <row r="217" spans="2:53" x14ac:dyDescent="0.2">
      <c r="B217" t="str">
        <f>"At least 1 person left the household in a given year (yes=1)"</f>
        <v>At least 1 person left the household in a given year (yes=1)</v>
      </c>
      <c r="C217" t="str">
        <f>""</f>
        <v/>
      </c>
      <c r="D217" t="str">
        <f>""</f>
        <v/>
      </c>
      <c r="E217" t="str">
        <f>""</f>
        <v/>
      </c>
      <c r="F217" t="str">
        <f>""</f>
        <v/>
      </c>
      <c r="G217" t="str">
        <f>""</f>
        <v/>
      </c>
      <c r="H217" t="str">
        <f>""</f>
        <v/>
      </c>
      <c r="I217" t="str">
        <f>""</f>
        <v/>
      </c>
      <c r="J217" t="str">
        <f>""</f>
        <v/>
      </c>
      <c r="K217" t="str">
        <f>""</f>
        <v/>
      </c>
      <c r="L217" t="str">
        <f>""</f>
        <v/>
      </c>
      <c r="M217" t="str">
        <f>""</f>
        <v/>
      </c>
      <c r="N217" t="str">
        <f>""</f>
        <v/>
      </c>
      <c r="O217" t="str">
        <f>""</f>
        <v/>
      </c>
      <c r="P217" t="str">
        <f>""</f>
        <v/>
      </c>
      <c r="Q217" t="str">
        <f>""</f>
        <v/>
      </c>
      <c r="R217" t="str">
        <f>""</f>
        <v/>
      </c>
      <c r="S217" t="str">
        <f>""</f>
        <v/>
      </c>
      <c r="T217" t="str">
        <f>""</f>
        <v/>
      </c>
      <c r="U217" t="str">
        <f>""</f>
        <v/>
      </c>
      <c r="V217" t="str">
        <f>""</f>
        <v/>
      </c>
      <c r="W217" t="str">
        <f>""</f>
        <v/>
      </c>
      <c r="X217" t="str">
        <f>""</f>
        <v/>
      </c>
      <c r="Y217" t="str">
        <f>""</f>
        <v/>
      </c>
      <c r="Z217" t="str">
        <f>""</f>
        <v/>
      </c>
      <c r="AA217" t="str">
        <f>""</f>
        <v/>
      </c>
      <c r="AB217" t="str">
        <f>""</f>
        <v/>
      </c>
      <c r="AC217" t="str">
        <f>""</f>
        <v/>
      </c>
      <c r="AD217" t="str">
        <f>""</f>
        <v/>
      </c>
      <c r="AE217" t="str">
        <f>""</f>
        <v/>
      </c>
      <c r="AF217" t="str">
        <f>""</f>
        <v/>
      </c>
      <c r="AG217" t="str">
        <f>""</f>
        <v/>
      </c>
      <c r="AH217" t="str">
        <f>""</f>
        <v/>
      </c>
      <c r="AI217" t="str">
        <f>""</f>
        <v/>
      </c>
      <c r="AJ217" t="str">
        <f>""</f>
        <v/>
      </c>
      <c r="AK217" t="str">
        <f>""</f>
        <v/>
      </c>
      <c r="AL217" t="str">
        <f>""</f>
        <v/>
      </c>
      <c r="AM217" t="str">
        <f>""</f>
        <v/>
      </c>
      <c r="AN217" t="str">
        <f>""</f>
        <v/>
      </c>
      <c r="AO217" t="str">
        <f>""</f>
        <v/>
      </c>
      <c r="AP217" t="str">
        <f>""</f>
        <v/>
      </c>
      <c r="AQ217" t="str">
        <f>""</f>
        <v/>
      </c>
      <c r="AR217" t="str">
        <f>""</f>
        <v/>
      </c>
      <c r="AS217" t="str">
        <f>""</f>
        <v/>
      </c>
      <c r="AT217" t="str">
        <f>""</f>
        <v/>
      </c>
      <c r="AU217" t="str">
        <f>""</f>
        <v/>
      </c>
      <c r="AV217" t="str">
        <f>"-0.030"</f>
        <v>-0.030</v>
      </c>
      <c r="AW217" t="str">
        <f>""</f>
        <v/>
      </c>
      <c r="AX217" t="str">
        <f>""</f>
        <v/>
      </c>
      <c r="AY217" t="str">
        <f>""</f>
        <v/>
      </c>
      <c r="AZ217" t="str">
        <f>""</f>
        <v/>
      </c>
      <c r="BA217" t="str">
        <f>""</f>
        <v/>
      </c>
    </row>
    <row r="218" spans="2:53" x14ac:dyDescent="0.2">
      <c r="B218" t="str">
        <f>""</f>
        <v/>
      </c>
      <c r="C218" t="str">
        <f>""</f>
        <v/>
      </c>
      <c r="D218" t="str">
        <f>""</f>
        <v/>
      </c>
      <c r="E218" t="str">
        <f>""</f>
        <v/>
      </c>
      <c r="F218" t="str">
        <f>""</f>
        <v/>
      </c>
      <c r="G218" t="str">
        <f>""</f>
        <v/>
      </c>
      <c r="H218" t="str">
        <f>""</f>
        <v/>
      </c>
      <c r="I218" t="str">
        <f>""</f>
        <v/>
      </c>
      <c r="J218" t="str">
        <f>""</f>
        <v/>
      </c>
      <c r="K218" t="str">
        <f>""</f>
        <v/>
      </c>
      <c r="L218" t="str">
        <f>""</f>
        <v/>
      </c>
      <c r="M218" t="str">
        <f>""</f>
        <v/>
      </c>
      <c r="N218" t="str">
        <f>""</f>
        <v/>
      </c>
      <c r="O218" t="str">
        <f>""</f>
        <v/>
      </c>
      <c r="P218" t="str">
        <f>""</f>
        <v/>
      </c>
      <c r="Q218" t="str">
        <f>""</f>
        <v/>
      </c>
      <c r="R218" t="str">
        <f>""</f>
        <v/>
      </c>
      <c r="S218" t="str">
        <f>""</f>
        <v/>
      </c>
      <c r="T218" t="str">
        <f>""</f>
        <v/>
      </c>
      <c r="U218" t="str">
        <f>""</f>
        <v/>
      </c>
      <c r="V218" t="str">
        <f>""</f>
        <v/>
      </c>
      <c r="W218" t="str">
        <f>""</f>
        <v/>
      </c>
      <c r="X218" t="str">
        <f>""</f>
        <v/>
      </c>
      <c r="Y218" t="str">
        <f>""</f>
        <v/>
      </c>
      <c r="Z218" t="str">
        <f>""</f>
        <v/>
      </c>
      <c r="AA218" t="str">
        <f>""</f>
        <v/>
      </c>
      <c r="AB218" t="str">
        <f>""</f>
        <v/>
      </c>
      <c r="AC218" t="str">
        <f>""</f>
        <v/>
      </c>
      <c r="AD218" t="str">
        <f>""</f>
        <v/>
      </c>
      <c r="AE218" t="str">
        <f>""</f>
        <v/>
      </c>
      <c r="AF218" t="str">
        <f>""</f>
        <v/>
      </c>
      <c r="AG218" t="str">
        <f>""</f>
        <v/>
      </c>
      <c r="AH218" t="str">
        <f>""</f>
        <v/>
      </c>
      <c r="AI218" t="str">
        <f>""</f>
        <v/>
      </c>
      <c r="AJ218" t="str">
        <f>""</f>
        <v/>
      </c>
      <c r="AK218" t="str">
        <f>""</f>
        <v/>
      </c>
      <c r="AL218" t="str">
        <f>""</f>
        <v/>
      </c>
      <c r="AM218" t="str">
        <f>""</f>
        <v/>
      </c>
      <c r="AN218" t="str">
        <f>""</f>
        <v/>
      </c>
      <c r="AO218" t="str">
        <f>""</f>
        <v/>
      </c>
      <c r="AP218" t="str">
        <f>""</f>
        <v/>
      </c>
      <c r="AQ218" t="str">
        <f>""</f>
        <v/>
      </c>
      <c r="AR218" t="str">
        <f>""</f>
        <v/>
      </c>
      <c r="AS218" t="str">
        <f>""</f>
        <v/>
      </c>
      <c r="AT218" t="str">
        <f>""</f>
        <v/>
      </c>
      <c r="AU218" t="str">
        <f>""</f>
        <v/>
      </c>
      <c r="AV218" t="str">
        <f>"[0.066]"</f>
        <v>[0.066]</v>
      </c>
      <c r="AW218" t="str">
        <f>""</f>
        <v/>
      </c>
      <c r="AX218" t="str">
        <f>""</f>
        <v/>
      </c>
      <c r="AY218" t="str">
        <f>""</f>
        <v/>
      </c>
      <c r="AZ218" t="str">
        <f>""</f>
        <v/>
      </c>
      <c r="BA218" t="str">
        <f>""</f>
        <v/>
      </c>
    </row>
    <row r="219" spans="2:53" x14ac:dyDescent="0.2">
      <c r="B219" t="str">
        <f>"Interaction"</f>
        <v>Interaction</v>
      </c>
      <c r="C219" t="str">
        <f>""</f>
        <v/>
      </c>
      <c r="D219" t="str">
        <f>""</f>
        <v/>
      </c>
      <c r="E219" t="str">
        <f>""</f>
        <v/>
      </c>
      <c r="F219" t="str">
        <f>""</f>
        <v/>
      </c>
      <c r="G219" t="str">
        <f>""</f>
        <v/>
      </c>
      <c r="H219" t="str">
        <f>""</f>
        <v/>
      </c>
      <c r="I219" t="str">
        <f>""</f>
        <v/>
      </c>
      <c r="J219" t="str">
        <f>""</f>
        <v/>
      </c>
      <c r="K219" t="str">
        <f>""</f>
        <v/>
      </c>
      <c r="L219" t="str">
        <f>""</f>
        <v/>
      </c>
      <c r="M219" t="str">
        <f>""</f>
        <v/>
      </c>
      <c r="N219" t="str">
        <f>""</f>
        <v/>
      </c>
      <c r="O219" t="str">
        <f>""</f>
        <v/>
      </c>
      <c r="P219" t="str">
        <f>""</f>
        <v/>
      </c>
      <c r="Q219" t="str">
        <f>""</f>
        <v/>
      </c>
      <c r="R219" t="str">
        <f>""</f>
        <v/>
      </c>
      <c r="S219" t="str">
        <f>""</f>
        <v/>
      </c>
      <c r="T219" t="str">
        <f>""</f>
        <v/>
      </c>
      <c r="U219" t="str">
        <f>""</f>
        <v/>
      </c>
      <c r="V219" t="str">
        <f>""</f>
        <v/>
      </c>
      <c r="W219" t="str">
        <f>""</f>
        <v/>
      </c>
      <c r="X219" t="str">
        <f>""</f>
        <v/>
      </c>
      <c r="Y219" t="str">
        <f>""</f>
        <v/>
      </c>
      <c r="Z219" t="str">
        <f>""</f>
        <v/>
      </c>
      <c r="AA219" t="str">
        <f>""</f>
        <v/>
      </c>
      <c r="AB219" t="str">
        <f>""</f>
        <v/>
      </c>
      <c r="AC219" t="str">
        <f>""</f>
        <v/>
      </c>
      <c r="AD219" t="str">
        <f>""</f>
        <v/>
      </c>
      <c r="AE219" t="str">
        <f>""</f>
        <v/>
      </c>
      <c r="AF219" t="str">
        <f>""</f>
        <v/>
      </c>
      <c r="AG219" t="str">
        <f>""</f>
        <v/>
      </c>
      <c r="AH219" t="str">
        <f>""</f>
        <v/>
      </c>
      <c r="AI219" t="str">
        <f>""</f>
        <v/>
      </c>
      <c r="AJ219" t="str">
        <f>""</f>
        <v/>
      </c>
      <c r="AK219" t="str">
        <f>""</f>
        <v/>
      </c>
      <c r="AL219" t="str">
        <f>""</f>
        <v/>
      </c>
      <c r="AM219" t="str">
        <f>""</f>
        <v/>
      </c>
      <c r="AN219" t="str">
        <f>""</f>
        <v/>
      </c>
      <c r="AO219" t="str">
        <f>""</f>
        <v/>
      </c>
      <c r="AP219" t="str">
        <f>""</f>
        <v/>
      </c>
      <c r="AQ219" t="str">
        <f>""</f>
        <v/>
      </c>
      <c r="AR219" t="str">
        <f>""</f>
        <v/>
      </c>
      <c r="AS219" t="str">
        <f>""</f>
        <v/>
      </c>
      <c r="AT219" t="str">
        <f>""</f>
        <v/>
      </c>
      <c r="AU219" t="str">
        <f>""</f>
        <v/>
      </c>
      <c r="AV219" t="str">
        <f>"0.029"</f>
        <v>0.029</v>
      </c>
      <c r="AW219" t="str">
        <f>""</f>
        <v/>
      </c>
      <c r="AX219" t="str">
        <f>""</f>
        <v/>
      </c>
      <c r="AY219" t="str">
        <f>""</f>
        <v/>
      </c>
      <c r="AZ219" t="str">
        <f>""</f>
        <v/>
      </c>
      <c r="BA219" t="str">
        <f>""</f>
        <v/>
      </c>
    </row>
    <row r="220" spans="2:53" x14ac:dyDescent="0.2">
      <c r="B220" t="str">
        <f>""</f>
        <v/>
      </c>
      <c r="C220" t="str">
        <f>""</f>
        <v/>
      </c>
      <c r="D220" t="str">
        <f>""</f>
        <v/>
      </c>
      <c r="E220" t="str">
        <f>""</f>
        <v/>
      </c>
      <c r="F220" t="str">
        <f>""</f>
        <v/>
      </c>
      <c r="G220" t="str">
        <f>""</f>
        <v/>
      </c>
      <c r="H220" t="str">
        <f>""</f>
        <v/>
      </c>
      <c r="I220" t="str">
        <f>""</f>
        <v/>
      </c>
      <c r="J220" t="str">
        <f>""</f>
        <v/>
      </c>
      <c r="K220" t="str">
        <f>""</f>
        <v/>
      </c>
      <c r="L220" t="str">
        <f>""</f>
        <v/>
      </c>
      <c r="M220" t="str">
        <f>""</f>
        <v/>
      </c>
      <c r="N220" t="str">
        <f>""</f>
        <v/>
      </c>
      <c r="O220" t="str">
        <f>""</f>
        <v/>
      </c>
      <c r="P220" t="str">
        <f>""</f>
        <v/>
      </c>
      <c r="Q220" t="str">
        <f>""</f>
        <v/>
      </c>
      <c r="R220" t="str">
        <f>""</f>
        <v/>
      </c>
      <c r="S220" t="str">
        <f>""</f>
        <v/>
      </c>
      <c r="T220" t="str">
        <f>""</f>
        <v/>
      </c>
      <c r="U220" t="str">
        <f>""</f>
        <v/>
      </c>
      <c r="V220" t="str">
        <f>""</f>
        <v/>
      </c>
      <c r="W220" t="str">
        <f>""</f>
        <v/>
      </c>
      <c r="X220" t="str">
        <f>""</f>
        <v/>
      </c>
      <c r="Y220" t="str">
        <f>""</f>
        <v/>
      </c>
      <c r="Z220" t="str">
        <f>""</f>
        <v/>
      </c>
      <c r="AA220" t="str">
        <f>""</f>
        <v/>
      </c>
      <c r="AB220" t="str">
        <f>""</f>
        <v/>
      </c>
      <c r="AC220" t="str">
        <f>""</f>
        <v/>
      </c>
      <c r="AD220" t="str">
        <f>""</f>
        <v/>
      </c>
      <c r="AE220" t="str">
        <f>""</f>
        <v/>
      </c>
      <c r="AF220" t="str">
        <f>""</f>
        <v/>
      </c>
      <c r="AG220" t="str">
        <f>""</f>
        <v/>
      </c>
      <c r="AH220" t="str">
        <f>""</f>
        <v/>
      </c>
      <c r="AI220" t="str">
        <f>""</f>
        <v/>
      </c>
      <c r="AJ220" t="str">
        <f>""</f>
        <v/>
      </c>
      <c r="AK220" t="str">
        <f>""</f>
        <v/>
      </c>
      <c r="AL220" t="str">
        <f>""</f>
        <v/>
      </c>
      <c r="AM220" t="str">
        <f>""</f>
        <v/>
      </c>
      <c r="AN220" t="str">
        <f>""</f>
        <v/>
      </c>
      <c r="AO220" t="str">
        <f>""</f>
        <v/>
      </c>
      <c r="AP220" t="str">
        <f>""</f>
        <v/>
      </c>
      <c r="AQ220" t="str">
        <f>""</f>
        <v/>
      </c>
      <c r="AR220" t="str">
        <f>""</f>
        <v/>
      </c>
      <c r="AS220" t="str">
        <f>""</f>
        <v/>
      </c>
      <c r="AT220" t="str">
        <f>""</f>
        <v/>
      </c>
      <c r="AU220" t="str">
        <f>""</f>
        <v/>
      </c>
      <c r="AV220" t="str">
        <f>"[0.065]"</f>
        <v>[0.065]</v>
      </c>
      <c r="AW220" t="str">
        <f>""</f>
        <v/>
      </c>
      <c r="AX220" t="str">
        <f>""</f>
        <v/>
      </c>
      <c r="AY220" t="str">
        <f>""</f>
        <v/>
      </c>
      <c r="AZ220" t="str">
        <f>""</f>
        <v/>
      </c>
      <c r="BA220" t="str">
        <f>""</f>
        <v/>
      </c>
    </row>
    <row r="221" spans="2:53" x14ac:dyDescent="0.2">
      <c r="B221" t="str">
        <f>"Number of members who left household 1998-2007"</f>
        <v>Number of members who left household 1998-2007</v>
      </c>
      <c r="C221" t="str">
        <f>""</f>
        <v/>
      </c>
      <c r="D221" t="str">
        <f>""</f>
        <v/>
      </c>
      <c r="E221" t="str">
        <f>""</f>
        <v/>
      </c>
      <c r="F221" t="str">
        <f>""</f>
        <v/>
      </c>
      <c r="G221" t="str">
        <f>""</f>
        <v/>
      </c>
      <c r="H221" t="str">
        <f>""</f>
        <v/>
      </c>
      <c r="I221" t="str">
        <f>""</f>
        <v/>
      </c>
      <c r="J221" t="str">
        <f>""</f>
        <v/>
      </c>
      <c r="K221" t="str">
        <f>""</f>
        <v/>
      </c>
      <c r="L221" t="str">
        <f>""</f>
        <v/>
      </c>
      <c r="M221" t="str">
        <f>""</f>
        <v/>
      </c>
      <c r="N221" t="str">
        <f>""</f>
        <v/>
      </c>
      <c r="O221" t="str">
        <f>""</f>
        <v/>
      </c>
      <c r="P221" t="str">
        <f>""</f>
        <v/>
      </c>
      <c r="Q221" t="str">
        <f>""</f>
        <v/>
      </c>
      <c r="R221" t="str">
        <f>""</f>
        <v/>
      </c>
      <c r="S221" t="str">
        <f>""</f>
        <v/>
      </c>
      <c r="T221" t="str">
        <f>""</f>
        <v/>
      </c>
      <c r="U221" t="str">
        <f>""</f>
        <v/>
      </c>
      <c r="V221" t="str">
        <f>""</f>
        <v/>
      </c>
      <c r="W221" t="str">
        <f>""</f>
        <v/>
      </c>
      <c r="X221" t="str">
        <f>""</f>
        <v/>
      </c>
      <c r="Y221" t="str">
        <f>""</f>
        <v/>
      </c>
      <c r="Z221" t="str">
        <f>""</f>
        <v/>
      </c>
      <c r="AA221" t="str">
        <f>""</f>
        <v/>
      </c>
      <c r="AB221" t="str">
        <f>""</f>
        <v/>
      </c>
      <c r="AC221" t="str">
        <f>""</f>
        <v/>
      </c>
      <c r="AD221" t="str">
        <f>""</f>
        <v/>
      </c>
      <c r="AE221" t="str">
        <f>""</f>
        <v/>
      </c>
      <c r="AF221" t="str">
        <f>""</f>
        <v/>
      </c>
      <c r="AG221" t="str">
        <f>""</f>
        <v/>
      </c>
      <c r="AH221" t="str">
        <f>""</f>
        <v/>
      </c>
      <c r="AI221" t="str">
        <f>""</f>
        <v/>
      </c>
      <c r="AJ221" t="str">
        <f>""</f>
        <v/>
      </c>
      <c r="AK221" t="str">
        <f>""</f>
        <v/>
      </c>
      <c r="AL221" t="str">
        <f>""</f>
        <v/>
      </c>
      <c r="AM221" t="str">
        <f>""</f>
        <v/>
      </c>
      <c r="AN221" t="str">
        <f>""</f>
        <v/>
      </c>
      <c r="AO221" t="str">
        <f>""</f>
        <v/>
      </c>
      <c r="AP221" t="str">
        <f>""</f>
        <v/>
      </c>
      <c r="AQ221" t="str">
        <f>""</f>
        <v/>
      </c>
      <c r="AR221" t="str">
        <f>""</f>
        <v/>
      </c>
      <c r="AS221" t="str">
        <f>""</f>
        <v/>
      </c>
      <c r="AT221" t="str">
        <f>""</f>
        <v/>
      </c>
      <c r="AU221" t="str">
        <f>""</f>
        <v/>
      </c>
      <c r="AV221" t="str">
        <f>""</f>
        <v/>
      </c>
      <c r="AW221" t="str">
        <f>"-0.037"</f>
        <v>-0.037</v>
      </c>
      <c r="AX221" t="str">
        <f>""</f>
        <v/>
      </c>
      <c r="AY221" t="str">
        <f>""</f>
        <v/>
      </c>
      <c r="AZ221" t="str">
        <f>""</f>
        <v/>
      </c>
      <c r="BA221" t="str">
        <f>""</f>
        <v/>
      </c>
    </row>
    <row r="222" spans="2:53" x14ac:dyDescent="0.2">
      <c r="B222" t="str">
        <f>""</f>
        <v/>
      </c>
      <c r="C222" t="str">
        <f>""</f>
        <v/>
      </c>
      <c r="D222" t="str">
        <f>""</f>
        <v/>
      </c>
      <c r="E222" t="str">
        <f>""</f>
        <v/>
      </c>
      <c r="F222" t="str">
        <f>""</f>
        <v/>
      </c>
      <c r="G222" t="str">
        <f>""</f>
        <v/>
      </c>
      <c r="H222" t="str">
        <f>""</f>
        <v/>
      </c>
      <c r="I222" t="str">
        <f>""</f>
        <v/>
      </c>
      <c r="J222" t="str">
        <f>""</f>
        <v/>
      </c>
      <c r="K222" t="str">
        <f>""</f>
        <v/>
      </c>
      <c r="L222" t="str">
        <f>""</f>
        <v/>
      </c>
      <c r="M222" t="str">
        <f>""</f>
        <v/>
      </c>
      <c r="N222" t="str">
        <f>""</f>
        <v/>
      </c>
      <c r="O222" t="str">
        <f>""</f>
        <v/>
      </c>
      <c r="P222" t="str">
        <f>""</f>
        <v/>
      </c>
      <c r="Q222" t="str">
        <f>""</f>
        <v/>
      </c>
      <c r="R222" t="str">
        <f>""</f>
        <v/>
      </c>
      <c r="S222" t="str">
        <f>""</f>
        <v/>
      </c>
      <c r="T222" t="str">
        <f>""</f>
        <v/>
      </c>
      <c r="U222" t="str">
        <f>""</f>
        <v/>
      </c>
      <c r="V222" t="str">
        <f>""</f>
        <v/>
      </c>
      <c r="W222" t="str">
        <f>""</f>
        <v/>
      </c>
      <c r="X222" t="str">
        <f>""</f>
        <v/>
      </c>
      <c r="Y222" t="str">
        <f>""</f>
        <v/>
      </c>
      <c r="Z222" t="str">
        <f>""</f>
        <v/>
      </c>
      <c r="AA222" t="str">
        <f>""</f>
        <v/>
      </c>
      <c r="AB222" t="str">
        <f>""</f>
        <v/>
      </c>
      <c r="AC222" t="str">
        <f>""</f>
        <v/>
      </c>
      <c r="AD222" t="str">
        <f>""</f>
        <v/>
      </c>
      <c r="AE222" t="str">
        <f>""</f>
        <v/>
      </c>
      <c r="AF222" t="str">
        <f>""</f>
        <v/>
      </c>
      <c r="AG222" t="str">
        <f>""</f>
        <v/>
      </c>
      <c r="AH222" t="str">
        <f>""</f>
        <v/>
      </c>
      <c r="AI222" t="str">
        <f>""</f>
        <v/>
      </c>
      <c r="AJ222" t="str">
        <f>""</f>
        <v/>
      </c>
      <c r="AK222" t="str">
        <f>""</f>
        <v/>
      </c>
      <c r="AL222" t="str">
        <f>""</f>
        <v/>
      </c>
      <c r="AM222" t="str">
        <f>""</f>
        <v/>
      </c>
      <c r="AN222" t="str">
        <f>""</f>
        <v/>
      </c>
      <c r="AO222" t="str">
        <f>""</f>
        <v/>
      </c>
      <c r="AP222" t="str">
        <f>""</f>
        <v/>
      </c>
      <c r="AQ222" t="str">
        <f>""</f>
        <v/>
      </c>
      <c r="AR222" t="str">
        <f>""</f>
        <v/>
      </c>
      <c r="AS222" t="str">
        <f>""</f>
        <v/>
      </c>
      <c r="AT222" t="str">
        <f>""</f>
        <v/>
      </c>
      <c r="AU222" t="str">
        <f>""</f>
        <v/>
      </c>
      <c r="AV222" t="str">
        <f>""</f>
        <v/>
      </c>
      <c r="AW222" t="str">
        <f>"[0.037]"</f>
        <v>[0.037]</v>
      </c>
      <c r="AX222" t="str">
        <f>""</f>
        <v/>
      </c>
      <c r="AY222" t="str">
        <f>""</f>
        <v/>
      </c>
      <c r="AZ222" t="str">
        <f>""</f>
        <v/>
      </c>
      <c r="BA222" t="str">
        <f>""</f>
        <v/>
      </c>
    </row>
    <row r="223" spans="2:53" x14ac:dyDescent="0.2">
      <c r="B223" t="str">
        <f>"Interaction"</f>
        <v>Interaction</v>
      </c>
      <c r="C223" t="str">
        <f>""</f>
        <v/>
      </c>
      <c r="D223" t="str">
        <f>""</f>
        <v/>
      </c>
      <c r="E223" t="str">
        <f>""</f>
        <v/>
      </c>
      <c r="F223" t="str">
        <f>""</f>
        <v/>
      </c>
      <c r="G223" t="str">
        <f>""</f>
        <v/>
      </c>
      <c r="H223" t="str">
        <f>""</f>
        <v/>
      </c>
      <c r="I223" t="str">
        <f>""</f>
        <v/>
      </c>
      <c r="J223" t="str">
        <f>""</f>
        <v/>
      </c>
      <c r="K223" t="str">
        <f>""</f>
        <v/>
      </c>
      <c r="L223" t="str">
        <f>""</f>
        <v/>
      </c>
      <c r="M223" t="str">
        <f>""</f>
        <v/>
      </c>
      <c r="N223" t="str">
        <f>""</f>
        <v/>
      </c>
      <c r="O223" t="str">
        <f>""</f>
        <v/>
      </c>
      <c r="P223" t="str">
        <f>""</f>
        <v/>
      </c>
      <c r="Q223" t="str">
        <f>""</f>
        <v/>
      </c>
      <c r="R223" t="str">
        <f>""</f>
        <v/>
      </c>
      <c r="S223" t="str">
        <f>""</f>
        <v/>
      </c>
      <c r="T223" t="str">
        <f>""</f>
        <v/>
      </c>
      <c r="U223" t="str">
        <f>""</f>
        <v/>
      </c>
      <c r="V223" t="str">
        <f>""</f>
        <v/>
      </c>
      <c r="W223" t="str">
        <f>""</f>
        <v/>
      </c>
      <c r="X223" t="str">
        <f>""</f>
        <v/>
      </c>
      <c r="Y223" t="str">
        <f>""</f>
        <v/>
      </c>
      <c r="Z223" t="str">
        <f>""</f>
        <v/>
      </c>
      <c r="AA223" t="str">
        <f>""</f>
        <v/>
      </c>
      <c r="AB223" t="str">
        <f>""</f>
        <v/>
      </c>
      <c r="AC223" t="str">
        <f>""</f>
        <v/>
      </c>
      <c r="AD223" t="str">
        <f>""</f>
        <v/>
      </c>
      <c r="AE223" t="str">
        <f>""</f>
        <v/>
      </c>
      <c r="AF223" t="str">
        <f>""</f>
        <v/>
      </c>
      <c r="AG223" t="str">
        <f>""</f>
        <v/>
      </c>
      <c r="AH223" t="str">
        <f>""</f>
        <v/>
      </c>
      <c r="AI223" t="str">
        <f>""</f>
        <v/>
      </c>
      <c r="AJ223" t="str">
        <f>""</f>
        <v/>
      </c>
      <c r="AK223" t="str">
        <f>""</f>
        <v/>
      </c>
      <c r="AL223" t="str">
        <f>""</f>
        <v/>
      </c>
      <c r="AM223" t="str">
        <f>""</f>
        <v/>
      </c>
      <c r="AN223" t="str">
        <f>""</f>
        <v/>
      </c>
      <c r="AO223" t="str">
        <f>""</f>
        <v/>
      </c>
      <c r="AP223" t="str">
        <f>""</f>
        <v/>
      </c>
      <c r="AQ223" t="str">
        <f>""</f>
        <v/>
      </c>
      <c r="AR223" t="str">
        <f>""</f>
        <v/>
      </c>
      <c r="AS223" t="str">
        <f>""</f>
        <v/>
      </c>
      <c r="AT223" t="str">
        <f>""</f>
        <v/>
      </c>
      <c r="AU223" t="str">
        <f>""</f>
        <v/>
      </c>
      <c r="AV223" t="str">
        <f>""</f>
        <v/>
      </c>
      <c r="AW223" t="str">
        <f>"0.044"</f>
        <v>0.044</v>
      </c>
      <c r="AX223" t="str">
        <f>""</f>
        <v/>
      </c>
      <c r="AY223" t="str">
        <f>""</f>
        <v/>
      </c>
      <c r="AZ223" t="str">
        <f>""</f>
        <v/>
      </c>
      <c r="BA223" t="str">
        <f>""</f>
        <v/>
      </c>
    </row>
    <row r="224" spans="2:53" x14ac:dyDescent="0.2">
      <c r="B224" t="str">
        <f>""</f>
        <v/>
      </c>
      <c r="C224" t="str">
        <f>""</f>
        <v/>
      </c>
      <c r="D224" t="str">
        <f>""</f>
        <v/>
      </c>
      <c r="E224" t="str">
        <f>""</f>
        <v/>
      </c>
      <c r="F224" t="str">
        <f>""</f>
        <v/>
      </c>
      <c r="G224" t="str">
        <f>""</f>
        <v/>
      </c>
      <c r="H224" t="str">
        <f>""</f>
        <v/>
      </c>
      <c r="I224" t="str">
        <f>""</f>
        <v/>
      </c>
      <c r="J224" t="str">
        <f>""</f>
        <v/>
      </c>
      <c r="K224" t="str">
        <f>""</f>
        <v/>
      </c>
      <c r="L224" t="str">
        <f>""</f>
        <v/>
      </c>
      <c r="M224" t="str">
        <f>""</f>
        <v/>
      </c>
      <c r="N224" t="str">
        <f>""</f>
        <v/>
      </c>
      <c r="O224" t="str">
        <f>""</f>
        <v/>
      </c>
      <c r="P224" t="str">
        <f>""</f>
        <v/>
      </c>
      <c r="Q224" t="str">
        <f>""</f>
        <v/>
      </c>
      <c r="R224" t="str">
        <f>""</f>
        <v/>
      </c>
      <c r="S224" t="str">
        <f>""</f>
        <v/>
      </c>
      <c r="T224" t="str">
        <f>""</f>
        <v/>
      </c>
      <c r="U224" t="str">
        <f>""</f>
        <v/>
      </c>
      <c r="V224" t="str">
        <f>""</f>
        <v/>
      </c>
      <c r="W224" t="str">
        <f>""</f>
        <v/>
      </c>
      <c r="X224" t="str">
        <f>""</f>
        <v/>
      </c>
      <c r="Y224" t="str">
        <f>""</f>
        <v/>
      </c>
      <c r="Z224" t="str">
        <f>""</f>
        <v/>
      </c>
      <c r="AA224" t="str">
        <f>""</f>
        <v/>
      </c>
      <c r="AB224" t="str">
        <f>""</f>
        <v/>
      </c>
      <c r="AC224" t="str">
        <f>""</f>
        <v/>
      </c>
      <c r="AD224" t="str">
        <f>""</f>
        <v/>
      </c>
      <c r="AE224" t="str">
        <f>""</f>
        <v/>
      </c>
      <c r="AF224" t="str">
        <f>""</f>
        <v/>
      </c>
      <c r="AG224" t="str">
        <f>""</f>
        <v/>
      </c>
      <c r="AH224" t="str">
        <f>""</f>
        <v/>
      </c>
      <c r="AI224" t="str">
        <f>""</f>
        <v/>
      </c>
      <c r="AJ224" t="str">
        <f>""</f>
        <v/>
      </c>
      <c r="AK224" t="str">
        <f>""</f>
        <v/>
      </c>
      <c r="AL224" t="str">
        <f>""</f>
        <v/>
      </c>
      <c r="AM224" t="str">
        <f>""</f>
        <v/>
      </c>
      <c r="AN224" t="str">
        <f>""</f>
        <v/>
      </c>
      <c r="AO224" t="str">
        <f>""</f>
        <v/>
      </c>
      <c r="AP224" t="str">
        <f>""</f>
        <v/>
      </c>
      <c r="AQ224" t="str">
        <f>""</f>
        <v/>
      </c>
      <c r="AR224" t="str">
        <f>""</f>
        <v/>
      </c>
      <c r="AS224" t="str">
        <f>""</f>
        <v/>
      </c>
      <c r="AT224" t="str">
        <f>""</f>
        <v/>
      </c>
      <c r="AU224" t="str">
        <f>""</f>
        <v/>
      </c>
      <c r="AV224" t="str">
        <f>""</f>
        <v/>
      </c>
      <c r="AW224" t="str">
        <f>"[0.041]"</f>
        <v>[0.041]</v>
      </c>
      <c r="AX224" t="str">
        <f>""</f>
        <v/>
      </c>
      <c r="AY224" t="str">
        <f>""</f>
        <v/>
      </c>
      <c r="AZ224" t="str">
        <f>""</f>
        <v/>
      </c>
      <c r="BA224" t="str">
        <f>""</f>
        <v/>
      </c>
    </row>
    <row r="225" spans="2:53" x14ac:dyDescent="0.2">
      <c r="B225" t="str">
        <f>"Share of household members who left household 1998-2007"</f>
        <v>Share of household members who left household 1998-2007</v>
      </c>
      <c r="C225" t="str">
        <f>""</f>
        <v/>
      </c>
      <c r="D225" t="str">
        <f>""</f>
        <v/>
      </c>
      <c r="E225" t="str">
        <f>""</f>
        <v/>
      </c>
      <c r="F225" t="str">
        <f>""</f>
        <v/>
      </c>
      <c r="G225" t="str">
        <f>""</f>
        <v/>
      </c>
      <c r="H225" t="str">
        <f>""</f>
        <v/>
      </c>
      <c r="I225" t="str">
        <f>""</f>
        <v/>
      </c>
      <c r="J225" t="str">
        <f>""</f>
        <v/>
      </c>
      <c r="K225" t="str">
        <f>""</f>
        <v/>
      </c>
      <c r="L225" t="str">
        <f>""</f>
        <v/>
      </c>
      <c r="M225" t="str">
        <f>""</f>
        <v/>
      </c>
      <c r="N225" t="str">
        <f>""</f>
        <v/>
      </c>
      <c r="O225" t="str">
        <f>""</f>
        <v/>
      </c>
      <c r="P225" t="str">
        <f>""</f>
        <v/>
      </c>
      <c r="Q225" t="str">
        <f>""</f>
        <v/>
      </c>
      <c r="R225" t="str">
        <f>""</f>
        <v/>
      </c>
      <c r="S225" t="str">
        <f>""</f>
        <v/>
      </c>
      <c r="T225" t="str">
        <f>""</f>
        <v/>
      </c>
      <c r="U225" t="str">
        <f>""</f>
        <v/>
      </c>
      <c r="V225" t="str">
        <f>""</f>
        <v/>
      </c>
      <c r="W225" t="str">
        <f>""</f>
        <v/>
      </c>
      <c r="X225" t="str">
        <f>""</f>
        <v/>
      </c>
      <c r="Y225" t="str">
        <f>""</f>
        <v/>
      </c>
      <c r="Z225" t="str">
        <f>""</f>
        <v/>
      </c>
      <c r="AA225" t="str">
        <f>""</f>
        <v/>
      </c>
      <c r="AB225" t="str">
        <f>""</f>
        <v/>
      </c>
      <c r="AC225" t="str">
        <f>""</f>
        <v/>
      </c>
      <c r="AD225" t="str">
        <f>""</f>
        <v/>
      </c>
      <c r="AE225" t="str">
        <f>""</f>
        <v/>
      </c>
      <c r="AF225" t="str">
        <f>""</f>
        <v/>
      </c>
      <c r="AG225" t="str">
        <f>""</f>
        <v/>
      </c>
      <c r="AH225" t="str">
        <f>""</f>
        <v/>
      </c>
      <c r="AI225" t="str">
        <f>""</f>
        <v/>
      </c>
      <c r="AJ225" t="str">
        <f>""</f>
        <v/>
      </c>
      <c r="AK225" t="str">
        <f>""</f>
        <v/>
      </c>
      <c r="AL225" t="str">
        <f>""</f>
        <v/>
      </c>
      <c r="AM225" t="str">
        <f>""</f>
        <v/>
      </c>
      <c r="AN225" t="str">
        <f>""</f>
        <v/>
      </c>
      <c r="AO225" t="str">
        <f>""</f>
        <v/>
      </c>
      <c r="AP225" t="str">
        <f>""</f>
        <v/>
      </c>
      <c r="AQ225" t="str">
        <f>""</f>
        <v/>
      </c>
      <c r="AR225" t="str">
        <f>""</f>
        <v/>
      </c>
      <c r="AS225" t="str">
        <f>""</f>
        <v/>
      </c>
      <c r="AT225" t="str">
        <f>""</f>
        <v/>
      </c>
      <c r="AU225" t="str">
        <f>""</f>
        <v/>
      </c>
      <c r="AV225" t="str">
        <f>""</f>
        <v/>
      </c>
      <c r="AW225" t="str">
        <f>""</f>
        <v/>
      </c>
      <c r="AX225" t="str">
        <f>"-0.123"</f>
        <v>-0.123</v>
      </c>
      <c r="AY225" t="str">
        <f>""</f>
        <v/>
      </c>
      <c r="AZ225" t="str">
        <f>""</f>
        <v/>
      </c>
      <c r="BA225" t="str">
        <f>""</f>
        <v/>
      </c>
    </row>
    <row r="226" spans="2:53" x14ac:dyDescent="0.2">
      <c r="B226" t="str">
        <f>""</f>
        <v/>
      </c>
      <c r="C226" t="str">
        <f>""</f>
        <v/>
      </c>
      <c r="D226" t="str">
        <f>""</f>
        <v/>
      </c>
      <c r="E226" t="str">
        <f>""</f>
        <v/>
      </c>
      <c r="F226" t="str">
        <f>""</f>
        <v/>
      </c>
      <c r="G226" t="str">
        <f>""</f>
        <v/>
      </c>
      <c r="H226" t="str">
        <f>""</f>
        <v/>
      </c>
      <c r="I226" t="str">
        <f>""</f>
        <v/>
      </c>
      <c r="J226" t="str">
        <f>""</f>
        <v/>
      </c>
      <c r="K226" t="str">
        <f>""</f>
        <v/>
      </c>
      <c r="L226" t="str">
        <f>""</f>
        <v/>
      </c>
      <c r="M226" t="str">
        <f>""</f>
        <v/>
      </c>
      <c r="N226" t="str">
        <f>""</f>
        <v/>
      </c>
      <c r="O226" t="str">
        <f>""</f>
        <v/>
      </c>
      <c r="P226" t="str">
        <f>""</f>
        <v/>
      </c>
      <c r="Q226" t="str">
        <f>""</f>
        <v/>
      </c>
      <c r="R226" t="str">
        <f>""</f>
        <v/>
      </c>
      <c r="S226" t="str">
        <f>""</f>
        <v/>
      </c>
      <c r="T226" t="str">
        <f>""</f>
        <v/>
      </c>
      <c r="U226" t="str">
        <f>""</f>
        <v/>
      </c>
      <c r="V226" t="str">
        <f>""</f>
        <v/>
      </c>
      <c r="W226" t="str">
        <f>""</f>
        <v/>
      </c>
      <c r="X226" t="str">
        <f>""</f>
        <v/>
      </c>
      <c r="Y226" t="str">
        <f>""</f>
        <v/>
      </c>
      <c r="Z226" t="str">
        <f>""</f>
        <v/>
      </c>
      <c r="AA226" t="str">
        <f>""</f>
        <v/>
      </c>
      <c r="AB226" t="str">
        <f>""</f>
        <v/>
      </c>
      <c r="AC226" t="str">
        <f>""</f>
        <v/>
      </c>
      <c r="AD226" t="str">
        <f>""</f>
        <v/>
      </c>
      <c r="AE226" t="str">
        <f>""</f>
        <v/>
      </c>
      <c r="AF226" t="str">
        <f>""</f>
        <v/>
      </c>
      <c r="AG226" t="str">
        <f>""</f>
        <v/>
      </c>
      <c r="AH226" t="str">
        <f>""</f>
        <v/>
      </c>
      <c r="AI226" t="str">
        <f>""</f>
        <v/>
      </c>
      <c r="AJ226" t="str">
        <f>""</f>
        <v/>
      </c>
      <c r="AK226" t="str">
        <f>""</f>
        <v/>
      </c>
      <c r="AL226" t="str">
        <f>""</f>
        <v/>
      </c>
      <c r="AM226" t="str">
        <f>""</f>
        <v/>
      </c>
      <c r="AN226" t="str">
        <f>""</f>
        <v/>
      </c>
      <c r="AO226" t="str">
        <f>""</f>
        <v/>
      </c>
      <c r="AP226" t="str">
        <f>""</f>
        <v/>
      </c>
      <c r="AQ226" t="str">
        <f>""</f>
        <v/>
      </c>
      <c r="AR226" t="str">
        <f>""</f>
        <v/>
      </c>
      <c r="AS226" t="str">
        <f>""</f>
        <v/>
      </c>
      <c r="AT226" t="str">
        <f>""</f>
        <v/>
      </c>
      <c r="AU226" t="str">
        <f>""</f>
        <v/>
      </c>
      <c r="AV226" t="str">
        <f>""</f>
        <v/>
      </c>
      <c r="AW226" t="str">
        <f>""</f>
        <v/>
      </c>
      <c r="AX226" t="str">
        <f>"[0.136]"</f>
        <v>[0.136]</v>
      </c>
      <c r="AY226" t="str">
        <f>""</f>
        <v/>
      </c>
      <c r="AZ226" t="str">
        <f>""</f>
        <v/>
      </c>
      <c r="BA226" t="str">
        <f>""</f>
        <v/>
      </c>
    </row>
    <row r="227" spans="2:53" x14ac:dyDescent="0.2">
      <c r="B227" t="str">
        <f>"Interaction"</f>
        <v>Interaction</v>
      </c>
      <c r="C227" t="str">
        <f>""</f>
        <v/>
      </c>
      <c r="D227" t="str">
        <f>""</f>
        <v/>
      </c>
      <c r="E227" t="str">
        <f>""</f>
        <v/>
      </c>
      <c r="F227" t="str">
        <f>""</f>
        <v/>
      </c>
      <c r="G227" t="str">
        <f>""</f>
        <v/>
      </c>
      <c r="H227" t="str">
        <f>""</f>
        <v/>
      </c>
      <c r="I227" t="str">
        <f>""</f>
        <v/>
      </c>
      <c r="J227" t="str">
        <f>""</f>
        <v/>
      </c>
      <c r="K227" t="str">
        <f>""</f>
        <v/>
      </c>
      <c r="L227" t="str">
        <f>""</f>
        <v/>
      </c>
      <c r="M227" t="str">
        <f>""</f>
        <v/>
      </c>
      <c r="N227" t="str">
        <f>""</f>
        <v/>
      </c>
      <c r="O227" t="str">
        <f>""</f>
        <v/>
      </c>
      <c r="P227" t="str">
        <f>""</f>
        <v/>
      </c>
      <c r="Q227" t="str">
        <f>""</f>
        <v/>
      </c>
      <c r="R227" t="str">
        <f>""</f>
        <v/>
      </c>
      <c r="S227" t="str">
        <f>""</f>
        <v/>
      </c>
      <c r="T227" t="str">
        <f>""</f>
        <v/>
      </c>
      <c r="U227" t="str">
        <f>""</f>
        <v/>
      </c>
      <c r="V227" t="str">
        <f>""</f>
        <v/>
      </c>
      <c r="W227" t="str">
        <f>""</f>
        <v/>
      </c>
      <c r="X227" t="str">
        <f>""</f>
        <v/>
      </c>
      <c r="Y227" t="str">
        <f>""</f>
        <v/>
      </c>
      <c r="Z227" t="str">
        <f>""</f>
        <v/>
      </c>
      <c r="AA227" t="str">
        <f>""</f>
        <v/>
      </c>
      <c r="AB227" t="str">
        <f>""</f>
        <v/>
      </c>
      <c r="AC227" t="str">
        <f>""</f>
        <v/>
      </c>
      <c r="AD227" t="str">
        <f>""</f>
        <v/>
      </c>
      <c r="AE227" t="str">
        <f>""</f>
        <v/>
      </c>
      <c r="AF227" t="str">
        <f>""</f>
        <v/>
      </c>
      <c r="AG227" t="str">
        <f>""</f>
        <v/>
      </c>
      <c r="AH227" t="str">
        <f>""</f>
        <v/>
      </c>
      <c r="AI227" t="str">
        <f>""</f>
        <v/>
      </c>
      <c r="AJ227" t="str">
        <f>""</f>
        <v/>
      </c>
      <c r="AK227" t="str">
        <f>""</f>
        <v/>
      </c>
      <c r="AL227" t="str">
        <f>""</f>
        <v/>
      </c>
      <c r="AM227" t="str">
        <f>""</f>
        <v/>
      </c>
      <c r="AN227" t="str">
        <f>""</f>
        <v/>
      </c>
      <c r="AO227" t="str">
        <f>""</f>
        <v/>
      </c>
      <c r="AP227" t="str">
        <f>""</f>
        <v/>
      </c>
      <c r="AQ227" t="str">
        <f>""</f>
        <v/>
      </c>
      <c r="AR227" t="str">
        <f>""</f>
        <v/>
      </c>
      <c r="AS227" t="str">
        <f>""</f>
        <v/>
      </c>
      <c r="AT227" t="str">
        <f>""</f>
        <v/>
      </c>
      <c r="AU227" t="str">
        <f>""</f>
        <v/>
      </c>
      <c r="AV227" t="str">
        <f>""</f>
        <v/>
      </c>
      <c r="AW227" t="str">
        <f>""</f>
        <v/>
      </c>
      <c r="AX227" t="str">
        <f>"0.051"</f>
        <v>0.051</v>
      </c>
      <c r="AY227" t="str">
        <f>""</f>
        <v/>
      </c>
      <c r="AZ227" t="str">
        <f>""</f>
        <v/>
      </c>
      <c r="BA227" t="str">
        <f>""</f>
        <v/>
      </c>
    </row>
    <row r="228" spans="2:53" x14ac:dyDescent="0.2">
      <c r="B228" t="str">
        <f>""</f>
        <v/>
      </c>
      <c r="C228" t="str">
        <f>""</f>
        <v/>
      </c>
      <c r="D228" t="str">
        <f>""</f>
        <v/>
      </c>
      <c r="E228" t="str">
        <f>""</f>
        <v/>
      </c>
      <c r="F228" t="str">
        <f>""</f>
        <v/>
      </c>
      <c r="G228" t="str">
        <f>""</f>
        <v/>
      </c>
      <c r="H228" t="str">
        <f>""</f>
        <v/>
      </c>
      <c r="I228" t="str">
        <f>""</f>
        <v/>
      </c>
      <c r="J228" t="str">
        <f>""</f>
        <v/>
      </c>
      <c r="K228" t="str">
        <f>""</f>
        <v/>
      </c>
      <c r="L228" t="str">
        <f>""</f>
        <v/>
      </c>
      <c r="M228" t="str">
        <f>""</f>
        <v/>
      </c>
      <c r="N228" t="str">
        <f>""</f>
        <v/>
      </c>
      <c r="O228" t="str">
        <f>""</f>
        <v/>
      </c>
      <c r="P228" t="str">
        <f>""</f>
        <v/>
      </c>
      <c r="Q228" t="str">
        <f>""</f>
        <v/>
      </c>
      <c r="R228" t="str">
        <f>""</f>
        <v/>
      </c>
      <c r="S228" t="str">
        <f>""</f>
        <v/>
      </c>
      <c r="T228" t="str">
        <f>""</f>
        <v/>
      </c>
      <c r="U228" t="str">
        <f>""</f>
        <v/>
      </c>
      <c r="V228" t="str">
        <f>""</f>
        <v/>
      </c>
      <c r="W228" t="str">
        <f>""</f>
        <v/>
      </c>
      <c r="X228" t="str">
        <f>""</f>
        <v/>
      </c>
      <c r="Y228" t="str">
        <f>""</f>
        <v/>
      </c>
      <c r="Z228" t="str">
        <f>""</f>
        <v/>
      </c>
      <c r="AA228" t="str">
        <f>""</f>
        <v/>
      </c>
      <c r="AB228" t="str">
        <f>""</f>
        <v/>
      </c>
      <c r="AC228" t="str">
        <f>""</f>
        <v/>
      </c>
      <c r="AD228" t="str">
        <f>""</f>
        <v/>
      </c>
      <c r="AE228" t="str">
        <f>""</f>
        <v/>
      </c>
      <c r="AF228" t="str">
        <f>""</f>
        <v/>
      </c>
      <c r="AG228" t="str">
        <f>""</f>
        <v/>
      </c>
      <c r="AH228" t="str">
        <f>""</f>
        <v/>
      </c>
      <c r="AI228" t="str">
        <f>""</f>
        <v/>
      </c>
      <c r="AJ228" t="str">
        <f>""</f>
        <v/>
      </c>
      <c r="AK228" t="str">
        <f>""</f>
        <v/>
      </c>
      <c r="AL228" t="str">
        <f>""</f>
        <v/>
      </c>
      <c r="AM228" t="str">
        <f>""</f>
        <v/>
      </c>
      <c r="AN228" t="str">
        <f>""</f>
        <v/>
      </c>
      <c r="AO228" t="str">
        <f>""</f>
        <v/>
      </c>
      <c r="AP228" t="str">
        <f>""</f>
        <v/>
      </c>
      <c r="AQ228" t="str">
        <f>""</f>
        <v/>
      </c>
      <c r="AR228" t="str">
        <f>""</f>
        <v/>
      </c>
      <c r="AS228" t="str">
        <f>""</f>
        <v/>
      </c>
      <c r="AT228" t="str">
        <f>""</f>
        <v/>
      </c>
      <c r="AU228" t="str">
        <f>""</f>
        <v/>
      </c>
      <c r="AV228" t="str">
        <f>""</f>
        <v/>
      </c>
      <c r="AW228" t="str">
        <f>""</f>
        <v/>
      </c>
      <c r="AX228" t="str">
        <f>"[0.100]"</f>
        <v>[0.100]</v>
      </c>
      <c r="AY228" t="str">
        <f>""</f>
        <v/>
      </c>
      <c r="AZ228" t="str">
        <f>""</f>
        <v/>
      </c>
      <c r="BA228" t="str">
        <f>""</f>
        <v/>
      </c>
    </row>
    <row r="229" spans="2:53" x14ac:dyDescent="0.2">
      <c r="B229" t="str">
        <f>"Index of household victimization (sum) (all shocks - sum) - PCA"</f>
        <v>Index of household victimization (sum) (all shocks - sum) - PCA</v>
      </c>
      <c r="C229" t="str">
        <f>""</f>
        <v/>
      </c>
      <c r="D229" t="str">
        <f>""</f>
        <v/>
      </c>
      <c r="E229" t="str">
        <f>""</f>
        <v/>
      </c>
      <c r="F229" t="str">
        <f>""</f>
        <v/>
      </c>
      <c r="G229" t="str">
        <f>""</f>
        <v/>
      </c>
      <c r="H229" t="str">
        <f>""</f>
        <v/>
      </c>
      <c r="I229" t="str">
        <f>""</f>
        <v/>
      </c>
      <c r="J229" t="str">
        <f>""</f>
        <v/>
      </c>
      <c r="K229" t="str">
        <f>""</f>
        <v/>
      </c>
      <c r="L229" t="str">
        <f>""</f>
        <v/>
      </c>
      <c r="M229" t="str">
        <f>""</f>
        <v/>
      </c>
      <c r="N229" t="str">
        <f>""</f>
        <v/>
      </c>
      <c r="O229" t="str">
        <f>""</f>
        <v/>
      </c>
      <c r="P229" t="str">
        <f>""</f>
        <v/>
      </c>
      <c r="Q229" t="str">
        <f>""</f>
        <v/>
      </c>
      <c r="R229" t="str">
        <f>""</f>
        <v/>
      </c>
      <c r="S229" t="str">
        <f>""</f>
        <v/>
      </c>
      <c r="T229" t="str">
        <f>""</f>
        <v/>
      </c>
      <c r="U229" t="str">
        <f>""</f>
        <v/>
      </c>
      <c r="V229" t="str">
        <f>""</f>
        <v/>
      </c>
      <c r="W229" t="str">
        <f>""</f>
        <v/>
      </c>
      <c r="X229" t="str">
        <f>""</f>
        <v/>
      </c>
      <c r="Y229" t="str">
        <f>""</f>
        <v/>
      </c>
      <c r="Z229" t="str">
        <f>""</f>
        <v/>
      </c>
      <c r="AA229" t="str">
        <f>""</f>
        <v/>
      </c>
      <c r="AB229" t="str">
        <f>""</f>
        <v/>
      </c>
      <c r="AC229" t="str">
        <f>""</f>
        <v/>
      </c>
      <c r="AD229" t="str">
        <f>""</f>
        <v/>
      </c>
      <c r="AE229" t="str">
        <f>""</f>
        <v/>
      </c>
      <c r="AF229" t="str">
        <f>""</f>
        <v/>
      </c>
      <c r="AG229" t="str">
        <f>""</f>
        <v/>
      </c>
      <c r="AH229" t="str">
        <f>""</f>
        <v/>
      </c>
      <c r="AI229" t="str">
        <f>""</f>
        <v/>
      </c>
      <c r="AJ229" t="str">
        <f>""</f>
        <v/>
      </c>
      <c r="AK229" t="str">
        <f>""</f>
        <v/>
      </c>
      <c r="AL229" t="str">
        <f>""</f>
        <v/>
      </c>
      <c r="AM229" t="str">
        <f>""</f>
        <v/>
      </c>
      <c r="AN229" t="str">
        <f>""</f>
        <v/>
      </c>
      <c r="AO229" t="str">
        <f>""</f>
        <v/>
      </c>
      <c r="AP229" t="str">
        <f>""</f>
        <v/>
      </c>
      <c r="AQ229" t="str">
        <f>""</f>
        <v/>
      </c>
      <c r="AR229" t="str">
        <f>""</f>
        <v/>
      </c>
      <c r="AS229" t="str">
        <f>""</f>
        <v/>
      </c>
      <c r="AT229" t="str">
        <f>""</f>
        <v/>
      </c>
      <c r="AU229" t="str">
        <f>""</f>
        <v/>
      </c>
      <c r="AV229" t="str">
        <f>""</f>
        <v/>
      </c>
      <c r="AW229" t="str">
        <f>""</f>
        <v/>
      </c>
      <c r="AX229" t="str">
        <f>""</f>
        <v/>
      </c>
      <c r="AY229" t="str">
        <f>"0.016"</f>
        <v>0.016</v>
      </c>
      <c r="AZ229" t="str">
        <f>"0.008"</f>
        <v>0.008</v>
      </c>
      <c r="BA229" t="str">
        <f>"0.014"</f>
        <v>0.014</v>
      </c>
    </row>
    <row r="230" spans="2:53" x14ac:dyDescent="0.2">
      <c r="B230" t="str">
        <f>""</f>
        <v/>
      </c>
      <c r="C230" t="str">
        <f>""</f>
        <v/>
      </c>
      <c r="D230" t="str">
        <f>""</f>
        <v/>
      </c>
      <c r="E230" t="str">
        <f>""</f>
        <v/>
      </c>
      <c r="F230" t="str">
        <f>""</f>
        <v/>
      </c>
      <c r="G230" t="str">
        <f>""</f>
        <v/>
      </c>
      <c r="H230" t="str">
        <f>""</f>
        <v/>
      </c>
      <c r="I230" t="str">
        <f>""</f>
        <v/>
      </c>
      <c r="J230" t="str">
        <f>""</f>
        <v/>
      </c>
      <c r="K230" t="str">
        <f>""</f>
        <v/>
      </c>
      <c r="L230" t="str">
        <f>""</f>
        <v/>
      </c>
      <c r="M230" t="str">
        <f>""</f>
        <v/>
      </c>
      <c r="N230" t="str">
        <f>""</f>
        <v/>
      </c>
      <c r="O230" t="str">
        <f>""</f>
        <v/>
      </c>
      <c r="P230" t="str">
        <f>""</f>
        <v/>
      </c>
      <c r="Q230" t="str">
        <f>""</f>
        <v/>
      </c>
      <c r="R230" t="str">
        <f>""</f>
        <v/>
      </c>
      <c r="S230" t="str">
        <f>""</f>
        <v/>
      </c>
      <c r="T230" t="str">
        <f>""</f>
        <v/>
      </c>
      <c r="U230" t="str">
        <f>""</f>
        <v/>
      </c>
      <c r="V230" t="str">
        <f>""</f>
        <v/>
      </c>
      <c r="W230" t="str">
        <f>""</f>
        <v/>
      </c>
      <c r="X230" t="str">
        <f>""</f>
        <v/>
      </c>
      <c r="Y230" t="str">
        <f>""</f>
        <v/>
      </c>
      <c r="Z230" t="str">
        <f>""</f>
        <v/>
      </c>
      <c r="AA230" t="str">
        <f>""</f>
        <v/>
      </c>
      <c r="AB230" t="str">
        <f>""</f>
        <v/>
      </c>
      <c r="AC230" t="str">
        <f>""</f>
        <v/>
      </c>
      <c r="AD230" t="str">
        <f>""</f>
        <v/>
      </c>
      <c r="AE230" t="str">
        <f>""</f>
        <v/>
      </c>
      <c r="AF230" t="str">
        <f>""</f>
        <v/>
      </c>
      <c r="AG230" t="str">
        <f>""</f>
        <v/>
      </c>
      <c r="AH230" t="str">
        <f>""</f>
        <v/>
      </c>
      <c r="AI230" t="str">
        <f>""</f>
        <v/>
      </c>
      <c r="AJ230" t="str">
        <f>""</f>
        <v/>
      </c>
      <c r="AK230" t="str">
        <f>""</f>
        <v/>
      </c>
      <c r="AL230" t="str">
        <f>""</f>
        <v/>
      </c>
      <c r="AM230" t="str">
        <f>""</f>
        <v/>
      </c>
      <c r="AN230" t="str">
        <f>""</f>
        <v/>
      </c>
      <c r="AO230" t="str">
        <f>""</f>
        <v/>
      </c>
      <c r="AP230" t="str">
        <f>""</f>
        <v/>
      </c>
      <c r="AQ230" t="str">
        <f>""</f>
        <v/>
      </c>
      <c r="AR230" t="str">
        <f>""</f>
        <v/>
      </c>
      <c r="AS230" t="str">
        <f>""</f>
        <v/>
      </c>
      <c r="AT230" t="str">
        <f>""</f>
        <v/>
      </c>
      <c r="AU230" t="str">
        <f>""</f>
        <v/>
      </c>
      <c r="AV230" t="str">
        <f>""</f>
        <v/>
      </c>
      <c r="AW230" t="str">
        <f>""</f>
        <v/>
      </c>
      <c r="AX230" t="str">
        <f>""</f>
        <v/>
      </c>
      <c r="AY230" t="str">
        <f>"[0.025]"</f>
        <v>[0.025]</v>
      </c>
      <c r="AZ230" t="str">
        <f>"[0.024]"</f>
        <v>[0.024]</v>
      </c>
      <c r="BA230" t="str">
        <f>"[0.024]"</f>
        <v>[0.024]</v>
      </c>
    </row>
    <row r="231" spans="2:53" x14ac:dyDescent="0.2">
      <c r="B231" t="str">
        <f>"At least 1 person left the household in a given year (yes=1)"</f>
        <v>At least 1 person left the household in a given year (yes=1)</v>
      </c>
      <c r="C231" t="str">
        <f>""</f>
        <v/>
      </c>
      <c r="D231" t="str">
        <f>""</f>
        <v/>
      </c>
      <c r="E231" t="str">
        <f>""</f>
        <v/>
      </c>
      <c r="F231" t="str">
        <f>""</f>
        <v/>
      </c>
      <c r="G231" t="str">
        <f>""</f>
        <v/>
      </c>
      <c r="H231" t="str">
        <f>""</f>
        <v/>
      </c>
      <c r="I231" t="str">
        <f>""</f>
        <v/>
      </c>
      <c r="J231" t="str">
        <f>""</f>
        <v/>
      </c>
      <c r="K231" t="str">
        <f>""</f>
        <v/>
      </c>
      <c r="L231" t="str">
        <f>""</f>
        <v/>
      </c>
      <c r="M231" t="str">
        <f>""</f>
        <v/>
      </c>
      <c r="N231" t="str">
        <f>""</f>
        <v/>
      </c>
      <c r="O231" t="str">
        <f>""</f>
        <v/>
      </c>
      <c r="P231" t="str">
        <f>""</f>
        <v/>
      </c>
      <c r="Q231" t="str">
        <f>""</f>
        <v/>
      </c>
      <c r="R231" t="str">
        <f>""</f>
        <v/>
      </c>
      <c r="S231" t="str">
        <f>""</f>
        <v/>
      </c>
      <c r="T231" t="str">
        <f>""</f>
        <v/>
      </c>
      <c r="U231" t="str">
        <f>""</f>
        <v/>
      </c>
      <c r="V231" t="str">
        <f>""</f>
        <v/>
      </c>
      <c r="W231" t="str">
        <f>""</f>
        <v/>
      </c>
      <c r="X231" t="str">
        <f>""</f>
        <v/>
      </c>
      <c r="Y231" t="str">
        <f>""</f>
        <v/>
      </c>
      <c r="Z231" t="str">
        <f>""</f>
        <v/>
      </c>
      <c r="AA231" t="str">
        <f>""</f>
        <v/>
      </c>
      <c r="AB231" t="str">
        <f>""</f>
        <v/>
      </c>
      <c r="AC231" t="str">
        <f>""</f>
        <v/>
      </c>
      <c r="AD231" t="str">
        <f>""</f>
        <v/>
      </c>
      <c r="AE231" t="str">
        <f>""</f>
        <v/>
      </c>
      <c r="AF231" t="str">
        <f>""</f>
        <v/>
      </c>
      <c r="AG231" t="str">
        <f>""</f>
        <v/>
      </c>
      <c r="AH231" t="str">
        <f>""</f>
        <v/>
      </c>
      <c r="AI231" t="str">
        <f>""</f>
        <v/>
      </c>
      <c r="AJ231" t="str">
        <f>""</f>
        <v/>
      </c>
      <c r="AK231" t="str">
        <f>""</f>
        <v/>
      </c>
      <c r="AL231" t="str">
        <f>""</f>
        <v/>
      </c>
      <c r="AM231" t="str">
        <f>""</f>
        <v/>
      </c>
      <c r="AN231" t="str">
        <f>""</f>
        <v/>
      </c>
      <c r="AO231" t="str">
        <f>""</f>
        <v/>
      </c>
      <c r="AP231" t="str">
        <f>""</f>
        <v/>
      </c>
      <c r="AQ231" t="str">
        <f>""</f>
        <v/>
      </c>
      <c r="AR231" t="str">
        <f>""</f>
        <v/>
      </c>
      <c r="AS231" t="str">
        <f>""</f>
        <v/>
      </c>
      <c r="AT231" t="str">
        <f>""</f>
        <v/>
      </c>
      <c r="AU231" t="str">
        <f>""</f>
        <v/>
      </c>
      <c r="AV231" t="str">
        <f>""</f>
        <v/>
      </c>
      <c r="AW231" t="str">
        <f>""</f>
        <v/>
      </c>
      <c r="AX231" t="str">
        <f>""</f>
        <v/>
      </c>
      <c r="AY231" t="str">
        <f>"-0.028"</f>
        <v>-0.028</v>
      </c>
      <c r="AZ231" t="str">
        <f>""</f>
        <v/>
      </c>
      <c r="BA231" t="str">
        <f>""</f>
        <v/>
      </c>
    </row>
    <row r="232" spans="2:53" x14ac:dyDescent="0.2">
      <c r="B232" t="str">
        <f>""</f>
        <v/>
      </c>
      <c r="C232" t="str">
        <f>""</f>
        <v/>
      </c>
      <c r="D232" t="str">
        <f>""</f>
        <v/>
      </c>
      <c r="E232" t="str">
        <f>""</f>
        <v/>
      </c>
      <c r="F232" t="str">
        <f>""</f>
        <v/>
      </c>
      <c r="G232" t="str">
        <f>""</f>
        <v/>
      </c>
      <c r="H232" t="str">
        <f>""</f>
        <v/>
      </c>
      <c r="I232" t="str">
        <f>""</f>
        <v/>
      </c>
      <c r="J232" t="str">
        <f>""</f>
        <v/>
      </c>
      <c r="K232" t="str">
        <f>""</f>
        <v/>
      </c>
      <c r="L232" t="str">
        <f>""</f>
        <v/>
      </c>
      <c r="M232" t="str">
        <f>""</f>
        <v/>
      </c>
      <c r="N232" t="str">
        <f>""</f>
        <v/>
      </c>
      <c r="O232" t="str">
        <f>""</f>
        <v/>
      </c>
      <c r="P232" t="str">
        <f>""</f>
        <v/>
      </c>
      <c r="Q232" t="str">
        <f>""</f>
        <v/>
      </c>
      <c r="R232" t="str">
        <f>""</f>
        <v/>
      </c>
      <c r="S232" t="str">
        <f>""</f>
        <v/>
      </c>
      <c r="T232" t="str">
        <f>""</f>
        <v/>
      </c>
      <c r="U232" t="str">
        <f>""</f>
        <v/>
      </c>
      <c r="V232" t="str">
        <f>""</f>
        <v/>
      </c>
      <c r="W232" t="str">
        <f>""</f>
        <v/>
      </c>
      <c r="X232" t="str">
        <f>""</f>
        <v/>
      </c>
      <c r="Y232" t="str">
        <f>""</f>
        <v/>
      </c>
      <c r="Z232" t="str">
        <f>""</f>
        <v/>
      </c>
      <c r="AA232" t="str">
        <f>""</f>
        <v/>
      </c>
      <c r="AB232" t="str">
        <f>""</f>
        <v/>
      </c>
      <c r="AC232" t="str">
        <f>""</f>
        <v/>
      </c>
      <c r="AD232" t="str">
        <f>""</f>
        <v/>
      </c>
      <c r="AE232" t="str">
        <f>""</f>
        <v/>
      </c>
      <c r="AF232" t="str">
        <f>""</f>
        <v/>
      </c>
      <c r="AG232" t="str">
        <f>""</f>
        <v/>
      </c>
      <c r="AH232" t="str">
        <f>""</f>
        <v/>
      </c>
      <c r="AI232" t="str">
        <f>""</f>
        <v/>
      </c>
      <c r="AJ232" t="str">
        <f>""</f>
        <v/>
      </c>
      <c r="AK232" t="str">
        <f>""</f>
        <v/>
      </c>
      <c r="AL232" t="str">
        <f>""</f>
        <v/>
      </c>
      <c r="AM232" t="str">
        <f>""</f>
        <v/>
      </c>
      <c r="AN232" t="str">
        <f>""</f>
        <v/>
      </c>
      <c r="AO232" t="str">
        <f>""</f>
        <v/>
      </c>
      <c r="AP232" t="str">
        <f>""</f>
        <v/>
      </c>
      <c r="AQ232" t="str">
        <f>""</f>
        <v/>
      </c>
      <c r="AR232" t="str">
        <f>""</f>
        <v/>
      </c>
      <c r="AS232" t="str">
        <f>""</f>
        <v/>
      </c>
      <c r="AT232" t="str">
        <f>""</f>
        <v/>
      </c>
      <c r="AU232" t="str">
        <f>""</f>
        <v/>
      </c>
      <c r="AV232" t="str">
        <f>""</f>
        <v/>
      </c>
      <c r="AW232" t="str">
        <f>""</f>
        <v/>
      </c>
      <c r="AX232" t="str">
        <f>""</f>
        <v/>
      </c>
      <c r="AY232" t="str">
        <f>"[0.066]"</f>
        <v>[0.066]</v>
      </c>
      <c r="AZ232" t="str">
        <f>""</f>
        <v/>
      </c>
      <c r="BA232" t="str">
        <f>""</f>
        <v/>
      </c>
    </row>
    <row r="233" spans="2:53" x14ac:dyDescent="0.2">
      <c r="B233" t="str">
        <f>"Interaction"</f>
        <v>Interaction</v>
      </c>
      <c r="C233" t="str">
        <f>""</f>
        <v/>
      </c>
      <c r="D233" t="str">
        <f>""</f>
        <v/>
      </c>
      <c r="E233" t="str">
        <f>""</f>
        <v/>
      </c>
      <c r="F233" t="str">
        <f>""</f>
        <v/>
      </c>
      <c r="G233" t="str">
        <f>""</f>
        <v/>
      </c>
      <c r="H233" t="str">
        <f>""</f>
        <v/>
      </c>
      <c r="I233" t="str">
        <f>""</f>
        <v/>
      </c>
      <c r="J233" t="str">
        <f>""</f>
        <v/>
      </c>
      <c r="K233" t="str">
        <f>""</f>
        <v/>
      </c>
      <c r="L233" t="str">
        <f>""</f>
        <v/>
      </c>
      <c r="M233" t="str">
        <f>""</f>
        <v/>
      </c>
      <c r="N233" t="str">
        <f>""</f>
        <v/>
      </c>
      <c r="O233" t="str">
        <f>""</f>
        <v/>
      </c>
      <c r="P233" t="str">
        <f>""</f>
        <v/>
      </c>
      <c r="Q233" t="str">
        <f>""</f>
        <v/>
      </c>
      <c r="R233" t="str">
        <f>""</f>
        <v/>
      </c>
      <c r="S233" t="str">
        <f>""</f>
        <v/>
      </c>
      <c r="T233" t="str">
        <f>""</f>
        <v/>
      </c>
      <c r="U233" t="str">
        <f>""</f>
        <v/>
      </c>
      <c r="V233" t="str">
        <f>""</f>
        <v/>
      </c>
      <c r="W233" t="str">
        <f>""</f>
        <v/>
      </c>
      <c r="X233" t="str">
        <f>""</f>
        <v/>
      </c>
      <c r="Y233" t="str">
        <f>""</f>
        <v/>
      </c>
      <c r="Z233" t="str">
        <f>""</f>
        <v/>
      </c>
      <c r="AA233" t="str">
        <f>""</f>
        <v/>
      </c>
      <c r="AB233" t="str">
        <f>""</f>
        <v/>
      </c>
      <c r="AC233" t="str">
        <f>""</f>
        <v/>
      </c>
      <c r="AD233" t="str">
        <f>""</f>
        <v/>
      </c>
      <c r="AE233" t="str">
        <f>""</f>
        <v/>
      </c>
      <c r="AF233" t="str">
        <f>""</f>
        <v/>
      </c>
      <c r="AG233" t="str">
        <f>""</f>
        <v/>
      </c>
      <c r="AH233" t="str">
        <f>""</f>
        <v/>
      </c>
      <c r="AI233" t="str">
        <f>""</f>
        <v/>
      </c>
      <c r="AJ233" t="str">
        <f>""</f>
        <v/>
      </c>
      <c r="AK233" t="str">
        <f>""</f>
        <v/>
      </c>
      <c r="AL233" t="str">
        <f>""</f>
        <v/>
      </c>
      <c r="AM233" t="str">
        <f>""</f>
        <v/>
      </c>
      <c r="AN233" t="str">
        <f>""</f>
        <v/>
      </c>
      <c r="AO233" t="str">
        <f>""</f>
        <v/>
      </c>
      <c r="AP233" t="str">
        <f>""</f>
        <v/>
      </c>
      <c r="AQ233" t="str">
        <f>""</f>
        <v/>
      </c>
      <c r="AR233" t="str">
        <f>""</f>
        <v/>
      </c>
      <c r="AS233" t="str">
        <f>""</f>
        <v/>
      </c>
      <c r="AT233" t="str">
        <f>""</f>
        <v/>
      </c>
      <c r="AU233" t="str">
        <f>""</f>
        <v/>
      </c>
      <c r="AV233" t="str">
        <f>""</f>
        <v/>
      </c>
      <c r="AW233" t="str">
        <f>""</f>
        <v/>
      </c>
      <c r="AX233" t="str">
        <f>""</f>
        <v/>
      </c>
      <c r="AY233" t="str">
        <f>"0.012"</f>
        <v>0.012</v>
      </c>
      <c r="AZ233" t="str">
        <f>""</f>
        <v/>
      </c>
      <c r="BA233" t="str">
        <f>""</f>
        <v/>
      </c>
    </row>
    <row r="234" spans="2:53" x14ac:dyDescent="0.2">
      <c r="B234" t="str">
        <f>""</f>
        <v/>
      </c>
      <c r="C234" t="str">
        <f>""</f>
        <v/>
      </c>
      <c r="D234" t="str">
        <f>""</f>
        <v/>
      </c>
      <c r="E234" t="str">
        <f>""</f>
        <v/>
      </c>
      <c r="F234" t="str">
        <f>""</f>
        <v/>
      </c>
      <c r="G234" t="str">
        <f>""</f>
        <v/>
      </c>
      <c r="H234" t="str">
        <f>""</f>
        <v/>
      </c>
      <c r="I234" t="str">
        <f>""</f>
        <v/>
      </c>
      <c r="J234" t="str">
        <f>""</f>
        <v/>
      </c>
      <c r="K234" t="str">
        <f>""</f>
        <v/>
      </c>
      <c r="L234" t="str">
        <f>""</f>
        <v/>
      </c>
      <c r="M234" t="str">
        <f>""</f>
        <v/>
      </c>
      <c r="N234" t="str">
        <f>""</f>
        <v/>
      </c>
      <c r="O234" t="str">
        <f>""</f>
        <v/>
      </c>
      <c r="P234" t="str">
        <f>""</f>
        <v/>
      </c>
      <c r="Q234" t="str">
        <f>""</f>
        <v/>
      </c>
      <c r="R234" t="str">
        <f>""</f>
        <v/>
      </c>
      <c r="S234" t="str">
        <f>""</f>
        <v/>
      </c>
      <c r="T234" t="str">
        <f>""</f>
        <v/>
      </c>
      <c r="U234" t="str">
        <f>""</f>
        <v/>
      </c>
      <c r="V234" t="str">
        <f>""</f>
        <v/>
      </c>
      <c r="W234" t="str">
        <f>""</f>
        <v/>
      </c>
      <c r="X234" t="str">
        <f>""</f>
        <v/>
      </c>
      <c r="Y234" t="str">
        <f>""</f>
        <v/>
      </c>
      <c r="Z234" t="str">
        <f>""</f>
        <v/>
      </c>
      <c r="AA234" t="str">
        <f>""</f>
        <v/>
      </c>
      <c r="AB234" t="str">
        <f>""</f>
        <v/>
      </c>
      <c r="AC234" t="str">
        <f>""</f>
        <v/>
      </c>
      <c r="AD234" t="str">
        <f>""</f>
        <v/>
      </c>
      <c r="AE234" t="str">
        <f>""</f>
        <v/>
      </c>
      <c r="AF234" t="str">
        <f>""</f>
        <v/>
      </c>
      <c r="AG234" t="str">
        <f>""</f>
        <v/>
      </c>
      <c r="AH234" t="str">
        <f>""</f>
        <v/>
      </c>
      <c r="AI234" t="str">
        <f>""</f>
        <v/>
      </c>
      <c r="AJ234" t="str">
        <f>""</f>
        <v/>
      </c>
      <c r="AK234" t="str">
        <f>""</f>
        <v/>
      </c>
      <c r="AL234" t="str">
        <f>""</f>
        <v/>
      </c>
      <c r="AM234" t="str">
        <f>""</f>
        <v/>
      </c>
      <c r="AN234" t="str">
        <f>""</f>
        <v/>
      </c>
      <c r="AO234" t="str">
        <f>""</f>
        <v/>
      </c>
      <c r="AP234" t="str">
        <f>""</f>
        <v/>
      </c>
      <c r="AQ234" t="str">
        <f>""</f>
        <v/>
      </c>
      <c r="AR234" t="str">
        <f>""</f>
        <v/>
      </c>
      <c r="AS234" t="str">
        <f>""</f>
        <v/>
      </c>
      <c r="AT234" t="str">
        <f>""</f>
        <v/>
      </c>
      <c r="AU234" t="str">
        <f>""</f>
        <v/>
      </c>
      <c r="AV234" t="str">
        <f>""</f>
        <v/>
      </c>
      <c r="AW234" t="str">
        <f>""</f>
        <v/>
      </c>
      <c r="AX234" t="str">
        <f>""</f>
        <v/>
      </c>
      <c r="AY234" t="str">
        <f>"[0.064]"</f>
        <v>[0.064]</v>
      </c>
      <c r="AZ234" t="str">
        <f>""</f>
        <v/>
      </c>
      <c r="BA234" t="str">
        <f>""</f>
        <v/>
      </c>
    </row>
    <row r="235" spans="2:53" x14ac:dyDescent="0.2">
      <c r="B235" t="str">
        <f>"Number of members who left household 1998-2007"</f>
        <v>Number of members who left household 1998-2007</v>
      </c>
      <c r="C235" t="str">
        <f>""</f>
        <v/>
      </c>
      <c r="D235" t="str">
        <f>""</f>
        <v/>
      </c>
      <c r="E235" t="str">
        <f>""</f>
        <v/>
      </c>
      <c r="F235" t="str">
        <f>""</f>
        <v/>
      </c>
      <c r="G235" t="str">
        <f>""</f>
        <v/>
      </c>
      <c r="H235" t="str">
        <f>""</f>
        <v/>
      </c>
      <c r="I235" t="str">
        <f>""</f>
        <v/>
      </c>
      <c r="J235" t="str">
        <f>""</f>
        <v/>
      </c>
      <c r="K235" t="str">
        <f>""</f>
        <v/>
      </c>
      <c r="L235" t="str">
        <f>""</f>
        <v/>
      </c>
      <c r="M235" t="str">
        <f>""</f>
        <v/>
      </c>
      <c r="N235" t="str">
        <f>""</f>
        <v/>
      </c>
      <c r="O235" t="str">
        <f>""</f>
        <v/>
      </c>
      <c r="P235" t="str">
        <f>""</f>
        <v/>
      </c>
      <c r="Q235" t="str">
        <f>""</f>
        <v/>
      </c>
      <c r="R235" t="str">
        <f>""</f>
        <v/>
      </c>
      <c r="S235" t="str">
        <f>""</f>
        <v/>
      </c>
      <c r="T235" t="str">
        <f>""</f>
        <v/>
      </c>
      <c r="U235" t="str">
        <f>""</f>
        <v/>
      </c>
      <c r="V235" t="str">
        <f>""</f>
        <v/>
      </c>
      <c r="W235" t="str">
        <f>""</f>
        <v/>
      </c>
      <c r="X235" t="str">
        <f>""</f>
        <v/>
      </c>
      <c r="Y235" t="str">
        <f>""</f>
        <v/>
      </c>
      <c r="Z235" t="str">
        <f>""</f>
        <v/>
      </c>
      <c r="AA235" t="str">
        <f>""</f>
        <v/>
      </c>
      <c r="AB235" t="str">
        <f>""</f>
        <v/>
      </c>
      <c r="AC235" t="str">
        <f>""</f>
        <v/>
      </c>
      <c r="AD235" t="str">
        <f>""</f>
        <v/>
      </c>
      <c r="AE235" t="str">
        <f>""</f>
        <v/>
      </c>
      <c r="AF235" t="str">
        <f>""</f>
        <v/>
      </c>
      <c r="AG235" t="str">
        <f>""</f>
        <v/>
      </c>
      <c r="AH235" t="str">
        <f>""</f>
        <v/>
      </c>
      <c r="AI235" t="str">
        <f>""</f>
        <v/>
      </c>
      <c r="AJ235" t="str">
        <f>""</f>
        <v/>
      </c>
      <c r="AK235" t="str">
        <f>""</f>
        <v/>
      </c>
      <c r="AL235" t="str">
        <f>""</f>
        <v/>
      </c>
      <c r="AM235" t="str">
        <f>""</f>
        <v/>
      </c>
      <c r="AN235" t="str">
        <f>""</f>
        <v/>
      </c>
      <c r="AO235" t="str">
        <f>""</f>
        <v/>
      </c>
      <c r="AP235" t="str">
        <f>""</f>
        <v/>
      </c>
      <c r="AQ235" t="str">
        <f>""</f>
        <v/>
      </c>
      <c r="AR235" t="str">
        <f>""</f>
        <v/>
      </c>
      <c r="AS235" t="str">
        <f>""</f>
        <v/>
      </c>
      <c r="AT235" t="str">
        <f>""</f>
        <v/>
      </c>
      <c r="AU235" t="str">
        <f>""</f>
        <v/>
      </c>
      <c r="AV235" t="str">
        <f>""</f>
        <v/>
      </c>
      <c r="AW235" t="str">
        <f>""</f>
        <v/>
      </c>
      <c r="AX235" t="str">
        <f>""</f>
        <v/>
      </c>
      <c r="AY235" t="str">
        <f>""</f>
        <v/>
      </c>
      <c r="AZ235" t="str">
        <f>"-0.041"</f>
        <v>-0.041</v>
      </c>
      <c r="BA235" t="str">
        <f>""</f>
        <v/>
      </c>
    </row>
    <row r="236" spans="2:53" x14ac:dyDescent="0.2">
      <c r="B236" t="str">
        <f>""</f>
        <v/>
      </c>
      <c r="C236" t="str">
        <f>""</f>
        <v/>
      </c>
      <c r="D236" t="str">
        <f>""</f>
        <v/>
      </c>
      <c r="E236" t="str">
        <f>""</f>
        <v/>
      </c>
      <c r="F236" t="str">
        <f>""</f>
        <v/>
      </c>
      <c r="G236" t="str">
        <f>""</f>
        <v/>
      </c>
      <c r="H236" t="str">
        <f>""</f>
        <v/>
      </c>
      <c r="I236" t="str">
        <f>""</f>
        <v/>
      </c>
      <c r="J236" t="str">
        <f>""</f>
        <v/>
      </c>
      <c r="K236" t="str">
        <f>""</f>
        <v/>
      </c>
      <c r="L236" t="str">
        <f>""</f>
        <v/>
      </c>
      <c r="M236" t="str">
        <f>""</f>
        <v/>
      </c>
      <c r="N236" t="str">
        <f>""</f>
        <v/>
      </c>
      <c r="O236" t="str">
        <f>""</f>
        <v/>
      </c>
      <c r="P236" t="str">
        <f>""</f>
        <v/>
      </c>
      <c r="Q236" t="str">
        <f>""</f>
        <v/>
      </c>
      <c r="R236" t="str">
        <f>""</f>
        <v/>
      </c>
      <c r="S236" t="str">
        <f>""</f>
        <v/>
      </c>
      <c r="T236" t="str">
        <f>""</f>
        <v/>
      </c>
      <c r="U236" t="str">
        <f>""</f>
        <v/>
      </c>
      <c r="V236" t="str">
        <f>""</f>
        <v/>
      </c>
      <c r="W236" t="str">
        <f>""</f>
        <v/>
      </c>
      <c r="X236" t="str">
        <f>""</f>
        <v/>
      </c>
      <c r="Y236" t="str">
        <f>""</f>
        <v/>
      </c>
      <c r="Z236" t="str">
        <f>""</f>
        <v/>
      </c>
      <c r="AA236" t="str">
        <f>""</f>
        <v/>
      </c>
      <c r="AB236" t="str">
        <f>""</f>
        <v/>
      </c>
      <c r="AC236" t="str">
        <f>""</f>
        <v/>
      </c>
      <c r="AD236" t="str">
        <f>""</f>
        <v/>
      </c>
      <c r="AE236" t="str">
        <f>""</f>
        <v/>
      </c>
      <c r="AF236" t="str">
        <f>""</f>
        <v/>
      </c>
      <c r="AG236" t="str">
        <f>""</f>
        <v/>
      </c>
      <c r="AH236" t="str">
        <f>""</f>
        <v/>
      </c>
      <c r="AI236" t="str">
        <f>""</f>
        <v/>
      </c>
      <c r="AJ236" t="str">
        <f>""</f>
        <v/>
      </c>
      <c r="AK236" t="str">
        <f>""</f>
        <v/>
      </c>
      <c r="AL236" t="str">
        <f>""</f>
        <v/>
      </c>
      <c r="AM236" t="str">
        <f>""</f>
        <v/>
      </c>
      <c r="AN236" t="str">
        <f>""</f>
        <v/>
      </c>
      <c r="AO236" t="str">
        <f>""</f>
        <v/>
      </c>
      <c r="AP236" t="str">
        <f>""</f>
        <v/>
      </c>
      <c r="AQ236" t="str">
        <f>""</f>
        <v/>
      </c>
      <c r="AR236" t="str">
        <f>""</f>
        <v/>
      </c>
      <c r="AS236" t="str">
        <f>""</f>
        <v/>
      </c>
      <c r="AT236" t="str">
        <f>""</f>
        <v/>
      </c>
      <c r="AU236" t="str">
        <f>""</f>
        <v/>
      </c>
      <c r="AV236" t="str">
        <f>""</f>
        <v/>
      </c>
      <c r="AW236" t="str">
        <f>""</f>
        <v/>
      </c>
      <c r="AX236" t="str">
        <f>""</f>
        <v/>
      </c>
      <c r="AY236" t="str">
        <f>""</f>
        <v/>
      </c>
      <c r="AZ236" t="str">
        <f>"[0.040]"</f>
        <v>[0.040]</v>
      </c>
      <c r="BA236" t="str">
        <f>""</f>
        <v/>
      </c>
    </row>
    <row r="237" spans="2:53" x14ac:dyDescent="0.2">
      <c r="B237" t="str">
        <f>"Interaction"</f>
        <v>Interaction</v>
      </c>
      <c r="C237" t="str">
        <f>""</f>
        <v/>
      </c>
      <c r="D237" t="str">
        <f>""</f>
        <v/>
      </c>
      <c r="E237" t="str">
        <f>""</f>
        <v/>
      </c>
      <c r="F237" t="str">
        <f>""</f>
        <v/>
      </c>
      <c r="G237" t="str">
        <f>""</f>
        <v/>
      </c>
      <c r="H237" t="str">
        <f>""</f>
        <v/>
      </c>
      <c r="I237" t="str">
        <f>""</f>
        <v/>
      </c>
      <c r="J237" t="str">
        <f>""</f>
        <v/>
      </c>
      <c r="K237" t="str">
        <f>""</f>
        <v/>
      </c>
      <c r="L237" t="str">
        <f>""</f>
        <v/>
      </c>
      <c r="M237" t="str">
        <f>""</f>
        <v/>
      </c>
      <c r="N237" t="str">
        <f>""</f>
        <v/>
      </c>
      <c r="O237" t="str">
        <f>""</f>
        <v/>
      </c>
      <c r="P237" t="str">
        <f>""</f>
        <v/>
      </c>
      <c r="Q237" t="str">
        <f>""</f>
        <v/>
      </c>
      <c r="R237" t="str">
        <f>""</f>
        <v/>
      </c>
      <c r="S237" t="str">
        <f>""</f>
        <v/>
      </c>
      <c r="T237" t="str">
        <f>""</f>
        <v/>
      </c>
      <c r="U237" t="str">
        <f>""</f>
        <v/>
      </c>
      <c r="V237" t="str">
        <f>""</f>
        <v/>
      </c>
      <c r="W237" t="str">
        <f>""</f>
        <v/>
      </c>
      <c r="X237" t="str">
        <f>""</f>
        <v/>
      </c>
      <c r="Y237" t="str">
        <f>""</f>
        <v/>
      </c>
      <c r="Z237" t="str">
        <f>""</f>
        <v/>
      </c>
      <c r="AA237" t="str">
        <f>""</f>
        <v/>
      </c>
      <c r="AB237" t="str">
        <f>""</f>
        <v/>
      </c>
      <c r="AC237" t="str">
        <f>""</f>
        <v/>
      </c>
      <c r="AD237" t="str">
        <f>""</f>
        <v/>
      </c>
      <c r="AE237" t="str">
        <f>""</f>
        <v/>
      </c>
      <c r="AF237" t="str">
        <f>""</f>
        <v/>
      </c>
      <c r="AG237" t="str">
        <f>""</f>
        <v/>
      </c>
      <c r="AH237" t="str">
        <f>""</f>
        <v/>
      </c>
      <c r="AI237" t="str">
        <f>""</f>
        <v/>
      </c>
      <c r="AJ237" t="str">
        <f>""</f>
        <v/>
      </c>
      <c r="AK237" t="str">
        <f>""</f>
        <v/>
      </c>
      <c r="AL237" t="str">
        <f>""</f>
        <v/>
      </c>
      <c r="AM237" t="str">
        <f>""</f>
        <v/>
      </c>
      <c r="AN237" t="str">
        <f>""</f>
        <v/>
      </c>
      <c r="AO237" t="str">
        <f>""</f>
        <v/>
      </c>
      <c r="AP237" t="str">
        <f>""</f>
        <v/>
      </c>
      <c r="AQ237" t="str">
        <f>""</f>
        <v/>
      </c>
      <c r="AR237" t="str">
        <f>""</f>
        <v/>
      </c>
      <c r="AS237" t="str">
        <f>""</f>
        <v/>
      </c>
      <c r="AT237" t="str">
        <f>""</f>
        <v/>
      </c>
      <c r="AU237" t="str">
        <f>""</f>
        <v/>
      </c>
      <c r="AV237" t="str">
        <f>""</f>
        <v/>
      </c>
      <c r="AW237" t="str">
        <f>""</f>
        <v/>
      </c>
      <c r="AX237" t="str">
        <f>""</f>
        <v/>
      </c>
      <c r="AY237" t="str">
        <f>""</f>
        <v/>
      </c>
      <c r="AZ237" t="str">
        <f>"0.034"</f>
        <v>0.034</v>
      </c>
      <c r="BA237" t="str">
        <f>""</f>
        <v/>
      </c>
    </row>
    <row r="238" spans="2:53" x14ac:dyDescent="0.2">
      <c r="B238" t="str">
        <f>""</f>
        <v/>
      </c>
      <c r="C238" t="str">
        <f>""</f>
        <v/>
      </c>
      <c r="D238" t="str">
        <f>""</f>
        <v/>
      </c>
      <c r="E238" t="str">
        <f>""</f>
        <v/>
      </c>
      <c r="F238" t="str">
        <f>""</f>
        <v/>
      </c>
      <c r="G238" t="str">
        <f>""</f>
        <v/>
      </c>
      <c r="H238" t="str">
        <f>""</f>
        <v/>
      </c>
      <c r="I238" t="str">
        <f>""</f>
        <v/>
      </c>
      <c r="J238" t="str">
        <f>""</f>
        <v/>
      </c>
      <c r="K238" t="str">
        <f>""</f>
        <v/>
      </c>
      <c r="L238" t="str">
        <f>""</f>
        <v/>
      </c>
      <c r="M238" t="str">
        <f>""</f>
        <v/>
      </c>
      <c r="N238" t="str">
        <f>""</f>
        <v/>
      </c>
      <c r="O238" t="str">
        <f>""</f>
        <v/>
      </c>
      <c r="P238" t="str">
        <f>""</f>
        <v/>
      </c>
      <c r="Q238" t="str">
        <f>""</f>
        <v/>
      </c>
      <c r="R238" t="str">
        <f>""</f>
        <v/>
      </c>
      <c r="S238" t="str">
        <f>""</f>
        <v/>
      </c>
      <c r="T238" t="str">
        <f>""</f>
        <v/>
      </c>
      <c r="U238" t="str">
        <f>""</f>
        <v/>
      </c>
      <c r="V238" t="str">
        <f>""</f>
        <v/>
      </c>
      <c r="W238" t="str">
        <f>""</f>
        <v/>
      </c>
      <c r="X238" t="str">
        <f>""</f>
        <v/>
      </c>
      <c r="Y238" t="str">
        <f>""</f>
        <v/>
      </c>
      <c r="Z238" t="str">
        <f>""</f>
        <v/>
      </c>
      <c r="AA238" t="str">
        <f>""</f>
        <v/>
      </c>
      <c r="AB238" t="str">
        <f>""</f>
        <v/>
      </c>
      <c r="AC238" t="str">
        <f>""</f>
        <v/>
      </c>
      <c r="AD238" t="str">
        <f>""</f>
        <v/>
      </c>
      <c r="AE238" t="str">
        <f>""</f>
        <v/>
      </c>
      <c r="AF238" t="str">
        <f>""</f>
        <v/>
      </c>
      <c r="AG238" t="str">
        <f>""</f>
        <v/>
      </c>
      <c r="AH238" t="str">
        <f>""</f>
        <v/>
      </c>
      <c r="AI238" t="str">
        <f>""</f>
        <v/>
      </c>
      <c r="AJ238" t="str">
        <f>""</f>
        <v/>
      </c>
      <c r="AK238" t="str">
        <f>""</f>
        <v/>
      </c>
      <c r="AL238" t="str">
        <f>""</f>
        <v/>
      </c>
      <c r="AM238" t="str">
        <f>""</f>
        <v/>
      </c>
      <c r="AN238" t="str">
        <f>""</f>
        <v/>
      </c>
      <c r="AO238" t="str">
        <f>""</f>
        <v/>
      </c>
      <c r="AP238" t="str">
        <f>""</f>
        <v/>
      </c>
      <c r="AQ238" t="str">
        <f>""</f>
        <v/>
      </c>
      <c r="AR238" t="str">
        <f>""</f>
        <v/>
      </c>
      <c r="AS238" t="str">
        <f>""</f>
        <v/>
      </c>
      <c r="AT238" t="str">
        <f>""</f>
        <v/>
      </c>
      <c r="AU238" t="str">
        <f>""</f>
        <v/>
      </c>
      <c r="AV238" t="str">
        <f>""</f>
        <v/>
      </c>
      <c r="AW238" t="str">
        <f>""</f>
        <v/>
      </c>
      <c r="AX238" t="str">
        <f>""</f>
        <v/>
      </c>
      <c r="AY238" t="str">
        <f>""</f>
        <v/>
      </c>
      <c r="AZ238" t="str">
        <f>"[0.038]"</f>
        <v>[0.038]</v>
      </c>
      <c r="BA238" t="str">
        <f>""</f>
        <v/>
      </c>
    </row>
    <row r="239" spans="2:53" x14ac:dyDescent="0.2">
      <c r="B239" t="str">
        <f>"Share of household members who left household 1998-2007"</f>
        <v>Share of household members who left household 1998-2007</v>
      </c>
      <c r="C239" t="str">
        <f>""</f>
        <v/>
      </c>
      <c r="D239" t="str">
        <f>""</f>
        <v/>
      </c>
      <c r="E239" t="str">
        <f>""</f>
        <v/>
      </c>
      <c r="F239" t="str">
        <f>""</f>
        <v/>
      </c>
      <c r="G239" t="str">
        <f>""</f>
        <v/>
      </c>
      <c r="H239" t="str">
        <f>""</f>
        <v/>
      </c>
      <c r="I239" t="str">
        <f>""</f>
        <v/>
      </c>
      <c r="J239" t="str">
        <f>""</f>
        <v/>
      </c>
      <c r="K239" t="str">
        <f>""</f>
        <v/>
      </c>
      <c r="L239" t="str">
        <f>""</f>
        <v/>
      </c>
      <c r="M239" t="str">
        <f>""</f>
        <v/>
      </c>
      <c r="N239" t="str">
        <f>""</f>
        <v/>
      </c>
      <c r="O239" t="str">
        <f>""</f>
        <v/>
      </c>
      <c r="P239" t="str">
        <f>""</f>
        <v/>
      </c>
      <c r="Q239" t="str">
        <f>""</f>
        <v/>
      </c>
      <c r="R239" t="str">
        <f>""</f>
        <v/>
      </c>
      <c r="S239" t="str">
        <f>""</f>
        <v/>
      </c>
      <c r="T239" t="str">
        <f>""</f>
        <v/>
      </c>
      <c r="U239" t="str">
        <f>""</f>
        <v/>
      </c>
      <c r="V239" t="str">
        <f>""</f>
        <v/>
      </c>
      <c r="W239" t="str">
        <f>""</f>
        <v/>
      </c>
      <c r="X239" t="str">
        <f>""</f>
        <v/>
      </c>
      <c r="Y239" t="str">
        <f>""</f>
        <v/>
      </c>
      <c r="Z239" t="str">
        <f>""</f>
        <v/>
      </c>
      <c r="AA239" t="str">
        <f>""</f>
        <v/>
      </c>
      <c r="AB239" t="str">
        <f>""</f>
        <v/>
      </c>
      <c r="AC239" t="str">
        <f>""</f>
        <v/>
      </c>
      <c r="AD239" t="str">
        <f>""</f>
        <v/>
      </c>
      <c r="AE239" t="str">
        <f>""</f>
        <v/>
      </c>
      <c r="AF239" t="str">
        <f>""</f>
        <v/>
      </c>
      <c r="AG239" t="str">
        <f>""</f>
        <v/>
      </c>
      <c r="AH239" t="str">
        <f>""</f>
        <v/>
      </c>
      <c r="AI239" t="str">
        <f>""</f>
        <v/>
      </c>
      <c r="AJ239" t="str">
        <f>""</f>
        <v/>
      </c>
      <c r="AK239" t="str">
        <f>""</f>
        <v/>
      </c>
      <c r="AL239" t="str">
        <f>""</f>
        <v/>
      </c>
      <c r="AM239" t="str">
        <f>""</f>
        <v/>
      </c>
      <c r="AN239" t="str">
        <f>""</f>
        <v/>
      </c>
      <c r="AO239" t="str">
        <f>""</f>
        <v/>
      </c>
      <c r="AP239" t="str">
        <f>""</f>
        <v/>
      </c>
      <c r="AQ239" t="str">
        <f>""</f>
        <v/>
      </c>
      <c r="AR239" t="str">
        <f>""</f>
        <v/>
      </c>
      <c r="AS239" t="str">
        <f>""</f>
        <v/>
      </c>
      <c r="AT239" t="str">
        <f>""</f>
        <v/>
      </c>
      <c r="AU239" t="str">
        <f>""</f>
        <v/>
      </c>
      <c r="AV239" t="str">
        <f>""</f>
        <v/>
      </c>
      <c r="AW239" t="str">
        <f>""</f>
        <v/>
      </c>
      <c r="AX239" t="str">
        <f>""</f>
        <v/>
      </c>
      <c r="AY239" t="str">
        <f>""</f>
        <v/>
      </c>
      <c r="AZ239" t="str">
        <f>""</f>
        <v/>
      </c>
      <c r="BA239" t="str">
        <f>"-0.122"</f>
        <v>-0.122</v>
      </c>
    </row>
    <row r="240" spans="2:53" x14ac:dyDescent="0.2">
      <c r="B240" t="str">
        <f>""</f>
        <v/>
      </c>
      <c r="C240" t="str">
        <f>""</f>
        <v/>
      </c>
      <c r="D240" t="str">
        <f>""</f>
        <v/>
      </c>
      <c r="E240" t="str">
        <f>""</f>
        <v/>
      </c>
      <c r="F240" t="str">
        <f>""</f>
        <v/>
      </c>
      <c r="G240" t="str">
        <f>""</f>
        <v/>
      </c>
      <c r="H240" t="str">
        <f>""</f>
        <v/>
      </c>
      <c r="I240" t="str">
        <f>""</f>
        <v/>
      </c>
      <c r="J240" t="str">
        <f>""</f>
        <v/>
      </c>
      <c r="K240" t="str">
        <f>""</f>
        <v/>
      </c>
      <c r="L240" t="str">
        <f>""</f>
        <v/>
      </c>
      <c r="M240" t="str">
        <f>""</f>
        <v/>
      </c>
      <c r="N240" t="str">
        <f>""</f>
        <v/>
      </c>
      <c r="O240" t="str">
        <f>""</f>
        <v/>
      </c>
      <c r="P240" t="str">
        <f>""</f>
        <v/>
      </c>
      <c r="Q240" t="str">
        <f>""</f>
        <v/>
      </c>
      <c r="R240" t="str">
        <f>""</f>
        <v/>
      </c>
      <c r="S240" t="str">
        <f>""</f>
        <v/>
      </c>
      <c r="T240" t="str">
        <f>""</f>
        <v/>
      </c>
      <c r="U240" t="str">
        <f>""</f>
        <v/>
      </c>
      <c r="V240" t="str">
        <f>""</f>
        <v/>
      </c>
      <c r="W240" t="str">
        <f>""</f>
        <v/>
      </c>
      <c r="X240" t="str">
        <f>""</f>
        <v/>
      </c>
      <c r="Y240" t="str">
        <f>""</f>
        <v/>
      </c>
      <c r="Z240" t="str">
        <f>""</f>
        <v/>
      </c>
      <c r="AA240" t="str">
        <f>""</f>
        <v/>
      </c>
      <c r="AB240" t="str">
        <f>""</f>
        <v/>
      </c>
      <c r="AC240" t="str">
        <f>""</f>
        <v/>
      </c>
      <c r="AD240" t="str">
        <f>""</f>
        <v/>
      </c>
      <c r="AE240" t="str">
        <f>""</f>
        <v/>
      </c>
      <c r="AF240" t="str">
        <f>""</f>
        <v/>
      </c>
      <c r="AG240" t="str">
        <f>""</f>
        <v/>
      </c>
      <c r="AH240" t="str">
        <f>""</f>
        <v/>
      </c>
      <c r="AI240" t="str">
        <f>""</f>
        <v/>
      </c>
      <c r="AJ240" t="str">
        <f>""</f>
        <v/>
      </c>
      <c r="AK240" t="str">
        <f>""</f>
        <v/>
      </c>
      <c r="AL240" t="str">
        <f>""</f>
        <v/>
      </c>
      <c r="AM240" t="str">
        <f>""</f>
        <v/>
      </c>
      <c r="AN240" t="str">
        <f>""</f>
        <v/>
      </c>
      <c r="AO240" t="str">
        <f>""</f>
        <v/>
      </c>
      <c r="AP240" t="str">
        <f>""</f>
        <v/>
      </c>
      <c r="AQ240" t="str">
        <f>""</f>
        <v/>
      </c>
      <c r="AR240" t="str">
        <f>""</f>
        <v/>
      </c>
      <c r="AS240" t="str">
        <f>""</f>
        <v/>
      </c>
      <c r="AT240" t="str">
        <f>""</f>
        <v/>
      </c>
      <c r="AU240" t="str">
        <f>""</f>
        <v/>
      </c>
      <c r="AV240" t="str">
        <f>""</f>
        <v/>
      </c>
      <c r="AW240" t="str">
        <f>""</f>
        <v/>
      </c>
      <c r="AX240" t="str">
        <f>""</f>
        <v/>
      </c>
      <c r="AY240" t="str">
        <f>""</f>
        <v/>
      </c>
      <c r="AZ240" t="str">
        <f>""</f>
        <v/>
      </c>
      <c r="BA240" t="str">
        <f>"[0.133]"</f>
        <v>[0.133]</v>
      </c>
    </row>
    <row r="241" spans="2:53" x14ac:dyDescent="0.2">
      <c r="B241" t="str">
        <f>"Interaction"</f>
        <v>Interaction</v>
      </c>
      <c r="C241" t="str">
        <f>""</f>
        <v/>
      </c>
      <c r="D241" t="str">
        <f>""</f>
        <v/>
      </c>
      <c r="E241" t="str">
        <f>""</f>
        <v/>
      </c>
      <c r="F241" t="str">
        <f>""</f>
        <v/>
      </c>
      <c r="G241" t="str">
        <f>""</f>
        <v/>
      </c>
      <c r="H241" t="str">
        <f>""</f>
        <v/>
      </c>
      <c r="I241" t="str">
        <f>""</f>
        <v/>
      </c>
      <c r="J241" t="str">
        <f>""</f>
        <v/>
      </c>
      <c r="K241" t="str">
        <f>""</f>
        <v/>
      </c>
      <c r="L241" t="str">
        <f>""</f>
        <v/>
      </c>
      <c r="M241" t="str">
        <f>""</f>
        <v/>
      </c>
      <c r="N241" t="str">
        <f>""</f>
        <v/>
      </c>
      <c r="O241" t="str">
        <f>""</f>
        <v/>
      </c>
      <c r="P241" t="str">
        <f>""</f>
        <v/>
      </c>
      <c r="Q241" t="str">
        <f>""</f>
        <v/>
      </c>
      <c r="R241" t="str">
        <f>""</f>
        <v/>
      </c>
      <c r="S241" t="str">
        <f>""</f>
        <v/>
      </c>
      <c r="T241" t="str">
        <f>""</f>
        <v/>
      </c>
      <c r="U241" t="str">
        <f>""</f>
        <v/>
      </c>
      <c r="V241" t="str">
        <f>""</f>
        <v/>
      </c>
      <c r="W241" t="str">
        <f>""</f>
        <v/>
      </c>
      <c r="X241" t="str">
        <f>""</f>
        <v/>
      </c>
      <c r="Y241" t="str">
        <f>""</f>
        <v/>
      </c>
      <c r="Z241" t="str">
        <f>""</f>
        <v/>
      </c>
      <c r="AA241" t="str">
        <f>""</f>
        <v/>
      </c>
      <c r="AB241" t="str">
        <f>""</f>
        <v/>
      </c>
      <c r="AC241" t="str">
        <f>""</f>
        <v/>
      </c>
      <c r="AD241" t="str">
        <f>""</f>
        <v/>
      </c>
      <c r="AE241" t="str">
        <f>""</f>
        <v/>
      </c>
      <c r="AF241" t="str">
        <f>""</f>
        <v/>
      </c>
      <c r="AG241" t="str">
        <f>""</f>
        <v/>
      </c>
      <c r="AH241" t="str">
        <f>""</f>
        <v/>
      </c>
      <c r="AI241" t="str">
        <f>""</f>
        <v/>
      </c>
      <c r="AJ241" t="str">
        <f>""</f>
        <v/>
      </c>
      <c r="AK241" t="str">
        <f>""</f>
        <v/>
      </c>
      <c r="AL241" t="str">
        <f>""</f>
        <v/>
      </c>
      <c r="AM241" t="str">
        <f>""</f>
        <v/>
      </c>
      <c r="AN241" t="str">
        <f>""</f>
        <v/>
      </c>
      <c r="AO241" t="str">
        <f>""</f>
        <v/>
      </c>
      <c r="AP241" t="str">
        <f>""</f>
        <v/>
      </c>
      <c r="AQ241" t="str">
        <f>""</f>
        <v/>
      </c>
      <c r="AR241" t="str">
        <f>""</f>
        <v/>
      </c>
      <c r="AS241" t="str">
        <f>""</f>
        <v/>
      </c>
      <c r="AT241" t="str">
        <f>""</f>
        <v/>
      </c>
      <c r="AU241" t="str">
        <f>""</f>
        <v/>
      </c>
      <c r="AV241" t="str">
        <f>""</f>
        <v/>
      </c>
      <c r="AW241" t="str">
        <f>""</f>
        <v/>
      </c>
      <c r="AX241" t="str">
        <f>""</f>
        <v/>
      </c>
      <c r="AY241" t="str">
        <f>""</f>
        <v/>
      </c>
      <c r="AZ241" t="str">
        <f>""</f>
        <v/>
      </c>
      <c r="BA241" t="str">
        <f>"0.056"</f>
        <v>0.056</v>
      </c>
    </row>
    <row r="242" spans="2:53" x14ac:dyDescent="0.2">
      <c r="B242" t="str">
        <f>""</f>
        <v/>
      </c>
      <c r="C242" t="str">
        <f>""</f>
        <v/>
      </c>
      <c r="D242" t="str">
        <f>""</f>
        <v/>
      </c>
      <c r="E242" t="str">
        <f>""</f>
        <v/>
      </c>
      <c r="F242" t="str">
        <f>""</f>
        <v/>
      </c>
      <c r="G242" t="str">
        <f>""</f>
        <v/>
      </c>
      <c r="H242" t="str">
        <f>""</f>
        <v/>
      </c>
      <c r="I242" t="str">
        <f>""</f>
        <v/>
      </c>
      <c r="J242" t="str">
        <f>""</f>
        <v/>
      </c>
      <c r="K242" t="str">
        <f>""</f>
        <v/>
      </c>
      <c r="L242" t="str">
        <f>""</f>
        <v/>
      </c>
      <c r="M242" t="str">
        <f>""</f>
        <v/>
      </c>
      <c r="N242" t="str">
        <f>""</f>
        <v/>
      </c>
      <c r="O242" t="str">
        <f>""</f>
        <v/>
      </c>
      <c r="P242" t="str">
        <f>""</f>
        <v/>
      </c>
      <c r="Q242" t="str">
        <f>""</f>
        <v/>
      </c>
      <c r="R242" t="str">
        <f>""</f>
        <v/>
      </c>
      <c r="S242" t="str">
        <f>""</f>
        <v/>
      </c>
      <c r="T242" t="str">
        <f>""</f>
        <v/>
      </c>
      <c r="U242" t="str">
        <f>""</f>
        <v/>
      </c>
      <c r="V242" t="str">
        <f>""</f>
        <v/>
      </c>
      <c r="W242" t="str">
        <f>""</f>
        <v/>
      </c>
      <c r="X242" t="str">
        <f>""</f>
        <v/>
      </c>
      <c r="Y242" t="str">
        <f>""</f>
        <v/>
      </c>
      <c r="Z242" t="str">
        <f>""</f>
        <v/>
      </c>
      <c r="AA242" t="str">
        <f>""</f>
        <v/>
      </c>
      <c r="AB242" t="str">
        <f>""</f>
        <v/>
      </c>
      <c r="AC242" t="str">
        <f>""</f>
        <v/>
      </c>
      <c r="AD242" t="str">
        <f>""</f>
        <v/>
      </c>
      <c r="AE242" t="str">
        <f>""</f>
        <v/>
      </c>
      <c r="AF242" t="str">
        <f>""</f>
        <v/>
      </c>
      <c r="AG242" t="str">
        <f>""</f>
        <v/>
      </c>
      <c r="AH242" t="str">
        <f>""</f>
        <v/>
      </c>
      <c r="AI242" t="str">
        <f>""</f>
        <v/>
      </c>
      <c r="AJ242" t="str">
        <f>""</f>
        <v/>
      </c>
      <c r="AK242" t="str">
        <f>""</f>
        <v/>
      </c>
      <c r="AL242" t="str">
        <f>""</f>
        <v/>
      </c>
      <c r="AM242" t="str">
        <f>""</f>
        <v/>
      </c>
      <c r="AN242" t="str">
        <f>""</f>
        <v/>
      </c>
      <c r="AO242" t="str">
        <f>""</f>
        <v/>
      </c>
      <c r="AP242" t="str">
        <f>""</f>
        <v/>
      </c>
      <c r="AQ242" t="str">
        <f>""</f>
        <v/>
      </c>
      <c r="AR242" t="str">
        <f>""</f>
        <v/>
      </c>
      <c r="AS242" t="str">
        <f>""</f>
        <v/>
      </c>
      <c r="AT242" t="str">
        <f>""</f>
        <v/>
      </c>
      <c r="AU242" t="str">
        <f>""</f>
        <v/>
      </c>
      <c r="AV242" t="str">
        <f>""</f>
        <v/>
      </c>
      <c r="AW242" t="str">
        <f>""</f>
        <v/>
      </c>
      <c r="AX242" t="str">
        <f>""</f>
        <v/>
      </c>
      <c r="AY242" t="str">
        <f>""</f>
        <v/>
      </c>
      <c r="AZ242" t="str">
        <f>""</f>
        <v/>
      </c>
      <c r="BA242" t="str">
        <f>"[0.102]"</f>
        <v>[0.102]</v>
      </c>
    </row>
    <row r="243" spans="2:53" x14ac:dyDescent="0.2">
      <c r="B243" s="15" t="str">
        <f>"N"</f>
        <v>N</v>
      </c>
      <c r="C243" s="21" t="str">
        <f t="shared" ref="C243:K243" si="0">"272"</f>
        <v>272</v>
      </c>
      <c r="D243" s="21" t="str">
        <f t="shared" si="0"/>
        <v>272</v>
      </c>
      <c r="E243" s="21" t="str">
        <f t="shared" si="0"/>
        <v>272</v>
      </c>
      <c r="F243" s="21" t="str">
        <f t="shared" si="0"/>
        <v>272</v>
      </c>
      <c r="G243" s="21" t="str">
        <f t="shared" si="0"/>
        <v>272</v>
      </c>
      <c r="H243" s="21" t="str">
        <f t="shared" si="0"/>
        <v>272</v>
      </c>
      <c r="I243" s="21" t="str">
        <f t="shared" si="0"/>
        <v>272</v>
      </c>
      <c r="J243" s="21" t="str">
        <f t="shared" si="0"/>
        <v>272</v>
      </c>
      <c r="K243" s="21" t="str">
        <f t="shared" si="0"/>
        <v>272</v>
      </c>
      <c r="L243" s="21" t="str">
        <f>"266"</f>
        <v>266</v>
      </c>
      <c r="M243" s="21" t="str">
        <f>"266"</f>
        <v>266</v>
      </c>
      <c r="N243" s="21" t="str">
        <f>"266"</f>
        <v>266</v>
      </c>
      <c r="O243" s="21" t="str">
        <f t="shared" ref="O243:AF243" si="1">"272"</f>
        <v>272</v>
      </c>
      <c r="P243" s="21" t="str">
        <f t="shared" si="1"/>
        <v>272</v>
      </c>
      <c r="Q243" s="21" t="str">
        <f t="shared" si="1"/>
        <v>272</v>
      </c>
      <c r="R243" s="21" t="str">
        <f t="shared" si="1"/>
        <v>272</v>
      </c>
      <c r="S243" s="21" t="str">
        <f t="shared" si="1"/>
        <v>272</v>
      </c>
      <c r="T243" s="21" t="str">
        <f t="shared" si="1"/>
        <v>272</v>
      </c>
      <c r="U243" s="21" t="str">
        <f t="shared" si="1"/>
        <v>272</v>
      </c>
      <c r="V243" s="21" t="str">
        <f t="shared" si="1"/>
        <v>272</v>
      </c>
      <c r="W243" s="21" t="str">
        <f t="shared" si="1"/>
        <v>272</v>
      </c>
      <c r="X243" s="21" t="str">
        <f t="shared" si="1"/>
        <v>272</v>
      </c>
      <c r="Y243" s="21" t="str">
        <f t="shared" si="1"/>
        <v>272</v>
      </c>
      <c r="Z243" s="21" t="str">
        <f t="shared" si="1"/>
        <v>272</v>
      </c>
      <c r="AA243" s="21" t="str">
        <f t="shared" si="1"/>
        <v>272</v>
      </c>
      <c r="AB243" s="21" t="str">
        <f t="shared" si="1"/>
        <v>272</v>
      </c>
      <c r="AC243" s="21" t="str">
        <f t="shared" si="1"/>
        <v>272</v>
      </c>
      <c r="AD243" s="21" t="str">
        <f t="shared" si="1"/>
        <v>272</v>
      </c>
      <c r="AE243" s="21" t="str">
        <f t="shared" si="1"/>
        <v>272</v>
      </c>
      <c r="AF243" s="21" t="str">
        <f t="shared" si="1"/>
        <v>272</v>
      </c>
      <c r="AG243" s="21" t="str">
        <f>"266"</f>
        <v>266</v>
      </c>
      <c r="AH243" s="21" t="str">
        <f>"266"</f>
        <v>266</v>
      </c>
      <c r="AI243" s="21" t="str">
        <f>"266"</f>
        <v>266</v>
      </c>
      <c r="AJ243" s="21" t="str">
        <f t="shared" ref="AJ243:BA243" si="2">"272"</f>
        <v>272</v>
      </c>
      <c r="AK243" s="21" t="str">
        <f t="shared" si="2"/>
        <v>272</v>
      </c>
      <c r="AL243" s="21" t="str">
        <f t="shared" si="2"/>
        <v>272</v>
      </c>
      <c r="AM243" s="21" t="str">
        <f t="shared" si="2"/>
        <v>272</v>
      </c>
      <c r="AN243" s="21" t="str">
        <f t="shared" si="2"/>
        <v>272</v>
      </c>
      <c r="AO243" s="21" t="str">
        <f t="shared" si="2"/>
        <v>272</v>
      </c>
      <c r="AP243" s="21" t="str">
        <f t="shared" si="2"/>
        <v>272</v>
      </c>
      <c r="AQ243" s="21" t="str">
        <f t="shared" si="2"/>
        <v>272</v>
      </c>
      <c r="AR243" s="21" t="str">
        <f t="shared" si="2"/>
        <v>272</v>
      </c>
      <c r="AS243" s="21" t="str">
        <f t="shared" si="2"/>
        <v>272</v>
      </c>
      <c r="AT243" s="21" t="str">
        <f t="shared" si="2"/>
        <v>272</v>
      </c>
      <c r="AU243" s="21" t="str">
        <f t="shared" si="2"/>
        <v>272</v>
      </c>
      <c r="AV243" s="21" t="str">
        <f t="shared" si="2"/>
        <v>272</v>
      </c>
      <c r="AW243" s="21" t="str">
        <f t="shared" si="2"/>
        <v>272</v>
      </c>
      <c r="AX243" s="21" t="str">
        <f t="shared" si="2"/>
        <v>272</v>
      </c>
      <c r="AY243" s="21" t="str">
        <f t="shared" si="2"/>
        <v>272</v>
      </c>
      <c r="AZ243" s="21" t="str">
        <f t="shared" si="2"/>
        <v>272</v>
      </c>
      <c r="BA243" s="21" t="str">
        <f t="shared" si="2"/>
        <v>272</v>
      </c>
    </row>
    <row r="244" spans="2:53" x14ac:dyDescent="0.2">
      <c r="B244" s="14" t="s">
        <v>6</v>
      </c>
      <c r="C244" s="22" t="str">
        <f t="shared" ref="C244:BA244" si="3">"0.279"</f>
        <v>0.279</v>
      </c>
      <c r="D244" s="22" t="str">
        <f t="shared" si="3"/>
        <v>0.279</v>
      </c>
      <c r="E244" s="22" t="str">
        <f t="shared" si="3"/>
        <v>0.279</v>
      </c>
      <c r="F244" s="22" t="str">
        <f t="shared" si="3"/>
        <v>0.279</v>
      </c>
      <c r="G244" s="22" t="str">
        <f t="shared" si="3"/>
        <v>0.279</v>
      </c>
      <c r="H244" s="22" t="str">
        <f t="shared" si="3"/>
        <v>0.279</v>
      </c>
      <c r="I244" s="22" t="str">
        <f t="shared" si="3"/>
        <v>0.279</v>
      </c>
      <c r="J244" s="22" t="str">
        <f t="shared" si="3"/>
        <v>0.279</v>
      </c>
      <c r="K244" s="22" t="str">
        <f t="shared" si="3"/>
        <v>0.279</v>
      </c>
      <c r="L244" s="22" t="str">
        <f t="shared" si="3"/>
        <v>0.279</v>
      </c>
      <c r="M244" s="22" t="str">
        <f t="shared" si="3"/>
        <v>0.279</v>
      </c>
      <c r="N244" s="22" t="str">
        <f t="shared" si="3"/>
        <v>0.279</v>
      </c>
      <c r="O244" s="22" t="str">
        <f t="shared" si="3"/>
        <v>0.279</v>
      </c>
      <c r="P244" s="22" t="str">
        <f t="shared" si="3"/>
        <v>0.279</v>
      </c>
      <c r="Q244" s="22" t="str">
        <f t="shared" si="3"/>
        <v>0.279</v>
      </c>
      <c r="R244" s="22" t="str">
        <f t="shared" si="3"/>
        <v>0.279</v>
      </c>
      <c r="S244" s="22" t="str">
        <f t="shared" si="3"/>
        <v>0.279</v>
      </c>
      <c r="T244" s="22" t="str">
        <f t="shared" si="3"/>
        <v>0.279</v>
      </c>
      <c r="U244" s="22" t="str">
        <f t="shared" si="3"/>
        <v>0.279</v>
      </c>
      <c r="V244" s="22" t="str">
        <f t="shared" si="3"/>
        <v>0.279</v>
      </c>
      <c r="W244" s="22" t="str">
        <f t="shared" si="3"/>
        <v>0.279</v>
      </c>
      <c r="X244" s="22" t="str">
        <f t="shared" si="3"/>
        <v>0.279</v>
      </c>
      <c r="Y244" s="22" t="str">
        <f t="shared" si="3"/>
        <v>0.279</v>
      </c>
      <c r="Z244" s="22" t="str">
        <f t="shared" si="3"/>
        <v>0.279</v>
      </c>
      <c r="AA244" s="22" t="str">
        <f t="shared" si="3"/>
        <v>0.279</v>
      </c>
      <c r="AB244" s="22" t="str">
        <f t="shared" si="3"/>
        <v>0.279</v>
      </c>
      <c r="AC244" s="22" t="str">
        <f t="shared" si="3"/>
        <v>0.279</v>
      </c>
      <c r="AD244" s="22" t="str">
        <f t="shared" si="3"/>
        <v>0.279</v>
      </c>
      <c r="AE244" s="22" t="str">
        <f t="shared" si="3"/>
        <v>0.279</v>
      </c>
      <c r="AF244" s="22" t="str">
        <f t="shared" si="3"/>
        <v>0.279</v>
      </c>
      <c r="AG244" s="22" t="str">
        <f t="shared" si="3"/>
        <v>0.279</v>
      </c>
      <c r="AH244" s="22" t="str">
        <f t="shared" si="3"/>
        <v>0.279</v>
      </c>
      <c r="AI244" s="22" t="str">
        <f t="shared" si="3"/>
        <v>0.279</v>
      </c>
      <c r="AJ244" s="22" t="str">
        <f t="shared" si="3"/>
        <v>0.279</v>
      </c>
      <c r="AK244" s="22" t="str">
        <f t="shared" si="3"/>
        <v>0.279</v>
      </c>
      <c r="AL244" s="22" t="str">
        <f t="shared" si="3"/>
        <v>0.279</v>
      </c>
      <c r="AM244" s="22" t="str">
        <f t="shared" si="3"/>
        <v>0.279</v>
      </c>
      <c r="AN244" s="22" t="str">
        <f t="shared" si="3"/>
        <v>0.279</v>
      </c>
      <c r="AO244" s="22" t="str">
        <f t="shared" si="3"/>
        <v>0.279</v>
      </c>
      <c r="AP244" s="22" t="str">
        <f t="shared" si="3"/>
        <v>0.279</v>
      </c>
      <c r="AQ244" s="22" t="str">
        <f t="shared" si="3"/>
        <v>0.279</v>
      </c>
      <c r="AR244" s="22" t="str">
        <f t="shared" si="3"/>
        <v>0.279</v>
      </c>
      <c r="AS244" s="22" t="str">
        <f t="shared" si="3"/>
        <v>0.279</v>
      </c>
      <c r="AT244" s="22" t="str">
        <f t="shared" si="3"/>
        <v>0.279</v>
      </c>
      <c r="AU244" s="22" t="str">
        <f t="shared" si="3"/>
        <v>0.279</v>
      </c>
      <c r="AV244" s="22" t="str">
        <f t="shared" si="3"/>
        <v>0.279</v>
      </c>
      <c r="AW244" s="22" t="str">
        <f t="shared" si="3"/>
        <v>0.279</v>
      </c>
      <c r="AX244" s="22" t="str">
        <f t="shared" si="3"/>
        <v>0.279</v>
      </c>
      <c r="AY244" s="22" t="str">
        <f t="shared" si="3"/>
        <v>0.279</v>
      </c>
      <c r="AZ244" s="22" t="str">
        <f t="shared" si="3"/>
        <v>0.279</v>
      </c>
      <c r="BA244" s="22" t="str">
        <f t="shared" si="3"/>
        <v>0.279</v>
      </c>
    </row>
    <row r="245" spans="2:53" x14ac:dyDescent="0.2">
      <c r="B245" s="6" t="s">
        <v>56</v>
      </c>
      <c r="C245" s="22" t="s">
        <v>4</v>
      </c>
      <c r="D245" s="22" t="s">
        <v>4</v>
      </c>
      <c r="E245" s="22" t="s">
        <v>4</v>
      </c>
      <c r="F245" s="22" t="s">
        <v>4</v>
      </c>
      <c r="G245" s="22" t="s">
        <v>4</v>
      </c>
      <c r="H245" s="22" t="s">
        <v>4</v>
      </c>
      <c r="I245" s="22" t="s">
        <v>4</v>
      </c>
      <c r="J245" s="22" t="s">
        <v>4</v>
      </c>
      <c r="K245" s="22" t="s">
        <v>4</v>
      </c>
      <c r="L245" s="22" t="s">
        <v>4</v>
      </c>
      <c r="M245" s="22" t="s">
        <v>4</v>
      </c>
      <c r="N245" s="22" t="s">
        <v>4</v>
      </c>
      <c r="O245" s="22" t="s">
        <v>4</v>
      </c>
      <c r="P245" s="22" t="s">
        <v>4</v>
      </c>
      <c r="Q245" s="22" t="s">
        <v>4</v>
      </c>
      <c r="R245" s="22" t="s">
        <v>4</v>
      </c>
      <c r="S245" s="22" t="s">
        <v>4</v>
      </c>
      <c r="T245" s="22" t="s">
        <v>4</v>
      </c>
      <c r="U245" s="22" t="s">
        <v>4</v>
      </c>
      <c r="V245" s="22" t="s">
        <v>4</v>
      </c>
      <c r="W245" s="22" t="s">
        <v>4</v>
      </c>
      <c r="X245" s="22" t="s">
        <v>4</v>
      </c>
      <c r="Y245" s="22" t="s">
        <v>4</v>
      </c>
      <c r="Z245" s="22" t="s">
        <v>4</v>
      </c>
      <c r="AA245" s="22" t="s">
        <v>4</v>
      </c>
      <c r="AB245" s="22" t="s">
        <v>4</v>
      </c>
      <c r="AC245" s="22" t="s">
        <v>4</v>
      </c>
      <c r="AD245" s="22" t="s">
        <v>4</v>
      </c>
      <c r="AE245" s="22" t="s">
        <v>4</v>
      </c>
      <c r="AF245" s="22" t="s">
        <v>4</v>
      </c>
      <c r="AG245" s="22" t="s">
        <v>4</v>
      </c>
      <c r="AH245" s="22" t="s">
        <v>4</v>
      </c>
      <c r="AI245" s="22" t="s">
        <v>4</v>
      </c>
      <c r="AJ245" s="22" t="s">
        <v>4</v>
      </c>
      <c r="AK245" s="22" t="s">
        <v>4</v>
      </c>
      <c r="AL245" s="22" t="s">
        <v>4</v>
      </c>
      <c r="AM245" s="22" t="s">
        <v>4</v>
      </c>
      <c r="AN245" s="22" t="s">
        <v>4</v>
      </c>
      <c r="AO245" s="22" t="s">
        <v>4</v>
      </c>
      <c r="AP245" s="22" t="s">
        <v>4</v>
      </c>
      <c r="AQ245" s="22" t="s">
        <v>4</v>
      </c>
      <c r="AR245" s="22" t="s">
        <v>4</v>
      </c>
      <c r="AS245" s="22" t="s">
        <v>4</v>
      </c>
      <c r="AT245" s="22" t="s">
        <v>4</v>
      </c>
      <c r="AU245" s="22" t="s">
        <v>4</v>
      </c>
      <c r="AV245" s="22" t="s">
        <v>4</v>
      </c>
      <c r="AW245" s="22" t="s">
        <v>4</v>
      </c>
      <c r="AX245" s="22" t="s">
        <v>4</v>
      </c>
      <c r="AY245" s="22" t="s">
        <v>4</v>
      </c>
      <c r="AZ245" s="22" t="s">
        <v>4</v>
      </c>
      <c r="BA245" s="22" t="s">
        <v>4</v>
      </c>
    </row>
    <row r="246" spans="2:53" x14ac:dyDescent="0.2">
      <c r="B246" s="6" t="s">
        <v>57</v>
      </c>
      <c r="C246" s="22" t="s">
        <v>4</v>
      </c>
      <c r="D246" s="22" t="s">
        <v>4</v>
      </c>
      <c r="E246" s="22" t="s">
        <v>4</v>
      </c>
      <c r="F246" s="22" t="s">
        <v>4</v>
      </c>
      <c r="G246" s="22" t="s">
        <v>4</v>
      </c>
      <c r="H246" s="22" t="s">
        <v>4</v>
      </c>
      <c r="I246" s="22" t="s">
        <v>4</v>
      </c>
      <c r="J246" s="22" t="s">
        <v>4</v>
      </c>
      <c r="K246" s="22" t="s">
        <v>4</v>
      </c>
      <c r="L246" s="22" t="s">
        <v>4</v>
      </c>
      <c r="M246" s="22" t="s">
        <v>4</v>
      </c>
      <c r="N246" s="22" t="s">
        <v>4</v>
      </c>
      <c r="O246" s="22" t="s">
        <v>4</v>
      </c>
      <c r="P246" s="22" t="s">
        <v>4</v>
      </c>
      <c r="Q246" s="22" t="s">
        <v>4</v>
      </c>
      <c r="R246" s="22" t="s">
        <v>4</v>
      </c>
      <c r="S246" s="22" t="s">
        <v>4</v>
      </c>
      <c r="T246" s="22" t="s">
        <v>4</v>
      </c>
      <c r="U246" s="22" t="s">
        <v>4</v>
      </c>
      <c r="V246" s="22" t="s">
        <v>4</v>
      </c>
      <c r="W246" s="22" t="s">
        <v>4</v>
      </c>
      <c r="X246" s="22" t="s">
        <v>4</v>
      </c>
      <c r="Y246" s="22" t="s">
        <v>4</v>
      </c>
      <c r="Z246" s="22" t="s">
        <v>4</v>
      </c>
      <c r="AA246" s="22" t="s">
        <v>4</v>
      </c>
      <c r="AB246" s="22" t="s">
        <v>4</v>
      </c>
      <c r="AC246" s="22" t="s">
        <v>4</v>
      </c>
      <c r="AD246" s="22" t="s">
        <v>4</v>
      </c>
      <c r="AE246" s="22" t="s">
        <v>4</v>
      </c>
      <c r="AF246" s="22" t="s">
        <v>4</v>
      </c>
      <c r="AG246" s="22" t="s">
        <v>4</v>
      </c>
      <c r="AH246" s="22" t="s">
        <v>4</v>
      </c>
      <c r="AI246" s="22" t="s">
        <v>4</v>
      </c>
      <c r="AJ246" s="22" t="s">
        <v>4</v>
      </c>
      <c r="AK246" s="22" t="s">
        <v>4</v>
      </c>
      <c r="AL246" s="22" t="s">
        <v>4</v>
      </c>
      <c r="AM246" s="22" t="s">
        <v>4</v>
      </c>
      <c r="AN246" s="22" t="s">
        <v>4</v>
      </c>
      <c r="AO246" s="22" t="s">
        <v>4</v>
      </c>
      <c r="AP246" s="22" t="s">
        <v>4</v>
      </c>
      <c r="AQ246" s="22" t="s">
        <v>4</v>
      </c>
      <c r="AR246" s="22" t="s">
        <v>4</v>
      </c>
      <c r="AS246" s="22" t="s">
        <v>4</v>
      </c>
      <c r="AT246" s="22" t="s">
        <v>4</v>
      </c>
      <c r="AU246" s="22" t="s">
        <v>4</v>
      </c>
      <c r="AV246" s="22" t="s">
        <v>4</v>
      </c>
      <c r="AW246" s="22" t="s">
        <v>4</v>
      </c>
      <c r="AX246" s="22" t="s">
        <v>4</v>
      </c>
      <c r="AY246" s="22" t="s">
        <v>4</v>
      </c>
      <c r="AZ246" s="22" t="s">
        <v>4</v>
      </c>
      <c r="BA246" s="22" t="s">
        <v>4</v>
      </c>
    </row>
    <row r="247" spans="2:53" x14ac:dyDescent="0.2">
      <c r="B247" s="6" t="s">
        <v>58</v>
      </c>
      <c r="C247" s="22" t="s">
        <v>4</v>
      </c>
      <c r="D247" s="22" t="s">
        <v>4</v>
      </c>
      <c r="E247" s="22" t="s">
        <v>4</v>
      </c>
      <c r="F247" s="22" t="s">
        <v>4</v>
      </c>
      <c r="G247" s="22" t="s">
        <v>4</v>
      </c>
      <c r="H247" s="22" t="s">
        <v>4</v>
      </c>
      <c r="I247" s="22" t="s">
        <v>4</v>
      </c>
      <c r="J247" s="22" t="s">
        <v>4</v>
      </c>
      <c r="K247" s="22" t="s">
        <v>4</v>
      </c>
      <c r="L247" s="22" t="s">
        <v>4</v>
      </c>
      <c r="M247" s="22" t="s">
        <v>4</v>
      </c>
      <c r="N247" s="22" t="s">
        <v>4</v>
      </c>
      <c r="O247" s="22" t="s">
        <v>4</v>
      </c>
      <c r="P247" s="22" t="s">
        <v>4</v>
      </c>
      <c r="Q247" s="22" t="s">
        <v>4</v>
      </c>
      <c r="R247" s="22" t="s">
        <v>4</v>
      </c>
      <c r="S247" s="22" t="s">
        <v>4</v>
      </c>
      <c r="T247" s="22" t="s">
        <v>4</v>
      </c>
      <c r="U247" s="22" t="s">
        <v>4</v>
      </c>
      <c r="V247" s="22" t="s">
        <v>4</v>
      </c>
      <c r="W247" s="22" t="s">
        <v>4</v>
      </c>
      <c r="X247" s="22" t="s">
        <v>4</v>
      </c>
      <c r="Y247" s="22" t="s">
        <v>4</v>
      </c>
      <c r="Z247" s="22" t="s">
        <v>4</v>
      </c>
      <c r="AA247" s="22" t="s">
        <v>4</v>
      </c>
      <c r="AB247" s="22" t="s">
        <v>4</v>
      </c>
      <c r="AC247" s="22" t="s">
        <v>4</v>
      </c>
      <c r="AD247" s="22" t="s">
        <v>4</v>
      </c>
      <c r="AE247" s="22" t="s">
        <v>4</v>
      </c>
      <c r="AF247" s="22" t="s">
        <v>4</v>
      </c>
      <c r="AG247" s="22" t="s">
        <v>4</v>
      </c>
      <c r="AH247" s="22" t="s">
        <v>4</v>
      </c>
      <c r="AI247" s="22" t="s">
        <v>4</v>
      </c>
      <c r="AJ247" s="22" t="s">
        <v>4</v>
      </c>
      <c r="AK247" s="22" t="s">
        <v>4</v>
      </c>
      <c r="AL247" s="22" t="s">
        <v>4</v>
      </c>
      <c r="AM247" s="22" t="s">
        <v>4</v>
      </c>
      <c r="AN247" s="22" t="s">
        <v>4</v>
      </c>
      <c r="AO247" s="22" t="s">
        <v>4</v>
      </c>
      <c r="AP247" s="22" t="s">
        <v>4</v>
      </c>
      <c r="AQ247" s="22" t="s">
        <v>4</v>
      </c>
      <c r="AR247" s="22" t="s">
        <v>4</v>
      </c>
      <c r="AS247" s="22" t="s">
        <v>4</v>
      </c>
      <c r="AT247" s="22" t="s">
        <v>4</v>
      </c>
      <c r="AU247" s="22" t="s">
        <v>4</v>
      </c>
      <c r="AV247" s="22" t="s">
        <v>4</v>
      </c>
      <c r="AW247" s="22" t="s">
        <v>4</v>
      </c>
      <c r="AX247" s="22" t="s">
        <v>4</v>
      </c>
      <c r="AY247" s="22" t="s">
        <v>4</v>
      </c>
      <c r="AZ247" s="22" t="s">
        <v>4</v>
      </c>
      <c r="BA247" s="22" t="s">
        <v>4</v>
      </c>
    </row>
    <row r="248" spans="2:53" x14ac:dyDescent="0.2">
      <c r="B248" s="20" t="s">
        <v>59</v>
      </c>
      <c r="C248" s="23" t="s">
        <v>4</v>
      </c>
      <c r="D248" s="23" t="s">
        <v>4</v>
      </c>
      <c r="E248" s="23" t="s">
        <v>4</v>
      </c>
      <c r="F248" s="23" t="s">
        <v>4</v>
      </c>
      <c r="G248" s="23" t="s">
        <v>4</v>
      </c>
      <c r="H248" s="23" t="s">
        <v>4</v>
      </c>
      <c r="I248" s="23" t="s">
        <v>4</v>
      </c>
      <c r="J248" s="23" t="s">
        <v>4</v>
      </c>
      <c r="K248" s="23" t="s">
        <v>4</v>
      </c>
      <c r="L248" s="23" t="s">
        <v>4</v>
      </c>
      <c r="M248" s="23" t="s">
        <v>4</v>
      </c>
      <c r="N248" s="23" t="s">
        <v>4</v>
      </c>
      <c r="O248" s="23" t="s">
        <v>4</v>
      </c>
      <c r="P248" s="23" t="s">
        <v>4</v>
      </c>
      <c r="Q248" s="23" t="s">
        <v>4</v>
      </c>
      <c r="R248" s="23" t="s">
        <v>4</v>
      </c>
      <c r="S248" s="23" t="s">
        <v>4</v>
      </c>
      <c r="T248" s="23" t="s">
        <v>4</v>
      </c>
      <c r="U248" s="23" t="s">
        <v>4</v>
      </c>
      <c r="V248" s="23" t="s">
        <v>4</v>
      </c>
      <c r="W248" s="23" t="s">
        <v>4</v>
      </c>
      <c r="X248" s="23" t="s">
        <v>4</v>
      </c>
      <c r="Y248" s="23" t="s">
        <v>4</v>
      </c>
      <c r="Z248" s="23" t="s">
        <v>4</v>
      </c>
      <c r="AA248" s="23" t="s">
        <v>4</v>
      </c>
      <c r="AB248" s="23" t="s">
        <v>4</v>
      </c>
      <c r="AC248" s="23" t="s">
        <v>4</v>
      </c>
      <c r="AD248" s="23" t="s">
        <v>4</v>
      </c>
      <c r="AE248" s="23" t="s">
        <v>4</v>
      </c>
      <c r="AF248" s="23" t="s">
        <v>4</v>
      </c>
      <c r="AG248" s="23" t="s">
        <v>4</v>
      </c>
      <c r="AH248" s="23" t="s">
        <v>4</v>
      </c>
      <c r="AI248" s="23" t="s">
        <v>4</v>
      </c>
      <c r="AJ248" s="23" t="s">
        <v>4</v>
      </c>
      <c r="AK248" s="23" t="s">
        <v>4</v>
      </c>
      <c r="AL248" s="23" t="s">
        <v>4</v>
      </c>
      <c r="AM248" s="23" t="s">
        <v>4</v>
      </c>
      <c r="AN248" s="23" t="s">
        <v>4</v>
      </c>
      <c r="AO248" s="23" t="s">
        <v>4</v>
      </c>
      <c r="AP248" s="23" t="s">
        <v>4</v>
      </c>
      <c r="AQ248" s="23" t="s">
        <v>4</v>
      </c>
      <c r="AR248" s="23" t="s">
        <v>4</v>
      </c>
      <c r="AS248" s="23" t="s">
        <v>4</v>
      </c>
      <c r="AT248" s="23" t="s">
        <v>4</v>
      </c>
      <c r="AU248" s="23" t="s">
        <v>4</v>
      </c>
      <c r="AV248" s="23" t="s">
        <v>4</v>
      </c>
      <c r="AW248" s="23" t="s">
        <v>4</v>
      </c>
      <c r="AX248" s="23" t="s">
        <v>4</v>
      </c>
      <c r="AY248" s="23" t="s">
        <v>4</v>
      </c>
      <c r="AZ248" s="23" t="s">
        <v>4</v>
      </c>
      <c r="BA248" s="23" t="s">
        <v>4</v>
      </c>
    </row>
    <row r="249" spans="2:53" x14ac:dyDescent="0.2">
      <c r="B249" s="31" t="s">
        <v>377</v>
      </c>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row>
  </sheetData>
  <mergeCells count="2">
    <mergeCell ref="B2:BA2"/>
    <mergeCell ref="B249:BA249"/>
  </mergeCells>
  <pageMargins left="0.75" right="0.75" top="1" bottom="1" header="0.5" footer="0.5"/>
  <pageSetup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6597-853C-A144-B51B-DB91BCD90EDC}">
  <sheetPr codeName="Sheet13">
    <tabColor theme="9" tint="-0.499984740745262"/>
  </sheetPr>
  <dimension ref="B2:BA249"/>
  <sheetViews>
    <sheetView showGridLines="0" workbookViewId="0">
      <pane xSplit="2" ySplit="4" topLeftCell="C230" activePane="bottomRight" state="frozen"/>
      <selection pane="topRight" activeCell="C1" sqref="C1"/>
      <selection pane="bottomLeft" activeCell="A5" sqref="A5"/>
      <selection pane="bottomRight" activeCell="B249" sqref="B249:BA249"/>
    </sheetView>
  </sheetViews>
  <sheetFormatPr baseColWidth="10" defaultColWidth="11" defaultRowHeight="16" x14ac:dyDescent="0.2"/>
  <cols>
    <col min="2" max="2" width="62.5" customWidth="1"/>
  </cols>
  <sheetData>
    <row r="2" spans="2:53" x14ac:dyDescent="0.2">
      <c r="B2" s="27" t="s">
        <v>72</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row>
    <row r="3" spans="2:53" ht="56" customHeight="1" thickBot="1" x14ac:dyDescent="0.25">
      <c r="B3" s="7" t="s">
        <v>77</v>
      </c>
      <c r="C3" s="3" t="str">
        <f>"(1)"</f>
        <v>(1)</v>
      </c>
      <c r="D3" s="3" t="str">
        <f>"(2)"</f>
        <v>(2)</v>
      </c>
      <c r="E3" s="3" t="str">
        <f>"(3)"</f>
        <v>(3)</v>
      </c>
      <c r="F3" s="3" t="str">
        <f>"(4)"</f>
        <v>(4)</v>
      </c>
      <c r="G3" s="3" t="str">
        <f>"(5)"</f>
        <v>(5)</v>
      </c>
      <c r="H3" s="3" t="str">
        <f>"(6)"</f>
        <v>(6)</v>
      </c>
      <c r="I3" s="3" t="str">
        <f>"(7)"</f>
        <v>(7)</v>
      </c>
      <c r="J3" s="3" t="str">
        <f>"(8)"</f>
        <v>(8)</v>
      </c>
      <c r="K3" s="3" t="str">
        <f>"(9)"</f>
        <v>(9)</v>
      </c>
      <c r="L3" s="3" t="str">
        <f>"(10)"</f>
        <v>(10)</v>
      </c>
      <c r="M3" s="3" t="str">
        <f>"(11)"</f>
        <v>(11)</v>
      </c>
      <c r="N3" s="3" t="str">
        <f>"(12)"</f>
        <v>(12)</v>
      </c>
      <c r="O3" s="3" t="str">
        <f>"(13)"</f>
        <v>(13)</v>
      </c>
      <c r="P3" s="3" t="str">
        <f>"(14)"</f>
        <v>(14)</v>
      </c>
      <c r="Q3" s="3" t="str">
        <f>"(15)"</f>
        <v>(15)</v>
      </c>
      <c r="R3" s="3" t="str">
        <f>"(16)"</f>
        <v>(16)</v>
      </c>
      <c r="S3" s="3" t="str">
        <f>"(17)"</f>
        <v>(17)</v>
      </c>
      <c r="T3" s="3" t="str">
        <f>"(18)"</f>
        <v>(18)</v>
      </c>
      <c r="U3" s="3" t="str">
        <f>"(19)"</f>
        <v>(19)</v>
      </c>
      <c r="V3" s="3" t="str">
        <f>"(20)"</f>
        <v>(20)</v>
      </c>
      <c r="W3" s="3" t="str">
        <f>"(21)"</f>
        <v>(21)</v>
      </c>
      <c r="X3" s="3" t="str">
        <f>"(22)"</f>
        <v>(22)</v>
      </c>
      <c r="Y3" s="3" t="str">
        <f>"(23)"</f>
        <v>(23)</v>
      </c>
      <c r="Z3" s="3" t="str">
        <f>"(24)"</f>
        <v>(24)</v>
      </c>
      <c r="AA3" s="3" t="str">
        <f>"(25)"</f>
        <v>(25)</v>
      </c>
      <c r="AB3" s="3" t="str">
        <f>"(26)"</f>
        <v>(26)</v>
      </c>
      <c r="AC3" s="3" t="str">
        <f>"(27)"</f>
        <v>(27)</v>
      </c>
      <c r="AD3" s="3" t="str">
        <f>"(28)"</f>
        <v>(28)</v>
      </c>
      <c r="AE3" s="3" t="str">
        <f>"(29)"</f>
        <v>(29)</v>
      </c>
      <c r="AF3" s="3" t="str">
        <f>"(30)"</f>
        <v>(30)</v>
      </c>
      <c r="AG3" s="3" t="str">
        <f>"(31)"</f>
        <v>(31)</v>
      </c>
      <c r="AH3" s="3" t="str">
        <f>"(32)"</f>
        <v>(32)</v>
      </c>
      <c r="AI3" s="3" t="str">
        <f>"(33)"</f>
        <v>(33)</v>
      </c>
      <c r="AJ3" s="3" t="str">
        <f>"(34)"</f>
        <v>(34)</v>
      </c>
      <c r="AK3" s="3" t="str">
        <f>"(35)"</f>
        <v>(35)</v>
      </c>
      <c r="AL3" s="3" t="str">
        <f>"(36)"</f>
        <v>(36)</v>
      </c>
      <c r="AM3" s="3" t="str">
        <f>"(37)"</f>
        <v>(37)</v>
      </c>
      <c r="AN3" s="3" t="str">
        <f>"(38)"</f>
        <v>(38)</v>
      </c>
      <c r="AO3" s="3" t="str">
        <f>"(39)"</f>
        <v>(39)</v>
      </c>
      <c r="AP3" s="3" t="str">
        <f>"(40)"</f>
        <v>(40)</v>
      </c>
      <c r="AQ3" s="3" t="str">
        <f>"(41)"</f>
        <v>(41)</v>
      </c>
      <c r="AR3" s="3" t="str">
        <f>"(42)"</f>
        <v>(42)</v>
      </c>
      <c r="AS3" s="3" t="str">
        <f>"(43)"</f>
        <v>(43)</v>
      </c>
      <c r="AT3" s="3" t="str">
        <f>"(44)"</f>
        <v>(44)</v>
      </c>
      <c r="AU3" s="3" t="str">
        <f>"(45)"</f>
        <v>(45)</v>
      </c>
      <c r="AV3" s="3" t="str">
        <f>"(46)"</f>
        <v>(46)</v>
      </c>
      <c r="AW3" s="3" t="str">
        <f>"(47)"</f>
        <v>(47)</v>
      </c>
      <c r="AX3" s="3" t="str">
        <f>"(48)"</f>
        <v>(48)</v>
      </c>
      <c r="AY3" s="3" t="str">
        <f>"(49)"</f>
        <v>(49)</v>
      </c>
      <c r="AZ3" s="3" t="str">
        <f>"(50)"</f>
        <v>(50)</v>
      </c>
      <c r="BA3" s="3" t="str">
        <f>"(51)"</f>
        <v>(51)</v>
      </c>
    </row>
    <row r="4" spans="2:53" s="14" customFormat="1" ht="20" customHeight="1" thickTop="1" x14ac:dyDescent="0.2">
      <c r="B4" s="19"/>
      <c r="C4" s="13"/>
      <c r="D4" s="13"/>
      <c r="E4" s="13"/>
      <c r="F4" s="13"/>
      <c r="G4" s="13"/>
      <c r="H4" s="13"/>
      <c r="I4" s="13"/>
      <c r="J4" s="13"/>
      <c r="K4" s="13"/>
      <c r="L4" s="13"/>
    </row>
    <row r="5" spans="2:53" x14ac:dyDescent="0.2">
      <c r="B5" t="str">
        <f>"Dummy presence of violence during 1998-2007 (yes=1)"</f>
        <v>Dummy presence of violence during 1998-2007 (yes=1)</v>
      </c>
      <c r="C5" t="str">
        <f>"0.145"</f>
        <v>0.145</v>
      </c>
      <c r="D5" t="str">
        <f>"0.130"</f>
        <v>0.130</v>
      </c>
      <c r="E5" t="str">
        <f>"0.137"</f>
        <v>0.137</v>
      </c>
      <c r="F5" t="str">
        <f>""</f>
        <v/>
      </c>
      <c r="G5" t="str">
        <f>""</f>
        <v/>
      </c>
      <c r="H5" t="str">
        <f>""</f>
        <v/>
      </c>
      <c r="I5" t="str">
        <f>""</f>
        <v/>
      </c>
      <c r="J5" t="str">
        <f>""</f>
        <v/>
      </c>
      <c r="K5" t="str">
        <f>""</f>
        <v/>
      </c>
      <c r="L5" t="str">
        <f>""</f>
        <v/>
      </c>
      <c r="M5" t="str">
        <f>""</f>
        <v/>
      </c>
      <c r="N5" t="str">
        <f>""</f>
        <v/>
      </c>
      <c r="O5" t="str">
        <f>""</f>
        <v/>
      </c>
      <c r="P5" t="str">
        <f>""</f>
        <v/>
      </c>
      <c r="Q5" t="str">
        <f>""</f>
        <v/>
      </c>
      <c r="R5" t="str">
        <f>""</f>
        <v/>
      </c>
      <c r="S5" t="str">
        <f>""</f>
        <v/>
      </c>
      <c r="T5" t="str">
        <f>""</f>
        <v/>
      </c>
      <c r="U5" t="str">
        <f>""</f>
        <v/>
      </c>
      <c r="V5" t="str">
        <f>""</f>
        <v/>
      </c>
      <c r="W5" t="str">
        <f>""</f>
        <v/>
      </c>
      <c r="X5" t="str">
        <f>""</f>
        <v/>
      </c>
      <c r="Y5" t="str">
        <f>""</f>
        <v/>
      </c>
      <c r="Z5" t="str">
        <f>""</f>
        <v/>
      </c>
      <c r="AA5" t="str">
        <f>""</f>
        <v/>
      </c>
      <c r="AB5" t="str">
        <f>""</f>
        <v/>
      </c>
      <c r="AC5" t="str">
        <f>""</f>
        <v/>
      </c>
      <c r="AD5" t="str">
        <f>""</f>
        <v/>
      </c>
      <c r="AE5" t="str">
        <f>""</f>
        <v/>
      </c>
      <c r="AF5" t="str">
        <f>""</f>
        <v/>
      </c>
      <c r="AG5" t="str">
        <f>""</f>
        <v/>
      </c>
      <c r="AH5" t="str">
        <f>""</f>
        <v/>
      </c>
      <c r="AI5" t="str">
        <f>""</f>
        <v/>
      </c>
      <c r="AJ5" t="str">
        <f>""</f>
        <v/>
      </c>
      <c r="AK5" t="str">
        <f>""</f>
        <v/>
      </c>
      <c r="AL5" t="str">
        <f>""</f>
        <v/>
      </c>
      <c r="AM5" t="str">
        <f>""</f>
        <v/>
      </c>
      <c r="AN5" t="str">
        <f>""</f>
        <v/>
      </c>
      <c r="AO5" t="str">
        <f>""</f>
        <v/>
      </c>
      <c r="AP5" t="str">
        <f>""</f>
        <v/>
      </c>
      <c r="AQ5" t="str">
        <f>""</f>
        <v/>
      </c>
      <c r="AR5" t="str">
        <f>""</f>
        <v/>
      </c>
      <c r="AS5" t="str">
        <f>""</f>
        <v/>
      </c>
      <c r="AT5" t="str">
        <f>""</f>
        <v/>
      </c>
      <c r="AU5" t="str">
        <f>""</f>
        <v/>
      </c>
      <c r="AV5" t="str">
        <f>""</f>
        <v/>
      </c>
      <c r="AW5" t="str">
        <f>""</f>
        <v/>
      </c>
      <c r="AX5" t="str">
        <f>""</f>
        <v/>
      </c>
      <c r="AY5" t="str">
        <f>""</f>
        <v/>
      </c>
      <c r="AZ5" t="str">
        <f>""</f>
        <v/>
      </c>
      <c r="BA5" t="str">
        <f>""</f>
        <v/>
      </c>
    </row>
    <row r="6" spans="2:53" x14ac:dyDescent="0.2">
      <c r="B6" t="str">
        <f>""</f>
        <v/>
      </c>
      <c r="C6" t="str">
        <f>"[0.104]"</f>
        <v>[0.104]</v>
      </c>
      <c r="D6" t="str">
        <f>"[0.101]"</f>
        <v>[0.101]</v>
      </c>
      <c r="E6" t="str">
        <f>"[0.101]"</f>
        <v>[0.101]</v>
      </c>
      <c r="F6" t="str">
        <f>""</f>
        <v/>
      </c>
      <c r="G6" t="str">
        <f>""</f>
        <v/>
      </c>
      <c r="H6" t="str">
        <f>""</f>
        <v/>
      </c>
      <c r="I6" t="str">
        <f>""</f>
        <v/>
      </c>
      <c r="J6" t="str">
        <f>""</f>
        <v/>
      </c>
      <c r="K6" t="str">
        <f>""</f>
        <v/>
      </c>
      <c r="L6" t="str">
        <f>""</f>
        <v/>
      </c>
      <c r="M6" t="str">
        <f>""</f>
        <v/>
      </c>
      <c r="N6" t="str">
        <f>""</f>
        <v/>
      </c>
      <c r="O6" t="str">
        <f>""</f>
        <v/>
      </c>
      <c r="P6" t="str">
        <f>""</f>
        <v/>
      </c>
      <c r="Q6" t="str">
        <f>""</f>
        <v/>
      </c>
      <c r="R6" t="str">
        <f>""</f>
        <v/>
      </c>
      <c r="S6" t="str">
        <f>""</f>
        <v/>
      </c>
      <c r="T6" t="str">
        <f>""</f>
        <v/>
      </c>
      <c r="U6" t="str">
        <f>""</f>
        <v/>
      </c>
      <c r="V6" t="str">
        <f>""</f>
        <v/>
      </c>
      <c r="W6" t="str">
        <f>""</f>
        <v/>
      </c>
      <c r="X6" t="str">
        <f>""</f>
        <v/>
      </c>
      <c r="Y6" t="str">
        <f>""</f>
        <v/>
      </c>
      <c r="Z6" t="str">
        <f>""</f>
        <v/>
      </c>
      <c r="AA6" t="str">
        <f>""</f>
        <v/>
      </c>
      <c r="AB6" t="str">
        <f>""</f>
        <v/>
      </c>
      <c r="AC6" t="str">
        <f>""</f>
        <v/>
      </c>
      <c r="AD6" t="str">
        <f>""</f>
        <v/>
      </c>
      <c r="AE6" t="str">
        <f>""</f>
        <v/>
      </c>
      <c r="AF6" t="str">
        <f>""</f>
        <v/>
      </c>
      <c r="AG6" t="str">
        <f>""</f>
        <v/>
      </c>
      <c r="AH6" t="str">
        <f>""</f>
        <v/>
      </c>
      <c r="AI6" t="str">
        <f>""</f>
        <v/>
      </c>
      <c r="AJ6" t="str">
        <f>""</f>
        <v/>
      </c>
      <c r="AK6" t="str">
        <f>""</f>
        <v/>
      </c>
      <c r="AL6" t="str">
        <f>""</f>
        <v/>
      </c>
      <c r="AM6" t="str">
        <f>""</f>
        <v/>
      </c>
      <c r="AN6" t="str">
        <f>""</f>
        <v/>
      </c>
      <c r="AO6" t="str">
        <f>""</f>
        <v/>
      </c>
      <c r="AP6" t="str">
        <f>""</f>
        <v/>
      </c>
      <c r="AQ6" t="str">
        <f>""</f>
        <v/>
      </c>
      <c r="AR6" t="str">
        <f>""</f>
        <v/>
      </c>
      <c r="AS6" t="str">
        <f>""</f>
        <v/>
      </c>
      <c r="AT6" t="str">
        <f>""</f>
        <v/>
      </c>
      <c r="AU6" t="str">
        <f>""</f>
        <v/>
      </c>
      <c r="AV6" t="str">
        <f>""</f>
        <v/>
      </c>
      <c r="AW6" t="str">
        <f>""</f>
        <v/>
      </c>
      <c r="AX6" t="str">
        <f>""</f>
        <v/>
      </c>
      <c r="AY6" t="str">
        <f>""</f>
        <v/>
      </c>
      <c r="AZ6" t="str">
        <f>""</f>
        <v/>
      </c>
      <c r="BA6" t="str">
        <f>""</f>
        <v/>
      </c>
    </row>
    <row r="7" spans="2:53" x14ac:dyDescent="0.2">
      <c r="B7" t="str">
        <f>"At least 1 adult left the household in a given year (yes=1)"</f>
        <v>At least 1 adult left the household in a given year (yes=1)</v>
      </c>
      <c r="C7" t="str">
        <f>"-0.050"</f>
        <v>-0.050</v>
      </c>
      <c r="D7" t="str">
        <f>""</f>
        <v/>
      </c>
      <c r="E7" t="str">
        <f>""</f>
        <v/>
      </c>
      <c r="F7" t="str">
        <f>""</f>
        <v/>
      </c>
      <c r="G7" t="str">
        <f>""</f>
        <v/>
      </c>
      <c r="H7" t="str">
        <f>""</f>
        <v/>
      </c>
      <c r="I7" t="str">
        <f>""</f>
        <v/>
      </c>
      <c r="J7" t="str">
        <f>""</f>
        <v/>
      </c>
      <c r="K7" t="str">
        <f>""</f>
        <v/>
      </c>
      <c r="L7" t="str">
        <f>""</f>
        <v/>
      </c>
      <c r="M7" t="str">
        <f>""</f>
        <v/>
      </c>
      <c r="N7" t="str">
        <f>""</f>
        <v/>
      </c>
      <c r="O7" t="str">
        <f>""</f>
        <v/>
      </c>
      <c r="P7" t="str">
        <f>""</f>
        <v/>
      </c>
      <c r="Q7" t="str">
        <f>""</f>
        <v/>
      </c>
      <c r="R7" t="str">
        <f>""</f>
        <v/>
      </c>
      <c r="S7" t="str">
        <f>""</f>
        <v/>
      </c>
      <c r="T7" t="str">
        <f>""</f>
        <v/>
      </c>
      <c r="U7" t="str">
        <f>""</f>
        <v/>
      </c>
      <c r="V7" t="str">
        <f>""</f>
        <v/>
      </c>
      <c r="W7" t="str">
        <f>""</f>
        <v/>
      </c>
      <c r="X7" t="str">
        <f>""</f>
        <v/>
      </c>
      <c r="Y7" t="str">
        <f>""</f>
        <v/>
      </c>
      <c r="Z7" t="str">
        <f>""</f>
        <v/>
      </c>
      <c r="AA7" t="str">
        <f>""</f>
        <v/>
      </c>
      <c r="AB7" t="str">
        <f>""</f>
        <v/>
      </c>
      <c r="AC7" t="str">
        <f>""</f>
        <v/>
      </c>
      <c r="AD7" t="str">
        <f>""</f>
        <v/>
      </c>
      <c r="AE7" t="str">
        <f>""</f>
        <v/>
      </c>
      <c r="AF7" t="str">
        <f>""</f>
        <v/>
      </c>
      <c r="AG7" t="str">
        <f>""</f>
        <v/>
      </c>
      <c r="AH7" t="str">
        <f>""</f>
        <v/>
      </c>
      <c r="AI7" t="str">
        <f>""</f>
        <v/>
      </c>
      <c r="AJ7" t="str">
        <f>""</f>
        <v/>
      </c>
      <c r="AK7" t="str">
        <f>""</f>
        <v/>
      </c>
      <c r="AL7" t="str">
        <f>""</f>
        <v/>
      </c>
      <c r="AM7" t="str">
        <f>""</f>
        <v/>
      </c>
      <c r="AN7" t="str">
        <f>""</f>
        <v/>
      </c>
      <c r="AO7" t="str">
        <f>""</f>
        <v/>
      </c>
      <c r="AP7" t="str">
        <f>""</f>
        <v/>
      </c>
      <c r="AQ7" t="str">
        <f>""</f>
        <v/>
      </c>
      <c r="AR7" t="str">
        <f>""</f>
        <v/>
      </c>
      <c r="AS7" t="str">
        <f>""</f>
        <v/>
      </c>
      <c r="AT7" t="str">
        <f>""</f>
        <v/>
      </c>
      <c r="AU7" t="str">
        <f>""</f>
        <v/>
      </c>
      <c r="AV7" t="str">
        <f>""</f>
        <v/>
      </c>
      <c r="AW7" t="str">
        <f>""</f>
        <v/>
      </c>
      <c r="AX7" t="str">
        <f>""</f>
        <v/>
      </c>
      <c r="AY7" t="str">
        <f>""</f>
        <v/>
      </c>
      <c r="AZ7" t="str">
        <f>""</f>
        <v/>
      </c>
      <c r="BA7" t="str">
        <f>""</f>
        <v/>
      </c>
    </row>
    <row r="8" spans="2:53" x14ac:dyDescent="0.2">
      <c r="B8" t="str">
        <f>""</f>
        <v/>
      </c>
      <c r="C8" t="str">
        <f>"[0.078]"</f>
        <v>[0.078]</v>
      </c>
      <c r="D8" t="str">
        <f>""</f>
        <v/>
      </c>
      <c r="E8" t="str">
        <f>""</f>
        <v/>
      </c>
      <c r="F8" t="str">
        <f>""</f>
        <v/>
      </c>
      <c r="G8" t="str">
        <f>""</f>
        <v/>
      </c>
      <c r="H8" t="str">
        <f>""</f>
        <v/>
      </c>
      <c r="I8" t="str">
        <f>""</f>
        <v/>
      </c>
      <c r="J8" t="str">
        <f>""</f>
        <v/>
      </c>
      <c r="K8" t="str">
        <f>""</f>
        <v/>
      </c>
      <c r="L8" t="str">
        <f>""</f>
        <v/>
      </c>
      <c r="M8" t="str">
        <f>""</f>
        <v/>
      </c>
      <c r="N8" t="str">
        <f>""</f>
        <v/>
      </c>
      <c r="O8" t="str">
        <f>""</f>
        <v/>
      </c>
      <c r="P8" t="str">
        <f>""</f>
        <v/>
      </c>
      <c r="Q8" t="str">
        <f>""</f>
        <v/>
      </c>
      <c r="R8" t="str">
        <f>""</f>
        <v/>
      </c>
      <c r="S8" t="str">
        <f>""</f>
        <v/>
      </c>
      <c r="T8" t="str">
        <f>""</f>
        <v/>
      </c>
      <c r="U8" t="str">
        <f>""</f>
        <v/>
      </c>
      <c r="V8" t="str">
        <f>""</f>
        <v/>
      </c>
      <c r="W8" t="str">
        <f>""</f>
        <v/>
      </c>
      <c r="X8" t="str">
        <f>""</f>
        <v/>
      </c>
      <c r="Y8" t="str">
        <f>""</f>
        <v/>
      </c>
      <c r="Z8" t="str">
        <f>""</f>
        <v/>
      </c>
      <c r="AA8" t="str">
        <f>""</f>
        <v/>
      </c>
      <c r="AB8" t="str">
        <f>""</f>
        <v/>
      </c>
      <c r="AC8" t="str">
        <f>""</f>
        <v/>
      </c>
      <c r="AD8" t="str">
        <f>""</f>
        <v/>
      </c>
      <c r="AE8" t="str">
        <f>""</f>
        <v/>
      </c>
      <c r="AF8" t="str">
        <f>""</f>
        <v/>
      </c>
      <c r="AG8" t="str">
        <f>""</f>
        <v/>
      </c>
      <c r="AH8" t="str">
        <f>""</f>
        <v/>
      </c>
      <c r="AI8" t="str">
        <f>""</f>
        <v/>
      </c>
      <c r="AJ8" t="str">
        <f>""</f>
        <v/>
      </c>
      <c r="AK8" t="str">
        <f>""</f>
        <v/>
      </c>
      <c r="AL8" t="str">
        <f>""</f>
        <v/>
      </c>
      <c r="AM8" t="str">
        <f>""</f>
        <v/>
      </c>
      <c r="AN8" t="str">
        <f>""</f>
        <v/>
      </c>
      <c r="AO8" t="str">
        <f>""</f>
        <v/>
      </c>
      <c r="AP8" t="str">
        <f>""</f>
        <v/>
      </c>
      <c r="AQ8" t="str">
        <f>""</f>
        <v/>
      </c>
      <c r="AR8" t="str">
        <f>""</f>
        <v/>
      </c>
      <c r="AS8" t="str">
        <f>""</f>
        <v/>
      </c>
      <c r="AT8" t="str">
        <f>""</f>
        <v/>
      </c>
      <c r="AU8" t="str">
        <f>""</f>
        <v/>
      </c>
      <c r="AV8" t="str">
        <f>""</f>
        <v/>
      </c>
      <c r="AW8" t="str">
        <f>""</f>
        <v/>
      </c>
      <c r="AX8" t="str">
        <f>""</f>
        <v/>
      </c>
      <c r="AY8" t="str">
        <f>""</f>
        <v/>
      </c>
      <c r="AZ8" t="str">
        <f>""</f>
        <v/>
      </c>
      <c r="BA8" t="str">
        <f>""</f>
        <v/>
      </c>
    </row>
    <row r="9" spans="2:53" x14ac:dyDescent="0.2">
      <c r="B9" t="str">
        <f>"Interaction"</f>
        <v>Interaction</v>
      </c>
      <c r="C9" t="str">
        <f>"-0.037"</f>
        <v>-0.037</v>
      </c>
      <c r="D9" t="str">
        <f>""</f>
        <v/>
      </c>
      <c r="E9" t="str">
        <f>""</f>
        <v/>
      </c>
      <c r="F9" t="str">
        <f>""</f>
        <v/>
      </c>
      <c r="G9" t="str">
        <f>""</f>
        <v/>
      </c>
      <c r="H9" t="str">
        <f>""</f>
        <v/>
      </c>
      <c r="I9" t="str">
        <f>""</f>
        <v/>
      </c>
      <c r="J9" t="str">
        <f>""</f>
        <v/>
      </c>
      <c r="K9" t="str">
        <f>""</f>
        <v/>
      </c>
      <c r="L9" t="str">
        <f>""</f>
        <v/>
      </c>
      <c r="M9" t="str">
        <f>""</f>
        <v/>
      </c>
      <c r="N9" t="str">
        <f>""</f>
        <v/>
      </c>
      <c r="O9" t="str">
        <f>""</f>
        <v/>
      </c>
      <c r="P9" t="str">
        <f>""</f>
        <v/>
      </c>
      <c r="Q9" t="str">
        <f>""</f>
        <v/>
      </c>
      <c r="R9" t="str">
        <f>""</f>
        <v/>
      </c>
      <c r="S9" t="str">
        <f>""</f>
        <v/>
      </c>
      <c r="T9" t="str">
        <f>""</f>
        <v/>
      </c>
      <c r="U9" t="str">
        <f>""</f>
        <v/>
      </c>
      <c r="V9" t="str">
        <f>""</f>
        <v/>
      </c>
      <c r="W9" t="str">
        <f>""</f>
        <v/>
      </c>
      <c r="X9" t="str">
        <f>""</f>
        <v/>
      </c>
      <c r="Y9" t="str">
        <f>""</f>
        <v/>
      </c>
      <c r="Z9" t="str">
        <f>""</f>
        <v/>
      </c>
      <c r="AA9" t="str">
        <f>""</f>
        <v/>
      </c>
      <c r="AB9" t="str">
        <f>""</f>
        <v/>
      </c>
      <c r="AC9" t="str">
        <f>""</f>
        <v/>
      </c>
      <c r="AD9" t="str">
        <f>""</f>
        <v/>
      </c>
      <c r="AE9" t="str">
        <f>""</f>
        <v/>
      </c>
      <c r="AF9" t="str">
        <f>""</f>
        <v/>
      </c>
      <c r="AG9" t="str">
        <f>""</f>
        <v/>
      </c>
      <c r="AH9" t="str">
        <f>""</f>
        <v/>
      </c>
      <c r="AI9" t="str">
        <f>""</f>
        <v/>
      </c>
      <c r="AJ9" t="str">
        <f>""</f>
        <v/>
      </c>
      <c r="AK9" t="str">
        <f>""</f>
        <v/>
      </c>
      <c r="AL9" t="str">
        <f>""</f>
        <v/>
      </c>
      <c r="AM9" t="str">
        <f>""</f>
        <v/>
      </c>
      <c r="AN9" t="str">
        <f>""</f>
        <v/>
      </c>
      <c r="AO9" t="str">
        <f>""</f>
        <v/>
      </c>
      <c r="AP9" t="str">
        <f>""</f>
        <v/>
      </c>
      <c r="AQ9" t="str">
        <f>""</f>
        <v/>
      </c>
      <c r="AR9" t="str">
        <f>""</f>
        <v/>
      </c>
      <c r="AS9" t="str">
        <f>""</f>
        <v/>
      </c>
      <c r="AT9" t="str">
        <f>""</f>
        <v/>
      </c>
      <c r="AU9" t="str">
        <f>""</f>
        <v/>
      </c>
      <c r="AV9" t="str">
        <f>""</f>
        <v/>
      </c>
      <c r="AW9" t="str">
        <f>""</f>
        <v/>
      </c>
      <c r="AX9" t="str">
        <f>""</f>
        <v/>
      </c>
      <c r="AY9" t="str">
        <f>""</f>
        <v/>
      </c>
      <c r="AZ9" t="str">
        <f>""</f>
        <v/>
      </c>
      <c r="BA9" t="str">
        <f>""</f>
        <v/>
      </c>
    </row>
    <row r="10" spans="2:53" x14ac:dyDescent="0.2">
      <c r="B10" t="str">
        <f>""</f>
        <v/>
      </c>
      <c r="C10" t="str">
        <f>"[0.222]"</f>
        <v>[0.222]</v>
      </c>
      <c r="D10" t="str">
        <f>""</f>
        <v/>
      </c>
      <c r="E10" t="str">
        <f>""</f>
        <v/>
      </c>
      <c r="F10" t="str">
        <f>""</f>
        <v/>
      </c>
      <c r="G10" t="str">
        <f>""</f>
        <v/>
      </c>
      <c r="H10" t="str">
        <f>""</f>
        <v/>
      </c>
      <c r="I10" t="str">
        <f>""</f>
        <v/>
      </c>
      <c r="J10" t="str">
        <f>""</f>
        <v/>
      </c>
      <c r="K10" t="str">
        <f>""</f>
        <v/>
      </c>
      <c r="L10" t="str">
        <f>""</f>
        <v/>
      </c>
      <c r="M10" t="str">
        <f>""</f>
        <v/>
      </c>
      <c r="N10" t="str">
        <f>""</f>
        <v/>
      </c>
      <c r="O10" t="str">
        <f>""</f>
        <v/>
      </c>
      <c r="P10" t="str">
        <f>""</f>
        <v/>
      </c>
      <c r="Q10" t="str">
        <f>""</f>
        <v/>
      </c>
      <c r="R10" t="str">
        <f>""</f>
        <v/>
      </c>
      <c r="S10" t="str">
        <f>""</f>
        <v/>
      </c>
      <c r="T10" t="str">
        <f>""</f>
        <v/>
      </c>
      <c r="U10" t="str">
        <f>""</f>
        <v/>
      </c>
      <c r="V10" t="str">
        <f>""</f>
        <v/>
      </c>
      <c r="W10" t="str">
        <f>""</f>
        <v/>
      </c>
      <c r="X10" t="str">
        <f>""</f>
        <v/>
      </c>
      <c r="Y10" t="str">
        <f>""</f>
        <v/>
      </c>
      <c r="Z10" t="str">
        <f>""</f>
        <v/>
      </c>
      <c r="AA10" t="str">
        <f>""</f>
        <v/>
      </c>
      <c r="AB10" t="str">
        <f>""</f>
        <v/>
      </c>
      <c r="AC10" t="str">
        <f>""</f>
        <v/>
      </c>
      <c r="AD10" t="str">
        <f>""</f>
        <v/>
      </c>
      <c r="AE10" t="str">
        <f>""</f>
        <v/>
      </c>
      <c r="AF10" t="str">
        <f>""</f>
        <v/>
      </c>
      <c r="AG10" t="str">
        <f>""</f>
        <v/>
      </c>
      <c r="AH10" t="str">
        <f>""</f>
        <v/>
      </c>
      <c r="AI10" t="str">
        <f>""</f>
        <v/>
      </c>
      <c r="AJ10" t="str">
        <f>""</f>
        <v/>
      </c>
      <c r="AK10" t="str">
        <f>""</f>
        <v/>
      </c>
      <c r="AL10" t="str">
        <f>""</f>
        <v/>
      </c>
      <c r="AM10" t="str">
        <f>""</f>
        <v/>
      </c>
      <c r="AN10" t="str">
        <f>""</f>
        <v/>
      </c>
      <c r="AO10" t="str">
        <f>""</f>
        <v/>
      </c>
      <c r="AP10" t="str">
        <f>""</f>
        <v/>
      </c>
      <c r="AQ10" t="str">
        <f>""</f>
        <v/>
      </c>
      <c r="AR10" t="str">
        <f>""</f>
        <v/>
      </c>
      <c r="AS10" t="str">
        <f>""</f>
        <v/>
      </c>
      <c r="AT10" t="str">
        <f>""</f>
        <v/>
      </c>
      <c r="AU10" t="str">
        <f>""</f>
        <v/>
      </c>
      <c r="AV10" t="str">
        <f>""</f>
        <v/>
      </c>
      <c r="AW10" t="str">
        <f>""</f>
        <v/>
      </c>
      <c r="AX10" t="str">
        <f>""</f>
        <v/>
      </c>
      <c r="AY10" t="str">
        <f>""</f>
        <v/>
      </c>
      <c r="AZ10" t="str">
        <f>""</f>
        <v/>
      </c>
      <c r="BA10" t="str">
        <f>""</f>
        <v/>
      </c>
    </row>
    <row r="11" spans="2:53" x14ac:dyDescent="0.2">
      <c r="B11" t="str">
        <f>"Number of adults who left household 1998-2007"</f>
        <v>Number of adults who left household 1998-2007</v>
      </c>
      <c r="C11" t="str">
        <f>""</f>
        <v/>
      </c>
      <c r="D11" t="str">
        <f>"-0.052"</f>
        <v>-0.052</v>
      </c>
      <c r="E11" t="str">
        <f>""</f>
        <v/>
      </c>
      <c r="F11" t="str">
        <f>""</f>
        <v/>
      </c>
      <c r="G11" t="str">
        <f>""</f>
        <v/>
      </c>
      <c r="H11" t="str">
        <f>""</f>
        <v/>
      </c>
      <c r="I11" t="str">
        <f>""</f>
        <v/>
      </c>
      <c r="J11" t="str">
        <f>""</f>
        <v/>
      </c>
      <c r="K11" t="str">
        <f>""</f>
        <v/>
      </c>
      <c r="L11" t="str">
        <f>""</f>
        <v/>
      </c>
      <c r="M11" t="str">
        <f>""</f>
        <v/>
      </c>
      <c r="N11" t="str">
        <f>""</f>
        <v/>
      </c>
      <c r="O11" t="str">
        <f>""</f>
        <v/>
      </c>
      <c r="P11" t="str">
        <f>""</f>
        <v/>
      </c>
      <c r="Q11" t="str">
        <f>""</f>
        <v/>
      </c>
      <c r="R11" t="str">
        <f>""</f>
        <v/>
      </c>
      <c r="S11" t="str">
        <f>""</f>
        <v/>
      </c>
      <c r="T11" t="str">
        <f>""</f>
        <v/>
      </c>
      <c r="U11" t="str">
        <f>""</f>
        <v/>
      </c>
      <c r="V11" t="str">
        <f>""</f>
        <v/>
      </c>
      <c r="W11" t="str">
        <f>""</f>
        <v/>
      </c>
      <c r="X11" t="str">
        <f>""</f>
        <v/>
      </c>
      <c r="Y11" t="str">
        <f>""</f>
        <v/>
      </c>
      <c r="Z11" t="str">
        <f>""</f>
        <v/>
      </c>
      <c r="AA11" t="str">
        <f>""</f>
        <v/>
      </c>
      <c r="AB11" t="str">
        <f>""</f>
        <v/>
      </c>
      <c r="AC11" t="str">
        <f>""</f>
        <v/>
      </c>
      <c r="AD11" t="str">
        <f>""</f>
        <v/>
      </c>
      <c r="AE11" t="str">
        <f>""</f>
        <v/>
      </c>
      <c r="AF11" t="str">
        <f>""</f>
        <v/>
      </c>
      <c r="AG11" t="str">
        <f>""</f>
        <v/>
      </c>
      <c r="AH11" t="str">
        <f>""</f>
        <v/>
      </c>
      <c r="AI11" t="str">
        <f>""</f>
        <v/>
      </c>
      <c r="AJ11" t="str">
        <f>""</f>
        <v/>
      </c>
      <c r="AK11" t="str">
        <f>""</f>
        <v/>
      </c>
      <c r="AL11" t="str">
        <f>""</f>
        <v/>
      </c>
      <c r="AM11" t="str">
        <f>""</f>
        <v/>
      </c>
      <c r="AN11" t="str">
        <f>""</f>
        <v/>
      </c>
      <c r="AO11" t="str">
        <f>""</f>
        <v/>
      </c>
      <c r="AP11" t="str">
        <f>""</f>
        <v/>
      </c>
      <c r="AQ11" t="str">
        <f>""</f>
        <v/>
      </c>
      <c r="AR11" t="str">
        <f>""</f>
        <v/>
      </c>
      <c r="AS11" t="str">
        <f>""</f>
        <v/>
      </c>
      <c r="AT11" t="str">
        <f>""</f>
        <v/>
      </c>
      <c r="AU11" t="str">
        <f>""</f>
        <v/>
      </c>
      <c r="AV11" t="str">
        <f>""</f>
        <v/>
      </c>
      <c r="AW11" t="str">
        <f>""</f>
        <v/>
      </c>
      <c r="AX11" t="str">
        <f>""</f>
        <v/>
      </c>
      <c r="AY11" t="str">
        <f>""</f>
        <v/>
      </c>
      <c r="AZ11" t="str">
        <f>""</f>
        <v/>
      </c>
      <c r="BA11" t="str">
        <f>""</f>
        <v/>
      </c>
    </row>
    <row r="12" spans="2:53" x14ac:dyDescent="0.2">
      <c r="B12" t="str">
        <f>""</f>
        <v/>
      </c>
      <c r="C12" t="str">
        <f>""</f>
        <v/>
      </c>
      <c r="D12" t="str">
        <f>"[0.053]"</f>
        <v>[0.053]</v>
      </c>
      <c r="E12" t="str">
        <f>""</f>
        <v/>
      </c>
      <c r="F12" t="str">
        <f>""</f>
        <v/>
      </c>
      <c r="G12" t="str">
        <f>""</f>
        <v/>
      </c>
      <c r="H12" t="str">
        <f>""</f>
        <v/>
      </c>
      <c r="I12" t="str">
        <f>""</f>
        <v/>
      </c>
      <c r="J12" t="str">
        <f>""</f>
        <v/>
      </c>
      <c r="K12" t="str">
        <f>""</f>
        <v/>
      </c>
      <c r="L12" t="str">
        <f>""</f>
        <v/>
      </c>
      <c r="M12" t="str">
        <f>""</f>
        <v/>
      </c>
      <c r="N12" t="str">
        <f>""</f>
        <v/>
      </c>
      <c r="O12" t="str">
        <f>""</f>
        <v/>
      </c>
      <c r="P12" t="str">
        <f>""</f>
        <v/>
      </c>
      <c r="Q12" t="str">
        <f>""</f>
        <v/>
      </c>
      <c r="R12" t="str">
        <f>""</f>
        <v/>
      </c>
      <c r="S12" t="str">
        <f>""</f>
        <v/>
      </c>
      <c r="T12" t="str">
        <f>""</f>
        <v/>
      </c>
      <c r="U12" t="str">
        <f>""</f>
        <v/>
      </c>
      <c r="V12" t="str">
        <f>""</f>
        <v/>
      </c>
      <c r="W12" t="str">
        <f>""</f>
        <v/>
      </c>
      <c r="X12" t="str">
        <f>""</f>
        <v/>
      </c>
      <c r="Y12" t="str">
        <f>""</f>
        <v/>
      </c>
      <c r="Z12" t="str">
        <f>""</f>
        <v/>
      </c>
      <c r="AA12" t="str">
        <f>""</f>
        <v/>
      </c>
      <c r="AB12" t="str">
        <f>""</f>
        <v/>
      </c>
      <c r="AC12" t="str">
        <f>""</f>
        <v/>
      </c>
      <c r="AD12" t="str">
        <f>""</f>
        <v/>
      </c>
      <c r="AE12" t="str">
        <f>""</f>
        <v/>
      </c>
      <c r="AF12" t="str">
        <f>""</f>
        <v/>
      </c>
      <c r="AG12" t="str">
        <f>""</f>
        <v/>
      </c>
      <c r="AH12" t="str">
        <f>""</f>
        <v/>
      </c>
      <c r="AI12" t="str">
        <f>""</f>
        <v/>
      </c>
      <c r="AJ12" t="str">
        <f>""</f>
        <v/>
      </c>
      <c r="AK12" t="str">
        <f>""</f>
        <v/>
      </c>
      <c r="AL12" t="str">
        <f>""</f>
        <v/>
      </c>
      <c r="AM12" t="str">
        <f>""</f>
        <v/>
      </c>
      <c r="AN12" t="str">
        <f>""</f>
        <v/>
      </c>
      <c r="AO12" t="str">
        <f>""</f>
        <v/>
      </c>
      <c r="AP12" t="str">
        <f>""</f>
        <v/>
      </c>
      <c r="AQ12" t="str">
        <f>""</f>
        <v/>
      </c>
      <c r="AR12" t="str">
        <f>""</f>
        <v/>
      </c>
      <c r="AS12" t="str">
        <f>""</f>
        <v/>
      </c>
      <c r="AT12" t="str">
        <f>""</f>
        <v/>
      </c>
      <c r="AU12" t="str">
        <f>""</f>
        <v/>
      </c>
      <c r="AV12" t="str">
        <f>""</f>
        <v/>
      </c>
      <c r="AW12" t="str">
        <f>""</f>
        <v/>
      </c>
      <c r="AX12" t="str">
        <f>""</f>
        <v/>
      </c>
      <c r="AY12" t="str">
        <f>""</f>
        <v/>
      </c>
      <c r="AZ12" t="str">
        <f>""</f>
        <v/>
      </c>
      <c r="BA12" t="str">
        <f>""</f>
        <v/>
      </c>
    </row>
    <row r="13" spans="2:53" x14ac:dyDescent="0.2">
      <c r="B13" t="str">
        <f>"Interaction"</f>
        <v>Interaction</v>
      </c>
      <c r="C13" t="str">
        <f>""</f>
        <v/>
      </c>
      <c r="D13" t="str">
        <f>"0.062"</f>
        <v>0.062</v>
      </c>
      <c r="E13" t="str">
        <f>""</f>
        <v/>
      </c>
      <c r="F13" t="str">
        <f>""</f>
        <v/>
      </c>
      <c r="G13" t="str">
        <f>""</f>
        <v/>
      </c>
      <c r="H13" t="str">
        <f>""</f>
        <v/>
      </c>
      <c r="I13" t="str">
        <f>""</f>
        <v/>
      </c>
      <c r="J13" t="str">
        <f>""</f>
        <v/>
      </c>
      <c r="K13" t="str">
        <f>""</f>
        <v/>
      </c>
      <c r="L13" t="str">
        <f>""</f>
        <v/>
      </c>
      <c r="M13" t="str">
        <f>""</f>
        <v/>
      </c>
      <c r="N13" t="str">
        <f>""</f>
        <v/>
      </c>
      <c r="O13" t="str">
        <f>""</f>
        <v/>
      </c>
      <c r="P13" t="str">
        <f>""</f>
        <v/>
      </c>
      <c r="Q13" t="str">
        <f>""</f>
        <v/>
      </c>
      <c r="R13" t="str">
        <f>""</f>
        <v/>
      </c>
      <c r="S13" t="str">
        <f>""</f>
        <v/>
      </c>
      <c r="T13" t="str">
        <f>""</f>
        <v/>
      </c>
      <c r="U13" t="str">
        <f>""</f>
        <v/>
      </c>
      <c r="V13" t="str">
        <f>""</f>
        <v/>
      </c>
      <c r="W13" t="str">
        <f>""</f>
        <v/>
      </c>
      <c r="X13" t="str">
        <f>""</f>
        <v/>
      </c>
      <c r="Y13" t="str">
        <f>""</f>
        <v/>
      </c>
      <c r="Z13" t="str">
        <f>""</f>
        <v/>
      </c>
      <c r="AA13" t="str">
        <f>""</f>
        <v/>
      </c>
      <c r="AB13" t="str">
        <f>""</f>
        <v/>
      </c>
      <c r="AC13" t="str">
        <f>""</f>
        <v/>
      </c>
      <c r="AD13" t="str">
        <f>""</f>
        <v/>
      </c>
      <c r="AE13" t="str">
        <f>""</f>
        <v/>
      </c>
      <c r="AF13" t="str">
        <f>""</f>
        <v/>
      </c>
      <c r="AG13" t="str">
        <f>""</f>
        <v/>
      </c>
      <c r="AH13" t="str">
        <f>""</f>
        <v/>
      </c>
      <c r="AI13" t="str">
        <f>""</f>
        <v/>
      </c>
      <c r="AJ13" t="str">
        <f>""</f>
        <v/>
      </c>
      <c r="AK13" t="str">
        <f>""</f>
        <v/>
      </c>
      <c r="AL13" t="str">
        <f>""</f>
        <v/>
      </c>
      <c r="AM13" t="str">
        <f>""</f>
        <v/>
      </c>
      <c r="AN13" t="str">
        <f>""</f>
        <v/>
      </c>
      <c r="AO13" t="str">
        <f>""</f>
        <v/>
      </c>
      <c r="AP13" t="str">
        <f>""</f>
        <v/>
      </c>
      <c r="AQ13" t="str">
        <f>""</f>
        <v/>
      </c>
      <c r="AR13" t="str">
        <f>""</f>
        <v/>
      </c>
      <c r="AS13" t="str">
        <f>""</f>
        <v/>
      </c>
      <c r="AT13" t="str">
        <f>""</f>
        <v/>
      </c>
      <c r="AU13" t="str">
        <f>""</f>
        <v/>
      </c>
      <c r="AV13" t="str">
        <f>""</f>
        <v/>
      </c>
      <c r="AW13" t="str">
        <f>""</f>
        <v/>
      </c>
      <c r="AX13" t="str">
        <f>""</f>
        <v/>
      </c>
      <c r="AY13" t="str">
        <f>""</f>
        <v/>
      </c>
      <c r="AZ13" t="str">
        <f>""</f>
        <v/>
      </c>
      <c r="BA13" t="str">
        <f>""</f>
        <v/>
      </c>
    </row>
    <row r="14" spans="2:53" x14ac:dyDescent="0.2">
      <c r="B14" t="str">
        <f>""</f>
        <v/>
      </c>
      <c r="C14" t="str">
        <f>""</f>
        <v/>
      </c>
      <c r="D14" t="str">
        <f>"[0.181]"</f>
        <v>[0.181]</v>
      </c>
      <c r="E14" t="str">
        <f>""</f>
        <v/>
      </c>
      <c r="F14" t="str">
        <f>""</f>
        <v/>
      </c>
      <c r="G14" t="str">
        <f>""</f>
        <v/>
      </c>
      <c r="H14" t="str">
        <f>""</f>
        <v/>
      </c>
      <c r="I14" t="str">
        <f>""</f>
        <v/>
      </c>
      <c r="J14" t="str">
        <f>""</f>
        <v/>
      </c>
      <c r="K14" t="str">
        <f>""</f>
        <v/>
      </c>
      <c r="L14" t="str">
        <f>""</f>
        <v/>
      </c>
      <c r="M14" t="str">
        <f>""</f>
        <v/>
      </c>
      <c r="N14" t="str">
        <f>""</f>
        <v/>
      </c>
      <c r="O14" t="str">
        <f>""</f>
        <v/>
      </c>
      <c r="P14" t="str">
        <f>""</f>
        <v/>
      </c>
      <c r="Q14" t="str">
        <f>""</f>
        <v/>
      </c>
      <c r="R14" t="str">
        <f>""</f>
        <v/>
      </c>
      <c r="S14" t="str">
        <f>""</f>
        <v/>
      </c>
      <c r="T14" t="str">
        <f>""</f>
        <v/>
      </c>
      <c r="U14" t="str">
        <f>""</f>
        <v/>
      </c>
      <c r="V14" t="str">
        <f>""</f>
        <v/>
      </c>
      <c r="W14" t="str">
        <f>""</f>
        <v/>
      </c>
      <c r="X14" t="str">
        <f>""</f>
        <v/>
      </c>
      <c r="Y14" t="str">
        <f>""</f>
        <v/>
      </c>
      <c r="Z14" t="str">
        <f>""</f>
        <v/>
      </c>
      <c r="AA14" t="str">
        <f>""</f>
        <v/>
      </c>
      <c r="AB14" t="str">
        <f>""</f>
        <v/>
      </c>
      <c r="AC14" t="str">
        <f>""</f>
        <v/>
      </c>
      <c r="AD14" t="str">
        <f>""</f>
        <v/>
      </c>
      <c r="AE14" t="str">
        <f>""</f>
        <v/>
      </c>
      <c r="AF14" t="str">
        <f>""</f>
        <v/>
      </c>
      <c r="AG14" t="str">
        <f>""</f>
        <v/>
      </c>
      <c r="AH14" t="str">
        <f>""</f>
        <v/>
      </c>
      <c r="AI14" t="str">
        <f>""</f>
        <v/>
      </c>
      <c r="AJ14" t="str">
        <f>""</f>
        <v/>
      </c>
      <c r="AK14" t="str">
        <f>""</f>
        <v/>
      </c>
      <c r="AL14" t="str">
        <f>""</f>
        <v/>
      </c>
      <c r="AM14" t="str">
        <f>""</f>
        <v/>
      </c>
      <c r="AN14" t="str">
        <f>""</f>
        <v/>
      </c>
      <c r="AO14" t="str">
        <f>""</f>
        <v/>
      </c>
      <c r="AP14" t="str">
        <f>""</f>
        <v/>
      </c>
      <c r="AQ14" t="str">
        <f>""</f>
        <v/>
      </c>
      <c r="AR14" t="str">
        <f>""</f>
        <v/>
      </c>
      <c r="AS14" t="str">
        <f>""</f>
        <v/>
      </c>
      <c r="AT14" t="str">
        <f>""</f>
        <v/>
      </c>
      <c r="AU14" t="str">
        <f>""</f>
        <v/>
      </c>
      <c r="AV14" t="str">
        <f>""</f>
        <v/>
      </c>
      <c r="AW14" t="str">
        <f>""</f>
        <v/>
      </c>
      <c r="AX14" t="str">
        <f>""</f>
        <v/>
      </c>
      <c r="AY14" t="str">
        <f>""</f>
        <v/>
      </c>
      <c r="AZ14" t="str">
        <f>""</f>
        <v/>
      </c>
      <c r="BA14" t="str">
        <f>""</f>
        <v/>
      </c>
    </row>
    <row r="15" spans="2:53" x14ac:dyDescent="0.2">
      <c r="B15" t="str">
        <f>"Share of adults  who left household 1998-2007"</f>
        <v>Share of adults  who left household 1998-2007</v>
      </c>
      <c r="C15" t="str">
        <f>""</f>
        <v/>
      </c>
      <c r="D15" t="str">
        <f>""</f>
        <v/>
      </c>
      <c r="E15" t="str">
        <f>"-0.097"</f>
        <v>-0.097</v>
      </c>
      <c r="F15" t="str">
        <f>""</f>
        <v/>
      </c>
      <c r="G15" t="str">
        <f>""</f>
        <v/>
      </c>
      <c r="H15" t="str">
        <f>""</f>
        <v/>
      </c>
      <c r="I15" t="str">
        <f>""</f>
        <v/>
      </c>
      <c r="J15" t="str">
        <f>""</f>
        <v/>
      </c>
      <c r="K15" t="str">
        <f>""</f>
        <v/>
      </c>
      <c r="L15" t="str">
        <f>""</f>
        <v/>
      </c>
      <c r="M15" t="str">
        <f>""</f>
        <v/>
      </c>
      <c r="N15" t="str">
        <f>""</f>
        <v/>
      </c>
      <c r="O15" t="str">
        <f>""</f>
        <v/>
      </c>
      <c r="P15" t="str">
        <f>""</f>
        <v/>
      </c>
      <c r="Q15" t="str">
        <f>""</f>
        <v/>
      </c>
      <c r="R15" t="str">
        <f>""</f>
        <v/>
      </c>
      <c r="S15" t="str">
        <f>""</f>
        <v/>
      </c>
      <c r="T15" t="str">
        <f>""</f>
        <v/>
      </c>
      <c r="U15" t="str">
        <f>""</f>
        <v/>
      </c>
      <c r="V15" t="str">
        <f>""</f>
        <v/>
      </c>
      <c r="W15" t="str">
        <f>""</f>
        <v/>
      </c>
      <c r="X15" t="str">
        <f>""</f>
        <v/>
      </c>
      <c r="Y15" t="str">
        <f>""</f>
        <v/>
      </c>
      <c r="Z15" t="str">
        <f>""</f>
        <v/>
      </c>
      <c r="AA15" t="str">
        <f>""</f>
        <v/>
      </c>
      <c r="AB15" t="str">
        <f>""</f>
        <v/>
      </c>
      <c r="AC15" t="str">
        <f>""</f>
        <v/>
      </c>
      <c r="AD15" t="str">
        <f>""</f>
        <v/>
      </c>
      <c r="AE15" t="str">
        <f>""</f>
        <v/>
      </c>
      <c r="AF15" t="str">
        <f>""</f>
        <v/>
      </c>
      <c r="AG15" t="str">
        <f>""</f>
        <v/>
      </c>
      <c r="AH15" t="str">
        <f>""</f>
        <v/>
      </c>
      <c r="AI15" t="str">
        <f>""</f>
        <v/>
      </c>
      <c r="AJ15" t="str">
        <f>""</f>
        <v/>
      </c>
      <c r="AK15" t="str">
        <f>""</f>
        <v/>
      </c>
      <c r="AL15" t="str">
        <f>""</f>
        <v/>
      </c>
      <c r="AM15" t="str">
        <f>""</f>
        <v/>
      </c>
      <c r="AN15" t="str">
        <f>""</f>
        <v/>
      </c>
      <c r="AO15" t="str">
        <f>""</f>
        <v/>
      </c>
      <c r="AP15" t="str">
        <f>""</f>
        <v/>
      </c>
      <c r="AQ15" t="str">
        <f>""</f>
        <v/>
      </c>
      <c r="AR15" t="str">
        <f>""</f>
        <v/>
      </c>
      <c r="AS15" t="str">
        <f>""</f>
        <v/>
      </c>
      <c r="AT15" t="str">
        <f>""</f>
        <v/>
      </c>
      <c r="AU15" t="str">
        <f>""</f>
        <v/>
      </c>
      <c r="AV15" t="str">
        <f>""</f>
        <v/>
      </c>
      <c r="AW15" t="str">
        <f>""</f>
        <v/>
      </c>
      <c r="AX15" t="str">
        <f>""</f>
        <v/>
      </c>
      <c r="AY15" t="str">
        <f>""</f>
        <v/>
      </c>
      <c r="AZ15" t="str">
        <f>""</f>
        <v/>
      </c>
      <c r="BA15" t="str">
        <f>""</f>
        <v/>
      </c>
    </row>
    <row r="16" spans="2:53" x14ac:dyDescent="0.2">
      <c r="B16" t="str">
        <f>""</f>
        <v/>
      </c>
      <c r="C16" t="str">
        <f>""</f>
        <v/>
      </c>
      <c r="D16" t="str">
        <f>""</f>
        <v/>
      </c>
      <c r="E16" t="str">
        <f>"[0.141]"</f>
        <v>[0.141]</v>
      </c>
      <c r="F16" t="str">
        <f>""</f>
        <v/>
      </c>
      <c r="G16" t="str">
        <f>""</f>
        <v/>
      </c>
      <c r="H16" t="str">
        <f>""</f>
        <v/>
      </c>
      <c r="I16" t="str">
        <f>""</f>
        <v/>
      </c>
      <c r="J16" t="str">
        <f>""</f>
        <v/>
      </c>
      <c r="K16" t="str">
        <f>""</f>
        <v/>
      </c>
      <c r="L16" t="str">
        <f>""</f>
        <v/>
      </c>
      <c r="M16" t="str">
        <f>""</f>
        <v/>
      </c>
      <c r="N16" t="str">
        <f>""</f>
        <v/>
      </c>
      <c r="O16" t="str">
        <f>""</f>
        <v/>
      </c>
      <c r="P16" t="str">
        <f>""</f>
        <v/>
      </c>
      <c r="Q16" t="str">
        <f>""</f>
        <v/>
      </c>
      <c r="R16" t="str">
        <f>""</f>
        <v/>
      </c>
      <c r="S16" t="str">
        <f>""</f>
        <v/>
      </c>
      <c r="T16" t="str">
        <f>""</f>
        <v/>
      </c>
      <c r="U16" t="str">
        <f>""</f>
        <v/>
      </c>
      <c r="V16" t="str">
        <f>""</f>
        <v/>
      </c>
      <c r="W16" t="str">
        <f>""</f>
        <v/>
      </c>
      <c r="X16" t="str">
        <f>""</f>
        <v/>
      </c>
      <c r="Y16" t="str">
        <f>""</f>
        <v/>
      </c>
      <c r="Z16" t="str">
        <f>""</f>
        <v/>
      </c>
      <c r="AA16" t="str">
        <f>""</f>
        <v/>
      </c>
      <c r="AB16" t="str">
        <f>""</f>
        <v/>
      </c>
      <c r="AC16" t="str">
        <f>""</f>
        <v/>
      </c>
      <c r="AD16" t="str">
        <f>""</f>
        <v/>
      </c>
      <c r="AE16" t="str">
        <f>""</f>
        <v/>
      </c>
      <c r="AF16" t="str">
        <f>""</f>
        <v/>
      </c>
      <c r="AG16" t="str">
        <f>""</f>
        <v/>
      </c>
      <c r="AH16" t="str">
        <f>""</f>
        <v/>
      </c>
      <c r="AI16" t="str">
        <f>""</f>
        <v/>
      </c>
      <c r="AJ16" t="str">
        <f>""</f>
        <v/>
      </c>
      <c r="AK16" t="str">
        <f>""</f>
        <v/>
      </c>
      <c r="AL16" t="str">
        <f>""</f>
        <v/>
      </c>
      <c r="AM16" t="str">
        <f>""</f>
        <v/>
      </c>
      <c r="AN16" t="str">
        <f>""</f>
        <v/>
      </c>
      <c r="AO16" t="str">
        <f>""</f>
        <v/>
      </c>
      <c r="AP16" t="str">
        <f>""</f>
        <v/>
      </c>
      <c r="AQ16" t="str">
        <f>""</f>
        <v/>
      </c>
      <c r="AR16" t="str">
        <f>""</f>
        <v/>
      </c>
      <c r="AS16" t="str">
        <f>""</f>
        <v/>
      </c>
      <c r="AT16" t="str">
        <f>""</f>
        <v/>
      </c>
      <c r="AU16" t="str">
        <f>""</f>
        <v/>
      </c>
      <c r="AV16" t="str">
        <f>""</f>
        <v/>
      </c>
      <c r="AW16" t="str">
        <f>""</f>
        <v/>
      </c>
      <c r="AX16" t="str">
        <f>""</f>
        <v/>
      </c>
      <c r="AY16" t="str">
        <f>""</f>
        <v/>
      </c>
      <c r="AZ16" t="str">
        <f>""</f>
        <v/>
      </c>
      <c r="BA16" t="str">
        <f>""</f>
        <v/>
      </c>
    </row>
    <row r="17" spans="2:53" x14ac:dyDescent="0.2">
      <c r="B17" t="str">
        <f>"Interaction"</f>
        <v>Interaction</v>
      </c>
      <c r="C17" t="str">
        <f>""</f>
        <v/>
      </c>
      <c r="D17" t="str">
        <f>""</f>
        <v/>
      </c>
      <c r="E17" t="str">
        <f>"0.071"</f>
        <v>0.071</v>
      </c>
      <c r="F17" t="str">
        <f>""</f>
        <v/>
      </c>
      <c r="G17" t="str">
        <f>""</f>
        <v/>
      </c>
      <c r="H17" t="str">
        <f>""</f>
        <v/>
      </c>
      <c r="I17" t="str">
        <f>""</f>
        <v/>
      </c>
      <c r="J17" t="str">
        <f>""</f>
        <v/>
      </c>
      <c r="K17" t="str">
        <f>""</f>
        <v/>
      </c>
      <c r="L17" t="str">
        <f>""</f>
        <v/>
      </c>
      <c r="M17" t="str">
        <f>""</f>
        <v/>
      </c>
      <c r="N17" t="str">
        <f>""</f>
        <v/>
      </c>
      <c r="O17" t="str">
        <f>""</f>
        <v/>
      </c>
      <c r="P17" t="str">
        <f>""</f>
        <v/>
      </c>
      <c r="Q17" t="str">
        <f>""</f>
        <v/>
      </c>
      <c r="R17" t="str">
        <f>""</f>
        <v/>
      </c>
      <c r="S17" t="str">
        <f>""</f>
        <v/>
      </c>
      <c r="T17" t="str">
        <f>""</f>
        <v/>
      </c>
      <c r="U17" t="str">
        <f>""</f>
        <v/>
      </c>
      <c r="V17" t="str">
        <f>""</f>
        <v/>
      </c>
      <c r="W17" t="str">
        <f>""</f>
        <v/>
      </c>
      <c r="X17" t="str">
        <f>""</f>
        <v/>
      </c>
      <c r="Y17" t="str">
        <f>""</f>
        <v/>
      </c>
      <c r="Z17" t="str">
        <f>""</f>
        <v/>
      </c>
      <c r="AA17" t="str">
        <f>""</f>
        <v/>
      </c>
      <c r="AB17" t="str">
        <f>""</f>
        <v/>
      </c>
      <c r="AC17" t="str">
        <f>""</f>
        <v/>
      </c>
      <c r="AD17" t="str">
        <f>""</f>
        <v/>
      </c>
      <c r="AE17" t="str">
        <f>""</f>
        <v/>
      </c>
      <c r="AF17" t="str">
        <f>""</f>
        <v/>
      </c>
      <c r="AG17" t="str">
        <f>""</f>
        <v/>
      </c>
      <c r="AH17" t="str">
        <f>""</f>
        <v/>
      </c>
      <c r="AI17" t="str">
        <f>""</f>
        <v/>
      </c>
      <c r="AJ17" t="str">
        <f>""</f>
        <v/>
      </c>
      <c r="AK17" t="str">
        <f>""</f>
        <v/>
      </c>
      <c r="AL17" t="str">
        <f>""</f>
        <v/>
      </c>
      <c r="AM17" t="str">
        <f>""</f>
        <v/>
      </c>
      <c r="AN17" t="str">
        <f>""</f>
        <v/>
      </c>
      <c r="AO17" t="str">
        <f>""</f>
        <v/>
      </c>
      <c r="AP17" t="str">
        <f>""</f>
        <v/>
      </c>
      <c r="AQ17" t="str">
        <f>""</f>
        <v/>
      </c>
      <c r="AR17" t="str">
        <f>""</f>
        <v/>
      </c>
      <c r="AS17" t="str">
        <f>""</f>
        <v/>
      </c>
      <c r="AT17" t="str">
        <f>""</f>
        <v/>
      </c>
      <c r="AU17" t="str">
        <f>""</f>
        <v/>
      </c>
      <c r="AV17" t="str">
        <f>""</f>
        <v/>
      </c>
      <c r="AW17" t="str">
        <f>""</f>
        <v/>
      </c>
      <c r="AX17" t="str">
        <f>""</f>
        <v/>
      </c>
      <c r="AY17" t="str">
        <f>""</f>
        <v/>
      </c>
      <c r="AZ17" t="str">
        <f>""</f>
        <v/>
      </c>
      <c r="BA17" t="str">
        <f>""</f>
        <v/>
      </c>
    </row>
    <row r="18" spans="2:53" x14ac:dyDescent="0.2">
      <c r="B18" t="str">
        <f>""</f>
        <v/>
      </c>
      <c r="C18" t="str">
        <f>""</f>
        <v/>
      </c>
      <c r="D18" t="str">
        <f>""</f>
        <v/>
      </c>
      <c r="E18" t="str">
        <f>"[0.335]"</f>
        <v>[0.335]</v>
      </c>
      <c r="F18" t="str">
        <f>""</f>
        <v/>
      </c>
      <c r="G18" t="str">
        <f>""</f>
        <v/>
      </c>
      <c r="H18" t="str">
        <f>""</f>
        <v/>
      </c>
      <c r="I18" t="str">
        <f>""</f>
        <v/>
      </c>
      <c r="J18" t="str">
        <f>""</f>
        <v/>
      </c>
      <c r="K18" t="str">
        <f>""</f>
        <v/>
      </c>
      <c r="L18" t="str">
        <f>""</f>
        <v/>
      </c>
      <c r="M18" t="str">
        <f>""</f>
        <v/>
      </c>
      <c r="N18" t="str">
        <f>""</f>
        <v/>
      </c>
      <c r="O18" t="str">
        <f>""</f>
        <v/>
      </c>
      <c r="P18" t="str">
        <f>""</f>
        <v/>
      </c>
      <c r="Q18" t="str">
        <f>""</f>
        <v/>
      </c>
      <c r="R18" t="str">
        <f>""</f>
        <v/>
      </c>
      <c r="S18" t="str">
        <f>""</f>
        <v/>
      </c>
      <c r="T18" t="str">
        <f>""</f>
        <v/>
      </c>
      <c r="U18" t="str">
        <f>""</f>
        <v/>
      </c>
      <c r="V18" t="str">
        <f>""</f>
        <v/>
      </c>
      <c r="W18" t="str">
        <f>""</f>
        <v/>
      </c>
      <c r="X18" t="str">
        <f>""</f>
        <v/>
      </c>
      <c r="Y18" t="str">
        <f>""</f>
        <v/>
      </c>
      <c r="Z18" t="str">
        <f>""</f>
        <v/>
      </c>
      <c r="AA18" t="str">
        <f>""</f>
        <v/>
      </c>
      <c r="AB18" t="str">
        <f>""</f>
        <v/>
      </c>
      <c r="AC18" t="str">
        <f>""</f>
        <v/>
      </c>
      <c r="AD18" t="str">
        <f>""</f>
        <v/>
      </c>
      <c r="AE18" t="str">
        <f>""</f>
        <v/>
      </c>
      <c r="AF18" t="str">
        <f>""</f>
        <v/>
      </c>
      <c r="AG18" t="str">
        <f>""</f>
        <v/>
      </c>
      <c r="AH18" t="str">
        <f>""</f>
        <v/>
      </c>
      <c r="AI18" t="str">
        <f>""</f>
        <v/>
      </c>
      <c r="AJ18" t="str">
        <f>""</f>
        <v/>
      </c>
      <c r="AK18" t="str">
        <f>""</f>
        <v/>
      </c>
      <c r="AL18" t="str">
        <f>""</f>
        <v/>
      </c>
      <c r="AM18" t="str">
        <f>""</f>
        <v/>
      </c>
      <c r="AN18" t="str">
        <f>""</f>
        <v/>
      </c>
      <c r="AO18" t="str">
        <f>""</f>
        <v/>
      </c>
      <c r="AP18" t="str">
        <f>""</f>
        <v/>
      </c>
      <c r="AQ18" t="str">
        <f>""</f>
        <v/>
      </c>
      <c r="AR18" t="str">
        <f>""</f>
        <v/>
      </c>
      <c r="AS18" t="str">
        <f>""</f>
        <v/>
      </c>
      <c r="AT18" t="str">
        <f>""</f>
        <v/>
      </c>
      <c r="AU18" t="str">
        <f>""</f>
        <v/>
      </c>
      <c r="AV18" t="str">
        <f>""</f>
        <v/>
      </c>
      <c r="AW18" t="str">
        <f>""</f>
        <v/>
      </c>
      <c r="AX18" t="str">
        <f>""</f>
        <v/>
      </c>
      <c r="AY18" t="str">
        <f>""</f>
        <v/>
      </c>
      <c r="AZ18" t="str">
        <f>""</f>
        <v/>
      </c>
      <c r="BA18" t="str">
        <f>""</f>
        <v/>
      </c>
    </row>
    <row r="19" spans="2:53" x14ac:dyDescent="0.2">
      <c r="B19" t="str">
        <f>"Number of years with presence of violence during 1998-2007"</f>
        <v>Number of years with presence of violence during 1998-2007</v>
      </c>
      <c r="C19" t="str">
        <f>""</f>
        <v/>
      </c>
      <c r="D19" t="str">
        <f>""</f>
        <v/>
      </c>
      <c r="E19" t="str">
        <f>""</f>
        <v/>
      </c>
      <c r="F19" t="str">
        <f>"-0.005"</f>
        <v>-0.005</v>
      </c>
      <c r="G19" t="str">
        <f>"-0.005"</f>
        <v>-0.005</v>
      </c>
      <c r="H19" t="str">
        <f>"-0.003"</f>
        <v>-0.003</v>
      </c>
      <c r="I19" t="str">
        <f>""</f>
        <v/>
      </c>
      <c r="J19" t="str">
        <f>""</f>
        <v/>
      </c>
      <c r="K19" t="str">
        <f>""</f>
        <v/>
      </c>
      <c r="L19" t="str">
        <f>""</f>
        <v/>
      </c>
      <c r="M19" t="str">
        <f>""</f>
        <v/>
      </c>
      <c r="N19" t="str">
        <f>""</f>
        <v/>
      </c>
      <c r="O19" t="str">
        <f>""</f>
        <v/>
      </c>
      <c r="P19" t="str">
        <f>""</f>
        <v/>
      </c>
      <c r="Q19" t="str">
        <f>""</f>
        <v/>
      </c>
      <c r="R19" t="str">
        <f>""</f>
        <v/>
      </c>
      <c r="S19" t="str">
        <f>""</f>
        <v/>
      </c>
      <c r="T19" t="str">
        <f>""</f>
        <v/>
      </c>
      <c r="U19" t="str">
        <f>""</f>
        <v/>
      </c>
      <c r="V19" t="str">
        <f>""</f>
        <v/>
      </c>
      <c r="W19" t="str">
        <f>""</f>
        <v/>
      </c>
      <c r="X19" t="str">
        <f>""</f>
        <v/>
      </c>
      <c r="Y19" t="str">
        <f>""</f>
        <v/>
      </c>
      <c r="Z19" t="str">
        <f>""</f>
        <v/>
      </c>
      <c r="AA19" t="str">
        <f>""</f>
        <v/>
      </c>
      <c r="AB19" t="str">
        <f>""</f>
        <v/>
      </c>
      <c r="AC19" t="str">
        <f>""</f>
        <v/>
      </c>
      <c r="AD19" t="str">
        <f>""</f>
        <v/>
      </c>
      <c r="AE19" t="str">
        <f>""</f>
        <v/>
      </c>
      <c r="AF19" t="str">
        <f>""</f>
        <v/>
      </c>
      <c r="AG19" t="str">
        <f>""</f>
        <v/>
      </c>
      <c r="AH19" t="str">
        <f>""</f>
        <v/>
      </c>
      <c r="AI19" t="str">
        <f>""</f>
        <v/>
      </c>
      <c r="AJ19" t="str">
        <f>""</f>
        <v/>
      </c>
      <c r="AK19" t="str">
        <f>""</f>
        <v/>
      </c>
      <c r="AL19" t="str">
        <f>""</f>
        <v/>
      </c>
      <c r="AM19" t="str">
        <f>""</f>
        <v/>
      </c>
      <c r="AN19" t="str">
        <f>""</f>
        <v/>
      </c>
      <c r="AO19" t="str">
        <f>""</f>
        <v/>
      </c>
      <c r="AP19" t="str">
        <f>""</f>
        <v/>
      </c>
      <c r="AQ19" t="str">
        <f>""</f>
        <v/>
      </c>
      <c r="AR19" t="str">
        <f>""</f>
        <v/>
      </c>
      <c r="AS19" t="str">
        <f>""</f>
        <v/>
      </c>
      <c r="AT19" t="str">
        <f>""</f>
        <v/>
      </c>
      <c r="AU19" t="str">
        <f>""</f>
        <v/>
      </c>
      <c r="AV19" t="str">
        <f>""</f>
        <v/>
      </c>
      <c r="AW19" t="str">
        <f>""</f>
        <v/>
      </c>
      <c r="AX19" t="str">
        <f>""</f>
        <v/>
      </c>
      <c r="AY19" t="str">
        <f>""</f>
        <v/>
      </c>
      <c r="AZ19" t="str">
        <f>""</f>
        <v/>
      </c>
      <c r="BA19" t="str">
        <f>""</f>
        <v/>
      </c>
    </row>
    <row r="20" spans="2:53" x14ac:dyDescent="0.2">
      <c r="B20" t="str">
        <f>""</f>
        <v/>
      </c>
      <c r="C20" t="str">
        <f>""</f>
        <v/>
      </c>
      <c r="D20" t="str">
        <f>""</f>
        <v/>
      </c>
      <c r="E20" t="str">
        <f>""</f>
        <v/>
      </c>
      <c r="F20" t="str">
        <f>"[0.013]"</f>
        <v>[0.013]</v>
      </c>
      <c r="G20" t="str">
        <f>"[0.013]"</f>
        <v>[0.013]</v>
      </c>
      <c r="H20" t="str">
        <f>"[0.013]"</f>
        <v>[0.013]</v>
      </c>
      <c r="I20" t="str">
        <f>""</f>
        <v/>
      </c>
      <c r="J20" t="str">
        <f>""</f>
        <v/>
      </c>
      <c r="K20" t="str">
        <f>""</f>
        <v/>
      </c>
      <c r="L20" t="str">
        <f>""</f>
        <v/>
      </c>
      <c r="M20" t="str">
        <f>""</f>
        <v/>
      </c>
      <c r="N20" t="str">
        <f>""</f>
        <v/>
      </c>
      <c r="O20" t="str">
        <f>""</f>
        <v/>
      </c>
      <c r="P20" t="str">
        <f>""</f>
        <v/>
      </c>
      <c r="Q20" t="str">
        <f>""</f>
        <v/>
      </c>
      <c r="R20" t="str">
        <f>""</f>
        <v/>
      </c>
      <c r="S20" t="str">
        <f>""</f>
        <v/>
      </c>
      <c r="T20" t="str">
        <f>""</f>
        <v/>
      </c>
      <c r="U20" t="str">
        <f>""</f>
        <v/>
      </c>
      <c r="V20" t="str">
        <f>""</f>
        <v/>
      </c>
      <c r="W20" t="str">
        <f>""</f>
        <v/>
      </c>
      <c r="X20" t="str">
        <f>""</f>
        <v/>
      </c>
      <c r="Y20" t="str">
        <f>""</f>
        <v/>
      </c>
      <c r="Z20" t="str">
        <f>""</f>
        <v/>
      </c>
      <c r="AA20" t="str">
        <f>""</f>
        <v/>
      </c>
      <c r="AB20" t="str">
        <f>""</f>
        <v/>
      </c>
      <c r="AC20" t="str">
        <f>""</f>
        <v/>
      </c>
      <c r="AD20" t="str">
        <f>""</f>
        <v/>
      </c>
      <c r="AE20" t="str">
        <f>""</f>
        <v/>
      </c>
      <c r="AF20" t="str">
        <f>""</f>
        <v/>
      </c>
      <c r="AG20" t="str">
        <f>""</f>
        <v/>
      </c>
      <c r="AH20" t="str">
        <f>""</f>
        <v/>
      </c>
      <c r="AI20" t="str">
        <f>""</f>
        <v/>
      </c>
      <c r="AJ20" t="str">
        <f>""</f>
        <v/>
      </c>
      <c r="AK20" t="str">
        <f>""</f>
        <v/>
      </c>
      <c r="AL20" t="str">
        <f>""</f>
        <v/>
      </c>
      <c r="AM20" t="str">
        <f>""</f>
        <v/>
      </c>
      <c r="AN20" t="str">
        <f>""</f>
        <v/>
      </c>
      <c r="AO20" t="str">
        <f>""</f>
        <v/>
      </c>
      <c r="AP20" t="str">
        <f>""</f>
        <v/>
      </c>
      <c r="AQ20" t="str">
        <f>""</f>
        <v/>
      </c>
      <c r="AR20" t="str">
        <f>""</f>
        <v/>
      </c>
      <c r="AS20" t="str">
        <f>""</f>
        <v/>
      </c>
      <c r="AT20" t="str">
        <f>""</f>
        <v/>
      </c>
      <c r="AU20" t="str">
        <f>""</f>
        <v/>
      </c>
      <c r="AV20" t="str">
        <f>""</f>
        <v/>
      </c>
      <c r="AW20" t="str">
        <f>""</f>
        <v/>
      </c>
      <c r="AX20" t="str">
        <f>""</f>
        <v/>
      </c>
      <c r="AY20" t="str">
        <f>""</f>
        <v/>
      </c>
      <c r="AZ20" t="str">
        <f>""</f>
        <v/>
      </c>
      <c r="BA20" t="str">
        <f>""</f>
        <v/>
      </c>
    </row>
    <row r="21" spans="2:53" x14ac:dyDescent="0.2">
      <c r="B21" t="str">
        <f>"At least 1 adult left the household in a given year (yes=1)"</f>
        <v>At least 1 adult left the household in a given year (yes=1)</v>
      </c>
      <c r="C21" t="str">
        <f>""</f>
        <v/>
      </c>
      <c r="D21" t="str">
        <f>""</f>
        <v/>
      </c>
      <c r="E21" t="str">
        <f>""</f>
        <v/>
      </c>
      <c r="F21" t="str">
        <f>"-0.096"</f>
        <v>-0.096</v>
      </c>
      <c r="G21" t="str">
        <f>""</f>
        <v/>
      </c>
      <c r="H21" t="str">
        <f>""</f>
        <v/>
      </c>
      <c r="I21" t="str">
        <f>""</f>
        <v/>
      </c>
      <c r="J21" t="str">
        <f>""</f>
        <v/>
      </c>
      <c r="K21" t="str">
        <f>""</f>
        <v/>
      </c>
      <c r="L21" t="str">
        <f>""</f>
        <v/>
      </c>
      <c r="M21" t="str">
        <f>""</f>
        <v/>
      </c>
      <c r="N21" t="str">
        <f>""</f>
        <v/>
      </c>
      <c r="O21" t="str">
        <f>""</f>
        <v/>
      </c>
      <c r="P21" t="str">
        <f>""</f>
        <v/>
      </c>
      <c r="Q21" t="str">
        <f>""</f>
        <v/>
      </c>
      <c r="R21" t="str">
        <f>""</f>
        <v/>
      </c>
      <c r="S21" t="str">
        <f>""</f>
        <v/>
      </c>
      <c r="T21" t="str">
        <f>""</f>
        <v/>
      </c>
      <c r="U21" t="str">
        <f>""</f>
        <v/>
      </c>
      <c r="V21" t="str">
        <f>""</f>
        <v/>
      </c>
      <c r="W21" t="str">
        <f>""</f>
        <v/>
      </c>
      <c r="X21" t="str">
        <f>""</f>
        <v/>
      </c>
      <c r="Y21" t="str">
        <f>""</f>
        <v/>
      </c>
      <c r="Z21" t="str">
        <f>""</f>
        <v/>
      </c>
      <c r="AA21" t="str">
        <f>""</f>
        <v/>
      </c>
      <c r="AB21" t="str">
        <f>""</f>
        <v/>
      </c>
      <c r="AC21" t="str">
        <f>""</f>
        <v/>
      </c>
      <c r="AD21" t="str">
        <f>""</f>
        <v/>
      </c>
      <c r="AE21" t="str">
        <f>""</f>
        <v/>
      </c>
      <c r="AF21" t="str">
        <f>""</f>
        <v/>
      </c>
      <c r="AG21" t="str">
        <f>""</f>
        <v/>
      </c>
      <c r="AH21" t="str">
        <f>""</f>
        <v/>
      </c>
      <c r="AI21" t="str">
        <f>""</f>
        <v/>
      </c>
      <c r="AJ21" t="str">
        <f>""</f>
        <v/>
      </c>
      <c r="AK21" t="str">
        <f>""</f>
        <v/>
      </c>
      <c r="AL21" t="str">
        <f>""</f>
        <v/>
      </c>
      <c r="AM21" t="str">
        <f>""</f>
        <v/>
      </c>
      <c r="AN21" t="str">
        <f>""</f>
        <v/>
      </c>
      <c r="AO21" t="str">
        <f>""</f>
        <v/>
      </c>
      <c r="AP21" t="str">
        <f>""</f>
        <v/>
      </c>
      <c r="AQ21" t="str">
        <f>""</f>
        <v/>
      </c>
      <c r="AR21" t="str">
        <f>""</f>
        <v/>
      </c>
      <c r="AS21" t="str">
        <f>""</f>
        <v/>
      </c>
      <c r="AT21" t="str">
        <f>""</f>
        <v/>
      </c>
      <c r="AU21" t="str">
        <f>""</f>
        <v/>
      </c>
      <c r="AV21" t="str">
        <f>""</f>
        <v/>
      </c>
      <c r="AW21" t="str">
        <f>""</f>
        <v/>
      </c>
      <c r="AX21" t="str">
        <f>""</f>
        <v/>
      </c>
      <c r="AY21" t="str">
        <f>""</f>
        <v/>
      </c>
      <c r="AZ21" t="str">
        <f>""</f>
        <v/>
      </c>
      <c r="BA21" t="str">
        <f>""</f>
        <v/>
      </c>
    </row>
    <row r="22" spans="2:53" x14ac:dyDescent="0.2">
      <c r="B22" t="str">
        <f>""</f>
        <v/>
      </c>
      <c r="C22" t="str">
        <f>""</f>
        <v/>
      </c>
      <c r="D22" t="str">
        <f>""</f>
        <v/>
      </c>
      <c r="E22" t="str">
        <f>""</f>
        <v/>
      </c>
      <c r="F22" t="str">
        <f>"[0.076]"</f>
        <v>[0.076]</v>
      </c>
      <c r="G22" t="str">
        <f>""</f>
        <v/>
      </c>
      <c r="H22" t="str">
        <f>""</f>
        <v/>
      </c>
      <c r="I22" t="str">
        <f>""</f>
        <v/>
      </c>
      <c r="J22" t="str">
        <f>""</f>
        <v/>
      </c>
      <c r="K22" t="str">
        <f>""</f>
        <v/>
      </c>
      <c r="L22" t="str">
        <f>""</f>
        <v/>
      </c>
      <c r="M22" t="str">
        <f>""</f>
        <v/>
      </c>
      <c r="N22" t="str">
        <f>""</f>
        <v/>
      </c>
      <c r="O22" t="str">
        <f>""</f>
        <v/>
      </c>
      <c r="P22" t="str">
        <f>""</f>
        <v/>
      </c>
      <c r="Q22" t="str">
        <f>""</f>
        <v/>
      </c>
      <c r="R22" t="str">
        <f>""</f>
        <v/>
      </c>
      <c r="S22" t="str">
        <f>""</f>
        <v/>
      </c>
      <c r="T22" t="str">
        <f>""</f>
        <v/>
      </c>
      <c r="U22" t="str">
        <f>""</f>
        <v/>
      </c>
      <c r="V22" t="str">
        <f>""</f>
        <v/>
      </c>
      <c r="W22" t="str">
        <f>""</f>
        <v/>
      </c>
      <c r="X22" t="str">
        <f>""</f>
        <v/>
      </c>
      <c r="Y22" t="str">
        <f>""</f>
        <v/>
      </c>
      <c r="Z22" t="str">
        <f>""</f>
        <v/>
      </c>
      <c r="AA22" t="str">
        <f>""</f>
        <v/>
      </c>
      <c r="AB22" t="str">
        <f>""</f>
        <v/>
      </c>
      <c r="AC22" t="str">
        <f>""</f>
        <v/>
      </c>
      <c r="AD22" t="str">
        <f>""</f>
        <v/>
      </c>
      <c r="AE22" t="str">
        <f>""</f>
        <v/>
      </c>
      <c r="AF22" t="str">
        <f>""</f>
        <v/>
      </c>
      <c r="AG22" t="str">
        <f>""</f>
        <v/>
      </c>
      <c r="AH22" t="str">
        <f>""</f>
        <v/>
      </c>
      <c r="AI22" t="str">
        <f>""</f>
        <v/>
      </c>
      <c r="AJ22" t="str">
        <f>""</f>
        <v/>
      </c>
      <c r="AK22" t="str">
        <f>""</f>
        <v/>
      </c>
      <c r="AL22" t="str">
        <f>""</f>
        <v/>
      </c>
      <c r="AM22" t="str">
        <f>""</f>
        <v/>
      </c>
      <c r="AN22" t="str">
        <f>""</f>
        <v/>
      </c>
      <c r="AO22" t="str">
        <f>""</f>
        <v/>
      </c>
      <c r="AP22" t="str">
        <f>""</f>
        <v/>
      </c>
      <c r="AQ22" t="str">
        <f>""</f>
        <v/>
      </c>
      <c r="AR22" t="str">
        <f>""</f>
        <v/>
      </c>
      <c r="AS22" t="str">
        <f>""</f>
        <v/>
      </c>
      <c r="AT22" t="str">
        <f>""</f>
        <v/>
      </c>
      <c r="AU22" t="str">
        <f>""</f>
        <v/>
      </c>
      <c r="AV22" t="str">
        <f>""</f>
        <v/>
      </c>
      <c r="AW22" t="str">
        <f>""</f>
        <v/>
      </c>
      <c r="AX22" t="str">
        <f>""</f>
        <v/>
      </c>
      <c r="AY22" t="str">
        <f>""</f>
        <v/>
      </c>
      <c r="AZ22" t="str">
        <f>""</f>
        <v/>
      </c>
      <c r="BA22" t="str">
        <f>""</f>
        <v/>
      </c>
    </row>
    <row r="23" spans="2:53" x14ac:dyDescent="0.2">
      <c r="B23" t="str">
        <f>"Interaction"</f>
        <v>Interaction</v>
      </c>
      <c r="C23" t="str">
        <f>""</f>
        <v/>
      </c>
      <c r="D23" t="str">
        <f>""</f>
        <v/>
      </c>
      <c r="E23" t="str">
        <f>""</f>
        <v/>
      </c>
      <c r="F23" t="str">
        <f>"0.054"</f>
        <v>0.054</v>
      </c>
      <c r="G23" t="str">
        <f>""</f>
        <v/>
      </c>
      <c r="H23" t="str">
        <f>""</f>
        <v/>
      </c>
      <c r="I23" t="str">
        <f>""</f>
        <v/>
      </c>
      <c r="J23" t="str">
        <f>""</f>
        <v/>
      </c>
      <c r="K23" t="str">
        <f>""</f>
        <v/>
      </c>
      <c r="L23" t="str">
        <f>""</f>
        <v/>
      </c>
      <c r="M23" t="str">
        <f>""</f>
        <v/>
      </c>
      <c r="N23" t="str">
        <f>""</f>
        <v/>
      </c>
      <c r="O23" t="str">
        <f>""</f>
        <v/>
      </c>
      <c r="P23" t="str">
        <f>""</f>
        <v/>
      </c>
      <c r="Q23" t="str">
        <f>""</f>
        <v/>
      </c>
      <c r="R23" t="str">
        <f>""</f>
        <v/>
      </c>
      <c r="S23" t="str">
        <f>""</f>
        <v/>
      </c>
      <c r="T23" t="str">
        <f>""</f>
        <v/>
      </c>
      <c r="U23" t="str">
        <f>""</f>
        <v/>
      </c>
      <c r="V23" t="str">
        <f>""</f>
        <v/>
      </c>
      <c r="W23" t="str">
        <f>""</f>
        <v/>
      </c>
      <c r="X23" t="str">
        <f>""</f>
        <v/>
      </c>
      <c r="Y23" t="str">
        <f>""</f>
        <v/>
      </c>
      <c r="Z23" t="str">
        <f>""</f>
        <v/>
      </c>
      <c r="AA23" t="str">
        <f>""</f>
        <v/>
      </c>
      <c r="AB23" t="str">
        <f>""</f>
        <v/>
      </c>
      <c r="AC23" t="str">
        <f>""</f>
        <v/>
      </c>
      <c r="AD23" t="str">
        <f>""</f>
        <v/>
      </c>
      <c r="AE23" t="str">
        <f>""</f>
        <v/>
      </c>
      <c r="AF23" t="str">
        <f>""</f>
        <v/>
      </c>
      <c r="AG23" t="str">
        <f>""</f>
        <v/>
      </c>
      <c r="AH23" t="str">
        <f>""</f>
        <v/>
      </c>
      <c r="AI23" t="str">
        <f>""</f>
        <v/>
      </c>
      <c r="AJ23" t="str">
        <f>""</f>
        <v/>
      </c>
      <c r="AK23" t="str">
        <f>""</f>
        <v/>
      </c>
      <c r="AL23" t="str">
        <f>""</f>
        <v/>
      </c>
      <c r="AM23" t="str">
        <f>""</f>
        <v/>
      </c>
      <c r="AN23" t="str">
        <f>""</f>
        <v/>
      </c>
      <c r="AO23" t="str">
        <f>""</f>
        <v/>
      </c>
      <c r="AP23" t="str">
        <f>""</f>
        <v/>
      </c>
      <c r="AQ23" t="str">
        <f>""</f>
        <v/>
      </c>
      <c r="AR23" t="str">
        <f>""</f>
        <v/>
      </c>
      <c r="AS23" t="str">
        <f>""</f>
        <v/>
      </c>
      <c r="AT23" t="str">
        <f>""</f>
        <v/>
      </c>
      <c r="AU23" t="str">
        <f>""</f>
        <v/>
      </c>
      <c r="AV23" t="str">
        <f>""</f>
        <v/>
      </c>
      <c r="AW23" t="str">
        <f>""</f>
        <v/>
      </c>
      <c r="AX23" t="str">
        <f>""</f>
        <v/>
      </c>
      <c r="AY23" t="str">
        <f>""</f>
        <v/>
      </c>
      <c r="AZ23" t="str">
        <f>""</f>
        <v/>
      </c>
      <c r="BA23" t="str">
        <f>""</f>
        <v/>
      </c>
    </row>
    <row r="24" spans="2:53" x14ac:dyDescent="0.2">
      <c r="B24" t="str">
        <f>""</f>
        <v/>
      </c>
      <c r="C24" t="str">
        <f>""</f>
        <v/>
      </c>
      <c r="D24" t="str">
        <f>""</f>
        <v/>
      </c>
      <c r="E24" t="str">
        <f>""</f>
        <v/>
      </c>
      <c r="F24" t="str">
        <f>"[0.035]"</f>
        <v>[0.035]</v>
      </c>
      <c r="G24" t="str">
        <f>""</f>
        <v/>
      </c>
      <c r="H24" t="str">
        <f>""</f>
        <v/>
      </c>
      <c r="I24" t="str">
        <f>""</f>
        <v/>
      </c>
      <c r="J24" t="str">
        <f>""</f>
        <v/>
      </c>
      <c r="K24" t="str">
        <f>""</f>
        <v/>
      </c>
      <c r="L24" t="str">
        <f>""</f>
        <v/>
      </c>
      <c r="M24" t="str">
        <f>""</f>
        <v/>
      </c>
      <c r="N24" t="str">
        <f>""</f>
        <v/>
      </c>
      <c r="O24" t="str">
        <f>""</f>
        <v/>
      </c>
      <c r="P24" t="str">
        <f>""</f>
        <v/>
      </c>
      <c r="Q24" t="str">
        <f>""</f>
        <v/>
      </c>
      <c r="R24" t="str">
        <f>""</f>
        <v/>
      </c>
      <c r="S24" t="str">
        <f>""</f>
        <v/>
      </c>
      <c r="T24" t="str">
        <f>""</f>
        <v/>
      </c>
      <c r="U24" t="str">
        <f>""</f>
        <v/>
      </c>
      <c r="V24" t="str">
        <f>""</f>
        <v/>
      </c>
      <c r="W24" t="str">
        <f>""</f>
        <v/>
      </c>
      <c r="X24" t="str">
        <f>""</f>
        <v/>
      </c>
      <c r="Y24" t="str">
        <f>""</f>
        <v/>
      </c>
      <c r="Z24" t="str">
        <f>""</f>
        <v/>
      </c>
      <c r="AA24" t="str">
        <f>""</f>
        <v/>
      </c>
      <c r="AB24" t="str">
        <f>""</f>
        <v/>
      </c>
      <c r="AC24" t="str">
        <f>""</f>
        <v/>
      </c>
      <c r="AD24" t="str">
        <f>""</f>
        <v/>
      </c>
      <c r="AE24" t="str">
        <f>""</f>
        <v/>
      </c>
      <c r="AF24" t="str">
        <f>""</f>
        <v/>
      </c>
      <c r="AG24" t="str">
        <f>""</f>
        <v/>
      </c>
      <c r="AH24" t="str">
        <f>""</f>
        <v/>
      </c>
      <c r="AI24" t="str">
        <f>""</f>
        <v/>
      </c>
      <c r="AJ24" t="str">
        <f>""</f>
        <v/>
      </c>
      <c r="AK24" t="str">
        <f>""</f>
        <v/>
      </c>
      <c r="AL24" t="str">
        <f>""</f>
        <v/>
      </c>
      <c r="AM24" t="str">
        <f>""</f>
        <v/>
      </c>
      <c r="AN24" t="str">
        <f>""</f>
        <v/>
      </c>
      <c r="AO24" t="str">
        <f>""</f>
        <v/>
      </c>
      <c r="AP24" t="str">
        <f>""</f>
        <v/>
      </c>
      <c r="AQ24" t="str">
        <f>""</f>
        <v/>
      </c>
      <c r="AR24" t="str">
        <f>""</f>
        <v/>
      </c>
      <c r="AS24" t="str">
        <f>""</f>
        <v/>
      </c>
      <c r="AT24" t="str">
        <f>""</f>
        <v/>
      </c>
      <c r="AU24" t="str">
        <f>""</f>
        <v/>
      </c>
      <c r="AV24" t="str">
        <f>""</f>
        <v/>
      </c>
      <c r="AW24" t="str">
        <f>""</f>
        <v/>
      </c>
      <c r="AX24" t="str">
        <f>""</f>
        <v/>
      </c>
      <c r="AY24" t="str">
        <f>""</f>
        <v/>
      </c>
      <c r="AZ24" t="str">
        <f>""</f>
        <v/>
      </c>
      <c r="BA24" t="str">
        <f>""</f>
        <v/>
      </c>
    </row>
    <row r="25" spans="2:53" x14ac:dyDescent="0.2">
      <c r="B25" t="str">
        <f>"Number of adults who left household 1998-2007"</f>
        <v>Number of adults who left household 1998-2007</v>
      </c>
      <c r="C25" t="str">
        <f>""</f>
        <v/>
      </c>
      <c r="D25" t="str">
        <f>""</f>
        <v/>
      </c>
      <c r="E25" t="str">
        <f>""</f>
        <v/>
      </c>
      <c r="F25" t="str">
        <f>""</f>
        <v/>
      </c>
      <c r="G25" t="str">
        <f>"-0.073"</f>
        <v>-0.073</v>
      </c>
      <c r="H25" t="str">
        <f>""</f>
        <v/>
      </c>
      <c r="I25" t="str">
        <f>""</f>
        <v/>
      </c>
      <c r="J25" t="str">
        <f>""</f>
        <v/>
      </c>
      <c r="K25" t="str">
        <f>""</f>
        <v/>
      </c>
      <c r="L25" t="str">
        <f>""</f>
        <v/>
      </c>
      <c r="M25" t="str">
        <f>""</f>
        <v/>
      </c>
      <c r="N25" t="str">
        <f>""</f>
        <v/>
      </c>
      <c r="O25" t="str">
        <f>""</f>
        <v/>
      </c>
      <c r="P25" t="str">
        <f>""</f>
        <v/>
      </c>
      <c r="Q25" t="str">
        <f>""</f>
        <v/>
      </c>
      <c r="R25" t="str">
        <f>""</f>
        <v/>
      </c>
      <c r="S25" t="str">
        <f>""</f>
        <v/>
      </c>
      <c r="T25" t="str">
        <f>""</f>
        <v/>
      </c>
      <c r="U25" t="str">
        <f>""</f>
        <v/>
      </c>
      <c r="V25" t="str">
        <f>""</f>
        <v/>
      </c>
      <c r="W25" t="str">
        <f>""</f>
        <v/>
      </c>
      <c r="X25" t="str">
        <f>""</f>
        <v/>
      </c>
      <c r="Y25" t="str">
        <f>""</f>
        <v/>
      </c>
      <c r="Z25" t="str">
        <f>""</f>
        <v/>
      </c>
      <c r="AA25" t="str">
        <f>""</f>
        <v/>
      </c>
      <c r="AB25" t="str">
        <f>""</f>
        <v/>
      </c>
      <c r="AC25" t="str">
        <f>""</f>
        <v/>
      </c>
      <c r="AD25" t="str">
        <f>""</f>
        <v/>
      </c>
      <c r="AE25" t="str">
        <f>""</f>
        <v/>
      </c>
      <c r="AF25" t="str">
        <f>""</f>
        <v/>
      </c>
      <c r="AG25" t="str">
        <f>""</f>
        <v/>
      </c>
      <c r="AH25" t="str">
        <f>""</f>
        <v/>
      </c>
      <c r="AI25" t="str">
        <f>""</f>
        <v/>
      </c>
      <c r="AJ25" t="str">
        <f>""</f>
        <v/>
      </c>
      <c r="AK25" t="str">
        <f>""</f>
        <v/>
      </c>
      <c r="AL25" t="str">
        <f>""</f>
        <v/>
      </c>
      <c r="AM25" t="str">
        <f>""</f>
        <v/>
      </c>
      <c r="AN25" t="str">
        <f>""</f>
        <v/>
      </c>
      <c r="AO25" t="str">
        <f>""</f>
        <v/>
      </c>
      <c r="AP25" t="str">
        <f>""</f>
        <v/>
      </c>
      <c r="AQ25" t="str">
        <f>""</f>
        <v/>
      </c>
      <c r="AR25" t="str">
        <f>""</f>
        <v/>
      </c>
      <c r="AS25" t="str">
        <f>""</f>
        <v/>
      </c>
      <c r="AT25" t="str">
        <f>""</f>
        <v/>
      </c>
      <c r="AU25" t="str">
        <f>""</f>
        <v/>
      </c>
      <c r="AV25" t="str">
        <f>""</f>
        <v/>
      </c>
      <c r="AW25" t="str">
        <f>""</f>
        <v/>
      </c>
      <c r="AX25" t="str">
        <f>""</f>
        <v/>
      </c>
      <c r="AY25" t="str">
        <f>""</f>
        <v/>
      </c>
      <c r="AZ25" t="str">
        <f>""</f>
        <v/>
      </c>
      <c r="BA25" t="str">
        <f>""</f>
        <v/>
      </c>
    </row>
    <row r="26" spans="2:53" x14ac:dyDescent="0.2">
      <c r="B26" t="str">
        <f>""</f>
        <v/>
      </c>
      <c r="C26" t="str">
        <f>""</f>
        <v/>
      </c>
      <c r="D26" t="str">
        <f>""</f>
        <v/>
      </c>
      <c r="E26" t="str">
        <f>""</f>
        <v/>
      </c>
      <c r="F26" t="str">
        <f>""</f>
        <v/>
      </c>
      <c r="G26" t="str">
        <f>"[0.052]"</f>
        <v>[0.052]</v>
      </c>
      <c r="H26" t="str">
        <f>""</f>
        <v/>
      </c>
      <c r="I26" t="str">
        <f>""</f>
        <v/>
      </c>
      <c r="J26" t="str">
        <f>""</f>
        <v/>
      </c>
      <c r="K26" t="str">
        <f>""</f>
        <v/>
      </c>
      <c r="L26" t="str">
        <f>""</f>
        <v/>
      </c>
      <c r="M26" t="str">
        <f>""</f>
        <v/>
      </c>
      <c r="N26" t="str">
        <f>""</f>
        <v/>
      </c>
      <c r="O26" t="str">
        <f>""</f>
        <v/>
      </c>
      <c r="P26" t="str">
        <f>""</f>
        <v/>
      </c>
      <c r="Q26" t="str">
        <f>""</f>
        <v/>
      </c>
      <c r="R26" t="str">
        <f>""</f>
        <v/>
      </c>
      <c r="S26" t="str">
        <f>""</f>
        <v/>
      </c>
      <c r="T26" t="str">
        <f>""</f>
        <v/>
      </c>
      <c r="U26" t="str">
        <f>""</f>
        <v/>
      </c>
      <c r="V26" t="str">
        <f>""</f>
        <v/>
      </c>
      <c r="W26" t="str">
        <f>""</f>
        <v/>
      </c>
      <c r="X26" t="str">
        <f>""</f>
        <v/>
      </c>
      <c r="Y26" t="str">
        <f>""</f>
        <v/>
      </c>
      <c r="Z26" t="str">
        <f>""</f>
        <v/>
      </c>
      <c r="AA26" t="str">
        <f>""</f>
        <v/>
      </c>
      <c r="AB26" t="str">
        <f>""</f>
        <v/>
      </c>
      <c r="AC26" t="str">
        <f>""</f>
        <v/>
      </c>
      <c r="AD26" t="str">
        <f>""</f>
        <v/>
      </c>
      <c r="AE26" t="str">
        <f>""</f>
        <v/>
      </c>
      <c r="AF26" t="str">
        <f>""</f>
        <v/>
      </c>
      <c r="AG26" t="str">
        <f>""</f>
        <v/>
      </c>
      <c r="AH26" t="str">
        <f>""</f>
        <v/>
      </c>
      <c r="AI26" t="str">
        <f>""</f>
        <v/>
      </c>
      <c r="AJ26" t="str">
        <f>""</f>
        <v/>
      </c>
      <c r="AK26" t="str">
        <f>""</f>
        <v/>
      </c>
      <c r="AL26" t="str">
        <f>""</f>
        <v/>
      </c>
      <c r="AM26" t="str">
        <f>""</f>
        <v/>
      </c>
      <c r="AN26" t="str">
        <f>""</f>
        <v/>
      </c>
      <c r="AO26" t="str">
        <f>""</f>
        <v/>
      </c>
      <c r="AP26" t="str">
        <f>""</f>
        <v/>
      </c>
      <c r="AQ26" t="str">
        <f>""</f>
        <v/>
      </c>
      <c r="AR26" t="str">
        <f>""</f>
        <v/>
      </c>
      <c r="AS26" t="str">
        <f>""</f>
        <v/>
      </c>
      <c r="AT26" t="str">
        <f>""</f>
        <v/>
      </c>
      <c r="AU26" t="str">
        <f>""</f>
        <v/>
      </c>
      <c r="AV26" t="str">
        <f>""</f>
        <v/>
      </c>
      <c r="AW26" t="str">
        <f>""</f>
        <v/>
      </c>
      <c r="AX26" t="str">
        <f>""</f>
        <v/>
      </c>
      <c r="AY26" t="str">
        <f>""</f>
        <v/>
      </c>
      <c r="AZ26" t="str">
        <f>""</f>
        <v/>
      </c>
      <c r="BA26" t="str">
        <f>""</f>
        <v/>
      </c>
    </row>
    <row r="27" spans="2:53" x14ac:dyDescent="0.2">
      <c r="B27" t="str">
        <f>"Interaction"</f>
        <v>Interaction</v>
      </c>
      <c r="C27" t="str">
        <f>""</f>
        <v/>
      </c>
      <c r="D27" t="str">
        <f>""</f>
        <v/>
      </c>
      <c r="E27" t="str">
        <f>""</f>
        <v/>
      </c>
      <c r="F27" t="str">
        <f>""</f>
        <v/>
      </c>
      <c r="G27" t="str">
        <f>"0.061"</f>
        <v>0.061</v>
      </c>
      <c r="H27" t="str">
        <f>""</f>
        <v/>
      </c>
      <c r="I27" t="str">
        <f>""</f>
        <v/>
      </c>
      <c r="J27" t="str">
        <f>""</f>
        <v/>
      </c>
      <c r="K27" t="str">
        <f>""</f>
        <v/>
      </c>
      <c r="L27" t="str">
        <f>""</f>
        <v/>
      </c>
      <c r="M27" t="str">
        <f>""</f>
        <v/>
      </c>
      <c r="N27" t="str">
        <f>""</f>
        <v/>
      </c>
      <c r="O27" t="str">
        <f>""</f>
        <v/>
      </c>
      <c r="P27" t="str">
        <f>""</f>
        <v/>
      </c>
      <c r="Q27" t="str">
        <f>""</f>
        <v/>
      </c>
      <c r="R27" t="str">
        <f>""</f>
        <v/>
      </c>
      <c r="S27" t="str">
        <f>""</f>
        <v/>
      </c>
      <c r="T27" t="str">
        <f>""</f>
        <v/>
      </c>
      <c r="U27" t="str">
        <f>""</f>
        <v/>
      </c>
      <c r="V27" t="str">
        <f>""</f>
        <v/>
      </c>
      <c r="W27" t="str">
        <f>""</f>
        <v/>
      </c>
      <c r="X27" t="str">
        <f>""</f>
        <v/>
      </c>
      <c r="Y27" t="str">
        <f>""</f>
        <v/>
      </c>
      <c r="Z27" t="str">
        <f>""</f>
        <v/>
      </c>
      <c r="AA27" t="str">
        <f>""</f>
        <v/>
      </c>
      <c r="AB27" t="str">
        <f>""</f>
        <v/>
      </c>
      <c r="AC27" t="str">
        <f>""</f>
        <v/>
      </c>
      <c r="AD27" t="str">
        <f>""</f>
        <v/>
      </c>
      <c r="AE27" t="str">
        <f>""</f>
        <v/>
      </c>
      <c r="AF27" t="str">
        <f>""</f>
        <v/>
      </c>
      <c r="AG27" t="str">
        <f>""</f>
        <v/>
      </c>
      <c r="AH27" t="str">
        <f>""</f>
        <v/>
      </c>
      <c r="AI27" t="str">
        <f>""</f>
        <v/>
      </c>
      <c r="AJ27" t="str">
        <f>""</f>
        <v/>
      </c>
      <c r="AK27" t="str">
        <f>""</f>
        <v/>
      </c>
      <c r="AL27" t="str">
        <f>""</f>
        <v/>
      </c>
      <c r="AM27" t="str">
        <f>""</f>
        <v/>
      </c>
      <c r="AN27" t="str">
        <f>""</f>
        <v/>
      </c>
      <c r="AO27" t="str">
        <f>""</f>
        <v/>
      </c>
      <c r="AP27" t="str">
        <f>""</f>
        <v/>
      </c>
      <c r="AQ27" t="str">
        <f>""</f>
        <v/>
      </c>
      <c r="AR27" t="str">
        <f>""</f>
        <v/>
      </c>
      <c r="AS27" t="str">
        <f>""</f>
        <v/>
      </c>
      <c r="AT27" t="str">
        <f>""</f>
        <v/>
      </c>
      <c r="AU27" t="str">
        <f>""</f>
        <v/>
      </c>
      <c r="AV27" t="str">
        <f>""</f>
        <v/>
      </c>
      <c r="AW27" t="str">
        <f>""</f>
        <v/>
      </c>
      <c r="AX27" t="str">
        <f>""</f>
        <v/>
      </c>
      <c r="AY27" t="str">
        <f>""</f>
        <v/>
      </c>
      <c r="AZ27" t="str">
        <f>""</f>
        <v/>
      </c>
      <c r="BA27" t="str">
        <f>""</f>
        <v/>
      </c>
    </row>
    <row r="28" spans="2:53" x14ac:dyDescent="0.2">
      <c r="B28" t="str">
        <f>""</f>
        <v/>
      </c>
      <c r="C28" t="str">
        <f>""</f>
        <v/>
      </c>
      <c r="D28" t="str">
        <f>""</f>
        <v/>
      </c>
      <c r="E28" t="str">
        <f>""</f>
        <v/>
      </c>
      <c r="F28" t="str">
        <f>""</f>
        <v/>
      </c>
      <c r="G28" t="str">
        <f>"[0.039]"</f>
        <v>[0.039]</v>
      </c>
      <c r="H28" t="str">
        <f>""</f>
        <v/>
      </c>
      <c r="I28" t="str">
        <f>""</f>
        <v/>
      </c>
      <c r="J28" t="str">
        <f>""</f>
        <v/>
      </c>
      <c r="K28" t="str">
        <f>""</f>
        <v/>
      </c>
      <c r="L28" t="str">
        <f>""</f>
        <v/>
      </c>
      <c r="M28" t="str">
        <f>""</f>
        <v/>
      </c>
      <c r="N28" t="str">
        <f>""</f>
        <v/>
      </c>
      <c r="O28" t="str">
        <f>""</f>
        <v/>
      </c>
      <c r="P28" t="str">
        <f>""</f>
        <v/>
      </c>
      <c r="Q28" t="str">
        <f>""</f>
        <v/>
      </c>
      <c r="R28" t="str">
        <f>""</f>
        <v/>
      </c>
      <c r="S28" t="str">
        <f>""</f>
        <v/>
      </c>
      <c r="T28" t="str">
        <f>""</f>
        <v/>
      </c>
      <c r="U28" t="str">
        <f>""</f>
        <v/>
      </c>
      <c r="V28" t="str">
        <f>""</f>
        <v/>
      </c>
      <c r="W28" t="str">
        <f>""</f>
        <v/>
      </c>
      <c r="X28" t="str">
        <f>""</f>
        <v/>
      </c>
      <c r="Y28" t="str">
        <f>""</f>
        <v/>
      </c>
      <c r="Z28" t="str">
        <f>""</f>
        <v/>
      </c>
      <c r="AA28" t="str">
        <f>""</f>
        <v/>
      </c>
      <c r="AB28" t="str">
        <f>""</f>
        <v/>
      </c>
      <c r="AC28" t="str">
        <f>""</f>
        <v/>
      </c>
      <c r="AD28" t="str">
        <f>""</f>
        <v/>
      </c>
      <c r="AE28" t="str">
        <f>""</f>
        <v/>
      </c>
      <c r="AF28" t="str">
        <f>""</f>
        <v/>
      </c>
      <c r="AG28" t="str">
        <f>""</f>
        <v/>
      </c>
      <c r="AH28" t="str">
        <f>""</f>
        <v/>
      </c>
      <c r="AI28" t="str">
        <f>""</f>
        <v/>
      </c>
      <c r="AJ28" t="str">
        <f>""</f>
        <v/>
      </c>
      <c r="AK28" t="str">
        <f>""</f>
        <v/>
      </c>
      <c r="AL28" t="str">
        <f>""</f>
        <v/>
      </c>
      <c r="AM28" t="str">
        <f>""</f>
        <v/>
      </c>
      <c r="AN28" t="str">
        <f>""</f>
        <v/>
      </c>
      <c r="AO28" t="str">
        <f>""</f>
        <v/>
      </c>
      <c r="AP28" t="str">
        <f>""</f>
        <v/>
      </c>
      <c r="AQ28" t="str">
        <f>""</f>
        <v/>
      </c>
      <c r="AR28" t="str">
        <f>""</f>
        <v/>
      </c>
      <c r="AS28" t="str">
        <f>""</f>
        <v/>
      </c>
      <c r="AT28" t="str">
        <f>""</f>
        <v/>
      </c>
      <c r="AU28" t="str">
        <f>""</f>
        <v/>
      </c>
      <c r="AV28" t="str">
        <f>""</f>
        <v/>
      </c>
      <c r="AW28" t="str">
        <f>""</f>
        <v/>
      </c>
      <c r="AX28" t="str">
        <f>""</f>
        <v/>
      </c>
      <c r="AY28" t="str">
        <f>""</f>
        <v/>
      </c>
      <c r="AZ28" t="str">
        <f>""</f>
        <v/>
      </c>
      <c r="BA28" t="str">
        <f>""</f>
        <v/>
      </c>
    </row>
    <row r="29" spans="2:53" x14ac:dyDescent="0.2">
      <c r="B29" t="str">
        <f>"Share of adults  who left household 1998-2007"</f>
        <v>Share of adults  who left household 1998-2007</v>
      </c>
      <c r="C29" t="str">
        <f>""</f>
        <v/>
      </c>
      <c r="D29" t="str">
        <f>""</f>
        <v/>
      </c>
      <c r="E29" t="str">
        <f>""</f>
        <v/>
      </c>
      <c r="F29" t="str">
        <f>""</f>
        <v/>
      </c>
      <c r="G29" t="str">
        <f>""</f>
        <v/>
      </c>
      <c r="H29" t="str">
        <f>"-0.150"</f>
        <v>-0.150</v>
      </c>
      <c r="I29" t="str">
        <f>""</f>
        <v/>
      </c>
      <c r="J29" t="str">
        <f>""</f>
        <v/>
      </c>
      <c r="K29" t="str">
        <f>""</f>
        <v/>
      </c>
      <c r="L29" t="str">
        <f>""</f>
        <v/>
      </c>
      <c r="M29" t="str">
        <f>""</f>
        <v/>
      </c>
      <c r="N29" t="str">
        <f>""</f>
        <v/>
      </c>
      <c r="O29" t="str">
        <f>""</f>
        <v/>
      </c>
      <c r="P29" t="str">
        <f>""</f>
        <v/>
      </c>
      <c r="Q29" t="str">
        <f>""</f>
        <v/>
      </c>
      <c r="R29" t="str">
        <f>""</f>
        <v/>
      </c>
      <c r="S29" t="str">
        <f>""</f>
        <v/>
      </c>
      <c r="T29" t="str">
        <f>""</f>
        <v/>
      </c>
      <c r="U29" t="str">
        <f>""</f>
        <v/>
      </c>
      <c r="V29" t="str">
        <f>""</f>
        <v/>
      </c>
      <c r="W29" t="str">
        <f>""</f>
        <v/>
      </c>
      <c r="X29" t="str">
        <f>""</f>
        <v/>
      </c>
      <c r="Y29" t="str">
        <f>""</f>
        <v/>
      </c>
      <c r="Z29" t="str">
        <f>""</f>
        <v/>
      </c>
      <c r="AA29" t="str">
        <f>""</f>
        <v/>
      </c>
      <c r="AB29" t="str">
        <f>""</f>
        <v/>
      </c>
      <c r="AC29" t="str">
        <f>""</f>
        <v/>
      </c>
      <c r="AD29" t="str">
        <f>""</f>
        <v/>
      </c>
      <c r="AE29" t="str">
        <f>""</f>
        <v/>
      </c>
      <c r="AF29" t="str">
        <f>""</f>
        <v/>
      </c>
      <c r="AG29" t="str">
        <f>""</f>
        <v/>
      </c>
      <c r="AH29" t="str">
        <f>""</f>
        <v/>
      </c>
      <c r="AI29" t="str">
        <f>""</f>
        <v/>
      </c>
      <c r="AJ29" t="str">
        <f>""</f>
        <v/>
      </c>
      <c r="AK29" t="str">
        <f>""</f>
        <v/>
      </c>
      <c r="AL29" t="str">
        <f>""</f>
        <v/>
      </c>
      <c r="AM29" t="str">
        <f>""</f>
        <v/>
      </c>
      <c r="AN29" t="str">
        <f>""</f>
        <v/>
      </c>
      <c r="AO29" t="str">
        <f>""</f>
        <v/>
      </c>
      <c r="AP29" t="str">
        <f>""</f>
        <v/>
      </c>
      <c r="AQ29" t="str">
        <f>""</f>
        <v/>
      </c>
      <c r="AR29" t="str">
        <f>""</f>
        <v/>
      </c>
      <c r="AS29" t="str">
        <f>""</f>
        <v/>
      </c>
      <c r="AT29" t="str">
        <f>""</f>
        <v/>
      </c>
      <c r="AU29" t="str">
        <f>""</f>
        <v/>
      </c>
      <c r="AV29" t="str">
        <f>""</f>
        <v/>
      </c>
      <c r="AW29" t="str">
        <f>""</f>
        <v/>
      </c>
      <c r="AX29" t="str">
        <f>""</f>
        <v/>
      </c>
      <c r="AY29" t="str">
        <f>""</f>
        <v/>
      </c>
      <c r="AZ29" t="str">
        <f>""</f>
        <v/>
      </c>
      <c r="BA29" t="str">
        <f>""</f>
        <v/>
      </c>
    </row>
    <row r="30" spans="2:53" x14ac:dyDescent="0.2">
      <c r="B30" t="str">
        <f>""</f>
        <v/>
      </c>
      <c r="C30" t="str">
        <f>""</f>
        <v/>
      </c>
      <c r="D30" t="str">
        <f>""</f>
        <v/>
      </c>
      <c r="E30" t="str">
        <f>""</f>
        <v/>
      </c>
      <c r="F30" t="str">
        <f>""</f>
        <v/>
      </c>
      <c r="G30" t="str">
        <f>""</f>
        <v/>
      </c>
      <c r="H30" t="str">
        <f>"[0.136]"</f>
        <v>[0.136]</v>
      </c>
      <c r="I30" t="str">
        <f>""</f>
        <v/>
      </c>
      <c r="J30" t="str">
        <f>""</f>
        <v/>
      </c>
      <c r="K30" t="str">
        <f>""</f>
        <v/>
      </c>
      <c r="L30" t="str">
        <f>""</f>
        <v/>
      </c>
      <c r="M30" t="str">
        <f>""</f>
        <v/>
      </c>
      <c r="N30" t="str">
        <f>""</f>
        <v/>
      </c>
      <c r="O30" t="str">
        <f>""</f>
        <v/>
      </c>
      <c r="P30" t="str">
        <f>""</f>
        <v/>
      </c>
      <c r="Q30" t="str">
        <f>""</f>
        <v/>
      </c>
      <c r="R30" t="str">
        <f>""</f>
        <v/>
      </c>
      <c r="S30" t="str">
        <f>""</f>
        <v/>
      </c>
      <c r="T30" t="str">
        <f>""</f>
        <v/>
      </c>
      <c r="U30" t="str">
        <f>""</f>
        <v/>
      </c>
      <c r="V30" t="str">
        <f>""</f>
        <v/>
      </c>
      <c r="W30" t="str">
        <f>""</f>
        <v/>
      </c>
      <c r="X30" t="str">
        <f>""</f>
        <v/>
      </c>
      <c r="Y30" t="str">
        <f>""</f>
        <v/>
      </c>
      <c r="Z30" t="str">
        <f>""</f>
        <v/>
      </c>
      <c r="AA30" t="str">
        <f>""</f>
        <v/>
      </c>
      <c r="AB30" t="str">
        <f>""</f>
        <v/>
      </c>
      <c r="AC30" t="str">
        <f>""</f>
        <v/>
      </c>
      <c r="AD30" t="str">
        <f>""</f>
        <v/>
      </c>
      <c r="AE30" t="str">
        <f>""</f>
        <v/>
      </c>
      <c r="AF30" t="str">
        <f>""</f>
        <v/>
      </c>
      <c r="AG30" t="str">
        <f>""</f>
        <v/>
      </c>
      <c r="AH30" t="str">
        <f>""</f>
        <v/>
      </c>
      <c r="AI30" t="str">
        <f>""</f>
        <v/>
      </c>
      <c r="AJ30" t="str">
        <f>""</f>
        <v/>
      </c>
      <c r="AK30" t="str">
        <f>""</f>
        <v/>
      </c>
      <c r="AL30" t="str">
        <f>""</f>
        <v/>
      </c>
      <c r="AM30" t="str">
        <f>""</f>
        <v/>
      </c>
      <c r="AN30" t="str">
        <f>""</f>
        <v/>
      </c>
      <c r="AO30" t="str">
        <f>""</f>
        <v/>
      </c>
      <c r="AP30" t="str">
        <f>""</f>
        <v/>
      </c>
      <c r="AQ30" t="str">
        <f>""</f>
        <v/>
      </c>
      <c r="AR30" t="str">
        <f>""</f>
        <v/>
      </c>
      <c r="AS30" t="str">
        <f>""</f>
        <v/>
      </c>
      <c r="AT30" t="str">
        <f>""</f>
        <v/>
      </c>
      <c r="AU30" t="str">
        <f>""</f>
        <v/>
      </c>
      <c r="AV30" t="str">
        <f>""</f>
        <v/>
      </c>
      <c r="AW30" t="str">
        <f>""</f>
        <v/>
      </c>
      <c r="AX30" t="str">
        <f>""</f>
        <v/>
      </c>
      <c r="AY30" t="str">
        <f>""</f>
        <v/>
      </c>
      <c r="AZ30" t="str">
        <f>""</f>
        <v/>
      </c>
      <c r="BA30" t="str">
        <f>""</f>
        <v/>
      </c>
    </row>
    <row r="31" spans="2:53" x14ac:dyDescent="0.2">
      <c r="B31" t="str">
        <f>"Interaction"</f>
        <v>Interaction</v>
      </c>
      <c r="C31" t="str">
        <f>""</f>
        <v/>
      </c>
      <c r="D31" t="str">
        <f>""</f>
        <v/>
      </c>
      <c r="E31" t="str">
        <f>""</f>
        <v/>
      </c>
      <c r="F31" t="str">
        <f>""</f>
        <v/>
      </c>
      <c r="G31" t="str">
        <f>""</f>
        <v/>
      </c>
      <c r="H31" t="str">
        <f>"0.078"</f>
        <v>0.078</v>
      </c>
      <c r="I31" t="str">
        <f>""</f>
        <v/>
      </c>
      <c r="J31" t="str">
        <f>""</f>
        <v/>
      </c>
      <c r="K31" t="str">
        <f>""</f>
        <v/>
      </c>
      <c r="L31" t="str">
        <f>""</f>
        <v/>
      </c>
      <c r="M31" t="str">
        <f>""</f>
        <v/>
      </c>
      <c r="N31" t="str">
        <f>""</f>
        <v/>
      </c>
      <c r="O31" t="str">
        <f>""</f>
        <v/>
      </c>
      <c r="P31" t="str">
        <f>""</f>
        <v/>
      </c>
      <c r="Q31" t="str">
        <f>""</f>
        <v/>
      </c>
      <c r="R31" t="str">
        <f>""</f>
        <v/>
      </c>
      <c r="S31" t="str">
        <f>""</f>
        <v/>
      </c>
      <c r="T31" t="str">
        <f>""</f>
        <v/>
      </c>
      <c r="U31" t="str">
        <f>""</f>
        <v/>
      </c>
      <c r="V31" t="str">
        <f>""</f>
        <v/>
      </c>
      <c r="W31" t="str">
        <f>""</f>
        <v/>
      </c>
      <c r="X31" t="str">
        <f>""</f>
        <v/>
      </c>
      <c r="Y31" t="str">
        <f>""</f>
        <v/>
      </c>
      <c r="Z31" t="str">
        <f>""</f>
        <v/>
      </c>
      <c r="AA31" t="str">
        <f>""</f>
        <v/>
      </c>
      <c r="AB31" t="str">
        <f>""</f>
        <v/>
      </c>
      <c r="AC31" t="str">
        <f>""</f>
        <v/>
      </c>
      <c r="AD31" t="str">
        <f>""</f>
        <v/>
      </c>
      <c r="AE31" t="str">
        <f>""</f>
        <v/>
      </c>
      <c r="AF31" t="str">
        <f>""</f>
        <v/>
      </c>
      <c r="AG31" t="str">
        <f>""</f>
        <v/>
      </c>
      <c r="AH31" t="str">
        <f>""</f>
        <v/>
      </c>
      <c r="AI31" t="str">
        <f>""</f>
        <v/>
      </c>
      <c r="AJ31" t="str">
        <f>""</f>
        <v/>
      </c>
      <c r="AK31" t="str">
        <f>""</f>
        <v/>
      </c>
      <c r="AL31" t="str">
        <f>""</f>
        <v/>
      </c>
      <c r="AM31" t="str">
        <f>""</f>
        <v/>
      </c>
      <c r="AN31" t="str">
        <f>""</f>
        <v/>
      </c>
      <c r="AO31" t="str">
        <f>""</f>
        <v/>
      </c>
      <c r="AP31" t="str">
        <f>""</f>
        <v/>
      </c>
      <c r="AQ31" t="str">
        <f>""</f>
        <v/>
      </c>
      <c r="AR31" t="str">
        <f>""</f>
        <v/>
      </c>
      <c r="AS31" t="str">
        <f>""</f>
        <v/>
      </c>
      <c r="AT31" t="str">
        <f>""</f>
        <v/>
      </c>
      <c r="AU31" t="str">
        <f>""</f>
        <v/>
      </c>
      <c r="AV31" t="str">
        <f>""</f>
        <v/>
      </c>
      <c r="AW31" t="str">
        <f>""</f>
        <v/>
      </c>
      <c r="AX31" t="str">
        <f>""</f>
        <v/>
      </c>
      <c r="AY31" t="str">
        <f>""</f>
        <v/>
      </c>
      <c r="AZ31" t="str">
        <f>""</f>
        <v/>
      </c>
      <c r="BA31" t="str">
        <f>""</f>
        <v/>
      </c>
    </row>
    <row r="32" spans="2:53" x14ac:dyDescent="0.2">
      <c r="B32" t="str">
        <f>""</f>
        <v/>
      </c>
      <c r="C32" t="str">
        <f>""</f>
        <v/>
      </c>
      <c r="D32" t="str">
        <f>""</f>
        <v/>
      </c>
      <c r="E32" t="str">
        <f>""</f>
        <v/>
      </c>
      <c r="F32" t="str">
        <f>""</f>
        <v/>
      </c>
      <c r="G32" t="str">
        <f>""</f>
        <v/>
      </c>
      <c r="H32" t="str">
        <f>"[0.073]"</f>
        <v>[0.073]</v>
      </c>
      <c r="I32" t="str">
        <f>""</f>
        <v/>
      </c>
      <c r="J32" t="str">
        <f>""</f>
        <v/>
      </c>
      <c r="K32" t="str">
        <f>""</f>
        <v/>
      </c>
      <c r="L32" t="str">
        <f>""</f>
        <v/>
      </c>
      <c r="M32" t="str">
        <f>""</f>
        <v/>
      </c>
      <c r="N32" t="str">
        <f>""</f>
        <v/>
      </c>
      <c r="O32" t="str">
        <f>""</f>
        <v/>
      </c>
      <c r="P32" t="str">
        <f>""</f>
        <v/>
      </c>
      <c r="Q32" t="str">
        <f>""</f>
        <v/>
      </c>
      <c r="R32" t="str">
        <f>""</f>
        <v/>
      </c>
      <c r="S32" t="str">
        <f>""</f>
        <v/>
      </c>
      <c r="T32" t="str">
        <f>""</f>
        <v/>
      </c>
      <c r="U32" t="str">
        <f>""</f>
        <v/>
      </c>
      <c r="V32" t="str">
        <f>""</f>
        <v/>
      </c>
      <c r="W32" t="str">
        <f>""</f>
        <v/>
      </c>
      <c r="X32" t="str">
        <f>""</f>
        <v/>
      </c>
      <c r="Y32" t="str">
        <f>""</f>
        <v/>
      </c>
      <c r="Z32" t="str">
        <f>""</f>
        <v/>
      </c>
      <c r="AA32" t="str">
        <f>""</f>
        <v/>
      </c>
      <c r="AB32" t="str">
        <f>""</f>
        <v/>
      </c>
      <c r="AC32" t="str">
        <f>""</f>
        <v/>
      </c>
      <c r="AD32" t="str">
        <f>""</f>
        <v/>
      </c>
      <c r="AE32" t="str">
        <f>""</f>
        <v/>
      </c>
      <c r="AF32" t="str">
        <f>""</f>
        <v/>
      </c>
      <c r="AG32" t="str">
        <f>""</f>
        <v/>
      </c>
      <c r="AH32" t="str">
        <f>""</f>
        <v/>
      </c>
      <c r="AI32" t="str">
        <f>""</f>
        <v/>
      </c>
      <c r="AJ32" t="str">
        <f>""</f>
        <v/>
      </c>
      <c r="AK32" t="str">
        <f>""</f>
        <v/>
      </c>
      <c r="AL32" t="str">
        <f>""</f>
        <v/>
      </c>
      <c r="AM32" t="str">
        <f>""</f>
        <v/>
      </c>
      <c r="AN32" t="str">
        <f>""</f>
        <v/>
      </c>
      <c r="AO32" t="str">
        <f>""</f>
        <v/>
      </c>
      <c r="AP32" t="str">
        <f>""</f>
        <v/>
      </c>
      <c r="AQ32" t="str">
        <f>""</f>
        <v/>
      </c>
      <c r="AR32" t="str">
        <f>""</f>
        <v/>
      </c>
      <c r="AS32" t="str">
        <f>""</f>
        <v/>
      </c>
      <c r="AT32" t="str">
        <f>""</f>
        <v/>
      </c>
      <c r="AU32" t="str">
        <f>""</f>
        <v/>
      </c>
      <c r="AV32" t="str">
        <f>""</f>
        <v/>
      </c>
      <c r="AW32" t="str">
        <f>""</f>
        <v/>
      </c>
      <c r="AX32" t="str">
        <f>""</f>
        <v/>
      </c>
      <c r="AY32" t="str">
        <f>""</f>
        <v/>
      </c>
      <c r="AZ32" t="str">
        <f>""</f>
        <v/>
      </c>
      <c r="BA32" t="str">
        <f>""</f>
        <v/>
      </c>
    </row>
    <row r="33" spans="2:53" x14ac:dyDescent="0.2">
      <c r="B33" t="str">
        <f>"Average of dead and wounded per year (by 100 people) 1998-2007"</f>
        <v>Average of dead and wounded per year (by 100 people) 1998-2007</v>
      </c>
      <c r="C33" t="str">
        <f>""</f>
        <v/>
      </c>
      <c r="D33" t="str">
        <f>""</f>
        <v/>
      </c>
      <c r="E33" t="str">
        <f>""</f>
        <v/>
      </c>
      <c r="F33" t="str">
        <f>""</f>
        <v/>
      </c>
      <c r="G33" t="str">
        <f>""</f>
        <v/>
      </c>
      <c r="H33" t="str">
        <f>""</f>
        <v/>
      </c>
      <c r="I33" t="str">
        <f>"1.939"</f>
        <v>1.939</v>
      </c>
      <c r="J33" t="str">
        <f>"1.380"</f>
        <v>1.380</v>
      </c>
      <c r="K33" t="str">
        <f>"1.950"</f>
        <v>1.950</v>
      </c>
      <c r="L33" t="str">
        <f>""</f>
        <v/>
      </c>
      <c r="M33" t="str">
        <f>""</f>
        <v/>
      </c>
      <c r="N33" t="str">
        <f>""</f>
        <v/>
      </c>
      <c r="O33" t="str">
        <f>""</f>
        <v/>
      </c>
      <c r="P33" t="str">
        <f>""</f>
        <v/>
      </c>
      <c r="Q33" t="str">
        <f>""</f>
        <v/>
      </c>
      <c r="R33" t="str">
        <f>""</f>
        <v/>
      </c>
      <c r="S33" t="str">
        <f>""</f>
        <v/>
      </c>
      <c r="T33" t="str">
        <f>""</f>
        <v/>
      </c>
      <c r="U33" t="str">
        <f>""</f>
        <v/>
      </c>
      <c r="V33" t="str">
        <f>""</f>
        <v/>
      </c>
      <c r="W33" t="str">
        <f>""</f>
        <v/>
      </c>
      <c r="X33" t="str">
        <f>""</f>
        <v/>
      </c>
      <c r="Y33" t="str">
        <f>""</f>
        <v/>
      </c>
      <c r="Z33" t="str">
        <f>""</f>
        <v/>
      </c>
      <c r="AA33" t="str">
        <f>""</f>
        <v/>
      </c>
      <c r="AB33" t="str">
        <f>""</f>
        <v/>
      </c>
      <c r="AC33" t="str">
        <f>""</f>
        <v/>
      </c>
      <c r="AD33" t="str">
        <f>""</f>
        <v/>
      </c>
      <c r="AE33" t="str">
        <f>""</f>
        <v/>
      </c>
      <c r="AF33" t="str">
        <f>""</f>
        <v/>
      </c>
      <c r="AG33" t="str">
        <f>""</f>
        <v/>
      </c>
      <c r="AH33" t="str">
        <f>""</f>
        <v/>
      </c>
      <c r="AI33" t="str">
        <f>""</f>
        <v/>
      </c>
      <c r="AJ33" t="str">
        <f>""</f>
        <v/>
      </c>
      <c r="AK33" t="str">
        <f>""</f>
        <v/>
      </c>
      <c r="AL33" t="str">
        <f>""</f>
        <v/>
      </c>
      <c r="AM33" t="str">
        <f>""</f>
        <v/>
      </c>
      <c r="AN33" t="str">
        <f>""</f>
        <v/>
      </c>
      <c r="AO33" t="str">
        <f>""</f>
        <v/>
      </c>
      <c r="AP33" t="str">
        <f>""</f>
        <v/>
      </c>
      <c r="AQ33" t="str">
        <f>""</f>
        <v/>
      </c>
      <c r="AR33" t="str">
        <f>""</f>
        <v/>
      </c>
      <c r="AS33" t="str">
        <f>""</f>
        <v/>
      </c>
      <c r="AT33" t="str">
        <f>""</f>
        <v/>
      </c>
      <c r="AU33" t="str">
        <f>""</f>
        <v/>
      </c>
      <c r="AV33" t="str">
        <f>""</f>
        <v/>
      </c>
      <c r="AW33" t="str">
        <f>""</f>
        <v/>
      </c>
      <c r="AX33" t="str">
        <f>""</f>
        <v/>
      </c>
      <c r="AY33" t="str">
        <f>""</f>
        <v/>
      </c>
      <c r="AZ33" t="str">
        <f>""</f>
        <v/>
      </c>
      <c r="BA33" t="str">
        <f>""</f>
        <v/>
      </c>
    </row>
    <row r="34" spans="2:53" x14ac:dyDescent="0.2">
      <c r="B34" t="str">
        <f>""</f>
        <v/>
      </c>
      <c r="C34" t="str">
        <f>""</f>
        <v/>
      </c>
      <c r="D34" t="str">
        <f>""</f>
        <v/>
      </c>
      <c r="E34" t="str">
        <f>""</f>
        <v/>
      </c>
      <c r="F34" t="str">
        <f>""</f>
        <v/>
      </c>
      <c r="G34" t="str">
        <f>""</f>
        <v/>
      </c>
      <c r="H34" t="str">
        <f>""</f>
        <v/>
      </c>
      <c r="I34" t="str">
        <f>"[4.091]"</f>
        <v>[4.091]</v>
      </c>
      <c r="J34" t="str">
        <f>"[3.942]"</f>
        <v>[3.942]</v>
      </c>
      <c r="K34" t="str">
        <f>"[4.044]"</f>
        <v>[4.044]</v>
      </c>
      <c r="L34" t="str">
        <f>""</f>
        <v/>
      </c>
      <c r="M34" t="str">
        <f>""</f>
        <v/>
      </c>
      <c r="N34" t="str">
        <f>""</f>
        <v/>
      </c>
      <c r="O34" t="str">
        <f>""</f>
        <v/>
      </c>
      <c r="P34" t="str">
        <f>""</f>
        <v/>
      </c>
      <c r="Q34" t="str">
        <f>""</f>
        <v/>
      </c>
      <c r="R34" t="str">
        <f>""</f>
        <v/>
      </c>
      <c r="S34" t="str">
        <f>""</f>
        <v/>
      </c>
      <c r="T34" t="str">
        <f>""</f>
        <v/>
      </c>
      <c r="U34" t="str">
        <f>""</f>
        <v/>
      </c>
      <c r="V34" t="str">
        <f>""</f>
        <v/>
      </c>
      <c r="W34" t="str">
        <f>""</f>
        <v/>
      </c>
      <c r="X34" t="str">
        <f>""</f>
        <v/>
      </c>
      <c r="Y34" t="str">
        <f>""</f>
        <v/>
      </c>
      <c r="Z34" t="str">
        <f>""</f>
        <v/>
      </c>
      <c r="AA34" t="str">
        <f>""</f>
        <v/>
      </c>
      <c r="AB34" t="str">
        <f>""</f>
        <v/>
      </c>
      <c r="AC34" t="str">
        <f>""</f>
        <v/>
      </c>
      <c r="AD34" t="str">
        <f>""</f>
        <v/>
      </c>
      <c r="AE34" t="str">
        <f>""</f>
        <v/>
      </c>
      <c r="AF34" t="str">
        <f>""</f>
        <v/>
      </c>
      <c r="AG34" t="str">
        <f>""</f>
        <v/>
      </c>
      <c r="AH34" t="str">
        <f>""</f>
        <v/>
      </c>
      <c r="AI34" t="str">
        <f>""</f>
        <v/>
      </c>
      <c r="AJ34" t="str">
        <f>""</f>
        <v/>
      </c>
      <c r="AK34" t="str">
        <f>""</f>
        <v/>
      </c>
      <c r="AL34" t="str">
        <f>""</f>
        <v/>
      </c>
      <c r="AM34" t="str">
        <f>""</f>
        <v/>
      </c>
      <c r="AN34" t="str">
        <f>""</f>
        <v/>
      </c>
      <c r="AO34" t="str">
        <f>""</f>
        <v/>
      </c>
      <c r="AP34" t="str">
        <f>""</f>
        <v/>
      </c>
      <c r="AQ34" t="str">
        <f>""</f>
        <v/>
      </c>
      <c r="AR34" t="str">
        <f>""</f>
        <v/>
      </c>
      <c r="AS34" t="str">
        <f>""</f>
        <v/>
      </c>
      <c r="AT34" t="str">
        <f>""</f>
        <v/>
      </c>
      <c r="AU34" t="str">
        <f>""</f>
        <v/>
      </c>
      <c r="AV34" t="str">
        <f>""</f>
        <v/>
      </c>
      <c r="AW34" t="str">
        <f>""</f>
        <v/>
      </c>
      <c r="AX34" t="str">
        <f>""</f>
        <v/>
      </c>
      <c r="AY34" t="str">
        <f>""</f>
        <v/>
      </c>
      <c r="AZ34" t="str">
        <f>""</f>
        <v/>
      </c>
      <c r="BA34" t="str">
        <f>""</f>
        <v/>
      </c>
    </row>
    <row r="35" spans="2:53" x14ac:dyDescent="0.2">
      <c r="B35" t="str">
        <f>"At least 1 adult left the household in a given year (yes=1)"</f>
        <v>At least 1 adult left the household in a given year (yes=1)</v>
      </c>
      <c r="C35" t="str">
        <f>""</f>
        <v/>
      </c>
      <c r="D35" t="str">
        <f>""</f>
        <v/>
      </c>
      <c r="E35" t="str">
        <f>""</f>
        <v/>
      </c>
      <c r="F35" t="str">
        <f>""</f>
        <v/>
      </c>
      <c r="G35" t="str">
        <f>""</f>
        <v/>
      </c>
      <c r="H35" t="str">
        <f>""</f>
        <v/>
      </c>
      <c r="I35" t="str">
        <f>"-0.079"</f>
        <v>-0.079</v>
      </c>
      <c r="J35" t="str">
        <f>""</f>
        <v/>
      </c>
      <c r="K35" t="str">
        <f>""</f>
        <v/>
      </c>
      <c r="L35" t="str">
        <f>""</f>
        <v/>
      </c>
      <c r="M35" t="str">
        <f>""</f>
        <v/>
      </c>
      <c r="N35" t="str">
        <f>""</f>
        <v/>
      </c>
      <c r="O35" t="str">
        <f>""</f>
        <v/>
      </c>
      <c r="P35" t="str">
        <f>""</f>
        <v/>
      </c>
      <c r="Q35" t="str">
        <f>""</f>
        <v/>
      </c>
      <c r="R35" t="str">
        <f>""</f>
        <v/>
      </c>
      <c r="S35" t="str">
        <f>""</f>
        <v/>
      </c>
      <c r="T35" t="str">
        <f>""</f>
        <v/>
      </c>
      <c r="U35" t="str">
        <f>""</f>
        <v/>
      </c>
      <c r="V35" t="str">
        <f>""</f>
        <v/>
      </c>
      <c r="W35" t="str">
        <f>""</f>
        <v/>
      </c>
      <c r="X35" t="str">
        <f>""</f>
        <v/>
      </c>
      <c r="Y35" t="str">
        <f>""</f>
        <v/>
      </c>
      <c r="Z35" t="str">
        <f>""</f>
        <v/>
      </c>
      <c r="AA35" t="str">
        <f>""</f>
        <v/>
      </c>
      <c r="AB35" t="str">
        <f>""</f>
        <v/>
      </c>
      <c r="AC35" t="str">
        <f>""</f>
        <v/>
      </c>
      <c r="AD35" t="str">
        <f>""</f>
        <v/>
      </c>
      <c r="AE35" t="str">
        <f>""</f>
        <v/>
      </c>
      <c r="AF35" t="str">
        <f>""</f>
        <v/>
      </c>
      <c r="AG35" t="str">
        <f>""</f>
        <v/>
      </c>
      <c r="AH35" t="str">
        <f>""</f>
        <v/>
      </c>
      <c r="AI35" t="str">
        <f>""</f>
        <v/>
      </c>
      <c r="AJ35" t="str">
        <f>""</f>
        <v/>
      </c>
      <c r="AK35" t="str">
        <f>""</f>
        <v/>
      </c>
      <c r="AL35" t="str">
        <f>""</f>
        <v/>
      </c>
      <c r="AM35" t="str">
        <f>""</f>
        <v/>
      </c>
      <c r="AN35" t="str">
        <f>""</f>
        <v/>
      </c>
      <c r="AO35" t="str">
        <f>""</f>
        <v/>
      </c>
      <c r="AP35" t="str">
        <f>""</f>
        <v/>
      </c>
      <c r="AQ35" t="str">
        <f>""</f>
        <v/>
      </c>
      <c r="AR35" t="str">
        <f>""</f>
        <v/>
      </c>
      <c r="AS35" t="str">
        <f>""</f>
        <v/>
      </c>
      <c r="AT35" t="str">
        <f>""</f>
        <v/>
      </c>
      <c r="AU35" t="str">
        <f>""</f>
        <v/>
      </c>
      <c r="AV35" t="str">
        <f>""</f>
        <v/>
      </c>
      <c r="AW35" t="str">
        <f>""</f>
        <v/>
      </c>
      <c r="AX35" t="str">
        <f>""</f>
        <v/>
      </c>
      <c r="AY35" t="str">
        <f>""</f>
        <v/>
      </c>
      <c r="AZ35" t="str">
        <f>""</f>
        <v/>
      </c>
      <c r="BA35" t="str">
        <f>""</f>
        <v/>
      </c>
    </row>
    <row r="36" spans="2:53" x14ac:dyDescent="0.2">
      <c r="B36" t="str">
        <f>""</f>
        <v/>
      </c>
      <c r="C36" t="str">
        <f>""</f>
        <v/>
      </c>
      <c r="D36" t="str">
        <f>""</f>
        <v/>
      </c>
      <c r="E36" t="str">
        <f>""</f>
        <v/>
      </c>
      <c r="F36" t="str">
        <f>""</f>
        <v/>
      </c>
      <c r="G36" t="str">
        <f>""</f>
        <v/>
      </c>
      <c r="H36" t="str">
        <f>""</f>
        <v/>
      </c>
      <c r="I36" t="str">
        <f>"[0.077]"</f>
        <v>[0.077]</v>
      </c>
      <c r="J36" t="str">
        <f>""</f>
        <v/>
      </c>
      <c r="K36" t="str">
        <f>""</f>
        <v/>
      </c>
      <c r="L36" t="str">
        <f>""</f>
        <v/>
      </c>
      <c r="M36" t="str">
        <f>""</f>
        <v/>
      </c>
      <c r="N36" t="str">
        <f>""</f>
        <v/>
      </c>
      <c r="O36" t="str">
        <f>""</f>
        <v/>
      </c>
      <c r="P36" t="str">
        <f>""</f>
        <v/>
      </c>
      <c r="Q36" t="str">
        <f>""</f>
        <v/>
      </c>
      <c r="R36" t="str">
        <f>""</f>
        <v/>
      </c>
      <c r="S36" t="str">
        <f>""</f>
        <v/>
      </c>
      <c r="T36" t="str">
        <f>""</f>
        <v/>
      </c>
      <c r="U36" t="str">
        <f>""</f>
        <v/>
      </c>
      <c r="V36" t="str">
        <f>""</f>
        <v/>
      </c>
      <c r="W36" t="str">
        <f>""</f>
        <v/>
      </c>
      <c r="X36" t="str">
        <f>""</f>
        <v/>
      </c>
      <c r="Y36" t="str">
        <f>""</f>
        <v/>
      </c>
      <c r="Z36" t="str">
        <f>""</f>
        <v/>
      </c>
      <c r="AA36" t="str">
        <f>""</f>
        <v/>
      </c>
      <c r="AB36" t="str">
        <f>""</f>
        <v/>
      </c>
      <c r="AC36" t="str">
        <f>""</f>
        <v/>
      </c>
      <c r="AD36" t="str">
        <f>""</f>
        <v/>
      </c>
      <c r="AE36" t="str">
        <f>""</f>
        <v/>
      </c>
      <c r="AF36" t="str">
        <f>""</f>
        <v/>
      </c>
      <c r="AG36" t="str">
        <f>""</f>
        <v/>
      </c>
      <c r="AH36" t="str">
        <f>""</f>
        <v/>
      </c>
      <c r="AI36" t="str">
        <f>""</f>
        <v/>
      </c>
      <c r="AJ36" t="str">
        <f>""</f>
        <v/>
      </c>
      <c r="AK36" t="str">
        <f>""</f>
        <v/>
      </c>
      <c r="AL36" t="str">
        <f>""</f>
        <v/>
      </c>
      <c r="AM36" t="str">
        <f>""</f>
        <v/>
      </c>
      <c r="AN36" t="str">
        <f>""</f>
        <v/>
      </c>
      <c r="AO36" t="str">
        <f>""</f>
        <v/>
      </c>
      <c r="AP36" t="str">
        <f>""</f>
        <v/>
      </c>
      <c r="AQ36" t="str">
        <f>""</f>
        <v/>
      </c>
      <c r="AR36" t="str">
        <f>""</f>
        <v/>
      </c>
      <c r="AS36" t="str">
        <f>""</f>
        <v/>
      </c>
      <c r="AT36" t="str">
        <f>""</f>
        <v/>
      </c>
      <c r="AU36" t="str">
        <f>""</f>
        <v/>
      </c>
      <c r="AV36" t="str">
        <f>""</f>
        <v/>
      </c>
      <c r="AW36" t="str">
        <f>""</f>
        <v/>
      </c>
      <c r="AX36" t="str">
        <f>""</f>
        <v/>
      </c>
      <c r="AY36" t="str">
        <f>""</f>
        <v/>
      </c>
      <c r="AZ36" t="str">
        <f>""</f>
        <v/>
      </c>
      <c r="BA36" t="str">
        <f>""</f>
        <v/>
      </c>
    </row>
    <row r="37" spans="2:53" x14ac:dyDescent="0.2">
      <c r="B37" t="str">
        <f>"Interaction"</f>
        <v>Interaction</v>
      </c>
      <c r="C37" t="str">
        <f>""</f>
        <v/>
      </c>
      <c r="D37" t="str">
        <f>""</f>
        <v/>
      </c>
      <c r="E37" t="str">
        <f>""</f>
        <v/>
      </c>
      <c r="F37" t="str">
        <f>""</f>
        <v/>
      </c>
      <c r="G37" t="str">
        <f>""</f>
        <v/>
      </c>
      <c r="H37" t="str">
        <f>""</f>
        <v/>
      </c>
      <c r="I37" t="str">
        <f>"3.650"</f>
        <v>3.650</v>
      </c>
      <c r="J37" t="str">
        <f>""</f>
        <v/>
      </c>
      <c r="K37" t="str">
        <f>""</f>
        <v/>
      </c>
      <c r="L37" t="str">
        <f>""</f>
        <v/>
      </c>
      <c r="M37" t="str">
        <f>""</f>
        <v/>
      </c>
      <c r="N37" t="str">
        <f>""</f>
        <v/>
      </c>
      <c r="O37" t="str">
        <f>""</f>
        <v/>
      </c>
      <c r="P37" t="str">
        <f>""</f>
        <v/>
      </c>
      <c r="Q37" t="str">
        <f>""</f>
        <v/>
      </c>
      <c r="R37" t="str">
        <f>""</f>
        <v/>
      </c>
      <c r="S37" t="str">
        <f>""</f>
        <v/>
      </c>
      <c r="T37" t="str">
        <f>""</f>
        <v/>
      </c>
      <c r="U37" t="str">
        <f>""</f>
        <v/>
      </c>
      <c r="V37" t="str">
        <f>""</f>
        <v/>
      </c>
      <c r="W37" t="str">
        <f>""</f>
        <v/>
      </c>
      <c r="X37" t="str">
        <f>""</f>
        <v/>
      </c>
      <c r="Y37" t="str">
        <f>""</f>
        <v/>
      </c>
      <c r="Z37" t="str">
        <f>""</f>
        <v/>
      </c>
      <c r="AA37" t="str">
        <f>""</f>
        <v/>
      </c>
      <c r="AB37" t="str">
        <f>""</f>
        <v/>
      </c>
      <c r="AC37" t="str">
        <f>""</f>
        <v/>
      </c>
      <c r="AD37" t="str">
        <f>""</f>
        <v/>
      </c>
      <c r="AE37" t="str">
        <f>""</f>
        <v/>
      </c>
      <c r="AF37" t="str">
        <f>""</f>
        <v/>
      </c>
      <c r="AG37" t="str">
        <f>""</f>
        <v/>
      </c>
      <c r="AH37" t="str">
        <f>""</f>
        <v/>
      </c>
      <c r="AI37" t="str">
        <f>""</f>
        <v/>
      </c>
      <c r="AJ37" t="str">
        <f>""</f>
        <v/>
      </c>
      <c r="AK37" t="str">
        <f>""</f>
        <v/>
      </c>
      <c r="AL37" t="str">
        <f>""</f>
        <v/>
      </c>
      <c r="AM37" t="str">
        <f>""</f>
        <v/>
      </c>
      <c r="AN37" t="str">
        <f>""</f>
        <v/>
      </c>
      <c r="AO37" t="str">
        <f>""</f>
        <v/>
      </c>
      <c r="AP37" t="str">
        <f>""</f>
        <v/>
      </c>
      <c r="AQ37" t="str">
        <f>""</f>
        <v/>
      </c>
      <c r="AR37" t="str">
        <f>""</f>
        <v/>
      </c>
      <c r="AS37" t="str">
        <f>""</f>
        <v/>
      </c>
      <c r="AT37" t="str">
        <f>""</f>
        <v/>
      </c>
      <c r="AU37" t="str">
        <f>""</f>
        <v/>
      </c>
      <c r="AV37" t="str">
        <f>""</f>
        <v/>
      </c>
      <c r="AW37" t="str">
        <f>""</f>
        <v/>
      </c>
      <c r="AX37" t="str">
        <f>""</f>
        <v/>
      </c>
      <c r="AY37" t="str">
        <f>""</f>
        <v/>
      </c>
      <c r="AZ37" t="str">
        <f>""</f>
        <v/>
      </c>
      <c r="BA37" t="str">
        <f>""</f>
        <v/>
      </c>
    </row>
    <row r="38" spans="2:53" x14ac:dyDescent="0.2">
      <c r="B38" t="str">
        <f>""</f>
        <v/>
      </c>
      <c r="C38" t="str">
        <f>""</f>
        <v/>
      </c>
      <c r="D38" t="str">
        <f>""</f>
        <v/>
      </c>
      <c r="E38" t="str">
        <f>""</f>
        <v/>
      </c>
      <c r="F38" t="str">
        <f>""</f>
        <v/>
      </c>
      <c r="G38" t="str">
        <f>""</f>
        <v/>
      </c>
      <c r="H38" t="str">
        <f>""</f>
        <v/>
      </c>
      <c r="I38" t="str">
        <f>"[11.018]"</f>
        <v>[11.018]</v>
      </c>
      <c r="J38" t="str">
        <f>""</f>
        <v/>
      </c>
      <c r="K38" t="str">
        <f>""</f>
        <v/>
      </c>
      <c r="L38" t="str">
        <f>""</f>
        <v/>
      </c>
      <c r="M38" t="str">
        <f>""</f>
        <v/>
      </c>
      <c r="N38" t="str">
        <f>""</f>
        <v/>
      </c>
      <c r="O38" t="str">
        <f>""</f>
        <v/>
      </c>
      <c r="P38" t="str">
        <f>""</f>
        <v/>
      </c>
      <c r="Q38" t="str">
        <f>""</f>
        <v/>
      </c>
      <c r="R38" t="str">
        <f>""</f>
        <v/>
      </c>
      <c r="S38" t="str">
        <f>""</f>
        <v/>
      </c>
      <c r="T38" t="str">
        <f>""</f>
        <v/>
      </c>
      <c r="U38" t="str">
        <f>""</f>
        <v/>
      </c>
      <c r="V38" t="str">
        <f>""</f>
        <v/>
      </c>
      <c r="W38" t="str">
        <f>""</f>
        <v/>
      </c>
      <c r="X38" t="str">
        <f>""</f>
        <v/>
      </c>
      <c r="Y38" t="str">
        <f>""</f>
        <v/>
      </c>
      <c r="Z38" t="str">
        <f>""</f>
        <v/>
      </c>
      <c r="AA38" t="str">
        <f>""</f>
        <v/>
      </c>
      <c r="AB38" t="str">
        <f>""</f>
        <v/>
      </c>
      <c r="AC38" t="str">
        <f>""</f>
        <v/>
      </c>
      <c r="AD38" t="str">
        <f>""</f>
        <v/>
      </c>
      <c r="AE38" t="str">
        <f>""</f>
        <v/>
      </c>
      <c r="AF38" t="str">
        <f>""</f>
        <v/>
      </c>
      <c r="AG38" t="str">
        <f>""</f>
        <v/>
      </c>
      <c r="AH38" t="str">
        <f>""</f>
        <v/>
      </c>
      <c r="AI38" t="str">
        <f>""</f>
        <v/>
      </c>
      <c r="AJ38" t="str">
        <f>""</f>
        <v/>
      </c>
      <c r="AK38" t="str">
        <f>""</f>
        <v/>
      </c>
      <c r="AL38" t="str">
        <f>""</f>
        <v/>
      </c>
      <c r="AM38" t="str">
        <f>""</f>
        <v/>
      </c>
      <c r="AN38" t="str">
        <f>""</f>
        <v/>
      </c>
      <c r="AO38" t="str">
        <f>""</f>
        <v/>
      </c>
      <c r="AP38" t="str">
        <f>""</f>
        <v/>
      </c>
      <c r="AQ38" t="str">
        <f>""</f>
        <v/>
      </c>
      <c r="AR38" t="str">
        <f>""</f>
        <v/>
      </c>
      <c r="AS38" t="str">
        <f>""</f>
        <v/>
      </c>
      <c r="AT38" t="str">
        <f>""</f>
        <v/>
      </c>
      <c r="AU38" t="str">
        <f>""</f>
        <v/>
      </c>
      <c r="AV38" t="str">
        <f>""</f>
        <v/>
      </c>
      <c r="AW38" t="str">
        <f>""</f>
        <v/>
      </c>
      <c r="AX38" t="str">
        <f>""</f>
        <v/>
      </c>
      <c r="AY38" t="str">
        <f>""</f>
        <v/>
      </c>
      <c r="AZ38" t="str">
        <f>""</f>
        <v/>
      </c>
      <c r="BA38" t="str">
        <f>""</f>
        <v/>
      </c>
    </row>
    <row r="39" spans="2:53" x14ac:dyDescent="0.2">
      <c r="B39" t="str">
        <f>"Number of adults who left household 1998-2007"</f>
        <v>Number of adults who left household 1998-2007</v>
      </c>
      <c r="C39" t="str">
        <f>""</f>
        <v/>
      </c>
      <c r="D39" t="str">
        <f>""</f>
        <v/>
      </c>
      <c r="E39" t="str">
        <f>""</f>
        <v/>
      </c>
      <c r="F39" t="str">
        <f>""</f>
        <v/>
      </c>
      <c r="G39" t="str">
        <f>""</f>
        <v/>
      </c>
      <c r="H39" t="str">
        <f>""</f>
        <v/>
      </c>
      <c r="I39" t="str">
        <f>""</f>
        <v/>
      </c>
      <c r="J39" t="str">
        <f>"-0.069"</f>
        <v>-0.069</v>
      </c>
      <c r="K39" t="str">
        <f>""</f>
        <v/>
      </c>
      <c r="L39" t="str">
        <f>""</f>
        <v/>
      </c>
      <c r="M39" t="str">
        <f>""</f>
        <v/>
      </c>
      <c r="N39" t="str">
        <f>""</f>
        <v/>
      </c>
      <c r="O39" t="str">
        <f>""</f>
        <v/>
      </c>
      <c r="P39" t="str">
        <f>""</f>
        <v/>
      </c>
      <c r="Q39" t="str">
        <f>""</f>
        <v/>
      </c>
      <c r="R39" t="str">
        <f>""</f>
        <v/>
      </c>
      <c r="S39" t="str">
        <f>""</f>
        <v/>
      </c>
      <c r="T39" t="str">
        <f>""</f>
        <v/>
      </c>
      <c r="U39" t="str">
        <f>""</f>
        <v/>
      </c>
      <c r="V39" t="str">
        <f>""</f>
        <v/>
      </c>
      <c r="W39" t="str">
        <f>""</f>
        <v/>
      </c>
      <c r="X39" t="str">
        <f>""</f>
        <v/>
      </c>
      <c r="Y39" t="str">
        <f>""</f>
        <v/>
      </c>
      <c r="Z39" t="str">
        <f>""</f>
        <v/>
      </c>
      <c r="AA39" t="str">
        <f>""</f>
        <v/>
      </c>
      <c r="AB39" t="str">
        <f>""</f>
        <v/>
      </c>
      <c r="AC39" t="str">
        <f>""</f>
        <v/>
      </c>
      <c r="AD39" t="str">
        <f>""</f>
        <v/>
      </c>
      <c r="AE39" t="str">
        <f>""</f>
        <v/>
      </c>
      <c r="AF39" t="str">
        <f>""</f>
        <v/>
      </c>
      <c r="AG39" t="str">
        <f>""</f>
        <v/>
      </c>
      <c r="AH39" t="str">
        <f>""</f>
        <v/>
      </c>
      <c r="AI39" t="str">
        <f>""</f>
        <v/>
      </c>
      <c r="AJ39" t="str">
        <f>""</f>
        <v/>
      </c>
      <c r="AK39" t="str">
        <f>""</f>
        <v/>
      </c>
      <c r="AL39" t="str">
        <f>""</f>
        <v/>
      </c>
      <c r="AM39" t="str">
        <f>""</f>
        <v/>
      </c>
      <c r="AN39" t="str">
        <f>""</f>
        <v/>
      </c>
      <c r="AO39" t="str">
        <f>""</f>
        <v/>
      </c>
      <c r="AP39" t="str">
        <f>""</f>
        <v/>
      </c>
      <c r="AQ39" t="str">
        <f>""</f>
        <v/>
      </c>
      <c r="AR39" t="str">
        <f>""</f>
        <v/>
      </c>
      <c r="AS39" t="str">
        <f>""</f>
        <v/>
      </c>
      <c r="AT39" t="str">
        <f>""</f>
        <v/>
      </c>
      <c r="AU39" t="str">
        <f>""</f>
        <v/>
      </c>
      <c r="AV39" t="str">
        <f>""</f>
        <v/>
      </c>
      <c r="AW39" t="str">
        <f>""</f>
        <v/>
      </c>
      <c r="AX39" t="str">
        <f>""</f>
        <v/>
      </c>
      <c r="AY39" t="str">
        <f>""</f>
        <v/>
      </c>
      <c r="AZ39" t="str">
        <f>""</f>
        <v/>
      </c>
      <c r="BA39" t="str">
        <f>""</f>
        <v/>
      </c>
    </row>
    <row r="40" spans="2:53" x14ac:dyDescent="0.2">
      <c r="B40" t="str">
        <f>""</f>
        <v/>
      </c>
      <c r="C40" t="str">
        <f>""</f>
        <v/>
      </c>
      <c r="D40" t="str">
        <f>""</f>
        <v/>
      </c>
      <c r="E40" t="str">
        <f>""</f>
        <v/>
      </c>
      <c r="F40" t="str">
        <f>""</f>
        <v/>
      </c>
      <c r="G40" t="str">
        <f>""</f>
        <v/>
      </c>
      <c r="H40" t="str">
        <f>""</f>
        <v/>
      </c>
      <c r="I40" t="str">
        <f>""</f>
        <v/>
      </c>
      <c r="J40" t="str">
        <f>"[0.052]"</f>
        <v>[0.052]</v>
      </c>
      <c r="K40" t="str">
        <f>""</f>
        <v/>
      </c>
      <c r="L40" t="str">
        <f>""</f>
        <v/>
      </c>
      <c r="M40" t="str">
        <f>""</f>
        <v/>
      </c>
      <c r="N40" t="str">
        <f>""</f>
        <v/>
      </c>
      <c r="O40" t="str">
        <f>""</f>
        <v/>
      </c>
      <c r="P40" t="str">
        <f>""</f>
        <v/>
      </c>
      <c r="Q40" t="str">
        <f>""</f>
        <v/>
      </c>
      <c r="R40" t="str">
        <f>""</f>
        <v/>
      </c>
      <c r="S40" t="str">
        <f>""</f>
        <v/>
      </c>
      <c r="T40" t="str">
        <f>""</f>
        <v/>
      </c>
      <c r="U40" t="str">
        <f>""</f>
        <v/>
      </c>
      <c r="V40" t="str">
        <f>""</f>
        <v/>
      </c>
      <c r="W40" t="str">
        <f>""</f>
        <v/>
      </c>
      <c r="X40" t="str">
        <f>""</f>
        <v/>
      </c>
      <c r="Y40" t="str">
        <f>""</f>
        <v/>
      </c>
      <c r="Z40" t="str">
        <f>""</f>
        <v/>
      </c>
      <c r="AA40" t="str">
        <f>""</f>
        <v/>
      </c>
      <c r="AB40" t="str">
        <f>""</f>
        <v/>
      </c>
      <c r="AC40" t="str">
        <f>""</f>
        <v/>
      </c>
      <c r="AD40" t="str">
        <f>""</f>
        <v/>
      </c>
      <c r="AE40" t="str">
        <f>""</f>
        <v/>
      </c>
      <c r="AF40" t="str">
        <f>""</f>
        <v/>
      </c>
      <c r="AG40" t="str">
        <f>""</f>
        <v/>
      </c>
      <c r="AH40" t="str">
        <f>""</f>
        <v/>
      </c>
      <c r="AI40" t="str">
        <f>""</f>
        <v/>
      </c>
      <c r="AJ40" t="str">
        <f>""</f>
        <v/>
      </c>
      <c r="AK40" t="str">
        <f>""</f>
        <v/>
      </c>
      <c r="AL40" t="str">
        <f>""</f>
        <v/>
      </c>
      <c r="AM40" t="str">
        <f>""</f>
        <v/>
      </c>
      <c r="AN40" t="str">
        <f>""</f>
        <v/>
      </c>
      <c r="AO40" t="str">
        <f>""</f>
        <v/>
      </c>
      <c r="AP40" t="str">
        <f>""</f>
        <v/>
      </c>
      <c r="AQ40" t="str">
        <f>""</f>
        <v/>
      </c>
      <c r="AR40" t="str">
        <f>""</f>
        <v/>
      </c>
      <c r="AS40" t="str">
        <f>""</f>
        <v/>
      </c>
      <c r="AT40" t="str">
        <f>""</f>
        <v/>
      </c>
      <c r="AU40" t="str">
        <f>""</f>
        <v/>
      </c>
      <c r="AV40" t="str">
        <f>""</f>
        <v/>
      </c>
      <c r="AW40" t="str">
        <f>""</f>
        <v/>
      </c>
      <c r="AX40" t="str">
        <f>""</f>
        <v/>
      </c>
      <c r="AY40" t="str">
        <f>""</f>
        <v/>
      </c>
      <c r="AZ40" t="str">
        <f>""</f>
        <v/>
      </c>
      <c r="BA40" t="str">
        <f>""</f>
        <v/>
      </c>
    </row>
    <row r="41" spans="2:53" x14ac:dyDescent="0.2">
      <c r="B41" t="str">
        <f>"Interaction"</f>
        <v>Interaction</v>
      </c>
      <c r="C41" t="str">
        <f>""</f>
        <v/>
      </c>
      <c r="D41" t="str">
        <f>""</f>
        <v/>
      </c>
      <c r="E41" t="str">
        <f>""</f>
        <v/>
      </c>
      <c r="F41" t="str">
        <f>""</f>
        <v/>
      </c>
      <c r="G41" t="str">
        <f>""</f>
        <v/>
      </c>
      <c r="H41" t="str">
        <f>""</f>
        <v/>
      </c>
      <c r="I41" t="str">
        <f>""</f>
        <v/>
      </c>
      <c r="J41" t="str">
        <f>"7.197"</f>
        <v>7.197</v>
      </c>
      <c r="K41" t="str">
        <f>""</f>
        <v/>
      </c>
      <c r="L41" t="str">
        <f>""</f>
        <v/>
      </c>
      <c r="M41" t="str">
        <f>""</f>
        <v/>
      </c>
      <c r="N41" t="str">
        <f>""</f>
        <v/>
      </c>
      <c r="O41" t="str">
        <f>""</f>
        <v/>
      </c>
      <c r="P41" t="str">
        <f>""</f>
        <v/>
      </c>
      <c r="Q41" t="str">
        <f>""</f>
        <v/>
      </c>
      <c r="R41" t="str">
        <f>""</f>
        <v/>
      </c>
      <c r="S41" t="str">
        <f>""</f>
        <v/>
      </c>
      <c r="T41" t="str">
        <f>""</f>
        <v/>
      </c>
      <c r="U41" t="str">
        <f>""</f>
        <v/>
      </c>
      <c r="V41" t="str">
        <f>""</f>
        <v/>
      </c>
      <c r="W41" t="str">
        <f>""</f>
        <v/>
      </c>
      <c r="X41" t="str">
        <f>""</f>
        <v/>
      </c>
      <c r="Y41" t="str">
        <f>""</f>
        <v/>
      </c>
      <c r="Z41" t="str">
        <f>""</f>
        <v/>
      </c>
      <c r="AA41" t="str">
        <f>""</f>
        <v/>
      </c>
      <c r="AB41" t="str">
        <f>""</f>
        <v/>
      </c>
      <c r="AC41" t="str">
        <f>""</f>
        <v/>
      </c>
      <c r="AD41" t="str">
        <f>""</f>
        <v/>
      </c>
      <c r="AE41" t="str">
        <f>""</f>
        <v/>
      </c>
      <c r="AF41" t="str">
        <f>""</f>
        <v/>
      </c>
      <c r="AG41" t="str">
        <f>""</f>
        <v/>
      </c>
      <c r="AH41" t="str">
        <f>""</f>
        <v/>
      </c>
      <c r="AI41" t="str">
        <f>""</f>
        <v/>
      </c>
      <c r="AJ41" t="str">
        <f>""</f>
        <v/>
      </c>
      <c r="AK41" t="str">
        <f>""</f>
        <v/>
      </c>
      <c r="AL41" t="str">
        <f>""</f>
        <v/>
      </c>
      <c r="AM41" t="str">
        <f>""</f>
        <v/>
      </c>
      <c r="AN41" t="str">
        <f>""</f>
        <v/>
      </c>
      <c r="AO41" t="str">
        <f>""</f>
        <v/>
      </c>
      <c r="AP41" t="str">
        <f>""</f>
        <v/>
      </c>
      <c r="AQ41" t="str">
        <f>""</f>
        <v/>
      </c>
      <c r="AR41" t="str">
        <f>""</f>
        <v/>
      </c>
      <c r="AS41" t="str">
        <f>""</f>
        <v/>
      </c>
      <c r="AT41" t="str">
        <f>""</f>
        <v/>
      </c>
      <c r="AU41" t="str">
        <f>""</f>
        <v/>
      </c>
      <c r="AV41" t="str">
        <f>""</f>
        <v/>
      </c>
      <c r="AW41" t="str">
        <f>""</f>
        <v/>
      </c>
      <c r="AX41" t="str">
        <f>""</f>
        <v/>
      </c>
      <c r="AY41" t="str">
        <f>""</f>
        <v/>
      </c>
      <c r="AZ41" t="str">
        <f>""</f>
        <v/>
      </c>
      <c r="BA41" t="str">
        <f>""</f>
        <v/>
      </c>
    </row>
    <row r="42" spans="2:53" x14ac:dyDescent="0.2">
      <c r="B42" t="str">
        <f>""</f>
        <v/>
      </c>
      <c r="C42" t="str">
        <f>""</f>
        <v/>
      </c>
      <c r="D42" t="str">
        <f>""</f>
        <v/>
      </c>
      <c r="E42" t="str">
        <f>""</f>
        <v/>
      </c>
      <c r="F42" t="str">
        <f>""</f>
        <v/>
      </c>
      <c r="G42" t="str">
        <f>""</f>
        <v/>
      </c>
      <c r="H42" t="str">
        <f>""</f>
        <v/>
      </c>
      <c r="I42" t="str">
        <f>""</f>
        <v/>
      </c>
      <c r="J42" t="str">
        <f>"[7.980]"</f>
        <v>[7.980]</v>
      </c>
      <c r="K42" t="str">
        <f>""</f>
        <v/>
      </c>
      <c r="L42" t="str">
        <f>""</f>
        <v/>
      </c>
      <c r="M42" t="str">
        <f>""</f>
        <v/>
      </c>
      <c r="N42" t="str">
        <f>""</f>
        <v/>
      </c>
      <c r="O42" t="str">
        <f>""</f>
        <v/>
      </c>
      <c r="P42" t="str">
        <f>""</f>
        <v/>
      </c>
      <c r="Q42" t="str">
        <f>""</f>
        <v/>
      </c>
      <c r="R42" t="str">
        <f>""</f>
        <v/>
      </c>
      <c r="S42" t="str">
        <f>""</f>
        <v/>
      </c>
      <c r="T42" t="str">
        <f>""</f>
        <v/>
      </c>
      <c r="U42" t="str">
        <f>""</f>
        <v/>
      </c>
      <c r="V42" t="str">
        <f>""</f>
        <v/>
      </c>
      <c r="W42" t="str">
        <f>""</f>
        <v/>
      </c>
      <c r="X42" t="str">
        <f>""</f>
        <v/>
      </c>
      <c r="Y42" t="str">
        <f>""</f>
        <v/>
      </c>
      <c r="Z42" t="str">
        <f>""</f>
        <v/>
      </c>
      <c r="AA42" t="str">
        <f>""</f>
        <v/>
      </c>
      <c r="AB42" t="str">
        <f>""</f>
        <v/>
      </c>
      <c r="AC42" t="str">
        <f>""</f>
        <v/>
      </c>
      <c r="AD42" t="str">
        <f>""</f>
        <v/>
      </c>
      <c r="AE42" t="str">
        <f>""</f>
        <v/>
      </c>
      <c r="AF42" t="str">
        <f>""</f>
        <v/>
      </c>
      <c r="AG42" t="str">
        <f>""</f>
        <v/>
      </c>
      <c r="AH42" t="str">
        <f>""</f>
        <v/>
      </c>
      <c r="AI42" t="str">
        <f>""</f>
        <v/>
      </c>
      <c r="AJ42" t="str">
        <f>""</f>
        <v/>
      </c>
      <c r="AK42" t="str">
        <f>""</f>
        <v/>
      </c>
      <c r="AL42" t="str">
        <f>""</f>
        <v/>
      </c>
      <c r="AM42" t="str">
        <f>""</f>
        <v/>
      </c>
      <c r="AN42" t="str">
        <f>""</f>
        <v/>
      </c>
      <c r="AO42" t="str">
        <f>""</f>
        <v/>
      </c>
      <c r="AP42" t="str">
        <f>""</f>
        <v/>
      </c>
      <c r="AQ42" t="str">
        <f>""</f>
        <v/>
      </c>
      <c r="AR42" t="str">
        <f>""</f>
        <v/>
      </c>
      <c r="AS42" t="str">
        <f>""</f>
        <v/>
      </c>
      <c r="AT42" t="str">
        <f>""</f>
        <v/>
      </c>
      <c r="AU42" t="str">
        <f>""</f>
        <v/>
      </c>
      <c r="AV42" t="str">
        <f>""</f>
        <v/>
      </c>
      <c r="AW42" t="str">
        <f>""</f>
        <v/>
      </c>
      <c r="AX42" t="str">
        <f>""</f>
        <v/>
      </c>
      <c r="AY42" t="str">
        <f>""</f>
        <v/>
      </c>
      <c r="AZ42" t="str">
        <f>""</f>
        <v/>
      </c>
      <c r="BA42" t="str">
        <f>""</f>
        <v/>
      </c>
    </row>
    <row r="43" spans="2:53" x14ac:dyDescent="0.2">
      <c r="B43" t="str">
        <f>"Share of adults  who left household 1998-2007"</f>
        <v>Share of adults  who left household 1998-2007</v>
      </c>
      <c r="C43" t="str">
        <f>""</f>
        <v/>
      </c>
      <c r="D43" t="str">
        <f>""</f>
        <v/>
      </c>
      <c r="E43" t="str">
        <f>""</f>
        <v/>
      </c>
      <c r="F43" t="str">
        <f>""</f>
        <v/>
      </c>
      <c r="G43" t="str">
        <f>""</f>
        <v/>
      </c>
      <c r="H43" t="str">
        <f>""</f>
        <v/>
      </c>
      <c r="I43" t="str">
        <f>""</f>
        <v/>
      </c>
      <c r="J43" t="str">
        <f>""</f>
        <v/>
      </c>
      <c r="K43" t="str">
        <f>"-0.139"</f>
        <v>-0.139</v>
      </c>
      <c r="L43" t="str">
        <f>""</f>
        <v/>
      </c>
      <c r="M43" t="str">
        <f>""</f>
        <v/>
      </c>
      <c r="N43" t="str">
        <f>""</f>
        <v/>
      </c>
      <c r="O43" t="str">
        <f>""</f>
        <v/>
      </c>
      <c r="P43" t="str">
        <f>""</f>
        <v/>
      </c>
      <c r="Q43" t="str">
        <f>""</f>
        <v/>
      </c>
      <c r="R43" t="str">
        <f>""</f>
        <v/>
      </c>
      <c r="S43" t="str">
        <f>""</f>
        <v/>
      </c>
      <c r="T43" t="str">
        <f>""</f>
        <v/>
      </c>
      <c r="U43" t="str">
        <f>""</f>
        <v/>
      </c>
      <c r="V43" t="str">
        <f>""</f>
        <v/>
      </c>
      <c r="W43" t="str">
        <f>""</f>
        <v/>
      </c>
      <c r="X43" t="str">
        <f>""</f>
        <v/>
      </c>
      <c r="Y43" t="str">
        <f>""</f>
        <v/>
      </c>
      <c r="Z43" t="str">
        <f>""</f>
        <v/>
      </c>
      <c r="AA43" t="str">
        <f>""</f>
        <v/>
      </c>
      <c r="AB43" t="str">
        <f>""</f>
        <v/>
      </c>
      <c r="AC43" t="str">
        <f>""</f>
        <v/>
      </c>
      <c r="AD43" t="str">
        <f>""</f>
        <v/>
      </c>
      <c r="AE43" t="str">
        <f>""</f>
        <v/>
      </c>
      <c r="AF43" t="str">
        <f>""</f>
        <v/>
      </c>
      <c r="AG43" t="str">
        <f>""</f>
        <v/>
      </c>
      <c r="AH43" t="str">
        <f>""</f>
        <v/>
      </c>
      <c r="AI43" t="str">
        <f>""</f>
        <v/>
      </c>
      <c r="AJ43" t="str">
        <f>""</f>
        <v/>
      </c>
      <c r="AK43" t="str">
        <f>""</f>
        <v/>
      </c>
      <c r="AL43" t="str">
        <f>""</f>
        <v/>
      </c>
      <c r="AM43" t="str">
        <f>""</f>
        <v/>
      </c>
      <c r="AN43" t="str">
        <f>""</f>
        <v/>
      </c>
      <c r="AO43" t="str">
        <f>""</f>
        <v/>
      </c>
      <c r="AP43" t="str">
        <f>""</f>
        <v/>
      </c>
      <c r="AQ43" t="str">
        <f>""</f>
        <v/>
      </c>
      <c r="AR43" t="str">
        <f>""</f>
        <v/>
      </c>
      <c r="AS43" t="str">
        <f>""</f>
        <v/>
      </c>
      <c r="AT43" t="str">
        <f>""</f>
        <v/>
      </c>
      <c r="AU43" t="str">
        <f>""</f>
        <v/>
      </c>
      <c r="AV43" t="str">
        <f>""</f>
        <v/>
      </c>
      <c r="AW43" t="str">
        <f>""</f>
        <v/>
      </c>
      <c r="AX43" t="str">
        <f>""</f>
        <v/>
      </c>
      <c r="AY43" t="str">
        <f>""</f>
        <v/>
      </c>
      <c r="AZ43" t="str">
        <f>""</f>
        <v/>
      </c>
      <c r="BA43" t="str">
        <f>""</f>
        <v/>
      </c>
    </row>
    <row r="44" spans="2:53" x14ac:dyDescent="0.2">
      <c r="B44" t="str">
        <f>""</f>
        <v/>
      </c>
      <c r="C44" t="str">
        <f>""</f>
        <v/>
      </c>
      <c r="D44" t="str">
        <f>""</f>
        <v/>
      </c>
      <c r="E44" t="str">
        <f>""</f>
        <v/>
      </c>
      <c r="F44" t="str">
        <f>""</f>
        <v/>
      </c>
      <c r="G44" t="str">
        <f>""</f>
        <v/>
      </c>
      <c r="H44" t="str">
        <f>""</f>
        <v/>
      </c>
      <c r="I44" t="str">
        <f>""</f>
        <v/>
      </c>
      <c r="J44" t="str">
        <f>""</f>
        <v/>
      </c>
      <c r="K44" t="str">
        <f>"[0.137]"</f>
        <v>[0.137]</v>
      </c>
      <c r="L44" t="str">
        <f>""</f>
        <v/>
      </c>
      <c r="M44" t="str">
        <f>""</f>
        <v/>
      </c>
      <c r="N44" t="str">
        <f>""</f>
        <v/>
      </c>
      <c r="O44" t="str">
        <f>""</f>
        <v/>
      </c>
      <c r="P44" t="str">
        <f>""</f>
        <v/>
      </c>
      <c r="Q44" t="str">
        <f>""</f>
        <v/>
      </c>
      <c r="R44" t="str">
        <f>""</f>
        <v/>
      </c>
      <c r="S44" t="str">
        <f>""</f>
        <v/>
      </c>
      <c r="T44" t="str">
        <f>""</f>
        <v/>
      </c>
      <c r="U44" t="str">
        <f>""</f>
        <v/>
      </c>
      <c r="V44" t="str">
        <f>""</f>
        <v/>
      </c>
      <c r="W44" t="str">
        <f>""</f>
        <v/>
      </c>
      <c r="X44" t="str">
        <f>""</f>
        <v/>
      </c>
      <c r="Y44" t="str">
        <f>""</f>
        <v/>
      </c>
      <c r="Z44" t="str">
        <f>""</f>
        <v/>
      </c>
      <c r="AA44" t="str">
        <f>""</f>
        <v/>
      </c>
      <c r="AB44" t="str">
        <f>""</f>
        <v/>
      </c>
      <c r="AC44" t="str">
        <f>""</f>
        <v/>
      </c>
      <c r="AD44" t="str">
        <f>""</f>
        <v/>
      </c>
      <c r="AE44" t="str">
        <f>""</f>
        <v/>
      </c>
      <c r="AF44" t="str">
        <f>""</f>
        <v/>
      </c>
      <c r="AG44" t="str">
        <f>""</f>
        <v/>
      </c>
      <c r="AH44" t="str">
        <f>""</f>
        <v/>
      </c>
      <c r="AI44" t="str">
        <f>""</f>
        <v/>
      </c>
      <c r="AJ44" t="str">
        <f>""</f>
        <v/>
      </c>
      <c r="AK44" t="str">
        <f>""</f>
        <v/>
      </c>
      <c r="AL44" t="str">
        <f>""</f>
        <v/>
      </c>
      <c r="AM44" t="str">
        <f>""</f>
        <v/>
      </c>
      <c r="AN44" t="str">
        <f>""</f>
        <v/>
      </c>
      <c r="AO44" t="str">
        <f>""</f>
        <v/>
      </c>
      <c r="AP44" t="str">
        <f>""</f>
        <v/>
      </c>
      <c r="AQ44" t="str">
        <f>""</f>
        <v/>
      </c>
      <c r="AR44" t="str">
        <f>""</f>
        <v/>
      </c>
      <c r="AS44" t="str">
        <f>""</f>
        <v/>
      </c>
      <c r="AT44" t="str">
        <f>""</f>
        <v/>
      </c>
      <c r="AU44" t="str">
        <f>""</f>
        <v/>
      </c>
      <c r="AV44" t="str">
        <f>""</f>
        <v/>
      </c>
      <c r="AW44" t="str">
        <f>""</f>
        <v/>
      </c>
      <c r="AX44" t="str">
        <f>""</f>
        <v/>
      </c>
      <c r="AY44" t="str">
        <f>""</f>
        <v/>
      </c>
      <c r="AZ44" t="str">
        <f>""</f>
        <v/>
      </c>
      <c r="BA44" t="str">
        <f>""</f>
        <v/>
      </c>
    </row>
    <row r="45" spans="2:53" x14ac:dyDescent="0.2">
      <c r="B45" t="str">
        <f>"Interaction"</f>
        <v>Interaction</v>
      </c>
      <c r="C45" t="str">
        <f>""</f>
        <v/>
      </c>
      <c r="D45" t="str">
        <f>""</f>
        <v/>
      </c>
      <c r="E45" t="str">
        <f>""</f>
        <v/>
      </c>
      <c r="F45" t="str">
        <f>""</f>
        <v/>
      </c>
      <c r="G45" t="str">
        <f>""</f>
        <v/>
      </c>
      <c r="H45" t="str">
        <f>""</f>
        <v/>
      </c>
      <c r="I45" t="str">
        <f>""</f>
        <v/>
      </c>
      <c r="J45" t="str">
        <f>""</f>
        <v/>
      </c>
      <c r="K45" t="str">
        <f>"8.589"</f>
        <v>8.589</v>
      </c>
      <c r="L45" t="str">
        <f>""</f>
        <v/>
      </c>
      <c r="M45" t="str">
        <f>""</f>
        <v/>
      </c>
      <c r="N45" t="str">
        <f>""</f>
        <v/>
      </c>
      <c r="O45" t="str">
        <f>""</f>
        <v/>
      </c>
      <c r="P45" t="str">
        <f>""</f>
        <v/>
      </c>
      <c r="Q45" t="str">
        <f>""</f>
        <v/>
      </c>
      <c r="R45" t="str">
        <f>""</f>
        <v/>
      </c>
      <c r="S45" t="str">
        <f>""</f>
        <v/>
      </c>
      <c r="T45" t="str">
        <f>""</f>
        <v/>
      </c>
      <c r="U45" t="str">
        <f>""</f>
        <v/>
      </c>
      <c r="V45" t="str">
        <f>""</f>
        <v/>
      </c>
      <c r="W45" t="str">
        <f>""</f>
        <v/>
      </c>
      <c r="X45" t="str">
        <f>""</f>
        <v/>
      </c>
      <c r="Y45" t="str">
        <f>""</f>
        <v/>
      </c>
      <c r="Z45" t="str">
        <f>""</f>
        <v/>
      </c>
      <c r="AA45" t="str">
        <f>""</f>
        <v/>
      </c>
      <c r="AB45" t="str">
        <f>""</f>
        <v/>
      </c>
      <c r="AC45" t="str">
        <f>""</f>
        <v/>
      </c>
      <c r="AD45" t="str">
        <f>""</f>
        <v/>
      </c>
      <c r="AE45" t="str">
        <f>""</f>
        <v/>
      </c>
      <c r="AF45" t="str">
        <f>""</f>
        <v/>
      </c>
      <c r="AG45" t="str">
        <f>""</f>
        <v/>
      </c>
      <c r="AH45" t="str">
        <f>""</f>
        <v/>
      </c>
      <c r="AI45" t="str">
        <f>""</f>
        <v/>
      </c>
      <c r="AJ45" t="str">
        <f>""</f>
        <v/>
      </c>
      <c r="AK45" t="str">
        <f>""</f>
        <v/>
      </c>
      <c r="AL45" t="str">
        <f>""</f>
        <v/>
      </c>
      <c r="AM45" t="str">
        <f>""</f>
        <v/>
      </c>
      <c r="AN45" t="str">
        <f>""</f>
        <v/>
      </c>
      <c r="AO45" t="str">
        <f>""</f>
        <v/>
      </c>
      <c r="AP45" t="str">
        <f>""</f>
        <v/>
      </c>
      <c r="AQ45" t="str">
        <f>""</f>
        <v/>
      </c>
      <c r="AR45" t="str">
        <f>""</f>
        <v/>
      </c>
      <c r="AS45" t="str">
        <f>""</f>
        <v/>
      </c>
      <c r="AT45" t="str">
        <f>""</f>
        <v/>
      </c>
      <c r="AU45" t="str">
        <f>""</f>
        <v/>
      </c>
      <c r="AV45" t="str">
        <f>""</f>
        <v/>
      </c>
      <c r="AW45" t="str">
        <f>""</f>
        <v/>
      </c>
      <c r="AX45" t="str">
        <f>""</f>
        <v/>
      </c>
      <c r="AY45" t="str">
        <f>""</f>
        <v/>
      </c>
      <c r="AZ45" t="str">
        <f>""</f>
        <v/>
      </c>
      <c r="BA45" t="str">
        <f>""</f>
        <v/>
      </c>
    </row>
    <row r="46" spans="2:53" x14ac:dyDescent="0.2">
      <c r="B46" t="str">
        <f>""</f>
        <v/>
      </c>
      <c r="C46" t="str">
        <f>""</f>
        <v/>
      </c>
      <c r="D46" t="str">
        <f>""</f>
        <v/>
      </c>
      <c r="E46" t="str">
        <f>""</f>
        <v/>
      </c>
      <c r="F46" t="str">
        <f>""</f>
        <v/>
      </c>
      <c r="G46" t="str">
        <f>""</f>
        <v/>
      </c>
      <c r="H46" t="str">
        <f>""</f>
        <v/>
      </c>
      <c r="I46" t="str">
        <f>""</f>
        <v/>
      </c>
      <c r="J46" t="str">
        <f>""</f>
        <v/>
      </c>
      <c r="K46" t="str">
        <f>"[15.668]"</f>
        <v>[15.668]</v>
      </c>
      <c r="L46" t="str">
        <f>""</f>
        <v/>
      </c>
      <c r="M46" t="str">
        <f>""</f>
        <v/>
      </c>
      <c r="N46" t="str">
        <f>""</f>
        <v/>
      </c>
      <c r="O46" t="str">
        <f>""</f>
        <v/>
      </c>
      <c r="P46" t="str">
        <f>""</f>
        <v/>
      </c>
      <c r="Q46" t="str">
        <f>""</f>
        <v/>
      </c>
      <c r="R46" t="str">
        <f>""</f>
        <v/>
      </c>
      <c r="S46" t="str">
        <f>""</f>
        <v/>
      </c>
      <c r="T46" t="str">
        <f>""</f>
        <v/>
      </c>
      <c r="U46" t="str">
        <f>""</f>
        <v/>
      </c>
      <c r="V46" t="str">
        <f>""</f>
        <v/>
      </c>
      <c r="W46" t="str">
        <f>""</f>
        <v/>
      </c>
      <c r="X46" t="str">
        <f>""</f>
        <v/>
      </c>
      <c r="Y46" t="str">
        <f>""</f>
        <v/>
      </c>
      <c r="Z46" t="str">
        <f>""</f>
        <v/>
      </c>
      <c r="AA46" t="str">
        <f>""</f>
        <v/>
      </c>
      <c r="AB46" t="str">
        <f>""</f>
        <v/>
      </c>
      <c r="AC46" t="str">
        <f>""</f>
        <v/>
      </c>
      <c r="AD46" t="str">
        <f>""</f>
        <v/>
      </c>
      <c r="AE46" t="str">
        <f>""</f>
        <v/>
      </c>
      <c r="AF46" t="str">
        <f>""</f>
        <v/>
      </c>
      <c r="AG46" t="str">
        <f>""</f>
        <v/>
      </c>
      <c r="AH46" t="str">
        <f>""</f>
        <v/>
      </c>
      <c r="AI46" t="str">
        <f>""</f>
        <v/>
      </c>
      <c r="AJ46" t="str">
        <f>""</f>
        <v/>
      </c>
      <c r="AK46" t="str">
        <f>""</f>
        <v/>
      </c>
      <c r="AL46" t="str">
        <f>""</f>
        <v/>
      </c>
      <c r="AM46" t="str">
        <f>""</f>
        <v/>
      </c>
      <c r="AN46" t="str">
        <f>""</f>
        <v/>
      </c>
      <c r="AO46" t="str">
        <f>""</f>
        <v/>
      </c>
      <c r="AP46" t="str">
        <f>""</f>
        <v/>
      </c>
      <c r="AQ46" t="str">
        <f>""</f>
        <v/>
      </c>
      <c r="AR46" t="str">
        <f>""</f>
        <v/>
      </c>
      <c r="AS46" t="str">
        <f>""</f>
        <v/>
      </c>
      <c r="AT46" t="str">
        <f>""</f>
        <v/>
      </c>
      <c r="AU46" t="str">
        <f>""</f>
        <v/>
      </c>
      <c r="AV46" t="str">
        <f>""</f>
        <v/>
      </c>
      <c r="AW46" t="str">
        <f>""</f>
        <v/>
      </c>
      <c r="AX46" t="str">
        <f>""</f>
        <v/>
      </c>
      <c r="AY46" t="str">
        <f>""</f>
        <v/>
      </c>
      <c r="AZ46" t="str">
        <f>""</f>
        <v/>
      </c>
      <c r="BA46" t="str">
        <f>""</f>
        <v/>
      </c>
    </row>
    <row r="47" spans="2:53" x14ac:dyDescent="0.2">
      <c r="B47" t="str">
        <f>"Loss of land (yes=1) for a household in 1998-07"</f>
        <v>Loss of land (yes=1) for a household in 1998-07</v>
      </c>
      <c r="C47" t="str">
        <f>""</f>
        <v/>
      </c>
      <c r="D47" t="str">
        <f>""</f>
        <v/>
      </c>
      <c r="E47" t="str">
        <f>""</f>
        <v/>
      </c>
      <c r="F47" t="str">
        <f>""</f>
        <v/>
      </c>
      <c r="G47" t="str">
        <f>""</f>
        <v/>
      </c>
      <c r="H47" t="str">
        <f>""</f>
        <v/>
      </c>
      <c r="I47" t="str">
        <f>""</f>
        <v/>
      </c>
      <c r="J47" t="str">
        <f>""</f>
        <v/>
      </c>
      <c r="K47" t="str">
        <f>""</f>
        <v/>
      </c>
      <c r="L47" t="str">
        <f>"0.060"</f>
        <v>0.060</v>
      </c>
      <c r="M47" t="str">
        <f>"0.060"</f>
        <v>0.060</v>
      </c>
      <c r="N47" t="str">
        <f>"0.064"</f>
        <v>0.064</v>
      </c>
      <c r="O47" t="str">
        <f>""</f>
        <v/>
      </c>
      <c r="P47" t="str">
        <f>""</f>
        <v/>
      </c>
      <c r="Q47" t="str">
        <f>""</f>
        <v/>
      </c>
      <c r="R47" t="str">
        <f>""</f>
        <v/>
      </c>
      <c r="S47" t="str">
        <f>""</f>
        <v/>
      </c>
      <c r="T47" t="str">
        <f>""</f>
        <v/>
      </c>
      <c r="U47" t="str">
        <f>""</f>
        <v/>
      </c>
      <c r="V47" t="str">
        <f>""</f>
        <v/>
      </c>
      <c r="W47" t="str">
        <f>""</f>
        <v/>
      </c>
      <c r="X47" t="str">
        <f>""</f>
        <v/>
      </c>
      <c r="Y47" t="str">
        <f>""</f>
        <v/>
      </c>
      <c r="Z47" t="str">
        <f>""</f>
        <v/>
      </c>
      <c r="AA47" t="str">
        <f>""</f>
        <v/>
      </c>
      <c r="AB47" t="str">
        <f>""</f>
        <v/>
      </c>
      <c r="AC47" t="str">
        <f>""</f>
        <v/>
      </c>
      <c r="AD47" t="str">
        <f>""</f>
        <v/>
      </c>
      <c r="AE47" t="str">
        <f>""</f>
        <v/>
      </c>
      <c r="AF47" t="str">
        <f>""</f>
        <v/>
      </c>
      <c r="AG47" t="str">
        <f>""</f>
        <v/>
      </c>
      <c r="AH47" t="str">
        <f>""</f>
        <v/>
      </c>
      <c r="AI47" t="str">
        <f>""</f>
        <v/>
      </c>
      <c r="AJ47" t="str">
        <f>""</f>
        <v/>
      </c>
      <c r="AK47" t="str">
        <f>""</f>
        <v/>
      </c>
      <c r="AL47" t="str">
        <f>""</f>
        <v/>
      </c>
      <c r="AM47" t="str">
        <f>""</f>
        <v/>
      </c>
      <c r="AN47" t="str">
        <f>""</f>
        <v/>
      </c>
      <c r="AO47" t="str">
        <f>""</f>
        <v/>
      </c>
      <c r="AP47" t="str">
        <f>""</f>
        <v/>
      </c>
      <c r="AQ47" t="str">
        <f>""</f>
        <v/>
      </c>
      <c r="AR47" t="str">
        <f>""</f>
        <v/>
      </c>
      <c r="AS47" t="str">
        <f>""</f>
        <v/>
      </c>
      <c r="AT47" t="str">
        <f>""</f>
        <v/>
      </c>
      <c r="AU47" t="str">
        <f>""</f>
        <v/>
      </c>
      <c r="AV47" t="str">
        <f>""</f>
        <v/>
      </c>
      <c r="AW47" t="str">
        <f>""</f>
        <v/>
      </c>
      <c r="AX47" t="str">
        <f>""</f>
        <v/>
      </c>
      <c r="AY47" t="str">
        <f>""</f>
        <v/>
      </c>
      <c r="AZ47" t="str">
        <f>""</f>
        <v/>
      </c>
      <c r="BA47" t="str">
        <f>""</f>
        <v/>
      </c>
    </row>
    <row r="48" spans="2:53" x14ac:dyDescent="0.2">
      <c r="B48" t="str">
        <f>""</f>
        <v/>
      </c>
      <c r="C48" t="str">
        <f>""</f>
        <v/>
      </c>
      <c r="D48" t="str">
        <f>""</f>
        <v/>
      </c>
      <c r="E48" t="str">
        <f>""</f>
        <v/>
      </c>
      <c r="F48" t="str">
        <f>""</f>
        <v/>
      </c>
      <c r="G48" t="str">
        <f>""</f>
        <v/>
      </c>
      <c r="H48" t="str">
        <f>""</f>
        <v/>
      </c>
      <c r="I48" t="str">
        <f>""</f>
        <v/>
      </c>
      <c r="J48" t="str">
        <f>""</f>
        <v/>
      </c>
      <c r="K48" t="str">
        <f>""</f>
        <v/>
      </c>
      <c r="L48" t="str">
        <f>"[0.110]"</f>
        <v>[0.110]</v>
      </c>
      <c r="M48" t="str">
        <f>"[0.109]"</f>
        <v>[0.109]</v>
      </c>
      <c r="N48" t="str">
        <f>"[0.111]"</f>
        <v>[0.111]</v>
      </c>
      <c r="O48" t="str">
        <f>""</f>
        <v/>
      </c>
      <c r="P48" t="str">
        <f>""</f>
        <v/>
      </c>
      <c r="Q48" t="str">
        <f>""</f>
        <v/>
      </c>
      <c r="R48" t="str">
        <f>""</f>
        <v/>
      </c>
      <c r="S48" t="str">
        <f>""</f>
        <v/>
      </c>
      <c r="T48" t="str">
        <f>""</f>
        <v/>
      </c>
      <c r="U48" t="str">
        <f>""</f>
        <v/>
      </c>
      <c r="V48" t="str">
        <f>""</f>
        <v/>
      </c>
      <c r="W48" t="str">
        <f>""</f>
        <v/>
      </c>
      <c r="X48" t="str">
        <f>""</f>
        <v/>
      </c>
      <c r="Y48" t="str">
        <f>""</f>
        <v/>
      </c>
      <c r="Z48" t="str">
        <f>""</f>
        <v/>
      </c>
      <c r="AA48" t="str">
        <f>""</f>
        <v/>
      </c>
      <c r="AB48" t="str">
        <f>""</f>
        <v/>
      </c>
      <c r="AC48" t="str">
        <f>""</f>
        <v/>
      </c>
      <c r="AD48" t="str">
        <f>""</f>
        <v/>
      </c>
      <c r="AE48" t="str">
        <f>""</f>
        <v/>
      </c>
      <c r="AF48" t="str">
        <f>""</f>
        <v/>
      </c>
      <c r="AG48" t="str">
        <f>""</f>
        <v/>
      </c>
      <c r="AH48" t="str">
        <f>""</f>
        <v/>
      </c>
      <c r="AI48" t="str">
        <f>""</f>
        <v/>
      </c>
      <c r="AJ48" t="str">
        <f>""</f>
        <v/>
      </c>
      <c r="AK48" t="str">
        <f>""</f>
        <v/>
      </c>
      <c r="AL48" t="str">
        <f>""</f>
        <v/>
      </c>
      <c r="AM48" t="str">
        <f>""</f>
        <v/>
      </c>
      <c r="AN48" t="str">
        <f>""</f>
        <v/>
      </c>
      <c r="AO48" t="str">
        <f>""</f>
        <v/>
      </c>
      <c r="AP48" t="str">
        <f>""</f>
        <v/>
      </c>
      <c r="AQ48" t="str">
        <f>""</f>
        <v/>
      </c>
      <c r="AR48" t="str">
        <f>""</f>
        <v/>
      </c>
      <c r="AS48" t="str">
        <f>""</f>
        <v/>
      </c>
      <c r="AT48" t="str">
        <f>""</f>
        <v/>
      </c>
      <c r="AU48" t="str">
        <f>""</f>
        <v/>
      </c>
      <c r="AV48" t="str">
        <f>""</f>
        <v/>
      </c>
      <c r="AW48" t="str">
        <f>""</f>
        <v/>
      </c>
      <c r="AX48" t="str">
        <f>""</f>
        <v/>
      </c>
      <c r="AY48" t="str">
        <f>""</f>
        <v/>
      </c>
      <c r="AZ48" t="str">
        <f>""</f>
        <v/>
      </c>
      <c r="BA48" t="str">
        <f>""</f>
        <v/>
      </c>
    </row>
    <row r="49" spans="2:53" x14ac:dyDescent="0.2">
      <c r="B49" t="str">
        <f>"At least 1 adult left the household in a given year (yes=1)"</f>
        <v>At least 1 adult left the household in a given year (yes=1)</v>
      </c>
      <c r="C49" t="str">
        <f>""</f>
        <v/>
      </c>
      <c r="D49" t="str">
        <f>""</f>
        <v/>
      </c>
      <c r="E49" t="str">
        <f>""</f>
        <v/>
      </c>
      <c r="F49" t="str">
        <f>""</f>
        <v/>
      </c>
      <c r="G49" t="str">
        <f>""</f>
        <v/>
      </c>
      <c r="H49" t="str">
        <f>""</f>
        <v/>
      </c>
      <c r="I49" t="str">
        <f>""</f>
        <v/>
      </c>
      <c r="J49" t="str">
        <f>""</f>
        <v/>
      </c>
      <c r="K49" t="str">
        <f>""</f>
        <v/>
      </c>
      <c r="L49" t="str">
        <f>"-0.106"</f>
        <v>-0.106</v>
      </c>
      <c r="M49" t="str">
        <f>""</f>
        <v/>
      </c>
      <c r="N49" t="str">
        <f>""</f>
        <v/>
      </c>
      <c r="O49" t="str">
        <f>""</f>
        <v/>
      </c>
      <c r="P49" t="str">
        <f>""</f>
        <v/>
      </c>
      <c r="Q49" t="str">
        <f>""</f>
        <v/>
      </c>
      <c r="R49" t="str">
        <f>""</f>
        <v/>
      </c>
      <c r="S49" t="str">
        <f>""</f>
        <v/>
      </c>
      <c r="T49" t="str">
        <f>""</f>
        <v/>
      </c>
      <c r="U49" t="str">
        <f>""</f>
        <v/>
      </c>
      <c r="V49" t="str">
        <f>""</f>
        <v/>
      </c>
      <c r="W49" t="str">
        <f>""</f>
        <v/>
      </c>
      <c r="X49" t="str">
        <f>""</f>
        <v/>
      </c>
      <c r="Y49" t="str">
        <f>""</f>
        <v/>
      </c>
      <c r="Z49" t="str">
        <f>""</f>
        <v/>
      </c>
      <c r="AA49" t="str">
        <f>""</f>
        <v/>
      </c>
      <c r="AB49" t="str">
        <f>""</f>
        <v/>
      </c>
      <c r="AC49" t="str">
        <f>""</f>
        <v/>
      </c>
      <c r="AD49" t="str">
        <f>""</f>
        <v/>
      </c>
      <c r="AE49" t="str">
        <f>""</f>
        <v/>
      </c>
      <c r="AF49" t="str">
        <f>""</f>
        <v/>
      </c>
      <c r="AG49" t="str">
        <f>""</f>
        <v/>
      </c>
      <c r="AH49" t="str">
        <f>""</f>
        <v/>
      </c>
      <c r="AI49" t="str">
        <f>""</f>
        <v/>
      </c>
      <c r="AJ49" t="str">
        <f>""</f>
        <v/>
      </c>
      <c r="AK49" t="str">
        <f>""</f>
        <v/>
      </c>
      <c r="AL49" t="str">
        <f>""</f>
        <v/>
      </c>
      <c r="AM49" t="str">
        <f>""</f>
        <v/>
      </c>
      <c r="AN49" t="str">
        <f>""</f>
        <v/>
      </c>
      <c r="AO49" t="str">
        <f>""</f>
        <v/>
      </c>
      <c r="AP49" t="str">
        <f>""</f>
        <v/>
      </c>
      <c r="AQ49" t="str">
        <f>""</f>
        <v/>
      </c>
      <c r="AR49" t="str">
        <f>""</f>
        <v/>
      </c>
      <c r="AS49" t="str">
        <f>""</f>
        <v/>
      </c>
      <c r="AT49" t="str">
        <f>""</f>
        <v/>
      </c>
      <c r="AU49" t="str">
        <f>""</f>
        <v/>
      </c>
      <c r="AV49" t="str">
        <f>""</f>
        <v/>
      </c>
      <c r="AW49" t="str">
        <f>""</f>
        <v/>
      </c>
      <c r="AX49" t="str">
        <f>""</f>
        <v/>
      </c>
      <c r="AY49" t="str">
        <f>""</f>
        <v/>
      </c>
      <c r="AZ49" t="str">
        <f>""</f>
        <v/>
      </c>
      <c r="BA49" t="str">
        <f>""</f>
        <v/>
      </c>
    </row>
    <row r="50" spans="2:53" x14ac:dyDescent="0.2">
      <c r="B50" t="str">
        <f>""</f>
        <v/>
      </c>
      <c r="C50" t="str">
        <f>""</f>
        <v/>
      </c>
      <c r="D50" t="str">
        <f>""</f>
        <v/>
      </c>
      <c r="E50" t="str">
        <f>""</f>
        <v/>
      </c>
      <c r="F50" t="str">
        <f>""</f>
        <v/>
      </c>
      <c r="G50" t="str">
        <f>""</f>
        <v/>
      </c>
      <c r="H50" t="str">
        <f>""</f>
        <v/>
      </c>
      <c r="I50" t="str">
        <f>""</f>
        <v/>
      </c>
      <c r="J50" t="str">
        <f>""</f>
        <v/>
      </c>
      <c r="K50" t="str">
        <f>""</f>
        <v/>
      </c>
      <c r="L50" t="str">
        <f>"[0.077]"</f>
        <v>[0.077]</v>
      </c>
      <c r="M50" t="str">
        <f>""</f>
        <v/>
      </c>
      <c r="N50" t="str">
        <f>""</f>
        <v/>
      </c>
      <c r="O50" t="str">
        <f>""</f>
        <v/>
      </c>
      <c r="P50" t="str">
        <f>""</f>
        <v/>
      </c>
      <c r="Q50" t="str">
        <f>""</f>
        <v/>
      </c>
      <c r="R50" t="str">
        <f>""</f>
        <v/>
      </c>
      <c r="S50" t="str">
        <f>""</f>
        <v/>
      </c>
      <c r="T50" t="str">
        <f>""</f>
        <v/>
      </c>
      <c r="U50" t="str">
        <f>""</f>
        <v/>
      </c>
      <c r="V50" t="str">
        <f>""</f>
        <v/>
      </c>
      <c r="W50" t="str">
        <f>""</f>
        <v/>
      </c>
      <c r="X50" t="str">
        <f>""</f>
        <v/>
      </c>
      <c r="Y50" t="str">
        <f>""</f>
        <v/>
      </c>
      <c r="Z50" t="str">
        <f>""</f>
        <v/>
      </c>
      <c r="AA50" t="str">
        <f>""</f>
        <v/>
      </c>
      <c r="AB50" t="str">
        <f>""</f>
        <v/>
      </c>
      <c r="AC50" t="str">
        <f>""</f>
        <v/>
      </c>
      <c r="AD50" t="str">
        <f>""</f>
        <v/>
      </c>
      <c r="AE50" t="str">
        <f>""</f>
        <v/>
      </c>
      <c r="AF50" t="str">
        <f>""</f>
        <v/>
      </c>
      <c r="AG50" t="str">
        <f>""</f>
        <v/>
      </c>
      <c r="AH50" t="str">
        <f>""</f>
        <v/>
      </c>
      <c r="AI50" t="str">
        <f>""</f>
        <v/>
      </c>
      <c r="AJ50" t="str">
        <f>""</f>
        <v/>
      </c>
      <c r="AK50" t="str">
        <f>""</f>
        <v/>
      </c>
      <c r="AL50" t="str">
        <f>""</f>
        <v/>
      </c>
      <c r="AM50" t="str">
        <f>""</f>
        <v/>
      </c>
      <c r="AN50" t="str">
        <f>""</f>
        <v/>
      </c>
      <c r="AO50" t="str">
        <f>""</f>
        <v/>
      </c>
      <c r="AP50" t="str">
        <f>""</f>
        <v/>
      </c>
      <c r="AQ50" t="str">
        <f>""</f>
        <v/>
      </c>
      <c r="AR50" t="str">
        <f>""</f>
        <v/>
      </c>
      <c r="AS50" t="str">
        <f>""</f>
        <v/>
      </c>
      <c r="AT50" t="str">
        <f>""</f>
        <v/>
      </c>
      <c r="AU50" t="str">
        <f>""</f>
        <v/>
      </c>
      <c r="AV50" t="str">
        <f>""</f>
        <v/>
      </c>
      <c r="AW50" t="str">
        <f>""</f>
        <v/>
      </c>
      <c r="AX50" t="str">
        <f>""</f>
        <v/>
      </c>
      <c r="AY50" t="str">
        <f>""</f>
        <v/>
      </c>
      <c r="AZ50" t="str">
        <f>""</f>
        <v/>
      </c>
      <c r="BA50" t="str">
        <f>""</f>
        <v/>
      </c>
    </row>
    <row r="51" spans="2:53" x14ac:dyDescent="0.2">
      <c r="B51" t="str">
        <f>"Interaction"</f>
        <v>Interaction</v>
      </c>
      <c r="C51" t="str">
        <f>""</f>
        <v/>
      </c>
      <c r="D51" t="str">
        <f>""</f>
        <v/>
      </c>
      <c r="E51" t="str">
        <f>""</f>
        <v/>
      </c>
      <c r="F51" t="str">
        <f>""</f>
        <v/>
      </c>
      <c r="G51" t="str">
        <f>""</f>
        <v/>
      </c>
      <c r="H51" t="str">
        <f>""</f>
        <v/>
      </c>
      <c r="I51" t="str">
        <f>""</f>
        <v/>
      </c>
      <c r="J51" t="str">
        <f>""</f>
        <v/>
      </c>
      <c r="K51" t="str">
        <f>""</f>
        <v/>
      </c>
      <c r="L51" t="str">
        <f>"0.000"</f>
        <v>0.000</v>
      </c>
      <c r="M51" t="str">
        <f>""</f>
        <v/>
      </c>
      <c r="N51" t="str">
        <f>""</f>
        <v/>
      </c>
      <c r="O51" t="str">
        <f>""</f>
        <v/>
      </c>
      <c r="P51" t="str">
        <f>""</f>
        <v/>
      </c>
      <c r="Q51" t="str">
        <f>""</f>
        <v/>
      </c>
      <c r="R51" t="str">
        <f>""</f>
        <v/>
      </c>
      <c r="S51" t="str">
        <f>""</f>
        <v/>
      </c>
      <c r="T51" t="str">
        <f>""</f>
        <v/>
      </c>
      <c r="U51" t="str">
        <f>""</f>
        <v/>
      </c>
      <c r="V51" t="str">
        <f>""</f>
        <v/>
      </c>
      <c r="W51" t="str">
        <f>""</f>
        <v/>
      </c>
      <c r="X51" t="str">
        <f>""</f>
        <v/>
      </c>
      <c r="Y51" t="str">
        <f>""</f>
        <v/>
      </c>
      <c r="Z51" t="str">
        <f>""</f>
        <v/>
      </c>
      <c r="AA51" t="str">
        <f>""</f>
        <v/>
      </c>
      <c r="AB51" t="str">
        <f>""</f>
        <v/>
      </c>
      <c r="AC51" t="str">
        <f>""</f>
        <v/>
      </c>
      <c r="AD51" t="str">
        <f>""</f>
        <v/>
      </c>
      <c r="AE51" t="str">
        <f>""</f>
        <v/>
      </c>
      <c r="AF51" t="str">
        <f>""</f>
        <v/>
      </c>
      <c r="AG51" t="str">
        <f>""</f>
        <v/>
      </c>
      <c r="AH51" t="str">
        <f>""</f>
        <v/>
      </c>
      <c r="AI51" t="str">
        <f>""</f>
        <v/>
      </c>
      <c r="AJ51" t="str">
        <f>""</f>
        <v/>
      </c>
      <c r="AK51" t="str">
        <f>""</f>
        <v/>
      </c>
      <c r="AL51" t="str">
        <f>""</f>
        <v/>
      </c>
      <c r="AM51" t="str">
        <f>""</f>
        <v/>
      </c>
      <c r="AN51" t="str">
        <f>""</f>
        <v/>
      </c>
      <c r="AO51" t="str">
        <f>""</f>
        <v/>
      </c>
      <c r="AP51" t="str">
        <f>""</f>
        <v/>
      </c>
      <c r="AQ51" t="str">
        <f>""</f>
        <v/>
      </c>
      <c r="AR51" t="str">
        <f>""</f>
        <v/>
      </c>
      <c r="AS51" t="str">
        <f>""</f>
        <v/>
      </c>
      <c r="AT51" t="str">
        <f>""</f>
        <v/>
      </c>
      <c r="AU51" t="str">
        <f>""</f>
        <v/>
      </c>
      <c r="AV51" t="str">
        <f>""</f>
        <v/>
      </c>
      <c r="AW51" t="str">
        <f>""</f>
        <v/>
      </c>
      <c r="AX51" t="str">
        <f>""</f>
        <v/>
      </c>
      <c r="AY51" t="str">
        <f>""</f>
        <v/>
      </c>
      <c r="AZ51" t="str">
        <f>""</f>
        <v/>
      </c>
      <c r="BA51" t="str">
        <f>""</f>
        <v/>
      </c>
    </row>
    <row r="52" spans="2:53" x14ac:dyDescent="0.2">
      <c r="B52" t="str">
        <f>""</f>
        <v/>
      </c>
      <c r="C52" t="str">
        <f>""</f>
        <v/>
      </c>
      <c r="D52" t="str">
        <f>""</f>
        <v/>
      </c>
      <c r="E52" t="str">
        <f>""</f>
        <v/>
      </c>
      <c r="F52" t="str">
        <f>""</f>
        <v/>
      </c>
      <c r="G52" t="str">
        <f>""</f>
        <v/>
      </c>
      <c r="H52" t="str">
        <f>""</f>
        <v/>
      </c>
      <c r="I52" t="str">
        <f>""</f>
        <v/>
      </c>
      <c r="J52" t="str">
        <f>""</f>
        <v/>
      </c>
      <c r="K52" t="str">
        <f>""</f>
        <v/>
      </c>
      <c r="L52" t="str">
        <f>"[.]"</f>
        <v>[.]</v>
      </c>
      <c r="M52" t="str">
        <f>""</f>
        <v/>
      </c>
      <c r="N52" t="str">
        <f>""</f>
        <v/>
      </c>
      <c r="O52" t="str">
        <f>""</f>
        <v/>
      </c>
      <c r="P52" t="str">
        <f>""</f>
        <v/>
      </c>
      <c r="Q52" t="str">
        <f>""</f>
        <v/>
      </c>
      <c r="R52" t="str">
        <f>""</f>
        <v/>
      </c>
      <c r="S52" t="str">
        <f>""</f>
        <v/>
      </c>
      <c r="T52" t="str">
        <f>""</f>
        <v/>
      </c>
      <c r="U52" t="str">
        <f>""</f>
        <v/>
      </c>
      <c r="V52" t="str">
        <f>""</f>
        <v/>
      </c>
      <c r="W52" t="str">
        <f>""</f>
        <v/>
      </c>
      <c r="X52" t="str">
        <f>""</f>
        <v/>
      </c>
      <c r="Y52" t="str">
        <f>""</f>
        <v/>
      </c>
      <c r="Z52" t="str">
        <f>""</f>
        <v/>
      </c>
      <c r="AA52" t="str">
        <f>""</f>
        <v/>
      </c>
      <c r="AB52" t="str">
        <f>""</f>
        <v/>
      </c>
      <c r="AC52" t="str">
        <f>""</f>
        <v/>
      </c>
      <c r="AD52" t="str">
        <f>""</f>
        <v/>
      </c>
      <c r="AE52" t="str">
        <f>""</f>
        <v/>
      </c>
      <c r="AF52" t="str">
        <f>""</f>
        <v/>
      </c>
      <c r="AG52" t="str">
        <f>""</f>
        <v/>
      </c>
      <c r="AH52" t="str">
        <f>""</f>
        <v/>
      </c>
      <c r="AI52" t="str">
        <f>""</f>
        <v/>
      </c>
      <c r="AJ52" t="str">
        <f>""</f>
        <v/>
      </c>
      <c r="AK52" t="str">
        <f>""</f>
        <v/>
      </c>
      <c r="AL52" t="str">
        <f>""</f>
        <v/>
      </c>
      <c r="AM52" t="str">
        <f>""</f>
        <v/>
      </c>
      <c r="AN52" t="str">
        <f>""</f>
        <v/>
      </c>
      <c r="AO52" t="str">
        <f>""</f>
        <v/>
      </c>
      <c r="AP52" t="str">
        <f>""</f>
        <v/>
      </c>
      <c r="AQ52" t="str">
        <f>""</f>
        <v/>
      </c>
      <c r="AR52" t="str">
        <f>""</f>
        <v/>
      </c>
      <c r="AS52" t="str">
        <f>""</f>
        <v/>
      </c>
      <c r="AT52" t="str">
        <f>""</f>
        <v/>
      </c>
      <c r="AU52" t="str">
        <f>""</f>
        <v/>
      </c>
      <c r="AV52" t="str">
        <f>""</f>
        <v/>
      </c>
      <c r="AW52" t="str">
        <f>""</f>
        <v/>
      </c>
      <c r="AX52" t="str">
        <f>""</f>
        <v/>
      </c>
      <c r="AY52" t="str">
        <f>""</f>
        <v/>
      </c>
      <c r="AZ52" t="str">
        <f>""</f>
        <v/>
      </c>
      <c r="BA52" t="str">
        <f>""</f>
        <v/>
      </c>
    </row>
    <row r="53" spans="2:53" x14ac:dyDescent="0.2">
      <c r="B53" t="str">
        <f>"Number of adults who left household 1998-2007"</f>
        <v>Number of adults who left household 1998-2007</v>
      </c>
      <c r="C53" t="str">
        <f>""</f>
        <v/>
      </c>
      <c r="D53" t="str">
        <f>""</f>
        <v/>
      </c>
      <c r="E53" t="str">
        <f>""</f>
        <v/>
      </c>
      <c r="F53" t="str">
        <f>""</f>
        <v/>
      </c>
      <c r="G53" t="str">
        <f>""</f>
        <v/>
      </c>
      <c r="H53" t="str">
        <f>""</f>
        <v/>
      </c>
      <c r="I53" t="str">
        <f>""</f>
        <v/>
      </c>
      <c r="J53" t="str">
        <f>""</f>
        <v/>
      </c>
      <c r="K53" t="str">
        <f>""</f>
        <v/>
      </c>
      <c r="L53" t="str">
        <f>""</f>
        <v/>
      </c>
      <c r="M53" t="str">
        <f>"-0.088"</f>
        <v>-0.088</v>
      </c>
      <c r="N53" t="str">
        <f>""</f>
        <v/>
      </c>
      <c r="O53" t="str">
        <f>""</f>
        <v/>
      </c>
      <c r="P53" t="str">
        <f>""</f>
        <v/>
      </c>
      <c r="Q53" t="str">
        <f>""</f>
        <v/>
      </c>
      <c r="R53" t="str">
        <f>""</f>
        <v/>
      </c>
      <c r="S53" t="str">
        <f>""</f>
        <v/>
      </c>
      <c r="T53" t="str">
        <f>""</f>
        <v/>
      </c>
      <c r="U53" t="str">
        <f>""</f>
        <v/>
      </c>
      <c r="V53" t="str">
        <f>""</f>
        <v/>
      </c>
      <c r="W53" t="str">
        <f>""</f>
        <v/>
      </c>
      <c r="X53" t="str">
        <f>""</f>
        <v/>
      </c>
      <c r="Y53" t="str">
        <f>""</f>
        <v/>
      </c>
      <c r="Z53" t="str">
        <f>""</f>
        <v/>
      </c>
      <c r="AA53" t="str">
        <f>""</f>
        <v/>
      </c>
      <c r="AB53" t="str">
        <f>""</f>
        <v/>
      </c>
      <c r="AC53" t="str">
        <f>""</f>
        <v/>
      </c>
      <c r="AD53" t="str">
        <f>""</f>
        <v/>
      </c>
      <c r="AE53" t="str">
        <f>""</f>
        <v/>
      </c>
      <c r="AF53" t="str">
        <f>""</f>
        <v/>
      </c>
      <c r="AG53" t="str">
        <f>""</f>
        <v/>
      </c>
      <c r="AH53" t="str">
        <f>""</f>
        <v/>
      </c>
      <c r="AI53" t="str">
        <f>""</f>
        <v/>
      </c>
      <c r="AJ53" t="str">
        <f>""</f>
        <v/>
      </c>
      <c r="AK53" t="str">
        <f>""</f>
        <v/>
      </c>
      <c r="AL53" t="str">
        <f>""</f>
        <v/>
      </c>
      <c r="AM53" t="str">
        <f>""</f>
        <v/>
      </c>
      <c r="AN53" t="str">
        <f>""</f>
        <v/>
      </c>
      <c r="AO53" t="str">
        <f>""</f>
        <v/>
      </c>
      <c r="AP53" t="str">
        <f>""</f>
        <v/>
      </c>
      <c r="AQ53" t="str">
        <f>""</f>
        <v/>
      </c>
      <c r="AR53" t="str">
        <f>""</f>
        <v/>
      </c>
      <c r="AS53" t="str">
        <f>""</f>
        <v/>
      </c>
      <c r="AT53" t="str">
        <f>""</f>
        <v/>
      </c>
      <c r="AU53" t="str">
        <f>""</f>
        <v/>
      </c>
      <c r="AV53" t="str">
        <f>""</f>
        <v/>
      </c>
      <c r="AW53" t="str">
        <f>""</f>
        <v/>
      </c>
      <c r="AX53" t="str">
        <f>""</f>
        <v/>
      </c>
      <c r="AY53" t="str">
        <f>""</f>
        <v/>
      </c>
      <c r="AZ53" t="str">
        <f>""</f>
        <v/>
      </c>
      <c r="BA53" t="str">
        <f>""</f>
        <v/>
      </c>
    </row>
    <row r="54" spans="2:53" x14ac:dyDescent="0.2">
      <c r="B54" t="str">
        <f>""</f>
        <v/>
      </c>
      <c r="C54" t="str">
        <f>""</f>
        <v/>
      </c>
      <c r="D54" t="str">
        <f>""</f>
        <v/>
      </c>
      <c r="E54" t="str">
        <f>""</f>
        <v/>
      </c>
      <c r="F54" t="str">
        <f>""</f>
        <v/>
      </c>
      <c r="G54" t="str">
        <f>""</f>
        <v/>
      </c>
      <c r="H54" t="str">
        <f>""</f>
        <v/>
      </c>
      <c r="I54" t="str">
        <f>""</f>
        <v/>
      </c>
      <c r="J54" t="str">
        <f>""</f>
        <v/>
      </c>
      <c r="K54" t="str">
        <f>""</f>
        <v/>
      </c>
      <c r="L54" t="str">
        <f>""</f>
        <v/>
      </c>
      <c r="M54" t="str">
        <f>"[0.054]"</f>
        <v>[0.054]</v>
      </c>
      <c r="N54" t="str">
        <f>""</f>
        <v/>
      </c>
      <c r="O54" t="str">
        <f>""</f>
        <v/>
      </c>
      <c r="P54" t="str">
        <f>""</f>
        <v/>
      </c>
      <c r="Q54" t="str">
        <f>""</f>
        <v/>
      </c>
      <c r="R54" t="str">
        <f>""</f>
        <v/>
      </c>
      <c r="S54" t="str">
        <f>""</f>
        <v/>
      </c>
      <c r="T54" t="str">
        <f>""</f>
        <v/>
      </c>
      <c r="U54" t="str">
        <f>""</f>
        <v/>
      </c>
      <c r="V54" t="str">
        <f>""</f>
        <v/>
      </c>
      <c r="W54" t="str">
        <f>""</f>
        <v/>
      </c>
      <c r="X54" t="str">
        <f>""</f>
        <v/>
      </c>
      <c r="Y54" t="str">
        <f>""</f>
        <v/>
      </c>
      <c r="Z54" t="str">
        <f>""</f>
        <v/>
      </c>
      <c r="AA54" t="str">
        <f>""</f>
        <v/>
      </c>
      <c r="AB54" t="str">
        <f>""</f>
        <v/>
      </c>
      <c r="AC54" t="str">
        <f>""</f>
        <v/>
      </c>
      <c r="AD54" t="str">
        <f>""</f>
        <v/>
      </c>
      <c r="AE54" t="str">
        <f>""</f>
        <v/>
      </c>
      <c r="AF54" t="str">
        <f>""</f>
        <v/>
      </c>
      <c r="AG54" t="str">
        <f>""</f>
        <v/>
      </c>
      <c r="AH54" t="str">
        <f>""</f>
        <v/>
      </c>
      <c r="AI54" t="str">
        <f>""</f>
        <v/>
      </c>
      <c r="AJ54" t="str">
        <f>""</f>
        <v/>
      </c>
      <c r="AK54" t="str">
        <f>""</f>
        <v/>
      </c>
      <c r="AL54" t="str">
        <f>""</f>
        <v/>
      </c>
      <c r="AM54" t="str">
        <f>""</f>
        <v/>
      </c>
      <c r="AN54" t="str">
        <f>""</f>
        <v/>
      </c>
      <c r="AO54" t="str">
        <f>""</f>
        <v/>
      </c>
      <c r="AP54" t="str">
        <f>""</f>
        <v/>
      </c>
      <c r="AQ54" t="str">
        <f>""</f>
        <v/>
      </c>
      <c r="AR54" t="str">
        <f>""</f>
        <v/>
      </c>
      <c r="AS54" t="str">
        <f>""</f>
        <v/>
      </c>
      <c r="AT54" t="str">
        <f>""</f>
        <v/>
      </c>
      <c r="AU54" t="str">
        <f>""</f>
        <v/>
      </c>
      <c r="AV54" t="str">
        <f>""</f>
        <v/>
      </c>
      <c r="AW54" t="str">
        <f>""</f>
        <v/>
      </c>
      <c r="AX54" t="str">
        <f>""</f>
        <v/>
      </c>
      <c r="AY54" t="str">
        <f>""</f>
        <v/>
      </c>
      <c r="AZ54" t="str">
        <f>""</f>
        <v/>
      </c>
      <c r="BA54" t="str">
        <f>""</f>
        <v/>
      </c>
    </row>
    <row r="55" spans="2:53" x14ac:dyDescent="0.2">
      <c r="B55" t="str">
        <f>"Interaction"</f>
        <v>Interaction</v>
      </c>
      <c r="C55" t="str">
        <f>""</f>
        <v/>
      </c>
      <c r="D55" t="str">
        <f>""</f>
        <v/>
      </c>
      <c r="E55" t="str">
        <f>""</f>
        <v/>
      </c>
      <c r="F55" t="str">
        <f>""</f>
        <v/>
      </c>
      <c r="G55" t="str">
        <f>""</f>
        <v/>
      </c>
      <c r="H55" t="str">
        <f>""</f>
        <v/>
      </c>
      <c r="I55" t="str">
        <f>""</f>
        <v/>
      </c>
      <c r="J55" t="str">
        <f>""</f>
        <v/>
      </c>
      <c r="K55" t="str">
        <f>""</f>
        <v/>
      </c>
      <c r="L55" t="str">
        <f>""</f>
        <v/>
      </c>
      <c r="M55" t="str">
        <f>"0.000"</f>
        <v>0.000</v>
      </c>
      <c r="N55" t="str">
        <f>""</f>
        <v/>
      </c>
      <c r="O55" t="str">
        <f>""</f>
        <v/>
      </c>
      <c r="P55" t="str">
        <f>""</f>
        <v/>
      </c>
      <c r="Q55" t="str">
        <f>""</f>
        <v/>
      </c>
      <c r="R55" t="str">
        <f>""</f>
        <v/>
      </c>
      <c r="S55" t="str">
        <f>""</f>
        <v/>
      </c>
      <c r="T55" t="str">
        <f>""</f>
        <v/>
      </c>
      <c r="U55" t="str">
        <f>""</f>
        <v/>
      </c>
      <c r="V55" t="str">
        <f>""</f>
        <v/>
      </c>
      <c r="W55" t="str">
        <f>""</f>
        <v/>
      </c>
      <c r="X55" t="str">
        <f>""</f>
        <v/>
      </c>
      <c r="Y55" t="str">
        <f>""</f>
        <v/>
      </c>
      <c r="Z55" t="str">
        <f>""</f>
        <v/>
      </c>
      <c r="AA55" t="str">
        <f>""</f>
        <v/>
      </c>
      <c r="AB55" t="str">
        <f>""</f>
        <v/>
      </c>
      <c r="AC55" t="str">
        <f>""</f>
        <v/>
      </c>
      <c r="AD55" t="str">
        <f>""</f>
        <v/>
      </c>
      <c r="AE55" t="str">
        <f>""</f>
        <v/>
      </c>
      <c r="AF55" t="str">
        <f>""</f>
        <v/>
      </c>
      <c r="AG55" t="str">
        <f>""</f>
        <v/>
      </c>
      <c r="AH55" t="str">
        <f>""</f>
        <v/>
      </c>
      <c r="AI55" t="str">
        <f>""</f>
        <v/>
      </c>
      <c r="AJ55" t="str">
        <f>""</f>
        <v/>
      </c>
      <c r="AK55" t="str">
        <f>""</f>
        <v/>
      </c>
      <c r="AL55" t="str">
        <f>""</f>
        <v/>
      </c>
      <c r="AM55" t="str">
        <f>""</f>
        <v/>
      </c>
      <c r="AN55" t="str">
        <f>""</f>
        <v/>
      </c>
      <c r="AO55" t="str">
        <f>""</f>
        <v/>
      </c>
      <c r="AP55" t="str">
        <f>""</f>
        <v/>
      </c>
      <c r="AQ55" t="str">
        <f>""</f>
        <v/>
      </c>
      <c r="AR55" t="str">
        <f>""</f>
        <v/>
      </c>
      <c r="AS55" t="str">
        <f>""</f>
        <v/>
      </c>
      <c r="AT55" t="str">
        <f>""</f>
        <v/>
      </c>
      <c r="AU55" t="str">
        <f>""</f>
        <v/>
      </c>
      <c r="AV55" t="str">
        <f>""</f>
        <v/>
      </c>
      <c r="AW55" t="str">
        <f>""</f>
        <v/>
      </c>
      <c r="AX55" t="str">
        <f>""</f>
        <v/>
      </c>
      <c r="AY55" t="str">
        <f>""</f>
        <v/>
      </c>
      <c r="AZ55" t="str">
        <f>""</f>
        <v/>
      </c>
      <c r="BA55" t="str">
        <f>""</f>
        <v/>
      </c>
    </row>
    <row r="56" spans="2:53" x14ac:dyDescent="0.2">
      <c r="B56" t="str">
        <f>""</f>
        <v/>
      </c>
      <c r="C56" t="str">
        <f>""</f>
        <v/>
      </c>
      <c r="D56" t="str">
        <f>""</f>
        <v/>
      </c>
      <c r="E56" t="str">
        <f>""</f>
        <v/>
      </c>
      <c r="F56" t="str">
        <f>""</f>
        <v/>
      </c>
      <c r="G56" t="str">
        <f>""</f>
        <v/>
      </c>
      <c r="H56" t="str">
        <f>""</f>
        <v/>
      </c>
      <c r="I56" t="str">
        <f>""</f>
        <v/>
      </c>
      <c r="J56" t="str">
        <f>""</f>
        <v/>
      </c>
      <c r="K56" t="str">
        <f>""</f>
        <v/>
      </c>
      <c r="L56" t="str">
        <f>""</f>
        <v/>
      </c>
      <c r="M56" t="str">
        <f>"[.]"</f>
        <v>[.]</v>
      </c>
      <c r="N56" t="str">
        <f>""</f>
        <v/>
      </c>
      <c r="O56" t="str">
        <f>""</f>
        <v/>
      </c>
      <c r="P56" t="str">
        <f>""</f>
        <v/>
      </c>
      <c r="Q56" t="str">
        <f>""</f>
        <v/>
      </c>
      <c r="R56" t="str">
        <f>""</f>
        <v/>
      </c>
      <c r="S56" t="str">
        <f>""</f>
        <v/>
      </c>
      <c r="T56" t="str">
        <f>""</f>
        <v/>
      </c>
      <c r="U56" t="str">
        <f>""</f>
        <v/>
      </c>
      <c r="V56" t="str">
        <f>""</f>
        <v/>
      </c>
      <c r="W56" t="str">
        <f>""</f>
        <v/>
      </c>
      <c r="X56" t="str">
        <f>""</f>
        <v/>
      </c>
      <c r="Y56" t="str">
        <f>""</f>
        <v/>
      </c>
      <c r="Z56" t="str">
        <f>""</f>
        <v/>
      </c>
      <c r="AA56" t="str">
        <f>""</f>
        <v/>
      </c>
      <c r="AB56" t="str">
        <f>""</f>
        <v/>
      </c>
      <c r="AC56" t="str">
        <f>""</f>
        <v/>
      </c>
      <c r="AD56" t="str">
        <f>""</f>
        <v/>
      </c>
      <c r="AE56" t="str">
        <f>""</f>
        <v/>
      </c>
      <c r="AF56" t="str">
        <f>""</f>
        <v/>
      </c>
      <c r="AG56" t="str">
        <f>""</f>
        <v/>
      </c>
      <c r="AH56" t="str">
        <f>""</f>
        <v/>
      </c>
      <c r="AI56" t="str">
        <f>""</f>
        <v/>
      </c>
      <c r="AJ56" t="str">
        <f>""</f>
        <v/>
      </c>
      <c r="AK56" t="str">
        <f>""</f>
        <v/>
      </c>
      <c r="AL56" t="str">
        <f>""</f>
        <v/>
      </c>
      <c r="AM56" t="str">
        <f>""</f>
        <v/>
      </c>
      <c r="AN56" t="str">
        <f>""</f>
        <v/>
      </c>
      <c r="AO56" t="str">
        <f>""</f>
        <v/>
      </c>
      <c r="AP56" t="str">
        <f>""</f>
        <v/>
      </c>
      <c r="AQ56" t="str">
        <f>""</f>
        <v/>
      </c>
      <c r="AR56" t="str">
        <f>""</f>
        <v/>
      </c>
      <c r="AS56" t="str">
        <f>""</f>
        <v/>
      </c>
      <c r="AT56" t="str">
        <f>""</f>
        <v/>
      </c>
      <c r="AU56" t="str">
        <f>""</f>
        <v/>
      </c>
      <c r="AV56" t="str">
        <f>""</f>
        <v/>
      </c>
      <c r="AW56" t="str">
        <f>""</f>
        <v/>
      </c>
      <c r="AX56" t="str">
        <f>""</f>
        <v/>
      </c>
      <c r="AY56" t="str">
        <f>""</f>
        <v/>
      </c>
      <c r="AZ56" t="str">
        <f>""</f>
        <v/>
      </c>
      <c r="BA56" t="str">
        <f>""</f>
        <v/>
      </c>
    </row>
    <row r="57" spans="2:53" x14ac:dyDescent="0.2">
      <c r="B57" t="str">
        <f>"Share of adults  who left household 1998-2007"</f>
        <v>Share of adults  who left household 1998-2007</v>
      </c>
      <c r="C57" t="str">
        <f>""</f>
        <v/>
      </c>
      <c r="D57" t="str">
        <f>""</f>
        <v/>
      </c>
      <c r="E57" t="str">
        <f>""</f>
        <v/>
      </c>
      <c r="F57" t="str">
        <f>""</f>
        <v/>
      </c>
      <c r="G57" t="str">
        <f>""</f>
        <v/>
      </c>
      <c r="H57" t="str">
        <f>""</f>
        <v/>
      </c>
      <c r="I57" t="str">
        <f>""</f>
        <v/>
      </c>
      <c r="J57" t="str">
        <f>""</f>
        <v/>
      </c>
      <c r="K57" t="str">
        <f>""</f>
        <v/>
      </c>
      <c r="L57" t="str">
        <f>""</f>
        <v/>
      </c>
      <c r="M57" t="str">
        <f>""</f>
        <v/>
      </c>
      <c r="N57" t="str">
        <f>"-0.154"</f>
        <v>-0.154</v>
      </c>
      <c r="O57" t="str">
        <f>""</f>
        <v/>
      </c>
      <c r="P57" t="str">
        <f>""</f>
        <v/>
      </c>
      <c r="Q57" t="str">
        <f>""</f>
        <v/>
      </c>
      <c r="R57" t="str">
        <f>""</f>
        <v/>
      </c>
      <c r="S57" t="str">
        <f>""</f>
        <v/>
      </c>
      <c r="T57" t="str">
        <f>""</f>
        <v/>
      </c>
      <c r="U57" t="str">
        <f>""</f>
        <v/>
      </c>
      <c r="V57" t="str">
        <f>""</f>
        <v/>
      </c>
      <c r="W57" t="str">
        <f>""</f>
        <v/>
      </c>
      <c r="X57" t="str">
        <f>""</f>
        <v/>
      </c>
      <c r="Y57" t="str">
        <f>""</f>
        <v/>
      </c>
      <c r="Z57" t="str">
        <f>""</f>
        <v/>
      </c>
      <c r="AA57" t="str">
        <f>""</f>
        <v/>
      </c>
      <c r="AB57" t="str">
        <f>""</f>
        <v/>
      </c>
      <c r="AC57" t="str">
        <f>""</f>
        <v/>
      </c>
      <c r="AD57" t="str">
        <f>""</f>
        <v/>
      </c>
      <c r="AE57" t="str">
        <f>""</f>
        <v/>
      </c>
      <c r="AF57" t="str">
        <f>""</f>
        <v/>
      </c>
      <c r="AG57" t="str">
        <f>""</f>
        <v/>
      </c>
      <c r="AH57" t="str">
        <f>""</f>
        <v/>
      </c>
      <c r="AI57" t="str">
        <f>""</f>
        <v/>
      </c>
      <c r="AJ57" t="str">
        <f>""</f>
        <v/>
      </c>
      <c r="AK57" t="str">
        <f>""</f>
        <v/>
      </c>
      <c r="AL57" t="str">
        <f>""</f>
        <v/>
      </c>
      <c r="AM57" t="str">
        <f>""</f>
        <v/>
      </c>
      <c r="AN57" t="str">
        <f>""</f>
        <v/>
      </c>
      <c r="AO57" t="str">
        <f>""</f>
        <v/>
      </c>
      <c r="AP57" t="str">
        <f>""</f>
        <v/>
      </c>
      <c r="AQ57" t="str">
        <f>""</f>
        <v/>
      </c>
      <c r="AR57" t="str">
        <f>""</f>
        <v/>
      </c>
      <c r="AS57" t="str">
        <f>""</f>
        <v/>
      </c>
      <c r="AT57" t="str">
        <f>""</f>
        <v/>
      </c>
      <c r="AU57" t="str">
        <f>""</f>
        <v/>
      </c>
      <c r="AV57" t="str">
        <f>""</f>
        <v/>
      </c>
      <c r="AW57" t="str">
        <f>""</f>
        <v/>
      </c>
      <c r="AX57" t="str">
        <f>""</f>
        <v/>
      </c>
      <c r="AY57" t="str">
        <f>""</f>
        <v/>
      </c>
      <c r="AZ57" t="str">
        <f>""</f>
        <v/>
      </c>
      <c r="BA57" t="str">
        <f>""</f>
        <v/>
      </c>
    </row>
    <row r="58" spans="2:53" x14ac:dyDescent="0.2">
      <c r="B58" t="str">
        <f>""</f>
        <v/>
      </c>
      <c r="C58" t="str">
        <f>""</f>
        <v/>
      </c>
      <c r="D58" t="str">
        <f>""</f>
        <v/>
      </c>
      <c r="E58" t="str">
        <f>""</f>
        <v/>
      </c>
      <c r="F58" t="str">
        <f>""</f>
        <v/>
      </c>
      <c r="G58" t="str">
        <f>""</f>
        <v/>
      </c>
      <c r="H58" t="str">
        <f>""</f>
        <v/>
      </c>
      <c r="I58" t="str">
        <f>""</f>
        <v/>
      </c>
      <c r="J58" t="str">
        <f>""</f>
        <v/>
      </c>
      <c r="K58" t="str">
        <f>""</f>
        <v/>
      </c>
      <c r="L58" t="str">
        <f>""</f>
        <v/>
      </c>
      <c r="M58" t="str">
        <f>""</f>
        <v/>
      </c>
      <c r="N58" t="str">
        <f>"[0.133]"</f>
        <v>[0.133]</v>
      </c>
      <c r="O58" t="str">
        <f>""</f>
        <v/>
      </c>
      <c r="P58" t="str">
        <f>""</f>
        <v/>
      </c>
      <c r="Q58" t="str">
        <f>""</f>
        <v/>
      </c>
      <c r="R58" t="str">
        <f>""</f>
        <v/>
      </c>
      <c r="S58" t="str">
        <f>""</f>
        <v/>
      </c>
      <c r="T58" t="str">
        <f>""</f>
        <v/>
      </c>
      <c r="U58" t="str">
        <f>""</f>
        <v/>
      </c>
      <c r="V58" t="str">
        <f>""</f>
        <v/>
      </c>
      <c r="W58" t="str">
        <f>""</f>
        <v/>
      </c>
      <c r="X58" t="str">
        <f>""</f>
        <v/>
      </c>
      <c r="Y58" t="str">
        <f>""</f>
        <v/>
      </c>
      <c r="Z58" t="str">
        <f>""</f>
        <v/>
      </c>
      <c r="AA58" t="str">
        <f>""</f>
        <v/>
      </c>
      <c r="AB58" t="str">
        <f>""</f>
        <v/>
      </c>
      <c r="AC58" t="str">
        <f>""</f>
        <v/>
      </c>
      <c r="AD58" t="str">
        <f>""</f>
        <v/>
      </c>
      <c r="AE58" t="str">
        <f>""</f>
        <v/>
      </c>
      <c r="AF58" t="str">
        <f>""</f>
        <v/>
      </c>
      <c r="AG58" t="str">
        <f>""</f>
        <v/>
      </c>
      <c r="AH58" t="str">
        <f>""</f>
        <v/>
      </c>
      <c r="AI58" t="str">
        <f>""</f>
        <v/>
      </c>
      <c r="AJ58" t="str">
        <f>""</f>
        <v/>
      </c>
      <c r="AK58" t="str">
        <f>""</f>
        <v/>
      </c>
      <c r="AL58" t="str">
        <f>""</f>
        <v/>
      </c>
      <c r="AM58" t="str">
        <f>""</f>
        <v/>
      </c>
      <c r="AN58" t="str">
        <f>""</f>
        <v/>
      </c>
      <c r="AO58" t="str">
        <f>""</f>
        <v/>
      </c>
      <c r="AP58" t="str">
        <f>""</f>
        <v/>
      </c>
      <c r="AQ58" t="str">
        <f>""</f>
        <v/>
      </c>
      <c r="AR58" t="str">
        <f>""</f>
        <v/>
      </c>
      <c r="AS58" t="str">
        <f>""</f>
        <v/>
      </c>
      <c r="AT58" t="str">
        <f>""</f>
        <v/>
      </c>
      <c r="AU58" t="str">
        <f>""</f>
        <v/>
      </c>
      <c r="AV58" t="str">
        <f>""</f>
        <v/>
      </c>
      <c r="AW58" t="str">
        <f>""</f>
        <v/>
      </c>
      <c r="AX58" t="str">
        <f>""</f>
        <v/>
      </c>
      <c r="AY58" t="str">
        <f>""</f>
        <v/>
      </c>
      <c r="AZ58" t="str">
        <f>""</f>
        <v/>
      </c>
      <c r="BA58" t="str">
        <f>""</f>
        <v/>
      </c>
    </row>
    <row r="59" spans="2:53" x14ac:dyDescent="0.2">
      <c r="B59" t="str">
        <f>"Interaction"</f>
        <v>Interaction</v>
      </c>
      <c r="C59" t="str">
        <f>""</f>
        <v/>
      </c>
      <c r="D59" t="str">
        <f>""</f>
        <v/>
      </c>
      <c r="E59" t="str">
        <f>""</f>
        <v/>
      </c>
      <c r="F59" t="str">
        <f>""</f>
        <v/>
      </c>
      <c r="G59" t="str">
        <f>""</f>
        <v/>
      </c>
      <c r="H59" t="str">
        <f>""</f>
        <v/>
      </c>
      <c r="I59" t="str">
        <f>""</f>
        <v/>
      </c>
      <c r="J59" t="str">
        <f>""</f>
        <v/>
      </c>
      <c r="K59" t="str">
        <f>""</f>
        <v/>
      </c>
      <c r="L59" t="str">
        <f>""</f>
        <v/>
      </c>
      <c r="M59" t="str">
        <f>""</f>
        <v/>
      </c>
      <c r="N59" t="str">
        <f>"0.000"</f>
        <v>0.000</v>
      </c>
      <c r="O59" t="str">
        <f>""</f>
        <v/>
      </c>
      <c r="P59" t="str">
        <f>""</f>
        <v/>
      </c>
      <c r="Q59" t="str">
        <f>""</f>
        <v/>
      </c>
      <c r="R59" t="str">
        <f>""</f>
        <v/>
      </c>
      <c r="S59" t="str">
        <f>""</f>
        <v/>
      </c>
      <c r="T59" t="str">
        <f>""</f>
        <v/>
      </c>
      <c r="U59" t="str">
        <f>""</f>
        <v/>
      </c>
      <c r="V59" t="str">
        <f>""</f>
        <v/>
      </c>
      <c r="W59" t="str">
        <f>""</f>
        <v/>
      </c>
      <c r="X59" t="str">
        <f>""</f>
        <v/>
      </c>
      <c r="Y59" t="str">
        <f>""</f>
        <v/>
      </c>
      <c r="Z59" t="str">
        <f>""</f>
        <v/>
      </c>
      <c r="AA59" t="str">
        <f>""</f>
        <v/>
      </c>
      <c r="AB59" t="str">
        <f>""</f>
        <v/>
      </c>
      <c r="AC59" t="str">
        <f>""</f>
        <v/>
      </c>
      <c r="AD59" t="str">
        <f>""</f>
        <v/>
      </c>
      <c r="AE59" t="str">
        <f>""</f>
        <v/>
      </c>
      <c r="AF59" t="str">
        <f>""</f>
        <v/>
      </c>
      <c r="AG59" t="str">
        <f>""</f>
        <v/>
      </c>
      <c r="AH59" t="str">
        <f>""</f>
        <v/>
      </c>
      <c r="AI59" t="str">
        <f>""</f>
        <v/>
      </c>
      <c r="AJ59" t="str">
        <f>""</f>
        <v/>
      </c>
      <c r="AK59" t="str">
        <f>""</f>
        <v/>
      </c>
      <c r="AL59" t="str">
        <f>""</f>
        <v/>
      </c>
      <c r="AM59" t="str">
        <f>""</f>
        <v/>
      </c>
      <c r="AN59" t="str">
        <f>""</f>
        <v/>
      </c>
      <c r="AO59" t="str">
        <f>""</f>
        <v/>
      </c>
      <c r="AP59" t="str">
        <f>""</f>
        <v/>
      </c>
      <c r="AQ59" t="str">
        <f>""</f>
        <v/>
      </c>
      <c r="AR59" t="str">
        <f>""</f>
        <v/>
      </c>
      <c r="AS59" t="str">
        <f>""</f>
        <v/>
      </c>
      <c r="AT59" t="str">
        <f>""</f>
        <v/>
      </c>
      <c r="AU59" t="str">
        <f>""</f>
        <v/>
      </c>
      <c r="AV59" t="str">
        <f>""</f>
        <v/>
      </c>
      <c r="AW59" t="str">
        <f>""</f>
        <v/>
      </c>
      <c r="AX59" t="str">
        <f>""</f>
        <v/>
      </c>
      <c r="AY59" t="str">
        <f>""</f>
        <v/>
      </c>
      <c r="AZ59" t="str">
        <f>""</f>
        <v/>
      </c>
      <c r="BA59" t="str">
        <f>""</f>
        <v/>
      </c>
    </row>
    <row r="60" spans="2:53" x14ac:dyDescent="0.2">
      <c r="B60" t="str">
        <f>""</f>
        <v/>
      </c>
      <c r="C60" t="str">
        <f>""</f>
        <v/>
      </c>
      <c r="D60" t="str">
        <f>""</f>
        <v/>
      </c>
      <c r="E60" t="str">
        <f>""</f>
        <v/>
      </c>
      <c r="F60" t="str">
        <f>""</f>
        <v/>
      </c>
      <c r="G60" t="str">
        <f>""</f>
        <v/>
      </c>
      <c r="H60" t="str">
        <f>""</f>
        <v/>
      </c>
      <c r="I60" t="str">
        <f>""</f>
        <v/>
      </c>
      <c r="J60" t="str">
        <f>""</f>
        <v/>
      </c>
      <c r="K60" t="str">
        <f>""</f>
        <v/>
      </c>
      <c r="L60" t="str">
        <f>""</f>
        <v/>
      </c>
      <c r="M60" t="str">
        <f>""</f>
        <v/>
      </c>
      <c r="N60" t="str">
        <f>"[.]"</f>
        <v>[.]</v>
      </c>
      <c r="O60" t="str">
        <f>""</f>
        <v/>
      </c>
      <c r="P60" t="str">
        <f>""</f>
        <v/>
      </c>
      <c r="Q60" t="str">
        <f>""</f>
        <v/>
      </c>
      <c r="R60" t="str">
        <f>""</f>
        <v/>
      </c>
      <c r="S60" t="str">
        <f>""</f>
        <v/>
      </c>
      <c r="T60" t="str">
        <f>""</f>
        <v/>
      </c>
      <c r="U60" t="str">
        <f>""</f>
        <v/>
      </c>
      <c r="V60" t="str">
        <f>""</f>
        <v/>
      </c>
      <c r="W60" t="str">
        <f>""</f>
        <v/>
      </c>
      <c r="X60" t="str">
        <f>""</f>
        <v/>
      </c>
      <c r="Y60" t="str">
        <f>""</f>
        <v/>
      </c>
      <c r="Z60" t="str">
        <f>""</f>
        <v/>
      </c>
      <c r="AA60" t="str">
        <f>""</f>
        <v/>
      </c>
      <c r="AB60" t="str">
        <f>""</f>
        <v/>
      </c>
      <c r="AC60" t="str">
        <f>""</f>
        <v/>
      </c>
      <c r="AD60" t="str">
        <f>""</f>
        <v/>
      </c>
      <c r="AE60" t="str">
        <f>""</f>
        <v/>
      </c>
      <c r="AF60" t="str">
        <f>""</f>
        <v/>
      </c>
      <c r="AG60" t="str">
        <f>""</f>
        <v/>
      </c>
      <c r="AH60" t="str">
        <f>""</f>
        <v/>
      </c>
      <c r="AI60" t="str">
        <f>""</f>
        <v/>
      </c>
      <c r="AJ60" t="str">
        <f>""</f>
        <v/>
      </c>
      <c r="AK60" t="str">
        <f>""</f>
        <v/>
      </c>
      <c r="AL60" t="str">
        <f>""</f>
        <v/>
      </c>
      <c r="AM60" t="str">
        <f>""</f>
        <v/>
      </c>
      <c r="AN60" t="str">
        <f>""</f>
        <v/>
      </c>
      <c r="AO60" t="str">
        <f>""</f>
        <v/>
      </c>
      <c r="AP60" t="str">
        <f>""</f>
        <v/>
      </c>
      <c r="AQ60" t="str">
        <f>""</f>
        <v/>
      </c>
      <c r="AR60" t="str">
        <f>""</f>
        <v/>
      </c>
      <c r="AS60" t="str">
        <f>""</f>
        <v/>
      </c>
      <c r="AT60" t="str">
        <f>""</f>
        <v/>
      </c>
      <c r="AU60" t="str">
        <f>""</f>
        <v/>
      </c>
      <c r="AV60" t="str">
        <f>""</f>
        <v/>
      </c>
      <c r="AW60" t="str">
        <f>""</f>
        <v/>
      </c>
      <c r="AX60" t="str">
        <f>""</f>
        <v/>
      </c>
      <c r="AY60" t="str">
        <f>""</f>
        <v/>
      </c>
      <c r="AZ60" t="str">
        <f>""</f>
        <v/>
      </c>
      <c r="BA60" t="str">
        <f>""</f>
        <v/>
      </c>
    </row>
    <row r="61" spans="2:53" x14ac:dyDescent="0.2">
      <c r="B61" t="str">
        <f>"Theft of crops (yes=1) for a household in 1998-07"</f>
        <v>Theft of crops (yes=1) for a household in 1998-07</v>
      </c>
      <c r="C61" t="str">
        <f>""</f>
        <v/>
      </c>
      <c r="D61" t="str">
        <f>""</f>
        <v/>
      </c>
      <c r="E61" t="str">
        <f>""</f>
        <v/>
      </c>
      <c r="F61" t="str">
        <f>""</f>
        <v/>
      </c>
      <c r="G61" t="str">
        <f>""</f>
        <v/>
      </c>
      <c r="H61" t="str">
        <f>""</f>
        <v/>
      </c>
      <c r="I61" t="str">
        <f>""</f>
        <v/>
      </c>
      <c r="J61" t="str">
        <f>""</f>
        <v/>
      </c>
      <c r="K61" t="str">
        <f>""</f>
        <v/>
      </c>
      <c r="L61" t="str">
        <f>""</f>
        <v/>
      </c>
      <c r="M61" t="str">
        <f>""</f>
        <v/>
      </c>
      <c r="N61" t="str">
        <f>""</f>
        <v/>
      </c>
      <c r="O61" t="str">
        <f>"0.078"</f>
        <v>0.078</v>
      </c>
      <c r="P61" t="str">
        <f>"0.056"</f>
        <v>0.056</v>
      </c>
      <c r="Q61" t="str">
        <f>"0.037"</f>
        <v>0.037</v>
      </c>
      <c r="R61" t="str">
        <f>""</f>
        <v/>
      </c>
      <c r="S61" t="str">
        <f>""</f>
        <v/>
      </c>
      <c r="T61" t="str">
        <f>""</f>
        <v/>
      </c>
      <c r="U61" t="str">
        <f>""</f>
        <v/>
      </c>
      <c r="V61" t="str">
        <f>""</f>
        <v/>
      </c>
      <c r="W61" t="str">
        <f>""</f>
        <v/>
      </c>
      <c r="X61" t="str">
        <f>""</f>
        <v/>
      </c>
      <c r="Y61" t="str">
        <f>""</f>
        <v/>
      </c>
      <c r="Z61" t="str">
        <f>""</f>
        <v/>
      </c>
      <c r="AA61" t="str">
        <f>""</f>
        <v/>
      </c>
      <c r="AB61" t="str">
        <f>""</f>
        <v/>
      </c>
      <c r="AC61" t="str">
        <f>""</f>
        <v/>
      </c>
      <c r="AD61" t="str">
        <f>""</f>
        <v/>
      </c>
      <c r="AE61" t="str">
        <f>""</f>
        <v/>
      </c>
      <c r="AF61" t="str">
        <f>""</f>
        <v/>
      </c>
      <c r="AG61" t="str">
        <f>""</f>
        <v/>
      </c>
      <c r="AH61" t="str">
        <f>""</f>
        <v/>
      </c>
      <c r="AI61" t="str">
        <f>""</f>
        <v/>
      </c>
      <c r="AJ61" t="str">
        <f>""</f>
        <v/>
      </c>
      <c r="AK61" t="str">
        <f>""</f>
        <v/>
      </c>
      <c r="AL61" t="str">
        <f>""</f>
        <v/>
      </c>
      <c r="AM61" t="str">
        <f>""</f>
        <v/>
      </c>
      <c r="AN61" t="str">
        <f>""</f>
        <v/>
      </c>
      <c r="AO61" t="str">
        <f>""</f>
        <v/>
      </c>
      <c r="AP61" t="str">
        <f>""</f>
        <v/>
      </c>
      <c r="AQ61" t="str">
        <f>""</f>
        <v/>
      </c>
      <c r="AR61" t="str">
        <f>""</f>
        <v/>
      </c>
      <c r="AS61" t="str">
        <f>""</f>
        <v/>
      </c>
      <c r="AT61" t="str">
        <f>""</f>
        <v/>
      </c>
      <c r="AU61" t="str">
        <f>""</f>
        <v/>
      </c>
      <c r="AV61" t="str">
        <f>""</f>
        <v/>
      </c>
      <c r="AW61" t="str">
        <f>""</f>
        <v/>
      </c>
      <c r="AX61" t="str">
        <f>""</f>
        <v/>
      </c>
      <c r="AY61" t="str">
        <f>""</f>
        <v/>
      </c>
      <c r="AZ61" t="str">
        <f>""</f>
        <v/>
      </c>
      <c r="BA61" t="str">
        <f>""</f>
        <v/>
      </c>
    </row>
    <row r="62" spans="2:53" x14ac:dyDescent="0.2">
      <c r="B62" t="str">
        <f>""</f>
        <v/>
      </c>
      <c r="C62" t="str">
        <f>""</f>
        <v/>
      </c>
      <c r="D62" t="str">
        <f>""</f>
        <v/>
      </c>
      <c r="E62" t="str">
        <f>""</f>
        <v/>
      </c>
      <c r="F62" t="str">
        <f>""</f>
        <v/>
      </c>
      <c r="G62" t="str">
        <f>""</f>
        <v/>
      </c>
      <c r="H62" t="str">
        <f>""</f>
        <v/>
      </c>
      <c r="I62" t="str">
        <f>""</f>
        <v/>
      </c>
      <c r="J62" t="str">
        <f>""</f>
        <v/>
      </c>
      <c r="K62" t="str">
        <f>""</f>
        <v/>
      </c>
      <c r="L62" t="str">
        <f>""</f>
        <v/>
      </c>
      <c r="M62" t="str">
        <f>""</f>
        <v/>
      </c>
      <c r="N62" t="str">
        <f>""</f>
        <v/>
      </c>
      <c r="O62" t="str">
        <f>"[0.071]"</f>
        <v>[0.071]</v>
      </c>
      <c r="P62" t="str">
        <f>"[0.070]"</f>
        <v>[0.070]</v>
      </c>
      <c r="Q62" t="str">
        <f>"[0.071]"</f>
        <v>[0.071]</v>
      </c>
      <c r="R62" t="str">
        <f>""</f>
        <v/>
      </c>
      <c r="S62" t="str">
        <f>""</f>
        <v/>
      </c>
      <c r="T62" t="str">
        <f>""</f>
        <v/>
      </c>
      <c r="U62" t="str">
        <f>""</f>
        <v/>
      </c>
      <c r="V62" t="str">
        <f>""</f>
        <v/>
      </c>
      <c r="W62" t="str">
        <f>""</f>
        <v/>
      </c>
      <c r="X62" t="str">
        <f>""</f>
        <v/>
      </c>
      <c r="Y62" t="str">
        <f>""</f>
        <v/>
      </c>
      <c r="Z62" t="str">
        <f>""</f>
        <v/>
      </c>
      <c r="AA62" t="str">
        <f>""</f>
        <v/>
      </c>
      <c r="AB62" t="str">
        <f>""</f>
        <v/>
      </c>
      <c r="AC62" t="str">
        <f>""</f>
        <v/>
      </c>
      <c r="AD62" t="str">
        <f>""</f>
        <v/>
      </c>
      <c r="AE62" t="str">
        <f>""</f>
        <v/>
      </c>
      <c r="AF62" t="str">
        <f>""</f>
        <v/>
      </c>
      <c r="AG62" t="str">
        <f>""</f>
        <v/>
      </c>
      <c r="AH62" t="str">
        <f>""</f>
        <v/>
      </c>
      <c r="AI62" t="str">
        <f>""</f>
        <v/>
      </c>
      <c r="AJ62" t="str">
        <f>""</f>
        <v/>
      </c>
      <c r="AK62" t="str">
        <f>""</f>
        <v/>
      </c>
      <c r="AL62" t="str">
        <f>""</f>
        <v/>
      </c>
      <c r="AM62" t="str">
        <f>""</f>
        <v/>
      </c>
      <c r="AN62" t="str">
        <f>""</f>
        <v/>
      </c>
      <c r="AO62" t="str">
        <f>""</f>
        <v/>
      </c>
      <c r="AP62" t="str">
        <f>""</f>
        <v/>
      </c>
      <c r="AQ62" t="str">
        <f>""</f>
        <v/>
      </c>
      <c r="AR62" t="str">
        <f>""</f>
        <v/>
      </c>
      <c r="AS62" t="str">
        <f>""</f>
        <v/>
      </c>
      <c r="AT62" t="str">
        <f>""</f>
        <v/>
      </c>
      <c r="AU62" t="str">
        <f>""</f>
        <v/>
      </c>
      <c r="AV62" t="str">
        <f>""</f>
        <v/>
      </c>
      <c r="AW62" t="str">
        <f>""</f>
        <v/>
      </c>
      <c r="AX62" t="str">
        <f>""</f>
        <v/>
      </c>
      <c r="AY62" t="str">
        <f>""</f>
        <v/>
      </c>
      <c r="AZ62" t="str">
        <f>""</f>
        <v/>
      </c>
      <c r="BA62" t="str">
        <f>""</f>
        <v/>
      </c>
    </row>
    <row r="63" spans="2:53" x14ac:dyDescent="0.2">
      <c r="B63" t="str">
        <f>"At least 1 adult left the household in a given year (yes=1)"</f>
        <v>At least 1 adult left the household in a given year (yes=1)</v>
      </c>
      <c r="C63" t="str">
        <f>""</f>
        <v/>
      </c>
      <c r="D63" t="str">
        <f>""</f>
        <v/>
      </c>
      <c r="E63" t="str">
        <f>""</f>
        <v/>
      </c>
      <c r="F63" t="str">
        <f>""</f>
        <v/>
      </c>
      <c r="G63" t="str">
        <f>""</f>
        <v/>
      </c>
      <c r="H63" t="str">
        <f>""</f>
        <v/>
      </c>
      <c r="I63" t="str">
        <f>""</f>
        <v/>
      </c>
      <c r="J63" t="str">
        <f>""</f>
        <v/>
      </c>
      <c r="K63" t="str">
        <f>""</f>
        <v/>
      </c>
      <c r="L63" t="str">
        <f>""</f>
        <v/>
      </c>
      <c r="M63" t="str">
        <f>""</f>
        <v/>
      </c>
      <c r="N63" t="str">
        <f>""</f>
        <v/>
      </c>
      <c r="O63" t="str">
        <f>"0.049"</f>
        <v>0.049</v>
      </c>
      <c r="P63" t="str">
        <f>""</f>
        <v/>
      </c>
      <c r="Q63" t="str">
        <f>""</f>
        <v/>
      </c>
      <c r="R63" t="str">
        <f>""</f>
        <v/>
      </c>
      <c r="S63" t="str">
        <f>""</f>
        <v/>
      </c>
      <c r="T63" t="str">
        <f>""</f>
        <v/>
      </c>
      <c r="U63" t="str">
        <f>""</f>
        <v/>
      </c>
      <c r="V63" t="str">
        <f>""</f>
        <v/>
      </c>
      <c r="W63" t="str">
        <f>""</f>
        <v/>
      </c>
      <c r="X63" t="str">
        <f>""</f>
        <v/>
      </c>
      <c r="Y63" t="str">
        <f>""</f>
        <v/>
      </c>
      <c r="Z63" t="str">
        <f>""</f>
        <v/>
      </c>
      <c r="AA63" t="str">
        <f>""</f>
        <v/>
      </c>
      <c r="AB63" t="str">
        <f>""</f>
        <v/>
      </c>
      <c r="AC63" t="str">
        <f>""</f>
        <v/>
      </c>
      <c r="AD63" t="str">
        <f>""</f>
        <v/>
      </c>
      <c r="AE63" t="str">
        <f>""</f>
        <v/>
      </c>
      <c r="AF63" t="str">
        <f>""</f>
        <v/>
      </c>
      <c r="AG63" t="str">
        <f>""</f>
        <v/>
      </c>
      <c r="AH63" t="str">
        <f>""</f>
        <v/>
      </c>
      <c r="AI63" t="str">
        <f>""</f>
        <v/>
      </c>
      <c r="AJ63" t="str">
        <f>""</f>
        <v/>
      </c>
      <c r="AK63" t="str">
        <f>""</f>
        <v/>
      </c>
      <c r="AL63" t="str">
        <f>""</f>
        <v/>
      </c>
      <c r="AM63" t="str">
        <f>""</f>
        <v/>
      </c>
      <c r="AN63" t="str">
        <f>""</f>
        <v/>
      </c>
      <c r="AO63" t="str">
        <f>""</f>
        <v/>
      </c>
      <c r="AP63" t="str">
        <f>""</f>
        <v/>
      </c>
      <c r="AQ63" t="str">
        <f>""</f>
        <v/>
      </c>
      <c r="AR63" t="str">
        <f>""</f>
        <v/>
      </c>
      <c r="AS63" t="str">
        <f>""</f>
        <v/>
      </c>
      <c r="AT63" t="str">
        <f>""</f>
        <v/>
      </c>
      <c r="AU63" t="str">
        <f>""</f>
        <v/>
      </c>
      <c r="AV63" t="str">
        <f>""</f>
        <v/>
      </c>
      <c r="AW63" t="str">
        <f>""</f>
        <v/>
      </c>
      <c r="AX63" t="str">
        <f>""</f>
        <v/>
      </c>
      <c r="AY63" t="str">
        <f>""</f>
        <v/>
      </c>
      <c r="AZ63" t="str">
        <f>""</f>
        <v/>
      </c>
      <c r="BA63" t="str">
        <f>""</f>
        <v/>
      </c>
    </row>
    <row r="64" spans="2:53" x14ac:dyDescent="0.2">
      <c r="B64" t="str">
        <f>""</f>
        <v/>
      </c>
      <c r="C64" t="str">
        <f>""</f>
        <v/>
      </c>
      <c r="D64" t="str">
        <f>""</f>
        <v/>
      </c>
      <c r="E64" t="str">
        <f>""</f>
        <v/>
      </c>
      <c r="F64" t="str">
        <f>""</f>
        <v/>
      </c>
      <c r="G64" t="str">
        <f>""</f>
        <v/>
      </c>
      <c r="H64" t="str">
        <f>""</f>
        <v/>
      </c>
      <c r="I64" t="str">
        <f>""</f>
        <v/>
      </c>
      <c r="J64" t="str">
        <f>""</f>
        <v/>
      </c>
      <c r="K64" t="str">
        <f>""</f>
        <v/>
      </c>
      <c r="L64" t="str">
        <f>""</f>
        <v/>
      </c>
      <c r="M64" t="str">
        <f>""</f>
        <v/>
      </c>
      <c r="N64" t="str">
        <f>""</f>
        <v/>
      </c>
      <c r="O64" t="str">
        <f>"[0.096]"</f>
        <v>[0.096]</v>
      </c>
      <c r="P64" t="str">
        <f>""</f>
        <v/>
      </c>
      <c r="Q64" t="str">
        <f>""</f>
        <v/>
      </c>
      <c r="R64" t="str">
        <f>""</f>
        <v/>
      </c>
      <c r="S64" t="str">
        <f>""</f>
        <v/>
      </c>
      <c r="T64" t="str">
        <f>""</f>
        <v/>
      </c>
      <c r="U64" t="str">
        <f>""</f>
        <v/>
      </c>
      <c r="V64" t="str">
        <f>""</f>
        <v/>
      </c>
      <c r="W64" t="str">
        <f>""</f>
        <v/>
      </c>
      <c r="X64" t="str">
        <f>""</f>
        <v/>
      </c>
      <c r="Y64" t="str">
        <f>""</f>
        <v/>
      </c>
      <c r="Z64" t="str">
        <f>""</f>
        <v/>
      </c>
      <c r="AA64" t="str">
        <f>""</f>
        <v/>
      </c>
      <c r="AB64" t="str">
        <f>""</f>
        <v/>
      </c>
      <c r="AC64" t="str">
        <f>""</f>
        <v/>
      </c>
      <c r="AD64" t="str">
        <f>""</f>
        <v/>
      </c>
      <c r="AE64" t="str">
        <f>""</f>
        <v/>
      </c>
      <c r="AF64" t="str">
        <f>""</f>
        <v/>
      </c>
      <c r="AG64" t="str">
        <f>""</f>
        <v/>
      </c>
      <c r="AH64" t="str">
        <f>""</f>
        <v/>
      </c>
      <c r="AI64" t="str">
        <f>""</f>
        <v/>
      </c>
      <c r="AJ64" t="str">
        <f>""</f>
        <v/>
      </c>
      <c r="AK64" t="str">
        <f>""</f>
        <v/>
      </c>
      <c r="AL64" t="str">
        <f>""</f>
        <v/>
      </c>
      <c r="AM64" t="str">
        <f>""</f>
        <v/>
      </c>
      <c r="AN64" t="str">
        <f>""</f>
        <v/>
      </c>
      <c r="AO64" t="str">
        <f>""</f>
        <v/>
      </c>
      <c r="AP64" t="str">
        <f>""</f>
        <v/>
      </c>
      <c r="AQ64" t="str">
        <f>""</f>
        <v/>
      </c>
      <c r="AR64" t="str">
        <f>""</f>
        <v/>
      </c>
      <c r="AS64" t="str">
        <f>""</f>
        <v/>
      </c>
      <c r="AT64" t="str">
        <f>""</f>
        <v/>
      </c>
      <c r="AU64" t="str">
        <f>""</f>
        <v/>
      </c>
      <c r="AV64" t="str">
        <f>""</f>
        <v/>
      </c>
      <c r="AW64" t="str">
        <f>""</f>
        <v/>
      </c>
      <c r="AX64" t="str">
        <f>""</f>
        <v/>
      </c>
      <c r="AY64" t="str">
        <f>""</f>
        <v/>
      </c>
      <c r="AZ64" t="str">
        <f>""</f>
        <v/>
      </c>
      <c r="BA64" t="str">
        <f>""</f>
        <v/>
      </c>
    </row>
    <row r="65" spans="2:53" x14ac:dyDescent="0.2">
      <c r="B65" t="str">
        <f>"Interaction"</f>
        <v>Interaction</v>
      </c>
      <c r="C65" t="str">
        <f>""</f>
        <v/>
      </c>
      <c r="D65" t="str">
        <f>""</f>
        <v/>
      </c>
      <c r="E65" t="str">
        <f>""</f>
        <v/>
      </c>
      <c r="F65" t="str">
        <f>""</f>
        <v/>
      </c>
      <c r="G65" t="str">
        <f>""</f>
        <v/>
      </c>
      <c r="H65" t="str">
        <f>""</f>
        <v/>
      </c>
      <c r="I65" t="str">
        <f>""</f>
        <v/>
      </c>
      <c r="J65" t="str">
        <f>""</f>
        <v/>
      </c>
      <c r="K65" t="str">
        <f>""</f>
        <v/>
      </c>
      <c r="L65" t="str">
        <f>""</f>
        <v/>
      </c>
      <c r="M65" t="str">
        <f>""</f>
        <v/>
      </c>
      <c r="N65" t="str">
        <f>""</f>
        <v/>
      </c>
      <c r="O65" t="str">
        <f>"-0.296*"</f>
        <v>-0.296*</v>
      </c>
      <c r="P65" t="str">
        <f>""</f>
        <v/>
      </c>
      <c r="Q65" t="str">
        <f>""</f>
        <v/>
      </c>
      <c r="R65" t="str">
        <f>""</f>
        <v/>
      </c>
      <c r="S65" t="str">
        <f>""</f>
        <v/>
      </c>
      <c r="T65" t="str">
        <f>""</f>
        <v/>
      </c>
      <c r="U65" t="str">
        <f>""</f>
        <v/>
      </c>
      <c r="V65" t="str">
        <f>""</f>
        <v/>
      </c>
      <c r="W65" t="str">
        <f>""</f>
        <v/>
      </c>
      <c r="X65" t="str">
        <f>""</f>
        <v/>
      </c>
      <c r="Y65" t="str">
        <f>""</f>
        <v/>
      </c>
      <c r="Z65" t="str">
        <f>""</f>
        <v/>
      </c>
      <c r="AA65" t="str">
        <f>""</f>
        <v/>
      </c>
      <c r="AB65" t="str">
        <f>""</f>
        <v/>
      </c>
      <c r="AC65" t="str">
        <f>""</f>
        <v/>
      </c>
      <c r="AD65" t="str">
        <f>""</f>
        <v/>
      </c>
      <c r="AE65" t="str">
        <f>""</f>
        <v/>
      </c>
      <c r="AF65" t="str">
        <f>""</f>
        <v/>
      </c>
      <c r="AG65" t="str">
        <f>""</f>
        <v/>
      </c>
      <c r="AH65" t="str">
        <f>""</f>
        <v/>
      </c>
      <c r="AI65" t="str">
        <f>""</f>
        <v/>
      </c>
      <c r="AJ65" t="str">
        <f>""</f>
        <v/>
      </c>
      <c r="AK65" t="str">
        <f>""</f>
        <v/>
      </c>
      <c r="AL65" t="str">
        <f>""</f>
        <v/>
      </c>
      <c r="AM65" t="str">
        <f>""</f>
        <v/>
      </c>
      <c r="AN65" t="str">
        <f>""</f>
        <v/>
      </c>
      <c r="AO65" t="str">
        <f>""</f>
        <v/>
      </c>
      <c r="AP65" t="str">
        <f>""</f>
        <v/>
      </c>
      <c r="AQ65" t="str">
        <f>""</f>
        <v/>
      </c>
      <c r="AR65" t="str">
        <f>""</f>
        <v/>
      </c>
      <c r="AS65" t="str">
        <f>""</f>
        <v/>
      </c>
      <c r="AT65" t="str">
        <f>""</f>
        <v/>
      </c>
      <c r="AU65" t="str">
        <f>""</f>
        <v/>
      </c>
      <c r="AV65" t="str">
        <f>""</f>
        <v/>
      </c>
      <c r="AW65" t="str">
        <f>""</f>
        <v/>
      </c>
      <c r="AX65" t="str">
        <f>""</f>
        <v/>
      </c>
      <c r="AY65" t="str">
        <f>""</f>
        <v/>
      </c>
      <c r="AZ65" t="str">
        <f>""</f>
        <v/>
      </c>
      <c r="BA65" t="str">
        <f>""</f>
        <v/>
      </c>
    </row>
    <row r="66" spans="2:53" x14ac:dyDescent="0.2">
      <c r="B66" t="str">
        <f>""</f>
        <v/>
      </c>
      <c r="C66" t="str">
        <f>""</f>
        <v/>
      </c>
      <c r="D66" t="str">
        <f>""</f>
        <v/>
      </c>
      <c r="E66" t="str">
        <f>""</f>
        <v/>
      </c>
      <c r="F66" t="str">
        <f>""</f>
        <v/>
      </c>
      <c r="G66" t="str">
        <f>""</f>
        <v/>
      </c>
      <c r="H66" t="str">
        <f>""</f>
        <v/>
      </c>
      <c r="I66" t="str">
        <f>""</f>
        <v/>
      </c>
      <c r="J66" t="str">
        <f>""</f>
        <v/>
      </c>
      <c r="K66" t="str">
        <f>""</f>
        <v/>
      </c>
      <c r="L66" t="str">
        <f>""</f>
        <v/>
      </c>
      <c r="M66" t="str">
        <f>""</f>
        <v/>
      </c>
      <c r="N66" t="str">
        <f>""</f>
        <v/>
      </c>
      <c r="O66" t="str">
        <f>"[0.151]"</f>
        <v>[0.151]</v>
      </c>
      <c r="P66" t="str">
        <f>""</f>
        <v/>
      </c>
      <c r="Q66" t="str">
        <f>""</f>
        <v/>
      </c>
      <c r="R66" t="str">
        <f>""</f>
        <v/>
      </c>
      <c r="S66" t="str">
        <f>""</f>
        <v/>
      </c>
      <c r="T66" t="str">
        <f>""</f>
        <v/>
      </c>
      <c r="U66" t="str">
        <f>""</f>
        <v/>
      </c>
      <c r="V66" t="str">
        <f>""</f>
        <v/>
      </c>
      <c r="W66" t="str">
        <f>""</f>
        <v/>
      </c>
      <c r="X66" t="str">
        <f>""</f>
        <v/>
      </c>
      <c r="Y66" t="str">
        <f>""</f>
        <v/>
      </c>
      <c r="Z66" t="str">
        <f>""</f>
        <v/>
      </c>
      <c r="AA66" t="str">
        <f>""</f>
        <v/>
      </c>
      <c r="AB66" t="str">
        <f>""</f>
        <v/>
      </c>
      <c r="AC66" t="str">
        <f>""</f>
        <v/>
      </c>
      <c r="AD66" t="str">
        <f>""</f>
        <v/>
      </c>
      <c r="AE66" t="str">
        <f>""</f>
        <v/>
      </c>
      <c r="AF66" t="str">
        <f>""</f>
        <v/>
      </c>
      <c r="AG66" t="str">
        <f>""</f>
        <v/>
      </c>
      <c r="AH66" t="str">
        <f>""</f>
        <v/>
      </c>
      <c r="AI66" t="str">
        <f>""</f>
        <v/>
      </c>
      <c r="AJ66" t="str">
        <f>""</f>
        <v/>
      </c>
      <c r="AK66" t="str">
        <f>""</f>
        <v/>
      </c>
      <c r="AL66" t="str">
        <f>""</f>
        <v/>
      </c>
      <c r="AM66" t="str">
        <f>""</f>
        <v/>
      </c>
      <c r="AN66" t="str">
        <f>""</f>
        <v/>
      </c>
      <c r="AO66" t="str">
        <f>""</f>
        <v/>
      </c>
      <c r="AP66" t="str">
        <f>""</f>
        <v/>
      </c>
      <c r="AQ66" t="str">
        <f>""</f>
        <v/>
      </c>
      <c r="AR66" t="str">
        <f>""</f>
        <v/>
      </c>
      <c r="AS66" t="str">
        <f>""</f>
        <v/>
      </c>
      <c r="AT66" t="str">
        <f>""</f>
        <v/>
      </c>
      <c r="AU66" t="str">
        <f>""</f>
        <v/>
      </c>
      <c r="AV66" t="str">
        <f>""</f>
        <v/>
      </c>
      <c r="AW66" t="str">
        <f>""</f>
        <v/>
      </c>
      <c r="AX66" t="str">
        <f>""</f>
        <v/>
      </c>
      <c r="AY66" t="str">
        <f>""</f>
        <v/>
      </c>
      <c r="AZ66" t="str">
        <f>""</f>
        <v/>
      </c>
      <c r="BA66" t="str">
        <f>""</f>
        <v/>
      </c>
    </row>
    <row r="67" spans="2:53" x14ac:dyDescent="0.2">
      <c r="B67" t="str">
        <f>"Number of adults who left household 1998-2007"</f>
        <v>Number of adults who left household 1998-2007</v>
      </c>
      <c r="C67" t="str">
        <f>""</f>
        <v/>
      </c>
      <c r="D67" t="str">
        <f>""</f>
        <v/>
      </c>
      <c r="E67" t="str">
        <f>""</f>
        <v/>
      </c>
      <c r="F67" t="str">
        <f>""</f>
        <v/>
      </c>
      <c r="G67" t="str">
        <f>""</f>
        <v/>
      </c>
      <c r="H67" t="str">
        <f>""</f>
        <v/>
      </c>
      <c r="I67" t="str">
        <f>""</f>
        <v/>
      </c>
      <c r="J67" t="str">
        <f>""</f>
        <v/>
      </c>
      <c r="K67" t="str">
        <f>""</f>
        <v/>
      </c>
      <c r="L67" t="str">
        <f>""</f>
        <v/>
      </c>
      <c r="M67" t="str">
        <f>""</f>
        <v/>
      </c>
      <c r="N67" t="str">
        <f>""</f>
        <v/>
      </c>
      <c r="O67" t="str">
        <f>""</f>
        <v/>
      </c>
      <c r="P67" t="str">
        <f>"-0.005"</f>
        <v>-0.005</v>
      </c>
      <c r="Q67" t="str">
        <f>""</f>
        <v/>
      </c>
      <c r="R67" t="str">
        <f>""</f>
        <v/>
      </c>
      <c r="S67" t="str">
        <f>""</f>
        <v/>
      </c>
      <c r="T67" t="str">
        <f>""</f>
        <v/>
      </c>
      <c r="U67" t="str">
        <f>""</f>
        <v/>
      </c>
      <c r="V67" t="str">
        <f>""</f>
        <v/>
      </c>
      <c r="W67" t="str">
        <f>""</f>
        <v/>
      </c>
      <c r="X67" t="str">
        <f>""</f>
        <v/>
      </c>
      <c r="Y67" t="str">
        <f>""</f>
        <v/>
      </c>
      <c r="Z67" t="str">
        <f>""</f>
        <v/>
      </c>
      <c r="AA67" t="str">
        <f>""</f>
        <v/>
      </c>
      <c r="AB67" t="str">
        <f>""</f>
        <v/>
      </c>
      <c r="AC67" t="str">
        <f>""</f>
        <v/>
      </c>
      <c r="AD67" t="str">
        <f>""</f>
        <v/>
      </c>
      <c r="AE67" t="str">
        <f>""</f>
        <v/>
      </c>
      <c r="AF67" t="str">
        <f>""</f>
        <v/>
      </c>
      <c r="AG67" t="str">
        <f>""</f>
        <v/>
      </c>
      <c r="AH67" t="str">
        <f>""</f>
        <v/>
      </c>
      <c r="AI67" t="str">
        <f>""</f>
        <v/>
      </c>
      <c r="AJ67" t="str">
        <f>""</f>
        <v/>
      </c>
      <c r="AK67" t="str">
        <f>""</f>
        <v/>
      </c>
      <c r="AL67" t="str">
        <f>""</f>
        <v/>
      </c>
      <c r="AM67" t="str">
        <f>""</f>
        <v/>
      </c>
      <c r="AN67" t="str">
        <f>""</f>
        <v/>
      </c>
      <c r="AO67" t="str">
        <f>""</f>
        <v/>
      </c>
      <c r="AP67" t="str">
        <f>""</f>
        <v/>
      </c>
      <c r="AQ67" t="str">
        <f>""</f>
        <v/>
      </c>
      <c r="AR67" t="str">
        <f>""</f>
        <v/>
      </c>
      <c r="AS67" t="str">
        <f>""</f>
        <v/>
      </c>
      <c r="AT67" t="str">
        <f>""</f>
        <v/>
      </c>
      <c r="AU67" t="str">
        <f>""</f>
        <v/>
      </c>
      <c r="AV67" t="str">
        <f>""</f>
        <v/>
      </c>
      <c r="AW67" t="str">
        <f>""</f>
        <v/>
      </c>
      <c r="AX67" t="str">
        <f>""</f>
        <v/>
      </c>
      <c r="AY67" t="str">
        <f>""</f>
        <v/>
      </c>
      <c r="AZ67" t="str">
        <f>""</f>
        <v/>
      </c>
      <c r="BA67" t="str">
        <f>""</f>
        <v/>
      </c>
    </row>
    <row r="68" spans="2:53" x14ac:dyDescent="0.2">
      <c r="B68" t="str">
        <f>""</f>
        <v/>
      </c>
      <c r="C68" t="str">
        <f>""</f>
        <v/>
      </c>
      <c r="D68" t="str">
        <f>""</f>
        <v/>
      </c>
      <c r="E68" t="str">
        <f>""</f>
        <v/>
      </c>
      <c r="F68" t="str">
        <f>""</f>
        <v/>
      </c>
      <c r="G68" t="str">
        <f>""</f>
        <v/>
      </c>
      <c r="H68" t="str">
        <f>""</f>
        <v/>
      </c>
      <c r="I68" t="str">
        <f>""</f>
        <v/>
      </c>
      <c r="J68" t="str">
        <f>""</f>
        <v/>
      </c>
      <c r="K68" t="str">
        <f>""</f>
        <v/>
      </c>
      <c r="L68" t="str">
        <f>""</f>
        <v/>
      </c>
      <c r="M68" t="str">
        <f>""</f>
        <v/>
      </c>
      <c r="N68" t="str">
        <f>""</f>
        <v/>
      </c>
      <c r="O68" t="str">
        <f>""</f>
        <v/>
      </c>
      <c r="P68" t="str">
        <f>"[0.060]"</f>
        <v>[0.060]</v>
      </c>
      <c r="Q68" t="str">
        <f>""</f>
        <v/>
      </c>
      <c r="R68" t="str">
        <f>""</f>
        <v/>
      </c>
      <c r="S68" t="str">
        <f>""</f>
        <v/>
      </c>
      <c r="T68" t="str">
        <f>""</f>
        <v/>
      </c>
      <c r="U68" t="str">
        <f>""</f>
        <v/>
      </c>
      <c r="V68" t="str">
        <f>""</f>
        <v/>
      </c>
      <c r="W68" t="str">
        <f>""</f>
        <v/>
      </c>
      <c r="X68" t="str">
        <f>""</f>
        <v/>
      </c>
      <c r="Y68" t="str">
        <f>""</f>
        <v/>
      </c>
      <c r="Z68" t="str">
        <f>""</f>
        <v/>
      </c>
      <c r="AA68" t="str">
        <f>""</f>
        <v/>
      </c>
      <c r="AB68" t="str">
        <f>""</f>
        <v/>
      </c>
      <c r="AC68" t="str">
        <f>""</f>
        <v/>
      </c>
      <c r="AD68" t="str">
        <f>""</f>
        <v/>
      </c>
      <c r="AE68" t="str">
        <f>""</f>
        <v/>
      </c>
      <c r="AF68" t="str">
        <f>""</f>
        <v/>
      </c>
      <c r="AG68" t="str">
        <f>""</f>
        <v/>
      </c>
      <c r="AH68" t="str">
        <f>""</f>
        <v/>
      </c>
      <c r="AI68" t="str">
        <f>""</f>
        <v/>
      </c>
      <c r="AJ68" t="str">
        <f>""</f>
        <v/>
      </c>
      <c r="AK68" t="str">
        <f>""</f>
        <v/>
      </c>
      <c r="AL68" t="str">
        <f>""</f>
        <v/>
      </c>
      <c r="AM68" t="str">
        <f>""</f>
        <v/>
      </c>
      <c r="AN68" t="str">
        <f>""</f>
        <v/>
      </c>
      <c r="AO68" t="str">
        <f>""</f>
        <v/>
      </c>
      <c r="AP68" t="str">
        <f>""</f>
        <v/>
      </c>
      <c r="AQ68" t="str">
        <f>""</f>
        <v/>
      </c>
      <c r="AR68" t="str">
        <f>""</f>
        <v/>
      </c>
      <c r="AS68" t="str">
        <f>""</f>
        <v/>
      </c>
      <c r="AT68" t="str">
        <f>""</f>
        <v/>
      </c>
      <c r="AU68" t="str">
        <f>""</f>
        <v/>
      </c>
      <c r="AV68" t="str">
        <f>""</f>
        <v/>
      </c>
      <c r="AW68" t="str">
        <f>""</f>
        <v/>
      </c>
      <c r="AX68" t="str">
        <f>""</f>
        <v/>
      </c>
      <c r="AY68" t="str">
        <f>""</f>
        <v/>
      </c>
      <c r="AZ68" t="str">
        <f>""</f>
        <v/>
      </c>
      <c r="BA68" t="str">
        <f>""</f>
        <v/>
      </c>
    </row>
    <row r="69" spans="2:53" x14ac:dyDescent="0.2">
      <c r="B69" t="str">
        <f>"Interaction"</f>
        <v>Interaction</v>
      </c>
      <c r="C69" t="str">
        <f>""</f>
        <v/>
      </c>
      <c r="D69" t="str">
        <f>""</f>
        <v/>
      </c>
      <c r="E69" t="str">
        <f>""</f>
        <v/>
      </c>
      <c r="F69" t="str">
        <f>""</f>
        <v/>
      </c>
      <c r="G69" t="str">
        <f>""</f>
        <v/>
      </c>
      <c r="H69" t="str">
        <f>""</f>
        <v/>
      </c>
      <c r="I69" t="str">
        <f>""</f>
        <v/>
      </c>
      <c r="J69" t="str">
        <f>""</f>
        <v/>
      </c>
      <c r="K69" t="str">
        <f>""</f>
        <v/>
      </c>
      <c r="L69" t="str">
        <f>""</f>
        <v/>
      </c>
      <c r="M69" t="str">
        <f>""</f>
        <v/>
      </c>
      <c r="N69" t="str">
        <f>""</f>
        <v/>
      </c>
      <c r="O69" t="str">
        <f>""</f>
        <v/>
      </c>
      <c r="P69" t="str">
        <f>"-0.156"</f>
        <v>-0.156</v>
      </c>
      <c r="Q69" t="str">
        <f>""</f>
        <v/>
      </c>
      <c r="R69" t="str">
        <f>""</f>
        <v/>
      </c>
      <c r="S69" t="str">
        <f>""</f>
        <v/>
      </c>
      <c r="T69" t="str">
        <f>""</f>
        <v/>
      </c>
      <c r="U69" t="str">
        <f>""</f>
        <v/>
      </c>
      <c r="V69" t="str">
        <f>""</f>
        <v/>
      </c>
      <c r="W69" t="str">
        <f>""</f>
        <v/>
      </c>
      <c r="X69" t="str">
        <f>""</f>
        <v/>
      </c>
      <c r="Y69" t="str">
        <f>""</f>
        <v/>
      </c>
      <c r="Z69" t="str">
        <f>""</f>
        <v/>
      </c>
      <c r="AA69" t="str">
        <f>""</f>
        <v/>
      </c>
      <c r="AB69" t="str">
        <f>""</f>
        <v/>
      </c>
      <c r="AC69" t="str">
        <f>""</f>
        <v/>
      </c>
      <c r="AD69" t="str">
        <f>""</f>
        <v/>
      </c>
      <c r="AE69" t="str">
        <f>""</f>
        <v/>
      </c>
      <c r="AF69" t="str">
        <f>""</f>
        <v/>
      </c>
      <c r="AG69" t="str">
        <f>""</f>
        <v/>
      </c>
      <c r="AH69" t="str">
        <f>""</f>
        <v/>
      </c>
      <c r="AI69" t="str">
        <f>""</f>
        <v/>
      </c>
      <c r="AJ69" t="str">
        <f>""</f>
        <v/>
      </c>
      <c r="AK69" t="str">
        <f>""</f>
        <v/>
      </c>
      <c r="AL69" t="str">
        <f>""</f>
        <v/>
      </c>
      <c r="AM69" t="str">
        <f>""</f>
        <v/>
      </c>
      <c r="AN69" t="str">
        <f>""</f>
        <v/>
      </c>
      <c r="AO69" t="str">
        <f>""</f>
        <v/>
      </c>
      <c r="AP69" t="str">
        <f>""</f>
        <v/>
      </c>
      <c r="AQ69" t="str">
        <f>""</f>
        <v/>
      </c>
      <c r="AR69" t="str">
        <f>""</f>
        <v/>
      </c>
      <c r="AS69" t="str">
        <f>""</f>
        <v/>
      </c>
      <c r="AT69" t="str">
        <f>""</f>
        <v/>
      </c>
      <c r="AU69" t="str">
        <f>""</f>
        <v/>
      </c>
      <c r="AV69" t="str">
        <f>""</f>
        <v/>
      </c>
      <c r="AW69" t="str">
        <f>""</f>
        <v/>
      </c>
      <c r="AX69" t="str">
        <f>""</f>
        <v/>
      </c>
      <c r="AY69" t="str">
        <f>""</f>
        <v/>
      </c>
      <c r="AZ69" t="str">
        <f>""</f>
        <v/>
      </c>
      <c r="BA69" t="str">
        <f>""</f>
        <v/>
      </c>
    </row>
    <row r="70" spans="2:53" x14ac:dyDescent="0.2">
      <c r="B70" t="str">
        <f>""</f>
        <v/>
      </c>
      <c r="C70" t="str">
        <f>""</f>
        <v/>
      </c>
      <c r="D70" t="str">
        <f>""</f>
        <v/>
      </c>
      <c r="E70" t="str">
        <f>""</f>
        <v/>
      </c>
      <c r="F70" t="str">
        <f>""</f>
        <v/>
      </c>
      <c r="G70" t="str">
        <f>""</f>
        <v/>
      </c>
      <c r="H70" t="str">
        <f>""</f>
        <v/>
      </c>
      <c r="I70" t="str">
        <f>""</f>
        <v/>
      </c>
      <c r="J70" t="str">
        <f>""</f>
        <v/>
      </c>
      <c r="K70" t="str">
        <f>""</f>
        <v/>
      </c>
      <c r="L70" t="str">
        <f>""</f>
        <v/>
      </c>
      <c r="M70" t="str">
        <f>""</f>
        <v/>
      </c>
      <c r="N70" t="str">
        <f>""</f>
        <v/>
      </c>
      <c r="O70" t="str">
        <f>""</f>
        <v/>
      </c>
      <c r="P70" t="str">
        <f>"[0.111]"</f>
        <v>[0.111]</v>
      </c>
      <c r="Q70" t="str">
        <f>""</f>
        <v/>
      </c>
      <c r="R70" t="str">
        <f>""</f>
        <v/>
      </c>
      <c r="S70" t="str">
        <f>""</f>
        <v/>
      </c>
      <c r="T70" t="str">
        <f>""</f>
        <v/>
      </c>
      <c r="U70" t="str">
        <f>""</f>
        <v/>
      </c>
      <c r="V70" t="str">
        <f>""</f>
        <v/>
      </c>
      <c r="W70" t="str">
        <f>""</f>
        <v/>
      </c>
      <c r="X70" t="str">
        <f>""</f>
        <v/>
      </c>
      <c r="Y70" t="str">
        <f>""</f>
        <v/>
      </c>
      <c r="Z70" t="str">
        <f>""</f>
        <v/>
      </c>
      <c r="AA70" t="str">
        <f>""</f>
        <v/>
      </c>
      <c r="AB70" t="str">
        <f>""</f>
        <v/>
      </c>
      <c r="AC70" t="str">
        <f>""</f>
        <v/>
      </c>
      <c r="AD70" t="str">
        <f>""</f>
        <v/>
      </c>
      <c r="AE70" t="str">
        <f>""</f>
        <v/>
      </c>
      <c r="AF70" t="str">
        <f>""</f>
        <v/>
      </c>
      <c r="AG70" t="str">
        <f>""</f>
        <v/>
      </c>
      <c r="AH70" t="str">
        <f>""</f>
        <v/>
      </c>
      <c r="AI70" t="str">
        <f>""</f>
        <v/>
      </c>
      <c r="AJ70" t="str">
        <f>""</f>
        <v/>
      </c>
      <c r="AK70" t="str">
        <f>""</f>
        <v/>
      </c>
      <c r="AL70" t="str">
        <f>""</f>
        <v/>
      </c>
      <c r="AM70" t="str">
        <f>""</f>
        <v/>
      </c>
      <c r="AN70" t="str">
        <f>""</f>
        <v/>
      </c>
      <c r="AO70" t="str">
        <f>""</f>
        <v/>
      </c>
      <c r="AP70" t="str">
        <f>""</f>
        <v/>
      </c>
      <c r="AQ70" t="str">
        <f>""</f>
        <v/>
      </c>
      <c r="AR70" t="str">
        <f>""</f>
        <v/>
      </c>
      <c r="AS70" t="str">
        <f>""</f>
        <v/>
      </c>
      <c r="AT70" t="str">
        <f>""</f>
        <v/>
      </c>
      <c r="AU70" t="str">
        <f>""</f>
        <v/>
      </c>
      <c r="AV70" t="str">
        <f>""</f>
        <v/>
      </c>
      <c r="AW70" t="str">
        <f>""</f>
        <v/>
      </c>
      <c r="AX70" t="str">
        <f>""</f>
        <v/>
      </c>
      <c r="AY70" t="str">
        <f>""</f>
        <v/>
      </c>
      <c r="AZ70" t="str">
        <f>""</f>
        <v/>
      </c>
      <c r="BA70" t="str">
        <f>""</f>
        <v/>
      </c>
    </row>
    <row r="71" spans="2:53" x14ac:dyDescent="0.2">
      <c r="B71" t="str">
        <f>"Share of adults  who left household 1998-2007"</f>
        <v>Share of adults  who left household 1998-2007</v>
      </c>
      <c r="C71" t="str">
        <f>""</f>
        <v/>
      </c>
      <c r="D71" t="str">
        <f>""</f>
        <v/>
      </c>
      <c r="E71" t="str">
        <f>""</f>
        <v/>
      </c>
      <c r="F71" t="str">
        <f>""</f>
        <v/>
      </c>
      <c r="G71" t="str">
        <f>""</f>
        <v/>
      </c>
      <c r="H71" t="str">
        <f>""</f>
        <v/>
      </c>
      <c r="I71" t="str">
        <f>""</f>
        <v/>
      </c>
      <c r="J71" t="str">
        <f>""</f>
        <v/>
      </c>
      <c r="K71" t="str">
        <f>""</f>
        <v/>
      </c>
      <c r="L71" t="str">
        <f>""</f>
        <v/>
      </c>
      <c r="M71" t="str">
        <f>""</f>
        <v/>
      </c>
      <c r="N71" t="str">
        <f>""</f>
        <v/>
      </c>
      <c r="O71" t="str">
        <f>""</f>
        <v/>
      </c>
      <c r="P71" t="str">
        <f>""</f>
        <v/>
      </c>
      <c r="Q71" t="str">
        <f>"-0.047"</f>
        <v>-0.047</v>
      </c>
      <c r="R71" t="str">
        <f>""</f>
        <v/>
      </c>
      <c r="S71" t="str">
        <f>""</f>
        <v/>
      </c>
      <c r="T71" t="str">
        <f>""</f>
        <v/>
      </c>
      <c r="U71" t="str">
        <f>""</f>
        <v/>
      </c>
      <c r="V71" t="str">
        <f>""</f>
        <v/>
      </c>
      <c r="W71" t="str">
        <f>""</f>
        <v/>
      </c>
      <c r="X71" t="str">
        <f>""</f>
        <v/>
      </c>
      <c r="Y71" t="str">
        <f>""</f>
        <v/>
      </c>
      <c r="Z71" t="str">
        <f>""</f>
        <v/>
      </c>
      <c r="AA71" t="str">
        <f>""</f>
        <v/>
      </c>
      <c r="AB71" t="str">
        <f>""</f>
        <v/>
      </c>
      <c r="AC71" t="str">
        <f>""</f>
        <v/>
      </c>
      <c r="AD71" t="str">
        <f>""</f>
        <v/>
      </c>
      <c r="AE71" t="str">
        <f>""</f>
        <v/>
      </c>
      <c r="AF71" t="str">
        <f>""</f>
        <v/>
      </c>
      <c r="AG71" t="str">
        <f>""</f>
        <v/>
      </c>
      <c r="AH71" t="str">
        <f>""</f>
        <v/>
      </c>
      <c r="AI71" t="str">
        <f>""</f>
        <v/>
      </c>
      <c r="AJ71" t="str">
        <f>""</f>
        <v/>
      </c>
      <c r="AK71" t="str">
        <f>""</f>
        <v/>
      </c>
      <c r="AL71" t="str">
        <f>""</f>
        <v/>
      </c>
      <c r="AM71" t="str">
        <f>""</f>
        <v/>
      </c>
      <c r="AN71" t="str">
        <f>""</f>
        <v/>
      </c>
      <c r="AO71" t="str">
        <f>""</f>
        <v/>
      </c>
      <c r="AP71" t="str">
        <f>""</f>
        <v/>
      </c>
      <c r="AQ71" t="str">
        <f>""</f>
        <v/>
      </c>
      <c r="AR71" t="str">
        <f>""</f>
        <v/>
      </c>
      <c r="AS71" t="str">
        <f>""</f>
        <v/>
      </c>
      <c r="AT71" t="str">
        <f>""</f>
        <v/>
      </c>
      <c r="AU71" t="str">
        <f>""</f>
        <v/>
      </c>
      <c r="AV71" t="str">
        <f>""</f>
        <v/>
      </c>
      <c r="AW71" t="str">
        <f>""</f>
        <v/>
      </c>
      <c r="AX71" t="str">
        <f>""</f>
        <v/>
      </c>
      <c r="AY71" t="str">
        <f>""</f>
        <v/>
      </c>
      <c r="AZ71" t="str">
        <f>""</f>
        <v/>
      </c>
      <c r="BA71" t="str">
        <f>""</f>
        <v/>
      </c>
    </row>
    <row r="72" spans="2:53" x14ac:dyDescent="0.2">
      <c r="B72" t="str">
        <f>""</f>
        <v/>
      </c>
      <c r="C72" t="str">
        <f>""</f>
        <v/>
      </c>
      <c r="D72" t="str">
        <f>""</f>
        <v/>
      </c>
      <c r="E72" t="str">
        <f>""</f>
        <v/>
      </c>
      <c r="F72" t="str">
        <f>""</f>
        <v/>
      </c>
      <c r="G72" t="str">
        <f>""</f>
        <v/>
      </c>
      <c r="H72" t="str">
        <f>""</f>
        <v/>
      </c>
      <c r="I72" t="str">
        <f>""</f>
        <v/>
      </c>
      <c r="J72" t="str">
        <f>""</f>
        <v/>
      </c>
      <c r="K72" t="str">
        <f>""</f>
        <v/>
      </c>
      <c r="L72" t="str">
        <f>""</f>
        <v/>
      </c>
      <c r="M72" t="str">
        <f>""</f>
        <v/>
      </c>
      <c r="N72" t="str">
        <f>""</f>
        <v/>
      </c>
      <c r="O72" t="str">
        <f>""</f>
        <v/>
      </c>
      <c r="P72" t="str">
        <f>""</f>
        <v/>
      </c>
      <c r="Q72" t="str">
        <f>"[0.172]"</f>
        <v>[0.172]</v>
      </c>
      <c r="R72" t="str">
        <f>""</f>
        <v/>
      </c>
      <c r="S72" t="str">
        <f>""</f>
        <v/>
      </c>
      <c r="T72" t="str">
        <f>""</f>
        <v/>
      </c>
      <c r="U72" t="str">
        <f>""</f>
        <v/>
      </c>
      <c r="V72" t="str">
        <f>""</f>
        <v/>
      </c>
      <c r="W72" t="str">
        <f>""</f>
        <v/>
      </c>
      <c r="X72" t="str">
        <f>""</f>
        <v/>
      </c>
      <c r="Y72" t="str">
        <f>""</f>
        <v/>
      </c>
      <c r="Z72" t="str">
        <f>""</f>
        <v/>
      </c>
      <c r="AA72" t="str">
        <f>""</f>
        <v/>
      </c>
      <c r="AB72" t="str">
        <f>""</f>
        <v/>
      </c>
      <c r="AC72" t="str">
        <f>""</f>
        <v/>
      </c>
      <c r="AD72" t="str">
        <f>""</f>
        <v/>
      </c>
      <c r="AE72" t="str">
        <f>""</f>
        <v/>
      </c>
      <c r="AF72" t="str">
        <f>""</f>
        <v/>
      </c>
      <c r="AG72" t="str">
        <f>""</f>
        <v/>
      </c>
      <c r="AH72" t="str">
        <f>""</f>
        <v/>
      </c>
      <c r="AI72" t="str">
        <f>""</f>
        <v/>
      </c>
      <c r="AJ72" t="str">
        <f>""</f>
        <v/>
      </c>
      <c r="AK72" t="str">
        <f>""</f>
        <v/>
      </c>
      <c r="AL72" t="str">
        <f>""</f>
        <v/>
      </c>
      <c r="AM72" t="str">
        <f>""</f>
        <v/>
      </c>
      <c r="AN72" t="str">
        <f>""</f>
        <v/>
      </c>
      <c r="AO72" t="str">
        <f>""</f>
        <v/>
      </c>
      <c r="AP72" t="str">
        <f>""</f>
        <v/>
      </c>
      <c r="AQ72" t="str">
        <f>""</f>
        <v/>
      </c>
      <c r="AR72" t="str">
        <f>""</f>
        <v/>
      </c>
      <c r="AS72" t="str">
        <f>""</f>
        <v/>
      </c>
      <c r="AT72" t="str">
        <f>""</f>
        <v/>
      </c>
      <c r="AU72" t="str">
        <f>""</f>
        <v/>
      </c>
      <c r="AV72" t="str">
        <f>""</f>
        <v/>
      </c>
      <c r="AW72" t="str">
        <f>""</f>
        <v/>
      </c>
      <c r="AX72" t="str">
        <f>""</f>
        <v/>
      </c>
      <c r="AY72" t="str">
        <f>""</f>
        <v/>
      </c>
      <c r="AZ72" t="str">
        <f>""</f>
        <v/>
      </c>
      <c r="BA72" t="str">
        <f>""</f>
        <v/>
      </c>
    </row>
    <row r="73" spans="2:53" x14ac:dyDescent="0.2">
      <c r="B73" t="str">
        <f>"Interaction"</f>
        <v>Interaction</v>
      </c>
      <c r="C73" t="str">
        <f>""</f>
        <v/>
      </c>
      <c r="D73" t="str">
        <f>""</f>
        <v/>
      </c>
      <c r="E73" t="str">
        <f>""</f>
        <v/>
      </c>
      <c r="F73" t="str">
        <f>""</f>
        <v/>
      </c>
      <c r="G73" t="str">
        <f>""</f>
        <v/>
      </c>
      <c r="H73" t="str">
        <f>""</f>
        <v/>
      </c>
      <c r="I73" t="str">
        <f>""</f>
        <v/>
      </c>
      <c r="J73" t="str">
        <f>""</f>
        <v/>
      </c>
      <c r="K73" t="str">
        <f>""</f>
        <v/>
      </c>
      <c r="L73" t="str">
        <f>""</f>
        <v/>
      </c>
      <c r="M73" t="str">
        <f>""</f>
        <v/>
      </c>
      <c r="N73" t="str">
        <f>""</f>
        <v/>
      </c>
      <c r="O73" t="str">
        <f>""</f>
        <v/>
      </c>
      <c r="P73" t="str">
        <f>""</f>
        <v/>
      </c>
      <c r="Q73" t="str">
        <f>"-0.179"</f>
        <v>-0.179</v>
      </c>
      <c r="R73" t="str">
        <f>""</f>
        <v/>
      </c>
      <c r="S73" t="str">
        <f>""</f>
        <v/>
      </c>
      <c r="T73" t="str">
        <f>""</f>
        <v/>
      </c>
      <c r="U73" t="str">
        <f>""</f>
        <v/>
      </c>
      <c r="V73" t="str">
        <f>""</f>
        <v/>
      </c>
      <c r="W73" t="str">
        <f>""</f>
        <v/>
      </c>
      <c r="X73" t="str">
        <f>""</f>
        <v/>
      </c>
      <c r="Y73" t="str">
        <f>""</f>
        <v/>
      </c>
      <c r="Z73" t="str">
        <f>""</f>
        <v/>
      </c>
      <c r="AA73" t="str">
        <f>""</f>
        <v/>
      </c>
      <c r="AB73" t="str">
        <f>""</f>
        <v/>
      </c>
      <c r="AC73" t="str">
        <f>""</f>
        <v/>
      </c>
      <c r="AD73" t="str">
        <f>""</f>
        <v/>
      </c>
      <c r="AE73" t="str">
        <f>""</f>
        <v/>
      </c>
      <c r="AF73" t="str">
        <f>""</f>
        <v/>
      </c>
      <c r="AG73" t="str">
        <f>""</f>
        <v/>
      </c>
      <c r="AH73" t="str">
        <f>""</f>
        <v/>
      </c>
      <c r="AI73" t="str">
        <f>""</f>
        <v/>
      </c>
      <c r="AJ73" t="str">
        <f>""</f>
        <v/>
      </c>
      <c r="AK73" t="str">
        <f>""</f>
        <v/>
      </c>
      <c r="AL73" t="str">
        <f>""</f>
        <v/>
      </c>
      <c r="AM73" t="str">
        <f>""</f>
        <v/>
      </c>
      <c r="AN73" t="str">
        <f>""</f>
        <v/>
      </c>
      <c r="AO73" t="str">
        <f>""</f>
        <v/>
      </c>
      <c r="AP73" t="str">
        <f>""</f>
        <v/>
      </c>
      <c r="AQ73" t="str">
        <f>""</f>
        <v/>
      </c>
      <c r="AR73" t="str">
        <f>""</f>
        <v/>
      </c>
      <c r="AS73" t="str">
        <f>""</f>
        <v/>
      </c>
      <c r="AT73" t="str">
        <f>""</f>
        <v/>
      </c>
      <c r="AU73" t="str">
        <f>""</f>
        <v/>
      </c>
      <c r="AV73" t="str">
        <f>""</f>
        <v/>
      </c>
      <c r="AW73" t="str">
        <f>""</f>
        <v/>
      </c>
      <c r="AX73" t="str">
        <f>""</f>
        <v/>
      </c>
      <c r="AY73" t="str">
        <f>""</f>
        <v/>
      </c>
      <c r="AZ73" t="str">
        <f>""</f>
        <v/>
      </c>
      <c r="BA73" t="str">
        <f>""</f>
        <v/>
      </c>
    </row>
    <row r="74" spans="2:53" x14ac:dyDescent="0.2">
      <c r="B74" t="str">
        <f>""</f>
        <v/>
      </c>
      <c r="C74" t="str">
        <f>""</f>
        <v/>
      </c>
      <c r="D74" t="str">
        <f>""</f>
        <v/>
      </c>
      <c r="E74" t="str">
        <f>""</f>
        <v/>
      </c>
      <c r="F74" t="str">
        <f>""</f>
        <v/>
      </c>
      <c r="G74" t="str">
        <f>""</f>
        <v/>
      </c>
      <c r="H74" t="str">
        <f>""</f>
        <v/>
      </c>
      <c r="I74" t="str">
        <f>""</f>
        <v/>
      </c>
      <c r="J74" t="str">
        <f>""</f>
        <v/>
      </c>
      <c r="K74" t="str">
        <f>""</f>
        <v/>
      </c>
      <c r="L74" t="str">
        <f>""</f>
        <v/>
      </c>
      <c r="M74" t="str">
        <f>""</f>
        <v/>
      </c>
      <c r="N74" t="str">
        <f>""</f>
        <v/>
      </c>
      <c r="O74" t="str">
        <f>""</f>
        <v/>
      </c>
      <c r="P74" t="str">
        <f>""</f>
        <v/>
      </c>
      <c r="Q74" t="str">
        <f>"[0.270]"</f>
        <v>[0.270]</v>
      </c>
      <c r="R74" t="str">
        <f>""</f>
        <v/>
      </c>
      <c r="S74" t="str">
        <f>""</f>
        <v/>
      </c>
      <c r="T74" t="str">
        <f>""</f>
        <v/>
      </c>
      <c r="U74" t="str">
        <f>""</f>
        <v/>
      </c>
      <c r="V74" t="str">
        <f>""</f>
        <v/>
      </c>
      <c r="W74" t="str">
        <f>""</f>
        <v/>
      </c>
      <c r="X74" t="str">
        <f>""</f>
        <v/>
      </c>
      <c r="Y74" t="str">
        <f>""</f>
        <v/>
      </c>
      <c r="Z74" t="str">
        <f>""</f>
        <v/>
      </c>
      <c r="AA74" t="str">
        <f>""</f>
        <v/>
      </c>
      <c r="AB74" t="str">
        <f>""</f>
        <v/>
      </c>
      <c r="AC74" t="str">
        <f>""</f>
        <v/>
      </c>
      <c r="AD74" t="str">
        <f>""</f>
        <v/>
      </c>
      <c r="AE74" t="str">
        <f>""</f>
        <v/>
      </c>
      <c r="AF74" t="str">
        <f>""</f>
        <v/>
      </c>
      <c r="AG74" t="str">
        <f>""</f>
        <v/>
      </c>
      <c r="AH74" t="str">
        <f>""</f>
        <v/>
      </c>
      <c r="AI74" t="str">
        <f>""</f>
        <v/>
      </c>
      <c r="AJ74" t="str">
        <f>""</f>
        <v/>
      </c>
      <c r="AK74" t="str">
        <f>""</f>
        <v/>
      </c>
      <c r="AL74" t="str">
        <f>""</f>
        <v/>
      </c>
      <c r="AM74" t="str">
        <f>""</f>
        <v/>
      </c>
      <c r="AN74" t="str">
        <f>""</f>
        <v/>
      </c>
      <c r="AO74" t="str">
        <f>""</f>
        <v/>
      </c>
      <c r="AP74" t="str">
        <f>""</f>
        <v/>
      </c>
      <c r="AQ74" t="str">
        <f>""</f>
        <v/>
      </c>
      <c r="AR74" t="str">
        <f>""</f>
        <v/>
      </c>
      <c r="AS74" t="str">
        <f>""</f>
        <v/>
      </c>
      <c r="AT74" t="str">
        <f>""</f>
        <v/>
      </c>
      <c r="AU74" t="str">
        <f>""</f>
        <v/>
      </c>
      <c r="AV74" t="str">
        <f>""</f>
        <v/>
      </c>
      <c r="AW74" t="str">
        <f>""</f>
        <v/>
      </c>
      <c r="AX74" t="str">
        <f>""</f>
        <v/>
      </c>
      <c r="AY74" t="str">
        <f>""</f>
        <v/>
      </c>
      <c r="AZ74" t="str">
        <f>""</f>
        <v/>
      </c>
      <c r="BA74" t="str">
        <f>""</f>
        <v/>
      </c>
    </row>
    <row r="75" spans="2:53" x14ac:dyDescent="0.2">
      <c r="B75" t="str">
        <f>"Theft of money (yes=1) for a household in 1998-07"</f>
        <v>Theft of money (yes=1) for a household in 1998-07</v>
      </c>
      <c r="C75" t="str">
        <f>""</f>
        <v/>
      </c>
      <c r="D75" t="str">
        <f>""</f>
        <v/>
      </c>
      <c r="E75" t="str">
        <f>""</f>
        <v/>
      </c>
      <c r="F75" t="str">
        <f>""</f>
        <v/>
      </c>
      <c r="G75" t="str">
        <f>""</f>
        <v/>
      </c>
      <c r="H75" t="str">
        <f>""</f>
        <v/>
      </c>
      <c r="I75" t="str">
        <f>""</f>
        <v/>
      </c>
      <c r="J75" t="str">
        <f>""</f>
        <v/>
      </c>
      <c r="K75" t="str">
        <f>""</f>
        <v/>
      </c>
      <c r="L75" t="str">
        <f>""</f>
        <v/>
      </c>
      <c r="M75" t="str">
        <f>""</f>
        <v/>
      </c>
      <c r="N75" t="str">
        <f>""</f>
        <v/>
      </c>
      <c r="O75" t="str">
        <f>""</f>
        <v/>
      </c>
      <c r="P75" t="str">
        <f>""</f>
        <v/>
      </c>
      <c r="Q75" t="str">
        <f>""</f>
        <v/>
      </c>
      <c r="R75" t="str">
        <f>"0.040"</f>
        <v>0.040</v>
      </c>
      <c r="S75" t="str">
        <f>"0.016"</f>
        <v>0.016</v>
      </c>
      <c r="T75" t="str">
        <f>"0.025"</f>
        <v>0.025</v>
      </c>
      <c r="U75" t="str">
        <f>""</f>
        <v/>
      </c>
      <c r="V75" t="str">
        <f>""</f>
        <v/>
      </c>
      <c r="W75" t="str">
        <f>""</f>
        <v/>
      </c>
      <c r="X75" t="str">
        <f>""</f>
        <v/>
      </c>
      <c r="Y75" t="str">
        <f>""</f>
        <v/>
      </c>
      <c r="Z75" t="str">
        <f>""</f>
        <v/>
      </c>
      <c r="AA75" t="str">
        <f>""</f>
        <v/>
      </c>
      <c r="AB75" t="str">
        <f>""</f>
        <v/>
      </c>
      <c r="AC75" t="str">
        <f>""</f>
        <v/>
      </c>
      <c r="AD75" t="str">
        <f>""</f>
        <v/>
      </c>
      <c r="AE75" t="str">
        <f>""</f>
        <v/>
      </c>
      <c r="AF75" t="str">
        <f>""</f>
        <v/>
      </c>
      <c r="AG75" t="str">
        <f>""</f>
        <v/>
      </c>
      <c r="AH75" t="str">
        <f>""</f>
        <v/>
      </c>
      <c r="AI75" t="str">
        <f>""</f>
        <v/>
      </c>
      <c r="AJ75" t="str">
        <f>""</f>
        <v/>
      </c>
      <c r="AK75" t="str">
        <f>""</f>
        <v/>
      </c>
      <c r="AL75" t="str">
        <f>""</f>
        <v/>
      </c>
      <c r="AM75" t="str">
        <f>""</f>
        <v/>
      </c>
      <c r="AN75" t="str">
        <f>""</f>
        <v/>
      </c>
      <c r="AO75" t="str">
        <f>""</f>
        <v/>
      </c>
      <c r="AP75" t="str">
        <f>""</f>
        <v/>
      </c>
      <c r="AQ75" t="str">
        <f>""</f>
        <v/>
      </c>
      <c r="AR75" t="str">
        <f>""</f>
        <v/>
      </c>
      <c r="AS75" t="str">
        <f>""</f>
        <v/>
      </c>
      <c r="AT75" t="str">
        <f>""</f>
        <v/>
      </c>
      <c r="AU75" t="str">
        <f>""</f>
        <v/>
      </c>
      <c r="AV75" t="str">
        <f>""</f>
        <v/>
      </c>
      <c r="AW75" t="str">
        <f>""</f>
        <v/>
      </c>
      <c r="AX75" t="str">
        <f>""</f>
        <v/>
      </c>
      <c r="AY75" t="str">
        <f>""</f>
        <v/>
      </c>
      <c r="AZ75" t="str">
        <f>""</f>
        <v/>
      </c>
      <c r="BA75" t="str">
        <f>""</f>
        <v/>
      </c>
    </row>
    <row r="76" spans="2:53" x14ac:dyDescent="0.2">
      <c r="B76" t="str">
        <f>""</f>
        <v/>
      </c>
      <c r="C76" t="str">
        <f>""</f>
        <v/>
      </c>
      <c r="D76" t="str">
        <f>""</f>
        <v/>
      </c>
      <c r="E76" t="str">
        <f>""</f>
        <v/>
      </c>
      <c r="F76" t="str">
        <f>""</f>
        <v/>
      </c>
      <c r="G76" t="str">
        <f>""</f>
        <v/>
      </c>
      <c r="H76" t="str">
        <f>""</f>
        <v/>
      </c>
      <c r="I76" t="str">
        <f>""</f>
        <v/>
      </c>
      <c r="J76" t="str">
        <f>""</f>
        <v/>
      </c>
      <c r="K76" t="str">
        <f>""</f>
        <v/>
      </c>
      <c r="L76" t="str">
        <f>""</f>
        <v/>
      </c>
      <c r="M76" t="str">
        <f>""</f>
        <v/>
      </c>
      <c r="N76" t="str">
        <f>""</f>
        <v/>
      </c>
      <c r="O76" t="str">
        <f>""</f>
        <v/>
      </c>
      <c r="P76" t="str">
        <f>""</f>
        <v/>
      </c>
      <c r="Q76" t="str">
        <f>""</f>
        <v/>
      </c>
      <c r="R76" t="str">
        <f>"[0.075]"</f>
        <v>[0.075]</v>
      </c>
      <c r="S76" t="str">
        <f>"[0.072]"</f>
        <v>[0.072]</v>
      </c>
      <c r="T76" t="str">
        <f>"[0.071]"</f>
        <v>[0.071]</v>
      </c>
      <c r="U76" t="str">
        <f>""</f>
        <v/>
      </c>
      <c r="V76" t="str">
        <f>""</f>
        <v/>
      </c>
      <c r="W76" t="str">
        <f>""</f>
        <v/>
      </c>
      <c r="X76" t="str">
        <f>""</f>
        <v/>
      </c>
      <c r="Y76" t="str">
        <f>""</f>
        <v/>
      </c>
      <c r="Z76" t="str">
        <f>""</f>
        <v/>
      </c>
      <c r="AA76" t="str">
        <f>""</f>
        <v/>
      </c>
      <c r="AB76" t="str">
        <f>""</f>
        <v/>
      </c>
      <c r="AC76" t="str">
        <f>""</f>
        <v/>
      </c>
      <c r="AD76" t="str">
        <f>""</f>
        <v/>
      </c>
      <c r="AE76" t="str">
        <f>""</f>
        <v/>
      </c>
      <c r="AF76" t="str">
        <f>""</f>
        <v/>
      </c>
      <c r="AG76" t="str">
        <f>""</f>
        <v/>
      </c>
      <c r="AH76" t="str">
        <f>""</f>
        <v/>
      </c>
      <c r="AI76" t="str">
        <f>""</f>
        <v/>
      </c>
      <c r="AJ76" t="str">
        <f>""</f>
        <v/>
      </c>
      <c r="AK76" t="str">
        <f>""</f>
        <v/>
      </c>
      <c r="AL76" t="str">
        <f>""</f>
        <v/>
      </c>
      <c r="AM76" t="str">
        <f>""</f>
        <v/>
      </c>
      <c r="AN76" t="str">
        <f>""</f>
        <v/>
      </c>
      <c r="AO76" t="str">
        <f>""</f>
        <v/>
      </c>
      <c r="AP76" t="str">
        <f>""</f>
        <v/>
      </c>
      <c r="AQ76" t="str">
        <f>""</f>
        <v/>
      </c>
      <c r="AR76" t="str">
        <f>""</f>
        <v/>
      </c>
      <c r="AS76" t="str">
        <f>""</f>
        <v/>
      </c>
      <c r="AT76" t="str">
        <f>""</f>
        <v/>
      </c>
      <c r="AU76" t="str">
        <f>""</f>
        <v/>
      </c>
      <c r="AV76" t="str">
        <f>""</f>
        <v/>
      </c>
      <c r="AW76" t="str">
        <f>""</f>
        <v/>
      </c>
      <c r="AX76" t="str">
        <f>""</f>
        <v/>
      </c>
      <c r="AY76" t="str">
        <f>""</f>
        <v/>
      </c>
      <c r="AZ76" t="str">
        <f>""</f>
        <v/>
      </c>
      <c r="BA76" t="str">
        <f>""</f>
        <v/>
      </c>
    </row>
    <row r="77" spans="2:53" x14ac:dyDescent="0.2">
      <c r="B77" t="str">
        <f>"At least 1 adult left the household in a given year (yes=1)"</f>
        <v>At least 1 adult left the household in a given year (yes=1)</v>
      </c>
      <c r="C77" t="str">
        <f>""</f>
        <v/>
      </c>
      <c r="D77" t="str">
        <f>""</f>
        <v/>
      </c>
      <c r="E77" t="str">
        <f>""</f>
        <v/>
      </c>
      <c r="F77" t="str">
        <f>""</f>
        <v/>
      </c>
      <c r="G77" t="str">
        <f>""</f>
        <v/>
      </c>
      <c r="H77" t="str">
        <f>""</f>
        <v/>
      </c>
      <c r="I77" t="str">
        <f>""</f>
        <v/>
      </c>
      <c r="J77" t="str">
        <f>""</f>
        <v/>
      </c>
      <c r="K77" t="str">
        <f>""</f>
        <v/>
      </c>
      <c r="L77" t="str">
        <f>""</f>
        <v/>
      </c>
      <c r="M77" t="str">
        <f>""</f>
        <v/>
      </c>
      <c r="N77" t="str">
        <f>""</f>
        <v/>
      </c>
      <c r="O77" t="str">
        <f>""</f>
        <v/>
      </c>
      <c r="P77" t="str">
        <f>""</f>
        <v/>
      </c>
      <c r="Q77" t="str">
        <f>""</f>
        <v/>
      </c>
      <c r="R77" t="str">
        <f>"-0.065"</f>
        <v>-0.065</v>
      </c>
      <c r="S77" t="str">
        <f>""</f>
        <v/>
      </c>
      <c r="T77" t="str">
        <f>""</f>
        <v/>
      </c>
      <c r="U77" t="str">
        <f>""</f>
        <v/>
      </c>
      <c r="V77" t="str">
        <f>""</f>
        <v/>
      </c>
      <c r="W77" t="str">
        <f>""</f>
        <v/>
      </c>
      <c r="X77" t="str">
        <f>""</f>
        <v/>
      </c>
      <c r="Y77" t="str">
        <f>""</f>
        <v/>
      </c>
      <c r="Z77" t="str">
        <f>""</f>
        <v/>
      </c>
      <c r="AA77" t="str">
        <f>""</f>
        <v/>
      </c>
      <c r="AB77" t="str">
        <f>""</f>
        <v/>
      </c>
      <c r="AC77" t="str">
        <f>""</f>
        <v/>
      </c>
      <c r="AD77" t="str">
        <f>""</f>
        <v/>
      </c>
      <c r="AE77" t="str">
        <f>""</f>
        <v/>
      </c>
      <c r="AF77" t="str">
        <f>""</f>
        <v/>
      </c>
      <c r="AG77" t="str">
        <f>""</f>
        <v/>
      </c>
      <c r="AH77" t="str">
        <f>""</f>
        <v/>
      </c>
      <c r="AI77" t="str">
        <f>""</f>
        <v/>
      </c>
      <c r="AJ77" t="str">
        <f>""</f>
        <v/>
      </c>
      <c r="AK77" t="str">
        <f>""</f>
        <v/>
      </c>
      <c r="AL77" t="str">
        <f>""</f>
        <v/>
      </c>
      <c r="AM77" t="str">
        <f>""</f>
        <v/>
      </c>
      <c r="AN77" t="str">
        <f>""</f>
        <v/>
      </c>
      <c r="AO77" t="str">
        <f>""</f>
        <v/>
      </c>
      <c r="AP77" t="str">
        <f>""</f>
        <v/>
      </c>
      <c r="AQ77" t="str">
        <f>""</f>
        <v/>
      </c>
      <c r="AR77" t="str">
        <f>""</f>
        <v/>
      </c>
      <c r="AS77" t="str">
        <f>""</f>
        <v/>
      </c>
      <c r="AT77" t="str">
        <f>""</f>
        <v/>
      </c>
      <c r="AU77" t="str">
        <f>""</f>
        <v/>
      </c>
      <c r="AV77" t="str">
        <f>""</f>
        <v/>
      </c>
      <c r="AW77" t="str">
        <f>""</f>
        <v/>
      </c>
      <c r="AX77" t="str">
        <f>""</f>
        <v/>
      </c>
      <c r="AY77" t="str">
        <f>""</f>
        <v/>
      </c>
      <c r="AZ77" t="str">
        <f>""</f>
        <v/>
      </c>
      <c r="BA77" t="str">
        <f>""</f>
        <v/>
      </c>
    </row>
    <row r="78" spans="2:53" x14ac:dyDescent="0.2">
      <c r="B78" t="str">
        <f>""</f>
        <v/>
      </c>
      <c r="C78" t="str">
        <f>""</f>
        <v/>
      </c>
      <c r="D78" t="str">
        <f>""</f>
        <v/>
      </c>
      <c r="E78" t="str">
        <f>""</f>
        <v/>
      </c>
      <c r="F78" t="str">
        <f>""</f>
        <v/>
      </c>
      <c r="G78" t="str">
        <f>""</f>
        <v/>
      </c>
      <c r="H78" t="str">
        <f>""</f>
        <v/>
      </c>
      <c r="I78" t="str">
        <f>""</f>
        <v/>
      </c>
      <c r="J78" t="str">
        <f>""</f>
        <v/>
      </c>
      <c r="K78" t="str">
        <f>""</f>
        <v/>
      </c>
      <c r="L78" t="str">
        <f>""</f>
        <v/>
      </c>
      <c r="M78" t="str">
        <f>""</f>
        <v/>
      </c>
      <c r="N78" t="str">
        <f>""</f>
        <v/>
      </c>
      <c r="O78" t="str">
        <f>""</f>
        <v/>
      </c>
      <c r="P78" t="str">
        <f>""</f>
        <v/>
      </c>
      <c r="Q78" t="str">
        <f>""</f>
        <v/>
      </c>
      <c r="R78" t="str">
        <f>"[0.086]"</f>
        <v>[0.086]</v>
      </c>
      <c r="S78" t="str">
        <f>""</f>
        <v/>
      </c>
      <c r="T78" t="str">
        <f>""</f>
        <v/>
      </c>
      <c r="U78" t="str">
        <f>""</f>
        <v/>
      </c>
      <c r="V78" t="str">
        <f>""</f>
        <v/>
      </c>
      <c r="W78" t="str">
        <f>""</f>
        <v/>
      </c>
      <c r="X78" t="str">
        <f>""</f>
        <v/>
      </c>
      <c r="Y78" t="str">
        <f>""</f>
        <v/>
      </c>
      <c r="Z78" t="str">
        <f>""</f>
        <v/>
      </c>
      <c r="AA78" t="str">
        <f>""</f>
        <v/>
      </c>
      <c r="AB78" t="str">
        <f>""</f>
        <v/>
      </c>
      <c r="AC78" t="str">
        <f>""</f>
        <v/>
      </c>
      <c r="AD78" t="str">
        <f>""</f>
        <v/>
      </c>
      <c r="AE78" t="str">
        <f>""</f>
        <v/>
      </c>
      <c r="AF78" t="str">
        <f>""</f>
        <v/>
      </c>
      <c r="AG78" t="str">
        <f>""</f>
        <v/>
      </c>
      <c r="AH78" t="str">
        <f>""</f>
        <v/>
      </c>
      <c r="AI78" t="str">
        <f>""</f>
        <v/>
      </c>
      <c r="AJ78" t="str">
        <f>""</f>
        <v/>
      </c>
      <c r="AK78" t="str">
        <f>""</f>
        <v/>
      </c>
      <c r="AL78" t="str">
        <f>""</f>
        <v/>
      </c>
      <c r="AM78" t="str">
        <f>""</f>
        <v/>
      </c>
      <c r="AN78" t="str">
        <f>""</f>
        <v/>
      </c>
      <c r="AO78" t="str">
        <f>""</f>
        <v/>
      </c>
      <c r="AP78" t="str">
        <f>""</f>
        <v/>
      </c>
      <c r="AQ78" t="str">
        <f>""</f>
        <v/>
      </c>
      <c r="AR78" t="str">
        <f>""</f>
        <v/>
      </c>
      <c r="AS78" t="str">
        <f>""</f>
        <v/>
      </c>
      <c r="AT78" t="str">
        <f>""</f>
        <v/>
      </c>
      <c r="AU78" t="str">
        <f>""</f>
        <v/>
      </c>
      <c r="AV78" t="str">
        <f>""</f>
        <v/>
      </c>
      <c r="AW78" t="str">
        <f>""</f>
        <v/>
      </c>
      <c r="AX78" t="str">
        <f>""</f>
        <v/>
      </c>
      <c r="AY78" t="str">
        <f>""</f>
        <v/>
      </c>
      <c r="AZ78" t="str">
        <f>""</f>
        <v/>
      </c>
      <c r="BA78" t="str">
        <f>""</f>
        <v/>
      </c>
    </row>
    <row r="79" spans="2:53" x14ac:dyDescent="0.2">
      <c r="B79" t="str">
        <f>"Interaction"</f>
        <v>Interaction</v>
      </c>
      <c r="C79" t="str">
        <f>""</f>
        <v/>
      </c>
      <c r="D79" t="str">
        <f>""</f>
        <v/>
      </c>
      <c r="E79" t="str">
        <f>""</f>
        <v/>
      </c>
      <c r="F79" t="str">
        <f>""</f>
        <v/>
      </c>
      <c r="G79" t="str">
        <f>""</f>
        <v/>
      </c>
      <c r="H79" t="str">
        <f>""</f>
        <v/>
      </c>
      <c r="I79" t="str">
        <f>""</f>
        <v/>
      </c>
      <c r="J79" t="str">
        <f>""</f>
        <v/>
      </c>
      <c r="K79" t="str">
        <f>""</f>
        <v/>
      </c>
      <c r="L79" t="str">
        <f>""</f>
        <v/>
      </c>
      <c r="M79" t="str">
        <f>""</f>
        <v/>
      </c>
      <c r="N79" t="str">
        <f>""</f>
        <v/>
      </c>
      <c r="O79" t="str">
        <f>""</f>
        <v/>
      </c>
      <c r="P79" t="str">
        <f>""</f>
        <v/>
      </c>
      <c r="Q79" t="str">
        <f>""</f>
        <v/>
      </c>
      <c r="R79" t="str">
        <f>"-0.051"</f>
        <v>-0.051</v>
      </c>
      <c r="S79" t="str">
        <f>""</f>
        <v/>
      </c>
      <c r="T79" t="str">
        <f>""</f>
        <v/>
      </c>
      <c r="U79" t="str">
        <f>""</f>
        <v/>
      </c>
      <c r="V79" t="str">
        <f>""</f>
        <v/>
      </c>
      <c r="W79" t="str">
        <f>""</f>
        <v/>
      </c>
      <c r="X79" t="str">
        <f>""</f>
        <v/>
      </c>
      <c r="Y79" t="str">
        <f>""</f>
        <v/>
      </c>
      <c r="Z79" t="str">
        <f>""</f>
        <v/>
      </c>
      <c r="AA79" t="str">
        <f>""</f>
        <v/>
      </c>
      <c r="AB79" t="str">
        <f>""</f>
        <v/>
      </c>
      <c r="AC79" t="str">
        <f>""</f>
        <v/>
      </c>
      <c r="AD79" t="str">
        <f>""</f>
        <v/>
      </c>
      <c r="AE79" t="str">
        <f>""</f>
        <v/>
      </c>
      <c r="AF79" t="str">
        <f>""</f>
        <v/>
      </c>
      <c r="AG79" t="str">
        <f>""</f>
        <v/>
      </c>
      <c r="AH79" t="str">
        <f>""</f>
        <v/>
      </c>
      <c r="AI79" t="str">
        <f>""</f>
        <v/>
      </c>
      <c r="AJ79" t="str">
        <f>""</f>
        <v/>
      </c>
      <c r="AK79" t="str">
        <f>""</f>
        <v/>
      </c>
      <c r="AL79" t="str">
        <f>""</f>
        <v/>
      </c>
      <c r="AM79" t="str">
        <f>""</f>
        <v/>
      </c>
      <c r="AN79" t="str">
        <f>""</f>
        <v/>
      </c>
      <c r="AO79" t="str">
        <f>""</f>
        <v/>
      </c>
      <c r="AP79" t="str">
        <f>""</f>
        <v/>
      </c>
      <c r="AQ79" t="str">
        <f>""</f>
        <v/>
      </c>
      <c r="AR79" t="str">
        <f>""</f>
        <v/>
      </c>
      <c r="AS79" t="str">
        <f>""</f>
        <v/>
      </c>
      <c r="AT79" t="str">
        <f>""</f>
        <v/>
      </c>
      <c r="AU79" t="str">
        <f>""</f>
        <v/>
      </c>
      <c r="AV79" t="str">
        <f>""</f>
        <v/>
      </c>
      <c r="AW79" t="str">
        <f>""</f>
        <v/>
      </c>
      <c r="AX79" t="str">
        <f>""</f>
        <v/>
      </c>
      <c r="AY79" t="str">
        <f>""</f>
        <v/>
      </c>
      <c r="AZ79" t="str">
        <f>""</f>
        <v/>
      </c>
      <c r="BA79" t="str">
        <f>""</f>
        <v/>
      </c>
    </row>
    <row r="80" spans="2:53" x14ac:dyDescent="0.2">
      <c r="B80" t="str">
        <f>""</f>
        <v/>
      </c>
      <c r="C80" t="str">
        <f>""</f>
        <v/>
      </c>
      <c r="D80" t="str">
        <f>""</f>
        <v/>
      </c>
      <c r="E80" t="str">
        <f>""</f>
        <v/>
      </c>
      <c r="F80" t="str">
        <f>""</f>
        <v/>
      </c>
      <c r="G80" t="str">
        <f>""</f>
        <v/>
      </c>
      <c r="H80" t="str">
        <f>""</f>
        <v/>
      </c>
      <c r="I80" t="str">
        <f>""</f>
        <v/>
      </c>
      <c r="J80" t="str">
        <f>""</f>
        <v/>
      </c>
      <c r="K80" t="str">
        <f>""</f>
        <v/>
      </c>
      <c r="L80" t="str">
        <f>""</f>
        <v/>
      </c>
      <c r="M80" t="str">
        <f>""</f>
        <v/>
      </c>
      <c r="N80" t="str">
        <f>""</f>
        <v/>
      </c>
      <c r="O80" t="str">
        <f>""</f>
        <v/>
      </c>
      <c r="P80" t="str">
        <f>""</f>
        <v/>
      </c>
      <c r="Q80" t="str">
        <f>""</f>
        <v/>
      </c>
      <c r="R80" t="str">
        <f>"[0.153]"</f>
        <v>[0.153]</v>
      </c>
      <c r="S80" t="str">
        <f>""</f>
        <v/>
      </c>
      <c r="T80" t="str">
        <f>""</f>
        <v/>
      </c>
      <c r="U80" t="str">
        <f>""</f>
        <v/>
      </c>
      <c r="V80" t="str">
        <f>""</f>
        <v/>
      </c>
      <c r="W80" t="str">
        <f>""</f>
        <v/>
      </c>
      <c r="X80" t="str">
        <f>""</f>
        <v/>
      </c>
      <c r="Y80" t="str">
        <f>""</f>
        <v/>
      </c>
      <c r="Z80" t="str">
        <f>""</f>
        <v/>
      </c>
      <c r="AA80" t="str">
        <f>""</f>
        <v/>
      </c>
      <c r="AB80" t="str">
        <f>""</f>
        <v/>
      </c>
      <c r="AC80" t="str">
        <f>""</f>
        <v/>
      </c>
      <c r="AD80" t="str">
        <f>""</f>
        <v/>
      </c>
      <c r="AE80" t="str">
        <f>""</f>
        <v/>
      </c>
      <c r="AF80" t="str">
        <f>""</f>
        <v/>
      </c>
      <c r="AG80" t="str">
        <f>""</f>
        <v/>
      </c>
      <c r="AH80" t="str">
        <f>""</f>
        <v/>
      </c>
      <c r="AI80" t="str">
        <f>""</f>
        <v/>
      </c>
      <c r="AJ80" t="str">
        <f>""</f>
        <v/>
      </c>
      <c r="AK80" t="str">
        <f>""</f>
        <v/>
      </c>
      <c r="AL80" t="str">
        <f>""</f>
        <v/>
      </c>
      <c r="AM80" t="str">
        <f>""</f>
        <v/>
      </c>
      <c r="AN80" t="str">
        <f>""</f>
        <v/>
      </c>
      <c r="AO80" t="str">
        <f>""</f>
        <v/>
      </c>
      <c r="AP80" t="str">
        <f>""</f>
        <v/>
      </c>
      <c r="AQ80" t="str">
        <f>""</f>
        <v/>
      </c>
      <c r="AR80" t="str">
        <f>""</f>
        <v/>
      </c>
      <c r="AS80" t="str">
        <f>""</f>
        <v/>
      </c>
      <c r="AT80" t="str">
        <f>""</f>
        <v/>
      </c>
      <c r="AU80" t="str">
        <f>""</f>
        <v/>
      </c>
      <c r="AV80" t="str">
        <f>""</f>
        <v/>
      </c>
      <c r="AW80" t="str">
        <f>""</f>
        <v/>
      </c>
      <c r="AX80" t="str">
        <f>""</f>
        <v/>
      </c>
      <c r="AY80" t="str">
        <f>""</f>
        <v/>
      </c>
      <c r="AZ80" t="str">
        <f>""</f>
        <v/>
      </c>
      <c r="BA80" t="str">
        <f>""</f>
        <v/>
      </c>
    </row>
    <row r="81" spans="2:53" x14ac:dyDescent="0.2">
      <c r="B81" t="str">
        <f>"Number of adults who left household 1998-2007"</f>
        <v>Number of adults who left household 1998-2007</v>
      </c>
      <c r="C81" t="str">
        <f>""</f>
        <v/>
      </c>
      <c r="D81" t="str">
        <f>""</f>
        <v/>
      </c>
      <c r="E81" t="str">
        <f>""</f>
        <v/>
      </c>
      <c r="F81" t="str">
        <f>""</f>
        <v/>
      </c>
      <c r="G81" t="str">
        <f>""</f>
        <v/>
      </c>
      <c r="H81" t="str">
        <f>""</f>
        <v/>
      </c>
      <c r="I81" t="str">
        <f>""</f>
        <v/>
      </c>
      <c r="J81" t="str">
        <f>""</f>
        <v/>
      </c>
      <c r="K81" t="str">
        <f>""</f>
        <v/>
      </c>
      <c r="L81" t="str">
        <f>""</f>
        <v/>
      </c>
      <c r="M81" t="str">
        <f>""</f>
        <v/>
      </c>
      <c r="N81" t="str">
        <f>""</f>
        <v/>
      </c>
      <c r="O81" t="str">
        <f>""</f>
        <v/>
      </c>
      <c r="P81" t="str">
        <f>""</f>
        <v/>
      </c>
      <c r="Q81" t="str">
        <f>""</f>
        <v/>
      </c>
      <c r="R81" t="str">
        <f>""</f>
        <v/>
      </c>
      <c r="S81" t="str">
        <f>"-0.068"</f>
        <v>-0.068</v>
      </c>
      <c r="T81" t="str">
        <f>""</f>
        <v/>
      </c>
      <c r="U81" t="str">
        <f>""</f>
        <v/>
      </c>
      <c r="V81" t="str">
        <f>""</f>
        <v/>
      </c>
      <c r="W81" t="str">
        <f>""</f>
        <v/>
      </c>
      <c r="X81" t="str">
        <f>""</f>
        <v/>
      </c>
      <c r="Y81" t="str">
        <f>""</f>
        <v/>
      </c>
      <c r="Z81" t="str">
        <f>""</f>
        <v/>
      </c>
      <c r="AA81" t="str">
        <f>""</f>
        <v/>
      </c>
      <c r="AB81" t="str">
        <f>""</f>
        <v/>
      </c>
      <c r="AC81" t="str">
        <f>""</f>
        <v/>
      </c>
      <c r="AD81" t="str">
        <f>""</f>
        <v/>
      </c>
      <c r="AE81" t="str">
        <f>""</f>
        <v/>
      </c>
      <c r="AF81" t="str">
        <f>""</f>
        <v/>
      </c>
      <c r="AG81" t="str">
        <f>""</f>
        <v/>
      </c>
      <c r="AH81" t="str">
        <f>""</f>
        <v/>
      </c>
      <c r="AI81" t="str">
        <f>""</f>
        <v/>
      </c>
      <c r="AJ81" t="str">
        <f>""</f>
        <v/>
      </c>
      <c r="AK81" t="str">
        <f>""</f>
        <v/>
      </c>
      <c r="AL81" t="str">
        <f>""</f>
        <v/>
      </c>
      <c r="AM81" t="str">
        <f>""</f>
        <v/>
      </c>
      <c r="AN81" t="str">
        <f>""</f>
        <v/>
      </c>
      <c r="AO81" t="str">
        <f>""</f>
        <v/>
      </c>
      <c r="AP81" t="str">
        <f>""</f>
        <v/>
      </c>
      <c r="AQ81" t="str">
        <f>""</f>
        <v/>
      </c>
      <c r="AR81" t="str">
        <f>""</f>
        <v/>
      </c>
      <c r="AS81" t="str">
        <f>""</f>
        <v/>
      </c>
      <c r="AT81" t="str">
        <f>""</f>
        <v/>
      </c>
      <c r="AU81" t="str">
        <f>""</f>
        <v/>
      </c>
      <c r="AV81" t="str">
        <f>""</f>
        <v/>
      </c>
      <c r="AW81" t="str">
        <f>""</f>
        <v/>
      </c>
      <c r="AX81" t="str">
        <f>""</f>
        <v/>
      </c>
      <c r="AY81" t="str">
        <f>""</f>
        <v/>
      </c>
      <c r="AZ81" t="str">
        <f>""</f>
        <v/>
      </c>
      <c r="BA81" t="str">
        <f>""</f>
        <v/>
      </c>
    </row>
    <row r="82" spans="2:53" x14ac:dyDescent="0.2">
      <c r="B82" t="str">
        <f>""</f>
        <v/>
      </c>
      <c r="C82" t="str">
        <f>""</f>
        <v/>
      </c>
      <c r="D82" t="str">
        <f>""</f>
        <v/>
      </c>
      <c r="E82" t="str">
        <f>""</f>
        <v/>
      </c>
      <c r="F82" t="str">
        <f>""</f>
        <v/>
      </c>
      <c r="G82" t="str">
        <f>""</f>
        <v/>
      </c>
      <c r="H82" t="str">
        <f>""</f>
        <v/>
      </c>
      <c r="I82" t="str">
        <f>""</f>
        <v/>
      </c>
      <c r="J82" t="str">
        <f>""</f>
        <v/>
      </c>
      <c r="K82" t="str">
        <f>""</f>
        <v/>
      </c>
      <c r="L82" t="str">
        <f>""</f>
        <v/>
      </c>
      <c r="M82" t="str">
        <f>""</f>
        <v/>
      </c>
      <c r="N82" t="str">
        <f>""</f>
        <v/>
      </c>
      <c r="O82" t="str">
        <f>""</f>
        <v/>
      </c>
      <c r="P82" t="str">
        <f>""</f>
        <v/>
      </c>
      <c r="Q82" t="str">
        <f>""</f>
        <v/>
      </c>
      <c r="R82" t="str">
        <f>""</f>
        <v/>
      </c>
      <c r="S82" t="str">
        <f>"[0.056]"</f>
        <v>[0.056]</v>
      </c>
      <c r="T82" t="str">
        <f>""</f>
        <v/>
      </c>
      <c r="U82" t="str">
        <f>""</f>
        <v/>
      </c>
      <c r="V82" t="str">
        <f>""</f>
        <v/>
      </c>
      <c r="W82" t="str">
        <f>""</f>
        <v/>
      </c>
      <c r="X82" t="str">
        <f>""</f>
        <v/>
      </c>
      <c r="Y82" t="str">
        <f>""</f>
        <v/>
      </c>
      <c r="Z82" t="str">
        <f>""</f>
        <v/>
      </c>
      <c r="AA82" t="str">
        <f>""</f>
        <v/>
      </c>
      <c r="AB82" t="str">
        <f>""</f>
        <v/>
      </c>
      <c r="AC82" t="str">
        <f>""</f>
        <v/>
      </c>
      <c r="AD82" t="str">
        <f>""</f>
        <v/>
      </c>
      <c r="AE82" t="str">
        <f>""</f>
        <v/>
      </c>
      <c r="AF82" t="str">
        <f>""</f>
        <v/>
      </c>
      <c r="AG82" t="str">
        <f>""</f>
        <v/>
      </c>
      <c r="AH82" t="str">
        <f>""</f>
        <v/>
      </c>
      <c r="AI82" t="str">
        <f>""</f>
        <v/>
      </c>
      <c r="AJ82" t="str">
        <f>""</f>
        <v/>
      </c>
      <c r="AK82" t="str">
        <f>""</f>
        <v/>
      </c>
      <c r="AL82" t="str">
        <f>""</f>
        <v/>
      </c>
      <c r="AM82" t="str">
        <f>""</f>
        <v/>
      </c>
      <c r="AN82" t="str">
        <f>""</f>
        <v/>
      </c>
      <c r="AO82" t="str">
        <f>""</f>
        <v/>
      </c>
      <c r="AP82" t="str">
        <f>""</f>
        <v/>
      </c>
      <c r="AQ82" t="str">
        <f>""</f>
        <v/>
      </c>
      <c r="AR82" t="str">
        <f>""</f>
        <v/>
      </c>
      <c r="AS82" t="str">
        <f>""</f>
        <v/>
      </c>
      <c r="AT82" t="str">
        <f>""</f>
        <v/>
      </c>
      <c r="AU82" t="str">
        <f>""</f>
        <v/>
      </c>
      <c r="AV82" t="str">
        <f>""</f>
        <v/>
      </c>
      <c r="AW82" t="str">
        <f>""</f>
        <v/>
      </c>
      <c r="AX82" t="str">
        <f>""</f>
        <v/>
      </c>
      <c r="AY82" t="str">
        <f>""</f>
        <v/>
      </c>
      <c r="AZ82" t="str">
        <f>""</f>
        <v/>
      </c>
      <c r="BA82" t="str">
        <f>""</f>
        <v/>
      </c>
    </row>
    <row r="83" spans="2:53" x14ac:dyDescent="0.2">
      <c r="B83" t="str">
        <f>"Interaction"</f>
        <v>Interaction</v>
      </c>
      <c r="C83" t="str">
        <f>""</f>
        <v/>
      </c>
      <c r="D83" t="str">
        <f>""</f>
        <v/>
      </c>
      <c r="E83" t="str">
        <f>""</f>
        <v/>
      </c>
      <c r="F83" t="str">
        <f>""</f>
        <v/>
      </c>
      <c r="G83" t="str">
        <f>""</f>
        <v/>
      </c>
      <c r="H83" t="str">
        <f>""</f>
        <v/>
      </c>
      <c r="I83" t="str">
        <f>""</f>
        <v/>
      </c>
      <c r="J83" t="str">
        <f>""</f>
        <v/>
      </c>
      <c r="K83" t="str">
        <f>""</f>
        <v/>
      </c>
      <c r="L83" t="str">
        <f>""</f>
        <v/>
      </c>
      <c r="M83" t="str">
        <f>""</f>
        <v/>
      </c>
      <c r="N83" t="str">
        <f>""</f>
        <v/>
      </c>
      <c r="O83" t="str">
        <f>""</f>
        <v/>
      </c>
      <c r="P83" t="str">
        <f>""</f>
        <v/>
      </c>
      <c r="Q83" t="str">
        <f>""</f>
        <v/>
      </c>
      <c r="R83" t="str">
        <f>""</f>
        <v/>
      </c>
      <c r="S83" t="str">
        <f>"0.038"</f>
        <v>0.038</v>
      </c>
      <c r="T83" t="str">
        <f>""</f>
        <v/>
      </c>
      <c r="U83" t="str">
        <f>""</f>
        <v/>
      </c>
      <c r="V83" t="str">
        <f>""</f>
        <v/>
      </c>
      <c r="W83" t="str">
        <f>""</f>
        <v/>
      </c>
      <c r="X83" t="str">
        <f>""</f>
        <v/>
      </c>
      <c r="Y83" t="str">
        <f>""</f>
        <v/>
      </c>
      <c r="Z83" t="str">
        <f>""</f>
        <v/>
      </c>
      <c r="AA83" t="str">
        <f>""</f>
        <v/>
      </c>
      <c r="AB83" t="str">
        <f>""</f>
        <v/>
      </c>
      <c r="AC83" t="str">
        <f>""</f>
        <v/>
      </c>
      <c r="AD83" t="str">
        <f>""</f>
        <v/>
      </c>
      <c r="AE83" t="str">
        <f>""</f>
        <v/>
      </c>
      <c r="AF83" t="str">
        <f>""</f>
        <v/>
      </c>
      <c r="AG83" t="str">
        <f>""</f>
        <v/>
      </c>
      <c r="AH83" t="str">
        <f>""</f>
        <v/>
      </c>
      <c r="AI83" t="str">
        <f>""</f>
        <v/>
      </c>
      <c r="AJ83" t="str">
        <f>""</f>
        <v/>
      </c>
      <c r="AK83" t="str">
        <f>""</f>
        <v/>
      </c>
      <c r="AL83" t="str">
        <f>""</f>
        <v/>
      </c>
      <c r="AM83" t="str">
        <f>""</f>
        <v/>
      </c>
      <c r="AN83" t="str">
        <f>""</f>
        <v/>
      </c>
      <c r="AO83" t="str">
        <f>""</f>
        <v/>
      </c>
      <c r="AP83" t="str">
        <f>""</f>
        <v/>
      </c>
      <c r="AQ83" t="str">
        <f>""</f>
        <v/>
      </c>
      <c r="AR83" t="str">
        <f>""</f>
        <v/>
      </c>
      <c r="AS83" t="str">
        <f>""</f>
        <v/>
      </c>
      <c r="AT83" t="str">
        <f>""</f>
        <v/>
      </c>
      <c r="AU83" t="str">
        <f>""</f>
        <v/>
      </c>
      <c r="AV83" t="str">
        <f>""</f>
        <v/>
      </c>
      <c r="AW83" t="str">
        <f>""</f>
        <v/>
      </c>
      <c r="AX83" t="str">
        <f>""</f>
        <v/>
      </c>
      <c r="AY83" t="str">
        <f>""</f>
        <v/>
      </c>
      <c r="AZ83" t="str">
        <f>""</f>
        <v/>
      </c>
      <c r="BA83" t="str">
        <f>""</f>
        <v/>
      </c>
    </row>
    <row r="84" spans="2:53" x14ac:dyDescent="0.2">
      <c r="B84" t="str">
        <f>""</f>
        <v/>
      </c>
      <c r="C84" t="str">
        <f>""</f>
        <v/>
      </c>
      <c r="D84" t="str">
        <f>""</f>
        <v/>
      </c>
      <c r="E84" t="str">
        <f>""</f>
        <v/>
      </c>
      <c r="F84" t="str">
        <f>""</f>
        <v/>
      </c>
      <c r="G84" t="str">
        <f>""</f>
        <v/>
      </c>
      <c r="H84" t="str">
        <f>""</f>
        <v/>
      </c>
      <c r="I84" t="str">
        <f>""</f>
        <v/>
      </c>
      <c r="J84" t="str">
        <f>""</f>
        <v/>
      </c>
      <c r="K84" t="str">
        <f>""</f>
        <v/>
      </c>
      <c r="L84" t="str">
        <f>""</f>
        <v/>
      </c>
      <c r="M84" t="str">
        <f>""</f>
        <v/>
      </c>
      <c r="N84" t="str">
        <f>""</f>
        <v/>
      </c>
      <c r="O84" t="str">
        <f>""</f>
        <v/>
      </c>
      <c r="P84" t="str">
        <f>""</f>
        <v/>
      </c>
      <c r="Q84" t="str">
        <f>""</f>
        <v/>
      </c>
      <c r="R84" t="str">
        <f>""</f>
        <v/>
      </c>
      <c r="S84" t="str">
        <f>"[0.120]"</f>
        <v>[0.120]</v>
      </c>
      <c r="T84" t="str">
        <f>""</f>
        <v/>
      </c>
      <c r="U84" t="str">
        <f>""</f>
        <v/>
      </c>
      <c r="V84" t="str">
        <f>""</f>
        <v/>
      </c>
      <c r="W84" t="str">
        <f>""</f>
        <v/>
      </c>
      <c r="X84" t="str">
        <f>""</f>
        <v/>
      </c>
      <c r="Y84" t="str">
        <f>""</f>
        <v/>
      </c>
      <c r="Z84" t="str">
        <f>""</f>
        <v/>
      </c>
      <c r="AA84" t="str">
        <f>""</f>
        <v/>
      </c>
      <c r="AB84" t="str">
        <f>""</f>
        <v/>
      </c>
      <c r="AC84" t="str">
        <f>""</f>
        <v/>
      </c>
      <c r="AD84" t="str">
        <f>""</f>
        <v/>
      </c>
      <c r="AE84" t="str">
        <f>""</f>
        <v/>
      </c>
      <c r="AF84" t="str">
        <f>""</f>
        <v/>
      </c>
      <c r="AG84" t="str">
        <f>""</f>
        <v/>
      </c>
      <c r="AH84" t="str">
        <f>""</f>
        <v/>
      </c>
      <c r="AI84" t="str">
        <f>""</f>
        <v/>
      </c>
      <c r="AJ84" t="str">
        <f>""</f>
        <v/>
      </c>
      <c r="AK84" t="str">
        <f>""</f>
        <v/>
      </c>
      <c r="AL84" t="str">
        <f>""</f>
        <v/>
      </c>
      <c r="AM84" t="str">
        <f>""</f>
        <v/>
      </c>
      <c r="AN84" t="str">
        <f>""</f>
        <v/>
      </c>
      <c r="AO84" t="str">
        <f>""</f>
        <v/>
      </c>
      <c r="AP84" t="str">
        <f>""</f>
        <v/>
      </c>
      <c r="AQ84" t="str">
        <f>""</f>
        <v/>
      </c>
      <c r="AR84" t="str">
        <f>""</f>
        <v/>
      </c>
      <c r="AS84" t="str">
        <f>""</f>
        <v/>
      </c>
      <c r="AT84" t="str">
        <f>""</f>
        <v/>
      </c>
      <c r="AU84" t="str">
        <f>""</f>
        <v/>
      </c>
      <c r="AV84" t="str">
        <f>""</f>
        <v/>
      </c>
      <c r="AW84" t="str">
        <f>""</f>
        <v/>
      </c>
      <c r="AX84" t="str">
        <f>""</f>
        <v/>
      </c>
      <c r="AY84" t="str">
        <f>""</f>
        <v/>
      </c>
      <c r="AZ84" t="str">
        <f>""</f>
        <v/>
      </c>
      <c r="BA84" t="str">
        <f>""</f>
        <v/>
      </c>
    </row>
    <row r="85" spans="2:53" x14ac:dyDescent="0.2">
      <c r="B85" t="str">
        <f>"Share of adults  who left household 1998-2007"</f>
        <v>Share of adults  who left household 1998-2007</v>
      </c>
      <c r="C85" t="str">
        <f>""</f>
        <v/>
      </c>
      <c r="D85" t="str">
        <f>""</f>
        <v/>
      </c>
      <c r="E85" t="str">
        <f>""</f>
        <v/>
      </c>
      <c r="F85" t="str">
        <f>""</f>
        <v/>
      </c>
      <c r="G85" t="str">
        <f>""</f>
        <v/>
      </c>
      <c r="H85" t="str">
        <f>""</f>
        <v/>
      </c>
      <c r="I85" t="str">
        <f>""</f>
        <v/>
      </c>
      <c r="J85" t="str">
        <f>""</f>
        <v/>
      </c>
      <c r="K85" t="str">
        <f>""</f>
        <v/>
      </c>
      <c r="L85" t="str">
        <f>""</f>
        <v/>
      </c>
      <c r="M85" t="str">
        <f>""</f>
        <v/>
      </c>
      <c r="N85" t="str">
        <f>""</f>
        <v/>
      </c>
      <c r="O85" t="str">
        <f>""</f>
        <v/>
      </c>
      <c r="P85" t="str">
        <f>""</f>
        <v/>
      </c>
      <c r="Q85" t="str">
        <f>""</f>
        <v/>
      </c>
      <c r="R85" t="str">
        <f>""</f>
        <v/>
      </c>
      <c r="S85" t="str">
        <f>""</f>
        <v/>
      </c>
      <c r="T85" t="str">
        <f>"-0.142"</f>
        <v>-0.142</v>
      </c>
      <c r="U85" t="str">
        <f>""</f>
        <v/>
      </c>
      <c r="V85" t="str">
        <f>""</f>
        <v/>
      </c>
      <c r="W85" t="str">
        <f>""</f>
        <v/>
      </c>
      <c r="X85" t="str">
        <f>""</f>
        <v/>
      </c>
      <c r="Y85" t="str">
        <f>""</f>
        <v/>
      </c>
      <c r="Z85" t="str">
        <f>""</f>
        <v/>
      </c>
      <c r="AA85" t="str">
        <f>""</f>
        <v/>
      </c>
      <c r="AB85" t="str">
        <f>""</f>
        <v/>
      </c>
      <c r="AC85" t="str">
        <f>""</f>
        <v/>
      </c>
      <c r="AD85" t="str">
        <f>""</f>
        <v/>
      </c>
      <c r="AE85" t="str">
        <f>""</f>
        <v/>
      </c>
      <c r="AF85" t="str">
        <f>""</f>
        <v/>
      </c>
      <c r="AG85" t="str">
        <f>""</f>
        <v/>
      </c>
      <c r="AH85" t="str">
        <f>""</f>
        <v/>
      </c>
      <c r="AI85" t="str">
        <f>""</f>
        <v/>
      </c>
      <c r="AJ85" t="str">
        <f>""</f>
        <v/>
      </c>
      <c r="AK85" t="str">
        <f>""</f>
        <v/>
      </c>
      <c r="AL85" t="str">
        <f>""</f>
        <v/>
      </c>
      <c r="AM85" t="str">
        <f>""</f>
        <v/>
      </c>
      <c r="AN85" t="str">
        <f>""</f>
        <v/>
      </c>
      <c r="AO85" t="str">
        <f>""</f>
        <v/>
      </c>
      <c r="AP85" t="str">
        <f>""</f>
        <v/>
      </c>
      <c r="AQ85" t="str">
        <f>""</f>
        <v/>
      </c>
      <c r="AR85" t="str">
        <f>""</f>
        <v/>
      </c>
      <c r="AS85" t="str">
        <f>""</f>
        <v/>
      </c>
      <c r="AT85" t="str">
        <f>""</f>
        <v/>
      </c>
      <c r="AU85" t="str">
        <f>""</f>
        <v/>
      </c>
      <c r="AV85" t="str">
        <f>""</f>
        <v/>
      </c>
      <c r="AW85" t="str">
        <f>""</f>
        <v/>
      </c>
      <c r="AX85" t="str">
        <f>""</f>
        <v/>
      </c>
      <c r="AY85" t="str">
        <f>""</f>
        <v/>
      </c>
      <c r="AZ85" t="str">
        <f>""</f>
        <v/>
      </c>
      <c r="BA85" t="str">
        <f>""</f>
        <v/>
      </c>
    </row>
    <row r="86" spans="2:53" x14ac:dyDescent="0.2">
      <c r="B86" t="str">
        <f>""</f>
        <v/>
      </c>
      <c r="C86" t="str">
        <f>""</f>
        <v/>
      </c>
      <c r="D86" t="str">
        <f>""</f>
        <v/>
      </c>
      <c r="E86" t="str">
        <f>""</f>
        <v/>
      </c>
      <c r="F86" t="str">
        <f>""</f>
        <v/>
      </c>
      <c r="G86" t="str">
        <f>""</f>
        <v/>
      </c>
      <c r="H86" t="str">
        <f>""</f>
        <v/>
      </c>
      <c r="I86" t="str">
        <f>""</f>
        <v/>
      </c>
      <c r="J86" t="str">
        <f>""</f>
        <v/>
      </c>
      <c r="K86" t="str">
        <f>""</f>
        <v/>
      </c>
      <c r="L86" t="str">
        <f>""</f>
        <v/>
      </c>
      <c r="M86" t="str">
        <f>""</f>
        <v/>
      </c>
      <c r="N86" t="str">
        <f>""</f>
        <v/>
      </c>
      <c r="O86" t="str">
        <f>""</f>
        <v/>
      </c>
      <c r="P86" t="str">
        <f>""</f>
        <v/>
      </c>
      <c r="Q86" t="str">
        <f>""</f>
        <v/>
      </c>
      <c r="R86" t="str">
        <f>""</f>
        <v/>
      </c>
      <c r="S86" t="str">
        <f>""</f>
        <v/>
      </c>
      <c r="T86" t="str">
        <f>"[0.166]"</f>
        <v>[0.166]</v>
      </c>
      <c r="U86" t="str">
        <f>""</f>
        <v/>
      </c>
      <c r="V86" t="str">
        <f>""</f>
        <v/>
      </c>
      <c r="W86" t="str">
        <f>""</f>
        <v/>
      </c>
      <c r="X86" t="str">
        <f>""</f>
        <v/>
      </c>
      <c r="Y86" t="str">
        <f>""</f>
        <v/>
      </c>
      <c r="Z86" t="str">
        <f>""</f>
        <v/>
      </c>
      <c r="AA86" t="str">
        <f>""</f>
        <v/>
      </c>
      <c r="AB86" t="str">
        <f>""</f>
        <v/>
      </c>
      <c r="AC86" t="str">
        <f>""</f>
        <v/>
      </c>
      <c r="AD86" t="str">
        <f>""</f>
        <v/>
      </c>
      <c r="AE86" t="str">
        <f>""</f>
        <v/>
      </c>
      <c r="AF86" t="str">
        <f>""</f>
        <v/>
      </c>
      <c r="AG86" t="str">
        <f>""</f>
        <v/>
      </c>
      <c r="AH86" t="str">
        <f>""</f>
        <v/>
      </c>
      <c r="AI86" t="str">
        <f>""</f>
        <v/>
      </c>
      <c r="AJ86" t="str">
        <f>""</f>
        <v/>
      </c>
      <c r="AK86" t="str">
        <f>""</f>
        <v/>
      </c>
      <c r="AL86" t="str">
        <f>""</f>
        <v/>
      </c>
      <c r="AM86" t="str">
        <f>""</f>
        <v/>
      </c>
      <c r="AN86" t="str">
        <f>""</f>
        <v/>
      </c>
      <c r="AO86" t="str">
        <f>""</f>
        <v/>
      </c>
      <c r="AP86" t="str">
        <f>""</f>
        <v/>
      </c>
      <c r="AQ86" t="str">
        <f>""</f>
        <v/>
      </c>
      <c r="AR86" t="str">
        <f>""</f>
        <v/>
      </c>
      <c r="AS86" t="str">
        <f>""</f>
        <v/>
      </c>
      <c r="AT86" t="str">
        <f>""</f>
        <v/>
      </c>
      <c r="AU86" t="str">
        <f>""</f>
        <v/>
      </c>
      <c r="AV86" t="str">
        <f>""</f>
        <v/>
      </c>
      <c r="AW86" t="str">
        <f>""</f>
        <v/>
      </c>
      <c r="AX86" t="str">
        <f>""</f>
        <v/>
      </c>
      <c r="AY86" t="str">
        <f>""</f>
        <v/>
      </c>
      <c r="AZ86" t="str">
        <f>""</f>
        <v/>
      </c>
      <c r="BA86" t="str">
        <f>""</f>
        <v/>
      </c>
    </row>
    <row r="87" spans="2:53" x14ac:dyDescent="0.2">
      <c r="B87" t="str">
        <f>"Interaction"</f>
        <v>Interaction</v>
      </c>
      <c r="C87" t="str">
        <f>""</f>
        <v/>
      </c>
      <c r="D87" t="str">
        <f>""</f>
        <v/>
      </c>
      <c r="E87" t="str">
        <f>""</f>
        <v/>
      </c>
      <c r="F87" t="str">
        <f>""</f>
        <v/>
      </c>
      <c r="G87" t="str">
        <f>""</f>
        <v/>
      </c>
      <c r="H87" t="str">
        <f>""</f>
        <v/>
      </c>
      <c r="I87" t="str">
        <f>""</f>
        <v/>
      </c>
      <c r="J87" t="str">
        <f>""</f>
        <v/>
      </c>
      <c r="K87" t="str">
        <f>""</f>
        <v/>
      </c>
      <c r="L87" t="str">
        <f>""</f>
        <v/>
      </c>
      <c r="M87" t="str">
        <f>""</f>
        <v/>
      </c>
      <c r="N87" t="str">
        <f>""</f>
        <v/>
      </c>
      <c r="O87" t="str">
        <f>""</f>
        <v/>
      </c>
      <c r="P87" t="str">
        <f>""</f>
        <v/>
      </c>
      <c r="Q87" t="str">
        <f>""</f>
        <v/>
      </c>
      <c r="R87" t="str">
        <f>""</f>
        <v/>
      </c>
      <c r="S87" t="str">
        <f>""</f>
        <v/>
      </c>
      <c r="T87" t="str">
        <f>"0.053"</f>
        <v>0.053</v>
      </c>
      <c r="U87" t="str">
        <f>""</f>
        <v/>
      </c>
      <c r="V87" t="str">
        <f>""</f>
        <v/>
      </c>
      <c r="W87" t="str">
        <f>""</f>
        <v/>
      </c>
      <c r="X87" t="str">
        <f>""</f>
        <v/>
      </c>
      <c r="Y87" t="str">
        <f>""</f>
        <v/>
      </c>
      <c r="Z87" t="str">
        <f>""</f>
        <v/>
      </c>
      <c r="AA87" t="str">
        <f>""</f>
        <v/>
      </c>
      <c r="AB87" t="str">
        <f>""</f>
        <v/>
      </c>
      <c r="AC87" t="str">
        <f>""</f>
        <v/>
      </c>
      <c r="AD87" t="str">
        <f>""</f>
        <v/>
      </c>
      <c r="AE87" t="str">
        <f>""</f>
        <v/>
      </c>
      <c r="AF87" t="str">
        <f>""</f>
        <v/>
      </c>
      <c r="AG87" t="str">
        <f>""</f>
        <v/>
      </c>
      <c r="AH87" t="str">
        <f>""</f>
        <v/>
      </c>
      <c r="AI87" t="str">
        <f>""</f>
        <v/>
      </c>
      <c r="AJ87" t="str">
        <f>""</f>
        <v/>
      </c>
      <c r="AK87" t="str">
        <f>""</f>
        <v/>
      </c>
      <c r="AL87" t="str">
        <f>""</f>
        <v/>
      </c>
      <c r="AM87" t="str">
        <f>""</f>
        <v/>
      </c>
      <c r="AN87" t="str">
        <f>""</f>
        <v/>
      </c>
      <c r="AO87" t="str">
        <f>""</f>
        <v/>
      </c>
      <c r="AP87" t="str">
        <f>""</f>
        <v/>
      </c>
      <c r="AQ87" t="str">
        <f>""</f>
        <v/>
      </c>
      <c r="AR87" t="str">
        <f>""</f>
        <v/>
      </c>
      <c r="AS87" t="str">
        <f>""</f>
        <v/>
      </c>
      <c r="AT87" t="str">
        <f>""</f>
        <v/>
      </c>
      <c r="AU87" t="str">
        <f>""</f>
        <v/>
      </c>
      <c r="AV87" t="str">
        <f>""</f>
        <v/>
      </c>
      <c r="AW87" t="str">
        <f>""</f>
        <v/>
      </c>
      <c r="AX87" t="str">
        <f>""</f>
        <v/>
      </c>
      <c r="AY87" t="str">
        <f>""</f>
        <v/>
      </c>
      <c r="AZ87" t="str">
        <f>""</f>
        <v/>
      </c>
      <c r="BA87" t="str">
        <f>""</f>
        <v/>
      </c>
    </row>
    <row r="88" spans="2:53" x14ac:dyDescent="0.2">
      <c r="B88" t="str">
        <f>""</f>
        <v/>
      </c>
      <c r="C88" t="str">
        <f>""</f>
        <v/>
      </c>
      <c r="D88" t="str">
        <f>""</f>
        <v/>
      </c>
      <c r="E88" t="str">
        <f>""</f>
        <v/>
      </c>
      <c r="F88" t="str">
        <f>""</f>
        <v/>
      </c>
      <c r="G88" t="str">
        <f>""</f>
        <v/>
      </c>
      <c r="H88" t="str">
        <f>""</f>
        <v/>
      </c>
      <c r="I88" t="str">
        <f>""</f>
        <v/>
      </c>
      <c r="J88" t="str">
        <f>""</f>
        <v/>
      </c>
      <c r="K88" t="str">
        <f>""</f>
        <v/>
      </c>
      <c r="L88" t="str">
        <f>""</f>
        <v/>
      </c>
      <c r="M88" t="str">
        <f>""</f>
        <v/>
      </c>
      <c r="N88" t="str">
        <f>""</f>
        <v/>
      </c>
      <c r="O88" t="str">
        <f>""</f>
        <v/>
      </c>
      <c r="P88" t="str">
        <f>""</f>
        <v/>
      </c>
      <c r="Q88" t="str">
        <f>""</f>
        <v/>
      </c>
      <c r="R88" t="str">
        <f>""</f>
        <v/>
      </c>
      <c r="S88" t="str">
        <f>""</f>
        <v/>
      </c>
      <c r="T88" t="str">
        <f>"[0.252]"</f>
        <v>[0.252]</v>
      </c>
      <c r="U88" t="str">
        <f>""</f>
        <v/>
      </c>
      <c r="V88" t="str">
        <f>""</f>
        <v/>
      </c>
      <c r="W88" t="str">
        <f>""</f>
        <v/>
      </c>
      <c r="X88" t="str">
        <f>""</f>
        <v/>
      </c>
      <c r="Y88" t="str">
        <f>""</f>
        <v/>
      </c>
      <c r="Z88" t="str">
        <f>""</f>
        <v/>
      </c>
      <c r="AA88" t="str">
        <f>""</f>
        <v/>
      </c>
      <c r="AB88" t="str">
        <f>""</f>
        <v/>
      </c>
      <c r="AC88" t="str">
        <f>""</f>
        <v/>
      </c>
      <c r="AD88" t="str">
        <f>""</f>
        <v/>
      </c>
      <c r="AE88" t="str">
        <f>""</f>
        <v/>
      </c>
      <c r="AF88" t="str">
        <f>""</f>
        <v/>
      </c>
      <c r="AG88" t="str">
        <f>""</f>
        <v/>
      </c>
      <c r="AH88" t="str">
        <f>""</f>
        <v/>
      </c>
      <c r="AI88" t="str">
        <f>""</f>
        <v/>
      </c>
      <c r="AJ88" t="str">
        <f>""</f>
        <v/>
      </c>
      <c r="AK88" t="str">
        <f>""</f>
        <v/>
      </c>
      <c r="AL88" t="str">
        <f>""</f>
        <v/>
      </c>
      <c r="AM88" t="str">
        <f>""</f>
        <v/>
      </c>
      <c r="AN88" t="str">
        <f>""</f>
        <v/>
      </c>
      <c r="AO88" t="str">
        <f>""</f>
        <v/>
      </c>
      <c r="AP88" t="str">
        <f>""</f>
        <v/>
      </c>
      <c r="AQ88" t="str">
        <f>""</f>
        <v/>
      </c>
      <c r="AR88" t="str">
        <f>""</f>
        <v/>
      </c>
      <c r="AS88" t="str">
        <f>""</f>
        <v/>
      </c>
      <c r="AT88" t="str">
        <f>""</f>
        <v/>
      </c>
      <c r="AU88" t="str">
        <f>""</f>
        <v/>
      </c>
      <c r="AV88" t="str">
        <f>""</f>
        <v/>
      </c>
      <c r="AW88" t="str">
        <f>""</f>
        <v/>
      </c>
      <c r="AX88" t="str">
        <f>""</f>
        <v/>
      </c>
      <c r="AY88" t="str">
        <f>""</f>
        <v/>
      </c>
      <c r="AZ88" t="str">
        <f>""</f>
        <v/>
      </c>
      <c r="BA88" t="str">
        <f>""</f>
        <v/>
      </c>
    </row>
    <row r="89" spans="2:53" x14ac:dyDescent="0.2">
      <c r="B89" t="str">
        <f>"Theft or destruction of goods (yes=1) for a household in 1998-07"</f>
        <v>Theft or destruction of goods (yes=1) for a household in 1998-07</v>
      </c>
      <c r="C89" t="str">
        <f>""</f>
        <v/>
      </c>
      <c r="D89" t="str">
        <f>""</f>
        <v/>
      </c>
      <c r="E89" t="str">
        <f>""</f>
        <v/>
      </c>
      <c r="F89" t="str">
        <f>""</f>
        <v/>
      </c>
      <c r="G89" t="str">
        <f>""</f>
        <v/>
      </c>
      <c r="H89" t="str">
        <f>""</f>
        <v/>
      </c>
      <c r="I89" t="str">
        <f>""</f>
        <v/>
      </c>
      <c r="J89" t="str">
        <f>""</f>
        <v/>
      </c>
      <c r="K89" t="str">
        <f>""</f>
        <v/>
      </c>
      <c r="L89" t="str">
        <f>""</f>
        <v/>
      </c>
      <c r="M89" t="str">
        <f>""</f>
        <v/>
      </c>
      <c r="N89" t="str">
        <f>""</f>
        <v/>
      </c>
      <c r="O89" t="str">
        <f>""</f>
        <v/>
      </c>
      <c r="P89" t="str">
        <f>""</f>
        <v/>
      </c>
      <c r="Q89" t="str">
        <f>""</f>
        <v/>
      </c>
      <c r="R89" t="str">
        <f>""</f>
        <v/>
      </c>
      <c r="S89" t="str">
        <f>""</f>
        <v/>
      </c>
      <c r="T89" t="str">
        <f>""</f>
        <v/>
      </c>
      <c r="U89" t="str">
        <f>"0.029"</f>
        <v>0.029</v>
      </c>
      <c r="V89" t="str">
        <f>"0.012"</f>
        <v>0.012</v>
      </c>
      <c r="W89" t="str">
        <f>"0.026"</f>
        <v>0.026</v>
      </c>
      <c r="X89" t="str">
        <f>""</f>
        <v/>
      </c>
      <c r="Y89" t="str">
        <f>""</f>
        <v/>
      </c>
      <c r="Z89" t="str">
        <f>""</f>
        <v/>
      </c>
      <c r="AA89" t="str">
        <f>""</f>
        <v/>
      </c>
      <c r="AB89" t="str">
        <f>""</f>
        <v/>
      </c>
      <c r="AC89" t="str">
        <f>""</f>
        <v/>
      </c>
      <c r="AD89" t="str">
        <f>""</f>
        <v/>
      </c>
      <c r="AE89" t="str">
        <f>""</f>
        <v/>
      </c>
      <c r="AF89" t="str">
        <f>""</f>
        <v/>
      </c>
      <c r="AG89" t="str">
        <f>""</f>
        <v/>
      </c>
      <c r="AH89" t="str">
        <f>""</f>
        <v/>
      </c>
      <c r="AI89" t="str">
        <f>""</f>
        <v/>
      </c>
      <c r="AJ89" t="str">
        <f>""</f>
        <v/>
      </c>
      <c r="AK89" t="str">
        <f>""</f>
        <v/>
      </c>
      <c r="AL89" t="str">
        <f>""</f>
        <v/>
      </c>
      <c r="AM89" t="str">
        <f>""</f>
        <v/>
      </c>
      <c r="AN89" t="str">
        <f>""</f>
        <v/>
      </c>
      <c r="AO89" t="str">
        <f>""</f>
        <v/>
      </c>
      <c r="AP89" t="str">
        <f>""</f>
        <v/>
      </c>
      <c r="AQ89" t="str">
        <f>""</f>
        <v/>
      </c>
      <c r="AR89" t="str">
        <f>""</f>
        <v/>
      </c>
      <c r="AS89" t="str">
        <f>""</f>
        <v/>
      </c>
      <c r="AT89" t="str">
        <f>""</f>
        <v/>
      </c>
      <c r="AU89" t="str">
        <f>""</f>
        <v/>
      </c>
      <c r="AV89" t="str">
        <f>""</f>
        <v/>
      </c>
      <c r="AW89" t="str">
        <f>""</f>
        <v/>
      </c>
      <c r="AX89" t="str">
        <f>""</f>
        <v/>
      </c>
      <c r="AY89" t="str">
        <f>""</f>
        <v/>
      </c>
      <c r="AZ89" t="str">
        <f>""</f>
        <v/>
      </c>
      <c r="BA89" t="str">
        <f>""</f>
        <v/>
      </c>
    </row>
    <row r="90" spans="2:53" x14ac:dyDescent="0.2">
      <c r="B90" t="str">
        <f>""</f>
        <v/>
      </c>
      <c r="C90" t="str">
        <f>""</f>
        <v/>
      </c>
      <c r="D90" t="str">
        <f>""</f>
        <v/>
      </c>
      <c r="E90" t="str">
        <f>""</f>
        <v/>
      </c>
      <c r="F90" t="str">
        <f>""</f>
        <v/>
      </c>
      <c r="G90" t="str">
        <f>""</f>
        <v/>
      </c>
      <c r="H90" t="str">
        <f>""</f>
        <v/>
      </c>
      <c r="I90" t="str">
        <f>""</f>
        <v/>
      </c>
      <c r="J90" t="str">
        <f>""</f>
        <v/>
      </c>
      <c r="K90" t="str">
        <f>""</f>
        <v/>
      </c>
      <c r="L90" t="str">
        <f>""</f>
        <v/>
      </c>
      <c r="M90" t="str">
        <f>""</f>
        <v/>
      </c>
      <c r="N90" t="str">
        <f>""</f>
        <v/>
      </c>
      <c r="O90" t="str">
        <f>""</f>
        <v/>
      </c>
      <c r="P90" t="str">
        <f>""</f>
        <v/>
      </c>
      <c r="Q90" t="str">
        <f>""</f>
        <v/>
      </c>
      <c r="R90" t="str">
        <f>""</f>
        <v/>
      </c>
      <c r="S90" t="str">
        <f>""</f>
        <v/>
      </c>
      <c r="T90" t="str">
        <f>""</f>
        <v/>
      </c>
      <c r="U90" t="str">
        <f>"[0.073]"</f>
        <v>[0.073]</v>
      </c>
      <c r="V90" t="str">
        <f>"[0.072]"</f>
        <v>[0.072]</v>
      </c>
      <c r="W90" t="str">
        <f>"[0.071]"</f>
        <v>[0.071]</v>
      </c>
      <c r="X90" t="str">
        <f>""</f>
        <v/>
      </c>
      <c r="Y90" t="str">
        <f>""</f>
        <v/>
      </c>
      <c r="Z90" t="str">
        <f>""</f>
        <v/>
      </c>
      <c r="AA90" t="str">
        <f>""</f>
        <v/>
      </c>
      <c r="AB90" t="str">
        <f>""</f>
        <v/>
      </c>
      <c r="AC90" t="str">
        <f>""</f>
        <v/>
      </c>
      <c r="AD90" t="str">
        <f>""</f>
        <v/>
      </c>
      <c r="AE90" t="str">
        <f>""</f>
        <v/>
      </c>
      <c r="AF90" t="str">
        <f>""</f>
        <v/>
      </c>
      <c r="AG90" t="str">
        <f>""</f>
        <v/>
      </c>
      <c r="AH90" t="str">
        <f>""</f>
        <v/>
      </c>
      <c r="AI90" t="str">
        <f>""</f>
        <v/>
      </c>
      <c r="AJ90" t="str">
        <f>""</f>
        <v/>
      </c>
      <c r="AK90" t="str">
        <f>""</f>
        <v/>
      </c>
      <c r="AL90" t="str">
        <f>""</f>
        <v/>
      </c>
      <c r="AM90" t="str">
        <f>""</f>
        <v/>
      </c>
      <c r="AN90" t="str">
        <f>""</f>
        <v/>
      </c>
      <c r="AO90" t="str">
        <f>""</f>
        <v/>
      </c>
      <c r="AP90" t="str">
        <f>""</f>
        <v/>
      </c>
      <c r="AQ90" t="str">
        <f>""</f>
        <v/>
      </c>
      <c r="AR90" t="str">
        <f>""</f>
        <v/>
      </c>
      <c r="AS90" t="str">
        <f>""</f>
        <v/>
      </c>
      <c r="AT90" t="str">
        <f>""</f>
        <v/>
      </c>
      <c r="AU90" t="str">
        <f>""</f>
        <v/>
      </c>
      <c r="AV90" t="str">
        <f>""</f>
        <v/>
      </c>
      <c r="AW90" t="str">
        <f>""</f>
        <v/>
      </c>
      <c r="AX90" t="str">
        <f>""</f>
        <v/>
      </c>
      <c r="AY90" t="str">
        <f>""</f>
        <v/>
      </c>
      <c r="AZ90" t="str">
        <f>""</f>
        <v/>
      </c>
      <c r="BA90" t="str">
        <f>""</f>
        <v/>
      </c>
    </row>
    <row r="91" spans="2:53" x14ac:dyDescent="0.2">
      <c r="B91" t="str">
        <f>"At least 1 adult left the household in a given year (yes=1)"</f>
        <v>At least 1 adult left the household in a given year (yes=1)</v>
      </c>
      <c r="C91" t="str">
        <f>""</f>
        <v/>
      </c>
      <c r="D91" t="str">
        <f>""</f>
        <v/>
      </c>
      <c r="E91" t="str">
        <f>""</f>
        <v/>
      </c>
      <c r="F91" t="str">
        <f>""</f>
        <v/>
      </c>
      <c r="G91" t="str">
        <f>""</f>
        <v/>
      </c>
      <c r="H91" t="str">
        <f>""</f>
        <v/>
      </c>
      <c r="I91" t="str">
        <f>""</f>
        <v/>
      </c>
      <c r="J91" t="str">
        <f>""</f>
        <v/>
      </c>
      <c r="K91" t="str">
        <f>""</f>
        <v/>
      </c>
      <c r="L91" t="str">
        <f>""</f>
        <v/>
      </c>
      <c r="M91" t="str">
        <f>""</f>
        <v/>
      </c>
      <c r="N91" t="str">
        <f>""</f>
        <v/>
      </c>
      <c r="O91" t="str">
        <f>""</f>
        <v/>
      </c>
      <c r="P91" t="str">
        <f>""</f>
        <v/>
      </c>
      <c r="Q91" t="str">
        <f>""</f>
        <v/>
      </c>
      <c r="R91" t="str">
        <f>""</f>
        <v/>
      </c>
      <c r="S91" t="str">
        <f>""</f>
        <v/>
      </c>
      <c r="T91" t="str">
        <f>""</f>
        <v/>
      </c>
      <c r="U91" t="str">
        <f>"-0.083"</f>
        <v>-0.083</v>
      </c>
      <c r="V91" t="str">
        <f>""</f>
        <v/>
      </c>
      <c r="W91" t="str">
        <f>""</f>
        <v/>
      </c>
      <c r="X91" t="str">
        <f>""</f>
        <v/>
      </c>
      <c r="Y91" t="str">
        <f>""</f>
        <v/>
      </c>
      <c r="Z91" t="str">
        <f>""</f>
        <v/>
      </c>
      <c r="AA91" t="str">
        <f>""</f>
        <v/>
      </c>
      <c r="AB91" t="str">
        <f>""</f>
        <v/>
      </c>
      <c r="AC91" t="str">
        <f>""</f>
        <v/>
      </c>
      <c r="AD91" t="str">
        <f>""</f>
        <v/>
      </c>
      <c r="AE91" t="str">
        <f>""</f>
        <v/>
      </c>
      <c r="AF91" t="str">
        <f>""</f>
        <v/>
      </c>
      <c r="AG91" t="str">
        <f>""</f>
        <v/>
      </c>
      <c r="AH91" t="str">
        <f>""</f>
        <v/>
      </c>
      <c r="AI91" t="str">
        <f>""</f>
        <v/>
      </c>
      <c r="AJ91" t="str">
        <f>""</f>
        <v/>
      </c>
      <c r="AK91" t="str">
        <f>""</f>
        <v/>
      </c>
      <c r="AL91" t="str">
        <f>""</f>
        <v/>
      </c>
      <c r="AM91" t="str">
        <f>""</f>
        <v/>
      </c>
      <c r="AN91" t="str">
        <f>""</f>
        <v/>
      </c>
      <c r="AO91" t="str">
        <f>""</f>
        <v/>
      </c>
      <c r="AP91" t="str">
        <f>""</f>
        <v/>
      </c>
      <c r="AQ91" t="str">
        <f>""</f>
        <v/>
      </c>
      <c r="AR91" t="str">
        <f>""</f>
        <v/>
      </c>
      <c r="AS91" t="str">
        <f>""</f>
        <v/>
      </c>
      <c r="AT91" t="str">
        <f>""</f>
        <v/>
      </c>
      <c r="AU91" t="str">
        <f>""</f>
        <v/>
      </c>
      <c r="AV91" t="str">
        <f>""</f>
        <v/>
      </c>
      <c r="AW91" t="str">
        <f>""</f>
        <v/>
      </c>
      <c r="AX91" t="str">
        <f>""</f>
        <v/>
      </c>
      <c r="AY91" t="str">
        <f>""</f>
        <v/>
      </c>
      <c r="AZ91" t="str">
        <f>""</f>
        <v/>
      </c>
      <c r="BA91" t="str">
        <f>""</f>
        <v/>
      </c>
    </row>
    <row r="92" spans="2:53" x14ac:dyDescent="0.2">
      <c r="B92" t="str">
        <f>""</f>
        <v/>
      </c>
      <c r="C92" t="str">
        <f>""</f>
        <v/>
      </c>
      <c r="D92" t="str">
        <f>""</f>
        <v/>
      </c>
      <c r="E92" t="str">
        <f>""</f>
        <v/>
      </c>
      <c r="F92" t="str">
        <f>""</f>
        <v/>
      </c>
      <c r="G92" t="str">
        <f>""</f>
        <v/>
      </c>
      <c r="H92" t="str">
        <f>""</f>
        <v/>
      </c>
      <c r="I92" t="str">
        <f>""</f>
        <v/>
      </c>
      <c r="J92" t="str">
        <f>""</f>
        <v/>
      </c>
      <c r="K92" t="str">
        <f>""</f>
        <v/>
      </c>
      <c r="L92" t="str">
        <f>""</f>
        <v/>
      </c>
      <c r="M92" t="str">
        <f>""</f>
        <v/>
      </c>
      <c r="N92" t="str">
        <f>""</f>
        <v/>
      </c>
      <c r="O92" t="str">
        <f>""</f>
        <v/>
      </c>
      <c r="P92" t="str">
        <f>""</f>
        <v/>
      </c>
      <c r="Q92" t="str">
        <f>""</f>
        <v/>
      </c>
      <c r="R92" t="str">
        <f>""</f>
        <v/>
      </c>
      <c r="S92" t="str">
        <f>""</f>
        <v/>
      </c>
      <c r="T92" t="str">
        <f>""</f>
        <v/>
      </c>
      <c r="U92" t="str">
        <f>"[0.088]"</f>
        <v>[0.088]</v>
      </c>
      <c r="V92" t="str">
        <f>""</f>
        <v/>
      </c>
      <c r="W92" t="str">
        <f>""</f>
        <v/>
      </c>
      <c r="X92" t="str">
        <f>""</f>
        <v/>
      </c>
      <c r="Y92" t="str">
        <f>""</f>
        <v/>
      </c>
      <c r="Z92" t="str">
        <f>""</f>
        <v/>
      </c>
      <c r="AA92" t="str">
        <f>""</f>
        <v/>
      </c>
      <c r="AB92" t="str">
        <f>""</f>
        <v/>
      </c>
      <c r="AC92" t="str">
        <f>""</f>
        <v/>
      </c>
      <c r="AD92" t="str">
        <f>""</f>
        <v/>
      </c>
      <c r="AE92" t="str">
        <f>""</f>
        <v/>
      </c>
      <c r="AF92" t="str">
        <f>""</f>
        <v/>
      </c>
      <c r="AG92" t="str">
        <f>""</f>
        <v/>
      </c>
      <c r="AH92" t="str">
        <f>""</f>
        <v/>
      </c>
      <c r="AI92" t="str">
        <f>""</f>
        <v/>
      </c>
      <c r="AJ92" t="str">
        <f>""</f>
        <v/>
      </c>
      <c r="AK92" t="str">
        <f>""</f>
        <v/>
      </c>
      <c r="AL92" t="str">
        <f>""</f>
        <v/>
      </c>
      <c r="AM92" t="str">
        <f>""</f>
        <v/>
      </c>
      <c r="AN92" t="str">
        <f>""</f>
        <v/>
      </c>
      <c r="AO92" t="str">
        <f>""</f>
        <v/>
      </c>
      <c r="AP92" t="str">
        <f>""</f>
        <v/>
      </c>
      <c r="AQ92" t="str">
        <f>""</f>
        <v/>
      </c>
      <c r="AR92" t="str">
        <f>""</f>
        <v/>
      </c>
      <c r="AS92" t="str">
        <f>""</f>
        <v/>
      </c>
      <c r="AT92" t="str">
        <f>""</f>
        <v/>
      </c>
      <c r="AU92" t="str">
        <f>""</f>
        <v/>
      </c>
      <c r="AV92" t="str">
        <f>""</f>
        <v/>
      </c>
      <c r="AW92" t="str">
        <f>""</f>
        <v/>
      </c>
      <c r="AX92" t="str">
        <f>""</f>
        <v/>
      </c>
      <c r="AY92" t="str">
        <f>""</f>
        <v/>
      </c>
      <c r="AZ92" t="str">
        <f>""</f>
        <v/>
      </c>
      <c r="BA92" t="str">
        <f>""</f>
        <v/>
      </c>
    </row>
    <row r="93" spans="2:53" x14ac:dyDescent="0.2">
      <c r="B93" t="str">
        <f>"Interaction"</f>
        <v>Interaction</v>
      </c>
      <c r="C93" t="str">
        <f>""</f>
        <v/>
      </c>
      <c r="D93" t="str">
        <f>""</f>
        <v/>
      </c>
      <c r="E93" t="str">
        <f>""</f>
        <v/>
      </c>
      <c r="F93" t="str">
        <f>""</f>
        <v/>
      </c>
      <c r="G93" t="str">
        <f>""</f>
        <v/>
      </c>
      <c r="H93" t="str">
        <f>""</f>
        <v/>
      </c>
      <c r="I93" t="str">
        <f>""</f>
        <v/>
      </c>
      <c r="J93" t="str">
        <f>""</f>
        <v/>
      </c>
      <c r="K93" t="str">
        <f>""</f>
        <v/>
      </c>
      <c r="L93" t="str">
        <f>""</f>
        <v/>
      </c>
      <c r="M93" t="str">
        <f>""</f>
        <v/>
      </c>
      <c r="N93" t="str">
        <f>""</f>
        <v/>
      </c>
      <c r="O93" t="str">
        <f>""</f>
        <v/>
      </c>
      <c r="P93" t="str">
        <f>""</f>
        <v/>
      </c>
      <c r="Q93" t="str">
        <f>""</f>
        <v/>
      </c>
      <c r="R93" t="str">
        <f>""</f>
        <v/>
      </c>
      <c r="S93" t="str">
        <f>""</f>
        <v/>
      </c>
      <c r="T93" t="str">
        <f>""</f>
        <v/>
      </c>
      <c r="U93" t="str">
        <f>"0.025"</f>
        <v>0.025</v>
      </c>
      <c r="V93" t="str">
        <f>""</f>
        <v/>
      </c>
      <c r="W93" t="str">
        <f>""</f>
        <v/>
      </c>
      <c r="X93" t="str">
        <f>""</f>
        <v/>
      </c>
      <c r="Y93" t="str">
        <f>""</f>
        <v/>
      </c>
      <c r="Z93" t="str">
        <f>""</f>
        <v/>
      </c>
      <c r="AA93" t="str">
        <f>""</f>
        <v/>
      </c>
      <c r="AB93" t="str">
        <f>""</f>
        <v/>
      </c>
      <c r="AC93" t="str">
        <f>""</f>
        <v/>
      </c>
      <c r="AD93" t="str">
        <f>""</f>
        <v/>
      </c>
      <c r="AE93" t="str">
        <f>""</f>
        <v/>
      </c>
      <c r="AF93" t="str">
        <f>""</f>
        <v/>
      </c>
      <c r="AG93" t="str">
        <f>""</f>
        <v/>
      </c>
      <c r="AH93" t="str">
        <f>""</f>
        <v/>
      </c>
      <c r="AI93" t="str">
        <f>""</f>
        <v/>
      </c>
      <c r="AJ93" t="str">
        <f>""</f>
        <v/>
      </c>
      <c r="AK93" t="str">
        <f>""</f>
        <v/>
      </c>
      <c r="AL93" t="str">
        <f>""</f>
        <v/>
      </c>
      <c r="AM93" t="str">
        <f>""</f>
        <v/>
      </c>
      <c r="AN93" t="str">
        <f>""</f>
        <v/>
      </c>
      <c r="AO93" t="str">
        <f>""</f>
        <v/>
      </c>
      <c r="AP93" t="str">
        <f>""</f>
        <v/>
      </c>
      <c r="AQ93" t="str">
        <f>""</f>
        <v/>
      </c>
      <c r="AR93" t="str">
        <f>""</f>
        <v/>
      </c>
      <c r="AS93" t="str">
        <f>""</f>
        <v/>
      </c>
      <c r="AT93" t="str">
        <f>""</f>
        <v/>
      </c>
      <c r="AU93" t="str">
        <f>""</f>
        <v/>
      </c>
      <c r="AV93" t="str">
        <f>""</f>
        <v/>
      </c>
      <c r="AW93" t="str">
        <f>""</f>
        <v/>
      </c>
      <c r="AX93" t="str">
        <f>""</f>
        <v/>
      </c>
      <c r="AY93" t="str">
        <f>""</f>
        <v/>
      </c>
      <c r="AZ93" t="str">
        <f>""</f>
        <v/>
      </c>
      <c r="BA93" t="str">
        <f>""</f>
        <v/>
      </c>
    </row>
    <row r="94" spans="2:53" x14ac:dyDescent="0.2">
      <c r="B94" t="str">
        <f>""</f>
        <v/>
      </c>
      <c r="C94" t="str">
        <f>""</f>
        <v/>
      </c>
      <c r="D94" t="str">
        <f>""</f>
        <v/>
      </c>
      <c r="E94" t="str">
        <f>""</f>
        <v/>
      </c>
      <c r="F94" t="str">
        <f>""</f>
        <v/>
      </c>
      <c r="G94" t="str">
        <f>""</f>
        <v/>
      </c>
      <c r="H94" t="str">
        <f>""</f>
        <v/>
      </c>
      <c r="I94" t="str">
        <f>""</f>
        <v/>
      </c>
      <c r="J94" t="str">
        <f>""</f>
        <v/>
      </c>
      <c r="K94" t="str">
        <f>""</f>
        <v/>
      </c>
      <c r="L94" t="str">
        <f>""</f>
        <v/>
      </c>
      <c r="M94" t="str">
        <f>""</f>
        <v/>
      </c>
      <c r="N94" t="str">
        <f>""</f>
        <v/>
      </c>
      <c r="O94" t="str">
        <f>""</f>
        <v/>
      </c>
      <c r="P94" t="str">
        <f>""</f>
        <v/>
      </c>
      <c r="Q94" t="str">
        <f>""</f>
        <v/>
      </c>
      <c r="R94" t="str">
        <f>""</f>
        <v/>
      </c>
      <c r="S94" t="str">
        <f>""</f>
        <v/>
      </c>
      <c r="T94" t="str">
        <f>""</f>
        <v/>
      </c>
      <c r="U94" t="str">
        <f>"[0.183]"</f>
        <v>[0.183]</v>
      </c>
      <c r="V94" t="str">
        <f>""</f>
        <v/>
      </c>
      <c r="W94" t="str">
        <f>""</f>
        <v/>
      </c>
      <c r="X94" t="str">
        <f>""</f>
        <v/>
      </c>
      <c r="Y94" t="str">
        <f>""</f>
        <v/>
      </c>
      <c r="Z94" t="str">
        <f>""</f>
        <v/>
      </c>
      <c r="AA94" t="str">
        <f>""</f>
        <v/>
      </c>
      <c r="AB94" t="str">
        <f>""</f>
        <v/>
      </c>
      <c r="AC94" t="str">
        <f>""</f>
        <v/>
      </c>
      <c r="AD94" t="str">
        <f>""</f>
        <v/>
      </c>
      <c r="AE94" t="str">
        <f>""</f>
        <v/>
      </c>
      <c r="AF94" t="str">
        <f>""</f>
        <v/>
      </c>
      <c r="AG94" t="str">
        <f>""</f>
        <v/>
      </c>
      <c r="AH94" t="str">
        <f>""</f>
        <v/>
      </c>
      <c r="AI94" t="str">
        <f>""</f>
        <v/>
      </c>
      <c r="AJ94" t="str">
        <f>""</f>
        <v/>
      </c>
      <c r="AK94" t="str">
        <f>""</f>
        <v/>
      </c>
      <c r="AL94" t="str">
        <f>""</f>
        <v/>
      </c>
      <c r="AM94" t="str">
        <f>""</f>
        <v/>
      </c>
      <c r="AN94" t="str">
        <f>""</f>
        <v/>
      </c>
      <c r="AO94" t="str">
        <f>""</f>
        <v/>
      </c>
      <c r="AP94" t="str">
        <f>""</f>
        <v/>
      </c>
      <c r="AQ94" t="str">
        <f>""</f>
        <v/>
      </c>
      <c r="AR94" t="str">
        <f>""</f>
        <v/>
      </c>
      <c r="AS94" t="str">
        <f>""</f>
        <v/>
      </c>
      <c r="AT94" t="str">
        <f>""</f>
        <v/>
      </c>
      <c r="AU94" t="str">
        <f>""</f>
        <v/>
      </c>
      <c r="AV94" t="str">
        <f>""</f>
        <v/>
      </c>
      <c r="AW94" t="str">
        <f>""</f>
        <v/>
      </c>
      <c r="AX94" t="str">
        <f>""</f>
        <v/>
      </c>
      <c r="AY94" t="str">
        <f>""</f>
        <v/>
      </c>
      <c r="AZ94" t="str">
        <f>""</f>
        <v/>
      </c>
      <c r="BA94" t="str">
        <f>""</f>
        <v/>
      </c>
    </row>
    <row r="95" spans="2:53" x14ac:dyDescent="0.2">
      <c r="B95" t="str">
        <f>"Number of adults who left household 1998-2007"</f>
        <v>Number of adults who left household 1998-2007</v>
      </c>
      <c r="C95" t="str">
        <f>""</f>
        <v/>
      </c>
      <c r="D95" t="str">
        <f>""</f>
        <v/>
      </c>
      <c r="E95" t="str">
        <f>""</f>
        <v/>
      </c>
      <c r="F95" t="str">
        <f>""</f>
        <v/>
      </c>
      <c r="G95" t="str">
        <f>""</f>
        <v/>
      </c>
      <c r="H95" t="str">
        <f>""</f>
        <v/>
      </c>
      <c r="I95" t="str">
        <f>""</f>
        <v/>
      </c>
      <c r="J95" t="str">
        <f>""</f>
        <v/>
      </c>
      <c r="K95" t="str">
        <f>""</f>
        <v/>
      </c>
      <c r="L95" t="str">
        <f>""</f>
        <v/>
      </c>
      <c r="M95" t="str">
        <f>""</f>
        <v/>
      </c>
      <c r="N95" t="str">
        <f>""</f>
        <v/>
      </c>
      <c r="O95" t="str">
        <f>""</f>
        <v/>
      </c>
      <c r="P95" t="str">
        <f>""</f>
        <v/>
      </c>
      <c r="Q95" t="str">
        <f>""</f>
        <v/>
      </c>
      <c r="R95" t="str">
        <f>""</f>
        <v/>
      </c>
      <c r="S95" t="str">
        <f>""</f>
        <v/>
      </c>
      <c r="T95" t="str">
        <f>""</f>
        <v/>
      </c>
      <c r="U95" t="str">
        <f>""</f>
        <v/>
      </c>
      <c r="V95" t="str">
        <f>"-0.077"</f>
        <v>-0.077</v>
      </c>
      <c r="W95" t="str">
        <f>""</f>
        <v/>
      </c>
      <c r="X95" t="str">
        <f>""</f>
        <v/>
      </c>
      <c r="Y95" t="str">
        <f>""</f>
        <v/>
      </c>
      <c r="Z95" t="str">
        <f>""</f>
        <v/>
      </c>
      <c r="AA95" t="str">
        <f>""</f>
        <v/>
      </c>
      <c r="AB95" t="str">
        <f>""</f>
        <v/>
      </c>
      <c r="AC95" t="str">
        <f>""</f>
        <v/>
      </c>
      <c r="AD95" t="str">
        <f>""</f>
        <v/>
      </c>
      <c r="AE95" t="str">
        <f>""</f>
        <v/>
      </c>
      <c r="AF95" t="str">
        <f>""</f>
        <v/>
      </c>
      <c r="AG95" t="str">
        <f>""</f>
        <v/>
      </c>
      <c r="AH95" t="str">
        <f>""</f>
        <v/>
      </c>
      <c r="AI95" t="str">
        <f>""</f>
        <v/>
      </c>
      <c r="AJ95" t="str">
        <f>""</f>
        <v/>
      </c>
      <c r="AK95" t="str">
        <f>""</f>
        <v/>
      </c>
      <c r="AL95" t="str">
        <f>""</f>
        <v/>
      </c>
      <c r="AM95" t="str">
        <f>""</f>
        <v/>
      </c>
      <c r="AN95" t="str">
        <f>""</f>
        <v/>
      </c>
      <c r="AO95" t="str">
        <f>""</f>
        <v/>
      </c>
      <c r="AP95" t="str">
        <f>""</f>
        <v/>
      </c>
      <c r="AQ95" t="str">
        <f>""</f>
        <v/>
      </c>
      <c r="AR95" t="str">
        <f>""</f>
        <v/>
      </c>
      <c r="AS95" t="str">
        <f>""</f>
        <v/>
      </c>
      <c r="AT95" t="str">
        <f>""</f>
        <v/>
      </c>
      <c r="AU95" t="str">
        <f>""</f>
        <v/>
      </c>
      <c r="AV95" t="str">
        <f>""</f>
        <v/>
      </c>
      <c r="AW95" t="str">
        <f>""</f>
        <v/>
      </c>
      <c r="AX95" t="str">
        <f>""</f>
        <v/>
      </c>
      <c r="AY95" t="str">
        <f>""</f>
        <v/>
      </c>
      <c r="AZ95" t="str">
        <f>""</f>
        <v/>
      </c>
      <c r="BA95" t="str">
        <f>""</f>
        <v/>
      </c>
    </row>
    <row r="96" spans="2:53" x14ac:dyDescent="0.2">
      <c r="B96" t="str">
        <f>""</f>
        <v/>
      </c>
      <c r="C96" t="str">
        <f>""</f>
        <v/>
      </c>
      <c r="D96" t="str">
        <f>""</f>
        <v/>
      </c>
      <c r="E96" t="str">
        <f>""</f>
        <v/>
      </c>
      <c r="F96" t="str">
        <f>""</f>
        <v/>
      </c>
      <c r="G96" t="str">
        <f>""</f>
        <v/>
      </c>
      <c r="H96" t="str">
        <f>""</f>
        <v/>
      </c>
      <c r="I96" t="str">
        <f>""</f>
        <v/>
      </c>
      <c r="J96" t="str">
        <f>""</f>
        <v/>
      </c>
      <c r="K96" t="str">
        <f>""</f>
        <v/>
      </c>
      <c r="L96" t="str">
        <f>""</f>
        <v/>
      </c>
      <c r="M96" t="str">
        <f>""</f>
        <v/>
      </c>
      <c r="N96" t="str">
        <f>""</f>
        <v/>
      </c>
      <c r="O96" t="str">
        <f>""</f>
        <v/>
      </c>
      <c r="P96" t="str">
        <f>""</f>
        <v/>
      </c>
      <c r="Q96" t="str">
        <f>""</f>
        <v/>
      </c>
      <c r="R96" t="str">
        <f>""</f>
        <v/>
      </c>
      <c r="S96" t="str">
        <f>""</f>
        <v/>
      </c>
      <c r="T96" t="str">
        <f>""</f>
        <v/>
      </c>
      <c r="U96" t="str">
        <f>""</f>
        <v/>
      </c>
      <c r="V96" t="str">
        <f>"[0.058]"</f>
        <v>[0.058]</v>
      </c>
      <c r="W96" t="str">
        <f>""</f>
        <v/>
      </c>
      <c r="X96" t="str">
        <f>""</f>
        <v/>
      </c>
      <c r="Y96" t="str">
        <f>""</f>
        <v/>
      </c>
      <c r="Z96" t="str">
        <f>""</f>
        <v/>
      </c>
      <c r="AA96" t="str">
        <f>""</f>
        <v/>
      </c>
      <c r="AB96" t="str">
        <f>""</f>
        <v/>
      </c>
      <c r="AC96" t="str">
        <f>""</f>
        <v/>
      </c>
      <c r="AD96" t="str">
        <f>""</f>
        <v/>
      </c>
      <c r="AE96" t="str">
        <f>""</f>
        <v/>
      </c>
      <c r="AF96" t="str">
        <f>""</f>
        <v/>
      </c>
      <c r="AG96" t="str">
        <f>""</f>
        <v/>
      </c>
      <c r="AH96" t="str">
        <f>""</f>
        <v/>
      </c>
      <c r="AI96" t="str">
        <f>""</f>
        <v/>
      </c>
      <c r="AJ96" t="str">
        <f>""</f>
        <v/>
      </c>
      <c r="AK96" t="str">
        <f>""</f>
        <v/>
      </c>
      <c r="AL96" t="str">
        <f>""</f>
        <v/>
      </c>
      <c r="AM96" t="str">
        <f>""</f>
        <v/>
      </c>
      <c r="AN96" t="str">
        <f>""</f>
        <v/>
      </c>
      <c r="AO96" t="str">
        <f>""</f>
        <v/>
      </c>
      <c r="AP96" t="str">
        <f>""</f>
        <v/>
      </c>
      <c r="AQ96" t="str">
        <f>""</f>
        <v/>
      </c>
      <c r="AR96" t="str">
        <f>""</f>
        <v/>
      </c>
      <c r="AS96" t="str">
        <f>""</f>
        <v/>
      </c>
      <c r="AT96" t="str">
        <f>""</f>
        <v/>
      </c>
      <c r="AU96" t="str">
        <f>""</f>
        <v/>
      </c>
      <c r="AV96" t="str">
        <f>""</f>
        <v/>
      </c>
      <c r="AW96" t="str">
        <f>""</f>
        <v/>
      </c>
      <c r="AX96" t="str">
        <f>""</f>
        <v/>
      </c>
      <c r="AY96" t="str">
        <f>""</f>
        <v/>
      </c>
      <c r="AZ96" t="str">
        <f>""</f>
        <v/>
      </c>
      <c r="BA96" t="str">
        <f>""</f>
        <v/>
      </c>
    </row>
    <row r="97" spans="2:53" x14ac:dyDescent="0.2">
      <c r="B97" t="str">
        <f>"Interaction"</f>
        <v>Interaction</v>
      </c>
      <c r="C97" t="str">
        <f>""</f>
        <v/>
      </c>
      <c r="D97" t="str">
        <f>""</f>
        <v/>
      </c>
      <c r="E97" t="str">
        <f>""</f>
        <v/>
      </c>
      <c r="F97" t="str">
        <f>""</f>
        <v/>
      </c>
      <c r="G97" t="str">
        <f>""</f>
        <v/>
      </c>
      <c r="H97" t="str">
        <f>""</f>
        <v/>
      </c>
      <c r="I97" t="str">
        <f>""</f>
        <v/>
      </c>
      <c r="J97" t="str">
        <f>""</f>
        <v/>
      </c>
      <c r="K97" t="str">
        <f>""</f>
        <v/>
      </c>
      <c r="L97" t="str">
        <f>""</f>
        <v/>
      </c>
      <c r="M97" t="str">
        <f>""</f>
        <v/>
      </c>
      <c r="N97" t="str">
        <f>""</f>
        <v/>
      </c>
      <c r="O97" t="str">
        <f>""</f>
        <v/>
      </c>
      <c r="P97" t="str">
        <f>""</f>
        <v/>
      </c>
      <c r="Q97" t="str">
        <f>""</f>
        <v/>
      </c>
      <c r="R97" t="str">
        <f>""</f>
        <v/>
      </c>
      <c r="S97" t="str">
        <f>""</f>
        <v/>
      </c>
      <c r="T97" t="str">
        <f>""</f>
        <v/>
      </c>
      <c r="U97" t="str">
        <f>""</f>
        <v/>
      </c>
      <c r="V97" t="str">
        <f>"0.083"</f>
        <v>0.083</v>
      </c>
      <c r="W97" t="str">
        <f>""</f>
        <v/>
      </c>
      <c r="X97" t="str">
        <f>""</f>
        <v/>
      </c>
      <c r="Y97" t="str">
        <f>""</f>
        <v/>
      </c>
      <c r="Z97" t="str">
        <f>""</f>
        <v/>
      </c>
      <c r="AA97" t="str">
        <f>""</f>
        <v/>
      </c>
      <c r="AB97" t="str">
        <f>""</f>
        <v/>
      </c>
      <c r="AC97" t="str">
        <f>""</f>
        <v/>
      </c>
      <c r="AD97" t="str">
        <f>""</f>
        <v/>
      </c>
      <c r="AE97" t="str">
        <f>""</f>
        <v/>
      </c>
      <c r="AF97" t="str">
        <f>""</f>
        <v/>
      </c>
      <c r="AG97" t="str">
        <f>""</f>
        <v/>
      </c>
      <c r="AH97" t="str">
        <f>""</f>
        <v/>
      </c>
      <c r="AI97" t="str">
        <f>""</f>
        <v/>
      </c>
      <c r="AJ97" t="str">
        <f>""</f>
        <v/>
      </c>
      <c r="AK97" t="str">
        <f>""</f>
        <v/>
      </c>
      <c r="AL97" t="str">
        <f>""</f>
        <v/>
      </c>
      <c r="AM97" t="str">
        <f>""</f>
        <v/>
      </c>
      <c r="AN97" t="str">
        <f>""</f>
        <v/>
      </c>
      <c r="AO97" t="str">
        <f>""</f>
        <v/>
      </c>
      <c r="AP97" t="str">
        <f>""</f>
        <v/>
      </c>
      <c r="AQ97" t="str">
        <f>""</f>
        <v/>
      </c>
      <c r="AR97" t="str">
        <f>""</f>
        <v/>
      </c>
      <c r="AS97" t="str">
        <f>""</f>
        <v/>
      </c>
      <c r="AT97" t="str">
        <f>""</f>
        <v/>
      </c>
      <c r="AU97" t="str">
        <f>""</f>
        <v/>
      </c>
      <c r="AV97" t="str">
        <f>""</f>
        <v/>
      </c>
      <c r="AW97" t="str">
        <f>""</f>
        <v/>
      </c>
      <c r="AX97" t="str">
        <f>""</f>
        <v/>
      </c>
      <c r="AY97" t="str">
        <f>""</f>
        <v/>
      </c>
      <c r="AZ97" t="str">
        <f>""</f>
        <v/>
      </c>
      <c r="BA97" t="str">
        <f>""</f>
        <v/>
      </c>
    </row>
    <row r="98" spans="2:53" x14ac:dyDescent="0.2">
      <c r="B98" t="str">
        <f>""</f>
        <v/>
      </c>
      <c r="C98" t="str">
        <f>""</f>
        <v/>
      </c>
      <c r="D98" t="str">
        <f>""</f>
        <v/>
      </c>
      <c r="E98" t="str">
        <f>""</f>
        <v/>
      </c>
      <c r="F98" t="str">
        <f>""</f>
        <v/>
      </c>
      <c r="G98" t="str">
        <f>""</f>
        <v/>
      </c>
      <c r="H98" t="str">
        <f>""</f>
        <v/>
      </c>
      <c r="I98" t="str">
        <f>""</f>
        <v/>
      </c>
      <c r="J98" t="str">
        <f>""</f>
        <v/>
      </c>
      <c r="K98" t="str">
        <f>""</f>
        <v/>
      </c>
      <c r="L98" t="str">
        <f>""</f>
        <v/>
      </c>
      <c r="M98" t="str">
        <f>""</f>
        <v/>
      </c>
      <c r="N98" t="str">
        <f>""</f>
        <v/>
      </c>
      <c r="O98" t="str">
        <f>""</f>
        <v/>
      </c>
      <c r="P98" t="str">
        <f>""</f>
        <v/>
      </c>
      <c r="Q98" t="str">
        <f>""</f>
        <v/>
      </c>
      <c r="R98" t="str">
        <f>""</f>
        <v/>
      </c>
      <c r="S98" t="str">
        <f>""</f>
        <v/>
      </c>
      <c r="T98" t="str">
        <f>""</f>
        <v/>
      </c>
      <c r="U98" t="str">
        <f>""</f>
        <v/>
      </c>
      <c r="V98" t="str">
        <f>"[0.138]"</f>
        <v>[0.138]</v>
      </c>
      <c r="W98" t="str">
        <f>""</f>
        <v/>
      </c>
      <c r="X98" t="str">
        <f>""</f>
        <v/>
      </c>
      <c r="Y98" t="str">
        <f>""</f>
        <v/>
      </c>
      <c r="Z98" t="str">
        <f>""</f>
        <v/>
      </c>
      <c r="AA98" t="str">
        <f>""</f>
        <v/>
      </c>
      <c r="AB98" t="str">
        <f>""</f>
        <v/>
      </c>
      <c r="AC98" t="str">
        <f>""</f>
        <v/>
      </c>
      <c r="AD98" t="str">
        <f>""</f>
        <v/>
      </c>
      <c r="AE98" t="str">
        <f>""</f>
        <v/>
      </c>
      <c r="AF98" t="str">
        <f>""</f>
        <v/>
      </c>
      <c r="AG98" t="str">
        <f>""</f>
        <v/>
      </c>
      <c r="AH98" t="str">
        <f>""</f>
        <v/>
      </c>
      <c r="AI98" t="str">
        <f>""</f>
        <v/>
      </c>
      <c r="AJ98" t="str">
        <f>""</f>
        <v/>
      </c>
      <c r="AK98" t="str">
        <f>""</f>
        <v/>
      </c>
      <c r="AL98" t="str">
        <f>""</f>
        <v/>
      </c>
      <c r="AM98" t="str">
        <f>""</f>
        <v/>
      </c>
      <c r="AN98" t="str">
        <f>""</f>
        <v/>
      </c>
      <c r="AO98" t="str">
        <f>""</f>
        <v/>
      </c>
      <c r="AP98" t="str">
        <f>""</f>
        <v/>
      </c>
      <c r="AQ98" t="str">
        <f>""</f>
        <v/>
      </c>
      <c r="AR98" t="str">
        <f>""</f>
        <v/>
      </c>
      <c r="AS98" t="str">
        <f>""</f>
        <v/>
      </c>
      <c r="AT98" t="str">
        <f>""</f>
        <v/>
      </c>
      <c r="AU98" t="str">
        <f>""</f>
        <v/>
      </c>
      <c r="AV98" t="str">
        <f>""</f>
        <v/>
      </c>
      <c r="AW98" t="str">
        <f>""</f>
        <v/>
      </c>
      <c r="AX98" t="str">
        <f>""</f>
        <v/>
      </c>
      <c r="AY98" t="str">
        <f>""</f>
        <v/>
      </c>
      <c r="AZ98" t="str">
        <f>""</f>
        <v/>
      </c>
      <c r="BA98" t="str">
        <f>""</f>
        <v/>
      </c>
    </row>
    <row r="99" spans="2:53" x14ac:dyDescent="0.2">
      <c r="B99" t="str">
        <f>"Share of adults  who left household 1998-2007"</f>
        <v>Share of adults  who left household 1998-2007</v>
      </c>
      <c r="C99" t="str">
        <f>""</f>
        <v/>
      </c>
      <c r="D99" t="str">
        <f>""</f>
        <v/>
      </c>
      <c r="E99" t="str">
        <f>""</f>
        <v/>
      </c>
      <c r="F99" t="str">
        <f>""</f>
        <v/>
      </c>
      <c r="G99" t="str">
        <f>""</f>
        <v/>
      </c>
      <c r="H99" t="str">
        <f>""</f>
        <v/>
      </c>
      <c r="I99" t="str">
        <f>""</f>
        <v/>
      </c>
      <c r="J99" t="str">
        <f>""</f>
        <v/>
      </c>
      <c r="K99" t="str">
        <f>""</f>
        <v/>
      </c>
      <c r="L99" t="str">
        <f>""</f>
        <v/>
      </c>
      <c r="M99" t="str">
        <f>""</f>
        <v/>
      </c>
      <c r="N99" t="str">
        <f>""</f>
        <v/>
      </c>
      <c r="O99" t="str">
        <f>""</f>
        <v/>
      </c>
      <c r="P99" t="str">
        <f>""</f>
        <v/>
      </c>
      <c r="Q99" t="str">
        <f>""</f>
        <v/>
      </c>
      <c r="R99" t="str">
        <f>""</f>
        <v/>
      </c>
      <c r="S99" t="str">
        <f>""</f>
        <v/>
      </c>
      <c r="T99" t="str">
        <f>""</f>
        <v/>
      </c>
      <c r="U99" t="str">
        <f>""</f>
        <v/>
      </c>
      <c r="V99" t="str">
        <f>""</f>
        <v/>
      </c>
      <c r="W99" t="str">
        <f>"-0.161"</f>
        <v>-0.161</v>
      </c>
      <c r="X99" t="str">
        <f>""</f>
        <v/>
      </c>
      <c r="Y99" t="str">
        <f>""</f>
        <v/>
      </c>
      <c r="Z99" t="str">
        <f>""</f>
        <v/>
      </c>
      <c r="AA99" t="str">
        <f>""</f>
        <v/>
      </c>
      <c r="AB99" t="str">
        <f>""</f>
        <v/>
      </c>
      <c r="AC99" t="str">
        <f>""</f>
        <v/>
      </c>
      <c r="AD99" t="str">
        <f>""</f>
        <v/>
      </c>
      <c r="AE99" t="str">
        <f>""</f>
        <v/>
      </c>
      <c r="AF99" t="str">
        <f>""</f>
        <v/>
      </c>
      <c r="AG99" t="str">
        <f>""</f>
        <v/>
      </c>
      <c r="AH99" t="str">
        <f>""</f>
        <v/>
      </c>
      <c r="AI99" t="str">
        <f>""</f>
        <v/>
      </c>
      <c r="AJ99" t="str">
        <f>""</f>
        <v/>
      </c>
      <c r="AK99" t="str">
        <f>""</f>
        <v/>
      </c>
      <c r="AL99" t="str">
        <f>""</f>
        <v/>
      </c>
      <c r="AM99" t="str">
        <f>""</f>
        <v/>
      </c>
      <c r="AN99" t="str">
        <f>""</f>
        <v/>
      </c>
      <c r="AO99" t="str">
        <f>""</f>
        <v/>
      </c>
      <c r="AP99" t="str">
        <f>""</f>
        <v/>
      </c>
      <c r="AQ99" t="str">
        <f>""</f>
        <v/>
      </c>
      <c r="AR99" t="str">
        <f>""</f>
        <v/>
      </c>
      <c r="AS99" t="str">
        <f>""</f>
        <v/>
      </c>
      <c r="AT99" t="str">
        <f>""</f>
        <v/>
      </c>
      <c r="AU99" t="str">
        <f>""</f>
        <v/>
      </c>
      <c r="AV99" t="str">
        <f>""</f>
        <v/>
      </c>
      <c r="AW99" t="str">
        <f>""</f>
        <v/>
      </c>
      <c r="AX99" t="str">
        <f>""</f>
        <v/>
      </c>
      <c r="AY99" t="str">
        <f>""</f>
        <v/>
      </c>
      <c r="AZ99" t="str">
        <f>""</f>
        <v/>
      </c>
      <c r="BA99" t="str">
        <f>""</f>
        <v/>
      </c>
    </row>
    <row r="100" spans="2:53" x14ac:dyDescent="0.2">
      <c r="B100" t="str">
        <f>""</f>
        <v/>
      </c>
      <c r="C100" t="str">
        <f>""</f>
        <v/>
      </c>
      <c r="D100" t="str">
        <f>""</f>
        <v/>
      </c>
      <c r="E100" t="str">
        <f>""</f>
        <v/>
      </c>
      <c r="F100" t="str">
        <f>""</f>
        <v/>
      </c>
      <c r="G100" t="str">
        <f>""</f>
        <v/>
      </c>
      <c r="H100" t="str">
        <f>""</f>
        <v/>
      </c>
      <c r="I100" t="str">
        <f>""</f>
        <v/>
      </c>
      <c r="J100" t="str">
        <f>""</f>
        <v/>
      </c>
      <c r="K100" t="str">
        <f>""</f>
        <v/>
      </c>
      <c r="L100" t="str">
        <f>""</f>
        <v/>
      </c>
      <c r="M100" t="str">
        <f>""</f>
        <v/>
      </c>
      <c r="N100" t="str">
        <f>""</f>
        <v/>
      </c>
      <c r="O100" t="str">
        <f>""</f>
        <v/>
      </c>
      <c r="P100" t="str">
        <f>""</f>
        <v/>
      </c>
      <c r="Q100" t="str">
        <f>""</f>
        <v/>
      </c>
      <c r="R100" t="str">
        <f>""</f>
        <v/>
      </c>
      <c r="S100" t="str">
        <f>""</f>
        <v/>
      </c>
      <c r="T100" t="str">
        <f>""</f>
        <v/>
      </c>
      <c r="U100" t="str">
        <f>""</f>
        <v/>
      </c>
      <c r="V100" t="str">
        <f>""</f>
        <v/>
      </c>
      <c r="W100" t="str">
        <f>"[0.168]"</f>
        <v>[0.168]</v>
      </c>
      <c r="X100" t="str">
        <f>""</f>
        <v/>
      </c>
      <c r="Y100" t="str">
        <f>""</f>
        <v/>
      </c>
      <c r="Z100" t="str">
        <f>""</f>
        <v/>
      </c>
      <c r="AA100" t="str">
        <f>""</f>
        <v/>
      </c>
      <c r="AB100" t="str">
        <f>""</f>
        <v/>
      </c>
      <c r="AC100" t="str">
        <f>""</f>
        <v/>
      </c>
      <c r="AD100" t="str">
        <f>""</f>
        <v/>
      </c>
      <c r="AE100" t="str">
        <f>""</f>
        <v/>
      </c>
      <c r="AF100" t="str">
        <f>""</f>
        <v/>
      </c>
      <c r="AG100" t="str">
        <f>""</f>
        <v/>
      </c>
      <c r="AH100" t="str">
        <f>""</f>
        <v/>
      </c>
      <c r="AI100" t="str">
        <f>""</f>
        <v/>
      </c>
      <c r="AJ100" t="str">
        <f>""</f>
        <v/>
      </c>
      <c r="AK100" t="str">
        <f>""</f>
        <v/>
      </c>
      <c r="AL100" t="str">
        <f>""</f>
        <v/>
      </c>
      <c r="AM100" t="str">
        <f>""</f>
        <v/>
      </c>
      <c r="AN100" t="str">
        <f>""</f>
        <v/>
      </c>
      <c r="AO100" t="str">
        <f>""</f>
        <v/>
      </c>
      <c r="AP100" t="str">
        <f>""</f>
        <v/>
      </c>
      <c r="AQ100" t="str">
        <f>""</f>
        <v/>
      </c>
      <c r="AR100" t="str">
        <f>""</f>
        <v/>
      </c>
      <c r="AS100" t="str">
        <f>""</f>
        <v/>
      </c>
      <c r="AT100" t="str">
        <f>""</f>
        <v/>
      </c>
      <c r="AU100" t="str">
        <f>""</f>
        <v/>
      </c>
      <c r="AV100" t="str">
        <f>""</f>
        <v/>
      </c>
      <c r="AW100" t="str">
        <f>""</f>
        <v/>
      </c>
      <c r="AX100" t="str">
        <f>""</f>
        <v/>
      </c>
      <c r="AY100" t="str">
        <f>""</f>
        <v/>
      </c>
      <c r="AZ100" t="str">
        <f>""</f>
        <v/>
      </c>
      <c r="BA100" t="str">
        <f>""</f>
        <v/>
      </c>
    </row>
    <row r="101" spans="2:53" x14ac:dyDescent="0.2">
      <c r="B101" t="str">
        <f>"Interaction"</f>
        <v>Interaction</v>
      </c>
      <c r="C101" t="str">
        <f>""</f>
        <v/>
      </c>
      <c r="D101" t="str">
        <f>""</f>
        <v/>
      </c>
      <c r="E101" t="str">
        <f>""</f>
        <v/>
      </c>
      <c r="F101" t="str">
        <f>""</f>
        <v/>
      </c>
      <c r="G101" t="str">
        <f>""</f>
        <v/>
      </c>
      <c r="H101" t="str">
        <f>""</f>
        <v/>
      </c>
      <c r="I101" t="str">
        <f>""</f>
        <v/>
      </c>
      <c r="J101" t="str">
        <f>""</f>
        <v/>
      </c>
      <c r="K101" t="str">
        <f>""</f>
        <v/>
      </c>
      <c r="L101" t="str">
        <f>""</f>
        <v/>
      </c>
      <c r="M101" t="str">
        <f>""</f>
        <v/>
      </c>
      <c r="N101" t="str">
        <f>""</f>
        <v/>
      </c>
      <c r="O101" t="str">
        <f>""</f>
        <v/>
      </c>
      <c r="P101" t="str">
        <f>""</f>
        <v/>
      </c>
      <c r="Q101" t="str">
        <f>""</f>
        <v/>
      </c>
      <c r="R101" t="str">
        <f>""</f>
        <v/>
      </c>
      <c r="S101" t="str">
        <f>""</f>
        <v/>
      </c>
      <c r="T101" t="str">
        <f>""</f>
        <v/>
      </c>
      <c r="U101" t="str">
        <f>""</f>
        <v/>
      </c>
      <c r="V101" t="str">
        <f>""</f>
        <v/>
      </c>
      <c r="W101" t="str">
        <f>"0.105"</f>
        <v>0.105</v>
      </c>
      <c r="X101" t="str">
        <f>""</f>
        <v/>
      </c>
      <c r="Y101" t="str">
        <f>""</f>
        <v/>
      </c>
      <c r="Z101" t="str">
        <f>""</f>
        <v/>
      </c>
      <c r="AA101" t="str">
        <f>""</f>
        <v/>
      </c>
      <c r="AB101" t="str">
        <f>""</f>
        <v/>
      </c>
      <c r="AC101" t="str">
        <f>""</f>
        <v/>
      </c>
      <c r="AD101" t="str">
        <f>""</f>
        <v/>
      </c>
      <c r="AE101" t="str">
        <f>""</f>
        <v/>
      </c>
      <c r="AF101" t="str">
        <f>""</f>
        <v/>
      </c>
      <c r="AG101" t="str">
        <f>""</f>
        <v/>
      </c>
      <c r="AH101" t="str">
        <f>""</f>
        <v/>
      </c>
      <c r="AI101" t="str">
        <f>""</f>
        <v/>
      </c>
      <c r="AJ101" t="str">
        <f>""</f>
        <v/>
      </c>
      <c r="AK101" t="str">
        <f>""</f>
        <v/>
      </c>
      <c r="AL101" t="str">
        <f>""</f>
        <v/>
      </c>
      <c r="AM101" t="str">
        <f>""</f>
        <v/>
      </c>
      <c r="AN101" t="str">
        <f>""</f>
        <v/>
      </c>
      <c r="AO101" t="str">
        <f>""</f>
        <v/>
      </c>
      <c r="AP101" t="str">
        <f>""</f>
        <v/>
      </c>
      <c r="AQ101" t="str">
        <f>""</f>
        <v/>
      </c>
      <c r="AR101" t="str">
        <f>""</f>
        <v/>
      </c>
      <c r="AS101" t="str">
        <f>""</f>
        <v/>
      </c>
      <c r="AT101" t="str">
        <f>""</f>
        <v/>
      </c>
      <c r="AU101" t="str">
        <f>""</f>
        <v/>
      </c>
      <c r="AV101" t="str">
        <f>""</f>
        <v/>
      </c>
      <c r="AW101" t="str">
        <f>""</f>
        <v/>
      </c>
      <c r="AX101" t="str">
        <f>""</f>
        <v/>
      </c>
      <c r="AY101" t="str">
        <f>""</f>
        <v/>
      </c>
      <c r="AZ101" t="str">
        <f>""</f>
        <v/>
      </c>
      <c r="BA101" t="str">
        <f>""</f>
        <v/>
      </c>
    </row>
    <row r="102" spans="2:53" x14ac:dyDescent="0.2">
      <c r="B102" t="str">
        <f>""</f>
        <v/>
      </c>
      <c r="C102" t="str">
        <f>""</f>
        <v/>
      </c>
      <c r="D102" t="str">
        <f>""</f>
        <v/>
      </c>
      <c r="E102" t="str">
        <f>""</f>
        <v/>
      </c>
      <c r="F102" t="str">
        <f>""</f>
        <v/>
      </c>
      <c r="G102" t="str">
        <f>""</f>
        <v/>
      </c>
      <c r="H102" t="str">
        <f>""</f>
        <v/>
      </c>
      <c r="I102" t="str">
        <f>""</f>
        <v/>
      </c>
      <c r="J102" t="str">
        <f>""</f>
        <v/>
      </c>
      <c r="K102" t="str">
        <f>""</f>
        <v/>
      </c>
      <c r="L102" t="str">
        <f>""</f>
        <v/>
      </c>
      <c r="M102" t="str">
        <f>""</f>
        <v/>
      </c>
      <c r="N102" t="str">
        <f>""</f>
        <v/>
      </c>
      <c r="O102" t="str">
        <f>""</f>
        <v/>
      </c>
      <c r="P102" t="str">
        <f>""</f>
        <v/>
      </c>
      <c r="Q102" t="str">
        <f>""</f>
        <v/>
      </c>
      <c r="R102" t="str">
        <f>""</f>
        <v/>
      </c>
      <c r="S102" t="str">
        <f>""</f>
        <v/>
      </c>
      <c r="T102" t="str">
        <f>""</f>
        <v/>
      </c>
      <c r="U102" t="str">
        <f>""</f>
        <v/>
      </c>
      <c r="V102" t="str">
        <f>""</f>
        <v/>
      </c>
      <c r="W102" t="str">
        <f>"[0.280]"</f>
        <v>[0.280]</v>
      </c>
      <c r="X102" t="str">
        <f>""</f>
        <v/>
      </c>
      <c r="Y102" t="str">
        <f>""</f>
        <v/>
      </c>
      <c r="Z102" t="str">
        <f>""</f>
        <v/>
      </c>
      <c r="AA102" t="str">
        <f>""</f>
        <v/>
      </c>
      <c r="AB102" t="str">
        <f>""</f>
        <v/>
      </c>
      <c r="AC102" t="str">
        <f>""</f>
        <v/>
      </c>
      <c r="AD102" t="str">
        <f>""</f>
        <v/>
      </c>
      <c r="AE102" t="str">
        <f>""</f>
        <v/>
      </c>
      <c r="AF102" t="str">
        <f>""</f>
        <v/>
      </c>
      <c r="AG102" t="str">
        <f>""</f>
        <v/>
      </c>
      <c r="AH102" t="str">
        <f>""</f>
        <v/>
      </c>
      <c r="AI102" t="str">
        <f>""</f>
        <v/>
      </c>
      <c r="AJ102" t="str">
        <f>""</f>
        <v/>
      </c>
      <c r="AK102" t="str">
        <f>""</f>
        <v/>
      </c>
      <c r="AL102" t="str">
        <f>""</f>
        <v/>
      </c>
      <c r="AM102" t="str">
        <f>""</f>
        <v/>
      </c>
      <c r="AN102" t="str">
        <f>""</f>
        <v/>
      </c>
      <c r="AO102" t="str">
        <f>""</f>
        <v/>
      </c>
      <c r="AP102" t="str">
        <f>""</f>
        <v/>
      </c>
      <c r="AQ102" t="str">
        <f>""</f>
        <v/>
      </c>
      <c r="AR102" t="str">
        <f>""</f>
        <v/>
      </c>
      <c r="AS102" t="str">
        <f>""</f>
        <v/>
      </c>
      <c r="AT102" t="str">
        <f>""</f>
        <v/>
      </c>
      <c r="AU102" t="str">
        <f>""</f>
        <v/>
      </c>
      <c r="AV102" t="str">
        <f>""</f>
        <v/>
      </c>
      <c r="AW102" t="str">
        <f>""</f>
        <v/>
      </c>
      <c r="AX102" t="str">
        <f>""</f>
        <v/>
      </c>
      <c r="AY102" t="str">
        <f>""</f>
        <v/>
      </c>
      <c r="AZ102" t="str">
        <f>""</f>
        <v/>
      </c>
      <c r="BA102" t="str">
        <f>""</f>
        <v/>
      </c>
    </row>
    <row r="103" spans="2:53" x14ac:dyDescent="0.2">
      <c r="B103" t="str">
        <f>"Destruction of house (yes=1) for a household in 1998-07"</f>
        <v>Destruction of house (yes=1) for a household in 1998-07</v>
      </c>
      <c r="C103" t="str">
        <f>""</f>
        <v/>
      </c>
      <c r="D103" t="str">
        <f>""</f>
        <v/>
      </c>
      <c r="E103" t="str">
        <f>""</f>
        <v/>
      </c>
      <c r="F103" t="str">
        <f>""</f>
        <v/>
      </c>
      <c r="G103" t="str">
        <f>""</f>
        <v/>
      </c>
      <c r="H103" t="str">
        <f>""</f>
        <v/>
      </c>
      <c r="I103" t="str">
        <f>""</f>
        <v/>
      </c>
      <c r="J103" t="str">
        <f>""</f>
        <v/>
      </c>
      <c r="K103" t="str">
        <f>""</f>
        <v/>
      </c>
      <c r="L103" t="str">
        <f>""</f>
        <v/>
      </c>
      <c r="M103" t="str">
        <f>""</f>
        <v/>
      </c>
      <c r="N103" t="str">
        <f>""</f>
        <v/>
      </c>
      <c r="O103" t="str">
        <f>""</f>
        <v/>
      </c>
      <c r="P103" t="str">
        <f>""</f>
        <v/>
      </c>
      <c r="Q103" t="str">
        <f>""</f>
        <v/>
      </c>
      <c r="R103" t="str">
        <f>""</f>
        <v/>
      </c>
      <c r="S103" t="str">
        <f>""</f>
        <v/>
      </c>
      <c r="T103" t="str">
        <f>""</f>
        <v/>
      </c>
      <c r="U103" t="str">
        <f>""</f>
        <v/>
      </c>
      <c r="V103" t="str">
        <f>""</f>
        <v/>
      </c>
      <c r="W103" t="str">
        <f>""</f>
        <v/>
      </c>
      <c r="X103" t="str">
        <f>"-0.044"</f>
        <v>-0.044</v>
      </c>
      <c r="Y103" t="str">
        <f>"-0.044"</f>
        <v>-0.044</v>
      </c>
      <c r="Z103" t="str">
        <f>"-0.031"</f>
        <v>-0.031</v>
      </c>
      <c r="AA103" t="str">
        <f>""</f>
        <v/>
      </c>
      <c r="AB103" t="str">
        <f>""</f>
        <v/>
      </c>
      <c r="AC103" t="str">
        <f>""</f>
        <v/>
      </c>
      <c r="AD103" t="str">
        <f>""</f>
        <v/>
      </c>
      <c r="AE103" t="str">
        <f>""</f>
        <v/>
      </c>
      <c r="AF103" t="str">
        <f>""</f>
        <v/>
      </c>
      <c r="AG103" t="str">
        <f>""</f>
        <v/>
      </c>
      <c r="AH103" t="str">
        <f>""</f>
        <v/>
      </c>
      <c r="AI103" t="str">
        <f>""</f>
        <v/>
      </c>
      <c r="AJ103" t="str">
        <f>""</f>
        <v/>
      </c>
      <c r="AK103" t="str">
        <f>""</f>
        <v/>
      </c>
      <c r="AL103" t="str">
        <f>""</f>
        <v/>
      </c>
      <c r="AM103" t="str">
        <f>""</f>
        <v/>
      </c>
      <c r="AN103" t="str">
        <f>""</f>
        <v/>
      </c>
      <c r="AO103" t="str">
        <f>""</f>
        <v/>
      </c>
      <c r="AP103" t="str">
        <f>""</f>
        <v/>
      </c>
      <c r="AQ103" t="str">
        <f>""</f>
        <v/>
      </c>
      <c r="AR103" t="str">
        <f>""</f>
        <v/>
      </c>
      <c r="AS103" t="str">
        <f>""</f>
        <v/>
      </c>
      <c r="AT103" t="str">
        <f>""</f>
        <v/>
      </c>
      <c r="AU103" t="str">
        <f>""</f>
        <v/>
      </c>
      <c r="AV103" t="str">
        <f>""</f>
        <v/>
      </c>
      <c r="AW103" t="str">
        <f>""</f>
        <v/>
      </c>
      <c r="AX103" t="str">
        <f>""</f>
        <v/>
      </c>
      <c r="AY103" t="str">
        <f>""</f>
        <v/>
      </c>
      <c r="AZ103" t="str">
        <f>""</f>
        <v/>
      </c>
      <c r="BA103" t="str">
        <f>""</f>
        <v/>
      </c>
    </row>
    <row r="104" spans="2:53" x14ac:dyDescent="0.2">
      <c r="B104" t="str">
        <f>""</f>
        <v/>
      </c>
      <c r="C104" t="str">
        <f>""</f>
        <v/>
      </c>
      <c r="D104" t="str">
        <f>""</f>
        <v/>
      </c>
      <c r="E104" t="str">
        <f>""</f>
        <v/>
      </c>
      <c r="F104" t="str">
        <f>""</f>
        <v/>
      </c>
      <c r="G104" t="str">
        <f>""</f>
        <v/>
      </c>
      <c r="H104" t="str">
        <f>""</f>
        <v/>
      </c>
      <c r="I104" t="str">
        <f>""</f>
        <v/>
      </c>
      <c r="J104" t="str">
        <f>""</f>
        <v/>
      </c>
      <c r="K104" t="str">
        <f>""</f>
        <v/>
      </c>
      <c r="L104" t="str">
        <f>""</f>
        <v/>
      </c>
      <c r="M104" t="str">
        <f>""</f>
        <v/>
      </c>
      <c r="N104" t="str">
        <f>""</f>
        <v/>
      </c>
      <c r="O104" t="str">
        <f>""</f>
        <v/>
      </c>
      <c r="P104" t="str">
        <f>""</f>
        <v/>
      </c>
      <c r="Q104" t="str">
        <f>""</f>
        <v/>
      </c>
      <c r="R104" t="str">
        <f>""</f>
        <v/>
      </c>
      <c r="S104" t="str">
        <f>""</f>
        <v/>
      </c>
      <c r="T104" t="str">
        <f>""</f>
        <v/>
      </c>
      <c r="U104" t="str">
        <f>""</f>
        <v/>
      </c>
      <c r="V104" t="str">
        <f>""</f>
        <v/>
      </c>
      <c r="W104" t="str">
        <f>""</f>
        <v/>
      </c>
      <c r="X104" t="str">
        <f>"[0.087]"</f>
        <v>[0.087]</v>
      </c>
      <c r="Y104" t="str">
        <f>"[0.086]"</f>
        <v>[0.086]</v>
      </c>
      <c r="Z104" t="str">
        <f>"[0.087]"</f>
        <v>[0.087]</v>
      </c>
      <c r="AA104" t="str">
        <f>""</f>
        <v/>
      </c>
      <c r="AB104" t="str">
        <f>""</f>
        <v/>
      </c>
      <c r="AC104" t="str">
        <f>""</f>
        <v/>
      </c>
      <c r="AD104" t="str">
        <f>""</f>
        <v/>
      </c>
      <c r="AE104" t="str">
        <f>""</f>
        <v/>
      </c>
      <c r="AF104" t="str">
        <f>""</f>
        <v/>
      </c>
      <c r="AG104" t="str">
        <f>""</f>
        <v/>
      </c>
      <c r="AH104" t="str">
        <f>""</f>
        <v/>
      </c>
      <c r="AI104" t="str">
        <f>""</f>
        <v/>
      </c>
      <c r="AJ104" t="str">
        <f>""</f>
        <v/>
      </c>
      <c r="AK104" t="str">
        <f>""</f>
        <v/>
      </c>
      <c r="AL104" t="str">
        <f>""</f>
        <v/>
      </c>
      <c r="AM104" t="str">
        <f>""</f>
        <v/>
      </c>
      <c r="AN104" t="str">
        <f>""</f>
        <v/>
      </c>
      <c r="AO104" t="str">
        <f>""</f>
        <v/>
      </c>
      <c r="AP104" t="str">
        <f>""</f>
        <v/>
      </c>
      <c r="AQ104" t="str">
        <f>""</f>
        <v/>
      </c>
      <c r="AR104" t="str">
        <f>""</f>
        <v/>
      </c>
      <c r="AS104" t="str">
        <f>""</f>
        <v/>
      </c>
      <c r="AT104" t="str">
        <f>""</f>
        <v/>
      </c>
      <c r="AU104" t="str">
        <f>""</f>
        <v/>
      </c>
      <c r="AV104" t="str">
        <f>""</f>
        <v/>
      </c>
      <c r="AW104" t="str">
        <f>""</f>
        <v/>
      </c>
      <c r="AX104" t="str">
        <f>""</f>
        <v/>
      </c>
      <c r="AY104" t="str">
        <f>""</f>
        <v/>
      </c>
      <c r="AZ104" t="str">
        <f>""</f>
        <v/>
      </c>
      <c r="BA104" t="str">
        <f>""</f>
        <v/>
      </c>
    </row>
    <row r="105" spans="2:53" x14ac:dyDescent="0.2">
      <c r="B105" t="str">
        <f>"At least 1 adult left the household in a given year (yes=1)"</f>
        <v>At least 1 adult left the household in a given year (yes=1)</v>
      </c>
      <c r="C105" t="str">
        <f>""</f>
        <v/>
      </c>
      <c r="D105" t="str">
        <f>""</f>
        <v/>
      </c>
      <c r="E105" t="str">
        <f>""</f>
        <v/>
      </c>
      <c r="F105" t="str">
        <f>""</f>
        <v/>
      </c>
      <c r="G105" t="str">
        <f>""</f>
        <v/>
      </c>
      <c r="H105" t="str">
        <f>""</f>
        <v/>
      </c>
      <c r="I105" t="str">
        <f>""</f>
        <v/>
      </c>
      <c r="J105" t="str">
        <f>""</f>
        <v/>
      </c>
      <c r="K105" t="str">
        <f>""</f>
        <v/>
      </c>
      <c r="L105" t="str">
        <f>""</f>
        <v/>
      </c>
      <c r="M105" t="str">
        <f>""</f>
        <v/>
      </c>
      <c r="N105" t="str">
        <f>""</f>
        <v/>
      </c>
      <c r="O105" t="str">
        <f>""</f>
        <v/>
      </c>
      <c r="P105" t="str">
        <f>""</f>
        <v/>
      </c>
      <c r="Q105" t="str">
        <f>""</f>
        <v/>
      </c>
      <c r="R105" t="str">
        <f>""</f>
        <v/>
      </c>
      <c r="S105" t="str">
        <f>""</f>
        <v/>
      </c>
      <c r="T105" t="str">
        <f>""</f>
        <v/>
      </c>
      <c r="U105" t="str">
        <f>""</f>
        <v/>
      </c>
      <c r="V105" t="str">
        <f>""</f>
        <v/>
      </c>
      <c r="W105" t="str">
        <f>""</f>
        <v/>
      </c>
      <c r="X105" t="str">
        <f>"-0.098"</f>
        <v>-0.098</v>
      </c>
      <c r="Y105" t="str">
        <f>""</f>
        <v/>
      </c>
      <c r="Z105" t="str">
        <f>""</f>
        <v/>
      </c>
      <c r="AA105" t="str">
        <f>""</f>
        <v/>
      </c>
      <c r="AB105" t="str">
        <f>""</f>
        <v/>
      </c>
      <c r="AC105" t="str">
        <f>""</f>
        <v/>
      </c>
      <c r="AD105" t="str">
        <f>""</f>
        <v/>
      </c>
      <c r="AE105" t="str">
        <f>""</f>
        <v/>
      </c>
      <c r="AF105" t="str">
        <f>""</f>
        <v/>
      </c>
      <c r="AG105" t="str">
        <f>""</f>
        <v/>
      </c>
      <c r="AH105" t="str">
        <f>""</f>
        <v/>
      </c>
      <c r="AI105" t="str">
        <f>""</f>
        <v/>
      </c>
      <c r="AJ105" t="str">
        <f>""</f>
        <v/>
      </c>
      <c r="AK105" t="str">
        <f>""</f>
        <v/>
      </c>
      <c r="AL105" t="str">
        <f>""</f>
        <v/>
      </c>
      <c r="AM105" t="str">
        <f>""</f>
        <v/>
      </c>
      <c r="AN105" t="str">
        <f>""</f>
        <v/>
      </c>
      <c r="AO105" t="str">
        <f>""</f>
        <v/>
      </c>
      <c r="AP105" t="str">
        <f>""</f>
        <v/>
      </c>
      <c r="AQ105" t="str">
        <f>""</f>
        <v/>
      </c>
      <c r="AR105" t="str">
        <f>""</f>
        <v/>
      </c>
      <c r="AS105" t="str">
        <f>""</f>
        <v/>
      </c>
      <c r="AT105" t="str">
        <f>""</f>
        <v/>
      </c>
      <c r="AU105" t="str">
        <f>""</f>
        <v/>
      </c>
      <c r="AV105" t="str">
        <f>""</f>
        <v/>
      </c>
      <c r="AW105" t="str">
        <f>""</f>
        <v/>
      </c>
      <c r="AX105" t="str">
        <f>""</f>
        <v/>
      </c>
      <c r="AY105" t="str">
        <f>""</f>
        <v/>
      </c>
      <c r="AZ105" t="str">
        <f>""</f>
        <v/>
      </c>
      <c r="BA105" t="str">
        <f>""</f>
        <v/>
      </c>
    </row>
    <row r="106" spans="2:53" x14ac:dyDescent="0.2">
      <c r="B106" t="str">
        <f>""</f>
        <v/>
      </c>
      <c r="C106" t="str">
        <f>""</f>
        <v/>
      </c>
      <c r="D106" t="str">
        <f>""</f>
        <v/>
      </c>
      <c r="E106" t="str">
        <f>""</f>
        <v/>
      </c>
      <c r="F106" t="str">
        <f>""</f>
        <v/>
      </c>
      <c r="G106" t="str">
        <f>""</f>
        <v/>
      </c>
      <c r="H106" t="str">
        <f>""</f>
        <v/>
      </c>
      <c r="I106" t="str">
        <f>""</f>
        <v/>
      </c>
      <c r="J106" t="str">
        <f>""</f>
        <v/>
      </c>
      <c r="K106" t="str">
        <f>""</f>
        <v/>
      </c>
      <c r="L106" t="str">
        <f>""</f>
        <v/>
      </c>
      <c r="M106" t="str">
        <f>""</f>
        <v/>
      </c>
      <c r="N106" t="str">
        <f>""</f>
        <v/>
      </c>
      <c r="O106" t="str">
        <f>""</f>
        <v/>
      </c>
      <c r="P106" t="str">
        <f>""</f>
        <v/>
      </c>
      <c r="Q106" t="str">
        <f>""</f>
        <v/>
      </c>
      <c r="R106" t="str">
        <f>""</f>
        <v/>
      </c>
      <c r="S106" t="str">
        <f>""</f>
        <v/>
      </c>
      <c r="T106" t="str">
        <f>""</f>
        <v/>
      </c>
      <c r="U106" t="str">
        <f>""</f>
        <v/>
      </c>
      <c r="V106" t="str">
        <f>""</f>
        <v/>
      </c>
      <c r="W106" t="str">
        <f>""</f>
        <v/>
      </c>
      <c r="X106" t="str">
        <f>"[0.076]"</f>
        <v>[0.076]</v>
      </c>
      <c r="Y106" t="str">
        <f>""</f>
        <v/>
      </c>
      <c r="Z106" t="str">
        <f>""</f>
        <v/>
      </c>
      <c r="AA106" t="str">
        <f>""</f>
        <v/>
      </c>
      <c r="AB106" t="str">
        <f>""</f>
        <v/>
      </c>
      <c r="AC106" t="str">
        <f>""</f>
        <v/>
      </c>
      <c r="AD106" t="str">
        <f>""</f>
        <v/>
      </c>
      <c r="AE106" t="str">
        <f>""</f>
        <v/>
      </c>
      <c r="AF106" t="str">
        <f>""</f>
        <v/>
      </c>
      <c r="AG106" t="str">
        <f>""</f>
        <v/>
      </c>
      <c r="AH106" t="str">
        <f>""</f>
        <v/>
      </c>
      <c r="AI106" t="str">
        <f>""</f>
        <v/>
      </c>
      <c r="AJ106" t="str">
        <f>""</f>
        <v/>
      </c>
      <c r="AK106" t="str">
        <f>""</f>
        <v/>
      </c>
      <c r="AL106" t="str">
        <f>""</f>
        <v/>
      </c>
      <c r="AM106" t="str">
        <f>""</f>
        <v/>
      </c>
      <c r="AN106" t="str">
        <f>""</f>
        <v/>
      </c>
      <c r="AO106" t="str">
        <f>""</f>
        <v/>
      </c>
      <c r="AP106" t="str">
        <f>""</f>
        <v/>
      </c>
      <c r="AQ106" t="str">
        <f>""</f>
        <v/>
      </c>
      <c r="AR106" t="str">
        <f>""</f>
        <v/>
      </c>
      <c r="AS106" t="str">
        <f>""</f>
        <v/>
      </c>
      <c r="AT106" t="str">
        <f>""</f>
        <v/>
      </c>
      <c r="AU106" t="str">
        <f>""</f>
        <v/>
      </c>
      <c r="AV106" t="str">
        <f>""</f>
        <v/>
      </c>
      <c r="AW106" t="str">
        <f>""</f>
        <v/>
      </c>
      <c r="AX106" t="str">
        <f>""</f>
        <v/>
      </c>
      <c r="AY106" t="str">
        <f>""</f>
        <v/>
      </c>
      <c r="AZ106" t="str">
        <f>""</f>
        <v/>
      </c>
      <c r="BA106" t="str">
        <f>""</f>
        <v/>
      </c>
    </row>
    <row r="107" spans="2:53" x14ac:dyDescent="0.2">
      <c r="B107" t="str">
        <f>"Interaction"</f>
        <v>Interaction</v>
      </c>
      <c r="C107" t="str">
        <f>""</f>
        <v/>
      </c>
      <c r="D107" t="str">
        <f>""</f>
        <v/>
      </c>
      <c r="E107" t="str">
        <f>""</f>
        <v/>
      </c>
      <c r="F107" t="str">
        <f>""</f>
        <v/>
      </c>
      <c r="G107" t="str">
        <f>""</f>
        <v/>
      </c>
      <c r="H107" t="str">
        <f>""</f>
        <v/>
      </c>
      <c r="I107" t="str">
        <f>""</f>
        <v/>
      </c>
      <c r="J107" t="str">
        <f>""</f>
        <v/>
      </c>
      <c r="K107" t="str">
        <f>""</f>
        <v/>
      </c>
      <c r="L107" t="str">
        <f>""</f>
        <v/>
      </c>
      <c r="M107" t="str">
        <f>""</f>
        <v/>
      </c>
      <c r="N107" t="str">
        <f>""</f>
        <v/>
      </c>
      <c r="O107" t="str">
        <f>""</f>
        <v/>
      </c>
      <c r="P107" t="str">
        <f>""</f>
        <v/>
      </c>
      <c r="Q107" t="str">
        <f>""</f>
        <v/>
      </c>
      <c r="R107" t="str">
        <f>""</f>
        <v/>
      </c>
      <c r="S107" t="str">
        <f>""</f>
        <v/>
      </c>
      <c r="T107" t="str">
        <f>""</f>
        <v/>
      </c>
      <c r="U107" t="str">
        <f>""</f>
        <v/>
      </c>
      <c r="V107" t="str">
        <f>""</f>
        <v/>
      </c>
      <c r="W107" t="str">
        <f>""</f>
        <v/>
      </c>
      <c r="X107" t="str">
        <f>"0.237"</f>
        <v>0.237</v>
      </c>
      <c r="Y107" t="str">
        <f>""</f>
        <v/>
      </c>
      <c r="Z107" t="str">
        <f>""</f>
        <v/>
      </c>
      <c r="AA107" t="str">
        <f>""</f>
        <v/>
      </c>
      <c r="AB107" t="str">
        <f>""</f>
        <v/>
      </c>
      <c r="AC107" t="str">
        <f>""</f>
        <v/>
      </c>
      <c r="AD107" t="str">
        <f>""</f>
        <v/>
      </c>
      <c r="AE107" t="str">
        <f>""</f>
        <v/>
      </c>
      <c r="AF107" t="str">
        <f>""</f>
        <v/>
      </c>
      <c r="AG107" t="str">
        <f>""</f>
        <v/>
      </c>
      <c r="AH107" t="str">
        <f>""</f>
        <v/>
      </c>
      <c r="AI107" t="str">
        <f>""</f>
        <v/>
      </c>
      <c r="AJ107" t="str">
        <f>""</f>
        <v/>
      </c>
      <c r="AK107" t="str">
        <f>""</f>
        <v/>
      </c>
      <c r="AL107" t="str">
        <f>""</f>
        <v/>
      </c>
      <c r="AM107" t="str">
        <f>""</f>
        <v/>
      </c>
      <c r="AN107" t="str">
        <f>""</f>
        <v/>
      </c>
      <c r="AO107" t="str">
        <f>""</f>
        <v/>
      </c>
      <c r="AP107" t="str">
        <f>""</f>
        <v/>
      </c>
      <c r="AQ107" t="str">
        <f>""</f>
        <v/>
      </c>
      <c r="AR107" t="str">
        <f>""</f>
        <v/>
      </c>
      <c r="AS107" t="str">
        <f>""</f>
        <v/>
      </c>
      <c r="AT107" t="str">
        <f>""</f>
        <v/>
      </c>
      <c r="AU107" t="str">
        <f>""</f>
        <v/>
      </c>
      <c r="AV107" t="str">
        <f>""</f>
        <v/>
      </c>
      <c r="AW107" t="str">
        <f>""</f>
        <v/>
      </c>
      <c r="AX107" t="str">
        <f>""</f>
        <v/>
      </c>
      <c r="AY107" t="str">
        <f>""</f>
        <v/>
      </c>
      <c r="AZ107" t="str">
        <f>""</f>
        <v/>
      </c>
      <c r="BA107" t="str">
        <f>""</f>
        <v/>
      </c>
    </row>
    <row r="108" spans="2:53" x14ac:dyDescent="0.2">
      <c r="B108" t="str">
        <f>""</f>
        <v/>
      </c>
      <c r="C108" t="str">
        <f>""</f>
        <v/>
      </c>
      <c r="D108" t="str">
        <f>""</f>
        <v/>
      </c>
      <c r="E108" t="str">
        <f>""</f>
        <v/>
      </c>
      <c r="F108" t="str">
        <f>""</f>
        <v/>
      </c>
      <c r="G108" t="str">
        <f>""</f>
        <v/>
      </c>
      <c r="H108" t="str">
        <f>""</f>
        <v/>
      </c>
      <c r="I108" t="str">
        <f>""</f>
        <v/>
      </c>
      <c r="J108" t="str">
        <f>""</f>
        <v/>
      </c>
      <c r="K108" t="str">
        <f>""</f>
        <v/>
      </c>
      <c r="L108" t="str">
        <f>""</f>
        <v/>
      </c>
      <c r="M108" t="str">
        <f>""</f>
        <v/>
      </c>
      <c r="N108" t="str">
        <f>""</f>
        <v/>
      </c>
      <c r="O108" t="str">
        <f>""</f>
        <v/>
      </c>
      <c r="P108" t="str">
        <f>""</f>
        <v/>
      </c>
      <c r="Q108" t="str">
        <f>""</f>
        <v/>
      </c>
      <c r="R108" t="str">
        <f>""</f>
        <v/>
      </c>
      <c r="S108" t="str">
        <f>""</f>
        <v/>
      </c>
      <c r="T108" t="str">
        <f>""</f>
        <v/>
      </c>
      <c r="U108" t="str">
        <f>""</f>
        <v/>
      </c>
      <c r="V108" t="str">
        <f>""</f>
        <v/>
      </c>
      <c r="W108" t="str">
        <f>""</f>
        <v/>
      </c>
      <c r="X108" t="str">
        <f>"[0.242]"</f>
        <v>[0.242]</v>
      </c>
      <c r="Y108" t="str">
        <f>""</f>
        <v/>
      </c>
      <c r="Z108" t="str">
        <f>""</f>
        <v/>
      </c>
      <c r="AA108" t="str">
        <f>""</f>
        <v/>
      </c>
      <c r="AB108" t="str">
        <f>""</f>
        <v/>
      </c>
      <c r="AC108" t="str">
        <f>""</f>
        <v/>
      </c>
      <c r="AD108" t="str">
        <f>""</f>
        <v/>
      </c>
      <c r="AE108" t="str">
        <f>""</f>
        <v/>
      </c>
      <c r="AF108" t="str">
        <f>""</f>
        <v/>
      </c>
      <c r="AG108" t="str">
        <f>""</f>
        <v/>
      </c>
      <c r="AH108" t="str">
        <f>""</f>
        <v/>
      </c>
      <c r="AI108" t="str">
        <f>""</f>
        <v/>
      </c>
      <c r="AJ108" t="str">
        <f>""</f>
        <v/>
      </c>
      <c r="AK108" t="str">
        <f>""</f>
        <v/>
      </c>
      <c r="AL108" t="str">
        <f>""</f>
        <v/>
      </c>
      <c r="AM108" t="str">
        <f>""</f>
        <v/>
      </c>
      <c r="AN108" t="str">
        <f>""</f>
        <v/>
      </c>
      <c r="AO108" t="str">
        <f>""</f>
        <v/>
      </c>
      <c r="AP108" t="str">
        <f>""</f>
        <v/>
      </c>
      <c r="AQ108" t="str">
        <f>""</f>
        <v/>
      </c>
      <c r="AR108" t="str">
        <f>""</f>
        <v/>
      </c>
      <c r="AS108" t="str">
        <f>""</f>
        <v/>
      </c>
      <c r="AT108" t="str">
        <f>""</f>
        <v/>
      </c>
      <c r="AU108" t="str">
        <f>""</f>
        <v/>
      </c>
      <c r="AV108" t="str">
        <f>""</f>
        <v/>
      </c>
      <c r="AW108" t="str">
        <f>""</f>
        <v/>
      </c>
      <c r="AX108" t="str">
        <f>""</f>
        <v/>
      </c>
      <c r="AY108" t="str">
        <f>""</f>
        <v/>
      </c>
      <c r="AZ108" t="str">
        <f>""</f>
        <v/>
      </c>
      <c r="BA108" t="str">
        <f>""</f>
        <v/>
      </c>
    </row>
    <row r="109" spans="2:53" x14ac:dyDescent="0.2">
      <c r="B109" t="str">
        <f>"Number of adults who left household 1998-2007"</f>
        <v>Number of adults who left household 1998-2007</v>
      </c>
      <c r="C109" t="str">
        <f>""</f>
        <v/>
      </c>
      <c r="D109" t="str">
        <f>""</f>
        <v/>
      </c>
      <c r="E109" t="str">
        <f>""</f>
        <v/>
      </c>
      <c r="F109" t="str">
        <f>""</f>
        <v/>
      </c>
      <c r="G109" t="str">
        <f>""</f>
        <v/>
      </c>
      <c r="H109" t="str">
        <f>""</f>
        <v/>
      </c>
      <c r="I109" t="str">
        <f>""</f>
        <v/>
      </c>
      <c r="J109" t="str">
        <f>""</f>
        <v/>
      </c>
      <c r="K109" t="str">
        <f>""</f>
        <v/>
      </c>
      <c r="L109" t="str">
        <f>""</f>
        <v/>
      </c>
      <c r="M109" t="str">
        <f>""</f>
        <v/>
      </c>
      <c r="N109" t="str">
        <f>""</f>
        <v/>
      </c>
      <c r="O109" t="str">
        <f>""</f>
        <v/>
      </c>
      <c r="P109" t="str">
        <f>""</f>
        <v/>
      </c>
      <c r="Q109" t="str">
        <f>""</f>
        <v/>
      </c>
      <c r="R109" t="str">
        <f>""</f>
        <v/>
      </c>
      <c r="S109" t="str">
        <f>""</f>
        <v/>
      </c>
      <c r="T109" t="str">
        <f>""</f>
        <v/>
      </c>
      <c r="U109" t="str">
        <f>""</f>
        <v/>
      </c>
      <c r="V109" t="str">
        <f>""</f>
        <v/>
      </c>
      <c r="W109" t="str">
        <f>""</f>
        <v/>
      </c>
      <c r="X109" t="str">
        <f>""</f>
        <v/>
      </c>
      <c r="Y109" t="str">
        <f>"-0.079"</f>
        <v>-0.079</v>
      </c>
      <c r="Z109" t="str">
        <f>""</f>
        <v/>
      </c>
      <c r="AA109" t="str">
        <f>""</f>
        <v/>
      </c>
      <c r="AB109" t="str">
        <f>""</f>
        <v/>
      </c>
      <c r="AC109" t="str">
        <f>""</f>
        <v/>
      </c>
      <c r="AD109" t="str">
        <f>""</f>
        <v/>
      </c>
      <c r="AE109" t="str">
        <f>""</f>
        <v/>
      </c>
      <c r="AF109" t="str">
        <f>""</f>
        <v/>
      </c>
      <c r="AG109" t="str">
        <f>""</f>
        <v/>
      </c>
      <c r="AH109" t="str">
        <f>""</f>
        <v/>
      </c>
      <c r="AI109" t="str">
        <f>""</f>
        <v/>
      </c>
      <c r="AJ109" t="str">
        <f>""</f>
        <v/>
      </c>
      <c r="AK109" t="str">
        <f>""</f>
        <v/>
      </c>
      <c r="AL109" t="str">
        <f>""</f>
        <v/>
      </c>
      <c r="AM109" t="str">
        <f>""</f>
        <v/>
      </c>
      <c r="AN109" t="str">
        <f>""</f>
        <v/>
      </c>
      <c r="AO109" t="str">
        <f>""</f>
        <v/>
      </c>
      <c r="AP109" t="str">
        <f>""</f>
        <v/>
      </c>
      <c r="AQ109" t="str">
        <f>""</f>
        <v/>
      </c>
      <c r="AR109" t="str">
        <f>""</f>
        <v/>
      </c>
      <c r="AS109" t="str">
        <f>""</f>
        <v/>
      </c>
      <c r="AT109" t="str">
        <f>""</f>
        <v/>
      </c>
      <c r="AU109" t="str">
        <f>""</f>
        <v/>
      </c>
      <c r="AV109" t="str">
        <f>""</f>
        <v/>
      </c>
      <c r="AW109" t="str">
        <f>""</f>
        <v/>
      </c>
      <c r="AX109" t="str">
        <f>""</f>
        <v/>
      </c>
      <c r="AY109" t="str">
        <f>""</f>
        <v/>
      </c>
      <c r="AZ109" t="str">
        <f>""</f>
        <v/>
      </c>
      <c r="BA109" t="str">
        <f>""</f>
        <v/>
      </c>
    </row>
    <row r="110" spans="2:53" x14ac:dyDescent="0.2">
      <c r="B110" t="str">
        <f>""</f>
        <v/>
      </c>
      <c r="C110" t="str">
        <f>""</f>
        <v/>
      </c>
      <c r="D110" t="str">
        <f>""</f>
        <v/>
      </c>
      <c r="E110" t="str">
        <f>""</f>
        <v/>
      </c>
      <c r="F110" t="str">
        <f>""</f>
        <v/>
      </c>
      <c r="G110" t="str">
        <f>""</f>
        <v/>
      </c>
      <c r="H110" t="str">
        <f>""</f>
        <v/>
      </c>
      <c r="I110" t="str">
        <f>""</f>
        <v/>
      </c>
      <c r="J110" t="str">
        <f>""</f>
        <v/>
      </c>
      <c r="K110" t="str">
        <f>""</f>
        <v/>
      </c>
      <c r="L110" t="str">
        <f>""</f>
        <v/>
      </c>
      <c r="M110" t="str">
        <f>""</f>
        <v/>
      </c>
      <c r="N110" t="str">
        <f>""</f>
        <v/>
      </c>
      <c r="O110" t="str">
        <f>""</f>
        <v/>
      </c>
      <c r="P110" t="str">
        <f>""</f>
        <v/>
      </c>
      <c r="Q110" t="str">
        <f>""</f>
        <v/>
      </c>
      <c r="R110" t="str">
        <f>""</f>
        <v/>
      </c>
      <c r="S110" t="str">
        <f>""</f>
        <v/>
      </c>
      <c r="T110" t="str">
        <f>""</f>
        <v/>
      </c>
      <c r="U110" t="str">
        <f>""</f>
        <v/>
      </c>
      <c r="V110" t="str">
        <f>""</f>
        <v/>
      </c>
      <c r="W110" t="str">
        <f>""</f>
        <v/>
      </c>
      <c r="X110" t="str">
        <f>""</f>
        <v/>
      </c>
      <c r="Y110" t="str">
        <f>"[0.053]"</f>
        <v>[0.053]</v>
      </c>
      <c r="Z110" t="str">
        <f>""</f>
        <v/>
      </c>
      <c r="AA110" t="str">
        <f>""</f>
        <v/>
      </c>
      <c r="AB110" t="str">
        <f>""</f>
        <v/>
      </c>
      <c r="AC110" t="str">
        <f>""</f>
        <v/>
      </c>
      <c r="AD110" t="str">
        <f>""</f>
        <v/>
      </c>
      <c r="AE110" t="str">
        <f>""</f>
        <v/>
      </c>
      <c r="AF110" t="str">
        <f>""</f>
        <v/>
      </c>
      <c r="AG110" t="str">
        <f>""</f>
        <v/>
      </c>
      <c r="AH110" t="str">
        <f>""</f>
        <v/>
      </c>
      <c r="AI110" t="str">
        <f>""</f>
        <v/>
      </c>
      <c r="AJ110" t="str">
        <f>""</f>
        <v/>
      </c>
      <c r="AK110" t="str">
        <f>""</f>
        <v/>
      </c>
      <c r="AL110" t="str">
        <f>""</f>
        <v/>
      </c>
      <c r="AM110" t="str">
        <f>""</f>
        <v/>
      </c>
      <c r="AN110" t="str">
        <f>""</f>
        <v/>
      </c>
      <c r="AO110" t="str">
        <f>""</f>
        <v/>
      </c>
      <c r="AP110" t="str">
        <f>""</f>
        <v/>
      </c>
      <c r="AQ110" t="str">
        <f>""</f>
        <v/>
      </c>
      <c r="AR110" t="str">
        <f>""</f>
        <v/>
      </c>
      <c r="AS110" t="str">
        <f>""</f>
        <v/>
      </c>
      <c r="AT110" t="str">
        <f>""</f>
        <v/>
      </c>
      <c r="AU110" t="str">
        <f>""</f>
        <v/>
      </c>
      <c r="AV110" t="str">
        <f>""</f>
        <v/>
      </c>
      <c r="AW110" t="str">
        <f>""</f>
        <v/>
      </c>
      <c r="AX110" t="str">
        <f>""</f>
        <v/>
      </c>
      <c r="AY110" t="str">
        <f>""</f>
        <v/>
      </c>
      <c r="AZ110" t="str">
        <f>""</f>
        <v/>
      </c>
      <c r="BA110" t="str">
        <f>""</f>
        <v/>
      </c>
    </row>
    <row r="111" spans="2:53" x14ac:dyDescent="0.2">
      <c r="B111" t="str">
        <f>"Interaction"</f>
        <v>Interaction</v>
      </c>
      <c r="C111" t="str">
        <f>""</f>
        <v/>
      </c>
      <c r="D111" t="str">
        <f>""</f>
        <v/>
      </c>
      <c r="E111" t="str">
        <f>""</f>
        <v/>
      </c>
      <c r="F111" t="str">
        <f>""</f>
        <v/>
      </c>
      <c r="G111" t="str">
        <f>""</f>
        <v/>
      </c>
      <c r="H111" t="str">
        <f>""</f>
        <v/>
      </c>
      <c r="I111" t="str">
        <f>""</f>
        <v/>
      </c>
      <c r="J111" t="str">
        <f>""</f>
        <v/>
      </c>
      <c r="K111" t="str">
        <f>""</f>
        <v/>
      </c>
      <c r="L111" t="str">
        <f>""</f>
        <v/>
      </c>
      <c r="M111" t="str">
        <f>""</f>
        <v/>
      </c>
      <c r="N111" t="str">
        <f>""</f>
        <v/>
      </c>
      <c r="O111" t="str">
        <f>""</f>
        <v/>
      </c>
      <c r="P111" t="str">
        <f>""</f>
        <v/>
      </c>
      <c r="Q111" t="str">
        <f>""</f>
        <v/>
      </c>
      <c r="R111" t="str">
        <f>""</f>
        <v/>
      </c>
      <c r="S111" t="str">
        <f>""</f>
        <v/>
      </c>
      <c r="T111" t="str">
        <f>""</f>
        <v/>
      </c>
      <c r="U111" t="str">
        <f>""</f>
        <v/>
      </c>
      <c r="V111" t="str">
        <f>""</f>
        <v/>
      </c>
      <c r="W111" t="str">
        <f>""</f>
        <v/>
      </c>
      <c r="X111" t="str">
        <f>""</f>
        <v/>
      </c>
      <c r="Y111" t="str">
        <f>"0.185"</f>
        <v>0.185</v>
      </c>
      <c r="Z111" t="str">
        <f>""</f>
        <v/>
      </c>
      <c r="AA111" t="str">
        <f>""</f>
        <v/>
      </c>
      <c r="AB111" t="str">
        <f>""</f>
        <v/>
      </c>
      <c r="AC111" t="str">
        <f>""</f>
        <v/>
      </c>
      <c r="AD111" t="str">
        <f>""</f>
        <v/>
      </c>
      <c r="AE111" t="str">
        <f>""</f>
        <v/>
      </c>
      <c r="AF111" t="str">
        <f>""</f>
        <v/>
      </c>
      <c r="AG111" t="str">
        <f>""</f>
        <v/>
      </c>
      <c r="AH111" t="str">
        <f>""</f>
        <v/>
      </c>
      <c r="AI111" t="str">
        <f>""</f>
        <v/>
      </c>
      <c r="AJ111" t="str">
        <f>""</f>
        <v/>
      </c>
      <c r="AK111" t="str">
        <f>""</f>
        <v/>
      </c>
      <c r="AL111" t="str">
        <f>""</f>
        <v/>
      </c>
      <c r="AM111" t="str">
        <f>""</f>
        <v/>
      </c>
      <c r="AN111" t="str">
        <f>""</f>
        <v/>
      </c>
      <c r="AO111" t="str">
        <f>""</f>
        <v/>
      </c>
      <c r="AP111" t="str">
        <f>""</f>
        <v/>
      </c>
      <c r="AQ111" t="str">
        <f>""</f>
        <v/>
      </c>
      <c r="AR111" t="str">
        <f>""</f>
        <v/>
      </c>
      <c r="AS111" t="str">
        <f>""</f>
        <v/>
      </c>
      <c r="AT111" t="str">
        <f>""</f>
        <v/>
      </c>
      <c r="AU111" t="str">
        <f>""</f>
        <v/>
      </c>
      <c r="AV111" t="str">
        <f>""</f>
        <v/>
      </c>
      <c r="AW111" t="str">
        <f>""</f>
        <v/>
      </c>
      <c r="AX111" t="str">
        <f>""</f>
        <v/>
      </c>
      <c r="AY111" t="str">
        <f>""</f>
        <v/>
      </c>
      <c r="AZ111" t="str">
        <f>""</f>
        <v/>
      </c>
      <c r="BA111" t="str">
        <f>""</f>
        <v/>
      </c>
    </row>
    <row r="112" spans="2:53" x14ac:dyDescent="0.2">
      <c r="B112" t="str">
        <f>""</f>
        <v/>
      </c>
      <c r="C112" t="str">
        <f>""</f>
        <v/>
      </c>
      <c r="D112" t="str">
        <f>""</f>
        <v/>
      </c>
      <c r="E112" t="str">
        <f>""</f>
        <v/>
      </c>
      <c r="F112" t="str">
        <f>""</f>
        <v/>
      </c>
      <c r="G112" t="str">
        <f>""</f>
        <v/>
      </c>
      <c r="H112" t="str">
        <f>""</f>
        <v/>
      </c>
      <c r="I112" t="str">
        <f>""</f>
        <v/>
      </c>
      <c r="J112" t="str">
        <f>""</f>
        <v/>
      </c>
      <c r="K112" t="str">
        <f>""</f>
        <v/>
      </c>
      <c r="L112" t="str">
        <f>""</f>
        <v/>
      </c>
      <c r="M112" t="str">
        <f>""</f>
        <v/>
      </c>
      <c r="N112" t="str">
        <f>""</f>
        <v/>
      </c>
      <c r="O112" t="str">
        <f>""</f>
        <v/>
      </c>
      <c r="P112" t="str">
        <f>""</f>
        <v/>
      </c>
      <c r="Q112" t="str">
        <f>""</f>
        <v/>
      </c>
      <c r="R112" t="str">
        <f>""</f>
        <v/>
      </c>
      <c r="S112" t="str">
        <f>""</f>
        <v/>
      </c>
      <c r="T112" t="str">
        <f>""</f>
        <v/>
      </c>
      <c r="U112" t="str">
        <f>""</f>
        <v/>
      </c>
      <c r="V112" t="str">
        <f>""</f>
        <v/>
      </c>
      <c r="W112" t="str">
        <f>""</f>
        <v/>
      </c>
      <c r="X112" t="str">
        <f>""</f>
        <v/>
      </c>
      <c r="Y112" t="str">
        <f>"[0.152]"</f>
        <v>[0.152]</v>
      </c>
      <c r="Z112" t="str">
        <f>""</f>
        <v/>
      </c>
      <c r="AA112" t="str">
        <f>""</f>
        <v/>
      </c>
      <c r="AB112" t="str">
        <f>""</f>
        <v/>
      </c>
      <c r="AC112" t="str">
        <f>""</f>
        <v/>
      </c>
      <c r="AD112" t="str">
        <f>""</f>
        <v/>
      </c>
      <c r="AE112" t="str">
        <f>""</f>
        <v/>
      </c>
      <c r="AF112" t="str">
        <f>""</f>
        <v/>
      </c>
      <c r="AG112" t="str">
        <f>""</f>
        <v/>
      </c>
      <c r="AH112" t="str">
        <f>""</f>
        <v/>
      </c>
      <c r="AI112" t="str">
        <f>""</f>
        <v/>
      </c>
      <c r="AJ112" t="str">
        <f>""</f>
        <v/>
      </c>
      <c r="AK112" t="str">
        <f>""</f>
        <v/>
      </c>
      <c r="AL112" t="str">
        <f>""</f>
        <v/>
      </c>
      <c r="AM112" t="str">
        <f>""</f>
        <v/>
      </c>
      <c r="AN112" t="str">
        <f>""</f>
        <v/>
      </c>
      <c r="AO112" t="str">
        <f>""</f>
        <v/>
      </c>
      <c r="AP112" t="str">
        <f>""</f>
        <v/>
      </c>
      <c r="AQ112" t="str">
        <f>""</f>
        <v/>
      </c>
      <c r="AR112" t="str">
        <f>""</f>
        <v/>
      </c>
      <c r="AS112" t="str">
        <f>""</f>
        <v/>
      </c>
      <c r="AT112" t="str">
        <f>""</f>
        <v/>
      </c>
      <c r="AU112" t="str">
        <f>""</f>
        <v/>
      </c>
      <c r="AV112" t="str">
        <f>""</f>
        <v/>
      </c>
      <c r="AW112" t="str">
        <f>""</f>
        <v/>
      </c>
      <c r="AX112" t="str">
        <f>""</f>
        <v/>
      </c>
      <c r="AY112" t="str">
        <f>""</f>
        <v/>
      </c>
      <c r="AZ112" t="str">
        <f>""</f>
        <v/>
      </c>
      <c r="BA112" t="str">
        <f>""</f>
        <v/>
      </c>
    </row>
    <row r="113" spans="2:53" x14ac:dyDescent="0.2">
      <c r="B113" t="str">
        <f>"Share of adults  who left household 1998-2007"</f>
        <v>Share of adults  who left household 1998-2007</v>
      </c>
      <c r="C113" t="str">
        <f>""</f>
        <v/>
      </c>
      <c r="D113" t="str">
        <f>""</f>
        <v/>
      </c>
      <c r="E113" t="str">
        <f>""</f>
        <v/>
      </c>
      <c r="F113" t="str">
        <f>""</f>
        <v/>
      </c>
      <c r="G113" t="str">
        <f>""</f>
        <v/>
      </c>
      <c r="H113" t="str">
        <f>""</f>
        <v/>
      </c>
      <c r="I113" t="str">
        <f>""</f>
        <v/>
      </c>
      <c r="J113" t="str">
        <f>""</f>
        <v/>
      </c>
      <c r="K113" t="str">
        <f>""</f>
        <v/>
      </c>
      <c r="L113" t="str">
        <f>""</f>
        <v/>
      </c>
      <c r="M113" t="str">
        <f>""</f>
        <v/>
      </c>
      <c r="N113" t="str">
        <f>""</f>
        <v/>
      </c>
      <c r="O113" t="str">
        <f>""</f>
        <v/>
      </c>
      <c r="P113" t="str">
        <f>""</f>
        <v/>
      </c>
      <c r="Q113" t="str">
        <f>""</f>
        <v/>
      </c>
      <c r="R113" t="str">
        <f>""</f>
        <v/>
      </c>
      <c r="S113" t="str">
        <f>""</f>
        <v/>
      </c>
      <c r="T113" t="str">
        <f>""</f>
        <v/>
      </c>
      <c r="U113" t="str">
        <f>""</f>
        <v/>
      </c>
      <c r="V113" t="str">
        <f>""</f>
        <v/>
      </c>
      <c r="W113" t="str">
        <f>""</f>
        <v/>
      </c>
      <c r="X113" t="str">
        <f>""</f>
        <v/>
      </c>
      <c r="Y113" t="str">
        <f>""</f>
        <v/>
      </c>
      <c r="Z113" t="str">
        <f>"-0.174"</f>
        <v>-0.174</v>
      </c>
      <c r="AA113" t="str">
        <f>""</f>
        <v/>
      </c>
      <c r="AB113" t="str">
        <f>""</f>
        <v/>
      </c>
      <c r="AC113" t="str">
        <f>""</f>
        <v/>
      </c>
      <c r="AD113" t="str">
        <f>""</f>
        <v/>
      </c>
      <c r="AE113" t="str">
        <f>""</f>
        <v/>
      </c>
      <c r="AF113" t="str">
        <f>""</f>
        <v/>
      </c>
      <c r="AG113" t="str">
        <f>""</f>
        <v/>
      </c>
      <c r="AH113" t="str">
        <f>""</f>
        <v/>
      </c>
      <c r="AI113" t="str">
        <f>""</f>
        <v/>
      </c>
      <c r="AJ113" t="str">
        <f>""</f>
        <v/>
      </c>
      <c r="AK113" t="str">
        <f>""</f>
        <v/>
      </c>
      <c r="AL113" t="str">
        <f>""</f>
        <v/>
      </c>
      <c r="AM113" t="str">
        <f>""</f>
        <v/>
      </c>
      <c r="AN113" t="str">
        <f>""</f>
        <v/>
      </c>
      <c r="AO113" t="str">
        <f>""</f>
        <v/>
      </c>
      <c r="AP113" t="str">
        <f>""</f>
        <v/>
      </c>
      <c r="AQ113" t="str">
        <f>""</f>
        <v/>
      </c>
      <c r="AR113" t="str">
        <f>""</f>
        <v/>
      </c>
      <c r="AS113" t="str">
        <f>""</f>
        <v/>
      </c>
      <c r="AT113" t="str">
        <f>""</f>
        <v/>
      </c>
      <c r="AU113" t="str">
        <f>""</f>
        <v/>
      </c>
      <c r="AV113" t="str">
        <f>""</f>
        <v/>
      </c>
      <c r="AW113" t="str">
        <f>""</f>
        <v/>
      </c>
      <c r="AX113" t="str">
        <f>""</f>
        <v/>
      </c>
      <c r="AY113" t="str">
        <f>""</f>
        <v/>
      </c>
      <c r="AZ113" t="str">
        <f>""</f>
        <v/>
      </c>
      <c r="BA113" t="str">
        <f>""</f>
        <v/>
      </c>
    </row>
    <row r="114" spans="2:53" x14ac:dyDescent="0.2">
      <c r="B114" t="str">
        <f>""</f>
        <v/>
      </c>
      <c r="C114" t="str">
        <f>""</f>
        <v/>
      </c>
      <c r="D114" t="str">
        <f>""</f>
        <v/>
      </c>
      <c r="E114" t="str">
        <f>""</f>
        <v/>
      </c>
      <c r="F114" t="str">
        <f>""</f>
        <v/>
      </c>
      <c r="G114" t="str">
        <f>""</f>
        <v/>
      </c>
      <c r="H114" t="str">
        <f>""</f>
        <v/>
      </c>
      <c r="I114" t="str">
        <f>""</f>
        <v/>
      </c>
      <c r="J114" t="str">
        <f>""</f>
        <v/>
      </c>
      <c r="K114" t="str">
        <f>""</f>
        <v/>
      </c>
      <c r="L114" t="str">
        <f>""</f>
        <v/>
      </c>
      <c r="M114" t="str">
        <f>""</f>
        <v/>
      </c>
      <c r="N114" t="str">
        <f>""</f>
        <v/>
      </c>
      <c r="O114" t="str">
        <f>""</f>
        <v/>
      </c>
      <c r="P114" t="str">
        <f>""</f>
        <v/>
      </c>
      <c r="Q114" t="str">
        <f>""</f>
        <v/>
      </c>
      <c r="R114" t="str">
        <f>""</f>
        <v/>
      </c>
      <c r="S114" t="str">
        <f>""</f>
        <v/>
      </c>
      <c r="T114" t="str">
        <f>""</f>
        <v/>
      </c>
      <c r="U114" t="str">
        <f>""</f>
        <v/>
      </c>
      <c r="V114" t="str">
        <f>""</f>
        <v/>
      </c>
      <c r="W114" t="str">
        <f>""</f>
        <v/>
      </c>
      <c r="X114" t="str">
        <f>""</f>
        <v/>
      </c>
      <c r="Y114" t="str">
        <f>""</f>
        <v/>
      </c>
      <c r="Z114" t="str">
        <f>"[0.143]"</f>
        <v>[0.143]</v>
      </c>
      <c r="AA114" t="str">
        <f>""</f>
        <v/>
      </c>
      <c r="AB114" t="str">
        <f>""</f>
        <v/>
      </c>
      <c r="AC114" t="str">
        <f>""</f>
        <v/>
      </c>
      <c r="AD114" t="str">
        <f>""</f>
        <v/>
      </c>
      <c r="AE114" t="str">
        <f>""</f>
        <v/>
      </c>
      <c r="AF114" t="str">
        <f>""</f>
        <v/>
      </c>
      <c r="AG114" t="str">
        <f>""</f>
        <v/>
      </c>
      <c r="AH114" t="str">
        <f>""</f>
        <v/>
      </c>
      <c r="AI114" t="str">
        <f>""</f>
        <v/>
      </c>
      <c r="AJ114" t="str">
        <f>""</f>
        <v/>
      </c>
      <c r="AK114" t="str">
        <f>""</f>
        <v/>
      </c>
      <c r="AL114" t="str">
        <f>""</f>
        <v/>
      </c>
      <c r="AM114" t="str">
        <f>""</f>
        <v/>
      </c>
      <c r="AN114" t="str">
        <f>""</f>
        <v/>
      </c>
      <c r="AO114" t="str">
        <f>""</f>
        <v/>
      </c>
      <c r="AP114" t="str">
        <f>""</f>
        <v/>
      </c>
      <c r="AQ114" t="str">
        <f>""</f>
        <v/>
      </c>
      <c r="AR114" t="str">
        <f>""</f>
        <v/>
      </c>
      <c r="AS114" t="str">
        <f>""</f>
        <v/>
      </c>
      <c r="AT114" t="str">
        <f>""</f>
        <v/>
      </c>
      <c r="AU114" t="str">
        <f>""</f>
        <v/>
      </c>
      <c r="AV114" t="str">
        <f>""</f>
        <v/>
      </c>
      <c r="AW114" t="str">
        <f>""</f>
        <v/>
      </c>
      <c r="AX114" t="str">
        <f>""</f>
        <v/>
      </c>
      <c r="AY114" t="str">
        <f>""</f>
        <v/>
      </c>
      <c r="AZ114" t="str">
        <f>""</f>
        <v/>
      </c>
      <c r="BA114" t="str">
        <f>""</f>
        <v/>
      </c>
    </row>
    <row r="115" spans="2:53" x14ac:dyDescent="0.2">
      <c r="B115" t="str">
        <f>"Interaction"</f>
        <v>Interaction</v>
      </c>
      <c r="C115" t="str">
        <f>""</f>
        <v/>
      </c>
      <c r="D115" t="str">
        <f>""</f>
        <v/>
      </c>
      <c r="E115" t="str">
        <f>""</f>
        <v/>
      </c>
      <c r="F115" t="str">
        <f>""</f>
        <v/>
      </c>
      <c r="G115" t="str">
        <f>""</f>
        <v/>
      </c>
      <c r="H115" t="str">
        <f>""</f>
        <v/>
      </c>
      <c r="I115" t="str">
        <f>""</f>
        <v/>
      </c>
      <c r="J115" t="str">
        <f>""</f>
        <v/>
      </c>
      <c r="K115" t="str">
        <f>""</f>
        <v/>
      </c>
      <c r="L115" t="str">
        <f>""</f>
        <v/>
      </c>
      <c r="M115" t="str">
        <f>""</f>
        <v/>
      </c>
      <c r="N115" t="str">
        <f>""</f>
        <v/>
      </c>
      <c r="O115" t="str">
        <f>""</f>
        <v/>
      </c>
      <c r="P115" t="str">
        <f>""</f>
        <v/>
      </c>
      <c r="Q115" t="str">
        <f>""</f>
        <v/>
      </c>
      <c r="R115" t="str">
        <f>""</f>
        <v/>
      </c>
      <c r="S115" t="str">
        <f>""</f>
        <v/>
      </c>
      <c r="T115" t="str">
        <f>""</f>
        <v/>
      </c>
      <c r="U115" t="str">
        <f>""</f>
        <v/>
      </c>
      <c r="V115" t="str">
        <f>""</f>
        <v/>
      </c>
      <c r="W115" t="str">
        <f>""</f>
        <v/>
      </c>
      <c r="X115" t="str">
        <f>""</f>
        <v/>
      </c>
      <c r="Y115" t="str">
        <f>""</f>
        <v/>
      </c>
      <c r="Z115" t="str">
        <f>"0.264"</f>
        <v>0.264</v>
      </c>
      <c r="AA115" t="str">
        <f>""</f>
        <v/>
      </c>
      <c r="AB115" t="str">
        <f>""</f>
        <v/>
      </c>
      <c r="AC115" t="str">
        <f>""</f>
        <v/>
      </c>
      <c r="AD115" t="str">
        <f>""</f>
        <v/>
      </c>
      <c r="AE115" t="str">
        <f>""</f>
        <v/>
      </c>
      <c r="AF115" t="str">
        <f>""</f>
        <v/>
      </c>
      <c r="AG115" t="str">
        <f>""</f>
        <v/>
      </c>
      <c r="AH115" t="str">
        <f>""</f>
        <v/>
      </c>
      <c r="AI115" t="str">
        <f>""</f>
        <v/>
      </c>
      <c r="AJ115" t="str">
        <f>""</f>
        <v/>
      </c>
      <c r="AK115" t="str">
        <f>""</f>
        <v/>
      </c>
      <c r="AL115" t="str">
        <f>""</f>
        <v/>
      </c>
      <c r="AM115" t="str">
        <f>""</f>
        <v/>
      </c>
      <c r="AN115" t="str">
        <f>""</f>
        <v/>
      </c>
      <c r="AO115" t="str">
        <f>""</f>
        <v/>
      </c>
      <c r="AP115" t="str">
        <f>""</f>
        <v/>
      </c>
      <c r="AQ115" t="str">
        <f>""</f>
        <v/>
      </c>
      <c r="AR115" t="str">
        <f>""</f>
        <v/>
      </c>
      <c r="AS115" t="str">
        <f>""</f>
        <v/>
      </c>
      <c r="AT115" t="str">
        <f>""</f>
        <v/>
      </c>
      <c r="AU115" t="str">
        <f>""</f>
        <v/>
      </c>
      <c r="AV115" t="str">
        <f>""</f>
        <v/>
      </c>
      <c r="AW115" t="str">
        <f>""</f>
        <v/>
      </c>
      <c r="AX115" t="str">
        <f>""</f>
        <v/>
      </c>
      <c r="AY115" t="str">
        <f>""</f>
        <v/>
      </c>
      <c r="AZ115" t="str">
        <f>""</f>
        <v/>
      </c>
      <c r="BA115" t="str">
        <f>""</f>
        <v/>
      </c>
    </row>
    <row r="116" spans="2:53" x14ac:dyDescent="0.2">
      <c r="B116" t="str">
        <f>""</f>
        <v/>
      </c>
      <c r="C116" t="str">
        <f>""</f>
        <v/>
      </c>
      <c r="D116" t="str">
        <f>""</f>
        <v/>
      </c>
      <c r="E116" t="str">
        <f>""</f>
        <v/>
      </c>
      <c r="F116" t="str">
        <f>""</f>
        <v/>
      </c>
      <c r="G116" t="str">
        <f>""</f>
        <v/>
      </c>
      <c r="H116" t="str">
        <f>""</f>
        <v/>
      </c>
      <c r="I116" t="str">
        <f>""</f>
        <v/>
      </c>
      <c r="J116" t="str">
        <f>""</f>
        <v/>
      </c>
      <c r="K116" t="str">
        <f>""</f>
        <v/>
      </c>
      <c r="L116" t="str">
        <f>""</f>
        <v/>
      </c>
      <c r="M116" t="str">
        <f>""</f>
        <v/>
      </c>
      <c r="N116" t="str">
        <f>""</f>
        <v/>
      </c>
      <c r="O116" t="str">
        <f>""</f>
        <v/>
      </c>
      <c r="P116" t="str">
        <f>""</f>
        <v/>
      </c>
      <c r="Q116" t="str">
        <f>""</f>
        <v/>
      </c>
      <c r="R116" t="str">
        <f>""</f>
        <v/>
      </c>
      <c r="S116" t="str">
        <f>""</f>
        <v/>
      </c>
      <c r="T116" t="str">
        <f>""</f>
        <v/>
      </c>
      <c r="U116" t="str">
        <f>""</f>
        <v/>
      </c>
      <c r="V116" t="str">
        <f>""</f>
        <v/>
      </c>
      <c r="W116" t="str">
        <f>""</f>
        <v/>
      </c>
      <c r="X116" t="str">
        <f>""</f>
        <v/>
      </c>
      <c r="Y116" t="str">
        <f>""</f>
        <v/>
      </c>
      <c r="Z116" t="str">
        <f>"[0.289]"</f>
        <v>[0.289]</v>
      </c>
      <c r="AA116" t="str">
        <f>""</f>
        <v/>
      </c>
      <c r="AB116" t="str">
        <f>""</f>
        <v/>
      </c>
      <c r="AC116" t="str">
        <f>""</f>
        <v/>
      </c>
      <c r="AD116" t="str">
        <f>""</f>
        <v/>
      </c>
      <c r="AE116" t="str">
        <f>""</f>
        <v/>
      </c>
      <c r="AF116" t="str">
        <f>""</f>
        <v/>
      </c>
      <c r="AG116" t="str">
        <f>""</f>
        <v/>
      </c>
      <c r="AH116" t="str">
        <f>""</f>
        <v/>
      </c>
      <c r="AI116" t="str">
        <f>""</f>
        <v/>
      </c>
      <c r="AJ116" t="str">
        <f>""</f>
        <v/>
      </c>
      <c r="AK116" t="str">
        <f>""</f>
        <v/>
      </c>
      <c r="AL116" t="str">
        <f>""</f>
        <v/>
      </c>
      <c r="AM116" t="str">
        <f>""</f>
        <v/>
      </c>
      <c r="AN116" t="str">
        <f>""</f>
        <v/>
      </c>
      <c r="AO116" t="str">
        <f>""</f>
        <v/>
      </c>
      <c r="AP116" t="str">
        <f>""</f>
        <v/>
      </c>
      <c r="AQ116" t="str">
        <f>""</f>
        <v/>
      </c>
      <c r="AR116" t="str">
        <f>""</f>
        <v/>
      </c>
      <c r="AS116" t="str">
        <f>""</f>
        <v/>
      </c>
      <c r="AT116" t="str">
        <f>""</f>
        <v/>
      </c>
      <c r="AU116" t="str">
        <f>""</f>
        <v/>
      </c>
      <c r="AV116" t="str">
        <f>""</f>
        <v/>
      </c>
      <c r="AW116" t="str">
        <f>""</f>
        <v/>
      </c>
      <c r="AX116" t="str">
        <f>""</f>
        <v/>
      </c>
      <c r="AY116" t="str">
        <f>""</f>
        <v/>
      </c>
      <c r="AZ116" t="str">
        <f>""</f>
        <v/>
      </c>
      <c r="BA116" t="str">
        <f>""</f>
        <v/>
      </c>
    </row>
    <row r="117" spans="2:53" x14ac:dyDescent="0.2">
      <c r="B117" t="str">
        <f>"Index of Asset Related Losses (dummy) (money-goods and/or house) - PCA"</f>
        <v>Index of Asset Related Losses (dummy) (money-goods and/or house) - PCA</v>
      </c>
      <c r="C117" t="str">
        <f>""</f>
        <v/>
      </c>
      <c r="D117" t="str">
        <f>""</f>
        <v/>
      </c>
      <c r="E117" t="str">
        <f>""</f>
        <v/>
      </c>
      <c r="F117" t="str">
        <f>""</f>
        <v/>
      </c>
      <c r="G117" t="str">
        <f>""</f>
        <v/>
      </c>
      <c r="H117" t="str">
        <f>""</f>
        <v/>
      </c>
      <c r="I117" t="str">
        <f>""</f>
        <v/>
      </c>
      <c r="J117" t="str">
        <f>""</f>
        <v/>
      </c>
      <c r="K117" t="str">
        <f>""</f>
        <v/>
      </c>
      <c r="L117" t="str">
        <f>""</f>
        <v/>
      </c>
      <c r="M117" t="str">
        <f>""</f>
        <v/>
      </c>
      <c r="N117" t="str">
        <f>""</f>
        <v/>
      </c>
      <c r="O117" t="str">
        <f>""</f>
        <v/>
      </c>
      <c r="P117" t="str">
        <f>""</f>
        <v/>
      </c>
      <c r="Q117" t="str">
        <f>""</f>
        <v/>
      </c>
      <c r="R117" t="str">
        <f>""</f>
        <v/>
      </c>
      <c r="S117" t="str">
        <f>""</f>
        <v/>
      </c>
      <c r="T117" t="str">
        <f>""</f>
        <v/>
      </c>
      <c r="U117" t="str">
        <f>""</f>
        <v/>
      </c>
      <c r="V117" t="str">
        <f>""</f>
        <v/>
      </c>
      <c r="W117" t="str">
        <f>""</f>
        <v/>
      </c>
      <c r="X117" t="str">
        <f>""</f>
        <v/>
      </c>
      <c r="Y117" t="str">
        <f>""</f>
        <v/>
      </c>
      <c r="Z117" t="str">
        <f>""</f>
        <v/>
      </c>
      <c r="AA117" t="str">
        <f>"0.007"</f>
        <v>0.007</v>
      </c>
      <c r="AB117" t="str">
        <f>"0.001"</f>
        <v>0.001</v>
      </c>
      <c r="AC117" t="str">
        <f>"0.006"</f>
        <v>0.006</v>
      </c>
      <c r="AD117" t="str">
        <f>""</f>
        <v/>
      </c>
      <c r="AE117" t="str">
        <f>""</f>
        <v/>
      </c>
      <c r="AF117" t="str">
        <f>""</f>
        <v/>
      </c>
      <c r="AG117" t="str">
        <f>""</f>
        <v/>
      </c>
      <c r="AH117" t="str">
        <f>""</f>
        <v/>
      </c>
      <c r="AI117" t="str">
        <f>""</f>
        <v/>
      </c>
      <c r="AJ117" t="str">
        <f>""</f>
        <v/>
      </c>
      <c r="AK117" t="str">
        <f>""</f>
        <v/>
      </c>
      <c r="AL117" t="str">
        <f>""</f>
        <v/>
      </c>
      <c r="AM117" t="str">
        <f>""</f>
        <v/>
      </c>
      <c r="AN117" t="str">
        <f>""</f>
        <v/>
      </c>
      <c r="AO117" t="str">
        <f>""</f>
        <v/>
      </c>
      <c r="AP117" t="str">
        <f>""</f>
        <v/>
      </c>
      <c r="AQ117" t="str">
        <f>""</f>
        <v/>
      </c>
      <c r="AR117" t="str">
        <f>""</f>
        <v/>
      </c>
      <c r="AS117" t="str">
        <f>""</f>
        <v/>
      </c>
      <c r="AT117" t="str">
        <f>""</f>
        <v/>
      </c>
      <c r="AU117" t="str">
        <f>""</f>
        <v/>
      </c>
      <c r="AV117" t="str">
        <f>""</f>
        <v/>
      </c>
      <c r="AW117" t="str">
        <f>""</f>
        <v/>
      </c>
      <c r="AX117" t="str">
        <f>""</f>
        <v/>
      </c>
      <c r="AY117" t="str">
        <f>""</f>
        <v/>
      </c>
      <c r="AZ117" t="str">
        <f>""</f>
        <v/>
      </c>
      <c r="BA117" t="str">
        <f>""</f>
        <v/>
      </c>
    </row>
    <row r="118" spans="2:53" x14ac:dyDescent="0.2">
      <c r="B118" t="str">
        <f>""</f>
        <v/>
      </c>
      <c r="C118" t="str">
        <f>""</f>
        <v/>
      </c>
      <c r="D118" t="str">
        <f>""</f>
        <v/>
      </c>
      <c r="E118" t="str">
        <f>""</f>
        <v/>
      </c>
      <c r="F118" t="str">
        <f>""</f>
        <v/>
      </c>
      <c r="G118" t="str">
        <f>""</f>
        <v/>
      </c>
      <c r="H118" t="str">
        <f>""</f>
        <v/>
      </c>
      <c r="I118" t="str">
        <f>""</f>
        <v/>
      </c>
      <c r="J118" t="str">
        <f>""</f>
        <v/>
      </c>
      <c r="K118" t="str">
        <f>""</f>
        <v/>
      </c>
      <c r="L118" t="str">
        <f>""</f>
        <v/>
      </c>
      <c r="M118" t="str">
        <f>""</f>
        <v/>
      </c>
      <c r="N118" t="str">
        <f>""</f>
        <v/>
      </c>
      <c r="O118" t="str">
        <f>""</f>
        <v/>
      </c>
      <c r="P118" t="str">
        <f>""</f>
        <v/>
      </c>
      <c r="Q118" t="str">
        <f>""</f>
        <v/>
      </c>
      <c r="R118" t="str">
        <f>""</f>
        <v/>
      </c>
      <c r="S118" t="str">
        <f>""</f>
        <v/>
      </c>
      <c r="T118" t="str">
        <f>""</f>
        <v/>
      </c>
      <c r="U118" t="str">
        <f>""</f>
        <v/>
      </c>
      <c r="V118" t="str">
        <f>""</f>
        <v/>
      </c>
      <c r="W118" t="str">
        <f>""</f>
        <v/>
      </c>
      <c r="X118" t="str">
        <f>""</f>
        <v/>
      </c>
      <c r="Y118" t="str">
        <f>""</f>
        <v/>
      </c>
      <c r="Z118" t="str">
        <f>""</f>
        <v/>
      </c>
      <c r="AA118" t="str">
        <f>"[0.026]"</f>
        <v>[0.026]</v>
      </c>
      <c r="AB118" t="str">
        <f>"[0.025]"</f>
        <v>[0.025]</v>
      </c>
      <c r="AC118" t="str">
        <f>"[0.024]"</f>
        <v>[0.024]</v>
      </c>
      <c r="AD118" t="str">
        <f>""</f>
        <v/>
      </c>
      <c r="AE118" t="str">
        <f>""</f>
        <v/>
      </c>
      <c r="AF118" t="str">
        <f>""</f>
        <v/>
      </c>
      <c r="AG118" t="str">
        <f>""</f>
        <v/>
      </c>
      <c r="AH118" t="str">
        <f>""</f>
        <v/>
      </c>
      <c r="AI118" t="str">
        <f>""</f>
        <v/>
      </c>
      <c r="AJ118" t="str">
        <f>""</f>
        <v/>
      </c>
      <c r="AK118" t="str">
        <f>""</f>
        <v/>
      </c>
      <c r="AL118" t="str">
        <f>""</f>
        <v/>
      </c>
      <c r="AM118" t="str">
        <f>""</f>
        <v/>
      </c>
      <c r="AN118" t="str">
        <f>""</f>
        <v/>
      </c>
      <c r="AO118" t="str">
        <f>""</f>
        <v/>
      </c>
      <c r="AP118" t="str">
        <f>""</f>
        <v/>
      </c>
      <c r="AQ118" t="str">
        <f>""</f>
        <v/>
      </c>
      <c r="AR118" t="str">
        <f>""</f>
        <v/>
      </c>
      <c r="AS118" t="str">
        <f>""</f>
        <v/>
      </c>
      <c r="AT118" t="str">
        <f>""</f>
        <v/>
      </c>
      <c r="AU118" t="str">
        <f>""</f>
        <v/>
      </c>
      <c r="AV118" t="str">
        <f>""</f>
        <v/>
      </c>
      <c r="AW118" t="str">
        <f>""</f>
        <v/>
      </c>
      <c r="AX118" t="str">
        <f>""</f>
        <v/>
      </c>
      <c r="AY118" t="str">
        <f>""</f>
        <v/>
      </c>
      <c r="AZ118" t="str">
        <f>""</f>
        <v/>
      </c>
      <c r="BA118" t="str">
        <f>""</f>
        <v/>
      </c>
    </row>
    <row r="119" spans="2:53" x14ac:dyDescent="0.2">
      <c r="B119" t="str">
        <f>"At least 1 adult left the household in a given year (yes=1)"</f>
        <v>At least 1 adult left the household in a given year (yes=1)</v>
      </c>
      <c r="C119" t="str">
        <f>""</f>
        <v/>
      </c>
      <c r="D119" t="str">
        <f>""</f>
        <v/>
      </c>
      <c r="E119" t="str">
        <f>""</f>
        <v/>
      </c>
      <c r="F119" t="str">
        <f>""</f>
        <v/>
      </c>
      <c r="G119" t="str">
        <f>""</f>
        <v/>
      </c>
      <c r="H119" t="str">
        <f>""</f>
        <v/>
      </c>
      <c r="I119" t="str">
        <f>""</f>
        <v/>
      </c>
      <c r="J119" t="str">
        <f>""</f>
        <v/>
      </c>
      <c r="K119" t="str">
        <f>""</f>
        <v/>
      </c>
      <c r="L119" t="str">
        <f>""</f>
        <v/>
      </c>
      <c r="M119" t="str">
        <f>""</f>
        <v/>
      </c>
      <c r="N119" t="str">
        <f>""</f>
        <v/>
      </c>
      <c r="O119" t="str">
        <f>""</f>
        <v/>
      </c>
      <c r="P119" t="str">
        <f>""</f>
        <v/>
      </c>
      <c r="Q119" t="str">
        <f>""</f>
        <v/>
      </c>
      <c r="R119" t="str">
        <f>""</f>
        <v/>
      </c>
      <c r="S119" t="str">
        <f>""</f>
        <v/>
      </c>
      <c r="T119" t="str">
        <f>""</f>
        <v/>
      </c>
      <c r="U119" t="str">
        <f>""</f>
        <v/>
      </c>
      <c r="V119" t="str">
        <f>""</f>
        <v/>
      </c>
      <c r="W119" t="str">
        <f>""</f>
        <v/>
      </c>
      <c r="X119" t="str">
        <f>""</f>
        <v/>
      </c>
      <c r="Y119" t="str">
        <f>""</f>
        <v/>
      </c>
      <c r="Z119" t="str">
        <f>""</f>
        <v/>
      </c>
      <c r="AA119" t="str">
        <f>"-0.077"</f>
        <v>-0.077</v>
      </c>
      <c r="AB119" t="str">
        <f>""</f>
        <v/>
      </c>
      <c r="AC119" t="str">
        <f>""</f>
        <v/>
      </c>
      <c r="AD119" t="str">
        <f>""</f>
        <v/>
      </c>
      <c r="AE119" t="str">
        <f>""</f>
        <v/>
      </c>
      <c r="AF119" t="str">
        <f>""</f>
        <v/>
      </c>
      <c r="AG119" t="str">
        <f>""</f>
        <v/>
      </c>
      <c r="AH119" t="str">
        <f>""</f>
        <v/>
      </c>
      <c r="AI119" t="str">
        <f>""</f>
        <v/>
      </c>
      <c r="AJ119" t="str">
        <f>""</f>
        <v/>
      </c>
      <c r="AK119" t="str">
        <f>""</f>
        <v/>
      </c>
      <c r="AL119" t="str">
        <f>""</f>
        <v/>
      </c>
      <c r="AM119" t="str">
        <f>""</f>
        <v/>
      </c>
      <c r="AN119" t="str">
        <f>""</f>
        <v/>
      </c>
      <c r="AO119" t="str">
        <f>""</f>
        <v/>
      </c>
      <c r="AP119" t="str">
        <f>""</f>
        <v/>
      </c>
      <c r="AQ119" t="str">
        <f>""</f>
        <v/>
      </c>
      <c r="AR119" t="str">
        <f>""</f>
        <v/>
      </c>
      <c r="AS119" t="str">
        <f>""</f>
        <v/>
      </c>
      <c r="AT119" t="str">
        <f>""</f>
        <v/>
      </c>
      <c r="AU119" t="str">
        <f>""</f>
        <v/>
      </c>
      <c r="AV119" t="str">
        <f>""</f>
        <v/>
      </c>
      <c r="AW119" t="str">
        <f>""</f>
        <v/>
      </c>
      <c r="AX119" t="str">
        <f>""</f>
        <v/>
      </c>
      <c r="AY119" t="str">
        <f>""</f>
        <v/>
      </c>
      <c r="AZ119" t="str">
        <f>""</f>
        <v/>
      </c>
      <c r="BA119" t="str">
        <f>""</f>
        <v/>
      </c>
    </row>
    <row r="120" spans="2:53" x14ac:dyDescent="0.2">
      <c r="B120" t="str">
        <f>""</f>
        <v/>
      </c>
      <c r="C120" t="str">
        <f>""</f>
        <v/>
      </c>
      <c r="D120" t="str">
        <f>""</f>
        <v/>
      </c>
      <c r="E120" t="str">
        <f>""</f>
        <v/>
      </c>
      <c r="F120" t="str">
        <f>""</f>
        <v/>
      </c>
      <c r="G120" t="str">
        <f>""</f>
        <v/>
      </c>
      <c r="H120" t="str">
        <f>""</f>
        <v/>
      </c>
      <c r="I120" t="str">
        <f>""</f>
        <v/>
      </c>
      <c r="J120" t="str">
        <f>""</f>
        <v/>
      </c>
      <c r="K120" t="str">
        <f>""</f>
        <v/>
      </c>
      <c r="L120" t="str">
        <f>""</f>
        <v/>
      </c>
      <c r="M120" t="str">
        <f>""</f>
        <v/>
      </c>
      <c r="N120" t="str">
        <f>""</f>
        <v/>
      </c>
      <c r="O120" t="str">
        <f>""</f>
        <v/>
      </c>
      <c r="P120" t="str">
        <f>""</f>
        <v/>
      </c>
      <c r="Q120" t="str">
        <f>""</f>
        <v/>
      </c>
      <c r="R120" t="str">
        <f>""</f>
        <v/>
      </c>
      <c r="S120" t="str">
        <f>""</f>
        <v/>
      </c>
      <c r="T120" t="str">
        <f>""</f>
        <v/>
      </c>
      <c r="U120" t="str">
        <f>""</f>
        <v/>
      </c>
      <c r="V120" t="str">
        <f>""</f>
        <v/>
      </c>
      <c r="W120" t="str">
        <f>""</f>
        <v/>
      </c>
      <c r="X120" t="str">
        <f>""</f>
        <v/>
      </c>
      <c r="Y120" t="str">
        <f>""</f>
        <v/>
      </c>
      <c r="Z120" t="str">
        <f>""</f>
        <v/>
      </c>
      <c r="AA120" t="str">
        <f>"[0.073]"</f>
        <v>[0.073]</v>
      </c>
      <c r="AB120" t="str">
        <f>""</f>
        <v/>
      </c>
      <c r="AC120" t="str">
        <f>""</f>
        <v/>
      </c>
      <c r="AD120" t="str">
        <f>""</f>
        <v/>
      </c>
      <c r="AE120" t="str">
        <f>""</f>
        <v/>
      </c>
      <c r="AF120" t="str">
        <f>""</f>
        <v/>
      </c>
      <c r="AG120" t="str">
        <f>""</f>
        <v/>
      </c>
      <c r="AH120" t="str">
        <f>""</f>
        <v/>
      </c>
      <c r="AI120" t="str">
        <f>""</f>
        <v/>
      </c>
      <c r="AJ120" t="str">
        <f>""</f>
        <v/>
      </c>
      <c r="AK120" t="str">
        <f>""</f>
        <v/>
      </c>
      <c r="AL120" t="str">
        <f>""</f>
        <v/>
      </c>
      <c r="AM120" t="str">
        <f>""</f>
        <v/>
      </c>
      <c r="AN120" t="str">
        <f>""</f>
        <v/>
      </c>
      <c r="AO120" t="str">
        <f>""</f>
        <v/>
      </c>
      <c r="AP120" t="str">
        <f>""</f>
        <v/>
      </c>
      <c r="AQ120" t="str">
        <f>""</f>
        <v/>
      </c>
      <c r="AR120" t="str">
        <f>""</f>
        <v/>
      </c>
      <c r="AS120" t="str">
        <f>""</f>
        <v/>
      </c>
      <c r="AT120" t="str">
        <f>""</f>
        <v/>
      </c>
      <c r="AU120" t="str">
        <f>""</f>
        <v/>
      </c>
      <c r="AV120" t="str">
        <f>""</f>
        <v/>
      </c>
      <c r="AW120" t="str">
        <f>""</f>
        <v/>
      </c>
      <c r="AX120" t="str">
        <f>""</f>
        <v/>
      </c>
      <c r="AY120" t="str">
        <f>""</f>
        <v/>
      </c>
      <c r="AZ120" t="str">
        <f>""</f>
        <v/>
      </c>
      <c r="BA120" t="str">
        <f>""</f>
        <v/>
      </c>
    </row>
    <row r="121" spans="2:53" x14ac:dyDescent="0.2">
      <c r="B121" t="str">
        <f>"Interaction"</f>
        <v>Interaction</v>
      </c>
      <c r="C121" t="str">
        <f>""</f>
        <v/>
      </c>
      <c r="D121" t="str">
        <f>""</f>
        <v/>
      </c>
      <c r="E121" t="str">
        <f>""</f>
        <v/>
      </c>
      <c r="F121" t="str">
        <f>""</f>
        <v/>
      </c>
      <c r="G121" t="str">
        <f>""</f>
        <v/>
      </c>
      <c r="H121" t="str">
        <f>""</f>
        <v/>
      </c>
      <c r="I121" t="str">
        <f>""</f>
        <v/>
      </c>
      <c r="J121" t="str">
        <f>""</f>
        <v/>
      </c>
      <c r="K121" t="str">
        <f>""</f>
        <v/>
      </c>
      <c r="L121" t="str">
        <f>""</f>
        <v/>
      </c>
      <c r="M121" t="str">
        <f>""</f>
        <v/>
      </c>
      <c r="N121" t="str">
        <f>""</f>
        <v/>
      </c>
      <c r="O121" t="str">
        <f>""</f>
        <v/>
      </c>
      <c r="P121" t="str">
        <f>""</f>
        <v/>
      </c>
      <c r="Q121" t="str">
        <f>""</f>
        <v/>
      </c>
      <c r="R121" t="str">
        <f>""</f>
        <v/>
      </c>
      <c r="S121" t="str">
        <f>""</f>
        <v/>
      </c>
      <c r="T121" t="str">
        <f>""</f>
        <v/>
      </c>
      <c r="U121" t="str">
        <f>""</f>
        <v/>
      </c>
      <c r="V121" t="str">
        <f>""</f>
        <v/>
      </c>
      <c r="W121" t="str">
        <f>""</f>
        <v/>
      </c>
      <c r="X121" t="str">
        <f>""</f>
        <v/>
      </c>
      <c r="Y121" t="str">
        <f>""</f>
        <v/>
      </c>
      <c r="Z121" t="str">
        <f>""</f>
        <v/>
      </c>
      <c r="AA121" t="str">
        <f>"0.011"</f>
        <v>0.011</v>
      </c>
      <c r="AB121" t="str">
        <f>""</f>
        <v/>
      </c>
      <c r="AC121" t="str">
        <f>""</f>
        <v/>
      </c>
      <c r="AD121" t="str">
        <f>""</f>
        <v/>
      </c>
      <c r="AE121" t="str">
        <f>""</f>
        <v/>
      </c>
      <c r="AF121" t="str">
        <f>""</f>
        <v/>
      </c>
      <c r="AG121" t="str">
        <f>""</f>
        <v/>
      </c>
      <c r="AH121" t="str">
        <f>""</f>
        <v/>
      </c>
      <c r="AI121" t="str">
        <f>""</f>
        <v/>
      </c>
      <c r="AJ121" t="str">
        <f>""</f>
        <v/>
      </c>
      <c r="AK121" t="str">
        <f>""</f>
        <v/>
      </c>
      <c r="AL121" t="str">
        <f>""</f>
        <v/>
      </c>
      <c r="AM121" t="str">
        <f>""</f>
        <v/>
      </c>
      <c r="AN121" t="str">
        <f>""</f>
        <v/>
      </c>
      <c r="AO121" t="str">
        <f>""</f>
        <v/>
      </c>
      <c r="AP121" t="str">
        <f>""</f>
        <v/>
      </c>
      <c r="AQ121" t="str">
        <f>""</f>
        <v/>
      </c>
      <c r="AR121" t="str">
        <f>""</f>
        <v/>
      </c>
      <c r="AS121" t="str">
        <f>""</f>
        <v/>
      </c>
      <c r="AT121" t="str">
        <f>""</f>
        <v/>
      </c>
      <c r="AU121" t="str">
        <f>""</f>
        <v/>
      </c>
      <c r="AV121" t="str">
        <f>""</f>
        <v/>
      </c>
      <c r="AW121" t="str">
        <f>""</f>
        <v/>
      </c>
      <c r="AX121" t="str">
        <f>""</f>
        <v/>
      </c>
      <c r="AY121" t="str">
        <f>""</f>
        <v/>
      </c>
      <c r="AZ121" t="str">
        <f>""</f>
        <v/>
      </c>
      <c r="BA121" t="str">
        <f>""</f>
        <v/>
      </c>
    </row>
    <row r="122" spans="2:53" x14ac:dyDescent="0.2">
      <c r="B122" t="str">
        <f>""</f>
        <v/>
      </c>
      <c r="C122" t="str">
        <f>""</f>
        <v/>
      </c>
      <c r="D122" t="str">
        <f>""</f>
        <v/>
      </c>
      <c r="E122" t="str">
        <f>""</f>
        <v/>
      </c>
      <c r="F122" t="str">
        <f>""</f>
        <v/>
      </c>
      <c r="G122" t="str">
        <f>""</f>
        <v/>
      </c>
      <c r="H122" t="str">
        <f>""</f>
        <v/>
      </c>
      <c r="I122" t="str">
        <f>""</f>
        <v/>
      </c>
      <c r="J122" t="str">
        <f>""</f>
        <v/>
      </c>
      <c r="K122" t="str">
        <f>""</f>
        <v/>
      </c>
      <c r="L122" t="str">
        <f>""</f>
        <v/>
      </c>
      <c r="M122" t="str">
        <f>""</f>
        <v/>
      </c>
      <c r="N122" t="str">
        <f>""</f>
        <v/>
      </c>
      <c r="O122" t="str">
        <f>""</f>
        <v/>
      </c>
      <c r="P122" t="str">
        <f>""</f>
        <v/>
      </c>
      <c r="Q122" t="str">
        <f>""</f>
        <v/>
      </c>
      <c r="R122" t="str">
        <f>""</f>
        <v/>
      </c>
      <c r="S122" t="str">
        <f>""</f>
        <v/>
      </c>
      <c r="T122" t="str">
        <f>""</f>
        <v/>
      </c>
      <c r="U122" t="str">
        <f>""</f>
        <v/>
      </c>
      <c r="V122" t="str">
        <f>""</f>
        <v/>
      </c>
      <c r="W122" t="str">
        <f>""</f>
        <v/>
      </c>
      <c r="X122" t="str">
        <f>""</f>
        <v/>
      </c>
      <c r="Y122" t="str">
        <f>""</f>
        <v/>
      </c>
      <c r="Z122" t="str">
        <f>""</f>
        <v/>
      </c>
      <c r="AA122" t="str">
        <f>"[0.052]"</f>
        <v>[0.052]</v>
      </c>
      <c r="AB122" t="str">
        <f>""</f>
        <v/>
      </c>
      <c r="AC122" t="str">
        <f>""</f>
        <v/>
      </c>
      <c r="AD122" t="str">
        <f>""</f>
        <v/>
      </c>
      <c r="AE122" t="str">
        <f>""</f>
        <v/>
      </c>
      <c r="AF122" t="str">
        <f>""</f>
        <v/>
      </c>
      <c r="AG122" t="str">
        <f>""</f>
        <v/>
      </c>
      <c r="AH122" t="str">
        <f>""</f>
        <v/>
      </c>
      <c r="AI122" t="str">
        <f>""</f>
        <v/>
      </c>
      <c r="AJ122" t="str">
        <f>""</f>
        <v/>
      </c>
      <c r="AK122" t="str">
        <f>""</f>
        <v/>
      </c>
      <c r="AL122" t="str">
        <f>""</f>
        <v/>
      </c>
      <c r="AM122" t="str">
        <f>""</f>
        <v/>
      </c>
      <c r="AN122" t="str">
        <f>""</f>
        <v/>
      </c>
      <c r="AO122" t="str">
        <f>""</f>
        <v/>
      </c>
      <c r="AP122" t="str">
        <f>""</f>
        <v/>
      </c>
      <c r="AQ122" t="str">
        <f>""</f>
        <v/>
      </c>
      <c r="AR122" t="str">
        <f>""</f>
        <v/>
      </c>
      <c r="AS122" t="str">
        <f>""</f>
        <v/>
      </c>
      <c r="AT122" t="str">
        <f>""</f>
        <v/>
      </c>
      <c r="AU122" t="str">
        <f>""</f>
        <v/>
      </c>
      <c r="AV122" t="str">
        <f>""</f>
        <v/>
      </c>
      <c r="AW122" t="str">
        <f>""</f>
        <v/>
      </c>
      <c r="AX122" t="str">
        <f>""</f>
        <v/>
      </c>
      <c r="AY122" t="str">
        <f>""</f>
        <v/>
      </c>
      <c r="AZ122" t="str">
        <f>""</f>
        <v/>
      </c>
      <c r="BA122" t="str">
        <f>""</f>
        <v/>
      </c>
    </row>
    <row r="123" spans="2:53" x14ac:dyDescent="0.2">
      <c r="B123" t="str">
        <f>"Number of adults who left household 1998-2007"</f>
        <v>Number of adults who left household 1998-2007</v>
      </c>
      <c r="C123" t="str">
        <f>""</f>
        <v/>
      </c>
      <c r="D123" t="str">
        <f>""</f>
        <v/>
      </c>
      <c r="E123" t="str">
        <f>""</f>
        <v/>
      </c>
      <c r="F123" t="str">
        <f>""</f>
        <v/>
      </c>
      <c r="G123" t="str">
        <f>""</f>
        <v/>
      </c>
      <c r="H123" t="str">
        <f>""</f>
        <v/>
      </c>
      <c r="I123" t="str">
        <f>""</f>
        <v/>
      </c>
      <c r="J123" t="str">
        <f>""</f>
        <v/>
      </c>
      <c r="K123" t="str">
        <f>""</f>
        <v/>
      </c>
      <c r="L123" t="str">
        <f>""</f>
        <v/>
      </c>
      <c r="M123" t="str">
        <f>""</f>
        <v/>
      </c>
      <c r="N123" t="str">
        <f>""</f>
        <v/>
      </c>
      <c r="O123" t="str">
        <f>""</f>
        <v/>
      </c>
      <c r="P123" t="str">
        <f>""</f>
        <v/>
      </c>
      <c r="Q123" t="str">
        <f>""</f>
        <v/>
      </c>
      <c r="R123" t="str">
        <f>""</f>
        <v/>
      </c>
      <c r="S123" t="str">
        <f>""</f>
        <v/>
      </c>
      <c r="T123" t="str">
        <f>""</f>
        <v/>
      </c>
      <c r="U123" t="str">
        <f>""</f>
        <v/>
      </c>
      <c r="V123" t="str">
        <f>""</f>
        <v/>
      </c>
      <c r="W123" t="str">
        <f>""</f>
        <v/>
      </c>
      <c r="X123" t="str">
        <f>""</f>
        <v/>
      </c>
      <c r="Y123" t="str">
        <f>""</f>
        <v/>
      </c>
      <c r="Z123" t="str">
        <f>""</f>
        <v/>
      </c>
      <c r="AA123" t="str">
        <f>""</f>
        <v/>
      </c>
      <c r="AB123" t="str">
        <f>"-0.058"</f>
        <v>-0.058</v>
      </c>
      <c r="AC123" t="str">
        <f>""</f>
        <v/>
      </c>
      <c r="AD123" t="str">
        <f>""</f>
        <v/>
      </c>
      <c r="AE123" t="str">
        <f>""</f>
        <v/>
      </c>
      <c r="AF123" t="str">
        <f>""</f>
        <v/>
      </c>
      <c r="AG123" t="str">
        <f>""</f>
        <v/>
      </c>
      <c r="AH123" t="str">
        <f>""</f>
        <v/>
      </c>
      <c r="AI123" t="str">
        <f>""</f>
        <v/>
      </c>
      <c r="AJ123" t="str">
        <f>""</f>
        <v/>
      </c>
      <c r="AK123" t="str">
        <f>""</f>
        <v/>
      </c>
      <c r="AL123" t="str">
        <f>""</f>
        <v/>
      </c>
      <c r="AM123" t="str">
        <f>""</f>
        <v/>
      </c>
      <c r="AN123" t="str">
        <f>""</f>
        <v/>
      </c>
      <c r="AO123" t="str">
        <f>""</f>
        <v/>
      </c>
      <c r="AP123" t="str">
        <f>""</f>
        <v/>
      </c>
      <c r="AQ123" t="str">
        <f>""</f>
        <v/>
      </c>
      <c r="AR123" t="str">
        <f>""</f>
        <v/>
      </c>
      <c r="AS123" t="str">
        <f>""</f>
        <v/>
      </c>
      <c r="AT123" t="str">
        <f>""</f>
        <v/>
      </c>
      <c r="AU123" t="str">
        <f>""</f>
        <v/>
      </c>
      <c r="AV123" t="str">
        <f>""</f>
        <v/>
      </c>
      <c r="AW123" t="str">
        <f>""</f>
        <v/>
      </c>
      <c r="AX123" t="str">
        <f>""</f>
        <v/>
      </c>
      <c r="AY123" t="str">
        <f>""</f>
        <v/>
      </c>
      <c r="AZ123" t="str">
        <f>""</f>
        <v/>
      </c>
      <c r="BA123" t="str">
        <f>""</f>
        <v/>
      </c>
    </row>
    <row r="124" spans="2:53" x14ac:dyDescent="0.2">
      <c r="B124" t="str">
        <f>""</f>
        <v/>
      </c>
      <c r="C124" t="str">
        <f>""</f>
        <v/>
      </c>
      <c r="D124" t="str">
        <f>""</f>
        <v/>
      </c>
      <c r="E124" t="str">
        <f>""</f>
        <v/>
      </c>
      <c r="F124" t="str">
        <f>""</f>
        <v/>
      </c>
      <c r="G124" t="str">
        <f>""</f>
        <v/>
      </c>
      <c r="H124" t="str">
        <f>""</f>
        <v/>
      </c>
      <c r="I124" t="str">
        <f>""</f>
        <v/>
      </c>
      <c r="J124" t="str">
        <f>""</f>
        <v/>
      </c>
      <c r="K124" t="str">
        <f>""</f>
        <v/>
      </c>
      <c r="L124" t="str">
        <f>""</f>
        <v/>
      </c>
      <c r="M124" t="str">
        <f>""</f>
        <v/>
      </c>
      <c r="N124" t="str">
        <f>""</f>
        <v/>
      </c>
      <c r="O124" t="str">
        <f>""</f>
        <v/>
      </c>
      <c r="P124" t="str">
        <f>""</f>
        <v/>
      </c>
      <c r="Q124" t="str">
        <f>""</f>
        <v/>
      </c>
      <c r="R124" t="str">
        <f>""</f>
        <v/>
      </c>
      <c r="S124" t="str">
        <f>""</f>
        <v/>
      </c>
      <c r="T124" t="str">
        <f>""</f>
        <v/>
      </c>
      <c r="U124" t="str">
        <f>""</f>
        <v/>
      </c>
      <c r="V124" t="str">
        <f>""</f>
        <v/>
      </c>
      <c r="W124" t="str">
        <f>""</f>
        <v/>
      </c>
      <c r="X124" t="str">
        <f>""</f>
        <v/>
      </c>
      <c r="Y124" t="str">
        <f>""</f>
        <v/>
      </c>
      <c r="Z124" t="str">
        <f>""</f>
        <v/>
      </c>
      <c r="AA124" t="str">
        <f>""</f>
        <v/>
      </c>
      <c r="AB124" t="str">
        <f>"[0.050]"</f>
        <v>[0.050]</v>
      </c>
      <c r="AC124" t="str">
        <f>""</f>
        <v/>
      </c>
      <c r="AD124" t="str">
        <f>""</f>
        <v/>
      </c>
      <c r="AE124" t="str">
        <f>""</f>
        <v/>
      </c>
      <c r="AF124" t="str">
        <f>""</f>
        <v/>
      </c>
      <c r="AG124" t="str">
        <f>""</f>
        <v/>
      </c>
      <c r="AH124" t="str">
        <f>""</f>
        <v/>
      </c>
      <c r="AI124" t="str">
        <f>""</f>
        <v/>
      </c>
      <c r="AJ124" t="str">
        <f>""</f>
        <v/>
      </c>
      <c r="AK124" t="str">
        <f>""</f>
        <v/>
      </c>
      <c r="AL124" t="str">
        <f>""</f>
        <v/>
      </c>
      <c r="AM124" t="str">
        <f>""</f>
        <v/>
      </c>
      <c r="AN124" t="str">
        <f>""</f>
        <v/>
      </c>
      <c r="AO124" t="str">
        <f>""</f>
        <v/>
      </c>
      <c r="AP124" t="str">
        <f>""</f>
        <v/>
      </c>
      <c r="AQ124" t="str">
        <f>""</f>
        <v/>
      </c>
      <c r="AR124" t="str">
        <f>""</f>
        <v/>
      </c>
      <c r="AS124" t="str">
        <f>""</f>
        <v/>
      </c>
      <c r="AT124" t="str">
        <f>""</f>
        <v/>
      </c>
      <c r="AU124" t="str">
        <f>""</f>
        <v/>
      </c>
      <c r="AV124" t="str">
        <f>""</f>
        <v/>
      </c>
      <c r="AW124" t="str">
        <f>""</f>
        <v/>
      </c>
      <c r="AX124" t="str">
        <f>""</f>
        <v/>
      </c>
      <c r="AY124" t="str">
        <f>""</f>
        <v/>
      </c>
      <c r="AZ124" t="str">
        <f>""</f>
        <v/>
      </c>
      <c r="BA124" t="str">
        <f>""</f>
        <v/>
      </c>
    </row>
    <row r="125" spans="2:53" x14ac:dyDescent="0.2">
      <c r="B125" t="str">
        <f>"Interaction"</f>
        <v>Interaction</v>
      </c>
      <c r="C125" t="str">
        <f>""</f>
        <v/>
      </c>
      <c r="D125" t="str">
        <f>""</f>
        <v/>
      </c>
      <c r="E125" t="str">
        <f>""</f>
        <v/>
      </c>
      <c r="F125" t="str">
        <f>""</f>
        <v/>
      </c>
      <c r="G125" t="str">
        <f>""</f>
        <v/>
      </c>
      <c r="H125" t="str">
        <f>""</f>
        <v/>
      </c>
      <c r="I125" t="str">
        <f>""</f>
        <v/>
      </c>
      <c r="J125" t="str">
        <f>""</f>
        <v/>
      </c>
      <c r="K125" t="str">
        <f>""</f>
        <v/>
      </c>
      <c r="L125" t="str">
        <f>""</f>
        <v/>
      </c>
      <c r="M125" t="str">
        <f>""</f>
        <v/>
      </c>
      <c r="N125" t="str">
        <f>""</f>
        <v/>
      </c>
      <c r="O125" t="str">
        <f>""</f>
        <v/>
      </c>
      <c r="P125" t="str">
        <f>""</f>
        <v/>
      </c>
      <c r="Q125" t="str">
        <f>""</f>
        <v/>
      </c>
      <c r="R125" t="str">
        <f>""</f>
        <v/>
      </c>
      <c r="S125" t="str">
        <f>""</f>
        <v/>
      </c>
      <c r="T125" t="str">
        <f>""</f>
        <v/>
      </c>
      <c r="U125" t="str">
        <f>""</f>
        <v/>
      </c>
      <c r="V125" t="str">
        <f>""</f>
        <v/>
      </c>
      <c r="W125" t="str">
        <f>""</f>
        <v/>
      </c>
      <c r="X125" t="str">
        <f>""</f>
        <v/>
      </c>
      <c r="Y125" t="str">
        <f>""</f>
        <v/>
      </c>
      <c r="Z125" t="str">
        <f>""</f>
        <v/>
      </c>
      <c r="AA125" t="str">
        <f>""</f>
        <v/>
      </c>
      <c r="AB125" t="str">
        <f>"0.025"</f>
        <v>0.025</v>
      </c>
      <c r="AC125" t="str">
        <f>""</f>
        <v/>
      </c>
      <c r="AD125" t="str">
        <f>""</f>
        <v/>
      </c>
      <c r="AE125" t="str">
        <f>""</f>
        <v/>
      </c>
      <c r="AF125" t="str">
        <f>""</f>
        <v/>
      </c>
      <c r="AG125" t="str">
        <f>""</f>
        <v/>
      </c>
      <c r="AH125" t="str">
        <f>""</f>
        <v/>
      </c>
      <c r="AI125" t="str">
        <f>""</f>
        <v/>
      </c>
      <c r="AJ125" t="str">
        <f>""</f>
        <v/>
      </c>
      <c r="AK125" t="str">
        <f>""</f>
        <v/>
      </c>
      <c r="AL125" t="str">
        <f>""</f>
        <v/>
      </c>
      <c r="AM125" t="str">
        <f>""</f>
        <v/>
      </c>
      <c r="AN125" t="str">
        <f>""</f>
        <v/>
      </c>
      <c r="AO125" t="str">
        <f>""</f>
        <v/>
      </c>
      <c r="AP125" t="str">
        <f>""</f>
        <v/>
      </c>
      <c r="AQ125" t="str">
        <f>""</f>
        <v/>
      </c>
      <c r="AR125" t="str">
        <f>""</f>
        <v/>
      </c>
      <c r="AS125" t="str">
        <f>""</f>
        <v/>
      </c>
      <c r="AT125" t="str">
        <f>""</f>
        <v/>
      </c>
      <c r="AU125" t="str">
        <f>""</f>
        <v/>
      </c>
      <c r="AV125" t="str">
        <f>""</f>
        <v/>
      </c>
      <c r="AW125" t="str">
        <f>""</f>
        <v/>
      </c>
      <c r="AX125" t="str">
        <f>""</f>
        <v/>
      </c>
      <c r="AY125" t="str">
        <f>""</f>
        <v/>
      </c>
      <c r="AZ125" t="str">
        <f>""</f>
        <v/>
      </c>
      <c r="BA125" t="str">
        <f>""</f>
        <v/>
      </c>
    </row>
    <row r="126" spans="2:53" x14ac:dyDescent="0.2">
      <c r="B126" t="str">
        <f>""</f>
        <v/>
      </c>
      <c r="C126" t="str">
        <f>""</f>
        <v/>
      </c>
      <c r="D126" t="str">
        <f>""</f>
        <v/>
      </c>
      <c r="E126" t="str">
        <f>""</f>
        <v/>
      </c>
      <c r="F126" t="str">
        <f>""</f>
        <v/>
      </c>
      <c r="G126" t="str">
        <f>""</f>
        <v/>
      </c>
      <c r="H126" t="str">
        <f>""</f>
        <v/>
      </c>
      <c r="I126" t="str">
        <f>""</f>
        <v/>
      </c>
      <c r="J126" t="str">
        <f>""</f>
        <v/>
      </c>
      <c r="K126" t="str">
        <f>""</f>
        <v/>
      </c>
      <c r="L126" t="str">
        <f>""</f>
        <v/>
      </c>
      <c r="M126" t="str">
        <f>""</f>
        <v/>
      </c>
      <c r="N126" t="str">
        <f>""</f>
        <v/>
      </c>
      <c r="O126" t="str">
        <f>""</f>
        <v/>
      </c>
      <c r="P126" t="str">
        <f>""</f>
        <v/>
      </c>
      <c r="Q126" t="str">
        <f>""</f>
        <v/>
      </c>
      <c r="R126" t="str">
        <f>""</f>
        <v/>
      </c>
      <c r="S126" t="str">
        <f>""</f>
        <v/>
      </c>
      <c r="T126" t="str">
        <f>""</f>
        <v/>
      </c>
      <c r="U126" t="str">
        <f>""</f>
        <v/>
      </c>
      <c r="V126" t="str">
        <f>""</f>
        <v/>
      </c>
      <c r="W126" t="str">
        <f>""</f>
        <v/>
      </c>
      <c r="X126" t="str">
        <f>""</f>
        <v/>
      </c>
      <c r="Y126" t="str">
        <f>""</f>
        <v/>
      </c>
      <c r="Z126" t="str">
        <f>""</f>
        <v/>
      </c>
      <c r="AA126" t="str">
        <f>""</f>
        <v/>
      </c>
      <c r="AB126" t="str">
        <f>"[0.035]"</f>
        <v>[0.035]</v>
      </c>
      <c r="AC126" t="str">
        <f>""</f>
        <v/>
      </c>
      <c r="AD126" t="str">
        <f>""</f>
        <v/>
      </c>
      <c r="AE126" t="str">
        <f>""</f>
        <v/>
      </c>
      <c r="AF126" t="str">
        <f>""</f>
        <v/>
      </c>
      <c r="AG126" t="str">
        <f>""</f>
        <v/>
      </c>
      <c r="AH126" t="str">
        <f>""</f>
        <v/>
      </c>
      <c r="AI126" t="str">
        <f>""</f>
        <v/>
      </c>
      <c r="AJ126" t="str">
        <f>""</f>
        <v/>
      </c>
      <c r="AK126" t="str">
        <f>""</f>
        <v/>
      </c>
      <c r="AL126" t="str">
        <f>""</f>
        <v/>
      </c>
      <c r="AM126" t="str">
        <f>""</f>
        <v/>
      </c>
      <c r="AN126" t="str">
        <f>""</f>
        <v/>
      </c>
      <c r="AO126" t="str">
        <f>""</f>
        <v/>
      </c>
      <c r="AP126" t="str">
        <f>""</f>
        <v/>
      </c>
      <c r="AQ126" t="str">
        <f>""</f>
        <v/>
      </c>
      <c r="AR126" t="str">
        <f>""</f>
        <v/>
      </c>
      <c r="AS126" t="str">
        <f>""</f>
        <v/>
      </c>
      <c r="AT126" t="str">
        <f>""</f>
        <v/>
      </c>
      <c r="AU126" t="str">
        <f>""</f>
        <v/>
      </c>
      <c r="AV126" t="str">
        <f>""</f>
        <v/>
      </c>
      <c r="AW126" t="str">
        <f>""</f>
        <v/>
      </c>
      <c r="AX126" t="str">
        <f>""</f>
        <v/>
      </c>
      <c r="AY126" t="str">
        <f>""</f>
        <v/>
      </c>
      <c r="AZ126" t="str">
        <f>""</f>
        <v/>
      </c>
      <c r="BA126" t="str">
        <f>""</f>
        <v/>
      </c>
    </row>
    <row r="127" spans="2:53" x14ac:dyDescent="0.2">
      <c r="B127" t="str">
        <f>"Share of adults  who left household 1998-2007"</f>
        <v>Share of adults  who left household 1998-2007</v>
      </c>
      <c r="C127" t="str">
        <f>""</f>
        <v/>
      </c>
      <c r="D127" t="str">
        <f>""</f>
        <v/>
      </c>
      <c r="E127" t="str">
        <f>""</f>
        <v/>
      </c>
      <c r="F127" t="str">
        <f>""</f>
        <v/>
      </c>
      <c r="G127" t="str">
        <f>""</f>
        <v/>
      </c>
      <c r="H127" t="str">
        <f>""</f>
        <v/>
      </c>
      <c r="I127" t="str">
        <f>""</f>
        <v/>
      </c>
      <c r="J127" t="str">
        <f>""</f>
        <v/>
      </c>
      <c r="K127" t="str">
        <f>""</f>
        <v/>
      </c>
      <c r="L127" t="str">
        <f>""</f>
        <v/>
      </c>
      <c r="M127" t="str">
        <f>""</f>
        <v/>
      </c>
      <c r="N127" t="str">
        <f>""</f>
        <v/>
      </c>
      <c r="O127" t="str">
        <f>""</f>
        <v/>
      </c>
      <c r="P127" t="str">
        <f>""</f>
        <v/>
      </c>
      <c r="Q127" t="str">
        <f>""</f>
        <v/>
      </c>
      <c r="R127" t="str">
        <f>""</f>
        <v/>
      </c>
      <c r="S127" t="str">
        <f>""</f>
        <v/>
      </c>
      <c r="T127" t="str">
        <f>""</f>
        <v/>
      </c>
      <c r="U127" t="str">
        <f>""</f>
        <v/>
      </c>
      <c r="V127" t="str">
        <f>""</f>
        <v/>
      </c>
      <c r="W127" t="str">
        <f>""</f>
        <v/>
      </c>
      <c r="X127" t="str">
        <f>""</f>
        <v/>
      </c>
      <c r="Y127" t="str">
        <f>""</f>
        <v/>
      </c>
      <c r="Z127" t="str">
        <f>""</f>
        <v/>
      </c>
      <c r="AA127" t="str">
        <f>""</f>
        <v/>
      </c>
      <c r="AB127" t="str">
        <f>""</f>
        <v/>
      </c>
      <c r="AC127" t="str">
        <f>"-0.141"</f>
        <v>-0.141</v>
      </c>
      <c r="AD127" t="str">
        <f>""</f>
        <v/>
      </c>
      <c r="AE127" t="str">
        <f>""</f>
        <v/>
      </c>
      <c r="AF127" t="str">
        <f>""</f>
        <v/>
      </c>
      <c r="AG127" t="str">
        <f>""</f>
        <v/>
      </c>
      <c r="AH127" t="str">
        <f>""</f>
        <v/>
      </c>
      <c r="AI127" t="str">
        <f>""</f>
        <v/>
      </c>
      <c r="AJ127" t="str">
        <f>""</f>
        <v/>
      </c>
      <c r="AK127" t="str">
        <f>""</f>
        <v/>
      </c>
      <c r="AL127" t="str">
        <f>""</f>
        <v/>
      </c>
      <c r="AM127" t="str">
        <f>""</f>
        <v/>
      </c>
      <c r="AN127" t="str">
        <f>""</f>
        <v/>
      </c>
      <c r="AO127" t="str">
        <f>""</f>
        <v/>
      </c>
      <c r="AP127" t="str">
        <f>""</f>
        <v/>
      </c>
      <c r="AQ127" t="str">
        <f>""</f>
        <v/>
      </c>
      <c r="AR127" t="str">
        <f>""</f>
        <v/>
      </c>
      <c r="AS127" t="str">
        <f>""</f>
        <v/>
      </c>
      <c r="AT127" t="str">
        <f>""</f>
        <v/>
      </c>
      <c r="AU127" t="str">
        <f>""</f>
        <v/>
      </c>
      <c r="AV127" t="str">
        <f>""</f>
        <v/>
      </c>
      <c r="AW127" t="str">
        <f>""</f>
        <v/>
      </c>
      <c r="AX127" t="str">
        <f>""</f>
        <v/>
      </c>
      <c r="AY127" t="str">
        <f>""</f>
        <v/>
      </c>
      <c r="AZ127" t="str">
        <f>""</f>
        <v/>
      </c>
      <c r="BA127" t="str">
        <f>""</f>
        <v/>
      </c>
    </row>
    <row r="128" spans="2:53" x14ac:dyDescent="0.2">
      <c r="B128" t="str">
        <f>""</f>
        <v/>
      </c>
      <c r="C128" t="str">
        <f>""</f>
        <v/>
      </c>
      <c r="D128" t="str">
        <f>""</f>
        <v/>
      </c>
      <c r="E128" t="str">
        <f>""</f>
        <v/>
      </c>
      <c r="F128" t="str">
        <f>""</f>
        <v/>
      </c>
      <c r="G128" t="str">
        <f>""</f>
        <v/>
      </c>
      <c r="H128" t="str">
        <f>""</f>
        <v/>
      </c>
      <c r="I128" t="str">
        <f>""</f>
        <v/>
      </c>
      <c r="J128" t="str">
        <f>""</f>
        <v/>
      </c>
      <c r="K128" t="str">
        <f>""</f>
        <v/>
      </c>
      <c r="L128" t="str">
        <f>""</f>
        <v/>
      </c>
      <c r="M128" t="str">
        <f>""</f>
        <v/>
      </c>
      <c r="N128" t="str">
        <f>""</f>
        <v/>
      </c>
      <c r="O128" t="str">
        <f>""</f>
        <v/>
      </c>
      <c r="P128" t="str">
        <f>""</f>
        <v/>
      </c>
      <c r="Q128" t="str">
        <f>""</f>
        <v/>
      </c>
      <c r="R128" t="str">
        <f>""</f>
        <v/>
      </c>
      <c r="S128" t="str">
        <f>""</f>
        <v/>
      </c>
      <c r="T128" t="str">
        <f>""</f>
        <v/>
      </c>
      <c r="U128" t="str">
        <f>""</f>
        <v/>
      </c>
      <c r="V128" t="str">
        <f>""</f>
        <v/>
      </c>
      <c r="W128" t="str">
        <f>""</f>
        <v/>
      </c>
      <c r="X128" t="str">
        <f>""</f>
        <v/>
      </c>
      <c r="Y128" t="str">
        <f>""</f>
        <v/>
      </c>
      <c r="Z128" t="str">
        <f>""</f>
        <v/>
      </c>
      <c r="AA128" t="str">
        <f>""</f>
        <v/>
      </c>
      <c r="AB128" t="str">
        <f>""</f>
        <v/>
      </c>
      <c r="AC128" t="str">
        <f>"[0.135]"</f>
        <v>[0.135]</v>
      </c>
      <c r="AD128" t="str">
        <f>""</f>
        <v/>
      </c>
      <c r="AE128" t="str">
        <f>""</f>
        <v/>
      </c>
      <c r="AF128" t="str">
        <f>""</f>
        <v/>
      </c>
      <c r="AG128" t="str">
        <f>""</f>
        <v/>
      </c>
      <c r="AH128" t="str">
        <f>""</f>
        <v/>
      </c>
      <c r="AI128" t="str">
        <f>""</f>
        <v/>
      </c>
      <c r="AJ128" t="str">
        <f>""</f>
        <v/>
      </c>
      <c r="AK128" t="str">
        <f>""</f>
        <v/>
      </c>
      <c r="AL128" t="str">
        <f>""</f>
        <v/>
      </c>
      <c r="AM128" t="str">
        <f>""</f>
        <v/>
      </c>
      <c r="AN128" t="str">
        <f>""</f>
        <v/>
      </c>
      <c r="AO128" t="str">
        <f>""</f>
        <v/>
      </c>
      <c r="AP128" t="str">
        <f>""</f>
        <v/>
      </c>
      <c r="AQ128" t="str">
        <f>""</f>
        <v/>
      </c>
      <c r="AR128" t="str">
        <f>""</f>
        <v/>
      </c>
      <c r="AS128" t="str">
        <f>""</f>
        <v/>
      </c>
      <c r="AT128" t="str">
        <f>""</f>
        <v/>
      </c>
      <c r="AU128" t="str">
        <f>""</f>
        <v/>
      </c>
      <c r="AV128" t="str">
        <f>""</f>
        <v/>
      </c>
      <c r="AW128" t="str">
        <f>""</f>
        <v/>
      </c>
      <c r="AX128" t="str">
        <f>""</f>
        <v/>
      </c>
      <c r="AY128" t="str">
        <f>""</f>
        <v/>
      </c>
      <c r="AZ128" t="str">
        <f>""</f>
        <v/>
      </c>
      <c r="BA128" t="str">
        <f>""</f>
        <v/>
      </c>
    </row>
    <row r="129" spans="2:53" x14ac:dyDescent="0.2">
      <c r="B129" t="str">
        <f>"Interaction"</f>
        <v>Interaction</v>
      </c>
      <c r="C129" t="str">
        <f>""</f>
        <v/>
      </c>
      <c r="D129" t="str">
        <f>""</f>
        <v/>
      </c>
      <c r="E129" t="str">
        <f>""</f>
        <v/>
      </c>
      <c r="F129" t="str">
        <f>""</f>
        <v/>
      </c>
      <c r="G129" t="str">
        <f>""</f>
        <v/>
      </c>
      <c r="H129" t="str">
        <f>""</f>
        <v/>
      </c>
      <c r="I129" t="str">
        <f>""</f>
        <v/>
      </c>
      <c r="J129" t="str">
        <f>""</f>
        <v/>
      </c>
      <c r="K129" t="str">
        <f>""</f>
        <v/>
      </c>
      <c r="L129" t="str">
        <f>""</f>
        <v/>
      </c>
      <c r="M129" t="str">
        <f>""</f>
        <v/>
      </c>
      <c r="N129" t="str">
        <f>""</f>
        <v/>
      </c>
      <c r="O129" t="str">
        <f>""</f>
        <v/>
      </c>
      <c r="P129" t="str">
        <f>""</f>
        <v/>
      </c>
      <c r="Q129" t="str">
        <f>""</f>
        <v/>
      </c>
      <c r="R129" t="str">
        <f>""</f>
        <v/>
      </c>
      <c r="S129" t="str">
        <f>""</f>
        <v/>
      </c>
      <c r="T129" t="str">
        <f>""</f>
        <v/>
      </c>
      <c r="U129" t="str">
        <f>""</f>
        <v/>
      </c>
      <c r="V129" t="str">
        <f>""</f>
        <v/>
      </c>
      <c r="W129" t="str">
        <f>""</f>
        <v/>
      </c>
      <c r="X129" t="str">
        <f>""</f>
        <v/>
      </c>
      <c r="Y129" t="str">
        <f>""</f>
        <v/>
      </c>
      <c r="Z129" t="str">
        <f>""</f>
        <v/>
      </c>
      <c r="AA129" t="str">
        <f>""</f>
        <v/>
      </c>
      <c r="AB129" t="str">
        <f>""</f>
        <v/>
      </c>
      <c r="AC129" t="str">
        <f>"0.032"</f>
        <v>0.032</v>
      </c>
      <c r="AD129" t="str">
        <f>""</f>
        <v/>
      </c>
      <c r="AE129" t="str">
        <f>""</f>
        <v/>
      </c>
      <c r="AF129" t="str">
        <f>""</f>
        <v/>
      </c>
      <c r="AG129" t="str">
        <f>""</f>
        <v/>
      </c>
      <c r="AH129" t="str">
        <f>""</f>
        <v/>
      </c>
      <c r="AI129" t="str">
        <f>""</f>
        <v/>
      </c>
      <c r="AJ129" t="str">
        <f>""</f>
        <v/>
      </c>
      <c r="AK129" t="str">
        <f>""</f>
        <v/>
      </c>
      <c r="AL129" t="str">
        <f>""</f>
        <v/>
      </c>
      <c r="AM129" t="str">
        <f>""</f>
        <v/>
      </c>
      <c r="AN129" t="str">
        <f>""</f>
        <v/>
      </c>
      <c r="AO129" t="str">
        <f>""</f>
        <v/>
      </c>
      <c r="AP129" t="str">
        <f>""</f>
        <v/>
      </c>
      <c r="AQ129" t="str">
        <f>""</f>
        <v/>
      </c>
      <c r="AR129" t="str">
        <f>""</f>
        <v/>
      </c>
      <c r="AS129" t="str">
        <f>""</f>
        <v/>
      </c>
      <c r="AT129" t="str">
        <f>""</f>
        <v/>
      </c>
      <c r="AU129" t="str">
        <f>""</f>
        <v/>
      </c>
      <c r="AV129" t="str">
        <f>""</f>
        <v/>
      </c>
      <c r="AW129" t="str">
        <f>""</f>
        <v/>
      </c>
      <c r="AX129" t="str">
        <f>""</f>
        <v/>
      </c>
      <c r="AY129" t="str">
        <f>""</f>
        <v/>
      </c>
      <c r="AZ129" t="str">
        <f>""</f>
        <v/>
      </c>
      <c r="BA129" t="str">
        <f>""</f>
        <v/>
      </c>
    </row>
    <row r="130" spans="2:53" x14ac:dyDescent="0.2">
      <c r="B130" t="str">
        <f>""</f>
        <v/>
      </c>
      <c r="C130" t="str">
        <f>""</f>
        <v/>
      </c>
      <c r="D130" t="str">
        <f>""</f>
        <v/>
      </c>
      <c r="E130" t="str">
        <f>""</f>
        <v/>
      </c>
      <c r="F130" t="str">
        <f>""</f>
        <v/>
      </c>
      <c r="G130" t="str">
        <f>""</f>
        <v/>
      </c>
      <c r="H130" t="str">
        <f>""</f>
        <v/>
      </c>
      <c r="I130" t="str">
        <f>""</f>
        <v/>
      </c>
      <c r="J130" t="str">
        <f>""</f>
        <v/>
      </c>
      <c r="K130" t="str">
        <f>""</f>
        <v/>
      </c>
      <c r="L130" t="str">
        <f>""</f>
        <v/>
      </c>
      <c r="M130" t="str">
        <f>""</f>
        <v/>
      </c>
      <c r="N130" t="str">
        <f>""</f>
        <v/>
      </c>
      <c r="O130" t="str">
        <f>""</f>
        <v/>
      </c>
      <c r="P130" t="str">
        <f>""</f>
        <v/>
      </c>
      <c r="Q130" t="str">
        <f>""</f>
        <v/>
      </c>
      <c r="R130" t="str">
        <f>""</f>
        <v/>
      </c>
      <c r="S130" t="str">
        <f>""</f>
        <v/>
      </c>
      <c r="T130" t="str">
        <f>""</f>
        <v/>
      </c>
      <c r="U130" t="str">
        <f>""</f>
        <v/>
      </c>
      <c r="V130" t="str">
        <f>""</f>
        <v/>
      </c>
      <c r="W130" t="str">
        <f>""</f>
        <v/>
      </c>
      <c r="X130" t="str">
        <f>""</f>
        <v/>
      </c>
      <c r="Y130" t="str">
        <f>""</f>
        <v/>
      </c>
      <c r="Z130" t="str">
        <f>""</f>
        <v/>
      </c>
      <c r="AA130" t="str">
        <f>""</f>
        <v/>
      </c>
      <c r="AB130" t="str">
        <f>""</f>
        <v/>
      </c>
      <c r="AC130" t="str">
        <f>"[0.068]"</f>
        <v>[0.068]</v>
      </c>
      <c r="AD130" t="str">
        <f>""</f>
        <v/>
      </c>
      <c r="AE130" t="str">
        <f>""</f>
        <v/>
      </c>
      <c r="AF130" t="str">
        <f>""</f>
        <v/>
      </c>
      <c r="AG130" t="str">
        <f>""</f>
        <v/>
      </c>
      <c r="AH130" t="str">
        <f>""</f>
        <v/>
      </c>
      <c r="AI130" t="str">
        <f>""</f>
        <v/>
      </c>
      <c r="AJ130" t="str">
        <f>""</f>
        <v/>
      </c>
      <c r="AK130" t="str">
        <f>""</f>
        <v/>
      </c>
      <c r="AL130" t="str">
        <f>""</f>
        <v/>
      </c>
      <c r="AM130" t="str">
        <f>""</f>
        <v/>
      </c>
      <c r="AN130" t="str">
        <f>""</f>
        <v/>
      </c>
      <c r="AO130" t="str">
        <f>""</f>
        <v/>
      </c>
      <c r="AP130" t="str">
        <f>""</f>
        <v/>
      </c>
      <c r="AQ130" t="str">
        <f>""</f>
        <v/>
      </c>
      <c r="AR130" t="str">
        <f>""</f>
        <v/>
      </c>
      <c r="AS130" t="str">
        <f>""</f>
        <v/>
      </c>
      <c r="AT130" t="str">
        <f>""</f>
        <v/>
      </c>
      <c r="AU130" t="str">
        <f>""</f>
        <v/>
      </c>
      <c r="AV130" t="str">
        <f>""</f>
        <v/>
      </c>
      <c r="AW130" t="str">
        <f>""</f>
        <v/>
      </c>
      <c r="AX130" t="str">
        <f>""</f>
        <v/>
      </c>
      <c r="AY130" t="str">
        <f>""</f>
        <v/>
      </c>
      <c r="AZ130" t="str">
        <f>""</f>
        <v/>
      </c>
      <c r="BA130" t="str">
        <f>""</f>
        <v/>
      </c>
    </row>
    <row r="131" spans="2:53" x14ac:dyDescent="0.2">
      <c r="B131" t="str">
        <f>"Index of household victimization (dummy) (all shocks - sum) - PCA"</f>
        <v>Index of household victimization (dummy) (all shocks - sum) - PCA</v>
      </c>
      <c r="C131" t="str">
        <f>""</f>
        <v/>
      </c>
      <c r="D131" t="str">
        <f>""</f>
        <v/>
      </c>
      <c r="E131" t="str">
        <f>""</f>
        <v/>
      </c>
      <c r="F131" t="str">
        <f>""</f>
        <v/>
      </c>
      <c r="G131" t="str">
        <f>""</f>
        <v/>
      </c>
      <c r="H131" t="str">
        <f>""</f>
        <v/>
      </c>
      <c r="I131" t="str">
        <f>""</f>
        <v/>
      </c>
      <c r="J131" t="str">
        <f>""</f>
        <v/>
      </c>
      <c r="K131" t="str">
        <f>""</f>
        <v/>
      </c>
      <c r="L131" t="str">
        <f>""</f>
        <v/>
      </c>
      <c r="M131" t="str">
        <f>""</f>
        <v/>
      </c>
      <c r="N131" t="str">
        <f>""</f>
        <v/>
      </c>
      <c r="O131" t="str">
        <f>""</f>
        <v/>
      </c>
      <c r="P131" t="str">
        <f>""</f>
        <v/>
      </c>
      <c r="Q131" t="str">
        <f>""</f>
        <v/>
      </c>
      <c r="R131" t="str">
        <f>""</f>
        <v/>
      </c>
      <c r="S131" t="str">
        <f>""</f>
        <v/>
      </c>
      <c r="T131" t="str">
        <f>""</f>
        <v/>
      </c>
      <c r="U131" t="str">
        <f>""</f>
        <v/>
      </c>
      <c r="V131" t="str">
        <f>""</f>
        <v/>
      </c>
      <c r="W131" t="str">
        <f>""</f>
        <v/>
      </c>
      <c r="X131" t="str">
        <f>""</f>
        <v/>
      </c>
      <c r="Y131" t="str">
        <f>""</f>
        <v/>
      </c>
      <c r="Z131" t="str">
        <f>""</f>
        <v/>
      </c>
      <c r="AA131" t="str">
        <f>""</f>
        <v/>
      </c>
      <c r="AB131" t="str">
        <f>""</f>
        <v/>
      </c>
      <c r="AC131" t="str">
        <f>""</f>
        <v/>
      </c>
      <c r="AD131" t="str">
        <f>"0.019"</f>
        <v>0.019</v>
      </c>
      <c r="AE131" t="str">
        <f>"0.009"</f>
        <v>0.009</v>
      </c>
      <c r="AF131" t="str">
        <f>"0.012"</f>
        <v>0.012</v>
      </c>
      <c r="AG131" t="str">
        <f>""</f>
        <v/>
      </c>
      <c r="AH131" t="str">
        <f>""</f>
        <v/>
      </c>
      <c r="AI131" t="str">
        <f>""</f>
        <v/>
      </c>
      <c r="AJ131" t="str">
        <f>""</f>
        <v/>
      </c>
      <c r="AK131" t="str">
        <f>""</f>
        <v/>
      </c>
      <c r="AL131" t="str">
        <f>""</f>
        <v/>
      </c>
      <c r="AM131" t="str">
        <f>""</f>
        <v/>
      </c>
      <c r="AN131" t="str">
        <f>""</f>
        <v/>
      </c>
      <c r="AO131" t="str">
        <f>""</f>
        <v/>
      </c>
      <c r="AP131" t="str">
        <f>""</f>
        <v/>
      </c>
      <c r="AQ131" t="str">
        <f>""</f>
        <v/>
      </c>
      <c r="AR131" t="str">
        <f>""</f>
        <v/>
      </c>
      <c r="AS131" t="str">
        <f>""</f>
        <v/>
      </c>
      <c r="AT131" t="str">
        <f>""</f>
        <v/>
      </c>
      <c r="AU131" t="str">
        <f>""</f>
        <v/>
      </c>
      <c r="AV131" t="str">
        <f>""</f>
        <v/>
      </c>
      <c r="AW131" t="str">
        <f>""</f>
        <v/>
      </c>
      <c r="AX131" t="str">
        <f>""</f>
        <v/>
      </c>
      <c r="AY131" t="str">
        <f>""</f>
        <v/>
      </c>
      <c r="AZ131" t="str">
        <f>""</f>
        <v/>
      </c>
      <c r="BA131" t="str">
        <f>""</f>
        <v/>
      </c>
    </row>
    <row r="132" spans="2:53" x14ac:dyDescent="0.2">
      <c r="B132" t="str">
        <f>""</f>
        <v/>
      </c>
      <c r="C132" t="str">
        <f>""</f>
        <v/>
      </c>
      <c r="D132" t="str">
        <f>""</f>
        <v/>
      </c>
      <c r="E132" t="str">
        <f>""</f>
        <v/>
      </c>
      <c r="F132" t="str">
        <f>""</f>
        <v/>
      </c>
      <c r="G132" t="str">
        <f>""</f>
        <v/>
      </c>
      <c r="H132" t="str">
        <f>""</f>
        <v/>
      </c>
      <c r="I132" t="str">
        <f>""</f>
        <v/>
      </c>
      <c r="J132" t="str">
        <f>""</f>
        <v/>
      </c>
      <c r="K132" t="str">
        <f>""</f>
        <v/>
      </c>
      <c r="L132" t="str">
        <f>""</f>
        <v/>
      </c>
      <c r="M132" t="str">
        <f>""</f>
        <v/>
      </c>
      <c r="N132" t="str">
        <f>""</f>
        <v/>
      </c>
      <c r="O132" t="str">
        <f>""</f>
        <v/>
      </c>
      <c r="P132" t="str">
        <f>""</f>
        <v/>
      </c>
      <c r="Q132" t="str">
        <f>""</f>
        <v/>
      </c>
      <c r="R132" t="str">
        <f>""</f>
        <v/>
      </c>
      <c r="S132" t="str">
        <f>""</f>
        <v/>
      </c>
      <c r="T132" t="str">
        <f>""</f>
        <v/>
      </c>
      <c r="U132" t="str">
        <f>""</f>
        <v/>
      </c>
      <c r="V132" t="str">
        <f>""</f>
        <v/>
      </c>
      <c r="W132" t="str">
        <f>""</f>
        <v/>
      </c>
      <c r="X132" t="str">
        <f>""</f>
        <v/>
      </c>
      <c r="Y132" t="str">
        <f>""</f>
        <v/>
      </c>
      <c r="Z132" t="str">
        <f>""</f>
        <v/>
      </c>
      <c r="AA132" t="str">
        <f>""</f>
        <v/>
      </c>
      <c r="AB132" t="str">
        <f>""</f>
        <v/>
      </c>
      <c r="AC132" t="str">
        <f>""</f>
        <v/>
      </c>
      <c r="AD132" t="str">
        <f>"[0.025]"</f>
        <v>[0.025]</v>
      </c>
      <c r="AE132" t="str">
        <f>"[0.025]"</f>
        <v>[0.025]</v>
      </c>
      <c r="AF132" t="str">
        <f>"[0.024]"</f>
        <v>[0.024]</v>
      </c>
      <c r="AG132" t="str">
        <f>""</f>
        <v/>
      </c>
      <c r="AH132" t="str">
        <f>""</f>
        <v/>
      </c>
      <c r="AI132" t="str">
        <f>""</f>
        <v/>
      </c>
      <c r="AJ132" t="str">
        <f>""</f>
        <v/>
      </c>
      <c r="AK132" t="str">
        <f>""</f>
        <v/>
      </c>
      <c r="AL132" t="str">
        <f>""</f>
        <v/>
      </c>
      <c r="AM132" t="str">
        <f>""</f>
        <v/>
      </c>
      <c r="AN132" t="str">
        <f>""</f>
        <v/>
      </c>
      <c r="AO132" t="str">
        <f>""</f>
        <v/>
      </c>
      <c r="AP132" t="str">
        <f>""</f>
        <v/>
      </c>
      <c r="AQ132" t="str">
        <f>""</f>
        <v/>
      </c>
      <c r="AR132" t="str">
        <f>""</f>
        <v/>
      </c>
      <c r="AS132" t="str">
        <f>""</f>
        <v/>
      </c>
      <c r="AT132" t="str">
        <f>""</f>
        <v/>
      </c>
      <c r="AU132" t="str">
        <f>""</f>
        <v/>
      </c>
      <c r="AV132" t="str">
        <f>""</f>
        <v/>
      </c>
      <c r="AW132" t="str">
        <f>""</f>
        <v/>
      </c>
      <c r="AX132" t="str">
        <f>""</f>
        <v/>
      </c>
      <c r="AY132" t="str">
        <f>""</f>
        <v/>
      </c>
      <c r="AZ132" t="str">
        <f>""</f>
        <v/>
      </c>
      <c r="BA132" t="str">
        <f>""</f>
        <v/>
      </c>
    </row>
    <row r="133" spans="2:53" x14ac:dyDescent="0.2">
      <c r="B133" t="str">
        <f>"At least 1 adult left the household in a given year (yes=1)"</f>
        <v>At least 1 adult left the household in a given year (yes=1)</v>
      </c>
      <c r="C133" t="str">
        <f>""</f>
        <v/>
      </c>
      <c r="D133" t="str">
        <f>""</f>
        <v/>
      </c>
      <c r="E133" t="str">
        <f>""</f>
        <v/>
      </c>
      <c r="F133" t="str">
        <f>""</f>
        <v/>
      </c>
      <c r="G133" t="str">
        <f>""</f>
        <v/>
      </c>
      <c r="H133" t="str">
        <f>""</f>
        <v/>
      </c>
      <c r="I133" t="str">
        <f>""</f>
        <v/>
      </c>
      <c r="J133" t="str">
        <f>""</f>
        <v/>
      </c>
      <c r="K133" t="str">
        <f>""</f>
        <v/>
      </c>
      <c r="L133" t="str">
        <f>""</f>
        <v/>
      </c>
      <c r="M133" t="str">
        <f>""</f>
        <v/>
      </c>
      <c r="N133" t="str">
        <f>""</f>
        <v/>
      </c>
      <c r="O133" t="str">
        <f>""</f>
        <v/>
      </c>
      <c r="P133" t="str">
        <f>""</f>
        <v/>
      </c>
      <c r="Q133" t="str">
        <f>""</f>
        <v/>
      </c>
      <c r="R133" t="str">
        <f>""</f>
        <v/>
      </c>
      <c r="S133" t="str">
        <f>""</f>
        <v/>
      </c>
      <c r="T133" t="str">
        <f>""</f>
        <v/>
      </c>
      <c r="U133" t="str">
        <f>""</f>
        <v/>
      </c>
      <c r="V133" t="str">
        <f>""</f>
        <v/>
      </c>
      <c r="W133" t="str">
        <f>""</f>
        <v/>
      </c>
      <c r="X133" t="str">
        <f>""</f>
        <v/>
      </c>
      <c r="Y133" t="str">
        <f>""</f>
        <v/>
      </c>
      <c r="Z133" t="str">
        <f>""</f>
        <v/>
      </c>
      <c r="AA133" t="str">
        <f>""</f>
        <v/>
      </c>
      <c r="AB133" t="str">
        <f>""</f>
        <v/>
      </c>
      <c r="AC133" t="str">
        <f>""</f>
        <v/>
      </c>
      <c r="AD133" t="str">
        <f>"-0.075"</f>
        <v>-0.075</v>
      </c>
      <c r="AE133" t="str">
        <f>""</f>
        <v/>
      </c>
      <c r="AF133" t="str">
        <f>""</f>
        <v/>
      </c>
      <c r="AG133" t="str">
        <f>""</f>
        <v/>
      </c>
      <c r="AH133" t="str">
        <f>""</f>
        <v/>
      </c>
      <c r="AI133" t="str">
        <f>""</f>
        <v/>
      </c>
      <c r="AJ133" t="str">
        <f>""</f>
        <v/>
      </c>
      <c r="AK133" t="str">
        <f>""</f>
        <v/>
      </c>
      <c r="AL133" t="str">
        <f>""</f>
        <v/>
      </c>
      <c r="AM133" t="str">
        <f>""</f>
        <v/>
      </c>
      <c r="AN133" t="str">
        <f>""</f>
        <v/>
      </c>
      <c r="AO133" t="str">
        <f>""</f>
        <v/>
      </c>
      <c r="AP133" t="str">
        <f>""</f>
        <v/>
      </c>
      <c r="AQ133" t="str">
        <f>""</f>
        <v/>
      </c>
      <c r="AR133" t="str">
        <f>""</f>
        <v/>
      </c>
      <c r="AS133" t="str">
        <f>""</f>
        <v/>
      </c>
      <c r="AT133" t="str">
        <f>""</f>
        <v/>
      </c>
      <c r="AU133" t="str">
        <f>""</f>
        <v/>
      </c>
      <c r="AV133" t="str">
        <f>""</f>
        <v/>
      </c>
      <c r="AW133" t="str">
        <f>""</f>
        <v/>
      </c>
      <c r="AX133" t="str">
        <f>""</f>
        <v/>
      </c>
      <c r="AY133" t="str">
        <f>""</f>
        <v/>
      </c>
      <c r="AZ133" t="str">
        <f>""</f>
        <v/>
      </c>
      <c r="BA133" t="str">
        <f>""</f>
        <v/>
      </c>
    </row>
    <row r="134" spans="2:53" x14ac:dyDescent="0.2">
      <c r="B134" t="str">
        <f>""</f>
        <v/>
      </c>
      <c r="C134" t="str">
        <f>""</f>
        <v/>
      </c>
      <c r="D134" t="str">
        <f>""</f>
        <v/>
      </c>
      <c r="E134" t="str">
        <f>""</f>
        <v/>
      </c>
      <c r="F134" t="str">
        <f>""</f>
        <v/>
      </c>
      <c r="G134" t="str">
        <f>""</f>
        <v/>
      </c>
      <c r="H134" t="str">
        <f>""</f>
        <v/>
      </c>
      <c r="I134" t="str">
        <f>""</f>
        <v/>
      </c>
      <c r="J134" t="str">
        <f>""</f>
        <v/>
      </c>
      <c r="K134" t="str">
        <f>""</f>
        <v/>
      </c>
      <c r="L134" t="str">
        <f>""</f>
        <v/>
      </c>
      <c r="M134" t="str">
        <f>""</f>
        <v/>
      </c>
      <c r="N134" t="str">
        <f>""</f>
        <v/>
      </c>
      <c r="O134" t="str">
        <f>""</f>
        <v/>
      </c>
      <c r="P134" t="str">
        <f>""</f>
        <v/>
      </c>
      <c r="Q134" t="str">
        <f>""</f>
        <v/>
      </c>
      <c r="R134" t="str">
        <f>""</f>
        <v/>
      </c>
      <c r="S134" t="str">
        <f>""</f>
        <v/>
      </c>
      <c r="T134" t="str">
        <f>""</f>
        <v/>
      </c>
      <c r="U134" t="str">
        <f>""</f>
        <v/>
      </c>
      <c r="V134" t="str">
        <f>""</f>
        <v/>
      </c>
      <c r="W134" t="str">
        <f>""</f>
        <v/>
      </c>
      <c r="X134" t="str">
        <f>""</f>
        <v/>
      </c>
      <c r="Y134" t="str">
        <f>""</f>
        <v/>
      </c>
      <c r="Z134" t="str">
        <f>""</f>
        <v/>
      </c>
      <c r="AA134" t="str">
        <f>""</f>
        <v/>
      </c>
      <c r="AB134" t="str">
        <f>""</f>
        <v/>
      </c>
      <c r="AC134" t="str">
        <f>""</f>
        <v/>
      </c>
      <c r="AD134" t="str">
        <f>"[0.073]"</f>
        <v>[0.073]</v>
      </c>
      <c r="AE134" t="str">
        <f>""</f>
        <v/>
      </c>
      <c r="AF134" t="str">
        <f>""</f>
        <v/>
      </c>
      <c r="AG134" t="str">
        <f>""</f>
        <v/>
      </c>
      <c r="AH134" t="str">
        <f>""</f>
        <v/>
      </c>
      <c r="AI134" t="str">
        <f>""</f>
        <v/>
      </c>
      <c r="AJ134" t="str">
        <f>""</f>
        <v/>
      </c>
      <c r="AK134" t="str">
        <f>""</f>
        <v/>
      </c>
      <c r="AL134" t="str">
        <f>""</f>
        <v/>
      </c>
      <c r="AM134" t="str">
        <f>""</f>
        <v/>
      </c>
      <c r="AN134" t="str">
        <f>""</f>
        <v/>
      </c>
      <c r="AO134" t="str">
        <f>""</f>
        <v/>
      </c>
      <c r="AP134" t="str">
        <f>""</f>
        <v/>
      </c>
      <c r="AQ134" t="str">
        <f>""</f>
        <v/>
      </c>
      <c r="AR134" t="str">
        <f>""</f>
        <v/>
      </c>
      <c r="AS134" t="str">
        <f>""</f>
        <v/>
      </c>
      <c r="AT134" t="str">
        <f>""</f>
        <v/>
      </c>
      <c r="AU134" t="str">
        <f>""</f>
        <v/>
      </c>
      <c r="AV134" t="str">
        <f>""</f>
        <v/>
      </c>
      <c r="AW134" t="str">
        <f>""</f>
        <v/>
      </c>
      <c r="AX134" t="str">
        <f>""</f>
        <v/>
      </c>
      <c r="AY134" t="str">
        <f>""</f>
        <v/>
      </c>
      <c r="AZ134" t="str">
        <f>""</f>
        <v/>
      </c>
      <c r="BA134" t="str">
        <f>""</f>
        <v/>
      </c>
    </row>
    <row r="135" spans="2:53" x14ac:dyDescent="0.2">
      <c r="B135" t="str">
        <f>"Interaction"</f>
        <v>Interaction</v>
      </c>
      <c r="C135" t="str">
        <f>""</f>
        <v/>
      </c>
      <c r="D135" t="str">
        <f>""</f>
        <v/>
      </c>
      <c r="E135" t="str">
        <f>""</f>
        <v/>
      </c>
      <c r="F135" t="str">
        <f>""</f>
        <v/>
      </c>
      <c r="G135" t="str">
        <f>""</f>
        <v/>
      </c>
      <c r="H135" t="str">
        <f>""</f>
        <v/>
      </c>
      <c r="I135" t="str">
        <f>""</f>
        <v/>
      </c>
      <c r="J135" t="str">
        <f>""</f>
        <v/>
      </c>
      <c r="K135" t="str">
        <f>""</f>
        <v/>
      </c>
      <c r="L135" t="str">
        <f>""</f>
        <v/>
      </c>
      <c r="M135" t="str">
        <f>""</f>
        <v/>
      </c>
      <c r="N135" t="str">
        <f>""</f>
        <v/>
      </c>
      <c r="O135" t="str">
        <f>""</f>
        <v/>
      </c>
      <c r="P135" t="str">
        <f>""</f>
        <v/>
      </c>
      <c r="Q135" t="str">
        <f>""</f>
        <v/>
      </c>
      <c r="R135" t="str">
        <f>""</f>
        <v/>
      </c>
      <c r="S135" t="str">
        <f>""</f>
        <v/>
      </c>
      <c r="T135" t="str">
        <f>""</f>
        <v/>
      </c>
      <c r="U135" t="str">
        <f>""</f>
        <v/>
      </c>
      <c r="V135" t="str">
        <f>""</f>
        <v/>
      </c>
      <c r="W135" t="str">
        <f>""</f>
        <v/>
      </c>
      <c r="X135" t="str">
        <f>""</f>
        <v/>
      </c>
      <c r="Y135" t="str">
        <f>""</f>
        <v/>
      </c>
      <c r="Z135" t="str">
        <f>""</f>
        <v/>
      </c>
      <c r="AA135" t="str">
        <f>""</f>
        <v/>
      </c>
      <c r="AB135" t="str">
        <f>""</f>
        <v/>
      </c>
      <c r="AC135" t="str">
        <f>""</f>
        <v/>
      </c>
      <c r="AD135" t="str">
        <f>"-0.021"</f>
        <v>-0.021</v>
      </c>
      <c r="AE135" t="str">
        <f>""</f>
        <v/>
      </c>
      <c r="AF135" t="str">
        <f>""</f>
        <v/>
      </c>
      <c r="AG135" t="str">
        <f>""</f>
        <v/>
      </c>
      <c r="AH135" t="str">
        <f>""</f>
        <v/>
      </c>
      <c r="AI135" t="str">
        <f>""</f>
        <v/>
      </c>
      <c r="AJ135" t="str">
        <f>""</f>
        <v/>
      </c>
      <c r="AK135" t="str">
        <f>""</f>
        <v/>
      </c>
      <c r="AL135" t="str">
        <f>""</f>
        <v/>
      </c>
      <c r="AM135" t="str">
        <f>""</f>
        <v/>
      </c>
      <c r="AN135" t="str">
        <f>""</f>
        <v/>
      </c>
      <c r="AO135" t="str">
        <f>""</f>
        <v/>
      </c>
      <c r="AP135" t="str">
        <f>""</f>
        <v/>
      </c>
      <c r="AQ135" t="str">
        <f>""</f>
        <v/>
      </c>
      <c r="AR135" t="str">
        <f>""</f>
        <v/>
      </c>
      <c r="AS135" t="str">
        <f>""</f>
        <v/>
      </c>
      <c r="AT135" t="str">
        <f>""</f>
        <v/>
      </c>
      <c r="AU135" t="str">
        <f>""</f>
        <v/>
      </c>
      <c r="AV135" t="str">
        <f>""</f>
        <v/>
      </c>
      <c r="AW135" t="str">
        <f>""</f>
        <v/>
      </c>
      <c r="AX135" t="str">
        <f>""</f>
        <v/>
      </c>
      <c r="AY135" t="str">
        <f>""</f>
        <v/>
      </c>
      <c r="AZ135" t="str">
        <f>""</f>
        <v/>
      </c>
      <c r="BA135" t="str">
        <f>""</f>
        <v/>
      </c>
    </row>
    <row r="136" spans="2:53" x14ac:dyDescent="0.2">
      <c r="B136" t="str">
        <f>""</f>
        <v/>
      </c>
      <c r="C136" t="str">
        <f>""</f>
        <v/>
      </c>
      <c r="D136" t="str">
        <f>""</f>
        <v/>
      </c>
      <c r="E136" t="str">
        <f>""</f>
        <v/>
      </c>
      <c r="F136" t="str">
        <f>""</f>
        <v/>
      </c>
      <c r="G136" t="str">
        <f>""</f>
        <v/>
      </c>
      <c r="H136" t="str">
        <f>""</f>
        <v/>
      </c>
      <c r="I136" t="str">
        <f>""</f>
        <v/>
      </c>
      <c r="J136" t="str">
        <f>""</f>
        <v/>
      </c>
      <c r="K136" t="str">
        <f>""</f>
        <v/>
      </c>
      <c r="L136" t="str">
        <f>""</f>
        <v/>
      </c>
      <c r="M136" t="str">
        <f>""</f>
        <v/>
      </c>
      <c r="N136" t="str">
        <f>""</f>
        <v/>
      </c>
      <c r="O136" t="str">
        <f>""</f>
        <v/>
      </c>
      <c r="P136" t="str">
        <f>""</f>
        <v/>
      </c>
      <c r="Q136" t="str">
        <f>""</f>
        <v/>
      </c>
      <c r="R136" t="str">
        <f>""</f>
        <v/>
      </c>
      <c r="S136" t="str">
        <f>""</f>
        <v/>
      </c>
      <c r="T136" t="str">
        <f>""</f>
        <v/>
      </c>
      <c r="U136" t="str">
        <f>""</f>
        <v/>
      </c>
      <c r="V136" t="str">
        <f>""</f>
        <v/>
      </c>
      <c r="W136" t="str">
        <f>""</f>
        <v/>
      </c>
      <c r="X136" t="str">
        <f>""</f>
        <v/>
      </c>
      <c r="Y136" t="str">
        <f>""</f>
        <v/>
      </c>
      <c r="Z136" t="str">
        <f>""</f>
        <v/>
      </c>
      <c r="AA136" t="str">
        <f>""</f>
        <v/>
      </c>
      <c r="AB136" t="str">
        <f>""</f>
        <v/>
      </c>
      <c r="AC136" t="str">
        <f>""</f>
        <v/>
      </c>
      <c r="AD136" t="str">
        <f>"[0.051]"</f>
        <v>[0.051]</v>
      </c>
      <c r="AE136" t="str">
        <f>""</f>
        <v/>
      </c>
      <c r="AF136" t="str">
        <f>""</f>
        <v/>
      </c>
      <c r="AG136" t="str">
        <f>""</f>
        <v/>
      </c>
      <c r="AH136" t="str">
        <f>""</f>
        <v/>
      </c>
      <c r="AI136" t="str">
        <f>""</f>
        <v/>
      </c>
      <c r="AJ136" t="str">
        <f>""</f>
        <v/>
      </c>
      <c r="AK136" t="str">
        <f>""</f>
        <v/>
      </c>
      <c r="AL136" t="str">
        <f>""</f>
        <v/>
      </c>
      <c r="AM136" t="str">
        <f>""</f>
        <v/>
      </c>
      <c r="AN136" t="str">
        <f>""</f>
        <v/>
      </c>
      <c r="AO136" t="str">
        <f>""</f>
        <v/>
      </c>
      <c r="AP136" t="str">
        <f>""</f>
        <v/>
      </c>
      <c r="AQ136" t="str">
        <f>""</f>
        <v/>
      </c>
      <c r="AR136" t="str">
        <f>""</f>
        <v/>
      </c>
      <c r="AS136" t="str">
        <f>""</f>
        <v/>
      </c>
      <c r="AT136" t="str">
        <f>""</f>
        <v/>
      </c>
      <c r="AU136" t="str">
        <f>""</f>
        <v/>
      </c>
      <c r="AV136" t="str">
        <f>""</f>
        <v/>
      </c>
      <c r="AW136" t="str">
        <f>""</f>
        <v/>
      </c>
      <c r="AX136" t="str">
        <f>""</f>
        <v/>
      </c>
      <c r="AY136" t="str">
        <f>""</f>
        <v/>
      </c>
      <c r="AZ136" t="str">
        <f>""</f>
        <v/>
      </c>
      <c r="BA136" t="str">
        <f>""</f>
        <v/>
      </c>
    </row>
    <row r="137" spans="2:53" x14ac:dyDescent="0.2">
      <c r="B137" t="str">
        <f>"Number of adults who left household 1998-2007"</f>
        <v>Number of adults who left household 1998-2007</v>
      </c>
      <c r="C137" t="str">
        <f>""</f>
        <v/>
      </c>
      <c r="D137" t="str">
        <f>""</f>
        <v/>
      </c>
      <c r="E137" t="str">
        <f>""</f>
        <v/>
      </c>
      <c r="F137" t="str">
        <f>""</f>
        <v/>
      </c>
      <c r="G137" t="str">
        <f>""</f>
        <v/>
      </c>
      <c r="H137" t="str">
        <f>""</f>
        <v/>
      </c>
      <c r="I137" t="str">
        <f>""</f>
        <v/>
      </c>
      <c r="J137" t="str">
        <f>""</f>
        <v/>
      </c>
      <c r="K137" t="str">
        <f>""</f>
        <v/>
      </c>
      <c r="L137" t="str">
        <f>""</f>
        <v/>
      </c>
      <c r="M137" t="str">
        <f>""</f>
        <v/>
      </c>
      <c r="N137" t="str">
        <f>""</f>
        <v/>
      </c>
      <c r="O137" t="str">
        <f>""</f>
        <v/>
      </c>
      <c r="P137" t="str">
        <f>""</f>
        <v/>
      </c>
      <c r="Q137" t="str">
        <f>""</f>
        <v/>
      </c>
      <c r="R137" t="str">
        <f>""</f>
        <v/>
      </c>
      <c r="S137" t="str">
        <f>""</f>
        <v/>
      </c>
      <c r="T137" t="str">
        <f>""</f>
        <v/>
      </c>
      <c r="U137" t="str">
        <f>""</f>
        <v/>
      </c>
      <c r="V137" t="str">
        <f>""</f>
        <v/>
      </c>
      <c r="W137" t="str">
        <f>""</f>
        <v/>
      </c>
      <c r="X137" t="str">
        <f>""</f>
        <v/>
      </c>
      <c r="Y137" t="str">
        <f>""</f>
        <v/>
      </c>
      <c r="Z137" t="str">
        <f>""</f>
        <v/>
      </c>
      <c r="AA137" t="str">
        <f>""</f>
        <v/>
      </c>
      <c r="AB137" t="str">
        <f>""</f>
        <v/>
      </c>
      <c r="AC137" t="str">
        <f>""</f>
        <v/>
      </c>
      <c r="AD137" t="str">
        <f>""</f>
        <v/>
      </c>
      <c r="AE137" t="str">
        <f>"-0.059"</f>
        <v>-0.059</v>
      </c>
      <c r="AF137" t="str">
        <f>""</f>
        <v/>
      </c>
      <c r="AG137" t="str">
        <f>""</f>
        <v/>
      </c>
      <c r="AH137" t="str">
        <f>""</f>
        <v/>
      </c>
      <c r="AI137" t="str">
        <f>""</f>
        <v/>
      </c>
      <c r="AJ137" t="str">
        <f>""</f>
        <v/>
      </c>
      <c r="AK137" t="str">
        <f>""</f>
        <v/>
      </c>
      <c r="AL137" t="str">
        <f>""</f>
        <v/>
      </c>
      <c r="AM137" t="str">
        <f>""</f>
        <v/>
      </c>
      <c r="AN137" t="str">
        <f>""</f>
        <v/>
      </c>
      <c r="AO137" t="str">
        <f>""</f>
        <v/>
      </c>
      <c r="AP137" t="str">
        <f>""</f>
        <v/>
      </c>
      <c r="AQ137" t="str">
        <f>""</f>
        <v/>
      </c>
      <c r="AR137" t="str">
        <f>""</f>
        <v/>
      </c>
      <c r="AS137" t="str">
        <f>""</f>
        <v/>
      </c>
      <c r="AT137" t="str">
        <f>""</f>
        <v/>
      </c>
      <c r="AU137" t="str">
        <f>""</f>
        <v/>
      </c>
      <c r="AV137" t="str">
        <f>""</f>
        <v/>
      </c>
      <c r="AW137" t="str">
        <f>""</f>
        <v/>
      </c>
      <c r="AX137" t="str">
        <f>""</f>
        <v/>
      </c>
      <c r="AY137" t="str">
        <f>""</f>
        <v/>
      </c>
      <c r="AZ137" t="str">
        <f>""</f>
        <v/>
      </c>
      <c r="BA137" t="str">
        <f>""</f>
        <v/>
      </c>
    </row>
    <row r="138" spans="2:53" x14ac:dyDescent="0.2">
      <c r="B138" t="str">
        <f>""</f>
        <v/>
      </c>
      <c r="C138" t="str">
        <f>""</f>
        <v/>
      </c>
      <c r="D138" t="str">
        <f>""</f>
        <v/>
      </c>
      <c r="E138" t="str">
        <f>""</f>
        <v/>
      </c>
      <c r="F138" t="str">
        <f>""</f>
        <v/>
      </c>
      <c r="G138" t="str">
        <f>""</f>
        <v/>
      </c>
      <c r="H138" t="str">
        <f>""</f>
        <v/>
      </c>
      <c r="I138" t="str">
        <f>""</f>
        <v/>
      </c>
      <c r="J138" t="str">
        <f>""</f>
        <v/>
      </c>
      <c r="K138" t="str">
        <f>""</f>
        <v/>
      </c>
      <c r="L138" t="str">
        <f>""</f>
        <v/>
      </c>
      <c r="M138" t="str">
        <f>""</f>
        <v/>
      </c>
      <c r="N138" t="str">
        <f>""</f>
        <v/>
      </c>
      <c r="O138" t="str">
        <f>""</f>
        <v/>
      </c>
      <c r="P138" t="str">
        <f>""</f>
        <v/>
      </c>
      <c r="Q138" t="str">
        <f>""</f>
        <v/>
      </c>
      <c r="R138" t="str">
        <f>""</f>
        <v/>
      </c>
      <c r="S138" t="str">
        <f>""</f>
        <v/>
      </c>
      <c r="T138" t="str">
        <f>""</f>
        <v/>
      </c>
      <c r="U138" t="str">
        <f>""</f>
        <v/>
      </c>
      <c r="V138" t="str">
        <f>""</f>
        <v/>
      </c>
      <c r="W138" t="str">
        <f>""</f>
        <v/>
      </c>
      <c r="X138" t="str">
        <f>""</f>
        <v/>
      </c>
      <c r="Y138" t="str">
        <f>""</f>
        <v/>
      </c>
      <c r="Z138" t="str">
        <f>""</f>
        <v/>
      </c>
      <c r="AA138" t="str">
        <f>""</f>
        <v/>
      </c>
      <c r="AB138" t="str">
        <f>""</f>
        <v/>
      </c>
      <c r="AC138" t="str">
        <f>""</f>
        <v/>
      </c>
      <c r="AD138" t="str">
        <f>""</f>
        <v/>
      </c>
      <c r="AE138" t="str">
        <f>"[0.051]"</f>
        <v>[0.051]</v>
      </c>
      <c r="AF138" t="str">
        <f>""</f>
        <v/>
      </c>
      <c r="AG138" t="str">
        <f>""</f>
        <v/>
      </c>
      <c r="AH138" t="str">
        <f>""</f>
        <v/>
      </c>
      <c r="AI138" t="str">
        <f>""</f>
        <v/>
      </c>
      <c r="AJ138" t="str">
        <f>""</f>
        <v/>
      </c>
      <c r="AK138" t="str">
        <f>""</f>
        <v/>
      </c>
      <c r="AL138" t="str">
        <f>""</f>
        <v/>
      </c>
      <c r="AM138" t="str">
        <f>""</f>
        <v/>
      </c>
      <c r="AN138" t="str">
        <f>""</f>
        <v/>
      </c>
      <c r="AO138" t="str">
        <f>""</f>
        <v/>
      </c>
      <c r="AP138" t="str">
        <f>""</f>
        <v/>
      </c>
      <c r="AQ138" t="str">
        <f>""</f>
        <v/>
      </c>
      <c r="AR138" t="str">
        <f>""</f>
        <v/>
      </c>
      <c r="AS138" t="str">
        <f>""</f>
        <v/>
      </c>
      <c r="AT138" t="str">
        <f>""</f>
        <v/>
      </c>
      <c r="AU138" t="str">
        <f>""</f>
        <v/>
      </c>
      <c r="AV138" t="str">
        <f>""</f>
        <v/>
      </c>
      <c r="AW138" t="str">
        <f>""</f>
        <v/>
      </c>
      <c r="AX138" t="str">
        <f>""</f>
        <v/>
      </c>
      <c r="AY138" t="str">
        <f>""</f>
        <v/>
      </c>
      <c r="AZ138" t="str">
        <f>""</f>
        <v/>
      </c>
      <c r="BA138" t="str">
        <f>""</f>
        <v/>
      </c>
    </row>
    <row r="139" spans="2:53" x14ac:dyDescent="0.2">
      <c r="B139" t="str">
        <f>"Interaction"</f>
        <v>Interaction</v>
      </c>
      <c r="C139" t="str">
        <f>""</f>
        <v/>
      </c>
      <c r="D139" t="str">
        <f>""</f>
        <v/>
      </c>
      <c r="E139" t="str">
        <f>""</f>
        <v/>
      </c>
      <c r="F139" t="str">
        <f>""</f>
        <v/>
      </c>
      <c r="G139" t="str">
        <f>""</f>
        <v/>
      </c>
      <c r="H139" t="str">
        <f>""</f>
        <v/>
      </c>
      <c r="I139" t="str">
        <f>""</f>
        <v/>
      </c>
      <c r="J139" t="str">
        <f>""</f>
        <v/>
      </c>
      <c r="K139" t="str">
        <f>""</f>
        <v/>
      </c>
      <c r="L139" t="str">
        <f>""</f>
        <v/>
      </c>
      <c r="M139" t="str">
        <f>""</f>
        <v/>
      </c>
      <c r="N139" t="str">
        <f>""</f>
        <v/>
      </c>
      <c r="O139" t="str">
        <f>""</f>
        <v/>
      </c>
      <c r="P139" t="str">
        <f>""</f>
        <v/>
      </c>
      <c r="Q139" t="str">
        <f>""</f>
        <v/>
      </c>
      <c r="R139" t="str">
        <f>""</f>
        <v/>
      </c>
      <c r="S139" t="str">
        <f>""</f>
        <v/>
      </c>
      <c r="T139" t="str">
        <f>""</f>
        <v/>
      </c>
      <c r="U139" t="str">
        <f>""</f>
        <v/>
      </c>
      <c r="V139" t="str">
        <f>""</f>
        <v/>
      </c>
      <c r="W139" t="str">
        <f>""</f>
        <v/>
      </c>
      <c r="X139" t="str">
        <f>""</f>
        <v/>
      </c>
      <c r="Y139" t="str">
        <f>""</f>
        <v/>
      </c>
      <c r="Z139" t="str">
        <f>""</f>
        <v/>
      </c>
      <c r="AA139" t="str">
        <f>""</f>
        <v/>
      </c>
      <c r="AB139" t="str">
        <f>""</f>
        <v/>
      </c>
      <c r="AC139" t="str">
        <f>""</f>
        <v/>
      </c>
      <c r="AD139" t="str">
        <f>""</f>
        <v/>
      </c>
      <c r="AE139" t="str">
        <f>"0.007"</f>
        <v>0.007</v>
      </c>
      <c r="AF139" t="str">
        <f>""</f>
        <v/>
      </c>
      <c r="AG139" t="str">
        <f>""</f>
        <v/>
      </c>
      <c r="AH139" t="str">
        <f>""</f>
        <v/>
      </c>
      <c r="AI139" t="str">
        <f>""</f>
        <v/>
      </c>
      <c r="AJ139" t="str">
        <f>""</f>
        <v/>
      </c>
      <c r="AK139" t="str">
        <f>""</f>
        <v/>
      </c>
      <c r="AL139" t="str">
        <f>""</f>
        <v/>
      </c>
      <c r="AM139" t="str">
        <f>""</f>
        <v/>
      </c>
      <c r="AN139" t="str">
        <f>""</f>
        <v/>
      </c>
      <c r="AO139" t="str">
        <f>""</f>
        <v/>
      </c>
      <c r="AP139" t="str">
        <f>""</f>
        <v/>
      </c>
      <c r="AQ139" t="str">
        <f>""</f>
        <v/>
      </c>
      <c r="AR139" t="str">
        <f>""</f>
        <v/>
      </c>
      <c r="AS139" t="str">
        <f>""</f>
        <v/>
      </c>
      <c r="AT139" t="str">
        <f>""</f>
        <v/>
      </c>
      <c r="AU139" t="str">
        <f>""</f>
        <v/>
      </c>
      <c r="AV139" t="str">
        <f>""</f>
        <v/>
      </c>
      <c r="AW139" t="str">
        <f>""</f>
        <v/>
      </c>
      <c r="AX139" t="str">
        <f>""</f>
        <v/>
      </c>
      <c r="AY139" t="str">
        <f>""</f>
        <v/>
      </c>
      <c r="AZ139" t="str">
        <f>""</f>
        <v/>
      </c>
      <c r="BA139" t="str">
        <f>""</f>
        <v/>
      </c>
    </row>
    <row r="140" spans="2:53" x14ac:dyDescent="0.2">
      <c r="B140" t="str">
        <f>""</f>
        <v/>
      </c>
      <c r="C140" t="str">
        <f>""</f>
        <v/>
      </c>
      <c r="D140" t="str">
        <f>""</f>
        <v/>
      </c>
      <c r="E140" t="str">
        <f>""</f>
        <v/>
      </c>
      <c r="F140" t="str">
        <f>""</f>
        <v/>
      </c>
      <c r="G140" t="str">
        <f>""</f>
        <v/>
      </c>
      <c r="H140" t="str">
        <f>""</f>
        <v/>
      </c>
      <c r="I140" t="str">
        <f>""</f>
        <v/>
      </c>
      <c r="J140" t="str">
        <f>""</f>
        <v/>
      </c>
      <c r="K140" t="str">
        <f>""</f>
        <v/>
      </c>
      <c r="L140" t="str">
        <f>""</f>
        <v/>
      </c>
      <c r="M140" t="str">
        <f>""</f>
        <v/>
      </c>
      <c r="N140" t="str">
        <f>""</f>
        <v/>
      </c>
      <c r="O140" t="str">
        <f>""</f>
        <v/>
      </c>
      <c r="P140" t="str">
        <f>""</f>
        <v/>
      </c>
      <c r="Q140" t="str">
        <f>""</f>
        <v/>
      </c>
      <c r="R140" t="str">
        <f>""</f>
        <v/>
      </c>
      <c r="S140" t="str">
        <f>""</f>
        <v/>
      </c>
      <c r="T140" t="str">
        <f>""</f>
        <v/>
      </c>
      <c r="U140" t="str">
        <f>""</f>
        <v/>
      </c>
      <c r="V140" t="str">
        <f>""</f>
        <v/>
      </c>
      <c r="W140" t="str">
        <f>""</f>
        <v/>
      </c>
      <c r="X140" t="str">
        <f>""</f>
        <v/>
      </c>
      <c r="Y140" t="str">
        <f>""</f>
        <v/>
      </c>
      <c r="Z140" t="str">
        <f>""</f>
        <v/>
      </c>
      <c r="AA140" t="str">
        <f>""</f>
        <v/>
      </c>
      <c r="AB140" t="str">
        <f>""</f>
        <v/>
      </c>
      <c r="AC140" t="str">
        <f>""</f>
        <v/>
      </c>
      <c r="AD140" t="str">
        <f>""</f>
        <v/>
      </c>
      <c r="AE140" t="str">
        <f>"[0.036]"</f>
        <v>[0.036]</v>
      </c>
      <c r="AF140" t="str">
        <f>""</f>
        <v/>
      </c>
      <c r="AG140" t="str">
        <f>""</f>
        <v/>
      </c>
      <c r="AH140" t="str">
        <f>""</f>
        <v/>
      </c>
      <c r="AI140" t="str">
        <f>""</f>
        <v/>
      </c>
      <c r="AJ140" t="str">
        <f>""</f>
        <v/>
      </c>
      <c r="AK140" t="str">
        <f>""</f>
        <v/>
      </c>
      <c r="AL140" t="str">
        <f>""</f>
        <v/>
      </c>
      <c r="AM140" t="str">
        <f>""</f>
        <v/>
      </c>
      <c r="AN140" t="str">
        <f>""</f>
        <v/>
      </c>
      <c r="AO140" t="str">
        <f>""</f>
        <v/>
      </c>
      <c r="AP140" t="str">
        <f>""</f>
        <v/>
      </c>
      <c r="AQ140" t="str">
        <f>""</f>
        <v/>
      </c>
      <c r="AR140" t="str">
        <f>""</f>
        <v/>
      </c>
      <c r="AS140" t="str">
        <f>""</f>
        <v/>
      </c>
      <c r="AT140" t="str">
        <f>""</f>
        <v/>
      </c>
      <c r="AU140" t="str">
        <f>""</f>
        <v/>
      </c>
      <c r="AV140" t="str">
        <f>""</f>
        <v/>
      </c>
      <c r="AW140" t="str">
        <f>""</f>
        <v/>
      </c>
      <c r="AX140" t="str">
        <f>""</f>
        <v/>
      </c>
      <c r="AY140" t="str">
        <f>""</f>
        <v/>
      </c>
      <c r="AZ140" t="str">
        <f>""</f>
        <v/>
      </c>
      <c r="BA140" t="str">
        <f>""</f>
        <v/>
      </c>
    </row>
    <row r="141" spans="2:53" x14ac:dyDescent="0.2">
      <c r="B141" t="str">
        <f>"Share of adults  who left household 1998-2007"</f>
        <v>Share of adults  who left household 1998-2007</v>
      </c>
      <c r="C141" t="str">
        <f>""</f>
        <v/>
      </c>
      <c r="D141" t="str">
        <f>""</f>
        <v/>
      </c>
      <c r="E141" t="str">
        <f>""</f>
        <v/>
      </c>
      <c r="F141" t="str">
        <f>""</f>
        <v/>
      </c>
      <c r="G141" t="str">
        <f>""</f>
        <v/>
      </c>
      <c r="H141" t="str">
        <f>""</f>
        <v/>
      </c>
      <c r="I141" t="str">
        <f>""</f>
        <v/>
      </c>
      <c r="J141" t="str">
        <f>""</f>
        <v/>
      </c>
      <c r="K141" t="str">
        <f>""</f>
        <v/>
      </c>
      <c r="L141" t="str">
        <f>""</f>
        <v/>
      </c>
      <c r="M141" t="str">
        <f>""</f>
        <v/>
      </c>
      <c r="N141" t="str">
        <f>""</f>
        <v/>
      </c>
      <c r="O141" t="str">
        <f>""</f>
        <v/>
      </c>
      <c r="P141" t="str">
        <f>""</f>
        <v/>
      </c>
      <c r="Q141" t="str">
        <f>""</f>
        <v/>
      </c>
      <c r="R141" t="str">
        <f>""</f>
        <v/>
      </c>
      <c r="S141" t="str">
        <f>""</f>
        <v/>
      </c>
      <c r="T141" t="str">
        <f>""</f>
        <v/>
      </c>
      <c r="U141" t="str">
        <f>""</f>
        <v/>
      </c>
      <c r="V141" t="str">
        <f>""</f>
        <v/>
      </c>
      <c r="W141" t="str">
        <f>""</f>
        <v/>
      </c>
      <c r="X141" t="str">
        <f>""</f>
        <v/>
      </c>
      <c r="Y141" t="str">
        <f>""</f>
        <v/>
      </c>
      <c r="Z141" t="str">
        <f>""</f>
        <v/>
      </c>
      <c r="AA141" t="str">
        <f>""</f>
        <v/>
      </c>
      <c r="AB141" t="str">
        <f>""</f>
        <v/>
      </c>
      <c r="AC141" t="str">
        <f>""</f>
        <v/>
      </c>
      <c r="AD141" t="str">
        <f>""</f>
        <v/>
      </c>
      <c r="AE141" t="str">
        <f>""</f>
        <v/>
      </c>
      <c r="AF141" t="str">
        <f>"-0.130"</f>
        <v>-0.130</v>
      </c>
      <c r="AG141" t="str">
        <f>""</f>
        <v/>
      </c>
      <c r="AH141" t="str">
        <f>""</f>
        <v/>
      </c>
      <c r="AI141" t="str">
        <f>""</f>
        <v/>
      </c>
      <c r="AJ141" t="str">
        <f>""</f>
        <v/>
      </c>
      <c r="AK141" t="str">
        <f>""</f>
        <v/>
      </c>
      <c r="AL141" t="str">
        <f>""</f>
        <v/>
      </c>
      <c r="AM141" t="str">
        <f>""</f>
        <v/>
      </c>
      <c r="AN141" t="str">
        <f>""</f>
        <v/>
      </c>
      <c r="AO141" t="str">
        <f>""</f>
        <v/>
      </c>
      <c r="AP141" t="str">
        <f>""</f>
        <v/>
      </c>
      <c r="AQ141" t="str">
        <f>""</f>
        <v/>
      </c>
      <c r="AR141" t="str">
        <f>""</f>
        <v/>
      </c>
      <c r="AS141" t="str">
        <f>""</f>
        <v/>
      </c>
      <c r="AT141" t="str">
        <f>""</f>
        <v/>
      </c>
      <c r="AU141" t="str">
        <f>""</f>
        <v/>
      </c>
      <c r="AV141" t="str">
        <f>""</f>
        <v/>
      </c>
      <c r="AW141" t="str">
        <f>""</f>
        <v/>
      </c>
      <c r="AX141" t="str">
        <f>""</f>
        <v/>
      </c>
      <c r="AY141" t="str">
        <f>""</f>
        <v/>
      </c>
      <c r="AZ141" t="str">
        <f>""</f>
        <v/>
      </c>
      <c r="BA141" t="str">
        <f>""</f>
        <v/>
      </c>
    </row>
    <row r="142" spans="2:53" x14ac:dyDescent="0.2">
      <c r="B142" t="str">
        <f>""</f>
        <v/>
      </c>
      <c r="C142" t="str">
        <f>""</f>
        <v/>
      </c>
      <c r="D142" t="str">
        <f>""</f>
        <v/>
      </c>
      <c r="E142" t="str">
        <f>""</f>
        <v/>
      </c>
      <c r="F142" t="str">
        <f>""</f>
        <v/>
      </c>
      <c r="G142" t="str">
        <f>""</f>
        <v/>
      </c>
      <c r="H142" t="str">
        <f>""</f>
        <v/>
      </c>
      <c r="I142" t="str">
        <f>""</f>
        <v/>
      </c>
      <c r="J142" t="str">
        <f>""</f>
        <v/>
      </c>
      <c r="K142" t="str">
        <f>""</f>
        <v/>
      </c>
      <c r="L142" t="str">
        <f>""</f>
        <v/>
      </c>
      <c r="M142" t="str">
        <f>""</f>
        <v/>
      </c>
      <c r="N142" t="str">
        <f>""</f>
        <v/>
      </c>
      <c r="O142" t="str">
        <f>""</f>
        <v/>
      </c>
      <c r="P142" t="str">
        <f>""</f>
        <v/>
      </c>
      <c r="Q142" t="str">
        <f>""</f>
        <v/>
      </c>
      <c r="R142" t="str">
        <f>""</f>
        <v/>
      </c>
      <c r="S142" t="str">
        <f>""</f>
        <v/>
      </c>
      <c r="T142" t="str">
        <f>""</f>
        <v/>
      </c>
      <c r="U142" t="str">
        <f>""</f>
        <v/>
      </c>
      <c r="V142" t="str">
        <f>""</f>
        <v/>
      </c>
      <c r="W142" t="str">
        <f>""</f>
        <v/>
      </c>
      <c r="X142" t="str">
        <f>""</f>
        <v/>
      </c>
      <c r="Y142" t="str">
        <f>""</f>
        <v/>
      </c>
      <c r="Z142" t="str">
        <f>""</f>
        <v/>
      </c>
      <c r="AA142" t="str">
        <f>""</f>
        <v/>
      </c>
      <c r="AB142" t="str">
        <f>""</f>
        <v/>
      </c>
      <c r="AC142" t="str">
        <f>""</f>
        <v/>
      </c>
      <c r="AD142" t="str">
        <f>""</f>
        <v/>
      </c>
      <c r="AE142" t="str">
        <f>""</f>
        <v/>
      </c>
      <c r="AF142" t="str">
        <f>"[0.133]"</f>
        <v>[0.133]</v>
      </c>
      <c r="AG142" t="str">
        <f>""</f>
        <v/>
      </c>
      <c r="AH142" t="str">
        <f>""</f>
        <v/>
      </c>
      <c r="AI142" t="str">
        <f>""</f>
        <v/>
      </c>
      <c r="AJ142" t="str">
        <f>""</f>
        <v/>
      </c>
      <c r="AK142" t="str">
        <f>""</f>
        <v/>
      </c>
      <c r="AL142" t="str">
        <f>""</f>
        <v/>
      </c>
      <c r="AM142" t="str">
        <f>""</f>
        <v/>
      </c>
      <c r="AN142" t="str">
        <f>""</f>
        <v/>
      </c>
      <c r="AO142" t="str">
        <f>""</f>
        <v/>
      </c>
      <c r="AP142" t="str">
        <f>""</f>
        <v/>
      </c>
      <c r="AQ142" t="str">
        <f>""</f>
        <v/>
      </c>
      <c r="AR142" t="str">
        <f>""</f>
        <v/>
      </c>
      <c r="AS142" t="str">
        <f>""</f>
        <v/>
      </c>
      <c r="AT142" t="str">
        <f>""</f>
        <v/>
      </c>
      <c r="AU142" t="str">
        <f>""</f>
        <v/>
      </c>
      <c r="AV142" t="str">
        <f>""</f>
        <v/>
      </c>
      <c r="AW142" t="str">
        <f>""</f>
        <v/>
      </c>
      <c r="AX142" t="str">
        <f>""</f>
        <v/>
      </c>
      <c r="AY142" t="str">
        <f>""</f>
        <v/>
      </c>
      <c r="AZ142" t="str">
        <f>""</f>
        <v/>
      </c>
      <c r="BA142" t="str">
        <f>""</f>
        <v/>
      </c>
    </row>
    <row r="143" spans="2:53" x14ac:dyDescent="0.2">
      <c r="B143" t="str">
        <f>"Interaction"</f>
        <v>Interaction</v>
      </c>
      <c r="C143" t="str">
        <f>""</f>
        <v/>
      </c>
      <c r="D143" t="str">
        <f>""</f>
        <v/>
      </c>
      <c r="E143" t="str">
        <f>""</f>
        <v/>
      </c>
      <c r="F143" t="str">
        <f>""</f>
        <v/>
      </c>
      <c r="G143" t="str">
        <f>""</f>
        <v/>
      </c>
      <c r="H143" t="str">
        <f>""</f>
        <v/>
      </c>
      <c r="I143" t="str">
        <f>""</f>
        <v/>
      </c>
      <c r="J143" t="str">
        <f>""</f>
        <v/>
      </c>
      <c r="K143" t="str">
        <f>""</f>
        <v/>
      </c>
      <c r="L143" t="str">
        <f>""</f>
        <v/>
      </c>
      <c r="M143" t="str">
        <f>""</f>
        <v/>
      </c>
      <c r="N143" t="str">
        <f>""</f>
        <v/>
      </c>
      <c r="O143" t="str">
        <f>""</f>
        <v/>
      </c>
      <c r="P143" t="str">
        <f>""</f>
        <v/>
      </c>
      <c r="Q143" t="str">
        <f>""</f>
        <v/>
      </c>
      <c r="R143" t="str">
        <f>""</f>
        <v/>
      </c>
      <c r="S143" t="str">
        <f>""</f>
        <v/>
      </c>
      <c r="T143" t="str">
        <f>""</f>
        <v/>
      </c>
      <c r="U143" t="str">
        <f>""</f>
        <v/>
      </c>
      <c r="V143" t="str">
        <f>""</f>
        <v/>
      </c>
      <c r="W143" t="str">
        <f>""</f>
        <v/>
      </c>
      <c r="X143" t="str">
        <f>""</f>
        <v/>
      </c>
      <c r="Y143" t="str">
        <f>""</f>
        <v/>
      </c>
      <c r="Z143" t="str">
        <f>""</f>
        <v/>
      </c>
      <c r="AA143" t="str">
        <f>""</f>
        <v/>
      </c>
      <c r="AB143" t="str">
        <f>""</f>
        <v/>
      </c>
      <c r="AC143" t="str">
        <f>""</f>
        <v/>
      </c>
      <c r="AD143" t="str">
        <f>""</f>
        <v/>
      </c>
      <c r="AE143" t="str">
        <f>""</f>
        <v/>
      </c>
      <c r="AF143" t="str">
        <f>"0.014"</f>
        <v>0.014</v>
      </c>
      <c r="AG143" t="str">
        <f>""</f>
        <v/>
      </c>
      <c r="AH143" t="str">
        <f>""</f>
        <v/>
      </c>
      <c r="AI143" t="str">
        <f>""</f>
        <v/>
      </c>
      <c r="AJ143" t="str">
        <f>""</f>
        <v/>
      </c>
      <c r="AK143" t="str">
        <f>""</f>
        <v/>
      </c>
      <c r="AL143" t="str">
        <f>""</f>
        <v/>
      </c>
      <c r="AM143" t="str">
        <f>""</f>
        <v/>
      </c>
      <c r="AN143" t="str">
        <f>""</f>
        <v/>
      </c>
      <c r="AO143" t="str">
        <f>""</f>
        <v/>
      </c>
      <c r="AP143" t="str">
        <f>""</f>
        <v/>
      </c>
      <c r="AQ143" t="str">
        <f>""</f>
        <v/>
      </c>
      <c r="AR143" t="str">
        <f>""</f>
        <v/>
      </c>
      <c r="AS143" t="str">
        <f>""</f>
        <v/>
      </c>
      <c r="AT143" t="str">
        <f>""</f>
        <v/>
      </c>
      <c r="AU143" t="str">
        <f>""</f>
        <v/>
      </c>
      <c r="AV143" t="str">
        <f>""</f>
        <v/>
      </c>
      <c r="AW143" t="str">
        <f>""</f>
        <v/>
      </c>
      <c r="AX143" t="str">
        <f>""</f>
        <v/>
      </c>
      <c r="AY143" t="str">
        <f>""</f>
        <v/>
      </c>
      <c r="AZ143" t="str">
        <f>""</f>
        <v/>
      </c>
      <c r="BA143" t="str">
        <f>""</f>
        <v/>
      </c>
    </row>
    <row r="144" spans="2:53" x14ac:dyDescent="0.2">
      <c r="B144" t="str">
        <f>""</f>
        <v/>
      </c>
      <c r="C144" t="str">
        <f>""</f>
        <v/>
      </c>
      <c r="D144" t="str">
        <f>""</f>
        <v/>
      </c>
      <c r="E144" t="str">
        <f>""</f>
        <v/>
      </c>
      <c r="F144" t="str">
        <f>""</f>
        <v/>
      </c>
      <c r="G144" t="str">
        <f>""</f>
        <v/>
      </c>
      <c r="H144" t="str">
        <f>""</f>
        <v/>
      </c>
      <c r="I144" t="str">
        <f>""</f>
        <v/>
      </c>
      <c r="J144" t="str">
        <f>""</f>
        <v/>
      </c>
      <c r="K144" t="str">
        <f>""</f>
        <v/>
      </c>
      <c r="L144" t="str">
        <f>""</f>
        <v/>
      </c>
      <c r="M144" t="str">
        <f>""</f>
        <v/>
      </c>
      <c r="N144" t="str">
        <f>""</f>
        <v/>
      </c>
      <c r="O144" t="str">
        <f>""</f>
        <v/>
      </c>
      <c r="P144" t="str">
        <f>""</f>
        <v/>
      </c>
      <c r="Q144" t="str">
        <f>""</f>
        <v/>
      </c>
      <c r="R144" t="str">
        <f>""</f>
        <v/>
      </c>
      <c r="S144" t="str">
        <f>""</f>
        <v/>
      </c>
      <c r="T144" t="str">
        <f>""</f>
        <v/>
      </c>
      <c r="U144" t="str">
        <f>""</f>
        <v/>
      </c>
      <c r="V144" t="str">
        <f>""</f>
        <v/>
      </c>
      <c r="W144" t="str">
        <f>""</f>
        <v/>
      </c>
      <c r="X144" t="str">
        <f>""</f>
        <v/>
      </c>
      <c r="Y144" t="str">
        <f>""</f>
        <v/>
      </c>
      <c r="Z144" t="str">
        <f>""</f>
        <v/>
      </c>
      <c r="AA144" t="str">
        <f>""</f>
        <v/>
      </c>
      <c r="AB144" t="str">
        <f>""</f>
        <v/>
      </c>
      <c r="AC144" t="str">
        <f>""</f>
        <v/>
      </c>
      <c r="AD144" t="str">
        <f>""</f>
        <v/>
      </c>
      <c r="AE144" t="str">
        <f>""</f>
        <v/>
      </c>
      <c r="AF144" t="str">
        <f>"[0.068]"</f>
        <v>[0.068]</v>
      </c>
      <c r="AG144" t="str">
        <f>""</f>
        <v/>
      </c>
      <c r="AH144" t="str">
        <f>""</f>
        <v/>
      </c>
      <c r="AI144" t="str">
        <f>""</f>
        <v/>
      </c>
      <c r="AJ144" t="str">
        <f>""</f>
        <v/>
      </c>
      <c r="AK144" t="str">
        <f>""</f>
        <v/>
      </c>
      <c r="AL144" t="str">
        <f>""</f>
        <v/>
      </c>
      <c r="AM144" t="str">
        <f>""</f>
        <v/>
      </c>
      <c r="AN144" t="str">
        <f>""</f>
        <v/>
      </c>
      <c r="AO144" t="str">
        <f>""</f>
        <v/>
      </c>
      <c r="AP144" t="str">
        <f>""</f>
        <v/>
      </c>
      <c r="AQ144" t="str">
        <f>""</f>
        <v/>
      </c>
      <c r="AR144" t="str">
        <f>""</f>
        <v/>
      </c>
      <c r="AS144" t="str">
        <f>""</f>
        <v/>
      </c>
      <c r="AT144" t="str">
        <f>""</f>
        <v/>
      </c>
      <c r="AU144" t="str">
        <f>""</f>
        <v/>
      </c>
      <c r="AV144" t="str">
        <f>""</f>
        <v/>
      </c>
      <c r="AW144" t="str">
        <f>""</f>
        <v/>
      </c>
      <c r="AX144" t="str">
        <f>""</f>
        <v/>
      </c>
      <c r="AY144" t="str">
        <f>""</f>
        <v/>
      </c>
      <c r="AZ144" t="str">
        <f>""</f>
        <v/>
      </c>
      <c r="BA144" t="str">
        <f>""</f>
        <v/>
      </c>
    </row>
    <row r="145" spans="2:53" x14ac:dyDescent="0.2">
      <c r="B145" t="str">
        <f>"Loss of land (yes=1) for a household in a given year"</f>
        <v>Loss of land (yes=1) for a household in a given year</v>
      </c>
      <c r="C145" t="str">
        <f>""</f>
        <v/>
      </c>
      <c r="D145" t="str">
        <f>""</f>
        <v/>
      </c>
      <c r="E145" t="str">
        <f>""</f>
        <v/>
      </c>
      <c r="F145" t="str">
        <f>""</f>
        <v/>
      </c>
      <c r="G145" t="str">
        <f>""</f>
        <v/>
      </c>
      <c r="H145" t="str">
        <f>""</f>
        <v/>
      </c>
      <c r="I145" t="str">
        <f>""</f>
        <v/>
      </c>
      <c r="J145" t="str">
        <f>""</f>
        <v/>
      </c>
      <c r="K145" t="str">
        <f>""</f>
        <v/>
      </c>
      <c r="L145" t="str">
        <f>""</f>
        <v/>
      </c>
      <c r="M145" t="str">
        <f>""</f>
        <v/>
      </c>
      <c r="N145" t="str">
        <f>""</f>
        <v/>
      </c>
      <c r="O145" t="str">
        <f>""</f>
        <v/>
      </c>
      <c r="P145" t="str">
        <f>""</f>
        <v/>
      </c>
      <c r="Q145" t="str">
        <f>""</f>
        <v/>
      </c>
      <c r="R145" t="str">
        <f>""</f>
        <v/>
      </c>
      <c r="S145" t="str">
        <f>""</f>
        <v/>
      </c>
      <c r="T145" t="str">
        <f>""</f>
        <v/>
      </c>
      <c r="U145" t="str">
        <f>""</f>
        <v/>
      </c>
      <c r="V145" t="str">
        <f>""</f>
        <v/>
      </c>
      <c r="W145" t="str">
        <f>""</f>
        <v/>
      </c>
      <c r="X145" t="str">
        <f>""</f>
        <v/>
      </c>
      <c r="Y145" t="str">
        <f>""</f>
        <v/>
      </c>
      <c r="Z145" t="str">
        <f>""</f>
        <v/>
      </c>
      <c r="AA145" t="str">
        <f>""</f>
        <v/>
      </c>
      <c r="AB145" t="str">
        <f>""</f>
        <v/>
      </c>
      <c r="AC145" t="str">
        <f>""</f>
        <v/>
      </c>
      <c r="AD145" t="str">
        <f>""</f>
        <v/>
      </c>
      <c r="AE145" t="str">
        <f>""</f>
        <v/>
      </c>
      <c r="AF145" t="str">
        <f>""</f>
        <v/>
      </c>
      <c r="AG145" t="str">
        <f>"-0.009"</f>
        <v>-0.009</v>
      </c>
      <c r="AH145" t="str">
        <f>"-0.009"</f>
        <v>-0.009</v>
      </c>
      <c r="AI145" t="str">
        <f>"-0.007"</f>
        <v>-0.007</v>
      </c>
      <c r="AJ145" t="str">
        <f>""</f>
        <v/>
      </c>
      <c r="AK145" t="str">
        <f>""</f>
        <v/>
      </c>
      <c r="AL145" t="str">
        <f>""</f>
        <v/>
      </c>
      <c r="AM145" t="str">
        <f>""</f>
        <v/>
      </c>
      <c r="AN145" t="str">
        <f>""</f>
        <v/>
      </c>
      <c r="AO145" t="str">
        <f>""</f>
        <v/>
      </c>
      <c r="AP145" t="str">
        <f>""</f>
        <v/>
      </c>
      <c r="AQ145" t="str">
        <f>""</f>
        <v/>
      </c>
      <c r="AR145" t="str">
        <f>""</f>
        <v/>
      </c>
      <c r="AS145" t="str">
        <f>""</f>
        <v/>
      </c>
      <c r="AT145" t="str">
        <f>""</f>
        <v/>
      </c>
      <c r="AU145" t="str">
        <f>""</f>
        <v/>
      </c>
      <c r="AV145" t="str">
        <f>""</f>
        <v/>
      </c>
      <c r="AW145" t="str">
        <f>""</f>
        <v/>
      </c>
      <c r="AX145" t="str">
        <f>""</f>
        <v/>
      </c>
      <c r="AY145" t="str">
        <f>""</f>
        <v/>
      </c>
      <c r="AZ145" t="str">
        <f>""</f>
        <v/>
      </c>
      <c r="BA145" t="str">
        <f>""</f>
        <v/>
      </c>
    </row>
    <row r="146" spans="2:53" x14ac:dyDescent="0.2">
      <c r="B146" t="str">
        <f>""</f>
        <v/>
      </c>
      <c r="C146" t="str">
        <f>""</f>
        <v/>
      </c>
      <c r="D146" t="str">
        <f>""</f>
        <v/>
      </c>
      <c r="E146" t="str">
        <f>""</f>
        <v/>
      </c>
      <c r="F146" t="str">
        <f>""</f>
        <v/>
      </c>
      <c r="G146" t="str">
        <f>""</f>
        <v/>
      </c>
      <c r="H146" t="str">
        <f>""</f>
        <v/>
      </c>
      <c r="I146" t="str">
        <f>""</f>
        <v/>
      </c>
      <c r="J146" t="str">
        <f>""</f>
        <v/>
      </c>
      <c r="K146" t="str">
        <f>""</f>
        <v/>
      </c>
      <c r="L146" t="str">
        <f>""</f>
        <v/>
      </c>
      <c r="M146" t="str">
        <f>""</f>
        <v/>
      </c>
      <c r="N146" t="str">
        <f>""</f>
        <v/>
      </c>
      <c r="O146" t="str">
        <f>""</f>
        <v/>
      </c>
      <c r="P146" t="str">
        <f>""</f>
        <v/>
      </c>
      <c r="Q146" t="str">
        <f>""</f>
        <v/>
      </c>
      <c r="R146" t="str">
        <f>""</f>
        <v/>
      </c>
      <c r="S146" t="str">
        <f>""</f>
        <v/>
      </c>
      <c r="T146" t="str">
        <f>""</f>
        <v/>
      </c>
      <c r="U146" t="str">
        <f>""</f>
        <v/>
      </c>
      <c r="V146" t="str">
        <f>""</f>
        <v/>
      </c>
      <c r="W146" t="str">
        <f>""</f>
        <v/>
      </c>
      <c r="X146" t="str">
        <f>""</f>
        <v/>
      </c>
      <c r="Y146" t="str">
        <f>""</f>
        <v/>
      </c>
      <c r="Z146" t="str">
        <f>""</f>
        <v/>
      </c>
      <c r="AA146" t="str">
        <f>""</f>
        <v/>
      </c>
      <c r="AB146" t="str">
        <f>""</f>
        <v/>
      </c>
      <c r="AC146" t="str">
        <f>""</f>
        <v/>
      </c>
      <c r="AD146" t="str">
        <f>""</f>
        <v/>
      </c>
      <c r="AE146" t="str">
        <f>""</f>
        <v/>
      </c>
      <c r="AF146" t="str">
        <f>""</f>
        <v/>
      </c>
      <c r="AG146" t="str">
        <f>"[0.063]"</f>
        <v>[0.063]</v>
      </c>
      <c r="AH146" t="str">
        <f>"[0.062]"</f>
        <v>[0.062]</v>
      </c>
      <c r="AI146" t="str">
        <f>"[0.063]"</f>
        <v>[0.063]</v>
      </c>
      <c r="AJ146" t="str">
        <f>""</f>
        <v/>
      </c>
      <c r="AK146" t="str">
        <f>""</f>
        <v/>
      </c>
      <c r="AL146" t="str">
        <f>""</f>
        <v/>
      </c>
      <c r="AM146" t="str">
        <f>""</f>
        <v/>
      </c>
      <c r="AN146" t="str">
        <f>""</f>
        <v/>
      </c>
      <c r="AO146" t="str">
        <f>""</f>
        <v/>
      </c>
      <c r="AP146" t="str">
        <f>""</f>
        <v/>
      </c>
      <c r="AQ146" t="str">
        <f>""</f>
        <v/>
      </c>
      <c r="AR146" t="str">
        <f>""</f>
        <v/>
      </c>
      <c r="AS146" t="str">
        <f>""</f>
        <v/>
      </c>
      <c r="AT146" t="str">
        <f>""</f>
        <v/>
      </c>
      <c r="AU146" t="str">
        <f>""</f>
        <v/>
      </c>
      <c r="AV146" t="str">
        <f>""</f>
        <v/>
      </c>
      <c r="AW146" t="str">
        <f>""</f>
        <v/>
      </c>
      <c r="AX146" t="str">
        <f>""</f>
        <v/>
      </c>
      <c r="AY146" t="str">
        <f>""</f>
        <v/>
      </c>
      <c r="AZ146" t="str">
        <f>""</f>
        <v/>
      </c>
      <c r="BA146" t="str">
        <f>""</f>
        <v/>
      </c>
    </row>
    <row r="147" spans="2:53" x14ac:dyDescent="0.2">
      <c r="B147" t="str">
        <f>"At least 1 adult left the household in a given year (yes=1)"</f>
        <v>At least 1 adult left the household in a given year (yes=1)</v>
      </c>
      <c r="C147" t="str">
        <f>""</f>
        <v/>
      </c>
      <c r="D147" t="str">
        <f>""</f>
        <v/>
      </c>
      <c r="E147" t="str">
        <f>""</f>
        <v/>
      </c>
      <c r="F147" t="str">
        <f>""</f>
        <v/>
      </c>
      <c r="G147" t="str">
        <f>""</f>
        <v/>
      </c>
      <c r="H147" t="str">
        <f>""</f>
        <v/>
      </c>
      <c r="I147" t="str">
        <f>""</f>
        <v/>
      </c>
      <c r="J147" t="str">
        <f>""</f>
        <v/>
      </c>
      <c r="K147" t="str">
        <f>""</f>
        <v/>
      </c>
      <c r="L147" t="str">
        <f>""</f>
        <v/>
      </c>
      <c r="M147" t="str">
        <f>""</f>
        <v/>
      </c>
      <c r="N147" t="str">
        <f>""</f>
        <v/>
      </c>
      <c r="O147" t="str">
        <f>""</f>
        <v/>
      </c>
      <c r="P147" t="str">
        <f>""</f>
        <v/>
      </c>
      <c r="Q147" t="str">
        <f>""</f>
        <v/>
      </c>
      <c r="R147" t="str">
        <f>""</f>
        <v/>
      </c>
      <c r="S147" t="str">
        <f>""</f>
        <v/>
      </c>
      <c r="T147" t="str">
        <f>""</f>
        <v/>
      </c>
      <c r="U147" t="str">
        <f>""</f>
        <v/>
      </c>
      <c r="V147" t="str">
        <f>""</f>
        <v/>
      </c>
      <c r="W147" t="str">
        <f>""</f>
        <v/>
      </c>
      <c r="X147" t="str">
        <f>""</f>
        <v/>
      </c>
      <c r="Y147" t="str">
        <f>""</f>
        <v/>
      </c>
      <c r="Z147" t="str">
        <f>""</f>
        <v/>
      </c>
      <c r="AA147" t="str">
        <f>""</f>
        <v/>
      </c>
      <c r="AB147" t="str">
        <f>""</f>
        <v/>
      </c>
      <c r="AC147" t="str">
        <f>""</f>
        <v/>
      </c>
      <c r="AD147" t="str">
        <f>""</f>
        <v/>
      </c>
      <c r="AE147" t="str">
        <f>""</f>
        <v/>
      </c>
      <c r="AF147" t="str">
        <f>""</f>
        <v/>
      </c>
      <c r="AG147" t="str">
        <f>"-0.113"</f>
        <v>-0.113</v>
      </c>
      <c r="AH147" t="str">
        <f>""</f>
        <v/>
      </c>
      <c r="AI147" t="str">
        <f>""</f>
        <v/>
      </c>
      <c r="AJ147" t="str">
        <f>""</f>
        <v/>
      </c>
      <c r="AK147" t="str">
        <f>""</f>
        <v/>
      </c>
      <c r="AL147" t="str">
        <f>""</f>
        <v/>
      </c>
      <c r="AM147" t="str">
        <f>""</f>
        <v/>
      </c>
      <c r="AN147" t="str">
        <f>""</f>
        <v/>
      </c>
      <c r="AO147" t="str">
        <f>""</f>
        <v/>
      </c>
      <c r="AP147" t="str">
        <f>""</f>
        <v/>
      </c>
      <c r="AQ147" t="str">
        <f>""</f>
        <v/>
      </c>
      <c r="AR147" t="str">
        <f>""</f>
        <v/>
      </c>
      <c r="AS147" t="str">
        <f>""</f>
        <v/>
      </c>
      <c r="AT147" t="str">
        <f>""</f>
        <v/>
      </c>
      <c r="AU147" t="str">
        <f>""</f>
        <v/>
      </c>
      <c r="AV147" t="str">
        <f>""</f>
        <v/>
      </c>
      <c r="AW147" t="str">
        <f>""</f>
        <v/>
      </c>
      <c r="AX147" t="str">
        <f>""</f>
        <v/>
      </c>
      <c r="AY147" t="str">
        <f>""</f>
        <v/>
      </c>
      <c r="AZ147" t="str">
        <f>""</f>
        <v/>
      </c>
      <c r="BA147" t="str">
        <f>""</f>
        <v/>
      </c>
    </row>
    <row r="148" spans="2:53" x14ac:dyDescent="0.2">
      <c r="B148" t="str">
        <f>""</f>
        <v/>
      </c>
      <c r="C148" t="str">
        <f>""</f>
        <v/>
      </c>
      <c r="D148" t="str">
        <f>""</f>
        <v/>
      </c>
      <c r="E148" t="str">
        <f>""</f>
        <v/>
      </c>
      <c r="F148" t="str">
        <f>""</f>
        <v/>
      </c>
      <c r="G148" t="str">
        <f>""</f>
        <v/>
      </c>
      <c r="H148" t="str">
        <f>""</f>
        <v/>
      </c>
      <c r="I148" t="str">
        <f>""</f>
        <v/>
      </c>
      <c r="J148" t="str">
        <f>""</f>
        <v/>
      </c>
      <c r="K148" t="str">
        <f>""</f>
        <v/>
      </c>
      <c r="L148" t="str">
        <f>""</f>
        <v/>
      </c>
      <c r="M148" t="str">
        <f>""</f>
        <v/>
      </c>
      <c r="N148" t="str">
        <f>""</f>
        <v/>
      </c>
      <c r="O148" t="str">
        <f>""</f>
        <v/>
      </c>
      <c r="P148" t="str">
        <f>""</f>
        <v/>
      </c>
      <c r="Q148" t="str">
        <f>""</f>
        <v/>
      </c>
      <c r="R148" t="str">
        <f>""</f>
        <v/>
      </c>
      <c r="S148" t="str">
        <f>""</f>
        <v/>
      </c>
      <c r="T148" t="str">
        <f>""</f>
        <v/>
      </c>
      <c r="U148" t="str">
        <f>""</f>
        <v/>
      </c>
      <c r="V148" t="str">
        <f>""</f>
        <v/>
      </c>
      <c r="W148" t="str">
        <f>""</f>
        <v/>
      </c>
      <c r="X148" t="str">
        <f>""</f>
        <v/>
      </c>
      <c r="Y148" t="str">
        <f>""</f>
        <v/>
      </c>
      <c r="Z148" t="str">
        <f>""</f>
        <v/>
      </c>
      <c r="AA148" t="str">
        <f>""</f>
        <v/>
      </c>
      <c r="AB148" t="str">
        <f>""</f>
        <v/>
      </c>
      <c r="AC148" t="str">
        <f>""</f>
        <v/>
      </c>
      <c r="AD148" t="str">
        <f>""</f>
        <v/>
      </c>
      <c r="AE148" t="str">
        <f>""</f>
        <v/>
      </c>
      <c r="AF148" t="str">
        <f>""</f>
        <v/>
      </c>
      <c r="AG148" t="str">
        <f>"[0.076]"</f>
        <v>[0.076]</v>
      </c>
      <c r="AH148" t="str">
        <f>""</f>
        <v/>
      </c>
      <c r="AI148" t="str">
        <f>""</f>
        <v/>
      </c>
      <c r="AJ148" t="str">
        <f>""</f>
        <v/>
      </c>
      <c r="AK148" t="str">
        <f>""</f>
        <v/>
      </c>
      <c r="AL148" t="str">
        <f>""</f>
        <v/>
      </c>
      <c r="AM148" t="str">
        <f>""</f>
        <v/>
      </c>
      <c r="AN148" t="str">
        <f>""</f>
        <v/>
      </c>
      <c r="AO148" t="str">
        <f>""</f>
        <v/>
      </c>
      <c r="AP148" t="str">
        <f>""</f>
        <v/>
      </c>
      <c r="AQ148" t="str">
        <f>""</f>
        <v/>
      </c>
      <c r="AR148" t="str">
        <f>""</f>
        <v/>
      </c>
      <c r="AS148" t="str">
        <f>""</f>
        <v/>
      </c>
      <c r="AT148" t="str">
        <f>""</f>
        <v/>
      </c>
      <c r="AU148" t="str">
        <f>""</f>
        <v/>
      </c>
      <c r="AV148" t="str">
        <f>""</f>
        <v/>
      </c>
      <c r="AW148" t="str">
        <f>""</f>
        <v/>
      </c>
      <c r="AX148" t="str">
        <f>""</f>
        <v/>
      </c>
      <c r="AY148" t="str">
        <f>""</f>
        <v/>
      </c>
      <c r="AZ148" t="str">
        <f>""</f>
        <v/>
      </c>
      <c r="BA148" t="str">
        <f>""</f>
        <v/>
      </c>
    </row>
    <row r="149" spans="2:53" x14ac:dyDescent="0.2">
      <c r="B149" t="str">
        <f>"Interaction"</f>
        <v>Interaction</v>
      </c>
      <c r="C149" t="str">
        <f>""</f>
        <v/>
      </c>
      <c r="D149" t="str">
        <f>""</f>
        <v/>
      </c>
      <c r="E149" t="str">
        <f>""</f>
        <v/>
      </c>
      <c r="F149" t="str">
        <f>""</f>
        <v/>
      </c>
      <c r="G149" t="str">
        <f>""</f>
        <v/>
      </c>
      <c r="H149" t="str">
        <f>""</f>
        <v/>
      </c>
      <c r="I149" t="str">
        <f>""</f>
        <v/>
      </c>
      <c r="J149" t="str">
        <f>""</f>
        <v/>
      </c>
      <c r="K149" t="str">
        <f>""</f>
        <v/>
      </c>
      <c r="L149" t="str">
        <f>""</f>
        <v/>
      </c>
      <c r="M149" t="str">
        <f>""</f>
        <v/>
      </c>
      <c r="N149" t="str">
        <f>""</f>
        <v/>
      </c>
      <c r="O149" t="str">
        <f>""</f>
        <v/>
      </c>
      <c r="P149" t="str">
        <f>""</f>
        <v/>
      </c>
      <c r="Q149" t="str">
        <f>""</f>
        <v/>
      </c>
      <c r="R149" t="str">
        <f>""</f>
        <v/>
      </c>
      <c r="S149" t="str">
        <f>""</f>
        <v/>
      </c>
      <c r="T149" t="str">
        <f>""</f>
        <v/>
      </c>
      <c r="U149" t="str">
        <f>""</f>
        <v/>
      </c>
      <c r="V149" t="str">
        <f>""</f>
        <v/>
      </c>
      <c r="W149" t="str">
        <f>""</f>
        <v/>
      </c>
      <c r="X149" t="str">
        <f>""</f>
        <v/>
      </c>
      <c r="Y149" t="str">
        <f>""</f>
        <v/>
      </c>
      <c r="Z149" t="str">
        <f>""</f>
        <v/>
      </c>
      <c r="AA149" t="str">
        <f>""</f>
        <v/>
      </c>
      <c r="AB149" t="str">
        <f>""</f>
        <v/>
      </c>
      <c r="AC149" t="str">
        <f>""</f>
        <v/>
      </c>
      <c r="AD149" t="str">
        <f>""</f>
        <v/>
      </c>
      <c r="AE149" t="str">
        <f>""</f>
        <v/>
      </c>
      <c r="AF149" t="str">
        <f>""</f>
        <v/>
      </c>
      <c r="AG149" t="str">
        <f>"0.000"</f>
        <v>0.000</v>
      </c>
      <c r="AH149" t="str">
        <f>""</f>
        <v/>
      </c>
      <c r="AI149" t="str">
        <f>""</f>
        <v/>
      </c>
      <c r="AJ149" t="str">
        <f>""</f>
        <v/>
      </c>
      <c r="AK149" t="str">
        <f>""</f>
        <v/>
      </c>
      <c r="AL149" t="str">
        <f>""</f>
        <v/>
      </c>
      <c r="AM149" t="str">
        <f>""</f>
        <v/>
      </c>
      <c r="AN149" t="str">
        <f>""</f>
        <v/>
      </c>
      <c r="AO149" t="str">
        <f>""</f>
        <v/>
      </c>
      <c r="AP149" t="str">
        <f>""</f>
        <v/>
      </c>
      <c r="AQ149" t="str">
        <f>""</f>
        <v/>
      </c>
      <c r="AR149" t="str">
        <f>""</f>
        <v/>
      </c>
      <c r="AS149" t="str">
        <f>""</f>
        <v/>
      </c>
      <c r="AT149" t="str">
        <f>""</f>
        <v/>
      </c>
      <c r="AU149" t="str">
        <f>""</f>
        <v/>
      </c>
      <c r="AV149" t="str">
        <f>""</f>
        <v/>
      </c>
      <c r="AW149" t="str">
        <f>""</f>
        <v/>
      </c>
      <c r="AX149" t="str">
        <f>""</f>
        <v/>
      </c>
      <c r="AY149" t="str">
        <f>""</f>
        <v/>
      </c>
      <c r="AZ149" t="str">
        <f>""</f>
        <v/>
      </c>
      <c r="BA149" t="str">
        <f>""</f>
        <v/>
      </c>
    </row>
    <row r="150" spans="2:53" x14ac:dyDescent="0.2">
      <c r="B150" t="str">
        <f>""</f>
        <v/>
      </c>
      <c r="C150" t="str">
        <f>""</f>
        <v/>
      </c>
      <c r="D150" t="str">
        <f>""</f>
        <v/>
      </c>
      <c r="E150" t="str">
        <f>""</f>
        <v/>
      </c>
      <c r="F150" t="str">
        <f>""</f>
        <v/>
      </c>
      <c r="G150" t="str">
        <f>""</f>
        <v/>
      </c>
      <c r="H150" t="str">
        <f>""</f>
        <v/>
      </c>
      <c r="I150" t="str">
        <f>""</f>
        <v/>
      </c>
      <c r="J150" t="str">
        <f>""</f>
        <v/>
      </c>
      <c r="K150" t="str">
        <f>""</f>
        <v/>
      </c>
      <c r="L150" t="str">
        <f>""</f>
        <v/>
      </c>
      <c r="M150" t="str">
        <f>""</f>
        <v/>
      </c>
      <c r="N150" t="str">
        <f>""</f>
        <v/>
      </c>
      <c r="O150" t="str">
        <f>""</f>
        <v/>
      </c>
      <c r="P150" t="str">
        <f>""</f>
        <v/>
      </c>
      <c r="Q150" t="str">
        <f>""</f>
        <v/>
      </c>
      <c r="R150" t="str">
        <f>""</f>
        <v/>
      </c>
      <c r="S150" t="str">
        <f>""</f>
        <v/>
      </c>
      <c r="T150" t="str">
        <f>""</f>
        <v/>
      </c>
      <c r="U150" t="str">
        <f>""</f>
        <v/>
      </c>
      <c r="V150" t="str">
        <f>""</f>
        <v/>
      </c>
      <c r="W150" t="str">
        <f>""</f>
        <v/>
      </c>
      <c r="X150" t="str">
        <f>""</f>
        <v/>
      </c>
      <c r="Y150" t="str">
        <f>""</f>
        <v/>
      </c>
      <c r="Z150" t="str">
        <f>""</f>
        <v/>
      </c>
      <c r="AA150" t="str">
        <f>""</f>
        <v/>
      </c>
      <c r="AB150" t="str">
        <f>""</f>
        <v/>
      </c>
      <c r="AC150" t="str">
        <f>""</f>
        <v/>
      </c>
      <c r="AD150" t="str">
        <f>""</f>
        <v/>
      </c>
      <c r="AE150" t="str">
        <f>""</f>
        <v/>
      </c>
      <c r="AF150" t="str">
        <f>""</f>
        <v/>
      </c>
      <c r="AG150" t="str">
        <f>"[.]"</f>
        <v>[.]</v>
      </c>
      <c r="AH150" t="str">
        <f>""</f>
        <v/>
      </c>
      <c r="AI150" t="str">
        <f>""</f>
        <v/>
      </c>
      <c r="AJ150" t="str">
        <f>""</f>
        <v/>
      </c>
      <c r="AK150" t="str">
        <f>""</f>
        <v/>
      </c>
      <c r="AL150" t="str">
        <f>""</f>
        <v/>
      </c>
      <c r="AM150" t="str">
        <f>""</f>
        <v/>
      </c>
      <c r="AN150" t="str">
        <f>""</f>
        <v/>
      </c>
      <c r="AO150" t="str">
        <f>""</f>
        <v/>
      </c>
      <c r="AP150" t="str">
        <f>""</f>
        <v/>
      </c>
      <c r="AQ150" t="str">
        <f>""</f>
        <v/>
      </c>
      <c r="AR150" t="str">
        <f>""</f>
        <v/>
      </c>
      <c r="AS150" t="str">
        <f>""</f>
        <v/>
      </c>
      <c r="AT150" t="str">
        <f>""</f>
        <v/>
      </c>
      <c r="AU150" t="str">
        <f>""</f>
        <v/>
      </c>
      <c r="AV150" t="str">
        <f>""</f>
        <v/>
      </c>
      <c r="AW150" t="str">
        <f>""</f>
        <v/>
      </c>
      <c r="AX150" t="str">
        <f>""</f>
        <v/>
      </c>
      <c r="AY150" t="str">
        <f>""</f>
        <v/>
      </c>
      <c r="AZ150" t="str">
        <f>""</f>
        <v/>
      </c>
      <c r="BA150" t="str">
        <f>""</f>
        <v/>
      </c>
    </row>
    <row r="151" spans="2:53" x14ac:dyDescent="0.2">
      <c r="B151" t="str">
        <f>"Number of adults who left household 1998-2007"</f>
        <v>Number of adults who left household 1998-2007</v>
      </c>
      <c r="C151" t="str">
        <f>""</f>
        <v/>
      </c>
      <c r="D151" t="str">
        <f>""</f>
        <v/>
      </c>
      <c r="E151" t="str">
        <f>""</f>
        <v/>
      </c>
      <c r="F151" t="str">
        <f>""</f>
        <v/>
      </c>
      <c r="G151" t="str">
        <f>""</f>
        <v/>
      </c>
      <c r="H151" t="str">
        <f>""</f>
        <v/>
      </c>
      <c r="I151" t="str">
        <f>""</f>
        <v/>
      </c>
      <c r="J151" t="str">
        <f>""</f>
        <v/>
      </c>
      <c r="K151" t="str">
        <f>""</f>
        <v/>
      </c>
      <c r="L151" t="str">
        <f>""</f>
        <v/>
      </c>
      <c r="M151" t="str">
        <f>""</f>
        <v/>
      </c>
      <c r="N151" t="str">
        <f>""</f>
        <v/>
      </c>
      <c r="O151" t="str">
        <f>""</f>
        <v/>
      </c>
      <c r="P151" t="str">
        <f>""</f>
        <v/>
      </c>
      <c r="Q151" t="str">
        <f>""</f>
        <v/>
      </c>
      <c r="R151" t="str">
        <f>""</f>
        <v/>
      </c>
      <c r="S151" t="str">
        <f>""</f>
        <v/>
      </c>
      <c r="T151" t="str">
        <f>""</f>
        <v/>
      </c>
      <c r="U151" t="str">
        <f>""</f>
        <v/>
      </c>
      <c r="V151" t="str">
        <f>""</f>
        <v/>
      </c>
      <c r="W151" t="str">
        <f>""</f>
        <v/>
      </c>
      <c r="X151" t="str">
        <f>""</f>
        <v/>
      </c>
      <c r="Y151" t="str">
        <f>""</f>
        <v/>
      </c>
      <c r="Z151" t="str">
        <f>""</f>
        <v/>
      </c>
      <c r="AA151" t="str">
        <f>""</f>
        <v/>
      </c>
      <c r="AB151" t="str">
        <f>""</f>
        <v/>
      </c>
      <c r="AC151" t="str">
        <f>""</f>
        <v/>
      </c>
      <c r="AD151" t="str">
        <f>""</f>
        <v/>
      </c>
      <c r="AE151" t="str">
        <f>""</f>
        <v/>
      </c>
      <c r="AF151" t="str">
        <f>""</f>
        <v/>
      </c>
      <c r="AG151" t="str">
        <f>""</f>
        <v/>
      </c>
      <c r="AH151" t="str">
        <f>"-0.092*"</f>
        <v>-0.092*</v>
      </c>
      <c r="AI151" t="str">
        <f>""</f>
        <v/>
      </c>
      <c r="AJ151" t="str">
        <f>""</f>
        <v/>
      </c>
      <c r="AK151" t="str">
        <f>""</f>
        <v/>
      </c>
      <c r="AL151" t="str">
        <f>""</f>
        <v/>
      </c>
      <c r="AM151" t="str">
        <f>""</f>
        <v/>
      </c>
      <c r="AN151" t="str">
        <f>""</f>
        <v/>
      </c>
      <c r="AO151" t="str">
        <f>""</f>
        <v/>
      </c>
      <c r="AP151" t="str">
        <f>""</f>
        <v/>
      </c>
      <c r="AQ151" t="str">
        <f>""</f>
        <v/>
      </c>
      <c r="AR151" t="str">
        <f>""</f>
        <v/>
      </c>
      <c r="AS151" t="str">
        <f>""</f>
        <v/>
      </c>
      <c r="AT151" t="str">
        <f>""</f>
        <v/>
      </c>
      <c r="AU151" t="str">
        <f>""</f>
        <v/>
      </c>
      <c r="AV151" t="str">
        <f>""</f>
        <v/>
      </c>
      <c r="AW151" t="str">
        <f>""</f>
        <v/>
      </c>
      <c r="AX151" t="str">
        <f>""</f>
        <v/>
      </c>
      <c r="AY151" t="str">
        <f>""</f>
        <v/>
      </c>
      <c r="AZ151" t="str">
        <f>""</f>
        <v/>
      </c>
      <c r="BA151" t="str">
        <f>""</f>
        <v/>
      </c>
    </row>
    <row r="152" spans="2:53" x14ac:dyDescent="0.2">
      <c r="B152" t="str">
        <f>""</f>
        <v/>
      </c>
      <c r="C152" t="str">
        <f>""</f>
        <v/>
      </c>
      <c r="D152" t="str">
        <f>""</f>
        <v/>
      </c>
      <c r="E152" t="str">
        <f>""</f>
        <v/>
      </c>
      <c r="F152" t="str">
        <f>""</f>
        <v/>
      </c>
      <c r="G152" t="str">
        <f>""</f>
        <v/>
      </c>
      <c r="H152" t="str">
        <f>""</f>
        <v/>
      </c>
      <c r="I152" t="str">
        <f>""</f>
        <v/>
      </c>
      <c r="J152" t="str">
        <f>""</f>
        <v/>
      </c>
      <c r="K152" t="str">
        <f>""</f>
        <v/>
      </c>
      <c r="L152" t="str">
        <f>""</f>
        <v/>
      </c>
      <c r="M152" t="str">
        <f>""</f>
        <v/>
      </c>
      <c r="N152" t="str">
        <f>""</f>
        <v/>
      </c>
      <c r="O152" t="str">
        <f>""</f>
        <v/>
      </c>
      <c r="P152" t="str">
        <f>""</f>
        <v/>
      </c>
      <c r="Q152" t="str">
        <f>""</f>
        <v/>
      </c>
      <c r="R152" t="str">
        <f>""</f>
        <v/>
      </c>
      <c r="S152" t="str">
        <f>""</f>
        <v/>
      </c>
      <c r="T152" t="str">
        <f>""</f>
        <v/>
      </c>
      <c r="U152" t="str">
        <f>""</f>
        <v/>
      </c>
      <c r="V152" t="str">
        <f>""</f>
        <v/>
      </c>
      <c r="W152" t="str">
        <f>""</f>
        <v/>
      </c>
      <c r="X152" t="str">
        <f>""</f>
        <v/>
      </c>
      <c r="Y152" t="str">
        <f>""</f>
        <v/>
      </c>
      <c r="Z152" t="str">
        <f>""</f>
        <v/>
      </c>
      <c r="AA152" t="str">
        <f>""</f>
        <v/>
      </c>
      <c r="AB152" t="str">
        <f>""</f>
        <v/>
      </c>
      <c r="AC152" t="str">
        <f>""</f>
        <v/>
      </c>
      <c r="AD152" t="str">
        <f>""</f>
        <v/>
      </c>
      <c r="AE152" t="str">
        <f>""</f>
        <v/>
      </c>
      <c r="AF152" t="str">
        <f>""</f>
        <v/>
      </c>
      <c r="AG152" t="str">
        <f>""</f>
        <v/>
      </c>
      <c r="AH152" t="str">
        <f>"[0.054]"</f>
        <v>[0.054]</v>
      </c>
      <c r="AI152" t="str">
        <f>""</f>
        <v/>
      </c>
      <c r="AJ152" t="str">
        <f>""</f>
        <v/>
      </c>
      <c r="AK152" t="str">
        <f>""</f>
        <v/>
      </c>
      <c r="AL152" t="str">
        <f>""</f>
        <v/>
      </c>
      <c r="AM152" t="str">
        <f>""</f>
        <v/>
      </c>
      <c r="AN152" t="str">
        <f>""</f>
        <v/>
      </c>
      <c r="AO152" t="str">
        <f>""</f>
        <v/>
      </c>
      <c r="AP152" t="str">
        <f>""</f>
        <v/>
      </c>
      <c r="AQ152" t="str">
        <f>""</f>
        <v/>
      </c>
      <c r="AR152" t="str">
        <f>""</f>
        <v/>
      </c>
      <c r="AS152" t="str">
        <f>""</f>
        <v/>
      </c>
      <c r="AT152" t="str">
        <f>""</f>
        <v/>
      </c>
      <c r="AU152" t="str">
        <f>""</f>
        <v/>
      </c>
      <c r="AV152" t="str">
        <f>""</f>
        <v/>
      </c>
      <c r="AW152" t="str">
        <f>""</f>
        <v/>
      </c>
      <c r="AX152" t="str">
        <f>""</f>
        <v/>
      </c>
      <c r="AY152" t="str">
        <f>""</f>
        <v/>
      </c>
      <c r="AZ152" t="str">
        <f>""</f>
        <v/>
      </c>
      <c r="BA152" t="str">
        <f>""</f>
        <v/>
      </c>
    </row>
    <row r="153" spans="2:53" x14ac:dyDescent="0.2">
      <c r="B153" t="str">
        <f>"Interaction"</f>
        <v>Interaction</v>
      </c>
      <c r="C153" t="str">
        <f>""</f>
        <v/>
      </c>
      <c r="D153" t="str">
        <f>""</f>
        <v/>
      </c>
      <c r="E153" t="str">
        <f>""</f>
        <v/>
      </c>
      <c r="F153" t="str">
        <f>""</f>
        <v/>
      </c>
      <c r="G153" t="str">
        <f>""</f>
        <v/>
      </c>
      <c r="H153" t="str">
        <f>""</f>
        <v/>
      </c>
      <c r="I153" t="str">
        <f>""</f>
        <v/>
      </c>
      <c r="J153" t="str">
        <f>""</f>
        <v/>
      </c>
      <c r="K153" t="str">
        <f>""</f>
        <v/>
      </c>
      <c r="L153" t="str">
        <f>""</f>
        <v/>
      </c>
      <c r="M153" t="str">
        <f>""</f>
        <v/>
      </c>
      <c r="N153" t="str">
        <f>""</f>
        <v/>
      </c>
      <c r="O153" t="str">
        <f>""</f>
        <v/>
      </c>
      <c r="P153" t="str">
        <f>""</f>
        <v/>
      </c>
      <c r="Q153" t="str">
        <f>""</f>
        <v/>
      </c>
      <c r="R153" t="str">
        <f>""</f>
        <v/>
      </c>
      <c r="S153" t="str">
        <f>""</f>
        <v/>
      </c>
      <c r="T153" t="str">
        <f>""</f>
        <v/>
      </c>
      <c r="U153" t="str">
        <f>""</f>
        <v/>
      </c>
      <c r="V153" t="str">
        <f>""</f>
        <v/>
      </c>
      <c r="W153" t="str">
        <f>""</f>
        <v/>
      </c>
      <c r="X153" t="str">
        <f>""</f>
        <v/>
      </c>
      <c r="Y153" t="str">
        <f>""</f>
        <v/>
      </c>
      <c r="Z153" t="str">
        <f>""</f>
        <v/>
      </c>
      <c r="AA153" t="str">
        <f>""</f>
        <v/>
      </c>
      <c r="AB153" t="str">
        <f>""</f>
        <v/>
      </c>
      <c r="AC153" t="str">
        <f>""</f>
        <v/>
      </c>
      <c r="AD153" t="str">
        <f>""</f>
        <v/>
      </c>
      <c r="AE153" t="str">
        <f>""</f>
        <v/>
      </c>
      <c r="AF153" t="str">
        <f>""</f>
        <v/>
      </c>
      <c r="AG153" t="str">
        <f>""</f>
        <v/>
      </c>
      <c r="AH153" t="str">
        <f>"0.000"</f>
        <v>0.000</v>
      </c>
      <c r="AI153" t="str">
        <f>""</f>
        <v/>
      </c>
      <c r="AJ153" t="str">
        <f>""</f>
        <v/>
      </c>
      <c r="AK153" t="str">
        <f>""</f>
        <v/>
      </c>
      <c r="AL153" t="str">
        <f>""</f>
        <v/>
      </c>
      <c r="AM153" t="str">
        <f>""</f>
        <v/>
      </c>
      <c r="AN153" t="str">
        <f>""</f>
        <v/>
      </c>
      <c r="AO153" t="str">
        <f>""</f>
        <v/>
      </c>
      <c r="AP153" t="str">
        <f>""</f>
        <v/>
      </c>
      <c r="AQ153" t="str">
        <f>""</f>
        <v/>
      </c>
      <c r="AR153" t="str">
        <f>""</f>
        <v/>
      </c>
      <c r="AS153" t="str">
        <f>""</f>
        <v/>
      </c>
      <c r="AT153" t="str">
        <f>""</f>
        <v/>
      </c>
      <c r="AU153" t="str">
        <f>""</f>
        <v/>
      </c>
      <c r="AV153" t="str">
        <f>""</f>
        <v/>
      </c>
      <c r="AW153" t="str">
        <f>""</f>
        <v/>
      </c>
      <c r="AX153" t="str">
        <f>""</f>
        <v/>
      </c>
      <c r="AY153" t="str">
        <f>""</f>
        <v/>
      </c>
      <c r="AZ153" t="str">
        <f>""</f>
        <v/>
      </c>
      <c r="BA153" t="str">
        <f>""</f>
        <v/>
      </c>
    </row>
    <row r="154" spans="2:53" x14ac:dyDescent="0.2">
      <c r="B154" t="str">
        <f>""</f>
        <v/>
      </c>
      <c r="C154" t="str">
        <f>""</f>
        <v/>
      </c>
      <c r="D154" t="str">
        <f>""</f>
        <v/>
      </c>
      <c r="E154" t="str">
        <f>""</f>
        <v/>
      </c>
      <c r="F154" t="str">
        <f>""</f>
        <v/>
      </c>
      <c r="G154" t="str">
        <f>""</f>
        <v/>
      </c>
      <c r="H154" t="str">
        <f>""</f>
        <v/>
      </c>
      <c r="I154" t="str">
        <f>""</f>
        <v/>
      </c>
      <c r="J154" t="str">
        <f>""</f>
        <v/>
      </c>
      <c r="K154" t="str">
        <f>""</f>
        <v/>
      </c>
      <c r="L154" t="str">
        <f>""</f>
        <v/>
      </c>
      <c r="M154" t="str">
        <f>""</f>
        <v/>
      </c>
      <c r="N154" t="str">
        <f>""</f>
        <v/>
      </c>
      <c r="O154" t="str">
        <f>""</f>
        <v/>
      </c>
      <c r="P154" t="str">
        <f>""</f>
        <v/>
      </c>
      <c r="Q154" t="str">
        <f>""</f>
        <v/>
      </c>
      <c r="R154" t="str">
        <f>""</f>
        <v/>
      </c>
      <c r="S154" t="str">
        <f>""</f>
        <v/>
      </c>
      <c r="T154" t="str">
        <f>""</f>
        <v/>
      </c>
      <c r="U154" t="str">
        <f>""</f>
        <v/>
      </c>
      <c r="V154" t="str">
        <f>""</f>
        <v/>
      </c>
      <c r="W154" t="str">
        <f>""</f>
        <v/>
      </c>
      <c r="X154" t="str">
        <f>""</f>
        <v/>
      </c>
      <c r="Y154" t="str">
        <f>""</f>
        <v/>
      </c>
      <c r="Z154" t="str">
        <f>""</f>
        <v/>
      </c>
      <c r="AA154" t="str">
        <f>""</f>
        <v/>
      </c>
      <c r="AB154" t="str">
        <f>""</f>
        <v/>
      </c>
      <c r="AC154" t="str">
        <f>""</f>
        <v/>
      </c>
      <c r="AD154" t="str">
        <f>""</f>
        <v/>
      </c>
      <c r="AE154" t="str">
        <f>""</f>
        <v/>
      </c>
      <c r="AF154" t="str">
        <f>""</f>
        <v/>
      </c>
      <c r="AG154" t="str">
        <f>""</f>
        <v/>
      </c>
      <c r="AH154" t="str">
        <f>"[.]"</f>
        <v>[.]</v>
      </c>
      <c r="AI154" t="str">
        <f>""</f>
        <v/>
      </c>
      <c r="AJ154" t="str">
        <f>""</f>
        <v/>
      </c>
      <c r="AK154" t="str">
        <f>""</f>
        <v/>
      </c>
      <c r="AL154" t="str">
        <f>""</f>
        <v/>
      </c>
      <c r="AM154" t="str">
        <f>""</f>
        <v/>
      </c>
      <c r="AN154" t="str">
        <f>""</f>
        <v/>
      </c>
      <c r="AO154" t="str">
        <f>""</f>
        <v/>
      </c>
      <c r="AP154" t="str">
        <f>""</f>
        <v/>
      </c>
      <c r="AQ154" t="str">
        <f>""</f>
        <v/>
      </c>
      <c r="AR154" t="str">
        <f>""</f>
        <v/>
      </c>
      <c r="AS154" t="str">
        <f>""</f>
        <v/>
      </c>
      <c r="AT154" t="str">
        <f>""</f>
        <v/>
      </c>
      <c r="AU154" t="str">
        <f>""</f>
        <v/>
      </c>
      <c r="AV154" t="str">
        <f>""</f>
        <v/>
      </c>
      <c r="AW154" t="str">
        <f>""</f>
        <v/>
      </c>
      <c r="AX154" t="str">
        <f>""</f>
        <v/>
      </c>
      <c r="AY154" t="str">
        <f>""</f>
        <v/>
      </c>
      <c r="AZ154" t="str">
        <f>""</f>
        <v/>
      </c>
      <c r="BA154" t="str">
        <f>""</f>
        <v/>
      </c>
    </row>
    <row r="155" spans="2:53" x14ac:dyDescent="0.2">
      <c r="B155" t="str">
        <f>"Share of adults  who left household 1998-2007"</f>
        <v>Share of adults  who left household 1998-2007</v>
      </c>
      <c r="C155" t="str">
        <f>""</f>
        <v/>
      </c>
      <c r="D155" t="str">
        <f>""</f>
        <v/>
      </c>
      <c r="E155" t="str">
        <f>""</f>
        <v/>
      </c>
      <c r="F155" t="str">
        <f>""</f>
        <v/>
      </c>
      <c r="G155" t="str">
        <f>""</f>
        <v/>
      </c>
      <c r="H155" t="str">
        <f>""</f>
        <v/>
      </c>
      <c r="I155" t="str">
        <f>""</f>
        <v/>
      </c>
      <c r="J155" t="str">
        <f>""</f>
        <v/>
      </c>
      <c r="K155" t="str">
        <f>""</f>
        <v/>
      </c>
      <c r="L155" t="str">
        <f>""</f>
        <v/>
      </c>
      <c r="M155" t="str">
        <f>""</f>
        <v/>
      </c>
      <c r="N155" t="str">
        <f>""</f>
        <v/>
      </c>
      <c r="O155" t="str">
        <f>""</f>
        <v/>
      </c>
      <c r="P155" t="str">
        <f>""</f>
        <v/>
      </c>
      <c r="Q155" t="str">
        <f>""</f>
        <v/>
      </c>
      <c r="R155" t="str">
        <f>""</f>
        <v/>
      </c>
      <c r="S155" t="str">
        <f>""</f>
        <v/>
      </c>
      <c r="T155" t="str">
        <f>""</f>
        <v/>
      </c>
      <c r="U155" t="str">
        <f>""</f>
        <v/>
      </c>
      <c r="V155" t="str">
        <f>""</f>
        <v/>
      </c>
      <c r="W155" t="str">
        <f>""</f>
        <v/>
      </c>
      <c r="X155" t="str">
        <f>""</f>
        <v/>
      </c>
      <c r="Y155" t="str">
        <f>""</f>
        <v/>
      </c>
      <c r="Z155" t="str">
        <f>""</f>
        <v/>
      </c>
      <c r="AA155" t="str">
        <f>""</f>
        <v/>
      </c>
      <c r="AB155" t="str">
        <f>""</f>
        <v/>
      </c>
      <c r="AC155" t="str">
        <f>""</f>
        <v/>
      </c>
      <c r="AD155" t="str">
        <f>""</f>
        <v/>
      </c>
      <c r="AE155" t="str">
        <f>""</f>
        <v/>
      </c>
      <c r="AF155" t="str">
        <f>""</f>
        <v/>
      </c>
      <c r="AG155" t="str">
        <f>""</f>
        <v/>
      </c>
      <c r="AH155" t="str">
        <f>""</f>
        <v/>
      </c>
      <c r="AI155" t="str">
        <f>"-0.164"</f>
        <v>-0.164</v>
      </c>
      <c r="AJ155" t="str">
        <f>""</f>
        <v/>
      </c>
      <c r="AK155" t="str">
        <f>""</f>
        <v/>
      </c>
      <c r="AL155" t="str">
        <f>""</f>
        <v/>
      </c>
      <c r="AM155" t="str">
        <f>""</f>
        <v/>
      </c>
      <c r="AN155" t="str">
        <f>""</f>
        <v/>
      </c>
      <c r="AO155" t="str">
        <f>""</f>
        <v/>
      </c>
      <c r="AP155" t="str">
        <f>""</f>
        <v/>
      </c>
      <c r="AQ155" t="str">
        <f>""</f>
        <v/>
      </c>
      <c r="AR155" t="str">
        <f>""</f>
        <v/>
      </c>
      <c r="AS155" t="str">
        <f>""</f>
        <v/>
      </c>
      <c r="AT155" t="str">
        <f>""</f>
        <v/>
      </c>
      <c r="AU155" t="str">
        <f>""</f>
        <v/>
      </c>
      <c r="AV155" t="str">
        <f>""</f>
        <v/>
      </c>
      <c r="AW155" t="str">
        <f>""</f>
        <v/>
      </c>
      <c r="AX155" t="str">
        <f>""</f>
        <v/>
      </c>
      <c r="AY155" t="str">
        <f>""</f>
        <v/>
      </c>
      <c r="AZ155" t="str">
        <f>""</f>
        <v/>
      </c>
      <c r="BA155" t="str">
        <f>""</f>
        <v/>
      </c>
    </row>
    <row r="156" spans="2:53" x14ac:dyDescent="0.2">
      <c r="B156" t="str">
        <f>""</f>
        <v/>
      </c>
      <c r="C156" t="str">
        <f>""</f>
        <v/>
      </c>
      <c r="D156" t="str">
        <f>""</f>
        <v/>
      </c>
      <c r="E156" t="str">
        <f>""</f>
        <v/>
      </c>
      <c r="F156" t="str">
        <f>""</f>
        <v/>
      </c>
      <c r="G156" t="str">
        <f>""</f>
        <v/>
      </c>
      <c r="H156" t="str">
        <f>""</f>
        <v/>
      </c>
      <c r="I156" t="str">
        <f>""</f>
        <v/>
      </c>
      <c r="J156" t="str">
        <f>""</f>
        <v/>
      </c>
      <c r="K156" t="str">
        <f>""</f>
        <v/>
      </c>
      <c r="L156" t="str">
        <f>""</f>
        <v/>
      </c>
      <c r="M156" t="str">
        <f>""</f>
        <v/>
      </c>
      <c r="N156" t="str">
        <f>""</f>
        <v/>
      </c>
      <c r="O156" t="str">
        <f>""</f>
        <v/>
      </c>
      <c r="P156" t="str">
        <f>""</f>
        <v/>
      </c>
      <c r="Q156" t="str">
        <f>""</f>
        <v/>
      </c>
      <c r="R156" t="str">
        <f>""</f>
        <v/>
      </c>
      <c r="S156" t="str">
        <f>""</f>
        <v/>
      </c>
      <c r="T156" t="str">
        <f>""</f>
        <v/>
      </c>
      <c r="U156" t="str">
        <f>""</f>
        <v/>
      </c>
      <c r="V156" t="str">
        <f>""</f>
        <v/>
      </c>
      <c r="W156" t="str">
        <f>""</f>
        <v/>
      </c>
      <c r="X156" t="str">
        <f>""</f>
        <v/>
      </c>
      <c r="Y156" t="str">
        <f>""</f>
        <v/>
      </c>
      <c r="Z156" t="str">
        <f>""</f>
        <v/>
      </c>
      <c r="AA156" t="str">
        <f>""</f>
        <v/>
      </c>
      <c r="AB156" t="str">
        <f>""</f>
        <v/>
      </c>
      <c r="AC156" t="str">
        <f>""</f>
        <v/>
      </c>
      <c r="AD156" t="str">
        <f>""</f>
        <v/>
      </c>
      <c r="AE156" t="str">
        <f>""</f>
        <v/>
      </c>
      <c r="AF156" t="str">
        <f>""</f>
        <v/>
      </c>
      <c r="AG156" t="str">
        <f>""</f>
        <v/>
      </c>
      <c r="AH156" t="str">
        <f>""</f>
        <v/>
      </c>
      <c r="AI156" t="str">
        <f>"[0.131]"</f>
        <v>[0.131]</v>
      </c>
      <c r="AJ156" t="str">
        <f>""</f>
        <v/>
      </c>
      <c r="AK156" t="str">
        <f>""</f>
        <v/>
      </c>
      <c r="AL156" t="str">
        <f>""</f>
        <v/>
      </c>
      <c r="AM156" t="str">
        <f>""</f>
        <v/>
      </c>
      <c r="AN156" t="str">
        <f>""</f>
        <v/>
      </c>
      <c r="AO156" t="str">
        <f>""</f>
        <v/>
      </c>
      <c r="AP156" t="str">
        <f>""</f>
        <v/>
      </c>
      <c r="AQ156" t="str">
        <f>""</f>
        <v/>
      </c>
      <c r="AR156" t="str">
        <f>""</f>
        <v/>
      </c>
      <c r="AS156" t="str">
        <f>""</f>
        <v/>
      </c>
      <c r="AT156" t="str">
        <f>""</f>
        <v/>
      </c>
      <c r="AU156" t="str">
        <f>""</f>
        <v/>
      </c>
      <c r="AV156" t="str">
        <f>""</f>
        <v/>
      </c>
      <c r="AW156" t="str">
        <f>""</f>
        <v/>
      </c>
      <c r="AX156" t="str">
        <f>""</f>
        <v/>
      </c>
      <c r="AY156" t="str">
        <f>""</f>
        <v/>
      </c>
      <c r="AZ156" t="str">
        <f>""</f>
        <v/>
      </c>
      <c r="BA156" t="str">
        <f>""</f>
        <v/>
      </c>
    </row>
    <row r="157" spans="2:53" x14ac:dyDescent="0.2">
      <c r="B157" t="str">
        <f>"Interaction"</f>
        <v>Interaction</v>
      </c>
      <c r="C157" t="str">
        <f>""</f>
        <v/>
      </c>
      <c r="D157" t="str">
        <f>""</f>
        <v/>
      </c>
      <c r="E157" t="str">
        <f>""</f>
        <v/>
      </c>
      <c r="F157" t="str">
        <f>""</f>
        <v/>
      </c>
      <c r="G157" t="str">
        <f>""</f>
        <v/>
      </c>
      <c r="H157" t="str">
        <f>""</f>
        <v/>
      </c>
      <c r="I157" t="str">
        <f>""</f>
        <v/>
      </c>
      <c r="J157" t="str">
        <f>""</f>
        <v/>
      </c>
      <c r="K157" t="str">
        <f>""</f>
        <v/>
      </c>
      <c r="L157" t="str">
        <f>""</f>
        <v/>
      </c>
      <c r="M157" t="str">
        <f>""</f>
        <v/>
      </c>
      <c r="N157" t="str">
        <f>""</f>
        <v/>
      </c>
      <c r="O157" t="str">
        <f>""</f>
        <v/>
      </c>
      <c r="P157" t="str">
        <f>""</f>
        <v/>
      </c>
      <c r="Q157" t="str">
        <f>""</f>
        <v/>
      </c>
      <c r="R157" t="str">
        <f>""</f>
        <v/>
      </c>
      <c r="S157" t="str">
        <f>""</f>
        <v/>
      </c>
      <c r="T157" t="str">
        <f>""</f>
        <v/>
      </c>
      <c r="U157" t="str">
        <f>""</f>
        <v/>
      </c>
      <c r="V157" t="str">
        <f>""</f>
        <v/>
      </c>
      <c r="W157" t="str">
        <f>""</f>
        <v/>
      </c>
      <c r="X157" t="str">
        <f>""</f>
        <v/>
      </c>
      <c r="Y157" t="str">
        <f>""</f>
        <v/>
      </c>
      <c r="Z157" t="str">
        <f>""</f>
        <v/>
      </c>
      <c r="AA157" t="str">
        <f>""</f>
        <v/>
      </c>
      <c r="AB157" t="str">
        <f>""</f>
        <v/>
      </c>
      <c r="AC157" t="str">
        <f>""</f>
        <v/>
      </c>
      <c r="AD157" t="str">
        <f>""</f>
        <v/>
      </c>
      <c r="AE157" t="str">
        <f>""</f>
        <v/>
      </c>
      <c r="AF157" t="str">
        <f>""</f>
        <v/>
      </c>
      <c r="AG157" t="str">
        <f>""</f>
        <v/>
      </c>
      <c r="AH157" t="str">
        <f>""</f>
        <v/>
      </c>
      <c r="AI157" t="str">
        <f>"0.000"</f>
        <v>0.000</v>
      </c>
      <c r="AJ157" t="str">
        <f>""</f>
        <v/>
      </c>
      <c r="AK157" t="str">
        <f>""</f>
        <v/>
      </c>
      <c r="AL157" t="str">
        <f>""</f>
        <v/>
      </c>
      <c r="AM157" t="str">
        <f>""</f>
        <v/>
      </c>
      <c r="AN157" t="str">
        <f>""</f>
        <v/>
      </c>
      <c r="AO157" t="str">
        <f>""</f>
        <v/>
      </c>
      <c r="AP157" t="str">
        <f>""</f>
        <v/>
      </c>
      <c r="AQ157" t="str">
        <f>""</f>
        <v/>
      </c>
      <c r="AR157" t="str">
        <f>""</f>
        <v/>
      </c>
      <c r="AS157" t="str">
        <f>""</f>
        <v/>
      </c>
      <c r="AT157" t="str">
        <f>""</f>
        <v/>
      </c>
      <c r="AU157" t="str">
        <f>""</f>
        <v/>
      </c>
      <c r="AV157" t="str">
        <f>""</f>
        <v/>
      </c>
      <c r="AW157" t="str">
        <f>""</f>
        <v/>
      </c>
      <c r="AX157" t="str">
        <f>""</f>
        <v/>
      </c>
      <c r="AY157" t="str">
        <f>""</f>
        <v/>
      </c>
      <c r="AZ157" t="str">
        <f>""</f>
        <v/>
      </c>
      <c r="BA157" t="str">
        <f>""</f>
        <v/>
      </c>
    </row>
    <row r="158" spans="2:53" x14ac:dyDescent="0.2">
      <c r="B158" t="str">
        <f>""</f>
        <v/>
      </c>
      <c r="C158" t="str">
        <f>""</f>
        <v/>
      </c>
      <c r="D158" t="str">
        <f>""</f>
        <v/>
      </c>
      <c r="E158" t="str">
        <f>""</f>
        <v/>
      </c>
      <c r="F158" t="str">
        <f>""</f>
        <v/>
      </c>
      <c r="G158" t="str">
        <f>""</f>
        <v/>
      </c>
      <c r="H158" t="str">
        <f>""</f>
        <v/>
      </c>
      <c r="I158" t="str">
        <f>""</f>
        <v/>
      </c>
      <c r="J158" t="str">
        <f>""</f>
        <v/>
      </c>
      <c r="K158" t="str">
        <f>""</f>
        <v/>
      </c>
      <c r="L158" t="str">
        <f>""</f>
        <v/>
      </c>
      <c r="M158" t="str">
        <f>""</f>
        <v/>
      </c>
      <c r="N158" t="str">
        <f>""</f>
        <v/>
      </c>
      <c r="O158" t="str">
        <f>""</f>
        <v/>
      </c>
      <c r="P158" t="str">
        <f>""</f>
        <v/>
      </c>
      <c r="Q158" t="str">
        <f>""</f>
        <v/>
      </c>
      <c r="R158" t="str">
        <f>""</f>
        <v/>
      </c>
      <c r="S158" t="str">
        <f>""</f>
        <v/>
      </c>
      <c r="T158" t="str">
        <f>""</f>
        <v/>
      </c>
      <c r="U158" t="str">
        <f>""</f>
        <v/>
      </c>
      <c r="V158" t="str">
        <f>""</f>
        <v/>
      </c>
      <c r="W158" t="str">
        <f>""</f>
        <v/>
      </c>
      <c r="X158" t="str">
        <f>""</f>
        <v/>
      </c>
      <c r="Y158" t="str">
        <f>""</f>
        <v/>
      </c>
      <c r="Z158" t="str">
        <f>""</f>
        <v/>
      </c>
      <c r="AA158" t="str">
        <f>""</f>
        <v/>
      </c>
      <c r="AB158" t="str">
        <f>""</f>
        <v/>
      </c>
      <c r="AC158" t="str">
        <f>""</f>
        <v/>
      </c>
      <c r="AD158" t="str">
        <f>""</f>
        <v/>
      </c>
      <c r="AE158" t="str">
        <f>""</f>
        <v/>
      </c>
      <c r="AF158" t="str">
        <f>""</f>
        <v/>
      </c>
      <c r="AG158" t="str">
        <f>""</f>
        <v/>
      </c>
      <c r="AH158" t="str">
        <f>""</f>
        <v/>
      </c>
      <c r="AI158" t="str">
        <f>"[.]"</f>
        <v>[.]</v>
      </c>
      <c r="AJ158" t="str">
        <f>""</f>
        <v/>
      </c>
      <c r="AK158" t="str">
        <f>""</f>
        <v/>
      </c>
      <c r="AL158" t="str">
        <f>""</f>
        <v/>
      </c>
      <c r="AM158" t="str">
        <f>""</f>
        <v/>
      </c>
      <c r="AN158" t="str">
        <f>""</f>
        <v/>
      </c>
      <c r="AO158" t="str">
        <f>""</f>
        <v/>
      </c>
      <c r="AP158" t="str">
        <f>""</f>
        <v/>
      </c>
      <c r="AQ158" t="str">
        <f>""</f>
        <v/>
      </c>
      <c r="AR158" t="str">
        <f>""</f>
        <v/>
      </c>
      <c r="AS158" t="str">
        <f>""</f>
        <v/>
      </c>
      <c r="AT158" t="str">
        <f>""</f>
        <v/>
      </c>
      <c r="AU158" t="str">
        <f>""</f>
        <v/>
      </c>
      <c r="AV158" t="str">
        <f>""</f>
        <v/>
      </c>
      <c r="AW158" t="str">
        <f>""</f>
        <v/>
      </c>
      <c r="AX158" t="str">
        <f>""</f>
        <v/>
      </c>
      <c r="AY158" t="str">
        <f>""</f>
        <v/>
      </c>
      <c r="AZ158" t="str">
        <f>""</f>
        <v/>
      </c>
      <c r="BA158" t="str">
        <f>""</f>
        <v/>
      </c>
    </row>
    <row r="159" spans="2:53" x14ac:dyDescent="0.2">
      <c r="B159" t="str">
        <f>"Number of years that household had a theft of crops for a household"</f>
        <v>Number of years that household had a theft of crops for a household</v>
      </c>
      <c r="C159" t="str">
        <f>""</f>
        <v/>
      </c>
      <c r="D159" t="str">
        <f>""</f>
        <v/>
      </c>
      <c r="E159" t="str">
        <f>""</f>
        <v/>
      </c>
      <c r="F159" t="str">
        <f>""</f>
        <v/>
      </c>
      <c r="G159" t="str">
        <f>""</f>
        <v/>
      </c>
      <c r="H159" t="str">
        <f>""</f>
        <v/>
      </c>
      <c r="I159" t="str">
        <f>""</f>
        <v/>
      </c>
      <c r="J159" t="str">
        <f>""</f>
        <v/>
      </c>
      <c r="K159" t="str">
        <f>""</f>
        <v/>
      </c>
      <c r="L159" t="str">
        <f>""</f>
        <v/>
      </c>
      <c r="M159" t="str">
        <f>""</f>
        <v/>
      </c>
      <c r="N159" t="str">
        <f>""</f>
        <v/>
      </c>
      <c r="O159" t="str">
        <f>""</f>
        <v/>
      </c>
      <c r="P159" t="str">
        <f>""</f>
        <v/>
      </c>
      <c r="Q159" t="str">
        <f>""</f>
        <v/>
      </c>
      <c r="R159" t="str">
        <f>""</f>
        <v/>
      </c>
      <c r="S159" t="str">
        <f>""</f>
        <v/>
      </c>
      <c r="T159" t="str">
        <f>""</f>
        <v/>
      </c>
      <c r="U159" t="str">
        <f>""</f>
        <v/>
      </c>
      <c r="V159" t="str">
        <f>""</f>
        <v/>
      </c>
      <c r="W159" t="str">
        <f>""</f>
        <v/>
      </c>
      <c r="X159" t="str">
        <f>""</f>
        <v/>
      </c>
      <c r="Y159" t="str">
        <f>""</f>
        <v/>
      </c>
      <c r="Z159" t="str">
        <f>""</f>
        <v/>
      </c>
      <c r="AA159" t="str">
        <f>""</f>
        <v/>
      </c>
      <c r="AB159" t="str">
        <f>""</f>
        <v/>
      </c>
      <c r="AC159" t="str">
        <f>""</f>
        <v/>
      </c>
      <c r="AD159" t="str">
        <f>""</f>
        <v/>
      </c>
      <c r="AE159" t="str">
        <f>""</f>
        <v/>
      </c>
      <c r="AF159" t="str">
        <f>""</f>
        <v/>
      </c>
      <c r="AG159" t="str">
        <f>""</f>
        <v/>
      </c>
      <c r="AH159" t="str">
        <f>""</f>
        <v/>
      </c>
      <c r="AI159" t="str">
        <f>""</f>
        <v/>
      </c>
      <c r="AJ159" t="str">
        <f>"0.041"</f>
        <v>0.041</v>
      </c>
      <c r="AK159" t="str">
        <f>"0.032"</f>
        <v>0.032</v>
      </c>
      <c r="AL159" t="str">
        <f>"0.026"</f>
        <v>0.026</v>
      </c>
      <c r="AM159" t="str">
        <f>""</f>
        <v/>
      </c>
      <c r="AN159" t="str">
        <f>""</f>
        <v/>
      </c>
      <c r="AO159" t="str">
        <f>""</f>
        <v/>
      </c>
      <c r="AP159" t="str">
        <f>""</f>
        <v/>
      </c>
      <c r="AQ159" t="str">
        <f>""</f>
        <v/>
      </c>
      <c r="AR159" t="str">
        <f>""</f>
        <v/>
      </c>
      <c r="AS159" t="str">
        <f>""</f>
        <v/>
      </c>
      <c r="AT159" t="str">
        <f>""</f>
        <v/>
      </c>
      <c r="AU159" t="str">
        <f>""</f>
        <v/>
      </c>
      <c r="AV159" t="str">
        <f>""</f>
        <v/>
      </c>
      <c r="AW159" t="str">
        <f>""</f>
        <v/>
      </c>
      <c r="AX159" t="str">
        <f>""</f>
        <v/>
      </c>
      <c r="AY159" t="str">
        <f>""</f>
        <v/>
      </c>
      <c r="AZ159" t="str">
        <f>""</f>
        <v/>
      </c>
      <c r="BA159" t="str">
        <f>""</f>
        <v/>
      </c>
    </row>
    <row r="160" spans="2:53" x14ac:dyDescent="0.2">
      <c r="B160" t="str">
        <f>""</f>
        <v/>
      </c>
      <c r="C160" t="str">
        <f>""</f>
        <v/>
      </c>
      <c r="D160" t="str">
        <f>""</f>
        <v/>
      </c>
      <c r="E160" t="str">
        <f>""</f>
        <v/>
      </c>
      <c r="F160" t="str">
        <f>""</f>
        <v/>
      </c>
      <c r="G160" t="str">
        <f>""</f>
        <v/>
      </c>
      <c r="H160" t="str">
        <f>""</f>
        <v/>
      </c>
      <c r="I160" t="str">
        <f>""</f>
        <v/>
      </c>
      <c r="J160" t="str">
        <f>""</f>
        <v/>
      </c>
      <c r="K160" t="str">
        <f>""</f>
        <v/>
      </c>
      <c r="L160" t="str">
        <f>""</f>
        <v/>
      </c>
      <c r="M160" t="str">
        <f>""</f>
        <v/>
      </c>
      <c r="N160" t="str">
        <f>""</f>
        <v/>
      </c>
      <c r="O160" t="str">
        <f>""</f>
        <v/>
      </c>
      <c r="P160" t="str">
        <f>""</f>
        <v/>
      </c>
      <c r="Q160" t="str">
        <f>""</f>
        <v/>
      </c>
      <c r="R160" t="str">
        <f>""</f>
        <v/>
      </c>
      <c r="S160" t="str">
        <f>""</f>
        <v/>
      </c>
      <c r="T160" t="str">
        <f>""</f>
        <v/>
      </c>
      <c r="U160" t="str">
        <f>""</f>
        <v/>
      </c>
      <c r="V160" t="str">
        <f>""</f>
        <v/>
      </c>
      <c r="W160" t="str">
        <f>""</f>
        <v/>
      </c>
      <c r="X160" t="str">
        <f>""</f>
        <v/>
      </c>
      <c r="Y160" t="str">
        <f>""</f>
        <v/>
      </c>
      <c r="Z160" t="str">
        <f>""</f>
        <v/>
      </c>
      <c r="AA160" t="str">
        <f>""</f>
        <v/>
      </c>
      <c r="AB160" t="str">
        <f>""</f>
        <v/>
      </c>
      <c r="AC160" t="str">
        <f>""</f>
        <v/>
      </c>
      <c r="AD160" t="str">
        <f>""</f>
        <v/>
      </c>
      <c r="AE160" t="str">
        <f>""</f>
        <v/>
      </c>
      <c r="AF160" t="str">
        <f>""</f>
        <v/>
      </c>
      <c r="AG160" t="str">
        <f>""</f>
        <v/>
      </c>
      <c r="AH160" t="str">
        <f>""</f>
        <v/>
      </c>
      <c r="AI160" t="str">
        <f>""</f>
        <v/>
      </c>
      <c r="AJ160" t="str">
        <f>"[0.032]"</f>
        <v>[0.032]</v>
      </c>
      <c r="AK160" t="str">
        <f>"[0.032]"</f>
        <v>[0.032]</v>
      </c>
      <c r="AL160" t="str">
        <f>"[0.033]"</f>
        <v>[0.033]</v>
      </c>
      <c r="AM160" t="str">
        <f>""</f>
        <v/>
      </c>
      <c r="AN160" t="str">
        <f>""</f>
        <v/>
      </c>
      <c r="AO160" t="str">
        <f>""</f>
        <v/>
      </c>
      <c r="AP160" t="str">
        <f>""</f>
        <v/>
      </c>
      <c r="AQ160" t="str">
        <f>""</f>
        <v/>
      </c>
      <c r="AR160" t="str">
        <f>""</f>
        <v/>
      </c>
      <c r="AS160" t="str">
        <f>""</f>
        <v/>
      </c>
      <c r="AT160" t="str">
        <f>""</f>
        <v/>
      </c>
      <c r="AU160" t="str">
        <f>""</f>
        <v/>
      </c>
      <c r="AV160" t="str">
        <f>""</f>
        <v/>
      </c>
      <c r="AW160" t="str">
        <f>""</f>
        <v/>
      </c>
      <c r="AX160" t="str">
        <f>""</f>
        <v/>
      </c>
      <c r="AY160" t="str">
        <f>""</f>
        <v/>
      </c>
      <c r="AZ160" t="str">
        <f>""</f>
        <v/>
      </c>
      <c r="BA160" t="str">
        <f>""</f>
        <v/>
      </c>
    </row>
    <row r="161" spans="2:53" x14ac:dyDescent="0.2">
      <c r="B161" t="str">
        <f>"At least 1 adult left the household in a given year (yes=1)"</f>
        <v>At least 1 adult left the household in a given year (yes=1)</v>
      </c>
      <c r="C161" t="str">
        <f>""</f>
        <v/>
      </c>
      <c r="D161" t="str">
        <f>""</f>
        <v/>
      </c>
      <c r="E161" t="str">
        <f>""</f>
        <v/>
      </c>
      <c r="F161" t="str">
        <f>""</f>
        <v/>
      </c>
      <c r="G161" t="str">
        <f>""</f>
        <v/>
      </c>
      <c r="H161" t="str">
        <f>""</f>
        <v/>
      </c>
      <c r="I161" t="str">
        <f>""</f>
        <v/>
      </c>
      <c r="J161" t="str">
        <f>""</f>
        <v/>
      </c>
      <c r="K161" t="str">
        <f>""</f>
        <v/>
      </c>
      <c r="L161" t="str">
        <f>""</f>
        <v/>
      </c>
      <c r="M161" t="str">
        <f>""</f>
        <v/>
      </c>
      <c r="N161" t="str">
        <f>""</f>
        <v/>
      </c>
      <c r="O161" t="str">
        <f>""</f>
        <v/>
      </c>
      <c r="P161" t="str">
        <f>""</f>
        <v/>
      </c>
      <c r="Q161" t="str">
        <f>""</f>
        <v/>
      </c>
      <c r="R161" t="str">
        <f>""</f>
        <v/>
      </c>
      <c r="S161" t="str">
        <f>""</f>
        <v/>
      </c>
      <c r="T161" t="str">
        <f>""</f>
        <v/>
      </c>
      <c r="U161" t="str">
        <f>""</f>
        <v/>
      </c>
      <c r="V161" t="str">
        <f>""</f>
        <v/>
      </c>
      <c r="W161" t="str">
        <f>""</f>
        <v/>
      </c>
      <c r="X161" t="str">
        <f>""</f>
        <v/>
      </c>
      <c r="Y161" t="str">
        <f>""</f>
        <v/>
      </c>
      <c r="Z161" t="str">
        <f>""</f>
        <v/>
      </c>
      <c r="AA161" t="str">
        <f>""</f>
        <v/>
      </c>
      <c r="AB161" t="str">
        <f>""</f>
        <v/>
      </c>
      <c r="AC161" t="str">
        <f>""</f>
        <v/>
      </c>
      <c r="AD161" t="str">
        <f>""</f>
        <v/>
      </c>
      <c r="AE161" t="str">
        <f>""</f>
        <v/>
      </c>
      <c r="AF161" t="str">
        <f>""</f>
        <v/>
      </c>
      <c r="AG161" t="str">
        <f>""</f>
        <v/>
      </c>
      <c r="AH161" t="str">
        <f>""</f>
        <v/>
      </c>
      <c r="AI161" t="str">
        <f>""</f>
        <v/>
      </c>
      <c r="AJ161" t="str">
        <f>"0.027"</f>
        <v>0.027</v>
      </c>
      <c r="AK161" t="str">
        <f>""</f>
        <v/>
      </c>
      <c r="AL161" t="str">
        <f>""</f>
        <v/>
      </c>
      <c r="AM161" t="str">
        <f>""</f>
        <v/>
      </c>
      <c r="AN161" t="str">
        <f>""</f>
        <v/>
      </c>
      <c r="AO161" t="str">
        <f>""</f>
        <v/>
      </c>
      <c r="AP161" t="str">
        <f>""</f>
        <v/>
      </c>
      <c r="AQ161" t="str">
        <f>""</f>
        <v/>
      </c>
      <c r="AR161" t="str">
        <f>""</f>
        <v/>
      </c>
      <c r="AS161" t="str">
        <f>""</f>
        <v/>
      </c>
      <c r="AT161" t="str">
        <f>""</f>
        <v/>
      </c>
      <c r="AU161" t="str">
        <f>""</f>
        <v/>
      </c>
      <c r="AV161" t="str">
        <f>""</f>
        <v/>
      </c>
      <c r="AW161" t="str">
        <f>""</f>
        <v/>
      </c>
      <c r="AX161" t="str">
        <f>""</f>
        <v/>
      </c>
      <c r="AY161" t="str">
        <f>""</f>
        <v/>
      </c>
      <c r="AZ161" t="str">
        <f>""</f>
        <v/>
      </c>
      <c r="BA161" t="str">
        <f>""</f>
        <v/>
      </c>
    </row>
    <row r="162" spans="2:53" x14ac:dyDescent="0.2">
      <c r="B162" t="str">
        <f>""</f>
        <v/>
      </c>
      <c r="C162" t="str">
        <f>""</f>
        <v/>
      </c>
      <c r="D162" t="str">
        <f>""</f>
        <v/>
      </c>
      <c r="E162" t="str">
        <f>""</f>
        <v/>
      </c>
      <c r="F162" t="str">
        <f>""</f>
        <v/>
      </c>
      <c r="G162" t="str">
        <f>""</f>
        <v/>
      </c>
      <c r="H162" t="str">
        <f>""</f>
        <v/>
      </c>
      <c r="I162" t="str">
        <f>""</f>
        <v/>
      </c>
      <c r="J162" t="str">
        <f>""</f>
        <v/>
      </c>
      <c r="K162" t="str">
        <f>""</f>
        <v/>
      </c>
      <c r="L162" t="str">
        <f>""</f>
        <v/>
      </c>
      <c r="M162" t="str">
        <f>""</f>
        <v/>
      </c>
      <c r="N162" t="str">
        <f>""</f>
        <v/>
      </c>
      <c r="O162" t="str">
        <f>""</f>
        <v/>
      </c>
      <c r="P162" t="str">
        <f>""</f>
        <v/>
      </c>
      <c r="Q162" t="str">
        <f>""</f>
        <v/>
      </c>
      <c r="R162" t="str">
        <f>""</f>
        <v/>
      </c>
      <c r="S162" t="str">
        <f>""</f>
        <v/>
      </c>
      <c r="T162" t="str">
        <f>""</f>
        <v/>
      </c>
      <c r="U162" t="str">
        <f>""</f>
        <v/>
      </c>
      <c r="V162" t="str">
        <f>""</f>
        <v/>
      </c>
      <c r="W162" t="str">
        <f>""</f>
        <v/>
      </c>
      <c r="X162" t="str">
        <f>""</f>
        <v/>
      </c>
      <c r="Y162" t="str">
        <f>""</f>
        <v/>
      </c>
      <c r="Z162" t="str">
        <f>""</f>
        <v/>
      </c>
      <c r="AA162" t="str">
        <f>""</f>
        <v/>
      </c>
      <c r="AB162" t="str">
        <f>""</f>
        <v/>
      </c>
      <c r="AC162" t="str">
        <f>""</f>
        <v/>
      </c>
      <c r="AD162" t="str">
        <f>""</f>
        <v/>
      </c>
      <c r="AE162" t="str">
        <f>""</f>
        <v/>
      </c>
      <c r="AF162" t="str">
        <f>""</f>
        <v/>
      </c>
      <c r="AG162" t="str">
        <f>""</f>
        <v/>
      </c>
      <c r="AH162" t="str">
        <f>""</f>
        <v/>
      </c>
      <c r="AI162" t="str">
        <f>""</f>
        <v/>
      </c>
      <c r="AJ162" t="str">
        <f>"[0.088]"</f>
        <v>[0.088]</v>
      </c>
      <c r="AK162" t="str">
        <f>""</f>
        <v/>
      </c>
      <c r="AL162" t="str">
        <f>""</f>
        <v/>
      </c>
      <c r="AM162" t="str">
        <f>""</f>
        <v/>
      </c>
      <c r="AN162" t="str">
        <f>""</f>
        <v/>
      </c>
      <c r="AO162" t="str">
        <f>""</f>
        <v/>
      </c>
      <c r="AP162" t="str">
        <f>""</f>
        <v/>
      </c>
      <c r="AQ162" t="str">
        <f>""</f>
        <v/>
      </c>
      <c r="AR162" t="str">
        <f>""</f>
        <v/>
      </c>
      <c r="AS162" t="str">
        <f>""</f>
        <v/>
      </c>
      <c r="AT162" t="str">
        <f>""</f>
        <v/>
      </c>
      <c r="AU162" t="str">
        <f>""</f>
        <v/>
      </c>
      <c r="AV162" t="str">
        <f>""</f>
        <v/>
      </c>
      <c r="AW162" t="str">
        <f>""</f>
        <v/>
      </c>
      <c r="AX162" t="str">
        <f>""</f>
        <v/>
      </c>
      <c r="AY162" t="str">
        <f>""</f>
        <v/>
      </c>
      <c r="AZ162" t="str">
        <f>""</f>
        <v/>
      </c>
      <c r="BA162" t="str">
        <f>""</f>
        <v/>
      </c>
    </row>
    <row r="163" spans="2:53" x14ac:dyDescent="0.2">
      <c r="B163" t="str">
        <f>"Interaction"</f>
        <v>Interaction</v>
      </c>
      <c r="C163" t="str">
        <f>""</f>
        <v/>
      </c>
      <c r="D163" t="str">
        <f>""</f>
        <v/>
      </c>
      <c r="E163" t="str">
        <f>""</f>
        <v/>
      </c>
      <c r="F163" t="str">
        <f>""</f>
        <v/>
      </c>
      <c r="G163" t="str">
        <f>""</f>
        <v/>
      </c>
      <c r="H163" t="str">
        <f>""</f>
        <v/>
      </c>
      <c r="I163" t="str">
        <f>""</f>
        <v/>
      </c>
      <c r="J163" t="str">
        <f>""</f>
        <v/>
      </c>
      <c r="K163" t="str">
        <f>""</f>
        <v/>
      </c>
      <c r="L163" t="str">
        <f>""</f>
        <v/>
      </c>
      <c r="M163" t="str">
        <f>""</f>
        <v/>
      </c>
      <c r="N163" t="str">
        <f>""</f>
        <v/>
      </c>
      <c r="O163" t="str">
        <f>""</f>
        <v/>
      </c>
      <c r="P163" t="str">
        <f>""</f>
        <v/>
      </c>
      <c r="Q163" t="str">
        <f>""</f>
        <v/>
      </c>
      <c r="R163" t="str">
        <f>""</f>
        <v/>
      </c>
      <c r="S163" t="str">
        <f>""</f>
        <v/>
      </c>
      <c r="T163" t="str">
        <f>""</f>
        <v/>
      </c>
      <c r="U163" t="str">
        <f>""</f>
        <v/>
      </c>
      <c r="V163" t="str">
        <f>""</f>
        <v/>
      </c>
      <c r="W163" t="str">
        <f>""</f>
        <v/>
      </c>
      <c r="X163" t="str">
        <f>""</f>
        <v/>
      </c>
      <c r="Y163" t="str">
        <f>""</f>
        <v/>
      </c>
      <c r="Z163" t="str">
        <f>""</f>
        <v/>
      </c>
      <c r="AA163" t="str">
        <f>""</f>
        <v/>
      </c>
      <c r="AB163" t="str">
        <f>""</f>
        <v/>
      </c>
      <c r="AC163" t="str">
        <f>""</f>
        <v/>
      </c>
      <c r="AD163" t="str">
        <f>""</f>
        <v/>
      </c>
      <c r="AE163" t="str">
        <f>""</f>
        <v/>
      </c>
      <c r="AF163" t="str">
        <f>""</f>
        <v/>
      </c>
      <c r="AG163" t="str">
        <f>""</f>
        <v/>
      </c>
      <c r="AH163" t="str">
        <f>""</f>
        <v/>
      </c>
      <c r="AI163" t="str">
        <f>""</f>
        <v/>
      </c>
      <c r="AJ163" t="str">
        <f>"-0.147*"</f>
        <v>-0.147*</v>
      </c>
      <c r="AK163" t="str">
        <f>""</f>
        <v/>
      </c>
      <c r="AL163" t="str">
        <f>""</f>
        <v/>
      </c>
      <c r="AM163" t="str">
        <f>""</f>
        <v/>
      </c>
      <c r="AN163" t="str">
        <f>""</f>
        <v/>
      </c>
      <c r="AO163" t="str">
        <f>""</f>
        <v/>
      </c>
      <c r="AP163" t="str">
        <f>""</f>
        <v/>
      </c>
      <c r="AQ163" t="str">
        <f>""</f>
        <v/>
      </c>
      <c r="AR163" t="str">
        <f>""</f>
        <v/>
      </c>
      <c r="AS163" t="str">
        <f>""</f>
        <v/>
      </c>
      <c r="AT163" t="str">
        <f>""</f>
        <v/>
      </c>
      <c r="AU163" t="str">
        <f>""</f>
        <v/>
      </c>
      <c r="AV163" t="str">
        <f>""</f>
        <v/>
      </c>
      <c r="AW163" t="str">
        <f>""</f>
        <v/>
      </c>
      <c r="AX163" t="str">
        <f>""</f>
        <v/>
      </c>
      <c r="AY163" t="str">
        <f>""</f>
        <v/>
      </c>
      <c r="AZ163" t="str">
        <f>""</f>
        <v/>
      </c>
      <c r="BA163" t="str">
        <f>""</f>
        <v/>
      </c>
    </row>
    <row r="164" spans="2:53" x14ac:dyDescent="0.2">
      <c r="B164" t="str">
        <f>""</f>
        <v/>
      </c>
      <c r="C164" t="str">
        <f>""</f>
        <v/>
      </c>
      <c r="D164" t="str">
        <f>""</f>
        <v/>
      </c>
      <c r="E164" t="str">
        <f>""</f>
        <v/>
      </c>
      <c r="F164" t="str">
        <f>""</f>
        <v/>
      </c>
      <c r="G164" t="str">
        <f>""</f>
        <v/>
      </c>
      <c r="H164" t="str">
        <f>""</f>
        <v/>
      </c>
      <c r="I164" t="str">
        <f>""</f>
        <v/>
      </c>
      <c r="J164" t="str">
        <f>""</f>
        <v/>
      </c>
      <c r="K164" t="str">
        <f>""</f>
        <v/>
      </c>
      <c r="L164" t="str">
        <f>""</f>
        <v/>
      </c>
      <c r="M164" t="str">
        <f>""</f>
        <v/>
      </c>
      <c r="N164" t="str">
        <f>""</f>
        <v/>
      </c>
      <c r="O164" t="str">
        <f>""</f>
        <v/>
      </c>
      <c r="P164" t="str">
        <f>""</f>
        <v/>
      </c>
      <c r="Q164" t="str">
        <f>""</f>
        <v/>
      </c>
      <c r="R164" t="str">
        <f>""</f>
        <v/>
      </c>
      <c r="S164" t="str">
        <f>""</f>
        <v/>
      </c>
      <c r="T164" t="str">
        <f>""</f>
        <v/>
      </c>
      <c r="U164" t="str">
        <f>""</f>
        <v/>
      </c>
      <c r="V164" t="str">
        <f>""</f>
        <v/>
      </c>
      <c r="W164" t="str">
        <f>""</f>
        <v/>
      </c>
      <c r="X164" t="str">
        <f>""</f>
        <v/>
      </c>
      <c r="Y164" t="str">
        <f>""</f>
        <v/>
      </c>
      <c r="Z164" t="str">
        <f>""</f>
        <v/>
      </c>
      <c r="AA164" t="str">
        <f>""</f>
        <v/>
      </c>
      <c r="AB164" t="str">
        <f>""</f>
        <v/>
      </c>
      <c r="AC164" t="str">
        <f>""</f>
        <v/>
      </c>
      <c r="AD164" t="str">
        <f>""</f>
        <v/>
      </c>
      <c r="AE164" t="str">
        <f>""</f>
        <v/>
      </c>
      <c r="AF164" t="str">
        <f>""</f>
        <v/>
      </c>
      <c r="AG164" t="str">
        <f>""</f>
        <v/>
      </c>
      <c r="AH164" t="str">
        <f>""</f>
        <v/>
      </c>
      <c r="AI164" t="str">
        <f>""</f>
        <v/>
      </c>
      <c r="AJ164" t="str">
        <f>"[0.085]"</f>
        <v>[0.085]</v>
      </c>
      <c r="AK164" t="str">
        <f>""</f>
        <v/>
      </c>
      <c r="AL164" t="str">
        <f>""</f>
        <v/>
      </c>
      <c r="AM164" t="str">
        <f>""</f>
        <v/>
      </c>
      <c r="AN164" t="str">
        <f>""</f>
        <v/>
      </c>
      <c r="AO164" t="str">
        <f>""</f>
        <v/>
      </c>
      <c r="AP164" t="str">
        <f>""</f>
        <v/>
      </c>
      <c r="AQ164" t="str">
        <f>""</f>
        <v/>
      </c>
      <c r="AR164" t="str">
        <f>""</f>
        <v/>
      </c>
      <c r="AS164" t="str">
        <f>""</f>
        <v/>
      </c>
      <c r="AT164" t="str">
        <f>""</f>
        <v/>
      </c>
      <c r="AU164" t="str">
        <f>""</f>
        <v/>
      </c>
      <c r="AV164" t="str">
        <f>""</f>
        <v/>
      </c>
      <c r="AW164" t="str">
        <f>""</f>
        <v/>
      </c>
      <c r="AX164" t="str">
        <f>""</f>
        <v/>
      </c>
      <c r="AY164" t="str">
        <f>""</f>
        <v/>
      </c>
      <c r="AZ164" t="str">
        <f>""</f>
        <v/>
      </c>
      <c r="BA164" t="str">
        <f>""</f>
        <v/>
      </c>
    </row>
    <row r="165" spans="2:53" x14ac:dyDescent="0.2">
      <c r="B165" t="str">
        <f>"Number of adults who left household 1998-2007"</f>
        <v>Number of adults who left household 1998-2007</v>
      </c>
      <c r="C165" t="str">
        <f>""</f>
        <v/>
      </c>
      <c r="D165" t="str">
        <f>""</f>
        <v/>
      </c>
      <c r="E165" t="str">
        <f>""</f>
        <v/>
      </c>
      <c r="F165" t="str">
        <f>""</f>
        <v/>
      </c>
      <c r="G165" t="str">
        <f>""</f>
        <v/>
      </c>
      <c r="H165" t="str">
        <f>""</f>
        <v/>
      </c>
      <c r="I165" t="str">
        <f>""</f>
        <v/>
      </c>
      <c r="J165" t="str">
        <f>""</f>
        <v/>
      </c>
      <c r="K165" t="str">
        <f>""</f>
        <v/>
      </c>
      <c r="L165" t="str">
        <f>""</f>
        <v/>
      </c>
      <c r="M165" t="str">
        <f>""</f>
        <v/>
      </c>
      <c r="N165" t="str">
        <f>""</f>
        <v/>
      </c>
      <c r="O165" t="str">
        <f>""</f>
        <v/>
      </c>
      <c r="P165" t="str">
        <f>""</f>
        <v/>
      </c>
      <c r="Q165" t="str">
        <f>""</f>
        <v/>
      </c>
      <c r="R165" t="str">
        <f>""</f>
        <v/>
      </c>
      <c r="S165" t="str">
        <f>""</f>
        <v/>
      </c>
      <c r="T165" t="str">
        <f>""</f>
        <v/>
      </c>
      <c r="U165" t="str">
        <f>""</f>
        <v/>
      </c>
      <c r="V165" t="str">
        <f>""</f>
        <v/>
      </c>
      <c r="W165" t="str">
        <f>""</f>
        <v/>
      </c>
      <c r="X165" t="str">
        <f>""</f>
        <v/>
      </c>
      <c r="Y165" t="str">
        <f>""</f>
        <v/>
      </c>
      <c r="Z165" t="str">
        <f>""</f>
        <v/>
      </c>
      <c r="AA165" t="str">
        <f>""</f>
        <v/>
      </c>
      <c r="AB165" t="str">
        <f>""</f>
        <v/>
      </c>
      <c r="AC165" t="str">
        <f>""</f>
        <v/>
      </c>
      <c r="AD165" t="str">
        <f>""</f>
        <v/>
      </c>
      <c r="AE165" t="str">
        <f>""</f>
        <v/>
      </c>
      <c r="AF165" t="str">
        <f>""</f>
        <v/>
      </c>
      <c r="AG165" t="str">
        <f>""</f>
        <v/>
      </c>
      <c r="AH165" t="str">
        <f>""</f>
        <v/>
      </c>
      <c r="AI165" t="str">
        <f>""</f>
        <v/>
      </c>
      <c r="AJ165" t="str">
        <f>""</f>
        <v/>
      </c>
      <c r="AK165" t="str">
        <f>"-0.014"</f>
        <v>-0.014</v>
      </c>
      <c r="AL165" t="str">
        <f>""</f>
        <v/>
      </c>
      <c r="AM165" t="str">
        <f>""</f>
        <v/>
      </c>
      <c r="AN165" t="str">
        <f>""</f>
        <v/>
      </c>
      <c r="AO165" t="str">
        <f>""</f>
        <v/>
      </c>
      <c r="AP165" t="str">
        <f>""</f>
        <v/>
      </c>
      <c r="AQ165" t="str">
        <f>""</f>
        <v/>
      </c>
      <c r="AR165" t="str">
        <f>""</f>
        <v/>
      </c>
      <c r="AS165" t="str">
        <f>""</f>
        <v/>
      </c>
      <c r="AT165" t="str">
        <f>""</f>
        <v/>
      </c>
      <c r="AU165" t="str">
        <f>""</f>
        <v/>
      </c>
      <c r="AV165" t="str">
        <f>""</f>
        <v/>
      </c>
      <c r="AW165" t="str">
        <f>""</f>
        <v/>
      </c>
      <c r="AX165" t="str">
        <f>""</f>
        <v/>
      </c>
      <c r="AY165" t="str">
        <f>""</f>
        <v/>
      </c>
      <c r="AZ165" t="str">
        <f>""</f>
        <v/>
      </c>
      <c r="BA165" t="str">
        <f>""</f>
        <v/>
      </c>
    </row>
    <row r="166" spans="2:53" x14ac:dyDescent="0.2">
      <c r="B166" t="str">
        <f>""</f>
        <v/>
      </c>
      <c r="C166" t="str">
        <f>""</f>
        <v/>
      </c>
      <c r="D166" t="str">
        <f>""</f>
        <v/>
      </c>
      <c r="E166" t="str">
        <f>""</f>
        <v/>
      </c>
      <c r="F166" t="str">
        <f>""</f>
        <v/>
      </c>
      <c r="G166" t="str">
        <f>""</f>
        <v/>
      </c>
      <c r="H166" t="str">
        <f>""</f>
        <v/>
      </c>
      <c r="I166" t="str">
        <f>""</f>
        <v/>
      </c>
      <c r="J166" t="str">
        <f>""</f>
        <v/>
      </c>
      <c r="K166" t="str">
        <f>""</f>
        <v/>
      </c>
      <c r="L166" t="str">
        <f>""</f>
        <v/>
      </c>
      <c r="M166" t="str">
        <f>""</f>
        <v/>
      </c>
      <c r="N166" t="str">
        <f>""</f>
        <v/>
      </c>
      <c r="O166" t="str">
        <f>""</f>
        <v/>
      </c>
      <c r="P166" t="str">
        <f>""</f>
        <v/>
      </c>
      <c r="Q166" t="str">
        <f>""</f>
        <v/>
      </c>
      <c r="R166" t="str">
        <f>""</f>
        <v/>
      </c>
      <c r="S166" t="str">
        <f>""</f>
        <v/>
      </c>
      <c r="T166" t="str">
        <f>""</f>
        <v/>
      </c>
      <c r="U166" t="str">
        <f>""</f>
        <v/>
      </c>
      <c r="V166" t="str">
        <f>""</f>
        <v/>
      </c>
      <c r="W166" t="str">
        <f>""</f>
        <v/>
      </c>
      <c r="X166" t="str">
        <f>""</f>
        <v/>
      </c>
      <c r="Y166" t="str">
        <f>""</f>
        <v/>
      </c>
      <c r="Z166" t="str">
        <f>""</f>
        <v/>
      </c>
      <c r="AA166" t="str">
        <f>""</f>
        <v/>
      </c>
      <c r="AB166" t="str">
        <f>""</f>
        <v/>
      </c>
      <c r="AC166" t="str">
        <f>""</f>
        <v/>
      </c>
      <c r="AD166" t="str">
        <f>""</f>
        <v/>
      </c>
      <c r="AE166" t="str">
        <f>""</f>
        <v/>
      </c>
      <c r="AF166" t="str">
        <f>""</f>
        <v/>
      </c>
      <c r="AG166" t="str">
        <f>""</f>
        <v/>
      </c>
      <c r="AH166" t="str">
        <f>""</f>
        <v/>
      </c>
      <c r="AI166" t="str">
        <f>""</f>
        <v/>
      </c>
      <c r="AJ166" t="str">
        <f>""</f>
        <v/>
      </c>
      <c r="AK166" t="str">
        <f>"[0.056]"</f>
        <v>[0.056]</v>
      </c>
      <c r="AL166" t="str">
        <f>""</f>
        <v/>
      </c>
      <c r="AM166" t="str">
        <f>""</f>
        <v/>
      </c>
      <c r="AN166" t="str">
        <f>""</f>
        <v/>
      </c>
      <c r="AO166" t="str">
        <f>""</f>
        <v/>
      </c>
      <c r="AP166" t="str">
        <f>""</f>
        <v/>
      </c>
      <c r="AQ166" t="str">
        <f>""</f>
        <v/>
      </c>
      <c r="AR166" t="str">
        <f>""</f>
        <v/>
      </c>
      <c r="AS166" t="str">
        <f>""</f>
        <v/>
      </c>
      <c r="AT166" t="str">
        <f>""</f>
        <v/>
      </c>
      <c r="AU166" t="str">
        <f>""</f>
        <v/>
      </c>
      <c r="AV166" t="str">
        <f>""</f>
        <v/>
      </c>
      <c r="AW166" t="str">
        <f>""</f>
        <v/>
      </c>
      <c r="AX166" t="str">
        <f>""</f>
        <v/>
      </c>
      <c r="AY166" t="str">
        <f>""</f>
        <v/>
      </c>
      <c r="AZ166" t="str">
        <f>""</f>
        <v/>
      </c>
      <c r="BA166" t="str">
        <f>""</f>
        <v/>
      </c>
    </row>
    <row r="167" spans="2:53" x14ac:dyDescent="0.2">
      <c r="B167" t="str">
        <f>"Interaction"</f>
        <v>Interaction</v>
      </c>
      <c r="C167" t="str">
        <f>""</f>
        <v/>
      </c>
      <c r="D167" t="str">
        <f>""</f>
        <v/>
      </c>
      <c r="E167" t="str">
        <f>""</f>
        <v/>
      </c>
      <c r="F167" t="str">
        <f>""</f>
        <v/>
      </c>
      <c r="G167" t="str">
        <f>""</f>
        <v/>
      </c>
      <c r="H167" t="str">
        <f>""</f>
        <v/>
      </c>
      <c r="I167" t="str">
        <f>""</f>
        <v/>
      </c>
      <c r="J167" t="str">
        <f>""</f>
        <v/>
      </c>
      <c r="K167" t="str">
        <f>""</f>
        <v/>
      </c>
      <c r="L167" t="str">
        <f>""</f>
        <v/>
      </c>
      <c r="M167" t="str">
        <f>""</f>
        <v/>
      </c>
      <c r="N167" t="str">
        <f>""</f>
        <v/>
      </c>
      <c r="O167" t="str">
        <f>""</f>
        <v/>
      </c>
      <c r="P167" t="str">
        <f>""</f>
        <v/>
      </c>
      <c r="Q167" t="str">
        <f>""</f>
        <v/>
      </c>
      <c r="R167" t="str">
        <f>""</f>
        <v/>
      </c>
      <c r="S167" t="str">
        <f>""</f>
        <v/>
      </c>
      <c r="T167" t="str">
        <f>""</f>
        <v/>
      </c>
      <c r="U167" t="str">
        <f>""</f>
        <v/>
      </c>
      <c r="V167" t="str">
        <f>""</f>
        <v/>
      </c>
      <c r="W167" t="str">
        <f>""</f>
        <v/>
      </c>
      <c r="X167" t="str">
        <f>""</f>
        <v/>
      </c>
      <c r="Y167" t="str">
        <f>""</f>
        <v/>
      </c>
      <c r="Z167" t="str">
        <f>""</f>
        <v/>
      </c>
      <c r="AA167" t="str">
        <f>""</f>
        <v/>
      </c>
      <c r="AB167" t="str">
        <f>""</f>
        <v/>
      </c>
      <c r="AC167" t="str">
        <f>""</f>
        <v/>
      </c>
      <c r="AD167" t="str">
        <f>""</f>
        <v/>
      </c>
      <c r="AE167" t="str">
        <f>""</f>
        <v/>
      </c>
      <c r="AF167" t="str">
        <f>""</f>
        <v/>
      </c>
      <c r="AG167" t="str">
        <f>""</f>
        <v/>
      </c>
      <c r="AH167" t="str">
        <f>""</f>
        <v/>
      </c>
      <c r="AI167" t="str">
        <f>""</f>
        <v/>
      </c>
      <c r="AJ167" t="str">
        <f>""</f>
        <v/>
      </c>
      <c r="AK167" t="str">
        <f>"-0.072"</f>
        <v>-0.072</v>
      </c>
      <c r="AL167" t="str">
        <f>""</f>
        <v/>
      </c>
      <c r="AM167" t="str">
        <f>""</f>
        <v/>
      </c>
      <c r="AN167" t="str">
        <f>""</f>
        <v/>
      </c>
      <c r="AO167" t="str">
        <f>""</f>
        <v/>
      </c>
      <c r="AP167" t="str">
        <f>""</f>
        <v/>
      </c>
      <c r="AQ167" t="str">
        <f>""</f>
        <v/>
      </c>
      <c r="AR167" t="str">
        <f>""</f>
        <v/>
      </c>
      <c r="AS167" t="str">
        <f>""</f>
        <v/>
      </c>
      <c r="AT167" t="str">
        <f>""</f>
        <v/>
      </c>
      <c r="AU167" t="str">
        <f>""</f>
        <v/>
      </c>
      <c r="AV167" t="str">
        <f>""</f>
        <v/>
      </c>
      <c r="AW167" t="str">
        <f>""</f>
        <v/>
      </c>
      <c r="AX167" t="str">
        <f>""</f>
        <v/>
      </c>
      <c r="AY167" t="str">
        <f>""</f>
        <v/>
      </c>
      <c r="AZ167" t="str">
        <f>""</f>
        <v/>
      </c>
      <c r="BA167" t="str">
        <f>""</f>
        <v/>
      </c>
    </row>
    <row r="168" spans="2:53" x14ac:dyDescent="0.2">
      <c r="B168" t="str">
        <f>""</f>
        <v/>
      </c>
      <c r="C168" t="str">
        <f>""</f>
        <v/>
      </c>
      <c r="D168" t="str">
        <f>""</f>
        <v/>
      </c>
      <c r="E168" t="str">
        <f>""</f>
        <v/>
      </c>
      <c r="F168" t="str">
        <f>""</f>
        <v/>
      </c>
      <c r="G168" t="str">
        <f>""</f>
        <v/>
      </c>
      <c r="H168" t="str">
        <f>""</f>
        <v/>
      </c>
      <c r="I168" t="str">
        <f>""</f>
        <v/>
      </c>
      <c r="J168" t="str">
        <f>""</f>
        <v/>
      </c>
      <c r="K168" t="str">
        <f>""</f>
        <v/>
      </c>
      <c r="L168" t="str">
        <f>""</f>
        <v/>
      </c>
      <c r="M168" t="str">
        <f>""</f>
        <v/>
      </c>
      <c r="N168" t="str">
        <f>""</f>
        <v/>
      </c>
      <c r="O168" t="str">
        <f>""</f>
        <v/>
      </c>
      <c r="P168" t="str">
        <f>""</f>
        <v/>
      </c>
      <c r="Q168" t="str">
        <f>""</f>
        <v/>
      </c>
      <c r="R168" t="str">
        <f>""</f>
        <v/>
      </c>
      <c r="S168" t="str">
        <f>""</f>
        <v/>
      </c>
      <c r="T168" t="str">
        <f>""</f>
        <v/>
      </c>
      <c r="U168" t="str">
        <f>""</f>
        <v/>
      </c>
      <c r="V168" t="str">
        <f>""</f>
        <v/>
      </c>
      <c r="W168" t="str">
        <f>""</f>
        <v/>
      </c>
      <c r="X168" t="str">
        <f>""</f>
        <v/>
      </c>
      <c r="Y168" t="str">
        <f>""</f>
        <v/>
      </c>
      <c r="Z168" t="str">
        <f>""</f>
        <v/>
      </c>
      <c r="AA168" t="str">
        <f>""</f>
        <v/>
      </c>
      <c r="AB168" t="str">
        <f>""</f>
        <v/>
      </c>
      <c r="AC168" t="str">
        <f>""</f>
        <v/>
      </c>
      <c r="AD168" t="str">
        <f>""</f>
        <v/>
      </c>
      <c r="AE168" t="str">
        <f>""</f>
        <v/>
      </c>
      <c r="AF168" t="str">
        <f>""</f>
        <v/>
      </c>
      <c r="AG168" t="str">
        <f>""</f>
        <v/>
      </c>
      <c r="AH168" t="str">
        <f>""</f>
        <v/>
      </c>
      <c r="AI168" t="str">
        <f>""</f>
        <v/>
      </c>
      <c r="AJ168" t="str">
        <f>""</f>
        <v/>
      </c>
      <c r="AK168" t="str">
        <f>"[0.058]"</f>
        <v>[0.058]</v>
      </c>
      <c r="AL168" t="str">
        <f>""</f>
        <v/>
      </c>
      <c r="AM168" t="str">
        <f>""</f>
        <v/>
      </c>
      <c r="AN168" t="str">
        <f>""</f>
        <v/>
      </c>
      <c r="AO168" t="str">
        <f>""</f>
        <v/>
      </c>
      <c r="AP168" t="str">
        <f>""</f>
        <v/>
      </c>
      <c r="AQ168" t="str">
        <f>""</f>
        <v/>
      </c>
      <c r="AR168" t="str">
        <f>""</f>
        <v/>
      </c>
      <c r="AS168" t="str">
        <f>""</f>
        <v/>
      </c>
      <c r="AT168" t="str">
        <f>""</f>
        <v/>
      </c>
      <c r="AU168" t="str">
        <f>""</f>
        <v/>
      </c>
      <c r="AV168" t="str">
        <f>""</f>
        <v/>
      </c>
      <c r="AW168" t="str">
        <f>""</f>
        <v/>
      </c>
      <c r="AX168" t="str">
        <f>""</f>
        <v/>
      </c>
      <c r="AY168" t="str">
        <f>""</f>
        <v/>
      </c>
      <c r="AZ168" t="str">
        <f>""</f>
        <v/>
      </c>
      <c r="BA168" t="str">
        <f>""</f>
        <v/>
      </c>
    </row>
    <row r="169" spans="2:53" x14ac:dyDescent="0.2">
      <c r="B169" t="str">
        <f>"Share of adults  who left household 1998-2007"</f>
        <v>Share of adults  who left household 1998-2007</v>
      </c>
      <c r="C169" t="str">
        <f>""</f>
        <v/>
      </c>
      <c r="D169" t="str">
        <f>""</f>
        <v/>
      </c>
      <c r="E169" t="str">
        <f>""</f>
        <v/>
      </c>
      <c r="F169" t="str">
        <f>""</f>
        <v/>
      </c>
      <c r="G169" t="str">
        <f>""</f>
        <v/>
      </c>
      <c r="H169" t="str">
        <f>""</f>
        <v/>
      </c>
      <c r="I169" t="str">
        <f>""</f>
        <v/>
      </c>
      <c r="J169" t="str">
        <f>""</f>
        <v/>
      </c>
      <c r="K169" t="str">
        <f>""</f>
        <v/>
      </c>
      <c r="L169" t="str">
        <f>""</f>
        <v/>
      </c>
      <c r="M169" t="str">
        <f>""</f>
        <v/>
      </c>
      <c r="N169" t="str">
        <f>""</f>
        <v/>
      </c>
      <c r="O169" t="str">
        <f>""</f>
        <v/>
      </c>
      <c r="P169" t="str">
        <f>""</f>
        <v/>
      </c>
      <c r="Q169" t="str">
        <f>""</f>
        <v/>
      </c>
      <c r="R169" t="str">
        <f>""</f>
        <v/>
      </c>
      <c r="S169" t="str">
        <f>""</f>
        <v/>
      </c>
      <c r="T169" t="str">
        <f>""</f>
        <v/>
      </c>
      <c r="U169" t="str">
        <f>""</f>
        <v/>
      </c>
      <c r="V169" t="str">
        <f>""</f>
        <v/>
      </c>
      <c r="W169" t="str">
        <f>""</f>
        <v/>
      </c>
      <c r="X169" t="str">
        <f>""</f>
        <v/>
      </c>
      <c r="Y169" t="str">
        <f>""</f>
        <v/>
      </c>
      <c r="Z169" t="str">
        <f>""</f>
        <v/>
      </c>
      <c r="AA169" t="str">
        <f>""</f>
        <v/>
      </c>
      <c r="AB169" t="str">
        <f>""</f>
        <v/>
      </c>
      <c r="AC169" t="str">
        <f>""</f>
        <v/>
      </c>
      <c r="AD169" t="str">
        <f>""</f>
        <v/>
      </c>
      <c r="AE169" t="str">
        <f>""</f>
        <v/>
      </c>
      <c r="AF169" t="str">
        <f>""</f>
        <v/>
      </c>
      <c r="AG169" t="str">
        <f>""</f>
        <v/>
      </c>
      <c r="AH169" t="str">
        <f>""</f>
        <v/>
      </c>
      <c r="AI169" t="str">
        <f>""</f>
        <v/>
      </c>
      <c r="AJ169" t="str">
        <f>""</f>
        <v/>
      </c>
      <c r="AK169" t="str">
        <f>""</f>
        <v/>
      </c>
      <c r="AL169" t="str">
        <f>"-0.046"</f>
        <v>-0.046</v>
      </c>
      <c r="AM169" t="str">
        <f>""</f>
        <v/>
      </c>
      <c r="AN169" t="str">
        <f>""</f>
        <v/>
      </c>
      <c r="AO169" t="str">
        <f>""</f>
        <v/>
      </c>
      <c r="AP169" t="str">
        <f>""</f>
        <v/>
      </c>
      <c r="AQ169" t="str">
        <f>""</f>
        <v/>
      </c>
      <c r="AR169" t="str">
        <f>""</f>
        <v/>
      </c>
      <c r="AS169" t="str">
        <f>""</f>
        <v/>
      </c>
      <c r="AT169" t="str">
        <f>""</f>
        <v/>
      </c>
      <c r="AU169" t="str">
        <f>""</f>
        <v/>
      </c>
      <c r="AV169" t="str">
        <f>""</f>
        <v/>
      </c>
      <c r="AW169" t="str">
        <f>""</f>
        <v/>
      </c>
      <c r="AX169" t="str">
        <f>""</f>
        <v/>
      </c>
      <c r="AY169" t="str">
        <f>""</f>
        <v/>
      </c>
      <c r="AZ169" t="str">
        <f>""</f>
        <v/>
      </c>
      <c r="BA169" t="str">
        <f>""</f>
        <v/>
      </c>
    </row>
    <row r="170" spans="2:53" x14ac:dyDescent="0.2">
      <c r="B170" t="str">
        <f>""</f>
        <v/>
      </c>
      <c r="C170" t="str">
        <f>""</f>
        <v/>
      </c>
      <c r="D170" t="str">
        <f>""</f>
        <v/>
      </c>
      <c r="E170" t="str">
        <f>""</f>
        <v/>
      </c>
      <c r="F170" t="str">
        <f>""</f>
        <v/>
      </c>
      <c r="G170" t="str">
        <f>""</f>
        <v/>
      </c>
      <c r="H170" t="str">
        <f>""</f>
        <v/>
      </c>
      <c r="I170" t="str">
        <f>""</f>
        <v/>
      </c>
      <c r="J170" t="str">
        <f>""</f>
        <v/>
      </c>
      <c r="K170" t="str">
        <f>""</f>
        <v/>
      </c>
      <c r="L170" t="str">
        <f>""</f>
        <v/>
      </c>
      <c r="M170" t="str">
        <f>""</f>
        <v/>
      </c>
      <c r="N170" t="str">
        <f>""</f>
        <v/>
      </c>
      <c r="O170" t="str">
        <f>""</f>
        <v/>
      </c>
      <c r="P170" t="str">
        <f>""</f>
        <v/>
      </c>
      <c r="Q170" t="str">
        <f>""</f>
        <v/>
      </c>
      <c r="R170" t="str">
        <f>""</f>
        <v/>
      </c>
      <c r="S170" t="str">
        <f>""</f>
        <v/>
      </c>
      <c r="T170" t="str">
        <f>""</f>
        <v/>
      </c>
      <c r="U170" t="str">
        <f>""</f>
        <v/>
      </c>
      <c r="V170" t="str">
        <f>""</f>
        <v/>
      </c>
      <c r="W170" t="str">
        <f>""</f>
        <v/>
      </c>
      <c r="X170" t="str">
        <f>""</f>
        <v/>
      </c>
      <c r="Y170" t="str">
        <f>""</f>
        <v/>
      </c>
      <c r="Z170" t="str">
        <f>""</f>
        <v/>
      </c>
      <c r="AA170" t="str">
        <f>""</f>
        <v/>
      </c>
      <c r="AB170" t="str">
        <f>""</f>
        <v/>
      </c>
      <c r="AC170" t="str">
        <f>""</f>
        <v/>
      </c>
      <c r="AD170" t="str">
        <f>""</f>
        <v/>
      </c>
      <c r="AE170" t="str">
        <f>""</f>
        <v/>
      </c>
      <c r="AF170" t="str">
        <f>""</f>
        <v/>
      </c>
      <c r="AG170" t="str">
        <f>""</f>
        <v/>
      </c>
      <c r="AH170" t="str">
        <f>""</f>
        <v/>
      </c>
      <c r="AI170" t="str">
        <f>""</f>
        <v/>
      </c>
      <c r="AJ170" t="str">
        <f>""</f>
        <v/>
      </c>
      <c r="AK170" t="str">
        <f>""</f>
        <v/>
      </c>
      <c r="AL170" t="str">
        <f>"[0.164]"</f>
        <v>[0.164]</v>
      </c>
      <c r="AM170" t="str">
        <f>""</f>
        <v/>
      </c>
      <c r="AN170" t="str">
        <f>""</f>
        <v/>
      </c>
      <c r="AO170" t="str">
        <f>""</f>
        <v/>
      </c>
      <c r="AP170" t="str">
        <f>""</f>
        <v/>
      </c>
      <c r="AQ170" t="str">
        <f>""</f>
        <v/>
      </c>
      <c r="AR170" t="str">
        <f>""</f>
        <v/>
      </c>
      <c r="AS170" t="str">
        <f>""</f>
        <v/>
      </c>
      <c r="AT170" t="str">
        <f>""</f>
        <v/>
      </c>
      <c r="AU170" t="str">
        <f>""</f>
        <v/>
      </c>
      <c r="AV170" t="str">
        <f>""</f>
        <v/>
      </c>
      <c r="AW170" t="str">
        <f>""</f>
        <v/>
      </c>
      <c r="AX170" t="str">
        <f>""</f>
        <v/>
      </c>
      <c r="AY170" t="str">
        <f>""</f>
        <v/>
      </c>
      <c r="AZ170" t="str">
        <f>""</f>
        <v/>
      </c>
      <c r="BA170" t="str">
        <f>""</f>
        <v/>
      </c>
    </row>
    <row r="171" spans="2:53" x14ac:dyDescent="0.2">
      <c r="B171" t="str">
        <f>"Interaction"</f>
        <v>Interaction</v>
      </c>
      <c r="C171" t="str">
        <f>""</f>
        <v/>
      </c>
      <c r="D171" t="str">
        <f>""</f>
        <v/>
      </c>
      <c r="E171" t="str">
        <f>""</f>
        <v/>
      </c>
      <c r="F171" t="str">
        <f>""</f>
        <v/>
      </c>
      <c r="G171" t="str">
        <f>""</f>
        <v/>
      </c>
      <c r="H171" t="str">
        <f>""</f>
        <v/>
      </c>
      <c r="I171" t="str">
        <f>""</f>
        <v/>
      </c>
      <c r="J171" t="str">
        <f>""</f>
        <v/>
      </c>
      <c r="K171" t="str">
        <f>""</f>
        <v/>
      </c>
      <c r="L171" t="str">
        <f>""</f>
        <v/>
      </c>
      <c r="M171" t="str">
        <f>""</f>
        <v/>
      </c>
      <c r="N171" t="str">
        <f>""</f>
        <v/>
      </c>
      <c r="O171" t="str">
        <f>""</f>
        <v/>
      </c>
      <c r="P171" t="str">
        <f>""</f>
        <v/>
      </c>
      <c r="Q171" t="str">
        <f>""</f>
        <v/>
      </c>
      <c r="R171" t="str">
        <f>""</f>
        <v/>
      </c>
      <c r="S171" t="str">
        <f>""</f>
        <v/>
      </c>
      <c r="T171" t="str">
        <f>""</f>
        <v/>
      </c>
      <c r="U171" t="str">
        <f>""</f>
        <v/>
      </c>
      <c r="V171" t="str">
        <f>""</f>
        <v/>
      </c>
      <c r="W171" t="str">
        <f>""</f>
        <v/>
      </c>
      <c r="X171" t="str">
        <f>""</f>
        <v/>
      </c>
      <c r="Y171" t="str">
        <f>""</f>
        <v/>
      </c>
      <c r="Z171" t="str">
        <f>""</f>
        <v/>
      </c>
      <c r="AA171" t="str">
        <f>""</f>
        <v/>
      </c>
      <c r="AB171" t="str">
        <f>""</f>
        <v/>
      </c>
      <c r="AC171" t="str">
        <f>""</f>
        <v/>
      </c>
      <c r="AD171" t="str">
        <f>""</f>
        <v/>
      </c>
      <c r="AE171" t="str">
        <f>""</f>
        <v/>
      </c>
      <c r="AF171" t="str">
        <f>""</f>
        <v/>
      </c>
      <c r="AG171" t="str">
        <f>""</f>
        <v/>
      </c>
      <c r="AH171" t="str">
        <f>""</f>
        <v/>
      </c>
      <c r="AI171" t="str">
        <f>""</f>
        <v/>
      </c>
      <c r="AJ171" t="str">
        <f>""</f>
        <v/>
      </c>
      <c r="AK171" t="str">
        <f>""</f>
        <v/>
      </c>
      <c r="AL171" t="str">
        <f>"-0.101"</f>
        <v>-0.101</v>
      </c>
      <c r="AM171" t="str">
        <f>""</f>
        <v/>
      </c>
      <c r="AN171" t="str">
        <f>""</f>
        <v/>
      </c>
      <c r="AO171" t="str">
        <f>""</f>
        <v/>
      </c>
      <c r="AP171" t="str">
        <f>""</f>
        <v/>
      </c>
      <c r="AQ171" t="str">
        <f>""</f>
        <v/>
      </c>
      <c r="AR171" t="str">
        <f>""</f>
        <v/>
      </c>
      <c r="AS171" t="str">
        <f>""</f>
        <v/>
      </c>
      <c r="AT171" t="str">
        <f>""</f>
        <v/>
      </c>
      <c r="AU171" t="str">
        <f>""</f>
        <v/>
      </c>
      <c r="AV171" t="str">
        <f>""</f>
        <v/>
      </c>
      <c r="AW171" t="str">
        <f>""</f>
        <v/>
      </c>
      <c r="AX171" t="str">
        <f>""</f>
        <v/>
      </c>
      <c r="AY171" t="str">
        <f>""</f>
        <v/>
      </c>
      <c r="AZ171" t="str">
        <f>""</f>
        <v/>
      </c>
      <c r="BA171" t="str">
        <f>""</f>
        <v/>
      </c>
    </row>
    <row r="172" spans="2:53" x14ac:dyDescent="0.2">
      <c r="B172" t="str">
        <f>""</f>
        <v/>
      </c>
      <c r="C172" t="str">
        <f>""</f>
        <v/>
      </c>
      <c r="D172" t="str">
        <f>""</f>
        <v/>
      </c>
      <c r="E172" t="str">
        <f>""</f>
        <v/>
      </c>
      <c r="F172" t="str">
        <f>""</f>
        <v/>
      </c>
      <c r="G172" t="str">
        <f>""</f>
        <v/>
      </c>
      <c r="H172" t="str">
        <f>""</f>
        <v/>
      </c>
      <c r="I172" t="str">
        <f>""</f>
        <v/>
      </c>
      <c r="J172" t="str">
        <f>""</f>
        <v/>
      </c>
      <c r="K172" t="str">
        <f>""</f>
        <v/>
      </c>
      <c r="L172" t="str">
        <f>""</f>
        <v/>
      </c>
      <c r="M172" t="str">
        <f>""</f>
        <v/>
      </c>
      <c r="N172" t="str">
        <f>""</f>
        <v/>
      </c>
      <c r="O172" t="str">
        <f>""</f>
        <v/>
      </c>
      <c r="P172" t="str">
        <f>""</f>
        <v/>
      </c>
      <c r="Q172" t="str">
        <f>""</f>
        <v/>
      </c>
      <c r="R172" t="str">
        <f>""</f>
        <v/>
      </c>
      <c r="S172" t="str">
        <f>""</f>
        <v/>
      </c>
      <c r="T172" t="str">
        <f>""</f>
        <v/>
      </c>
      <c r="U172" t="str">
        <f>""</f>
        <v/>
      </c>
      <c r="V172" t="str">
        <f>""</f>
        <v/>
      </c>
      <c r="W172" t="str">
        <f>""</f>
        <v/>
      </c>
      <c r="X172" t="str">
        <f>""</f>
        <v/>
      </c>
      <c r="Y172" t="str">
        <f>""</f>
        <v/>
      </c>
      <c r="Z172" t="str">
        <f>""</f>
        <v/>
      </c>
      <c r="AA172" t="str">
        <f>""</f>
        <v/>
      </c>
      <c r="AB172" t="str">
        <f>""</f>
        <v/>
      </c>
      <c r="AC172" t="str">
        <f>""</f>
        <v/>
      </c>
      <c r="AD172" t="str">
        <f>""</f>
        <v/>
      </c>
      <c r="AE172" t="str">
        <f>""</f>
        <v/>
      </c>
      <c r="AF172" t="str">
        <f>""</f>
        <v/>
      </c>
      <c r="AG172" t="str">
        <f>""</f>
        <v/>
      </c>
      <c r="AH172" t="str">
        <f>""</f>
        <v/>
      </c>
      <c r="AI172" t="str">
        <f>""</f>
        <v/>
      </c>
      <c r="AJ172" t="str">
        <f>""</f>
        <v/>
      </c>
      <c r="AK172" t="str">
        <f>""</f>
        <v/>
      </c>
      <c r="AL172" t="str">
        <f>"[0.139]"</f>
        <v>[0.139]</v>
      </c>
      <c r="AM172" t="str">
        <f>""</f>
        <v/>
      </c>
      <c r="AN172" t="str">
        <f>""</f>
        <v/>
      </c>
      <c r="AO172" t="str">
        <f>""</f>
        <v/>
      </c>
      <c r="AP172" t="str">
        <f>""</f>
        <v/>
      </c>
      <c r="AQ172" t="str">
        <f>""</f>
        <v/>
      </c>
      <c r="AR172" t="str">
        <f>""</f>
        <v/>
      </c>
      <c r="AS172" t="str">
        <f>""</f>
        <v/>
      </c>
      <c r="AT172" t="str">
        <f>""</f>
        <v/>
      </c>
      <c r="AU172" t="str">
        <f>""</f>
        <v/>
      </c>
      <c r="AV172" t="str">
        <f>""</f>
        <v/>
      </c>
      <c r="AW172" t="str">
        <f>""</f>
        <v/>
      </c>
      <c r="AX172" t="str">
        <f>""</f>
        <v/>
      </c>
      <c r="AY172" t="str">
        <f>""</f>
        <v/>
      </c>
      <c r="AZ172" t="str">
        <f>""</f>
        <v/>
      </c>
      <c r="BA172" t="str">
        <f>""</f>
        <v/>
      </c>
    </row>
    <row r="173" spans="2:53" x14ac:dyDescent="0.2">
      <c r="B173" t="str">
        <f>"Number of years that household had a theft of money"</f>
        <v>Number of years that household had a theft of money</v>
      </c>
      <c r="C173" t="str">
        <f>""</f>
        <v/>
      </c>
      <c r="D173" t="str">
        <f>""</f>
        <v/>
      </c>
      <c r="E173" t="str">
        <f>""</f>
        <v/>
      </c>
      <c r="F173" t="str">
        <f>""</f>
        <v/>
      </c>
      <c r="G173" t="str">
        <f>""</f>
        <v/>
      </c>
      <c r="H173" t="str">
        <f>""</f>
        <v/>
      </c>
      <c r="I173" t="str">
        <f>""</f>
        <v/>
      </c>
      <c r="J173" t="str">
        <f>""</f>
        <v/>
      </c>
      <c r="K173" t="str">
        <f>""</f>
        <v/>
      </c>
      <c r="L173" t="str">
        <f>""</f>
        <v/>
      </c>
      <c r="M173" t="str">
        <f>""</f>
        <v/>
      </c>
      <c r="N173" t="str">
        <f>""</f>
        <v/>
      </c>
      <c r="O173" t="str">
        <f>""</f>
        <v/>
      </c>
      <c r="P173" t="str">
        <f>""</f>
        <v/>
      </c>
      <c r="Q173" t="str">
        <f>""</f>
        <v/>
      </c>
      <c r="R173" t="str">
        <f>""</f>
        <v/>
      </c>
      <c r="S173" t="str">
        <f>""</f>
        <v/>
      </c>
      <c r="T173" t="str">
        <f>""</f>
        <v/>
      </c>
      <c r="U173" t="str">
        <f>""</f>
        <v/>
      </c>
      <c r="V173" t="str">
        <f>""</f>
        <v/>
      </c>
      <c r="W173" t="str">
        <f>""</f>
        <v/>
      </c>
      <c r="X173" t="str">
        <f>""</f>
        <v/>
      </c>
      <c r="Y173" t="str">
        <f>""</f>
        <v/>
      </c>
      <c r="Z173" t="str">
        <f>""</f>
        <v/>
      </c>
      <c r="AA173" t="str">
        <f>""</f>
        <v/>
      </c>
      <c r="AB173" t="str">
        <f>""</f>
        <v/>
      </c>
      <c r="AC173" t="str">
        <f>""</f>
        <v/>
      </c>
      <c r="AD173" t="str">
        <f>""</f>
        <v/>
      </c>
      <c r="AE173" t="str">
        <f>""</f>
        <v/>
      </c>
      <c r="AF173" t="str">
        <f>""</f>
        <v/>
      </c>
      <c r="AG173" t="str">
        <f>""</f>
        <v/>
      </c>
      <c r="AH173" t="str">
        <f>""</f>
        <v/>
      </c>
      <c r="AI173" t="str">
        <f>""</f>
        <v/>
      </c>
      <c r="AJ173" t="str">
        <f>""</f>
        <v/>
      </c>
      <c r="AK173" t="str">
        <f>""</f>
        <v/>
      </c>
      <c r="AL173" t="str">
        <f>""</f>
        <v/>
      </c>
      <c r="AM173" t="str">
        <f>"-0.008"</f>
        <v>-0.008</v>
      </c>
      <c r="AN173" t="str">
        <f>"-0.016"</f>
        <v>-0.016</v>
      </c>
      <c r="AO173" t="str">
        <f>"-0.010"</f>
        <v>-0.010</v>
      </c>
      <c r="AP173" t="str">
        <f>""</f>
        <v/>
      </c>
      <c r="AQ173" t="str">
        <f>""</f>
        <v/>
      </c>
      <c r="AR173" t="str">
        <f>""</f>
        <v/>
      </c>
      <c r="AS173" t="str">
        <f>""</f>
        <v/>
      </c>
      <c r="AT173" t="str">
        <f>""</f>
        <v/>
      </c>
      <c r="AU173" t="str">
        <f>""</f>
        <v/>
      </c>
      <c r="AV173" t="str">
        <f>""</f>
        <v/>
      </c>
      <c r="AW173" t="str">
        <f>""</f>
        <v/>
      </c>
      <c r="AX173" t="str">
        <f>""</f>
        <v/>
      </c>
      <c r="AY173" t="str">
        <f>""</f>
        <v/>
      </c>
      <c r="AZ173" t="str">
        <f>""</f>
        <v/>
      </c>
      <c r="BA173" t="str">
        <f>""</f>
        <v/>
      </c>
    </row>
    <row r="174" spans="2:53" x14ac:dyDescent="0.2">
      <c r="B174" t="str">
        <f>""</f>
        <v/>
      </c>
      <c r="C174" t="str">
        <f>""</f>
        <v/>
      </c>
      <c r="D174" t="str">
        <f>""</f>
        <v/>
      </c>
      <c r="E174" t="str">
        <f>""</f>
        <v/>
      </c>
      <c r="F174" t="str">
        <f>""</f>
        <v/>
      </c>
      <c r="G174" t="str">
        <f>""</f>
        <v/>
      </c>
      <c r="H174" t="str">
        <f>""</f>
        <v/>
      </c>
      <c r="I174" t="str">
        <f>""</f>
        <v/>
      </c>
      <c r="J174" t="str">
        <f>""</f>
        <v/>
      </c>
      <c r="K174" t="str">
        <f>""</f>
        <v/>
      </c>
      <c r="L174" t="str">
        <f>""</f>
        <v/>
      </c>
      <c r="M174" t="str">
        <f>""</f>
        <v/>
      </c>
      <c r="N174" t="str">
        <f>""</f>
        <v/>
      </c>
      <c r="O174" t="str">
        <f>""</f>
        <v/>
      </c>
      <c r="P174" t="str">
        <f>""</f>
        <v/>
      </c>
      <c r="Q174" t="str">
        <f>""</f>
        <v/>
      </c>
      <c r="R174" t="str">
        <f>""</f>
        <v/>
      </c>
      <c r="S174" t="str">
        <f>""</f>
        <v/>
      </c>
      <c r="T174" t="str">
        <f>""</f>
        <v/>
      </c>
      <c r="U174" t="str">
        <f>""</f>
        <v/>
      </c>
      <c r="V174" t="str">
        <f>""</f>
        <v/>
      </c>
      <c r="W174" t="str">
        <f>""</f>
        <v/>
      </c>
      <c r="X174" t="str">
        <f>""</f>
        <v/>
      </c>
      <c r="Y174" t="str">
        <f>""</f>
        <v/>
      </c>
      <c r="Z174" t="str">
        <f>""</f>
        <v/>
      </c>
      <c r="AA174" t="str">
        <f>""</f>
        <v/>
      </c>
      <c r="AB174" t="str">
        <f>""</f>
        <v/>
      </c>
      <c r="AC174" t="str">
        <f>""</f>
        <v/>
      </c>
      <c r="AD174" t="str">
        <f>""</f>
        <v/>
      </c>
      <c r="AE174" t="str">
        <f>""</f>
        <v/>
      </c>
      <c r="AF174" t="str">
        <f>""</f>
        <v/>
      </c>
      <c r="AG174" t="str">
        <f>""</f>
        <v/>
      </c>
      <c r="AH174" t="str">
        <f>""</f>
        <v/>
      </c>
      <c r="AI174" t="str">
        <f>""</f>
        <v/>
      </c>
      <c r="AJ174" t="str">
        <f>""</f>
        <v/>
      </c>
      <c r="AK174" t="str">
        <f>""</f>
        <v/>
      </c>
      <c r="AL174" t="str">
        <f>""</f>
        <v/>
      </c>
      <c r="AM174" t="str">
        <f>"[0.033]"</f>
        <v>[0.033]</v>
      </c>
      <c r="AN174" t="str">
        <f>"[0.033]"</f>
        <v>[0.033]</v>
      </c>
      <c r="AO174" t="str">
        <f>"[0.033]"</f>
        <v>[0.033]</v>
      </c>
      <c r="AP174" t="str">
        <f>""</f>
        <v/>
      </c>
      <c r="AQ174" t="str">
        <f>""</f>
        <v/>
      </c>
      <c r="AR174" t="str">
        <f>""</f>
        <v/>
      </c>
      <c r="AS174" t="str">
        <f>""</f>
        <v/>
      </c>
      <c r="AT174" t="str">
        <f>""</f>
        <v/>
      </c>
      <c r="AU174" t="str">
        <f>""</f>
        <v/>
      </c>
      <c r="AV174" t="str">
        <f>""</f>
        <v/>
      </c>
      <c r="AW174" t="str">
        <f>""</f>
        <v/>
      </c>
      <c r="AX174" t="str">
        <f>""</f>
        <v/>
      </c>
      <c r="AY174" t="str">
        <f>""</f>
        <v/>
      </c>
      <c r="AZ174" t="str">
        <f>""</f>
        <v/>
      </c>
      <c r="BA174" t="str">
        <f>""</f>
        <v/>
      </c>
    </row>
    <row r="175" spans="2:53" x14ac:dyDescent="0.2">
      <c r="B175" t="str">
        <f>"At least 1 adult left the household in a given year (yes=1)"</f>
        <v>At least 1 adult left the household in a given year (yes=1)</v>
      </c>
      <c r="C175" t="str">
        <f>""</f>
        <v/>
      </c>
      <c r="D175" t="str">
        <f>""</f>
        <v/>
      </c>
      <c r="E175" t="str">
        <f>""</f>
        <v/>
      </c>
      <c r="F175" t="str">
        <f>""</f>
        <v/>
      </c>
      <c r="G175" t="str">
        <f>""</f>
        <v/>
      </c>
      <c r="H175" t="str">
        <f>""</f>
        <v/>
      </c>
      <c r="I175" t="str">
        <f>""</f>
        <v/>
      </c>
      <c r="J175" t="str">
        <f>""</f>
        <v/>
      </c>
      <c r="K175" t="str">
        <f>""</f>
        <v/>
      </c>
      <c r="L175" t="str">
        <f>""</f>
        <v/>
      </c>
      <c r="M175" t="str">
        <f>""</f>
        <v/>
      </c>
      <c r="N175" t="str">
        <f>""</f>
        <v/>
      </c>
      <c r="O175" t="str">
        <f>""</f>
        <v/>
      </c>
      <c r="P175" t="str">
        <f>""</f>
        <v/>
      </c>
      <c r="Q175" t="str">
        <f>""</f>
        <v/>
      </c>
      <c r="R175" t="str">
        <f>""</f>
        <v/>
      </c>
      <c r="S175" t="str">
        <f>""</f>
        <v/>
      </c>
      <c r="T175" t="str">
        <f>""</f>
        <v/>
      </c>
      <c r="U175" t="str">
        <f>""</f>
        <v/>
      </c>
      <c r="V175" t="str">
        <f>""</f>
        <v/>
      </c>
      <c r="W175" t="str">
        <f>""</f>
        <v/>
      </c>
      <c r="X175" t="str">
        <f>""</f>
        <v/>
      </c>
      <c r="Y175" t="str">
        <f>""</f>
        <v/>
      </c>
      <c r="Z175" t="str">
        <f>""</f>
        <v/>
      </c>
      <c r="AA175" t="str">
        <f>""</f>
        <v/>
      </c>
      <c r="AB175" t="str">
        <f>""</f>
        <v/>
      </c>
      <c r="AC175" t="str">
        <f>""</f>
        <v/>
      </c>
      <c r="AD175" t="str">
        <f>""</f>
        <v/>
      </c>
      <c r="AE175" t="str">
        <f>""</f>
        <v/>
      </c>
      <c r="AF175" t="str">
        <f>""</f>
        <v/>
      </c>
      <c r="AG175" t="str">
        <f>""</f>
        <v/>
      </c>
      <c r="AH175" t="str">
        <f>""</f>
        <v/>
      </c>
      <c r="AI175" t="str">
        <f>""</f>
        <v/>
      </c>
      <c r="AJ175" t="str">
        <f>""</f>
        <v/>
      </c>
      <c r="AK175" t="str">
        <f>""</f>
        <v/>
      </c>
      <c r="AL175" t="str">
        <f>""</f>
        <v/>
      </c>
      <c r="AM175" t="str">
        <f>"-0.094"</f>
        <v>-0.094</v>
      </c>
      <c r="AN175" t="str">
        <f>""</f>
        <v/>
      </c>
      <c r="AO175" t="str">
        <f>""</f>
        <v/>
      </c>
      <c r="AP175" t="str">
        <f>""</f>
        <v/>
      </c>
      <c r="AQ175" t="str">
        <f>""</f>
        <v/>
      </c>
      <c r="AR175" t="str">
        <f>""</f>
        <v/>
      </c>
      <c r="AS175" t="str">
        <f>""</f>
        <v/>
      </c>
      <c r="AT175" t="str">
        <f>""</f>
        <v/>
      </c>
      <c r="AU175" t="str">
        <f>""</f>
        <v/>
      </c>
      <c r="AV175" t="str">
        <f>""</f>
        <v/>
      </c>
      <c r="AW175" t="str">
        <f>""</f>
        <v/>
      </c>
      <c r="AX175" t="str">
        <f>""</f>
        <v/>
      </c>
      <c r="AY175" t="str">
        <f>""</f>
        <v/>
      </c>
      <c r="AZ175" t="str">
        <f>""</f>
        <v/>
      </c>
      <c r="BA175" t="str">
        <f>""</f>
        <v/>
      </c>
    </row>
    <row r="176" spans="2:53" x14ac:dyDescent="0.2">
      <c r="B176" t="str">
        <f>""</f>
        <v/>
      </c>
      <c r="C176" t="str">
        <f>""</f>
        <v/>
      </c>
      <c r="D176" t="str">
        <f>""</f>
        <v/>
      </c>
      <c r="E176" t="str">
        <f>""</f>
        <v/>
      </c>
      <c r="F176" t="str">
        <f>""</f>
        <v/>
      </c>
      <c r="G176" t="str">
        <f>""</f>
        <v/>
      </c>
      <c r="H176" t="str">
        <f>""</f>
        <v/>
      </c>
      <c r="I176" t="str">
        <f>""</f>
        <v/>
      </c>
      <c r="J176" t="str">
        <f>""</f>
        <v/>
      </c>
      <c r="K176" t="str">
        <f>""</f>
        <v/>
      </c>
      <c r="L176" t="str">
        <f>""</f>
        <v/>
      </c>
      <c r="M176" t="str">
        <f>""</f>
        <v/>
      </c>
      <c r="N176" t="str">
        <f>""</f>
        <v/>
      </c>
      <c r="O176" t="str">
        <f>""</f>
        <v/>
      </c>
      <c r="P176" t="str">
        <f>""</f>
        <v/>
      </c>
      <c r="Q176" t="str">
        <f>""</f>
        <v/>
      </c>
      <c r="R176" t="str">
        <f>""</f>
        <v/>
      </c>
      <c r="S176" t="str">
        <f>""</f>
        <v/>
      </c>
      <c r="T176" t="str">
        <f>""</f>
        <v/>
      </c>
      <c r="U176" t="str">
        <f>""</f>
        <v/>
      </c>
      <c r="V176" t="str">
        <f>""</f>
        <v/>
      </c>
      <c r="W176" t="str">
        <f>""</f>
        <v/>
      </c>
      <c r="X176" t="str">
        <f>""</f>
        <v/>
      </c>
      <c r="Y176" t="str">
        <f>""</f>
        <v/>
      </c>
      <c r="Z176" t="str">
        <f>""</f>
        <v/>
      </c>
      <c r="AA176" t="str">
        <f>""</f>
        <v/>
      </c>
      <c r="AB176" t="str">
        <f>""</f>
        <v/>
      </c>
      <c r="AC176" t="str">
        <f>""</f>
        <v/>
      </c>
      <c r="AD176" t="str">
        <f>""</f>
        <v/>
      </c>
      <c r="AE176" t="str">
        <f>""</f>
        <v/>
      </c>
      <c r="AF176" t="str">
        <f>""</f>
        <v/>
      </c>
      <c r="AG176" t="str">
        <f>""</f>
        <v/>
      </c>
      <c r="AH176" t="str">
        <f>""</f>
        <v/>
      </c>
      <c r="AI176" t="str">
        <f>""</f>
        <v/>
      </c>
      <c r="AJ176" t="str">
        <f>""</f>
        <v/>
      </c>
      <c r="AK176" t="str">
        <f>""</f>
        <v/>
      </c>
      <c r="AL176" t="str">
        <f>""</f>
        <v/>
      </c>
      <c r="AM176" t="str">
        <f>"[0.083]"</f>
        <v>[0.083]</v>
      </c>
      <c r="AN176" t="str">
        <f>""</f>
        <v/>
      </c>
      <c r="AO176" t="str">
        <f>""</f>
        <v/>
      </c>
      <c r="AP176" t="str">
        <f>""</f>
        <v/>
      </c>
      <c r="AQ176" t="str">
        <f>""</f>
        <v/>
      </c>
      <c r="AR176" t="str">
        <f>""</f>
        <v/>
      </c>
      <c r="AS176" t="str">
        <f>""</f>
        <v/>
      </c>
      <c r="AT176" t="str">
        <f>""</f>
        <v/>
      </c>
      <c r="AU176" t="str">
        <f>""</f>
        <v/>
      </c>
      <c r="AV176" t="str">
        <f>""</f>
        <v/>
      </c>
      <c r="AW176" t="str">
        <f>""</f>
        <v/>
      </c>
      <c r="AX176" t="str">
        <f>""</f>
        <v/>
      </c>
      <c r="AY176" t="str">
        <f>""</f>
        <v/>
      </c>
      <c r="AZ176" t="str">
        <f>""</f>
        <v/>
      </c>
      <c r="BA176" t="str">
        <f>""</f>
        <v/>
      </c>
    </row>
    <row r="177" spans="2:53" x14ac:dyDescent="0.2">
      <c r="B177" t="str">
        <f>"Interaction"</f>
        <v>Interaction</v>
      </c>
      <c r="C177" t="str">
        <f>""</f>
        <v/>
      </c>
      <c r="D177" t="str">
        <f>""</f>
        <v/>
      </c>
      <c r="E177" t="str">
        <f>""</f>
        <v/>
      </c>
      <c r="F177" t="str">
        <f>""</f>
        <v/>
      </c>
      <c r="G177" t="str">
        <f>""</f>
        <v/>
      </c>
      <c r="H177" t="str">
        <f>""</f>
        <v/>
      </c>
      <c r="I177" t="str">
        <f>""</f>
        <v/>
      </c>
      <c r="J177" t="str">
        <f>""</f>
        <v/>
      </c>
      <c r="K177" t="str">
        <f>""</f>
        <v/>
      </c>
      <c r="L177" t="str">
        <f>""</f>
        <v/>
      </c>
      <c r="M177" t="str">
        <f>""</f>
        <v/>
      </c>
      <c r="N177" t="str">
        <f>""</f>
        <v/>
      </c>
      <c r="O177" t="str">
        <f>""</f>
        <v/>
      </c>
      <c r="P177" t="str">
        <f>""</f>
        <v/>
      </c>
      <c r="Q177" t="str">
        <f>""</f>
        <v/>
      </c>
      <c r="R177" t="str">
        <f>""</f>
        <v/>
      </c>
      <c r="S177" t="str">
        <f>""</f>
        <v/>
      </c>
      <c r="T177" t="str">
        <f>""</f>
        <v/>
      </c>
      <c r="U177" t="str">
        <f>""</f>
        <v/>
      </c>
      <c r="V177" t="str">
        <f>""</f>
        <v/>
      </c>
      <c r="W177" t="str">
        <f>""</f>
        <v/>
      </c>
      <c r="X177" t="str">
        <f>""</f>
        <v/>
      </c>
      <c r="Y177" t="str">
        <f>""</f>
        <v/>
      </c>
      <c r="Z177" t="str">
        <f>""</f>
        <v/>
      </c>
      <c r="AA177" t="str">
        <f>""</f>
        <v/>
      </c>
      <c r="AB177" t="str">
        <f>""</f>
        <v/>
      </c>
      <c r="AC177" t="str">
        <f>""</f>
        <v/>
      </c>
      <c r="AD177" t="str">
        <f>""</f>
        <v/>
      </c>
      <c r="AE177" t="str">
        <f>""</f>
        <v/>
      </c>
      <c r="AF177" t="str">
        <f>""</f>
        <v/>
      </c>
      <c r="AG177" t="str">
        <f>""</f>
        <v/>
      </c>
      <c r="AH177" t="str">
        <f>""</f>
        <v/>
      </c>
      <c r="AI177" t="str">
        <f>""</f>
        <v/>
      </c>
      <c r="AJ177" t="str">
        <f>""</f>
        <v/>
      </c>
      <c r="AK177" t="str">
        <f>""</f>
        <v/>
      </c>
      <c r="AL177" t="str">
        <f>""</f>
        <v/>
      </c>
      <c r="AM177" t="str">
        <f>"0.050"</f>
        <v>0.050</v>
      </c>
      <c r="AN177" t="str">
        <f>""</f>
        <v/>
      </c>
      <c r="AO177" t="str">
        <f>""</f>
        <v/>
      </c>
      <c r="AP177" t="str">
        <f>""</f>
        <v/>
      </c>
      <c r="AQ177" t="str">
        <f>""</f>
        <v/>
      </c>
      <c r="AR177" t="str">
        <f>""</f>
        <v/>
      </c>
      <c r="AS177" t="str">
        <f>""</f>
        <v/>
      </c>
      <c r="AT177" t="str">
        <f>""</f>
        <v/>
      </c>
      <c r="AU177" t="str">
        <f>""</f>
        <v/>
      </c>
      <c r="AV177" t="str">
        <f>""</f>
        <v/>
      </c>
      <c r="AW177" t="str">
        <f>""</f>
        <v/>
      </c>
      <c r="AX177" t="str">
        <f>""</f>
        <v/>
      </c>
      <c r="AY177" t="str">
        <f>""</f>
        <v/>
      </c>
      <c r="AZ177" t="str">
        <f>""</f>
        <v/>
      </c>
      <c r="BA177" t="str">
        <f>""</f>
        <v/>
      </c>
    </row>
    <row r="178" spans="2:53" x14ac:dyDescent="0.2">
      <c r="B178" t="str">
        <f>""</f>
        <v/>
      </c>
      <c r="C178" t="str">
        <f>""</f>
        <v/>
      </c>
      <c r="D178" t="str">
        <f>""</f>
        <v/>
      </c>
      <c r="E178" t="str">
        <f>""</f>
        <v/>
      </c>
      <c r="F178" t="str">
        <f>""</f>
        <v/>
      </c>
      <c r="G178" t="str">
        <f>""</f>
        <v/>
      </c>
      <c r="H178" t="str">
        <f>""</f>
        <v/>
      </c>
      <c r="I178" t="str">
        <f>""</f>
        <v/>
      </c>
      <c r="J178" t="str">
        <f>""</f>
        <v/>
      </c>
      <c r="K178" t="str">
        <f>""</f>
        <v/>
      </c>
      <c r="L178" t="str">
        <f>""</f>
        <v/>
      </c>
      <c r="M178" t="str">
        <f>""</f>
        <v/>
      </c>
      <c r="N178" t="str">
        <f>""</f>
        <v/>
      </c>
      <c r="O178" t="str">
        <f>""</f>
        <v/>
      </c>
      <c r="P178" t="str">
        <f>""</f>
        <v/>
      </c>
      <c r="Q178" t="str">
        <f>""</f>
        <v/>
      </c>
      <c r="R178" t="str">
        <f>""</f>
        <v/>
      </c>
      <c r="S178" t="str">
        <f>""</f>
        <v/>
      </c>
      <c r="T178" t="str">
        <f>""</f>
        <v/>
      </c>
      <c r="U178" t="str">
        <f>""</f>
        <v/>
      </c>
      <c r="V178" t="str">
        <f>""</f>
        <v/>
      </c>
      <c r="W178" t="str">
        <f>""</f>
        <v/>
      </c>
      <c r="X178" t="str">
        <f>""</f>
        <v/>
      </c>
      <c r="Y178" t="str">
        <f>""</f>
        <v/>
      </c>
      <c r="Z178" t="str">
        <f>""</f>
        <v/>
      </c>
      <c r="AA178" t="str">
        <f>""</f>
        <v/>
      </c>
      <c r="AB178" t="str">
        <f>""</f>
        <v/>
      </c>
      <c r="AC178" t="str">
        <f>""</f>
        <v/>
      </c>
      <c r="AD178" t="str">
        <f>""</f>
        <v/>
      </c>
      <c r="AE178" t="str">
        <f>""</f>
        <v/>
      </c>
      <c r="AF178" t="str">
        <f>""</f>
        <v/>
      </c>
      <c r="AG178" t="str">
        <f>""</f>
        <v/>
      </c>
      <c r="AH178" t="str">
        <f>""</f>
        <v/>
      </c>
      <c r="AI178" t="str">
        <f>""</f>
        <v/>
      </c>
      <c r="AJ178" t="str">
        <f>""</f>
        <v/>
      </c>
      <c r="AK178" t="str">
        <f>""</f>
        <v/>
      </c>
      <c r="AL178" t="str">
        <f>""</f>
        <v/>
      </c>
      <c r="AM178" t="str">
        <f>"[0.103]"</f>
        <v>[0.103]</v>
      </c>
      <c r="AN178" t="str">
        <f>""</f>
        <v/>
      </c>
      <c r="AO178" t="str">
        <f>""</f>
        <v/>
      </c>
      <c r="AP178" t="str">
        <f>""</f>
        <v/>
      </c>
      <c r="AQ178" t="str">
        <f>""</f>
        <v/>
      </c>
      <c r="AR178" t="str">
        <f>""</f>
        <v/>
      </c>
      <c r="AS178" t="str">
        <f>""</f>
        <v/>
      </c>
      <c r="AT178" t="str">
        <f>""</f>
        <v/>
      </c>
      <c r="AU178" t="str">
        <f>""</f>
        <v/>
      </c>
      <c r="AV178" t="str">
        <f>""</f>
        <v/>
      </c>
      <c r="AW178" t="str">
        <f>""</f>
        <v/>
      </c>
      <c r="AX178" t="str">
        <f>""</f>
        <v/>
      </c>
      <c r="AY178" t="str">
        <f>""</f>
        <v/>
      </c>
      <c r="AZ178" t="str">
        <f>""</f>
        <v/>
      </c>
      <c r="BA178" t="str">
        <f>""</f>
        <v/>
      </c>
    </row>
    <row r="179" spans="2:53" x14ac:dyDescent="0.2">
      <c r="B179" t="str">
        <f>"Number of adults who left household 1998-2007"</f>
        <v>Number of adults who left household 1998-2007</v>
      </c>
      <c r="C179" t="str">
        <f>""</f>
        <v/>
      </c>
      <c r="D179" t="str">
        <f>""</f>
        <v/>
      </c>
      <c r="E179" t="str">
        <f>""</f>
        <v/>
      </c>
      <c r="F179" t="str">
        <f>""</f>
        <v/>
      </c>
      <c r="G179" t="str">
        <f>""</f>
        <v/>
      </c>
      <c r="H179" t="str">
        <f>""</f>
        <v/>
      </c>
      <c r="I179" t="str">
        <f>""</f>
        <v/>
      </c>
      <c r="J179" t="str">
        <f>""</f>
        <v/>
      </c>
      <c r="K179" t="str">
        <f>""</f>
        <v/>
      </c>
      <c r="L179" t="str">
        <f>""</f>
        <v/>
      </c>
      <c r="M179" t="str">
        <f>""</f>
        <v/>
      </c>
      <c r="N179" t="str">
        <f>""</f>
        <v/>
      </c>
      <c r="O179" t="str">
        <f>""</f>
        <v/>
      </c>
      <c r="P179" t="str">
        <f>""</f>
        <v/>
      </c>
      <c r="Q179" t="str">
        <f>""</f>
        <v/>
      </c>
      <c r="R179" t="str">
        <f>""</f>
        <v/>
      </c>
      <c r="S179" t="str">
        <f>""</f>
        <v/>
      </c>
      <c r="T179" t="str">
        <f>""</f>
        <v/>
      </c>
      <c r="U179" t="str">
        <f>""</f>
        <v/>
      </c>
      <c r="V179" t="str">
        <f>""</f>
        <v/>
      </c>
      <c r="W179" t="str">
        <f>""</f>
        <v/>
      </c>
      <c r="X179" t="str">
        <f>""</f>
        <v/>
      </c>
      <c r="Y179" t="str">
        <f>""</f>
        <v/>
      </c>
      <c r="Z179" t="str">
        <f>""</f>
        <v/>
      </c>
      <c r="AA179" t="str">
        <f>""</f>
        <v/>
      </c>
      <c r="AB179" t="str">
        <f>""</f>
        <v/>
      </c>
      <c r="AC179" t="str">
        <f>""</f>
        <v/>
      </c>
      <c r="AD179" t="str">
        <f>""</f>
        <v/>
      </c>
      <c r="AE179" t="str">
        <f>""</f>
        <v/>
      </c>
      <c r="AF179" t="str">
        <f>""</f>
        <v/>
      </c>
      <c r="AG179" t="str">
        <f>""</f>
        <v/>
      </c>
      <c r="AH179" t="str">
        <f>""</f>
        <v/>
      </c>
      <c r="AI179" t="str">
        <f>""</f>
        <v/>
      </c>
      <c r="AJ179" t="str">
        <f>""</f>
        <v/>
      </c>
      <c r="AK179" t="str">
        <f>""</f>
        <v/>
      </c>
      <c r="AL179" t="str">
        <f>""</f>
        <v/>
      </c>
      <c r="AM179" t="str">
        <f>""</f>
        <v/>
      </c>
      <c r="AN179" t="str">
        <f>"-0.085"</f>
        <v>-0.085</v>
      </c>
      <c r="AO179" t="str">
        <f>""</f>
        <v/>
      </c>
      <c r="AP179" t="str">
        <f>""</f>
        <v/>
      </c>
      <c r="AQ179" t="str">
        <f>""</f>
        <v/>
      </c>
      <c r="AR179" t="str">
        <f>""</f>
        <v/>
      </c>
      <c r="AS179" t="str">
        <f>""</f>
        <v/>
      </c>
      <c r="AT179" t="str">
        <f>""</f>
        <v/>
      </c>
      <c r="AU179" t="str">
        <f>""</f>
        <v/>
      </c>
      <c r="AV179" t="str">
        <f>""</f>
        <v/>
      </c>
      <c r="AW179" t="str">
        <f>""</f>
        <v/>
      </c>
      <c r="AX179" t="str">
        <f>""</f>
        <v/>
      </c>
      <c r="AY179" t="str">
        <f>""</f>
        <v/>
      </c>
      <c r="AZ179" t="str">
        <f>""</f>
        <v/>
      </c>
      <c r="BA179" t="str">
        <f>""</f>
        <v/>
      </c>
    </row>
    <row r="180" spans="2:53" x14ac:dyDescent="0.2">
      <c r="B180" t="str">
        <f>""</f>
        <v/>
      </c>
      <c r="C180" t="str">
        <f>""</f>
        <v/>
      </c>
      <c r="D180" t="str">
        <f>""</f>
        <v/>
      </c>
      <c r="E180" t="str">
        <f>""</f>
        <v/>
      </c>
      <c r="F180" t="str">
        <f>""</f>
        <v/>
      </c>
      <c r="G180" t="str">
        <f>""</f>
        <v/>
      </c>
      <c r="H180" t="str">
        <f>""</f>
        <v/>
      </c>
      <c r="I180" t="str">
        <f>""</f>
        <v/>
      </c>
      <c r="J180" t="str">
        <f>""</f>
        <v/>
      </c>
      <c r="K180" t="str">
        <f>""</f>
        <v/>
      </c>
      <c r="L180" t="str">
        <f>""</f>
        <v/>
      </c>
      <c r="M180" t="str">
        <f>""</f>
        <v/>
      </c>
      <c r="N180" t="str">
        <f>""</f>
        <v/>
      </c>
      <c r="O180" t="str">
        <f>""</f>
        <v/>
      </c>
      <c r="P180" t="str">
        <f>""</f>
        <v/>
      </c>
      <c r="Q180" t="str">
        <f>""</f>
        <v/>
      </c>
      <c r="R180" t="str">
        <f>""</f>
        <v/>
      </c>
      <c r="S180" t="str">
        <f>""</f>
        <v/>
      </c>
      <c r="T180" t="str">
        <f>""</f>
        <v/>
      </c>
      <c r="U180" t="str">
        <f>""</f>
        <v/>
      </c>
      <c r="V180" t="str">
        <f>""</f>
        <v/>
      </c>
      <c r="W180" t="str">
        <f>""</f>
        <v/>
      </c>
      <c r="X180" t="str">
        <f>""</f>
        <v/>
      </c>
      <c r="Y180" t="str">
        <f>""</f>
        <v/>
      </c>
      <c r="Z180" t="str">
        <f>""</f>
        <v/>
      </c>
      <c r="AA180" t="str">
        <f>""</f>
        <v/>
      </c>
      <c r="AB180" t="str">
        <f>""</f>
        <v/>
      </c>
      <c r="AC180" t="str">
        <f>""</f>
        <v/>
      </c>
      <c r="AD180" t="str">
        <f>""</f>
        <v/>
      </c>
      <c r="AE180" t="str">
        <f>""</f>
        <v/>
      </c>
      <c r="AF180" t="str">
        <f>""</f>
        <v/>
      </c>
      <c r="AG180" t="str">
        <f>""</f>
        <v/>
      </c>
      <c r="AH180" t="str">
        <f>""</f>
        <v/>
      </c>
      <c r="AI180" t="str">
        <f>""</f>
        <v/>
      </c>
      <c r="AJ180" t="str">
        <f>""</f>
        <v/>
      </c>
      <c r="AK180" t="str">
        <f>""</f>
        <v/>
      </c>
      <c r="AL180" t="str">
        <f>""</f>
        <v/>
      </c>
      <c r="AM180" t="str">
        <f>""</f>
        <v/>
      </c>
      <c r="AN180" t="str">
        <f>"[0.055]"</f>
        <v>[0.055]</v>
      </c>
      <c r="AO180" t="str">
        <f>""</f>
        <v/>
      </c>
      <c r="AP180" t="str">
        <f>""</f>
        <v/>
      </c>
      <c r="AQ180" t="str">
        <f>""</f>
        <v/>
      </c>
      <c r="AR180" t="str">
        <f>""</f>
        <v/>
      </c>
      <c r="AS180" t="str">
        <f>""</f>
        <v/>
      </c>
      <c r="AT180" t="str">
        <f>""</f>
        <v/>
      </c>
      <c r="AU180" t="str">
        <f>""</f>
        <v/>
      </c>
      <c r="AV180" t="str">
        <f>""</f>
        <v/>
      </c>
      <c r="AW180" t="str">
        <f>""</f>
        <v/>
      </c>
      <c r="AX180" t="str">
        <f>""</f>
        <v/>
      </c>
      <c r="AY180" t="str">
        <f>""</f>
        <v/>
      </c>
      <c r="AZ180" t="str">
        <f>""</f>
        <v/>
      </c>
      <c r="BA180" t="str">
        <f>""</f>
        <v/>
      </c>
    </row>
    <row r="181" spans="2:53" x14ac:dyDescent="0.2">
      <c r="B181" t="str">
        <f>"Interaction"</f>
        <v>Interaction</v>
      </c>
      <c r="C181" t="str">
        <f>""</f>
        <v/>
      </c>
      <c r="D181" t="str">
        <f>""</f>
        <v/>
      </c>
      <c r="E181" t="str">
        <f>""</f>
        <v/>
      </c>
      <c r="F181" t="str">
        <f>""</f>
        <v/>
      </c>
      <c r="G181" t="str">
        <f>""</f>
        <v/>
      </c>
      <c r="H181" t="str">
        <f>""</f>
        <v/>
      </c>
      <c r="I181" t="str">
        <f>""</f>
        <v/>
      </c>
      <c r="J181" t="str">
        <f>""</f>
        <v/>
      </c>
      <c r="K181" t="str">
        <f>""</f>
        <v/>
      </c>
      <c r="L181" t="str">
        <f>""</f>
        <v/>
      </c>
      <c r="M181" t="str">
        <f>""</f>
        <v/>
      </c>
      <c r="N181" t="str">
        <f>""</f>
        <v/>
      </c>
      <c r="O181" t="str">
        <f>""</f>
        <v/>
      </c>
      <c r="P181" t="str">
        <f>""</f>
        <v/>
      </c>
      <c r="Q181" t="str">
        <f>""</f>
        <v/>
      </c>
      <c r="R181" t="str">
        <f>""</f>
        <v/>
      </c>
      <c r="S181" t="str">
        <f>""</f>
        <v/>
      </c>
      <c r="T181" t="str">
        <f>""</f>
        <v/>
      </c>
      <c r="U181" t="str">
        <f>""</f>
        <v/>
      </c>
      <c r="V181" t="str">
        <f>""</f>
        <v/>
      </c>
      <c r="W181" t="str">
        <f>""</f>
        <v/>
      </c>
      <c r="X181" t="str">
        <f>""</f>
        <v/>
      </c>
      <c r="Y181" t="str">
        <f>""</f>
        <v/>
      </c>
      <c r="Z181" t="str">
        <f>""</f>
        <v/>
      </c>
      <c r="AA181" t="str">
        <f>""</f>
        <v/>
      </c>
      <c r="AB181" t="str">
        <f>""</f>
        <v/>
      </c>
      <c r="AC181" t="str">
        <f>""</f>
        <v/>
      </c>
      <c r="AD181" t="str">
        <f>""</f>
        <v/>
      </c>
      <c r="AE181" t="str">
        <f>""</f>
        <v/>
      </c>
      <c r="AF181" t="str">
        <f>""</f>
        <v/>
      </c>
      <c r="AG181" t="str">
        <f>""</f>
        <v/>
      </c>
      <c r="AH181" t="str">
        <f>""</f>
        <v/>
      </c>
      <c r="AI181" t="str">
        <f>""</f>
        <v/>
      </c>
      <c r="AJ181" t="str">
        <f>""</f>
        <v/>
      </c>
      <c r="AK181" t="str">
        <f>""</f>
        <v/>
      </c>
      <c r="AL181" t="str">
        <f>""</f>
        <v/>
      </c>
      <c r="AM181" t="str">
        <f>""</f>
        <v/>
      </c>
      <c r="AN181" t="str">
        <f>"0.083"</f>
        <v>0.083</v>
      </c>
      <c r="AO181" t="str">
        <f>""</f>
        <v/>
      </c>
      <c r="AP181" t="str">
        <f>""</f>
        <v/>
      </c>
      <c r="AQ181" t="str">
        <f>""</f>
        <v/>
      </c>
      <c r="AR181" t="str">
        <f>""</f>
        <v/>
      </c>
      <c r="AS181" t="str">
        <f>""</f>
        <v/>
      </c>
      <c r="AT181" t="str">
        <f>""</f>
        <v/>
      </c>
      <c r="AU181" t="str">
        <f>""</f>
        <v/>
      </c>
      <c r="AV181" t="str">
        <f>""</f>
        <v/>
      </c>
      <c r="AW181" t="str">
        <f>""</f>
        <v/>
      </c>
      <c r="AX181" t="str">
        <f>""</f>
        <v/>
      </c>
      <c r="AY181" t="str">
        <f>""</f>
        <v/>
      </c>
      <c r="AZ181" t="str">
        <f>""</f>
        <v/>
      </c>
      <c r="BA181" t="str">
        <f>""</f>
        <v/>
      </c>
    </row>
    <row r="182" spans="2:53" x14ac:dyDescent="0.2">
      <c r="B182" t="str">
        <f>""</f>
        <v/>
      </c>
      <c r="C182" t="str">
        <f>""</f>
        <v/>
      </c>
      <c r="D182" t="str">
        <f>""</f>
        <v/>
      </c>
      <c r="E182" t="str">
        <f>""</f>
        <v/>
      </c>
      <c r="F182" t="str">
        <f>""</f>
        <v/>
      </c>
      <c r="G182" t="str">
        <f>""</f>
        <v/>
      </c>
      <c r="H182" t="str">
        <f>""</f>
        <v/>
      </c>
      <c r="I182" t="str">
        <f>""</f>
        <v/>
      </c>
      <c r="J182" t="str">
        <f>""</f>
        <v/>
      </c>
      <c r="K182" t="str">
        <f>""</f>
        <v/>
      </c>
      <c r="L182" t="str">
        <f>""</f>
        <v/>
      </c>
      <c r="M182" t="str">
        <f>""</f>
        <v/>
      </c>
      <c r="N182" t="str">
        <f>""</f>
        <v/>
      </c>
      <c r="O182" t="str">
        <f>""</f>
        <v/>
      </c>
      <c r="P182" t="str">
        <f>""</f>
        <v/>
      </c>
      <c r="Q182" t="str">
        <f>""</f>
        <v/>
      </c>
      <c r="R182" t="str">
        <f>""</f>
        <v/>
      </c>
      <c r="S182" t="str">
        <f>""</f>
        <v/>
      </c>
      <c r="T182" t="str">
        <f>""</f>
        <v/>
      </c>
      <c r="U182" t="str">
        <f>""</f>
        <v/>
      </c>
      <c r="V182" t="str">
        <f>""</f>
        <v/>
      </c>
      <c r="W182" t="str">
        <f>""</f>
        <v/>
      </c>
      <c r="X182" t="str">
        <f>""</f>
        <v/>
      </c>
      <c r="Y182" t="str">
        <f>""</f>
        <v/>
      </c>
      <c r="Z182" t="str">
        <f>""</f>
        <v/>
      </c>
      <c r="AA182" t="str">
        <f>""</f>
        <v/>
      </c>
      <c r="AB182" t="str">
        <f>""</f>
        <v/>
      </c>
      <c r="AC182" t="str">
        <f>""</f>
        <v/>
      </c>
      <c r="AD182" t="str">
        <f>""</f>
        <v/>
      </c>
      <c r="AE182" t="str">
        <f>""</f>
        <v/>
      </c>
      <c r="AF182" t="str">
        <f>""</f>
        <v/>
      </c>
      <c r="AG182" t="str">
        <f>""</f>
        <v/>
      </c>
      <c r="AH182" t="str">
        <f>""</f>
        <v/>
      </c>
      <c r="AI182" t="str">
        <f>""</f>
        <v/>
      </c>
      <c r="AJ182" t="str">
        <f>""</f>
        <v/>
      </c>
      <c r="AK182" t="str">
        <f>""</f>
        <v/>
      </c>
      <c r="AL182" t="str">
        <f>""</f>
        <v/>
      </c>
      <c r="AM182" t="str">
        <f>""</f>
        <v/>
      </c>
      <c r="AN182" t="str">
        <f>"[0.071]"</f>
        <v>[0.071]</v>
      </c>
      <c r="AO182" t="str">
        <f>""</f>
        <v/>
      </c>
      <c r="AP182" t="str">
        <f>""</f>
        <v/>
      </c>
      <c r="AQ182" t="str">
        <f>""</f>
        <v/>
      </c>
      <c r="AR182" t="str">
        <f>""</f>
        <v/>
      </c>
      <c r="AS182" t="str">
        <f>""</f>
        <v/>
      </c>
      <c r="AT182" t="str">
        <f>""</f>
        <v/>
      </c>
      <c r="AU182" t="str">
        <f>""</f>
        <v/>
      </c>
      <c r="AV182" t="str">
        <f>""</f>
        <v/>
      </c>
      <c r="AW182" t="str">
        <f>""</f>
        <v/>
      </c>
      <c r="AX182" t="str">
        <f>""</f>
        <v/>
      </c>
      <c r="AY182" t="str">
        <f>""</f>
        <v/>
      </c>
      <c r="AZ182" t="str">
        <f>""</f>
        <v/>
      </c>
      <c r="BA182" t="str">
        <f>""</f>
        <v/>
      </c>
    </row>
    <row r="183" spans="2:53" x14ac:dyDescent="0.2">
      <c r="B183" t="str">
        <f>"Share of adults  who left household 1998-2007"</f>
        <v>Share of adults  who left household 1998-2007</v>
      </c>
      <c r="C183" t="str">
        <f>""</f>
        <v/>
      </c>
      <c r="D183" t="str">
        <f>""</f>
        <v/>
      </c>
      <c r="E183" t="str">
        <f>""</f>
        <v/>
      </c>
      <c r="F183" t="str">
        <f>""</f>
        <v/>
      </c>
      <c r="G183" t="str">
        <f>""</f>
        <v/>
      </c>
      <c r="H183" t="str">
        <f>""</f>
        <v/>
      </c>
      <c r="I183" t="str">
        <f>""</f>
        <v/>
      </c>
      <c r="J183" t="str">
        <f>""</f>
        <v/>
      </c>
      <c r="K183" t="str">
        <f>""</f>
        <v/>
      </c>
      <c r="L183" t="str">
        <f>""</f>
        <v/>
      </c>
      <c r="M183" t="str">
        <f>""</f>
        <v/>
      </c>
      <c r="N183" t="str">
        <f>""</f>
        <v/>
      </c>
      <c r="O183" t="str">
        <f>""</f>
        <v/>
      </c>
      <c r="P183" t="str">
        <f>""</f>
        <v/>
      </c>
      <c r="Q183" t="str">
        <f>""</f>
        <v/>
      </c>
      <c r="R183" t="str">
        <f>""</f>
        <v/>
      </c>
      <c r="S183" t="str">
        <f>""</f>
        <v/>
      </c>
      <c r="T183" t="str">
        <f>""</f>
        <v/>
      </c>
      <c r="U183" t="str">
        <f>""</f>
        <v/>
      </c>
      <c r="V183" t="str">
        <f>""</f>
        <v/>
      </c>
      <c r="W183" t="str">
        <f>""</f>
        <v/>
      </c>
      <c r="X183" t="str">
        <f>""</f>
        <v/>
      </c>
      <c r="Y183" t="str">
        <f>""</f>
        <v/>
      </c>
      <c r="Z183" t="str">
        <f>""</f>
        <v/>
      </c>
      <c r="AA183" t="str">
        <f>""</f>
        <v/>
      </c>
      <c r="AB183" t="str">
        <f>""</f>
        <v/>
      </c>
      <c r="AC183" t="str">
        <f>""</f>
        <v/>
      </c>
      <c r="AD183" t="str">
        <f>""</f>
        <v/>
      </c>
      <c r="AE183" t="str">
        <f>""</f>
        <v/>
      </c>
      <c r="AF183" t="str">
        <f>""</f>
        <v/>
      </c>
      <c r="AG183" t="str">
        <f>""</f>
        <v/>
      </c>
      <c r="AH183" t="str">
        <f>""</f>
        <v/>
      </c>
      <c r="AI183" t="str">
        <f>""</f>
        <v/>
      </c>
      <c r="AJ183" t="str">
        <f>""</f>
        <v/>
      </c>
      <c r="AK183" t="str">
        <f>""</f>
        <v/>
      </c>
      <c r="AL183" t="str">
        <f>""</f>
        <v/>
      </c>
      <c r="AM183" t="str">
        <f>""</f>
        <v/>
      </c>
      <c r="AN183" t="str">
        <f>""</f>
        <v/>
      </c>
      <c r="AO183" t="str">
        <f>"-0.182"</f>
        <v>-0.182</v>
      </c>
      <c r="AP183" t="str">
        <f>""</f>
        <v/>
      </c>
      <c r="AQ183" t="str">
        <f>""</f>
        <v/>
      </c>
      <c r="AR183" t="str">
        <f>""</f>
        <v/>
      </c>
      <c r="AS183" t="str">
        <f>""</f>
        <v/>
      </c>
      <c r="AT183" t="str">
        <f>""</f>
        <v/>
      </c>
      <c r="AU183" t="str">
        <f>""</f>
        <v/>
      </c>
      <c r="AV183" t="str">
        <f>""</f>
        <v/>
      </c>
      <c r="AW183" t="str">
        <f>""</f>
        <v/>
      </c>
      <c r="AX183" t="str">
        <f>""</f>
        <v/>
      </c>
      <c r="AY183" t="str">
        <f>""</f>
        <v/>
      </c>
      <c r="AZ183" t="str">
        <f>""</f>
        <v/>
      </c>
      <c r="BA183" t="str">
        <f>""</f>
        <v/>
      </c>
    </row>
    <row r="184" spans="2:53" x14ac:dyDescent="0.2">
      <c r="B184" t="str">
        <f>""</f>
        <v/>
      </c>
      <c r="C184" t="str">
        <f>""</f>
        <v/>
      </c>
      <c r="D184" t="str">
        <f>""</f>
        <v/>
      </c>
      <c r="E184" t="str">
        <f>""</f>
        <v/>
      </c>
      <c r="F184" t="str">
        <f>""</f>
        <v/>
      </c>
      <c r="G184" t="str">
        <f>""</f>
        <v/>
      </c>
      <c r="H184" t="str">
        <f>""</f>
        <v/>
      </c>
      <c r="I184" t="str">
        <f>""</f>
        <v/>
      </c>
      <c r="J184" t="str">
        <f>""</f>
        <v/>
      </c>
      <c r="K184" t="str">
        <f>""</f>
        <v/>
      </c>
      <c r="L184" t="str">
        <f>""</f>
        <v/>
      </c>
      <c r="M184" t="str">
        <f>""</f>
        <v/>
      </c>
      <c r="N184" t="str">
        <f>""</f>
        <v/>
      </c>
      <c r="O184" t="str">
        <f>""</f>
        <v/>
      </c>
      <c r="P184" t="str">
        <f>""</f>
        <v/>
      </c>
      <c r="Q184" t="str">
        <f>""</f>
        <v/>
      </c>
      <c r="R184" t="str">
        <f>""</f>
        <v/>
      </c>
      <c r="S184" t="str">
        <f>""</f>
        <v/>
      </c>
      <c r="T184" t="str">
        <f>""</f>
        <v/>
      </c>
      <c r="U184" t="str">
        <f>""</f>
        <v/>
      </c>
      <c r="V184" t="str">
        <f>""</f>
        <v/>
      </c>
      <c r="W184" t="str">
        <f>""</f>
        <v/>
      </c>
      <c r="X184" t="str">
        <f>""</f>
        <v/>
      </c>
      <c r="Y184" t="str">
        <f>""</f>
        <v/>
      </c>
      <c r="Z184" t="str">
        <f>""</f>
        <v/>
      </c>
      <c r="AA184" t="str">
        <f>""</f>
        <v/>
      </c>
      <c r="AB184" t="str">
        <f>""</f>
        <v/>
      </c>
      <c r="AC184" t="str">
        <f>""</f>
        <v/>
      </c>
      <c r="AD184" t="str">
        <f>""</f>
        <v/>
      </c>
      <c r="AE184" t="str">
        <f>""</f>
        <v/>
      </c>
      <c r="AF184" t="str">
        <f>""</f>
        <v/>
      </c>
      <c r="AG184" t="str">
        <f>""</f>
        <v/>
      </c>
      <c r="AH184" t="str">
        <f>""</f>
        <v/>
      </c>
      <c r="AI184" t="str">
        <f>""</f>
        <v/>
      </c>
      <c r="AJ184" t="str">
        <f>""</f>
        <v/>
      </c>
      <c r="AK184" t="str">
        <f>""</f>
        <v/>
      </c>
      <c r="AL184" t="str">
        <f>""</f>
        <v/>
      </c>
      <c r="AM184" t="str">
        <f>""</f>
        <v/>
      </c>
      <c r="AN184" t="str">
        <f>""</f>
        <v/>
      </c>
      <c r="AO184" t="str">
        <f>"[0.156]"</f>
        <v>[0.156]</v>
      </c>
      <c r="AP184" t="str">
        <f>""</f>
        <v/>
      </c>
      <c r="AQ184" t="str">
        <f>""</f>
        <v/>
      </c>
      <c r="AR184" t="str">
        <f>""</f>
        <v/>
      </c>
      <c r="AS184" t="str">
        <f>""</f>
        <v/>
      </c>
      <c r="AT184" t="str">
        <f>""</f>
        <v/>
      </c>
      <c r="AU184" t="str">
        <f>""</f>
        <v/>
      </c>
      <c r="AV184" t="str">
        <f>""</f>
        <v/>
      </c>
      <c r="AW184" t="str">
        <f>""</f>
        <v/>
      </c>
      <c r="AX184" t="str">
        <f>""</f>
        <v/>
      </c>
      <c r="AY184" t="str">
        <f>""</f>
        <v/>
      </c>
      <c r="AZ184" t="str">
        <f>""</f>
        <v/>
      </c>
      <c r="BA184" t="str">
        <f>""</f>
        <v/>
      </c>
    </row>
    <row r="185" spans="2:53" x14ac:dyDescent="0.2">
      <c r="B185" t="str">
        <f>"Interaction"</f>
        <v>Interaction</v>
      </c>
      <c r="C185" t="str">
        <f>""</f>
        <v/>
      </c>
      <c r="D185" t="str">
        <f>""</f>
        <v/>
      </c>
      <c r="E185" t="str">
        <f>""</f>
        <v/>
      </c>
      <c r="F185" t="str">
        <f>""</f>
        <v/>
      </c>
      <c r="G185" t="str">
        <f>""</f>
        <v/>
      </c>
      <c r="H185" t="str">
        <f>""</f>
        <v/>
      </c>
      <c r="I185" t="str">
        <f>""</f>
        <v/>
      </c>
      <c r="J185" t="str">
        <f>""</f>
        <v/>
      </c>
      <c r="K185" t="str">
        <f>""</f>
        <v/>
      </c>
      <c r="L185" t="str">
        <f>""</f>
        <v/>
      </c>
      <c r="M185" t="str">
        <f>""</f>
        <v/>
      </c>
      <c r="N185" t="str">
        <f>""</f>
        <v/>
      </c>
      <c r="O185" t="str">
        <f>""</f>
        <v/>
      </c>
      <c r="P185" t="str">
        <f>""</f>
        <v/>
      </c>
      <c r="Q185" t="str">
        <f>""</f>
        <v/>
      </c>
      <c r="R185" t="str">
        <f>""</f>
        <v/>
      </c>
      <c r="S185" t="str">
        <f>""</f>
        <v/>
      </c>
      <c r="T185" t="str">
        <f>""</f>
        <v/>
      </c>
      <c r="U185" t="str">
        <f>""</f>
        <v/>
      </c>
      <c r="V185" t="str">
        <f>""</f>
        <v/>
      </c>
      <c r="W185" t="str">
        <f>""</f>
        <v/>
      </c>
      <c r="X185" t="str">
        <f>""</f>
        <v/>
      </c>
      <c r="Y185" t="str">
        <f>""</f>
        <v/>
      </c>
      <c r="Z185" t="str">
        <f>""</f>
        <v/>
      </c>
      <c r="AA185" t="str">
        <f>""</f>
        <v/>
      </c>
      <c r="AB185" t="str">
        <f>""</f>
        <v/>
      </c>
      <c r="AC185" t="str">
        <f>""</f>
        <v/>
      </c>
      <c r="AD185" t="str">
        <f>""</f>
        <v/>
      </c>
      <c r="AE185" t="str">
        <f>""</f>
        <v/>
      </c>
      <c r="AF185" t="str">
        <f>""</f>
        <v/>
      </c>
      <c r="AG185" t="str">
        <f>""</f>
        <v/>
      </c>
      <c r="AH185" t="str">
        <f>""</f>
        <v/>
      </c>
      <c r="AI185" t="str">
        <f>""</f>
        <v/>
      </c>
      <c r="AJ185" t="str">
        <f>""</f>
        <v/>
      </c>
      <c r="AK185" t="str">
        <f>""</f>
        <v/>
      </c>
      <c r="AL185" t="str">
        <f>""</f>
        <v/>
      </c>
      <c r="AM185" t="str">
        <f>""</f>
        <v/>
      </c>
      <c r="AN185" t="str">
        <f>""</f>
        <v/>
      </c>
      <c r="AO185" t="str">
        <f>"0.118"</f>
        <v>0.118</v>
      </c>
      <c r="AP185" t="str">
        <f>""</f>
        <v/>
      </c>
      <c r="AQ185" t="str">
        <f>""</f>
        <v/>
      </c>
      <c r="AR185" t="str">
        <f>""</f>
        <v/>
      </c>
      <c r="AS185" t="str">
        <f>""</f>
        <v/>
      </c>
      <c r="AT185" t="str">
        <f>""</f>
        <v/>
      </c>
      <c r="AU185" t="str">
        <f>""</f>
        <v/>
      </c>
      <c r="AV185" t="str">
        <f>""</f>
        <v/>
      </c>
      <c r="AW185" t="str">
        <f>""</f>
        <v/>
      </c>
      <c r="AX185" t="str">
        <f>""</f>
        <v/>
      </c>
      <c r="AY185" t="str">
        <f>""</f>
        <v/>
      </c>
      <c r="AZ185" t="str">
        <f>""</f>
        <v/>
      </c>
      <c r="BA185" t="str">
        <f>""</f>
        <v/>
      </c>
    </row>
    <row r="186" spans="2:53" x14ac:dyDescent="0.2">
      <c r="B186" t="str">
        <f>""</f>
        <v/>
      </c>
      <c r="C186" t="str">
        <f>""</f>
        <v/>
      </c>
      <c r="D186" t="str">
        <f>""</f>
        <v/>
      </c>
      <c r="E186" t="str">
        <f>""</f>
        <v/>
      </c>
      <c r="F186" t="str">
        <f>""</f>
        <v/>
      </c>
      <c r="G186" t="str">
        <f>""</f>
        <v/>
      </c>
      <c r="H186" t="str">
        <f>""</f>
        <v/>
      </c>
      <c r="I186" t="str">
        <f>""</f>
        <v/>
      </c>
      <c r="J186" t="str">
        <f>""</f>
        <v/>
      </c>
      <c r="K186" t="str">
        <f>""</f>
        <v/>
      </c>
      <c r="L186" t="str">
        <f>""</f>
        <v/>
      </c>
      <c r="M186" t="str">
        <f>""</f>
        <v/>
      </c>
      <c r="N186" t="str">
        <f>""</f>
        <v/>
      </c>
      <c r="O186" t="str">
        <f>""</f>
        <v/>
      </c>
      <c r="P186" t="str">
        <f>""</f>
        <v/>
      </c>
      <c r="Q186" t="str">
        <f>""</f>
        <v/>
      </c>
      <c r="R186" t="str">
        <f>""</f>
        <v/>
      </c>
      <c r="S186" t="str">
        <f>""</f>
        <v/>
      </c>
      <c r="T186" t="str">
        <f>""</f>
        <v/>
      </c>
      <c r="U186" t="str">
        <f>""</f>
        <v/>
      </c>
      <c r="V186" t="str">
        <f>""</f>
        <v/>
      </c>
      <c r="W186" t="str">
        <f>""</f>
        <v/>
      </c>
      <c r="X186" t="str">
        <f>""</f>
        <v/>
      </c>
      <c r="Y186" t="str">
        <f>""</f>
        <v/>
      </c>
      <c r="Z186" t="str">
        <f>""</f>
        <v/>
      </c>
      <c r="AA186" t="str">
        <f>""</f>
        <v/>
      </c>
      <c r="AB186" t="str">
        <f>""</f>
        <v/>
      </c>
      <c r="AC186" t="str">
        <f>""</f>
        <v/>
      </c>
      <c r="AD186" t="str">
        <f>""</f>
        <v/>
      </c>
      <c r="AE186" t="str">
        <f>""</f>
        <v/>
      </c>
      <c r="AF186" t="str">
        <f>""</f>
        <v/>
      </c>
      <c r="AG186" t="str">
        <f>""</f>
        <v/>
      </c>
      <c r="AH186" t="str">
        <f>""</f>
        <v/>
      </c>
      <c r="AI186" t="str">
        <f>""</f>
        <v/>
      </c>
      <c r="AJ186" t="str">
        <f>""</f>
        <v/>
      </c>
      <c r="AK186" t="str">
        <f>""</f>
        <v/>
      </c>
      <c r="AL186" t="str">
        <f>""</f>
        <v/>
      </c>
      <c r="AM186" t="str">
        <f>""</f>
        <v/>
      </c>
      <c r="AN186" t="str">
        <f>""</f>
        <v/>
      </c>
      <c r="AO186" t="str">
        <f>"[0.155]"</f>
        <v>[0.155]</v>
      </c>
      <c r="AP186" t="str">
        <f>""</f>
        <v/>
      </c>
      <c r="AQ186" t="str">
        <f>""</f>
        <v/>
      </c>
      <c r="AR186" t="str">
        <f>""</f>
        <v/>
      </c>
      <c r="AS186" t="str">
        <f>""</f>
        <v/>
      </c>
      <c r="AT186" t="str">
        <f>""</f>
        <v/>
      </c>
      <c r="AU186" t="str">
        <f>""</f>
        <v/>
      </c>
      <c r="AV186" t="str">
        <f>""</f>
        <v/>
      </c>
      <c r="AW186" t="str">
        <f>""</f>
        <v/>
      </c>
      <c r="AX186" t="str">
        <f>""</f>
        <v/>
      </c>
      <c r="AY186" t="str">
        <f>""</f>
        <v/>
      </c>
      <c r="AZ186" t="str">
        <f>""</f>
        <v/>
      </c>
      <c r="BA186" t="str">
        <f>""</f>
        <v/>
      </c>
    </row>
    <row r="187" spans="2:53" x14ac:dyDescent="0.2">
      <c r="B187" t="str">
        <f>"Number of years that household had a theft or destruction of goods"</f>
        <v>Number of years that household had a theft or destruction of goods</v>
      </c>
      <c r="C187" t="str">
        <f>""</f>
        <v/>
      </c>
      <c r="D187" t="str">
        <f>""</f>
        <v/>
      </c>
      <c r="E187" t="str">
        <f>""</f>
        <v/>
      </c>
      <c r="F187" t="str">
        <f>""</f>
        <v/>
      </c>
      <c r="G187" t="str">
        <f>""</f>
        <v/>
      </c>
      <c r="H187" t="str">
        <f>""</f>
        <v/>
      </c>
      <c r="I187" t="str">
        <f>""</f>
        <v/>
      </c>
      <c r="J187" t="str">
        <f>""</f>
        <v/>
      </c>
      <c r="K187" t="str">
        <f>""</f>
        <v/>
      </c>
      <c r="L187" t="str">
        <f>""</f>
        <v/>
      </c>
      <c r="M187" t="str">
        <f>""</f>
        <v/>
      </c>
      <c r="N187" t="str">
        <f>""</f>
        <v/>
      </c>
      <c r="O187" t="str">
        <f>""</f>
        <v/>
      </c>
      <c r="P187" t="str">
        <f>""</f>
        <v/>
      </c>
      <c r="Q187" t="str">
        <f>""</f>
        <v/>
      </c>
      <c r="R187" t="str">
        <f>""</f>
        <v/>
      </c>
      <c r="S187" t="str">
        <f>""</f>
        <v/>
      </c>
      <c r="T187" t="str">
        <f>""</f>
        <v/>
      </c>
      <c r="U187" t="str">
        <f>""</f>
        <v/>
      </c>
      <c r="V187" t="str">
        <f>""</f>
        <v/>
      </c>
      <c r="W187" t="str">
        <f>""</f>
        <v/>
      </c>
      <c r="X187" t="str">
        <f>""</f>
        <v/>
      </c>
      <c r="Y187" t="str">
        <f>""</f>
        <v/>
      </c>
      <c r="Z187" t="str">
        <f>""</f>
        <v/>
      </c>
      <c r="AA187" t="str">
        <f>""</f>
        <v/>
      </c>
      <c r="AB187" t="str">
        <f>""</f>
        <v/>
      </c>
      <c r="AC187" t="str">
        <f>""</f>
        <v/>
      </c>
      <c r="AD187" t="str">
        <f>""</f>
        <v/>
      </c>
      <c r="AE187" t="str">
        <f>""</f>
        <v/>
      </c>
      <c r="AF187" t="str">
        <f>""</f>
        <v/>
      </c>
      <c r="AG187" t="str">
        <f>""</f>
        <v/>
      </c>
      <c r="AH187" t="str">
        <f>""</f>
        <v/>
      </c>
      <c r="AI187" t="str">
        <f>""</f>
        <v/>
      </c>
      <c r="AJ187" t="str">
        <f>""</f>
        <v/>
      </c>
      <c r="AK187" t="str">
        <f>""</f>
        <v/>
      </c>
      <c r="AL187" t="str">
        <f>""</f>
        <v/>
      </c>
      <c r="AM187" t="str">
        <f>""</f>
        <v/>
      </c>
      <c r="AN187" t="str">
        <f>""</f>
        <v/>
      </c>
      <c r="AO187" t="str">
        <f>""</f>
        <v/>
      </c>
      <c r="AP187" t="str">
        <f>"0.044"</f>
        <v>0.044</v>
      </c>
      <c r="AQ187" t="str">
        <f>"0.036"</f>
        <v>0.036</v>
      </c>
      <c r="AR187" t="str">
        <f>"0.043"</f>
        <v>0.043</v>
      </c>
      <c r="AS187" t="str">
        <f>""</f>
        <v/>
      </c>
      <c r="AT187" t="str">
        <f>""</f>
        <v/>
      </c>
      <c r="AU187" t="str">
        <f>""</f>
        <v/>
      </c>
      <c r="AV187" t="str">
        <f>""</f>
        <v/>
      </c>
      <c r="AW187" t="str">
        <f>""</f>
        <v/>
      </c>
      <c r="AX187" t="str">
        <f>""</f>
        <v/>
      </c>
      <c r="AY187" t="str">
        <f>""</f>
        <v/>
      </c>
      <c r="AZ187" t="str">
        <f>""</f>
        <v/>
      </c>
      <c r="BA187" t="str">
        <f>""</f>
        <v/>
      </c>
    </row>
    <row r="188" spans="2:53" x14ac:dyDescent="0.2">
      <c r="B188" t="str">
        <f>""</f>
        <v/>
      </c>
      <c r="C188" t="str">
        <f>""</f>
        <v/>
      </c>
      <c r="D188" t="str">
        <f>""</f>
        <v/>
      </c>
      <c r="E188" t="str">
        <f>""</f>
        <v/>
      </c>
      <c r="F188" t="str">
        <f>""</f>
        <v/>
      </c>
      <c r="G188" t="str">
        <f>""</f>
        <v/>
      </c>
      <c r="H188" t="str">
        <f>""</f>
        <v/>
      </c>
      <c r="I188" t="str">
        <f>""</f>
        <v/>
      </c>
      <c r="J188" t="str">
        <f>""</f>
        <v/>
      </c>
      <c r="K188" t="str">
        <f>""</f>
        <v/>
      </c>
      <c r="L188" t="str">
        <f>""</f>
        <v/>
      </c>
      <c r="M188" t="str">
        <f>""</f>
        <v/>
      </c>
      <c r="N188" t="str">
        <f>""</f>
        <v/>
      </c>
      <c r="O188" t="str">
        <f>""</f>
        <v/>
      </c>
      <c r="P188" t="str">
        <f>""</f>
        <v/>
      </c>
      <c r="Q188" t="str">
        <f>""</f>
        <v/>
      </c>
      <c r="R188" t="str">
        <f>""</f>
        <v/>
      </c>
      <c r="S188" t="str">
        <f>""</f>
        <v/>
      </c>
      <c r="T188" t="str">
        <f>""</f>
        <v/>
      </c>
      <c r="U188" t="str">
        <f>""</f>
        <v/>
      </c>
      <c r="V188" t="str">
        <f>""</f>
        <v/>
      </c>
      <c r="W188" t="str">
        <f>""</f>
        <v/>
      </c>
      <c r="X188" t="str">
        <f>""</f>
        <v/>
      </c>
      <c r="Y188" t="str">
        <f>""</f>
        <v/>
      </c>
      <c r="Z188" t="str">
        <f>""</f>
        <v/>
      </c>
      <c r="AA188" t="str">
        <f>""</f>
        <v/>
      </c>
      <c r="AB188" t="str">
        <f>""</f>
        <v/>
      </c>
      <c r="AC188" t="str">
        <f>""</f>
        <v/>
      </c>
      <c r="AD188" t="str">
        <f>""</f>
        <v/>
      </c>
      <c r="AE188" t="str">
        <f>""</f>
        <v/>
      </c>
      <c r="AF188" t="str">
        <f>""</f>
        <v/>
      </c>
      <c r="AG188" t="str">
        <f>""</f>
        <v/>
      </c>
      <c r="AH188" t="str">
        <f>""</f>
        <v/>
      </c>
      <c r="AI188" t="str">
        <f>""</f>
        <v/>
      </c>
      <c r="AJ188" t="str">
        <f>""</f>
        <v/>
      </c>
      <c r="AK188" t="str">
        <f>""</f>
        <v/>
      </c>
      <c r="AL188" t="str">
        <f>""</f>
        <v/>
      </c>
      <c r="AM188" t="str">
        <f>""</f>
        <v/>
      </c>
      <c r="AN188" t="str">
        <f>""</f>
        <v/>
      </c>
      <c r="AO188" t="str">
        <f>""</f>
        <v/>
      </c>
      <c r="AP188" t="str">
        <f>"[0.051]"</f>
        <v>[0.051]</v>
      </c>
      <c r="AQ188" t="str">
        <f>"[0.050]"</f>
        <v>[0.050]</v>
      </c>
      <c r="AR188" t="str">
        <f>"[0.050]"</f>
        <v>[0.050]</v>
      </c>
      <c r="AS188" t="str">
        <f>""</f>
        <v/>
      </c>
      <c r="AT188" t="str">
        <f>""</f>
        <v/>
      </c>
      <c r="AU188" t="str">
        <f>""</f>
        <v/>
      </c>
      <c r="AV188" t="str">
        <f>""</f>
        <v/>
      </c>
      <c r="AW188" t="str">
        <f>""</f>
        <v/>
      </c>
      <c r="AX188" t="str">
        <f>""</f>
        <v/>
      </c>
      <c r="AY188" t="str">
        <f>""</f>
        <v/>
      </c>
      <c r="AZ188" t="str">
        <f>""</f>
        <v/>
      </c>
      <c r="BA188" t="str">
        <f>""</f>
        <v/>
      </c>
    </row>
    <row r="189" spans="2:53" x14ac:dyDescent="0.2">
      <c r="B189" t="str">
        <f>"At least 1 adult left the household in a given year (yes=1)"</f>
        <v>At least 1 adult left the household in a given year (yes=1)</v>
      </c>
      <c r="C189" t="str">
        <f>""</f>
        <v/>
      </c>
      <c r="D189" t="str">
        <f>""</f>
        <v/>
      </c>
      <c r="E189" t="str">
        <f>""</f>
        <v/>
      </c>
      <c r="F189" t="str">
        <f>""</f>
        <v/>
      </c>
      <c r="G189" t="str">
        <f>""</f>
        <v/>
      </c>
      <c r="H189" t="str">
        <f>""</f>
        <v/>
      </c>
      <c r="I189" t="str">
        <f>""</f>
        <v/>
      </c>
      <c r="J189" t="str">
        <f>""</f>
        <v/>
      </c>
      <c r="K189" t="str">
        <f>""</f>
        <v/>
      </c>
      <c r="L189" t="str">
        <f>""</f>
        <v/>
      </c>
      <c r="M189" t="str">
        <f>""</f>
        <v/>
      </c>
      <c r="N189" t="str">
        <f>""</f>
        <v/>
      </c>
      <c r="O189" t="str">
        <f>""</f>
        <v/>
      </c>
      <c r="P189" t="str">
        <f>""</f>
        <v/>
      </c>
      <c r="Q189" t="str">
        <f>""</f>
        <v/>
      </c>
      <c r="R189" t="str">
        <f>""</f>
        <v/>
      </c>
      <c r="S189" t="str">
        <f>""</f>
        <v/>
      </c>
      <c r="T189" t="str">
        <f>""</f>
        <v/>
      </c>
      <c r="U189" t="str">
        <f>""</f>
        <v/>
      </c>
      <c r="V189" t="str">
        <f>""</f>
        <v/>
      </c>
      <c r="W189" t="str">
        <f>""</f>
        <v/>
      </c>
      <c r="X189" t="str">
        <f>""</f>
        <v/>
      </c>
      <c r="Y189" t="str">
        <f>""</f>
        <v/>
      </c>
      <c r="Z189" t="str">
        <f>""</f>
        <v/>
      </c>
      <c r="AA189" t="str">
        <f>""</f>
        <v/>
      </c>
      <c r="AB189" t="str">
        <f>""</f>
        <v/>
      </c>
      <c r="AC189" t="str">
        <f>""</f>
        <v/>
      </c>
      <c r="AD189" t="str">
        <f>""</f>
        <v/>
      </c>
      <c r="AE189" t="str">
        <f>""</f>
        <v/>
      </c>
      <c r="AF189" t="str">
        <f>""</f>
        <v/>
      </c>
      <c r="AG189" t="str">
        <f>""</f>
        <v/>
      </c>
      <c r="AH189" t="str">
        <f>""</f>
        <v/>
      </c>
      <c r="AI189" t="str">
        <f>""</f>
        <v/>
      </c>
      <c r="AJ189" t="str">
        <f>""</f>
        <v/>
      </c>
      <c r="AK189" t="str">
        <f>""</f>
        <v/>
      </c>
      <c r="AL189" t="str">
        <f>""</f>
        <v/>
      </c>
      <c r="AM189" t="str">
        <f>""</f>
        <v/>
      </c>
      <c r="AN189" t="str">
        <f>""</f>
        <v/>
      </c>
      <c r="AO189" t="str">
        <f>""</f>
        <v/>
      </c>
      <c r="AP189" t="str">
        <f>"-0.073"</f>
        <v>-0.073</v>
      </c>
      <c r="AQ189" t="str">
        <f>""</f>
        <v/>
      </c>
      <c r="AR189" t="str">
        <f>""</f>
        <v/>
      </c>
      <c r="AS189" t="str">
        <f>""</f>
        <v/>
      </c>
      <c r="AT189" t="str">
        <f>""</f>
        <v/>
      </c>
      <c r="AU189" t="str">
        <f>""</f>
        <v/>
      </c>
      <c r="AV189" t="str">
        <f>""</f>
        <v/>
      </c>
      <c r="AW189" t="str">
        <f>""</f>
        <v/>
      </c>
      <c r="AX189" t="str">
        <f>""</f>
        <v/>
      </c>
      <c r="AY189" t="str">
        <f>""</f>
        <v/>
      </c>
      <c r="AZ189" t="str">
        <f>""</f>
        <v/>
      </c>
      <c r="BA189" t="str">
        <f>""</f>
        <v/>
      </c>
    </row>
    <row r="190" spans="2:53" x14ac:dyDescent="0.2">
      <c r="B190" t="str">
        <f>""</f>
        <v/>
      </c>
      <c r="C190" t="str">
        <f>""</f>
        <v/>
      </c>
      <c r="D190" t="str">
        <f>""</f>
        <v/>
      </c>
      <c r="E190" t="str">
        <f>""</f>
        <v/>
      </c>
      <c r="F190" t="str">
        <f>""</f>
        <v/>
      </c>
      <c r="G190" t="str">
        <f>""</f>
        <v/>
      </c>
      <c r="H190" t="str">
        <f>""</f>
        <v/>
      </c>
      <c r="I190" t="str">
        <f>""</f>
        <v/>
      </c>
      <c r="J190" t="str">
        <f>""</f>
        <v/>
      </c>
      <c r="K190" t="str">
        <f>""</f>
        <v/>
      </c>
      <c r="L190" t="str">
        <f>""</f>
        <v/>
      </c>
      <c r="M190" t="str">
        <f>""</f>
        <v/>
      </c>
      <c r="N190" t="str">
        <f>""</f>
        <v/>
      </c>
      <c r="O190" t="str">
        <f>""</f>
        <v/>
      </c>
      <c r="P190" t="str">
        <f>""</f>
        <v/>
      </c>
      <c r="Q190" t="str">
        <f>""</f>
        <v/>
      </c>
      <c r="R190" t="str">
        <f>""</f>
        <v/>
      </c>
      <c r="S190" t="str">
        <f>""</f>
        <v/>
      </c>
      <c r="T190" t="str">
        <f>""</f>
        <v/>
      </c>
      <c r="U190" t="str">
        <f>""</f>
        <v/>
      </c>
      <c r="V190" t="str">
        <f>""</f>
        <v/>
      </c>
      <c r="W190" t="str">
        <f>""</f>
        <v/>
      </c>
      <c r="X190" t="str">
        <f>""</f>
        <v/>
      </c>
      <c r="Y190" t="str">
        <f>""</f>
        <v/>
      </c>
      <c r="Z190" t="str">
        <f>""</f>
        <v/>
      </c>
      <c r="AA190" t="str">
        <f>""</f>
        <v/>
      </c>
      <c r="AB190" t="str">
        <f>""</f>
        <v/>
      </c>
      <c r="AC190" t="str">
        <f>""</f>
        <v/>
      </c>
      <c r="AD190" t="str">
        <f>""</f>
        <v/>
      </c>
      <c r="AE190" t="str">
        <f>""</f>
        <v/>
      </c>
      <c r="AF190" t="str">
        <f>""</f>
        <v/>
      </c>
      <c r="AG190" t="str">
        <f>""</f>
        <v/>
      </c>
      <c r="AH190" t="str">
        <f>""</f>
        <v/>
      </c>
      <c r="AI190" t="str">
        <f>""</f>
        <v/>
      </c>
      <c r="AJ190" t="str">
        <f>""</f>
        <v/>
      </c>
      <c r="AK190" t="str">
        <f>""</f>
        <v/>
      </c>
      <c r="AL190" t="str">
        <f>""</f>
        <v/>
      </c>
      <c r="AM190" t="str">
        <f>""</f>
        <v/>
      </c>
      <c r="AN190" t="str">
        <f>""</f>
        <v/>
      </c>
      <c r="AO190" t="str">
        <f>""</f>
        <v/>
      </c>
      <c r="AP190" t="str">
        <f>"[0.083]"</f>
        <v>[0.083]</v>
      </c>
      <c r="AQ190" t="str">
        <f>""</f>
        <v/>
      </c>
      <c r="AR190" t="str">
        <f>""</f>
        <v/>
      </c>
      <c r="AS190" t="str">
        <f>""</f>
        <v/>
      </c>
      <c r="AT190" t="str">
        <f>""</f>
        <v/>
      </c>
      <c r="AU190" t="str">
        <f>""</f>
        <v/>
      </c>
      <c r="AV190" t="str">
        <f>""</f>
        <v/>
      </c>
      <c r="AW190" t="str">
        <f>""</f>
        <v/>
      </c>
      <c r="AX190" t="str">
        <f>""</f>
        <v/>
      </c>
      <c r="AY190" t="str">
        <f>""</f>
        <v/>
      </c>
      <c r="AZ190" t="str">
        <f>""</f>
        <v/>
      </c>
      <c r="BA190" t="str">
        <f>""</f>
        <v/>
      </c>
    </row>
    <row r="191" spans="2:53" x14ac:dyDescent="0.2">
      <c r="B191" t="str">
        <f>"Interaction"</f>
        <v>Interaction</v>
      </c>
      <c r="C191" t="str">
        <f>""</f>
        <v/>
      </c>
      <c r="D191" t="str">
        <f>""</f>
        <v/>
      </c>
      <c r="E191" t="str">
        <f>""</f>
        <v/>
      </c>
      <c r="F191" t="str">
        <f>""</f>
        <v/>
      </c>
      <c r="G191" t="str">
        <f>""</f>
        <v/>
      </c>
      <c r="H191" t="str">
        <f>""</f>
        <v/>
      </c>
      <c r="I191" t="str">
        <f>""</f>
        <v/>
      </c>
      <c r="J191" t="str">
        <f>""</f>
        <v/>
      </c>
      <c r="K191" t="str">
        <f>""</f>
        <v/>
      </c>
      <c r="L191" t="str">
        <f>""</f>
        <v/>
      </c>
      <c r="M191" t="str">
        <f>""</f>
        <v/>
      </c>
      <c r="N191" t="str">
        <f>""</f>
        <v/>
      </c>
      <c r="O191" t="str">
        <f>""</f>
        <v/>
      </c>
      <c r="P191" t="str">
        <f>""</f>
        <v/>
      </c>
      <c r="Q191" t="str">
        <f>""</f>
        <v/>
      </c>
      <c r="R191" t="str">
        <f>""</f>
        <v/>
      </c>
      <c r="S191" t="str">
        <f>""</f>
        <v/>
      </c>
      <c r="T191" t="str">
        <f>""</f>
        <v/>
      </c>
      <c r="U191" t="str">
        <f>""</f>
        <v/>
      </c>
      <c r="V191" t="str">
        <f>""</f>
        <v/>
      </c>
      <c r="W191" t="str">
        <f>""</f>
        <v/>
      </c>
      <c r="X191" t="str">
        <f>""</f>
        <v/>
      </c>
      <c r="Y191" t="str">
        <f>""</f>
        <v/>
      </c>
      <c r="Z191" t="str">
        <f>""</f>
        <v/>
      </c>
      <c r="AA191" t="str">
        <f>""</f>
        <v/>
      </c>
      <c r="AB191" t="str">
        <f>""</f>
        <v/>
      </c>
      <c r="AC191" t="str">
        <f>""</f>
        <v/>
      </c>
      <c r="AD191" t="str">
        <f>""</f>
        <v/>
      </c>
      <c r="AE191" t="str">
        <f>""</f>
        <v/>
      </c>
      <c r="AF191" t="str">
        <f>""</f>
        <v/>
      </c>
      <c r="AG191" t="str">
        <f>""</f>
        <v/>
      </c>
      <c r="AH191" t="str">
        <f>""</f>
        <v/>
      </c>
      <c r="AI191" t="str">
        <f>""</f>
        <v/>
      </c>
      <c r="AJ191" t="str">
        <f>""</f>
        <v/>
      </c>
      <c r="AK191" t="str">
        <f>""</f>
        <v/>
      </c>
      <c r="AL191" t="str">
        <f>""</f>
        <v/>
      </c>
      <c r="AM191" t="str">
        <f>""</f>
        <v/>
      </c>
      <c r="AN191" t="str">
        <f>""</f>
        <v/>
      </c>
      <c r="AO191" t="str">
        <f>""</f>
        <v/>
      </c>
      <c r="AP191" t="str">
        <f>"-0.011"</f>
        <v>-0.011</v>
      </c>
      <c r="AQ191" t="str">
        <f>""</f>
        <v/>
      </c>
      <c r="AR191" t="str">
        <f>""</f>
        <v/>
      </c>
      <c r="AS191" t="str">
        <f>""</f>
        <v/>
      </c>
      <c r="AT191" t="str">
        <f>""</f>
        <v/>
      </c>
      <c r="AU191" t="str">
        <f>""</f>
        <v/>
      </c>
      <c r="AV191" t="str">
        <f>""</f>
        <v/>
      </c>
      <c r="AW191" t="str">
        <f>""</f>
        <v/>
      </c>
      <c r="AX191" t="str">
        <f>""</f>
        <v/>
      </c>
      <c r="AY191" t="str">
        <f>""</f>
        <v/>
      </c>
      <c r="AZ191" t="str">
        <f>""</f>
        <v/>
      </c>
      <c r="BA191" t="str">
        <f>""</f>
        <v/>
      </c>
    </row>
    <row r="192" spans="2:53" x14ac:dyDescent="0.2">
      <c r="B192" t="str">
        <f>""</f>
        <v/>
      </c>
      <c r="C192" t="str">
        <f>""</f>
        <v/>
      </c>
      <c r="D192" t="str">
        <f>""</f>
        <v/>
      </c>
      <c r="E192" t="str">
        <f>""</f>
        <v/>
      </c>
      <c r="F192" t="str">
        <f>""</f>
        <v/>
      </c>
      <c r="G192" t="str">
        <f>""</f>
        <v/>
      </c>
      <c r="H192" t="str">
        <f>""</f>
        <v/>
      </c>
      <c r="I192" t="str">
        <f>""</f>
        <v/>
      </c>
      <c r="J192" t="str">
        <f>""</f>
        <v/>
      </c>
      <c r="K192" t="str">
        <f>""</f>
        <v/>
      </c>
      <c r="L192" t="str">
        <f>""</f>
        <v/>
      </c>
      <c r="M192" t="str">
        <f>""</f>
        <v/>
      </c>
      <c r="N192" t="str">
        <f>""</f>
        <v/>
      </c>
      <c r="O192" t="str">
        <f>""</f>
        <v/>
      </c>
      <c r="P192" t="str">
        <f>""</f>
        <v/>
      </c>
      <c r="Q192" t="str">
        <f>""</f>
        <v/>
      </c>
      <c r="R192" t="str">
        <f>""</f>
        <v/>
      </c>
      <c r="S192" t="str">
        <f>""</f>
        <v/>
      </c>
      <c r="T192" t="str">
        <f>""</f>
        <v/>
      </c>
      <c r="U192" t="str">
        <f>""</f>
        <v/>
      </c>
      <c r="V192" t="str">
        <f>""</f>
        <v/>
      </c>
      <c r="W192" t="str">
        <f>""</f>
        <v/>
      </c>
      <c r="X192" t="str">
        <f>""</f>
        <v/>
      </c>
      <c r="Y192" t="str">
        <f>""</f>
        <v/>
      </c>
      <c r="Z192" t="str">
        <f>""</f>
        <v/>
      </c>
      <c r="AA192" t="str">
        <f>""</f>
        <v/>
      </c>
      <c r="AB192" t="str">
        <f>""</f>
        <v/>
      </c>
      <c r="AC192" t="str">
        <f>""</f>
        <v/>
      </c>
      <c r="AD192" t="str">
        <f>""</f>
        <v/>
      </c>
      <c r="AE192" t="str">
        <f>""</f>
        <v/>
      </c>
      <c r="AF192" t="str">
        <f>""</f>
        <v/>
      </c>
      <c r="AG192" t="str">
        <f>""</f>
        <v/>
      </c>
      <c r="AH192" t="str">
        <f>""</f>
        <v/>
      </c>
      <c r="AI192" t="str">
        <f>""</f>
        <v/>
      </c>
      <c r="AJ192" t="str">
        <f>""</f>
        <v/>
      </c>
      <c r="AK192" t="str">
        <f>""</f>
        <v/>
      </c>
      <c r="AL192" t="str">
        <f>""</f>
        <v/>
      </c>
      <c r="AM192" t="str">
        <f>""</f>
        <v/>
      </c>
      <c r="AN192" t="str">
        <f>""</f>
        <v/>
      </c>
      <c r="AO192" t="str">
        <f>""</f>
        <v/>
      </c>
      <c r="AP192" t="str">
        <f>"[0.113]"</f>
        <v>[0.113]</v>
      </c>
      <c r="AQ192" t="str">
        <f>""</f>
        <v/>
      </c>
      <c r="AR192" t="str">
        <f>""</f>
        <v/>
      </c>
      <c r="AS192" t="str">
        <f>""</f>
        <v/>
      </c>
      <c r="AT192" t="str">
        <f>""</f>
        <v/>
      </c>
      <c r="AU192" t="str">
        <f>""</f>
        <v/>
      </c>
      <c r="AV192" t="str">
        <f>""</f>
        <v/>
      </c>
      <c r="AW192" t="str">
        <f>""</f>
        <v/>
      </c>
      <c r="AX192" t="str">
        <f>""</f>
        <v/>
      </c>
      <c r="AY192" t="str">
        <f>""</f>
        <v/>
      </c>
      <c r="AZ192" t="str">
        <f>""</f>
        <v/>
      </c>
      <c r="BA192" t="str">
        <f>""</f>
        <v/>
      </c>
    </row>
    <row r="193" spans="2:53" x14ac:dyDescent="0.2">
      <c r="B193" t="str">
        <f>"Number of adults who left household 1998-2007"</f>
        <v>Number of adults who left household 1998-2007</v>
      </c>
      <c r="C193" t="str">
        <f>""</f>
        <v/>
      </c>
      <c r="D193" t="str">
        <f>""</f>
        <v/>
      </c>
      <c r="E193" t="str">
        <f>""</f>
        <v/>
      </c>
      <c r="F193" t="str">
        <f>""</f>
        <v/>
      </c>
      <c r="G193" t="str">
        <f>""</f>
        <v/>
      </c>
      <c r="H193" t="str">
        <f>""</f>
        <v/>
      </c>
      <c r="I193" t="str">
        <f>""</f>
        <v/>
      </c>
      <c r="J193" t="str">
        <f>""</f>
        <v/>
      </c>
      <c r="K193" t="str">
        <f>""</f>
        <v/>
      </c>
      <c r="L193" t="str">
        <f>""</f>
        <v/>
      </c>
      <c r="M193" t="str">
        <f>""</f>
        <v/>
      </c>
      <c r="N193" t="str">
        <f>""</f>
        <v/>
      </c>
      <c r="O193" t="str">
        <f>""</f>
        <v/>
      </c>
      <c r="P193" t="str">
        <f>""</f>
        <v/>
      </c>
      <c r="Q193" t="str">
        <f>""</f>
        <v/>
      </c>
      <c r="R193" t="str">
        <f>""</f>
        <v/>
      </c>
      <c r="S193" t="str">
        <f>""</f>
        <v/>
      </c>
      <c r="T193" t="str">
        <f>""</f>
        <v/>
      </c>
      <c r="U193" t="str">
        <f>""</f>
        <v/>
      </c>
      <c r="V193" t="str">
        <f>""</f>
        <v/>
      </c>
      <c r="W193" t="str">
        <f>""</f>
        <v/>
      </c>
      <c r="X193" t="str">
        <f>""</f>
        <v/>
      </c>
      <c r="Y193" t="str">
        <f>""</f>
        <v/>
      </c>
      <c r="Z193" t="str">
        <f>""</f>
        <v/>
      </c>
      <c r="AA193" t="str">
        <f>""</f>
        <v/>
      </c>
      <c r="AB193" t="str">
        <f>""</f>
        <v/>
      </c>
      <c r="AC193" t="str">
        <f>""</f>
        <v/>
      </c>
      <c r="AD193" t="str">
        <f>""</f>
        <v/>
      </c>
      <c r="AE193" t="str">
        <f>""</f>
        <v/>
      </c>
      <c r="AF193" t="str">
        <f>""</f>
        <v/>
      </c>
      <c r="AG193" t="str">
        <f>""</f>
        <v/>
      </c>
      <c r="AH193" t="str">
        <f>""</f>
        <v/>
      </c>
      <c r="AI193" t="str">
        <f>""</f>
        <v/>
      </c>
      <c r="AJ193" t="str">
        <f>""</f>
        <v/>
      </c>
      <c r="AK193" t="str">
        <f>""</f>
        <v/>
      </c>
      <c r="AL193" t="str">
        <f>""</f>
        <v/>
      </c>
      <c r="AM193" t="str">
        <f>""</f>
        <v/>
      </c>
      <c r="AN193" t="str">
        <f>""</f>
        <v/>
      </c>
      <c r="AO193" t="str">
        <f>""</f>
        <v/>
      </c>
      <c r="AP193" t="str">
        <f>""</f>
        <v/>
      </c>
      <c r="AQ193" t="str">
        <f>"-0.064"</f>
        <v>-0.064</v>
      </c>
      <c r="AR193" t="str">
        <f>""</f>
        <v/>
      </c>
      <c r="AS193" t="str">
        <f>""</f>
        <v/>
      </c>
      <c r="AT193" t="str">
        <f>""</f>
        <v/>
      </c>
      <c r="AU193" t="str">
        <f>""</f>
        <v/>
      </c>
      <c r="AV193" t="str">
        <f>""</f>
        <v/>
      </c>
      <c r="AW193" t="str">
        <f>""</f>
        <v/>
      </c>
      <c r="AX193" t="str">
        <f>""</f>
        <v/>
      </c>
      <c r="AY193" t="str">
        <f>""</f>
        <v/>
      </c>
      <c r="AZ193" t="str">
        <f>""</f>
        <v/>
      </c>
      <c r="BA193" t="str">
        <f>""</f>
        <v/>
      </c>
    </row>
    <row r="194" spans="2:53" x14ac:dyDescent="0.2">
      <c r="B194" t="str">
        <f>""</f>
        <v/>
      </c>
      <c r="C194" t="str">
        <f>""</f>
        <v/>
      </c>
      <c r="D194" t="str">
        <f>""</f>
        <v/>
      </c>
      <c r="E194" t="str">
        <f>""</f>
        <v/>
      </c>
      <c r="F194" t="str">
        <f>""</f>
        <v/>
      </c>
      <c r="G194" t="str">
        <f>""</f>
        <v/>
      </c>
      <c r="H194" t="str">
        <f>""</f>
        <v/>
      </c>
      <c r="I194" t="str">
        <f>""</f>
        <v/>
      </c>
      <c r="J194" t="str">
        <f>""</f>
        <v/>
      </c>
      <c r="K194" t="str">
        <f>""</f>
        <v/>
      </c>
      <c r="L194" t="str">
        <f>""</f>
        <v/>
      </c>
      <c r="M194" t="str">
        <f>""</f>
        <v/>
      </c>
      <c r="N194" t="str">
        <f>""</f>
        <v/>
      </c>
      <c r="O194" t="str">
        <f>""</f>
        <v/>
      </c>
      <c r="P194" t="str">
        <f>""</f>
        <v/>
      </c>
      <c r="Q194" t="str">
        <f>""</f>
        <v/>
      </c>
      <c r="R194" t="str">
        <f>""</f>
        <v/>
      </c>
      <c r="S194" t="str">
        <f>""</f>
        <v/>
      </c>
      <c r="T194" t="str">
        <f>""</f>
        <v/>
      </c>
      <c r="U194" t="str">
        <f>""</f>
        <v/>
      </c>
      <c r="V194" t="str">
        <f>""</f>
        <v/>
      </c>
      <c r="W194" t="str">
        <f>""</f>
        <v/>
      </c>
      <c r="X194" t="str">
        <f>""</f>
        <v/>
      </c>
      <c r="Y194" t="str">
        <f>""</f>
        <v/>
      </c>
      <c r="Z194" t="str">
        <f>""</f>
        <v/>
      </c>
      <c r="AA194" t="str">
        <f>""</f>
        <v/>
      </c>
      <c r="AB194" t="str">
        <f>""</f>
        <v/>
      </c>
      <c r="AC194" t="str">
        <f>""</f>
        <v/>
      </c>
      <c r="AD194" t="str">
        <f>""</f>
        <v/>
      </c>
      <c r="AE194" t="str">
        <f>""</f>
        <v/>
      </c>
      <c r="AF194" t="str">
        <f>""</f>
        <v/>
      </c>
      <c r="AG194" t="str">
        <f>""</f>
        <v/>
      </c>
      <c r="AH194" t="str">
        <f>""</f>
        <v/>
      </c>
      <c r="AI194" t="str">
        <f>""</f>
        <v/>
      </c>
      <c r="AJ194" t="str">
        <f>""</f>
        <v/>
      </c>
      <c r="AK194" t="str">
        <f>""</f>
        <v/>
      </c>
      <c r="AL194" t="str">
        <f>""</f>
        <v/>
      </c>
      <c r="AM194" t="str">
        <f>""</f>
        <v/>
      </c>
      <c r="AN194" t="str">
        <f>""</f>
        <v/>
      </c>
      <c r="AO194" t="str">
        <f>""</f>
        <v/>
      </c>
      <c r="AP194" t="str">
        <f>""</f>
        <v/>
      </c>
      <c r="AQ194" t="str">
        <f>"[0.055]"</f>
        <v>[0.055]</v>
      </c>
      <c r="AR194" t="str">
        <f>""</f>
        <v/>
      </c>
      <c r="AS194" t="str">
        <f>""</f>
        <v/>
      </c>
      <c r="AT194" t="str">
        <f>""</f>
        <v/>
      </c>
      <c r="AU194" t="str">
        <f>""</f>
        <v/>
      </c>
      <c r="AV194" t="str">
        <f>""</f>
        <v/>
      </c>
      <c r="AW194" t="str">
        <f>""</f>
        <v/>
      </c>
      <c r="AX194" t="str">
        <f>""</f>
        <v/>
      </c>
      <c r="AY194" t="str">
        <f>""</f>
        <v/>
      </c>
      <c r="AZ194" t="str">
        <f>""</f>
        <v/>
      </c>
      <c r="BA194" t="str">
        <f>""</f>
        <v/>
      </c>
    </row>
    <row r="195" spans="2:53" x14ac:dyDescent="0.2">
      <c r="B195" t="str">
        <f>"Interaction"</f>
        <v>Interaction</v>
      </c>
      <c r="C195" t="str">
        <f>""</f>
        <v/>
      </c>
      <c r="D195" t="str">
        <f>""</f>
        <v/>
      </c>
      <c r="E195" t="str">
        <f>""</f>
        <v/>
      </c>
      <c r="F195" t="str">
        <f>""</f>
        <v/>
      </c>
      <c r="G195" t="str">
        <f>""</f>
        <v/>
      </c>
      <c r="H195" t="str">
        <f>""</f>
        <v/>
      </c>
      <c r="I195" t="str">
        <f>""</f>
        <v/>
      </c>
      <c r="J195" t="str">
        <f>""</f>
        <v/>
      </c>
      <c r="K195" t="str">
        <f>""</f>
        <v/>
      </c>
      <c r="L195" t="str">
        <f>""</f>
        <v/>
      </c>
      <c r="M195" t="str">
        <f>""</f>
        <v/>
      </c>
      <c r="N195" t="str">
        <f>""</f>
        <v/>
      </c>
      <c r="O195" t="str">
        <f>""</f>
        <v/>
      </c>
      <c r="P195" t="str">
        <f>""</f>
        <v/>
      </c>
      <c r="Q195" t="str">
        <f>""</f>
        <v/>
      </c>
      <c r="R195" t="str">
        <f>""</f>
        <v/>
      </c>
      <c r="S195" t="str">
        <f>""</f>
        <v/>
      </c>
      <c r="T195" t="str">
        <f>""</f>
        <v/>
      </c>
      <c r="U195" t="str">
        <f>""</f>
        <v/>
      </c>
      <c r="V195" t="str">
        <f>""</f>
        <v/>
      </c>
      <c r="W195" t="str">
        <f>""</f>
        <v/>
      </c>
      <c r="X195" t="str">
        <f>""</f>
        <v/>
      </c>
      <c r="Y195" t="str">
        <f>""</f>
        <v/>
      </c>
      <c r="Z195" t="str">
        <f>""</f>
        <v/>
      </c>
      <c r="AA195" t="str">
        <f>""</f>
        <v/>
      </c>
      <c r="AB195" t="str">
        <f>""</f>
        <v/>
      </c>
      <c r="AC195" t="str">
        <f>""</f>
        <v/>
      </c>
      <c r="AD195" t="str">
        <f>""</f>
        <v/>
      </c>
      <c r="AE195" t="str">
        <f>""</f>
        <v/>
      </c>
      <c r="AF195" t="str">
        <f>""</f>
        <v/>
      </c>
      <c r="AG195" t="str">
        <f>""</f>
        <v/>
      </c>
      <c r="AH195" t="str">
        <f>""</f>
        <v/>
      </c>
      <c r="AI195" t="str">
        <f>""</f>
        <v/>
      </c>
      <c r="AJ195" t="str">
        <f>""</f>
        <v/>
      </c>
      <c r="AK195" t="str">
        <f>""</f>
        <v/>
      </c>
      <c r="AL195" t="str">
        <f>""</f>
        <v/>
      </c>
      <c r="AM195" t="str">
        <f>""</f>
        <v/>
      </c>
      <c r="AN195" t="str">
        <f>""</f>
        <v/>
      </c>
      <c r="AO195" t="str">
        <f>""</f>
        <v/>
      </c>
      <c r="AP195" t="str">
        <f>""</f>
        <v/>
      </c>
      <c r="AQ195" t="str">
        <f>"0.021"</f>
        <v>0.021</v>
      </c>
      <c r="AR195" t="str">
        <f>""</f>
        <v/>
      </c>
      <c r="AS195" t="str">
        <f>""</f>
        <v/>
      </c>
      <c r="AT195" t="str">
        <f>""</f>
        <v/>
      </c>
      <c r="AU195" t="str">
        <f>""</f>
        <v/>
      </c>
      <c r="AV195" t="str">
        <f>""</f>
        <v/>
      </c>
      <c r="AW195" t="str">
        <f>""</f>
        <v/>
      </c>
      <c r="AX195" t="str">
        <f>""</f>
        <v/>
      </c>
      <c r="AY195" t="str">
        <f>""</f>
        <v/>
      </c>
      <c r="AZ195" t="str">
        <f>""</f>
        <v/>
      </c>
      <c r="BA195" t="str">
        <f>""</f>
        <v/>
      </c>
    </row>
    <row r="196" spans="2:53" x14ac:dyDescent="0.2">
      <c r="B196" t="str">
        <f>""</f>
        <v/>
      </c>
      <c r="C196" t="str">
        <f>""</f>
        <v/>
      </c>
      <c r="D196" t="str">
        <f>""</f>
        <v/>
      </c>
      <c r="E196" t="str">
        <f>""</f>
        <v/>
      </c>
      <c r="F196" t="str">
        <f>""</f>
        <v/>
      </c>
      <c r="G196" t="str">
        <f>""</f>
        <v/>
      </c>
      <c r="H196" t="str">
        <f>""</f>
        <v/>
      </c>
      <c r="I196" t="str">
        <f>""</f>
        <v/>
      </c>
      <c r="J196" t="str">
        <f>""</f>
        <v/>
      </c>
      <c r="K196" t="str">
        <f>""</f>
        <v/>
      </c>
      <c r="L196" t="str">
        <f>""</f>
        <v/>
      </c>
      <c r="M196" t="str">
        <f>""</f>
        <v/>
      </c>
      <c r="N196" t="str">
        <f>""</f>
        <v/>
      </c>
      <c r="O196" t="str">
        <f>""</f>
        <v/>
      </c>
      <c r="P196" t="str">
        <f>""</f>
        <v/>
      </c>
      <c r="Q196" t="str">
        <f>""</f>
        <v/>
      </c>
      <c r="R196" t="str">
        <f>""</f>
        <v/>
      </c>
      <c r="S196" t="str">
        <f>""</f>
        <v/>
      </c>
      <c r="T196" t="str">
        <f>""</f>
        <v/>
      </c>
      <c r="U196" t="str">
        <f>""</f>
        <v/>
      </c>
      <c r="V196" t="str">
        <f>""</f>
        <v/>
      </c>
      <c r="W196" t="str">
        <f>""</f>
        <v/>
      </c>
      <c r="X196" t="str">
        <f>""</f>
        <v/>
      </c>
      <c r="Y196" t="str">
        <f>""</f>
        <v/>
      </c>
      <c r="Z196" t="str">
        <f>""</f>
        <v/>
      </c>
      <c r="AA196" t="str">
        <f>""</f>
        <v/>
      </c>
      <c r="AB196" t="str">
        <f>""</f>
        <v/>
      </c>
      <c r="AC196" t="str">
        <f>""</f>
        <v/>
      </c>
      <c r="AD196" t="str">
        <f>""</f>
        <v/>
      </c>
      <c r="AE196" t="str">
        <f>""</f>
        <v/>
      </c>
      <c r="AF196" t="str">
        <f>""</f>
        <v/>
      </c>
      <c r="AG196" t="str">
        <f>""</f>
        <v/>
      </c>
      <c r="AH196" t="str">
        <f>""</f>
        <v/>
      </c>
      <c r="AI196" t="str">
        <f>""</f>
        <v/>
      </c>
      <c r="AJ196" t="str">
        <f>""</f>
        <v/>
      </c>
      <c r="AK196" t="str">
        <f>""</f>
        <v/>
      </c>
      <c r="AL196" t="str">
        <f>""</f>
        <v/>
      </c>
      <c r="AM196" t="str">
        <f>""</f>
        <v/>
      </c>
      <c r="AN196" t="str">
        <f>""</f>
        <v/>
      </c>
      <c r="AO196" t="str">
        <f>""</f>
        <v/>
      </c>
      <c r="AP196" t="str">
        <f>""</f>
        <v/>
      </c>
      <c r="AQ196" t="str">
        <f>"[0.089]"</f>
        <v>[0.089]</v>
      </c>
      <c r="AR196" t="str">
        <f>""</f>
        <v/>
      </c>
      <c r="AS196" t="str">
        <f>""</f>
        <v/>
      </c>
      <c r="AT196" t="str">
        <f>""</f>
        <v/>
      </c>
      <c r="AU196" t="str">
        <f>""</f>
        <v/>
      </c>
      <c r="AV196" t="str">
        <f>""</f>
        <v/>
      </c>
      <c r="AW196" t="str">
        <f>""</f>
        <v/>
      </c>
      <c r="AX196" t="str">
        <f>""</f>
        <v/>
      </c>
      <c r="AY196" t="str">
        <f>""</f>
        <v/>
      </c>
      <c r="AZ196" t="str">
        <f>""</f>
        <v/>
      </c>
      <c r="BA196" t="str">
        <f>""</f>
        <v/>
      </c>
    </row>
    <row r="197" spans="2:53" x14ac:dyDescent="0.2">
      <c r="B197" t="str">
        <f>"Share of adults  who left household 1998-2007"</f>
        <v>Share of adults  who left household 1998-2007</v>
      </c>
      <c r="C197" t="str">
        <f>""</f>
        <v/>
      </c>
      <c r="D197" t="str">
        <f>""</f>
        <v/>
      </c>
      <c r="E197" t="str">
        <f>""</f>
        <v/>
      </c>
      <c r="F197" t="str">
        <f>""</f>
        <v/>
      </c>
      <c r="G197" t="str">
        <f>""</f>
        <v/>
      </c>
      <c r="H197" t="str">
        <f>""</f>
        <v/>
      </c>
      <c r="I197" t="str">
        <f>""</f>
        <v/>
      </c>
      <c r="J197" t="str">
        <f>""</f>
        <v/>
      </c>
      <c r="K197" t="str">
        <f>""</f>
        <v/>
      </c>
      <c r="L197" t="str">
        <f>""</f>
        <v/>
      </c>
      <c r="M197" t="str">
        <f>""</f>
        <v/>
      </c>
      <c r="N197" t="str">
        <f>""</f>
        <v/>
      </c>
      <c r="O197" t="str">
        <f>""</f>
        <v/>
      </c>
      <c r="P197" t="str">
        <f>""</f>
        <v/>
      </c>
      <c r="Q197" t="str">
        <f>""</f>
        <v/>
      </c>
      <c r="R197" t="str">
        <f>""</f>
        <v/>
      </c>
      <c r="S197" t="str">
        <f>""</f>
        <v/>
      </c>
      <c r="T197" t="str">
        <f>""</f>
        <v/>
      </c>
      <c r="U197" t="str">
        <f>""</f>
        <v/>
      </c>
      <c r="V197" t="str">
        <f>""</f>
        <v/>
      </c>
      <c r="W197" t="str">
        <f>""</f>
        <v/>
      </c>
      <c r="X197" t="str">
        <f>""</f>
        <v/>
      </c>
      <c r="Y197" t="str">
        <f>""</f>
        <v/>
      </c>
      <c r="Z197" t="str">
        <f>""</f>
        <v/>
      </c>
      <c r="AA197" t="str">
        <f>""</f>
        <v/>
      </c>
      <c r="AB197" t="str">
        <f>""</f>
        <v/>
      </c>
      <c r="AC197" t="str">
        <f>""</f>
        <v/>
      </c>
      <c r="AD197" t="str">
        <f>""</f>
        <v/>
      </c>
      <c r="AE197" t="str">
        <f>""</f>
        <v/>
      </c>
      <c r="AF197" t="str">
        <f>""</f>
        <v/>
      </c>
      <c r="AG197" t="str">
        <f>""</f>
        <v/>
      </c>
      <c r="AH197" t="str">
        <f>""</f>
        <v/>
      </c>
      <c r="AI197" t="str">
        <f>""</f>
        <v/>
      </c>
      <c r="AJ197" t="str">
        <f>""</f>
        <v/>
      </c>
      <c r="AK197" t="str">
        <f>""</f>
        <v/>
      </c>
      <c r="AL197" t="str">
        <f>""</f>
        <v/>
      </c>
      <c r="AM197" t="str">
        <f>""</f>
        <v/>
      </c>
      <c r="AN197" t="str">
        <f>""</f>
        <v/>
      </c>
      <c r="AO197" t="str">
        <f>""</f>
        <v/>
      </c>
      <c r="AP197" t="str">
        <f>""</f>
        <v/>
      </c>
      <c r="AQ197" t="str">
        <f>""</f>
        <v/>
      </c>
      <c r="AR197" t="str">
        <f>"-0.129"</f>
        <v>-0.129</v>
      </c>
      <c r="AS197" t="str">
        <f>""</f>
        <v/>
      </c>
      <c r="AT197" t="str">
        <f>""</f>
        <v/>
      </c>
      <c r="AU197" t="str">
        <f>""</f>
        <v/>
      </c>
      <c r="AV197" t="str">
        <f>""</f>
        <v/>
      </c>
      <c r="AW197" t="str">
        <f>""</f>
        <v/>
      </c>
      <c r="AX197" t="str">
        <f>""</f>
        <v/>
      </c>
      <c r="AY197" t="str">
        <f>""</f>
        <v/>
      </c>
      <c r="AZ197" t="str">
        <f>""</f>
        <v/>
      </c>
      <c r="BA197" t="str">
        <f>""</f>
        <v/>
      </c>
    </row>
    <row r="198" spans="2:53" x14ac:dyDescent="0.2">
      <c r="B198" t="str">
        <f>""</f>
        <v/>
      </c>
      <c r="C198" t="str">
        <f>""</f>
        <v/>
      </c>
      <c r="D198" t="str">
        <f>""</f>
        <v/>
      </c>
      <c r="E198" t="str">
        <f>""</f>
        <v/>
      </c>
      <c r="F198" t="str">
        <f>""</f>
        <v/>
      </c>
      <c r="G198" t="str">
        <f>""</f>
        <v/>
      </c>
      <c r="H198" t="str">
        <f>""</f>
        <v/>
      </c>
      <c r="I198" t="str">
        <f>""</f>
        <v/>
      </c>
      <c r="J198" t="str">
        <f>""</f>
        <v/>
      </c>
      <c r="K198" t="str">
        <f>""</f>
        <v/>
      </c>
      <c r="L198" t="str">
        <f>""</f>
        <v/>
      </c>
      <c r="M198" t="str">
        <f>""</f>
        <v/>
      </c>
      <c r="N198" t="str">
        <f>""</f>
        <v/>
      </c>
      <c r="O198" t="str">
        <f>""</f>
        <v/>
      </c>
      <c r="P198" t="str">
        <f>""</f>
        <v/>
      </c>
      <c r="Q198" t="str">
        <f>""</f>
        <v/>
      </c>
      <c r="R198" t="str">
        <f>""</f>
        <v/>
      </c>
      <c r="S198" t="str">
        <f>""</f>
        <v/>
      </c>
      <c r="T198" t="str">
        <f>""</f>
        <v/>
      </c>
      <c r="U198" t="str">
        <f>""</f>
        <v/>
      </c>
      <c r="V198" t="str">
        <f>""</f>
        <v/>
      </c>
      <c r="W198" t="str">
        <f>""</f>
        <v/>
      </c>
      <c r="X198" t="str">
        <f>""</f>
        <v/>
      </c>
      <c r="Y198" t="str">
        <f>""</f>
        <v/>
      </c>
      <c r="Z198" t="str">
        <f>""</f>
        <v/>
      </c>
      <c r="AA198" t="str">
        <f>""</f>
        <v/>
      </c>
      <c r="AB198" t="str">
        <f>""</f>
        <v/>
      </c>
      <c r="AC198" t="str">
        <f>""</f>
        <v/>
      </c>
      <c r="AD198" t="str">
        <f>""</f>
        <v/>
      </c>
      <c r="AE198" t="str">
        <f>""</f>
        <v/>
      </c>
      <c r="AF198" t="str">
        <f>""</f>
        <v/>
      </c>
      <c r="AG198" t="str">
        <f>""</f>
        <v/>
      </c>
      <c r="AH198" t="str">
        <f>""</f>
        <v/>
      </c>
      <c r="AI198" t="str">
        <f>""</f>
        <v/>
      </c>
      <c r="AJ198" t="str">
        <f>""</f>
        <v/>
      </c>
      <c r="AK198" t="str">
        <f>""</f>
        <v/>
      </c>
      <c r="AL198" t="str">
        <f>""</f>
        <v/>
      </c>
      <c r="AM198" t="str">
        <f>""</f>
        <v/>
      </c>
      <c r="AN198" t="str">
        <f>""</f>
        <v/>
      </c>
      <c r="AO198" t="str">
        <f>""</f>
        <v/>
      </c>
      <c r="AP198" t="str">
        <f>""</f>
        <v/>
      </c>
      <c r="AQ198" t="str">
        <f>""</f>
        <v/>
      </c>
      <c r="AR198" t="str">
        <f>"[0.160]"</f>
        <v>[0.160]</v>
      </c>
      <c r="AS198" t="str">
        <f>""</f>
        <v/>
      </c>
      <c r="AT198" t="str">
        <f>""</f>
        <v/>
      </c>
      <c r="AU198" t="str">
        <f>""</f>
        <v/>
      </c>
      <c r="AV198" t="str">
        <f>""</f>
        <v/>
      </c>
      <c r="AW198" t="str">
        <f>""</f>
        <v/>
      </c>
      <c r="AX198" t="str">
        <f>""</f>
        <v/>
      </c>
      <c r="AY198" t="str">
        <f>""</f>
        <v/>
      </c>
      <c r="AZ198" t="str">
        <f>""</f>
        <v/>
      </c>
      <c r="BA198" t="str">
        <f>""</f>
        <v/>
      </c>
    </row>
    <row r="199" spans="2:53" x14ac:dyDescent="0.2">
      <c r="B199" t="str">
        <f>"Interaction"</f>
        <v>Interaction</v>
      </c>
      <c r="C199" t="str">
        <f>""</f>
        <v/>
      </c>
      <c r="D199" t="str">
        <f>""</f>
        <v/>
      </c>
      <c r="E199" t="str">
        <f>""</f>
        <v/>
      </c>
      <c r="F199" t="str">
        <f>""</f>
        <v/>
      </c>
      <c r="G199" t="str">
        <f>""</f>
        <v/>
      </c>
      <c r="H199" t="str">
        <f>""</f>
        <v/>
      </c>
      <c r="I199" t="str">
        <f>""</f>
        <v/>
      </c>
      <c r="J199" t="str">
        <f>""</f>
        <v/>
      </c>
      <c r="K199" t="str">
        <f>""</f>
        <v/>
      </c>
      <c r="L199" t="str">
        <f>""</f>
        <v/>
      </c>
      <c r="M199" t="str">
        <f>""</f>
        <v/>
      </c>
      <c r="N199" t="str">
        <f>""</f>
        <v/>
      </c>
      <c r="O199" t="str">
        <f>""</f>
        <v/>
      </c>
      <c r="P199" t="str">
        <f>""</f>
        <v/>
      </c>
      <c r="Q199" t="str">
        <f>""</f>
        <v/>
      </c>
      <c r="R199" t="str">
        <f>""</f>
        <v/>
      </c>
      <c r="S199" t="str">
        <f>""</f>
        <v/>
      </c>
      <c r="T199" t="str">
        <f>""</f>
        <v/>
      </c>
      <c r="U199" t="str">
        <f>""</f>
        <v/>
      </c>
      <c r="V199" t="str">
        <f>""</f>
        <v/>
      </c>
      <c r="W199" t="str">
        <f>""</f>
        <v/>
      </c>
      <c r="X199" t="str">
        <f>""</f>
        <v/>
      </c>
      <c r="Y199" t="str">
        <f>""</f>
        <v/>
      </c>
      <c r="Z199" t="str">
        <f>""</f>
        <v/>
      </c>
      <c r="AA199" t="str">
        <f>""</f>
        <v/>
      </c>
      <c r="AB199" t="str">
        <f>""</f>
        <v/>
      </c>
      <c r="AC199" t="str">
        <f>""</f>
        <v/>
      </c>
      <c r="AD199" t="str">
        <f>""</f>
        <v/>
      </c>
      <c r="AE199" t="str">
        <f>""</f>
        <v/>
      </c>
      <c r="AF199" t="str">
        <f>""</f>
        <v/>
      </c>
      <c r="AG199" t="str">
        <f>""</f>
        <v/>
      </c>
      <c r="AH199" t="str">
        <f>""</f>
        <v/>
      </c>
      <c r="AI199" t="str">
        <f>""</f>
        <v/>
      </c>
      <c r="AJ199" t="str">
        <f>""</f>
        <v/>
      </c>
      <c r="AK199" t="str">
        <f>""</f>
        <v/>
      </c>
      <c r="AL199" t="str">
        <f>""</f>
        <v/>
      </c>
      <c r="AM199" t="str">
        <f>""</f>
        <v/>
      </c>
      <c r="AN199" t="str">
        <f>""</f>
        <v/>
      </c>
      <c r="AO199" t="str">
        <f>""</f>
        <v/>
      </c>
      <c r="AP199" t="str">
        <f>""</f>
        <v/>
      </c>
      <c r="AQ199" t="str">
        <f>""</f>
        <v/>
      </c>
      <c r="AR199" t="str">
        <f>"0.015"</f>
        <v>0.015</v>
      </c>
      <c r="AS199" t="str">
        <f>""</f>
        <v/>
      </c>
      <c r="AT199" t="str">
        <f>""</f>
        <v/>
      </c>
      <c r="AU199" t="str">
        <f>""</f>
        <v/>
      </c>
      <c r="AV199" t="str">
        <f>""</f>
        <v/>
      </c>
      <c r="AW199" t="str">
        <f>""</f>
        <v/>
      </c>
      <c r="AX199" t="str">
        <f>""</f>
        <v/>
      </c>
      <c r="AY199" t="str">
        <f>""</f>
        <v/>
      </c>
      <c r="AZ199" t="str">
        <f>""</f>
        <v/>
      </c>
      <c r="BA199" t="str">
        <f>""</f>
        <v/>
      </c>
    </row>
    <row r="200" spans="2:53" x14ac:dyDescent="0.2">
      <c r="B200" t="str">
        <f>""</f>
        <v/>
      </c>
      <c r="C200" t="str">
        <f>""</f>
        <v/>
      </c>
      <c r="D200" t="str">
        <f>""</f>
        <v/>
      </c>
      <c r="E200" t="str">
        <f>""</f>
        <v/>
      </c>
      <c r="F200" t="str">
        <f>""</f>
        <v/>
      </c>
      <c r="G200" t="str">
        <f>""</f>
        <v/>
      </c>
      <c r="H200" t="str">
        <f>""</f>
        <v/>
      </c>
      <c r="I200" t="str">
        <f>""</f>
        <v/>
      </c>
      <c r="J200" t="str">
        <f>""</f>
        <v/>
      </c>
      <c r="K200" t="str">
        <f>""</f>
        <v/>
      </c>
      <c r="L200" t="str">
        <f>""</f>
        <v/>
      </c>
      <c r="M200" t="str">
        <f>""</f>
        <v/>
      </c>
      <c r="N200" t="str">
        <f>""</f>
        <v/>
      </c>
      <c r="O200" t="str">
        <f>""</f>
        <v/>
      </c>
      <c r="P200" t="str">
        <f>""</f>
        <v/>
      </c>
      <c r="Q200" t="str">
        <f>""</f>
        <v/>
      </c>
      <c r="R200" t="str">
        <f>""</f>
        <v/>
      </c>
      <c r="S200" t="str">
        <f>""</f>
        <v/>
      </c>
      <c r="T200" t="str">
        <f>""</f>
        <v/>
      </c>
      <c r="U200" t="str">
        <f>""</f>
        <v/>
      </c>
      <c r="V200" t="str">
        <f>""</f>
        <v/>
      </c>
      <c r="W200" t="str">
        <f>""</f>
        <v/>
      </c>
      <c r="X200" t="str">
        <f>""</f>
        <v/>
      </c>
      <c r="Y200" t="str">
        <f>""</f>
        <v/>
      </c>
      <c r="Z200" t="str">
        <f>""</f>
        <v/>
      </c>
      <c r="AA200" t="str">
        <f>""</f>
        <v/>
      </c>
      <c r="AB200" t="str">
        <f>""</f>
        <v/>
      </c>
      <c r="AC200" t="str">
        <f>""</f>
        <v/>
      </c>
      <c r="AD200" t="str">
        <f>""</f>
        <v/>
      </c>
      <c r="AE200" t="str">
        <f>""</f>
        <v/>
      </c>
      <c r="AF200" t="str">
        <f>""</f>
        <v/>
      </c>
      <c r="AG200" t="str">
        <f>""</f>
        <v/>
      </c>
      <c r="AH200" t="str">
        <f>""</f>
        <v/>
      </c>
      <c r="AI200" t="str">
        <f>""</f>
        <v/>
      </c>
      <c r="AJ200" t="str">
        <f>""</f>
        <v/>
      </c>
      <c r="AK200" t="str">
        <f>""</f>
        <v/>
      </c>
      <c r="AL200" t="str">
        <f>""</f>
        <v/>
      </c>
      <c r="AM200" t="str">
        <f>""</f>
        <v/>
      </c>
      <c r="AN200" t="str">
        <f>""</f>
        <v/>
      </c>
      <c r="AO200" t="str">
        <f>""</f>
        <v/>
      </c>
      <c r="AP200" t="str">
        <f>""</f>
        <v/>
      </c>
      <c r="AQ200" t="str">
        <f>""</f>
        <v/>
      </c>
      <c r="AR200" t="str">
        <f>"[0.190]"</f>
        <v>[0.190]</v>
      </c>
      <c r="AS200" t="str">
        <f>""</f>
        <v/>
      </c>
      <c r="AT200" t="str">
        <f>""</f>
        <v/>
      </c>
      <c r="AU200" t="str">
        <f>""</f>
        <v/>
      </c>
      <c r="AV200" t="str">
        <f>""</f>
        <v/>
      </c>
      <c r="AW200" t="str">
        <f>""</f>
        <v/>
      </c>
      <c r="AX200" t="str">
        <f>""</f>
        <v/>
      </c>
      <c r="AY200" t="str">
        <f>""</f>
        <v/>
      </c>
      <c r="AZ200" t="str">
        <f>""</f>
        <v/>
      </c>
      <c r="BA200" t="str">
        <f>""</f>
        <v/>
      </c>
    </row>
    <row r="201" spans="2:53" x14ac:dyDescent="0.2">
      <c r="B201" t="str">
        <f>"Number of years that household had a loss of land"</f>
        <v>Number of years that household had a loss of land</v>
      </c>
      <c r="C201" t="str">
        <f>""</f>
        <v/>
      </c>
      <c r="D201" t="str">
        <f>""</f>
        <v/>
      </c>
      <c r="E201" t="str">
        <f>""</f>
        <v/>
      </c>
      <c r="F201" t="str">
        <f>""</f>
        <v/>
      </c>
      <c r="G201" t="str">
        <f>""</f>
        <v/>
      </c>
      <c r="H201" t="str">
        <f>""</f>
        <v/>
      </c>
      <c r="I201" t="str">
        <f>""</f>
        <v/>
      </c>
      <c r="J201" t="str">
        <f>""</f>
        <v/>
      </c>
      <c r="K201" t="str">
        <f>""</f>
        <v/>
      </c>
      <c r="L201" t="str">
        <f>""</f>
        <v/>
      </c>
      <c r="M201" t="str">
        <f>""</f>
        <v/>
      </c>
      <c r="N201" t="str">
        <f>""</f>
        <v/>
      </c>
      <c r="O201" t="str">
        <f>""</f>
        <v/>
      </c>
      <c r="P201" t="str">
        <f>""</f>
        <v/>
      </c>
      <c r="Q201" t="str">
        <f>""</f>
        <v/>
      </c>
      <c r="R201" t="str">
        <f>""</f>
        <v/>
      </c>
      <c r="S201" t="str">
        <f>""</f>
        <v/>
      </c>
      <c r="T201" t="str">
        <f>""</f>
        <v/>
      </c>
      <c r="U201" t="str">
        <f>""</f>
        <v/>
      </c>
      <c r="V201" t="str">
        <f>""</f>
        <v/>
      </c>
      <c r="W201" t="str">
        <f>""</f>
        <v/>
      </c>
      <c r="X201" t="str">
        <f>""</f>
        <v/>
      </c>
      <c r="Y201" t="str">
        <f>""</f>
        <v/>
      </c>
      <c r="Z201" t="str">
        <f>""</f>
        <v/>
      </c>
      <c r="AA201" t="str">
        <f>""</f>
        <v/>
      </c>
      <c r="AB201" t="str">
        <f>""</f>
        <v/>
      </c>
      <c r="AC201" t="str">
        <f>""</f>
        <v/>
      </c>
      <c r="AD201" t="str">
        <f>""</f>
        <v/>
      </c>
      <c r="AE201" t="str">
        <f>""</f>
        <v/>
      </c>
      <c r="AF201" t="str">
        <f>""</f>
        <v/>
      </c>
      <c r="AG201" t="str">
        <f>""</f>
        <v/>
      </c>
      <c r="AH201" t="str">
        <f>""</f>
        <v/>
      </c>
      <c r="AI201" t="str">
        <f>""</f>
        <v/>
      </c>
      <c r="AJ201" t="str">
        <f>""</f>
        <v/>
      </c>
      <c r="AK201" t="str">
        <f>""</f>
        <v/>
      </c>
      <c r="AL201" t="str">
        <f>""</f>
        <v/>
      </c>
      <c r="AM201" t="str">
        <f>""</f>
        <v/>
      </c>
      <c r="AN201" t="str">
        <f>""</f>
        <v/>
      </c>
      <c r="AO201" t="str">
        <f>""</f>
        <v/>
      </c>
      <c r="AP201" t="str">
        <f>""</f>
        <v/>
      </c>
      <c r="AQ201" t="str">
        <f>""</f>
        <v/>
      </c>
      <c r="AR201" t="str">
        <f>""</f>
        <v/>
      </c>
      <c r="AS201" t="str">
        <f>"0.019"</f>
        <v>0.019</v>
      </c>
      <c r="AT201" t="str">
        <f>"0.018"</f>
        <v>0.018</v>
      </c>
      <c r="AU201" t="str">
        <f>"0.025"</f>
        <v>0.025</v>
      </c>
      <c r="AV201" t="str">
        <f>""</f>
        <v/>
      </c>
      <c r="AW201" t="str">
        <f>""</f>
        <v/>
      </c>
      <c r="AX201" t="str">
        <f>""</f>
        <v/>
      </c>
      <c r="AY201" t="str">
        <f>""</f>
        <v/>
      </c>
      <c r="AZ201" t="str">
        <f>""</f>
        <v/>
      </c>
      <c r="BA201" t="str">
        <f>""</f>
        <v/>
      </c>
    </row>
    <row r="202" spans="2:53" x14ac:dyDescent="0.2">
      <c r="B202" t="str">
        <f>""</f>
        <v/>
      </c>
      <c r="C202" t="str">
        <f>""</f>
        <v/>
      </c>
      <c r="D202" t="str">
        <f>""</f>
        <v/>
      </c>
      <c r="E202" t="str">
        <f>""</f>
        <v/>
      </c>
      <c r="F202" t="str">
        <f>""</f>
        <v/>
      </c>
      <c r="G202" t="str">
        <f>""</f>
        <v/>
      </c>
      <c r="H202" t="str">
        <f>""</f>
        <v/>
      </c>
      <c r="I202" t="str">
        <f>""</f>
        <v/>
      </c>
      <c r="J202" t="str">
        <f>""</f>
        <v/>
      </c>
      <c r="K202" t="str">
        <f>""</f>
        <v/>
      </c>
      <c r="L202" t="str">
        <f>""</f>
        <v/>
      </c>
      <c r="M202" t="str">
        <f>""</f>
        <v/>
      </c>
      <c r="N202" t="str">
        <f>""</f>
        <v/>
      </c>
      <c r="O202" t="str">
        <f>""</f>
        <v/>
      </c>
      <c r="P202" t="str">
        <f>""</f>
        <v/>
      </c>
      <c r="Q202" t="str">
        <f>""</f>
        <v/>
      </c>
      <c r="R202" t="str">
        <f>""</f>
        <v/>
      </c>
      <c r="S202" t="str">
        <f>""</f>
        <v/>
      </c>
      <c r="T202" t="str">
        <f>""</f>
        <v/>
      </c>
      <c r="U202" t="str">
        <f>""</f>
        <v/>
      </c>
      <c r="V202" t="str">
        <f>""</f>
        <v/>
      </c>
      <c r="W202" t="str">
        <f>""</f>
        <v/>
      </c>
      <c r="X202" t="str">
        <f>""</f>
        <v/>
      </c>
      <c r="Y202" t="str">
        <f>""</f>
        <v/>
      </c>
      <c r="Z202" t="str">
        <f>""</f>
        <v/>
      </c>
      <c r="AA202" t="str">
        <f>""</f>
        <v/>
      </c>
      <c r="AB202" t="str">
        <f>""</f>
        <v/>
      </c>
      <c r="AC202" t="str">
        <f>""</f>
        <v/>
      </c>
      <c r="AD202" t="str">
        <f>""</f>
        <v/>
      </c>
      <c r="AE202" t="str">
        <f>""</f>
        <v/>
      </c>
      <c r="AF202" t="str">
        <f>""</f>
        <v/>
      </c>
      <c r="AG202" t="str">
        <f>""</f>
        <v/>
      </c>
      <c r="AH202" t="str">
        <f>""</f>
        <v/>
      </c>
      <c r="AI202" t="str">
        <f>""</f>
        <v/>
      </c>
      <c r="AJ202" t="str">
        <f>""</f>
        <v/>
      </c>
      <c r="AK202" t="str">
        <f>""</f>
        <v/>
      </c>
      <c r="AL202" t="str">
        <f>""</f>
        <v/>
      </c>
      <c r="AM202" t="str">
        <f>""</f>
        <v/>
      </c>
      <c r="AN202" t="str">
        <f>""</f>
        <v/>
      </c>
      <c r="AO202" t="str">
        <f>""</f>
        <v/>
      </c>
      <c r="AP202" t="str">
        <f>""</f>
        <v/>
      </c>
      <c r="AQ202" t="str">
        <f>""</f>
        <v/>
      </c>
      <c r="AR202" t="str">
        <f>""</f>
        <v/>
      </c>
      <c r="AS202" t="str">
        <f>"[0.055]"</f>
        <v>[0.055]</v>
      </c>
      <c r="AT202" t="str">
        <f>"[0.054]"</f>
        <v>[0.054]</v>
      </c>
      <c r="AU202" t="str">
        <f>"[0.055]"</f>
        <v>[0.055]</v>
      </c>
      <c r="AV202" t="str">
        <f>""</f>
        <v/>
      </c>
      <c r="AW202" t="str">
        <f>""</f>
        <v/>
      </c>
      <c r="AX202" t="str">
        <f>""</f>
        <v/>
      </c>
      <c r="AY202" t="str">
        <f>""</f>
        <v/>
      </c>
      <c r="AZ202" t="str">
        <f>""</f>
        <v/>
      </c>
      <c r="BA202" t="str">
        <f>""</f>
        <v/>
      </c>
    </row>
    <row r="203" spans="2:53" x14ac:dyDescent="0.2">
      <c r="B203" t="str">
        <f>"At least 1 adult left the household in a given year (yes=1)"</f>
        <v>At least 1 adult left the household in a given year (yes=1)</v>
      </c>
      <c r="C203" t="str">
        <f>""</f>
        <v/>
      </c>
      <c r="D203" t="str">
        <f>""</f>
        <v/>
      </c>
      <c r="E203" t="str">
        <f>""</f>
        <v/>
      </c>
      <c r="F203" t="str">
        <f>""</f>
        <v/>
      </c>
      <c r="G203" t="str">
        <f>""</f>
        <v/>
      </c>
      <c r="H203" t="str">
        <f>""</f>
        <v/>
      </c>
      <c r="I203" t="str">
        <f>""</f>
        <v/>
      </c>
      <c r="J203" t="str">
        <f>""</f>
        <v/>
      </c>
      <c r="K203" t="str">
        <f>""</f>
        <v/>
      </c>
      <c r="L203" t="str">
        <f>""</f>
        <v/>
      </c>
      <c r="M203" t="str">
        <f>""</f>
        <v/>
      </c>
      <c r="N203" t="str">
        <f>""</f>
        <v/>
      </c>
      <c r="O203" t="str">
        <f>""</f>
        <v/>
      </c>
      <c r="P203" t="str">
        <f>""</f>
        <v/>
      </c>
      <c r="Q203" t="str">
        <f>""</f>
        <v/>
      </c>
      <c r="R203" t="str">
        <f>""</f>
        <v/>
      </c>
      <c r="S203" t="str">
        <f>""</f>
        <v/>
      </c>
      <c r="T203" t="str">
        <f>""</f>
        <v/>
      </c>
      <c r="U203" t="str">
        <f>""</f>
        <v/>
      </c>
      <c r="V203" t="str">
        <f>""</f>
        <v/>
      </c>
      <c r="W203" t="str">
        <f>""</f>
        <v/>
      </c>
      <c r="X203" t="str">
        <f>""</f>
        <v/>
      </c>
      <c r="Y203" t="str">
        <f>""</f>
        <v/>
      </c>
      <c r="Z203" t="str">
        <f>""</f>
        <v/>
      </c>
      <c r="AA203" t="str">
        <f>""</f>
        <v/>
      </c>
      <c r="AB203" t="str">
        <f>""</f>
        <v/>
      </c>
      <c r="AC203" t="str">
        <f>""</f>
        <v/>
      </c>
      <c r="AD203" t="str">
        <f>""</f>
        <v/>
      </c>
      <c r="AE203" t="str">
        <f>""</f>
        <v/>
      </c>
      <c r="AF203" t="str">
        <f>""</f>
        <v/>
      </c>
      <c r="AG203" t="str">
        <f>""</f>
        <v/>
      </c>
      <c r="AH203" t="str">
        <f>""</f>
        <v/>
      </c>
      <c r="AI203" t="str">
        <f>""</f>
        <v/>
      </c>
      <c r="AJ203" t="str">
        <f>""</f>
        <v/>
      </c>
      <c r="AK203" t="str">
        <f>""</f>
        <v/>
      </c>
      <c r="AL203" t="str">
        <f>""</f>
        <v/>
      </c>
      <c r="AM203" t="str">
        <f>""</f>
        <v/>
      </c>
      <c r="AN203" t="str">
        <f>""</f>
        <v/>
      </c>
      <c r="AO203" t="str">
        <f>""</f>
        <v/>
      </c>
      <c r="AP203" t="str">
        <f>""</f>
        <v/>
      </c>
      <c r="AQ203" t="str">
        <f>""</f>
        <v/>
      </c>
      <c r="AR203" t="str">
        <f>""</f>
        <v/>
      </c>
      <c r="AS203" t="str">
        <f>"-0.090"</f>
        <v>-0.090</v>
      </c>
      <c r="AT203" t="str">
        <f>""</f>
        <v/>
      </c>
      <c r="AU203" t="str">
        <f>""</f>
        <v/>
      </c>
      <c r="AV203" t="str">
        <f>""</f>
        <v/>
      </c>
      <c r="AW203" t="str">
        <f>""</f>
        <v/>
      </c>
      <c r="AX203" t="str">
        <f>""</f>
        <v/>
      </c>
      <c r="AY203" t="str">
        <f>""</f>
        <v/>
      </c>
      <c r="AZ203" t="str">
        <f>""</f>
        <v/>
      </c>
      <c r="BA203" t="str">
        <f>""</f>
        <v/>
      </c>
    </row>
    <row r="204" spans="2:53" x14ac:dyDescent="0.2">
      <c r="B204" t="str">
        <f>""</f>
        <v/>
      </c>
      <c r="C204" t="str">
        <f>""</f>
        <v/>
      </c>
      <c r="D204" t="str">
        <f>""</f>
        <v/>
      </c>
      <c r="E204" t="str">
        <f>""</f>
        <v/>
      </c>
      <c r="F204" t="str">
        <f>""</f>
        <v/>
      </c>
      <c r="G204" t="str">
        <f>""</f>
        <v/>
      </c>
      <c r="H204" t="str">
        <f>""</f>
        <v/>
      </c>
      <c r="I204" t="str">
        <f>""</f>
        <v/>
      </c>
      <c r="J204" t="str">
        <f>""</f>
        <v/>
      </c>
      <c r="K204" t="str">
        <f>""</f>
        <v/>
      </c>
      <c r="L204" t="str">
        <f>""</f>
        <v/>
      </c>
      <c r="M204" t="str">
        <f>""</f>
        <v/>
      </c>
      <c r="N204" t="str">
        <f>""</f>
        <v/>
      </c>
      <c r="O204" t="str">
        <f>""</f>
        <v/>
      </c>
      <c r="P204" t="str">
        <f>""</f>
        <v/>
      </c>
      <c r="Q204" t="str">
        <f>""</f>
        <v/>
      </c>
      <c r="R204" t="str">
        <f>""</f>
        <v/>
      </c>
      <c r="S204" t="str">
        <f>""</f>
        <v/>
      </c>
      <c r="T204" t="str">
        <f>""</f>
        <v/>
      </c>
      <c r="U204" t="str">
        <f>""</f>
        <v/>
      </c>
      <c r="V204" t="str">
        <f>""</f>
        <v/>
      </c>
      <c r="W204" t="str">
        <f>""</f>
        <v/>
      </c>
      <c r="X204" t="str">
        <f>""</f>
        <v/>
      </c>
      <c r="Y204" t="str">
        <f>""</f>
        <v/>
      </c>
      <c r="Z204" t="str">
        <f>""</f>
        <v/>
      </c>
      <c r="AA204" t="str">
        <f>""</f>
        <v/>
      </c>
      <c r="AB204" t="str">
        <f>""</f>
        <v/>
      </c>
      <c r="AC204" t="str">
        <f>""</f>
        <v/>
      </c>
      <c r="AD204" t="str">
        <f>""</f>
        <v/>
      </c>
      <c r="AE204" t="str">
        <f>""</f>
        <v/>
      </c>
      <c r="AF204" t="str">
        <f>""</f>
        <v/>
      </c>
      <c r="AG204" t="str">
        <f>""</f>
        <v/>
      </c>
      <c r="AH204" t="str">
        <f>""</f>
        <v/>
      </c>
      <c r="AI204" t="str">
        <f>""</f>
        <v/>
      </c>
      <c r="AJ204" t="str">
        <f>""</f>
        <v/>
      </c>
      <c r="AK204" t="str">
        <f>""</f>
        <v/>
      </c>
      <c r="AL204" t="str">
        <f>""</f>
        <v/>
      </c>
      <c r="AM204" t="str">
        <f>""</f>
        <v/>
      </c>
      <c r="AN204" t="str">
        <f>""</f>
        <v/>
      </c>
      <c r="AO204" t="str">
        <f>""</f>
        <v/>
      </c>
      <c r="AP204" t="str">
        <f>""</f>
        <v/>
      </c>
      <c r="AQ204" t="str">
        <f>""</f>
        <v/>
      </c>
      <c r="AR204" t="str">
        <f>""</f>
        <v/>
      </c>
      <c r="AS204" t="str">
        <f>"[0.076]"</f>
        <v>[0.076]</v>
      </c>
      <c r="AT204" t="str">
        <f>""</f>
        <v/>
      </c>
      <c r="AU204" t="str">
        <f>""</f>
        <v/>
      </c>
      <c r="AV204" t="str">
        <f>""</f>
        <v/>
      </c>
      <c r="AW204" t="str">
        <f>""</f>
        <v/>
      </c>
      <c r="AX204" t="str">
        <f>""</f>
        <v/>
      </c>
      <c r="AY204" t="str">
        <f>""</f>
        <v/>
      </c>
      <c r="AZ204" t="str">
        <f>""</f>
        <v/>
      </c>
      <c r="BA204" t="str">
        <f>""</f>
        <v/>
      </c>
    </row>
    <row r="205" spans="2:53" x14ac:dyDescent="0.2">
      <c r="B205" t="str">
        <f>"Interaction"</f>
        <v>Interaction</v>
      </c>
      <c r="C205" t="str">
        <f>""</f>
        <v/>
      </c>
      <c r="D205" t="str">
        <f>""</f>
        <v/>
      </c>
      <c r="E205" t="str">
        <f>""</f>
        <v/>
      </c>
      <c r="F205" t="str">
        <f>""</f>
        <v/>
      </c>
      <c r="G205" t="str">
        <f>""</f>
        <v/>
      </c>
      <c r="H205" t="str">
        <f>""</f>
        <v/>
      </c>
      <c r="I205" t="str">
        <f>""</f>
        <v/>
      </c>
      <c r="J205" t="str">
        <f>""</f>
        <v/>
      </c>
      <c r="K205" t="str">
        <f>""</f>
        <v/>
      </c>
      <c r="L205" t="str">
        <f>""</f>
        <v/>
      </c>
      <c r="M205" t="str">
        <f>""</f>
        <v/>
      </c>
      <c r="N205" t="str">
        <f>""</f>
        <v/>
      </c>
      <c r="O205" t="str">
        <f>""</f>
        <v/>
      </c>
      <c r="P205" t="str">
        <f>""</f>
        <v/>
      </c>
      <c r="Q205" t="str">
        <f>""</f>
        <v/>
      </c>
      <c r="R205" t="str">
        <f>""</f>
        <v/>
      </c>
      <c r="S205" t="str">
        <f>""</f>
        <v/>
      </c>
      <c r="T205" t="str">
        <f>""</f>
        <v/>
      </c>
      <c r="U205" t="str">
        <f>""</f>
        <v/>
      </c>
      <c r="V205" t="str">
        <f>""</f>
        <v/>
      </c>
      <c r="W205" t="str">
        <f>""</f>
        <v/>
      </c>
      <c r="X205" t="str">
        <f>""</f>
        <v/>
      </c>
      <c r="Y205" t="str">
        <f>""</f>
        <v/>
      </c>
      <c r="Z205" t="str">
        <f>""</f>
        <v/>
      </c>
      <c r="AA205" t="str">
        <f>""</f>
        <v/>
      </c>
      <c r="AB205" t="str">
        <f>""</f>
        <v/>
      </c>
      <c r="AC205" t="str">
        <f>""</f>
        <v/>
      </c>
      <c r="AD205" t="str">
        <f>""</f>
        <v/>
      </c>
      <c r="AE205" t="str">
        <f>""</f>
        <v/>
      </c>
      <c r="AF205" t="str">
        <f>""</f>
        <v/>
      </c>
      <c r="AG205" t="str">
        <f>""</f>
        <v/>
      </c>
      <c r="AH205" t="str">
        <f>""</f>
        <v/>
      </c>
      <c r="AI205" t="str">
        <f>""</f>
        <v/>
      </c>
      <c r="AJ205" t="str">
        <f>""</f>
        <v/>
      </c>
      <c r="AK205" t="str">
        <f>""</f>
        <v/>
      </c>
      <c r="AL205" t="str">
        <f>""</f>
        <v/>
      </c>
      <c r="AM205" t="str">
        <f>""</f>
        <v/>
      </c>
      <c r="AN205" t="str">
        <f>""</f>
        <v/>
      </c>
      <c r="AO205" t="str">
        <f>""</f>
        <v/>
      </c>
      <c r="AP205" t="str">
        <f>""</f>
        <v/>
      </c>
      <c r="AQ205" t="str">
        <f>""</f>
        <v/>
      </c>
      <c r="AR205" t="str">
        <f>""</f>
        <v/>
      </c>
      <c r="AS205" t="str">
        <f>"0.180"</f>
        <v>0.180</v>
      </c>
      <c r="AT205" t="str">
        <f>""</f>
        <v/>
      </c>
      <c r="AU205" t="str">
        <f>""</f>
        <v/>
      </c>
      <c r="AV205" t="str">
        <f>""</f>
        <v/>
      </c>
      <c r="AW205" t="str">
        <f>""</f>
        <v/>
      </c>
      <c r="AX205" t="str">
        <f>""</f>
        <v/>
      </c>
      <c r="AY205" t="str">
        <f>""</f>
        <v/>
      </c>
      <c r="AZ205" t="str">
        <f>""</f>
        <v/>
      </c>
      <c r="BA205" t="str">
        <f>""</f>
        <v/>
      </c>
    </row>
    <row r="206" spans="2:53" x14ac:dyDescent="0.2">
      <c r="B206" t="str">
        <f>""</f>
        <v/>
      </c>
      <c r="C206" t="str">
        <f>""</f>
        <v/>
      </c>
      <c r="D206" t="str">
        <f>""</f>
        <v/>
      </c>
      <c r="E206" t="str">
        <f>""</f>
        <v/>
      </c>
      <c r="F206" t="str">
        <f>""</f>
        <v/>
      </c>
      <c r="G206" t="str">
        <f>""</f>
        <v/>
      </c>
      <c r="H206" t="str">
        <f>""</f>
        <v/>
      </c>
      <c r="I206" t="str">
        <f>""</f>
        <v/>
      </c>
      <c r="J206" t="str">
        <f>""</f>
        <v/>
      </c>
      <c r="K206" t="str">
        <f>""</f>
        <v/>
      </c>
      <c r="L206" t="str">
        <f>""</f>
        <v/>
      </c>
      <c r="M206" t="str">
        <f>""</f>
        <v/>
      </c>
      <c r="N206" t="str">
        <f>""</f>
        <v/>
      </c>
      <c r="O206" t="str">
        <f>""</f>
        <v/>
      </c>
      <c r="P206" t="str">
        <f>""</f>
        <v/>
      </c>
      <c r="Q206" t="str">
        <f>""</f>
        <v/>
      </c>
      <c r="R206" t="str">
        <f>""</f>
        <v/>
      </c>
      <c r="S206" t="str">
        <f>""</f>
        <v/>
      </c>
      <c r="T206" t="str">
        <f>""</f>
        <v/>
      </c>
      <c r="U206" t="str">
        <f>""</f>
        <v/>
      </c>
      <c r="V206" t="str">
        <f>""</f>
        <v/>
      </c>
      <c r="W206" t="str">
        <f>""</f>
        <v/>
      </c>
      <c r="X206" t="str">
        <f>""</f>
        <v/>
      </c>
      <c r="Y206" t="str">
        <f>""</f>
        <v/>
      </c>
      <c r="Z206" t="str">
        <f>""</f>
        <v/>
      </c>
      <c r="AA206" t="str">
        <f>""</f>
        <v/>
      </c>
      <c r="AB206" t="str">
        <f>""</f>
        <v/>
      </c>
      <c r="AC206" t="str">
        <f>""</f>
        <v/>
      </c>
      <c r="AD206" t="str">
        <f>""</f>
        <v/>
      </c>
      <c r="AE206" t="str">
        <f>""</f>
        <v/>
      </c>
      <c r="AF206" t="str">
        <f>""</f>
        <v/>
      </c>
      <c r="AG206" t="str">
        <f>""</f>
        <v/>
      </c>
      <c r="AH206" t="str">
        <f>""</f>
        <v/>
      </c>
      <c r="AI206" t="str">
        <f>""</f>
        <v/>
      </c>
      <c r="AJ206" t="str">
        <f>""</f>
        <v/>
      </c>
      <c r="AK206" t="str">
        <f>""</f>
        <v/>
      </c>
      <c r="AL206" t="str">
        <f>""</f>
        <v/>
      </c>
      <c r="AM206" t="str">
        <f>""</f>
        <v/>
      </c>
      <c r="AN206" t="str">
        <f>""</f>
        <v/>
      </c>
      <c r="AO206" t="str">
        <f>""</f>
        <v/>
      </c>
      <c r="AP206" t="str">
        <f>""</f>
        <v/>
      </c>
      <c r="AQ206" t="str">
        <f>""</f>
        <v/>
      </c>
      <c r="AR206" t="str">
        <f>""</f>
        <v/>
      </c>
      <c r="AS206" t="str">
        <f>"[0.238]"</f>
        <v>[0.238]</v>
      </c>
      <c r="AT206" t="str">
        <f>""</f>
        <v/>
      </c>
      <c r="AU206" t="str">
        <f>""</f>
        <v/>
      </c>
      <c r="AV206" t="str">
        <f>""</f>
        <v/>
      </c>
      <c r="AW206" t="str">
        <f>""</f>
        <v/>
      </c>
      <c r="AX206" t="str">
        <f>""</f>
        <v/>
      </c>
      <c r="AY206" t="str">
        <f>""</f>
        <v/>
      </c>
      <c r="AZ206" t="str">
        <f>""</f>
        <v/>
      </c>
      <c r="BA206" t="str">
        <f>""</f>
        <v/>
      </c>
    </row>
    <row r="207" spans="2:53" x14ac:dyDescent="0.2">
      <c r="B207" t="str">
        <f>"Number of adults who left household 1998-2007"</f>
        <v>Number of adults who left household 1998-2007</v>
      </c>
      <c r="C207" t="str">
        <f>""</f>
        <v/>
      </c>
      <c r="D207" t="str">
        <f>""</f>
        <v/>
      </c>
      <c r="E207" t="str">
        <f>""</f>
        <v/>
      </c>
      <c r="F207" t="str">
        <f>""</f>
        <v/>
      </c>
      <c r="G207" t="str">
        <f>""</f>
        <v/>
      </c>
      <c r="H207" t="str">
        <f>""</f>
        <v/>
      </c>
      <c r="I207" t="str">
        <f>""</f>
        <v/>
      </c>
      <c r="J207" t="str">
        <f>""</f>
        <v/>
      </c>
      <c r="K207" t="str">
        <f>""</f>
        <v/>
      </c>
      <c r="L207" t="str">
        <f>""</f>
        <v/>
      </c>
      <c r="M207" t="str">
        <f>""</f>
        <v/>
      </c>
      <c r="N207" t="str">
        <f>""</f>
        <v/>
      </c>
      <c r="O207" t="str">
        <f>""</f>
        <v/>
      </c>
      <c r="P207" t="str">
        <f>""</f>
        <v/>
      </c>
      <c r="Q207" t="str">
        <f>""</f>
        <v/>
      </c>
      <c r="R207" t="str">
        <f>""</f>
        <v/>
      </c>
      <c r="S207" t="str">
        <f>""</f>
        <v/>
      </c>
      <c r="T207" t="str">
        <f>""</f>
        <v/>
      </c>
      <c r="U207" t="str">
        <f>""</f>
        <v/>
      </c>
      <c r="V207" t="str">
        <f>""</f>
        <v/>
      </c>
      <c r="W207" t="str">
        <f>""</f>
        <v/>
      </c>
      <c r="X207" t="str">
        <f>""</f>
        <v/>
      </c>
      <c r="Y207" t="str">
        <f>""</f>
        <v/>
      </c>
      <c r="Z207" t="str">
        <f>""</f>
        <v/>
      </c>
      <c r="AA207" t="str">
        <f>""</f>
        <v/>
      </c>
      <c r="AB207" t="str">
        <f>""</f>
        <v/>
      </c>
      <c r="AC207" t="str">
        <f>""</f>
        <v/>
      </c>
      <c r="AD207" t="str">
        <f>""</f>
        <v/>
      </c>
      <c r="AE207" t="str">
        <f>""</f>
        <v/>
      </c>
      <c r="AF207" t="str">
        <f>""</f>
        <v/>
      </c>
      <c r="AG207" t="str">
        <f>""</f>
        <v/>
      </c>
      <c r="AH207" t="str">
        <f>""</f>
        <v/>
      </c>
      <c r="AI207" t="str">
        <f>""</f>
        <v/>
      </c>
      <c r="AJ207" t="str">
        <f>""</f>
        <v/>
      </c>
      <c r="AK207" t="str">
        <f>""</f>
        <v/>
      </c>
      <c r="AL207" t="str">
        <f>""</f>
        <v/>
      </c>
      <c r="AM207" t="str">
        <f>""</f>
        <v/>
      </c>
      <c r="AN207" t="str">
        <f>""</f>
        <v/>
      </c>
      <c r="AO207" t="str">
        <f>""</f>
        <v/>
      </c>
      <c r="AP207" t="str">
        <f>""</f>
        <v/>
      </c>
      <c r="AQ207" t="str">
        <f>""</f>
        <v/>
      </c>
      <c r="AR207" t="str">
        <f>""</f>
        <v/>
      </c>
      <c r="AS207" t="str">
        <f>""</f>
        <v/>
      </c>
      <c r="AT207" t="str">
        <f>"-0.074"</f>
        <v>-0.074</v>
      </c>
      <c r="AU207" t="str">
        <f>""</f>
        <v/>
      </c>
      <c r="AV207" t="str">
        <f>""</f>
        <v/>
      </c>
      <c r="AW207" t="str">
        <f>""</f>
        <v/>
      </c>
      <c r="AX207" t="str">
        <f>""</f>
        <v/>
      </c>
      <c r="AY207" t="str">
        <f>""</f>
        <v/>
      </c>
      <c r="AZ207" t="str">
        <f>""</f>
        <v/>
      </c>
      <c r="BA207" t="str">
        <f>""</f>
        <v/>
      </c>
    </row>
    <row r="208" spans="2:53" x14ac:dyDescent="0.2">
      <c r="B208" t="str">
        <f>""</f>
        <v/>
      </c>
      <c r="C208" t="str">
        <f>""</f>
        <v/>
      </c>
      <c r="D208" t="str">
        <f>""</f>
        <v/>
      </c>
      <c r="E208" t="str">
        <f>""</f>
        <v/>
      </c>
      <c r="F208" t="str">
        <f>""</f>
        <v/>
      </c>
      <c r="G208" t="str">
        <f>""</f>
        <v/>
      </c>
      <c r="H208" t="str">
        <f>""</f>
        <v/>
      </c>
      <c r="I208" t="str">
        <f>""</f>
        <v/>
      </c>
      <c r="J208" t="str">
        <f>""</f>
        <v/>
      </c>
      <c r="K208" t="str">
        <f>""</f>
        <v/>
      </c>
      <c r="L208" t="str">
        <f>""</f>
        <v/>
      </c>
      <c r="M208" t="str">
        <f>""</f>
        <v/>
      </c>
      <c r="N208" t="str">
        <f>""</f>
        <v/>
      </c>
      <c r="O208" t="str">
        <f>""</f>
        <v/>
      </c>
      <c r="P208" t="str">
        <f>""</f>
        <v/>
      </c>
      <c r="Q208" t="str">
        <f>""</f>
        <v/>
      </c>
      <c r="R208" t="str">
        <f>""</f>
        <v/>
      </c>
      <c r="S208" t="str">
        <f>""</f>
        <v/>
      </c>
      <c r="T208" t="str">
        <f>""</f>
        <v/>
      </c>
      <c r="U208" t="str">
        <f>""</f>
        <v/>
      </c>
      <c r="V208" t="str">
        <f>""</f>
        <v/>
      </c>
      <c r="W208" t="str">
        <f>""</f>
        <v/>
      </c>
      <c r="X208" t="str">
        <f>""</f>
        <v/>
      </c>
      <c r="Y208" t="str">
        <f>""</f>
        <v/>
      </c>
      <c r="Z208" t="str">
        <f>""</f>
        <v/>
      </c>
      <c r="AA208" t="str">
        <f>""</f>
        <v/>
      </c>
      <c r="AB208" t="str">
        <f>""</f>
        <v/>
      </c>
      <c r="AC208" t="str">
        <f>""</f>
        <v/>
      </c>
      <c r="AD208" t="str">
        <f>""</f>
        <v/>
      </c>
      <c r="AE208" t="str">
        <f>""</f>
        <v/>
      </c>
      <c r="AF208" t="str">
        <f>""</f>
        <v/>
      </c>
      <c r="AG208" t="str">
        <f>""</f>
        <v/>
      </c>
      <c r="AH208" t="str">
        <f>""</f>
        <v/>
      </c>
      <c r="AI208" t="str">
        <f>""</f>
        <v/>
      </c>
      <c r="AJ208" t="str">
        <f>""</f>
        <v/>
      </c>
      <c r="AK208" t="str">
        <f>""</f>
        <v/>
      </c>
      <c r="AL208" t="str">
        <f>""</f>
        <v/>
      </c>
      <c r="AM208" t="str">
        <f>""</f>
        <v/>
      </c>
      <c r="AN208" t="str">
        <f>""</f>
        <v/>
      </c>
      <c r="AO208" t="str">
        <f>""</f>
        <v/>
      </c>
      <c r="AP208" t="str">
        <f>""</f>
        <v/>
      </c>
      <c r="AQ208" t="str">
        <f>""</f>
        <v/>
      </c>
      <c r="AR208" t="str">
        <f>""</f>
        <v/>
      </c>
      <c r="AS208" t="str">
        <f>""</f>
        <v/>
      </c>
      <c r="AT208" t="str">
        <f>"[0.053]"</f>
        <v>[0.053]</v>
      </c>
      <c r="AU208" t="str">
        <f>""</f>
        <v/>
      </c>
      <c r="AV208" t="str">
        <f>""</f>
        <v/>
      </c>
      <c r="AW208" t="str">
        <f>""</f>
        <v/>
      </c>
      <c r="AX208" t="str">
        <f>""</f>
        <v/>
      </c>
      <c r="AY208" t="str">
        <f>""</f>
        <v/>
      </c>
      <c r="AZ208" t="str">
        <f>""</f>
        <v/>
      </c>
      <c r="BA208" t="str">
        <f>""</f>
        <v/>
      </c>
    </row>
    <row r="209" spans="2:53" x14ac:dyDescent="0.2">
      <c r="B209" t="str">
        <f>"Interaction"</f>
        <v>Interaction</v>
      </c>
      <c r="C209" t="str">
        <f>""</f>
        <v/>
      </c>
      <c r="D209" t="str">
        <f>""</f>
        <v/>
      </c>
      <c r="E209" t="str">
        <f>""</f>
        <v/>
      </c>
      <c r="F209" t="str">
        <f>""</f>
        <v/>
      </c>
      <c r="G209" t="str">
        <f>""</f>
        <v/>
      </c>
      <c r="H209" t="str">
        <f>""</f>
        <v/>
      </c>
      <c r="I209" t="str">
        <f>""</f>
        <v/>
      </c>
      <c r="J209" t="str">
        <f>""</f>
        <v/>
      </c>
      <c r="K209" t="str">
        <f>""</f>
        <v/>
      </c>
      <c r="L209" t="str">
        <f>""</f>
        <v/>
      </c>
      <c r="M209" t="str">
        <f>""</f>
        <v/>
      </c>
      <c r="N209" t="str">
        <f>""</f>
        <v/>
      </c>
      <c r="O209" t="str">
        <f>""</f>
        <v/>
      </c>
      <c r="P209" t="str">
        <f>""</f>
        <v/>
      </c>
      <c r="Q209" t="str">
        <f>""</f>
        <v/>
      </c>
      <c r="R209" t="str">
        <f>""</f>
        <v/>
      </c>
      <c r="S209" t="str">
        <f>""</f>
        <v/>
      </c>
      <c r="T209" t="str">
        <f>""</f>
        <v/>
      </c>
      <c r="U209" t="str">
        <f>""</f>
        <v/>
      </c>
      <c r="V209" t="str">
        <f>""</f>
        <v/>
      </c>
      <c r="W209" t="str">
        <f>""</f>
        <v/>
      </c>
      <c r="X209" t="str">
        <f>""</f>
        <v/>
      </c>
      <c r="Y209" t="str">
        <f>""</f>
        <v/>
      </c>
      <c r="Z209" t="str">
        <f>""</f>
        <v/>
      </c>
      <c r="AA209" t="str">
        <f>""</f>
        <v/>
      </c>
      <c r="AB209" t="str">
        <f>""</f>
        <v/>
      </c>
      <c r="AC209" t="str">
        <f>""</f>
        <v/>
      </c>
      <c r="AD209" t="str">
        <f>""</f>
        <v/>
      </c>
      <c r="AE209" t="str">
        <f>""</f>
        <v/>
      </c>
      <c r="AF209" t="str">
        <f>""</f>
        <v/>
      </c>
      <c r="AG209" t="str">
        <f>""</f>
        <v/>
      </c>
      <c r="AH209" t="str">
        <f>""</f>
        <v/>
      </c>
      <c r="AI209" t="str">
        <f>""</f>
        <v/>
      </c>
      <c r="AJ209" t="str">
        <f>""</f>
        <v/>
      </c>
      <c r="AK209" t="str">
        <f>""</f>
        <v/>
      </c>
      <c r="AL209" t="str">
        <f>""</f>
        <v/>
      </c>
      <c r="AM209" t="str">
        <f>""</f>
        <v/>
      </c>
      <c r="AN209" t="str">
        <f>""</f>
        <v/>
      </c>
      <c r="AO209" t="str">
        <f>""</f>
        <v/>
      </c>
      <c r="AP209" t="str">
        <f>""</f>
        <v/>
      </c>
      <c r="AQ209" t="str">
        <f>""</f>
        <v/>
      </c>
      <c r="AR209" t="str">
        <f>""</f>
        <v/>
      </c>
      <c r="AS209" t="str">
        <f>""</f>
        <v/>
      </c>
      <c r="AT209" t="str">
        <f>"0.149"</f>
        <v>0.149</v>
      </c>
      <c r="AU209" t="str">
        <f>""</f>
        <v/>
      </c>
      <c r="AV209" t="str">
        <f>""</f>
        <v/>
      </c>
      <c r="AW209" t="str">
        <f>""</f>
        <v/>
      </c>
      <c r="AX209" t="str">
        <f>""</f>
        <v/>
      </c>
      <c r="AY209" t="str">
        <f>""</f>
        <v/>
      </c>
      <c r="AZ209" t="str">
        <f>""</f>
        <v/>
      </c>
      <c r="BA209" t="str">
        <f>""</f>
        <v/>
      </c>
    </row>
    <row r="210" spans="2:53" x14ac:dyDescent="0.2">
      <c r="B210" t="str">
        <f>""</f>
        <v/>
      </c>
      <c r="C210" t="str">
        <f>""</f>
        <v/>
      </c>
      <c r="D210" t="str">
        <f>""</f>
        <v/>
      </c>
      <c r="E210" t="str">
        <f>""</f>
        <v/>
      </c>
      <c r="F210" t="str">
        <f>""</f>
        <v/>
      </c>
      <c r="G210" t="str">
        <f>""</f>
        <v/>
      </c>
      <c r="H210" t="str">
        <f>""</f>
        <v/>
      </c>
      <c r="I210" t="str">
        <f>""</f>
        <v/>
      </c>
      <c r="J210" t="str">
        <f>""</f>
        <v/>
      </c>
      <c r="K210" t="str">
        <f>""</f>
        <v/>
      </c>
      <c r="L210" t="str">
        <f>""</f>
        <v/>
      </c>
      <c r="M210" t="str">
        <f>""</f>
        <v/>
      </c>
      <c r="N210" t="str">
        <f>""</f>
        <v/>
      </c>
      <c r="O210" t="str">
        <f>""</f>
        <v/>
      </c>
      <c r="P210" t="str">
        <f>""</f>
        <v/>
      </c>
      <c r="Q210" t="str">
        <f>""</f>
        <v/>
      </c>
      <c r="R210" t="str">
        <f>""</f>
        <v/>
      </c>
      <c r="S210" t="str">
        <f>""</f>
        <v/>
      </c>
      <c r="T210" t="str">
        <f>""</f>
        <v/>
      </c>
      <c r="U210" t="str">
        <f>""</f>
        <v/>
      </c>
      <c r="V210" t="str">
        <f>""</f>
        <v/>
      </c>
      <c r="W210" t="str">
        <f>""</f>
        <v/>
      </c>
      <c r="X210" t="str">
        <f>""</f>
        <v/>
      </c>
      <c r="Y210" t="str">
        <f>""</f>
        <v/>
      </c>
      <c r="Z210" t="str">
        <f>""</f>
        <v/>
      </c>
      <c r="AA210" t="str">
        <f>""</f>
        <v/>
      </c>
      <c r="AB210" t="str">
        <f>""</f>
        <v/>
      </c>
      <c r="AC210" t="str">
        <f>""</f>
        <v/>
      </c>
      <c r="AD210" t="str">
        <f>""</f>
        <v/>
      </c>
      <c r="AE210" t="str">
        <f>""</f>
        <v/>
      </c>
      <c r="AF210" t="str">
        <f>""</f>
        <v/>
      </c>
      <c r="AG210" t="str">
        <f>""</f>
        <v/>
      </c>
      <c r="AH210" t="str">
        <f>""</f>
        <v/>
      </c>
      <c r="AI210" t="str">
        <f>""</f>
        <v/>
      </c>
      <c r="AJ210" t="str">
        <f>""</f>
        <v/>
      </c>
      <c r="AK210" t="str">
        <f>""</f>
        <v/>
      </c>
      <c r="AL210" t="str">
        <f>""</f>
        <v/>
      </c>
      <c r="AM210" t="str">
        <f>""</f>
        <v/>
      </c>
      <c r="AN210" t="str">
        <f>""</f>
        <v/>
      </c>
      <c r="AO210" t="str">
        <f>""</f>
        <v/>
      </c>
      <c r="AP210" t="str">
        <f>""</f>
        <v/>
      </c>
      <c r="AQ210" t="str">
        <f>""</f>
        <v/>
      </c>
      <c r="AR210" t="str">
        <f>""</f>
        <v/>
      </c>
      <c r="AS210" t="str">
        <f>""</f>
        <v/>
      </c>
      <c r="AT210" t="str">
        <f>"[0.151]"</f>
        <v>[0.151]</v>
      </c>
      <c r="AU210" t="str">
        <f>""</f>
        <v/>
      </c>
      <c r="AV210" t="str">
        <f>""</f>
        <v/>
      </c>
      <c r="AW210" t="str">
        <f>""</f>
        <v/>
      </c>
      <c r="AX210" t="str">
        <f>""</f>
        <v/>
      </c>
      <c r="AY210" t="str">
        <f>""</f>
        <v/>
      </c>
      <c r="AZ210" t="str">
        <f>""</f>
        <v/>
      </c>
      <c r="BA210" t="str">
        <f>""</f>
        <v/>
      </c>
    </row>
    <row r="211" spans="2:53" x14ac:dyDescent="0.2">
      <c r="B211" t="str">
        <f>"Share of adults  who left household 1998-2007"</f>
        <v>Share of adults  who left household 1998-2007</v>
      </c>
      <c r="C211" t="str">
        <f>""</f>
        <v/>
      </c>
      <c r="D211" t="str">
        <f>""</f>
        <v/>
      </c>
      <c r="E211" t="str">
        <f>""</f>
        <v/>
      </c>
      <c r="F211" t="str">
        <f>""</f>
        <v/>
      </c>
      <c r="G211" t="str">
        <f>""</f>
        <v/>
      </c>
      <c r="H211" t="str">
        <f>""</f>
        <v/>
      </c>
      <c r="I211" t="str">
        <f>""</f>
        <v/>
      </c>
      <c r="J211" t="str">
        <f>""</f>
        <v/>
      </c>
      <c r="K211" t="str">
        <f>""</f>
        <v/>
      </c>
      <c r="L211" t="str">
        <f>""</f>
        <v/>
      </c>
      <c r="M211" t="str">
        <f>""</f>
        <v/>
      </c>
      <c r="N211" t="str">
        <f>""</f>
        <v/>
      </c>
      <c r="O211" t="str">
        <f>""</f>
        <v/>
      </c>
      <c r="P211" t="str">
        <f>""</f>
        <v/>
      </c>
      <c r="Q211" t="str">
        <f>""</f>
        <v/>
      </c>
      <c r="R211" t="str">
        <f>""</f>
        <v/>
      </c>
      <c r="S211" t="str">
        <f>""</f>
        <v/>
      </c>
      <c r="T211" t="str">
        <f>""</f>
        <v/>
      </c>
      <c r="U211" t="str">
        <f>""</f>
        <v/>
      </c>
      <c r="V211" t="str">
        <f>""</f>
        <v/>
      </c>
      <c r="W211" t="str">
        <f>""</f>
        <v/>
      </c>
      <c r="X211" t="str">
        <f>""</f>
        <v/>
      </c>
      <c r="Y211" t="str">
        <f>""</f>
        <v/>
      </c>
      <c r="Z211" t="str">
        <f>""</f>
        <v/>
      </c>
      <c r="AA211" t="str">
        <f>""</f>
        <v/>
      </c>
      <c r="AB211" t="str">
        <f>""</f>
        <v/>
      </c>
      <c r="AC211" t="str">
        <f>""</f>
        <v/>
      </c>
      <c r="AD211" t="str">
        <f>""</f>
        <v/>
      </c>
      <c r="AE211" t="str">
        <f>""</f>
        <v/>
      </c>
      <c r="AF211" t="str">
        <f>""</f>
        <v/>
      </c>
      <c r="AG211" t="str">
        <f>""</f>
        <v/>
      </c>
      <c r="AH211" t="str">
        <f>""</f>
        <v/>
      </c>
      <c r="AI211" t="str">
        <f>""</f>
        <v/>
      </c>
      <c r="AJ211" t="str">
        <f>""</f>
        <v/>
      </c>
      <c r="AK211" t="str">
        <f>""</f>
        <v/>
      </c>
      <c r="AL211" t="str">
        <f>""</f>
        <v/>
      </c>
      <c r="AM211" t="str">
        <f>""</f>
        <v/>
      </c>
      <c r="AN211" t="str">
        <f>""</f>
        <v/>
      </c>
      <c r="AO211" t="str">
        <f>""</f>
        <v/>
      </c>
      <c r="AP211" t="str">
        <f>""</f>
        <v/>
      </c>
      <c r="AQ211" t="str">
        <f>""</f>
        <v/>
      </c>
      <c r="AR211" t="str">
        <f>""</f>
        <v/>
      </c>
      <c r="AS211" t="str">
        <f>""</f>
        <v/>
      </c>
      <c r="AT211" t="str">
        <f>""</f>
        <v/>
      </c>
      <c r="AU211" t="str">
        <f>"-0.162"</f>
        <v>-0.162</v>
      </c>
      <c r="AV211" t="str">
        <f>""</f>
        <v/>
      </c>
      <c r="AW211" t="str">
        <f>""</f>
        <v/>
      </c>
      <c r="AX211" t="str">
        <f>""</f>
        <v/>
      </c>
      <c r="AY211" t="str">
        <f>""</f>
        <v/>
      </c>
      <c r="AZ211" t="str">
        <f>""</f>
        <v/>
      </c>
      <c r="BA211" t="str">
        <f>""</f>
        <v/>
      </c>
    </row>
    <row r="212" spans="2:53" x14ac:dyDescent="0.2">
      <c r="B212" t="str">
        <f>""</f>
        <v/>
      </c>
      <c r="C212" t="str">
        <f>""</f>
        <v/>
      </c>
      <c r="D212" t="str">
        <f>""</f>
        <v/>
      </c>
      <c r="E212" t="str">
        <f>""</f>
        <v/>
      </c>
      <c r="F212" t="str">
        <f>""</f>
        <v/>
      </c>
      <c r="G212" t="str">
        <f>""</f>
        <v/>
      </c>
      <c r="H212" t="str">
        <f>""</f>
        <v/>
      </c>
      <c r="I212" t="str">
        <f>""</f>
        <v/>
      </c>
      <c r="J212" t="str">
        <f>""</f>
        <v/>
      </c>
      <c r="K212" t="str">
        <f>""</f>
        <v/>
      </c>
      <c r="L212" t="str">
        <f>""</f>
        <v/>
      </c>
      <c r="M212" t="str">
        <f>""</f>
        <v/>
      </c>
      <c r="N212" t="str">
        <f>""</f>
        <v/>
      </c>
      <c r="O212" t="str">
        <f>""</f>
        <v/>
      </c>
      <c r="P212" t="str">
        <f>""</f>
        <v/>
      </c>
      <c r="Q212" t="str">
        <f>""</f>
        <v/>
      </c>
      <c r="R212" t="str">
        <f>""</f>
        <v/>
      </c>
      <c r="S212" t="str">
        <f>""</f>
        <v/>
      </c>
      <c r="T212" t="str">
        <f>""</f>
        <v/>
      </c>
      <c r="U212" t="str">
        <f>""</f>
        <v/>
      </c>
      <c r="V212" t="str">
        <f>""</f>
        <v/>
      </c>
      <c r="W212" t="str">
        <f>""</f>
        <v/>
      </c>
      <c r="X212" t="str">
        <f>""</f>
        <v/>
      </c>
      <c r="Y212" t="str">
        <f>""</f>
        <v/>
      </c>
      <c r="Z212" t="str">
        <f>""</f>
        <v/>
      </c>
      <c r="AA212" t="str">
        <f>""</f>
        <v/>
      </c>
      <c r="AB212" t="str">
        <f>""</f>
        <v/>
      </c>
      <c r="AC212" t="str">
        <f>""</f>
        <v/>
      </c>
      <c r="AD212" t="str">
        <f>""</f>
        <v/>
      </c>
      <c r="AE212" t="str">
        <f>""</f>
        <v/>
      </c>
      <c r="AF212" t="str">
        <f>""</f>
        <v/>
      </c>
      <c r="AG212" t="str">
        <f>""</f>
        <v/>
      </c>
      <c r="AH212" t="str">
        <f>""</f>
        <v/>
      </c>
      <c r="AI212" t="str">
        <f>""</f>
        <v/>
      </c>
      <c r="AJ212" t="str">
        <f>""</f>
        <v/>
      </c>
      <c r="AK212" t="str">
        <f>""</f>
        <v/>
      </c>
      <c r="AL212" t="str">
        <f>""</f>
        <v/>
      </c>
      <c r="AM212" t="str">
        <f>""</f>
        <v/>
      </c>
      <c r="AN212" t="str">
        <f>""</f>
        <v/>
      </c>
      <c r="AO212" t="str">
        <f>""</f>
        <v/>
      </c>
      <c r="AP212" t="str">
        <f>""</f>
        <v/>
      </c>
      <c r="AQ212" t="str">
        <f>""</f>
        <v/>
      </c>
      <c r="AR212" t="str">
        <f>""</f>
        <v/>
      </c>
      <c r="AS212" t="str">
        <f>""</f>
        <v/>
      </c>
      <c r="AT212" t="str">
        <f>""</f>
        <v/>
      </c>
      <c r="AU212" t="str">
        <f>"[0.143]"</f>
        <v>[0.143]</v>
      </c>
      <c r="AV212" t="str">
        <f>""</f>
        <v/>
      </c>
      <c r="AW212" t="str">
        <f>""</f>
        <v/>
      </c>
      <c r="AX212" t="str">
        <f>""</f>
        <v/>
      </c>
      <c r="AY212" t="str">
        <f>""</f>
        <v/>
      </c>
      <c r="AZ212" t="str">
        <f>""</f>
        <v/>
      </c>
      <c r="BA212" t="str">
        <f>""</f>
        <v/>
      </c>
    </row>
    <row r="213" spans="2:53" x14ac:dyDescent="0.2">
      <c r="B213" t="str">
        <f>"Interaction"</f>
        <v>Interaction</v>
      </c>
      <c r="C213" t="str">
        <f>""</f>
        <v/>
      </c>
      <c r="D213" t="str">
        <f>""</f>
        <v/>
      </c>
      <c r="E213" t="str">
        <f>""</f>
        <v/>
      </c>
      <c r="F213" t="str">
        <f>""</f>
        <v/>
      </c>
      <c r="G213" t="str">
        <f>""</f>
        <v/>
      </c>
      <c r="H213" t="str">
        <f>""</f>
        <v/>
      </c>
      <c r="I213" t="str">
        <f>""</f>
        <v/>
      </c>
      <c r="J213" t="str">
        <f>""</f>
        <v/>
      </c>
      <c r="K213" t="str">
        <f>""</f>
        <v/>
      </c>
      <c r="L213" t="str">
        <f>""</f>
        <v/>
      </c>
      <c r="M213" t="str">
        <f>""</f>
        <v/>
      </c>
      <c r="N213" t="str">
        <f>""</f>
        <v/>
      </c>
      <c r="O213" t="str">
        <f>""</f>
        <v/>
      </c>
      <c r="P213" t="str">
        <f>""</f>
        <v/>
      </c>
      <c r="Q213" t="str">
        <f>""</f>
        <v/>
      </c>
      <c r="R213" t="str">
        <f>""</f>
        <v/>
      </c>
      <c r="S213" t="str">
        <f>""</f>
        <v/>
      </c>
      <c r="T213" t="str">
        <f>""</f>
        <v/>
      </c>
      <c r="U213" t="str">
        <f>""</f>
        <v/>
      </c>
      <c r="V213" t="str">
        <f>""</f>
        <v/>
      </c>
      <c r="W213" t="str">
        <f>""</f>
        <v/>
      </c>
      <c r="X213" t="str">
        <f>""</f>
        <v/>
      </c>
      <c r="Y213" t="str">
        <f>""</f>
        <v/>
      </c>
      <c r="Z213" t="str">
        <f>""</f>
        <v/>
      </c>
      <c r="AA213" t="str">
        <f>""</f>
        <v/>
      </c>
      <c r="AB213" t="str">
        <f>""</f>
        <v/>
      </c>
      <c r="AC213" t="str">
        <f>""</f>
        <v/>
      </c>
      <c r="AD213" t="str">
        <f>""</f>
        <v/>
      </c>
      <c r="AE213" t="str">
        <f>""</f>
        <v/>
      </c>
      <c r="AF213" t="str">
        <f>""</f>
        <v/>
      </c>
      <c r="AG213" t="str">
        <f>""</f>
        <v/>
      </c>
      <c r="AH213" t="str">
        <f>""</f>
        <v/>
      </c>
      <c r="AI213" t="str">
        <f>""</f>
        <v/>
      </c>
      <c r="AJ213" t="str">
        <f>""</f>
        <v/>
      </c>
      <c r="AK213" t="str">
        <f>""</f>
        <v/>
      </c>
      <c r="AL213" t="str">
        <f>""</f>
        <v/>
      </c>
      <c r="AM213" t="str">
        <f>""</f>
        <v/>
      </c>
      <c r="AN213" t="str">
        <f>""</f>
        <v/>
      </c>
      <c r="AO213" t="str">
        <f>""</f>
        <v/>
      </c>
      <c r="AP213" t="str">
        <f>""</f>
        <v/>
      </c>
      <c r="AQ213" t="str">
        <f>""</f>
        <v/>
      </c>
      <c r="AR213" t="str">
        <f>""</f>
        <v/>
      </c>
      <c r="AS213" t="str">
        <f>""</f>
        <v/>
      </c>
      <c r="AT213" t="str">
        <f>""</f>
        <v/>
      </c>
      <c r="AU213" t="str">
        <f>"0.206"</f>
        <v>0.206</v>
      </c>
      <c r="AV213" t="str">
        <f>""</f>
        <v/>
      </c>
      <c r="AW213" t="str">
        <f>""</f>
        <v/>
      </c>
      <c r="AX213" t="str">
        <f>""</f>
        <v/>
      </c>
      <c r="AY213" t="str">
        <f>""</f>
        <v/>
      </c>
      <c r="AZ213" t="str">
        <f>""</f>
        <v/>
      </c>
      <c r="BA213" t="str">
        <f>""</f>
        <v/>
      </c>
    </row>
    <row r="214" spans="2:53" x14ac:dyDescent="0.2">
      <c r="B214" t="str">
        <f>""</f>
        <v/>
      </c>
      <c r="C214" t="str">
        <f>""</f>
        <v/>
      </c>
      <c r="D214" t="str">
        <f>""</f>
        <v/>
      </c>
      <c r="E214" t="str">
        <f>""</f>
        <v/>
      </c>
      <c r="F214" t="str">
        <f>""</f>
        <v/>
      </c>
      <c r="G214" t="str">
        <f>""</f>
        <v/>
      </c>
      <c r="H214" t="str">
        <f>""</f>
        <v/>
      </c>
      <c r="I214" t="str">
        <f>""</f>
        <v/>
      </c>
      <c r="J214" t="str">
        <f>""</f>
        <v/>
      </c>
      <c r="K214" t="str">
        <f>""</f>
        <v/>
      </c>
      <c r="L214" t="str">
        <f>""</f>
        <v/>
      </c>
      <c r="M214" t="str">
        <f>""</f>
        <v/>
      </c>
      <c r="N214" t="str">
        <f>""</f>
        <v/>
      </c>
      <c r="O214" t="str">
        <f>""</f>
        <v/>
      </c>
      <c r="P214" t="str">
        <f>""</f>
        <v/>
      </c>
      <c r="Q214" t="str">
        <f>""</f>
        <v/>
      </c>
      <c r="R214" t="str">
        <f>""</f>
        <v/>
      </c>
      <c r="S214" t="str">
        <f>""</f>
        <v/>
      </c>
      <c r="T214" t="str">
        <f>""</f>
        <v/>
      </c>
      <c r="U214" t="str">
        <f>""</f>
        <v/>
      </c>
      <c r="V214" t="str">
        <f>""</f>
        <v/>
      </c>
      <c r="W214" t="str">
        <f>""</f>
        <v/>
      </c>
      <c r="X214" t="str">
        <f>""</f>
        <v/>
      </c>
      <c r="Y214" t="str">
        <f>""</f>
        <v/>
      </c>
      <c r="Z214" t="str">
        <f>""</f>
        <v/>
      </c>
      <c r="AA214" t="str">
        <f>""</f>
        <v/>
      </c>
      <c r="AB214" t="str">
        <f>""</f>
        <v/>
      </c>
      <c r="AC214" t="str">
        <f>""</f>
        <v/>
      </c>
      <c r="AD214" t="str">
        <f>""</f>
        <v/>
      </c>
      <c r="AE214" t="str">
        <f>""</f>
        <v/>
      </c>
      <c r="AF214" t="str">
        <f>""</f>
        <v/>
      </c>
      <c r="AG214" t="str">
        <f>""</f>
        <v/>
      </c>
      <c r="AH214" t="str">
        <f>""</f>
        <v/>
      </c>
      <c r="AI214" t="str">
        <f>""</f>
        <v/>
      </c>
      <c r="AJ214" t="str">
        <f>""</f>
        <v/>
      </c>
      <c r="AK214" t="str">
        <f>""</f>
        <v/>
      </c>
      <c r="AL214" t="str">
        <f>""</f>
        <v/>
      </c>
      <c r="AM214" t="str">
        <f>""</f>
        <v/>
      </c>
      <c r="AN214" t="str">
        <f>""</f>
        <v/>
      </c>
      <c r="AO214" t="str">
        <f>""</f>
        <v/>
      </c>
      <c r="AP214" t="str">
        <f>""</f>
        <v/>
      </c>
      <c r="AQ214" t="str">
        <f>""</f>
        <v/>
      </c>
      <c r="AR214" t="str">
        <f>""</f>
        <v/>
      </c>
      <c r="AS214" t="str">
        <f>""</f>
        <v/>
      </c>
      <c r="AT214" t="str">
        <f>""</f>
        <v/>
      </c>
      <c r="AU214" t="str">
        <f>"[0.285]"</f>
        <v>[0.285]</v>
      </c>
      <c r="AV214" t="str">
        <f>""</f>
        <v/>
      </c>
      <c r="AW214" t="str">
        <f>""</f>
        <v/>
      </c>
      <c r="AX214" t="str">
        <f>""</f>
        <v/>
      </c>
      <c r="AY214" t="str">
        <f>""</f>
        <v/>
      </c>
      <c r="AZ214" t="str">
        <f>""</f>
        <v/>
      </c>
      <c r="BA214" t="str">
        <f>""</f>
        <v/>
      </c>
    </row>
    <row r="215" spans="2:53" x14ac:dyDescent="0.2">
      <c r="B215" t="str">
        <f>"Index of Asset Related Losses (sum) (money-goods and/or house) - PCA"</f>
        <v>Index of Asset Related Losses (sum) (money-goods and/or house) - PCA</v>
      </c>
      <c r="C215" t="str">
        <f>""</f>
        <v/>
      </c>
      <c r="D215" t="str">
        <f>""</f>
        <v/>
      </c>
      <c r="E215" t="str">
        <f>""</f>
        <v/>
      </c>
      <c r="F215" t="str">
        <f>""</f>
        <v/>
      </c>
      <c r="G215" t="str">
        <f>""</f>
        <v/>
      </c>
      <c r="H215" t="str">
        <f>""</f>
        <v/>
      </c>
      <c r="I215" t="str">
        <f>""</f>
        <v/>
      </c>
      <c r="J215" t="str">
        <f>""</f>
        <v/>
      </c>
      <c r="K215" t="str">
        <f>""</f>
        <v/>
      </c>
      <c r="L215" t="str">
        <f>""</f>
        <v/>
      </c>
      <c r="M215" t="str">
        <f>""</f>
        <v/>
      </c>
      <c r="N215" t="str">
        <f>""</f>
        <v/>
      </c>
      <c r="O215" t="str">
        <f>""</f>
        <v/>
      </c>
      <c r="P215" t="str">
        <f>""</f>
        <v/>
      </c>
      <c r="Q215" t="str">
        <f>""</f>
        <v/>
      </c>
      <c r="R215" t="str">
        <f>""</f>
        <v/>
      </c>
      <c r="S215" t="str">
        <f>""</f>
        <v/>
      </c>
      <c r="T215" t="str">
        <f>""</f>
        <v/>
      </c>
      <c r="U215" t="str">
        <f>""</f>
        <v/>
      </c>
      <c r="V215" t="str">
        <f>""</f>
        <v/>
      </c>
      <c r="W215" t="str">
        <f>""</f>
        <v/>
      </c>
      <c r="X215" t="str">
        <f>""</f>
        <v/>
      </c>
      <c r="Y215" t="str">
        <f>""</f>
        <v/>
      </c>
      <c r="Z215" t="str">
        <f>""</f>
        <v/>
      </c>
      <c r="AA215" t="str">
        <f>""</f>
        <v/>
      </c>
      <c r="AB215" t="str">
        <f>""</f>
        <v/>
      </c>
      <c r="AC215" t="str">
        <f>""</f>
        <v/>
      </c>
      <c r="AD215" t="str">
        <f>""</f>
        <v/>
      </c>
      <c r="AE215" t="str">
        <f>""</f>
        <v/>
      </c>
      <c r="AF215" t="str">
        <f>""</f>
        <v/>
      </c>
      <c r="AG215" t="str">
        <f>""</f>
        <v/>
      </c>
      <c r="AH215" t="str">
        <f>""</f>
        <v/>
      </c>
      <c r="AI215" t="str">
        <f>""</f>
        <v/>
      </c>
      <c r="AJ215" t="str">
        <f>""</f>
        <v/>
      </c>
      <c r="AK215" t="str">
        <f>""</f>
        <v/>
      </c>
      <c r="AL215" t="str">
        <f>""</f>
        <v/>
      </c>
      <c r="AM215" t="str">
        <f>""</f>
        <v/>
      </c>
      <c r="AN215" t="str">
        <f>""</f>
        <v/>
      </c>
      <c r="AO215" t="str">
        <f>""</f>
        <v/>
      </c>
      <c r="AP215" t="str">
        <f>""</f>
        <v/>
      </c>
      <c r="AQ215" t="str">
        <f>""</f>
        <v/>
      </c>
      <c r="AR215" t="str">
        <f>""</f>
        <v/>
      </c>
      <c r="AS215" t="str">
        <f>""</f>
        <v/>
      </c>
      <c r="AT215" t="str">
        <f>""</f>
        <v/>
      </c>
      <c r="AU215" t="str">
        <f>""</f>
        <v/>
      </c>
      <c r="AV215" t="str">
        <f>"0.012"</f>
        <v>0.012</v>
      </c>
      <c r="AW215" t="str">
        <f>"0.007"</f>
        <v>0.007</v>
      </c>
      <c r="AX215" t="str">
        <f>"0.012"</f>
        <v>0.012</v>
      </c>
      <c r="AY215" t="str">
        <f>""</f>
        <v/>
      </c>
      <c r="AZ215" t="str">
        <f>""</f>
        <v/>
      </c>
      <c r="BA215" t="str">
        <f>""</f>
        <v/>
      </c>
    </row>
    <row r="216" spans="2:53" x14ac:dyDescent="0.2">
      <c r="B216" t="str">
        <f>""</f>
        <v/>
      </c>
      <c r="C216" t="str">
        <f>""</f>
        <v/>
      </c>
      <c r="D216" t="str">
        <f>""</f>
        <v/>
      </c>
      <c r="E216" t="str">
        <f>""</f>
        <v/>
      </c>
      <c r="F216" t="str">
        <f>""</f>
        <v/>
      </c>
      <c r="G216" t="str">
        <f>""</f>
        <v/>
      </c>
      <c r="H216" t="str">
        <f>""</f>
        <v/>
      </c>
      <c r="I216" t="str">
        <f>""</f>
        <v/>
      </c>
      <c r="J216" t="str">
        <f>""</f>
        <v/>
      </c>
      <c r="K216" t="str">
        <f>""</f>
        <v/>
      </c>
      <c r="L216" t="str">
        <f>""</f>
        <v/>
      </c>
      <c r="M216" t="str">
        <f>""</f>
        <v/>
      </c>
      <c r="N216" t="str">
        <f>""</f>
        <v/>
      </c>
      <c r="O216" t="str">
        <f>""</f>
        <v/>
      </c>
      <c r="P216" t="str">
        <f>""</f>
        <v/>
      </c>
      <c r="Q216" t="str">
        <f>""</f>
        <v/>
      </c>
      <c r="R216" t="str">
        <f>""</f>
        <v/>
      </c>
      <c r="S216" t="str">
        <f>""</f>
        <v/>
      </c>
      <c r="T216" t="str">
        <f>""</f>
        <v/>
      </c>
      <c r="U216" t="str">
        <f>""</f>
        <v/>
      </c>
      <c r="V216" t="str">
        <f>""</f>
        <v/>
      </c>
      <c r="W216" t="str">
        <f>""</f>
        <v/>
      </c>
      <c r="X216" t="str">
        <f>""</f>
        <v/>
      </c>
      <c r="Y216" t="str">
        <f>""</f>
        <v/>
      </c>
      <c r="Z216" t="str">
        <f>""</f>
        <v/>
      </c>
      <c r="AA216" t="str">
        <f>""</f>
        <v/>
      </c>
      <c r="AB216" t="str">
        <f>""</f>
        <v/>
      </c>
      <c r="AC216" t="str">
        <f>""</f>
        <v/>
      </c>
      <c r="AD216" t="str">
        <f>""</f>
        <v/>
      </c>
      <c r="AE216" t="str">
        <f>""</f>
        <v/>
      </c>
      <c r="AF216" t="str">
        <f>""</f>
        <v/>
      </c>
      <c r="AG216" t="str">
        <f>""</f>
        <v/>
      </c>
      <c r="AH216" t="str">
        <f>""</f>
        <v/>
      </c>
      <c r="AI216" t="str">
        <f>""</f>
        <v/>
      </c>
      <c r="AJ216" t="str">
        <f>""</f>
        <v/>
      </c>
      <c r="AK216" t="str">
        <f>""</f>
        <v/>
      </c>
      <c r="AL216" t="str">
        <f>""</f>
        <v/>
      </c>
      <c r="AM216" t="str">
        <f>""</f>
        <v/>
      </c>
      <c r="AN216" t="str">
        <f>""</f>
        <v/>
      </c>
      <c r="AO216" t="str">
        <f>""</f>
        <v/>
      </c>
      <c r="AP216" t="str">
        <f>""</f>
        <v/>
      </c>
      <c r="AQ216" t="str">
        <f>""</f>
        <v/>
      </c>
      <c r="AR216" t="str">
        <f>""</f>
        <v/>
      </c>
      <c r="AS216" t="str">
        <f>""</f>
        <v/>
      </c>
      <c r="AT216" t="str">
        <f>""</f>
        <v/>
      </c>
      <c r="AU216" t="str">
        <f>""</f>
        <v/>
      </c>
      <c r="AV216" t="str">
        <f>"[0.027]"</f>
        <v>[0.027]</v>
      </c>
      <c r="AW216" t="str">
        <f>"[0.027]"</f>
        <v>[0.027]</v>
      </c>
      <c r="AX216" t="str">
        <f>"[0.027]"</f>
        <v>[0.027]</v>
      </c>
      <c r="AY216" t="str">
        <f>""</f>
        <v/>
      </c>
      <c r="AZ216" t="str">
        <f>""</f>
        <v/>
      </c>
      <c r="BA216" t="str">
        <f>""</f>
        <v/>
      </c>
    </row>
    <row r="217" spans="2:53" x14ac:dyDescent="0.2">
      <c r="B217" t="str">
        <f>"At least 1 adult left the household in a given year (yes=1)"</f>
        <v>At least 1 adult left the household in a given year (yes=1)</v>
      </c>
      <c r="C217" t="str">
        <f>""</f>
        <v/>
      </c>
      <c r="D217" t="str">
        <f>""</f>
        <v/>
      </c>
      <c r="E217" t="str">
        <f>""</f>
        <v/>
      </c>
      <c r="F217" t="str">
        <f>""</f>
        <v/>
      </c>
      <c r="G217" t="str">
        <f>""</f>
        <v/>
      </c>
      <c r="H217" t="str">
        <f>""</f>
        <v/>
      </c>
      <c r="I217" t="str">
        <f>""</f>
        <v/>
      </c>
      <c r="J217" t="str">
        <f>""</f>
        <v/>
      </c>
      <c r="K217" t="str">
        <f>""</f>
        <v/>
      </c>
      <c r="L217" t="str">
        <f>""</f>
        <v/>
      </c>
      <c r="M217" t="str">
        <f>""</f>
        <v/>
      </c>
      <c r="N217" t="str">
        <f>""</f>
        <v/>
      </c>
      <c r="O217" t="str">
        <f>""</f>
        <v/>
      </c>
      <c r="P217" t="str">
        <f>""</f>
        <v/>
      </c>
      <c r="Q217" t="str">
        <f>""</f>
        <v/>
      </c>
      <c r="R217" t="str">
        <f>""</f>
        <v/>
      </c>
      <c r="S217" t="str">
        <f>""</f>
        <v/>
      </c>
      <c r="T217" t="str">
        <f>""</f>
        <v/>
      </c>
      <c r="U217" t="str">
        <f>""</f>
        <v/>
      </c>
      <c r="V217" t="str">
        <f>""</f>
        <v/>
      </c>
      <c r="W217" t="str">
        <f>""</f>
        <v/>
      </c>
      <c r="X217" t="str">
        <f>""</f>
        <v/>
      </c>
      <c r="Y217" t="str">
        <f>""</f>
        <v/>
      </c>
      <c r="Z217" t="str">
        <f>""</f>
        <v/>
      </c>
      <c r="AA217" t="str">
        <f>""</f>
        <v/>
      </c>
      <c r="AB217" t="str">
        <f>""</f>
        <v/>
      </c>
      <c r="AC217" t="str">
        <f>""</f>
        <v/>
      </c>
      <c r="AD217" t="str">
        <f>""</f>
        <v/>
      </c>
      <c r="AE217" t="str">
        <f>""</f>
        <v/>
      </c>
      <c r="AF217" t="str">
        <f>""</f>
        <v/>
      </c>
      <c r="AG217" t="str">
        <f>""</f>
        <v/>
      </c>
      <c r="AH217" t="str">
        <f>""</f>
        <v/>
      </c>
      <c r="AI217" t="str">
        <f>""</f>
        <v/>
      </c>
      <c r="AJ217" t="str">
        <f>""</f>
        <v/>
      </c>
      <c r="AK217" t="str">
        <f>""</f>
        <v/>
      </c>
      <c r="AL217" t="str">
        <f>""</f>
        <v/>
      </c>
      <c r="AM217" t="str">
        <f>""</f>
        <v/>
      </c>
      <c r="AN217" t="str">
        <f>""</f>
        <v/>
      </c>
      <c r="AO217" t="str">
        <f>""</f>
        <v/>
      </c>
      <c r="AP217" t="str">
        <f>""</f>
        <v/>
      </c>
      <c r="AQ217" t="str">
        <f>""</f>
        <v/>
      </c>
      <c r="AR217" t="str">
        <f>""</f>
        <v/>
      </c>
      <c r="AS217" t="str">
        <f>""</f>
        <v/>
      </c>
      <c r="AT217" t="str">
        <f>""</f>
        <v/>
      </c>
      <c r="AU217" t="str">
        <f>""</f>
        <v/>
      </c>
      <c r="AV217" t="str">
        <f>"-0.075"</f>
        <v>-0.075</v>
      </c>
      <c r="AW217" t="str">
        <f>""</f>
        <v/>
      </c>
      <c r="AX217" t="str">
        <f>""</f>
        <v/>
      </c>
      <c r="AY217" t="str">
        <f>""</f>
        <v/>
      </c>
      <c r="AZ217" t="str">
        <f>""</f>
        <v/>
      </c>
      <c r="BA217" t="str">
        <f>""</f>
        <v/>
      </c>
    </row>
    <row r="218" spans="2:53" x14ac:dyDescent="0.2">
      <c r="B218" t="str">
        <f>""</f>
        <v/>
      </c>
      <c r="C218" t="str">
        <f>""</f>
        <v/>
      </c>
      <c r="D218" t="str">
        <f>""</f>
        <v/>
      </c>
      <c r="E218" t="str">
        <f>""</f>
        <v/>
      </c>
      <c r="F218" t="str">
        <f>""</f>
        <v/>
      </c>
      <c r="G218" t="str">
        <f>""</f>
        <v/>
      </c>
      <c r="H218" t="str">
        <f>""</f>
        <v/>
      </c>
      <c r="I218" t="str">
        <f>""</f>
        <v/>
      </c>
      <c r="J218" t="str">
        <f>""</f>
        <v/>
      </c>
      <c r="K218" t="str">
        <f>""</f>
        <v/>
      </c>
      <c r="L218" t="str">
        <f>""</f>
        <v/>
      </c>
      <c r="M218" t="str">
        <f>""</f>
        <v/>
      </c>
      <c r="N218" t="str">
        <f>""</f>
        <v/>
      </c>
      <c r="O218" t="str">
        <f>""</f>
        <v/>
      </c>
      <c r="P218" t="str">
        <f>""</f>
        <v/>
      </c>
      <c r="Q218" t="str">
        <f>""</f>
        <v/>
      </c>
      <c r="R218" t="str">
        <f>""</f>
        <v/>
      </c>
      <c r="S218" t="str">
        <f>""</f>
        <v/>
      </c>
      <c r="T218" t="str">
        <f>""</f>
        <v/>
      </c>
      <c r="U218" t="str">
        <f>""</f>
        <v/>
      </c>
      <c r="V218" t="str">
        <f>""</f>
        <v/>
      </c>
      <c r="W218" t="str">
        <f>""</f>
        <v/>
      </c>
      <c r="X218" t="str">
        <f>""</f>
        <v/>
      </c>
      <c r="Y218" t="str">
        <f>""</f>
        <v/>
      </c>
      <c r="Z218" t="str">
        <f>""</f>
        <v/>
      </c>
      <c r="AA218" t="str">
        <f>""</f>
        <v/>
      </c>
      <c r="AB218" t="str">
        <f>""</f>
        <v/>
      </c>
      <c r="AC218" t="str">
        <f>""</f>
        <v/>
      </c>
      <c r="AD218" t="str">
        <f>""</f>
        <v/>
      </c>
      <c r="AE218" t="str">
        <f>""</f>
        <v/>
      </c>
      <c r="AF218" t="str">
        <f>""</f>
        <v/>
      </c>
      <c r="AG218" t="str">
        <f>""</f>
        <v/>
      </c>
      <c r="AH218" t="str">
        <f>""</f>
        <v/>
      </c>
      <c r="AI218" t="str">
        <f>""</f>
        <v/>
      </c>
      <c r="AJ218" t="str">
        <f>""</f>
        <v/>
      </c>
      <c r="AK218" t="str">
        <f>""</f>
        <v/>
      </c>
      <c r="AL218" t="str">
        <f>""</f>
        <v/>
      </c>
      <c r="AM218" t="str">
        <f>""</f>
        <v/>
      </c>
      <c r="AN218" t="str">
        <f>""</f>
        <v/>
      </c>
      <c r="AO218" t="str">
        <f>""</f>
        <v/>
      </c>
      <c r="AP218" t="str">
        <f>""</f>
        <v/>
      </c>
      <c r="AQ218" t="str">
        <f>""</f>
        <v/>
      </c>
      <c r="AR218" t="str">
        <f>""</f>
        <v/>
      </c>
      <c r="AS218" t="str">
        <f>""</f>
        <v/>
      </c>
      <c r="AT218" t="str">
        <f>""</f>
        <v/>
      </c>
      <c r="AU218" t="str">
        <f>""</f>
        <v/>
      </c>
      <c r="AV218" t="str">
        <f>"[0.072]"</f>
        <v>[0.072]</v>
      </c>
      <c r="AW218" t="str">
        <f>""</f>
        <v/>
      </c>
      <c r="AX218" t="str">
        <f>""</f>
        <v/>
      </c>
      <c r="AY218" t="str">
        <f>""</f>
        <v/>
      </c>
      <c r="AZ218" t="str">
        <f>""</f>
        <v/>
      </c>
      <c r="BA218" t="str">
        <f>""</f>
        <v/>
      </c>
    </row>
    <row r="219" spans="2:53" x14ac:dyDescent="0.2">
      <c r="B219" t="str">
        <f>"Interaction"</f>
        <v>Interaction</v>
      </c>
      <c r="C219" t="str">
        <f>""</f>
        <v/>
      </c>
      <c r="D219" t="str">
        <f>""</f>
        <v/>
      </c>
      <c r="E219" t="str">
        <f>""</f>
        <v/>
      </c>
      <c r="F219" t="str">
        <f>""</f>
        <v/>
      </c>
      <c r="G219" t="str">
        <f>""</f>
        <v/>
      </c>
      <c r="H219" t="str">
        <f>""</f>
        <v/>
      </c>
      <c r="I219" t="str">
        <f>""</f>
        <v/>
      </c>
      <c r="J219" t="str">
        <f>""</f>
        <v/>
      </c>
      <c r="K219" t="str">
        <f>""</f>
        <v/>
      </c>
      <c r="L219" t="str">
        <f>""</f>
        <v/>
      </c>
      <c r="M219" t="str">
        <f>""</f>
        <v/>
      </c>
      <c r="N219" t="str">
        <f>""</f>
        <v/>
      </c>
      <c r="O219" t="str">
        <f>""</f>
        <v/>
      </c>
      <c r="P219" t="str">
        <f>""</f>
        <v/>
      </c>
      <c r="Q219" t="str">
        <f>""</f>
        <v/>
      </c>
      <c r="R219" t="str">
        <f>""</f>
        <v/>
      </c>
      <c r="S219" t="str">
        <f>""</f>
        <v/>
      </c>
      <c r="T219" t="str">
        <f>""</f>
        <v/>
      </c>
      <c r="U219" t="str">
        <f>""</f>
        <v/>
      </c>
      <c r="V219" t="str">
        <f>""</f>
        <v/>
      </c>
      <c r="W219" t="str">
        <f>""</f>
        <v/>
      </c>
      <c r="X219" t="str">
        <f>""</f>
        <v/>
      </c>
      <c r="Y219" t="str">
        <f>""</f>
        <v/>
      </c>
      <c r="Z219" t="str">
        <f>""</f>
        <v/>
      </c>
      <c r="AA219" t="str">
        <f>""</f>
        <v/>
      </c>
      <c r="AB219" t="str">
        <f>""</f>
        <v/>
      </c>
      <c r="AC219" t="str">
        <f>""</f>
        <v/>
      </c>
      <c r="AD219" t="str">
        <f>""</f>
        <v/>
      </c>
      <c r="AE219" t="str">
        <f>""</f>
        <v/>
      </c>
      <c r="AF219" t="str">
        <f>""</f>
        <v/>
      </c>
      <c r="AG219" t="str">
        <f>""</f>
        <v/>
      </c>
      <c r="AH219" t="str">
        <f>""</f>
        <v/>
      </c>
      <c r="AI219" t="str">
        <f>""</f>
        <v/>
      </c>
      <c r="AJ219" t="str">
        <f>""</f>
        <v/>
      </c>
      <c r="AK219" t="str">
        <f>""</f>
        <v/>
      </c>
      <c r="AL219" t="str">
        <f>""</f>
        <v/>
      </c>
      <c r="AM219" t="str">
        <f>""</f>
        <v/>
      </c>
      <c r="AN219" t="str">
        <f>""</f>
        <v/>
      </c>
      <c r="AO219" t="str">
        <f>""</f>
        <v/>
      </c>
      <c r="AP219" t="str">
        <f>""</f>
        <v/>
      </c>
      <c r="AQ219" t="str">
        <f>""</f>
        <v/>
      </c>
      <c r="AR219" t="str">
        <f>""</f>
        <v/>
      </c>
      <c r="AS219" t="str">
        <f>""</f>
        <v/>
      </c>
      <c r="AT219" t="str">
        <f>""</f>
        <v/>
      </c>
      <c r="AU219" t="str">
        <f>""</f>
        <v/>
      </c>
      <c r="AV219" t="str">
        <f>"0.021"</f>
        <v>0.021</v>
      </c>
      <c r="AW219" t="str">
        <f>""</f>
        <v/>
      </c>
      <c r="AX219" t="str">
        <f>""</f>
        <v/>
      </c>
      <c r="AY219" t="str">
        <f>""</f>
        <v/>
      </c>
      <c r="AZ219" t="str">
        <f>""</f>
        <v/>
      </c>
      <c r="BA219" t="str">
        <f>""</f>
        <v/>
      </c>
    </row>
    <row r="220" spans="2:53" x14ac:dyDescent="0.2">
      <c r="B220" t="str">
        <f>""</f>
        <v/>
      </c>
      <c r="C220" t="str">
        <f>""</f>
        <v/>
      </c>
      <c r="D220" t="str">
        <f>""</f>
        <v/>
      </c>
      <c r="E220" t="str">
        <f>""</f>
        <v/>
      </c>
      <c r="F220" t="str">
        <f>""</f>
        <v/>
      </c>
      <c r="G220" t="str">
        <f>""</f>
        <v/>
      </c>
      <c r="H220" t="str">
        <f>""</f>
        <v/>
      </c>
      <c r="I220" t="str">
        <f>""</f>
        <v/>
      </c>
      <c r="J220" t="str">
        <f>""</f>
        <v/>
      </c>
      <c r="K220" t="str">
        <f>""</f>
        <v/>
      </c>
      <c r="L220" t="str">
        <f>""</f>
        <v/>
      </c>
      <c r="M220" t="str">
        <f>""</f>
        <v/>
      </c>
      <c r="N220" t="str">
        <f>""</f>
        <v/>
      </c>
      <c r="O220" t="str">
        <f>""</f>
        <v/>
      </c>
      <c r="P220" t="str">
        <f>""</f>
        <v/>
      </c>
      <c r="Q220" t="str">
        <f>""</f>
        <v/>
      </c>
      <c r="R220" t="str">
        <f>""</f>
        <v/>
      </c>
      <c r="S220" t="str">
        <f>""</f>
        <v/>
      </c>
      <c r="T220" t="str">
        <f>""</f>
        <v/>
      </c>
      <c r="U220" t="str">
        <f>""</f>
        <v/>
      </c>
      <c r="V220" t="str">
        <f>""</f>
        <v/>
      </c>
      <c r="W220" t="str">
        <f>""</f>
        <v/>
      </c>
      <c r="X220" t="str">
        <f>""</f>
        <v/>
      </c>
      <c r="Y220" t="str">
        <f>""</f>
        <v/>
      </c>
      <c r="Z220" t="str">
        <f>""</f>
        <v/>
      </c>
      <c r="AA220" t="str">
        <f>""</f>
        <v/>
      </c>
      <c r="AB220" t="str">
        <f>""</f>
        <v/>
      </c>
      <c r="AC220" t="str">
        <f>""</f>
        <v/>
      </c>
      <c r="AD220" t="str">
        <f>""</f>
        <v/>
      </c>
      <c r="AE220" t="str">
        <f>""</f>
        <v/>
      </c>
      <c r="AF220" t="str">
        <f>""</f>
        <v/>
      </c>
      <c r="AG220" t="str">
        <f>""</f>
        <v/>
      </c>
      <c r="AH220" t="str">
        <f>""</f>
        <v/>
      </c>
      <c r="AI220" t="str">
        <f>""</f>
        <v/>
      </c>
      <c r="AJ220" t="str">
        <f>""</f>
        <v/>
      </c>
      <c r="AK220" t="str">
        <f>""</f>
        <v/>
      </c>
      <c r="AL220" t="str">
        <f>""</f>
        <v/>
      </c>
      <c r="AM220" t="str">
        <f>""</f>
        <v/>
      </c>
      <c r="AN220" t="str">
        <f>""</f>
        <v/>
      </c>
      <c r="AO220" t="str">
        <f>""</f>
        <v/>
      </c>
      <c r="AP220" t="str">
        <f>""</f>
        <v/>
      </c>
      <c r="AQ220" t="str">
        <f>""</f>
        <v/>
      </c>
      <c r="AR220" t="str">
        <f>""</f>
        <v/>
      </c>
      <c r="AS220" t="str">
        <f>""</f>
        <v/>
      </c>
      <c r="AT220" t="str">
        <f>""</f>
        <v/>
      </c>
      <c r="AU220" t="str">
        <f>""</f>
        <v/>
      </c>
      <c r="AV220" t="str">
        <f>"[0.065]"</f>
        <v>[0.065]</v>
      </c>
      <c r="AW220" t="str">
        <f>""</f>
        <v/>
      </c>
      <c r="AX220" t="str">
        <f>""</f>
        <v/>
      </c>
      <c r="AY220" t="str">
        <f>""</f>
        <v/>
      </c>
      <c r="AZ220" t="str">
        <f>""</f>
        <v/>
      </c>
      <c r="BA220" t="str">
        <f>""</f>
        <v/>
      </c>
    </row>
    <row r="221" spans="2:53" x14ac:dyDescent="0.2">
      <c r="B221" t="str">
        <f>"Number of adults who left household 1998-2007"</f>
        <v>Number of adults who left household 1998-2007</v>
      </c>
      <c r="C221" t="str">
        <f>""</f>
        <v/>
      </c>
      <c r="D221" t="str">
        <f>""</f>
        <v/>
      </c>
      <c r="E221" t="str">
        <f>""</f>
        <v/>
      </c>
      <c r="F221" t="str">
        <f>""</f>
        <v/>
      </c>
      <c r="G221" t="str">
        <f>""</f>
        <v/>
      </c>
      <c r="H221" t="str">
        <f>""</f>
        <v/>
      </c>
      <c r="I221" t="str">
        <f>""</f>
        <v/>
      </c>
      <c r="J221" t="str">
        <f>""</f>
        <v/>
      </c>
      <c r="K221" t="str">
        <f>""</f>
        <v/>
      </c>
      <c r="L221" t="str">
        <f>""</f>
        <v/>
      </c>
      <c r="M221" t="str">
        <f>""</f>
        <v/>
      </c>
      <c r="N221" t="str">
        <f>""</f>
        <v/>
      </c>
      <c r="O221" t="str">
        <f>""</f>
        <v/>
      </c>
      <c r="P221" t="str">
        <f>""</f>
        <v/>
      </c>
      <c r="Q221" t="str">
        <f>""</f>
        <v/>
      </c>
      <c r="R221" t="str">
        <f>""</f>
        <v/>
      </c>
      <c r="S221" t="str">
        <f>""</f>
        <v/>
      </c>
      <c r="T221" t="str">
        <f>""</f>
        <v/>
      </c>
      <c r="U221" t="str">
        <f>""</f>
        <v/>
      </c>
      <c r="V221" t="str">
        <f>""</f>
        <v/>
      </c>
      <c r="W221" t="str">
        <f>""</f>
        <v/>
      </c>
      <c r="X221" t="str">
        <f>""</f>
        <v/>
      </c>
      <c r="Y221" t="str">
        <f>""</f>
        <v/>
      </c>
      <c r="Z221" t="str">
        <f>""</f>
        <v/>
      </c>
      <c r="AA221" t="str">
        <f>""</f>
        <v/>
      </c>
      <c r="AB221" t="str">
        <f>""</f>
        <v/>
      </c>
      <c r="AC221" t="str">
        <f>""</f>
        <v/>
      </c>
      <c r="AD221" t="str">
        <f>""</f>
        <v/>
      </c>
      <c r="AE221" t="str">
        <f>""</f>
        <v/>
      </c>
      <c r="AF221" t="str">
        <f>""</f>
        <v/>
      </c>
      <c r="AG221" t="str">
        <f>""</f>
        <v/>
      </c>
      <c r="AH221" t="str">
        <f>""</f>
        <v/>
      </c>
      <c r="AI221" t="str">
        <f>""</f>
        <v/>
      </c>
      <c r="AJ221" t="str">
        <f>""</f>
        <v/>
      </c>
      <c r="AK221" t="str">
        <f>""</f>
        <v/>
      </c>
      <c r="AL221" t="str">
        <f>""</f>
        <v/>
      </c>
      <c r="AM221" t="str">
        <f>""</f>
        <v/>
      </c>
      <c r="AN221" t="str">
        <f>""</f>
        <v/>
      </c>
      <c r="AO221" t="str">
        <f>""</f>
        <v/>
      </c>
      <c r="AP221" t="str">
        <f>""</f>
        <v/>
      </c>
      <c r="AQ221" t="str">
        <f>""</f>
        <v/>
      </c>
      <c r="AR221" t="str">
        <f>""</f>
        <v/>
      </c>
      <c r="AS221" t="str">
        <f>""</f>
        <v/>
      </c>
      <c r="AT221" t="str">
        <f>""</f>
        <v/>
      </c>
      <c r="AU221" t="str">
        <f>""</f>
        <v/>
      </c>
      <c r="AV221" t="str">
        <f>""</f>
        <v/>
      </c>
      <c r="AW221" t="str">
        <f>"-0.056"</f>
        <v>-0.056</v>
      </c>
      <c r="AX221" t="str">
        <f>""</f>
        <v/>
      </c>
      <c r="AY221" t="str">
        <f>""</f>
        <v/>
      </c>
      <c r="AZ221" t="str">
        <f>""</f>
        <v/>
      </c>
      <c r="BA221" t="str">
        <f>""</f>
        <v/>
      </c>
    </row>
    <row r="222" spans="2:53" x14ac:dyDescent="0.2">
      <c r="B222" t="str">
        <f>""</f>
        <v/>
      </c>
      <c r="C222" t="str">
        <f>""</f>
        <v/>
      </c>
      <c r="D222" t="str">
        <f>""</f>
        <v/>
      </c>
      <c r="E222" t="str">
        <f>""</f>
        <v/>
      </c>
      <c r="F222" t="str">
        <f>""</f>
        <v/>
      </c>
      <c r="G222" t="str">
        <f>""</f>
        <v/>
      </c>
      <c r="H222" t="str">
        <f>""</f>
        <v/>
      </c>
      <c r="I222" t="str">
        <f>""</f>
        <v/>
      </c>
      <c r="J222" t="str">
        <f>""</f>
        <v/>
      </c>
      <c r="K222" t="str">
        <f>""</f>
        <v/>
      </c>
      <c r="L222" t="str">
        <f>""</f>
        <v/>
      </c>
      <c r="M222" t="str">
        <f>""</f>
        <v/>
      </c>
      <c r="N222" t="str">
        <f>""</f>
        <v/>
      </c>
      <c r="O222" t="str">
        <f>""</f>
        <v/>
      </c>
      <c r="P222" t="str">
        <f>""</f>
        <v/>
      </c>
      <c r="Q222" t="str">
        <f>""</f>
        <v/>
      </c>
      <c r="R222" t="str">
        <f>""</f>
        <v/>
      </c>
      <c r="S222" t="str">
        <f>""</f>
        <v/>
      </c>
      <c r="T222" t="str">
        <f>""</f>
        <v/>
      </c>
      <c r="U222" t="str">
        <f>""</f>
        <v/>
      </c>
      <c r="V222" t="str">
        <f>""</f>
        <v/>
      </c>
      <c r="W222" t="str">
        <f>""</f>
        <v/>
      </c>
      <c r="X222" t="str">
        <f>""</f>
        <v/>
      </c>
      <c r="Y222" t="str">
        <f>""</f>
        <v/>
      </c>
      <c r="Z222" t="str">
        <f>""</f>
        <v/>
      </c>
      <c r="AA222" t="str">
        <f>""</f>
        <v/>
      </c>
      <c r="AB222" t="str">
        <f>""</f>
        <v/>
      </c>
      <c r="AC222" t="str">
        <f>""</f>
        <v/>
      </c>
      <c r="AD222" t="str">
        <f>""</f>
        <v/>
      </c>
      <c r="AE222" t="str">
        <f>""</f>
        <v/>
      </c>
      <c r="AF222" t="str">
        <f>""</f>
        <v/>
      </c>
      <c r="AG222" t="str">
        <f>""</f>
        <v/>
      </c>
      <c r="AH222" t="str">
        <f>""</f>
        <v/>
      </c>
      <c r="AI222" t="str">
        <f>""</f>
        <v/>
      </c>
      <c r="AJ222" t="str">
        <f>""</f>
        <v/>
      </c>
      <c r="AK222" t="str">
        <f>""</f>
        <v/>
      </c>
      <c r="AL222" t="str">
        <f>""</f>
        <v/>
      </c>
      <c r="AM222" t="str">
        <f>""</f>
        <v/>
      </c>
      <c r="AN222" t="str">
        <f>""</f>
        <v/>
      </c>
      <c r="AO222" t="str">
        <f>""</f>
        <v/>
      </c>
      <c r="AP222" t="str">
        <f>""</f>
        <v/>
      </c>
      <c r="AQ222" t="str">
        <f>""</f>
        <v/>
      </c>
      <c r="AR222" t="str">
        <f>""</f>
        <v/>
      </c>
      <c r="AS222" t="str">
        <f>""</f>
        <v/>
      </c>
      <c r="AT222" t="str">
        <f>""</f>
        <v/>
      </c>
      <c r="AU222" t="str">
        <f>""</f>
        <v/>
      </c>
      <c r="AV222" t="str">
        <f>""</f>
        <v/>
      </c>
      <c r="AW222" t="str">
        <f>"[0.050]"</f>
        <v>[0.050]</v>
      </c>
      <c r="AX222" t="str">
        <f>""</f>
        <v/>
      </c>
      <c r="AY222" t="str">
        <f>""</f>
        <v/>
      </c>
      <c r="AZ222" t="str">
        <f>""</f>
        <v/>
      </c>
      <c r="BA222" t="str">
        <f>""</f>
        <v/>
      </c>
    </row>
    <row r="223" spans="2:53" x14ac:dyDescent="0.2">
      <c r="B223" t="str">
        <f>"Interaction"</f>
        <v>Interaction</v>
      </c>
      <c r="C223" t="str">
        <f>""</f>
        <v/>
      </c>
      <c r="D223" t="str">
        <f>""</f>
        <v/>
      </c>
      <c r="E223" t="str">
        <f>""</f>
        <v/>
      </c>
      <c r="F223" t="str">
        <f>""</f>
        <v/>
      </c>
      <c r="G223" t="str">
        <f>""</f>
        <v/>
      </c>
      <c r="H223" t="str">
        <f>""</f>
        <v/>
      </c>
      <c r="I223" t="str">
        <f>""</f>
        <v/>
      </c>
      <c r="J223" t="str">
        <f>""</f>
        <v/>
      </c>
      <c r="K223" t="str">
        <f>""</f>
        <v/>
      </c>
      <c r="L223" t="str">
        <f>""</f>
        <v/>
      </c>
      <c r="M223" t="str">
        <f>""</f>
        <v/>
      </c>
      <c r="N223" t="str">
        <f>""</f>
        <v/>
      </c>
      <c r="O223" t="str">
        <f>""</f>
        <v/>
      </c>
      <c r="P223" t="str">
        <f>""</f>
        <v/>
      </c>
      <c r="Q223" t="str">
        <f>""</f>
        <v/>
      </c>
      <c r="R223" t="str">
        <f>""</f>
        <v/>
      </c>
      <c r="S223" t="str">
        <f>""</f>
        <v/>
      </c>
      <c r="T223" t="str">
        <f>""</f>
        <v/>
      </c>
      <c r="U223" t="str">
        <f>""</f>
        <v/>
      </c>
      <c r="V223" t="str">
        <f>""</f>
        <v/>
      </c>
      <c r="W223" t="str">
        <f>""</f>
        <v/>
      </c>
      <c r="X223" t="str">
        <f>""</f>
        <v/>
      </c>
      <c r="Y223" t="str">
        <f>""</f>
        <v/>
      </c>
      <c r="Z223" t="str">
        <f>""</f>
        <v/>
      </c>
      <c r="AA223" t="str">
        <f>""</f>
        <v/>
      </c>
      <c r="AB223" t="str">
        <f>""</f>
        <v/>
      </c>
      <c r="AC223" t="str">
        <f>""</f>
        <v/>
      </c>
      <c r="AD223" t="str">
        <f>""</f>
        <v/>
      </c>
      <c r="AE223" t="str">
        <f>""</f>
        <v/>
      </c>
      <c r="AF223" t="str">
        <f>""</f>
        <v/>
      </c>
      <c r="AG223" t="str">
        <f>""</f>
        <v/>
      </c>
      <c r="AH223" t="str">
        <f>""</f>
        <v/>
      </c>
      <c r="AI223" t="str">
        <f>""</f>
        <v/>
      </c>
      <c r="AJ223" t="str">
        <f>""</f>
        <v/>
      </c>
      <c r="AK223" t="str">
        <f>""</f>
        <v/>
      </c>
      <c r="AL223" t="str">
        <f>""</f>
        <v/>
      </c>
      <c r="AM223" t="str">
        <f>""</f>
        <v/>
      </c>
      <c r="AN223" t="str">
        <f>""</f>
        <v/>
      </c>
      <c r="AO223" t="str">
        <f>""</f>
        <v/>
      </c>
      <c r="AP223" t="str">
        <f>""</f>
        <v/>
      </c>
      <c r="AQ223" t="str">
        <f>""</f>
        <v/>
      </c>
      <c r="AR223" t="str">
        <f>""</f>
        <v/>
      </c>
      <c r="AS223" t="str">
        <f>""</f>
        <v/>
      </c>
      <c r="AT223" t="str">
        <f>""</f>
        <v/>
      </c>
      <c r="AU223" t="str">
        <f>""</f>
        <v/>
      </c>
      <c r="AV223" t="str">
        <f>""</f>
        <v/>
      </c>
      <c r="AW223" t="str">
        <f>"0.035"</f>
        <v>0.035</v>
      </c>
      <c r="AX223" t="str">
        <f>""</f>
        <v/>
      </c>
      <c r="AY223" t="str">
        <f>""</f>
        <v/>
      </c>
      <c r="AZ223" t="str">
        <f>""</f>
        <v/>
      </c>
      <c r="BA223" t="str">
        <f>""</f>
        <v/>
      </c>
    </row>
    <row r="224" spans="2:53" x14ac:dyDescent="0.2">
      <c r="B224" t="str">
        <f>""</f>
        <v/>
      </c>
      <c r="C224" t="str">
        <f>""</f>
        <v/>
      </c>
      <c r="D224" t="str">
        <f>""</f>
        <v/>
      </c>
      <c r="E224" t="str">
        <f>""</f>
        <v/>
      </c>
      <c r="F224" t="str">
        <f>""</f>
        <v/>
      </c>
      <c r="G224" t="str">
        <f>""</f>
        <v/>
      </c>
      <c r="H224" t="str">
        <f>""</f>
        <v/>
      </c>
      <c r="I224" t="str">
        <f>""</f>
        <v/>
      </c>
      <c r="J224" t="str">
        <f>""</f>
        <v/>
      </c>
      <c r="K224" t="str">
        <f>""</f>
        <v/>
      </c>
      <c r="L224" t="str">
        <f>""</f>
        <v/>
      </c>
      <c r="M224" t="str">
        <f>""</f>
        <v/>
      </c>
      <c r="N224" t="str">
        <f>""</f>
        <v/>
      </c>
      <c r="O224" t="str">
        <f>""</f>
        <v/>
      </c>
      <c r="P224" t="str">
        <f>""</f>
        <v/>
      </c>
      <c r="Q224" t="str">
        <f>""</f>
        <v/>
      </c>
      <c r="R224" t="str">
        <f>""</f>
        <v/>
      </c>
      <c r="S224" t="str">
        <f>""</f>
        <v/>
      </c>
      <c r="T224" t="str">
        <f>""</f>
        <v/>
      </c>
      <c r="U224" t="str">
        <f>""</f>
        <v/>
      </c>
      <c r="V224" t="str">
        <f>""</f>
        <v/>
      </c>
      <c r="W224" t="str">
        <f>""</f>
        <v/>
      </c>
      <c r="X224" t="str">
        <f>""</f>
        <v/>
      </c>
      <c r="Y224" t="str">
        <f>""</f>
        <v/>
      </c>
      <c r="Z224" t="str">
        <f>""</f>
        <v/>
      </c>
      <c r="AA224" t="str">
        <f>""</f>
        <v/>
      </c>
      <c r="AB224" t="str">
        <f>""</f>
        <v/>
      </c>
      <c r="AC224" t="str">
        <f>""</f>
        <v/>
      </c>
      <c r="AD224" t="str">
        <f>""</f>
        <v/>
      </c>
      <c r="AE224" t="str">
        <f>""</f>
        <v/>
      </c>
      <c r="AF224" t="str">
        <f>""</f>
        <v/>
      </c>
      <c r="AG224" t="str">
        <f>""</f>
        <v/>
      </c>
      <c r="AH224" t="str">
        <f>""</f>
        <v/>
      </c>
      <c r="AI224" t="str">
        <f>""</f>
        <v/>
      </c>
      <c r="AJ224" t="str">
        <f>""</f>
        <v/>
      </c>
      <c r="AK224" t="str">
        <f>""</f>
        <v/>
      </c>
      <c r="AL224" t="str">
        <f>""</f>
        <v/>
      </c>
      <c r="AM224" t="str">
        <f>""</f>
        <v/>
      </c>
      <c r="AN224" t="str">
        <f>""</f>
        <v/>
      </c>
      <c r="AO224" t="str">
        <f>""</f>
        <v/>
      </c>
      <c r="AP224" t="str">
        <f>""</f>
        <v/>
      </c>
      <c r="AQ224" t="str">
        <f>""</f>
        <v/>
      </c>
      <c r="AR224" t="str">
        <f>""</f>
        <v/>
      </c>
      <c r="AS224" t="str">
        <f>""</f>
        <v/>
      </c>
      <c r="AT224" t="str">
        <f>""</f>
        <v/>
      </c>
      <c r="AU224" t="str">
        <f>""</f>
        <v/>
      </c>
      <c r="AV224" t="str">
        <f>""</f>
        <v/>
      </c>
      <c r="AW224" t="str">
        <f>"[0.044]"</f>
        <v>[0.044]</v>
      </c>
      <c r="AX224" t="str">
        <f>""</f>
        <v/>
      </c>
      <c r="AY224" t="str">
        <f>""</f>
        <v/>
      </c>
      <c r="AZ224" t="str">
        <f>""</f>
        <v/>
      </c>
      <c r="BA224" t="str">
        <f>""</f>
        <v/>
      </c>
    </row>
    <row r="225" spans="2:53" x14ac:dyDescent="0.2">
      <c r="B225" t="str">
        <f>"Share of adults  who left household 1998-2007"</f>
        <v>Share of adults  who left household 1998-2007</v>
      </c>
      <c r="C225" t="str">
        <f>""</f>
        <v/>
      </c>
      <c r="D225" t="str">
        <f>""</f>
        <v/>
      </c>
      <c r="E225" t="str">
        <f>""</f>
        <v/>
      </c>
      <c r="F225" t="str">
        <f>""</f>
        <v/>
      </c>
      <c r="G225" t="str">
        <f>""</f>
        <v/>
      </c>
      <c r="H225" t="str">
        <f>""</f>
        <v/>
      </c>
      <c r="I225" t="str">
        <f>""</f>
        <v/>
      </c>
      <c r="J225" t="str">
        <f>""</f>
        <v/>
      </c>
      <c r="K225" t="str">
        <f>""</f>
        <v/>
      </c>
      <c r="L225" t="str">
        <f>""</f>
        <v/>
      </c>
      <c r="M225" t="str">
        <f>""</f>
        <v/>
      </c>
      <c r="N225" t="str">
        <f>""</f>
        <v/>
      </c>
      <c r="O225" t="str">
        <f>""</f>
        <v/>
      </c>
      <c r="P225" t="str">
        <f>""</f>
        <v/>
      </c>
      <c r="Q225" t="str">
        <f>""</f>
        <v/>
      </c>
      <c r="R225" t="str">
        <f>""</f>
        <v/>
      </c>
      <c r="S225" t="str">
        <f>""</f>
        <v/>
      </c>
      <c r="T225" t="str">
        <f>""</f>
        <v/>
      </c>
      <c r="U225" t="str">
        <f>""</f>
        <v/>
      </c>
      <c r="V225" t="str">
        <f>""</f>
        <v/>
      </c>
      <c r="W225" t="str">
        <f>""</f>
        <v/>
      </c>
      <c r="X225" t="str">
        <f>""</f>
        <v/>
      </c>
      <c r="Y225" t="str">
        <f>""</f>
        <v/>
      </c>
      <c r="Z225" t="str">
        <f>""</f>
        <v/>
      </c>
      <c r="AA225" t="str">
        <f>""</f>
        <v/>
      </c>
      <c r="AB225" t="str">
        <f>""</f>
        <v/>
      </c>
      <c r="AC225" t="str">
        <f>""</f>
        <v/>
      </c>
      <c r="AD225" t="str">
        <f>""</f>
        <v/>
      </c>
      <c r="AE225" t="str">
        <f>""</f>
        <v/>
      </c>
      <c r="AF225" t="str">
        <f>""</f>
        <v/>
      </c>
      <c r="AG225" t="str">
        <f>""</f>
        <v/>
      </c>
      <c r="AH225" t="str">
        <f>""</f>
        <v/>
      </c>
      <c r="AI225" t="str">
        <f>""</f>
        <v/>
      </c>
      <c r="AJ225" t="str">
        <f>""</f>
        <v/>
      </c>
      <c r="AK225" t="str">
        <f>""</f>
        <v/>
      </c>
      <c r="AL225" t="str">
        <f>""</f>
        <v/>
      </c>
      <c r="AM225" t="str">
        <f>""</f>
        <v/>
      </c>
      <c r="AN225" t="str">
        <f>""</f>
        <v/>
      </c>
      <c r="AO225" t="str">
        <f>""</f>
        <v/>
      </c>
      <c r="AP225" t="str">
        <f>""</f>
        <v/>
      </c>
      <c r="AQ225" t="str">
        <f>""</f>
        <v/>
      </c>
      <c r="AR225" t="str">
        <f>""</f>
        <v/>
      </c>
      <c r="AS225" t="str">
        <f>""</f>
        <v/>
      </c>
      <c r="AT225" t="str">
        <f>""</f>
        <v/>
      </c>
      <c r="AU225" t="str">
        <f>""</f>
        <v/>
      </c>
      <c r="AV225" t="str">
        <f>""</f>
        <v/>
      </c>
      <c r="AW225" t="str">
        <f>""</f>
        <v/>
      </c>
      <c r="AX225" t="str">
        <f>"-0.138"</f>
        <v>-0.138</v>
      </c>
      <c r="AY225" t="str">
        <f>""</f>
        <v/>
      </c>
      <c r="AZ225" t="str">
        <f>""</f>
        <v/>
      </c>
      <c r="BA225" t="str">
        <f>""</f>
        <v/>
      </c>
    </row>
    <row r="226" spans="2:53" x14ac:dyDescent="0.2">
      <c r="B226" t="str">
        <f>""</f>
        <v/>
      </c>
      <c r="C226" t="str">
        <f>""</f>
        <v/>
      </c>
      <c r="D226" t="str">
        <f>""</f>
        <v/>
      </c>
      <c r="E226" t="str">
        <f>""</f>
        <v/>
      </c>
      <c r="F226" t="str">
        <f>""</f>
        <v/>
      </c>
      <c r="G226" t="str">
        <f>""</f>
        <v/>
      </c>
      <c r="H226" t="str">
        <f>""</f>
        <v/>
      </c>
      <c r="I226" t="str">
        <f>""</f>
        <v/>
      </c>
      <c r="J226" t="str">
        <f>""</f>
        <v/>
      </c>
      <c r="K226" t="str">
        <f>""</f>
        <v/>
      </c>
      <c r="L226" t="str">
        <f>""</f>
        <v/>
      </c>
      <c r="M226" t="str">
        <f>""</f>
        <v/>
      </c>
      <c r="N226" t="str">
        <f>""</f>
        <v/>
      </c>
      <c r="O226" t="str">
        <f>""</f>
        <v/>
      </c>
      <c r="P226" t="str">
        <f>""</f>
        <v/>
      </c>
      <c r="Q226" t="str">
        <f>""</f>
        <v/>
      </c>
      <c r="R226" t="str">
        <f>""</f>
        <v/>
      </c>
      <c r="S226" t="str">
        <f>""</f>
        <v/>
      </c>
      <c r="T226" t="str">
        <f>""</f>
        <v/>
      </c>
      <c r="U226" t="str">
        <f>""</f>
        <v/>
      </c>
      <c r="V226" t="str">
        <f>""</f>
        <v/>
      </c>
      <c r="W226" t="str">
        <f>""</f>
        <v/>
      </c>
      <c r="X226" t="str">
        <f>""</f>
        <v/>
      </c>
      <c r="Y226" t="str">
        <f>""</f>
        <v/>
      </c>
      <c r="Z226" t="str">
        <f>""</f>
        <v/>
      </c>
      <c r="AA226" t="str">
        <f>""</f>
        <v/>
      </c>
      <c r="AB226" t="str">
        <f>""</f>
        <v/>
      </c>
      <c r="AC226" t="str">
        <f>""</f>
        <v/>
      </c>
      <c r="AD226" t="str">
        <f>""</f>
        <v/>
      </c>
      <c r="AE226" t="str">
        <f>""</f>
        <v/>
      </c>
      <c r="AF226" t="str">
        <f>""</f>
        <v/>
      </c>
      <c r="AG226" t="str">
        <f>""</f>
        <v/>
      </c>
      <c r="AH226" t="str">
        <f>""</f>
        <v/>
      </c>
      <c r="AI226" t="str">
        <f>""</f>
        <v/>
      </c>
      <c r="AJ226" t="str">
        <f>""</f>
        <v/>
      </c>
      <c r="AK226" t="str">
        <f>""</f>
        <v/>
      </c>
      <c r="AL226" t="str">
        <f>""</f>
        <v/>
      </c>
      <c r="AM226" t="str">
        <f>""</f>
        <v/>
      </c>
      <c r="AN226" t="str">
        <f>""</f>
        <v/>
      </c>
      <c r="AO226" t="str">
        <f>""</f>
        <v/>
      </c>
      <c r="AP226" t="str">
        <f>""</f>
        <v/>
      </c>
      <c r="AQ226" t="str">
        <f>""</f>
        <v/>
      </c>
      <c r="AR226" t="str">
        <f>""</f>
        <v/>
      </c>
      <c r="AS226" t="str">
        <f>""</f>
        <v/>
      </c>
      <c r="AT226" t="str">
        <f>""</f>
        <v/>
      </c>
      <c r="AU226" t="str">
        <f>""</f>
        <v/>
      </c>
      <c r="AV226" t="str">
        <f>""</f>
        <v/>
      </c>
      <c r="AW226" t="str">
        <f>""</f>
        <v/>
      </c>
      <c r="AX226" t="str">
        <f>"[0.133]"</f>
        <v>[0.133]</v>
      </c>
      <c r="AY226" t="str">
        <f>""</f>
        <v/>
      </c>
      <c r="AZ226" t="str">
        <f>""</f>
        <v/>
      </c>
      <c r="BA226" t="str">
        <f>""</f>
        <v/>
      </c>
    </row>
    <row r="227" spans="2:53" x14ac:dyDescent="0.2">
      <c r="B227" t="str">
        <f>"Interaction"</f>
        <v>Interaction</v>
      </c>
      <c r="C227" t="str">
        <f>""</f>
        <v/>
      </c>
      <c r="D227" t="str">
        <f>""</f>
        <v/>
      </c>
      <c r="E227" t="str">
        <f>""</f>
        <v/>
      </c>
      <c r="F227" t="str">
        <f>""</f>
        <v/>
      </c>
      <c r="G227" t="str">
        <f>""</f>
        <v/>
      </c>
      <c r="H227" t="str">
        <f>""</f>
        <v/>
      </c>
      <c r="I227" t="str">
        <f>""</f>
        <v/>
      </c>
      <c r="J227" t="str">
        <f>""</f>
        <v/>
      </c>
      <c r="K227" t="str">
        <f>""</f>
        <v/>
      </c>
      <c r="L227" t="str">
        <f>""</f>
        <v/>
      </c>
      <c r="M227" t="str">
        <f>""</f>
        <v/>
      </c>
      <c r="N227" t="str">
        <f>""</f>
        <v/>
      </c>
      <c r="O227" t="str">
        <f>""</f>
        <v/>
      </c>
      <c r="P227" t="str">
        <f>""</f>
        <v/>
      </c>
      <c r="Q227" t="str">
        <f>""</f>
        <v/>
      </c>
      <c r="R227" t="str">
        <f>""</f>
        <v/>
      </c>
      <c r="S227" t="str">
        <f>""</f>
        <v/>
      </c>
      <c r="T227" t="str">
        <f>""</f>
        <v/>
      </c>
      <c r="U227" t="str">
        <f>""</f>
        <v/>
      </c>
      <c r="V227" t="str">
        <f>""</f>
        <v/>
      </c>
      <c r="W227" t="str">
        <f>""</f>
        <v/>
      </c>
      <c r="X227" t="str">
        <f>""</f>
        <v/>
      </c>
      <c r="Y227" t="str">
        <f>""</f>
        <v/>
      </c>
      <c r="Z227" t="str">
        <f>""</f>
        <v/>
      </c>
      <c r="AA227" t="str">
        <f>""</f>
        <v/>
      </c>
      <c r="AB227" t="str">
        <f>""</f>
        <v/>
      </c>
      <c r="AC227" t="str">
        <f>""</f>
        <v/>
      </c>
      <c r="AD227" t="str">
        <f>""</f>
        <v/>
      </c>
      <c r="AE227" t="str">
        <f>""</f>
        <v/>
      </c>
      <c r="AF227" t="str">
        <f>""</f>
        <v/>
      </c>
      <c r="AG227" t="str">
        <f>""</f>
        <v/>
      </c>
      <c r="AH227" t="str">
        <f>""</f>
        <v/>
      </c>
      <c r="AI227" t="str">
        <f>""</f>
        <v/>
      </c>
      <c r="AJ227" t="str">
        <f>""</f>
        <v/>
      </c>
      <c r="AK227" t="str">
        <f>""</f>
        <v/>
      </c>
      <c r="AL227" t="str">
        <f>""</f>
        <v/>
      </c>
      <c r="AM227" t="str">
        <f>""</f>
        <v/>
      </c>
      <c r="AN227" t="str">
        <f>""</f>
        <v/>
      </c>
      <c r="AO227" t="str">
        <f>""</f>
        <v/>
      </c>
      <c r="AP227" t="str">
        <f>""</f>
        <v/>
      </c>
      <c r="AQ227" t="str">
        <f>""</f>
        <v/>
      </c>
      <c r="AR227" t="str">
        <f>""</f>
        <v/>
      </c>
      <c r="AS227" t="str">
        <f>""</f>
        <v/>
      </c>
      <c r="AT227" t="str">
        <f>""</f>
        <v/>
      </c>
      <c r="AU227" t="str">
        <f>""</f>
        <v/>
      </c>
      <c r="AV227" t="str">
        <f>""</f>
        <v/>
      </c>
      <c r="AW227" t="str">
        <f>""</f>
        <v/>
      </c>
      <c r="AX227" t="str">
        <f>"0.046"</f>
        <v>0.046</v>
      </c>
      <c r="AY227" t="str">
        <f>""</f>
        <v/>
      </c>
      <c r="AZ227" t="str">
        <f>""</f>
        <v/>
      </c>
      <c r="BA227" t="str">
        <f>""</f>
        <v/>
      </c>
    </row>
    <row r="228" spans="2:53" x14ac:dyDescent="0.2">
      <c r="B228" t="str">
        <f>""</f>
        <v/>
      </c>
      <c r="C228" t="str">
        <f>""</f>
        <v/>
      </c>
      <c r="D228" t="str">
        <f>""</f>
        <v/>
      </c>
      <c r="E228" t="str">
        <f>""</f>
        <v/>
      </c>
      <c r="F228" t="str">
        <f>""</f>
        <v/>
      </c>
      <c r="G228" t="str">
        <f>""</f>
        <v/>
      </c>
      <c r="H228" t="str">
        <f>""</f>
        <v/>
      </c>
      <c r="I228" t="str">
        <f>""</f>
        <v/>
      </c>
      <c r="J228" t="str">
        <f>""</f>
        <v/>
      </c>
      <c r="K228" t="str">
        <f>""</f>
        <v/>
      </c>
      <c r="L228" t="str">
        <f>""</f>
        <v/>
      </c>
      <c r="M228" t="str">
        <f>""</f>
        <v/>
      </c>
      <c r="N228" t="str">
        <f>""</f>
        <v/>
      </c>
      <c r="O228" t="str">
        <f>""</f>
        <v/>
      </c>
      <c r="P228" t="str">
        <f>""</f>
        <v/>
      </c>
      <c r="Q228" t="str">
        <f>""</f>
        <v/>
      </c>
      <c r="R228" t="str">
        <f>""</f>
        <v/>
      </c>
      <c r="S228" t="str">
        <f>""</f>
        <v/>
      </c>
      <c r="T228" t="str">
        <f>""</f>
        <v/>
      </c>
      <c r="U228" t="str">
        <f>""</f>
        <v/>
      </c>
      <c r="V228" t="str">
        <f>""</f>
        <v/>
      </c>
      <c r="W228" t="str">
        <f>""</f>
        <v/>
      </c>
      <c r="X228" t="str">
        <f>""</f>
        <v/>
      </c>
      <c r="Y228" t="str">
        <f>""</f>
        <v/>
      </c>
      <c r="Z228" t="str">
        <f>""</f>
        <v/>
      </c>
      <c r="AA228" t="str">
        <f>""</f>
        <v/>
      </c>
      <c r="AB228" t="str">
        <f>""</f>
        <v/>
      </c>
      <c r="AC228" t="str">
        <f>""</f>
        <v/>
      </c>
      <c r="AD228" t="str">
        <f>""</f>
        <v/>
      </c>
      <c r="AE228" t="str">
        <f>""</f>
        <v/>
      </c>
      <c r="AF228" t="str">
        <f>""</f>
        <v/>
      </c>
      <c r="AG228" t="str">
        <f>""</f>
        <v/>
      </c>
      <c r="AH228" t="str">
        <f>""</f>
        <v/>
      </c>
      <c r="AI228" t="str">
        <f>""</f>
        <v/>
      </c>
      <c r="AJ228" t="str">
        <f>""</f>
        <v/>
      </c>
      <c r="AK228" t="str">
        <f>""</f>
        <v/>
      </c>
      <c r="AL228" t="str">
        <f>""</f>
        <v/>
      </c>
      <c r="AM228" t="str">
        <f>""</f>
        <v/>
      </c>
      <c r="AN228" t="str">
        <f>""</f>
        <v/>
      </c>
      <c r="AO228" t="str">
        <f>""</f>
        <v/>
      </c>
      <c r="AP228" t="str">
        <f>""</f>
        <v/>
      </c>
      <c r="AQ228" t="str">
        <f>""</f>
        <v/>
      </c>
      <c r="AR228" t="str">
        <f>""</f>
        <v/>
      </c>
      <c r="AS228" t="str">
        <f>""</f>
        <v/>
      </c>
      <c r="AT228" t="str">
        <f>""</f>
        <v/>
      </c>
      <c r="AU228" t="str">
        <f>""</f>
        <v/>
      </c>
      <c r="AV228" t="str">
        <f>""</f>
        <v/>
      </c>
      <c r="AW228" t="str">
        <f>""</f>
        <v/>
      </c>
      <c r="AX228" t="str">
        <f>"[0.091]"</f>
        <v>[0.091]</v>
      </c>
      <c r="AY228" t="str">
        <f>""</f>
        <v/>
      </c>
      <c r="AZ228" t="str">
        <f>""</f>
        <v/>
      </c>
      <c r="BA228" t="str">
        <f>""</f>
        <v/>
      </c>
    </row>
    <row r="229" spans="2:53" x14ac:dyDescent="0.2">
      <c r="B229" t="str">
        <f>"Index of household victimization (sum) (all shocks - sum) - PCA"</f>
        <v>Index of household victimization (sum) (all shocks - sum) - PCA</v>
      </c>
      <c r="C229" t="str">
        <f>""</f>
        <v/>
      </c>
      <c r="D229" t="str">
        <f>""</f>
        <v/>
      </c>
      <c r="E229" t="str">
        <f>""</f>
        <v/>
      </c>
      <c r="F229" t="str">
        <f>""</f>
        <v/>
      </c>
      <c r="G229" t="str">
        <f>""</f>
        <v/>
      </c>
      <c r="H229" t="str">
        <f>""</f>
        <v/>
      </c>
      <c r="I229" t="str">
        <f>""</f>
        <v/>
      </c>
      <c r="J229" t="str">
        <f>""</f>
        <v/>
      </c>
      <c r="K229" t="str">
        <f>""</f>
        <v/>
      </c>
      <c r="L229" t="str">
        <f>""</f>
        <v/>
      </c>
      <c r="M229" t="str">
        <f>""</f>
        <v/>
      </c>
      <c r="N229" t="str">
        <f>""</f>
        <v/>
      </c>
      <c r="O229" t="str">
        <f>""</f>
        <v/>
      </c>
      <c r="P229" t="str">
        <f>""</f>
        <v/>
      </c>
      <c r="Q229" t="str">
        <f>""</f>
        <v/>
      </c>
      <c r="R229" t="str">
        <f>""</f>
        <v/>
      </c>
      <c r="S229" t="str">
        <f>""</f>
        <v/>
      </c>
      <c r="T229" t="str">
        <f>""</f>
        <v/>
      </c>
      <c r="U229" t="str">
        <f>""</f>
        <v/>
      </c>
      <c r="V229" t="str">
        <f>""</f>
        <v/>
      </c>
      <c r="W229" t="str">
        <f>""</f>
        <v/>
      </c>
      <c r="X229" t="str">
        <f>""</f>
        <v/>
      </c>
      <c r="Y229" t="str">
        <f>""</f>
        <v/>
      </c>
      <c r="Z229" t="str">
        <f>""</f>
        <v/>
      </c>
      <c r="AA229" t="str">
        <f>""</f>
        <v/>
      </c>
      <c r="AB229" t="str">
        <f>""</f>
        <v/>
      </c>
      <c r="AC229" t="str">
        <f>""</f>
        <v/>
      </c>
      <c r="AD229" t="str">
        <f>""</f>
        <v/>
      </c>
      <c r="AE229" t="str">
        <f>""</f>
        <v/>
      </c>
      <c r="AF229" t="str">
        <f>""</f>
        <v/>
      </c>
      <c r="AG229" t="str">
        <f>""</f>
        <v/>
      </c>
      <c r="AH229" t="str">
        <f>""</f>
        <v/>
      </c>
      <c r="AI229" t="str">
        <f>""</f>
        <v/>
      </c>
      <c r="AJ229" t="str">
        <f>""</f>
        <v/>
      </c>
      <c r="AK229" t="str">
        <f>""</f>
        <v/>
      </c>
      <c r="AL229" t="str">
        <f>""</f>
        <v/>
      </c>
      <c r="AM229" t="str">
        <f>""</f>
        <v/>
      </c>
      <c r="AN229" t="str">
        <f>""</f>
        <v/>
      </c>
      <c r="AO229" t="str">
        <f>""</f>
        <v/>
      </c>
      <c r="AP229" t="str">
        <f>""</f>
        <v/>
      </c>
      <c r="AQ229" t="str">
        <f>""</f>
        <v/>
      </c>
      <c r="AR229" t="str">
        <f>""</f>
        <v/>
      </c>
      <c r="AS229" t="str">
        <f>""</f>
        <v/>
      </c>
      <c r="AT229" t="str">
        <f>""</f>
        <v/>
      </c>
      <c r="AU229" t="str">
        <f>""</f>
        <v/>
      </c>
      <c r="AV229" t="str">
        <f>""</f>
        <v/>
      </c>
      <c r="AW229" t="str">
        <f>""</f>
        <v/>
      </c>
      <c r="AX229" t="str">
        <f>""</f>
        <v/>
      </c>
      <c r="AY229" t="str">
        <f>"0.018"</f>
        <v>0.018</v>
      </c>
      <c r="AZ229" t="str">
        <f>"0.012"</f>
        <v>0.012</v>
      </c>
      <c r="BA229" t="str">
        <f>"0.015"</f>
        <v>0.015</v>
      </c>
    </row>
    <row r="230" spans="2:53" x14ac:dyDescent="0.2">
      <c r="B230" t="str">
        <f>""</f>
        <v/>
      </c>
      <c r="C230" t="str">
        <f>""</f>
        <v/>
      </c>
      <c r="D230" t="str">
        <f>""</f>
        <v/>
      </c>
      <c r="E230" t="str">
        <f>""</f>
        <v/>
      </c>
      <c r="F230" t="str">
        <f>""</f>
        <v/>
      </c>
      <c r="G230" t="str">
        <f>""</f>
        <v/>
      </c>
      <c r="H230" t="str">
        <f>""</f>
        <v/>
      </c>
      <c r="I230" t="str">
        <f>""</f>
        <v/>
      </c>
      <c r="J230" t="str">
        <f>""</f>
        <v/>
      </c>
      <c r="K230" t="str">
        <f>""</f>
        <v/>
      </c>
      <c r="L230" t="str">
        <f>""</f>
        <v/>
      </c>
      <c r="M230" t="str">
        <f>""</f>
        <v/>
      </c>
      <c r="N230" t="str">
        <f>""</f>
        <v/>
      </c>
      <c r="O230" t="str">
        <f>""</f>
        <v/>
      </c>
      <c r="P230" t="str">
        <f>""</f>
        <v/>
      </c>
      <c r="Q230" t="str">
        <f>""</f>
        <v/>
      </c>
      <c r="R230" t="str">
        <f>""</f>
        <v/>
      </c>
      <c r="S230" t="str">
        <f>""</f>
        <v/>
      </c>
      <c r="T230" t="str">
        <f>""</f>
        <v/>
      </c>
      <c r="U230" t="str">
        <f>""</f>
        <v/>
      </c>
      <c r="V230" t="str">
        <f>""</f>
        <v/>
      </c>
      <c r="W230" t="str">
        <f>""</f>
        <v/>
      </c>
      <c r="X230" t="str">
        <f>""</f>
        <v/>
      </c>
      <c r="Y230" t="str">
        <f>""</f>
        <v/>
      </c>
      <c r="Z230" t="str">
        <f>""</f>
        <v/>
      </c>
      <c r="AA230" t="str">
        <f>""</f>
        <v/>
      </c>
      <c r="AB230" t="str">
        <f>""</f>
        <v/>
      </c>
      <c r="AC230" t="str">
        <f>""</f>
        <v/>
      </c>
      <c r="AD230" t="str">
        <f>""</f>
        <v/>
      </c>
      <c r="AE230" t="str">
        <f>""</f>
        <v/>
      </c>
      <c r="AF230" t="str">
        <f>""</f>
        <v/>
      </c>
      <c r="AG230" t="str">
        <f>""</f>
        <v/>
      </c>
      <c r="AH230" t="str">
        <f>""</f>
        <v/>
      </c>
      <c r="AI230" t="str">
        <f>""</f>
        <v/>
      </c>
      <c r="AJ230" t="str">
        <f>""</f>
        <v/>
      </c>
      <c r="AK230" t="str">
        <f>""</f>
        <v/>
      </c>
      <c r="AL230" t="str">
        <f>""</f>
        <v/>
      </c>
      <c r="AM230" t="str">
        <f>""</f>
        <v/>
      </c>
      <c r="AN230" t="str">
        <f>""</f>
        <v/>
      </c>
      <c r="AO230" t="str">
        <f>""</f>
        <v/>
      </c>
      <c r="AP230" t="str">
        <f>""</f>
        <v/>
      </c>
      <c r="AQ230" t="str">
        <f>""</f>
        <v/>
      </c>
      <c r="AR230" t="str">
        <f>""</f>
        <v/>
      </c>
      <c r="AS230" t="str">
        <f>""</f>
        <v/>
      </c>
      <c r="AT230" t="str">
        <f>""</f>
        <v/>
      </c>
      <c r="AU230" t="str">
        <f>""</f>
        <v/>
      </c>
      <c r="AV230" t="str">
        <f>""</f>
        <v/>
      </c>
      <c r="AW230" t="str">
        <f>""</f>
        <v/>
      </c>
      <c r="AX230" t="str">
        <f>""</f>
        <v/>
      </c>
      <c r="AY230" t="str">
        <f>"[0.025]"</f>
        <v>[0.025]</v>
      </c>
      <c r="AZ230" t="str">
        <f>"[0.024]"</f>
        <v>[0.024]</v>
      </c>
      <c r="BA230" t="str">
        <f>"[0.024]"</f>
        <v>[0.024]</v>
      </c>
    </row>
    <row r="231" spans="2:53" x14ac:dyDescent="0.2">
      <c r="B231" t="str">
        <f>"At least 1 adult left the household in a given year (yes=1)"</f>
        <v>At least 1 adult left the household in a given year (yes=1)</v>
      </c>
      <c r="C231" t="str">
        <f>""</f>
        <v/>
      </c>
      <c r="D231" t="str">
        <f>""</f>
        <v/>
      </c>
      <c r="E231" t="str">
        <f>""</f>
        <v/>
      </c>
      <c r="F231" t="str">
        <f>""</f>
        <v/>
      </c>
      <c r="G231" t="str">
        <f>""</f>
        <v/>
      </c>
      <c r="H231" t="str">
        <f>""</f>
        <v/>
      </c>
      <c r="I231" t="str">
        <f>""</f>
        <v/>
      </c>
      <c r="J231" t="str">
        <f>""</f>
        <v/>
      </c>
      <c r="K231" t="str">
        <f>""</f>
        <v/>
      </c>
      <c r="L231" t="str">
        <f>""</f>
        <v/>
      </c>
      <c r="M231" t="str">
        <f>""</f>
        <v/>
      </c>
      <c r="N231" t="str">
        <f>""</f>
        <v/>
      </c>
      <c r="O231" t="str">
        <f>""</f>
        <v/>
      </c>
      <c r="P231" t="str">
        <f>""</f>
        <v/>
      </c>
      <c r="Q231" t="str">
        <f>""</f>
        <v/>
      </c>
      <c r="R231" t="str">
        <f>""</f>
        <v/>
      </c>
      <c r="S231" t="str">
        <f>""</f>
        <v/>
      </c>
      <c r="T231" t="str">
        <f>""</f>
        <v/>
      </c>
      <c r="U231" t="str">
        <f>""</f>
        <v/>
      </c>
      <c r="V231" t="str">
        <f>""</f>
        <v/>
      </c>
      <c r="W231" t="str">
        <f>""</f>
        <v/>
      </c>
      <c r="X231" t="str">
        <f>""</f>
        <v/>
      </c>
      <c r="Y231" t="str">
        <f>""</f>
        <v/>
      </c>
      <c r="Z231" t="str">
        <f>""</f>
        <v/>
      </c>
      <c r="AA231" t="str">
        <f>""</f>
        <v/>
      </c>
      <c r="AB231" t="str">
        <f>""</f>
        <v/>
      </c>
      <c r="AC231" t="str">
        <f>""</f>
        <v/>
      </c>
      <c r="AD231" t="str">
        <f>""</f>
        <v/>
      </c>
      <c r="AE231" t="str">
        <f>""</f>
        <v/>
      </c>
      <c r="AF231" t="str">
        <f>""</f>
        <v/>
      </c>
      <c r="AG231" t="str">
        <f>""</f>
        <v/>
      </c>
      <c r="AH231" t="str">
        <f>""</f>
        <v/>
      </c>
      <c r="AI231" t="str">
        <f>""</f>
        <v/>
      </c>
      <c r="AJ231" t="str">
        <f>""</f>
        <v/>
      </c>
      <c r="AK231" t="str">
        <f>""</f>
        <v/>
      </c>
      <c r="AL231" t="str">
        <f>""</f>
        <v/>
      </c>
      <c r="AM231" t="str">
        <f>""</f>
        <v/>
      </c>
      <c r="AN231" t="str">
        <f>""</f>
        <v/>
      </c>
      <c r="AO231" t="str">
        <f>""</f>
        <v/>
      </c>
      <c r="AP231" t="str">
        <f>""</f>
        <v/>
      </c>
      <c r="AQ231" t="str">
        <f>""</f>
        <v/>
      </c>
      <c r="AR231" t="str">
        <f>""</f>
        <v/>
      </c>
      <c r="AS231" t="str">
        <f>""</f>
        <v/>
      </c>
      <c r="AT231" t="str">
        <f>""</f>
        <v/>
      </c>
      <c r="AU231" t="str">
        <f>""</f>
        <v/>
      </c>
      <c r="AV231" t="str">
        <f>""</f>
        <v/>
      </c>
      <c r="AW231" t="str">
        <f>""</f>
        <v/>
      </c>
      <c r="AX231" t="str">
        <f>""</f>
        <v/>
      </c>
      <c r="AY231" t="str">
        <f>"-0.075"</f>
        <v>-0.075</v>
      </c>
      <c r="AZ231" t="str">
        <f>""</f>
        <v/>
      </c>
      <c r="BA231" t="str">
        <f>""</f>
        <v/>
      </c>
    </row>
    <row r="232" spans="2:53" x14ac:dyDescent="0.2">
      <c r="B232" t="str">
        <f>""</f>
        <v/>
      </c>
      <c r="C232" t="str">
        <f>""</f>
        <v/>
      </c>
      <c r="D232" t="str">
        <f>""</f>
        <v/>
      </c>
      <c r="E232" t="str">
        <f>""</f>
        <v/>
      </c>
      <c r="F232" t="str">
        <f>""</f>
        <v/>
      </c>
      <c r="G232" t="str">
        <f>""</f>
        <v/>
      </c>
      <c r="H232" t="str">
        <f>""</f>
        <v/>
      </c>
      <c r="I232" t="str">
        <f>""</f>
        <v/>
      </c>
      <c r="J232" t="str">
        <f>""</f>
        <v/>
      </c>
      <c r="K232" t="str">
        <f>""</f>
        <v/>
      </c>
      <c r="L232" t="str">
        <f>""</f>
        <v/>
      </c>
      <c r="M232" t="str">
        <f>""</f>
        <v/>
      </c>
      <c r="N232" t="str">
        <f>""</f>
        <v/>
      </c>
      <c r="O232" t="str">
        <f>""</f>
        <v/>
      </c>
      <c r="P232" t="str">
        <f>""</f>
        <v/>
      </c>
      <c r="Q232" t="str">
        <f>""</f>
        <v/>
      </c>
      <c r="R232" t="str">
        <f>""</f>
        <v/>
      </c>
      <c r="S232" t="str">
        <f>""</f>
        <v/>
      </c>
      <c r="T232" t="str">
        <f>""</f>
        <v/>
      </c>
      <c r="U232" t="str">
        <f>""</f>
        <v/>
      </c>
      <c r="V232" t="str">
        <f>""</f>
        <v/>
      </c>
      <c r="W232" t="str">
        <f>""</f>
        <v/>
      </c>
      <c r="X232" t="str">
        <f>""</f>
        <v/>
      </c>
      <c r="Y232" t="str">
        <f>""</f>
        <v/>
      </c>
      <c r="Z232" t="str">
        <f>""</f>
        <v/>
      </c>
      <c r="AA232" t="str">
        <f>""</f>
        <v/>
      </c>
      <c r="AB232" t="str">
        <f>""</f>
        <v/>
      </c>
      <c r="AC232" t="str">
        <f>""</f>
        <v/>
      </c>
      <c r="AD232" t="str">
        <f>""</f>
        <v/>
      </c>
      <c r="AE232" t="str">
        <f>""</f>
        <v/>
      </c>
      <c r="AF232" t="str">
        <f>""</f>
        <v/>
      </c>
      <c r="AG232" t="str">
        <f>""</f>
        <v/>
      </c>
      <c r="AH232" t="str">
        <f>""</f>
        <v/>
      </c>
      <c r="AI232" t="str">
        <f>""</f>
        <v/>
      </c>
      <c r="AJ232" t="str">
        <f>""</f>
        <v/>
      </c>
      <c r="AK232" t="str">
        <f>""</f>
        <v/>
      </c>
      <c r="AL232" t="str">
        <f>""</f>
        <v/>
      </c>
      <c r="AM232" t="str">
        <f>""</f>
        <v/>
      </c>
      <c r="AN232" t="str">
        <f>""</f>
        <v/>
      </c>
      <c r="AO232" t="str">
        <f>""</f>
        <v/>
      </c>
      <c r="AP232" t="str">
        <f>""</f>
        <v/>
      </c>
      <c r="AQ232" t="str">
        <f>""</f>
        <v/>
      </c>
      <c r="AR232" t="str">
        <f>""</f>
        <v/>
      </c>
      <c r="AS232" t="str">
        <f>""</f>
        <v/>
      </c>
      <c r="AT232" t="str">
        <f>""</f>
        <v/>
      </c>
      <c r="AU232" t="str">
        <f>""</f>
        <v/>
      </c>
      <c r="AV232" t="str">
        <f>""</f>
        <v/>
      </c>
      <c r="AW232" t="str">
        <f>""</f>
        <v/>
      </c>
      <c r="AX232" t="str">
        <f>""</f>
        <v/>
      </c>
      <c r="AY232" t="str">
        <f>"[0.072]"</f>
        <v>[0.072]</v>
      </c>
      <c r="AZ232" t="str">
        <f>""</f>
        <v/>
      </c>
      <c r="BA232" t="str">
        <f>""</f>
        <v/>
      </c>
    </row>
    <row r="233" spans="2:53" x14ac:dyDescent="0.2">
      <c r="B233" t="str">
        <f>"Interaction"</f>
        <v>Interaction</v>
      </c>
      <c r="C233" t="str">
        <f>""</f>
        <v/>
      </c>
      <c r="D233" t="str">
        <f>""</f>
        <v/>
      </c>
      <c r="E233" t="str">
        <f>""</f>
        <v/>
      </c>
      <c r="F233" t="str">
        <f>""</f>
        <v/>
      </c>
      <c r="G233" t="str">
        <f>""</f>
        <v/>
      </c>
      <c r="H233" t="str">
        <f>""</f>
        <v/>
      </c>
      <c r="I233" t="str">
        <f>""</f>
        <v/>
      </c>
      <c r="J233" t="str">
        <f>""</f>
        <v/>
      </c>
      <c r="K233" t="str">
        <f>""</f>
        <v/>
      </c>
      <c r="L233" t="str">
        <f>""</f>
        <v/>
      </c>
      <c r="M233" t="str">
        <f>""</f>
        <v/>
      </c>
      <c r="N233" t="str">
        <f>""</f>
        <v/>
      </c>
      <c r="O233" t="str">
        <f>""</f>
        <v/>
      </c>
      <c r="P233" t="str">
        <f>""</f>
        <v/>
      </c>
      <c r="Q233" t="str">
        <f>""</f>
        <v/>
      </c>
      <c r="R233" t="str">
        <f>""</f>
        <v/>
      </c>
      <c r="S233" t="str">
        <f>""</f>
        <v/>
      </c>
      <c r="T233" t="str">
        <f>""</f>
        <v/>
      </c>
      <c r="U233" t="str">
        <f>""</f>
        <v/>
      </c>
      <c r="V233" t="str">
        <f>""</f>
        <v/>
      </c>
      <c r="W233" t="str">
        <f>""</f>
        <v/>
      </c>
      <c r="X233" t="str">
        <f>""</f>
        <v/>
      </c>
      <c r="Y233" t="str">
        <f>""</f>
        <v/>
      </c>
      <c r="Z233" t="str">
        <f>""</f>
        <v/>
      </c>
      <c r="AA233" t="str">
        <f>""</f>
        <v/>
      </c>
      <c r="AB233" t="str">
        <f>""</f>
        <v/>
      </c>
      <c r="AC233" t="str">
        <f>""</f>
        <v/>
      </c>
      <c r="AD233" t="str">
        <f>""</f>
        <v/>
      </c>
      <c r="AE233" t="str">
        <f>""</f>
        <v/>
      </c>
      <c r="AF233" t="str">
        <f>""</f>
        <v/>
      </c>
      <c r="AG233" t="str">
        <f>""</f>
        <v/>
      </c>
      <c r="AH233" t="str">
        <f>""</f>
        <v/>
      </c>
      <c r="AI233" t="str">
        <f>""</f>
        <v/>
      </c>
      <c r="AJ233" t="str">
        <f>""</f>
        <v/>
      </c>
      <c r="AK233" t="str">
        <f>""</f>
        <v/>
      </c>
      <c r="AL233" t="str">
        <f>""</f>
        <v/>
      </c>
      <c r="AM233" t="str">
        <f>""</f>
        <v/>
      </c>
      <c r="AN233" t="str">
        <f>""</f>
        <v/>
      </c>
      <c r="AO233" t="str">
        <f>""</f>
        <v/>
      </c>
      <c r="AP233" t="str">
        <f>""</f>
        <v/>
      </c>
      <c r="AQ233" t="str">
        <f>""</f>
        <v/>
      </c>
      <c r="AR233" t="str">
        <f>""</f>
        <v/>
      </c>
      <c r="AS233" t="str">
        <f>""</f>
        <v/>
      </c>
      <c r="AT233" t="str">
        <f>""</f>
        <v/>
      </c>
      <c r="AU233" t="str">
        <f>""</f>
        <v/>
      </c>
      <c r="AV233" t="str">
        <f>""</f>
        <v/>
      </c>
      <c r="AW233" t="str">
        <f>""</f>
        <v/>
      </c>
      <c r="AX233" t="str">
        <f>""</f>
        <v/>
      </c>
      <c r="AY233" t="str">
        <f>"-0.003"</f>
        <v>-0.003</v>
      </c>
      <c r="AZ233" t="str">
        <f>""</f>
        <v/>
      </c>
      <c r="BA233" t="str">
        <f>""</f>
        <v/>
      </c>
    </row>
    <row r="234" spans="2:53" x14ac:dyDescent="0.2">
      <c r="B234" t="str">
        <f>""</f>
        <v/>
      </c>
      <c r="C234" t="str">
        <f>""</f>
        <v/>
      </c>
      <c r="D234" t="str">
        <f>""</f>
        <v/>
      </c>
      <c r="E234" t="str">
        <f>""</f>
        <v/>
      </c>
      <c r="F234" t="str">
        <f>""</f>
        <v/>
      </c>
      <c r="G234" t="str">
        <f>""</f>
        <v/>
      </c>
      <c r="H234" t="str">
        <f>""</f>
        <v/>
      </c>
      <c r="I234" t="str">
        <f>""</f>
        <v/>
      </c>
      <c r="J234" t="str">
        <f>""</f>
        <v/>
      </c>
      <c r="K234" t="str">
        <f>""</f>
        <v/>
      </c>
      <c r="L234" t="str">
        <f>""</f>
        <v/>
      </c>
      <c r="M234" t="str">
        <f>""</f>
        <v/>
      </c>
      <c r="N234" t="str">
        <f>""</f>
        <v/>
      </c>
      <c r="O234" t="str">
        <f>""</f>
        <v/>
      </c>
      <c r="P234" t="str">
        <f>""</f>
        <v/>
      </c>
      <c r="Q234" t="str">
        <f>""</f>
        <v/>
      </c>
      <c r="R234" t="str">
        <f>""</f>
        <v/>
      </c>
      <c r="S234" t="str">
        <f>""</f>
        <v/>
      </c>
      <c r="T234" t="str">
        <f>""</f>
        <v/>
      </c>
      <c r="U234" t="str">
        <f>""</f>
        <v/>
      </c>
      <c r="V234" t="str">
        <f>""</f>
        <v/>
      </c>
      <c r="W234" t="str">
        <f>""</f>
        <v/>
      </c>
      <c r="X234" t="str">
        <f>""</f>
        <v/>
      </c>
      <c r="Y234" t="str">
        <f>""</f>
        <v/>
      </c>
      <c r="Z234" t="str">
        <f>""</f>
        <v/>
      </c>
      <c r="AA234" t="str">
        <f>""</f>
        <v/>
      </c>
      <c r="AB234" t="str">
        <f>""</f>
        <v/>
      </c>
      <c r="AC234" t="str">
        <f>""</f>
        <v/>
      </c>
      <c r="AD234" t="str">
        <f>""</f>
        <v/>
      </c>
      <c r="AE234" t="str">
        <f>""</f>
        <v/>
      </c>
      <c r="AF234" t="str">
        <f>""</f>
        <v/>
      </c>
      <c r="AG234" t="str">
        <f>""</f>
        <v/>
      </c>
      <c r="AH234" t="str">
        <f>""</f>
        <v/>
      </c>
      <c r="AI234" t="str">
        <f>""</f>
        <v/>
      </c>
      <c r="AJ234" t="str">
        <f>""</f>
        <v/>
      </c>
      <c r="AK234" t="str">
        <f>""</f>
        <v/>
      </c>
      <c r="AL234" t="str">
        <f>""</f>
        <v/>
      </c>
      <c r="AM234" t="str">
        <f>""</f>
        <v/>
      </c>
      <c r="AN234" t="str">
        <f>""</f>
        <v/>
      </c>
      <c r="AO234" t="str">
        <f>""</f>
        <v/>
      </c>
      <c r="AP234" t="str">
        <f>""</f>
        <v/>
      </c>
      <c r="AQ234" t="str">
        <f>""</f>
        <v/>
      </c>
      <c r="AR234" t="str">
        <f>""</f>
        <v/>
      </c>
      <c r="AS234" t="str">
        <f>""</f>
        <v/>
      </c>
      <c r="AT234" t="str">
        <f>""</f>
        <v/>
      </c>
      <c r="AU234" t="str">
        <f>""</f>
        <v/>
      </c>
      <c r="AV234" t="str">
        <f>""</f>
        <v/>
      </c>
      <c r="AW234" t="str">
        <f>""</f>
        <v/>
      </c>
      <c r="AX234" t="str">
        <f>""</f>
        <v/>
      </c>
      <c r="AY234" t="str">
        <f>"[0.065]"</f>
        <v>[0.065]</v>
      </c>
      <c r="AZ234" t="str">
        <f>""</f>
        <v/>
      </c>
      <c r="BA234" t="str">
        <f>""</f>
        <v/>
      </c>
    </row>
    <row r="235" spans="2:53" x14ac:dyDescent="0.2">
      <c r="B235" t="str">
        <f>"Number of adults who left household 1998-2007"</f>
        <v>Number of adults who left household 1998-2007</v>
      </c>
      <c r="C235" t="str">
        <f>""</f>
        <v/>
      </c>
      <c r="D235" t="str">
        <f>""</f>
        <v/>
      </c>
      <c r="E235" t="str">
        <f>""</f>
        <v/>
      </c>
      <c r="F235" t="str">
        <f>""</f>
        <v/>
      </c>
      <c r="G235" t="str">
        <f>""</f>
        <v/>
      </c>
      <c r="H235" t="str">
        <f>""</f>
        <v/>
      </c>
      <c r="I235" t="str">
        <f>""</f>
        <v/>
      </c>
      <c r="J235" t="str">
        <f>""</f>
        <v/>
      </c>
      <c r="K235" t="str">
        <f>""</f>
        <v/>
      </c>
      <c r="L235" t="str">
        <f>""</f>
        <v/>
      </c>
      <c r="M235" t="str">
        <f>""</f>
        <v/>
      </c>
      <c r="N235" t="str">
        <f>""</f>
        <v/>
      </c>
      <c r="O235" t="str">
        <f>""</f>
        <v/>
      </c>
      <c r="P235" t="str">
        <f>""</f>
        <v/>
      </c>
      <c r="Q235" t="str">
        <f>""</f>
        <v/>
      </c>
      <c r="R235" t="str">
        <f>""</f>
        <v/>
      </c>
      <c r="S235" t="str">
        <f>""</f>
        <v/>
      </c>
      <c r="T235" t="str">
        <f>""</f>
        <v/>
      </c>
      <c r="U235" t="str">
        <f>""</f>
        <v/>
      </c>
      <c r="V235" t="str">
        <f>""</f>
        <v/>
      </c>
      <c r="W235" t="str">
        <f>""</f>
        <v/>
      </c>
      <c r="X235" t="str">
        <f>""</f>
        <v/>
      </c>
      <c r="Y235" t="str">
        <f>""</f>
        <v/>
      </c>
      <c r="Z235" t="str">
        <f>""</f>
        <v/>
      </c>
      <c r="AA235" t="str">
        <f>""</f>
        <v/>
      </c>
      <c r="AB235" t="str">
        <f>""</f>
        <v/>
      </c>
      <c r="AC235" t="str">
        <f>""</f>
        <v/>
      </c>
      <c r="AD235" t="str">
        <f>""</f>
        <v/>
      </c>
      <c r="AE235" t="str">
        <f>""</f>
        <v/>
      </c>
      <c r="AF235" t="str">
        <f>""</f>
        <v/>
      </c>
      <c r="AG235" t="str">
        <f>""</f>
        <v/>
      </c>
      <c r="AH235" t="str">
        <f>""</f>
        <v/>
      </c>
      <c r="AI235" t="str">
        <f>""</f>
        <v/>
      </c>
      <c r="AJ235" t="str">
        <f>""</f>
        <v/>
      </c>
      <c r="AK235" t="str">
        <f>""</f>
        <v/>
      </c>
      <c r="AL235" t="str">
        <f>""</f>
        <v/>
      </c>
      <c r="AM235" t="str">
        <f>""</f>
        <v/>
      </c>
      <c r="AN235" t="str">
        <f>""</f>
        <v/>
      </c>
      <c r="AO235" t="str">
        <f>""</f>
        <v/>
      </c>
      <c r="AP235" t="str">
        <f>""</f>
        <v/>
      </c>
      <c r="AQ235" t="str">
        <f>""</f>
        <v/>
      </c>
      <c r="AR235" t="str">
        <f>""</f>
        <v/>
      </c>
      <c r="AS235" t="str">
        <f>""</f>
        <v/>
      </c>
      <c r="AT235" t="str">
        <f>""</f>
        <v/>
      </c>
      <c r="AU235" t="str">
        <f>""</f>
        <v/>
      </c>
      <c r="AV235" t="str">
        <f>""</f>
        <v/>
      </c>
      <c r="AW235" t="str">
        <f>""</f>
        <v/>
      </c>
      <c r="AX235" t="str">
        <f>""</f>
        <v/>
      </c>
      <c r="AY235" t="str">
        <f>""</f>
        <v/>
      </c>
      <c r="AZ235" t="str">
        <f>"-0.055"</f>
        <v>-0.055</v>
      </c>
      <c r="BA235" t="str">
        <f>""</f>
        <v/>
      </c>
    </row>
    <row r="236" spans="2:53" x14ac:dyDescent="0.2">
      <c r="B236" t="str">
        <f>""</f>
        <v/>
      </c>
      <c r="C236" t="str">
        <f>""</f>
        <v/>
      </c>
      <c r="D236" t="str">
        <f>""</f>
        <v/>
      </c>
      <c r="E236" t="str">
        <f>""</f>
        <v/>
      </c>
      <c r="F236" t="str">
        <f>""</f>
        <v/>
      </c>
      <c r="G236" t="str">
        <f>""</f>
        <v/>
      </c>
      <c r="H236" t="str">
        <f>""</f>
        <v/>
      </c>
      <c r="I236" t="str">
        <f>""</f>
        <v/>
      </c>
      <c r="J236" t="str">
        <f>""</f>
        <v/>
      </c>
      <c r="K236" t="str">
        <f>""</f>
        <v/>
      </c>
      <c r="L236" t="str">
        <f>""</f>
        <v/>
      </c>
      <c r="M236" t="str">
        <f>""</f>
        <v/>
      </c>
      <c r="N236" t="str">
        <f>""</f>
        <v/>
      </c>
      <c r="O236" t="str">
        <f>""</f>
        <v/>
      </c>
      <c r="P236" t="str">
        <f>""</f>
        <v/>
      </c>
      <c r="Q236" t="str">
        <f>""</f>
        <v/>
      </c>
      <c r="R236" t="str">
        <f>""</f>
        <v/>
      </c>
      <c r="S236" t="str">
        <f>""</f>
        <v/>
      </c>
      <c r="T236" t="str">
        <f>""</f>
        <v/>
      </c>
      <c r="U236" t="str">
        <f>""</f>
        <v/>
      </c>
      <c r="V236" t="str">
        <f>""</f>
        <v/>
      </c>
      <c r="W236" t="str">
        <f>""</f>
        <v/>
      </c>
      <c r="X236" t="str">
        <f>""</f>
        <v/>
      </c>
      <c r="Y236" t="str">
        <f>""</f>
        <v/>
      </c>
      <c r="Z236" t="str">
        <f>""</f>
        <v/>
      </c>
      <c r="AA236" t="str">
        <f>""</f>
        <v/>
      </c>
      <c r="AB236" t="str">
        <f>""</f>
        <v/>
      </c>
      <c r="AC236" t="str">
        <f>""</f>
        <v/>
      </c>
      <c r="AD236" t="str">
        <f>""</f>
        <v/>
      </c>
      <c r="AE236" t="str">
        <f>""</f>
        <v/>
      </c>
      <c r="AF236" t="str">
        <f>""</f>
        <v/>
      </c>
      <c r="AG236" t="str">
        <f>""</f>
        <v/>
      </c>
      <c r="AH236" t="str">
        <f>""</f>
        <v/>
      </c>
      <c r="AI236" t="str">
        <f>""</f>
        <v/>
      </c>
      <c r="AJ236" t="str">
        <f>""</f>
        <v/>
      </c>
      <c r="AK236" t="str">
        <f>""</f>
        <v/>
      </c>
      <c r="AL236" t="str">
        <f>""</f>
        <v/>
      </c>
      <c r="AM236" t="str">
        <f>""</f>
        <v/>
      </c>
      <c r="AN236" t="str">
        <f>""</f>
        <v/>
      </c>
      <c r="AO236" t="str">
        <f>""</f>
        <v/>
      </c>
      <c r="AP236" t="str">
        <f>""</f>
        <v/>
      </c>
      <c r="AQ236" t="str">
        <f>""</f>
        <v/>
      </c>
      <c r="AR236" t="str">
        <f>""</f>
        <v/>
      </c>
      <c r="AS236" t="str">
        <f>""</f>
        <v/>
      </c>
      <c r="AT236" t="str">
        <f>""</f>
        <v/>
      </c>
      <c r="AU236" t="str">
        <f>""</f>
        <v/>
      </c>
      <c r="AV236" t="str">
        <f>""</f>
        <v/>
      </c>
      <c r="AW236" t="str">
        <f>""</f>
        <v/>
      </c>
      <c r="AX236" t="str">
        <f>""</f>
        <v/>
      </c>
      <c r="AY236" t="str">
        <f>""</f>
        <v/>
      </c>
      <c r="AZ236" t="str">
        <f>"[0.051]"</f>
        <v>[0.051]</v>
      </c>
      <c r="BA236" t="str">
        <f>""</f>
        <v/>
      </c>
    </row>
    <row r="237" spans="2:53" x14ac:dyDescent="0.2">
      <c r="B237" t="str">
        <f>"Interaction"</f>
        <v>Interaction</v>
      </c>
      <c r="C237" t="str">
        <f>""</f>
        <v/>
      </c>
      <c r="D237" t="str">
        <f>""</f>
        <v/>
      </c>
      <c r="E237" t="str">
        <f>""</f>
        <v/>
      </c>
      <c r="F237" t="str">
        <f>""</f>
        <v/>
      </c>
      <c r="G237" t="str">
        <f>""</f>
        <v/>
      </c>
      <c r="H237" t="str">
        <f>""</f>
        <v/>
      </c>
      <c r="I237" t="str">
        <f>""</f>
        <v/>
      </c>
      <c r="J237" t="str">
        <f>""</f>
        <v/>
      </c>
      <c r="K237" t="str">
        <f>""</f>
        <v/>
      </c>
      <c r="L237" t="str">
        <f>""</f>
        <v/>
      </c>
      <c r="M237" t="str">
        <f>""</f>
        <v/>
      </c>
      <c r="N237" t="str">
        <f>""</f>
        <v/>
      </c>
      <c r="O237" t="str">
        <f>""</f>
        <v/>
      </c>
      <c r="P237" t="str">
        <f>""</f>
        <v/>
      </c>
      <c r="Q237" t="str">
        <f>""</f>
        <v/>
      </c>
      <c r="R237" t="str">
        <f>""</f>
        <v/>
      </c>
      <c r="S237" t="str">
        <f>""</f>
        <v/>
      </c>
      <c r="T237" t="str">
        <f>""</f>
        <v/>
      </c>
      <c r="U237" t="str">
        <f>""</f>
        <v/>
      </c>
      <c r="V237" t="str">
        <f>""</f>
        <v/>
      </c>
      <c r="W237" t="str">
        <f>""</f>
        <v/>
      </c>
      <c r="X237" t="str">
        <f>""</f>
        <v/>
      </c>
      <c r="Y237" t="str">
        <f>""</f>
        <v/>
      </c>
      <c r="Z237" t="str">
        <f>""</f>
        <v/>
      </c>
      <c r="AA237" t="str">
        <f>""</f>
        <v/>
      </c>
      <c r="AB237" t="str">
        <f>""</f>
        <v/>
      </c>
      <c r="AC237" t="str">
        <f>""</f>
        <v/>
      </c>
      <c r="AD237" t="str">
        <f>""</f>
        <v/>
      </c>
      <c r="AE237" t="str">
        <f>""</f>
        <v/>
      </c>
      <c r="AF237" t="str">
        <f>""</f>
        <v/>
      </c>
      <c r="AG237" t="str">
        <f>""</f>
        <v/>
      </c>
      <c r="AH237" t="str">
        <f>""</f>
        <v/>
      </c>
      <c r="AI237" t="str">
        <f>""</f>
        <v/>
      </c>
      <c r="AJ237" t="str">
        <f>""</f>
        <v/>
      </c>
      <c r="AK237" t="str">
        <f>""</f>
        <v/>
      </c>
      <c r="AL237" t="str">
        <f>""</f>
        <v/>
      </c>
      <c r="AM237" t="str">
        <f>""</f>
        <v/>
      </c>
      <c r="AN237" t="str">
        <f>""</f>
        <v/>
      </c>
      <c r="AO237" t="str">
        <f>""</f>
        <v/>
      </c>
      <c r="AP237" t="str">
        <f>""</f>
        <v/>
      </c>
      <c r="AQ237" t="str">
        <f>""</f>
        <v/>
      </c>
      <c r="AR237" t="str">
        <f>""</f>
        <v/>
      </c>
      <c r="AS237" t="str">
        <f>""</f>
        <v/>
      </c>
      <c r="AT237" t="str">
        <f>""</f>
        <v/>
      </c>
      <c r="AU237" t="str">
        <f>""</f>
        <v/>
      </c>
      <c r="AV237" t="str">
        <f>""</f>
        <v/>
      </c>
      <c r="AW237" t="str">
        <f>""</f>
        <v/>
      </c>
      <c r="AX237" t="str">
        <f>""</f>
        <v/>
      </c>
      <c r="AY237" t="str">
        <f>""</f>
        <v/>
      </c>
      <c r="AZ237" t="str">
        <f>"0.025"</f>
        <v>0.025</v>
      </c>
      <c r="BA237" t="str">
        <f>""</f>
        <v/>
      </c>
    </row>
    <row r="238" spans="2:53" x14ac:dyDescent="0.2">
      <c r="B238" t="str">
        <f>""</f>
        <v/>
      </c>
      <c r="C238" t="str">
        <f>""</f>
        <v/>
      </c>
      <c r="D238" t="str">
        <f>""</f>
        <v/>
      </c>
      <c r="E238" t="str">
        <f>""</f>
        <v/>
      </c>
      <c r="F238" t="str">
        <f>""</f>
        <v/>
      </c>
      <c r="G238" t="str">
        <f>""</f>
        <v/>
      </c>
      <c r="H238" t="str">
        <f>""</f>
        <v/>
      </c>
      <c r="I238" t="str">
        <f>""</f>
        <v/>
      </c>
      <c r="J238" t="str">
        <f>""</f>
        <v/>
      </c>
      <c r="K238" t="str">
        <f>""</f>
        <v/>
      </c>
      <c r="L238" t="str">
        <f>""</f>
        <v/>
      </c>
      <c r="M238" t="str">
        <f>""</f>
        <v/>
      </c>
      <c r="N238" t="str">
        <f>""</f>
        <v/>
      </c>
      <c r="O238" t="str">
        <f>""</f>
        <v/>
      </c>
      <c r="P238" t="str">
        <f>""</f>
        <v/>
      </c>
      <c r="Q238" t="str">
        <f>""</f>
        <v/>
      </c>
      <c r="R238" t="str">
        <f>""</f>
        <v/>
      </c>
      <c r="S238" t="str">
        <f>""</f>
        <v/>
      </c>
      <c r="T238" t="str">
        <f>""</f>
        <v/>
      </c>
      <c r="U238" t="str">
        <f>""</f>
        <v/>
      </c>
      <c r="V238" t="str">
        <f>""</f>
        <v/>
      </c>
      <c r="W238" t="str">
        <f>""</f>
        <v/>
      </c>
      <c r="X238" t="str">
        <f>""</f>
        <v/>
      </c>
      <c r="Y238" t="str">
        <f>""</f>
        <v/>
      </c>
      <c r="Z238" t="str">
        <f>""</f>
        <v/>
      </c>
      <c r="AA238" t="str">
        <f>""</f>
        <v/>
      </c>
      <c r="AB238" t="str">
        <f>""</f>
        <v/>
      </c>
      <c r="AC238" t="str">
        <f>""</f>
        <v/>
      </c>
      <c r="AD238" t="str">
        <f>""</f>
        <v/>
      </c>
      <c r="AE238" t="str">
        <f>""</f>
        <v/>
      </c>
      <c r="AF238" t="str">
        <f>""</f>
        <v/>
      </c>
      <c r="AG238" t="str">
        <f>""</f>
        <v/>
      </c>
      <c r="AH238" t="str">
        <f>""</f>
        <v/>
      </c>
      <c r="AI238" t="str">
        <f>""</f>
        <v/>
      </c>
      <c r="AJ238" t="str">
        <f>""</f>
        <v/>
      </c>
      <c r="AK238" t="str">
        <f>""</f>
        <v/>
      </c>
      <c r="AL238" t="str">
        <f>""</f>
        <v/>
      </c>
      <c r="AM238" t="str">
        <f>""</f>
        <v/>
      </c>
      <c r="AN238" t="str">
        <f>""</f>
        <v/>
      </c>
      <c r="AO238" t="str">
        <f>""</f>
        <v/>
      </c>
      <c r="AP238" t="str">
        <f>""</f>
        <v/>
      </c>
      <c r="AQ238" t="str">
        <f>""</f>
        <v/>
      </c>
      <c r="AR238" t="str">
        <f>""</f>
        <v/>
      </c>
      <c r="AS238" t="str">
        <f>""</f>
        <v/>
      </c>
      <c r="AT238" t="str">
        <f>""</f>
        <v/>
      </c>
      <c r="AU238" t="str">
        <f>""</f>
        <v/>
      </c>
      <c r="AV238" t="str">
        <f>""</f>
        <v/>
      </c>
      <c r="AW238" t="str">
        <f>""</f>
        <v/>
      </c>
      <c r="AX238" t="str">
        <f>""</f>
        <v/>
      </c>
      <c r="AY238" t="str">
        <f>""</f>
        <v/>
      </c>
      <c r="AZ238" t="str">
        <f>"[0.045]"</f>
        <v>[0.045]</v>
      </c>
      <c r="BA238" t="str">
        <f>""</f>
        <v/>
      </c>
    </row>
    <row r="239" spans="2:53" x14ac:dyDescent="0.2">
      <c r="B239" t="str">
        <f>"Share of adults  who left household 1998-2007"</f>
        <v>Share of adults  who left household 1998-2007</v>
      </c>
      <c r="C239" t="str">
        <f>""</f>
        <v/>
      </c>
      <c r="D239" t="str">
        <f>""</f>
        <v/>
      </c>
      <c r="E239" t="str">
        <f>""</f>
        <v/>
      </c>
      <c r="F239" t="str">
        <f>""</f>
        <v/>
      </c>
      <c r="G239" t="str">
        <f>""</f>
        <v/>
      </c>
      <c r="H239" t="str">
        <f>""</f>
        <v/>
      </c>
      <c r="I239" t="str">
        <f>""</f>
        <v/>
      </c>
      <c r="J239" t="str">
        <f>""</f>
        <v/>
      </c>
      <c r="K239" t="str">
        <f>""</f>
        <v/>
      </c>
      <c r="L239" t="str">
        <f>""</f>
        <v/>
      </c>
      <c r="M239" t="str">
        <f>""</f>
        <v/>
      </c>
      <c r="N239" t="str">
        <f>""</f>
        <v/>
      </c>
      <c r="O239" t="str">
        <f>""</f>
        <v/>
      </c>
      <c r="P239" t="str">
        <f>""</f>
        <v/>
      </c>
      <c r="Q239" t="str">
        <f>""</f>
        <v/>
      </c>
      <c r="R239" t="str">
        <f>""</f>
        <v/>
      </c>
      <c r="S239" t="str">
        <f>""</f>
        <v/>
      </c>
      <c r="T239" t="str">
        <f>""</f>
        <v/>
      </c>
      <c r="U239" t="str">
        <f>""</f>
        <v/>
      </c>
      <c r="V239" t="str">
        <f>""</f>
        <v/>
      </c>
      <c r="W239" t="str">
        <f>""</f>
        <v/>
      </c>
      <c r="X239" t="str">
        <f>""</f>
        <v/>
      </c>
      <c r="Y239" t="str">
        <f>""</f>
        <v/>
      </c>
      <c r="Z239" t="str">
        <f>""</f>
        <v/>
      </c>
      <c r="AA239" t="str">
        <f>""</f>
        <v/>
      </c>
      <c r="AB239" t="str">
        <f>""</f>
        <v/>
      </c>
      <c r="AC239" t="str">
        <f>""</f>
        <v/>
      </c>
      <c r="AD239" t="str">
        <f>""</f>
        <v/>
      </c>
      <c r="AE239" t="str">
        <f>""</f>
        <v/>
      </c>
      <c r="AF239" t="str">
        <f>""</f>
        <v/>
      </c>
      <c r="AG239" t="str">
        <f>""</f>
        <v/>
      </c>
      <c r="AH239" t="str">
        <f>""</f>
        <v/>
      </c>
      <c r="AI239" t="str">
        <f>""</f>
        <v/>
      </c>
      <c r="AJ239" t="str">
        <f>""</f>
        <v/>
      </c>
      <c r="AK239" t="str">
        <f>""</f>
        <v/>
      </c>
      <c r="AL239" t="str">
        <f>""</f>
        <v/>
      </c>
      <c r="AM239" t="str">
        <f>""</f>
        <v/>
      </c>
      <c r="AN239" t="str">
        <f>""</f>
        <v/>
      </c>
      <c r="AO239" t="str">
        <f>""</f>
        <v/>
      </c>
      <c r="AP239" t="str">
        <f>""</f>
        <v/>
      </c>
      <c r="AQ239" t="str">
        <f>""</f>
        <v/>
      </c>
      <c r="AR239" t="str">
        <f>""</f>
        <v/>
      </c>
      <c r="AS239" t="str">
        <f>""</f>
        <v/>
      </c>
      <c r="AT239" t="str">
        <f>""</f>
        <v/>
      </c>
      <c r="AU239" t="str">
        <f>""</f>
        <v/>
      </c>
      <c r="AV239" t="str">
        <f>""</f>
        <v/>
      </c>
      <c r="AW239" t="str">
        <f>""</f>
        <v/>
      </c>
      <c r="AX239" t="str">
        <f>""</f>
        <v/>
      </c>
      <c r="AY239" t="str">
        <f>""</f>
        <v/>
      </c>
      <c r="AZ239" t="str">
        <f>""</f>
        <v/>
      </c>
      <c r="BA239" t="str">
        <f>"-0.130"</f>
        <v>-0.130</v>
      </c>
    </row>
    <row r="240" spans="2:53" x14ac:dyDescent="0.2">
      <c r="B240" t="str">
        <f>""</f>
        <v/>
      </c>
      <c r="C240" t="str">
        <f>""</f>
        <v/>
      </c>
      <c r="D240" t="str">
        <f>""</f>
        <v/>
      </c>
      <c r="E240" t="str">
        <f>""</f>
        <v/>
      </c>
      <c r="F240" t="str">
        <f>""</f>
        <v/>
      </c>
      <c r="G240" t="str">
        <f>""</f>
        <v/>
      </c>
      <c r="H240" t="str">
        <f>""</f>
        <v/>
      </c>
      <c r="I240" t="str">
        <f>""</f>
        <v/>
      </c>
      <c r="J240" t="str">
        <f>""</f>
        <v/>
      </c>
      <c r="K240" t="str">
        <f>""</f>
        <v/>
      </c>
      <c r="L240" t="str">
        <f>""</f>
        <v/>
      </c>
      <c r="M240" t="str">
        <f>""</f>
        <v/>
      </c>
      <c r="N240" t="str">
        <f>""</f>
        <v/>
      </c>
      <c r="O240" t="str">
        <f>""</f>
        <v/>
      </c>
      <c r="P240" t="str">
        <f>""</f>
        <v/>
      </c>
      <c r="Q240" t="str">
        <f>""</f>
        <v/>
      </c>
      <c r="R240" t="str">
        <f>""</f>
        <v/>
      </c>
      <c r="S240" t="str">
        <f>""</f>
        <v/>
      </c>
      <c r="T240" t="str">
        <f>""</f>
        <v/>
      </c>
      <c r="U240" t="str">
        <f>""</f>
        <v/>
      </c>
      <c r="V240" t="str">
        <f>""</f>
        <v/>
      </c>
      <c r="W240" t="str">
        <f>""</f>
        <v/>
      </c>
      <c r="X240" t="str">
        <f>""</f>
        <v/>
      </c>
      <c r="Y240" t="str">
        <f>""</f>
        <v/>
      </c>
      <c r="Z240" t="str">
        <f>""</f>
        <v/>
      </c>
      <c r="AA240" t="str">
        <f>""</f>
        <v/>
      </c>
      <c r="AB240" t="str">
        <f>""</f>
        <v/>
      </c>
      <c r="AC240" t="str">
        <f>""</f>
        <v/>
      </c>
      <c r="AD240" t="str">
        <f>""</f>
        <v/>
      </c>
      <c r="AE240" t="str">
        <f>""</f>
        <v/>
      </c>
      <c r="AF240" t="str">
        <f>""</f>
        <v/>
      </c>
      <c r="AG240" t="str">
        <f>""</f>
        <v/>
      </c>
      <c r="AH240" t="str">
        <f>""</f>
        <v/>
      </c>
      <c r="AI240" t="str">
        <f>""</f>
        <v/>
      </c>
      <c r="AJ240" t="str">
        <f>""</f>
        <v/>
      </c>
      <c r="AK240" t="str">
        <f>""</f>
        <v/>
      </c>
      <c r="AL240" t="str">
        <f>""</f>
        <v/>
      </c>
      <c r="AM240" t="str">
        <f>""</f>
        <v/>
      </c>
      <c r="AN240" t="str">
        <f>""</f>
        <v/>
      </c>
      <c r="AO240" t="str">
        <f>""</f>
        <v/>
      </c>
      <c r="AP240" t="str">
        <f>""</f>
        <v/>
      </c>
      <c r="AQ240" t="str">
        <f>""</f>
        <v/>
      </c>
      <c r="AR240" t="str">
        <f>""</f>
        <v/>
      </c>
      <c r="AS240" t="str">
        <f>""</f>
        <v/>
      </c>
      <c r="AT240" t="str">
        <f>""</f>
        <v/>
      </c>
      <c r="AU240" t="str">
        <f>""</f>
        <v/>
      </c>
      <c r="AV240" t="str">
        <f>""</f>
        <v/>
      </c>
      <c r="AW240" t="str">
        <f>""</f>
        <v/>
      </c>
      <c r="AX240" t="str">
        <f>""</f>
        <v/>
      </c>
      <c r="AY240" t="str">
        <f>""</f>
        <v/>
      </c>
      <c r="AZ240" t="str">
        <f>""</f>
        <v/>
      </c>
      <c r="BA240" t="str">
        <f>"[0.129]"</f>
        <v>[0.129]</v>
      </c>
    </row>
    <row r="241" spans="2:53" x14ac:dyDescent="0.2">
      <c r="B241" t="str">
        <f>"Interaction"</f>
        <v>Interaction</v>
      </c>
      <c r="C241" t="str">
        <f>""</f>
        <v/>
      </c>
      <c r="D241" t="str">
        <f>""</f>
        <v/>
      </c>
      <c r="E241" t="str">
        <f>""</f>
        <v/>
      </c>
      <c r="F241" t="str">
        <f>""</f>
        <v/>
      </c>
      <c r="G241" t="str">
        <f>""</f>
        <v/>
      </c>
      <c r="H241" t="str">
        <f>""</f>
        <v/>
      </c>
      <c r="I241" t="str">
        <f>""</f>
        <v/>
      </c>
      <c r="J241" t="str">
        <f>""</f>
        <v/>
      </c>
      <c r="K241" t="str">
        <f>""</f>
        <v/>
      </c>
      <c r="L241" t="str">
        <f>""</f>
        <v/>
      </c>
      <c r="M241" t="str">
        <f>""</f>
        <v/>
      </c>
      <c r="N241" t="str">
        <f>""</f>
        <v/>
      </c>
      <c r="O241" t="str">
        <f>""</f>
        <v/>
      </c>
      <c r="P241" t="str">
        <f>""</f>
        <v/>
      </c>
      <c r="Q241" t="str">
        <f>""</f>
        <v/>
      </c>
      <c r="R241" t="str">
        <f>""</f>
        <v/>
      </c>
      <c r="S241" t="str">
        <f>""</f>
        <v/>
      </c>
      <c r="T241" t="str">
        <f>""</f>
        <v/>
      </c>
      <c r="U241" t="str">
        <f>""</f>
        <v/>
      </c>
      <c r="V241" t="str">
        <f>""</f>
        <v/>
      </c>
      <c r="W241" t="str">
        <f>""</f>
        <v/>
      </c>
      <c r="X241" t="str">
        <f>""</f>
        <v/>
      </c>
      <c r="Y241" t="str">
        <f>""</f>
        <v/>
      </c>
      <c r="Z241" t="str">
        <f>""</f>
        <v/>
      </c>
      <c r="AA241" t="str">
        <f>""</f>
        <v/>
      </c>
      <c r="AB241" t="str">
        <f>""</f>
        <v/>
      </c>
      <c r="AC241" t="str">
        <f>""</f>
        <v/>
      </c>
      <c r="AD241" t="str">
        <f>""</f>
        <v/>
      </c>
      <c r="AE241" t="str">
        <f>""</f>
        <v/>
      </c>
      <c r="AF241" t="str">
        <f>""</f>
        <v/>
      </c>
      <c r="AG241" t="str">
        <f>""</f>
        <v/>
      </c>
      <c r="AH241" t="str">
        <f>""</f>
        <v/>
      </c>
      <c r="AI241" t="str">
        <f>""</f>
        <v/>
      </c>
      <c r="AJ241" t="str">
        <f>""</f>
        <v/>
      </c>
      <c r="AK241" t="str">
        <f>""</f>
        <v/>
      </c>
      <c r="AL241" t="str">
        <f>""</f>
        <v/>
      </c>
      <c r="AM241" t="str">
        <f>""</f>
        <v/>
      </c>
      <c r="AN241" t="str">
        <f>""</f>
        <v/>
      </c>
      <c r="AO241" t="str">
        <f>""</f>
        <v/>
      </c>
      <c r="AP241" t="str">
        <f>""</f>
        <v/>
      </c>
      <c r="AQ241" t="str">
        <f>""</f>
        <v/>
      </c>
      <c r="AR241" t="str">
        <f>""</f>
        <v/>
      </c>
      <c r="AS241" t="str">
        <f>""</f>
        <v/>
      </c>
      <c r="AT241" t="str">
        <f>""</f>
        <v/>
      </c>
      <c r="AU241" t="str">
        <f>""</f>
        <v/>
      </c>
      <c r="AV241" t="str">
        <f>""</f>
        <v/>
      </c>
      <c r="AW241" t="str">
        <f>""</f>
        <v/>
      </c>
      <c r="AX241" t="str">
        <f>""</f>
        <v/>
      </c>
      <c r="AY241" t="str">
        <f>""</f>
        <v/>
      </c>
      <c r="AZ241" t="str">
        <f>""</f>
        <v/>
      </c>
      <c r="BA241" t="str">
        <f>"0.035"</f>
        <v>0.035</v>
      </c>
    </row>
    <row r="242" spans="2:53" x14ac:dyDescent="0.2">
      <c r="B242" t="str">
        <f>""</f>
        <v/>
      </c>
      <c r="C242" t="str">
        <f>""</f>
        <v/>
      </c>
      <c r="D242" t="str">
        <f>""</f>
        <v/>
      </c>
      <c r="E242" t="str">
        <f>""</f>
        <v/>
      </c>
      <c r="F242" t="str">
        <f>""</f>
        <v/>
      </c>
      <c r="G242" t="str">
        <f>""</f>
        <v/>
      </c>
      <c r="H242" t="str">
        <f>""</f>
        <v/>
      </c>
      <c r="I242" t="str">
        <f>""</f>
        <v/>
      </c>
      <c r="J242" t="str">
        <f>""</f>
        <v/>
      </c>
      <c r="K242" t="str">
        <f>""</f>
        <v/>
      </c>
      <c r="L242" t="str">
        <f>""</f>
        <v/>
      </c>
      <c r="M242" t="str">
        <f>""</f>
        <v/>
      </c>
      <c r="N242" t="str">
        <f>""</f>
        <v/>
      </c>
      <c r="O242" t="str">
        <f>""</f>
        <v/>
      </c>
      <c r="P242" t="str">
        <f>""</f>
        <v/>
      </c>
      <c r="Q242" t="str">
        <f>""</f>
        <v/>
      </c>
      <c r="R242" t="str">
        <f>""</f>
        <v/>
      </c>
      <c r="S242" t="str">
        <f>""</f>
        <v/>
      </c>
      <c r="T242" t="str">
        <f>""</f>
        <v/>
      </c>
      <c r="U242" t="str">
        <f>""</f>
        <v/>
      </c>
      <c r="V242" t="str">
        <f>""</f>
        <v/>
      </c>
      <c r="W242" t="str">
        <f>""</f>
        <v/>
      </c>
      <c r="X242" t="str">
        <f>""</f>
        <v/>
      </c>
      <c r="Y242" t="str">
        <f>""</f>
        <v/>
      </c>
      <c r="Z242" t="str">
        <f>""</f>
        <v/>
      </c>
      <c r="AA242" t="str">
        <f>""</f>
        <v/>
      </c>
      <c r="AB242" t="str">
        <f>""</f>
        <v/>
      </c>
      <c r="AC242" t="str">
        <f>""</f>
        <v/>
      </c>
      <c r="AD242" t="str">
        <f>""</f>
        <v/>
      </c>
      <c r="AE242" t="str">
        <f>""</f>
        <v/>
      </c>
      <c r="AF242" t="str">
        <f>""</f>
        <v/>
      </c>
      <c r="AG242" t="str">
        <f>""</f>
        <v/>
      </c>
      <c r="AH242" t="str">
        <f>""</f>
        <v/>
      </c>
      <c r="AI242" t="str">
        <f>""</f>
        <v/>
      </c>
      <c r="AJ242" t="str">
        <f>""</f>
        <v/>
      </c>
      <c r="AK242" t="str">
        <f>""</f>
        <v/>
      </c>
      <c r="AL242" t="str">
        <f>""</f>
        <v/>
      </c>
      <c r="AM242" t="str">
        <f>""</f>
        <v/>
      </c>
      <c r="AN242" t="str">
        <f>""</f>
        <v/>
      </c>
      <c r="AO242" t="str">
        <f>""</f>
        <v/>
      </c>
      <c r="AP242" t="str">
        <f>""</f>
        <v/>
      </c>
      <c r="AQ242" t="str">
        <f>""</f>
        <v/>
      </c>
      <c r="AR242" t="str">
        <f>""</f>
        <v/>
      </c>
      <c r="AS242" t="str">
        <f>""</f>
        <v/>
      </c>
      <c r="AT242" t="str">
        <f>""</f>
        <v/>
      </c>
      <c r="AU242" t="str">
        <f>""</f>
        <v/>
      </c>
      <c r="AV242" t="str">
        <f>""</f>
        <v/>
      </c>
      <c r="AW242" t="str">
        <f>""</f>
        <v/>
      </c>
      <c r="AX242" t="str">
        <f>""</f>
        <v/>
      </c>
      <c r="AY242" t="str">
        <f>""</f>
        <v/>
      </c>
      <c r="AZ242" t="str">
        <f>""</f>
        <v/>
      </c>
      <c r="BA242" t="str">
        <f>"[0.093]"</f>
        <v>[0.093]</v>
      </c>
    </row>
    <row r="243" spans="2:53" x14ac:dyDescent="0.2">
      <c r="B243" s="15" t="str">
        <f>"N"</f>
        <v>N</v>
      </c>
      <c r="C243" s="21" t="str">
        <f t="shared" ref="C243:K243" si="0">"272"</f>
        <v>272</v>
      </c>
      <c r="D243" s="21" t="str">
        <f t="shared" si="0"/>
        <v>272</v>
      </c>
      <c r="E243" s="21" t="str">
        <f t="shared" si="0"/>
        <v>272</v>
      </c>
      <c r="F243" s="21" t="str">
        <f t="shared" si="0"/>
        <v>272</v>
      </c>
      <c r="G243" s="21" t="str">
        <f t="shared" si="0"/>
        <v>272</v>
      </c>
      <c r="H243" s="21" t="str">
        <f t="shared" si="0"/>
        <v>272</v>
      </c>
      <c r="I243" s="21" t="str">
        <f t="shared" si="0"/>
        <v>272</v>
      </c>
      <c r="J243" s="21" t="str">
        <f t="shared" si="0"/>
        <v>272</v>
      </c>
      <c r="K243" s="21" t="str">
        <f t="shared" si="0"/>
        <v>272</v>
      </c>
      <c r="L243" s="21" t="str">
        <f>"268"</f>
        <v>268</v>
      </c>
      <c r="M243" s="21" t="str">
        <f>"268"</f>
        <v>268</v>
      </c>
      <c r="N243" s="21" t="str">
        <f>"268"</f>
        <v>268</v>
      </c>
      <c r="O243" s="21" t="str">
        <f t="shared" ref="O243:AF243" si="1">"272"</f>
        <v>272</v>
      </c>
      <c r="P243" s="21" t="str">
        <f t="shared" si="1"/>
        <v>272</v>
      </c>
      <c r="Q243" s="21" t="str">
        <f t="shared" si="1"/>
        <v>272</v>
      </c>
      <c r="R243" s="21" t="str">
        <f t="shared" si="1"/>
        <v>272</v>
      </c>
      <c r="S243" s="21" t="str">
        <f t="shared" si="1"/>
        <v>272</v>
      </c>
      <c r="T243" s="21" t="str">
        <f t="shared" si="1"/>
        <v>272</v>
      </c>
      <c r="U243" s="21" t="str">
        <f t="shared" si="1"/>
        <v>272</v>
      </c>
      <c r="V243" s="21" t="str">
        <f t="shared" si="1"/>
        <v>272</v>
      </c>
      <c r="W243" s="21" t="str">
        <f t="shared" si="1"/>
        <v>272</v>
      </c>
      <c r="X243" s="21" t="str">
        <f t="shared" si="1"/>
        <v>272</v>
      </c>
      <c r="Y243" s="21" t="str">
        <f t="shared" si="1"/>
        <v>272</v>
      </c>
      <c r="Z243" s="21" t="str">
        <f t="shared" si="1"/>
        <v>272</v>
      </c>
      <c r="AA243" s="21" t="str">
        <f t="shared" si="1"/>
        <v>272</v>
      </c>
      <c r="AB243" s="21" t="str">
        <f t="shared" si="1"/>
        <v>272</v>
      </c>
      <c r="AC243" s="21" t="str">
        <f t="shared" si="1"/>
        <v>272</v>
      </c>
      <c r="AD243" s="21" t="str">
        <f t="shared" si="1"/>
        <v>272</v>
      </c>
      <c r="AE243" s="21" t="str">
        <f t="shared" si="1"/>
        <v>272</v>
      </c>
      <c r="AF243" s="21" t="str">
        <f t="shared" si="1"/>
        <v>272</v>
      </c>
      <c r="AG243" s="21" t="str">
        <f>"268"</f>
        <v>268</v>
      </c>
      <c r="AH243" s="21" t="str">
        <f>"268"</f>
        <v>268</v>
      </c>
      <c r="AI243" s="21" t="str">
        <f>"268"</f>
        <v>268</v>
      </c>
      <c r="AJ243" s="21" t="str">
        <f t="shared" ref="AJ243:BA243" si="2">"272"</f>
        <v>272</v>
      </c>
      <c r="AK243" s="21" t="str">
        <f t="shared" si="2"/>
        <v>272</v>
      </c>
      <c r="AL243" s="21" t="str">
        <f t="shared" si="2"/>
        <v>272</v>
      </c>
      <c r="AM243" s="21" t="str">
        <f t="shared" si="2"/>
        <v>272</v>
      </c>
      <c r="AN243" s="21" t="str">
        <f t="shared" si="2"/>
        <v>272</v>
      </c>
      <c r="AO243" s="21" t="str">
        <f t="shared" si="2"/>
        <v>272</v>
      </c>
      <c r="AP243" s="21" t="str">
        <f t="shared" si="2"/>
        <v>272</v>
      </c>
      <c r="AQ243" s="21" t="str">
        <f t="shared" si="2"/>
        <v>272</v>
      </c>
      <c r="AR243" s="21" t="str">
        <f t="shared" si="2"/>
        <v>272</v>
      </c>
      <c r="AS243" s="21" t="str">
        <f t="shared" si="2"/>
        <v>272</v>
      </c>
      <c r="AT243" s="21" t="str">
        <f t="shared" si="2"/>
        <v>272</v>
      </c>
      <c r="AU243" s="21" t="str">
        <f t="shared" si="2"/>
        <v>272</v>
      </c>
      <c r="AV243" s="21" t="str">
        <f t="shared" si="2"/>
        <v>272</v>
      </c>
      <c r="AW243" s="21" t="str">
        <f t="shared" si="2"/>
        <v>272</v>
      </c>
      <c r="AX243" s="21" t="str">
        <f t="shared" si="2"/>
        <v>272</v>
      </c>
      <c r="AY243" s="21" t="str">
        <f t="shared" si="2"/>
        <v>272</v>
      </c>
      <c r="AZ243" s="21" t="str">
        <f t="shared" si="2"/>
        <v>272</v>
      </c>
      <c r="BA243" s="21" t="str">
        <f t="shared" si="2"/>
        <v>272</v>
      </c>
    </row>
    <row r="244" spans="2:53" x14ac:dyDescent="0.2">
      <c r="B244" s="14" t="s">
        <v>6</v>
      </c>
      <c r="C244" s="22" t="str">
        <f t="shared" ref="C244:BA244" si="3">"0.279"</f>
        <v>0.279</v>
      </c>
      <c r="D244" s="22" t="str">
        <f t="shared" si="3"/>
        <v>0.279</v>
      </c>
      <c r="E244" s="22" t="str">
        <f t="shared" si="3"/>
        <v>0.279</v>
      </c>
      <c r="F244" s="22" t="str">
        <f t="shared" si="3"/>
        <v>0.279</v>
      </c>
      <c r="G244" s="22" t="str">
        <f t="shared" si="3"/>
        <v>0.279</v>
      </c>
      <c r="H244" s="22" t="str">
        <f t="shared" si="3"/>
        <v>0.279</v>
      </c>
      <c r="I244" s="22" t="str">
        <f t="shared" si="3"/>
        <v>0.279</v>
      </c>
      <c r="J244" s="22" t="str">
        <f t="shared" si="3"/>
        <v>0.279</v>
      </c>
      <c r="K244" s="22" t="str">
        <f t="shared" si="3"/>
        <v>0.279</v>
      </c>
      <c r="L244" s="22" t="str">
        <f t="shared" si="3"/>
        <v>0.279</v>
      </c>
      <c r="M244" s="22" t="str">
        <f t="shared" si="3"/>
        <v>0.279</v>
      </c>
      <c r="N244" s="22" t="str">
        <f t="shared" si="3"/>
        <v>0.279</v>
      </c>
      <c r="O244" s="22" t="str">
        <f t="shared" si="3"/>
        <v>0.279</v>
      </c>
      <c r="P244" s="22" t="str">
        <f t="shared" si="3"/>
        <v>0.279</v>
      </c>
      <c r="Q244" s="22" t="str">
        <f t="shared" si="3"/>
        <v>0.279</v>
      </c>
      <c r="R244" s="22" t="str">
        <f t="shared" si="3"/>
        <v>0.279</v>
      </c>
      <c r="S244" s="22" t="str">
        <f t="shared" si="3"/>
        <v>0.279</v>
      </c>
      <c r="T244" s="22" t="str">
        <f t="shared" si="3"/>
        <v>0.279</v>
      </c>
      <c r="U244" s="22" t="str">
        <f t="shared" si="3"/>
        <v>0.279</v>
      </c>
      <c r="V244" s="22" t="str">
        <f t="shared" si="3"/>
        <v>0.279</v>
      </c>
      <c r="W244" s="22" t="str">
        <f t="shared" si="3"/>
        <v>0.279</v>
      </c>
      <c r="X244" s="22" t="str">
        <f t="shared" si="3"/>
        <v>0.279</v>
      </c>
      <c r="Y244" s="22" t="str">
        <f t="shared" si="3"/>
        <v>0.279</v>
      </c>
      <c r="Z244" s="22" t="str">
        <f t="shared" si="3"/>
        <v>0.279</v>
      </c>
      <c r="AA244" s="22" t="str">
        <f t="shared" si="3"/>
        <v>0.279</v>
      </c>
      <c r="AB244" s="22" t="str">
        <f t="shared" si="3"/>
        <v>0.279</v>
      </c>
      <c r="AC244" s="22" t="str">
        <f t="shared" si="3"/>
        <v>0.279</v>
      </c>
      <c r="AD244" s="22" t="str">
        <f t="shared" si="3"/>
        <v>0.279</v>
      </c>
      <c r="AE244" s="22" t="str">
        <f t="shared" si="3"/>
        <v>0.279</v>
      </c>
      <c r="AF244" s="22" t="str">
        <f t="shared" si="3"/>
        <v>0.279</v>
      </c>
      <c r="AG244" s="22" t="str">
        <f t="shared" si="3"/>
        <v>0.279</v>
      </c>
      <c r="AH244" s="22" t="str">
        <f t="shared" si="3"/>
        <v>0.279</v>
      </c>
      <c r="AI244" s="22" t="str">
        <f t="shared" si="3"/>
        <v>0.279</v>
      </c>
      <c r="AJ244" s="22" t="str">
        <f t="shared" si="3"/>
        <v>0.279</v>
      </c>
      <c r="AK244" s="22" t="str">
        <f t="shared" si="3"/>
        <v>0.279</v>
      </c>
      <c r="AL244" s="22" t="str">
        <f t="shared" si="3"/>
        <v>0.279</v>
      </c>
      <c r="AM244" s="22" t="str">
        <f t="shared" si="3"/>
        <v>0.279</v>
      </c>
      <c r="AN244" s="22" t="str">
        <f t="shared" si="3"/>
        <v>0.279</v>
      </c>
      <c r="AO244" s="22" t="str">
        <f t="shared" si="3"/>
        <v>0.279</v>
      </c>
      <c r="AP244" s="22" t="str">
        <f t="shared" si="3"/>
        <v>0.279</v>
      </c>
      <c r="AQ244" s="22" t="str">
        <f t="shared" si="3"/>
        <v>0.279</v>
      </c>
      <c r="AR244" s="22" t="str">
        <f t="shared" si="3"/>
        <v>0.279</v>
      </c>
      <c r="AS244" s="22" t="str">
        <f t="shared" si="3"/>
        <v>0.279</v>
      </c>
      <c r="AT244" s="22" t="str">
        <f t="shared" si="3"/>
        <v>0.279</v>
      </c>
      <c r="AU244" s="22" t="str">
        <f t="shared" si="3"/>
        <v>0.279</v>
      </c>
      <c r="AV244" s="22" t="str">
        <f t="shared" si="3"/>
        <v>0.279</v>
      </c>
      <c r="AW244" s="22" t="str">
        <f t="shared" si="3"/>
        <v>0.279</v>
      </c>
      <c r="AX244" s="22" t="str">
        <f t="shared" si="3"/>
        <v>0.279</v>
      </c>
      <c r="AY244" s="22" t="str">
        <f t="shared" si="3"/>
        <v>0.279</v>
      </c>
      <c r="AZ244" s="22" t="str">
        <f t="shared" si="3"/>
        <v>0.279</v>
      </c>
      <c r="BA244" s="22" t="str">
        <f t="shared" si="3"/>
        <v>0.279</v>
      </c>
    </row>
    <row r="245" spans="2:53" x14ac:dyDescent="0.2">
      <c r="B245" s="6" t="s">
        <v>56</v>
      </c>
      <c r="C245" s="22" t="s">
        <v>4</v>
      </c>
      <c r="D245" s="22" t="s">
        <v>4</v>
      </c>
      <c r="E245" s="22" t="s">
        <v>4</v>
      </c>
      <c r="F245" s="22" t="s">
        <v>4</v>
      </c>
      <c r="G245" s="22" t="s">
        <v>4</v>
      </c>
      <c r="H245" s="22" t="s">
        <v>4</v>
      </c>
      <c r="I245" s="22" t="s">
        <v>4</v>
      </c>
      <c r="J245" s="22" t="s">
        <v>4</v>
      </c>
      <c r="K245" s="22" t="s">
        <v>4</v>
      </c>
      <c r="L245" s="22" t="s">
        <v>4</v>
      </c>
      <c r="M245" s="22" t="s">
        <v>4</v>
      </c>
      <c r="N245" s="22" t="s">
        <v>4</v>
      </c>
      <c r="O245" s="22" t="s">
        <v>4</v>
      </c>
      <c r="P245" s="22" t="s">
        <v>4</v>
      </c>
      <c r="Q245" s="22" t="s">
        <v>4</v>
      </c>
      <c r="R245" s="22" t="s">
        <v>4</v>
      </c>
      <c r="S245" s="22" t="s">
        <v>4</v>
      </c>
      <c r="T245" s="22" t="s">
        <v>4</v>
      </c>
      <c r="U245" s="22" t="s">
        <v>4</v>
      </c>
      <c r="V245" s="22" t="s">
        <v>4</v>
      </c>
      <c r="W245" s="22" t="s">
        <v>4</v>
      </c>
      <c r="X245" s="22" t="s">
        <v>4</v>
      </c>
      <c r="Y245" s="22" t="s">
        <v>4</v>
      </c>
      <c r="Z245" s="22" t="s">
        <v>4</v>
      </c>
      <c r="AA245" s="22" t="s">
        <v>4</v>
      </c>
      <c r="AB245" s="22" t="s">
        <v>4</v>
      </c>
      <c r="AC245" s="22" t="s">
        <v>4</v>
      </c>
      <c r="AD245" s="22" t="s">
        <v>4</v>
      </c>
      <c r="AE245" s="22" t="s">
        <v>4</v>
      </c>
      <c r="AF245" s="22" t="s">
        <v>4</v>
      </c>
      <c r="AG245" s="22" t="s">
        <v>4</v>
      </c>
      <c r="AH245" s="22" t="s">
        <v>4</v>
      </c>
      <c r="AI245" s="22" t="s">
        <v>4</v>
      </c>
      <c r="AJ245" s="22" t="s">
        <v>4</v>
      </c>
      <c r="AK245" s="22" t="s">
        <v>4</v>
      </c>
      <c r="AL245" s="22" t="s">
        <v>4</v>
      </c>
      <c r="AM245" s="22" t="s">
        <v>4</v>
      </c>
      <c r="AN245" s="22" t="s">
        <v>4</v>
      </c>
      <c r="AO245" s="22" t="s">
        <v>4</v>
      </c>
      <c r="AP245" s="22" t="s">
        <v>4</v>
      </c>
      <c r="AQ245" s="22" t="s">
        <v>4</v>
      </c>
      <c r="AR245" s="22" t="s">
        <v>4</v>
      </c>
      <c r="AS245" s="22" t="s">
        <v>4</v>
      </c>
      <c r="AT245" s="22" t="s">
        <v>4</v>
      </c>
      <c r="AU245" s="22" t="s">
        <v>4</v>
      </c>
      <c r="AV245" s="22" t="s">
        <v>4</v>
      </c>
      <c r="AW245" s="22" t="s">
        <v>4</v>
      </c>
      <c r="AX245" s="22" t="s">
        <v>4</v>
      </c>
      <c r="AY245" s="22" t="s">
        <v>4</v>
      </c>
      <c r="AZ245" s="22" t="s">
        <v>4</v>
      </c>
      <c r="BA245" s="22" t="s">
        <v>4</v>
      </c>
    </row>
    <row r="246" spans="2:53" x14ac:dyDescent="0.2">
      <c r="B246" s="6" t="s">
        <v>57</v>
      </c>
      <c r="C246" s="22" t="s">
        <v>4</v>
      </c>
      <c r="D246" s="22" t="s">
        <v>4</v>
      </c>
      <c r="E246" s="22" t="s">
        <v>4</v>
      </c>
      <c r="F246" s="22" t="s">
        <v>4</v>
      </c>
      <c r="G246" s="22" t="s">
        <v>4</v>
      </c>
      <c r="H246" s="22" t="s">
        <v>4</v>
      </c>
      <c r="I246" s="22" t="s">
        <v>4</v>
      </c>
      <c r="J246" s="22" t="s">
        <v>4</v>
      </c>
      <c r="K246" s="22" t="s">
        <v>4</v>
      </c>
      <c r="L246" s="22" t="s">
        <v>4</v>
      </c>
      <c r="M246" s="22" t="s">
        <v>4</v>
      </c>
      <c r="N246" s="22" t="s">
        <v>4</v>
      </c>
      <c r="O246" s="22" t="s">
        <v>4</v>
      </c>
      <c r="P246" s="22" t="s">
        <v>4</v>
      </c>
      <c r="Q246" s="22" t="s">
        <v>4</v>
      </c>
      <c r="R246" s="22" t="s">
        <v>4</v>
      </c>
      <c r="S246" s="22" t="s">
        <v>4</v>
      </c>
      <c r="T246" s="22" t="s">
        <v>4</v>
      </c>
      <c r="U246" s="22" t="s">
        <v>4</v>
      </c>
      <c r="V246" s="22" t="s">
        <v>4</v>
      </c>
      <c r="W246" s="22" t="s">
        <v>4</v>
      </c>
      <c r="X246" s="22" t="s">
        <v>4</v>
      </c>
      <c r="Y246" s="22" t="s">
        <v>4</v>
      </c>
      <c r="Z246" s="22" t="s">
        <v>4</v>
      </c>
      <c r="AA246" s="22" t="s">
        <v>4</v>
      </c>
      <c r="AB246" s="22" t="s">
        <v>4</v>
      </c>
      <c r="AC246" s="22" t="s">
        <v>4</v>
      </c>
      <c r="AD246" s="22" t="s">
        <v>4</v>
      </c>
      <c r="AE246" s="22" t="s">
        <v>4</v>
      </c>
      <c r="AF246" s="22" t="s">
        <v>4</v>
      </c>
      <c r="AG246" s="22" t="s">
        <v>4</v>
      </c>
      <c r="AH246" s="22" t="s">
        <v>4</v>
      </c>
      <c r="AI246" s="22" t="s">
        <v>4</v>
      </c>
      <c r="AJ246" s="22" t="s">
        <v>4</v>
      </c>
      <c r="AK246" s="22" t="s">
        <v>4</v>
      </c>
      <c r="AL246" s="22" t="s">
        <v>4</v>
      </c>
      <c r="AM246" s="22" t="s">
        <v>4</v>
      </c>
      <c r="AN246" s="22" t="s">
        <v>4</v>
      </c>
      <c r="AO246" s="22" t="s">
        <v>4</v>
      </c>
      <c r="AP246" s="22" t="s">
        <v>4</v>
      </c>
      <c r="AQ246" s="22" t="s">
        <v>4</v>
      </c>
      <c r="AR246" s="22" t="s">
        <v>4</v>
      </c>
      <c r="AS246" s="22" t="s">
        <v>4</v>
      </c>
      <c r="AT246" s="22" t="s">
        <v>4</v>
      </c>
      <c r="AU246" s="22" t="s">
        <v>4</v>
      </c>
      <c r="AV246" s="22" t="s">
        <v>4</v>
      </c>
      <c r="AW246" s="22" t="s">
        <v>4</v>
      </c>
      <c r="AX246" s="22" t="s">
        <v>4</v>
      </c>
      <c r="AY246" s="22" t="s">
        <v>4</v>
      </c>
      <c r="AZ246" s="22" t="s">
        <v>4</v>
      </c>
      <c r="BA246" s="22" t="s">
        <v>4</v>
      </c>
    </row>
    <row r="247" spans="2:53" x14ac:dyDescent="0.2">
      <c r="B247" s="6" t="s">
        <v>58</v>
      </c>
      <c r="C247" s="22" t="s">
        <v>4</v>
      </c>
      <c r="D247" s="22" t="s">
        <v>4</v>
      </c>
      <c r="E247" s="22" t="s">
        <v>4</v>
      </c>
      <c r="F247" s="22" t="s">
        <v>4</v>
      </c>
      <c r="G247" s="22" t="s">
        <v>4</v>
      </c>
      <c r="H247" s="22" t="s">
        <v>4</v>
      </c>
      <c r="I247" s="22" t="s">
        <v>4</v>
      </c>
      <c r="J247" s="22" t="s">
        <v>4</v>
      </c>
      <c r="K247" s="22" t="s">
        <v>4</v>
      </c>
      <c r="L247" s="22" t="s">
        <v>4</v>
      </c>
      <c r="M247" s="22" t="s">
        <v>4</v>
      </c>
      <c r="N247" s="22" t="s">
        <v>4</v>
      </c>
      <c r="O247" s="22" t="s">
        <v>4</v>
      </c>
      <c r="P247" s="22" t="s">
        <v>4</v>
      </c>
      <c r="Q247" s="22" t="s">
        <v>4</v>
      </c>
      <c r="R247" s="22" t="s">
        <v>4</v>
      </c>
      <c r="S247" s="22" t="s">
        <v>4</v>
      </c>
      <c r="T247" s="22" t="s">
        <v>4</v>
      </c>
      <c r="U247" s="22" t="s">
        <v>4</v>
      </c>
      <c r="V247" s="22" t="s">
        <v>4</v>
      </c>
      <c r="W247" s="22" t="s">
        <v>4</v>
      </c>
      <c r="X247" s="22" t="s">
        <v>4</v>
      </c>
      <c r="Y247" s="22" t="s">
        <v>4</v>
      </c>
      <c r="Z247" s="22" t="s">
        <v>4</v>
      </c>
      <c r="AA247" s="22" t="s">
        <v>4</v>
      </c>
      <c r="AB247" s="22" t="s">
        <v>4</v>
      </c>
      <c r="AC247" s="22" t="s">
        <v>4</v>
      </c>
      <c r="AD247" s="22" t="s">
        <v>4</v>
      </c>
      <c r="AE247" s="22" t="s">
        <v>4</v>
      </c>
      <c r="AF247" s="22" t="s">
        <v>4</v>
      </c>
      <c r="AG247" s="22" t="s">
        <v>4</v>
      </c>
      <c r="AH247" s="22" t="s">
        <v>4</v>
      </c>
      <c r="AI247" s="22" t="s">
        <v>4</v>
      </c>
      <c r="AJ247" s="22" t="s">
        <v>4</v>
      </c>
      <c r="AK247" s="22" t="s">
        <v>4</v>
      </c>
      <c r="AL247" s="22" t="s">
        <v>4</v>
      </c>
      <c r="AM247" s="22" t="s">
        <v>4</v>
      </c>
      <c r="AN247" s="22" t="s">
        <v>4</v>
      </c>
      <c r="AO247" s="22" t="s">
        <v>4</v>
      </c>
      <c r="AP247" s="22" t="s">
        <v>4</v>
      </c>
      <c r="AQ247" s="22" t="s">
        <v>4</v>
      </c>
      <c r="AR247" s="22" t="s">
        <v>4</v>
      </c>
      <c r="AS247" s="22" t="s">
        <v>4</v>
      </c>
      <c r="AT247" s="22" t="s">
        <v>4</v>
      </c>
      <c r="AU247" s="22" t="s">
        <v>4</v>
      </c>
      <c r="AV247" s="22" t="s">
        <v>4</v>
      </c>
      <c r="AW247" s="22" t="s">
        <v>4</v>
      </c>
      <c r="AX247" s="22" t="s">
        <v>4</v>
      </c>
      <c r="AY247" s="22" t="s">
        <v>4</v>
      </c>
      <c r="AZ247" s="22" t="s">
        <v>4</v>
      </c>
      <c r="BA247" s="22" t="s">
        <v>4</v>
      </c>
    </row>
    <row r="248" spans="2:53" x14ac:dyDescent="0.2">
      <c r="B248" s="20" t="s">
        <v>59</v>
      </c>
      <c r="C248" s="23" t="s">
        <v>4</v>
      </c>
      <c r="D248" s="23" t="s">
        <v>4</v>
      </c>
      <c r="E248" s="23" t="s">
        <v>4</v>
      </c>
      <c r="F248" s="23" t="s">
        <v>4</v>
      </c>
      <c r="G248" s="23" t="s">
        <v>4</v>
      </c>
      <c r="H248" s="23" t="s">
        <v>4</v>
      </c>
      <c r="I248" s="23" t="s">
        <v>4</v>
      </c>
      <c r="J248" s="23" t="s">
        <v>4</v>
      </c>
      <c r="K248" s="23" t="s">
        <v>4</v>
      </c>
      <c r="L248" s="23" t="s">
        <v>4</v>
      </c>
      <c r="M248" s="23" t="s">
        <v>4</v>
      </c>
      <c r="N248" s="23" t="s">
        <v>4</v>
      </c>
      <c r="O248" s="23" t="s">
        <v>4</v>
      </c>
      <c r="P248" s="23" t="s">
        <v>4</v>
      </c>
      <c r="Q248" s="23" t="s">
        <v>4</v>
      </c>
      <c r="R248" s="23" t="s">
        <v>4</v>
      </c>
      <c r="S248" s="23" t="s">
        <v>4</v>
      </c>
      <c r="T248" s="23" t="s">
        <v>4</v>
      </c>
      <c r="U248" s="23" t="s">
        <v>4</v>
      </c>
      <c r="V248" s="23" t="s">
        <v>4</v>
      </c>
      <c r="W248" s="23" t="s">
        <v>4</v>
      </c>
      <c r="X248" s="23" t="s">
        <v>4</v>
      </c>
      <c r="Y248" s="23" t="s">
        <v>4</v>
      </c>
      <c r="Z248" s="23" t="s">
        <v>4</v>
      </c>
      <c r="AA248" s="23" t="s">
        <v>4</v>
      </c>
      <c r="AB248" s="23" t="s">
        <v>4</v>
      </c>
      <c r="AC248" s="23" t="s">
        <v>4</v>
      </c>
      <c r="AD248" s="23" t="s">
        <v>4</v>
      </c>
      <c r="AE248" s="23" t="s">
        <v>4</v>
      </c>
      <c r="AF248" s="23" t="s">
        <v>4</v>
      </c>
      <c r="AG248" s="23" t="s">
        <v>4</v>
      </c>
      <c r="AH248" s="23" t="s">
        <v>4</v>
      </c>
      <c r="AI248" s="23" t="s">
        <v>4</v>
      </c>
      <c r="AJ248" s="23" t="s">
        <v>4</v>
      </c>
      <c r="AK248" s="23" t="s">
        <v>4</v>
      </c>
      <c r="AL248" s="23" t="s">
        <v>4</v>
      </c>
      <c r="AM248" s="23" t="s">
        <v>4</v>
      </c>
      <c r="AN248" s="23" t="s">
        <v>4</v>
      </c>
      <c r="AO248" s="23" t="s">
        <v>4</v>
      </c>
      <c r="AP248" s="23" t="s">
        <v>4</v>
      </c>
      <c r="AQ248" s="23" t="s">
        <v>4</v>
      </c>
      <c r="AR248" s="23" t="s">
        <v>4</v>
      </c>
      <c r="AS248" s="23" t="s">
        <v>4</v>
      </c>
      <c r="AT248" s="23" t="s">
        <v>4</v>
      </c>
      <c r="AU248" s="23" t="s">
        <v>4</v>
      </c>
      <c r="AV248" s="23" t="s">
        <v>4</v>
      </c>
      <c r="AW248" s="23" t="s">
        <v>4</v>
      </c>
      <c r="AX248" s="23" t="s">
        <v>4</v>
      </c>
      <c r="AY248" s="23" t="s">
        <v>4</v>
      </c>
      <c r="AZ248" s="23" t="s">
        <v>4</v>
      </c>
      <c r="BA248" s="23" t="s">
        <v>4</v>
      </c>
    </row>
    <row r="249" spans="2:53" x14ac:dyDescent="0.2">
      <c r="B249" s="31" t="s">
        <v>377</v>
      </c>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row>
  </sheetData>
  <mergeCells count="2">
    <mergeCell ref="B2:BA2"/>
    <mergeCell ref="B249:BA249"/>
  </mergeCells>
  <pageMargins left="0.75" right="0.75" top="1" bottom="1" header="0.5" footer="0.5"/>
  <pageSetup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995D-8A92-994D-9AED-9902C67DB5A5}">
  <sheetPr codeName="Sheet14">
    <tabColor theme="9" tint="-0.499984740745262"/>
  </sheetPr>
  <dimension ref="B2:BA249"/>
  <sheetViews>
    <sheetView showGridLines="0" workbookViewId="0">
      <pane xSplit="2" ySplit="4" topLeftCell="C228" activePane="bottomRight" state="frozen"/>
      <selection pane="topRight" activeCell="C1" sqref="C1"/>
      <selection pane="bottomLeft" activeCell="A5" sqref="A5"/>
      <selection pane="bottomRight" activeCell="B249" sqref="B249:BA249"/>
    </sheetView>
  </sheetViews>
  <sheetFormatPr baseColWidth="10" defaultColWidth="11" defaultRowHeight="16" x14ac:dyDescent="0.2"/>
  <cols>
    <col min="2" max="2" width="62.5" customWidth="1"/>
  </cols>
  <sheetData>
    <row r="2" spans="2:53" x14ac:dyDescent="0.2">
      <c r="B2" s="27" t="s">
        <v>73</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row>
    <row r="3" spans="2:53" ht="56" customHeight="1" thickBot="1" x14ac:dyDescent="0.25">
      <c r="B3" s="7" t="s">
        <v>77</v>
      </c>
      <c r="C3" s="3" t="str">
        <f>"(1)"</f>
        <v>(1)</v>
      </c>
      <c r="D3" s="3" t="str">
        <f>"(2)"</f>
        <v>(2)</v>
      </c>
      <c r="E3" s="3" t="str">
        <f>"(3)"</f>
        <v>(3)</v>
      </c>
      <c r="F3" s="3" t="str">
        <f>"(4)"</f>
        <v>(4)</v>
      </c>
      <c r="G3" s="3" t="str">
        <f>"(5)"</f>
        <v>(5)</v>
      </c>
      <c r="H3" s="3" t="str">
        <f>"(6)"</f>
        <v>(6)</v>
      </c>
      <c r="I3" s="3" t="str">
        <f>"(7)"</f>
        <v>(7)</v>
      </c>
      <c r="J3" s="3" t="str">
        <f>"(8)"</f>
        <v>(8)</v>
      </c>
      <c r="K3" s="3" t="str">
        <f>"(9)"</f>
        <v>(9)</v>
      </c>
      <c r="L3" s="3" t="str">
        <f>"(10)"</f>
        <v>(10)</v>
      </c>
      <c r="M3" s="3" t="str">
        <f>"(11)"</f>
        <v>(11)</v>
      </c>
      <c r="N3" s="3" t="str">
        <f>"(12)"</f>
        <v>(12)</v>
      </c>
      <c r="O3" s="3" t="str">
        <f>"(13)"</f>
        <v>(13)</v>
      </c>
      <c r="P3" s="3" t="str">
        <f>"(14)"</f>
        <v>(14)</v>
      </c>
      <c r="Q3" s="3" t="str">
        <f>"(15)"</f>
        <v>(15)</v>
      </c>
      <c r="R3" s="3" t="str">
        <f>"(16)"</f>
        <v>(16)</v>
      </c>
      <c r="S3" s="3" t="str">
        <f>"(17)"</f>
        <v>(17)</v>
      </c>
      <c r="T3" s="3" t="str">
        <f>"(18)"</f>
        <v>(18)</v>
      </c>
      <c r="U3" s="3" t="str">
        <f>"(19)"</f>
        <v>(19)</v>
      </c>
      <c r="V3" s="3" t="str">
        <f>"(20)"</f>
        <v>(20)</v>
      </c>
      <c r="W3" s="3" t="str">
        <f>"(21)"</f>
        <v>(21)</v>
      </c>
      <c r="X3" s="3" t="str">
        <f>"(22)"</f>
        <v>(22)</v>
      </c>
      <c r="Y3" s="3" t="str">
        <f>"(23)"</f>
        <v>(23)</v>
      </c>
      <c r="Z3" s="3" t="str">
        <f>"(24)"</f>
        <v>(24)</v>
      </c>
      <c r="AA3" s="3" t="str">
        <f>"(25)"</f>
        <v>(25)</v>
      </c>
      <c r="AB3" s="3" t="str">
        <f>"(26)"</f>
        <v>(26)</v>
      </c>
      <c r="AC3" s="3" t="str">
        <f>"(27)"</f>
        <v>(27)</v>
      </c>
      <c r="AD3" s="3" t="str">
        <f>"(28)"</f>
        <v>(28)</v>
      </c>
      <c r="AE3" s="3" t="str">
        <f>"(29)"</f>
        <v>(29)</v>
      </c>
      <c r="AF3" s="3" t="str">
        <f>"(30)"</f>
        <v>(30)</v>
      </c>
      <c r="AG3" s="3" t="str">
        <f>"(31)"</f>
        <v>(31)</v>
      </c>
      <c r="AH3" s="3" t="str">
        <f>"(32)"</f>
        <v>(32)</v>
      </c>
      <c r="AI3" s="3" t="str">
        <f>"(33)"</f>
        <v>(33)</v>
      </c>
      <c r="AJ3" s="3" t="str">
        <f>"(34)"</f>
        <v>(34)</v>
      </c>
      <c r="AK3" s="3" t="str">
        <f>"(35)"</f>
        <v>(35)</v>
      </c>
      <c r="AL3" s="3" t="str">
        <f>"(36)"</f>
        <v>(36)</v>
      </c>
      <c r="AM3" s="3" t="str">
        <f>"(37)"</f>
        <v>(37)</v>
      </c>
      <c r="AN3" s="3" t="str">
        <f>"(38)"</f>
        <v>(38)</v>
      </c>
      <c r="AO3" s="3" t="str">
        <f>"(39)"</f>
        <v>(39)</v>
      </c>
      <c r="AP3" s="3" t="str">
        <f>"(40)"</f>
        <v>(40)</v>
      </c>
      <c r="AQ3" s="3" t="str">
        <f>"(41)"</f>
        <v>(41)</v>
      </c>
      <c r="AR3" s="3" t="str">
        <f>"(42)"</f>
        <v>(42)</v>
      </c>
      <c r="AS3" s="3" t="str">
        <f>"(43)"</f>
        <v>(43)</v>
      </c>
      <c r="AT3" s="3" t="str">
        <f>"(44)"</f>
        <v>(44)</v>
      </c>
      <c r="AU3" s="3" t="str">
        <f>"(45)"</f>
        <v>(45)</v>
      </c>
      <c r="AV3" s="3" t="str">
        <f>"(46)"</f>
        <v>(46)</v>
      </c>
      <c r="AW3" s="3" t="str">
        <f>"(47)"</f>
        <v>(47)</v>
      </c>
      <c r="AX3" s="3" t="str">
        <f>"(48)"</f>
        <v>(48)</v>
      </c>
      <c r="AY3" s="3" t="str">
        <f>"(49)"</f>
        <v>(49)</v>
      </c>
      <c r="AZ3" s="3" t="str">
        <f>"(50)"</f>
        <v>(50)</v>
      </c>
      <c r="BA3" s="3" t="str">
        <f>"(51)"</f>
        <v>(51)</v>
      </c>
    </row>
    <row r="4" spans="2:53" s="14" customFormat="1" ht="20" customHeight="1" thickTop="1" x14ac:dyDescent="0.2">
      <c r="B4" s="19"/>
      <c r="C4" s="13"/>
      <c r="D4" s="13"/>
      <c r="E4" s="13"/>
      <c r="F4" s="13"/>
      <c r="G4" s="13"/>
      <c r="H4" s="13"/>
      <c r="I4" s="13"/>
      <c r="J4" s="13"/>
      <c r="K4" s="13"/>
      <c r="L4" s="13"/>
    </row>
    <row r="5" spans="2:53" x14ac:dyDescent="0.2">
      <c r="B5" t="str">
        <f>"Dummy presence of violence during 1998-2007 (yes=1)"</f>
        <v>Dummy presence of violence during 1998-2007 (yes=1)</v>
      </c>
      <c r="C5" t="str">
        <f>"0.113"</f>
        <v>0.113</v>
      </c>
      <c r="D5" t="str">
        <f>"0.108"</f>
        <v>0.108</v>
      </c>
      <c r="E5" t="str">
        <f>"0.113"</f>
        <v>0.113</v>
      </c>
      <c r="F5" t="str">
        <f>""</f>
        <v/>
      </c>
      <c r="G5" t="str">
        <f>""</f>
        <v/>
      </c>
      <c r="H5" t="str">
        <f>""</f>
        <v/>
      </c>
      <c r="I5" t="str">
        <f>""</f>
        <v/>
      </c>
      <c r="J5" t="str">
        <f>""</f>
        <v/>
      </c>
      <c r="K5" t="str">
        <f>""</f>
        <v/>
      </c>
      <c r="L5" t="str">
        <f>""</f>
        <v/>
      </c>
      <c r="M5" t="str">
        <f>""</f>
        <v/>
      </c>
      <c r="N5" t="str">
        <f>""</f>
        <v/>
      </c>
      <c r="O5" t="str">
        <f>""</f>
        <v/>
      </c>
      <c r="P5" t="str">
        <f>""</f>
        <v/>
      </c>
      <c r="Q5" t="str">
        <f>""</f>
        <v/>
      </c>
      <c r="R5" t="str">
        <f>""</f>
        <v/>
      </c>
      <c r="S5" t="str">
        <f>""</f>
        <v/>
      </c>
      <c r="T5" t="str">
        <f>""</f>
        <v/>
      </c>
      <c r="U5" t="str">
        <f>""</f>
        <v/>
      </c>
      <c r="V5" t="str">
        <f>""</f>
        <v/>
      </c>
      <c r="W5" t="str">
        <f>""</f>
        <v/>
      </c>
      <c r="X5" t="str">
        <f>""</f>
        <v/>
      </c>
      <c r="Y5" t="str">
        <f>""</f>
        <v/>
      </c>
      <c r="Z5" t="str">
        <f>""</f>
        <v/>
      </c>
      <c r="AA5" t="str">
        <f>""</f>
        <v/>
      </c>
      <c r="AB5" t="str">
        <f>""</f>
        <v/>
      </c>
      <c r="AC5" t="str">
        <f>""</f>
        <v/>
      </c>
      <c r="AD5" t="str">
        <f>""</f>
        <v/>
      </c>
      <c r="AE5" t="str">
        <f>""</f>
        <v/>
      </c>
      <c r="AF5" t="str">
        <f>""</f>
        <v/>
      </c>
      <c r="AG5" t="str">
        <f>""</f>
        <v/>
      </c>
      <c r="AH5" t="str">
        <f>""</f>
        <v/>
      </c>
      <c r="AI5" t="str">
        <f>""</f>
        <v/>
      </c>
      <c r="AJ5" t="str">
        <f>""</f>
        <v/>
      </c>
      <c r="AK5" t="str">
        <f>""</f>
        <v/>
      </c>
      <c r="AL5" t="str">
        <f>""</f>
        <v/>
      </c>
      <c r="AM5" t="str">
        <f>""</f>
        <v/>
      </c>
      <c r="AN5" t="str">
        <f>""</f>
        <v/>
      </c>
      <c r="AO5" t="str">
        <f>""</f>
        <v/>
      </c>
      <c r="AP5" t="str">
        <f>""</f>
        <v/>
      </c>
      <c r="AQ5" t="str">
        <f>""</f>
        <v/>
      </c>
      <c r="AR5" t="str">
        <f>""</f>
        <v/>
      </c>
      <c r="AS5" t="str">
        <f>""</f>
        <v/>
      </c>
      <c r="AT5" t="str">
        <f>""</f>
        <v/>
      </c>
      <c r="AU5" t="str">
        <f>""</f>
        <v/>
      </c>
      <c r="AV5" t="str">
        <f>""</f>
        <v/>
      </c>
      <c r="AW5" t="str">
        <f>""</f>
        <v/>
      </c>
      <c r="AX5" t="str">
        <f>""</f>
        <v/>
      </c>
      <c r="AY5" t="str">
        <f>""</f>
        <v/>
      </c>
      <c r="AZ5" t="str">
        <f>""</f>
        <v/>
      </c>
      <c r="BA5" t="str">
        <f>""</f>
        <v/>
      </c>
    </row>
    <row r="6" spans="2:53" x14ac:dyDescent="0.2">
      <c r="B6" t="str">
        <f>""</f>
        <v/>
      </c>
      <c r="C6" t="str">
        <f>"[0.096]"</f>
        <v>[0.096]</v>
      </c>
      <c r="D6" t="str">
        <f>"[0.096]"</f>
        <v>[0.096]</v>
      </c>
      <c r="E6" t="str">
        <f>"[0.097]"</f>
        <v>[0.097]</v>
      </c>
      <c r="F6" t="str">
        <f>""</f>
        <v/>
      </c>
      <c r="G6" t="str">
        <f>""</f>
        <v/>
      </c>
      <c r="H6" t="str">
        <f>""</f>
        <v/>
      </c>
      <c r="I6" t="str">
        <f>""</f>
        <v/>
      </c>
      <c r="J6" t="str">
        <f>""</f>
        <v/>
      </c>
      <c r="K6" t="str">
        <f>""</f>
        <v/>
      </c>
      <c r="L6" t="str">
        <f>""</f>
        <v/>
      </c>
      <c r="M6" t="str">
        <f>""</f>
        <v/>
      </c>
      <c r="N6" t="str">
        <f>""</f>
        <v/>
      </c>
      <c r="O6" t="str">
        <f>""</f>
        <v/>
      </c>
      <c r="P6" t="str">
        <f>""</f>
        <v/>
      </c>
      <c r="Q6" t="str">
        <f>""</f>
        <v/>
      </c>
      <c r="R6" t="str">
        <f>""</f>
        <v/>
      </c>
      <c r="S6" t="str">
        <f>""</f>
        <v/>
      </c>
      <c r="T6" t="str">
        <f>""</f>
        <v/>
      </c>
      <c r="U6" t="str">
        <f>""</f>
        <v/>
      </c>
      <c r="V6" t="str">
        <f>""</f>
        <v/>
      </c>
      <c r="W6" t="str">
        <f>""</f>
        <v/>
      </c>
      <c r="X6" t="str">
        <f>""</f>
        <v/>
      </c>
      <c r="Y6" t="str">
        <f>""</f>
        <v/>
      </c>
      <c r="Z6" t="str">
        <f>""</f>
        <v/>
      </c>
      <c r="AA6" t="str">
        <f>""</f>
        <v/>
      </c>
      <c r="AB6" t="str">
        <f>""</f>
        <v/>
      </c>
      <c r="AC6" t="str">
        <f>""</f>
        <v/>
      </c>
      <c r="AD6" t="str">
        <f>""</f>
        <v/>
      </c>
      <c r="AE6" t="str">
        <f>""</f>
        <v/>
      </c>
      <c r="AF6" t="str">
        <f>""</f>
        <v/>
      </c>
      <c r="AG6" t="str">
        <f>""</f>
        <v/>
      </c>
      <c r="AH6" t="str">
        <f>""</f>
        <v/>
      </c>
      <c r="AI6" t="str">
        <f>""</f>
        <v/>
      </c>
      <c r="AJ6" t="str">
        <f>""</f>
        <v/>
      </c>
      <c r="AK6" t="str">
        <f>""</f>
        <v/>
      </c>
      <c r="AL6" t="str">
        <f>""</f>
        <v/>
      </c>
      <c r="AM6" t="str">
        <f>""</f>
        <v/>
      </c>
      <c r="AN6" t="str">
        <f>""</f>
        <v/>
      </c>
      <c r="AO6" t="str">
        <f>""</f>
        <v/>
      </c>
      <c r="AP6" t="str">
        <f>""</f>
        <v/>
      </c>
      <c r="AQ6" t="str">
        <f>""</f>
        <v/>
      </c>
      <c r="AR6" t="str">
        <f>""</f>
        <v/>
      </c>
      <c r="AS6" t="str">
        <f>""</f>
        <v/>
      </c>
      <c r="AT6" t="str">
        <f>""</f>
        <v/>
      </c>
      <c r="AU6" t="str">
        <f>""</f>
        <v/>
      </c>
      <c r="AV6" t="str">
        <f>""</f>
        <v/>
      </c>
      <c r="AW6" t="str">
        <f>""</f>
        <v/>
      </c>
      <c r="AX6" t="str">
        <f>""</f>
        <v/>
      </c>
      <c r="AY6" t="str">
        <f>""</f>
        <v/>
      </c>
      <c r="AZ6" t="str">
        <f>""</f>
        <v/>
      </c>
      <c r="BA6" t="str">
        <f>""</f>
        <v/>
      </c>
    </row>
    <row r="7" spans="2:53" x14ac:dyDescent="0.2">
      <c r="B7" t="str">
        <f>"At least 1 child left the household in a given year (yes=1)"</f>
        <v>At least 1 child left the household in a given year (yes=1)</v>
      </c>
      <c r="C7" t="str">
        <f>"-0.070"</f>
        <v>-0.070</v>
      </c>
      <c r="D7" t="str">
        <f>""</f>
        <v/>
      </c>
      <c r="E7" t="str">
        <f>""</f>
        <v/>
      </c>
      <c r="F7" t="str">
        <f>""</f>
        <v/>
      </c>
      <c r="G7" t="str">
        <f>""</f>
        <v/>
      </c>
      <c r="H7" t="str">
        <f>""</f>
        <v/>
      </c>
      <c r="I7" t="str">
        <f>""</f>
        <v/>
      </c>
      <c r="J7" t="str">
        <f>""</f>
        <v/>
      </c>
      <c r="K7" t="str">
        <f>""</f>
        <v/>
      </c>
      <c r="L7" t="str">
        <f>""</f>
        <v/>
      </c>
      <c r="M7" t="str">
        <f>""</f>
        <v/>
      </c>
      <c r="N7" t="str">
        <f>""</f>
        <v/>
      </c>
      <c r="O7" t="str">
        <f>""</f>
        <v/>
      </c>
      <c r="P7" t="str">
        <f>""</f>
        <v/>
      </c>
      <c r="Q7" t="str">
        <f>""</f>
        <v/>
      </c>
      <c r="R7" t="str">
        <f>""</f>
        <v/>
      </c>
      <c r="S7" t="str">
        <f>""</f>
        <v/>
      </c>
      <c r="T7" t="str">
        <f>""</f>
        <v/>
      </c>
      <c r="U7" t="str">
        <f>""</f>
        <v/>
      </c>
      <c r="V7" t="str">
        <f>""</f>
        <v/>
      </c>
      <c r="W7" t="str">
        <f>""</f>
        <v/>
      </c>
      <c r="X7" t="str">
        <f>""</f>
        <v/>
      </c>
      <c r="Y7" t="str">
        <f>""</f>
        <v/>
      </c>
      <c r="Z7" t="str">
        <f>""</f>
        <v/>
      </c>
      <c r="AA7" t="str">
        <f>""</f>
        <v/>
      </c>
      <c r="AB7" t="str">
        <f>""</f>
        <v/>
      </c>
      <c r="AC7" t="str">
        <f>""</f>
        <v/>
      </c>
      <c r="AD7" t="str">
        <f>""</f>
        <v/>
      </c>
      <c r="AE7" t="str">
        <f>""</f>
        <v/>
      </c>
      <c r="AF7" t="str">
        <f>""</f>
        <v/>
      </c>
      <c r="AG7" t="str">
        <f>""</f>
        <v/>
      </c>
      <c r="AH7" t="str">
        <f>""</f>
        <v/>
      </c>
      <c r="AI7" t="str">
        <f>""</f>
        <v/>
      </c>
      <c r="AJ7" t="str">
        <f>""</f>
        <v/>
      </c>
      <c r="AK7" t="str">
        <f>""</f>
        <v/>
      </c>
      <c r="AL7" t="str">
        <f>""</f>
        <v/>
      </c>
      <c r="AM7" t="str">
        <f>""</f>
        <v/>
      </c>
      <c r="AN7" t="str">
        <f>""</f>
        <v/>
      </c>
      <c r="AO7" t="str">
        <f>""</f>
        <v/>
      </c>
      <c r="AP7" t="str">
        <f>""</f>
        <v/>
      </c>
      <c r="AQ7" t="str">
        <f>""</f>
        <v/>
      </c>
      <c r="AR7" t="str">
        <f>""</f>
        <v/>
      </c>
      <c r="AS7" t="str">
        <f>""</f>
        <v/>
      </c>
      <c r="AT7" t="str">
        <f>""</f>
        <v/>
      </c>
      <c r="AU7" t="str">
        <f>""</f>
        <v/>
      </c>
      <c r="AV7" t="str">
        <f>""</f>
        <v/>
      </c>
      <c r="AW7" t="str">
        <f>""</f>
        <v/>
      </c>
      <c r="AX7" t="str">
        <f>""</f>
        <v/>
      </c>
      <c r="AY7" t="str">
        <f>""</f>
        <v/>
      </c>
      <c r="AZ7" t="str">
        <f>""</f>
        <v/>
      </c>
      <c r="BA7" t="str">
        <f>""</f>
        <v/>
      </c>
    </row>
    <row r="8" spans="2:53" x14ac:dyDescent="0.2">
      <c r="B8" t="str">
        <f>""</f>
        <v/>
      </c>
      <c r="C8" t="str">
        <f>"[0.095]"</f>
        <v>[0.095]</v>
      </c>
      <c r="D8" t="str">
        <f>""</f>
        <v/>
      </c>
      <c r="E8" t="str">
        <f>""</f>
        <v/>
      </c>
      <c r="F8" t="str">
        <f>""</f>
        <v/>
      </c>
      <c r="G8" t="str">
        <f>""</f>
        <v/>
      </c>
      <c r="H8" t="str">
        <f>""</f>
        <v/>
      </c>
      <c r="I8" t="str">
        <f>""</f>
        <v/>
      </c>
      <c r="J8" t="str">
        <f>""</f>
        <v/>
      </c>
      <c r="K8" t="str">
        <f>""</f>
        <v/>
      </c>
      <c r="L8" t="str">
        <f>""</f>
        <v/>
      </c>
      <c r="M8" t="str">
        <f>""</f>
        <v/>
      </c>
      <c r="N8" t="str">
        <f>""</f>
        <v/>
      </c>
      <c r="O8" t="str">
        <f>""</f>
        <v/>
      </c>
      <c r="P8" t="str">
        <f>""</f>
        <v/>
      </c>
      <c r="Q8" t="str">
        <f>""</f>
        <v/>
      </c>
      <c r="R8" t="str">
        <f>""</f>
        <v/>
      </c>
      <c r="S8" t="str">
        <f>""</f>
        <v/>
      </c>
      <c r="T8" t="str">
        <f>""</f>
        <v/>
      </c>
      <c r="U8" t="str">
        <f>""</f>
        <v/>
      </c>
      <c r="V8" t="str">
        <f>""</f>
        <v/>
      </c>
      <c r="W8" t="str">
        <f>""</f>
        <v/>
      </c>
      <c r="X8" t="str">
        <f>""</f>
        <v/>
      </c>
      <c r="Y8" t="str">
        <f>""</f>
        <v/>
      </c>
      <c r="Z8" t="str">
        <f>""</f>
        <v/>
      </c>
      <c r="AA8" t="str">
        <f>""</f>
        <v/>
      </c>
      <c r="AB8" t="str">
        <f>""</f>
        <v/>
      </c>
      <c r="AC8" t="str">
        <f>""</f>
        <v/>
      </c>
      <c r="AD8" t="str">
        <f>""</f>
        <v/>
      </c>
      <c r="AE8" t="str">
        <f>""</f>
        <v/>
      </c>
      <c r="AF8" t="str">
        <f>""</f>
        <v/>
      </c>
      <c r="AG8" t="str">
        <f>""</f>
        <v/>
      </c>
      <c r="AH8" t="str">
        <f>""</f>
        <v/>
      </c>
      <c r="AI8" t="str">
        <f>""</f>
        <v/>
      </c>
      <c r="AJ8" t="str">
        <f>""</f>
        <v/>
      </c>
      <c r="AK8" t="str">
        <f>""</f>
        <v/>
      </c>
      <c r="AL8" t="str">
        <f>""</f>
        <v/>
      </c>
      <c r="AM8" t="str">
        <f>""</f>
        <v/>
      </c>
      <c r="AN8" t="str">
        <f>""</f>
        <v/>
      </c>
      <c r="AO8" t="str">
        <f>""</f>
        <v/>
      </c>
      <c r="AP8" t="str">
        <f>""</f>
        <v/>
      </c>
      <c r="AQ8" t="str">
        <f>""</f>
        <v/>
      </c>
      <c r="AR8" t="str">
        <f>""</f>
        <v/>
      </c>
      <c r="AS8" t="str">
        <f>""</f>
        <v/>
      </c>
      <c r="AT8" t="str">
        <f>""</f>
        <v/>
      </c>
      <c r="AU8" t="str">
        <f>""</f>
        <v/>
      </c>
      <c r="AV8" t="str">
        <f>""</f>
        <v/>
      </c>
      <c r="AW8" t="str">
        <f>""</f>
        <v/>
      </c>
      <c r="AX8" t="str">
        <f>""</f>
        <v/>
      </c>
      <c r="AY8" t="str">
        <f>""</f>
        <v/>
      </c>
      <c r="AZ8" t="str">
        <f>""</f>
        <v/>
      </c>
      <c r="BA8" t="str">
        <f>""</f>
        <v/>
      </c>
    </row>
    <row r="9" spans="2:53" x14ac:dyDescent="0.2">
      <c r="B9" t="str">
        <f>"Interaction"</f>
        <v>Interaction</v>
      </c>
      <c r="C9" t="str">
        <f>"0.000"</f>
        <v>0.000</v>
      </c>
      <c r="D9" t="str">
        <f>""</f>
        <v/>
      </c>
      <c r="E9" t="str">
        <f>""</f>
        <v/>
      </c>
      <c r="F9" t="str">
        <f>""</f>
        <v/>
      </c>
      <c r="G9" t="str">
        <f>""</f>
        <v/>
      </c>
      <c r="H9" t="str">
        <f>""</f>
        <v/>
      </c>
      <c r="I9" t="str">
        <f>""</f>
        <v/>
      </c>
      <c r="J9" t="str">
        <f>""</f>
        <v/>
      </c>
      <c r="K9" t="str">
        <f>""</f>
        <v/>
      </c>
      <c r="L9" t="str">
        <f>""</f>
        <v/>
      </c>
      <c r="M9" t="str">
        <f>""</f>
        <v/>
      </c>
      <c r="N9" t="str">
        <f>""</f>
        <v/>
      </c>
      <c r="O9" t="str">
        <f>""</f>
        <v/>
      </c>
      <c r="P9" t="str">
        <f>""</f>
        <v/>
      </c>
      <c r="Q9" t="str">
        <f>""</f>
        <v/>
      </c>
      <c r="R9" t="str">
        <f>""</f>
        <v/>
      </c>
      <c r="S9" t="str">
        <f>""</f>
        <v/>
      </c>
      <c r="T9" t="str">
        <f>""</f>
        <v/>
      </c>
      <c r="U9" t="str">
        <f>""</f>
        <v/>
      </c>
      <c r="V9" t="str">
        <f>""</f>
        <v/>
      </c>
      <c r="W9" t="str">
        <f>""</f>
        <v/>
      </c>
      <c r="X9" t="str">
        <f>""</f>
        <v/>
      </c>
      <c r="Y9" t="str">
        <f>""</f>
        <v/>
      </c>
      <c r="Z9" t="str">
        <f>""</f>
        <v/>
      </c>
      <c r="AA9" t="str">
        <f>""</f>
        <v/>
      </c>
      <c r="AB9" t="str">
        <f>""</f>
        <v/>
      </c>
      <c r="AC9" t="str">
        <f>""</f>
        <v/>
      </c>
      <c r="AD9" t="str">
        <f>""</f>
        <v/>
      </c>
      <c r="AE9" t="str">
        <f>""</f>
        <v/>
      </c>
      <c r="AF9" t="str">
        <f>""</f>
        <v/>
      </c>
      <c r="AG9" t="str">
        <f>""</f>
        <v/>
      </c>
      <c r="AH9" t="str">
        <f>""</f>
        <v/>
      </c>
      <c r="AI9" t="str">
        <f>""</f>
        <v/>
      </c>
      <c r="AJ9" t="str">
        <f>""</f>
        <v/>
      </c>
      <c r="AK9" t="str">
        <f>""</f>
        <v/>
      </c>
      <c r="AL9" t="str">
        <f>""</f>
        <v/>
      </c>
      <c r="AM9" t="str">
        <f>""</f>
        <v/>
      </c>
      <c r="AN9" t="str">
        <f>""</f>
        <v/>
      </c>
      <c r="AO9" t="str">
        <f>""</f>
        <v/>
      </c>
      <c r="AP9" t="str">
        <f>""</f>
        <v/>
      </c>
      <c r="AQ9" t="str">
        <f>""</f>
        <v/>
      </c>
      <c r="AR9" t="str">
        <f>""</f>
        <v/>
      </c>
      <c r="AS9" t="str">
        <f>""</f>
        <v/>
      </c>
      <c r="AT9" t="str">
        <f>""</f>
        <v/>
      </c>
      <c r="AU9" t="str">
        <f>""</f>
        <v/>
      </c>
      <c r="AV9" t="str">
        <f>""</f>
        <v/>
      </c>
      <c r="AW9" t="str">
        <f>""</f>
        <v/>
      </c>
      <c r="AX9" t="str">
        <f>""</f>
        <v/>
      </c>
      <c r="AY9" t="str">
        <f>""</f>
        <v/>
      </c>
      <c r="AZ9" t="str">
        <f>""</f>
        <v/>
      </c>
      <c r="BA9" t="str">
        <f>""</f>
        <v/>
      </c>
    </row>
    <row r="10" spans="2:53" x14ac:dyDescent="0.2">
      <c r="B10" t="str">
        <f>""</f>
        <v/>
      </c>
      <c r="C10" t="str">
        <f>"[.]"</f>
        <v>[.]</v>
      </c>
      <c r="D10" t="str">
        <f>""</f>
        <v/>
      </c>
      <c r="E10" t="str">
        <f>""</f>
        <v/>
      </c>
      <c r="F10" t="str">
        <f>""</f>
        <v/>
      </c>
      <c r="G10" t="str">
        <f>""</f>
        <v/>
      </c>
      <c r="H10" t="str">
        <f>""</f>
        <v/>
      </c>
      <c r="I10" t="str">
        <f>""</f>
        <v/>
      </c>
      <c r="J10" t="str">
        <f>""</f>
        <v/>
      </c>
      <c r="K10" t="str">
        <f>""</f>
        <v/>
      </c>
      <c r="L10" t="str">
        <f>""</f>
        <v/>
      </c>
      <c r="M10" t="str">
        <f>""</f>
        <v/>
      </c>
      <c r="N10" t="str">
        <f>""</f>
        <v/>
      </c>
      <c r="O10" t="str">
        <f>""</f>
        <v/>
      </c>
      <c r="P10" t="str">
        <f>""</f>
        <v/>
      </c>
      <c r="Q10" t="str">
        <f>""</f>
        <v/>
      </c>
      <c r="R10" t="str">
        <f>""</f>
        <v/>
      </c>
      <c r="S10" t="str">
        <f>""</f>
        <v/>
      </c>
      <c r="T10" t="str">
        <f>""</f>
        <v/>
      </c>
      <c r="U10" t="str">
        <f>""</f>
        <v/>
      </c>
      <c r="V10" t="str">
        <f>""</f>
        <v/>
      </c>
      <c r="W10" t="str">
        <f>""</f>
        <v/>
      </c>
      <c r="X10" t="str">
        <f>""</f>
        <v/>
      </c>
      <c r="Y10" t="str">
        <f>""</f>
        <v/>
      </c>
      <c r="Z10" t="str">
        <f>""</f>
        <v/>
      </c>
      <c r="AA10" t="str">
        <f>""</f>
        <v/>
      </c>
      <c r="AB10" t="str">
        <f>""</f>
        <v/>
      </c>
      <c r="AC10" t="str">
        <f>""</f>
        <v/>
      </c>
      <c r="AD10" t="str">
        <f>""</f>
        <v/>
      </c>
      <c r="AE10" t="str">
        <f>""</f>
        <v/>
      </c>
      <c r="AF10" t="str">
        <f>""</f>
        <v/>
      </c>
      <c r="AG10" t="str">
        <f>""</f>
        <v/>
      </c>
      <c r="AH10" t="str">
        <f>""</f>
        <v/>
      </c>
      <c r="AI10" t="str">
        <f>""</f>
        <v/>
      </c>
      <c r="AJ10" t="str">
        <f>""</f>
        <v/>
      </c>
      <c r="AK10" t="str">
        <f>""</f>
        <v/>
      </c>
      <c r="AL10" t="str">
        <f>""</f>
        <v/>
      </c>
      <c r="AM10" t="str">
        <f>""</f>
        <v/>
      </c>
      <c r="AN10" t="str">
        <f>""</f>
        <v/>
      </c>
      <c r="AO10" t="str">
        <f>""</f>
        <v/>
      </c>
      <c r="AP10" t="str">
        <f>""</f>
        <v/>
      </c>
      <c r="AQ10" t="str">
        <f>""</f>
        <v/>
      </c>
      <c r="AR10" t="str">
        <f>""</f>
        <v/>
      </c>
      <c r="AS10" t="str">
        <f>""</f>
        <v/>
      </c>
      <c r="AT10" t="str">
        <f>""</f>
        <v/>
      </c>
      <c r="AU10" t="str">
        <f>""</f>
        <v/>
      </c>
      <c r="AV10" t="str">
        <f>""</f>
        <v/>
      </c>
      <c r="AW10" t="str">
        <f>""</f>
        <v/>
      </c>
      <c r="AX10" t="str">
        <f>""</f>
        <v/>
      </c>
      <c r="AY10" t="str">
        <f>""</f>
        <v/>
      </c>
      <c r="AZ10" t="str">
        <f>""</f>
        <v/>
      </c>
      <c r="BA10" t="str">
        <f>""</f>
        <v/>
      </c>
    </row>
    <row r="11" spans="2:53" x14ac:dyDescent="0.2">
      <c r="B11" t="str">
        <f>"Number of childs who left household 1998-2007"</f>
        <v>Number of childs who left household 1998-2007</v>
      </c>
      <c r="C11" t="str">
        <f>""</f>
        <v/>
      </c>
      <c r="D11" t="str">
        <f>"-0.079"</f>
        <v>-0.079</v>
      </c>
      <c r="E11" t="str">
        <f>""</f>
        <v/>
      </c>
      <c r="F11" t="str">
        <f>""</f>
        <v/>
      </c>
      <c r="G11" t="str">
        <f>""</f>
        <v/>
      </c>
      <c r="H11" t="str">
        <f>""</f>
        <v/>
      </c>
      <c r="I11" t="str">
        <f>""</f>
        <v/>
      </c>
      <c r="J11" t="str">
        <f>""</f>
        <v/>
      </c>
      <c r="K11" t="str">
        <f>""</f>
        <v/>
      </c>
      <c r="L11" t="str">
        <f>""</f>
        <v/>
      </c>
      <c r="M11" t="str">
        <f>""</f>
        <v/>
      </c>
      <c r="N11" t="str">
        <f>""</f>
        <v/>
      </c>
      <c r="O11" t="str">
        <f>""</f>
        <v/>
      </c>
      <c r="P11" t="str">
        <f>""</f>
        <v/>
      </c>
      <c r="Q11" t="str">
        <f>""</f>
        <v/>
      </c>
      <c r="R11" t="str">
        <f>""</f>
        <v/>
      </c>
      <c r="S11" t="str">
        <f>""</f>
        <v/>
      </c>
      <c r="T11" t="str">
        <f>""</f>
        <v/>
      </c>
      <c r="U11" t="str">
        <f>""</f>
        <v/>
      </c>
      <c r="V11" t="str">
        <f>""</f>
        <v/>
      </c>
      <c r="W11" t="str">
        <f>""</f>
        <v/>
      </c>
      <c r="X11" t="str">
        <f>""</f>
        <v/>
      </c>
      <c r="Y11" t="str">
        <f>""</f>
        <v/>
      </c>
      <c r="Z11" t="str">
        <f>""</f>
        <v/>
      </c>
      <c r="AA11" t="str">
        <f>""</f>
        <v/>
      </c>
      <c r="AB11" t="str">
        <f>""</f>
        <v/>
      </c>
      <c r="AC11" t="str">
        <f>""</f>
        <v/>
      </c>
      <c r="AD11" t="str">
        <f>""</f>
        <v/>
      </c>
      <c r="AE11" t="str">
        <f>""</f>
        <v/>
      </c>
      <c r="AF11" t="str">
        <f>""</f>
        <v/>
      </c>
      <c r="AG11" t="str">
        <f>""</f>
        <v/>
      </c>
      <c r="AH11" t="str">
        <f>""</f>
        <v/>
      </c>
      <c r="AI11" t="str">
        <f>""</f>
        <v/>
      </c>
      <c r="AJ11" t="str">
        <f>""</f>
        <v/>
      </c>
      <c r="AK11" t="str">
        <f>""</f>
        <v/>
      </c>
      <c r="AL11" t="str">
        <f>""</f>
        <v/>
      </c>
      <c r="AM11" t="str">
        <f>""</f>
        <v/>
      </c>
      <c r="AN11" t="str">
        <f>""</f>
        <v/>
      </c>
      <c r="AO11" t="str">
        <f>""</f>
        <v/>
      </c>
      <c r="AP11" t="str">
        <f>""</f>
        <v/>
      </c>
      <c r="AQ11" t="str">
        <f>""</f>
        <v/>
      </c>
      <c r="AR11" t="str">
        <f>""</f>
        <v/>
      </c>
      <c r="AS11" t="str">
        <f>""</f>
        <v/>
      </c>
      <c r="AT11" t="str">
        <f>""</f>
        <v/>
      </c>
      <c r="AU11" t="str">
        <f>""</f>
        <v/>
      </c>
      <c r="AV11" t="str">
        <f>""</f>
        <v/>
      </c>
      <c r="AW11" t="str">
        <f>""</f>
        <v/>
      </c>
      <c r="AX11" t="str">
        <f>""</f>
        <v/>
      </c>
      <c r="AY11" t="str">
        <f>""</f>
        <v/>
      </c>
      <c r="AZ11" t="str">
        <f>""</f>
        <v/>
      </c>
      <c r="BA11" t="str">
        <f>""</f>
        <v/>
      </c>
    </row>
    <row r="12" spans="2:53" x14ac:dyDescent="0.2">
      <c r="B12" t="str">
        <f>""</f>
        <v/>
      </c>
      <c r="C12" t="str">
        <f>""</f>
        <v/>
      </c>
      <c r="D12" t="str">
        <f>"[0.074]"</f>
        <v>[0.074]</v>
      </c>
      <c r="E12" t="str">
        <f>""</f>
        <v/>
      </c>
      <c r="F12" t="str">
        <f>""</f>
        <v/>
      </c>
      <c r="G12" t="str">
        <f>""</f>
        <v/>
      </c>
      <c r="H12" t="str">
        <f>""</f>
        <v/>
      </c>
      <c r="I12" t="str">
        <f>""</f>
        <v/>
      </c>
      <c r="J12" t="str">
        <f>""</f>
        <v/>
      </c>
      <c r="K12" t="str">
        <f>""</f>
        <v/>
      </c>
      <c r="L12" t="str">
        <f>""</f>
        <v/>
      </c>
      <c r="M12" t="str">
        <f>""</f>
        <v/>
      </c>
      <c r="N12" t="str">
        <f>""</f>
        <v/>
      </c>
      <c r="O12" t="str">
        <f>""</f>
        <v/>
      </c>
      <c r="P12" t="str">
        <f>""</f>
        <v/>
      </c>
      <c r="Q12" t="str">
        <f>""</f>
        <v/>
      </c>
      <c r="R12" t="str">
        <f>""</f>
        <v/>
      </c>
      <c r="S12" t="str">
        <f>""</f>
        <v/>
      </c>
      <c r="T12" t="str">
        <f>""</f>
        <v/>
      </c>
      <c r="U12" t="str">
        <f>""</f>
        <v/>
      </c>
      <c r="V12" t="str">
        <f>""</f>
        <v/>
      </c>
      <c r="W12" t="str">
        <f>""</f>
        <v/>
      </c>
      <c r="X12" t="str">
        <f>""</f>
        <v/>
      </c>
      <c r="Y12" t="str">
        <f>""</f>
        <v/>
      </c>
      <c r="Z12" t="str">
        <f>""</f>
        <v/>
      </c>
      <c r="AA12" t="str">
        <f>""</f>
        <v/>
      </c>
      <c r="AB12" t="str">
        <f>""</f>
        <v/>
      </c>
      <c r="AC12" t="str">
        <f>""</f>
        <v/>
      </c>
      <c r="AD12" t="str">
        <f>""</f>
        <v/>
      </c>
      <c r="AE12" t="str">
        <f>""</f>
        <v/>
      </c>
      <c r="AF12" t="str">
        <f>""</f>
        <v/>
      </c>
      <c r="AG12" t="str">
        <f>""</f>
        <v/>
      </c>
      <c r="AH12" t="str">
        <f>""</f>
        <v/>
      </c>
      <c r="AI12" t="str">
        <f>""</f>
        <v/>
      </c>
      <c r="AJ12" t="str">
        <f>""</f>
        <v/>
      </c>
      <c r="AK12" t="str">
        <f>""</f>
        <v/>
      </c>
      <c r="AL12" t="str">
        <f>""</f>
        <v/>
      </c>
      <c r="AM12" t="str">
        <f>""</f>
        <v/>
      </c>
      <c r="AN12" t="str">
        <f>""</f>
        <v/>
      </c>
      <c r="AO12" t="str">
        <f>""</f>
        <v/>
      </c>
      <c r="AP12" t="str">
        <f>""</f>
        <v/>
      </c>
      <c r="AQ12" t="str">
        <f>""</f>
        <v/>
      </c>
      <c r="AR12" t="str">
        <f>""</f>
        <v/>
      </c>
      <c r="AS12" t="str">
        <f>""</f>
        <v/>
      </c>
      <c r="AT12" t="str">
        <f>""</f>
        <v/>
      </c>
      <c r="AU12" t="str">
        <f>""</f>
        <v/>
      </c>
      <c r="AV12" t="str">
        <f>""</f>
        <v/>
      </c>
      <c r="AW12" t="str">
        <f>""</f>
        <v/>
      </c>
      <c r="AX12" t="str">
        <f>""</f>
        <v/>
      </c>
      <c r="AY12" t="str">
        <f>""</f>
        <v/>
      </c>
      <c r="AZ12" t="str">
        <f>""</f>
        <v/>
      </c>
      <c r="BA12" t="str">
        <f>""</f>
        <v/>
      </c>
    </row>
    <row r="13" spans="2:53" x14ac:dyDescent="0.2">
      <c r="B13" t="str">
        <f>"Interaction"</f>
        <v>Interaction</v>
      </c>
      <c r="C13" t="str">
        <f>""</f>
        <v/>
      </c>
      <c r="D13" t="str">
        <f>"0.000"</f>
        <v>0.000</v>
      </c>
      <c r="E13" t="str">
        <f>""</f>
        <v/>
      </c>
      <c r="F13" t="str">
        <f>""</f>
        <v/>
      </c>
      <c r="G13" t="str">
        <f>""</f>
        <v/>
      </c>
      <c r="H13" t="str">
        <f>""</f>
        <v/>
      </c>
      <c r="I13" t="str">
        <f>""</f>
        <v/>
      </c>
      <c r="J13" t="str">
        <f>""</f>
        <v/>
      </c>
      <c r="K13" t="str">
        <f>""</f>
        <v/>
      </c>
      <c r="L13" t="str">
        <f>""</f>
        <v/>
      </c>
      <c r="M13" t="str">
        <f>""</f>
        <v/>
      </c>
      <c r="N13" t="str">
        <f>""</f>
        <v/>
      </c>
      <c r="O13" t="str">
        <f>""</f>
        <v/>
      </c>
      <c r="P13" t="str">
        <f>""</f>
        <v/>
      </c>
      <c r="Q13" t="str">
        <f>""</f>
        <v/>
      </c>
      <c r="R13" t="str">
        <f>""</f>
        <v/>
      </c>
      <c r="S13" t="str">
        <f>""</f>
        <v/>
      </c>
      <c r="T13" t="str">
        <f>""</f>
        <v/>
      </c>
      <c r="U13" t="str">
        <f>""</f>
        <v/>
      </c>
      <c r="V13" t="str">
        <f>""</f>
        <v/>
      </c>
      <c r="W13" t="str">
        <f>""</f>
        <v/>
      </c>
      <c r="X13" t="str">
        <f>""</f>
        <v/>
      </c>
      <c r="Y13" t="str">
        <f>""</f>
        <v/>
      </c>
      <c r="Z13" t="str">
        <f>""</f>
        <v/>
      </c>
      <c r="AA13" t="str">
        <f>""</f>
        <v/>
      </c>
      <c r="AB13" t="str">
        <f>""</f>
        <v/>
      </c>
      <c r="AC13" t="str">
        <f>""</f>
        <v/>
      </c>
      <c r="AD13" t="str">
        <f>""</f>
        <v/>
      </c>
      <c r="AE13" t="str">
        <f>""</f>
        <v/>
      </c>
      <c r="AF13" t="str">
        <f>""</f>
        <v/>
      </c>
      <c r="AG13" t="str">
        <f>""</f>
        <v/>
      </c>
      <c r="AH13" t="str">
        <f>""</f>
        <v/>
      </c>
      <c r="AI13" t="str">
        <f>""</f>
        <v/>
      </c>
      <c r="AJ13" t="str">
        <f>""</f>
        <v/>
      </c>
      <c r="AK13" t="str">
        <f>""</f>
        <v/>
      </c>
      <c r="AL13" t="str">
        <f>""</f>
        <v/>
      </c>
      <c r="AM13" t="str">
        <f>""</f>
        <v/>
      </c>
      <c r="AN13" t="str">
        <f>""</f>
        <v/>
      </c>
      <c r="AO13" t="str">
        <f>""</f>
        <v/>
      </c>
      <c r="AP13" t="str">
        <f>""</f>
        <v/>
      </c>
      <c r="AQ13" t="str">
        <f>""</f>
        <v/>
      </c>
      <c r="AR13" t="str">
        <f>""</f>
        <v/>
      </c>
      <c r="AS13" t="str">
        <f>""</f>
        <v/>
      </c>
      <c r="AT13" t="str">
        <f>""</f>
        <v/>
      </c>
      <c r="AU13" t="str">
        <f>""</f>
        <v/>
      </c>
      <c r="AV13" t="str">
        <f>""</f>
        <v/>
      </c>
      <c r="AW13" t="str">
        <f>""</f>
        <v/>
      </c>
      <c r="AX13" t="str">
        <f>""</f>
        <v/>
      </c>
      <c r="AY13" t="str">
        <f>""</f>
        <v/>
      </c>
      <c r="AZ13" t="str">
        <f>""</f>
        <v/>
      </c>
      <c r="BA13" t="str">
        <f>""</f>
        <v/>
      </c>
    </row>
    <row r="14" spans="2:53" x14ac:dyDescent="0.2">
      <c r="B14" t="str">
        <f>""</f>
        <v/>
      </c>
      <c r="C14" t="str">
        <f>""</f>
        <v/>
      </c>
      <c r="D14" t="str">
        <f>"[.]"</f>
        <v>[.]</v>
      </c>
      <c r="E14" t="str">
        <f>""</f>
        <v/>
      </c>
      <c r="F14" t="str">
        <f>""</f>
        <v/>
      </c>
      <c r="G14" t="str">
        <f>""</f>
        <v/>
      </c>
      <c r="H14" t="str">
        <f>""</f>
        <v/>
      </c>
      <c r="I14" t="str">
        <f>""</f>
        <v/>
      </c>
      <c r="J14" t="str">
        <f>""</f>
        <v/>
      </c>
      <c r="K14" t="str">
        <f>""</f>
        <v/>
      </c>
      <c r="L14" t="str">
        <f>""</f>
        <v/>
      </c>
      <c r="M14" t="str">
        <f>""</f>
        <v/>
      </c>
      <c r="N14" t="str">
        <f>""</f>
        <v/>
      </c>
      <c r="O14" t="str">
        <f>""</f>
        <v/>
      </c>
      <c r="P14" t="str">
        <f>""</f>
        <v/>
      </c>
      <c r="Q14" t="str">
        <f>""</f>
        <v/>
      </c>
      <c r="R14" t="str">
        <f>""</f>
        <v/>
      </c>
      <c r="S14" t="str">
        <f>""</f>
        <v/>
      </c>
      <c r="T14" t="str">
        <f>""</f>
        <v/>
      </c>
      <c r="U14" t="str">
        <f>""</f>
        <v/>
      </c>
      <c r="V14" t="str">
        <f>""</f>
        <v/>
      </c>
      <c r="W14" t="str">
        <f>""</f>
        <v/>
      </c>
      <c r="X14" t="str">
        <f>""</f>
        <v/>
      </c>
      <c r="Y14" t="str">
        <f>""</f>
        <v/>
      </c>
      <c r="Z14" t="str">
        <f>""</f>
        <v/>
      </c>
      <c r="AA14" t="str">
        <f>""</f>
        <v/>
      </c>
      <c r="AB14" t="str">
        <f>""</f>
        <v/>
      </c>
      <c r="AC14" t="str">
        <f>""</f>
        <v/>
      </c>
      <c r="AD14" t="str">
        <f>""</f>
        <v/>
      </c>
      <c r="AE14" t="str">
        <f>""</f>
        <v/>
      </c>
      <c r="AF14" t="str">
        <f>""</f>
        <v/>
      </c>
      <c r="AG14" t="str">
        <f>""</f>
        <v/>
      </c>
      <c r="AH14" t="str">
        <f>""</f>
        <v/>
      </c>
      <c r="AI14" t="str">
        <f>""</f>
        <v/>
      </c>
      <c r="AJ14" t="str">
        <f>""</f>
        <v/>
      </c>
      <c r="AK14" t="str">
        <f>""</f>
        <v/>
      </c>
      <c r="AL14" t="str">
        <f>""</f>
        <v/>
      </c>
      <c r="AM14" t="str">
        <f>""</f>
        <v/>
      </c>
      <c r="AN14" t="str">
        <f>""</f>
        <v/>
      </c>
      <c r="AO14" t="str">
        <f>""</f>
        <v/>
      </c>
      <c r="AP14" t="str">
        <f>""</f>
        <v/>
      </c>
      <c r="AQ14" t="str">
        <f>""</f>
        <v/>
      </c>
      <c r="AR14" t="str">
        <f>""</f>
        <v/>
      </c>
      <c r="AS14" t="str">
        <f>""</f>
        <v/>
      </c>
      <c r="AT14" t="str">
        <f>""</f>
        <v/>
      </c>
      <c r="AU14" t="str">
        <f>""</f>
        <v/>
      </c>
      <c r="AV14" t="str">
        <f>""</f>
        <v/>
      </c>
      <c r="AW14" t="str">
        <f>""</f>
        <v/>
      </c>
      <c r="AX14" t="str">
        <f>""</f>
        <v/>
      </c>
      <c r="AY14" t="str">
        <f>""</f>
        <v/>
      </c>
      <c r="AZ14" t="str">
        <f>""</f>
        <v/>
      </c>
      <c r="BA14" t="str">
        <f>""</f>
        <v/>
      </c>
    </row>
    <row r="15" spans="2:53" x14ac:dyDescent="0.2">
      <c r="B15" t="str">
        <f>"Share of childs  who left household 1998-2007"</f>
        <v>Share of childs  who left household 1998-2007</v>
      </c>
      <c r="C15" t="str">
        <f>""</f>
        <v/>
      </c>
      <c r="D15" t="str">
        <f>""</f>
        <v/>
      </c>
      <c r="E15" t="str">
        <f>"-0.127"</f>
        <v>-0.127</v>
      </c>
      <c r="F15" t="str">
        <f>""</f>
        <v/>
      </c>
      <c r="G15" t="str">
        <f>""</f>
        <v/>
      </c>
      <c r="H15" t="str">
        <f>""</f>
        <v/>
      </c>
      <c r="I15" t="str">
        <f>""</f>
        <v/>
      </c>
      <c r="J15" t="str">
        <f>""</f>
        <v/>
      </c>
      <c r="K15" t="str">
        <f>""</f>
        <v/>
      </c>
      <c r="L15" t="str">
        <f>""</f>
        <v/>
      </c>
      <c r="M15" t="str">
        <f>""</f>
        <v/>
      </c>
      <c r="N15" t="str">
        <f>""</f>
        <v/>
      </c>
      <c r="O15" t="str">
        <f>""</f>
        <v/>
      </c>
      <c r="P15" t="str">
        <f>""</f>
        <v/>
      </c>
      <c r="Q15" t="str">
        <f>""</f>
        <v/>
      </c>
      <c r="R15" t="str">
        <f>""</f>
        <v/>
      </c>
      <c r="S15" t="str">
        <f>""</f>
        <v/>
      </c>
      <c r="T15" t="str">
        <f>""</f>
        <v/>
      </c>
      <c r="U15" t="str">
        <f>""</f>
        <v/>
      </c>
      <c r="V15" t="str">
        <f>""</f>
        <v/>
      </c>
      <c r="W15" t="str">
        <f>""</f>
        <v/>
      </c>
      <c r="X15" t="str">
        <f>""</f>
        <v/>
      </c>
      <c r="Y15" t="str">
        <f>""</f>
        <v/>
      </c>
      <c r="Z15" t="str">
        <f>""</f>
        <v/>
      </c>
      <c r="AA15" t="str">
        <f>""</f>
        <v/>
      </c>
      <c r="AB15" t="str">
        <f>""</f>
        <v/>
      </c>
      <c r="AC15" t="str">
        <f>""</f>
        <v/>
      </c>
      <c r="AD15" t="str">
        <f>""</f>
        <v/>
      </c>
      <c r="AE15" t="str">
        <f>""</f>
        <v/>
      </c>
      <c r="AF15" t="str">
        <f>""</f>
        <v/>
      </c>
      <c r="AG15" t="str">
        <f>""</f>
        <v/>
      </c>
      <c r="AH15" t="str">
        <f>""</f>
        <v/>
      </c>
      <c r="AI15" t="str">
        <f>""</f>
        <v/>
      </c>
      <c r="AJ15" t="str">
        <f>""</f>
        <v/>
      </c>
      <c r="AK15" t="str">
        <f>""</f>
        <v/>
      </c>
      <c r="AL15" t="str">
        <f>""</f>
        <v/>
      </c>
      <c r="AM15" t="str">
        <f>""</f>
        <v/>
      </c>
      <c r="AN15" t="str">
        <f>""</f>
        <v/>
      </c>
      <c r="AO15" t="str">
        <f>""</f>
        <v/>
      </c>
      <c r="AP15" t="str">
        <f>""</f>
        <v/>
      </c>
      <c r="AQ15" t="str">
        <f>""</f>
        <v/>
      </c>
      <c r="AR15" t="str">
        <f>""</f>
        <v/>
      </c>
      <c r="AS15" t="str">
        <f>""</f>
        <v/>
      </c>
      <c r="AT15" t="str">
        <f>""</f>
        <v/>
      </c>
      <c r="AU15" t="str">
        <f>""</f>
        <v/>
      </c>
      <c r="AV15" t="str">
        <f>""</f>
        <v/>
      </c>
      <c r="AW15" t="str">
        <f>""</f>
        <v/>
      </c>
      <c r="AX15" t="str">
        <f>""</f>
        <v/>
      </c>
      <c r="AY15" t="str">
        <f>""</f>
        <v/>
      </c>
      <c r="AZ15" t="str">
        <f>""</f>
        <v/>
      </c>
      <c r="BA15" t="str">
        <f>""</f>
        <v/>
      </c>
    </row>
    <row r="16" spans="2:53" x14ac:dyDescent="0.2">
      <c r="B16" t="str">
        <f>""</f>
        <v/>
      </c>
      <c r="C16" t="str">
        <f>""</f>
        <v/>
      </c>
      <c r="D16" t="str">
        <f>""</f>
        <v/>
      </c>
      <c r="E16" t="str">
        <f>"[0.164]"</f>
        <v>[0.164]</v>
      </c>
      <c r="F16" t="str">
        <f>""</f>
        <v/>
      </c>
      <c r="G16" t="str">
        <f>""</f>
        <v/>
      </c>
      <c r="H16" t="str">
        <f>""</f>
        <v/>
      </c>
      <c r="I16" t="str">
        <f>""</f>
        <v/>
      </c>
      <c r="J16" t="str">
        <f>""</f>
        <v/>
      </c>
      <c r="K16" t="str">
        <f>""</f>
        <v/>
      </c>
      <c r="L16" t="str">
        <f>""</f>
        <v/>
      </c>
      <c r="M16" t="str">
        <f>""</f>
        <v/>
      </c>
      <c r="N16" t="str">
        <f>""</f>
        <v/>
      </c>
      <c r="O16" t="str">
        <f>""</f>
        <v/>
      </c>
      <c r="P16" t="str">
        <f>""</f>
        <v/>
      </c>
      <c r="Q16" t="str">
        <f>""</f>
        <v/>
      </c>
      <c r="R16" t="str">
        <f>""</f>
        <v/>
      </c>
      <c r="S16" t="str">
        <f>""</f>
        <v/>
      </c>
      <c r="T16" t="str">
        <f>""</f>
        <v/>
      </c>
      <c r="U16" t="str">
        <f>""</f>
        <v/>
      </c>
      <c r="V16" t="str">
        <f>""</f>
        <v/>
      </c>
      <c r="W16" t="str">
        <f>""</f>
        <v/>
      </c>
      <c r="X16" t="str">
        <f>""</f>
        <v/>
      </c>
      <c r="Y16" t="str">
        <f>""</f>
        <v/>
      </c>
      <c r="Z16" t="str">
        <f>""</f>
        <v/>
      </c>
      <c r="AA16" t="str">
        <f>""</f>
        <v/>
      </c>
      <c r="AB16" t="str">
        <f>""</f>
        <v/>
      </c>
      <c r="AC16" t="str">
        <f>""</f>
        <v/>
      </c>
      <c r="AD16" t="str">
        <f>""</f>
        <v/>
      </c>
      <c r="AE16" t="str">
        <f>""</f>
        <v/>
      </c>
      <c r="AF16" t="str">
        <f>""</f>
        <v/>
      </c>
      <c r="AG16" t="str">
        <f>""</f>
        <v/>
      </c>
      <c r="AH16" t="str">
        <f>""</f>
        <v/>
      </c>
      <c r="AI16" t="str">
        <f>""</f>
        <v/>
      </c>
      <c r="AJ16" t="str">
        <f>""</f>
        <v/>
      </c>
      <c r="AK16" t="str">
        <f>""</f>
        <v/>
      </c>
      <c r="AL16" t="str">
        <f>""</f>
        <v/>
      </c>
      <c r="AM16" t="str">
        <f>""</f>
        <v/>
      </c>
      <c r="AN16" t="str">
        <f>""</f>
        <v/>
      </c>
      <c r="AO16" t="str">
        <f>""</f>
        <v/>
      </c>
      <c r="AP16" t="str">
        <f>""</f>
        <v/>
      </c>
      <c r="AQ16" t="str">
        <f>""</f>
        <v/>
      </c>
      <c r="AR16" t="str">
        <f>""</f>
        <v/>
      </c>
      <c r="AS16" t="str">
        <f>""</f>
        <v/>
      </c>
      <c r="AT16" t="str">
        <f>""</f>
        <v/>
      </c>
      <c r="AU16" t="str">
        <f>""</f>
        <v/>
      </c>
      <c r="AV16" t="str">
        <f>""</f>
        <v/>
      </c>
      <c r="AW16" t="str">
        <f>""</f>
        <v/>
      </c>
      <c r="AX16" t="str">
        <f>""</f>
        <v/>
      </c>
      <c r="AY16" t="str">
        <f>""</f>
        <v/>
      </c>
      <c r="AZ16" t="str">
        <f>""</f>
        <v/>
      </c>
      <c r="BA16" t="str">
        <f>""</f>
        <v/>
      </c>
    </row>
    <row r="17" spans="2:53" x14ac:dyDescent="0.2">
      <c r="B17" t="str">
        <f>"Interaction"</f>
        <v>Interaction</v>
      </c>
      <c r="C17" t="str">
        <f>""</f>
        <v/>
      </c>
      <c r="D17" t="str">
        <f>""</f>
        <v/>
      </c>
      <c r="E17" t="str">
        <f>"0.000"</f>
        <v>0.000</v>
      </c>
      <c r="F17" t="str">
        <f>""</f>
        <v/>
      </c>
      <c r="G17" t="str">
        <f>""</f>
        <v/>
      </c>
      <c r="H17" t="str">
        <f>""</f>
        <v/>
      </c>
      <c r="I17" t="str">
        <f>""</f>
        <v/>
      </c>
      <c r="J17" t="str">
        <f>""</f>
        <v/>
      </c>
      <c r="K17" t="str">
        <f>""</f>
        <v/>
      </c>
      <c r="L17" t="str">
        <f>""</f>
        <v/>
      </c>
      <c r="M17" t="str">
        <f>""</f>
        <v/>
      </c>
      <c r="N17" t="str">
        <f>""</f>
        <v/>
      </c>
      <c r="O17" t="str">
        <f>""</f>
        <v/>
      </c>
      <c r="P17" t="str">
        <f>""</f>
        <v/>
      </c>
      <c r="Q17" t="str">
        <f>""</f>
        <v/>
      </c>
      <c r="R17" t="str">
        <f>""</f>
        <v/>
      </c>
      <c r="S17" t="str">
        <f>""</f>
        <v/>
      </c>
      <c r="T17" t="str">
        <f>""</f>
        <v/>
      </c>
      <c r="U17" t="str">
        <f>""</f>
        <v/>
      </c>
      <c r="V17" t="str">
        <f>""</f>
        <v/>
      </c>
      <c r="W17" t="str">
        <f>""</f>
        <v/>
      </c>
      <c r="X17" t="str">
        <f>""</f>
        <v/>
      </c>
      <c r="Y17" t="str">
        <f>""</f>
        <v/>
      </c>
      <c r="Z17" t="str">
        <f>""</f>
        <v/>
      </c>
      <c r="AA17" t="str">
        <f>""</f>
        <v/>
      </c>
      <c r="AB17" t="str">
        <f>""</f>
        <v/>
      </c>
      <c r="AC17" t="str">
        <f>""</f>
        <v/>
      </c>
      <c r="AD17" t="str">
        <f>""</f>
        <v/>
      </c>
      <c r="AE17" t="str">
        <f>""</f>
        <v/>
      </c>
      <c r="AF17" t="str">
        <f>""</f>
        <v/>
      </c>
      <c r="AG17" t="str">
        <f>""</f>
        <v/>
      </c>
      <c r="AH17" t="str">
        <f>""</f>
        <v/>
      </c>
      <c r="AI17" t="str">
        <f>""</f>
        <v/>
      </c>
      <c r="AJ17" t="str">
        <f>""</f>
        <v/>
      </c>
      <c r="AK17" t="str">
        <f>""</f>
        <v/>
      </c>
      <c r="AL17" t="str">
        <f>""</f>
        <v/>
      </c>
      <c r="AM17" t="str">
        <f>""</f>
        <v/>
      </c>
      <c r="AN17" t="str">
        <f>""</f>
        <v/>
      </c>
      <c r="AO17" t="str">
        <f>""</f>
        <v/>
      </c>
      <c r="AP17" t="str">
        <f>""</f>
        <v/>
      </c>
      <c r="AQ17" t="str">
        <f>""</f>
        <v/>
      </c>
      <c r="AR17" t="str">
        <f>""</f>
        <v/>
      </c>
      <c r="AS17" t="str">
        <f>""</f>
        <v/>
      </c>
      <c r="AT17" t="str">
        <f>""</f>
        <v/>
      </c>
      <c r="AU17" t="str">
        <f>""</f>
        <v/>
      </c>
      <c r="AV17" t="str">
        <f>""</f>
        <v/>
      </c>
      <c r="AW17" t="str">
        <f>""</f>
        <v/>
      </c>
      <c r="AX17" t="str">
        <f>""</f>
        <v/>
      </c>
      <c r="AY17" t="str">
        <f>""</f>
        <v/>
      </c>
      <c r="AZ17" t="str">
        <f>""</f>
        <v/>
      </c>
      <c r="BA17" t="str">
        <f>""</f>
        <v/>
      </c>
    </row>
    <row r="18" spans="2:53" x14ac:dyDescent="0.2">
      <c r="B18" t="str">
        <f>""</f>
        <v/>
      </c>
      <c r="C18" t="str">
        <f>""</f>
        <v/>
      </c>
      <c r="D18" t="str">
        <f>""</f>
        <v/>
      </c>
      <c r="E18" t="str">
        <f>"[.]"</f>
        <v>[.]</v>
      </c>
      <c r="F18" t="str">
        <f>""</f>
        <v/>
      </c>
      <c r="G18" t="str">
        <f>""</f>
        <v/>
      </c>
      <c r="H18" t="str">
        <f>""</f>
        <v/>
      </c>
      <c r="I18" t="str">
        <f>""</f>
        <v/>
      </c>
      <c r="J18" t="str">
        <f>""</f>
        <v/>
      </c>
      <c r="K18" t="str">
        <f>""</f>
        <v/>
      </c>
      <c r="L18" t="str">
        <f>""</f>
        <v/>
      </c>
      <c r="M18" t="str">
        <f>""</f>
        <v/>
      </c>
      <c r="N18" t="str">
        <f>""</f>
        <v/>
      </c>
      <c r="O18" t="str">
        <f>""</f>
        <v/>
      </c>
      <c r="P18" t="str">
        <f>""</f>
        <v/>
      </c>
      <c r="Q18" t="str">
        <f>""</f>
        <v/>
      </c>
      <c r="R18" t="str">
        <f>""</f>
        <v/>
      </c>
      <c r="S18" t="str">
        <f>""</f>
        <v/>
      </c>
      <c r="T18" t="str">
        <f>""</f>
        <v/>
      </c>
      <c r="U18" t="str">
        <f>""</f>
        <v/>
      </c>
      <c r="V18" t="str">
        <f>""</f>
        <v/>
      </c>
      <c r="W18" t="str">
        <f>""</f>
        <v/>
      </c>
      <c r="X18" t="str">
        <f>""</f>
        <v/>
      </c>
      <c r="Y18" t="str">
        <f>""</f>
        <v/>
      </c>
      <c r="Z18" t="str">
        <f>""</f>
        <v/>
      </c>
      <c r="AA18" t="str">
        <f>""</f>
        <v/>
      </c>
      <c r="AB18" t="str">
        <f>""</f>
        <v/>
      </c>
      <c r="AC18" t="str">
        <f>""</f>
        <v/>
      </c>
      <c r="AD18" t="str">
        <f>""</f>
        <v/>
      </c>
      <c r="AE18" t="str">
        <f>""</f>
        <v/>
      </c>
      <c r="AF18" t="str">
        <f>""</f>
        <v/>
      </c>
      <c r="AG18" t="str">
        <f>""</f>
        <v/>
      </c>
      <c r="AH18" t="str">
        <f>""</f>
        <v/>
      </c>
      <c r="AI18" t="str">
        <f>""</f>
        <v/>
      </c>
      <c r="AJ18" t="str">
        <f>""</f>
        <v/>
      </c>
      <c r="AK18" t="str">
        <f>""</f>
        <v/>
      </c>
      <c r="AL18" t="str">
        <f>""</f>
        <v/>
      </c>
      <c r="AM18" t="str">
        <f>""</f>
        <v/>
      </c>
      <c r="AN18" t="str">
        <f>""</f>
        <v/>
      </c>
      <c r="AO18" t="str">
        <f>""</f>
        <v/>
      </c>
      <c r="AP18" t="str">
        <f>""</f>
        <v/>
      </c>
      <c r="AQ18" t="str">
        <f>""</f>
        <v/>
      </c>
      <c r="AR18" t="str">
        <f>""</f>
        <v/>
      </c>
      <c r="AS18" t="str">
        <f>""</f>
        <v/>
      </c>
      <c r="AT18" t="str">
        <f>""</f>
        <v/>
      </c>
      <c r="AU18" t="str">
        <f>""</f>
        <v/>
      </c>
      <c r="AV18" t="str">
        <f>""</f>
        <v/>
      </c>
      <c r="AW18" t="str">
        <f>""</f>
        <v/>
      </c>
      <c r="AX18" t="str">
        <f>""</f>
        <v/>
      </c>
      <c r="AY18" t="str">
        <f>""</f>
        <v/>
      </c>
      <c r="AZ18" t="str">
        <f>""</f>
        <v/>
      </c>
      <c r="BA18" t="str">
        <f>""</f>
        <v/>
      </c>
    </row>
    <row r="19" spans="2:53" x14ac:dyDescent="0.2">
      <c r="B19" t="str">
        <f>"Number of years with presence of violence during 1998-2007"</f>
        <v>Number of years with presence of violence during 1998-2007</v>
      </c>
      <c r="C19" t="str">
        <f>""</f>
        <v/>
      </c>
      <c r="D19" t="str">
        <f>""</f>
        <v/>
      </c>
      <c r="E19" t="str">
        <f>""</f>
        <v/>
      </c>
      <c r="F19" t="str">
        <f>"-0.004"</f>
        <v>-0.004</v>
      </c>
      <c r="G19" t="str">
        <f>"-0.004"</f>
        <v>-0.004</v>
      </c>
      <c r="H19" t="str">
        <f>"-0.003"</f>
        <v>-0.003</v>
      </c>
      <c r="I19" t="str">
        <f>""</f>
        <v/>
      </c>
      <c r="J19" t="str">
        <f>""</f>
        <v/>
      </c>
      <c r="K19" t="str">
        <f>""</f>
        <v/>
      </c>
      <c r="L19" t="str">
        <f>""</f>
        <v/>
      </c>
      <c r="M19" t="str">
        <f>""</f>
        <v/>
      </c>
      <c r="N19" t="str">
        <f>""</f>
        <v/>
      </c>
      <c r="O19" t="str">
        <f>""</f>
        <v/>
      </c>
      <c r="P19" t="str">
        <f>""</f>
        <v/>
      </c>
      <c r="Q19" t="str">
        <f>""</f>
        <v/>
      </c>
      <c r="R19" t="str">
        <f>""</f>
        <v/>
      </c>
      <c r="S19" t="str">
        <f>""</f>
        <v/>
      </c>
      <c r="T19" t="str">
        <f>""</f>
        <v/>
      </c>
      <c r="U19" t="str">
        <f>""</f>
        <v/>
      </c>
      <c r="V19" t="str">
        <f>""</f>
        <v/>
      </c>
      <c r="W19" t="str">
        <f>""</f>
        <v/>
      </c>
      <c r="X19" t="str">
        <f>""</f>
        <v/>
      </c>
      <c r="Y19" t="str">
        <f>""</f>
        <v/>
      </c>
      <c r="Z19" t="str">
        <f>""</f>
        <v/>
      </c>
      <c r="AA19" t="str">
        <f>""</f>
        <v/>
      </c>
      <c r="AB19" t="str">
        <f>""</f>
        <v/>
      </c>
      <c r="AC19" t="str">
        <f>""</f>
        <v/>
      </c>
      <c r="AD19" t="str">
        <f>""</f>
        <v/>
      </c>
      <c r="AE19" t="str">
        <f>""</f>
        <v/>
      </c>
      <c r="AF19" t="str">
        <f>""</f>
        <v/>
      </c>
      <c r="AG19" t="str">
        <f>""</f>
        <v/>
      </c>
      <c r="AH19" t="str">
        <f>""</f>
        <v/>
      </c>
      <c r="AI19" t="str">
        <f>""</f>
        <v/>
      </c>
      <c r="AJ19" t="str">
        <f>""</f>
        <v/>
      </c>
      <c r="AK19" t="str">
        <f>""</f>
        <v/>
      </c>
      <c r="AL19" t="str">
        <f>""</f>
        <v/>
      </c>
      <c r="AM19" t="str">
        <f>""</f>
        <v/>
      </c>
      <c r="AN19" t="str">
        <f>""</f>
        <v/>
      </c>
      <c r="AO19" t="str">
        <f>""</f>
        <v/>
      </c>
      <c r="AP19" t="str">
        <f>""</f>
        <v/>
      </c>
      <c r="AQ19" t="str">
        <f>""</f>
        <v/>
      </c>
      <c r="AR19" t="str">
        <f>""</f>
        <v/>
      </c>
      <c r="AS19" t="str">
        <f>""</f>
        <v/>
      </c>
      <c r="AT19" t="str">
        <f>""</f>
        <v/>
      </c>
      <c r="AU19" t="str">
        <f>""</f>
        <v/>
      </c>
      <c r="AV19" t="str">
        <f>""</f>
        <v/>
      </c>
      <c r="AW19" t="str">
        <f>""</f>
        <v/>
      </c>
      <c r="AX19" t="str">
        <f>""</f>
        <v/>
      </c>
      <c r="AY19" t="str">
        <f>""</f>
        <v/>
      </c>
      <c r="AZ19" t="str">
        <f>""</f>
        <v/>
      </c>
      <c r="BA19" t="str">
        <f>""</f>
        <v/>
      </c>
    </row>
    <row r="20" spans="2:53" x14ac:dyDescent="0.2">
      <c r="B20" t="str">
        <f>""</f>
        <v/>
      </c>
      <c r="C20" t="str">
        <f>""</f>
        <v/>
      </c>
      <c r="D20" t="str">
        <f>""</f>
        <v/>
      </c>
      <c r="E20" t="str">
        <f>""</f>
        <v/>
      </c>
      <c r="F20" t="str">
        <f>"[0.012]"</f>
        <v>[0.012]</v>
      </c>
      <c r="G20" t="str">
        <f>"[0.012]"</f>
        <v>[0.012]</v>
      </c>
      <c r="H20" t="str">
        <f>"[0.012]"</f>
        <v>[0.012]</v>
      </c>
      <c r="I20" t="str">
        <f>""</f>
        <v/>
      </c>
      <c r="J20" t="str">
        <f>""</f>
        <v/>
      </c>
      <c r="K20" t="str">
        <f>""</f>
        <v/>
      </c>
      <c r="L20" t="str">
        <f>""</f>
        <v/>
      </c>
      <c r="M20" t="str">
        <f>""</f>
        <v/>
      </c>
      <c r="N20" t="str">
        <f>""</f>
        <v/>
      </c>
      <c r="O20" t="str">
        <f>""</f>
        <v/>
      </c>
      <c r="P20" t="str">
        <f>""</f>
        <v/>
      </c>
      <c r="Q20" t="str">
        <f>""</f>
        <v/>
      </c>
      <c r="R20" t="str">
        <f>""</f>
        <v/>
      </c>
      <c r="S20" t="str">
        <f>""</f>
        <v/>
      </c>
      <c r="T20" t="str">
        <f>""</f>
        <v/>
      </c>
      <c r="U20" t="str">
        <f>""</f>
        <v/>
      </c>
      <c r="V20" t="str">
        <f>""</f>
        <v/>
      </c>
      <c r="W20" t="str">
        <f>""</f>
        <v/>
      </c>
      <c r="X20" t="str">
        <f>""</f>
        <v/>
      </c>
      <c r="Y20" t="str">
        <f>""</f>
        <v/>
      </c>
      <c r="Z20" t="str">
        <f>""</f>
        <v/>
      </c>
      <c r="AA20" t="str">
        <f>""</f>
        <v/>
      </c>
      <c r="AB20" t="str">
        <f>""</f>
        <v/>
      </c>
      <c r="AC20" t="str">
        <f>""</f>
        <v/>
      </c>
      <c r="AD20" t="str">
        <f>""</f>
        <v/>
      </c>
      <c r="AE20" t="str">
        <f>""</f>
        <v/>
      </c>
      <c r="AF20" t="str">
        <f>""</f>
        <v/>
      </c>
      <c r="AG20" t="str">
        <f>""</f>
        <v/>
      </c>
      <c r="AH20" t="str">
        <f>""</f>
        <v/>
      </c>
      <c r="AI20" t="str">
        <f>""</f>
        <v/>
      </c>
      <c r="AJ20" t="str">
        <f>""</f>
        <v/>
      </c>
      <c r="AK20" t="str">
        <f>""</f>
        <v/>
      </c>
      <c r="AL20" t="str">
        <f>""</f>
        <v/>
      </c>
      <c r="AM20" t="str">
        <f>""</f>
        <v/>
      </c>
      <c r="AN20" t="str">
        <f>""</f>
        <v/>
      </c>
      <c r="AO20" t="str">
        <f>""</f>
        <v/>
      </c>
      <c r="AP20" t="str">
        <f>""</f>
        <v/>
      </c>
      <c r="AQ20" t="str">
        <f>""</f>
        <v/>
      </c>
      <c r="AR20" t="str">
        <f>""</f>
        <v/>
      </c>
      <c r="AS20" t="str">
        <f>""</f>
        <v/>
      </c>
      <c r="AT20" t="str">
        <f>""</f>
        <v/>
      </c>
      <c r="AU20" t="str">
        <f>""</f>
        <v/>
      </c>
      <c r="AV20" t="str">
        <f>""</f>
        <v/>
      </c>
      <c r="AW20" t="str">
        <f>""</f>
        <v/>
      </c>
      <c r="AX20" t="str">
        <f>""</f>
        <v/>
      </c>
      <c r="AY20" t="str">
        <f>""</f>
        <v/>
      </c>
      <c r="AZ20" t="str">
        <f>""</f>
        <v/>
      </c>
      <c r="BA20" t="str">
        <f>""</f>
        <v/>
      </c>
    </row>
    <row r="21" spans="2:53" x14ac:dyDescent="0.2">
      <c r="B21" t="str">
        <f>"At least 1 child left the household in a given year (yes=1)"</f>
        <v>At least 1 child left the household in a given year (yes=1)</v>
      </c>
      <c r="C21" t="str">
        <f>""</f>
        <v/>
      </c>
      <c r="D21" t="str">
        <f>""</f>
        <v/>
      </c>
      <c r="E21" t="str">
        <f>""</f>
        <v/>
      </c>
      <c r="F21" t="str">
        <f>"-0.095"</f>
        <v>-0.095</v>
      </c>
      <c r="G21" t="str">
        <f>""</f>
        <v/>
      </c>
      <c r="H21" t="str">
        <f>""</f>
        <v/>
      </c>
      <c r="I21" t="str">
        <f>""</f>
        <v/>
      </c>
      <c r="J21" t="str">
        <f>""</f>
        <v/>
      </c>
      <c r="K21" t="str">
        <f>""</f>
        <v/>
      </c>
      <c r="L21" t="str">
        <f>""</f>
        <v/>
      </c>
      <c r="M21" t="str">
        <f>""</f>
        <v/>
      </c>
      <c r="N21" t="str">
        <f>""</f>
        <v/>
      </c>
      <c r="O21" t="str">
        <f>""</f>
        <v/>
      </c>
      <c r="P21" t="str">
        <f>""</f>
        <v/>
      </c>
      <c r="Q21" t="str">
        <f>""</f>
        <v/>
      </c>
      <c r="R21" t="str">
        <f>""</f>
        <v/>
      </c>
      <c r="S21" t="str">
        <f>""</f>
        <v/>
      </c>
      <c r="T21" t="str">
        <f>""</f>
        <v/>
      </c>
      <c r="U21" t="str">
        <f>""</f>
        <v/>
      </c>
      <c r="V21" t="str">
        <f>""</f>
        <v/>
      </c>
      <c r="W21" t="str">
        <f>""</f>
        <v/>
      </c>
      <c r="X21" t="str">
        <f>""</f>
        <v/>
      </c>
      <c r="Y21" t="str">
        <f>""</f>
        <v/>
      </c>
      <c r="Z21" t="str">
        <f>""</f>
        <v/>
      </c>
      <c r="AA21" t="str">
        <f>""</f>
        <v/>
      </c>
      <c r="AB21" t="str">
        <f>""</f>
        <v/>
      </c>
      <c r="AC21" t="str">
        <f>""</f>
        <v/>
      </c>
      <c r="AD21" t="str">
        <f>""</f>
        <v/>
      </c>
      <c r="AE21" t="str">
        <f>""</f>
        <v/>
      </c>
      <c r="AF21" t="str">
        <f>""</f>
        <v/>
      </c>
      <c r="AG21" t="str">
        <f>""</f>
        <v/>
      </c>
      <c r="AH21" t="str">
        <f>""</f>
        <v/>
      </c>
      <c r="AI21" t="str">
        <f>""</f>
        <v/>
      </c>
      <c r="AJ21" t="str">
        <f>""</f>
        <v/>
      </c>
      <c r="AK21" t="str">
        <f>""</f>
        <v/>
      </c>
      <c r="AL21" t="str">
        <f>""</f>
        <v/>
      </c>
      <c r="AM21" t="str">
        <f>""</f>
        <v/>
      </c>
      <c r="AN21" t="str">
        <f>""</f>
        <v/>
      </c>
      <c r="AO21" t="str">
        <f>""</f>
        <v/>
      </c>
      <c r="AP21" t="str">
        <f>""</f>
        <v/>
      </c>
      <c r="AQ21" t="str">
        <f>""</f>
        <v/>
      </c>
      <c r="AR21" t="str">
        <f>""</f>
        <v/>
      </c>
      <c r="AS21" t="str">
        <f>""</f>
        <v/>
      </c>
      <c r="AT21" t="str">
        <f>""</f>
        <v/>
      </c>
      <c r="AU21" t="str">
        <f>""</f>
        <v/>
      </c>
      <c r="AV21" t="str">
        <f>""</f>
        <v/>
      </c>
      <c r="AW21" t="str">
        <f>""</f>
        <v/>
      </c>
      <c r="AX21" t="str">
        <f>""</f>
        <v/>
      </c>
      <c r="AY21" t="str">
        <f>""</f>
        <v/>
      </c>
      <c r="AZ21" t="str">
        <f>""</f>
        <v/>
      </c>
      <c r="BA21" t="str">
        <f>""</f>
        <v/>
      </c>
    </row>
    <row r="22" spans="2:53" x14ac:dyDescent="0.2">
      <c r="B22" t="str">
        <f>""</f>
        <v/>
      </c>
      <c r="C22" t="str">
        <f>""</f>
        <v/>
      </c>
      <c r="D22" t="str">
        <f>""</f>
        <v/>
      </c>
      <c r="E22" t="str">
        <f>""</f>
        <v/>
      </c>
      <c r="F22" t="str">
        <f>"[0.094]"</f>
        <v>[0.094]</v>
      </c>
      <c r="G22" t="str">
        <f>""</f>
        <v/>
      </c>
      <c r="H22" t="str">
        <f>""</f>
        <v/>
      </c>
      <c r="I22" t="str">
        <f>""</f>
        <v/>
      </c>
      <c r="J22" t="str">
        <f>""</f>
        <v/>
      </c>
      <c r="K22" t="str">
        <f>""</f>
        <v/>
      </c>
      <c r="L22" t="str">
        <f>""</f>
        <v/>
      </c>
      <c r="M22" t="str">
        <f>""</f>
        <v/>
      </c>
      <c r="N22" t="str">
        <f>""</f>
        <v/>
      </c>
      <c r="O22" t="str">
        <f>""</f>
        <v/>
      </c>
      <c r="P22" t="str">
        <f>""</f>
        <v/>
      </c>
      <c r="Q22" t="str">
        <f>""</f>
        <v/>
      </c>
      <c r="R22" t="str">
        <f>""</f>
        <v/>
      </c>
      <c r="S22" t="str">
        <f>""</f>
        <v/>
      </c>
      <c r="T22" t="str">
        <f>""</f>
        <v/>
      </c>
      <c r="U22" t="str">
        <f>""</f>
        <v/>
      </c>
      <c r="V22" t="str">
        <f>""</f>
        <v/>
      </c>
      <c r="W22" t="str">
        <f>""</f>
        <v/>
      </c>
      <c r="X22" t="str">
        <f>""</f>
        <v/>
      </c>
      <c r="Y22" t="str">
        <f>""</f>
        <v/>
      </c>
      <c r="Z22" t="str">
        <f>""</f>
        <v/>
      </c>
      <c r="AA22" t="str">
        <f>""</f>
        <v/>
      </c>
      <c r="AB22" t="str">
        <f>""</f>
        <v/>
      </c>
      <c r="AC22" t="str">
        <f>""</f>
        <v/>
      </c>
      <c r="AD22" t="str">
        <f>""</f>
        <v/>
      </c>
      <c r="AE22" t="str">
        <f>""</f>
        <v/>
      </c>
      <c r="AF22" t="str">
        <f>""</f>
        <v/>
      </c>
      <c r="AG22" t="str">
        <f>""</f>
        <v/>
      </c>
      <c r="AH22" t="str">
        <f>""</f>
        <v/>
      </c>
      <c r="AI22" t="str">
        <f>""</f>
        <v/>
      </c>
      <c r="AJ22" t="str">
        <f>""</f>
        <v/>
      </c>
      <c r="AK22" t="str">
        <f>""</f>
        <v/>
      </c>
      <c r="AL22" t="str">
        <f>""</f>
        <v/>
      </c>
      <c r="AM22" t="str">
        <f>""</f>
        <v/>
      </c>
      <c r="AN22" t="str">
        <f>""</f>
        <v/>
      </c>
      <c r="AO22" t="str">
        <f>""</f>
        <v/>
      </c>
      <c r="AP22" t="str">
        <f>""</f>
        <v/>
      </c>
      <c r="AQ22" t="str">
        <f>""</f>
        <v/>
      </c>
      <c r="AR22" t="str">
        <f>""</f>
        <v/>
      </c>
      <c r="AS22" t="str">
        <f>""</f>
        <v/>
      </c>
      <c r="AT22" t="str">
        <f>""</f>
        <v/>
      </c>
      <c r="AU22" t="str">
        <f>""</f>
        <v/>
      </c>
      <c r="AV22" t="str">
        <f>""</f>
        <v/>
      </c>
      <c r="AW22" t="str">
        <f>""</f>
        <v/>
      </c>
      <c r="AX22" t="str">
        <f>""</f>
        <v/>
      </c>
      <c r="AY22" t="str">
        <f>""</f>
        <v/>
      </c>
      <c r="AZ22" t="str">
        <f>""</f>
        <v/>
      </c>
      <c r="BA22" t="str">
        <f>""</f>
        <v/>
      </c>
    </row>
    <row r="23" spans="2:53" x14ac:dyDescent="0.2">
      <c r="B23" t="str">
        <f>"Interaction"</f>
        <v>Interaction</v>
      </c>
      <c r="C23" t="str">
        <f>""</f>
        <v/>
      </c>
      <c r="D23" t="str">
        <f>""</f>
        <v/>
      </c>
      <c r="E23" t="str">
        <f>""</f>
        <v/>
      </c>
      <c r="F23" t="str">
        <f>"0.000"</f>
        <v>0.000</v>
      </c>
      <c r="G23" t="str">
        <f>""</f>
        <v/>
      </c>
      <c r="H23" t="str">
        <f>""</f>
        <v/>
      </c>
      <c r="I23" t="str">
        <f>""</f>
        <v/>
      </c>
      <c r="J23" t="str">
        <f>""</f>
        <v/>
      </c>
      <c r="K23" t="str">
        <f>""</f>
        <v/>
      </c>
      <c r="L23" t="str">
        <f>""</f>
        <v/>
      </c>
      <c r="M23" t="str">
        <f>""</f>
        <v/>
      </c>
      <c r="N23" t="str">
        <f>""</f>
        <v/>
      </c>
      <c r="O23" t="str">
        <f>""</f>
        <v/>
      </c>
      <c r="P23" t="str">
        <f>""</f>
        <v/>
      </c>
      <c r="Q23" t="str">
        <f>""</f>
        <v/>
      </c>
      <c r="R23" t="str">
        <f>""</f>
        <v/>
      </c>
      <c r="S23" t="str">
        <f>""</f>
        <v/>
      </c>
      <c r="T23" t="str">
        <f>""</f>
        <v/>
      </c>
      <c r="U23" t="str">
        <f>""</f>
        <v/>
      </c>
      <c r="V23" t="str">
        <f>""</f>
        <v/>
      </c>
      <c r="W23" t="str">
        <f>""</f>
        <v/>
      </c>
      <c r="X23" t="str">
        <f>""</f>
        <v/>
      </c>
      <c r="Y23" t="str">
        <f>""</f>
        <v/>
      </c>
      <c r="Z23" t="str">
        <f>""</f>
        <v/>
      </c>
      <c r="AA23" t="str">
        <f>""</f>
        <v/>
      </c>
      <c r="AB23" t="str">
        <f>""</f>
        <v/>
      </c>
      <c r="AC23" t="str">
        <f>""</f>
        <v/>
      </c>
      <c r="AD23" t="str">
        <f>""</f>
        <v/>
      </c>
      <c r="AE23" t="str">
        <f>""</f>
        <v/>
      </c>
      <c r="AF23" t="str">
        <f>""</f>
        <v/>
      </c>
      <c r="AG23" t="str">
        <f>""</f>
        <v/>
      </c>
      <c r="AH23" t="str">
        <f>""</f>
        <v/>
      </c>
      <c r="AI23" t="str">
        <f>""</f>
        <v/>
      </c>
      <c r="AJ23" t="str">
        <f>""</f>
        <v/>
      </c>
      <c r="AK23" t="str">
        <f>""</f>
        <v/>
      </c>
      <c r="AL23" t="str">
        <f>""</f>
        <v/>
      </c>
      <c r="AM23" t="str">
        <f>""</f>
        <v/>
      </c>
      <c r="AN23" t="str">
        <f>""</f>
        <v/>
      </c>
      <c r="AO23" t="str">
        <f>""</f>
        <v/>
      </c>
      <c r="AP23" t="str">
        <f>""</f>
        <v/>
      </c>
      <c r="AQ23" t="str">
        <f>""</f>
        <v/>
      </c>
      <c r="AR23" t="str">
        <f>""</f>
        <v/>
      </c>
      <c r="AS23" t="str">
        <f>""</f>
        <v/>
      </c>
      <c r="AT23" t="str">
        <f>""</f>
        <v/>
      </c>
      <c r="AU23" t="str">
        <f>""</f>
        <v/>
      </c>
      <c r="AV23" t="str">
        <f>""</f>
        <v/>
      </c>
      <c r="AW23" t="str">
        <f>""</f>
        <v/>
      </c>
      <c r="AX23" t="str">
        <f>""</f>
        <v/>
      </c>
      <c r="AY23" t="str">
        <f>""</f>
        <v/>
      </c>
      <c r="AZ23" t="str">
        <f>""</f>
        <v/>
      </c>
      <c r="BA23" t="str">
        <f>""</f>
        <v/>
      </c>
    </row>
    <row r="24" spans="2:53" x14ac:dyDescent="0.2">
      <c r="B24" t="str">
        <f>""</f>
        <v/>
      </c>
      <c r="C24" t="str">
        <f>""</f>
        <v/>
      </c>
      <c r="D24" t="str">
        <f>""</f>
        <v/>
      </c>
      <c r="E24" t="str">
        <f>""</f>
        <v/>
      </c>
      <c r="F24" t="str">
        <f>"[.]"</f>
        <v>[.]</v>
      </c>
      <c r="G24" t="str">
        <f>""</f>
        <v/>
      </c>
      <c r="H24" t="str">
        <f>""</f>
        <v/>
      </c>
      <c r="I24" t="str">
        <f>""</f>
        <v/>
      </c>
      <c r="J24" t="str">
        <f>""</f>
        <v/>
      </c>
      <c r="K24" t="str">
        <f>""</f>
        <v/>
      </c>
      <c r="L24" t="str">
        <f>""</f>
        <v/>
      </c>
      <c r="M24" t="str">
        <f>""</f>
        <v/>
      </c>
      <c r="N24" t="str">
        <f>""</f>
        <v/>
      </c>
      <c r="O24" t="str">
        <f>""</f>
        <v/>
      </c>
      <c r="P24" t="str">
        <f>""</f>
        <v/>
      </c>
      <c r="Q24" t="str">
        <f>""</f>
        <v/>
      </c>
      <c r="R24" t="str">
        <f>""</f>
        <v/>
      </c>
      <c r="S24" t="str">
        <f>""</f>
        <v/>
      </c>
      <c r="T24" t="str">
        <f>""</f>
        <v/>
      </c>
      <c r="U24" t="str">
        <f>""</f>
        <v/>
      </c>
      <c r="V24" t="str">
        <f>""</f>
        <v/>
      </c>
      <c r="W24" t="str">
        <f>""</f>
        <v/>
      </c>
      <c r="X24" t="str">
        <f>""</f>
        <v/>
      </c>
      <c r="Y24" t="str">
        <f>""</f>
        <v/>
      </c>
      <c r="Z24" t="str">
        <f>""</f>
        <v/>
      </c>
      <c r="AA24" t="str">
        <f>""</f>
        <v/>
      </c>
      <c r="AB24" t="str">
        <f>""</f>
        <v/>
      </c>
      <c r="AC24" t="str">
        <f>""</f>
        <v/>
      </c>
      <c r="AD24" t="str">
        <f>""</f>
        <v/>
      </c>
      <c r="AE24" t="str">
        <f>""</f>
        <v/>
      </c>
      <c r="AF24" t="str">
        <f>""</f>
        <v/>
      </c>
      <c r="AG24" t="str">
        <f>""</f>
        <v/>
      </c>
      <c r="AH24" t="str">
        <f>""</f>
        <v/>
      </c>
      <c r="AI24" t="str">
        <f>""</f>
        <v/>
      </c>
      <c r="AJ24" t="str">
        <f>""</f>
        <v/>
      </c>
      <c r="AK24" t="str">
        <f>""</f>
        <v/>
      </c>
      <c r="AL24" t="str">
        <f>""</f>
        <v/>
      </c>
      <c r="AM24" t="str">
        <f>""</f>
        <v/>
      </c>
      <c r="AN24" t="str">
        <f>""</f>
        <v/>
      </c>
      <c r="AO24" t="str">
        <f>""</f>
        <v/>
      </c>
      <c r="AP24" t="str">
        <f>""</f>
        <v/>
      </c>
      <c r="AQ24" t="str">
        <f>""</f>
        <v/>
      </c>
      <c r="AR24" t="str">
        <f>""</f>
        <v/>
      </c>
      <c r="AS24" t="str">
        <f>""</f>
        <v/>
      </c>
      <c r="AT24" t="str">
        <f>""</f>
        <v/>
      </c>
      <c r="AU24" t="str">
        <f>""</f>
        <v/>
      </c>
      <c r="AV24" t="str">
        <f>""</f>
        <v/>
      </c>
      <c r="AW24" t="str">
        <f>""</f>
        <v/>
      </c>
      <c r="AX24" t="str">
        <f>""</f>
        <v/>
      </c>
      <c r="AY24" t="str">
        <f>""</f>
        <v/>
      </c>
      <c r="AZ24" t="str">
        <f>""</f>
        <v/>
      </c>
      <c r="BA24" t="str">
        <f>""</f>
        <v/>
      </c>
    </row>
    <row r="25" spans="2:53" x14ac:dyDescent="0.2">
      <c r="B25" t="str">
        <f>"Number of childs who left household 1998-2007"</f>
        <v>Number of childs who left household 1998-2007</v>
      </c>
      <c r="C25" t="str">
        <f>""</f>
        <v/>
      </c>
      <c r="D25" t="str">
        <f>""</f>
        <v/>
      </c>
      <c r="E25" t="str">
        <f>""</f>
        <v/>
      </c>
      <c r="F25" t="str">
        <f>""</f>
        <v/>
      </c>
      <c r="G25" t="str">
        <f>"-0.096"</f>
        <v>-0.096</v>
      </c>
      <c r="H25" t="str">
        <f>""</f>
        <v/>
      </c>
      <c r="I25" t="str">
        <f>""</f>
        <v/>
      </c>
      <c r="J25" t="str">
        <f>""</f>
        <v/>
      </c>
      <c r="K25" t="str">
        <f>""</f>
        <v/>
      </c>
      <c r="L25" t="str">
        <f>""</f>
        <v/>
      </c>
      <c r="M25" t="str">
        <f>""</f>
        <v/>
      </c>
      <c r="N25" t="str">
        <f>""</f>
        <v/>
      </c>
      <c r="O25" t="str">
        <f>""</f>
        <v/>
      </c>
      <c r="P25" t="str">
        <f>""</f>
        <v/>
      </c>
      <c r="Q25" t="str">
        <f>""</f>
        <v/>
      </c>
      <c r="R25" t="str">
        <f>""</f>
        <v/>
      </c>
      <c r="S25" t="str">
        <f>""</f>
        <v/>
      </c>
      <c r="T25" t="str">
        <f>""</f>
        <v/>
      </c>
      <c r="U25" t="str">
        <f>""</f>
        <v/>
      </c>
      <c r="V25" t="str">
        <f>""</f>
        <v/>
      </c>
      <c r="W25" t="str">
        <f>""</f>
        <v/>
      </c>
      <c r="X25" t="str">
        <f>""</f>
        <v/>
      </c>
      <c r="Y25" t="str">
        <f>""</f>
        <v/>
      </c>
      <c r="Z25" t="str">
        <f>""</f>
        <v/>
      </c>
      <c r="AA25" t="str">
        <f>""</f>
        <v/>
      </c>
      <c r="AB25" t="str">
        <f>""</f>
        <v/>
      </c>
      <c r="AC25" t="str">
        <f>""</f>
        <v/>
      </c>
      <c r="AD25" t="str">
        <f>""</f>
        <v/>
      </c>
      <c r="AE25" t="str">
        <f>""</f>
        <v/>
      </c>
      <c r="AF25" t="str">
        <f>""</f>
        <v/>
      </c>
      <c r="AG25" t="str">
        <f>""</f>
        <v/>
      </c>
      <c r="AH25" t="str">
        <f>""</f>
        <v/>
      </c>
      <c r="AI25" t="str">
        <f>""</f>
        <v/>
      </c>
      <c r="AJ25" t="str">
        <f>""</f>
        <v/>
      </c>
      <c r="AK25" t="str">
        <f>""</f>
        <v/>
      </c>
      <c r="AL25" t="str">
        <f>""</f>
        <v/>
      </c>
      <c r="AM25" t="str">
        <f>""</f>
        <v/>
      </c>
      <c r="AN25" t="str">
        <f>""</f>
        <v/>
      </c>
      <c r="AO25" t="str">
        <f>""</f>
        <v/>
      </c>
      <c r="AP25" t="str">
        <f>""</f>
        <v/>
      </c>
      <c r="AQ25" t="str">
        <f>""</f>
        <v/>
      </c>
      <c r="AR25" t="str">
        <f>""</f>
        <v/>
      </c>
      <c r="AS25" t="str">
        <f>""</f>
        <v/>
      </c>
      <c r="AT25" t="str">
        <f>""</f>
        <v/>
      </c>
      <c r="AU25" t="str">
        <f>""</f>
        <v/>
      </c>
      <c r="AV25" t="str">
        <f>""</f>
        <v/>
      </c>
      <c r="AW25" t="str">
        <f>""</f>
        <v/>
      </c>
      <c r="AX25" t="str">
        <f>""</f>
        <v/>
      </c>
      <c r="AY25" t="str">
        <f>""</f>
        <v/>
      </c>
      <c r="AZ25" t="str">
        <f>""</f>
        <v/>
      </c>
      <c r="BA25" t="str">
        <f>""</f>
        <v/>
      </c>
    </row>
    <row r="26" spans="2:53" x14ac:dyDescent="0.2">
      <c r="B26" t="str">
        <f>""</f>
        <v/>
      </c>
      <c r="C26" t="str">
        <f>""</f>
        <v/>
      </c>
      <c r="D26" t="str">
        <f>""</f>
        <v/>
      </c>
      <c r="E26" t="str">
        <f>""</f>
        <v/>
      </c>
      <c r="F26" t="str">
        <f>""</f>
        <v/>
      </c>
      <c r="G26" t="str">
        <f>"[0.073]"</f>
        <v>[0.073]</v>
      </c>
      <c r="H26" t="str">
        <f>""</f>
        <v/>
      </c>
      <c r="I26" t="str">
        <f>""</f>
        <v/>
      </c>
      <c r="J26" t="str">
        <f>""</f>
        <v/>
      </c>
      <c r="K26" t="str">
        <f>""</f>
        <v/>
      </c>
      <c r="L26" t="str">
        <f>""</f>
        <v/>
      </c>
      <c r="M26" t="str">
        <f>""</f>
        <v/>
      </c>
      <c r="N26" t="str">
        <f>""</f>
        <v/>
      </c>
      <c r="O26" t="str">
        <f>""</f>
        <v/>
      </c>
      <c r="P26" t="str">
        <f>""</f>
        <v/>
      </c>
      <c r="Q26" t="str">
        <f>""</f>
        <v/>
      </c>
      <c r="R26" t="str">
        <f>""</f>
        <v/>
      </c>
      <c r="S26" t="str">
        <f>""</f>
        <v/>
      </c>
      <c r="T26" t="str">
        <f>""</f>
        <v/>
      </c>
      <c r="U26" t="str">
        <f>""</f>
        <v/>
      </c>
      <c r="V26" t="str">
        <f>""</f>
        <v/>
      </c>
      <c r="W26" t="str">
        <f>""</f>
        <v/>
      </c>
      <c r="X26" t="str">
        <f>""</f>
        <v/>
      </c>
      <c r="Y26" t="str">
        <f>""</f>
        <v/>
      </c>
      <c r="Z26" t="str">
        <f>""</f>
        <v/>
      </c>
      <c r="AA26" t="str">
        <f>""</f>
        <v/>
      </c>
      <c r="AB26" t="str">
        <f>""</f>
        <v/>
      </c>
      <c r="AC26" t="str">
        <f>""</f>
        <v/>
      </c>
      <c r="AD26" t="str">
        <f>""</f>
        <v/>
      </c>
      <c r="AE26" t="str">
        <f>""</f>
        <v/>
      </c>
      <c r="AF26" t="str">
        <f>""</f>
        <v/>
      </c>
      <c r="AG26" t="str">
        <f>""</f>
        <v/>
      </c>
      <c r="AH26" t="str">
        <f>""</f>
        <v/>
      </c>
      <c r="AI26" t="str">
        <f>""</f>
        <v/>
      </c>
      <c r="AJ26" t="str">
        <f>""</f>
        <v/>
      </c>
      <c r="AK26" t="str">
        <f>""</f>
        <v/>
      </c>
      <c r="AL26" t="str">
        <f>""</f>
        <v/>
      </c>
      <c r="AM26" t="str">
        <f>""</f>
        <v/>
      </c>
      <c r="AN26" t="str">
        <f>""</f>
        <v/>
      </c>
      <c r="AO26" t="str">
        <f>""</f>
        <v/>
      </c>
      <c r="AP26" t="str">
        <f>""</f>
        <v/>
      </c>
      <c r="AQ26" t="str">
        <f>""</f>
        <v/>
      </c>
      <c r="AR26" t="str">
        <f>""</f>
        <v/>
      </c>
      <c r="AS26" t="str">
        <f>""</f>
        <v/>
      </c>
      <c r="AT26" t="str">
        <f>""</f>
        <v/>
      </c>
      <c r="AU26" t="str">
        <f>""</f>
        <v/>
      </c>
      <c r="AV26" t="str">
        <f>""</f>
        <v/>
      </c>
      <c r="AW26" t="str">
        <f>""</f>
        <v/>
      </c>
      <c r="AX26" t="str">
        <f>""</f>
        <v/>
      </c>
      <c r="AY26" t="str">
        <f>""</f>
        <v/>
      </c>
      <c r="AZ26" t="str">
        <f>""</f>
        <v/>
      </c>
      <c r="BA26" t="str">
        <f>""</f>
        <v/>
      </c>
    </row>
    <row r="27" spans="2:53" x14ac:dyDescent="0.2">
      <c r="B27" t="str">
        <f>"Interaction"</f>
        <v>Interaction</v>
      </c>
      <c r="C27" t="str">
        <f>""</f>
        <v/>
      </c>
      <c r="D27" t="str">
        <f>""</f>
        <v/>
      </c>
      <c r="E27" t="str">
        <f>""</f>
        <v/>
      </c>
      <c r="F27" t="str">
        <f>""</f>
        <v/>
      </c>
      <c r="G27" t="str">
        <f>"0.000"</f>
        <v>0.000</v>
      </c>
      <c r="H27" t="str">
        <f>""</f>
        <v/>
      </c>
      <c r="I27" t="str">
        <f>""</f>
        <v/>
      </c>
      <c r="J27" t="str">
        <f>""</f>
        <v/>
      </c>
      <c r="K27" t="str">
        <f>""</f>
        <v/>
      </c>
      <c r="L27" t="str">
        <f>""</f>
        <v/>
      </c>
      <c r="M27" t="str">
        <f>""</f>
        <v/>
      </c>
      <c r="N27" t="str">
        <f>""</f>
        <v/>
      </c>
      <c r="O27" t="str">
        <f>""</f>
        <v/>
      </c>
      <c r="P27" t="str">
        <f>""</f>
        <v/>
      </c>
      <c r="Q27" t="str">
        <f>""</f>
        <v/>
      </c>
      <c r="R27" t="str">
        <f>""</f>
        <v/>
      </c>
      <c r="S27" t="str">
        <f>""</f>
        <v/>
      </c>
      <c r="T27" t="str">
        <f>""</f>
        <v/>
      </c>
      <c r="U27" t="str">
        <f>""</f>
        <v/>
      </c>
      <c r="V27" t="str">
        <f>""</f>
        <v/>
      </c>
      <c r="W27" t="str">
        <f>""</f>
        <v/>
      </c>
      <c r="X27" t="str">
        <f>""</f>
        <v/>
      </c>
      <c r="Y27" t="str">
        <f>""</f>
        <v/>
      </c>
      <c r="Z27" t="str">
        <f>""</f>
        <v/>
      </c>
      <c r="AA27" t="str">
        <f>""</f>
        <v/>
      </c>
      <c r="AB27" t="str">
        <f>""</f>
        <v/>
      </c>
      <c r="AC27" t="str">
        <f>""</f>
        <v/>
      </c>
      <c r="AD27" t="str">
        <f>""</f>
        <v/>
      </c>
      <c r="AE27" t="str">
        <f>""</f>
        <v/>
      </c>
      <c r="AF27" t="str">
        <f>""</f>
        <v/>
      </c>
      <c r="AG27" t="str">
        <f>""</f>
        <v/>
      </c>
      <c r="AH27" t="str">
        <f>""</f>
        <v/>
      </c>
      <c r="AI27" t="str">
        <f>""</f>
        <v/>
      </c>
      <c r="AJ27" t="str">
        <f>""</f>
        <v/>
      </c>
      <c r="AK27" t="str">
        <f>""</f>
        <v/>
      </c>
      <c r="AL27" t="str">
        <f>""</f>
        <v/>
      </c>
      <c r="AM27" t="str">
        <f>""</f>
        <v/>
      </c>
      <c r="AN27" t="str">
        <f>""</f>
        <v/>
      </c>
      <c r="AO27" t="str">
        <f>""</f>
        <v/>
      </c>
      <c r="AP27" t="str">
        <f>""</f>
        <v/>
      </c>
      <c r="AQ27" t="str">
        <f>""</f>
        <v/>
      </c>
      <c r="AR27" t="str">
        <f>""</f>
        <v/>
      </c>
      <c r="AS27" t="str">
        <f>""</f>
        <v/>
      </c>
      <c r="AT27" t="str">
        <f>""</f>
        <v/>
      </c>
      <c r="AU27" t="str">
        <f>""</f>
        <v/>
      </c>
      <c r="AV27" t="str">
        <f>""</f>
        <v/>
      </c>
      <c r="AW27" t="str">
        <f>""</f>
        <v/>
      </c>
      <c r="AX27" t="str">
        <f>""</f>
        <v/>
      </c>
      <c r="AY27" t="str">
        <f>""</f>
        <v/>
      </c>
      <c r="AZ27" t="str">
        <f>""</f>
        <v/>
      </c>
      <c r="BA27" t="str">
        <f>""</f>
        <v/>
      </c>
    </row>
    <row r="28" spans="2:53" x14ac:dyDescent="0.2">
      <c r="B28" t="str">
        <f>""</f>
        <v/>
      </c>
      <c r="C28" t="str">
        <f>""</f>
        <v/>
      </c>
      <c r="D28" t="str">
        <f>""</f>
        <v/>
      </c>
      <c r="E28" t="str">
        <f>""</f>
        <v/>
      </c>
      <c r="F28" t="str">
        <f>""</f>
        <v/>
      </c>
      <c r="G28" t="str">
        <f>"[.]"</f>
        <v>[.]</v>
      </c>
      <c r="H28" t="str">
        <f>""</f>
        <v/>
      </c>
      <c r="I28" t="str">
        <f>""</f>
        <v/>
      </c>
      <c r="J28" t="str">
        <f>""</f>
        <v/>
      </c>
      <c r="K28" t="str">
        <f>""</f>
        <v/>
      </c>
      <c r="L28" t="str">
        <f>""</f>
        <v/>
      </c>
      <c r="M28" t="str">
        <f>""</f>
        <v/>
      </c>
      <c r="N28" t="str">
        <f>""</f>
        <v/>
      </c>
      <c r="O28" t="str">
        <f>""</f>
        <v/>
      </c>
      <c r="P28" t="str">
        <f>""</f>
        <v/>
      </c>
      <c r="Q28" t="str">
        <f>""</f>
        <v/>
      </c>
      <c r="R28" t="str">
        <f>""</f>
        <v/>
      </c>
      <c r="S28" t="str">
        <f>""</f>
        <v/>
      </c>
      <c r="T28" t="str">
        <f>""</f>
        <v/>
      </c>
      <c r="U28" t="str">
        <f>""</f>
        <v/>
      </c>
      <c r="V28" t="str">
        <f>""</f>
        <v/>
      </c>
      <c r="W28" t="str">
        <f>""</f>
        <v/>
      </c>
      <c r="X28" t="str">
        <f>""</f>
        <v/>
      </c>
      <c r="Y28" t="str">
        <f>""</f>
        <v/>
      </c>
      <c r="Z28" t="str">
        <f>""</f>
        <v/>
      </c>
      <c r="AA28" t="str">
        <f>""</f>
        <v/>
      </c>
      <c r="AB28" t="str">
        <f>""</f>
        <v/>
      </c>
      <c r="AC28" t="str">
        <f>""</f>
        <v/>
      </c>
      <c r="AD28" t="str">
        <f>""</f>
        <v/>
      </c>
      <c r="AE28" t="str">
        <f>""</f>
        <v/>
      </c>
      <c r="AF28" t="str">
        <f>""</f>
        <v/>
      </c>
      <c r="AG28" t="str">
        <f>""</f>
        <v/>
      </c>
      <c r="AH28" t="str">
        <f>""</f>
        <v/>
      </c>
      <c r="AI28" t="str">
        <f>""</f>
        <v/>
      </c>
      <c r="AJ28" t="str">
        <f>""</f>
        <v/>
      </c>
      <c r="AK28" t="str">
        <f>""</f>
        <v/>
      </c>
      <c r="AL28" t="str">
        <f>""</f>
        <v/>
      </c>
      <c r="AM28" t="str">
        <f>""</f>
        <v/>
      </c>
      <c r="AN28" t="str">
        <f>""</f>
        <v/>
      </c>
      <c r="AO28" t="str">
        <f>""</f>
        <v/>
      </c>
      <c r="AP28" t="str">
        <f>""</f>
        <v/>
      </c>
      <c r="AQ28" t="str">
        <f>""</f>
        <v/>
      </c>
      <c r="AR28" t="str">
        <f>""</f>
        <v/>
      </c>
      <c r="AS28" t="str">
        <f>""</f>
        <v/>
      </c>
      <c r="AT28" t="str">
        <f>""</f>
        <v/>
      </c>
      <c r="AU28" t="str">
        <f>""</f>
        <v/>
      </c>
      <c r="AV28" t="str">
        <f>""</f>
        <v/>
      </c>
      <c r="AW28" t="str">
        <f>""</f>
        <v/>
      </c>
      <c r="AX28" t="str">
        <f>""</f>
        <v/>
      </c>
      <c r="AY28" t="str">
        <f>""</f>
        <v/>
      </c>
      <c r="AZ28" t="str">
        <f>""</f>
        <v/>
      </c>
      <c r="BA28" t="str">
        <f>""</f>
        <v/>
      </c>
    </row>
    <row r="29" spans="2:53" x14ac:dyDescent="0.2">
      <c r="B29" t="str">
        <f>"Share of childs  who left household 1998-2007"</f>
        <v>Share of childs  who left household 1998-2007</v>
      </c>
      <c r="C29" t="str">
        <f>""</f>
        <v/>
      </c>
      <c r="D29" t="str">
        <f>""</f>
        <v/>
      </c>
      <c r="E29" t="str">
        <f>""</f>
        <v/>
      </c>
      <c r="F29" t="str">
        <f>""</f>
        <v/>
      </c>
      <c r="G29" t="str">
        <f>""</f>
        <v/>
      </c>
      <c r="H29" t="str">
        <f>"-0.159"</f>
        <v>-0.159</v>
      </c>
      <c r="I29" t="str">
        <f>""</f>
        <v/>
      </c>
      <c r="J29" t="str">
        <f>""</f>
        <v/>
      </c>
      <c r="K29" t="str">
        <f>""</f>
        <v/>
      </c>
      <c r="L29" t="str">
        <f>""</f>
        <v/>
      </c>
      <c r="M29" t="str">
        <f>""</f>
        <v/>
      </c>
      <c r="N29" t="str">
        <f>""</f>
        <v/>
      </c>
      <c r="O29" t="str">
        <f>""</f>
        <v/>
      </c>
      <c r="P29" t="str">
        <f>""</f>
        <v/>
      </c>
      <c r="Q29" t="str">
        <f>""</f>
        <v/>
      </c>
      <c r="R29" t="str">
        <f>""</f>
        <v/>
      </c>
      <c r="S29" t="str">
        <f>""</f>
        <v/>
      </c>
      <c r="T29" t="str">
        <f>""</f>
        <v/>
      </c>
      <c r="U29" t="str">
        <f>""</f>
        <v/>
      </c>
      <c r="V29" t="str">
        <f>""</f>
        <v/>
      </c>
      <c r="W29" t="str">
        <f>""</f>
        <v/>
      </c>
      <c r="X29" t="str">
        <f>""</f>
        <v/>
      </c>
      <c r="Y29" t="str">
        <f>""</f>
        <v/>
      </c>
      <c r="Z29" t="str">
        <f>""</f>
        <v/>
      </c>
      <c r="AA29" t="str">
        <f>""</f>
        <v/>
      </c>
      <c r="AB29" t="str">
        <f>""</f>
        <v/>
      </c>
      <c r="AC29" t="str">
        <f>""</f>
        <v/>
      </c>
      <c r="AD29" t="str">
        <f>""</f>
        <v/>
      </c>
      <c r="AE29" t="str">
        <f>""</f>
        <v/>
      </c>
      <c r="AF29" t="str">
        <f>""</f>
        <v/>
      </c>
      <c r="AG29" t="str">
        <f>""</f>
        <v/>
      </c>
      <c r="AH29" t="str">
        <f>""</f>
        <v/>
      </c>
      <c r="AI29" t="str">
        <f>""</f>
        <v/>
      </c>
      <c r="AJ29" t="str">
        <f>""</f>
        <v/>
      </c>
      <c r="AK29" t="str">
        <f>""</f>
        <v/>
      </c>
      <c r="AL29" t="str">
        <f>""</f>
        <v/>
      </c>
      <c r="AM29" t="str">
        <f>""</f>
        <v/>
      </c>
      <c r="AN29" t="str">
        <f>""</f>
        <v/>
      </c>
      <c r="AO29" t="str">
        <f>""</f>
        <v/>
      </c>
      <c r="AP29" t="str">
        <f>""</f>
        <v/>
      </c>
      <c r="AQ29" t="str">
        <f>""</f>
        <v/>
      </c>
      <c r="AR29" t="str">
        <f>""</f>
        <v/>
      </c>
      <c r="AS29" t="str">
        <f>""</f>
        <v/>
      </c>
      <c r="AT29" t="str">
        <f>""</f>
        <v/>
      </c>
      <c r="AU29" t="str">
        <f>""</f>
        <v/>
      </c>
      <c r="AV29" t="str">
        <f>""</f>
        <v/>
      </c>
      <c r="AW29" t="str">
        <f>""</f>
        <v/>
      </c>
      <c r="AX29" t="str">
        <f>""</f>
        <v/>
      </c>
      <c r="AY29" t="str">
        <f>""</f>
        <v/>
      </c>
      <c r="AZ29" t="str">
        <f>""</f>
        <v/>
      </c>
      <c r="BA29" t="str">
        <f>""</f>
        <v/>
      </c>
    </row>
    <row r="30" spans="2:53" x14ac:dyDescent="0.2">
      <c r="B30" t="str">
        <f>""</f>
        <v/>
      </c>
      <c r="C30" t="str">
        <f>""</f>
        <v/>
      </c>
      <c r="D30" t="str">
        <f>""</f>
        <v/>
      </c>
      <c r="E30" t="str">
        <f>""</f>
        <v/>
      </c>
      <c r="F30" t="str">
        <f>""</f>
        <v/>
      </c>
      <c r="G30" t="str">
        <f>""</f>
        <v/>
      </c>
      <c r="H30" t="str">
        <f>"[0.163]"</f>
        <v>[0.163]</v>
      </c>
      <c r="I30" t="str">
        <f>""</f>
        <v/>
      </c>
      <c r="J30" t="str">
        <f>""</f>
        <v/>
      </c>
      <c r="K30" t="str">
        <f>""</f>
        <v/>
      </c>
      <c r="L30" t="str">
        <f>""</f>
        <v/>
      </c>
      <c r="M30" t="str">
        <f>""</f>
        <v/>
      </c>
      <c r="N30" t="str">
        <f>""</f>
        <v/>
      </c>
      <c r="O30" t="str">
        <f>""</f>
        <v/>
      </c>
      <c r="P30" t="str">
        <f>""</f>
        <v/>
      </c>
      <c r="Q30" t="str">
        <f>""</f>
        <v/>
      </c>
      <c r="R30" t="str">
        <f>""</f>
        <v/>
      </c>
      <c r="S30" t="str">
        <f>""</f>
        <v/>
      </c>
      <c r="T30" t="str">
        <f>""</f>
        <v/>
      </c>
      <c r="U30" t="str">
        <f>""</f>
        <v/>
      </c>
      <c r="V30" t="str">
        <f>""</f>
        <v/>
      </c>
      <c r="W30" t="str">
        <f>""</f>
        <v/>
      </c>
      <c r="X30" t="str">
        <f>""</f>
        <v/>
      </c>
      <c r="Y30" t="str">
        <f>""</f>
        <v/>
      </c>
      <c r="Z30" t="str">
        <f>""</f>
        <v/>
      </c>
      <c r="AA30" t="str">
        <f>""</f>
        <v/>
      </c>
      <c r="AB30" t="str">
        <f>""</f>
        <v/>
      </c>
      <c r="AC30" t="str">
        <f>""</f>
        <v/>
      </c>
      <c r="AD30" t="str">
        <f>""</f>
        <v/>
      </c>
      <c r="AE30" t="str">
        <f>""</f>
        <v/>
      </c>
      <c r="AF30" t="str">
        <f>""</f>
        <v/>
      </c>
      <c r="AG30" t="str">
        <f>""</f>
        <v/>
      </c>
      <c r="AH30" t="str">
        <f>""</f>
        <v/>
      </c>
      <c r="AI30" t="str">
        <f>""</f>
        <v/>
      </c>
      <c r="AJ30" t="str">
        <f>""</f>
        <v/>
      </c>
      <c r="AK30" t="str">
        <f>""</f>
        <v/>
      </c>
      <c r="AL30" t="str">
        <f>""</f>
        <v/>
      </c>
      <c r="AM30" t="str">
        <f>""</f>
        <v/>
      </c>
      <c r="AN30" t="str">
        <f>""</f>
        <v/>
      </c>
      <c r="AO30" t="str">
        <f>""</f>
        <v/>
      </c>
      <c r="AP30" t="str">
        <f>""</f>
        <v/>
      </c>
      <c r="AQ30" t="str">
        <f>""</f>
        <v/>
      </c>
      <c r="AR30" t="str">
        <f>""</f>
        <v/>
      </c>
      <c r="AS30" t="str">
        <f>""</f>
        <v/>
      </c>
      <c r="AT30" t="str">
        <f>""</f>
        <v/>
      </c>
      <c r="AU30" t="str">
        <f>""</f>
        <v/>
      </c>
      <c r="AV30" t="str">
        <f>""</f>
        <v/>
      </c>
      <c r="AW30" t="str">
        <f>""</f>
        <v/>
      </c>
      <c r="AX30" t="str">
        <f>""</f>
        <v/>
      </c>
      <c r="AY30" t="str">
        <f>""</f>
        <v/>
      </c>
      <c r="AZ30" t="str">
        <f>""</f>
        <v/>
      </c>
      <c r="BA30" t="str">
        <f>""</f>
        <v/>
      </c>
    </row>
    <row r="31" spans="2:53" x14ac:dyDescent="0.2">
      <c r="B31" t="str">
        <f>"Interaction"</f>
        <v>Interaction</v>
      </c>
      <c r="C31" t="str">
        <f>""</f>
        <v/>
      </c>
      <c r="D31" t="str">
        <f>""</f>
        <v/>
      </c>
      <c r="E31" t="str">
        <f>""</f>
        <v/>
      </c>
      <c r="F31" t="str">
        <f>""</f>
        <v/>
      </c>
      <c r="G31" t="str">
        <f>""</f>
        <v/>
      </c>
      <c r="H31" t="str">
        <f>"0.000"</f>
        <v>0.000</v>
      </c>
      <c r="I31" t="str">
        <f>""</f>
        <v/>
      </c>
      <c r="J31" t="str">
        <f>""</f>
        <v/>
      </c>
      <c r="K31" t="str">
        <f>""</f>
        <v/>
      </c>
      <c r="L31" t="str">
        <f>""</f>
        <v/>
      </c>
      <c r="M31" t="str">
        <f>""</f>
        <v/>
      </c>
      <c r="N31" t="str">
        <f>""</f>
        <v/>
      </c>
      <c r="O31" t="str">
        <f>""</f>
        <v/>
      </c>
      <c r="P31" t="str">
        <f>""</f>
        <v/>
      </c>
      <c r="Q31" t="str">
        <f>""</f>
        <v/>
      </c>
      <c r="R31" t="str">
        <f>""</f>
        <v/>
      </c>
      <c r="S31" t="str">
        <f>""</f>
        <v/>
      </c>
      <c r="T31" t="str">
        <f>""</f>
        <v/>
      </c>
      <c r="U31" t="str">
        <f>""</f>
        <v/>
      </c>
      <c r="V31" t="str">
        <f>""</f>
        <v/>
      </c>
      <c r="W31" t="str">
        <f>""</f>
        <v/>
      </c>
      <c r="X31" t="str">
        <f>""</f>
        <v/>
      </c>
      <c r="Y31" t="str">
        <f>""</f>
        <v/>
      </c>
      <c r="Z31" t="str">
        <f>""</f>
        <v/>
      </c>
      <c r="AA31" t="str">
        <f>""</f>
        <v/>
      </c>
      <c r="AB31" t="str">
        <f>""</f>
        <v/>
      </c>
      <c r="AC31" t="str">
        <f>""</f>
        <v/>
      </c>
      <c r="AD31" t="str">
        <f>""</f>
        <v/>
      </c>
      <c r="AE31" t="str">
        <f>""</f>
        <v/>
      </c>
      <c r="AF31" t="str">
        <f>""</f>
        <v/>
      </c>
      <c r="AG31" t="str">
        <f>""</f>
        <v/>
      </c>
      <c r="AH31" t="str">
        <f>""</f>
        <v/>
      </c>
      <c r="AI31" t="str">
        <f>""</f>
        <v/>
      </c>
      <c r="AJ31" t="str">
        <f>""</f>
        <v/>
      </c>
      <c r="AK31" t="str">
        <f>""</f>
        <v/>
      </c>
      <c r="AL31" t="str">
        <f>""</f>
        <v/>
      </c>
      <c r="AM31" t="str">
        <f>""</f>
        <v/>
      </c>
      <c r="AN31" t="str">
        <f>""</f>
        <v/>
      </c>
      <c r="AO31" t="str">
        <f>""</f>
        <v/>
      </c>
      <c r="AP31" t="str">
        <f>""</f>
        <v/>
      </c>
      <c r="AQ31" t="str">
        <f>""</f>
        <v/>
      </c>
      <c r="AR31" t="str">
        <f>""</f>
        <v/>
      </c>
      <c r="AS31" t="str">
        <f>""</f>
        <v/>
      </c>
      <c r="AT31" t="str">
        <f>""</f>
        <v/>
      </c>
      <c r="AU31" t="str">
        <f>""</f>
        <v/>
      </c>
      <c r="AV31" t="str">
        <f>""</f>
        <v/>
      </c>
      <c r="AW31" t="str">
        <f>""</f>
        <v/>
      </c>
      <c r="AX31" t="str">
        <f>""</f>
        <v/>
      </c>
      <c r="AY31" t="str">
        <f>""</f>
        <v/>
      </c>
      <c r="AZ31" t="str">
        <f>""</f>
        <v/>
      </c>
      <c r="BA31" t="str">
        <f>""</f>
        <v/>
      </c>
    </row>
    <row r="32" spans="2:53" x14ac:dyDescent="0.2">
      <c r="B32" t="str">
        <f>""</f>
        <v/>
      </c>
      <c r="C32" t="str">
        <f>""</f>
        <v/>
      </c>
      <c r="D32" t="str">
        <f>""</f>
        <v/>
      </c>
      <c r="E32" t="str">
        <f>""</f>
        <v/>
      </c>
      <c r="F32" t="str">
        <f>""</f>
        <v/>
      </c>
      <c r="G32" t="str">
        <f>""</f>
        <v/>
      </c>
      <c r="H32" t="str">
        <f>"[.]"</f>
        <v>[.]</v>
      </c>
      <c r="I32" t="str">
        <f>""</f>
        <v/>
      </c>
      <c r="J32" t="str">
        <f>""</f>
        <v/>
      </c>
      <c r="K32" t="str">
        <f>""</f>
        <v/>
      </c>
      <c r="L32" t="str">
        <f>""</f>
        <v/>
      </c>
      <c r="M32" t="str">
        <f>""</f>
        <v/>
      </c>
      <c r="N32" t="str">
        <f>""</f>
        <v/>
      </c>
      <c r="O32" t="str">
        <f>""</f>
        <v/>
      </c>
      <c r="P32" t="str">
        <f>""</f>
        <v/>
      </c>
      <c r="Q32" t="str">
        <f>""</f>
        <v/>
      </c>
      <c r="R32" t="str">
        <f>""</f>
        <v/>
      </c>
      <c r="S32" t="str">
        <f>""</f>
        <v/>
      </c>
      <c r="T32" t="str">
        <f>""</f>
        <v/>
      </c>
      <c r="U32" t="str">
        <f>""</f>
        <v/>
      </c>
      <c r="V32" t="str">
        <f>""</f>
        <v/>
      </c>
      <c r="W32" t="str">
        <f>""</f>
        <v/>
      </c>
      <c r="X32" t="str">
        <f>""</f>
        <v/>
      </c>
      <c r="Y32" t="str">
        <f>""</f>
        <v/>
      </c>
      <c r="Z32" t="str">
        <f>""</f>
        <v/>
      </c>
      <c r="AA32" t="str">
        <f>""</f>
        <v/>
      </c>
      <c r="AB32" t="str">
        <f>""</f>
        <v/>
      </c>
      <c r="AC32" t="str">
        <f>""</f>
        <v/>
      </c>
      <c r="AD32" t="str">
        <f>""</f>
        <v/>
      </c>
      <c r="AE32" t="str">
        <f>""</f>
        <v/>
      </c>
      <c r="AF32" t="str">
        <f>""</f>
        <v/>
      </c>
      <c r="AG32" t="str">
        <f>""</f>
        <v/>
      </c>
      <c r="AH32" t="str">
        <f>""</f>
        <v/>
      </c>
      <c r="AI32" t="str">
        <f>""</f>
        <v/>
      </c>
      <c r="AJ32" t="str">
        <f>""</f>
        <v/>
      </c>
      <c r="AK32" t="str">
        <f>""</f>
        <v/>
      </c>
      <c r="AL32" t="str">
        <f>""</f>
        <v/>
      </c>
      <c r="AM32" t="str">
        <f>""</f>
        <v/>
      </c>
      <c r="AN32" t="str">
        <f>""</f>
        <v/>
      </c>
      <c r="AO32" t="str">
        <f>""</f>
        <v/>
      </c>
      <c r="AP32" t="str">
        <f>""</f>
        <v/>
      </c>
      <c r="AQ32" t="str">
        <f>""</f>
        <v/>
      </c>
      <c r="AR32" t="str">
        <f>""</f>
        <v/>
      </c>
      <c r="AS32" t="str">
        <f>""</f>
        <v/>
      </c>
      <c r="AT32" t="str">
        <f>""</f>
        <v/>
      </c>
      <c r="AU32" t="str">
        <f>""</f>
        <v/>
      </c>
      <c r="AV32" t="str">
        <f>""</f>
        <v/>
      </c>
      <c r="AW32" t="str">
        <f>""</f>
        <v/>
      </c>
      <c r="AX32" t="str">
        <f>""</f>
        <v/>
      </c>
      <c r="AY32" t="str">
        <f>""</f>
        <v/>
      </c>
      <c r="AZ32" t="str">
        <f>""</f>
        <v/>
      </c>
      <c r="BA32" t="str">
        <f>""</f>
        <v/>
      </c>
    </row>
    <row r="33" spans="2:53" x14ac:dyDescent="0.2">
      <c r="B33" t="str">
        <f>"Average of dead and wounded per year (by 100 people) 1998-2007"</f>
        <v>Average of dead and wounded per year (by 100 people) 1998-2007</v>
      </c>
      <c r="C33" t="str">
        <f>""</f>
        <v/>
      </c>
      <c r="D33" t="str">
        <f>""</f>
        <v/>
      </c>
      <c r="E33" t="str">
        <f>""</f>
        <v/>
      </c>
      <c r="F33" t="str">
        <f>""</f>
        <v/>
      </c>
      <c r="G33" t="str">
        <f>""</f>
        <v/>
      </c>
      <c r="H33" t="str">
        <f>""</f>
        <v/>
      </c>
      <c r="I33" t="str">
        <f>"1.676"</f>
        <v>1.676</v>
      </c>
      <c r="J33" t="str">
        <f>"1.423"</f>
        <v>1.423</v>
      </c>
      <c r="K33" t="str">
        <f>"1.710"</f>
        <v>1.710</v>
      </c>
      <c r="L33" t="str">
        <f>""</f>
        <v/>
      </c>
      <c r="M33" t="str">
        <f>""</f>
        <v/>
      </c>
      <c r="N33" t="str">
        <f>""</f>
        <v/>
      </c>
      <c r="O33" t="str">
        <f>""</f>
        <v/>
      </c>
      <c r="P33" t="str">
        <f>""</f>
        <v/>
      </c>
      <c r="Q33" t="str">
        <f>""</f>
        <v/>
      </c>
      <c r="R33" t="str">
        <f>""</f>
        <v/>
      </c>
      <c r="S33" t="str">
        <f>""</f>
        <v/>
      </c>
      <c r="T33" t="str">
        <f>""</f>
        <v/>
      </c>
      <c r="U33" t="str">
        <f>""</f>
        <v/>
      </c>
      <c r="V33" t="str">
        <f>""</f>
        <v/>
      </c>
      <c r="W33" t="str">
        <f>""</f>
        <v/>
      </c>
      <c r="X33" t="str">
        <f>""</f>
        <v/>
      </c>
      <c r="Y33" t="str">
        <f>""</f>
        <v/>
      </c>
      <c r="Z33" t="str">
        <f>""</f>
        <v/>
      </c>
      <c r="AA33" t="str">
        <f>""</f>
        <v/>
      </c>
      <c r="AB33" t="str">
        <f>""</f>
        <v/>
      </c>
      <c r="AC33" t="str">
        <f>""</f>
        <v/>
      </c>
      <c r="AD33" t="str">
        <f>""</f>
        <v/>
      </c>
      <c r="AE33" t="str">
        <f>""</f>
        <v/>
      </c>
      <c r="AF33" t="str">
        <f>""</f>
        <v/>
      </c>
      <c r="AG33" t="str">
        <f>""</f>
        <v/>
      </c>
      <c r="AH33" t="str">
        <f>""</f>
        <v/>
      </c>
      <c r="AI33" t="str">
        <f>""</f>
        <v/>
      </c>
      <c r="AJ33" t="str">
        <f>""</f>
        <v/>
      </c>
      <c r="AK33" t="str">
        <f>""</f>
        <v/>
      </c>
      <c r="AL33" t="str">
        <f>""</f>
        <v/>
      </c>
      <c r="AM33" t="str">
        <f>""</f>
        <v/>
      </c>
      <c r="AN33" t="str">
        <f>""</f>
        <v/>
      </c>
      <c r="AO33" t="str">
        <f>""</f>
        <v/>
      </c>
      <c r="AP33" t="str">
        <f>""</f>
        <v/>
      </c>
      <c r="AQ33" t="str">
        <f>""</f>
        <v/>
      </c>
      <c r="AR33" t="str">
        <f>""</f>
        <v/>
      </c>
      <c r="AS33" t="str">
        <f>""</f>
        <v/>
      </c>
      <c r="AT33" t="str">
        <f>""</f>
        <v/>
      </c>
      <c r="AU33" t="str">
        <f>""</f>
        <v/>
      </c>
      <c r="AV33" t="str">
        <f>""</f>
        <v/>
      </c>
      <c r="AW33" t="str">
        <f>""</f>
        <v/>
      </c>
      <c r="AX33" t="str">
        <f>""</f>
        <v/>
      </c>
      <c r="AY33" t="str">
        <f>""</f>
        <v/>
      </c>
      <c r="AZ33" t="str">
        <f>""</f>
        <v/>
      </c>
      <c r="BA33" t="str">
        <f>""</f>
        <v/>
      </c>
    </row>
    <row r="34" spans="2:53" x14ac:dyDescent="0.2">
      <c r="B34" t="str">
        <f>""</f>
        <v/>
      </c>
      <c r="C34" t="str">
        <f>""</f>
        <v/>
      </c>
      <c r="D34" t="str">
        <f>""</f>
        <v/>
      </c>
      <c r="E34" t="str">
        <f>""</f>
        <v/>
      </c>
      <c r="F34" t="str">
        <f>""</f>
        <v/>
      </c>
      <c r="G34" t="str">
        <f>""</f>
        <v/>
      </c>
      <c r="H34" t="str">
        <f>""</f>
        <v/>
      </c>
      <c r="I34" t="str">
        <f>"[3.656]"</f>
        <v>[3.656]</v>
      </c>
      <c r="J34" t="str">
        <f>"[3.682]"</f>
        <v>[3.682]</v>
      </c>
      <c r="K34" t="str">
        <f>"[3.710]"</f>
        <v>[3.710]</v>
      </c>
      <c r="L34" t="str">
        <f>""</f>
        <v/>
      </c>
      <c r="M34" t="str">
        <f>""</f>
        <v/>
      </c>
      <c r="N34" t="str">
        <f>""</f>
        <v/>
      </c>
      <c r="O34" t="str">
        <f>""</f>
        <v/>
      </c>
      <c r="P34" t="str">
        <f>""</f>
        <v/>
      </c>
      <c r="Q34" t="str">
        <f>""</f>
        <v/>
      </c>
      <c r="R34" t="str">
        <f>""</f>
        <v/>
      </c>
      <c r="S34" t="str">
        <f>""</f>
        <v/>
      </c>
      <c r="T34" t="str">
        <f>""</f>
        <v/>
      </c>
      <c r="U34" t="str">
        <f>""</f>
        <v/>
      </c>
      <c r="V34" t="str">
        <f>""</f>
        <v/>
      </c>
      <c r="W34" t="str">
        <f>""</f>
        <v/>
      </c>
      <c r="X34" t="str">
        <f>""</f>
        <v/>
      </c>
      <c r="Y34" t="str">
        <f>""</f>
        <v/>
      </c>
      <c r="Z34" t="str">
        <f>""</f>
        <v/>
      </c>
      <c r="AA34" t="str">
        <f>""</f>
        <v/>
      </c>
      <c r="AB34" t="str">
        <f>""</f>
        <v/>
      </c>
      <c r="AC34" t="str">
        <f>""</f>
        <v/>
      </c>
      <c r="AD34" t="str">
        <f>""</f>
        <v/>
      </c>
      <c r="AE34" t="str">
        <f>""</f>
        <v/>
      </c>
      <c r="AF34" t="str">
        <f>""</f>
        <v/>
      </c>
      <c r="AG34" t="str">
        <f>""</f>
        <v/>
      </c>
      <c r="AH34" t="str">
        <f>""</f>
        <v/>
      </c>
      <c r="AI34" t="str">
        <f>""</f>
        <v/>
      </c>
      <c r="AJ34" t="str">
        <f>""</f>
        <v/>
      </c>
      <c r="AK34" t="str">
        <f>""</f>
        <v/>
      </c>
      <c r="AL34" t="str">
        <f>""</f>
        <v/>
      </c>
      <c r="AM34" t="str">
        <f>""</f>
        <v/>
      </c>
      <c r="AN34" t="str">
        <f>""</f>
        <v/>
      </c>
      <c r="AO34" t="str">
        <f>""</f>
        <v/>
      </c>
      <c r="AP34" t="str">
        <f>""</f>
        <v/>
      </c>
      <c r="AQ34" t="str">
        <f>""</f>
        <v/>
      </c>
      <c r="AR34" t="str">
        <f>""</f>
        <v/>
      </c>
      <c r="AS34" t="str">
        <f>""</f>
        <v/>
      </c>
      <c r="AT34" t="str">
        <f>""</f>
        <v/>
      </c>
      <c r="AU34" t="str">
        <f>""</f>
        <v/>
      </c>
      <c r="AV34" t="str">
        <f>""</f>
        <v/>
      </c>
      <c r="AW34" t="str">
        <f>""</f>
        <v/>
      </c>
      <c r="AX34" t="str">
        <f>""</f>
        <v/>
      </c>
      <c r="AY34" t="str">
        <f>""</f>
        <v/>
      </c>
      <c r="AZ34" t="str">
        <f>""</f>
        <v/>
      </c>
      <c r="BA34" t="str">
        <f>""</f>
        <v/>
      </c>
    </row>
    <row r="35" spans="2:53" x14ac:dyDescent="0.2">
      <c r="B35" t="str">
        <f>"At least 1 child left the household in a given year (yes=1)"</f>
        <v>At least 1 child left the household in a given year (yes=1)</v>
      </c>
      <c r="C35" t="str">
        <f>""</f>
        <v/>
      </c>
      <c r="D35" t="str">
        <f>""</f>
        <v/>
      </c>
      <c r="E35" t="str">
        <f>""</f>
        <v/>
      </c>
      <c r="F35" t="str">
        <f>""</f>
        <v/>
      </c>
      <c r="G35" t="str">
        <f>""</f>
        <v/>
      </c>
      <c r="H35" t="str">
        <f>""</f>
        <v/>
      </c>
      <c r="I35" t="str">
        <f>"-0.070"</f>
        <v>-0.070</v>
      </c>
      <c r="J35" t="str">
        <f>""</f>
        <v/>
      </c>
      <c r="K35" t="str">
        <f>""</f>
        <v/>
      </c>
      <c r="L35" t="str">
        <f>""</f>
        <v/>
      </c>
      <c r="M35" t="str">
        <f>""</f>
        <v/>
      </c>
      <c r="N35" t="str">
        <f>""</f>
        <v/>
      </c>
      <c r="O35" t="str">
        <f>""</f>
        <v/>
      </c>
      <c r="P35" t="str">
        <f>""</f>
        <v/>
      </c>
      <c r="Q35" t="str">
        <f>""</f>
        <v/>
      </c>
      <c r="R35" t="str">
        <f>""</f>
        <v/>
      </c>
      <c r="S35" t="str">
        <f>""</f>
        <v/>
      </c>
      <c r="T35" t="str">
        <f>""</f>
        <v/>
      </c>
      <c r="U35" t="str">
        <f>""</f>
        <v/>
      </c>
      <c r="V35" t="str">
        <f>""</f>
        <v/>
      </c>
      <c r="W35" t="str">
        <f>""</f>
        <v/>
      </c>
      <c r="X35" t="str">
        <f>""</f>
        <v/>
      </c>
      <c r="Y35" t="str">
        <f>""</f>
        <v/>
      </c>
      <c r="Z35" t="str">
        <f>""</f>
        <v/>
      </c>
      <c r="AA35" t="str">
        <f>""</f>
        <v/>
      </c>
      <c r="AB35" t="str">
        <f>""</f>
        <v/>
      </c>
      <c r="AC35" t="str">
        <f>""</f>
        <v/>
      </c>
      <c r="AD35" t="str">
        <f>""</f>
        <v/>
      </c>
      <c r="AE35" t="str">
        <f>""</f>
        <v/>
      </c>
      <c r="AF35" t="str">
        <f>""</f>
        <v/>
      </c>
      <c r="AG35" t="str">
        <f>""</f>
        <v/>
      </c>
      <c r="AH35" t="str">
        <f>""</f>
        <v/>
      </c>
      <c r="AI35" t="str">
        <f>""</f>
        <v/>
      </c>
      <c r="AJ35" t="str">
        <f>""</f>
        <v/>
      </c>
      <c r="AK35" t="str">
        <f>""</f>
        <v/>
      </c>
      <c r="AL35" t="str">
        <f>""</f>
        <v/>
      </c>
      <c r="AM35" t="str">
        <f>""</f>
        <v/>
      </c>
      <c r="AN35" t="str">
        <f>""</f>
        <v/>
      </c>
      <c r="AO35" t="str">
        <f>""</f>
        <v/>
      </c>
      <c r="AP35" t="str">
        <f>""</f>
        <v/>
      </c>
      <c r="AQ35" t="str">
        <f>""</f>
        <v/>
      </c>
      <c r="AR35" t="str">
        <f>""</f>
        <v/>
      </c>
      <c r="AS35" t="str">
        <f>""</f>
        <v/>
      </c>
      <c r="AT35" t="str">
        <f>""</f>
        <v/>
      </c>
      <c r="AU35" t="str">
        <f>""</f>
        <v/>
      </c>
      <c r="AV35" t="str">
        <f>""</f>
        <v/>
      </c>
      <c r="AW35" t="str">
        <f>""</f>
        <v/>
      </c>
      <c r="AX35" t="str">
        <f>""</f>
        <v/>
      </c>
      <c r="AY35" t="str">
        <f>""</f>
        <v/>
      </c>
      <c r="AZ35" t="str">
        <f>""</f>
        <v/>
      </c>
      <c r="BA35" t="str">
        <f>""</f>
        <v/>
      </c>
    </row>
    <row r="36" spans="2:53" x14ac:dyDescent="0.2">
      <c r="B36" t="str">
        <f>""</f>
        <v/>
      </c>
      <c r="C36" t="str">
        <f>""</f>
        <v/>
      </c>
      <c r="D36" t="str">
        <f>""</f>
        <v/>
      </c>
      <c r="E36" t="str">
        <f>""</f>
        <v/>
      </c>
      <c r="F36" t="str">
        <f>""</f>
        <v/>
      </c>
      <c r="G36" t="str">
        <f>""</f>
        <v/>
      </c>
      <c r="H36" t="str">
        <f>""</f>
        <v/>
      </c>
      <c r="I36" t="str">
        <f>"[0.093]"</f>
        <v>[0.093]</v>
      </c>
      <c r="J36" t="str">
        <f>""</f>
        <v/>
      </c>
      <c r="K36" t="str">
        <f>""</f>
        <v/>
      </c>
      <c r="L36" t="str">
        <f>""</f>
        <v/>
      </c>
      <c r="M36" t="str">
        <f>""</f>
        <v/>
      </c>
      <c r="N36" t="str">
        <f>""</f>
        <v/>
      </c>
      <c r="O36" t="str">
        <f>""</f>
        <v/>
      </c>
      <c r="P36" t="str">
        <f>""</f>
        <v/>
      </c>
      <c r="Q36" t="str">
        <f>""</f>
        <v/>
      </c>
      <c r="R36" t="str">
        <f>""</f>
        <v/>
      </c>
      <c r="S36" t="str">
        <f>""</f>
        <v/>
      </c>
      <c r="T36" t="str">
        <f>""</f>
        <v/>
      </c>
      <c r="U36" t="str">
        <f>""</f>
        <v/>
      </c>
      <c r="V36" t="str">
        <f>""</f>
        <v/>
      </c>
      <c r="W36" t="str">
        <f>""</f>
        <v/>
      </c>
      <c r="X36" t="str">
        <f>""</f>
        <v/>
      </c>
      <c r="Y36" t="str">
        <f>""</f>
        <v/>
      </c>
      <c r="Z36" t="str">
        <f>""</f>
        <v/>
      </c>
      <c r="AA36" t="str">
        <f>""</f>
        <v/>
      </c>
      <c r="AB36" t="str">
        <f>""</f>
        <v/>
      </c>
      <c r="AC36" t="str">
        <f>""</f>
        <v/>
      </c>
      <c r="AD36" t="str">
        <f>""</f>
        <v/>
      </c>
      <c r="AE36" t="str">
        <f>""</f>
        <v/>
      </c>
      <c r="AF36" t="str">
        <f>""</f>
        <v/>
      </c>
      <c r="AG36" t="str">
        <f>""</f>
        <v/>
      </c>
      <c r="AH36" t="str">
        <f>""</f>
        <v/>
      </c>
      <c r="AI36" t="str">
        <f>""</f>
        <v/>
      </c>
      <c r="AJ36" t="str">
        <f>""</f>
        <v/>
      </c>
      <c r="AK36" t="str">
        <f>""</f>
        <v/>
      </c>
      <c r="AL36" t="str">
        <f>""</f>
        <v/>
      </c>
      <c r="AM36" t="str">
        <f>""</f>
        <v/>
      </c>
      <c r="AN36" t="str">
        <f>""</f>
        <v/>
      </c>
      <c r="AO36" t="str">
        <f>""</f>
        <v/>
      </c>
      <c r="AP36" t="str">
        <f>""</f>
        <v/>
      </c>
      <c r="AQ36" t="str">
        <f>""</f>
        <v/>
      </c>
      <c r="AR36" t="str">
        <f>""</f>
        <v/>
      </c>
      <c r="AS36" t="str">
        <f>""</f>
        <v/>
      </c>
      <c r="AT36" t="str">
        <f>""</f>
        <v/>
      </c>
      <c r="AU36" t="str">
        <f>""</f>
        <v/>
      </c>
      <c r="AV36" t="str">
        <f>""</f>
        <v/>
      </c>
      <c r="AW36" t="str">
        <f>""</f>
        <v/>
      </c>
      <c r="AX36" t="str">
        <f>""</f>
        <v/>
      </c>
      <c r="AY36" t="str">
        <f>""</f>
        <v/>
      </c>
      <c r="AZ36" t="str">
        <f>""</f>
        <v/>
      </c>
      <c r="BA36" t="str">
        <f>""</f>
        <v/>
      </c>
    </row>
    <row r="37" spans="2:53" x14ac:dyDescent="0.2">
      <c r="B37" t="str">
        <f>"Interaction"</f>
        <v>Interaction</v>
      </c>
      <c r="C37" t="str">
        <f>""</f>
        <v/>
      </c>
      <c r="D37" t="str">
        <f>""</f>
        <v/>
      </c>
      <c r="E37" t="str">
        <f>""</f>
        <v/>
      </c>
      <c r="F37" t="str">
        <f>""</f>
        <v/>
      </c>
      <c r="G37" t="str">
        <f>""</f>
        <v/>
      </c>
      <c r="H37" t="str">
        <f>""</f>
        <v/>
      </c>
      <c r="I37" t="str">
        <f>"0.000"</f>
        <v>0.000</v>
      </c>
      <c r="J37" t="str">
        <f>""</f>
        <v/>
      </c>
      <c r="K37" t="str">
        <f>""</f>
        <v/>
      </c>
      <c r="L37" t="str">
        <f>""</f>
        <v/>
      </c>
      <c r="M37" t="str">
        <f>""</f>
        <v/>
      </c>
      <c r="N37" t="str">
        <f>""</f>
        <v/>
      </c>
      <c r="O37" t="str">
        <f>""</f>
        <v/>
      </c>
      <c r="P37" t="str">
        <f>""</f>
        <v/>
      </c>
      <c r="Q37" t="str">
        <f>""</f>
        <v/>
      </c>
      <c r="R37" t="str">
        <f>""</f>
        <v/>
      </c>
      <c r="S37" t="str">
        <f>""</f>
        <v/>
      </c>
      <c r="T37" t="str">
        <f>""</f>
        <v/>
      </c>
      <c r="U37" t="str">
        <f>""</f>
        <v/>
      </c>
      <c r="V37" t="str">
        <f>""</f>
        <v/>
      </c>
      <c r="W37" t="str">
        <f>""</f>
        <v/>
      </c>
      <c r="X37" t="str">
        <f>""</f>
        <v/>
      </c>
      <c r="Y37" t="str">
        <f>""</f>
        <v/>
      </c>
      <c r="Z37" t="str">
        <f>""</f>
        <v/>
      </c>
      <c r="AA37" t="str">
        <f>""</f>
        <v/>
      </c>
      <c r="AB37" t="str">
        <f>""</f>
        <v/>
      </c>
      <c r="AC37" t="str">
        <f>""</f>
        <v/>
      </c>
      <c r="AD37" t="str">
        <f>""</f>
        <v/>
      </c>
      <c r="AE37" t="str">
        <f>""</f>
        <v/>
      </c>
      <c r="AF37" t="str">
        <f>""</f>
        <v/>
      </c>
      <c r="AG37" t="str">
        <f>""</f>
        <v/>
      </c>
      <c r="AH37" t="str">
        <f>""</f>
        <v/>
      </c>
      <c r="AI37" t="str">
        <f>""</f>
        <v/>
      </c>
      <c r="AJ37" t="str">
        <f>""</f>
        <v/>
      </c>
      <c r="AK37" t="str">
        <f>""</f>
        <v/>
      </c>
      <c r="AL37" t="str">
        <f>""</f>
        <v/>
      </c>
      <c r="AM37" t="str">
        <f>""</f>
        <v/>
      </c>
      <c r="AN37" t="str">
        <f>""</f>
        <v/>
      </c>
      <c r="AO37" t="str">
        <f>""</f>
        <v/>
      </c>
      <c r="AP37" t="str">
        <f>""</f>
        <v/>
      </c>
      <c r="AQ37" t="str">
        <f>""</f>
        <v/>
      </c>
      <c r="AR37" t="str">
        <f>""</f>
        <v/>
      </c>
      <c r="AS37" t="str">
        <f>""</f>
        <v/>
      </c>
      <c r="AT37" t="str">
        <f>""</f>
        <v/>
      </c>
      <c r="AU37" t="str">
        <f>""</f>
        <v/>
      </c>
      <c r="AV37" t="str">
        <f>""</f>
        <v/>
      </c>
      <c r="AW37" t="str">
        <f>""</f>
        <v/>
      </c>
      <c r="AX37" t="str">
        <f>""</f>
        <v/>
      </c>
      <c r="AY37" t="str">
        <f>""</f>
        <v/>
      </c>
      <c r="AZ37" t="str">
        <f>""</f>
        <v/>
      </c>
      <c r="BA37" t="str">
        <f>""</f>
        <v/>
      </c>
    </row>
    <row r="38" spans="2:53" x14ac:dyDescent="0.2">
      <c r="B38" t="str">
        <f>""</f>
        <v/>
      </c>
      <c r="C38" t="str">
        <f>""</f>
        <v/>
      </c>
      <c r="D38" t="str">
        <f>""</f>
        <v/>
      </c>
      <c r="E38" t="str">
        <f>""</f>
        <v/>
      </c>
      <c r="F38" t="str">
        <f>""</f>
        <v/>
      </c>
      <c r="G38" t="str">
        <f>""</f>
        <v/>
      </c>
      <c r="H38" t="str">
        <f>""</f>
        <v/>
      </c>
      <c r="I38" t="str">
        <f>"[.]"</f>
        <v>[.]</v>
      </c>
      <c r="J38" t="str">
        <f>""</f>
        <v/>
      </c>
      <c r="K38" t="str">
        <f>""</f>
        <v/>
      </c>
      <c r="L38" t="str">
        <f>""</f>
        <v/>
      </c>
      <c r="M38" t="str">
        <f>""</f>
        <v/>
      </c>
      <c r="N38" t="str">
        <f>""</f>
        <v/>
      </c>
      <c r="O38" t="str">
        <f>""</f>
        <v/>
      </c>
      <c r="P38" t="str">
        <f>""</f>
        <v/>
      </c>
      <c r="Q38" t="str">
        <f>""</f>
        <v/>
      </c>
      <c r="R38" t="str">
        <f>""</f>
        <v/>
      </c>
      <c r="S38" t="str">
        <f>""</f>
        <v/>
      </c>
      <c r="T38" t="str">
        <f>""</f>
        <v/>
      </c>
      <c r="U38" t="str">
        <f>""</f>
        <v/>
      </c>
      <c r="V38" t="str">
        <f>""</f>
        <v/>
      </c>
      <c r="W38" t="str">
        <f>""</f>
        <v/>
      </c>
      <c r="X38" t="str">
        <f>""</f>
        <v/>
      </c>
      <c r="Y38" t="str">
        <f>""</f>
        <v/>
      </c>
      <c r="Z38" t="str">
        <f>""</f>
        <v/>
      </c>
      <c r="AA38" t="str">
        <f>""</f>
        <v/>
      </c>
      <c r="AB38" t="str">
        <f>""</f>
        <v/>
      </c>
      <c r="AC38" t="str">
        <f>""</f>
        <v/>
      </c>
      <c r="AD38" t="str">
        <f>""</f>
        <v/>
      </c>
      <c r="AE38" t="str">
        <f>""</f>
        <v/>
      </c>
      <c r="AF38" t="str">
        <f>""</f>
        <v/>
      </c>
      <c r="AG38" t="str">
        <f>""</f>
        <v/>
      </c>
      <c r="AH38" t="str">
        <f>""</f>
        <v/>
      </c>
      <c r="AI38" t="str">
        <f>""</f>
        <v/>
      </c>
      <c r="AJ38" t="str">
        <f>""</f>
        <v/>
      </c>
      <c r="AK38" t="str">
        <f>""</f>
        <v/>
      </c>
      <c r="AL38" t="str">
        <f>""</f>
        <v/>
      </c>
      <c r="AM38" t="str">
        <f>""</f>
        <v/>
      </c>
      <c r="AN38" t="str">
        <f>""</f>
        <v/>
      </c>
      <c r="AO38" t="str">
        <f>""</f>
        <v/>
      </c>
      <c r="AP38" t="str">
        <f>""</f>
        <v/>
      </c>
      <c r="AQ38" t="str">
        <f>""</f>
        <v/>
      </c>
      <c r="AR38" t="str">
        <f>""</f>
        <v/>
      </c>
      <c r="AS38" t="str">
        <f>""</f>
        <v/>
      </c>
      <c r="AT38" t="str">
        <f>""</f>
        <v/>
      </c>
      <c r="AU38" t="str">
        <f>""</f>
        <v/>
      </c>
      <c r="AV38" t="str">
        <f>""</f>
        <v/>
      </c>
      <c r="AW38" t="str">
        <f>""</f>
        <v/>
      </c>
      <c r="AX38" t="str">
        <f>""</f>
        <v/>
      </c>
      <c r="AY38" t="str">
        <f>""</f>
        <v/>
      </c>
      <c r="AZ38" t="str">
        <f>""</f>
        <v/>
      </c>
      <c r="BA38" t="str">
        <f>""</f>
        <v/>
      </c>
    </row>
    <row r="39" spans="2:53" x14ac:dyDescent="0.2">
      <c r="B39" t="str">
        <f>"Number of childs who left household 1998-2007"</f>
        <v>Number of childs who left household 1998-2007</v>
      </c>
      <c r="C39" t="str">
        <f>""</f>
        <v/>
      </c>
      <c r="D39" t="str">
        <f>""</f>
        <v/>
      </c>
      <c r="E39" t="str">
        <f>""</f>
        <v/>
      </c>
      <c r="F39" t="str">
        <f>""</f>
        <v/>
      </c>
      <c r="G39" t="str">
        <f>""</f>
        <v/>
      </c>
      <c r="H39" t="str">
        <f>""</f>
        <v/>
      </c>
      <c r="I39" t="str">
        <f>""</f>
        <v/>
      </c>
      <c r="J39" t="str">
        <f>"-0.084"</f>
        <v>-0.084</v>
      </c>
      <c r="K39" t="str">
        <f>""</f>
        <v/>
      </c>
      <c r="L39" t="str">
        <f>""</f>
        <v/>
      </c>
      <c r="M39" t="str">
        <f>""</f>
        <v/>
      </c>
      <c r="N39" t="str">
        <f>""</f>
        <v/>
      </c>
      <c r="O39" t="str">
        <f>""</f>
        <v/>
      </c>
      <c r="P39" t="str">
        <f>""</f>
        <v/>
      </c>
      <c r="Q39" t="str">
        <f>""</f>
        <v/>
      </c>
      <c r="R39" t="str">
        <f>""</f>
        <v/>
      </c>
      <c r="S39" t="str">
        <f>""</f>
        <v/>
      </c>
      <c r="T39" t="str">
        <f>""</f>
        <v/>
      </c>
      <c r="U39" t="str">
        <f>""</f>
        <v/>
      </c>
      <c r="V39" t="str">
        <f>""</f>
        <v/>
      </c>
      <c r="W39" t="str">
        <f>""</f>
        <v/>
      </c>
      <c r="X39" t="str">
        <f>""</f>
        <v/>
      </c>
      <c r="Y39" t="str">
        <f>""</f>
        <v/>
      </c>
      <c r="Z39" t="str">
        <f>""</f>
        <v/>
      </c>
      <c r="AA39" t="str">
        <f>""</f>
        <v/>
      </c>
      <c r="AB39" t="str">
        <f>""</f>
        <v/>
      </c>
      <c r="AC39" t="str">
        <f>""</f>
        <v/>
      </c>
      <c r="AD39" t="str">
        <f>""</f>
        <v/>
      </c>
      <c r="AE39" t="str">
        <f>""</f>
        <v/>
      </c>
      <c r="AF39" t="str">
        <f>""</f>
        <v/>
      </c>
      <c r="AG39" t="str">
        <f>""</f>
        <v/>
      </c>
      <c r="AH39" t="str">
        <f>""</f>
        <v/>
      </c>
      <c r="AI39" t="str">
        <f>""</f>
        <v/>
      </c>
      <c r="AJ39" t="str">
        <f>""</f>
        <v/>
      </c>
      <c r="AK39" t="str">
        <f>""</f>
        <v/>
      </c>
      <c r="AL39" t="str">
        <f>""</f>
        <v/>
      </c>
      <c r="AM39" t="str">
        <f>""</f>
        <v/>
      </c>
      <c r="AN39" t="str">
        <f>""</f>
        <v/>
      </c>
      <c r="AO39" t="str">
        <f>""</f>
        <v/>
      </c>
      <c r="AP39" t="str">
        <f>""</f>
        <v/>
      </c>
      <c r="AQ39" t="str">
        <f>""</f>
        <v/>
      </c>
      <c r="AR39" t="str">
        <f>""</f>
        <v/>
      </c>
      <c r="AS39" t="str">
        <f>""</f>
        <v/>
      </c>
      <c r="AT39" t="str">
        <f>""</f>
        <v/>
      </c>
      <c r="AU39" t="str">
        <f>""</f>
        <v/>
      </c>
      <c r="AV39" t="str">
        <f>""</f>
        <v/>
      </c>
      <c r="AW39" t="str">
        <f>""</f>
        <v/>
      </c>
      <c r="AX39" t="str">
        <f>""</f>
        <v/>
      </c>
      <c r="AY39" t="str">
        <f>""</f>
        <v/>
      </c>
      <c r="AZ39" t="str">
        <f>""</f>
        <v/>
      </c>
      <c r="BA39" t="str">
        <f>""</f>
        <v/>
      </c>
    </row>
    <row r="40" spans="2:53" x14ac:dyDescent="0.2">
      <c r="B40" t="str">
        <f>""</f>
        <v/>
      </c>
      <c r="C40" t="str">
        <f>""</f>
        <v/>
      </c>
      <c r="D40" t="str">
        <f>""</f>
        <v/>
      </c>
      <c r="E40" t="str">
        <f>""</f>
        <v/>
      </c>
      <c r="F40" t="str">
        <f>""</f>
        <v/>
      </c>
      <c r="G40" t="str">
        <f>""</f>
        <v/>
      </c>
      <c r="H40" t="str">
        <f>""</f>
        <v/>
      </c>
      <c r="I40" t="str">
        <f>""</f>
        <v/>
      </c>
      <c r="J40" t="str">
        <f>"[0.073]"</f>
        <v>[0.073]</v>
      </c>
      <c r="K40" t="str">
        <f>""</f>
        <v/>
      </c>
      <c r="L40" t="str">
        <f>""</f>
        <v/>
      </c>
      <c r="M40" t="str">
        <f>""</f>
        <v/>
      </c>
      <c r="N40" t="str">
        <f>""</f>
        <v/>
      </c>
      <c r="O40" t="str">
        <f>""</f>
        <v/>
      </c>
      <c r="P40" t="str">
        <f>""</f>
        <v/>
      </c>
      <c r="Q40" t="str">
        <f>""</f>
        <v/>
      </c>
      <c r="R40" t="str">
        <f>""</f>
        <v/>
      </c>
      <c r="S40" t="str">
        <f>""</f>
        <v/>
      </c>
      <c r="T40" t="str">
        <f>""</f>
        <v/>
      </c>
      <c r="U40" t="str">
        <f>""</f>
        <v/>
      </c>
      <c r="V40" t="str">
        <f>""</f>
        <v/>
      </c>
      <c r="W40" t="str">
        <f>""</f>
        <v/>
      </c>
      <c r="X40" t="str">
        <f>""</f>
        <v/>
      </c>
      <c r="Y40" t="str">
        <f>""</f>
        <v/>
      </c>
      <c r="Z40" t="str">
        <f>""</f>
        <v/>
      </c>
      <c r="AA40" t="str">
        <f>""</f>
        <v/>
      </c>
      <c r="AB40" t="str">
        <f>""</f>
        <v/>
      </c>
      <c r="AC40" t="str">
        <f>""</f>
        <v/>
      </c>
      <c r="AD40" t="str">
        <f>""</f>
        <v/>
      </c>
      <c r="AE40" t="str">
        <f>""</f>
        <v/>
      </c>
      <c r="AF40" t="str">
        <f>""</f>
        <v/>
      </c>
      <c r="AG40" t="str">
        <f>""</f>
        <v/>
      </c>
      <c r="AH40" t="str">
        <f>""</f>
        <v/>
      </c>
      <c r="AI40" t="str">
        <f>""</f>
        <v/>
      </c>
      <c r="AJ40" t="str">
        <f>""</f>
        <v/>
      </c>
      <c r="AK40" t="str">
        <f>""</f>
        <v/>
      </c>
      <c r="AL40" t="str">
        <f>""</f>
        <v/>
      </c>
      <c r="AM40" t="str">
        <f>""</f>
        <v/>
      </c>
      <c r="AN40" t="str">
        <f>""</f>
        <v/>
      </c>
      <c r="AO40" t="str">
        <f>""</f>
        <v/>
      </c>
      <c r="AP40" t="str">
        <f>""</f>
        <v/>
      </c>
      <c r="AQ40" t="str">
        <f>""</f>
        <v/>
      </c>
      <c r="AR40" t="str">
        <f>""</f>
        <v/>
      </c>
      <c r="AS40" t="str">
        <f>""</f>
        <v/>
      </c>
      <c r="AT40" t="str">
        <f>""</f>
        <v/>
      </c>
      <c r="AU40" t="str">
        <f>""</f>
        <v/>
      </c>
      <c r="AV40" t="str">
        <f>""</f>
        <v/>
      </c>
      <c r="AW40" t="str">
        <f>""</f>
        <v/>
      </c>
      <c r="AX40" t="str">
        <f>""</f>
        <v/>
      </c>
      <c r="AY40" t="str">
        <f>""</f>
        <v/>
      </c>
      <c r="AZ40" t="str">
        <f>""</f>
        <v/>
      </c>
      <c r="BA40" t="str">
        <f>""</f>
        <v/>
      </c>
    </row>
    <row r="41" spans="2:53" x14ac:dyDescent="0.2">
      <c r="B41" t="str">
        <f>"Interaction"</f>
        <v>Interaction</v>
      </c>
      <c r="C41" t="str">
        <f>""</f>
        <v/>
      </c>
      <c r="D41" t="str">
        <f>""</f>
        <v/>
      </c>
      <c r="E41" t="str">
        <f>""</f>
        <v/>
      </c>
      <c r="F41" t="str">
        <f>""</f>
        <v/>
      </c>
      <c r="G41" t="str">
        <f>""</f>
        <v/>
      </c>
      <c r="H41" t="str">
        <f>""</f>
        <v/>
      </c>
      <c r="I41" t="str">
        <f>""</f>
        <v/>
      </c>
      <c r="J41" t="str">
        <f>"0.000"</f>
        <v>0.000</v>
      </c>
      <c r="K41" t="str">
        <f>""</f>
        <v/>
      </c>
      <c r="L41" t="str">
        <f>""</f>
        <v/>
      </c>
      <c r="M41" t="str">
        <f>""</f>
        <v/>
      </c>
      <c r="N41" t="str">
        <f>""</f>
        <v/>
      </c>
      <c r="O41" t="str">
        <f>""</f>
        <v/>
      </c>
      <c r="P41" t="str">
        <f>""</f>
        <v/>
      </c>
      <c r="Q41" t="str">
        <f>""</f>
        <v/>
      </c>
      <c r="R41" t="str">
        <f>""</f>
        <v/>
      </c>
      <c r="S41" t="str">
        <f>""</f>
        <v/>
      </c>
      <c r="T41" t="str">
        <f>""</f>
        <v/>
      </c>
      <c r="U41" t="str">
        <f>""</f>
        <v/>
      </c>
      <c r="V41" t="str">
        <f>""</f>
        <v/>
      </c>
      <c r="W41" t="str">
        <f>""</f>
        <v/>
      </c>
      <c r="X41" t="str">
        <f>""</f>
        <v/>
      </c>
      <c r="Y41" t="str">
        <f>""</f>
        <v/>
      </c>
      <c r="Z41" t="str">
        <f>""</f>
        <v/>
      </c>
      <c r="AA41" t="str">
        <f>""</f>
        <v/>
      </c>
      <c r="AB41" t="str">
        <f>""</f>
        <v/>
      </c>
      <c r="AC41" t="str">
        <f>""</f>
        <v/>
      </c>
      <c r="AD41" t="str">
        <f>""</f>
        <v/>
      </c>
      <c r="AE41" t="str">
        <f>""</f>
        <v/>
      </c>
      <c r="AF41" t="str">
        <f>""</f>
        <v/>
      </c>
      <c r="AG41" t="str">
        <f>""</f>
        <v/>
      </c>
      <c r="AH41" t="str">
        <f>""</f>
        <v/>
      </c>
      <c r="AI41" t="str">
        <f>""</f>
        <v/>
      </c>
      <c r="AJ41" t="str">
        <f>""</f>
        <v/>
      </c>
      <c r="AK41" t="str">
        <f>""</f>
        <v/>
      </c>
      <c r="AL41" t="str">
        <f>""</f>
        <v/>
      </c>
      <c r="AM41" t="str">
        <f>""</f>
        <v/>
      </c>
      <c r="AN41" t="str">
        <f>""</f>
        <v/>
      </c>
      <c r="AO41" t="str">
        <f>""</f>
        <v/>
      </c>
      <c r="AP41" t="str">
        <f>""</f>
        <v/>
      </c>
      <c r="AQ41" t="str">
        <f>""</f>
        <v/>
      </c>
      <c r="AR41" t="str">
        <f>""</f>
        <v/>
      </c>
      <c r="AS41" t="str">
        <f>""</f>
        <v/>
      </c>
      <c r="AT41" t="str">
        <f>""</f>
        <v/>
      </c>
      <c r="AU41" t="str">
        <f>""</f>
        <v/>
      </c>
      <c r="AV41" t="str">
        <f>""</f>
        <v/>
      </c>
      <c r="AW41" t="str">
        <f>""</f>
        <v/>
      </c>
      <c r="AX41" t="str">
        <f>""</f>
        <v/>
      </c>
      <c r="AY41" t="str">
        <f>""</f>
        <v/>
      </c>
      <c r="AZ41" t="str">
        <f>""</f>
        <v/>
      </c>
      <c r="BA41" t="str">
        <f>""</f>
        <v/>
      </c>
    </row>
    <row r="42" spans="2:53" x14ac:dyDescent="0.2">
      <c r="B42" t="str">
        <f>""</f>
        <v/>
      </c>
      <c r="C42" t="str">
        <f>""</f>
        <v/>
      </c>
      <c r="D42" t="str">
        <f>""</f>
        <v/>
      </c>
      <c r="E42" t="str">
        <f>""</f>
        <v/>
      </c>
      <c r="F42" t="str">
        <f>""</f>
        <v/>
      </c>
      <c r="G42" t="str">
        <f>""</f>
        <v/>
      </c>
      <c r="H42" t="str">
        <f>""</f>
        <v/>
      </c>
      <c r="I42" t="str">
        <f>""</f>
        <v/>
      </c>
      <c r="J42" t="str">
        <f>"[.]"</f>
        <v>[.]</v>
      </c>
      <c r="K42" t="str">
        <f>""</f>
        <v/>
      </c>
      <c r="L42" t="str">
        <f>""</f>
        <v/>
      </c>
      <c r="M42" t="str">
        <f>""</f>
        <v/>
      </c>
      <c r="N42" t="str">
        <f>""</f>
        <v/>
      </c>
      <c r="O42" t="str">
        <f>""</f>
        <v/>
      </c>
      <c r="P42" t="str">
        <f>""</f>
        <v/>
      </c>
      <c r="Q42" t="str">
        <f>""</f>
        <v/>
      </c>
      <c r="R42" t="str">
        <f>""</f>
        <v/>
      </c>
      <c r="S42" t="str">
        <f>""</f>
        <v/>
      </c>
      <c r="T42" t="str">
        <f>""</f>
        <v/>
      </c>
      <c r="U42" t="str">
        <f>""</f>
        <v/>
      </c>
      <c r="V42" t="str">
        <f>""</f>
        <v/>
      </c>
      <c r="W42" t="str">
        <f>""</f>
        <v/>
      </c>
      <c r="X42" t="str">
        <f>""</f>
        <v/>
      </c>
      <c r="Y42" t="str">
        <f>""</f>
        <v/>
      </c>
      <c r="Z42" t="str">
        <f>""</f>
        <v/>
      </c>
      <c r="AA42" t="str">
        <f>""</f>
        <v/>
      </c>
      <c r="AB42" t="str">
        <f>""</f>
        <v/>
      </c>
      <c r="AC42" t="str">
        <f>""</f>
        <v/>
      </c>
      <c r="AD42" t="str">
        <f>""</f>
        <v/>
      </c>
      <c r="AE42" t="str">
        <f>""</f>
        <v/>
      </c>
      <c r="AF42" t="str">
        <f>""</f>
        <v/>
      </c>
      <c r="AG42" t="str">
        <f>""</f>
        <v/>
      </c>
      <c r="AH42" t="str">
        <f>""</f>
        <v/>
      </c>
      <c r="AI42" t="str">
        <f>""</f>
        <v/>
      </c>
      <c r="AJ42" t="str">
        <f>""</f>
        <v/>
      </c>
      <c r="AK42" t="str">
        <f>""</f>
        <v/>
      </c>
      <c r="AL42" t="str">
        <f>""</f>
        <v/>
      </c>
      <c r="AM42" t="str">
        <f>""</f>
        <v/>
      </c>
      <c r="AN42" t="str">
        <f>""</f>
        <v/>
      </c>
      <c r="AO42" t="str">
        <f>""</f>
        <v/>
      </c>
      <c r="AP42" t="str">
        <f>""</f>
        <v/>
      </c>
      <c r="AQ42" t="str">
        <f>""</f>
        <v/>
      </c>
      <c r="AR42" t="str">
        <f>""</f>
        <v/>
      </c>
      <c r="AS42" t="str">
        <f>""</f>
        <v/>
      </c>
      <c r="AT42" t="str">
        <f>""</f>
        <v/>
      </c>
      <c r="AU42" t="str">
        <f>""</f>
        <v/>
      </c>
      <c r="AV42" t="str">
        <f>""</f>
        <v/>
      </c>
      <c r="AW42" t="str">
        <f>""</f>
        <v/>
      </c>
      <c r="AX42" t="str">
        <f>""</f>
        <v/>
      </c>
      <c r="AY42" t="str">
        <f>""</f>
        <v/>
      </c>
      <c r="AZ42" t="str">
        <f>""</f>
        <v/>
      </c>
      <c r="BA42" t="str">
        <f>""</f>
        <v/>
      </c>
    </row>
    <row r="43" spans="2:53" x14ac:dyDescent="0.2">
      <c r="B43" t="str">
        <f>"Share of childs  who left household 1998-2007"</f>
        <v>Share of childs  who left household 1998-2007</v>
      </c>
      <c r="C43" t="str">
        <f>""</f>
        <v/>
      </c>
      <c r="D43" t="str">
        <f>""</f>
        <v/>
      </c>
      <c r="E43" t="str">
        <f>""</f>
        <v/>
      </c>
      <c r="F43" t="str">
        <f>""</f>
        <v/>
      </c>
      <c r="G43" t="str">
        <f>""</f>
        <v/>
      </c>
      <c r="H43" t="str">
        <f>""</f>
        <v/>
      </c>
      <c r="I43" t="str">
        <f>""</f>
        <v/>
      </c>
      <c r="J43" t="str">
        <f>""</f>
        <v/>
      </c>
      <c r="K43" t="str">
        <f>"-0.143"</f>
        <v>-0.143</v>
      </c>
      <c r="L43" t="str">
        <f>""</f>
        <v/>
      </c>
      <c r="M43" t="str">
        <f>""</f>
        <v/>
      </c>
      <c r="N43" t="str">
        <f>""</f>
        <v/>
      </c>
      <c r="O43" t="str">
        <f>""</f>
        <v/>
      </c>
      <c r="P43" t="str">
        <f>""</f>
        <v/>
      </c>
      <c r="Q43" t="str">
        <f>""</f>
        <v/>
      </c>
      <c r="R43" t="str">
        <f>""</f>
        <v/>
      </c>
      <c r="S43" t="str">
        <f>""</f>
        <v/>
      </c>
      <c r="T43" t="str">
        <f>""</f>
        <v/>
      </c>
      <c r="U43" t="str">
        <f>""</f>
        <v/>
      </c>
      <c r="V43" t="str">
        <f>""</f>
        <v/>
      </c>
      <c r="W43" t="str">
        <f>""</f>
        <v/>
      </c>
      <c r="X43" t="str">
        <f>""</f>
        <v/>
      </c>
      <c r="Y43" t="str">
        <f>""</f>
        <v/>
      </c>
      <c r="Z43" t="str">
        <f>""</f>
        <v/>
      </c>
      <c r="AA43" t="str">
        <f>""</f>
        <v/>
      </c>
      <c r="AB43" t="str">
        <f>""</f>
        <v/>
      </c>
      <c r="AC43" t="str">
        <f>""</f>
        <v/>
      </c>
      <c r="AD43" t="str">
        <f>""</f>
        <v/>
      </c>
      <c r="AE43" t="str">
        <f>""</f>
        <v/>
      </c>
      <c r="AF43" t="str">
        <f>""</f>
        <v/>
      </c>
      <c r="AG43" t="str">
        <f>""</f>
        <v/>
      </c>
      <c r="AH43" t="str">
        <f>""</f>
        <v/>
      </c>
      <c r="AI43" t="str">
        <f>""</f>
        <v/>
      </c>
      <c r="AJ43" t="str">
        <f>""</f>
        <v/>
      </c>
      <c r="AK43" t="str">
        <f>""</f>
        <v/>
      </c>
      <c r="AL43" t="str">
        <f>""</f>
        <v/>
      </c>
      <c r="AM43" t="str">
        <f>""</f>
        <v/>
      </c>
      <c r="AN43" t="str">
        <f>""</f>
        <v/>
      </c>
      <c r="AO43" t="str">
        <f>""</f>
        <v/>
      </c>
      <c r="AP43" t="str">
        <f>""</f>
        <v/>
      </c>
      <c r="AQ43" t="str">
        <f>""</f>
        <v/>
      </c>
      <c r="AR43" t="str">
        <f>""</f>
        <v/>
      </c>
      <c r="AS43" t="str">
        <f>""</f>
        <v/>
      </c>
      <c r="AT43" t="str">
        <f>""</f>
        <v/>
      </c>
      <c r="AU43" t="str">
        <f>""</f>
        <v/>
      </c>
      <c r="AV43" t="str">
        <f>""</f>
        <v/>
      </c>
      <c r="AW43" t="str">
        <f>""</f>
        <v/>
      </c>
      <c r="AX43" t="str">
        <f>""</f>
        <v/>
      </c>
      <c r="AY43" t="str">
        <f>""</f>
        <v/>
      </c>
      <c r="AZ43" t="str">
        <f>""</f>
        <v/>
      </c>
      <c r="BA43" t="str">
        <f>""</f>
        <v/>
      </c>
    </row>
    <row r="44" spans="2:53" x14ac:dyDescent="0.2">
      <c r="B44" t="str">
        <f>""</f>
        <v/>
      </c>
      <c r="C44" t="str">
        <f>""</f>
        <v/>
      </c>
      <c r="D44" t="str">
        <f>""</f>
        <v/>
      </c>
      <c r="E44" t="str">
        <f>""</f>
        <v/>
      </c>
      <c r="F44" t="str">
        <f>""</f>
        <v/>
      </c>
      <c r="G44" t="str">
        <f>""</f>
        <v/>
      </c>
      <c r="H44" t="str">
        <f>""</f>
        <v/>
      </c>
      <c r="I44" t="str">
        <f>""</f>
        <v/>
      </c>
      <c r="J44" t="str">
        <f>""</f>
        <v/>
      </c>
      <c r="K44" t="str">
        <f>"[0.163]"</f>
        <v>[0.163]</v>
      </c>
      <c r="L44" t="str">
        <f>""</f>
        <v/>
      </c>
      <c r="M44" t="str">
        <f>""</f>
        <v/>
      </c>
      <c r="N44" t="str">
        <f>""</f>
        <v/>
      </c>
      <c r="O44" t="str">
        <f>""</f>
        <v/>
      </c>
      <c r="P44" t="str">
        <f>""</f>
        <v/>
      </c>
      <c r="Q44" t="str">
        <f>""</f>
        <v/>
      </c>
      <c r="R44" t="str">
        <f>""</f>
        <v/>
      </c>
      <c r="S44" t="str">
        <f>""</f>
        <v/>
      </c>
      <c r="T44" t="str">
        <f>""</f>
        <v/>
      </c>
      <c r="U44" t="str">
        <f>""</f>
        <v/>
      </c>
      <c r="V44" t="str">
        <f>""</f>
        <v/>
      </c>
      <c r="W44" t="str">
        <f>""</f>
        <v/>
      </c>
      <c r="X44" t="str">
        <f>""</f>
        <v/>
      </c>
      <c r="Y44" t="str">
        <f>""</f>
        <v/>
      </c>
      <c r="Z44" t="str">
        <f>""</f>
        <v/>
      </c>
      <c r="AA44" t="str">
        <f>""</f>
        <v/>
      </c>
      <c r="AB44" t="str">
        <f>""</f>
        <v/>
      </c>
      <c r="AC44" t="str">
        <f>""</f>
        <v/>
      </c>
      <c r="AD44" t="str">
        <f>""</f>
        <v/>
      </c>
      <c r="AE44" t="str">
        <f>""</f>
        <v/>
      </c>
      <c r="AF44" t="str">
        <f>""</f>
        <v/>
      </c>
      <c r="AG44" t="str">
        <f>""</f>
        <v/>
      </c>
      <c r="AH44" t="str">
        <f>""</f>
        <v/>
      </c>
      <c r="AI44" t="str">
        <f>""</f>
        <v/>
      </c>
      <c r="AJ44" t="str">
        <f>""</f>
        <v/>
      </c>
      <c r="AK44" t="str">
        <f>""</f>
        <v/>
      </c>
      <c r="AL44" t="str">
        <f>""</f>
        <v/>
      </c>
      <c r="AM44" t="str">
        <f>""</f>
        <v/>
      </c>
      <c r="AN44" t="str">
        <f>""</f>
        <v/>
      </c>
      <c r="AO44" t="str">
        <f>""</f>
        <v/>
      </c>
      <c r="AP44" t="str">
        <f>""</f>
        <v/>
      </c>
      <c r="AQ44" t="str">
        <f>""</f>
        <v/>
      </c>
      <c r="AR44" t="str">
        <f>""</f>
        <v/>
      </c>
      <c r="AS44" t="str">
        <f>""</f>
        <v/>
      </c>
      <c r="AT44" t="str">
        <f>""</f>
        <v/>
      </c>
      <c r="AU44" t="str">
        <f>""</f>
        <v/>
      </c>
      <c r="AV44" t="str">
        <f>""</f>
        <v/>
      </c>
      <c r="AW44" t="str">
        <f>""</f>
        <v/>
      </c>
      <c r="AX44" t="str">
        <f>""</f>
        <v/>
      </c>
      <c r="AY44" t="str">
        <f>""</f>
        <v/>
      </c>
      <c r="AZ44" t="str">
        <f>""</f>
        <v/>
      </c>
      <c r="BA44" t="str">
        <f>""</f>
        <v/>
      </c>
    </row>
    <row r="45" spans="2:53" x14ac:dyDescent="0.2">
      <c r="B45" t="str">
        <f>"Interaction"</f>
        <v>Interaction</v>
      </c>
      <c r="C45" t="str">
        <f>""</f>
        <v/>
      </c>
      <c r="D45" t="str">
        <f>""</f>
        <v/>
      </c>
      <c r="E45" t="str">
        <f>""</f>
        <v/>
      </c>
      <c r="F45" t="str">
        <f>""</f>
        <v/>
      </c>
      <c r="G45" t="str">
        <f>""</f>
        <v/>
      </c>
      <c r="H45" t="str">
        <f>""</f>
        <v/>
      </c>
      <c r="I45" t="str">
        <f>""</f>
        <v/>
      </c>
      <c r="J45" t="str">
        <f>""</f>
        <v/>
      </c>
      <c r="K45" t="str">
        <f>"0.000"</f>
        <v>0.000</v>
      </c>
      <c r="L45" t="str">
        <f>""</f>
        <v/>
      </c>
      <c r="M45" t="str">
        <f>""</f>
        <v/>
      </c>
      <c r="N45" t="str">
        <f>""</f>
        <v/>
      </c>
      <c r="O45" t="str">
        <f>""</f>
        <v/>
      </c>
      <c r="P45" t="str">
        <f>""</f>
        <v/>
      </c>
      <c r="Q45" t="str">
        <f>""</f>
        <v/>
      </c>
      <c r="R45" t="str">
        <f>""</f>
        <v/>
      </c>
      <c r="S45" t="str">
        <f>""</f>
        <v/>
      </c>
      <c r="T45" t="str">
        <f>""</f>
        <v/>
      </c>
      <c r="U45" t="str">
        <f>""</f>
        <v/>
      </c>
      <c r="V45" t="str">
        <f>""</f>
        <v/>
      </c>
      <c r="W45" t="str">
        <f>""</f>
        <v/>
      </c>
      <c r="X45" t="str">
        <f>""</f>
        <v/>
      </c>
      <c r="Y45" t="str">
        <f>""</f>
        <v/>
      </c>
      <c r="Z45" t="str">
        <f>""</f>
        <v/>
      </c>
      <c r="AA45" t="str">
        <f>""</f>
        <v/>
      </c>
      <c r="AB45" t="str">
        <f>""</f>
        <v/>
      </c>
      <c r="AC45" t="str">
        <f>""</f>
        <v/>
      </c>
      <c r="AD45" t="str">
        <f>""</f>
        <v/>
      </c>
      <c r="AE45" t="str">
        <f>""</f>
        <v/>
      </c>
      <c r="AF45" t="str">
        <f>""</f>
        <v/>
      </c>
      <c r="AG45" t="str">
        <f>""</f>
        <v/>
      </c>
      <c r="AH45" t="str">
        <f>""</f>
        <v/>
      </c>
      <c r="AI45" t="str">
        <f>""</f>
        <v/>
      </c>
      <c r="AJ45" t="str">
        <f>""</f>
        <v/>
      </c>
      <c r="AK45" t="str">
        <f>""</f>
        <v/>
      </c>
      <c r="AL45" t="str">
        <f>""</f>
        <v/>
      </c>
      <c r="AM45" t="str">
        <f>""</f>
        <v/>
      </c>
      <c r="AN45" t="str">
        <f>""</f>
        <v/>
      </c>
      <c r="AO45" t="str">
        <f>""</f>
        <v/>
      </c>
      <c r="AP45" t="str">
        <f>""</f>
        <v/>
      </c>
      <c r="AQ45" t="str">
        <f>""</f>
        <v/>
      </c>
      <c r="AR45" t="str">
        <f>""</f>
        <v/>
      </c>
      <c r="AS45" t="str">
        <f>""</f>
        <v/>
      </c>
      <c r="AT45" t="str">
        <f>""</f>
        <v/>
      </c>
      <c r="AU45" t="str">
        <f>""</f>
        <v/>
      </c>
      <c r="AV45" t="str">
        <f>""</f>
        <v/>
      </c>
      <c r="AW45" t="str">
        <f>""</f>
        <v/>
      </c>
      <c r="AX45" t="str">
        <f>""</f>
        <v/>
      </c>
      <c r="AY45" t="str">
        <f>""</f>
        <v/>
      </c>
      <c r="AZ45" t="str">
        <f>""</f>
        <v/>
      </c>
      <c r="BA45" t="str">
        <f>""</f>
        <v/>
      </c>
    </row>
    <row r="46" spans="2:53" x14ac:dyDescent="0.2">
      <c r="B46" t="str">
        <f>""</f>
        <v/>
      </c>
      <c r="C46" t="str">
        <f>""</f>
        <v/>
      </c>
      <c r="D46" t="str">
        <f>""</f>
        <v/>
      </c>
      <c r="E46" t="str">
        <f>""</f>
        <v/>
      </c>
      <c r="F46" t="str">
        <f>""</f>
        <v/>
      </c>
      <c r="G46" t="str">
        <f>""</f>
        <v/>
      </c>
      <c r="H46" t="str">
        <f>""</f>
        <v/>
      </c>
      <c r="I46" t="str">
        <f>""</f>
        <v/>
      </c>
      <c r="J46" t="str">
        <f>""</f>
        <v/>
      </c>
      <c r="K46" t="str">
        <f>"[.]"</f>
        <v>[.]</v>
      </c>
      <c r="L46" t="str">
        <f>""</f>
        <v/>
      </c>
      <c r="M46" t="str">
        <f>""</f>
        <v/>
      </c>
      <c r="N46" t="str">
        <f>""</f>
        <v/>
      </c>
      <c r="O46" t="str">
        <f>""</f>
        <v/>
      </c>
      <c r="P46" t="str">
        <f>""</f>
        <v/>
      </c>
      <c r="Q46" t="str">
        <f>""</f>
        <v/>
      </c>
      <c r="R46" t="str">
        <f>""</f>
        <v/>
      </c>
      <c r="S46" t="str">
        <f>""</f>
        <v/>
      </c>
      <c r="T46" t="str">
        <f>""</f>
        <v/>
      </c>
      <c r="U46" t="str">
        <f>""</f>
        <v/>
      </c>
      <c r="V46" t="str">
        <f>""</f>
        <v/>
      </c>
      <c r="W46" t="str">
        <f>""</f>
        <v/>
      </c>
      <c r="X46" t="str">
        <f>""</f>
        <v/>
      </c>
      <c r="Y46" t="str">
        <f>""</f>
        <v/>
      </c>
      <c r="Z46" t="str">
        <f>""</f>
        <v/>
      </c>
      <c r="AA46" t="str">
        <f>""</f>
        <v/>
      </c>
      <c r="AB46" t="str">
        <f>""</f>
        <v/>
      </c>
      <c r="AC46" t="str">
        <f>""</f>
        <v/>
      </c>
      <c r="AD46" t="str">
        <f>""</f>
        <v/>
      </c>
      <c r="AE46" t="str">
        <f>""</f>
        <v/>
      </c>
      <c r="AF46" t="str">
        <f>""</f>
        <v/>
      </c>
      <c r="AG46" t="str">
        <f>""</f>
        <v/>
      </c>
      <c r="AH46" t="str">
        <f>""</f>
        <v/>
      </c>
      <c r="AI46" t="str">
        <f>""</f>
        <v/>
      </c>
      <c r="AJ46" t="str">
        <f>""</f>
        <v/>
      </c>
      <c r="AK46" t="str">
        <f>""</f>
        <v/>
      </c>
      <c r="AL46" t="str">
        <f>""</f>
        <v/>
      </c>
      <c r="AM46" t="str">
        <f>""</f>
        <v/>
      </c>
      <c r="AN46" t="str">
        <f>""</f>
        <v/>
      </c>
      <c r="AO46" t="str">
        <f>""</f>
        <v/>
      </c>
      <c r="AP46" t="str">
        <f>""</f>
        <v/>
      </c>
      <c r="AQ46" t="str">
        <f>""</f>
        <v/>
      </c>
      <c r="AR46" t="str">
        <f>""</f>
        <v/>
      </c>
      <c r="AS46" t="str">
        <f>""</f>
        <v/>
      </c>
      <c r="AT46" t="str">
        <f>""</f>
        <v/>
      </c>
      <c r="AU46" t="str">
        <f>""</f>
        <v/>
      </c>
      <c r="AV46" t="str">
        <f>""</f>
        <v/>
      </c>
      <c r="AW46" t="str">
        <f>""</f>
        <v/>
      </c>
      <c r="AX46" t="str">
        <f>""</f>
        <v/>
      </c>
      <c r="AY46" t="str">
        <f>""</f>
        <v/>
      </c>
      <c r="AZ46" t="str">
        <f>""</f>
        <v/>
      </c>
      <c r="BA46" t="str">
        <f>""</f>
        <v/>
      </c>
    </row>
    <row r="47" spans="2:53" x14ac:dyDescent="0.2">
      <c r="B47" t="str">
        <f>"Loss of land (yes=1) for a household in 1998-07"</f>
        <v>Loss of land (yes=1) for a household in 1998-07</v>
      </c>
      <c r="C47" t="str">
        <f>""</f>
        <v/>
      </c>
      <c r="D47" t="str">
        <f>""</f>
        <v/>
      </c>
      <c r="E47" t="str">
        <f>""</f>
        <v/>
      </c>
      <c r="F47" t="str">
        <f>""</f>
        <v/>
      </c>
      <c r="G47" t="str">
        <f>""</f>
        <v/>
      </c>
      <c r="H47" t="str">
        <f>""</f>
        <v/>
      </c>
      <c r="I47" t="str">
        <f>""</f>
        <v/>
      </c>
      <c r="J47" t="str">
        <f>""</f>
        <v/>
      </c>
      <c r="K47" t="str">
        <f>""</f>
        <v/>
      </c>
      <c r="L47" t="str">
        <f>"0.089"</f>
        <v>0.089</v>
      </c>
      <c r="M47" t="str">
        <f>"0.088"</f>
        <v>0.088</v>
      </c>
      <c r="N47" t="str">
        <f>"0.091"</f>
        <v>0.091</v>
      </c>
      <c r="O47" t="str">
        <f>""</f>
        <v/>
      </c>
      <c r="P47" t="str">
        <f>""</f>
        <v/>
      </c>
      <c r="Q47" t="str">
        <f>""</f>
        <v/>
      </c>
      <c r="R47" t="str">
        <f>""</f>
        <v/>
      </c>
      <c r="S47" t="str">
        <f>""</f>
        <v/>
      </c>
      <c r="T47" t="str">
        <f>""</f>
        <v/>
      </c>
      <c r="U47" t="str">
        <f>""</f>
        <v/>
      </c>
      <c r="V47" t="str">
        <f>""</f>
        <v/>
      </c>
      <c r="W47" t="str">
        <f>""</f>
        <v/>
      </c>
      <c r="X47" t="str">
        <f>""</f>
        <v/>
      </c>
      <c r="Y47" t="str">
        <f>""</f>
        <v/>
      </c>
      <c r="Z47" t="str">
        <f>""</f>
        <v/>
      </c>
      <c r="AA47" t="str">
        <f>""</f>
        <v/>
      </c>
      <c r="AB47" t="str">
        <f>""</f>
        <v/>
      </c>
      <c r="AC47" t="str">
        <f>""</f>
        <v/>
      </c>
      <c r="AD47" t="str">
        <f>""</f>
        <v/>
      </c>
      <c r="AE47" t="str">
        <f>""</f>
        <v/>
      </c>
      <c r="AF47" t="str">
        <f>""</f>
        <v/>
      </c>
      <c r="AG47" t="str">
        <f>""</f>
        <v/>
      </c>
      <c r="AH47" t="str">
        <f>""</f>
        <v/>
      </c>
      <c r="AI47" t="str">
        <f>""</f>
        <v/>
      </c>
      <c r="AJ47" t="str">
        <f>""</f>
        <v/>
      </c>
      <c r="AK47" t="str">
        <f>""</f>
        <v/>
      </c>
      <c r="AL47" t="str">
        <f>""</f>
        <v/>
      </c>
      <c r="AM47" t="str">
        <f>""</f>
        <v/>
      </c>
      <c r="AN47" t="str">
        <f>""</f>
        <v/>
      </c>
      <c r="AO47" t="str">
        <f>""</f>
        <v/>
      </c>
      <c r="AP47" t="str">
        <f>""</f>
        <v/>
      </c>
      <c r="AQ47" t="str">
        <f>""</f>
        <v/>
      </c>
      <c r="AR47" t="str">
        <f>""</f>
        <v/>
      </c>
      <c r="AS47" t="str">
        <f>""</f>
        <v/>
      </c>
      <c r="AT47" t="str">
        <f>""</f>
        <v/>
      </c>
      <c r="AU47" t="str">
        <f>""</f>
        <v/>
      </c>
      <c r="AV47" t="str">
        <f>""</f>
        <v/>
      </c>
      <c r="AW47" t="str">
        <f>""</f>
        <v/>
      </c>
      <c r="AX47" t="str">
        <f>""</f>
        <v/>
      </c>
      <c r="AY47" t="str">
        <f>""</f>
        <v/>
      </c>
      <c r="AZ47" t="str">
        <f>""</f>
        <v/>
      </c>
      <c r="BA47" t="str">
        <f>""</f>
        <v/>
      </c>
    </row>
    <row r="48" spans="2:53" x14ac:dyDescent="0.2">
      <c r="B48" t="str">
        <f>""</f>
        <v/>
      </c>
      <c r="C48" t="str">
        <f>""</f>
        <v/>
      </c>
      <c r="D48" t="str">
        <f>""</f>
        <v/>
      </c>
      <c r="E48" t="str">
        <f>""</f>
        <v/>
      </c>
      <c r="F48" t="str">
        <f>""</f>
        <v/>
      </c>
      <c r="G48" t="str">
        <f>""</f>
        <v/>
      </c>
      <c r="H48" t="str">
        <f>""</f>
        <v/>
      </c>
      <c r="I48" t="str">
        <f>""</f>
        <v/>
      </c>
      <c r="J48" t="str">
        <f>""</f>
        <v/>
      </c>
      <c r="K48" t="str">
        <f>""</f>
        <v/>
      </c>
      <c r="L48" t="str">
        <f>"[0.107]"</f>
        <v>[0.107]</v>
      </c>
      <c r="M48" t="str">
        <f>"[0.106]"</f>
        <v>[0.106]</v>
      </c>
      <c r="N48" t="str">
        <f>"[0.107]"</f>
        <v>[0.107]</v>
      </c>
      <c r="O48" t="str">
        <f>""</f>
        <v/>
      </c>
      <c r="P48" t="str">
        <f>""</f>
        <v/>
      </c>
      <c r="Q48" t="str">
        <f>""</f>
        <v/>
      </c>
      <c r="R48" t="str">
        <f>""</f>
        <v/>
      </c>
      <c r="S48" t="str">
        <f>""</f>
        <v/>
      </c>
      <c r="T48" t="str">
        <f>""</f>
        <v/>
      </c>
      <c r="U48" t="str">
        <f>""</f>
        <v/>
      </c>
      <c r="V48" t="str">
        <f>""</f>
        <v/>
      </c>
      <c r="W48" t="str">
        <f>""</f>
        <v/>
      </c>
      <c r="X48" t="str">
        <f>""</f>
        <v/>
      </c>
      <c r="Y48" t="str">
        <f>""</f>
        <v/>
      </c>
      <c r="Z48" t="str">
        <f>""</f>
        <v/>
      </c>
      <c r="AA48" t="str">
        <f>""</f>
        <v/>
      </c>
      <c r="AB48" t="str">
        <f>""</f>
        <v/>
      </c>
      <c r="AC48" t="str">
        <f>""</f>
        <v/>
      </c>
      <c r="AD48" t="str">
        <f>""</f>
        <v/>
      </c>
      <c r="AE48" t="str">
        <f>""</f>
        <v/>
      </c>
      <c r="AF48" t="str">
        <f>""</f>
        <v/>
      </c>
      <c r="AG48" t="str">
        <f>""</f>
        <v/>
      </c>
      <c r="AH48" t="str">
        <f>""</f>
        <v/>
      </c>
      <c r="AI48" t="str">
        <f>""</f>
        <v/>
      </c>
      <c r="AJ48" t="str">
        <f>""</f>
        <v/>
      </c>
      <c r="AK48" t="str">
        <f>""</f>
        <v/>
      </c>
      <c r="AL48" t="str">
        <f>""</f>
        <v/>
      </c>
      <c r="AM48" t="str">
        <f>""</f>
        <v/>
      </c>
      <c r="AN48" t="str">
        <f>""</f>
        <v/>
      </c>
      <c r="AO48" t="str">
        <f>""</f>
        <v/>
      </c>
      <c r="AP48" t="str">
        <f>""</f>
        <v/>
      </c>
      <c r="AQ48" t="str">
        <f>""</f>
        <v/>
      </c>
      <c r="AR48" t="str">
        <f>""</f>
        <v/>
      </c>
      <c r="AS48" t="str">
        <f>""</f>
        <v/>
      </c>
      <c r="AT48" t="str">
        <f>""</f>
        <v/>
      </c>
      <c r="AU48" t="str">
        <f>""</f>
        <v/>
      </c>
      <c r="AV48" t="str">
        <f>""</f>
        <v/>
      </c>
      <c r="AW48" t="str">
        <f>""</f>
        <v/>
      </c>
      <c r="AX48" t="str">
        <f>""</f>
        <v/>
      </c>
      <c r="AY48" t="str">
        <f>""</f>
        <v/>
      </c>
      <c r="AZ48" t="str">
        <f>""</f>
        <v/>
      </c>
      <c r="BA48" t="str">
        <f>""</f>
        <v/>
      </c>
    </row>
    <row r="49" spans="2:53" x14ac:dyDescent="0.2">
      <c r="B49" t="str">
        <f>"At least 1 child left the household in a given year (yes=1)"</f>
        <v>At least 1 child left the household in a given year (yes=1)</v>
      </c>
      <c r="C49" t="str">
        <f>""</f>
        <v/>
      </c>
      <c r="D49" t="str">
        <f>""</f>
        <v/>
      </c>
      <c r="E49" t="str">
        <f>""</f>
        <v/>
      </c>
      <c r="F49" t="str">
        <f>""</f>
        <v/>
      </c>
      <c r="G49" t="str">
        <f>""</f>
        <v/>
      </c>
      <c r="H49" t="str">
        <f>""</f>
        <v/>
      </c>
      <c r="I49" t="str">
        <f>""</f>
        <v/>
      </c>
      <c r="J49" t="str">
        <f>""</f>
        <v/>
      </c>
      <c r="K49" t="str">
        <f>""</f>
        <v/>
      </c>
      <c r="L49" t="str">
        <f>"-0.069"</f>
        <v>-0.069</v>
      </c>
      <c r="M49" t="str">
        <f>""</f>
        <v/>
      </c>
      <c r="N49" t="str">
        <f>""</f>
        <v/>
      </c>
      <c r="O49" t="str">
        <f>""</f>
        <v/>
      </c>
      <c r="P49" t="str">
        <f>""</f>
        <v/>
      </c>
      <c r="Q49" t="str">
        <f>""</f>
        <v/>
      </c>
      <c r="R49" t="str">
        <f>""</f>
        <v/>
      </c>
      <c r="S49" t="str">
        <f>""</f>
        <v/>
      </c>
      <c r="T49" t="str">
        <f>""</f>
        <v/>
      </c>
      <c r="U49" t="str">
        <f>""</f>
        <v/>
      </c>
      <c r="V49" t="str">
        <f>""</f>
        <v/>
      </c>
      <c r="W49" t="str">
        <f>""</f>
        <v/>
      </c>
      <c r="X49" t="str">
        <f>""</f>
        <v/>
      </c>
      <c r="Y49" t="str">
        <f>""</f>
        <v/>
      </c>
      <c r="Z49" t="str">
        <f>""</f>
        <v/>
      </c>
      <c r="AA49" t="str">
        <f>""</f>
        <v/>
      </c>
      <c r="AB49" t="str">
        <f>""</f>
        <v/>
      </c>
      <c r="AC49" t="str">
        <f>""</f>
        <v/>
      </c>
      <c r="AD49" t="str">
        <f>""</f>
        <v/>
      </c>
      <c r="AE49" t="str">
        <f>""</f>
        <v/>
      </c>
      <c r="AF49" t="str">
        <f>""</f>
        <v/>
      </c>
      <c r="AG49" t="str">
        <f>""</f>
        <v/>
      </c>
      <c r="AH49" t="str">
        <f>""</f>
        <v/>
      </c>
      <c r="AI49" t="str">
        <f>""</f>
        <v/>
      </c>
      <c r="AJ49" t="str">
        <f>""</f>
        <v/>
      </c>
      <c r="AK49" t="str">
        <f>""</f>
        <v/>
      </c>
      <c r="AL49" t="str">
        <f>""</f>
        <v/>
      </c>
      <c r="AM49" t="str">
        <f>""</f>
        <v/>
      </c>
      <c r="AN49" t="str">
        <f>""</f>
        <v/>
      </c>
      <c r="AO49" t="str">
        <f>""</f>
        <v/>
      </c>
      <c r="AP49" t="str">
        <f>""</f>
        <v/>
      </c>
      <c r="AQ49" t="str">
        <f>""</f>
        <v/>
      </c>
      <c r="AR49" t="str">
        <f>""</f>
        <v/>
      </c>
      <c r="AS49" t="str">
        <f>""</f>
        <v/>
      </c>
      <c r="AT49" t="str">
        <f>""</f>
        <v/>
      </c>
      <c r="AU49" t="str">
        <f>""</f>
        <v/>
      </c>
      <c r="AV49" t="str">
        <f>""</f>
        <v/>
      </c>
      <c r="AW49" t="str">
        <f>""</f>
        <v/>
      </c>
      <c r="AX49" t="str">
        <f>""</f>
        <v/>
      </c>
      <c r="AY49" t="str">
        <f>""</f>
        <v/>
      </c>
      <c r="AZ49" t="str">
        <f>""</f>
        <v/>
      </c>
      <c r="BA49" t="str">
        <f>""</f>
        <v/>
      </c>
    </row>
    <row r="50" spans="2:53" x14ac:dyDescent="0.2">
      <c r="B50" t="str">
        <f>""</f>
        <v/>
      </c>
      <c r="C50" t="str">
        <f>""</f>
        <v/>
      </c>
      <c r="D50" t="str">
        <f>""</f>
        <v/>
      </c>
      <c r="E50" t="str">
        <f>""</f>
        <v/>
      </c>
      <c r="F50" t="str">
        <f>""</f>
        <v/>
      </c>
      <c r="G50" t="str">
        <f>""</f>
        <v/>
      </c>
      <c r="H50" t="str">
        <f>""</f>
        <v/>
      </c>
      <c r="I50" t="str">
        <f>""</f>
        <v/>
      </c>
      <c r="J50" t="str">
        <f>""</f>
        <v/>
      </c>
      <c r="K50" t="str">
        <f>""</f>
        <v/>
      </c>
      <c r="L50" t="str">
        <f>"[0.099]"</f>
        <v>[0.099]</v>
      </c>
      <c r="M50" t="str">
        <f>""</f>
        <v/>
      </c>
      <c r="N50" t="str">
        <f>""</f>
        <v/>
      </c>
      <c r="O50" t="str">
        <f>""</f>
        <v/>
      </c>
      <c r="P50" t="str">
        <f>""</f>
        <v/>
      </c>
      <c r="Q50" t="str">
        <f>""</f>
        <v/>
      </c>
      <c r="R50" t="str">
        <f>""</f>
        <v/>
      </c>
      <c r="S50" t="str">
        <f>""</f>
        <v/>
      </c>
      <c r="T50" t="str">
        <f>""</f>
        <v/>
      </c>
      <c r="U50" t="str">
        <f>""</f>
        <v/>
      </c>
      <c r="V50" t="str">
        <f>""</f>
        <v/>
      </c>
      <c r="W50" t="str">
        <f>""</f>
        <v/>
      </c>
      <c r="X50" t="str">
        <f>""</f>
        <v/>
      </c>
      <c r="Y50" t="str">
        <f>""</f>
        <v/>
      </c>
      <c r="Z50" t="str">
        <f>""</f>
        <v/>
      </c>
      <c r="AA50" t="str">
        <f>""</f>
        <v/>
      </c>
      <c r="AB50" t="str">
        <f>""</f>
        <v/>
      </c>
      <c r="AC50" t="str">
        <f>""</f>
        <v/>
      </c>
      <c r="AD50" t="str">
        <f>""</f>
        <v/>
      </c>
      <c r="AE50" t="str">
        <f>""</f>
        <v/>
      </c>
      <c r="AF50" t="str">
        <f>""</f>
        <v/>
      </c>
      <c r="AG50" t="str">
        <f>""</f>
        <v/>
      </c>
      <c r="AH50" t="str">
        <f>""</f>
        <v/>
      </c>
      <c r="AI50" t="str">
        <f>""</f>
        <v/>
      </c>
      <c r="AJ50" t="str">
        <f>""</f>
        <v/>
      </c>
      <c r="AK50" t="str">
        <f>""</f>
        <v/>
      </c>
      <c r="AL50" t="str">
        <f>""</f>
        <v/>
      </c>
      <c r="AM50" t="str">
        <f>""</f>
        <v/>
      </c>
      <c r="AN50" t="str">
        <f>""</f>
        <v/>
      </c>
      <c r="AO50" t="str">
        <f>""</f>
        <v/>
      </c>
      <c r="AP50" t="str">
        <f>""</f>
        <v/>
      </c>
      <c r="AQ50" t="str">
        <f>""</f>
        <v/>
      </c>
      <c r="AR50" t="str">
        <f>""</f>
        <v/>
      </c>
      <c r="AS50" t="str">
        <f>""</f>
        <v/>
      </c>
      <c r="AT50" t="str">
        <f>""</f>
        <v/>
      </c>
      <c r="AU50" t="str">
        <f>""</f>
        <v/>
      </c>
      <c r="AV50" t="str">
        <f>""</f>
        <v/>
      </c>
      <c r="AW50" t="str">
        <f>""</f>
        <v/>
      </c>
      <c r="AX50" t="str">
        <f>""</f>
        <v/>
      </c>
      <c r="AY50" t="str">
        <f>""</f>
        <v/>
      </c>
      <c r="AZ50" t="str">
        <f>""</f>
        <v/>
      </c>
      <c r="BA50" t="str">
        <f>""</f>
        <v/>
      </c>
    </row>
    <row r="51" spans="2:53" x14ac:dyDescent="0.2">
      <c r="B51" t="str">
        <f>"Interaction"</f>
        <v>Interaction</v>
      </c>
      <c r="C51" t="str">
        <f>""</f>
        <v/>
      </c>
      <c r="D51" t="str">
        <f>""</f>
        <v/>
      </c>
      <c r="E51" t="str">
        <f>""</f>
        <v/>
      </c>
      <c r="F51" t="str">
        <f>""</f>
        <v/>
      </c>
      <c r="G51" t="str">
        <f>""</f>
        <v/>
      </c>
      <c r="H51" t="str">
        <f>""</f>
        <v/>
      </c>
      <c r="I51" t="str">
        <f>""</f>
        <v/>
      </c>
      <c r="J51" t="str">
        <f>""</f>
        <v/>
      </c>
      <c r="K51" t="str">
        <f>""</f>
        <v/>
      </c>
      <c r="L51" t="str">
        <f>"0.000"</f>
        <v>0.000</v>
      </c>
      <c r="M51" t="str">
        <f>""</f>
        <v/>
      </c>
      <c r="N51" t="str">
        <f>""</f>
        <v/>
      </c>
      <c r="O51" t="str">
        <f>""</f>
        <v/>
      </c>
      <c r="P51" t="str">
        <f>""</f>
        <v/>
      </c>
      <c r="Q51" t="str">
        <f>""</f>
        <v/>
      </c>
      <c r="R51" t="str">
        <f>""</f>
        <v/>
      </c>
      <c r="S51" t="str">
        <f>""</f>
        <v/>
      </c>
      <c r="T51" t="str">
        <f>""</f>
        <v/>
      </c>
      <c r="U51" t="str">
        <f>""</f>
        <v/>
      </c>
      <c r="V51" t="str">
        <f>""</f>
        <v/>
      </c>
      <c r="W51" t="str">
        <f>""</f>
        <v/>
      </c>
      <c r="X51" t="str">
        <f>""</f>
        <v/>
      </c>
      <c r="Y51" t="str">
        <f>""</f>
        <v/>
      </c>
      <c r="Z51" t="str">
        <f>""</f>
        <v/>
      </c>
      <c r="AA51" t="str">
        <f>""</f>
        <v/>
      </c>
      <c r="AB51" t="str">
        <f>""</f>
        <v/>
      </c>
      <c r="AC51" t="str">
        <f>""</f>
        <v/>
      </c>
      <c r="AD51" t="str">
        <f>""</f>
        <v/>
      </c>
      <c r="AE51" t="str">
        <f>""</f>
        <v/>
      </c>
      <c r="AF51" t="str">
        <f>""</f>
        <v/>
      </c>
      <c r="AG51" t="str">
        <f>""</f>
        <v/>
      </c>
      <c r="AH51" t="str">
        <f>""</f>
        <v/>
      </c>
      <c r="AI51" t="str">
        <f>""</f>
        <v/>
      </c>
      <c r="AJ51" t="str">
        <f>""</f>
        <v/>
      </c>
      <c r="AK51" t="str">
        <f>""</f>
        <v/>
      </c>
      <c r="AL51" t="str">
        <f>""</f>
        <v/>
      </c>
      <c r="AM51" t="str">
        <f>""</f>
        <v/>
      </c>
      <c r="AN51" t="str">
        <f>""</f>
        <v/>
      </c>
      <c r="AO51" t="str">
        <f>""</f>
        <v/>
      </c>
      <c r="AP51" t="str">
        <f>""</f>
        <v/>
      </c>
      <c r="AQ51" t="str">
        <f>""</f>
        <v/>
      </c>
      <c r="AR51" t="str">
        <f>""</f>
        <v/>
      </c>
      <c r="AS51" t="str">
        <f>""</f>
        <v/>
      </c>
      <c r="AT51" t="str">
        <f>""</f>
        <v/>
      </c>
      <c r="AU51" t="str">
        <f>""</f>
        <v/>
      </c>
      <c r="AV51" t="str">
        <f>""</f>
        <v/>
      </c>
      <c r="AW51" t="str">
        <f>""</f>
        <v/>
      </c>
      <c r="AX51" t="str">
        <f>""</f>
        <v/>
      </c>
      <c r="AY51" t="str">
        <f>""</f>
        <v/>
      </c>
      <c r="AZ51" t="str">
        <f>""</f>
        <v/>
      </c>
      <c r="BA51" t="str">
        <f>""</f>
        <v/>
      </c>
    </row>
    <row r="52" spans="2:53" x14ac:dyDescent="0.2">
      <c r="B52" t="str">
        <f>""</f>
        <v/>
      </c>
      <c r="C52" t="str">
        <f>""</f>
        <v/>
      </c>
      <c r="D52" t="str">
        <f>""</f>
        <v/>
      </c>
      <c r="E52" t="str">
        <f>""</f>
        <v/>
      </c>
      <c r="F52" t="str">
        <f>""</f>
        <v/>
      </c>
      <c r="G52" t="str">
        <f>""</f>
        <v/>
      </c>
      <c r="H52" t="str">
        <f>""</f>
        <v/>
      </c>
      <c r="I52" t="str">
        <f>""</f>
        <v/>
      </c>
      <c r="J52" t="str">
        <f>""</f>
        <v/>
      </c>
      <c r="K52" t="str">
        <f>""</f>
        <v/>
      </c>
      <c r="L52" t="str">
        <f>"[.]"</f>
        <v>[.]</v>
      </c>
      <c r="M52" t="str">
        <f>""</f>
        <v/>
      </c>
      <c r="N52" t="str">
        <f>""</f>
        <v/>
      </c>
      <c r="O52" t="str">
        <f>""</f>
        <v/>
      </c>
      <c r="P52" t="str">
        <f>""</f>
        <v/>
      </c>
      <c r="Q52" t="str">
        <f>""</f>
        <v/>
      </c>
      <c r="R52" t="str">
        <f>""</f>
        <v/>
      </c>
      <c r="S52" t="str">
        <f>""</f>
        <v/>
      </c>
      <c r="T52" t="str">
        <f>""</f>
        <v/>
      </c>
      <c r="U52" t="str">
        <f>""</f>
        <v/>
      </c>
      <c r="V52" t="str">
        <f>""</f>
        <v/>
      </c>
      <c r="W52" t="str">
        <f>""</f>
        <v/>
      </c>
      <c r="X52" t="str">
        <f>""</f>
        <v/>
      </c>
      <c r="Y52" t="str">
        <f>""</f>
        <v/>
      </c>
      <c r="Z52" t="str">
        <f>""</f>
        <v/>
      </c>
      <c r="AA52" t="str">
        <f>""</f>
        <v/>
      </c>
      <c r="AB52" t="str">
        <f>""</f>
        <v/>
      </c>
      <c r="AC52" t="str">
        <f>""</f>
        <v/>
      </c>
      <c r="AD52" t="str">
        <f>""</f>
        <v/>
      </c>
      <c r="AE52" t="str">
        <f>""</f>
        <v/>
      </c>
      <c r="AF52" t="str">
        <f>""</f>
        <v/>
      </c>
      <c r="AG52" t="str">
        <f>""</f>
        <v/>
      </c>
      <c r="AH52" t="str">
        <f>""</f>
        <v/>
      </c>
      <c r="AI52" t="str">
        <f>""</f>
        <v/>
      </c>
      <c r="AJ52" t="str">
        <f>""</f>
        <v/>
      </c>
      <c r="AK52" t="str">
        <f>""</f>
        <v/>
      </c>
      <c r="AL52" t="str">
        <f>""</f>
        <v/>
      </c>
      <c r="AM52" t="str">
        <f>""</f>
        <v/>
      </c>
      <c r="AN52" t="str">
        <f>""</f>
        <v/>
      </c>
      <c r="AO52" t="str">
        <f>""</f>
        <v/>
      </c>
      <c r="AP52" t="str">
        <f>""</f>
        <v/>
      </c>
      <c r="AQ52" t="str">
        <f>""</f>
        <v/>
      </c>
      <c r="AR52" t="str">
        <f>""</f>
        <v/>
      </c>
      <c r="AS52" t="str">
        <f>""</f>
        <v/>
      </c>
      <c r="AT52" t="str">
        <f>""</f>
        <v/>
      </c>
      <c r="AU52" t="str">
        <f>""</f>
        <v/>
      </c>
      <c r="AV52" t="str">
        <f>""</f>
        <v/>
      </c>
      <c r="AW52" t="str">
        <f>""</f>
        <v/>
      </c>
      <c r="AX52" t="str">
        <f>""</f>
        <v/>
      </c>
      <c r="AY52" t="str">
        <f>""</f>
        <v/>
      </c>
      <c r="AZ52" t="str">
        <f>""</f>
        <v/>
      </c>
      <c r="BA52" t="str">
        <f>""</f>
        <v/>
      </c>
    </row>
    <row r="53" spans="2:53" x14ac:dyDescent="0.2">
      <c r="B53" t="str">
        <f>"Number of childs who left household 1998-2007"</f>
        <v>Number of childs who left household 1998-2007</v>
      </c>
      <c r="C53" t="str">
        <f>""</f>
        <v/>
      </c>
      <c r="D53" t="str">
        <f>""</f>
        <v/>
      </c>
      <c r="E53" t="str">
        <f>""</f>
        <v/>
      </c>
      <c r="F53" t="str">
        <f>""</f>
        <v/>
      </c>
      <c r="G53" t="str">
        <f>""</f>
        <v/>
      </c>
      <c r="H53" t="str">
        <f>""</f>
        <v/>
      </c>
      <c r="I53" t="str">
        <f>""</f>
        <v/>
      </c>
      <c r="J53" t="str">
        <f>""</f>
        <v/>
      </c>
      <c r="K53" t="str">
        <f>""</f>
        <v/>
      </c>
      <c r="L53" t="str">
        <f>""</f>
        <v/>
      </c>
      <c r="M53" t="str">
        <f>"-0.065"</f>
        <v>-0.065</v>
      </c>
      <c r="N53" t="str">
        <f>""</f>
        <v/>
      </c>
      <c r="O53" t="str">
        <f>""</f>
        <v/>
      </c>
      <c r="P53" t="str">
        <f>""</f>
        <v/>
      </c>
      <c r="Q53" t="str">
        <f>""</f>
        <v/>
      </c>
      <c r="R53" t="str">
        <f>""</f>
        <v/>
      </c>
      <c r="S53" t="str">
        <f>""</f>
        <v/>
      </c>
      <c r="T53" t="str">
        <f>""</f>
        <v/>
      </c>
      <c r="U53" t="str">
        <f>""</f>
        <v/>
      </c>
      <c r="V53" t="str">
        <f>""</f>
        <v/>
      </c>
      <c r="W53" t="str">
        <f>""</f>
        <v/>
      </c>
      <c r="X53" t="str">
        <f>""</f>
        <v/>
      </c>
      <c r="Y53" t="str">
        <f>""</f>
        <v/>
      </c>
      <c r="Z53" t="str">
        <f>""</f>
        <v/>
      </c>
      <c r="AA53" t="str">
        <f>""</f>
        <v/>
      </c>
      <c r="AB53" t="str">
        <f>""</f>
        <v/>
      </c>
      <c r="AC53" t="str">
        <f>""</f>
        <v/>
      </c>
      <c r="AD53" t="str">
        <f>""</f>
        <v/>
      </c>
      <c r="AE53" t="str">
        <f>""</f>
        <v/>
      </c>
      <c r="AF53" t="str">
        <f>""</f>
        <v/>
      </c>
      <c r="AG53" t="str">
        <f>""</f>
        <v/>
      </c>
      <c r="AH53" t="str">
        <f>""</f>
        <v/>
      </c>
      <c r="AI53" t="str">
        <f>""</f>
        <v/>
      </c>
      <c r="AJ53" t="str">
        <f>""</f>
        <v/>
      </c>
      <c r="AK53" t="str">
        <f>""</f>
        <v/>
      </c>
      <c r="AL53" t="str">
        <f>""</f>
        <v/>
      </c>
      <c r="AM53" t="str">
        <f>""</f>
        <v/>
      </c>
      <c r="AN53" t="str">
        <f>""</f>
        <v/>
      </c>
      <c r="AO53" t="str">
        <f>""</f>
        <v/>
      </c>
      <c r="AP53" t="str">
        <f>""</f>
        <v/>
      </c>
      <c r="AQ53" t="str">
        <f>""</f>
        <v/>
      </c>
      <c r="AR53" t="str">
        <f>""</f>
        <v/>
      </c>
      <c r="AS53" t="str">
        <f>""</f>
        <v/>
      </c>
      <c r="AT53" t="str">
        <f>""</f>
        <v/>
      </c>
      <c r="AU53" t="str">
        <f>""</f>
        <v/>
      </c>
      <c r="AV53" t="str">
        <f>""</f>
        <v/>
      </c>
      <c r="AW53" t="str">
        <f>""</f>
        <v/>
      </c>
      <c r="AX53" t="str">
        <f>""</f>
        <v/>
      </c>
      <c r="AY53" t="str">
        <f>""</f>
        <v/>
      </c>
      <c r="AZ53" t="str">
        <f>""</f>
        <v/>
      </c>
      <c r="BA53" t="str">
        <f>""</f>
        <v/>
      </c>
    </row>
    <row r="54" spans="2:53" x14ac:dyDescent="0.2">
      <c r="B54" t="str">
        <f>""</f>
        <v/>
      </c>
      <c r="C54" t="str">
        <f>""</f>
        <v/>
      </c>
      <c r="D54" t="str">
        <f>""</f>
        <v/>
      </c>
      <c r="E54" t="str">
        <f>""</f>
        <v/>
      </c>
      <c r="F54" t="str">
        <f>""</f>
        <v/>
      </c>
      <c r="G54" t="str">
        <f>""</f>
        <v/>
      </c>
      <c r="H54" t="str">
        <f>""</f>
        <v/>
      </c>
      <c r="I54" t="str">
        <f>""</f>
        <v/>
      </c>
      <c r="J54" t="str">
        <f>""</f>
        <v/>
      </c>
      <c r="K54" t="str">
        <f>""</f>
        <v/>
      </c>
      <c r="L54" t="str">
        <f>""</f>
        <v/>
      </c>
      <c r="M54" t="str">
        <f>"[0.074]"</f>
        <v>[0.074]</v>
      </c>
      <c r="N54" t="str">
        <f>""</f>
        <v/>
      </c>
      <c r="O54" t="str">
        <f>""</f>
        <v/>
      </c>
      <c r="P54" t="str">
        <f>""</f>
        <v/>
      </c>
      <c r="Q54" t="str">
        <f>""</f>
        <v/>
      </c>
      <c r="R54" t="str">
        <f>""</f>
        <v/>
      </c>
      <c r="S54" t="str">
        <f>""</f>
        <v/>
      </c>
      <c r="T54" t="str">
        <f>""</f>
        <v/>
      </c>
      <c r="U54" t="str">
        <f>""</f>
        <v/>
      </c>
      <c r="V54" t="str">
        <f>""</f>
        <v/>
      </c>
      <c r="W54" t="str">
        <f>""</f>
        <v/>
      </c>
      <c r="X54" t="str">
        <f>""</f>
        <v/>
      </c>
      <c r="Y54" t="str">
        <f>""</f>
        <v/>
      </c>
      <c r="Z54" t="str">
        <f>""</f>
        <v/>
      </c>
      <c r="AA54" t="str">
        <f>""</f>
        <v/>
      </c>
      <c r="AB54" t="str">
        <f>""</f>
        <v/>
      </c>
      <c r="AC54" t="str">
        <f>""</f>
        <v/>
      </c>
      <c r="AD54" t="str">
        <f>""</f>
        <v/>
      </c>
      <c r="AE54" t="str">
        <f>""</f>
        <v/>
      </c>
      <c r="AF54" t="str">
        <f>""</f>
        <v/>
      </c>
      <c r="AG54" t="str">
        <f>""</f>
        <v/>
      </c>
      <c r="AH54" t="str">
        <f>""</f>
        <v/>
      </c>
      <c r="AI54" t="str">
        <f>""</f>
        <v/>
      </c>
      <c r="AJ54" t="str">
        <f>""</f>
        <v/>
      </c>
      <c r="AK54" t="str">
        <f>""</f>
        <v/>
      </c>
      <c r="AL54" t="str">
        <f>""</f>
        <v/>
      </c>
      <c r="AM54" t="str">
        <f>""</f>
        <v/>
      </c>
      <c r="AN54" t="str">
        <f>""</f>
        <v/>
      </c>
      <c r="AO54" t="str">
        <f>""</f>
        <v/>
      </c>
      <c r="AP54" t="str">
        <f>""</f>
        <v/>
      </c>
      <c r="AQ54" t="str">
        <f>""</f>
        <v/>
      </c>
      <c r="AR54" t="str">
        <f>""</f>
        <v/>
      </c>
      <c r="AS54" t="str">
        <f>""</f>
        <v/>
      </c>
      <c r="AT54" t="str">
        <f>""</f>
        <v/>
      </c>
      <c r="AU54" t="str">
        <f>""</f>
        <v/>
      </c>
      <c r="AV54" t="str">
        <f>""</f>
        <v/>
      </c>
      <c r="AW54" t="str">
        <f>""</f>
        <v/>
      </c>
      <c r="AX54" t="str">
        <f>""</f>
        <v/>
      </c>
      <c r="AY54" t="str">
        <f>""</f>
        <v/>
      </c>
      <c r="AZ54" t="str">
        <f>""</f>
        <v/>
      </c>
      <c r="BA54" t="str">
        <f>""</f>
        <v/>
      </c>
    </row>
    <row r="55" spans="2:53" x14ac:dyDescent="0.2">
      <c r="B55" t="str">
        <f>"Interaction"</f>
        <v>Interaction</v>
      </c>
      <c r="C55" t="str">
        <f>""</f>
        <v/>
      </c>
      <c r="D55" t="str">
        <f>""</f>
        <v/>
      </c>
      <c r="E55" t="str">
        <f>""</f>
        <v/>
      </c>
      <c r="F55" t="str">
        <f>""</f>
        <v/>
      </c>
      <c r="G55" t="str">
        <f>""</f>
        <v/>
      </c>
      <c r="H55" t="str">
        <f>""</f>
        <v/>
      </c>
      <c r="I55" t="str">
        <f>""</f>
        <v/>
      </c>
      <c r="J55" t="str">
        <f>""</f>
        <v/>
      </c>
      <c r="K55" t="str">
        <f>""</f>
        <v/>
      </c>
      <c r="L55" t="str">
        <f>""</f>
        <v/>
      </c>
      <c r="M55" t="str">
        <f>"0.000"</f>
        <v>0.000</v>
      </c>
      <c r="N55" t="str">
        <f>""</f>
        <v/>
      </c>
      <c r="O55" t="str">
        <f>""</f>
        <v/>
      </c>
      <c r="P55" t="str">
        <f>""</f>
        <v/>
      </c>
      <c r="Q55" t="str">
        <f>""</f>
        <v/>
      </c>
      <c r="R55" t="str">
        <f>""</f>
        <v/>
      </c>
      <c r="S55" t="str">
        <f>""</f>
        <v/>
      </c>
      <c r="T55" t="str">
        <f>""</f>
        <v/>
      </c>
      <c r="U55" t="str">
        <f>""</f>
        <v/>
      </c>
      <c r="V55" t="str">
        <f>""</f>
        <v/>
      </c>
      <c r="W55" t="str">
        <f>""</f>
        <v/>
      </c>
      <c r="X55" t="str">
        <f>""</f>
        <v/>
      </c>
      <c r="Y55" t="str">
        <f>""</f>
        <v/>
      </c>
      <c r="Z55" t="str">
        <f>""</f>
        <v/>
      </c>
      <c r="AA55" t="str">
        <f>""</f>
        <v/>
      </c>
      <c r="AB55" t="str">
        <f>""</f>
        <v/>
      </c>
      <c r="AC55" t="str">
        <f>""</f>
        <v/>
      </c>
      <c r="AD55" t="str">
        <f>""</f>
        <v/>
      </c>
      <c r="AE55" t="str">
        <f>""</f>
        <v/>
      </c>
      <c r="AF55" t="str">
        <f>""</f>
        <v/>
      </c>
      <c r="AG55" t="str">
        <f>""</f>
        <v/>
      </c>
      <c r="AH55" t="str">
        <f>""</f>
        <v/>
      </c>
      <c r="AI55" t="str">
        <f>""</f>
        <v/>
      </c>
      <c r="AJ55" t="str">
        <f>""</f>
        <v/>
      </c>
      <c r="AK55" t="str">
        <f>""</f>
        <v/>
      </c>
      <c r="AL55" t="str">
        <f>""</f>
        <v/>
      </c>
      <c r="AM55" t="str">
        <f>""</f>
        <v/>
      </c>
      <c r="AN55" t="str">
        <f>""</f>
        <v/>
      </c>
      <c r="AO55" t="str">
        <f>""</f>
        <v/>
      </c>
      <c r="AP55" t="str">
        <f>""</f>
        <v/>
      </c>
      <c r="AQ55" t="str">
        <f>""</f>
        <v/>
      </c>
      <c r="AR55" t="str">
        <f>""</f>
        <v/>
      </c>
      <c r="AS55" t="str">
        <f>""</f>
        <v/>
      </c>
      <c r="AT55" t="str">
        <f>""</f>
        <v/>
      </c>
      <c r="AU55" t="str">
        <f>""</f>
        <v/>
      </c>
      <c r="AV55" t="str">
        <f>""</f>
        <v/>
      </c>
      <c r="AW55" t="str">
        <f>""</f>
        <v/>
      </c>
      <c r="AX55" t="str">
        <f>""</f>
        <v/>
      </c>
      <c r="AY55" t="str">
        <f>""</f>
        <v/>
      </c>
      <c r="AZ55" t="str">
        <f>""</f>
        <v/>
      </c>
      <c r="BA55" t="str">
        <f>""</f>
        <v/>
      </c>
    </row>
    <row r="56" spans="2:53" x14ac:dyDescent="0.2">
      <c r="B56" t="str">
        <f>""</f>
        <v/>
      </c>
      <c r="C56" t="str">
        <f>""</f>
        <v/>
      </c>
      <c r="D56" t="str">
        <f>""</f>
        <v/>
      </c>
      <c r="E56" t="str">
        <f>""</f>
        <v/>
      </c>
      <c r="F56" t="str">
        <f>""</f>
        <v/>
      </c>
      <c r="G56" t="str">
        <f>""</f>
        <v/>
      </c>
      <c r="H56" t="str">
        <f>""</f>
        <v/>
      </c>
      <c r="I56" t="str">
        <f>""</f>
        <v/>
      </c>
      <c r="J56" t="str">
        <f>""</f>
        <v/>
      </c>
      <c r="K56" t="str">
        <f>""</f>
        <v/>
      </c>
      <c r="L56" t="str">
        <f>""</f>
        <v/>
      </c>
      <c r="M56" t="str">
        <f>"[.]"</f>
        <v>[.]</v>
      </c>
      <c r="N56" t="str">
        <f>""</f>
        <v/>
      </c>
      <c r="O56" t="str">
        <f>""</f>
        <v/>
      </c>
      <c r="P56" t="str">
        <f>""</f>
        <v/>
      </c>
      <c r="Q56" t="str">
        <f>""</f>
        <v/>
      </c>
      <c r="R56" t="str">
        <f>""</f>
        <v/>
      </c>
      <c r="S56" t="str">
        <f>""</f>
        <v/>
      </c>
      <c r="T56" t="str">
        <f>""</f>
        <v/>
      </c>
      <c r="U56" t="str">
        <f>""</f>
        <v/>
      </c>
      <c r="V56" t="str">
        <f>""</f>
        <v/>
      </c>
      <c r="W56" t="str">
        <f>""</f>
        <v/>
      </c>
      <c r="X56" t="str">
        <f>""</f>
        <v/>
      </c>
      <c r="Y56" t="str">
        <f>""</f>
        <v/>
      </c>
      <c r="Z56" t="str">
        <f>""</f>
        <v/>
      </c>
      <c r="AA56" t="str">
        <f>""</f>
        <v/>
      </c>
      <c r="AB56" t="str">
        <f>""</f>
        <v/>
      </c>
      <c r="AC56" t="str">
        <f>""</f>
        <v/>
      </c>
      <c r="AD56" t="str">
        <f>""</f>
        <v/>
      </c>
      <c r="AE56" t="str">
        <f>""</f>
        <v/>
      </c>
      <c r="AF56" t="str">
        <f>""</f>
        <v/>
      </c>
      <c r="AG56" t="str">
        <f>""</f>
        <v/>
      </c>
      <c r="AH56" t="str">
        <f>""</f>
        <v/>
      </c>
      <c r="AI56" t="str">
        <f>""</f>
        <v/>
      </c>
      <c r="AJ56" t="str">
        <f>""</f>
        <v/>
      </c>
      <c r="AK56" t="str">
        <f>""</f>
        <v/>
      </c>
      <c r="AL56" t="str">
        <f>""</f>
        <v/>
      </c>
      <c r="AM56" t="str">
        <f>""</f>
        <v/>
      </c>
      <c r="AN56" t="str">
        <f>""</f>
        <v/>
      </c>
      <c r="AO56" t="str">
        <f>""</f>
        <v/>
      </c>
      <c r="AP56" t="str">
        <f>""</f>
        <v/>
      </c>
      <c r="AQ56" t="str">
        <f>""</f>
        <v/>
      </c>
      <c r="AR56" t="str">
        <f>""</f>
        <v/>
      </c>
      <c r="AS56" t="str">
        <f>""</f>
        <v/>
      </c>
      <c r="AT56" t="str">
        <f>""</f>
        <v/>
      </c>
      <c r="AU56" t="str">
        <f>""</f>
        <v/>
      </c>
      <c r="AV56" t="str">
        <f>""</f>
        <v/>
      </c>
      <c r="AW56" t="str">
        <f>""</f>
        <v/>
      </c>
      <c r="AX56" t="str">
        <f>""</f>
        <v/>
      </c>
      <c r="AY56" t="str">
        <f>""</f>
        <v/>
      </c>
      <c r="AZ56" t="str">
        <f>""</f>
        <v/>
      </c>
      <c r="BA56" t="str">
        <f>""</f>
        <v/>
      </c>
    </row>
    <row r="57" spans="2:53" x14ac:dyDescent="0.2">
      <c r="B57" t="str">
        <f>"Share of childs  who left household 1998-2007"</f>
        <v>Share of childs  who left household 1998-2007</v>
      </c>
      <c r="C57" t="str">
        <f>""</f>
        <v/>
      </c>
      <c r="D57" t="str">
        <f>""</f>
        <v/>
      </c>
      <c r="E57" t="str">
        <f>""</f>
        <v/>
      </c>
      <c r="F57" t="str">
        <f>""</f>
        <v/>
      </c>
      <c r="G57" t="str">
        <f>""</f>
        <v/>
      </c>
      <c r="H57" t="str">
        <f>""</f>
        <v/>
      </c>
      <c r="I57" t="str">
        <f>""</f>
        <v/>
      </c>
      <c r="J57" t="str">
        <f>""</f>
        <v/>
      </c>
      <c r="K57" t="str">
        <f>""</f>
        <v/>
      </c>
      <c r="L57" t="str">
        <f>""</f>
        <v/>
      </c>
      <c r="M57" t="str">
        <f>""</f>
        <v/>
      </c>
      <c r="N57" t="str">
        <f>"-0.090"</f>
        <v>-0.090</v>
      </c>
      <c r="O57" t="str">
        <f>""</f>
        <v/>
      </c>
      <c r="P57" t="str">
        <f>""</f>
        <v/>
      </c>
      <c r="Q57" t="str">
        <f>""</f>
        <v/>
      </c>
      <c r="R57" t="str">
        <f>""</f>
        <v/>
      </c>
      <c r="S57" t="str">
        <f>""</f>
        <v/>
      </c>
      <c r="T57" t="str">
        <f>""</f>
        <v/>
      </c>
      <c r="U57" t="str">
        <f>""</f>
        <v/>
      </c>
      <c r="V57" t="str">
        <f>""</f>
        <v/>
      </c>
      <c r="W57" t="str">
        <f>""</f>
        <v/>
      </c>
      <c r="X57" t="str">
        <f>""</f>
        <v/>
      </c>
      <c r="Y57" t="str">
        <f>""</f>
        <v/>
      </c>
      <c r="Z57" t="str">
        <f>""</f>
        <v/>
      </c>
      <c r="AA57" t="str">
        <f>""</f>
        <v/>
      </c>
      <c r="AB57" t="str">
        <f>""</f>
        <v/>
      </c>
      <c r="AC57" t="str">
        <f>""</f>
        <v/>
      </c>
      <c r="AD57" t="str">
        <f>""</f>
        <v/>
      </c>
      <c r="AE57" t="str">
        <f>""</f>
        <v/>
      </c>
      <c r="AF57" t="str">
        <f>""</f>
        <v/>
      </c>
      <c r="AG57" t="str">
        <f>""</f>
        <v/>
      </c>
      <c r="AH57" t="str">
        <f>""</f>
        <v/>
      </c>
      <c r="AI57" t="str">
        <f>""</f>
        <v/>
      </c>
      <c r="AJ57" t="str">
        <f>""</f>
        <v/>
      </c>
      <c r="AK57" t="str">
        <f>""</f>
        <v/>
      </c>
      <c r="AL57" t="str">
        <f>""</f>
        <v/>
      </c>
      <c r="AM57" t="str">
        <f>""</f>
        <v/>
      </c>
      <c r="AN57" t="str">
        <f>""</f>
        <v/>
      </c>
      <c r="AO57" t="str">
        <f>""</f>
        <v/>
      </c>
      <c r="AP57" t="str">
        <f>""</f>
        <v/>
      </c>
      <c r="AQ57" t="str">
        <f>""</f>
        <v/>
      </c>
      <c r="AR57" t="str">
        <f>""</f>
        <v/>
      </c>
      <c r="AS57" t="str">
        <f>""</f>
        <v/>
      </c>
      <c r="AT57" t="str">
        <f>""</f>
        <v/>
      </c>
      <c r="AU57" t="str">
        <f>""</f>
        <v/>
      </c>
      <c r="AV57" t="str">
        <f>""</f>
        <v/>
      </c>
      <c r="AW57" t="str">
        <f>""</f>
        <v/>
      </c>
      <c r="AX57" t="str">
        <f>""</f>
        <v/>
      </c>
      <c r="AY57" t="str">
        <f>""</f>
        <v/>
      </c>
      <c r="AZ57" t="str">
        <f>""</f>
        <v/>
      </c>
      <c r="BA57" t="str">
        <f>""</f>
        <v/>
      </c>
    </row>
    <row r="58" spans="2:53" x14ac:dyDescent="0.2">
      <c r="B58" t="str">
        <f>""</f>
        <v/>
      </c>
      <c r="C58" t="str">
        <f>""</f>
        <v/>
      </c>
      <c r="D58" t="str">
        <f>""</f>
        <v/>
      </c>
      <c r="E58" t="str">
        <f>""</f>
        <v/>
      </c>
      <c r="F58" t="str">
        <f>""</f>
        <v/>
      </c>
      <c r="G58" t="str">
        <f>""</f>
        <v/>
      </c>
      <c r="H58" t="str">
        <f>""</f>
        <v/>
      </c>
      <c r="I58" t="str">
        <f>""</f>
        <v/>
      </c>
      <c r="J58" t="str">
        <f>""</f>
        <v/>
      </c>
      <c r="K58" t="str">
        <f>""</f>
        <v/>
      </c>
      <c r="L58" t="str">
        <f>""</f>
        <v/>
      </c>
      <c r="M58" t="str">
        <f>""</f>
        <v/>
      </c>
      <c r="N58" t="str">
        <f>"[0.161]"</f>
        <v>[0.161]</v>
      </c>
      <c r="O58" t="str">
        <f>""</f>
        <v/>
      </c>
      <c r="P58" t="str">
        <f>""</f>
        <v/>
      </c>
      <c r="Q58" t="str">
        <f>""</f>
        <v/>
      </c>
      <c r="R58" t="str">
        <f>""</f>
        <v/>
      </c>
      <c r="S58" t="str">
        <f>""</f>
        <v/>
      </c>
      <c r="T58" t="str">
        <f>""</f>
        <v/>
      </c>
      <c r="U58" t="str">
        <f>""</f>
        <v/>
      </c>
      <c r="V58" t="str">
        <f>""</f>
        <v/>
      </c>
      <c r="W58" t="str">
        <f>""</f>
        <v/>
      </c>
      <c r="X58" t="str">
        <f>""</f>
        <v/>
      </c>
      <c r="Y58" t="str">
        <f>""</f>
        <v/>
      </c>
      <c r="Z58" t="str">
        <f>""</f>
        <v/>
      </c>
      <c r="AA58" t="str">
        <f>""</f>
        <v/>
      </c>
      <c r="AB58" t="str">
        <f>""</f>
        <v/>
      </c>
      <c r="AC58" t="str">
        <f>""</f>
        <v/>
      </c>
      <c r="AD58" t="str">
        <f>""</f>
        <v/>
      </c>
      <c r="AE58" t="str">
        <f>""</f>
        <v/>
      </c>
      <c r="AF58" t="str">
        <f>""</f>
        <v/>
      </c>
      <c r="AG58" t="str">
        <f>""</f>
        <v/>
      </c>
      <c r="AH58" t="str">
        <f>""</f>
        <v/>
      </c>
      <c r="AI58" t="str">
        <f>""</f>
        <v/>
      </c>
      <c r="AJ58" t="str">
        <f>""</f>
        <v/>
      </c>
      <c r="AK58" t="str">
        <f>""</f>
        <v/>
      </c>
      <c r="AL58" t="str">
        <f>""</f>
        <v/>
      </c>
      <c r="AM58" t="str">
        <f>""</f>
        <v/>
      </c>
      <c r="AN58" t="str">
        <f>""</f>
        <v/>
      </c>
      <c r="AO58" t="str">
        <f>""</f>
        <v/>
      </c>
      <c r="AP58" t="str">
        <f>""</f>
        <v/>
      </c>
      <c r="AQ58" t="str">
        <f>""</f>
        <v/>
      </c>
      <c r="AR58" t="str">
        <f>""</f>
        <v/>
      </c>
      <c r="AS58" t="str">
        <f>""</f>
        <v/>
      </c>
      <c r="AT58" t="str">
        <f>""</f>
        <v/>
      </c>
      <c r="AU58" t="str">
        <f>""</f>
        <v/>
      </c>
      <c r="AV58" t="str">
        <f>""</f>
        <v/>
      </c>
      <c r="AW58" t="str">
        <f>""</f>
        <v/>
      </c>
      <c r="AX58" t="str">
        <f>""</f>
        <v/>
      </c>
      <c r="AY58" t="str">
        <f>""</f>
        <v/>
      </c>
      <c r="AZ58" t="str">
        <f>""</f>
        <v/>
      </c>
      <c r="BA58" t="str">
        <f>""</f>
        <v/>
      </c>
    </row>
    <row r="59" spans="2:53" x14ac:dyDescent="0.2">
      <c r="B59" t="str">
        <f>"Interaction"</f>
        <v>Interaction</v>
      </c>
      <c r="C59" t="str">
        <f>""</f>
        <v/>
      </c>
      <c r="D59" t="str">
        <f>""</f>
        <v/>
      </c>
      <c r="E59" t="str">
        <f>""</f>
        <v/>
      </c>
      <c r="F59" t="str">
        <f>""</f>
        <v/>
      </c>
      <c r="G59" t="str">
        <f>""</f>
        <v/>
      </c>
      <c r="H59" t="str">
        <f>""</f>
        <v/>
      </c>
      <c r="I59" t="str">
        <f>""</f>
        <v/>
      </c>
      <c r="J59" t="str">
        <f>""</f>
        <v/>
      </c>
      <c r="K59" t="str">
        <f>""</f>
        <v/>
      </c>
      <c r="L59" t="str">
        <f>""</f>
        <v/>
      </c>
      <c r="M59" t="str">
        <f>""</f>
        <v/>
      </c>
      <c r="N59" t="str">
        <f>"0.000"</f>
        <v>0.000</v>
      </c>
      <c r="O59" t="str">
        <f>""</f>
        <v/>
      </c>
      <c r="P59" t="str">
        <f>""</f>
        <v/>
      </c>
      <c r="Q59" t="str">
        <f>""</f>
        <v/>
      </c>
      <c r="R59" t="str">
        <f>""</f>
        <v/>
      </c>
      <c r="S59" t="str">
        <f>""</f>
        <v/>
      </c>
      <c r="T59" t="str">
        <f>""</f>
        <v/>
      </c>
      <c r="U59" t="str">
        <f>""</f>
        <v/>
      </c>
      <c r="V59" t="str">
        <f>""</f>
        <v/>
      </c>
      <c r="W59" t="str">
        <f>""</f>
        <v/>
      </c>
      <c r="X59" t="str">
        <f>""</f>
        <v/>
      </c>
      <c r="Y59" t="str">
        <f>""</f>
        <v/>
      </c>
      <c r="Z59" t="str">
        <f>""</f>
        <v/>
      </c>
      <c r="AA59" t="str">
        <f>""</f>
        <v/>
      </c>
      <c r="AB59" t="str">
        <f>""</f>
        <v/>
      </c>
      <c r="AC59" t="str">
        <f>""</f>
        <v/>
      </c>
      <c r="AD59" t="str">
        <f>""</f>
        <v/>
      </c>
      <c r="AE59" t="str">
        <f>""</f>
        <v/>
      </c>
      <c r="AF59" t="str">
        <f>""</f>
        <v/>
      </c>
      <c r="AG59" t="str">
        <f>""</f>
        <v/>
      </c>
      <c r="AH59" t="str">
        <f>""</f>
        <v/>
      </c>
      <c r="AI59" t="str">
        <f>""</f>
        <v/>
      </c>
      <c r="AJ59" t="str">
        <f>""</f>
        <v/>
      </c>
      <c r="AK59" t="str">
        <f>""</f>
        <v/>
      </c>
      <c r="AL59" t="str">
        <f>""</f>
        <v/>
      </c>
      <c r="AM59" t="str">
        <f>""</f>
        <v/>
      </c>
      <c r="AN59" t="str">
        <f>""</f>
        <v/>
      </c>
      <c r="AO59" t="str">
        <f>""</f>
        <v/>
      </c>
      <c r="AP59" t="str">
        <f>""</f>
        <v/>
      </c>
      <c r="AQ59" t="str">
        <f>""</f>
        <v/>
      </c>
      <c r="AR59" t="str">
        <f>""</f>
        <v/>
      </c>
      <c r="AS59" t="str">
        <f>""</f>
        <v/>
      </c>
      <c r="AT59" t="str">
        <f>""</f>
        <v/>
      </c>
      <c r="AU59" t="str">
        <f>""</f>
        <v/>
      </c>
      <c r="AV59" t="str">
        <f>""</f>
        <v/>
      </c>
      <c r="AW59" t="str">
        <f>""</f>
        <v/>
      </c>
      <c r="AX59" t="str">
        <f>""</f>
        <v/>
      </c>
      <c r="AY59" t="str">
        <f>""</f>
        <v/>
      </c>
      <c r="AZ59" t="str">
        <f>""</f>
        <v/>
      </c>
      <c r="BA59" t="str">
        <f>""</f>
        <v/>
      </c>
    </row>
    <row r="60" spans="2:53" x14ac:dyDescent="0.2">
      <c r="B60" t="str">
        <f>""</f>
        <v/>
      </c>
      <c r="C60" t="str">
        <f>""</f>
        <v/>
      </c>
      <c r="D60" t="str">
        <f>""</f>
        <v/>
      </c>
      <c r="E60" t="str">
        <f>""</f>
        <v/>
      </c>
      <c r="F60" t="str">
        <f>""</f>
        <v/>
      </c>
      <c r="G60" t="str">
        <f>""</f>
        <v/>
      </c>
      <c r="H60" t="str">
        <f>""</f>
        <v/>
      </c>
      <c r="I60" t="str">
        <f>""</f>
        <v/>
      </c>
      <c r="J60" t="str">
        <f>""</f>
        <v/>
      </c>
      <c r="K60" t="str">
        <f>""</f>
        <v/>
      </c>
      <c r="L60" t="str">
        <f>""</f>
        <v/>
      </c>
      <c r="M60" t="str">
        <f>""</f>
        <v/>
      </c>
      <c r="N60" t="str">
        <f>"[.]"</f>
        <v>[.]</v>
      </c>
      <c r="O60" t="str">
        <f>""</f>
        <v/>
      </c>
      <c r="P60" t="str">
        <f>""</f>
        <v/>
      </c>
      <c r="Q60" t="str">
        <f>""</f>
        <v/>
      </c>
      <c r="R60" t="str">
        <f>""</f>
        <v/>
      </c>
      <c r="S60" t="str">
        <f>""</f>
        <v/>
      </c>
      <c r="T60" t="str">
        <f>""</f>
        <v/>
      </c>
      <c r="U60" t="str">
        <f>""</f>
        <v/>
      </c>
      <c r="V60" t="str">
        <f>""</f>
        <v/>
      </c>
      <c r="W60" t="str">
        <f>""</f>
        <v/>
      </c>
      <c r="X60" t="str">
        <f>""</f>
        <v/>
      </c>
      <c r="Y60" t="str">
        <f>""</f>
        <v/>
      </c>
      <c r="Z60" t="str">
        <f>""</f>
        <v/>
      </c>
      <c r="AA60" t="str">
        <f>""</f>
        <v/>
      </c>
      <c r="AB60" t="str">
        <f>""</f>
        <v/>
      </c>
      <c r="AC60" t="str">
        <f>""</f>
        <v/>
      </c>
      <c r="AD60" t="str">
        <f>""</f>
        <v/>
      </c>
      <c r="AE60" t="str">
        <f>""</f>
        <v/>
      </c>
      <c r="AF60" t="str">
        <f>""</f>
        <v/>
      </c>
      <c r="AG60" t="str">
        <f>""</f>
        <v/>
      </c>
      <c r="AH60" t="str">
        <f>""</f>
        <v/>
      </c>
      <c r="AI60" t="str">
        <f>""</f>
        <v/>
      </c>
      <c r="AJ60" t="str">
        <f>""</f>
        <v/>
      </c>
      <c r="AK60" t="str">
        <f>""</f>
        <v/>
      </c>
      <c r="AL60" t="str">
        <f>""</f>
        <v/>
      </c>
      <c r="AM60" t="str">
        <f>""</f>
        <v/>
      </c>
      <c r="AN60" t="str">
        <f>""</f>
        <v/>
      </c>
      <c r="AO60" t="str">
        <f>""</f>
        <v/>
      </c>
      <c r="AP60" t="str">
        <f>""</f>
        <v/>
      </c>
      <c r="AQ60" t="str">
        <f>""</f>
        <v/>
      </c>
      <c r="AR60" t="str">
        <f>""</f>
        <v/>
      </c>
      <c r="AS60" t="str">
        <f>""</f>
        <v/>
      </c>
      <c r="AT60" t="str">
        <f>""</f>
        <v/>
      </c>
      <c r="AU60" t="str">
        <f>""</f>
        <v/>
      </c>
      <c r="AV60" t="str">
        <f>""</f>
        <v/>
      </c>
      <c r="AW60" t="str">
        <f>""</f>
        <v/>
      </c>
      <c r="AX60" t="str">
        <f>""</f>
        <v/>
      </c>
      <c r="AY60" t="str">
        <f>""</f>
        <v/>
      </c>
      <c r="AZ60" t="str">
        <f>""</f>
        <v/>
      </c>
      <c r="BA60" t="str">
        <f>""</f>
        <v/>
      </c>
    </row>
    <row r="61" spans="2:53" x14ac:dyDescent="0.2">
      <c r="B61" t="str">
        <f>"Theft of crops (yes=1) for a household in 1998-07"</f>
        <v>Theft of crops (yes=1) for a household in 1998-07</v>
      </c>
      <c r="C61" t="str">
        <f>""</f>
        <v/>
      </c>
      <c r="D61" t="str">
        <f>""</f>
        <v/>
      </c>
      <c r="E61" t="str">
        <f>""</f>
        <v/>
      </c>
      <c r="F61" t="str">
        <f>""</f>
        <v/>
      </c>
      <c r="G61" t="str">
        <f>""</f>
        <v/>
      </c>
      <c r="H61" t="str">
        <f>""</f>
        <v/>
      </c>
      <c r="I61" t="str">
        <f>""</f>
        <v/>
      </c>
      <c r="J61" t="str">
        <f>""</f>
        <v/>
      </c>
      <c r="K61" t="str">
        <f>""</f>
        <v/>
      </c>
      <c r="L61" t="str">
        <f>""</f>
        <v/>
      </c>
      <c r="M61" t="str">
        <f>""</f>
        <v/>
      </c>
      <c r="N61" t="str">
        <f>""</f>
        <v/>
      </c>
      <c r="O61" t="str">
        <f>"0.013"</f>
        <v>0.013</v>
      </c>
      <c r="P61" t="str">
        <f>"0.012"</f>
        <v>0.012</v>
      </c>
      <c r="Q61" t="str">
        <f>"-0.000"</f>
        <v>-0.000</v>
      </c>
      <c r="R61" t="str">
        <f>""</f>
        <v/>
      </c>
      <c r="S61" t="str">
        <f>""</f>
        <v/>
      </c>
      <c r="T61" t="str">
        <f>""</f>
        <v/>
      </c>
      <c r="U61" t="str">
        <f>""</f>
        <v/>
      </c>
      <c r="V61" t="str">
        <f>""</f>
        <v/>
      </c>
      <c r="W61" t="str">
        <f>""</f>
        <v/>
      </c>
      <c r="X61" t="str">
        <f>""</f>
        <v/>
      </c>
      <c r="Y61" t="str">
        <f>""</f>
        <v/>
      </c>
      <c r="Z61" t="str">
        <f>""</f>
        <v/>
      </c>
      <c r="AA61" t="str">
        <f>""</f>
        <v/>
      </c>
      <c r="AB61" t="str">
        <f>""</f>
        <v/>
      </c>
      <c r="AC61" t="str">
        <f>""</f>
        <v/>
      </c>
      <c r="AD61" t="str">
        <f>""</f>
        <v/>
      </c>
      <c r="AE61" t="str">
        <f>""</f>
        <v/>
      </c>
      <c r="AF61" t="str">
        <f>""</f>
        <v/>
      </c>
      <c r="AG61" t="str">
        <f>""</f>
        <v/>
      </c>
      <c r="AH61" t="str">
        <f>""</f>
        <v/>
      </c>
      <c r="AI61" t="str">
        <f>""</f>
        <v/>
      </c>
      <c r="AJ61" t="str">
        <f>""</f>
        <v/>
      </c>
      <c r="AK61" t="str">
        <f>""</f>
        <v/>
      </c>
      <c r="AL61" t="str">
        <f>""</f>
        <v/>
      </c>
      <c r="AM61" t="str">
        <f>""</f>
        <v/>
      </c>
      <c r="AN61" t="str">
        <f>""</f>
        <v/>
      </c>
      <c r="AO61" t="str">
        <f>""</f>
        <v/>
      </c>
      <c r="AP61" t="str">
        <f>""</f>
        <v/>
      </c>
      <c r="AQ61" t="str">
        <f>""</f>
        <v/>
      </c>
      <c r="AR61" t="str">
        <f>""</f>
        <v/>
      </c>
      <c r="AS61" t="str">
        <f>""</f>
        <v/>
      </c>
      <c r="AT61" t="str">
        <f>""</f>
        <v/>
      </c>
      <c r="AU61" t="str">
        <f>""</f>
        <v/>
      </c>
      <c r="AV61" t="str">
        <f>""</f>
        <v/>
      </c>
      <c r="AW61" t="str">
        <f>""</f>
        <v/>
      </c>
      <c r="AX61" t="str">
        <f>""</f>
        <v/>
      </c>
      <c r="AY61" t="str">
        <f>""</f>
        <v/>
      </c>
      <c r="AZ61" t="str">
        <f>""</f>
        <v/>
      </c>
      <c r="BA61" t="str">
        <f>""</f>
        <v/>
      </c>
    </row>
    <row r="62" spans="2:53" x14ac:dyDescent="0.2">
      <c r="B62" t="str">
        <f>""</f>
        <v/>
      </c>
      <c r="C62" t="str">
        <f>""</f>
        <v/>
      </c>
      <c r="D62" t="str">
        <f>""</f>
        <v/>
      </c>
      <c r="E62" t="str">
        <f>""</f>
        <v/>
      </c>
      <c r="F62" t="str">
        <f>""</f>
        <v/>
      </c>
      <c r="G62" t="str">
        <f>""</f>
        <v/>
      </c>
      <c r="H62" t="str">
        <f>""</f>
        <v/>
      </c>
      <c r="I62" t="str">
        <f>""</f>
        <v/>
      </c>
      <c r="J62" t="str">
        <f>""</f>
        <v/>
      </c>
      <c r="K62" t="str">
        <f>""</f>
        <v/>
      </c>
      <c r="L62" t="str">
        <f>""</f>
        <v/>
      </c>
      <c r="M62" t="str">
        <f>""</f>
        <v/>
      </c>
      <c r="N62" t="str">
        <f>""</f>
        <v/>
      </c>
      <c r="O62" t="str">
        <f>"[0.069]"</f>
        <v>[0.069]</v>
      </c>
      <c r="P62" t="str">
        <f>"[0.069]"</f>
        <v>[0.069]</v>
      </c>
      <c r="Q62" t="str">
        <f>"[0.068]"</f>
        <v>[0.068]</v>
      </c>
      <c r="R62" t="str">
        <f>""</f>
        <v/>
      </c>
      <c r="S62" t="str">
        <f>""</f>
        <v/>
      </c>
      <c r="T62" t="str">
        <f>""</f>
        <v/>
      </c>
      <c r="U62" t="str">
        <f>""</f>
        <v/>
      </c>
      <c r="V62" t="str">
        <f>""</f>
        <v/>
      </c>
      <c r="W62" t="str">
        <f>""</f>
        <v/>
      </c>
      <c r="X62" t="str">
        <f>""</f>
        <v/>
      </c>
      <c r="Y62" t="str">
        <f>""</f>
        <v/>
      </c>
      <c r="Z62" t="str">
        <f>""</f>
        <v/>
      </c>
      <c r="AA62" t="str">
        <f>""</f>
        <v/>
      </c>
      <c r="AB62" t="str">
        <f>""</f>
        <v/>
      </c>
      <c r="AC62" t="str">
        <f>""</f>
        <v/>
      </c>
      <c r="AD62" t="str">
        <f>""</f>
        <v/>
      </c>
      <c r="AE62" t="str">
        <f>""</f>
        <v/>
      </c>
      <c r="AF62" t="str">
        <f>""</f>
        <v/>
      </c>
      <c r="AG62" t="str">
        <f>""</f>
        <v/>
      </c>
      <c r="AH62" t="str">
        <f>""</f>
        <v/>
      </c>
      <c r="AI62" t="str">
        <f>""</f>
        <v/>
      </c>
      <c r="AJ62" t="str">
        <f>""</f>
        <v/>
      </c>
      <c r="AK62" t="str">
        <f>""</f>
        <v/>
      </c>
      <c r="AL62" t="str">
        <f>""</f>
        <v/>
      </c>
      <c r="AM62" t="str">
        <f>""</f>
        <v/>
      </c>
      <c r="AN62" t="str">
        <f>""</f>
        <v/>
      </c>
      <c r="AO62" t="str">
        <f>""</f>
        <v/>
      </c>
      <c r="AP62" t="str">
        <f>""</f>
        <v/>
      </c>
      <c r="AQ62" t="str">
        <f>""</f>
        <v/>
      </c>
      <c r="AR62" t="str">
        <f>""</f>
        <v/>
      </c>
      <c r="AS62" t="str">
        <f>""</f>
        <v/>
      </c>
      <c r="AT62" t="str">
        <f>""</f>
        <v/>
      </c>
      <c r="AU62" t="str">
        <f>""</f>
        <v/>
      </c>
      <c r="AV62" t="str">
        <f>""</f>
        <v/>
      </c>
      <c r="AW62" t="str">
        <f>""</f>
        <v/>
      </c>
      <c r="AX62" t="str">
        <f>""</f>
        <v/>
      </c>
      <c r="AY62" t="str">
        <f>""</f>
        <v/>
      </c>
      <c r="AZ62" t="str">
        <f>""</f>
        <v/>
      </c>
      <c r="BA62" t="str">
        <f>""</f>
        <v/>
      </c>
    </row>
    <row r="63" spans="2:53" x14ac:dyDescent="0.2">
      <c r="B63" t="str">
        <f>"At least 1 child left the household in a given year (yes=1)"</f>
        <v>At least 1 child left the household in a given year (yes=1)</v>
      </c>
      <c r="C63" t="str">
        <f>""</f>
        <v/>
      </c>
      <c r="D63" t="str">
        <f>""</f>
        <v/>
      </c>
      <c r="E63" t="str">
        <f>""</f>
        <v/>
      </c>
      <c r="F63" t="str">
        <f>""</f>
        <v/>
      </c>
      <c r="G63" t="str">
        <f>""</f>
        <v/>
      </c>
      <c r="H63" t="str">
        <f>""</f>
        <v/>
      </c>
      <c r="I63" t="str">
        <f>""</f>
        <v/>
      </c>
      <c r="J63" t="str">
        <f>""</f>
        <v/>
      </c>
      <c r="K63" t="str">
        <f>""</f>
        <v/>
      </c>
      <c r="L63" t="str">
        <f>""</f>
        <v/>
      </c>
      <c r="M63" t="str">
        <f>""</f>
        <v/>
      </c>
      <c r="N63" t="str">
        <f>""</f>
        <v/>
      </c>
      <c r="O63" t="str">
        <f>"-0.050"</f>
        <v>-0.050</v>
      </c>
      <c r="P63" t="str">
        <f>""</f>
        <v/>
      </c>
      <c r="Q63" t="str">
        <f>""</f>
        <v/>
      </c>
      <c r="R63" t="str">
        <f>""</f>
        <v/>
      </c>
      <c r="S63" t="str">
        <f>""</f>
        <v/>
      </c>
      <c r="T63" t="str">
        <f>""</f>
        <v/>
      </c>
      <c r="U63" t="str">
        <f>""</f>
        <v/>
      </c>
      <c r="V63" t="str">
        <f>""</f>
        <v/>
      </c>
      <c r="W63" t="str">
        <f>""</f>
        <v/>
      </c>
      <c r="X63" t="str">
        <f>""</f>
        <v/>
      </c>
      <c r="Y63" t="str">
        <f>""</f>
        <v/>
      </c>
      <c r="Z63" t="str">
        <f>""</f>
        <v/>
      </c>
      <c r="AA63" t="str">
        <f>""</f>
        <v/>
      </c>
      <c r="AB63" t="str">
        <f>""</f>
        <v/>
      </c>
      <c r="AC63" t="str">
        <f>""</f>
        <v/>
      </c>
      <c r="AD63" t="str">
        <f>""</f>
        <v/>
      </c>
      <c r="AE63" t="str">
        <f>""</f>
        <v/>
      </c>
      <c r="AF63" t="str">
        <f>""</f>
        <v/>
      </c>
      <c r="AG63" t="str">
        <f>""</f>
        <v/>
      </c>
      <c r="AH63" t="str">
        <f>""</f>
        <v/>
      </c>
      <c r="AI63" t="str">
        <f>""</f>
        <v/>
      </c>
      <c r="AJ63" t="str">
        <f>""</f>
        <v/>
      </c>
      <c r="AK63" t="str">
        <f>""</f>
        <v/>
      </c>
      <c r="AL63" t="str">
        <f>""</f>
        <v/>
      </c>
      <c r="AM63" t="str">
        <f>""</f>
        <v/>
      </c>
      <c r="AN63" t="str">
        <f>""</f>
        <v/>
      </c>
      <c r="AO63" t="str">
        <f>""</f>
        <v/>
      </c>
      <c r="AP63" t="str">
        <f>""</f>
        <v/>
      </c>
      <c r="AQ63" t="str">
        <f>""</f>
        <v/>
      </c>
      <c r="AR63" t="str">
        <f>""</f>
        <v/>
      </c>
      <c r="AS63" t="str">
        <f>""</f>
        <v/>
      </c>
      <c r="AT63" t="str">
        <f>""</f>
        <v/>
      </c>
      <c r="AU63" t="str">
        <f>""</f>
        <v/>
      </c>
      <c r="AV63" t="str">
        <f>""</f>
        <v/>
      </c>
      <c r="AW63" t="str">
        <f>""</f>
        <v/>
      </c>
      <c r="AX63" t="str">
        <f>""</f>
        <v/>
      </c>
      <c r="AY63" t="str">
        <f>""</f>
        <v/>
      </c>
      <c r="AZ63" t="str">
        <f>""</f>
        <v/>
      </c>
      <c r="BA63" t="str">
        <f>""</f>
        <v/>
      </c>
    </row>
    <row r="64" spans="2:53" x14ac:dyDescent="0.2">
      <c r="B64" t="str">
        <f>""</f>
        <v/>
      </c>
      <c r="C64" t="str">
        <f>""</f>
        <v/>
      </c>
      <c r="D64" t="str">
        <f>""</f>
        <v/>
      </c>
      <c r="E64" t="str">
        <f>""</f>
        <v/>
      </c>
      <c r="F64" t="str">
        <f>""</f>
        <v/>
      </c>
      <c r="G64" t="str">
        <f>""</f>
        <v/>
      </c>
      <c r="H64" t="str">
        <f>""</f>
        <v/>
      </c>
      <c r="I64" t="str">
        <f>""</f>
        <v/>
      </c>
      <c r="J64" t="str">
        <f>""</f>
        <v/>
      </c>
      <c r="K64" t="str">
        <f>""</f>
        <v/>
      </c>
      <c r="L64" t="str">
        <f>""</f>
        <v/>
      </c>
      <c r="M64" t="str">
        <f>""</f>
        <v/>
      </c>
      <c r="N64" t="str">
        <f>""</f>
        <v/>
      </c>
      <c r="O64" t="str">
        <f>"[0.134]"</f>
        <v>[0.134]</v>
      </c>
      <c r="P64" t="str">
        <f>""</f>
        <v/>
      </c>
      <c r="Q64" t="str">
        <f>""</f>
        <v/>
      </c>
      <c r="R64" t="str">
        <f>""</f>
        <v/>
      </c>
      <c r="S64" t="str">
        <f>""</f>
        <v/>
      </c>
      <c r="T64" t="str">
        <f>""</f>
        <v/>
      </c>
      <c r="U64" t="str">
        <f>""</f>
        <v/>
      </c>
      <c r="V64" t="str">
        <f>""</f>
        <v/>
      </c>
      <c r="W64" t="str">
        <f>""</f>
        <v/>
      </c>
      <c r="X64" t="str">
        <f>""</f>
        <v/>
      </c>
      <c r="Y64" t="str">
        <f>""</f>
        <v/>
      </c>
      <c r="Z64" t="str">
        <f>""</f>
        <v/>
      </c>
      <c r="AA64" t="str">
        <f>""</f>
        <v/>
      </c>
      <c r="AB64" t="str">
        <f>""</f>
        <v/>
      </c>
      <c r="AC64" t="str">
        <f>""</f>
        <v/>
      </c>
      <c r="AD64" t="str">
        <f>""</f>
        <v/>
      </c>
      <c r="AE64" t="str">
        <f>""</f>
        <v/>
      </c>
      <c r="AF64" t="str">
        <f>""</f>
        <v/>
      </c>
      <c r="AG64" t="str">
        <f>""</f>
        <v/>
      </c>
      <c r="AH64" t="str">
        <f>""</f>
        <v/>
      </c>
      <c r="AI64" t="str">
        <f>""</f>
        <v/>
      </c>
      <c r="AJ64" t="str">
        <f>""</f>
        <v/>
      </c>
      <c r="AK64" t="str">
        <f>""</f>
        <v/>
      </c>
      <c r="AL64" t="str">
        <f>""</f>
        <v/>
      </c>
      <c r="AM64" t="str">
        <f>""</f>
        <v/>
      </c>
      <c r="AN64" t="str">
        <f>""</f>
        <v/>
      </c>
      <c r="AO64" t="str">
        <f>""</f>
        <v/>
      </c>
      <c r="AP64" t="str">
        <f>""</f>
        <v/>
      </c>
      <c r="AQ64" t="str">
        <f>""</f>
        <v/>
      </c>
      <c r="AR64" t="str">
        <f>""</f>
        <v/>
      </c>
      <c r="AS64" t="str">
        <f>""</f>
        <v/>
      </c>
      <c r="AT64" t="str">
        <f>""</f>
        <v/>
      </c>
      <c r="AU64" t="str">
        <f>""</f>
        <v/>
      </c>
      <c r="AV64" t="str">
        <f>""</f>
        <v/>
      </c>
      <c r="AW64" t="str">
        <f>""</f>
        <v/>
      </c>
      <c r="AX64" t="str">
        <f>""</f>
        <v/>
      </c>
      <c r="AY64" t="str">
        <f>""</f>
        <v/>
      </c>
      <c r="AZ64" t="str">
        <f>""</f>
        <v/>
      </c>
      <c r="BA64" t="str">
        <f>""</f>
        <v/>
      </c>
    </row>
    <row r="65" spans="2:53" x14ac:dyDescent="0.2">
      <c r="B65" t="str">
        <f>"Interaction"</f>
        <v>Interaction</v>
      </c>
      <c r="C65" t="str">
        <f>""</f>
        <v/>
      </c>
      <c r="D65" t="str">
        <f>""</f>
        <v/>
      </c>
      <c r="E65" t="str">
        <f>""</f>
        <v/>
      </c>
      <c r="F65" t="str">
        <f>""</f>
        <v/>
      </c>
      <c r="G65" t="str">
        <f>""</f>
        <v/>
      </c>
      <c r="H65" t="str">
        <f>""</f>
        <v/>
      </c>
      <c r="I65" t="str">
        <f>""</f>
        <v/>
      </c>
      <c r="J65" t="str">
        <f>""</f>
        <v/>
      </c>
      <c r="K65" t="str">
        <f>""</f>
        <v/>
      </c>
      <c r="L65" t="str">
        <f>""</f>
        <v/>
      </c>
      <c r="M65" t="str">
        <f>""</f>
        <v/>
      </c>
      <c r="N65" t="str">
        <f>""</f>
        <v/>
      </c>
      <c r="O65" t="str">
        <f>"0.042"</f>
        <v>0.042</v>
      </c>
      <c r="P65" t="str">
        <f>""</f>
        <v/>
      </c>
      <c r="Q65" t="str">
        <f>""</f>
        <v/>
      </c>
      <c r="R65" t="str">
        <f>""</f>
        <v/>
      </c>
      <c r="S65" t="str">
        <f>""</f>
        <v/>
      </c>
      <c r="T65" t="str">
        <f>""</f>
        <v/>
      </c>
      <c r="U65" t="str">
        <f>""</f>
        <v/>
      </c>
      <c r="V65" t="str">
        <f>""</f>
        <v/>
      </c>
      <c r="W65" t="str">
        <f>""</f>
        <v/>
      </c>
      <c r="X65" t="str">
        <f>""</f>
        <v/>
      </c>
      <c r="Y65" t="str">
        <f>""</f>
        <v/>
      </c>
      <c r="Z65" t="str">
        <f>""</f>
        <v/>
      </c>
      <c r="AA65" t="str">
        <f>""</f>
        <v/>
      </c>
      <c r="AB65" t="str">
        <f>""</f>
        <v/>
      </c>
      <c r="AC65" t="str">
        <f>""</f>
        <v/>
      </c>
      <c r="AD65" t="str">
        <f>""</f>
        <v/>
      </c>
      <c r="AE65" t="str">
        <f>""</f>
        <v/>
      </c>
      <c r="AF65" t="str">
        <f>""</f>
        <v/>
      </c>
      <c r="AG65" t="str">
        <f>""</f>
        <v/>
      </c>
      <c r="AH65" t="str">
        <f>""</f>
        <v/>
      </c>
      <c r="AI65" t="str">
        <f>""</f>
        <v/>
      </c>
      <c r="AJ65" t="str">
        <f>""</f>
        <v/>
      </c>
      <c r="AK65" t="str">
        <f>""</f>
        <v/>
      </c>
      <c r="AL65" t="str">
        <f>""</f>
        <v/>
      </c>
      <c r="AM65" t="str">
        <f>""</f>
        <v/>
      </c>
      <c r="AN65" t="str">
        <f>""</f>
        <v/>
      </c>
      <c r="AO65" t="str">
        <f>""</f>
        <v/>
      </c>
      <c r="AP65" t="str">
        <f>""</f>
        <v/>
      </c>
      <c r="AQ65" t="str">
        <f>""</f>
        <v/>
      </c>
      <c r="AR65" t="str">
        <f>""</f>
        <v/>
      </c>
      <c r="AS65" t="str">
        <f>""</f>
        <v/>
      </c>
      <c r="AT65" t="str">
        <f>""</f>
        <v/>
      </c>
      <c r="AU65" t="str">
        <f>""</f>
        <v/>
      </c>
      <c r="AV65" t="str">
        <f>""</f>
        <v/>
      </c>
      <c r="AW65" t="str">
        <f>""</f>
        <v/>
      </c>
      <c r="AX65" t="str">
        <f>""</f>
        <v/>
      </c>
      <c r="AY65" t="str">
        <f>""</f>
        <v/>
      </c>
      <c r="AZ65" t="str">
        <f>""</f>
        <v/>
      </c>
      <c r="BA65" t="str">
        <f>""</f>
        <v/>
      </c>
    </row>
    <row r="66" spans="2:53" x14ac:dyDescent="0.2">
      <c r="B66" t="str">
        <f>""</f>
        <v/>
      </c>
      <c r="C66" t="str">
        <f>""</f>
        <v/>
      </c>
      <c r="D66" t="str">
        <f>""</f>
        <v/>
      </c>
      <c r="E66" t="str">
        <f>""</f>
        <v/>
      </c>
      <c r="F66" t="str">
        <f>""</f>
        <v/>
      </c>
      <c r="G66" t="str">
        <f>""</f>
        <v/>
      </c>
      <c r="H66" t="str">
        <f>""</f>
        <v/>
      </c>
      <c r="I66" t="str">
        <f>""</f>
        <v/>
      </c>
      <c r="J66" t="str">
        <f>""</f>
        <v/>
      </c>
      <c r="K66" t="str">
        <f>""</f>
        <v/>
      </c>
      <c r="L66" t="str">
        <f>""</f>
        <v/>
      </c>
      <c r="M66" t="str">
        <f>""</f>
        <v/>
      </c>
      <c r="N66" t="str">
        <f>""</f>
        <v/>
      </c>
      <c r="O66" t="str">
        <f>"[0.195]"</f>
        <v>[0.195]</v>
      </c>
      <c r="P66" t="str">
        <f>""</f>
        <v/>
      </c>
      <c r="Q66" t="str">
        <f>""</f>
        <v/>
      </c>
      <c r="R66" t="str">
        <f>""</f>
        <v/>
      </c>
      <c r="S66" t="str">
        <f>""</f>
        <v/>
      </c>
      <c r="T66" t="str">
        <f>""</f>
        <v/>
      </c>
      <c r="U66" t="str">
        <f>""</f>
        <v/>
      </c>
      <c r="V66" t="str">
        <f>""</f>
        <v/>
      </c>
      <c r="W66" t="str">
        <f>""</f>
        <v/>
      </c>
      <c r="X66" t="str">
        <f>""</f>
        <v/>
      </c>
      <c r="Y66" t="str">
        <f>""</f>
        <v/>
      </c>
      <c r="Z66" t="str">
        <f>""</f>
        <v/>
      </c>
      <c r="AA66" t="str">
        <f>""</f>
        <v/>
      </c>
      <c r="AB66" t="str">
        <f>""</f>
        <v/>
      </c>
      <c r="AC66" t="str">
        <f>""</f>
        <v/>
      </c>
      <c r="AD66" t="str">
        <f>""</f>
        <v/>
      </c>
      <c r="AE66" t="str">
        <f>""</f>
        <v/>
      </c>
      <c r="AF66" t="str">
        <f>""</f>
        <v/>
      </c>
      <c r="AG66" t="str">
        <f>""</f>
        <v/>
      </c>
      <c r="AH66" t="str">
        <f>""</f>
        <v/>
      </c>
      <c r="AI66" t="str">
        <f>""</f>
        <v/>
      </c>
      <c r="AJ66" t="str">
        <f>""</f>
        <v/>
      </c>
      <c r="AK66" t="str">
        <f>""</f>
        <v/>
      </c>
      <c r="AL66" t="str">
        <f>""</f>
        <v/>
      </c>
      <c r="AM66" t="str">
        <f>""</f>
        <v/>
      </c>
      <c r="AN66" t="str">
        <f>""</f>
        <v/>
      </c>
      <c r="AO66" t="str">
        <f>""</f>
        <v/>
      </c>
      <c r="AP66" t="str">
        <f>""</f>
        <v/>
      </c>
      <c r="AQ66" t="str">
        <f>""</f>
        <v/>
      </c>
      <c r="AR66" t="str">
        <f>""</f>
        <v/>
      </c>
      <c r="AS66" t="str">
        <f>""</f>
        <v/>
      </c>
      <c r="AT66" t="str">
        <f>""</f>
        <v/>
      </c>
      <c r="AU66" t="str">
        <f>""</f>
        <v/>
      </c>
      <c r="AV66" t="str">
        <f>""</f>
        <v/>
      </c>
      <c r="AW66" t="str">
        <f>""</f>
        <v/>
      </c>
      <c r="AX66" t="str">
        <f>""</f>
        <v/>
      </c>
      <c r="AY66" t="str">
        <f>""</f>
        <v/>
      </c>
      <c r="AZ66" t="str">
        <f>""</f>
        <v/>
      </c>
      <c r="BA66" t="str">
        <f>""</f>
        <v/>
      </c>
    </row>
    <row r="67" spans="2:53" x14ac:dyDescent="0.2">
      <c r="B67" t="str">
        <f>"Number of childs who left household 1998-2007"</f>
        <v>Number of childs who left household 1998-2007</v>
      </c>
      <c r="C67" t="str">
        <f>""</f>
        <v/>
      </c>
      <c r="D67" t="str">
        <f>""</f>
        <v/>
      </c>
      <c r="E67" t="str">
        <f>""</f>
        <v/>
      </c>
      <c r="F67" t="str">
        <f>""</f>
        <v/>
      </c>
      <c r="G67" t="str">
        <f>""</f>
        <v/>
      </c>
      <c r="H67" t="str">
        <f>""</f>
        <v/>
      </c>
      <c r="I67" t="str">
        <f>""</f>
        <v/>
      </c>
      <c r="J67" t="str">
        <f>""</f>
        <v/>
      </c>
      <c r="K67" t="str">
        <f>""</f>
        <v/>
      </c>
      <c r="L67" t="str">
        <f>""</f>
        <v/>
      </c>
      <c r="M67" t="str">
        <f>""</f>
        <v/>
      </c>
      <c r="N67" t="str">
        <f>""</f>
        <v/>
      </c>
      <c r="O67" t="str">
        <f>""</f>
        <v/>
      </c>
      <c r="P67" t="str">
        <f>"-0.067"</f>
        <v>-0.067</v>
      </c>
      <c r="Q67" t="str">
        <f>""</f>
        <v/>
      </c>
      <c r="R67" t="str">
        <f>""</f>
        <v/>
      </c>
      <c r="S67" t="str">
        <f>""</f>
        <v/>
      </c>
      <c r="T67" t="str">
        <f>""</f>
        <v/>
      </c>
      <c r="U67" t="str">
        <f>""</f>
        <v/>
      </c>
      <c r="V67" t="str">
        <f>""</f>
        <v/>
      </c>
      <c r="W67" t="str">
        <f>""</f>
        <v/>
      </c>
      <c r="X67" t="str">
        <f>""</f>
        <v/>
      </c>
      <c r="Y67" t="str">
        <f>""</f>
        <v/>
      </c>
      <c r="Z67" t="str">
        <f>""</f>
        <v/>
      </c>
      <c r="AA67" t="str">
        <f>""</f>
        <v/>
      </c>
      <c r="AB67" t="str">
        <f>""</f>
        <v/>
      </c>
      <c r="AC67" t="str">
        <f>""</f>
        <v/>
      </c>
      <c r="AD67" t="str">
        <f>""</f>
        <v/>
      </c>
      <c r="AE67" t="str">
        <f>""</f>
        <v/>
      </c>
      <c r="AF67" t="str">
        <f>""</f>
        <v/>
      </c>
      <c r="AG67" t="str">
        <f>""</f>
        <v/>
      </c>
      <c r="AH67" t="str">
        <f>""</f>
        <v/>
      </c>
      <c r="AI67" t="str">
        <f>""</f>
        <v/>
      </c>
      <c r="AJ67" t="str">
        <f>""</f>
        <v/>
      </c>
      <c r="AK67" t="str">
        <f>""</f>
        <v/>
      </c>
      <c r="AL67" t="str">
        <f>""</f>
        <v/>
      </c>
      <c r="AM67" t="str">
        <f>""</f>
        <v/>
      </c>
      <c r="AN67" t="str">
        <f>""</f>
        <v/>
      </c>
      <c r="AO67" t="str">
        <f>""</f>
        <v/>
      </c>
      <c r="AP67" t="str">
        <f>""</f>
        <v/>
      </c>
      <c r="AQ67" t="str">
        <f>""</f>
        <v/>
      </c>
      <c r="AR67" t="str">
        <f>""</f>
        <v/>
      </c>
      <c r="AS67" t="str">
        <f>""</f>
        <v/>
      </c>
      <c r="AT67" t="str">
        <f>""</f>
        <v/>
      </c>
      <c r="AU67" t="str">
        <f>""</f>
        <v/>
      </c>
      <c r="AV67" t="str">
        <f>""</f>
        <v/>
      </c>
      <c r="AW67" t="str">
        <f>""</f>
        <v/>
      </c>
      <c r="AX67" t="str">
        <f>""</f>
        <v/>
      </c>
      <c r="AY67" t="str">
        <f>""</f>
        <v/>
      </c>
      <c r="AZ67" t="str">
        <f>""</f>
        <v/>
      </c>
      <c r="BA67" t="str">
        <f>""</f>
        <v/>
      </c>
    </row>
    <row r="68" spans="2:53" x14ac:dyDescent="0.2">
      <c r="B68" t="str">
        <f>""</f>
        <v/>
      </c>
      <c r="C68" t="str">
        <f>""</f>
        <v/>
      </c>
      <c r="D68" t="str">
        <f>""</f>
        <v/>
      </c>
      <c r="E68" t="str">
        <f>""</f>
        <v/>
      </c>
      <c r="F68" t="str">
        <f>""</f>
        <v/>
      </c>
      <c r="G68" t="str">
        <f>""</f>
        <v/>
      </c>
      <c r="H68" t="str">
        <f>""</f>
        <v/>
      </c>
      <c r="I68" t="str">
        <f>""</f>
        <v/>
      </c>
      <c r="J68" t="str">
        <f>""</f>
        <v/>
      </c>
      <c r="K68" t="str">
        <f>""</f>
        <v/>
      </c>
      <c r="L68" t="str">
        <f>""</f>
        <v/>
      </c>
      <c r="M68" t="str">
        <f>""</f>
        <v/>
      </c>
      <c r="N68" t="str">
        <f>""</f>
        <v/>
      </c>
      <c r="O68" t="str">
        <f>""</f>
        <v/>
      </c>
      <c r="P68" t="str">
        <f>"[0.107]"</f>
        <v>[0.107]</v>
      </c>
      <c r="Q68" t="str">
        <f>""</f>
        <v/>
      </c>
      <c r="R68" t="str">
        <f>""</f>
        <v/>
      </c>
      <c r="S68" t="str">
        <f>""</f>
        <v/>
      </c>
      <c r="T68" t="str">
        <f>""</f>
        <v/>
      </c>
      <c r="U68" t="str">
        <f>""</f>
        <v/>
      </c>
      <c r="V68" t="str">
        <f>""</f>
        <v/>
      </c>
      <c r="W68" t="str">
        <f>""</f>
        <v/>
      </c>
      <c r="X68" t="str">
        <f>""</f>
        <v/>
      </c>
      <c r="Y68" t="str">
        <f>""</f>
        <v/>
      </c>
      <c r="Z68" t="str">
        <f>""</f>
        <v/>
      </c>
      <c r="AA68" t="str">
        <f>""</f>
        <v/>
      </c>
      <c r="AB68" t="str">
        <f>""</f>
        <v/>
      </c>
      <c r="AC68" t="str">
        <f>""</f>
        <v/>
      </c>
      <c r="AD68" t="str">
        <f>""</f>
        <v/>
      </c>
      <c r="AE68" t="str">
        <f>""</f>
        <v/>
      </c>
      <c r="AF68" t="str">
        <f>""</f>
        <v/>
      </c>
      <c r="AG68" t="str">
        <f>""</f>
        <v/>
      </c>
      <c r="AH68" t="str">
        <f>""</f>
        <v/>
      </c>
      <c r="AI68" t="str">
        <f>""</f>
        <v/>
      </c>
      <c r="AJ68" t="str">
        <f>""</f>
        <v/>
      </c>
      <c r="AK68" t="str">
        <f>""</f>
        <v/>
      </c>
      <c r="AL68" t="str">
        <f>""</f>
        <v/>
      </c>
      <c r="AM68" t="str">
        <f>""</f>
        <v/>
      </c>
      <c r="AN68" t="str">
        <f>""</f>
        <v/>
      </c>
      <c r="AO68" t="str">
        <f>""</f>
        <v/>
      </c>
      <c r="AP68" t="str">
        <f>""</f>
        <v/>
      </c>
      <c r="AQ68" t="str">
        <f>""</f>
        <v/>
      </c>
      <c r="AR68" t="str">
        <f>""</f>
        <v/>
      </c>
      <c r="AS68" t="str">
        <f>""</f>
        <v/>
      </c>
      <c r="AT68" t="str">
        <f>""</f>
        <v/>
      </c>
      <c r="AU68" t="str">
        <f>""</f>
        <v/>
      </c>
      <c r="AV68" t="str">
        <f>""</f>
        <v/>
      </c>
      <c r="AW68" t="str">
        <f>""</f>
        <v/>
      </c>
      <c r="AX68" t="str">
        <f>""</f>
        <v/>
      </c>
      <c r="AY68" t="str">
        <f>""</f>
        <v/>
      </c>
      <c r="AZ68" t="str">
        <f>""</f>
        <v/>
      </c>
      <c r="BA68" t="str">
        <f>""</f>
        <v/>
      </c>
    </row>
    <row r="69" spans="2:53" x14ac:dyDescent="0.2">
      <c r="B69" t="str">
        <f>"Interaction"</f>
        <v>Interaction</v>
      </c>
      <c r="C69" t="str">
        <f>""</f>
        <v/>
      </c>
      <c r="D69" t="str">
        <f>""</f>
        <v/>
      </c>
      <c r="E69" t="str">
        <f>""</f>
        <v/>
      </c>
      <c r="F69" t="str">
        <f>""</f>
        <v/>
      </c>
      <c r="G69" t="str">
        <f>""</f>
        <v/>
      </c>
      <c r="H69" t="str">
        <f>""</f>
        <v/>
      </c>
      <c r="I69" t="str">
        <f>""</f>
        <v/>
      </c>
      <c r="J69" t="str">
        <f>""</f>
        <v/>
      </c>
      <c r="K69" t="str">
        <f>""</f>
        <v/>
      </c>
      <c r="L69" t="str">
        <f>""</f>
        <v/>
      </c>
      <c r="M69" t="str">
        <f>""</f>
        <v/>
      </c>
      <c r="N69" t="str">
        <f>""</f>
        <v/>
      </c>
      <c r="O69" t="str">
        <f>""</f>
        <v/>
      </c>
      <c r="P69" t="str">
        <f>"0.043"</f>
        <v>0.043</v>
      </c>
      <c r="Q69" t="str">
        <f>""</f>
        <v/>
      </c>
      <c r="R69" t="str">
        <f>""</f>
        <v/>
      </c>
      <c r="S69" t="str">
        <f>""</f>
        <v/>
      </c>
      <c r="T69" t="str">
        <f>""</f>
        <v/>
      </c>
      <c r="U69" t="str">
        <f>""</f>
        <v/>
      </c>
      <c r="V69" t="str">
        <f>""</f>
        <v/>
      </c>
      <c r="W69" t="str">
        <f>""</f>
        <v/>
      </c>
      <c r="X69" t="str">
        <f>""</f>
        <v/>
      </c>
      <c r="Y69" t="str">
        <f>""</f>
        <v/>
      </c>
      <c r="Z69" t="str">
        <f>""</f>
        <v/>
      </c>
      <c r="AA69" t="str">
        <f>""</f>
        <v/>
      </c>
      <c r="AB69" t="str">
        <f>""</f>
        <v/>
      </c>
      <c r="AC69" t="str">
        <f>""</f>
        <v/>
      </c>
      <c r="AD69" t="str">
        <f>""</f>
        <v/>
      </c>
      <c r="AE69" t="str">
        <f>""</f>
        <v/>
      </c>
      <c r="AF69" t="str">
        <f>""</f>
        <v/>
      </c>
      <c r="AG69" t="str">
        <f>""</f>
        <v/>
      </c>
      <c r="AH69" t="str">
        <f>""</f>
        <v/>
      </c>
      <c r="AI69" t="str">
        <f>""</f>
        <v/>
      </c>
      <c r="AJ69" t="str">
        <f>""</f>
        <v/>
      </c>
      <c r="AK69" t="str">
        <f>""</f>
        <v/>
      </c>
      <c r="AL69" t="str">
        <f>""</f>
        <v/>
      </c>
      <c r="AM69" t="str">
        <f>""</f>
        <v/>
      </c>
      <c r="AN69" t="str">
        <f>""</f>
        <v/>
      </c>
      <c r="AO69" t="str">
        <f>""</f>
        <v/>
      </c>
      <c r="AP69" t="str">
        <f>""</f>
        <v/>
      </c>
      <c r="AQ69" t="str">
        <f>""</f>
        <v/>
      </c>
      <c r="AR69" t="str">
        <f>""</f>
        <v/>
      </c>
      <c r="AS69" t="str">
        <f>""</f>
        <v/>
      </c>
      <c r="AT69" t="str">
        <f>""</f>
        <v/>
      </c>
      <c r="AU69" t="str">
        <f>""</f>
        <v/>
      </c>
      <c r="AV69" t="str">
        <f>""</f>
        <v/>
      </c>
      <c r="AW69" t="str">
        <f>""</f>
        <v/>
      </c>
      <c r="AX69" t="str">
        <f>""</f>
        <v/>
      </c>
      <c r="AY69" t="str">
        <f>""</f>
        <v/>
      </c>
      <c r="AZ69" t="str">
        <f>""</f>
        <v/>
      </c>
      <c r="BA69" t="str">
        <f>""</f>
        <v/>
      </c>
    </row>
    <row r="70" spans="2:53" x14ac:dyDescent="0.2">
      <c r="B70" t="str">
        <f>""</f>
        <v/>
      </c>
      <c r="C70" t="str">
        <f>""</f>
        <v/>
      </c>
      <c r="D70" t="str">
        <f>""</f>
        <v/>
      </c>
      <c r="E70" t="str">
        <f>""</f>
        <v/>
      </c>
      <c r="F70" t="str">
        <f>""</f>
        <v/>
      </c>
      <c r="G70" t="str">
        <f>""</f>
        <v/>
      </c>
      <c r="H70" t="str">
        <f>""</f>
        <v/>
      </c>
      <c r="I70" t="str">
        <f>""</f>
        <v/>
      </c>
      <c r="J70" t="str">
        <f>""</f>
        <v/>
      </c>
      <c r="K70" t="str">
        <f>""</f>
        <v/>
      </c>
      <c r="L70" t="str">
        <f>""</f>
        <v/>
      </c>
      <c r="M70" t="str">
        <f>""</f>
        <v/>
      </c>
      <c r="N70" t="str">
        <f>""</f>
        <v/>
      </c>
      <c r="O70" t="str">
        <f>""</f>
        <v/>
      </c>
      <c r="P70" t="str">
        <f>"[0.148]"</f>
        <v>[0.148]</v>
      </c>
      <c r="Q70" t="str">
        <f>""</f>
        <v/>
      </c>
      <c r="R70" t="str">
        <f>""</f>
        <v/>
      </c>
      <c r="S70" t="str">
        <f>""</f>
        <v/>
      </c>
      <c r="T70" t="str">
        <f>""</f>
        <v/>
      </c>
      <c r="U70" t="str">
        <f>""</f>
        <v/>
      </c>
      <c r="V70" t="str">
        <f>""</f>
        <v/>
      </c>
      <c r="W70" t="str">
        <f>""</f>
        <v/>
      </c>
      <c r="X70" t="str">
        <f>""</f>
        <v/>
      </c>
      <c r="Y70" t="str">
        <f>""</f>
        <v/>
      </c>
      <c r="Z70" t="str">
        <f>""</f>
        <v/>
      </c>
      <c r="AA70" t="str">
        <f>""</f>
        <v/>
      </c>
      <c r="AB70" t="str">
        <f>""</f>
        <v/>
      </c>
      <c r="AC70" t="str">
        <f>""</f>
        <v/>
      </c>
      <c r="AD70" t="str">
        <f>""</f>
        <v/>
      </c>
      <c r="AE70" t="str">
        <f>""</f>
        <v/>
      </c>
      <c r="AF70" t="str">
        <f>""</f>
        <v/>
      </c>
      <c r="AG70" t="str">
        <f>""</f>
        <v/>
      </c>
      <c r="AH70" t="str">
        <f>""</f>
        <v/>
      </c>
      <c r="AI70" t="str">
        <f>""</f>
        <v/>
      </c>
      <c r="AJ70" t="str">
        <f>""</f>
        <v/>
      </c>
      <c r="AK70" t="str">
        <f>""</f>
        <v/>
      </c>
      <c r="AL70" t="str">
        <f>""</f>
        <v/>
      </c>
      <c r="AM70" t="str">
        <f>""</f>
        <v/>
      </c>
      <c r="AN70" t="str">
        <f>""</f>
        <v/>
      </c>
      <c r="AO70" t="str">
        <f>""</f>
        <v/>
      </c>
      <c r="AP70" t="str">
        <f>""</f>
        <v/>
      </c>
      <c r="AQ70" t="str">
        <f>""</f>
        <v/>
      </c>
      <c r="AR70" t="str">
        <f>""</f>
        <v/>
      </c>
      <c r="AS70" t="str">
        <f>""</f>
        <v/>
      </c>
      <c r="AT70" t="str">
        <f>""</f>
        <v/>
      </c>
      <c r="AU70" t="str">
        <f>""</f>
        <v/>
      </c>
      <c r="AV70" t="str">
        <f>""</f>
        <v/>
      </c>
      <c r="AW70" t="str">
        <f>""</f>
        <v/>
      </c>
      <c r="AX70" t="str">
        <f>""</f>
        <v/>
      </c>
      <c r="AY70" t="str">
        <f>""</f>
        <v/>
      </c>
      <c r="AZ70" t="str">
        <f>""</f>
        <v/>
      </c>
      <c r="BA70" t="str">
        <f>""</f>
        <v/>
      </c>
    </row>
    <row r="71" spans="2:53" x14ac:dyDescent="0.2">
      <c r="B71" t="str">
        <f>"Share of childs  who left household 1998-2007"</f>
        <v>Share of childs  who left household 1998-2007</v>
      </c>
      <c r="C71" t="str">
        <f>""</f>
        <v/>
      </c>
      <c r="D71" t="str">
        <f>""</f>
        <v/>
      </c>
      <c r="E71" t="str">
        <f>""</f>
        <v/>
      </c>
      <c r="F71" t="str">
        <f>""</f>
        <v/>
      </c>
      <c r="G71" t="str">
        <f>""</f>
        <v/>
      </c>
      <c r="H71" t="str">
        <f>""</f>
        <v/>
      </c>
      <c r="I71" t="str">
        <f>""</f>
        <v/>
      </c>
      <c r="J71" t="str">
        <f>""</f>
        <v/>
      </c>
      <c r="K71" t="str">
        <f>""</f>
        <v/>
      </c>
      <c r="L71" t="str">
        <f>""</f>
        <v/>
      </c>
      <c r="M71" t="str">
        <f>""</f>
        <v/>
      </c>
      <c r="N71" t="str">
        <f>""</f>
        <v/>
      </c>
      <c r="O71" t="str">
        <f>""</f>
        <v/>
      </c>
      <c r="P71" t="str">
        <f>""</f>
        <v/>
      </c>
      <c r="Q71" t="str">
        <f>"-0.214"</f>
        <v>-0.214</v>
      </c>
      <c r="R71" t="str">
        <f>""</f>
        <v/>
      </c>
      <c r="S71" t="str">
        <f>""</f>
        <v/>
      </c>
      <c r="T71" t="str">
        <f>""</f>
        <v/>
      </c>
      <c r="U71" t="str">
        <f>""</f>
        <v/>
      </c>
      <c r="V71" t="str">
        <f>""</f>
        <v/>
      </c>
      <c r="W71" t="str">
        <f>""</f>
        <v/>
      </c>
      <c r="X71" t="str">
        <f>""</f>
        <v/>
      </c>
      <c r="Y71" t="str">
        <f>""</f>
        <v/>
      </c>
      <c r="Z71" t="str">
        <f>""</f>
        <v/>
      </c>
      <c r="AA71" t="str">
        <f>""</f>
        <v/>
      </c>
      <c r="AB71" t="str">
        <f>""</f>
        <v/>
      </c>
      <c r="AC71" t="str">
        <f>""</f>
        <v/>
      </c>
      <c r="AD71" t="str">
        <f>""</f>
        <v/>
      </c>
      <c r="AE71" t="str">
        <f>""</f>
        <v/>
      </c>
      <c r="AF71" t="str">
        <f>""</f>
        <v/>
      </c>
      <c r="AG71" t="str">
        <f>""</f>
        <v/>
      </c>
      <c r="AH71" t="str">
        <f>""</f>
        <v/>
      </c>
      <c r="AI71" t="str">
        <f>""</f>
        <v/>
      </c>
      <c r="AJ71" t="str">
        <f>""</f>
        <v/>
      </c>
      <c r="AK71" t="str">
        <f>""</f>
        <v/>
      </c>
      <c r="AL71" t="str">
        <f>""</f>
        <v/>
      </c>
      <c r="AM71" t="str">
        <f>""</f>
        <v/>
      </c>
      <c r="AN71" t="str">
        <f>""</f>
        <v/>
      </c>
      <c r="AO71" t="str">
        <f>""</f>
        <v/>
      </c>
      <c r="AP71" t="str">
        <f>""</f>
        <v/>
      </c>
      <c r="AQ71" t="str">
        <f>""</f>
        <v/>
      </c>
      <c r="AR71" t="str">
        <f>""</f>
        <v/>
      </c>
      <c r="AS71" t="str">
        <f>""</f>
        <v/>
      </c>
      <c r="AT71" t="str">
        <f>""</f>
        <v/>
      </c>
      <c r="AU71" t="str">
        <f>""</f>
        <v/>
      </c>
      <c r="AV71" t="str">
        <f>""</f>
        <v/>
      </c>
      <c r="AW71" t="str">
        <f>""</f>
        <v/>
      </c>
      <c r="AX71" t="str">
        <f>""</f>
        <v/>
      </c>
      <c r="AY71" t="str">
        <f>""</f>
        <v/>
      </c>
      <c r="AZ71" t="str">
        <f>""</f>
        <v/>
      </c>
      <c r="BA71" t="str">
        <f>""</f>
        <v/>
      </c>
    </row>
    <row r="72" spans="2:53" x14ac:dyDescent="0.2">
      <c r="B72" t="str">
        <f>""</f>
        <v/>
      </c>
      <c r="C72" t="str">
        <f>""</f>
        <v/>
      </c>
      <c r="D72" t="str">
        <f>""</f>
        <v/>
      </c>
      <c r="E72" t="str">
        <f>""</f>
        <v/>
      </c>
      <c r="F72" t="str">
        <f>""</f>
        <v/>
      </c>
      <c r="G72" t="str">
        <f>""</f>
        <v/>
      </c>
      <c r="H72" t="str">
        <f>""</f>
        <v/>
      </c>
      <c r="I72" t="str">
        <f>""</f>
        <v/>
      </c>
      <c r="J72" t="str">
        <f>""</f>
        <v/>
      </c>
      <c r="K72" t="str">
        <f>""</f>
        <v/>
      </c>
      <c r="L72" t="str">
        <f>""</f>
        <v/>
      </c>
      <c r="M72" t="str">
        <f>""</f>
        <v/>
      </c>
      <c r="N72" t="str">
        <f>""</f>
        <v/>
      </c>
      <c r="O72" t="str">
        <f>""</f>
        <v/>
      </c>
      <c r="P72" t="str">
        <f>""</f>
        <v/>
      </c>
      <c r="Q72" t="str">
        <f>"[0.225]"</f>
        <v>[0.225]</v>
      </c>
      <c r="R72" t="str">
        <f>""</f>
        <v/>
      </c>
      <c r="S72" t="str">
        <f>""</f>
        <v/>
      </c>
      <c r="T72" t="str">
        <f>""</f>
        <v/>
      </c>
      <c r="U72" t="str">
        <f>""</f>
        <v/>
      </c>
      <c r="V72" t="str">
        <f>""</f>
        <v/>
      </c>
      <c r="W72" t="str">
        <f>""</f>
        <v/>
      </c>
      <c r="X72" t="str">
        <f>""</f>
        <v/>
      </c>
      <c r="Y72" t="str">
        <f>""</f>
        <v/>
      </c>
      <c r="Z72" t="str">
        <f>""</f>
        <v/>
      </c>
      <c r="AA72" t="str">
        <f>""</f>
        <v/>
      </c>
      <c r="AB72" t="str">
        <f>""</f>
        <v/>
      </c>
      <c r="AC72" t="str">
        <f>""</f>
        <v/>
      </c>
      <c r="AD72" t="str">
        <f>""</f>
        <v/>
      </c>
      <c r="AE72" t="str">
        <f>""</f>
        <v/>
      </c>
      <c r="AF72" t="str">
        <f>""</f>
        <v/>
      </c>
      <c r="AG72" t="str">
        <f>""</f>
        <v/>
      </c>
      <c r="AH72" t="str">
        <f>""</f>
        <v/>
      </c>
      <c r="AI72" t="str">
        <f>""</f>
        <v/>
      </c>
      <c r="AJ72" t="str">
        <f>""</f>
        <v/>
      </c>
      <c r="AK72" t="str">
        <f>""</f>
        <v/>
      </c>
      <c r="AL72" t="str">
        <f>""</f>
        <v/>
      </c>
      <c r="AM72" t="str">
        <f>""</f>
        <v/>
      </c>
      <c r="AN72" t="str">
        <f>""</f>
        <v/>
      </c>
      <c r="AO72" t="str">
        <f>""</f>
        <v/>
      </c>
      <c r="AP72" t="str">
        <f>""</f>
        <v/>
      </c>
      <c r="AQ72" t="str">
        <f>""</f>
        <v/>
      </c>
      <c r="AR72" t="str">
        <f>""</f>
        <v/>
      </c>
      <c r="AS72" t="str">
        <f>""</f>
        <v/>
      </c>
      <c r="AT72" t="str">
        <f>""</f>
        <v/>
      </c>
      <c r="AU72" t="str">
        <f>""</f>
        <v/>
      </c>
      <c r="AV72" t="str">
        <f>""</f>
        <v/>
      </c>
      <c r="AW72" t="str">
        <f>""</f>
        <v/>
      </c>
      <c r="AX72" t="str">
        <f>""</f>
        <v/>
      </c>
      <c r="AY72" t="str">
        <f>""</f>
        <v/>
      </c>
      <c r="AZ72" t="str">
        <f>""</f>
        <v/>
      </c>
      <c r="BA72" t="str">
        <f>""</f>
        <v/>
      </c>
    </row>
    <row r="73" spans="2:53" x14ac:dyDescent="0.2">
      <c r="B73" t="str">
        <f>"Interaction"</f>
        <v>Interaction</v>
      </c>
      <c r="C73" t="str">
        <f>""</f>
        <v/>
      </c>
      <c r="D73" t="str">
        <f>""</f>
        <v/>
      </c>
      <c r="E73" t="str">
        <f>""</f>
        <v/>
      </c>
      <c r="F73" t="str">
        <f>""</f>
        <v/>
      </c>
      <c r="G73" t="str">
        <f>""</f>
        <v/>
      </c>
      <c r="H73" t="str">
        <f>""</f>
        <v/>
      </c>
      <c r="I73" t="str">
        <f>""</f>
        <v/>
      </c>
      <c r="J73" t="str">
        <f>""</f>
        <v/>
      </c>
      <c r="K73" t="str">
        <f>""</f>
        <v/>
      </c>
      <c r="L73" t="str">
        <f>""</f>
        <v/>
      </c>
      <c r="M73" t="str">
        <f>""</f>
        <v/>
      </c>
      <c r="N73" t="str">
        <f>""</f>
        <v/>
      </c>
      <c r="O73" t="str">
        <f>""</f>
        <v/>
      </c>
      <c r="P73" t="str">
        <f>""</f>
        <v/>
      </c>
      <c r="Q73" t="str">
        <f>"0.329"</f>
        <v>0.329</v>
      </c>
      <c r="R73" t="str">
        <f>""</f>
        <v/>
      </c>
      <c r="S73" t="str">
        <f>""</f>
        <v/>
      </c>
      <c r="T73" t="str">
        <f>""</f>
        <v/>
      </c>
      <c r="U73" t="str">
        <f>""</f>
        <v/>
      </c>
      <c r="V73" t="str">
        <f>""</f>
        <v/>
      </c>
      <c r="W73" t="str">
        <f>""</f>
        <v/>
      </c>
      <c r="X73" t="str">
        <f>""</f>
        <v/>
      </c>
      <c r="Y73" t="str">
        <f>""</f>
        <v/>
      </c>
      <c r="Z73" t="str">
        <f>""</f>
        <v/>
      </c>
      <c r="AA73" t="str">
        <f>""</f>
        <v/>
      </c>
      <c r="AB73" t="str">
        <f>""</f>
        <v/>
      </c>
      <c r="AC73" t="str">
        <f>""</f>
        <v/>
      </c>
      <c r="AD73" t="str">
        <f>""</f>
        <v/>
      </c>
      <c r="AE73" t="str">
        <f>""</f>
        <v/>
      </c>
      <c r="AF73" t="str">
        <f>""</f>
        <v/>
      </c>
      <c r="AG73" t="str">
        <f>""</f>
        <v/>
      </c>
      <c r="AH73" t="str">
        <f>""</f>
        <v/>
      </c>
      <c r="AI73" t="str">
        <f>""</f>
        <v/>
      </c>
      <c r="AJ73" t="str">
        <f>""</f>
        <v/>
      </c>
      <c r="AK73" t="str">
        <f>""</f>
        <v/>
      </c>
      <c r="AL73" t="str">
        <f>""</f>
        <v/>
      </c>
      <c r="AM73" t="str">
        <f>""</f>
        <v/>
      </c>
      <c r="AN73" t="str">
        <f>""</f>
        <v/>
      </c>
      <c r="AO73" t="str">
        <f>""</f>
        <v/>
      </c>
      <c r="AP73" t="str">
        <f>""</f>
        <v/>
      </c>
      <c r="AQ73" t="str">
        <f>""</f>
        <v/>
      </c>
      <c r="AR73" t="str">
        <f>""</f>
        <v/>
      </c>
      <c r="AS73" t="str">
        <f>""</f>
        <v/>
      </c>
      <c r="AT73" t="str">
        <f>""</f>
        <v/>
      </c>
      <c r="AU73" t="str">
        <f>""</f>
        <v/>
      </c>
      <c r="AV73" t="str">
        <f>""</f>
        <v/>
      </c>
      <c r="AW73" t="str">
        <f>""</f>
        <v/>
      </c>
      <c r="AX73" t="str">
        <f>""</f>
        <v/>
      </c>
      <c r="AY73" t="str">
        <f>""</f>
        <v/>
      </c>
      <c r="AZ73" t="str">
        <f>""</f>
        <v/>
      </c>
      <c r="BA73" t="str">
        <f>""</f>
        <v/>
      </c>
    </row>
    <row r="74" spans="2:53" x14ac:dyDescent="0.2">
      <c r="B74" t="str">
        <f>""</f>
        <v/>
      </c>
      <c r="C74" t="str">
        <f>""</f>
        <v/>
      </c>
      <c r="D74" t="str">
        <f>""</f>
        <v/>
      </c>
      <c r="E74" t="str">
        <f>""</f>
        <v/>
      </c>
      <c r="F74" t="str">
        <f>""</f>
        <v/>
      </c>
      <c r="G74" t="str">
        <f>""</f>
        <v/>
      </c>
      <c r="H74" t="str">
        <f>""</f>
        <v/>
      </c>
      <c r="I74" t="str">
        <f>""</f>
        <v/>
      </c>
      <c r="J74" t="str">
        <f>""</f>
        <v/>
      </c>
      <c r="K74" t="str">
        <f>""</f>
        <v/>
      </c>
      <c r="L74" t="str">
        <f>""</f>
        <v/>
      </c>
      <c r="M74" t="str">
        <f>""</f>
        <v/>
      </c>
      <c r="N74" t="str">
        <f>""</f>
        <v/>
      </c>
      <c r="O74" t="str">
        <f>""</f>
        <v/>
      </c>
      <c r="P74" t="str">
        <f>""</f>
        <v/>
      </c>
      <c r="Q74" t="str">
        <f>"[0.305]"</f>
        <v>[0.305]</v>
      </c>
      <c r="R74" t="str">
        <f>""</f>
        <v/>
      </c>
      <c r="S74" t="str">
        <f>""</f>
        <v/>
      </c>
      <c r="T74" t="str">
        <f>""</f>
        <v/>
      </c>
      <c r="U74" t="str">
        <f>""</f>
        <v/>
      </c>
      <c r="V74" t="str">
        <f>""</f>
        <v/>
      </c>
      <c r="W74" t="str">
        <f>""</f>
        <v/>
      </c>
      <c r="X74" t="str">
        <f>""</f>
        <v/>
      </c>
      <c r="Y74" t="str">
        <f>""</f>
        <v/>
      </c>
      <c r="Z74" t="str">
        <f>""</f>
        <v/>
      </c>
      <c r="AA74" t="str">
        <f>""</f>
        <v/>
      </c>
      <c r="AB74" t="str">
        <f>""</f>
        <v/>
      </c>
      <c r="AC74" t="str">
        <f>""</f>
        <v/>
      </c>
      <c r="AD74" t="str">
        <f>""</f>
        <v/>
      </c>
      <c r="AE74" t="str">
        <f>""</f>
        <v/>
      </c>
      <c r="AF74" t="str">
        <f>""</f>
        <v/>
      </c>
      <c r="AG74" t="str">
        <f>""</f>
        <v/>
      </c>
      <c r="AH74" t="str">
        <f>""</f>
        <v/>
      </c>
      <c r="AI74" t="str">
        <f>""</f>
        <v/>
      </c>
      <c r="AJ74" t="str">
        <f>""</f>
        <v/>
      </c>
      <c r="AK74" t="str">
        <f>""</f>
        <v/>
      </c>
      <c r="AL74" t="str">
        <f>""</f>
        <v/>
      </c>
      <c r="AM74" t="str">
        <f>""</f>
        <v/>
      </c>
      <c r="AN74" t="str">
        <f>""</f>
        <v/>
      </c>
      <c r="AO74" t="str">
        <f>""</f>
        <v/>
      </c>
      <c r="AP74" t="str">
        <f>""</f>
        <v/>
      </c>
      <c r="AQ74" t="str">
        <f>""</f>
        <v/>
      </c>
      <c r="AR74" t="str">
        <f>""</f>
        <v/>
      </c>
      <c r="AS74" t="str">
        <f>""</f>
        <v/>
      </c>
      <c r="AT74" t="str">
        <f>""</f>
        <v/>
      </c>
      <c r="AU74" t="str">
        <f>""</f>
        <v/>
      </c>
      <c r="AV74" t="str">
        <f>""</f>
        <v/>
      </c>
      <c r="AW74" t="str">
        <f>""</f>
        <v/>
      </c>
      <c r="AX74" t="str">
        <f>""</f>
        <v/>
      </c>
      <c r="AY74" t="str">
        <f>""</f>
        <v/>
      </c>
      <c r="AZ74" t="str">
        <f>""</f>
        <v/>
      </c>
      <c r="BA74" t="str">
        <f>""</f>
        <v/>
      </c>
    </row>
    <row r="75" spans="2:53" x14ac:dyDescent="0.2">
      <c r="B75" t="str">
        <f>"Theft of money (yes=1) for a household in 1998-07"</f>
        <v>Theft of money (yes=1) for a household in 1998-07</v>
      </c>
      <c r="C75" t="str">
        <f>""</f>
        <v/>
      </c>
      <c r="D75" t="str">
        <f>""</f>
        <v/>
      </c>
      <c r="E75" t="str">
        <f>""</f>
        <v/>
      </c>
      <c r="F75" t="str">
        <f>""</f>
        <v/>
      </c>
      <c r="G75" t="str">
        <f>""</f>
        <v/>
      </c>
      <c r="H75" t="str">
        <f>""</f>
        <v/>
      </c>
      <c r="I75" t="str">
        <f>""</f>
        <v/>
      </c>
      <c r="J75" t="str">
        <f>""</f>
        <v/>
      </c>
      <c r="K75" t="str">
        <f>""</f>
        <v/>
      </c>
      <c r="L75" t="str">
        <f>""</f>
        <v/>
      </c>
      <c r="M75" t="str">
        <f>""</f>
        <v/>
      </c>
      <c r="N75" t="str">
        <f>""</f>
        <v/>
      </c>
      <c r="O75" t="str">
        <f>""</f>
        <v/>
      </c>
      <c r="P75" t="str">
        <f>""</f>
        <v/>
      </c>
      <c r="Q75" t="str">
        <f>""</f>
        <v/>
      </c>
      <c r="R75" t="str">
        <f>"0.016"</f>
        <v>0.016</v>
      </c>
      <c r="S75" t="str">
        <f>"0.008"</f>
        <v>0.008</v>
      </c>
      <c r="T75" t="str">
        <f>"-0.005"</f>
        <v>-0.005</v>
      </c>
      <c r="U75" t="str">
        <f>""</f>
        <v/>
      </c>
      <c r="V75" t="str">
        <f>""</f>
        <v/>
      </c>
      <c r="W75" t="str">
        <f>""</f>
        <v/>
      </c>
      <c r="X75" t="str">
        <f>""</f>
        <v/>
      </c>
      <c r="Y75" t="str">
        <f>""</f>
        <v/>
      </c>
      <c r="Z75" t="str">
        <f>""</f>
        <v/>
      </c>
      <c r="AA75" t="str">
        <f>""</f>
        <v/>
      </c>
      <c r="AB75" t="str">
        <f>""</f>
        <v/>
      </c>
      <c r="AC75" t="str">
        <f>""</f>
        <v/>
      </c>
      <c r="AD75" t="str">
        <f>""</f>
        <v/>
      </c>
      <c r="AE75" t="str">
        <f>""</f>
        <v/>
      </c>
      <c r="AF75" t="str">
        <f>""</f>
        <v/>
      </c>
      <c r="AG75" t="str">
        <f>""</f>
        <v/>
      </c>
      <c r="AH75" t="str">
        <f>""</f>
        <v/>
      </c>
      <c r="AI75" t="str">
        <f>""</f>
        <v/>
      </c>
      <c r="AJ75" t="str">
        <f>""</f>
        <v/>
      </c>
      <c r="AK75" t="str">
        <f>""</f>
        <v/>
      </c>
      <c r="AL75" t="str">
        <f>""</f>
        <v/>
      </c>
      <c r="AM75" t="str">
        <f>""</f>
        <v/>
      </c>
      <c r="AN75" t="str">
        <f>""</f>
        <v/>
      </c>
      <c r="AO75" t="str">
        <f>""</f>
        <v/>
      </c>
      <c r="AP75" t="str">
        <f>""</f>
        <v/>
      </c>
      <c r="AQ75" t="str">
        <f>""</f>
        <v/>
      </c>
      <c r="AR75" t="str">
        <f>""</f>
        <v/>
      </c>
      <c r="AS75" t="str">
        <f>""</f>
        <v/>
      </c>
      <c r="AT75" t="str">
        <f>""</f>
        <v/>
      </c>
      <c r="AU75" t="str">
        <f>""</f>
        <v/>
      </c>
      <c r="AV75" t="str">
        <f>""</f>
        <v/>
      </c>
      <c r="AW75" t="str">
        <f>""</f>
        <v/>
      </c>
      <c r="AX75" t="str">
        <f>""</f>
        <v/>
      </c>
      <c r="AY75" t="str">
        <f>""</f>
        <v/>
      </c>
      <c r="AZ75" t="str">
        <f>""</f>
        <v/>
      </c>
      <c r="BA75" t="str">
        <f>""</f>
        <v/>
      </c>
    </row>
    <row r="76" spans="2:53" x14ac:dyDescent="0.2">
      <c r="B76" t="str">
        <f>""</f>
        <v/>
      </c>
      <c r="C76" t="str">
        <f>""</f>
        <v/>
      </c>
      <c r="D76" t="str">
        <f>""</f>
        <v/>
      </c>
      <c r="E76" t="str">
        <f>""</f>
        <v/>
      </c>
      <c r="F76" t="str">
        <f>""</f>
        <v/>
      </c>
      <c r="G76" t="str">
        <f>""</f>
        <v/>
      </c>
      <c r="H76" t="str">
        <f>""</f>
        <v/>
      </c>
      <c r="I76" t="str">
        <f>""</f>
        <v/>
      </c>
      <c r="J76" t="str">
        <f>""</f>
        <v/>
      </c>
      <c r="K76" t="str">
        <f>""</f>
        <v/>
      </c>
      <c r="L76" t="str">
        <f>""</f>
        <v/>
      </c>
      <c r="M76" t="str">
        <f>""</f>
        <v/>
      </c>
      <c r="N76" t="str">
        <f>""</f>
        <v/>
      </c>
      <c r="O76" t="str">
        <f>""</f>
        <v/>
      </c>
      <c r="P76" t="str">
        <f>""</f>
        <v/>
      </c>
      <c r="Q76" t="str">
        <f>""</f>
        <v/>
      </c>
      <c r="R76" t="str">
        <f>"[0.075]"</f>
        <v>[0.075]</v>
      </c>
      <c r="S76" t="str">
        <f>"[0.074]"</f>
        <v>[0.074]</v>
      </c>
      <c r="T76" t="str">
        <f>"[0.071]"</f>
        <v>[0.071]</v>
      </c>
      <c r="U76" t="str">
        <f>""</f>
        <v/>
      </c>
      <c r="V76" t="str">
        <f>""</f>
        <v/>
      </c>
      <c r="W76" t="str">
        <f>""</f>
        <v/>
      </c>
      <c r="X76" t="str">
        <f>""</f>
        <v/>
      </c>
      <c r="Y76" t="str">
        <f>""</f>
        <v/>
      </c>
      <c r="Z76" t="str">
        <f>""</f>
        <v/>
      </c>
      <c r="AA76" t="str">
        <f>""</f>
        <v/>
      </c>
      <c r="AB76" t="str">
        <f>""</f>
        <v/>
      </c>
      <c r="AC76" t="str">
        <f>""</f>
        <v/>
      </c>
      <c r="AD76" t="str">
        <f>""</f>
        <v/>
      </c>
      <c r="AE76" t="str">
        <f>""</f>
        <v/>
      </c>
      <c r="AF76" t="str">
        <f>""</f>
        <v/>
      </c>
      <c r="AG76" t="str">
        <f>""</f>
        <v/>
      </c>
      <c r="AH76" t="str">
        <f>""</f>
        <v/>
      </c>
      <c r="AI76" t="str">
        <f>""</f>
        <v/>
      </c>
      <c r="AJ76" t="str">
        <f>""</f>
        <v/>
      </c>
      <c r="AK76" t="str">
        <f>""</f>
        <v/>
      </c>
      <c r="AL76" t="str">
        <f>""</f>
        <v/>
      </c>
      <c r="AM76" t="str">
        <f>""</f>
        <v/>
      </c>
      <c r="AN76" t="str">
        <f>""</f>
        <v/>
      </c>
      <c r="AO76" t="str">
        <f>""</f>
        <v/>
      </c>
      <c r="AP76" t="str">
        <f>""</f>
        <v/>
      </c>
      <c r="AQ76" t="str">
        <f>""</f>
        <v/>
      </c>
      <c r="AR76" t="str">
        <f>""</f>
        <v/>
      </c>
      <c r="AS76" t="str">
        <f>""</f>
        <v/>
      </c>
      <c r="AT76" t="str">
        <f>""</f>
        <v/>
      </c>
      <c r="AU76" t="str">
        <f>""</f>
        <v/>
      </c>
      <c r="AV76" t="str">
        <f>""</f>
        <v/>
      </c>
      <c r="AW76" t="str">
        <f>""</f>
        <v/>
      </c>
      <c r="AX76" t="str">
        <f>""</f>
        <v/>
      </c>
      <c r="AY76" t="str">
        <f>""</f>
        <v/>
      </c>
      <c r="AZ76" t="str">
        <f>""</f>
        <v/>
      </c>
      <c r="BA76" t="str">
        <f>""</f>
        <v/>
      </c>
    </row>
    <row r="77" spans="2:53" x14ac:dyDescent="0.2">
      <c r="B77" t="str">
        <f>"At least 1 child left the household in a given year (yes=1)"</f>
        <v>At least 1 child left the household in a given year (yes=1)</v>
      </c>
      <c r="C77" t="str">
        <f>""</f>
        <v/>
      </c>
      <c r="D77" t="str">
        <f>""</f>
        <v/>
      </c>
      <c r="E77" t="str">
        <f>""</f>
        <v/>
      </c>
      <c r="F77" t="str">
        <f>""</f>
        <v/>
      </c>
      <c r="G77" t="str">
        <f>""</f>
        <v/>
      </c>
      <c r="H77" t="str">
        <f>""</f>
        <v/>
      </c>
      <c r="I77" t="str">
        <f>""</f>
        <v/>
      </c>
      <c r="J77" t="str">
        <f>""</f>
        <v/>
      </c>
      <c r="K77" t="str">
        <f>""</f>
        <v/>
      </c>
      <c r="L77" t="str">
        <f>""</f>
        <v/>
      </c>
      <c r="M77" t="str">
        <f>""</f>
        <v/>
      </c>
      <c r="N77" t="str">
        <f>""</f>
        <v/>
      </c>
      <c r="O77" t="str">
        <f>""</f>
        <v/>
      </c>
      <c r="P77" t="str">
        <f>""</f>
        <v/>
      </c>
      <c r="Q77" t="str">
        <f>""</f>
        <v/>
      </c>
      <c r="R77" t="str">
        <f>"-0.064"</f>
        <v>-0.064</v>
      </c>
      <c r="S77" t="str">
        <f>""</f>
        <v/>
      </c>
      <c r="T77" t="str">
        <f>""</f>
        <v/>
      </c>
      <c r="U77" t="str">
        <f>""</f>
        <v/>
      </c>
      <c r="V77" t="str">
        <f>""</f>
        <v/>
      </c>
      <c r="W77" t="str">
        <f>""</f>
        <v/>
      </c>
      <c r="X77" t="str">
        <f>""</f>
        <v/>
      </c>
      <c r="Y77" t="str">
        <f>""</f>
        <v/>
      </c>
      <c r="Z77" t="str">
        <f>""</f>
        <v/>
      </c>
      <c r="AA77" t="str">
        <f>""</f>
        <v/>
      </c>
      <c r="AB77" t="str">
        <f>""</f>
        <v/>
      </c>
      <c r="AC77" t="str">
        <f>""</f>
        <v/>
      </c>
      <c r="AD77" t="str">
        <f>""</f>
        <v/>
      </c>
      <c r="AE77" t="str">
        <f>""</f>
        <v/>
      </c>
      <c r="AF77" t="str">
        <f>""</f>
        <v/>
      </c>
      <c r="AG77" t="str">
        <f>""</f>
        <v/>
      </c>
      <c r="AH77" t="str">
        <f>""</f>
        <v/>
      </c>
      <c r="AI77" t="str">
        <f>""</f>
        <v/>
      </c>
      <c r="AJ77" t="str">
        <f>""</f>
        <v/>
      </c>
      <c r="AK77" t="str">
        <f>""</f>
        <v/>
      </c>
      <c r="AL77" t="str">
        <f>""</f>
        <v/>
      </c>
      <c r="AM77" t="str">
        <f>""</f>
        <v/>
      </c>
      <c r="AN77" t="str">
        <f>""</f>
        <v/>
      </c>
      <c r="AO77" t="str">
        <f>""</f>
        <v/>
      </c>
      <c r="AP77" t="str">
        <f>""</f>
        <v/>
      </c>
      <c r="AQ77" t="str">
        <f>""</f>
        <v/>
      </c>
      <c r="AR77" t="str">
        <f>""</f>
        <v/>
      </c>
      <c r="AS77" t="str">
        <f>""</f>
        <v/>
      </c>
      <c r="AT77" t="str">
        <f>""</f>
        <v/>
      </c>
      <c r="AU77" t="str">
        <f>""</f>
        <v/>
      </c>
      <c r="AV77" t="str">
        <f>""</f>
        <v/>
      </c>
      <c r="AW77" t="str">
        <f>""</f>
        <v/>
      </c>
      <c r="AX77" t="str">
        <f>""</f>
        <v/>
      </c>
      <c r="AY77" t="str">
        <f>""</f>
        <v/>
      </c>
      <c r="AZ77" t="str">
        <f>""</f>
        <v/>
      </c>
      <c r="BA77" t="str">
        <f>""</f>
        <v/>
      </c>
    </row>
    <row r="78" spans="2:53" x14ac:dyDescent="0.2">
      <c r="B78" t="str">
        <f>""</f>
        <v/>
      </c>
      <c r="C78" t="str">
        <f>""</f>
        <v/>
      </c>
      <c r="D78" t="str">
        <f>""</f>
        <v/>
      </c>
      <c r="E78" t="str">
        <f>""</f>
        <v/>
      </c>
      <c r="F78" t="str">
        <f>""</f>
        <v/>
      </c>
      <c r="G78" t="str">
        <f>""</f>
        <v/>
      </c>
      <c r="H78" t="str">
        <f>""</f>
        <v/>
      </c>
      <c r="I78" t="str">
        <f>""</f>
        <v/>
      </c>
      <c r="J78" t="str">
        <f>""</f>
        <v/>
      </c>
      <c r="K78" t="str">
        <f>""</f>
        <v/>
      </c>
      <c r="L78" t="str">
        <f>""</f>
        <v/>
      </c>
      <c r="M78" t="str">
        <f>""</f>
        <v/>
      </c>
      <c r="N78" t="str">
        <f>""</f>
        <v/>
      </c>
      <c r="O78" t="str">
        <f>""</f>
        <v/>
      </c>
      <c r="P78" t="str">
        <f>""</f>
        <v/>
      </c>
      <c r="Q78" t="str">
        <f>""</f>
        <v/>
      </c>
      <c r="R78" t="str">
        <f>"[0.127]"</f>
        <v>[0.127]</v>
      </c>
      <c r="S78" t="str">
        <f>""</f>
        <v/>
      </c>
      <c r="T78" t="str">
        <f>""</f>
        <v/>
      </c>
      <c r="U78" t="str">
        <f>""</f>
        <v/>
      </c>
      <c r="V78" t="str">
        <f>""</f>
        <v/>
      </c>
      <c r="W78" t="str">
        <f>""</f>
        <v/>
      </c>
      <c r="X78" t="str">
        <f>""</f>
        <v/>
      </c>
      <c r="Y78" t="str">
        <f>""</f>
        <v/>
      </c>
      <c r="Z78" t="str">
        <f>""</f>
        <v/>
      </c>
      <c r="AA78" t="str">
        <f>""</f>
        <v/>
      </c>
      <c r="AB78" t="str">
        <f>""</f>
        <v/>
      </c>
      <c r="AC78" t="str">
        <f>""</f>
        <v/>
      </c>
      <c r="AD78" t="str">
        <f>""</f>
        <v/>
      </c>
      <c r="AE78" t="str">
        <f>""</f>
        <v/>
      </c>
      <c r="AF78" t="str">
        <f>""</f>
        <v/>
      </c>
      <c r="AG78" t="str">
        <f>""</f>
        <v/>
      </c>
      <c r="AH78" t="str">
        <f>""</f>
        <v/>
      </c>
      <c r="AI78" t="str">
        <f>""</f>
        <v/>
      </c>
      <c r="AJ78" t="str">
        <f>""</f>
        <v/>
      </c>
      <c r="AK78" t="str">
        <f>""</f>
        <v/>
      </c>
      <c r="AL78" t="str">
        <f>""</f>
        <v/>
      </c>
      <c r="AM78" t="str">
        <f>""</f>
        <v/>
      </c>
      <c r="AN78" t="str">
        <f>""</f>
        <v/>
      </c>
      <c r="AO78" t="str">
        <f>""</f>
        <v/>
      </c>
      <c r="AP78" t="str">
        <f>""</f>
        <v/>
      </c>
      <c r="AQ78" t="str">
        <f>""</f>
        <v/>
      </c>
      <c r="AR78" t="str">
        <f>""</f>
        <v/>
      </c>
      <c r="AS78" t="str">
        <f>""</f>
        <v/>
      </c>
      <c r="AT78" t="str">
        <f>""</f>
        <v/>
      </c>
      <c r="AU78" t="str">
        <f>""</f>
        <v/>
      </c>
      <c r="AV78" t="str">
        <f>""</f>
        <v/>
      </c>
      <c r="AW78" t="str">
        <f>""</f>
        <v/>
      </c>
      <c r="AX78" t="str">
        <f>""</f>
        <v/>
      </c>
      <c r="AY78" t="str">
        <f>""</f>
        <v/>
      </c>
      <c r="AZ78" t="str">
        <f>""</f>
        <v/>
      </c>
      <c r="BA78" t="str">
        <f>""</f>
        <v/>
      </c>
    </row>
    <row r="79" spans="2:53" x14ac:dyDescent="0.2">
      <c r="B79" t="str">
        <f>"Interaction"</f>
        <v>Interaction</v>
      </c>
      <c r="C79" t="str">
        <f>""</f>
        <v/>
      </c>
      <c r="D79" t="str">
        <f>""</f>
        <v/>
      </c>
      <c r="E79" t="str">
        <f>""</f>
        <v/>
      </c>
      <c r="F79" t="str">
        <f>""</f>
        <v/>
      </c>
      <c r="G79" t="str">
        <f>""</f>
        <v/>
      </c>
      <c r="H79" t="str">
        <f>""</f>
        <v/>
      </c>
      <c r="I79" t="str">
        <f>""</f>
        <v/>
      </c>
      <c r="J79" t="str">
        <f>""</f>
        <v/>
      </c>
      <c r="K79" t="str">
        <f>""</f>
        <v/>
      </c>
      <c r="L79" t="str">
        <f>""</f>
        <v/>
      </c>
      <c r="M79" t="str">
        <f>""</f>
        <v/>
      </c>
      <c r="N79" t="str">
        <f>""</f>
        <v/>
      </c>
      <c r="O79" t="str">
        <f>""</f>
        <v/>
      </c>
      <c r="P79" t="str">
        <f>""</f>
        <v/>
      </c>
      <c r="Q79" t="str">
        <f>""</f>
        <v/>
      </c>
      <c r="R79" t="str">
        <f>"0.088"</f>
        <v>0.088</v>
      </c>
      <c r="S79" t="str">
        <f>""</f>
        <v/>
      </c>
      <c r="T79" t="str">
        <f>""</f>
        <v/>
      </c>
      <c r="U79" t="str">
        <f>""</f>
        <v/>
      </c>
      <c r="V79" t="str">
        <f>""</f>
        <v/>
      </c>
      <c r="W79" t="str">
        <f>""</f>
        <v/>
      </c>
      <c r="X79" t="str">
        <f>""</f>
        <v/>
      </c>
      <c r="Y79" t="str">
        <f>""</f>
        <v/>
      </c>
      <c r="Z79" t="str">
        <f>""</f>
        <v/>
      </c>
      <c r="AA79" t="str">
        <f>""</f>
        <v/>
      </c>
      <c r="AB79" t="str">
        <f>""</f>
        <v/>
      </c>
      <c r="AC79" t="str">
        <f>""</f>
        <v/>
      </c>
      <c r="AD79" t="str">
        <f>""</f>
        <v/>
      </c>
      <c r="AE79" t="str">
        <f>""</f>
        <v/>
      </c>
      <c r="AF79" t="str">
        <f>""</f>
        <v/>
      </c>
      <c r="AG79" t="str">
        <f>""</f>
        <v/>
      </c>
      <c r="AH79" t="str">
        <f>""</f>
        <v/>
      </c>
      <c r="AI79" t="str">
        <f>""</f>
        <v/>
      </c>
      <c r="AJ79" t="str">
        <f>""</f>
        <v/>
      </c>
      <c r="AK79" t="str">
        <f>""</f>
        <v/>
      </c>
      <c r="AL79" t="str">
        <f>""</f>
        <v/>
      </c>
      <c r="AM79" t="str">
        <f>""</f>
        <v/>
      </c>
      <c r="AN79" t="str">
        <f>""</f>
        <v/>
      </c>
      <c r="AO79" t="str">
        <f>""</f>
        <v/>
      </c>
      <c r="AP79" t="str">
        <f>""</f>
        <v/>
      </c>
      <c r="AQ79" t="str">
        <f>""</f>
        <v/>
      </c>
      <c r="AR79" t="str">
        <f>""</f>
        <v/>
      </c>
      <c r="AS79" t="str">
        <f>""</f>
        <v/>
      </c>
      <c r="AT79" t="str">
        <f>""</f>
        <v/>
      </c>
      <c r="AU79" t="str">
        <f>""</f>
        <v/>
      </c>
      <c r="AV79" t="str">
        <f>""</f>
        <v/>
      </c>
      <c r="AW79" t="str">
        <f>""</f>
        <v/>
      </c>
      <c r="AX79" t="str">
        <f>""</f>
        <v/>
      </c>
      <c r="AY79" t="str">
        <f>""</f>
        <v/>
      </c>
      <c r="AZ79" t="str">
        <f>""</f>
        <v/>
      </c>
      <c r="BA79" t="str">
        <f>""</f>
        <v/>
      </c>
    </row>
    <row r="80" spans="2:53" x14ac:dyDescent="0.2">
      <c r="B80" t="str">
        <f>""</f>
        <v/>
      </c>
      <c r="C80" t="str">
        <f>""</f>
        <v/>
      </c>
      <c r="D80" t="str">
        <f>""</f>
        <v/>
      </c>
      <c r="E80" t="str">
        <f>""</f>
        <v/>
      </c>
      <c r="F80" t="str">
        <f>""</f>
        <v/>
      </c>
      <c r="G80" t="str">
        <f>""</f>
        <v/>
      </c>
      <c r="H80" t="str">
        <f>""</f>
        <v/>
      </c>
      <c r="I80" t="str">
        <f>""</f>
        <v/>
      </c>
      <c r="J80" t="str">
        <f>""</f>
        <v/>
      </c>
      <c r="K80" t="str">
        <f>""</f>
        <v/>
      </c>
      <c r="L80" t="str">
        <f>""</f>
        <v/>
      </c>
      <c r="M80" t="str">
        <f>""</f>
        <v/>
      </c>
      <c r="N80" t="str">
        <f>""</f>
        <v/>
      </c>
      <c r="O80" t="str">
        <f>""</f>
        <v/>
      </c>
      <c r="P80" t="str">
        <f>""</f>
        <v/>
      </c>
      <c r="Q80" t="str">
        <f>""</f>
        <v/>
      </c>
      <c r="R80" t="str">
        <f>"[0.236]"</f>
        <v>[0.236]</v>
      </c>
      <c r="S80" t="str">
        <f>""</f>
        <v/>
      </c>
      <c r="T80" t="str">
        <f>""</f>
        <v/>
      </c>
      <c r="U80" t="str">
        <f>""</f>
        <v/>
      </c>
      <c r="V80" t="str">
        <f>""</f>
        <v/>
      </c>
      <c r="W80" t="str">
        <f>""</f>
        <v/>
      </c>
      <c r="X80" t="str">
        <f>""</f>
        <v/>
      </c>
      <c r="Y80" t="str">
        <f>""</f>
        <v/>
      </c>
      <c r="Z80" t="str">
        <f>""</f>
        <v/>
      </c>
      <c r="AA80" t="str">
        <f>""</f>
        <v/>
      </c>
      <c r="AB80" t="str">
        <f>""</f>
        <v/>
      </c>
      <c r="AC80" t="str">
        <f>""</f>
        <v/>
      </c>
      <c r="AD80" t="str">
        <f>""</f>
        <v/>
      </c>
      <c r="AE80" t="str">
        <f>""</f>
        <v/>
      </c>
      <c r="AF80" t="str">
        <f>""</f>
        <v/>
      </c>
      <c r="AG80" t="str">
        <f>""</f>
        <v/>
      </c>
      <c r="AH80" t="str">
        <f>""</f>
        <v/>
      </c>
      <c r="AI80" t="str">
        <f>""</f>
        <v/>
      </c>
      <c r="AJ80" t="str">
        <f>""</f>
        <v/>
      </c>
      <c r="AK80" t="str">
        <f>""</f>
        <v/>
      </c>
      <c r="AL80" t="str">
        <f>""</f>
        <v/>
      </c>
      <c r="AM80" t="str">
        <f>""</f>
        <v/>
      </c>
      <c r="AN80" t="str">
        <f>""</f>
        <v/>
      </c>
      <c r="AO80" t="str">
        <f>""</f>
        <v/>
      </c>
      <c r="AP80" t="str">
        <f>""</f>
        <v/>
      </c>
      <c r="AQ80" t="str">
        <f>""</f>
        <v/>
      </c>
      <c r="AR80" t="str">
        <f>""</f>
        <v/>
      </c>
      <c r="AS80" t="str">
        <f>""</f>
        <v/>
      </c>
      <c r="AT80" t="str">
        <f>""</f>
        <v/>
      </c>
      <c r="AU80" t="str">
        <f>""</f>
        <v/>
      </c>
      <c r="AV80" t="str">
        <f>""</f>
        <v/>
      </c>
      <c r="AW80" t="str">
        <f>""</f>
        <v/>
      </c>
      <c r="AX80" t="str">
        <f>""</f>
        <v/>
      </c>
      <c r="AY80" t="str">
        <f>""</f>
        <v/>
      </c>
      <c r="AZ80" t="str">
        <f>""</f>
        <v/>
      </c>
      <c r="BA80" t="str">
        <f>""</f>
        <v/>
      </c>
    </row>
    <row r="81" spans="2:53" x14ac:dyDescent="0.2">
      <c r="B81" t="str">
        <f>"Number of childs who left household 1998-2007"</f>
        <v>Number of childs who left household 1998-2007</v>
      </c>
      <c r="C81" t="str">
        <f>""</f>
        <v/>
      </c>
      <c r="D81" t="str">
        <f>""</f>
        <v/>
      </c>
      <c r="E81" t="str">
        <f>""</f>
        <v/>
      </c>
      <c r="F81" t="str">
        <f>""</f>
        <v/>
      </c>
      <c r="G81" t="str">
        <f>""</f>
        <v/>
      </c>
      <c r="H81" t="str">
        <f>""</f>
        <v/>
      </c>
      <c r="I81" t="str">
        <f>""</f>
        <v/>
      </c>
      <c r="J81" t="str">
        <f>""</f>
        <v/>
      </c>
      <c r="K81" t="str">
        <f>""</f>
        <v/>
      </c>
      <c r="L81" t="str">
        <f>""</f>
        <v/>
      </c>
      <c r="M81" t="str">
        <f>""</f>
        <v/>
      </c>
      <c r="N81" t="str">
        <f>""</f>
        <v/>
      </c>
      <c r="O81" t="str">
        <f>""</f>
        <v/>
      </c>
      <c r="P81" t="str">
        <f>""</f>
        <v/>
      </c>
      <c r="Q81" t="str">
        <f>""</f>
        <v/>
      </c>
      <c r="R81" t="str">
        <f>""</f>
        <v/>
      </c>
      <c r="S81" t="str">
        <f>"-0.073"</f>
        <v>-0.073</v>
      </c>
      <c r="T81" t="str">
        <f>""</f>
        <v/>
      </c>
      <c r="U81" t="str">
        <f>""</f>
        <v/>
      </c>
      <c r="V81" t="str">
        <f>""</f>
        <v/>
      </c>
      <c r="W81" t="str">
        <f>""</f>
        <v/>
      </c>
      <c r="X81" t="str">
        <f>""</f>
        <v/>
      </c>
      <c r="Y81" t="str">
        <f>""</f>
        <v/>
      </c>
      <c r="Z81" t="str">
        <f>""</f>
        <v/>
      </c>
      <c r="AA81" t="str">
        <f>""</f>
        <v/>
      </c>
      <c r="AB81" t="str">
        <f>""</f>
        <v/>
      </c>
      <c r="AC81" t="str">
        <f>""</f>
        <v/>
      </c>
      <c r="AD81" t="str">
        <f>""</f>
        <v/>
      </c>
      <c r="AE81" t="str">
        <f>""</f>
        <v/>
      </c>
      <c r="AF81" t="str">
        <f>""</f>
        <v/>
      </c>
      <c r="AG81" t="str">
        <f>""</f>
        <v/>
      </c>
      <c r="AH81" t="str">
        <f>""</f>
        <v/>
      </c>
      <c r="AI81" t="str">
        <f>""</f>
        <v/>
      </c>
      <c r="AJ81" t="str">
        <f>""</f>
        <v/>
      </c>
      <c r="AK81" t="str">
        <f>""</f>
        <v/>
      </c>
      <c r="AL81" t="str">
        <f>""</f>
        <v/>
      </c>
      <c r="AM81" t="str">
        <f>""</f>
        <v/>
      </c>
      <c r="AN81" t="str">
        <f>""</f>
        <v/>
      </c>
      <c r="AO81" t="str">
        <f>""</f>
        <v/>
      </c>
      <c r="AP81" t="str">
        <f>""</f>
        <v/>
      </c>
      <c r="AQ81" t="str">
        <f>""</f>
        <v/>
      </c>
      <c r="AR81" t="str">
        <f>""</f>
        <v/>
      </c>
      <c r="AS81" t="str">
        <f>""</f>
        <v/>
      </c>
      <c r="AT81" t="str">
        <f>""</f>
        <v/>
      </c>
      <c r="AU81" t="str">
        <f>""</f>
        <v/>
      </c>
      <c r="AV81" t="str">
        <f>""</f>
        <v/>
      </c>
      <c r="AW81" t="str">
        <f>""</f>
        <v/>
      </c>
      <c r="AX81" t="str">
        <f>""</f>
        <v/>
      </c>
      <c r="AY81" t="str">
        <f>""</f>
        <v/>
      </c>
      <c r="AZ81" t="str">
        <f>""</f>
        <v/>
      </c>
      <c r="BA81" t="str">
        <f>""</f>
        <v/>
      </c>
    </row>
    <row r="82" spans="2:53" x14ac:dyDescent="0.2">
      <c r="B82" t="str">
        <f>""</f>
        <v/>
      </c>
      <c r="C82" t="str">
        <f>""</f>
        <v/>
      </c>
      <c r="D82" t="str">
        <f>""</f>
        <v/>
      </c>
      <c r="E82" t="str">
        <f>""</f>
        <v/>
      </c>
      <c r="F82" t="str">
        <f>""</f>
        <v/>
      </c>
      <c r="G82" t="str">
        <f>""</f>
        <v/>
      </c>
      <c r="H82" t="str">
        <f>""</f>
        <v/>
      </c>
      <c r="I82" t="str">
        <f>""</f>
        <v/>
      </c>
      <c r="J82" t="str">
        <f>""</f>
        <v/>
      </c>
      <c r="K82" t="str">
        <f>""</f>
        <v/>
      </c>
      <c r="L82" t="str">
        <f>""</f>
        <v/>
      </c>
      <c r="M82" t="str">
        <f>""</f>
        <v/>
      </c>
      <c r="N82" t="str">
        <f>""</f>
        <v/>
      </c>
      <c r="O82" t="str">
        <f>""</f>
        <v/>
      </c>
      <c r="P82" t="str">
        <f>""</f>
        <v/>
      </c>
      <c r="Q82" t="str">
        <f>""</f>
        <v/>
      </c>
      <c r="R82" t="str">
        <f>""</f>
        <v/>
      </c>
      <c r="S82" t="str">
        <f>"[0.088]"</f>
        <v>[0.088]</v>
      </c>
      <c r="T82" t="str">
        <f>""</f>
        <v/>
      </c>
      <c r="U82" t="str">
        <f>""</f>
        <v/>
      </c>
      <c r="V82" t="str">
        <f>""</f>
        <v/>
      </c>
      <c r="W82" t="str">
        <f>""</f>
        <v/>
      </c>
      <c r="X82" t="str">
        <f>""</f>
        <v/>
      </c>
      <c r="Y82" t="str">
        <f>""</f>
        <v/>
      </c>
      <c r="Z82" t="str">
        <f>""</f>
        <v/>
      </c>
      <c r="AA82" t="str">
        <f>""</f>
        <v/>
      </c>
      <c r="AB82" t="str">
        <f>""</f>
        <v/>
      </c>
      <c r="AC82" t="str">
        <f>""</f>
        <v/>
      </c>
      <c r="AD82" t="str">
        <f>""</f>
        <v/>
      </c>
      <c r="AE82" t="str">
        <f>""</f>
        <v/>
      </c>
      <c r="AF82" t="str">
        <f>""</f>
        <v/>
      </c>
      <c r="AG82" t="str">
        <f>""</f>
        <v/>
      </c>
      <c r="AH82" t="str">
        <f>""</f>
        <v/>
      </c>
      <c r="AI82" t="str">
        <f>""</f>
        <v/>
      </c>
      <c r="AJ82" t="str">
        <f>""</f>
        <v/>
      </c>
      <c r="AK82" t="str">
        <f>""</f>
        <v/>
      </c>
      <c r="AL82" t="str">
        <f>""</f>
        <v/>
      </c>
      <c r="AM82" t="str">
        <f>""</f>
        <v/>
      </c>
      <c r="AN82" t="str">
        <f>""</f>
        <v/>
      </c>
      <c r="AO82" t="str">
        <f>""</f>
        <v/>
      </c>
      <c r="AP82" t="str">
        <f>""</f>
        <v/>
      </c>
      <c r="AQ82" t="str">
        <f>""</f>
        <v/>
      </c>
      <c r="AR82" t="str">
        <f>""</f>
        <v/>
      </c>
      <c r="AS82" t="str">
        <f>""</f>
        <v/>
      </c>
      <c r="AT82" t="str">
        <f>""</f>
        <v/>
      </c>
      <c r="AU82" t="str">
        <f>""</f>
        <v/>
      </c>
      <c r="AV82" t="str">
        <f>""</f>
        <v/>
      </c>
      <c r="AW82" t="str">
        <f>""</f>
        <v/>
      </c>
      <c r="AX82" t="str">
        <f>""</f>
        <v/>
      </c>
      <c r="AY82" t="str">
        <f>""</f>
        <v/>
      </c>
      <c r="AZ82" t="str">
        <f>""</f>
        <v/>
      </c>
      <c r="BA82" t="str">
        <f>""</f>
        <v/>
      </c>
    </row>
    <row r="83" spans="2:53" x14ac:dyDescent="0.2">
      <c r="B83" t="str">
        <f>"Interaction"</f>
        <v>Interaction</v>
      </c>
      <c r="C83" t="str">
        <f>""</f>
        <v/>
      </c>
      <c r="D83" t="str">
        <f>""</f>
        <v/>
      </c>
      <c r="E83" t="str">
        <f>""</f>
        <v/>
      </c>
      <c r="F83" t="str">
        <f>""</f>
        <v/>
      </c>
      <c r="G83" t="str">
        <f>""</f>
        <v/>
      </c>
      <c r="H83" t="str">
        <f>""</f>
        <v/>
      </c>
      <c r="I83" t="str">
        <f>""</f>
        <v/>
      </c>
      <c r="J83" t="str">
        <f>""</f>
        <v/>
      </c>
      <c r="K83" t="str">
        <f>""</f>
        <v/>
      </c>
      <c r="L83" t="str">
        <f>""</f>
        <v/>
      </c>
      <c r="M83" t="str">
        <f>""</f>
        <v/>
      </c>
      <c r="N83" t="str">
        <f>""</f>
        <v/>
      </c>
      <c r="O83" t="str">
        <f>""</f>
        <v/>
      </c>
      <c r="P83" t="str">
        <f>""</f>
        <v/>
      </c>
      <c r="Q83" t="str">
        <f>""</f>
        <v/>
      </c>
      <c r="R83" t="str">
        <f>""</f>
        <v/>
      </c>
      <c r="S83" t="str">
        <f>"0.120"</f>
        <v>0.120</v>
      </c>
      <c r="T83" t="str">
        <f>""</f>
        <v/>
      </c>
      <c r="U83" t="str">
        <f>""</f>
        <v/>
      </c>
      <c r="V83" t="str">
        <f>""</f>
        <v/>
      </c>
      <c r="W83" t="str">
        <f>""</f>
        <v/>
      </c>
      <c r="X83" t="str">
        <f>""</f>
        <v/>
      </c>
      <c r="Y83" t="str">
        <f>""</f>
        <v/>
      </c>
      <c r="Z83" t="str">
        <f>""</f>
        <v/>
      </c>
      <c r="AA83" t="str">
        <f>""</f>
        <v/>
      </c>
      <c r="AB83" t="str">
        <f>""</f>
        <v/>
      </c>
      <c r="AC83" t="str">
        <f>""</f>
        <v/>
      </c>
      <c r="AD83" t="str">
        <f>""</f>
        <v/>
      </c>
      <c r="AE83" t="str">
        <f>""</f>
        <v/>
      </c>
      <c r="AF83" t="str">
        <f>""</f>
        <v/>
      </c>
      <c r="AG83" t="str">
        <f>""</f>
        <v/>
      </c>
      <c r="AH83" t="str">
        <f>""</f>
        <v/>
      </c>
      <c r="AI83" t="str">
        <f>""</f>
        <v/>
      </c>
      <c r="AJ83" t="str">
        <f>""</f>
        <v/>
      </c>
      <c r="AK83" t="str">
        <f>""</f>
        <v/>
      </c>
      <c r="AL83" t="str">
        <f>""</f>
        <v/>
      </c>
      <c r="AM83" t="str">
        <f>""</f>
        <v/>
      </c>
      <c r="AN83" t="str">
        <f>""</f>
        <v/>
      </c>
      <c r="AO83" t="str">
        <f>""</f>
        <v/>
      </c>
      <c r="AP83" t="str">
        <f>""</f>
        <v/>
      </c>
      <c r="AQ83" t="str">
        <f>""</f>
        <v/>
      </c>
      <c r="AR83" t="str">
        <f>""</f>
        <v/>
      </c>
      <c r="AS83" t="str">
        <f>""</f>
        <v/>
      </c>
      <c r="AT83" t="str">
        <f>""</f>
        <v/>
      </c>
      <c r="AU83" t="str">
        <f>""</f>
        <v/>
      </c>
      <c r="AV83" t="str">
        <f>""</f>
        <v/>
      </c>
      <c r="AW83" t="str">
        <f>""</f>
        <v/>
      </c>
      <c r="AX83" t="str">
        <f>""</f>
        <v/>
      </c>
      <c r="AY83" t="str">
        <f>""</f>
        <v/>
      </c>
      <c r="AZ83" t="str">
        <f>""</f>
        <v/>
      </c>
      <c r="BA83" t="str">
        <f>""</f>
        <v/>
      </c>
    </row>
    <row r="84" spans="2:53" x14ac:dyDescent="0.2">
      <c r="B84" t="str">
        <f>""</f>
        <v/>
      </c>
      <c r="C84" t="str">
        <f>""</f>
        <v/>
      </c>
      <c r="D84" t="str">
        <f>""</f>
        <v/>
      </c>
      <c r="E84" t="str">
        <f>""</f>
        <v/>
      </c>
      <c r="F84" t="str">
        <f>""</f>
        <v/>
      </c>
      <c r="G84" t="str">
        <f>""</f>
        <v/>
      </c>
      <c r="H84" t="str">
        <f>""</f>
        <v/>
      </c>
      <c r="I84" t="str">
        <f>""</f>
        <v/>
      </c>
      <c r="J84" t="str">
        <f>""</f>
        <v/>
      </c>
      <c r="K84" t="str">
        <f>""</f>
        <v/>
      </c>
      <c r="L84" t="str">
        <f>""</f>
        <v/>
      </c>
      <c r="M84" t="str">
        <f>""</f>
        <v/>
      </c>
      <c r="N84" t="str">
        <f>""</f>
        <v/>
      </c>
      <c r="O84" t="str">
        <f>""</f>
        <v/>
      </c>
      <c r="P84" t="str">
        <f>""</f>
        <v/>
      </c>
      <c r="Q84" t="str">
        <f>""</f>
        <v/>
      </c>
      <c r="R84" t="str">
        <f>""</f>
        <v/>
      </c>
      <c r="S84" t="str">
        <f>"[0.183]"</f>
        <v>[0.183]</v>
      </c>
      <c r="T84" t="str">
        <f>""</f>
        <v/>
      </c>
      <c r="U84" t="str">
        <f>""</f>
        <v/>
      </c>
      <c r="V84" t="str">
        <f>""</f>
        <v/>
      </c>
      <c r="W84" t="str">
        <f>""</f>
        <v/>
      </c>
      <c r="X84" t="str">
        <f>""</f>
        <v/>
      </c>
      <c r="Y84" t="str">
        <f>""</f>
        <v/>
      </c>
      <c r="Z84" t="str">
        <f>""</f>
        <v/>
      </c>
      <c r="AA84" t="str">
        <f>""</f>
        <v/>
      </c>
      <c r="AB84" t="str">
        <f>""</f>
        <v/>
      </c>
      <c r="AC84" t="str">
        <f>""</f>
        <v/>
      </c>
      <c r="AD84" t="str">
        <f>""</f>
        <v/>
      </c>
      <c r="AE84" t="str">
        <f>""</f>
        <v/>
      </c>
      <c r="AF84" t="str">
        <f>""</f>
        <v/>
      </c>
      <c r="AG84" t="str">
        <f>""</f>
        <v/>
      </c>
      <c r="AH84" t="str">
        <f>""</f>
        <v/>
      </c>
      <c r="AI84" t="str">
        <f>""</f>
        <v/>
      </c>
      <c r="AJ84" t="str">
        <f>""</f>
        <v/>
      </c>
      <c r="AK84" t="str">
        <f>""</f>
        <v/>
      </c>
      <c r="AL84" t="str">
        <f>""</f>
        <v/>
      </c>
      <c r="AM84" t="str">
        <f>""</f>
        <v/>
      </c>
      <c r="AN84" t="str">
        <f>""</f>
        <v/>
      </c>
      <c r="AO84" t="str">
        <f>""</f>
        <v/>
      </c>
      <c r="AP84" t="str">
        <f>""</f>
        <v/>
      </c>
      <c r="AQ84" t="str">
        <f>""</f>
        <v/>
      </c>
      <c r="AR84" t="str">
        <f>""</f>
        <v/>
      </c>
      <c r="AS84" t="str">
        <f>""</f>
        <v/>
      </c>
      <c r="AT84" t="str">
        <f>""</f>
        <v/>
      </c>
      <c r="AU84" t="str">
        <f>""</f>
        <v/>
      </c>
      <c r="AV84" t="str">
        <f>""</f>
        <v/>
      </c>
      <c r="AW84" t="str">
        <f>""</f>
        <v/>
      </c>
      <c r="AX84" t="str">
        <f>""</f>
        <v/>
      </c>
      <c r="AY84" t="str">
        <f>""</f>
        <v/>
      </c>
      <c r="AZ84" t="str">
        <f>""</f>
        <v/>
      </c>
      <c r="BA84" t="str">
        <f>""</f>
        <v/>
      </c>
    </row>
    <row r="85" spans="2:53" x14ac:dyDescent="0.2">
      <c r="B85" t="str">
        <f>"Share of childs  who left household 1998-2007"</f>
        <v>Share of childs  who left household 1998-2007</v>
      </c>
      <c r="C85" t="str">
        <f>""</f>
        <v/>
      </c>
      <c r="D85" t="str">
        <f>""</f>
        <v/>
      </c>
      <c r="E85" t="str">
        <f>""</f>
        <v/>
      </c>
      <c r="F85" t="str">
        <f>""</f>
        <v/>
      </c>
      <c r="G85" t="str">
        <f>""</f>
        <v/>
      </c>
      <c r="H85" t="str">
        <f>""</f>
        <v/>
      </c>
      <c r="I85" t="str">
        <f>""</f>
        <v/>
      </c>
      <c r="J85" t="str">
        <f>""</f>
        <v/>
      </c>
      <c r="K85" t="str">
        <f>""</f>
        <v/>
      </c>
      <c r="L85" t="str">
        <f>""</f>
        <v/>
      </c>
      <c r="M85" t="str">
        <f>""</f>
        <v/>
      </c>
      <c r="N85" t="str">
        <f>""</f>
        <v/>
      </c>
      <c r="O85" t="str">
        <f>""</f>
        <v/>
      </c>
      <c r="P85" t="str">
        <f>""</f>
        <v/>
      </c>
      <c r="Q85" t="str">
        <f>""</f>
        <v/>
      </c>
      <c r="R85" t="str">
        <f>""</f>
        <v/>
      </c>
      <c r="S85" t="str">
        <f>""</f>
        <v/>
      </c>
      <c r="T85" t="str">
        <f>"-0.187"</f>
        <v>-0.187</v>
      </c>
      <c r="U85" t="str">
        <f>""</f>
        <v/>
      </c>
      <c r="V85" t="str">
        <f>""</f>
        <v/>
      </c>
      <c r="W85" t="str">
        <f>""</f>
        <v/>
      </c>
      <c r="X85" t="str">
        <f>""</f>
        <v/>
      </c>
      <c r="Y85" t="str">
        <f>""</f>
        <v/>
      </c>
      <c r="Z85" t="str">
        <f>""</f>
        <v/>
      </c>
      <c r="AA85" t="str">
        <f>""</f>
        <v/>
      </c>
      <c r="AB85" t="str">
        <f>""</f>
        <v/>
      </c>
      <c r="AC85" t="str">
        <f>""</f>
        <v/>
      </c>
      <c r="AD85" t="str">
        <f>""</f>
        <v/>
      </c>
      <c r="AE85" t="str">
        <f>""</f>
        <v/>
      </c>
      <c r="AF85" t="str">
        <f>""</f>
        <v/>
      </c>
      <c r="AG85" t="str">
        <f>""</f>
        <v/>
      </c>
      <c r="AH85" t="str">
        <f>""</f>
        <v/>
      </c>
      <c r="AI85" t="str">
        <f>""</f>
        <v/>
      </c>
      <c r="AJ85" t="str">
        <f>""</f>
        <v/>
      </c>
      <c r="AK85" t="str">
        <f>""</f>
        <v/>
      </c>
      <c r="AL85" t="str">
        <f>""</f>
        <v/>
      </c>
      <c r="AM85" t="str">
        <f>""</f>
        <v/>
      </c>
      <c r="AN85" t="str">
        <f>""</f>
        <v/>
      </c>
      <c r="AO85" t="str">
        <f>""</f>
        <v/>
      </c>
      <c r="AP85" t="str">
        <f>""</f>
        <v/>
      </c>
      <c r="AQ85" t="str">
        <f>""</f>
        <v/>
      </c>
      <c r="AR85" t="str">
        <f>""</f>
        <v/>
      </c>
      <c r="AS85" t="str">
        <f>""</f>
        <v/>
      </c>
      <c r="AT85" t="str">
        <f>""</f>
        <v/>
      </c>
      <c r="AU85" t="str">
        <f>""</f>
        <v/>
      </c>
      <c r="AV85" t="str">
        <f>""</f>
        <v/>
      </c>
      <c r="AW85" t="str">
        <f>""</f>
        <v/>
      </c>
      <c r="AX85" t="str">
        <f>""</f>
        <v/>
      </c>
      <c r="AY85" t="str">
        <f>""</f>
        <v/>
      </c>
      <c r="AZ85" t="str">
        <f>""</f>
        <v/>
      </c>
      <c r="BA85" t="str">
        <f>""</f>
        <v/>
      </c>
    </row>
    <row r="86" spans="2:53" x14ac:dyDescent="0.2">
      <c r="B86" t="str">
        <f>""</f>
        <v/>
      </c>
      <c r="C86" t="str">
        <f>""</f>
        <v/>
      </c>
      <c r="D86" t="str">
        <f>""</f>
        <v/>
      </c>
      <c r="E86" t="str">
        <f>""</f>
        <v/>
      </c>
      <c r="F86" t="str">
        <f>""</f>
        <v/>
      </c>
      <c r="G86" t="str">
        <f>""</f>
        <v/>
      </c>
      <c r="H86" t="str">
        <f>""</f>
        <v/>
      </c>
      <c r="I86" t="str">
        <f>""</f>
        <v/>
      </c>
      <c r="J86" t="str">
        <f>""</f>
        <v/>
      </c>
      <c r="K86" t="str">
        <f>""</f>
        <v/>
      </c>
      <c r="L86" t="str">
        <f>""</f>
        <v/>
      </c>
      <c r="M86" t="str">
        <f>""</f>
        <v/>
      </c>
      <c r="N86" t="str">
        <f>""</f>
        <v/>
      </c>
      <c r="O86" t="str">
        <f>""</f>
        <v/>
      </c>
      <c r="P86" t="str">
        <f>""</f>
        <v/>
      </c>
      <c r="Q86" t="str">
        <f>""</f>
        <v/>
      </c>
      <c r="R86" t="str">
        <f>""</f>
        <v/>
      </c>
      <c r="S86" t="str">
        <f>""</f>
        <v/>
      </c>
      <c r="T86" t="str">
        <f>"[0.194]"</f>
        <v>[0.194]</v>
      </c>
      <c r="U86" t="str">
        <f>""</f>
        <v/>
      </c>
      <c r="V86" t="str">
        <f>""</f>
        <v/>
      </c>
      <c r="W86" t="str">
        <f>""</f>
        <v/>
      </c>
      <c r="X86" t="str">
        <f>""</f>
        <v/>
      </c>
      <c r="Y86" t="str">
        <f>""</f>
        <v/>
      </c>
      <c r="Z86" t="str">
        <f>""</f>
        <v/>
      </c>
      <c r="AA86" t="str">
        <f>""</f>
        <v/>
      </c>
      <c r="AB86" t="str">
        <f>""</f>
        <v/>
      </c>
      <c r="AC86" t="str">
        <f>""</f>
        <v/>
      </c>
      <c r="AD86" t="str">
        <f>""</f>
        <v/>
      </c>
      <c r="AE86" t="str">
        <f>""</f>
        <v/>
      </c>
      <c r="AF86" t="str">
        <f>""</f>
        <v/>
      </c>
      <c r="AG86" t="str">
        <f>""</f>
        <v/>
      </c>
      <c r="AH86" t="str">
        <f>""</f>
        <v/>
      </c>
      <c r="AI86" t="str">
        <f>""</f>
        <v/>
      </c>
      <c r="AJ86" t="str">
        <f>""</f>
        <v/>
      </c>
      <c r="AK86" t="str">
        <f>""</f>
        <v/>
      </c>
      <c r="AL86" t="str">
        <f>""</f>
        <v/>
      </c>
      <c r="AM86" t="str">
        <f>""</f>
        <v/>
      </c>
      <c r="AN86" t="str">
        <f>""</f>
        <v/>
      </c>
      <c r="AO86" t="str">
        <f>""</f>
        <v/>
      </c>
      <c r="AP86" t="str">
        <f>""</f>
        <v/>
      </c>
      <c r="AQ86" t="str">
        <f>""</f>
        <v/>
      </c>
      <c r="AR86" t="str">
        <f>""</f>
        <v/>
      </c>
      <c r="AS86" t="str">
        <f>""</f>
        <v/>
      </c>
      <c r="AT86" t="str">
        <f>""</f>
        <v/>
      </c>
      <c r="AU86" t="str">
        <f>""</f>
        <v/>
      </c>
      <c r="AV86" t="str">
        <f>""</f>
        <v/>
      </c>
      <c r="AW86" t="str">
        <f>""</f>
        <v/>
      </c>
      <c r="AX86" t="str">
        <f>""</f>
        <v/>
      </c>
      <c r="AY86" t="str">
        <f>""</f>
        <v/>
      </c>
      <c r="AZ86" t="str">
        <f>""</f>
        <v/>
      </c>
      <c r="BA86" t="str">
        <f>""</f>
        <v/>
      </c>
    </row>
    <row r="87" spans="2:53" x14ac:dyDescent="0.2">
      <c r="B87" t="str">
        <f>"Interaction"</f>
        <v>Interaction</v>
      </c>
      <c r="C87" t="str">
        <f>""</f>
        <v/>
      </c>
      <c r="D87" t="str">
        <f>""</f>
        <v/>
      </c>
      <c r="E87" t="str">
        <f>""</f>
        <v/>
      </c>
      <c r="F87" t="str">
        <f>""</f>
        <v/>
      </c>
      <c r="G87" t="str">
        <f>""</f>
        <v/>
      </c>
      <c r="H87" t="str">
        <f>""</f>
        <v/>
      </c>
      <c r="I87" t="str">
        <f>""</f>
        <v/>
      </c>
      <c r="J87" t="str">
        <f>""</f>
        <v/>
      </c>
      <c r="K87" t="str">
        <f>""</f>
        <v/>
      </c>
      <c r="L87" t="str">
        <f>""</f>
        <v/>
      </c>
      <c r="M87" t="str">
        <f>""</f>
        <v/>
      </c>
      <c r="N87" t="str">
        <f>""</f>
        <v/>
      </c>
      <c r="O87" t="str">
        <f>""</f>
        <v/>
      </c>
      <c r="P87" t="str">
        <f>""</f>
        <v/>
      </c>
      <c r="Q87" t="str">
        <f>""</f>
        <v/>
      </c>
      <c r="R87" t="str">
        <f>""</f>
        <v/>
      </c>
      <c r="S87" t="str">
        <f>""</f>
        <v/>
      </c>
      <c r="T87" t="str">
        <f>"0.489"</f>
        <v>0.489</v>
      </c>
      <c r="U87" t="str">
        <f>""</f>
        <v/>
      </c>
      <c r="V87" t="str">
        <f>""</f>
        <v/>
      </c>
      <c r="W87" t="str">
        <f>""</f>
        <v/>
      </c>
      <c r="X87" t="str">
        <f>""</f>
        <v/>
      </c>
      <c r="Y87" t="str">
        <f>""</f>
        <v/>
      </c>
      <c r="Z87" t="str">
        <f>""</f>
        <v/>
      </c>
      <c r="AA87" t="str">
        <f>""</f>
        <v/>
      </c>
      <c r="AB87" t="str">
        <f>""</f>
        <v/>
      </c>
      <c r="AC87" t="str">
        <f>""</f>
        <v/>
      </c>
      <c r="AD87" t="str">
        <f>""</f>
        <v/>
      </c>
      <c r="AE87" t="str">
        <f>""</f>
        <v/>
      </c>
      <c r="AF87" t="str">
        <f>""</f>
        <v/>
      </c>
      <c r="AG87" t="str">
        <f>""</f>
        <v/>
      </c>
      <c r="AH87" t="str">
        <f>""</f>
        <v/>
      </c>
      <c r="AI87" t="str">
        <f>""</f>
        <v/>
      </c>
      <c r="AJ87" t="str">
        <f>""</f>
        <v/>
      </c>
      <c r="AK87" t="str">
        <f>""</f>
        <v/>
      </c>
      <c r="AL87" t="str">
        <f>""</f>
        <v/>
      </c>
      <c r="AM87" t="str">
        <f>""</f>
        <v/>
      </c>
      <c r="AN87" t="str">
        <f>""</f>
        <v/>
      </c>
      <c r="AO87" t="str">
        <f>""</f>
        <v/>
      </c>
      <c r="AP87" t="str">
        <f>""</f>
        <v/>
      </c>
      <c r="AQ87" t="str">
        <f>""</f>
        <v/>
      </c>
      <c r="AR87" t="str">
        <f>""</f>
        <v/>
      </c>
      <c r="AS87" t="str">
        <f>""</f>
        <v/>
      </c>
      <c r="AT87" t="str">
        <f>""</f>
        <v/>
      </c>
      <c r="AU87" t="str">
        <f>""</f>
        <v/>
      </c>
      <c r="AV87" t="str">
        <f>""</f>
        <v/>
      </c>
      <c r="AW87" t="str">
        <f>""</f>
        <v/>
      </c>
      <c r="AX87" t="str">
        <f>""</f>
        <v/>
      </c>
      <c r="AY87" t="str">
        <f>""</f>
        <v/>
      </c>
      <c r="AZ87" t="str">
        <f>""</f>
        <v/>
      </c>
      <c r="BA87" t="str">
        <f>""</f>
        <v/>
      </c>
    </row>
    <row r="88" spans="2:53" x14ac:dyDescent="0.2">
      <c r="B88" t="str">
        <f>""</f>
        <v/>
      </c>
      <c r="C88" t="str">
        <f>""</f>
        <v/>
      </c>
      <c r="D88" t="str">
        <f>""</f>
        <v/>
      </c>
      <c r="E88" t="str">
        <f>""</f>
        <v/>
      </c>
      <c r="F88" t="str">
        <f>""</f>
        <v/>
      </c>
      <c r="G88" t="str">
        <f>""</f>
        <v/>
      </c>
      <c r="H88" t="str">
        <f>""</f>
        <v/>
      </c>
      <c r="I88" t="str">
        <f>""</f>
        <v/>
      </c>
      <c r="J88" t="str">
        <f>""</f>
        <v/>
      </c>
      <c r="K88" t="str">
        <f>""</f>
        <v/>
      </c>
      <c r="L88" t="str">
        <f>""</f>
        <v/>
      </c>
      <c r="M88" t="str">
        <f>""</f>
        <v/>
      </c>
      <c r="N88" t="str">
        <f>""</f>
        <v/>
      </c>
      <c r="O88" t="str">
        <f>""</f>
        <v/>
      </c>
      <c r="P88" t="str">
        <f>""</f>
        <v/>
      </c>
      <c r="Q88" t="str">
        <f>""</f>
        <v/>
      </c>
      <c r="R88" t="str">
        <f>""</f>
        <v/>
      </c>
      <c r="S88" t="str">
        <f>""</f>
        <v/>
      </c>
      <c r="T88" t="str">
        <f>"[0.372]"</f>
        <v>[0.372]</v>
      </c>
      <c r="U88" t="str">
        <f>""</f>
        <v/>
      </c>
      <c r="V88" t="str">
        <f>""</f>
        <v/>
      </c>
      <c r="W88" t="str">
        <f>""</f>
        <v/>
      </c>
      <c r="X88" t="str">
        <f>""</f>
        <v/>
      </c>
      <c r="Y88" t="str">
        <f>""</f>
        <v/>
      </c>
      <c r="Z88" t="str">
        <f>""</f>
        <v/>
      </c>
      <c r="AA88" t="str">
        <f>""</f>
        <v/>
      </c>
      <c r="AB88" t="str">
        <f>""</f>
        <v/>
      </c>
      <c r="AC88" t="str">
        <f>""</f>
        <v/>
      </c>
      <c r="AD88" t="str">
        <f>""</f>
        <v/>
      </c>
      <c r="AE88" t="str">
        <f>""</f>
        <v/>
      </c>
      <c r="AF88" t="str">
        <f>""</f>
        <v/>
      </c>
      <c r="AG88" t="str">
        <f>""</f>
        <v/>
      </c>
      <c r="AH88" t="str">
        <f>""</f>
        <v/>
      </c>
      <c r="AI88" t="str">
        <f>""</f>
        <v/>
      </c>
      <c r="AJ88" t="str">
        <f>""</f>
        <v/>
      </c>
      <c r="AK88" t="str">
        <f>""</f>
        <v/>
      </c>
      <c r="AL88" t="str">
        <f>""</f>
        <v/>
      </c>
      <c r="AM88" t="str">
        <f>""</f>
        <v/>
      </c>
      <c r="AN88" t="str">
        <f>""</f>
        <v/>
      </c>
      <c r="AO88" t="str">
        <f>""</f>
        <v/>
      </c>
      <c r="AP88" t="str">
        <f>""</f>
        <v/>
      </c>
      <c r="AQ88" t="str">
        <f>""</f>
        <v/>
      </c>
      <c r="AR88" t="str">
        <f>""</f>
        <v/>
      </c>
      <c r="AS88" t="str">
        <f>""</f>
        <v/>
      </c>
      <c r="AT88" t="str">
        <f>""</f>
        <v/>
      </c>
      <c r="AU88" t="str">
        <f>""</f>
        <v/>
      </c>
      <c r="AV88" t="str">
        <f>""</f>
        <v/>
      </c>
      <c r="AW88" t="str">
        <f>""</f>
        <v/>
      </c>
      <c r="AX88" t="str">
        <f>""</f>
        <v/>
      </c>
      <c r="AY88" t="str">
        <f>""</f>
        <v/>
      </c>
      <c r="AZ88" t="str">
        <f>""</f>
        <v/>
      </c>
      <c r="BA88" t="str">
        <f>""</f>
        <v/>
      </c>
    </row>
    <row r="89" spans="2:53" x14ac:dyDescent="0.2">
      <c r="B89" t="str">
        <f>"Theft or destruction of goods (yes=1) for a household in 1998-07"</f>
        <v>Theft or destruction of goods (yes=1) for a household in 1998-07</v>
      </c>
      <c r="C89" t="str">
        <f>""</f>
        <v/>
      </c>
      <c r="D89" t="str">
        <f>""</f>
        <v/>
      </c>
      <c r="E89" t="str">
        <f>""</f>
        <v/>
      </c>
      <c r="F89" t="str">
        <f>""</f>
        <v/>
      </c>
      <c r="G89" t="str">
        <f>""</f>
        <v/>
      </c>
      <c r="H89" t="str">
        <f>""</f>
        <v/>
      </c>
      <c r="I89" t="str">
        <f>""</f>
        <v/>
      </c>
      <c r="J89" t="str">
        <f>""</f>
        <v/>
      </c>
      <c r="K89" t="str">
        <f>""</f>
        <v/>
      </c>
      <c r="L89" t="str">
        <f>""</f>
        <v/>
      </c>
      <c r="M89" t="str">
        <f>""</f>
        <v/>
      </c>
      <c r="N89" t="str">
        <f>""</f>
        <v/>
      </c>
      <c r="O89" t="str">
        <f>""</f>
        <v/>
      </c>
      <c r="P89" t="str">
        <f>""</f>
        <v/>
      </c>
      <c r="Q89" t="str">
        <f>""</f>
        <v/>
      </c>
      <c r="R89" t="str">
        <f>""</f>
        <v/>
      </c>
      <c r="S89" t="str">
        <f>""</f>
        <v/>
      </c>
      <c r="T89" t="str">
        <f>""</f>
        <v/>
      </c>
      <c r="U89" t="str">
        <f>"-0.001"</f>
        <v>-0.001</v>
      </c>
      <c r="V89" t="str">
        <f>"0.005"</f>
        <v>0.005</v>
      </c>
      <c r="W89" t="str">
        <f>"0.011"</f>
        <v>0.011</v>
      </c>
      <c r="X89" t="str">
        <f>""</f>
        <v/>
      </c>
      <c r="Y89" t="str">
        <f>""</f>
        <v/>
      </c>
      <c r="Z89" t="str">
        <f>""</f>
        <v/>
      </c>
      <c r="AA89" t="str">
        <f>""</f>
        <v/>
      </c>
      <c r="AB89" t="str">
        <f>""</f>
        <v/>
      </c>
      <c r="AC89" t="str">
        <f>""</f>
        <v/>
      </c>
      <c r="AD89" t="str">
        <f>""</f>
        <v/>
      </c>
      <c r="AE89" t="str">
        <f>""</f>
        <v/>
      </c>
      <c r="AF89" t="str">
        <f>""</f>
        <v/>
      </c>
      <c r="AG89" t="str">
        <f>""</f>
        <v/>
      </c>
      <c r="AH89" t="str">
        <f>""</f>
        <v/>
      </c>
      <c r="AI89" t="str">
        <f>""</f>
        <v/>
      </c>
      <c r="AJ89" t="str">
        <f>""</f>
        <v/>
      </c>
      <c r="AK89" t="str">
        <f>""</f>
        <v/>
      </c>
      <c r="AL89" t="str">
        <f>""</f>
        <v/>
      </c>
      <c r="AM89" t="str">
        <f>""</f>
        <v/>
      </c>
      <c r="AN89" t="str">
        <f>""</f>
        <v/>
      </c>
      <c r="AO89" t="str">
        <f>""</f>
        <v/>
      </c>
      <c r="AP89" t="str">
        <f>""</f>
        <v/>
      </c>
      <c r="AQ89" t="str">
        <f>""</f>
        <v/>
      </c>
      <c r="AR89" t="str">
        <f>""</f>
        <v/>
      </c>
      <c r="AS89" t="str">
        <f>""</f>
        <v/>
      </c>
      <c r="AT89" t="str">
        <f>""</f>
        <v/>
      </c>
      <c r="AU89" t="str">
        <f>""</f>
        <v/>
      </c>
      <c r="AV89" t="str">
        <f>""</f>
        <v/>
      </c>
      <c r="AW89" t="str">
        <f>""</f>
        <v/>
      </c>
      <c r="AX89" t="str">
        <f>""</f>
        <v/>
      </c>
      <c r="AY89" t="str">
        <f>""</f>
        <v/>
      </c>
      <c r="AZ89" t="str">
        <f>""</f>
        <v/>
      </c>
      <c r="BA89" t="str">
        <f>""</f>
        <v/>
      </c>
    </row>
    <row r="90" spans="2:53" x14ac:dyDescent="0.2">
      <c r="B90" t="str">
        <f>""</f>
        <v/>
      </c>
      <c r="C90" t="str">
        <f>""</f>
        <v/>
      </c>
      <c r="D90" t="str">
        <f>""</f>
        <v/>
      </c>
      <c r="E90" t="str">
        <f>""</f>
        <v/>
      </c>
      <c r="F90" t="str">
        <f>""</f>
        <v/>
      </c>
      <c r="G90" t="str">
        <f>""</f>
        <v/>
      </c>
      <c r="H90" t="str">
        <f>""</f>
        <v/>
      </c>
      <c r="I90" t="str">
        <f>""</f>
        <v/>
      </c>
      <c r="J90" t="str">
        <f>""</f>
        <v/>
      </c>
      <c r="K90" t="str">
        <f>""</f>
        <v/>
      </c>
      <c r="L90" t="str">
        <f>""</f>
        <v/>
      </c>
      <c r="M90" t="str">
        <f>""</f>
        <v/>
      </c>
      <c r="N90" t="str">
        <f>""</f>
        <v/>
      </c>
      <c r="O90" t="str">
        <f>""</f>
        <v/>
      </c>
      <c r="P90" t="str">
        <f>""</f>
        <v/>
      </c>
      <c r="Q90" t="str">
        <f>""</f>
        <v/>
      </c>
      <c r="R90" t="str">
        <f>""</f>
        <v/>
      </c>
      <c r="S90" t="str">
        <f>""</f>
        <v/>
      </c>
      <c r="T90" t="str">
        <f>""</f>
        <v/>
      </c>
      <c r="U90" t="str">
        <f>"[0.065]"</f>
        <v>[0.065]</v>
      </c>
      <c r="V90" t="str">
        <f>"[0.064]"</f>
        <v>[0.064]</v>
      </c>
      <c r="W90" t="str">
        <f>"[0.064]"</f>
        <v>[0.064]</v>
      </c>
      <c r="X90" t="str">
        <f>""</f>
        <v/>
      </c>
      <c r="Y90" t="str">
        <f>""</f>
        <v/>
      </c>
      <c r="Z90" t="str">
        <f>""</f>
        <v/>
      </c>
      <c r="AA90" t="str">
        <f>""</f>
        <v/>
      </c>
      <c r="AB90" t="str">
        <f>""</f>
        <v/>
      </c>
      <c r="AC90" t="str">
        <f>""</f>
        <v/>
      </c>
      <c r="AD90" t="str">
        <f>""</f>
        <v/>
      </c>
      <c r="AE90" t="str">
        <f>""</f>
        <v/>
      </c>
      <c r="AF90" t="str">
        <f>""</f>
        <v/>
      </c>
      <c r="AG90" t="str">
        <f>""</f>
        <v/>
      </c>
      <c r="AH90" t="str">
        <f>""</f>
        <v/>
      </c>
      <c r="AI90" t="str">
        <f>""</f>
        <v/>
      </c>
      <c r="AJ90" t="str">
        <f>""</f>
        <v/>
      </c>
      <c r="AK90" t="str">
        <f>""</f>
        <v/>
      </c>
      <c r="AL90" t="str">
        <f>""</f>
        <v/>
      </c>
      <c r="AM90" t="str">
        <f>""</f>
        <v/>
      </c>
      <c r="AN90" t="str">
        <f>""</f>
        <v/>
      </c>
      <c r="AO90" t="str">
        <f>""</f>
        <v/>
      </c>
      <c r="AP90" t="str">
        <f>""</f>
        <v/>
      </c>
      <c r="AQ90" t="str">
        <f>""</f>
        <v/>
      </c>
      <c r="AR90" t="str">
        <f>""</f>
        <v/>
      </c>
      <c r="AS90" t="str">
        <f>""</f>
        <v/>
      </c>
      <c r="AT90" t="str">
        <f>""</f>
        <v/>
      </c>
      <c r="AU90" t="str">
        <f>""</f>
        <v/>
      </c>
      <c r="AV90" t="str">
        <f>""</f>
        <v/>
      </c>
      <c r="AW90" t="str">
        <f>""</f>
        <v/>
      </c>
      <c r="AX90" t="str">
        <f>""</f>
        <v/>
      </c>
      <c r="AY90" t="str">
        <f>""</f>
        <v/>
      </c>
      <c r="AZ90" t="str">
        <f>""</f>
        <v/>
      </c>
      <c r="BA90" t="str">
        <f>""</f>
        <v/>
      </c>
    </row>
    <row r="91" spans="2:53" x14ac:dyDescent="0.2">
      <c r="B91" t="str">
        <f>"At least 1 child left the household in a given year (yes=1)"</f>
        <v>At least 1 child left the household in a given year (yes=1)</v>
      </c>
      <c r="C91" t="str">
        <f>""</f>
        <v/>
      </c>
      <c r="D91" t="str">
        <f>""</f>
        <v/>
      </c>
      <c r="E91" t="str">
        <f>""</f>
        <v/>
      </c>
      <c r="F91" t="str">
        <f>""</f>
        <v/>
      </c>
      <c r="G91" t="str">
        <f>""</f>
        <v/>
      </c>
      <c r="H91" t="str">
        <f>""</f>
        <v/>
      </c>
      <c r="I91" t="str">
        <f>""</f>
        <v/>
      </c>
      <c r="J91" t="str">
        <f>""</f>
        <v/>
      </c>
      <c r="K91" t="str">
        <f>""</f>
        <v/>
      </c>
      <c r="L91" t="str">
        <f>""</f>
        <v/>
      </c>
      <c r="M91" t="str">
        <f>""</f>
        <v/>
      </c>
      <c r="N91" t="str">
        <f>""</f>
        <v/>
      </c>
      <c r="O91" t="str">
        <f>""</f>
        <v/>
      </c>
      <c r="P91" t="str">
        <f>""</f>
        <v/>
      </c>
      <c r="Q91" t="str">
        <f>""</f>
        <v/>
      </c>
      <c r="R91" t="str">
        <f>""</f>
        <v/>
      </c>
      <c r="S91" t="str">
        <f>""</f>
        <v/>
      </c>
      <c r="T91" t="str">
        <f>""</f>
        <v/>
      </c>
      <c r="U91" t="str">
        <f>"-0.106"</f>
        <v>-0.106</v>
      </c>
      <c r="V91" t="str">
        <f>""</f>
        <v/>
      </c>
      <c r="W91" t="str">
        <f>""</f>
        <v/>
      </c>
      <c r="X91" t="str">
        <f>""</f>
        <v/>
      </c>
      <c r="Y91" t="str">
        <f>""</f>
        <v/>
      </c>
      <c r="Z91" t="str">
        <f>""</f>
        <v/>
      </c>
      <c r="AA91" t="str">
        <f>""</f>
        <v/>
      </c>
      <c r="AB91" t="str">
        <f>""</f>
        <v/>
      </c>
      <c r="AC91" t="str">
        <f>""</f>
        <v/>
      </c>
      <c r="AD91" t="str">
        <f>""</f>
        <v/>
      </c>
      <c r="AE91" t="str">
        <f>""</f>
        <v/>
      </c>
      <c r="AF91" t="str">
        <f>""</f>
        <v/>
      </c>
      <c r="AG91" t="str">
        <f>""</f>
        <v/>
      </c>
      <c r="AH91" t="str">
        <f>""</f>
        <v/>
      </c>
      <c r="AI91" t="str">
        <f>""</f>
        <v/>
      </c>
      <c r="AJ91" t="str">
        <f>""</f>
        <v/>
      </c>
      <c r="AK91" t="str">
        <f>""</f>
        <v/>
      </c>
      <c r="AL91" t="str">
        <f>""</f>
        <v/>
      </c>
      <c r="AM91" t="str">
        <f>""</f>
        <v/>
      </c>
      <c r="AN91" t="str">
        <f>""</f>
        <v/>
      </c>
      <c r="AO91" t="str">
        <f>""</f>
        <v/>
      </c>
      <c r="AP91" t="str">
        <f>""</f>
        <v/>
      </c>
      <c r="AQ91" t="str">
        <f>""</f>
        <v/>
      </c>
      <c r="AR91" t="str">
        <f>""</f>
        <v/>
      </c>
      <c r="AS91" t="str">
        <f>""</f>
        <v/>
      </c>
      <c r="AT91" t="str">
        <f>""</f>
        <v/>
      </c>
      <c r="AU91" t="str">
        <f>""</f>
        <v/>
      </c>
      <c r="AV91" t="str">
        <f>""</f>
        <v/>
      </c>
      <c r="AW91" t="str">
        <f>""</f>
        <v/>
      </c>
      <c r="AX91" t="str">
        <f>""</f>
        <v/>
      </c>
      <c r="AY91" t="str">
        <f>""</f>
        <v/>
      </c>
      <c r="AZ91" t="str">
        <f>""</f>
        <v/>
      </c>
      <c r="BA91" t="str">
        <f>""</f>
        <v/>
      </c>
    </row>
    <row r="92" spans="2:53" x14ac:dyDescent="0.2">
      <c r="B92" t="str">
        <f>""</f>
        <v/>
      </c>
      <c r="C92" t="str">
        <f>""</f>
        <v/>
      </c>
      <c r="D92" t="str">
        <f>""</f>
        <v/>
      </c>
      <c r="E92" t="str">
        <f>""</f>
        <v/>
      </c>
      <c r="F92" t="str">
        <f>""</f>
        <v/>
      </c>
      <c r="G92" t="str">
        <f>""</f>
        <v/>
      </c>
      <c r="H92" t="str">
        <f>""</f>
        <v/>
      </c>
      <c r="I92" t="str">
        <f>""</f>
        <v/>
      </c>
      <c r="J92" t="str">
        <f>""</f>
        <v/>
      </c>
      <c r="K92" t="str">
        <f>""</f>
        <v/>
      </c>
      <c r="L92" t="str">
        <f>""</f>
        <v/>
      </c>
      <c r="M92" t="str">
        <f>""</f>
        <v/>
      </c>
      <c r="N92" t="str">
        <f>""</f>
        <v/>
      </c>
      <c r="O92" t="str">
        <f>""</f>
        <v/>
      </c>
      <c r="P92" t="str">
        <f>""</f>
        <v/>
      </c>
      <c r="Q92" t="str">
        <f>""</f>
        <v/>
      </c>
      <c r="R92" t="str">
        <f>""</f>
        <v/>
      </c>
      <c r="S92" t="str">
        <f>""</f>
        <v/>
      </c>
      <c r="T92" t="str">
        <f>""</f>
        <v/>
      </c>
      <c r="U92" t="str">
        <f>"[0.106]"</f>
        <v>[0.106]</v>
      </c>
      <c r="V92" t="str">
        <f>""</f>
        <v/>
      </c>
      <c r="W92" t="str">
        <f>""</f>
        <v/>
      </c>
      <c r="X92" t="str">
        <f>""</f>
        <v/>
      </c>
      <c r="Y92" t="str">
        <f>""</f>
        <v/>
      </c>
      <c r="Z92" t="str">
        <f>""</f>
        <v/>
      </c>
      <c r="AA92" t="str">
        <f>""</f>
        <v/>
      </c>
      <c r="AB92" t="str">
        <f>""</f>
        <v/>
      </c>
      <c r="AC92" t="str">
        <f>""</f>
        <v/>
      </c>
      <c r="AD92" t="str">
        <f>""</f>
        <v/>
      </c>
      <c r="AE92" t="str">
        <f>""</f>
        <v/>
      </c>
      <c r="AF92" t="str">
        <f>""</f>
        <v/>
      </c>
      <c r="AG92" t="str">
        <f>""</f>
        <v/>
      </c>
      <c r="AH92" t="str">
        <f>""</f>
        <v/>
      </c>
      <c r="AI92" t="str">
        <f>""</f>
        <v/>
      </c>
      <c r="AJ92" t="str">
        <f>""</f>
        <v/>
      </c>
      <c r="AK92" t="str">
        <f>""</f>
        <v/>
      </c>
      <c r="AL92" t="str">
        <f>""</f>
        <v/>
      </c>
      <c r="AM92" t="str">
        <f>""</f>
        <v/>
      </c>
      <c r="AN92" t="str">
        <f>""</f>
        <v/>
      </c>
      <c r="AO92" t="str">
        <f>""</f>
        <v/>
      </c>
      <c r="AP92" t="str">
        <f>""</f>
        <v/>
      </c>
      <c r="AQ92" t="str">
        <f>""</f>
        <v/>
      </c>
      <c r="AR92" t="str">
        <f>""</f>
        <v/>
      </c>
      <c r="AS92" t="str">
        <f>""</f>
        <v/>
      </c>
      <c r="AT92" t="str">
        <f>""</f>
        <v/>
      </c>
      <c r="AU92" t="str">
        <f>""</f>
        <v/>
      </c>
      <c r="AV92" t="str">
        <f>""</f>
        <v/>
      </c>
      <c r="AW92" t="str">
        <f>""</f>
        <v/>
      </c>
      <c r="AX92" t="str">
        <f>""</f>
        <v/>
      </c>
      <c r="AY92" t="str">
        <f>""</f>
        <v/>
      </c>
      <c r="AZ92" t="str">
        <f>""</f>
        <v/>
      </c>
      <c r="BA92" t="str">
        <f>""</f>
        <v/>
      </c>
    </row>
    <row r="93" spans="2:53" x14ac:dyDescent="0.2">
      <c r="B93" t="str">
        <f>"Interaction"</f>
        <v>Interaction</v>
      </c>
      <c r="C93" t="str">
        <f>""</f>
        <v/>
      </c>
      <c r="D93" t="str">
        <f>""</f>
        <v/>
      </c>
      <c r="E93" t="str">
        <f>""</f>
        <v/>
      </c>
      <c r="F93" t="str">
        <f>""</f>
        <v/>
      </c>
      <c r="G93" t="str">
        <f>""</f>
        <v/>
      </c>
      <c r="H93" t="str">
        <f>""</f>
        <v/>
      </c>
      <c r="I93" t="str">
        <f>""</f>
        <v/>
      </c>
      <c r="J93" t="str">
        <f>""</f>
        <v/>
      </c>
      <c r="K93" t="str">
        <f>""</f>
        <v/>
      </c>
      <c r="L93" t="str">
        <f>""</f>
        <v/>
      </c>
      <c r="M93" t="str">
        <f>""</f>
        <v/>
      </c>
      <c r="N93" t="str">
        <f>""</f>
        <v/>
      </c>
      <c r="O93" t="str">
        <f>""</f>
        <v/>
      </c>
      <c r="P93" t="str">
        <f>""</f>
        <v/>
      </c>
      <c r="Q93" t="str">
        <f>""</f>
        <v/>
      </c>
      <c r="R93" t="str">
        <f>""</f>
        <v/>
      </c>
      <c r="S93" t="str">
        <f>""</f>
        <v/>
      </c>
      <c r="T93" t="str">
        <f>""</f>
        <v/>
      </c>
      <c r="U93" t="str">
        <f>"0.303*"</f>
        <v>0.303*</v>
      </c>
      <c r="V93" t="str">
        <f>""</f>
        <v/>
      </c>
      <c r="W93" t="str">
        <f>""</f>
        <v/>
      </c>
      <c r="X93" t="str">
        <f>""</f>
        <v/>
      </c>
      <c r="Y93" t="str">
        <f>""</f>
        <v/>
      </c>
      <c r="Z93" t="str">
        <f>""</f>
        <v/>
      </c>
      <c r="AA93" t="str">
        <f>""</f>
        <v/>
      </c>
      <c r="AB93" t="str">
        <f>""</f>
        <v/>
      </c>
      <c r="AC93" t="str">
        <f>""</f>
        <v/>
      </c>
      <c r="AD93" t="str">
        <f>""</f>
        <v/>
      </c>
      <c r="AE93" t="str">
        <f>""</f>
        <v/>
      </c>
      <c r="AF93" t="str">
        <f>""</f>
        <v/>
      </c>
      <c r="AG93" t="str">
        <f>""</f>
        <v/>
      </c>
      <c r="AH93" t="str">
        <f>""</f>
        <v/>
      </c>
      <c r="AI93" t="str">
        <f>""</f>
        <v/>
      </c>
      <c r="AJ93" t="str">
        <f>""</f>
        <v/>
      </c>
      <c r="AK93" t="str">
        <f>""</f>
        <v/>
      </c>
      <c r="AL93" t="str">
        <f>""</f>
        <v/>
      </c>
      <c r="AM93" t="str">
        <f>""</f>
        <v/>
      </c>
      <c r="AN93" t="str">
        <f>""</f>
        <v/>
      </c>
      <c r="AO93" t="str">
        <f>""</f>
        <v/>
      </c>
      <c r="AP93" t="str">
        <f>""</f>
        <v/>
      </c>
      <c r="AQ93" t="str">
        <f>""</f>
        <v/>
      </c>
      <c r="AR93" t="str">
        <f>""</f>
        <v/>
      </c>
      <c r="AS93" t="str">
        <f>""</f>
        <v/>
      </c>
      <c r="AT93" t="str">
        <f>""</f>
        <v/>
      </c>
      <c r="AU93" t="str">
        <f>""</f>
        <v/>
      </c>
      <c r="AV93" t="str">
        <f>""</f>
        <v/>
      </c>
      <c r="AW93" t="str">
        <f>""</f>
        <v/>
      </c>
      <c r="AX93" t="str">
        <f>""</f>
        <v/>
      </c>
      <c r="AY93" t="str">
        <f>""</f>
        <v/>
      </c>
      <c r="AZ93" t="str">
        <f>""</f>
        <v/>
      </c>
      <c r="BA93" t="str">
        <f>""</f>
        <v/>
      </c>
    </row>
    <row r="94" spans="2:53" x14ac:dyDescent="0.2">
      <c r="B94" t="str">
        <f>""</f>
        <v/>
      </c>
      <c r="C94" t="str">
        <f>""</f>
        <v/>
      </c>
      <c r="D94" t="str">
        <f>""</f>
        <v/>
      </c>
      <c r="E94" t="str">
        <f>""</f>
        <v/>
      </c>
      <c r="F94" t="str">
        <f>""</f>
        <v/>
      </c>
      <c r="G94" t="str">
        <f>""</f>
        <v/>
      </c>
      <c r="H94" t="str">
        <f>""</f>
        <v/>
      </c>
      <c r="I94" t="str">
        <f>""</f>
        <v/>
      </c>
      <c r="J94" t="str">
        <f>""</f>
        <v/>
      </c>
      <c r="K94" t="str">
        <f>""</f>
        <v/>
      </c>
      <c r="L94" t="str">
        <f>""</f>
        <v/>
      </c>
      <c r="M94" t="str">
        <f>""</f>
        <v/>
      </c>
      <c r="N94" t="str">
        <f>""</f>
        <v/>
      </c>
      <c r="O94" t="str">
        <f>""</f>
        <v/>
      </c>
      <c r="P94" t="str">
        <f>""</f>
        <v/>
      </c>
      <c r="Q94" t="str">
        <f>""</f>
        <v/>
      </c>
      <c r="R94" t="str">
        <f>""</f>
        <v/>
      </c>
      <c r="S94" t="str">
        <f>""</f>
        <v/>
      </c>
      <c r="T94" t="str">
        <f>""</f>
        <v/>
      </c>
      <c r="U94" t="str">
        <f>"[0.175]"</f>
        <v>[0.175]</v>
      </c>
      <c r="V94" t="str">
        <f>""</f>
        <v/>
      </c>
      <c r="W94" t="str">
        <f>""</f>
        <v/>
      </c>
      <c r="X94" t="str">
        <f>""</f>
        <v/>
      </c>
      <c r="Y94" t="str">
        <f>""</f>
        <v/>
      </c>
      <c r="Z94" t="str">
        <f>""</f>
        <v/>
      </c>
      <c r="AA94" t="str">
        <f>""</f>
        <v/>
      </c>
      <c r="AB94" t="str">
        <f>""</f>
        <v/>
      </c>
      <c r="AC94" t="str">
        <f>""</f>
        <v/>
      </c>
      <c r="AD94" t="str">
        <f>""</f>
        <v/>
      </c>
      <c r="AE94" t="str">
        <f>""</f>
        <v/>
      </c>
      <c r="AF94" t="str">
        <f>""</f>
        <v/>
      </c>
      <c r="AG94" t="str">
        <f>""</f>
        <v/>
      </c>
      <c r="AH94" t="str">
        <f>""</f>
        <v/>
      </c>
      <c r="AI94" t="str">
        <f>""</f>
        <v/>
      </c>
      <c r="AJ94" t="str">
        <f>""</f>
        <v/>
      </c>
      <c r="AK94" t="str">
        <f>""</f>
        <v/>
      </c>
      <c r="AL94" t="str">
        <f>""</f>
        <v/>
      </c>
      <c r="AM94" t="str">
        <f>""</f>
        <v/>
      </c>
      <c r="AN94" t="str">
        <f>""</f>
        <v/>
      </c>
      <c r="AO94" t="str">
        <f>""</f>
        <v/>
      </c>
      <c r="AP94" t="str">
        <f>""</f>
        <v/>
      </c>
      <c r="AQ94" t="str">
        <f>""</f>
        <v/>
      </c>
      <c r="AR94" t="str">
        <f>""</f>
        <v/>
      </c>
      <c r="AS94" t="str">
        <f>""</f>
        <v/>
      </c>
      <c r="AT94" t="str">
        <f>""</f>
        <v/>
      </c>
      <c r="AU94" t="str">
        <f>""</f>
        <v/>
      </c>
      <c r="AV94" t="str">
        <f>""</f>
        <v/>
      </c>
      <c r="AW94" t="str">
        <f>""</f>
        <v/>
      </c>
      <c r="AX94" t="str">
        <f>""</f>
        <v/>
      </c>
      <c r="AY94" t="str">
        <f>""</f>
        <v/>
      </c>
      <c r="AZ94" t="str">
        <f>""</f>
        <v/>
      </c>
      <c r="BA94" t="str">
        <f>""</f>
        <v/>
      </c>
    </row>
    <row r="95" spans="2:53" x14ac:dyDescent="0.2">
      <c r="B95" t="str">
        <f>"Number of childs who left household 1998-2007"</f>
        <v>Number of childs who left household 1998-2007</v>
      </c>
      <c r="C95" t="str">
        <f>""</f>
        <v/>
      </c>
      <c r="D95" t="str">
        <f>""</f>
        <v/>
      </c>
      <c r="E95" t="str">
        <f>""</f>
        <v/>
      </c>
      <c r="F95" t="str">
        <f>""</f>
        <v/>
      </c>
      <c r="G95" t="str">
        <f>""</f>
        <v/>
      </c>
      <c r="H95" t="str">
        <f>""</f>
        <v/>
      </c>
      <c r="I95" t="str">
        <f>""</f>
        <v/>
      </c>
      <c r="J95" t="str">
        <f>""</f>
        <v/>
      </c>
      <c r="K95" t="str">
        <f>""</f>
        <v/>
      </c>
      <c r="L95" t="str">
        <f>""</f>
        <v/>
      </c>
      <c r="M95" t="str">
        <f>""</f>
        <v/>
      </c>
      <c r="N95" t="str">
        <f>""</f>
        <v/>
      </c>
      <c r="O95" t="str">
        <f>""</f>
        <v/>
      </c>
      <c r="P95" t="str">
        <f>""</f>
        <v/>
      </c>
      <c r="Q95" t="str">
        <f>""</f>
        <v/>
      </c>
      <c r="R95" t="str">
        <f>""</f>
        <v/>
      </c>
      <c r="S95" t="str">
        <f>""</f>
        <v/>
      </c>
      <c r="T95" t="str">
        <f>""</f>
        <v/>
      </c>
      <c r="U95" t="str">
        <f>""</f>
        <v/>
      </c>
      <c r="V95" t="str">
        <f>"-0.099"</f>
        <v>-0.099</v>
      </c>
      <c r="W95" t="str">
        <f>""</f>
        <v/>
      </c>
      <c r="X95" t="str">
        <f>""</f>
        <v/>
      </c>
      <c r="Y95" t="str">
        <f>""</f>
        <v/>
      </c>
      <c r="Z95" t="str">
        <f>""</f>
        <v/>
      </c>
      <c r="AA95" t="str">
        <f>""</f>
        <v/>
      </c>
      <c r="AB95" t="str">
        <f>""</f>
        <v/>
      </c>
      <c r="AC95" t="str">
        <f>""</f>
        <v/>
      </c>
      <c r="AD95" t="str">
        <f>""</f>
        <v/>
      </c>
      <c r="AE95" t="str">
        <f>""</f>
        <v/>
      </c>
      <c r="AF95" t="str">
        <f>""</f>
        <v/>
      </c>
      <c r="AG95" t="str">
        <f>""</f>
        <v/>
      </c>
      <c r="AH95" t="str">
        <f>""</f>
        <v/>
      </c>
      <c r="AI95" t="str">
        <f>""</f>
        <v/>
      </c>
      <c r="AJ95" t="str">
        <f>""</f>
        <v/>
      </c>
      <c r="AK95" t="str">
        <f>""</f>
        <v/>
      </c>
      <c r="AL95" t="str">
        <f>""</f>
        <v/>
      </c>
      <c r="AM95" t="str">
        <f>""</f>
        <v/>
      </c>
      <c r="AN95" t="str">
        <f>""</f>
        <v/>
      </c>
      <c r="AO95" t="str">
        <f>""</f>
        <v/>
      </c>
      <c r="AP95" t="str">
        <f>""</f>
        <v/>
      </c>
      <c r="AQ95" t="str">
        <f>""</f>
        <v/>
      </c>
      <c r="AR95" t="str">
        <f>""</f>
        <v/>
      </c>
      <c r="AS95" t="str">
        <f>""</f>
        <v/>
      </c>
      <c r="AT95" t="str">
        <f>""</f>
        <v/>
      </c>
      <c r="AU95" t="str">
        <f>""</f>
        <v/>
      </c>
      <c r="AV95" t="str">
        <f>""</f>
        <v/>
      </c>
      <c r="AW95" t="str">
        <f>""</f>
        <v/>
      </c>
      <c r="AX95" t="str">
        <f>""</f>
        <v/>
      </c>
      <c r="AY95" t="str">
        <f>""</f>
        <v/>
      </c>
      <c r="AZ95" t="str">
        <f>""</f>
        <v/>
      </c>
      <c r="BA95" t="str">
        <f>""</f>
        <v/>
      </c>
    </row>
    <row r="96" spans="2:53" x14ac:dyDescent="0.2">
      <c r="B96" t="str">
        <f>""</f>
        <v/>
      </c>
      <c r="C96" t="str">
        <f>""</f>
        <v/>
      </c>
      <c r="D96" t="str">
        <f>""</f>
        <v/>
      </c>
      <c r="E96" t="str">
        <f>""</f>
        <v/>
      </c>
      <c r="F96" t="str">
        <f>""</f>
        <v/>
      </c>
      <c r="G96" t="str">
        <f>""</f>
        <v/>
      </c>
      <c r="H96" t="str">
        <f>""</f>
        <v/>
      </c>
      <c r="I96" t="str">
        <f>""</f>
        <v/>
      </c>
      <c r="J96" t="str">
        <f>""</f>
        <v/>
      </c>
      <c r="K96" t="str">
        <f>""</f>
        <v/>
      </c>
      <c r="L96" t="str">
        <f>""</f>
        <v/>
      </c>
      <c r="M96" t="str">
        <f>""</f>
        <v/>
      </c>
      <c r="N96" t="str">
        <f>""</f>
        <v/>
      </c>
      <c r="O96" t="str">
        <f>""</f>
        <v/>
      </c>
      <c r="P96" t="str">
        <f>""</f>
        <v/>
      </c>
      <c r="Q96" t="str">
        <f>""</f>
        <v/>
      </c>
      <c r="R96" t="str">
        <f>""</f>
        <v/>
      </c>
      <c r="S96" t="str">
        <f>""</f>
        <v/>
      </c>
      <c r="T96" t="str">
        <f>""</f>
        <v/>
      </c>
      <c r="U96" t="str">
        <f>""</f>
        <v/>
      </c>
      <c r="V96" t="str">
        <f>"[0.084]"</f>
        <v>[0.084]</v>
      </c>
      <c r="W96" t="str">
        <f>""</f>
        <v/>
      </c>
      <c r="X96" t="str">
        <f>""</f>
        <v/>
      </c>
      <c r="Y96" t="str">
        <f>""</f>
        <v/>
      </c>
      <c r="Z96" t="str">
        <f>""</f>
        <v/>
      </c>
      <c r="AA96" t="str">
        <f>""</f>
        <v/>
      </c>
      <c r="AB96" t="str">
        <f>""</f>
        <v/>
      </c>
      <c r="AC96" t="str">
        <f>""</f>
        <v/>
      </c>
      <c r="AD96" t="str">
        <f>""</f>
        <v/>
      </c>
      <c r="AE96" t="str">
        <f>""</f>
        <v/>
      </c>
      <c r="AF96" t="str">
        <f>""</f>
        <v/>
      </c>
      <c r="AG96" t="str">
        <f>""</f>
        <v/>
      </c>
      <c r="AH96" t="str">
        <f>""</f>
        <v/>
      </c>
      <c r="AI96" t="str">
        <f>""</f>
        <v/>
      </c>
      <c r="AJ96" t="str">
        <f>""</f>
        <v/>
      </c>
      <c r="AK96" t="str">
        <f>""</f>
        <v/>
      </c>
      <c r="AL96" t="str">
        <f>""</f>
        <v/>
      </c>
      <c r="AM96" t="str">
        <f>""</f>
        <v/>
      </c>
      <c r="AN96" t="str">
        <f>""</f>
        <v/>
      </c>
      <c r="AO96" t="str">
        <f>""</f>
        <v/>
      </c>
      <c r="AP96" t="str">
        <f>""</f>
        <v/>
      </c>
      <c r="AQ96" t="str">
        <f>""</f>
        <v/>
      </c>
      <c r="AR96" t="str">
        <f>""</f>
        <v/>
      </c>
      <c r="AS96" t="str">
        <f>""</f>
        <v/>
      </c>
      <c r="AT96" t="str">
        <f>""</f>
        <v/>
      </c>
      <c r="AU96" t="str">
        <f>""</f>
        <v/>
      </c>
      <c r="AV96" t="str">
        <f>""</f>
        <v/>
      </c>
      <c r="AW96" t="str">
        <f>""</f>
        <v/>
      </c>
      <c r="AX96" t="str">
        <f>""</f>
        <v/>
      </c>
      <c r="AY96" t="str">
        <f>""</f>
        <v/>
      </c>
      <c r="AZ96" t="str">
        <f>""</f>
        <v/>
      </c>
      <c r="BA96" t="str">
        <f>""</f>
        <v/>
      </c>
    </row>
    <row r="97" spans="2:53" x14ac:dyDescent="0.2">
      <c r="B97" t="str">
        <f>"Interaction"</f>
        <v>Interaction</v>
      </c>
      <c r="C97" t="str">
        <f>""</f>
        <v/>
      </c>
      <c r="D97" t="str">
        <f>""</f>
        <v/>
      </c>
      <c r="E97" t="str">
        <f>""</f>
        <v/>
      </c>
      <c r="F97" t="str">
        <f>""</f>
        <v/>
      </c>
      <c r="G97" t="str">
        <f>""</f>
        <v/>
      </c>
      <c r="H97" t="str">
        <f>""</f>
        <v/>
      </c>
      <c r="I97" t="str">
        <f>""</f>
        <v/>
      </c>
      <c r="J97" t="str">
        <f>""</f>
        <v/>
      </c>
      <c r="K97" t="str">
        <f>""</f>
        <v/>
      </c>
      <c r="L97" t="str">
        <f>""</f>
        <v/>
      </c>
      <c r="M97" t="str">
        <f>""</f>
        <v/>
      </c>
      <c r="N97" t="str">
        <f>""</f>
        <v/>
      </c>
      <c r="O97" t="str">
        <f>""</f>
        <v/>
      </c>
      <c r="P97" t="str">
        <f>""</f>
        <v/>
      </c>
      <c r="Q97" t="str">
        <f>""</f>
        <v/>
      </c>
      <c r="R97" t="str">
        <f>""</f>
        <v/>
      </c>
      <c r="S97" t="str">
        <f>""</f>
        <v/>
      </c>
      <c r="T97" t="str">
        <f>""</f>
        <v/>
      </c>
      <c r="U97" t="str">
        <f>""</f>
        <v/>
      </c>
      <c r="V97" t="str">
        <f>"0.198"</f>
        <v>0.198</v>
      </c>
      <c r="W97" t="str">
        <f>""</f>
        <v/>
      </c>
      <c r="X97" t="str">
        <f>""</f>
        <v/>
      </c>
      <c r="Y97" t="str">
        <f>""</f>
        <v/>
      </c>
      <c r="Z97" t="str">
        <f>""</f>
        <v/>
      </c>
      <c r="AA97" t="str">
        <f>""</f>
        <v/>
      </c>
      <c r="AB97" t="str">
        <f>""</f>
        <v/>
      </c>
      <c r="AC97" t="str">
        <f>""</f>
        <v/>
      </c>
      <c r="AD97" t="str">
        <f>""</f>
        <v/>
      </c>
      <c r="AE97" t="str">
        <f>""</f>
        <v/>
      </c>
      <c r="AF97" t="str">
        <f>""</f>
        <v/>
      </c>
      <c r="AG97" t="str">
        <f>""</f>
        <v/>
      </c>
      <c r="AH97" t="str">
        <f>""</f>
        <v/>
      </c>
      <c r="AI97" t="str">
        <f>""</f>
        <v/>
      </c>
      <c r="AJ97" t="str">
        <f>""</f>
        <v/>
      </c>
      <c r="AK97" t="str">
        <f>""</f>
        <v/>
      </c>
      <c r="AL97" t="str">
        <f>""</f>
        <v/>
      </c>
      <c r="AM97" t="str">
        <f>""</f>
        <v/>
      </c>
      <c r="AN97" t="str">
        <f>""</f>
        <v/>
      </c>
      <c r="AO97" t="str">
        <f>""</f>
        <v/>
      </c>
      <c r="AP97" t="str">
        <f>""</f>
        <v/>
      </c>
      <c r="AQ97" t="str">
        <f>""</f>
        <v/>
      </c>
      <c r="AR97" t="str">
        <f>""</f>
        <v/>
      </c>
      <c r="AS97" t="str">
        <f>""</f>
        <v/>
      </c>
      <c r="AT97" t="str">
        <f>""</f>
        <v/>
      </c>
      <c r="AU97" t="str">
        <f>""</f>
        <v/>
      </c>
      <c r="AV97" t="str">
        <f>""</f>
        <v/>
      </c>
      <c r="AW97" t="str">
        <f>""</f>
        <v/>
      </c>
      <c r="AX97" t="str">
        <f>""</f>
        <v/>
      </c>
      <c r="AY97" t="str">
        <f>""</f>
        <v/>
      </c>
      <c r="AZ97" t="str">
        <f>""</f>
        <v/>
      </c>
      <c r="BA97" t="str">
        <f>""</f>
        <v/>
      </c>
    </row>
    <row r="98" spans="2:53" x14ac:dyDescent="0.2">
      <c r="B98" t="str">
        <f>""</f>
        <v/>
      </c>
      <c r="C98" t="str">
        <f>""</f>
        <v/>
      </c>
      <c r="D98" t="str">
        <f>""</f>
        <v/>
      </c>
      <c r="E98" t="str">
        <f>""</f>
        <v/>
      </c>
      <c r="F98" t="str">
        <f>""</f>
        <v/>
      </c>
      <c r="G98" t="str">
        <f>""</f>
        <v/>
      </c>
      <c r="H98" t="str">
        <f>""</f>
        <v/>
      </c>
      <c r="I98" t="str">
        <f>""</f>
        <v/>
      </c>
      <c r="J98" t="str">
        <f>""</f>
        <v/>
      </c>
      <c r="K98" t="str">
        <f>""</f>
        <v/>
      </c>
      <c r="L98" t="str">
        <f>""</f>
        <v/>
      </c>
      <c r="M98" t="str">
        <f>""</f>
        <v/>
      </c>
      <c r="N98" t="str">
        <f>""</f>
        <v/>
      </c>
      <c r="O98" t="str">
        <f>""</f>
        <v/>
      </c>
      <c r="P98" t="str">
        <f>""</f>
        <v/>
      </c>
      <c r="Q98" t="str">
        <f>""</f>
        <v/>
      </c>
      <c r="R98" t="str">
        <f>""</f>
        <v/>
      </c>
      <c r="S98" t="str">
        <f>""</f>
        <v/>
      </c>
      <c r="T98" t="str">
        <f>""</f>
        <v/>
      </c>
      <c r="U98" t="str">
        <f>""</f>
        <v/>
      </c>
      <c r="V98" t="str">
        <f>"[0.143]"</f>
        <v>[0.143]</v>
      </c>
      <c r="W98" t="str">
        <f>""</f>
        <v/>
      </c>
      <c r="X98" t="str">
        <f>""</f>
        <v/>
      </c>
      <c r="Y98" t="str">
        <f>""</f>
        <v/>
      </c>
      <c r="Z98" t="str">
        <f>""</f>
        <v/>
      </c>
      <c r="AA98" t="str">
        <f>""</f>
        <v/>
      </c>
      <c r="AB98" t="str">
        <f>""</f>
        <v/>
      </c>
      <c r="AC98" t="str">
        <f>""</f>
        <v/>
      </c>
      <c r="AD98" t="str">
        <f>""</f>
        <v/>
      </c>
      <c r="AE98" t="str">
        <f>""</f>
        <v/>
      </c>
      <c r="AF98" t="str">
        <f>""</f>
        <v/>
      </c>
      <c r="AG98" t="str">
        <f>""</f>
        <v/>
      </c>
      <c r="AH98" t="str">
        <f>""</f>
        <v/>
      </c>
      <c r="AI98" t="str">
        <f>""</f>
        <v/>
      </c>
      <c r="AJ98" t="str">
        <f>""</f>
        <v/>
      </c>
      <c r="AK98" t="str">
        <f>""</f>
        <v/>
      </c>
      <c r="AL98" t="str">
        <f>""</f>
        <v/>
      </c>
      <c r="AM98" t="str">
        <f>""</f>
        <v/>
      </c>
      <c r="AN98" t="str">
        <f>""</f>
        <v/>
      </c>
      <c r="AO98" t="str">
        <f>""</f>
        <v/>
      </c>
      <c r="AP98" t="str">
        <f>""</f>
        <v/>
      </c>
      <c r="AQ98" t="str">
        <f>""</f>
        <v/>
      </c>
      <c r="AR98" t="str">
        <f>""</f>
        <v/>
      </c>
      <c r="AS98" t="str">
        <f>""</f>
        <v/>
      </c>
      <c r="AT98" t="str">
        <f>""</f>
        <v/>
      </c>
      <c r="AU98" t="str">
        <f>""</f>
        <v/>
      </c>
      <c r="AV98" t="str">
        <f>""</f>
        <v/>
      </c>
      <c r="AW98" t="str">
        <f>""</f>
        <v/>
      </c>
      <c r="AX98" t="str">
        <f>""</f>
        <v/>
      </c>
      <c r="AY98" t="str">
        <f>""</f>
        <v/>
      </c>
      <c r="AZ98" t="str">
        <f>""</f>
        <v/>
      </c>
      <c r="BA98" t="str">
        <f>""</f>
        <v/>
      </c>
    </row>
    <row r="99" spans="2:53" x14ac:dyDescent="0.2">
      <c r="B99" t="str">
        <f>"Share of childs  who left household 1998-2007"</f>
        <v>Share of childs  who left household 1998-2007</v>
      </c>
      <c r="C99" t="str">
        <f>""</f>
        <v/>
      </c>
      <c r="D99" t="str">
        <f>""</f>
        <v/>
      </c>
      <c r="E99" t="str">
        <f>""</f>
        <v/>
      </c>
      <c r="F99" t="str">
        <f>""</f>
        <v/>
      </c>
      <c r="G99" t="str">
        <f>""</f>
        <v/>
      </c>
      <c r="H99" t="str">
        <f>""</f>
        <v/>
      </c>
      <c r="I99" t="str">
        <f>""</f>
        <v/>
      </c>
      <c r="J99" t="str">
        <f>""</f>
        <v/>
      </c>
      <c r="K99" t="str">
        <f>""</f>
        <v/>
      </c>
      <c r="L99" t="str">
        <f>""</f>
        <v/>
      </c>
      <c r="M99" t="str">
        <f>""</f>
        <v/>
      </c>
      <c r="N99" t="str">
        <f>""</f>
        <v/>
      </c>
      <c r="O99" t="str">
        <f>""</f>
        <v/>
      </c>
      <c r="P99" t="str">
        <f>""</f>
        <v/>
      </c>
      <c r="Q99" t="str">
        <f>""</f>
        <v/>
      </c>
      <c r="R99" t="str">
        <f>""</f>
        <v/>
      </c>
      <c r="S99" t="str">
        <f>""</f>
        <v/>
      </c>
      <c r="T99" t="str">
        <f>""</f>
        <v/>
      </c>
      <c r="U99" t="str">
        <f>""</f>
        <v/>
      </c>
      <c r="V99" t="str">
        <f>""</f>
        <v/>
      </c>
      <c r="W99" t="str">
        <f>"-0.191"</f>
        <v>-0.191</v>
      </c>
      <c r="X99" t="str">
        <f>""</f>
        <v/>
      </c>
      <c r="Y99" t="str">
        <f>""</f>
        <v/>
      </c>
      <c r="Z99" t="str">
        <f>""</f>
        <v/>
      </c>
      <c r="AA99" t="str">
        <f>""</f>
        <v/>
      </c>
      <c r="AB99" t="str">
        <f>""</f>
        <v/>
      </c>
      <c r="AC99" t="str">
        <f>""</f>
        <v/>
      </c>
      <c r="AD99" t="str">
        <f>""</f>
        <v/>
      </c>
      <c r="AE99" t="str">
        <f>""</f>
        <v/>
      </c>
      <c r="AF99" t="str">
        <f>""</f>
        <v/>
      </c>
      <c r="AG99" t="str">
        <f>""</f>
        <v/>
      </c>
      <c r="AH99" t="str">
        <f>""</f>
        <v/>
      </c>
      <c r="AI99" t="str">
        <f>""</f>
        <v/>
      </c>
      <c r="AJ99" t="str">
        <f>""</f>
        <v/>
      </c>
      <c r="AK99" t="str">
        <f>""</f>
        <v/>
      </c>
      <c r="AL99" t="str">
        <f>""</f>
        <v/>
      </c>
      <c r="AM99" t="str">
        <f>""</f>
        <v/>
      </c>
      <c r="AN99" t="str">
        <f>""</f>
        <v/>
      </c>
      <c r="AO99" t="str">
        <f>""</f>
        <v/>
      </c>
      <c r="AP99" t="str">
        <f>""</f>
        <v/>
      </c>
      <c r="AQ99" t="str">
        <f>""</f>
        <v/>
      </c>
      <c r="AR99" t="str">
        <f>""</f>
        <v/>
      </c>
      <c r="AS99" t="str">
        <f>""</f>
        <v/>
      </c>
      <c r="AT99" t="str">
        <f>""</f>
        <v/>
      </c>
      <c r="AU99" t="str">
        <f>""</f>
        <v/>
      </c>
      <c r="AV99" t="str">
        <f>""</f>
        <v/>
      </c>
      <c r="AW99" t="str">
        <f>""</f>
        <v/>
      </c>
      <c r="AX99" t="str">
        <f>""</f>
        <v/>
      </c>
      <c r="AY99" t="str">
        <f>""</f>
        <v/>
      </c>
      <c r="AZ99" t="str">
        <f>""</f>
        <v/>
      </c>
      <c r="BA99" t="str">
        <f>""</f>
        <v/>
      </c>
    </row>
    <row r="100" spans="2:53" x14ac:dyDescent="0.2">
      <c r="B100" t="str">
        <f>""</f>
        <v/>
      </c>
      <c r="C100" t="str">
        <f>""</f>
        <v/>
      </c>
      <c r="D100" t="str">
        <f>""</f>
        <v/>
      </c>
      <c r="E100" t="str">
        <f>""</f>
        <v/>
      </c>
      <c r="F100" t="str">
        <f>""</f>
        <v/>
      </c>
      <c r="G100" t="str">
        <f>""</f>
        <v/>
      </c>
      <c r="H100" t="str">
        <f>""</f>
        <v/>
      </c>
      <c r="I100" t="str">
        <f>""</f>
        <v/>
      </c>
      <c r="J100" t="str">
        <f>""</f>
        <v/>
      </c>
      <c r="K100" t="str">
        <f>""</f>
        <v/>
      </c>
      <c r="L100" t="str">
        <f>""</f>
        <v/>
      </c>
      <c r="M100" t="str">
        <f>""</f>
        <v/>
      </c>
      <c r="N100" t="str">
        <f>""</f>
        <v/>
      </c>
      <c r="O100" t="str">
        <f>""</f>
        <v/>
      </c>
      <c r="P100" t="str">
        <f>""</f>
        <v/>
      </c>
      <c r="Q100" t="str">
        <f>""</f>
        <v/>
      </c>
      <c r="R100" t="str">
        <f>""</f>
        <v/>
      </c>
      <c r="S100" t="str">
        <f>""</f>
        <v/>
      </c>
      <c r="T100" t="str">
        <f>""</f>
        <v/>
      </c>
      <c r="U100" t="str">
        <f>""</f>
        <v/>
      </c>
      <c r="V100" t="str">
        <f>""</f>
        <v/>
      </c>
      <c r="W100" t="str">
        <f>"[0.201]"</f>
        <v>[0.201]</v>
      </c>
      <c r="X100" t="str">
        <f>""</f>
        <v/>
      </c>
      <c r="Y100" t="str">
        <f>""</f>
        <v/>
      </c>
      <c r="Z100" t="str">
        <f>""</f>
        <v/>
      </c>
      <c r="AA100" t="str">
        <f>""</f>
        <v/>
      </c>
      <c r="AB100" t="str">
        <f>""</f>
        <v/>
      </c>
      <c r="AC100" t="str">
        <f>""</f>
        <v/>
      </c>
      <c r="AD100" t="str">
        <f>""</f>
        <v/>
      </c>
      <c r="AE100" t="str">
        <f>""</f>
        <v/>
      </c>
      <c r="AF100" t="str">
        <f>""</f>
        <v/>
      </c>
      <c r="AG100" t="str">
        <f>""</f>
        <v/>
      </c>
      <c r="AH100" t="str">
        <f>""</f>
        <v/>
      </c>
      <c r="AI100" t="str">
        <f>""</f>
        <v/>
      </c>
      <c r="AJ100" t="str">
        <f>""</f>
        <v/>
      </c>
      <c r="AK100" t="str">
        <f>""</f>
        <v/>
      </c>
      <c r="AL100" t="str">
        <f>""</f>
        <v/>
      </c>
      <c r="AM100" t="str">
        <f>""</f>
        <v/>
      </c>
      <c r="AN100" t="str">
        <f>""</f>
        <v/>
      </c>
      <c r="AO100" t="str">
        <f>""</f>
        <v/>
      </c>
      <c r="AP100" t="str">
        <f>""</f>
        <v/>
      </c>
      <c r="AQ100" t="str">
        <f>""</f>
        <v/>
      </c>
      <c r="AR100" t="str">
        <f>""</f>
        <v/>
      </c>
      <c r="AS100" t="str">
        <f>""</f>
        <v/>
      </c>
      <c r="AT100" t="str">
        <f>""</f>
        <v/>
      </c>
      <c r="AU100" t="str">
        <f>""</f>
        <v/>
      </c>
      <c r="AV100" t="str">
        <f>""</f>
        <v/>
      </c>
      <c r="AW100" t="str">
        <f>""</f>
        <v/>
      </c>
      <c r="AX100" t="str">
        <f>""</f>
        <v/>
      </c>
      <c r="AY100" t="str">
        <f>""</f>
        <v/>
      </c>
      <c r="AZ100" t="str">
        <f>""</f>
        <v/>
      </c>
      <c r="BA100" t="str">
        <f>""</f>
        <v/>
      </c>
    </row>
    <row r="101" spans="2:53" x14ac:dyDescent="0.2">
      <c r="B101" t="str">
        <f>"Interaction"</f>
        <v>Interaction</v>
      </c>
      <c r="C101" t="str">
        <f>""</f>
        <v/>
      </c>
      <c r="D101" t="str">
        <f>""</f>
        <v/>
      </c>
      <c r="E101" t="str">
        <f>""</f>
        <v/>
      </c>
      <c r="F101" t="str">
        <f>""</f>
        <v/>
      </c>
      <c r="G101" t="str">
        <f>""</f>
        <v/>
      </c>
      <c r="H101" t="str">
        <f>""</f>
        <v/>
      </c>
      <c r="I101" t="str">
        <f>""</f>
        <v/>
      </c>
      <c r="J101" t="str">
        <f>""</f>
        <v/>
      </c>
      <c r="K101" t="str">
        <f>""</f>
        <v/>
      </c>
      <c r="L101" t="str">
        <f>""</f>
        <v/>
      </c>
      <c r="M101" t="str">
        <f>""</f>
        <v/>
      </c>
      <c r="N101" t="str">
        <f>""</f>
        <v/>
      </c>
      <c r="O101" t="str">
        <f>""</f>
        <v/>
      </c>
      <c r="P101" t="str">
        <f>""</f>
        <v/>
      </c>
      <c r="Q101" t="str">
        <f>""</f>
        <v/>
      </c>
      <c r="R101" t="str">
        <f>""</f>
        <v/>
      </c>
      <c r="S101" t="str">
        <f>""</f>
        <v/>
      </c>
      <c r="T101" t="str">
        <f>""</f>
        <v/>
      </c>
      <c r="U101" t="str">
        <f>""</f>
        <v/>
      </c>
      <c r="V101" t="str">
        <f>""</f>
        <v/>
      </c>
      <c r="W101" t="str">
        <f>"0.340"</f>
        <v>0.340</v>
      </c>
      <c r="X101" t="str">
        <f>""</f>
        <v/>
      </c>
      <c r="Y101" t="str">
        <f>""</f>
        <v/>
      </c>
      <c r="Z101" t="str">
        <f>""</f>
        <v/>
      </c>
      <c r="AA101" t="str">
        <f>""</f>
        <v/>
      </c>
      <c r="AB101" t="str">
        <f>""</f>
        <v/>
      </c>
      <c r="AC101" t="str">
        <f>""</f>
        <v/>
      </c>
      <c r="AD101" t="str">
        <f>""</f>
        <v/>
      </c>
      <c r="AE101" t="str">
        <f>""</f>
        <v/>
      </c>
      <c r="AF101" t="str">
        <f>""</f>
        <v/>
      </c>
      <c r="AG101" t="str">
        <f>""</f>
        <v/>
      </c>
      <c r="AH101" t="str">
        <f>""</f>
        <v/>
      </c>
      <c r="AI101" t="str">
        <f>""</f>
        <v/>
      </c>
      <c r="AJ101" t="str">
        <f>""</f>
        <v/>
      </c>
      <c r="AK101" t="str">
        <f>""</f>
        <v/>
      </c>
      <c r="AL101" t="str">
        <f>""</f>
        <v/>
      </c>
      <c r="AM101" t="str">
        <f>""</f>
        <v/>
      </c>
      <c r="AN101" t="str">
        <f>""</f>
        <v/>
      </c>
      <c r="AO101" t="str">
        <f>""</f>
        <v/>
      </c>
      <c r="AP101" t="str">
        <f>""</f>
        <v/>
      </c>
      <c r="AQ101" t="str">
        <f>""</f>
        <v/>
      </c>
      <c r="AR101" t="str">
        <f>""</f>
        <v/>
      </c>
      <c r="AS101" t="str">
        <f>""</f>
        <v/>
      </c>
      <c r="AT101" t="str">
        <f>""</f>
        <v/>
      </c>
      <c r="AU101" t="str">
        <f>""</f>
        <v/>
      </c>
      <c r="AV101" t="str">
        <f>""</f>
        <v/>
      </c>
      <c r="AW101" t="str">
        <f>""</f>
        <v/>
      </c>
      <c r="AX101" t="str">
        <f>""</f>
        <v/>
      </c>
      <c r="AY101" t="str">
        <f>""</f>
        <v/>
      </c>
      <c r="AZ101" t="str">
        <f>""</f>
        <v/>
      </c>
      <c r="BA101" t="str">
        <f>""</f>
        <v/>
      </c>
    </row>
    <row r="102" spans="2:53" x14ac:dyDescent="0.2">
      <c r="B102" t="str">
        <f>""</f>
        <v/>
      </c>
      <c r="C102" t="str">
        <f>""</f>
        <v/>
      </c>
      <c r="D102" t="str">
        <f>""</f>
        <v/>
      </c>
      <c r="E102" t="str">
        <f>""</f>
        <v/>
      </c>
      <c r="F102" t="str">
        <f>""</f>
        <v/>
      </c>
      <c r="G102" t="str">
        <f>""</f>
        <v/>
      </c>
      <c r="H102" t="str">
        <f>""</f>
        <v/>
      </c>
      <c r="I102" t="str">
        <f>""</f>
        <v/>
      </c>
      <c r="J102" t="str">
        <f>""</f>
        <v/>
      </c>
      <c r="K102" t="str">
        <f>""</f>
        <v/>
      </c>
      <c r="L102" t="str">
        <f>""</f>
        <v/>
      </c>
      <c r="M102" t="str">
        <f>""</f>
        <v/>
      </c>
      <c r="N102" t="str">
        <f>""</f>
        <v/>
      </c>
      <c r="O102" t="str">
        <f>""</f>
        <v/>
      </c>
      <c r="P102" t="str">
        <f>""</f>
        <v/>
      </c>
      <c r="Q102" t="str">
        <f>""</f>
        <v/>
      </c>
      <c r="R102" t="str">
        <f>""</f>
        <v/>
      </c>
      <c r="S102" t="str">
        <f>""</f>
        <v/>
      </c>
      <c r="T102" t="str">
        <f>""</f>
        <v/>
      </c>
      <c r="U102" t="str">
        <f>""</f>
        <v/>
      </c>
      <c r="V102" t="str">
        <f>""</f>
        <v/>
      </c>
      <c r="W102" t="str">
        <f>"[0.281]"</f>
        <v>[0.281]</v>
      </c>
      <c r="X102" t="str">
        <f>""</f>
        <v/>
      </c>
      <c r="Y102" t="str">
        <f>""</f>
        <v/>
      </c>
      <c r="Z102" t="str">
        <f>""</f>
        <v/>
      </c>
      <c r="AA102" t="str">
        <f>""</f>
        <v/>
      </c>
      <c r="AB102" t="str">
        <f>""</f>
        <v/>
      </c>
      <c r="AC102" t="str">
        <f>""</f>
        <v/>
      </c>
      <c r="AD102" t="str">
        <f>""</f>
        <v/>
      </c>
      <c r="AE102" t="str">
        <f>""</f>
        <v/>
      </c>
      <c r="AF102" t="str">
        <f>""</f>
        <v/>
      </c>
      <c r="AG102" t="str">
        <f>""</f>
        <v/>
      </c>
      <c r="AH102" t="str">
        <f>""</f>
        <v/>
      </c>
      <c r="AI102" t="str">
        <f>""</f>
        <v/>
      </c>
      <c r="AJ102" t="str">
        <f>""</f>
        <v/>
      </c>
      <c r="AK102" t="str">
        <f>""</f>
        <v/>
      </c>
      <c r="AL102" t="str">
        <f>""</f>
        <v/>
      </c>
      <c r="AM102" t="str">
        <f>""</f>
        <v/>
      </c>
      <c r="AN102" t="str">
        <f>""</f>
        <v/>
      </c>
      <c r="AO102" t="str">
        <f>""</f>
        <v/>
      </c>
      <c r="AP102" t="str">
        <f>""</f>
        <v/>
      </c>
      <c r="AQ102" t="str">
        <f>""</f>
        <v/>
      </c>
      <c r="AR102" t="str">
        <f>""</f>
        <v/>
      </c>
      <c r="AS102" t="str">
        <f>""</f>
        <v/>
      </c>
      <c r="AT102" t="str">
        <f>""</f>
        <v/>
      </c>
      <c r="AU102" t="str">
        <f>""</f>
        <v/>
      </c>
      <c r="AV102" t="str">
        <f>""</f>
        <v/>
      </c>
      <c r="AW102" t="str">
        <f>""</f>
        <v/>
      </c>
      <c r="AX102" t="str">
        <f>""</f>
        <v/>
      </c>
      <c r="AY102" t="str">
        <f>""</f>
        <v/>
      </c>
      <c r="AZ102" t="str">
        <f>""</f>
        <v/>
      </c>
      <c r="BA102" t="str">
        <f>""</f>
        <v/>
      </c>
    </row>
    <row r="103" spans="2:53" x14ac:dyDescent="0.2">
      <c r="B103" t="str">
        <f>"Destruction of house (yes=1) for a household in 1998-07"</f>
        <v>Destruction of house (yes=1) for a household in 1998-07</v>
      </c>
      <c r="C103" t="str">
        <f>""</f>
        <v/>
      </c>
      <c r="D103" t="str">
        <f>""</f>
        <v/>
      </c>
      <c r="E103" t="str">
        <f>""</f>
        <v/>
      </c>
      <c r="F103" t="str">
        <f>""</f>
        <v/>
      </c>
      <c r="G103" t="str">
        <f>""</f>
        <v/>
      </c>
      <c r="H103" t="str">
        <f>""</f>
        <v/>
      </c>
      <c r="I103" t="str">
        <f>""</f>
        <v/>
      </c>
      <c r="J103" t="str">
        <f>""</f>
        <v/>
      </c>
      <c r="K103" t="str">
        <f>""</f>
        <v/>
      </c>
      <c r="L103" t="str">
        <f>""</f>
        <v/>
      </c>
      <c r="M103" t="str">
        <f>""</f>
        <v/>
      </c>
      <c r="N103" t="str">
        <f>""</f>
        <v/>
      </c>
      <c r="O103" t="str">
        <f>""</f>
        <v/>
      </c>
      <c r="P103" t="str">
        <f>""</f>
        <v/>
      </c>
      <c r="Q103" t="str">
        <f>""</f>
        <v/>
      </c>
      <c r="R103" t="str">
        <f>""</f>
        <v/>
      </c>
      <c r="S103" t="str">
        <f>""</f>
        <v/>
      </c>
      <c r="T103" t="str">
        <f>""</f>
        <v/>
      </c>
      <c r="U103" t="str">
        <f>""</f>
        <v/>
      </c>
      <c r="V103" t="str">
        <f>""</f>
        <v/>
      </c>
      <c r="W103" t="str">
        <f>""</f>
        <v/>
      </c>
      <c r="X103" t="str">
        <f>"-0.013"</f>
        <v>-0.013</v>
      </c>
      <c r="Y103" t="str">
        <f>"-0.019"</f>
        <v>-0.019</v>
      </c>
      <c r="Z103" t="str">
        <f>"-0.016"</f>
        <v>-0.016</v>
      </c>
      <c r="AA103" t="str">
        <f>""</f>
        <v/>
      </c>
      <c r="AB103" t="str">
        <f>""</f>
        <v/>
      </c>
      <c r="AC103" t="str">
        <f>""</f>
        <v/>
      </c>
      <c r="AD103" t="str">
        <f>""</f>
        <v/>
      </c>
      <c r="AE103" t="str">
        <f>""</f>
        <v/>
      </c>
      <c r="AF103" t="str">
        <f>""</f>
        <v/>
      </c>
      <c r="AG103" t="str">
        <f>""</f>
        <v/>
      </c>
      <c r="AH103" t="str">
        <f>""</f>
        <v/>
      </c>
      <c r="AI103" t="str">
        <f>""</f>
        <v/>
      </c>
      <c r="AJ103" t="str">
        <f>""</f>
        <v/>
      </c>
      <c r="AK103" t="str">
        <f>""</f>
        <v/>
      </c>
      <c r="AL103" t="str">
        <f>""</f>
        <v/>
      </c>
      <c r="AM103" t="str">
        <f>""</f>
        <v/>
      </c>
      <c r="AN103" t="str">
        <f>""</f>
        <v/>
      </c>
      <c r="AO103" t="str">
        <f>""</f>
        <v/>
      </c>
      <c r="AP103" t="str">
        <f>""</f>
        <v/>
      </c>
      <c r="AQ103" t="str">
        <f>""</f>
        <v/>
      </c>
      <c r="AR103" t="str">
        <f>""</f>
        <v/>
      </c>
      <c r="AS103" t="str">
        <f>""</f>
        <v/>
      </c>
      <c r="AT103" t="str">
        <f>""</f>
        <v/>
      </c>
      <c r="AU103" t="str">
        <f>""</f>
        <v/>
      </c>
      <c r="AV103" t="str">
        <f>""</f>
        <v/>
      </c>
      <c r="AW103" t="str">
        <f>""</f>
        <v/>
      </c>
      <c r="AX103" t="str">
        <f>""</f>
        <v/>
      </c>
      <c r="AY103" t="str">
        <f>""</f>
        <v/>
      </c>
      <c r="AZ103" t="str">
        <f>""</f>
        <v/>
      </c>
      <c r="BA103" t="str">
        <f>""</f>
        <v/>
      </c>
    </row>
    <row r="104" spans="2:53" x14ac:dyDescent="0.2">
      <c r="B104" t="str">
        <f>""</f>
        <v/>
      </c>
      <c r="C104" t="str">
        <f>""</f>
        <v/>
      </c>
      <c r="D104" t="str">
        <f>""</f>
        <v/>
      </c>
      <c r="E104" t="str">
        <f>""</f>
        <v/>
      </c>
      <c r="F104" t="str">
        <f>""</f>
        <v/>
      </c>
      <c r="G104" t="str">
        <f>""</f>
        <v/>
      </c>
      <c r="H104" t="str">
        <f>""</f>
        <v/>
      </c>
      <c r="I104" t="str">
        <f>""</f>
        <v/>
      </c>
      <c r="J104" t="str">
        <f>""</f>
        <v/>
      </c>
      <c r="K104" t="str">
        <f>""</f>
        <v/>
      </c>
      <c r="L104" t="str">
        <f>""</f>
        <v/>
      </c>
      <c r="M104" t="str">
        <f>""</f>
        <v/>
      </c>
      <c r="N104" t="str">
        <f>""</f>
        <v/>
      </c>
      <c r="O104" t="str">
        <f>""</f>
        <v/>
      </c>
      <c r="P104" t="str">
        <f>""</f>
        <v/>
      </c>
      <c r="Q104" t="str">
        <f>""</f>
        <v/>
      </c>
      <c r="R104" t="str">
        <f>""</f>
        <v/>
      </c>
      <c r="S104" t="str">
        <f>""</f>
        <v/>
      </c>
      <c r="T104" t="str">
        <f>""</f>
        <v/>
      </c>
      <c r="U104" t="str">
        <f>""</f>
        <v/>
      </c>
      <c r="V104" t="str">
        <f>""</f>
        <v/>
      </c>
      <c r="W104" t="str">
        <f>""</f>
        <v/>
      </c>
      <c r="X104" t="str">
        <f>"[0.086]"</f>
        <v>[0.086]</v>
      </c>
      <c r="Y104" t="str">
        <f>"[0.087]"</f>
        <v>[0.087]</v>
      </c>
      <c r="Z104" t="str">
        <f>"[0.086]"</f>
        <v>[0.086]</v>
      </c>
      <c r="AA104" t="str">
        <f>""</f>
        <v/>
      </c>
      <c r="AB104" t="str">
        <f>""</f>
        <v/>
      </c>
      <c r="AC104" t="str">
        <f>""</f>
        <v/>
      </c>
      <c r="AD104" t="str">
        <f>""</f>
        <v/>
      </c>
      <c r="AE104" t="str">
        <f>""</f>
        <v/>
      </c>
      <c r="AF104" t="str">
        <f>""</f>
        <v/>
      </c>
      <c r="AG104" t="str">
        <f>""</f>
        <v/>
      </c>
      <c r="AH104" t="str">
        <f>""</f>
        <v/>
      </c>
      <c r="AI104" t="str">
        <f>""</f>
        <v/>
      </c>
      <c r="AJ104" t="str">
        <f>""</f>
        <v/>
      </c>
      <c r="AK104" t="str">
        <f>""</f>
        <v/>
      </c>
      <c r="AL104" t="str">
        <f>""</f>
        <v/>
      </c>
      <c r="AM104" t="str">
        <f>""</f>
        <v/>
      </c>
      <c r="AN104" t="str">
        <f>""</f>
        <v/>
      </c>
      <c r="AO104" t="str">
        <f>""</f>
        <v/>
      </c>
      <c r="AP104" t="str">
        <f>""</f>
        <v/>
      </c>
      <c r="AQ104" t="str">
        <f>""</f>
        <v/>
      </c>
      <c r="AR104" t="str">
        <f>""</f>
        <v/>
      </c>
      <c r="AS104" t="str">
        <f>""</f>
        <v/>
      </c>
      <c r="AT104" t="str">
        <f>""</f>
        <v/>
      </c>
      <c r="AU104" t="str">
        <f>""</f>
        <v/>
      </c>
      <c r="AV104" t="str">
        <f>""</f>
        <v/>
      </c>
      <c r="AW104" t="str">
        <f>""</f>
        <v/>
      </c>
      <c r="AX104" t="str">
        <f>""</f>
        <v/>
      </c>
      <c r="AY104" t="str">
        <f>""</f>
        <v/>
      </c>
      <c r="AZ104" t="str">
        <f>""</f>
        <v/>
      </c>
      <c r="BA104" t="str">
        <f>""</f>
        <v/>
      </c>
    </row>
    <row r="105" spans="2:53" x14ac:dyDescent="0.2">
      <c r="B105" t="str">
        <f>"At least 1 child left the household in a given year (yes=1)"</f>
        <v>At least 1 child left the household in a given year (yes=1)</v>
      </c>
      <c r="C105" t="str">
        <f>""</f>
        <v/>
      </c>
      <c r="D105" t="str">
        <f>""</f>
        <v/>
      </c>
      <c r="E105" t="str">
        <f>""</f>
        <v/>
      </c>
      <c r="F105" t="str">
        <f>""</f>
        <v/>
      </c>
      <c r="G105" t="str">
        <f>""</f>
        <v/>
      </c>
      <c r="H105" t="str">
        <f>""</f>
        <v/>
      </c>
      <c r="I105" t="str">
        <f>""</f>
        <v/>
      </c>
      <c r="J105" t="str">
        <f>""</f>
        <v/>
      </c>
      <c r="K105" t="str">
        <f>""</f>
        <v/>
      </c>
      <c r="L105" t="str">
        <f>""</f>
        <v/>
      </c>
      <c r="M105" t="str">
        <f>""</f>
        <v/>
      </c>
      <c r="N105" t="str">
        <f>""</f>
        <v/>
      </c>
      <c r="O105" t="str">
        <f>""</f>
        <v/>
      </c>
      <c r="P105" t="str">
        <f>""</f>
        <v/>
      </c>
      <c r="Q105" t="str">
        <f>""</f>
        <v/>
      </c>
      <c r="R105" t="str">
        <f>""</f>
        <v/>
      </c>
      <c r="S105" t="str">
        <f>""</f>
        <v/>
      </c>
      <c r="T105" t="str">
        <f>""</f>
        <v/>
      </c>
      <c r="U105" t="str">
        <f>""</f>
        <v/>
      </c>
      <c r="V105" t="str">
        <f>""</f>
        <v/>
      </c>
      <c r="W105" t="str">
        <f>""</f>
        <v/>
      </c>
      <c r="X105" t="str">
        <f>"-0.041"</f>
        <v>-0.041</v>
      </c>
      <c r="Y105" t="str">
        <f>""</f>
        <v/>
      </c>
      <c r="Z105" t="str">
        <f>""</f>
        <v/>
      </c>
      <c r="AA105" t="str">
        <f>""</f>
        <v/>
      </c>
      <c r="AB105" t="str">
        <f>""</f>
        <v/>
      </c>
      <c r="AC105" t="str">
        <f>""</f>
        <v/>
      </c>
      <c r="AD105" t="str">
        <f>""</f>
        <v/>
      </c>
      <c r="AE105" t="str">
        <f>""</f>
        <v/>
      </c>
      <c r="AF105" t="str">
        <f>""</f>
        <v/>
      </c>
      <c r="AG105" t="str">
        <f>""</f>
        <v/>
      </c>
      <c r="AH105" t="str">
        <f>""</f>
        <v/>
      </c>
      <c r="AI105" t="str">
        <f>""</f>
        <v/>
      </c>
      <c r="AJ105" t="str">
        <f>""</f>
        <v/>
      </c>
      <c r="AK105" t="str">
        <f>""</f>
        <v/>
      </c>
      <c r="AL105" t="str">
        <f>""</f>
        <v/>
      </c>
      <c r="AM105" t="str">
        <f>""</f>
        <v/>
      </c>
      <c r="AN105" t="str">
        <f>""</f>
        <v/>
      </c>
      <c r="AO105" t="str">
        <f>""</f>
        <v/>
      </c>
      <c r="AP105" t="str">
        <f>""</f>
        <v/>
      </c>
      <c r="AQ105" t="str">
        <f>""</f>
        <v/>
      </c>
      <c r="AR105" t="str">
        <f>""</f>
        <v/>
      </c>
      <c r="AS105" t="str">
        <f>""</f>
        <v/>
      </c>
      <c r="AT105" t="str">
        <f>""</f>
        <v/>
      </c>
      <c r="AU105" t="str">
        <f>""</f>
        <v/>
      </c>
      <c r="AV105" t="str">
        <f>""</f>
        <v/>
      </c>
      <c r="AW105" t="str">
        <f>""</f>
        <v/>
      </c>
      <c r="AX105" t="str">
        <f>""</f>
        <v/>
      </c>
      <c r="AY105" t="str">
        <f>""</f>
        <v/>
      </c>
      <c r="AZ105" t="str">
        <f>""</f>
        <v/>
      </c>
      <c r="BA105" t="str">
        <f>""</f>
        <v/>
      </c>
    </row>
    <row r="106" spans="2:53" x14ac:dyDescent="0.2">
      <c r="B106" t="str">
        <f>""</f>
        <v/>
      </c>
      <c r="C106" t="str">
        <f>""</f>
        <v/>
      </c>
      <c r="D106" t="str">
        <f>""</f>
        <v/>
      </c>
      <c r="E106" t="str">
        <f>""</f>
        <v/>
      </c>
      <c r="F106" t="str">
        <f>""</f>
        <v/>
      </c>
      <c r="G106" t="str">
        <f>""</f>
        <v/>
      </c>
      <c r="H106" t="str">
        <f>""</f>
        <v/>
      </c>
      <c r="I106" t="str">
        <f>""</f>
        <v/>
      </c>
      <c r="J106" t="str">
        <f>""</f>
        <v/>
      </c>
      <c r="K106" t="str">
        <f>""</f>
        <v/>
      </c>
      <c r="L106" t="str">
        <f>""</f>
        <v/>
      </c>
      <c r="M106" t="str">
        <f>""</f>
        <v/>
      </c>
      <c r="N106" t="str">
        <f>""</f>
        <v/>
      </c>
      <c r="O106" t="str">
        <f>""</f>
        <v/>
      </c>
      <c r="P106" t="str">
        <f>""</f>
        <v/>
      </c>
      <c r="Q106" t="str">
        <f>""</f>
        <v/>
      </c>
      <c r="R106" t="str">
        <f>""</f>
        <v/>
      </c>
      <c r="S106" t="str">
        <f>""</f>
        <v/>
      </c>
      <c r="T106" t="str">
        <f>""</f>
        <v/>
      </c>
      <c r="U106" t="str">
        <f>""</f>
        <v/>
      </c>
      <c r="V106" t="str">
        <f>""</f>
        <v/>
      </c>
      <c r="W106" t="str">
        <f>""</f>
        <v/>
      </c>
      <c r="X106" t="str">
        <f>"[0.092]"</f>
        <v>[0.092]</v>
      </c>
      <c r="Y106" t="str">
        <f>""</f>
        <v/>
      </c>
      <c r="Z106" t="str">
        <f>""</f>
        <v/>
      </c>
      <c r="AA106" t="str">
        <f>""</f>
        <v/>
      </c>
      <c r="AB106" t="str">
        <f>""</f>
        <v/>
      </c>
      <c r="AC106" t="str">
        <f>""</f>
        <v/>
      </c>
      <c r="AD106" t="str">
        <f>""</f>
        <v/>
      </c>
      <c r="AE106" t="str">
        <f>""</f>
        <v/>
      </c>
      <c r="AF106" t="str">
        <f>""</f>
        <v/>
      </c>
      <c r="AG106" t="str">
        <f>""</f>
        <v/>
      </c>
      <c r="AH106" t="str">
        <f>""</f>
        <v/>
      </c>
      <c r="AI106" t="str">
        <f>""</f>
        <v/>
      </c>
      <c r="AJ106" t="str">
        <f>""</f>
        <v/>
      </c>
      <c r="AK106" t="str">
        <f>""</f>
        <v/>
      </c>
      <c r="AL106" t="str">
        <f>""</f>
        <v/>
      </c>
      <c r="AM106" t="str">
        <f>""</f>
        <v/>
      </c>
      <c r="AN106" t="str">
        <f>""</f>
        <v/>
      </c>
      <c r="AO106" t="str">
        <f>""</f>
        <v/>
      </c>
      <c r="AP106" t="str">
        <f>""</f>
        <v/>
      </c>
      <c r="AQ106" t="str">
        <f>""</f>
        <v/>
      </c>
      <c r="AR106" t="str">
        <f>""</f>
        <v/>
      </c>
      <c r="AS106" t="str">
        <f>""</f>
        <v/>
      </c>
      <c r="AT106" t="str">
        <f>""</f>
        <v/>
      </c>
      <c r="AU106" t="str">
        <f>""</f>
        <v/>
      </c>
      <c r="AV106" t="str">
        <f>""</f>
        <v/>
      </c>
      <c r="AW106" t="str">
        <f>""</f>
        <v/>
      </c>
      <c r="AX106" t="str">
        <f>""</f>
        <v/>
      </c>
      <c r="AY106" t="str">
        <f>""</f>
        <v/>
      </c>
      <c r="AZ106" t="str">
        <f>""</f>
        <v/>
      </c>
      <c r="BA106" t="str">
        <f>""</f>
        <v/>
      </c>
    </row>
    <row r="107" spans="2:53" x14ac:dyDescent="0.2">
      <c r="B107" t="str">
        <f>"Interaction"</f>
        <v>Interaction</v>
      </c>
      <c r="C107" t="str">
        <f>""</f>
        <v/>
      </c>
      <c r="D107" t="str">
        <f>""</f>
        <v/>
      </c>
      <c r="E107" t="str">
        <f>""</f>
        <v/>
      </c>
      <c r="F107" t="str">
        <f>""</f>
        <v/>
      </c>
      <c r="G107" t="str">
        <f>""</f>
        <v/>
      </c>
      <c r="H107" t="str">
        <f>""</f>
        <v/>
      </c>
      <c r="I107" t="str">
        <f>""</f>
        <v/>
      </c>
      <c r="J107" t="str">
        <f>""</f>
        <v/>
      </c>
      <c r="K107" t="str">
        <f>""</f>
        <v/>
      </c>
      <c r="L107" t="str">
        <f>""</f>
        <v/>
      </c>
      <c r="M107" t="str">
        <f>""</f>
        <v/>
      </c>
      <c r="N107" t="str">
        <f>""</f>
        <v/>
      </c>
      <c r="O107" t="str">
        <f>""</f>
        <v/>
      </c>
      <c r="P107" t="str">
        <f>""</f>
        <v/>
      </c>
      <c r="Q107" t="str">
        <f>""</f>
        <v/>
      </c>
      <c r="R107" t="str">
        <f>""</f>
        <v/>
      </c>
      <c r="S107" t="str">
        <f>""</f>
        <v/>
      </c>
      <c r="T107" t="str">
        <f>""</f>
        <v/>
      </c>
      <c r="U107" t="str">
        <f>""</f>
        <v/>
      </c>
      <c r="V107" t="str">
        <f>""</f>
        <v/>
      </c>
      <c r="W107" t="str">
        <f>""</f>
        <v/>
      </c>
      <c r="X107" t="str">
        <f>"0.000"</f>
        <v>0.000</v>
      </c>
      <c r="Y107" t="str">
        <f>""</f>
        <v/>
      </c>
      <c r="Z107" t="str">
        <f>""</f>
        <v/>
      </c>
      <c r="AA107" t="str">
        <f>""</f>
        <v/>
      </c>
      <c r="AB107" t="str">
        <f>""</f>
        <v/>
      </c>
      <c r="AC107" t="str">
        <f>""</f>
        <v/>
      </c>
      <c r="AD107" t="str">
        <f>""</f>
        <v/>
      </c>
      <c r="AE107" t="str">
        <f>""</f>
        <v/>
      </c>
      <c r="AF107" t="str">
        <f>""</f>
        <v/>
      </c>
      <c r="AG107" t="str">
        <f>""</f>
        <v/>
      </c>
      <c r="AH107" t="str">
        <f>""</f>
        <v/>
      </c>
      <c r="AI107" t="str">
        <f>""</f>
        <v/>
      </c>
      <c r="AJ107" t="str">
        <f>""</f>
        <v/>
      </c>
      <c r="AK107" t="str">
        <f>""</f>
        <v/>
      </c>
      <c r="AL107" t="str">
        <f>""</f>
        <v/>
      </c>
      <c r="AM107" t="str">
        <f>""</f>
        <v/>
      </c>
      <c r="AN107" t="str">
        <f>""</f>
        <v/>
      </c>
      <c r="AO107" t="str">
        <f>""</f>
        <v/>
      </c>
      <c r="AP107" t="str">
        <f>""</f>
        <v/>
      </c>
      <c r="AQ107" t="str">
        <f>""</f>
        <v/>
      </c>
      <c r="AR107" t="str">
        <f>""</f>
        <v/>
      </c>
      <c r="AS107" t="str">
        <f>""</f>
        <v/>
      </c>
      <c r="AT107" t="str">
        <f>""</f>
        <v/>
      </c>
      <c r="AU107" t="str">
        <f>""</f>
        <v/>
      </c>
      <c r="AV107" t="str">
        <f>""</f>
        <v/>
      </c>
      <c r="AW107" t="str">
        <f>""</f>
        <v/>
      </c>
      <c r="AX107" t="str">
        <f>""</f>
        <v/>
      </c>
      <c r="AY107" t="str">
        <f>""</f>
        <v/>
      </c>
      <c r="AZ107" t="str">
        <f>""</f>
        <v/>
      </c>
      <c r="BA107" t="str">
        <f>""</f>
        <v/>
      </c>
    </row>
    <row r="108" spans="2:53" x14ac:dyDescent="0.2">
      <c r="B108" t="str">
        <f>""</f>
        <v/>
      </c>
      <c r="C108" t="str">
        <f>""</f>
        <v/>
      </c>
      <c r="D108" t="str">
        <f>""</f>
        <v/>
      </c>
      <c r="E108" t="str">
        <f>""</f>
        <v/>
      </c>
      <c r="F108" t="str">
        <f>""</f>
        <v/>
      </c>
      <c r="G108" t="str">
        <f>""</f>
        <v/>
      </c>
      <c r="H108" t="str">
        <f>""</f>
        <v/>
      </c>
      <c r="I108" t="str">
        <f>""</f>
        <v/>
      </c>
      <c r="J108" t="str">
        <f>""</f>
        <v/>
      </c>
      <c r="K108" t="str">
        <f>""</f>
        <v/>
      </c>
      <c r="L108" t="str">
        <f>""</f>
        <v/>
      </c>
      <c r="M108" t="str">
        <f>""</f>
        <v/>
      </c>
      <c r="N108" t="str">
        <f>""</f>
        <v/>
      </c>
      <c r="O108" t="str">
        <f>""</f>
        <v/>
      </c>
      <c r="P108" t="str">
        <f>""</f>
        <v/>
      </c>
      <c r="Q108" t="str">
        <f>""</f>
        <v/>
      </c>
      <c r="R108" t="str">
        <f>""</f>
        <v/>
      </c>
      <c r="S108" t="str">
        <f>""</f>
        <v/>
      </c>
      <c r="T108" t="str">
        <f>""</f>
        <v/>
      </c>
      <c r="U108" t="str">
        <f>""</f>
        <v/>
      </c>
      <c r="V108" t="str">
        <f>""</f>
        <v/>
      </c>
      <c r="W108" t="str">
        <f>""</f>
        <v/>
      </c>
      <c r="X108" t="str">
        <f>"[.]"</f>
        <v>[.]</v>
      </c>
      <c r="Y108" t="str">
        <f>""</f>
        <v/>
      </c>
      <c r="Z108" t="str">
        <f>""</f>
        <v/>
      </c>
      <c r="AA108" t="str">
        <f>""</f>
        <v/>
      </c>
      <c r="AB108" t="str">
        <f>""</f>
        <v/>
      </c>
      <c r="AC108" t="str">
        <f>""</f>
        <v/>
      </c>
      <c r="AD108" t="str">
        <f>""</f>
        <v/>
      </c>
      <c r="AE108" t="str">
        <f>""</f>
        <v/>
      </c>
      <c r="AF108" t="str">
        <f>""</f>
        <v/>
      </c>
      <c r="AG108" t="str">
        <f>""</f>
        <v/>
      </c>
      <c r="AH108" t="str">
        <f>""</f>
        <v/>
      </c>
      <c r="AI108" t="str">
        <f>""</f>
        <v/>
      </c>
      <c r="AJ108" t="str">
        <f>""</f>
        <v/>
      </c>
      <c r="AK108" t="str">
        <f>""</f>
        <v/>
      </c>
      <c r="AL108" t="str">
        <f>""</f>
        <v/>
      </c>
      <c r="AM108" t="str">
        <f>""</f>
        <v/>
      </c>
      <c r="AN108" t="str">
        <f>""</f>
        <v/>
      </c>
      <c r="AO108" t="str">
        <f>""</f>
        <v/>
      </c>
      <c r="AP108" t="str">
        <f>""</f>
        <v/>
      </c>
      <c r="AQ108" t="str">
        <f>""</f>
        <v/>
      </c>
      <c r="AR108" t="str">
        <f>""</f>
        <v/>
      </c>
      <c r="AS108" t="str">
        <f>""</f>
        <v/>
      </c>
      <c r="AT108" t="str">
        <f>""</f>
        <v/>
      </c>
      <c r="AU108" t="str">
        <f>""</f>
        <v/>
      </c>
      <c r="AV108" t="str">
        <f>""</f>
        <v/>
      </c>
      <c r="AW108" t="str">
        <f>""</f>
        <v/>
      </c>
      <c r="AX108" t="str">
        <f>""</f>
        <v/>
      </c>
      <c r="AY108" t="str">
        <f>""</f>
        <v/>
      </c>
      <c r="AZ108" t="str">
        <f>""</f>
        <v/>
      </c>
      <c r="BA108" t="str">
        <f>""</f>
        <v/>
      </c>
    </row>
    <row r="109" spans="2:53" x14ac:dyDescent="0.2">
      <c r="B109" t="str">
        <f>"Number of childs who left household 1998-2007"</f>
        <v>Number of childs who left household 1998-2007</v>
      </c>
      <c r="C109" t="str">
        <f>""</f>
        <v/>
      </c>
      <c r="D109" t="str">
        <f>""</f>
        <v/>
      </c>
      <c r="E109" t="str">
        <f>""</f>
        <v/>
      </c>
      <c r="F109" t="str">
        <f>""</f>
        <v/>
      </c>
      <c r="G109" t="str">
        <f>""</f>
        <v/>
      </c>
      <c r="H109" t="str">
        <f>""</f>
        <v/>
      </c>
      <c r="I109" t="str">
        <f>""</f>
        <v/>
      </c>
      <c r="J109" t="str">
        <f>""</f>
        <v/>
      </c>
      <c r="K109" t="str">
        <f>""</f>
        <v/>
      </c>
      <c r="L109" t="str">
        <f>""</f>
        <v/>
      </c>
      <c r="M109" t="str">
        <f>""</f>
        <v/>
      </c>
      <c r="N109" t="str">
        <f>""</f>
        <v/>
      </c>
      <c r="O109" t="str">
        <f>""</f>
        <v/>
      </c>
      <c r="P109" t="str">
        <f>""</f>
        <v/>
      </c>
      <c r="Q109" t="str">
        <f>""</f>
        <v/>
      </c>
      <c r="R109" t="str">
        <f>""</f>
        <v/>
      </c>
      <c r="S109" t="str">
        <f>""</f>
        <v/>
      </c>
      <c r="T109" t="str">
        <f>""</f>
        <v/>
      </c>
      <c r="U109" t="str">
        <f>""</f>
        <v/>
      </c>
      <c r="V109" t="str">
        <f>""</f>
        <v/>
      </c>
      <c r="W109" t="str">
        <f>""</f>
        <v/>
      </c>
      <c r="X109" t="str">
        <f>""</f>
        <v/>
      </c>
      <c r="Y109" t="str">
        <f>"-0.060"</f>
        <v>-0.060</v>
      </c>
      <c r="Z109" t="str">
        <f>""</f>
        <v/>
      </c>
      <c r="AA109" t="str">
        <f>""</f>
        <v/>
      </c>
      <c r="AB109" t="str">
        <f>""</f>
        <v/>
      </c>
      <c r="AC109" t="str">
        <f>""</f>
        <v/>
      </c>
      <c r="AD109" t="str">
        <f>""</f>
        <v/>
      </c>
      <c r="AE109" t="str">
        <f>""</f>
        <v/>
      </c>
      <c r="AF109" t="str">
        <f>""</f>
        <v/>
      </c>
      <c r="AG109" t="str">
        <f>""</f>
        <v/>
      </c>
      <c r="AH109" t="str">
        <f>""</f>
        <v/>
      </c>
      <c r="AI109" t="str">
        <f>""</f>
        <v/>
      </c>
      <c r="AJ109" t="str">
        <f>""</f>
        <v/>
      </c>
      <c r="AK109" t="str">
        <f>""</f>
        <v/>
      </c>
      <c r="AL109" t="str">
        <f>""</f>
        <v/>
      </c>
      <c r="AM109" t="str">
        <f>""</f>
        <v/>
      </c>
      <c r="AN109" t="str">
        <f>""</f>
        <v/>
      </c>
      <c r="AO109" t="str">
        <f>""</f>
        <v/>
      </c>
      <c r="AP109" t="str">
        <f>""</f>
        <v/>
      </c>
      <c r="AQ109" t="str">
        <f>""</f>
        <v/>
      </c>
      <c r="AR109" t="str">
        <f>""</f>
        <v/>
      </c>
      <c r="AS109" t="str">
        <f>""</f>
        <v/>
      </c>
      <c r="AT109" t="str">
        <f>""</f>
        <v/>
      </c>
      <c r="AU109" t="str">
        <f>""</f>
        <v/>
      </c>
      <c r="AV109" t="str">
        <f>""</f>
        <v/>
      </c>
      <c r="AW109" t="str">
        <f>""</f>
        <v/>
      </c>
      <c r="AX109" t="str">
        <f>""</f>
        <v/>
      </c>
      <c r="AY109" t="str">
        <f>""</f>
        <v/>
      </c>
      <c r="AZ109" t="str">
        <f>""</f>
        <v/>
      </c>
      <c r="BA109" t="str">
        <f>""</f>
        <v/>
      </c>
    </row>
    <row r="110" spans="2:53" x14ac:dyDescent="0.2">
      <c r="B110" t="str">
        <f>""</f>
        <v/>
      </c>
      <c r="C110" t="str">
        <f>""</f>
        <v/>
      </c>
      <c r="D110" t="str">
        <f>""</f>
        <v/>
      </c>
      <c r="E110" t="str">
        <f>""</f>
        <v/>
      </c>
      <c r="F110" t="str">
        <f>""</f>
        <v/>
      </c>
      <c r="G110" t="str">
        <f>""</f>
        <v/>
      </c>
      <c r="H110" t="str">
        <f>""</f>
        <v/>
      </c>
      <c r="I110" t="str">
        <f>""</f>
        <v/>
      </c>
      <c r="J110" t="str">
        <f>""</f>
        <v/>
      </c>
      <c r="K110" t="str">
        <f>""</f>
        <v/>
      </c>
      <c r="L110" t="str">
        <f>""</f>
        <v/>
      </c>
      <c r="M110" t="str">
        <f>""</f>
        <v/>
      </c>
      <c r="N110" t="str">
        <f>""</f>
        <v/>
      </c>
      <c r="O110" t="str">
        <f>""</f>
        <v/>
      </c>
      <c r="P110" t="str">
        <f>""</f>
        <v/>
      </c>
      <c r="Q110" t="str">
        <f>""</f>
        <v/>
      </c>
      <c r="R110" t="str">
        <f>""</f>
        <v/>
      </c>
      <c r="S110" t="str">
        <f>""</f>
        <v/>
      </c>
      <c r="T110" t="str">
        <f>""</f>
        <v/>
      </c>
      <c r="U110" t="str">
        <f>""</f>
        <v/>
      </c>
      <c r="V110" t="str">
        <f>""</f>
        <v/>
      </c>
      <c r="W110" t="str">
        <f>""</f>
        <v/>
      </c>
      <c r="X110" t="str">
        <f>""</f>
        <v/>
      </c>
      <c r="Y110" t="str">
        <f>"[0.073]"</f>
        <v>[0.073]</v>
      </c>
      <c r="Z110" t="str">
        <f>""</f>
        <v/>
      </c>
      <c r="AA110" t="str">
        <f>""</f>
        <v/>
      </c>
      <c r="AB110" t="str">
        <f>""</f>
        <v/>
      </c>
      <c r="AC110" t="str">
        <f>""</f>
        <v/>
      </c>
      <c r="AD110" t="str">
        <f>""</f>
        <v/>
      </c>
      <c r="AE110" t="str">
        <f>""</f>
        <v/>
      </c>
      <c r="AF110" t="str">
        <f>""</f>
        <v/>
      </c>
      <c r="AG110" t="str">
        <f>""</f>
        <v/>
      </c>
      <c r="AH110" t="str">
        <f>""</f>
        <v/>
      </c>
      <c r="AI110" t="str">
        <f>""</f>
        <v/>
      </c>
      <c r="AJ110" t="str">
        <f>""</f>
        <v/>
      </c>
      <c r="AK110" t="str">
        <f>""</f>
        <v/>
      </c>
      <c r="AL110" t="str">
        <f>""</f>
        <v/>
      </c>
      <c r="AM110" t="str">
        <f>""</f>
        <v/>
      </c>
      <c r="AN110" t="str">
        <f>""</f>
        <v/>
      </c>
      <c r="AO110" t="str">
        <f>""</f>
        <v/>
      </c>
      <c r="AP110" t="str">
        <f>""</f>
        <v/>
      </c>
      <c r="AQ110" t="str">
        <f>""</f>
        <v/>
      </c>
      <c r="AR110" t="str">
        <f>""</f>
        <v/>
      </c>
      <c r="AS110" t="str">
        <f>""</f>
        <v/>
      </c>
      <c r="AT110" t="str">
        <f>""</f>
        <v/>
      </c>
      <c r="AU110" t="str">
        <f>""</f>
        <v/>
      </c>
      <c r="AV110" t="str">
        <f>""</f>
        <v/>
      </c>
      <c r="AW110" t="str">
        <f>""</f>
        <v/>
      </c>
      <c r="AX110" t="str">
        <f>""</f>
        <v/>
      </c>
      <c r="AY110" t="str">
        <f>""</f>
        <v/>
      </c>
      <c r="AZ110" t="str">
        <f>""</f>
        <v/>
      </c>
      <c r="BA110" t="str">
        <f>""</f>
        <v/>
      </c>
    </row>
    <row r="111" spans="2:53" x14ac:dyDescent="0.2">
      <c r="B111" t="str">
        <f>"Interaction"</f>
        <v>Interaction</v>
      </c>
      <c r="C111" t="str">
        <f>""</f>
        <v/>
      </c>
      <c r="D111" t="str">
        <f>""</f>
        <v/>
      </c>
      <c r="E111" t="str">
        <f>""</f>
        <v/>
      </c>
      <c r="F111" t="str">
        <f>""</f>
        <v/>
      </c>
      <c r="G111" t="str">
        <f>""</f>
        <v/>
      </c>
      <c r="H111" t="str">
        <f>""</f>
        <v/>
      </c>
      <c r="I111" t="str">
        <f>""</f>
        <v/>
      </c>
      <c r="J111" t="str">
        <f>""</f>
        <v/>
      </c>
      <c r="K111" t="str">
        <f>""</f>
        <v/>
      </c>
      <c r="L111" t="str">
        <f>""</f>
        <v/>
      </c>
      <c r="M111" t="str">
        <f>""</f>
        <v/>
      </c>
      <c r="N111" t="str">
        <f>""</f>
        <v/>
      </c>
      <c r="O111" t="str">
        <f>""</f>
        <v/>
      </c>
      <c r="P111" t="str">
        <f>""</f>
        <v/>
      </c>
      <c r="Q111" t="str">
        <f>""</f>
        <v/>
      </c>
      <c r="R111" t="str">
        <f>""</f>
        <v/>
      </c>
      <c r="S111" t="str">
        <f>""</f>
        <v/>
      </c>
      <c r="T111" t="str">
        <f>""</f>
        <v/>
      </c>
      <c r="U111" t="str">
        <f>""</f>
        <v/>
      </c>
      <c r="V111" t="str">
        <f>""</f>
        <v/>
      </c>
      <c r="W111" t="str">
        <f>""</f>
        <v/>
      </c>
      <c r="X111" t="str">
        <f>""</f>
        <v/>
      </c>
      <c r="Y111" t="str">
        <f>"0.000"</f>
        <v>0.000</v>
      </c>
      <c r="Z111" t="str">
        <f>""</f>
        <v/>
      </c>
      <c r="AA111" t="str">
        <f>""</f>
        <v/>
      </c>
      <c r="AB111" t="str">
        <f>""</f>
        <v/>
      </c>
      <c r="AC111" t="str">
        <f>""</f>
        <v/>
      </c>
      <c r="AD111" t="str">
        <f>""</f>
        <v/>
      </c>
      <c r="AE111" t="str">
        <f>""</f>
        <v/>
      </c>
      <c r="AF111" t="str">
        <f>""</f>
        <v/>
      </c>
      <c r="AG111" t="str">
        <f>""</f>
        <v/>
      </c>
      <c r="AH111" t="str">
        <f>""</f>
        <v/>
      </c>
      <c r="AI111" t="str">
        <f>""</f>
        <v/>
      </c>
      <c r="AJ111" t="str">
        <f>""</f>
        <v/>
      </c>
      <c r="AK111" t="str">
        <f>""</f>
        <v/>
      </c>
      <c r="AL111" t="str">
        <f>""</f>
        <v/>
      </c>
      <c r="AM111" t="str">
        <f>""</f>
        <v/>
      </c>
      <c r="AN111" t="str">
        <f>""</f>
        <v/>
      </c>
      <c r="AO111" t="str">
        <f>""</f>
        <v/>
      </c>
      <c r="AP111" t="str">
        <f>""</f>
        <v/>
      </c>
      <c r="AQ111" t="str">
        <f>""</f>
        <v/>
      </c>
      <c r="AR111" t="str">
        <f>""</f>
        <v/>
      </c>
      <c r="AS111" t="str">
        <f>""</f>
        <v/>
      </c>
      <c r="AT111" t="str">
        <f>""</f>
        <v/>
      </c>
      <c r="AU111" t="str">
        <f>""</f>
        <v/>
      </c>
      <c r="AV111" t="str">
        <f>""</f>
        <v/>
      </c>
      <c r="AW111" t="str">
        <f>""</f>
        <v/>
      </c>
      <c r="AX111" t="str">
        <f>""</f>
        <v/>
      </c>
      <c r="AY111" t="str">
        <f>""</f>
        <v/>
      </c>
      <c r="AZ111" t="str">
        <f>""</f>
        <v/>
      </c>
      <c r="BA111" t="str">
        <f>""</f>
        <v/>
      </c>
    </row>
    <row r="112" spans="2:53" x14ac:dyDescent="0.2">
      <c r="B112" t="str">
        <f>""</f>
        <v/>
      </c>
      <c r="C112" t="str">
        <f>""</f>
        <v/>
      </c>
      <c r="D112" t="str">
        <f>""</f>
        <v/>
      </c>
      <c r="E112" t="str">
        <f>""</f>
        <v/>
      </c>
      <c r="F112" t="str">
        <f>""</f>
        <v/>
      </c>
      <c r="G112" t="str">
        <f>""</f>
        <v/>
      </c>
      <c r="H112" t="str">
        <f>""</f>
        <v/>
      </c>
      <c r="I112" t="str">
        <f>""</f>
        <v/>
      </c>
      <c r="J112" t="str">
        <f>""</f>
        <v/>
      </c>
      <c r="K112" t="str">
        <f>""</f>
        <v/>
      </c>
      <c r="L112" t="str">
        <f>""</f>
        <v/>
      </c>
      <c r="M112" t="str">
        <f>""</f>
        <v/>
      </c>
      <c r="N112" t="str">
        <f>""</f>
        <v/>
      </c>
      <c r="O112" t="str">
        <f>""</f>
        <v/>
      </c>
      <c r="P112" t="str">
        <f>""</f>
        <v/>
      </c>
      <c r="Q112" t="str">
        <f>""</f>
        <v/>
      </c>
      <c r="R112" t="str">
        <f>""</f>
        <v/>
      </c>
      <c r="S112" t="str">
        <f>""</f>
        <v/>
      </c>
      <c r="T112" t="str">
        <f>""</f>
        <v/>
      </c>
      <c r="U112" t="str">
        <f>""</f>
        <v/>
      </c>
      <c r="V112" t="str">
        <f>""</f>
        <v/>
      </c>
      <c r="W112" t="str">
        <f>""</f>
        <v/>
      </c>
      <c r="X112" t="str">
        <f>""</f>
        <v/>
      </c>
      <c r="Y112" t="str">
        <f>"[.]"</f>
        <v>[.]</v>
      </c>
      <c r="Z112" t="str">
        <f>""</f>
        <v/>
      </c>
      <c r="AA112" t="str">
        <f>""</f>
        <v/>
      </c>
      <c r="AB112" t="str">
        <f>""</f>
        <v/>
      </c>
      <c r="AC112" t="str">
        <f>""</f>
        <v/>
      </c>
      <c r="AD112" t="str">
        <f>""</f>
        <v/>
      </c>
      <c r="AE112" t="str">
        <f>""</f>
        <v/>
      </c>
      <c r="AF112" t="str">
        <f>""</f>
        <v/>
      </c>
      <c r="AG112" t="str">
        <f>""</f>
        <v/>
      </c>
      <c r="AH112" t="str">
        <f>""</f>
        <v/>
      </c>
      <c r="AI112" t="str">
        <f>""</f>
        <v/>
      </c>
      <c r="AJ112" t="str">
        <f>""</f>
        <v/>
      </c>
      <c r="AK112" t="str">
        <f>""</f>
        <v/>
      </c>
      <c r="AL112" t="str">
        <f>""</f>
        <v/>
      </c>
      <c r="AM112" t="str">
        <f>""</f>
        <v/>
      </c>
      <c r="AN112" t="str">
        <f>""</f>
        <v/>
      </c>
      <c r="AO112" t="str">
        <f>""</f>
        <v/>
      </c>
      <c r="AP112" t="str">
        <f>""</f>
        <v/>
      </c>
      <c r="AQ112" t="str">
        <f>""</f>
        <v/>
      </c>
      <c r="AR112" t="str">
        <f>""</f>
        <v/>
      </c>
      <c r="AS112" t="str">
        <f>""</f>
        <v/>
      </c>
      <c r="AT112" t="str">
        <f>""</f>
        <v/>
      </c>
      <c r="AU112" t="str">
        <f>""</f>
        <v/>
      </c>
      <c r="AV112" t="str">
        <f>""</f>
        <v/>
      </c>
      <c r="AW112" t="str">
        <f>""</f>
        <v/>
      </c>
      <c r="AX112" t="str">
        <f>""</f>
        <v/>
      </c>
      <c r="AY112" t="str">
        <f>""</f>
        <v/>
      </c>
      <c r="AZ112" t="str">
        <f>""</f>
        <v/>
      </c>
      <c r="BA112" t="str">
        <f>""</f>
        <v/>
      </c>
    </row>
    <row r="113" spans="2:53" x14ac:dyDescent="0.2">
      <c r="B113" t="str">
        <f>"Share of childs  who left household 1998-2007"</f>
        <v>Share of childs  who left household 1998-2007</v>
      </c>
      <c r="C113" t="str">
        <f>""</f>
        <v/>
      </c>
      <c r="D113" t="str">
        <f>""</f>
        <v/>
      </c>
      <c r="E113" t="str">
        <f>""</f>
        <v/>
      </c>
      <c r="F113" t="str">
        <f>""</f>
        <v/>
      </c>
      <c r="G113" t="str">
        <f>""</f>
        <v/>
      </c>
      <c r="H113" t="str">
        <f>""</f>
        <v/>
      </c>
      <c r="I113" t="str">
        <f>""</f>
        <v/>
      </c>
      <c r="J113" t="str">
        <f>""</f>
        <v/>
      </c>
      <c r="K113" t="str">
        <f>""</f>
        <v/>
      </c>
      <c r="L113" t="str">
        <f>""</f>
        <v/>
      </c>
      <c r="M113" t="str">
        <f>""</f>
        <v/>
      </c>
      <c r="N113" t="str">
        <f>""</f>
        <v/>
      </c>
      <c r="O113" t="str">
        <f>""</f>
        <v/>
      </c>
      <c r="P113" t="str">
        <f>""</f>
        <v/>
      </c>
      <c r="Q113" t="str">
        <f>""</f>
        <v/>
      </c>
      <c r="R113" t="str">
        <f>""</f>
        <v/>
      </c>
      <c r="S113" t="str">
        <f>""</f>
        <v/>
      </c>
      <c r="T113" t="str">
        <f>""</f>
        <v/>
      </c>
      <c r="U113" t="str">
        <f>""</f>
        <v/>
      </c>
      <c r="V113" t="str">
        <f>""</f>
        <v/>
      </c>
      <c r="W113" t="str">
        <f>""</f>
        <v/>
      </c>
      <c r="X113" t="str">
        <f>""</f>
        <v/>
      </c>
      <c r="Y113" t="str">
        <f>""</f>
        <v/>
      </c>
      <c r="Z113" t="str">
        <f>"-0.097"</f>
        <v>-0.097</v>
      </c>
      <c r="AA113" t="str">
        <f>""</f>
        <v/>
      </c>
      <c r="AB113" t="str">
        <f>""</f>
        <v/>
      </c>
      <c r="AC113" t="str">
        <f>""</f>
        <v/>
      </c>
      <c r="AD113" t="str">
        <f>""</f>
        <v/>
      </c>
      <c r="AE113" t="str">
        <f>""</f>
        <v/>
      </c>
      <c r="AF113" t="str">
        <f>""</f>
        <v/>
      </c>
      <c r="AG113" t="str">
        <f>""</f>
        <v/>
      </c>
      <c r="AH113" t="str">
        <f>""</f>
        <v/>
      </c>
      <c r="AI113" t="str">
        <f>""</f>
        <v/>
      </c>
      <c r="AJ113" t="str">
        <f>""</f>
        <v/>
      </c>
      <c r="AK113" t="str">
        <f>""</f>
        <v/>
      </c>
      <c r="AL113" t="str">
        <f>""</f>
        <v/>
      </c>
      <c r="AM113" t="str">
        <f>""</f>
        <v/>
      </c>
      <c r="AN113" t="str">
        <f>""</f>
        <v/>
      </c>
      <c r="AO113" t="str">
        <f>""</f>
        <v/>
      </c>
      <c r="AP113" t="str">
        <f>""</f>
        <v/>
      </c>
      <c r="AQ113" t="str">
        <f>""</f>
        <v/>
      </c>
      <c r="AR113" t="str">
        <f>""</f>
        <v/>
      </c>
      <c r="AS113" t="str">
        <f>""</f>
        <v/>
      </c>
      <c r="AT113" t="str">
        <f>""</f>
        <v/>
      </c>
      <c r="AU113" t="str">
        <f>""</f>
        <v/>
      </c>
      <c r="AV113" t="str">
        <f>""</f>
        <v/>
      </c>
      <c r="AW113" t="str">
        <f>""</f>
        <v/>
      </c>
      <c r="AX113" t="str">
        <f>""</f>
        <v/>
      </c>
      <c r="AY113" t="str">
        <f>""</f>
        <v/>
      </c>
      <c r="AZ113" t="str">
        <f>""</f>
        <v/>
      </c>
      <c r="BA113" t="str">
        <f>""</f>
        <v/>
      </c>
    </row>
    <row r="114" spans="2:53" x14ac:dyDescent="0.2">
      <c r="B114" t="str">
        <f>""</f>
        <v/>
      </c>
      <c r="C114" t="str">
        <f>""</f>
        <v/>
      </c>
      <c r="D114" t="str">
        <f>""</f>
        <v/>
      </c>
      <c r="E114" t="str">
        <f>""</f>
        <v/>
      </c>
      <c r="F114" t="str">
        <f>""</f>
        <v/>
      </c>
      <c r="G114" t="str">
        <f>""</f>
        <v/>
      </c>
      <c r="H114" t="str">
        <f>""</f>
        <v/>
      </c>
      <c r="I114" t="str">
        <f>""</f>
        <v/>
      </c>
      <c r="J114" t="str">
        <f>""</f>
        <v/>
      </c>
      <c r="K114" t="str">
        <f>""</f>
        <v/>
      </c>
      <c r="L114" t="str">
        <f>""</f>
        <v/>
      </c>
      <c r="M114" t="str">
        <f>""</f>
        <v/>
      </c>
      <c r="N114" t="str">
        <f>""</f>
        <v/>
      </c>
      <c r="O114" t="str">
        <f>""</f>
        <v/>
      </c>
      <c r="P114" t="str">
        <f>""</f>
        <v/>
      </c>
      <c r="Q114" t="str">
        <f>""</f>
        <v/>
      </c>
      <c r="R114" t="str">
        <f>""</f>
        <v/>
      </c>
      <c r="S114" t="str">
        <f>""</f>
        <v/>
      </c>
      <c r="T114" t="str">
        <f>""</f>
        <v/>
      </c>
      <c r="U114" t="str">
        <f>""</f>
        <v/>
      </c>
      <c r="V114" t="str">
        <f>""</f>
        <v/>
      </c>
      <c r="W114" t="str">
        <f>""</f>
        <v/>
      </c>
      <c r="X114" t="str">
        <f>""</f>
        <v/>
      </c>
      <c r="Y114" t="str">
        <f>""</f>
        <v/>
      </c>
      <c r="Z114" t="str">
        <f>"[0.160]"</f>
        <v>[0.160]</v>
      </c>
      <c r="AA114" t="str">
        <f>""</f>
        <v/>
      </c>
      <c r="AB114" t="str">
        <f>""</f>
        <v/>
      </c>
      <c r="AC114" t="str">
        <f>""</f>
        <v/>
      </c>
      <c r="AD114" t="str">
        <f>""</f>
        <v/>
      </c>
      <c r="AE114" t="str">
        <f>""</f>
        <v/>
      </c>
      <c r="AF114" t="str">
        <f>""</f>
        <v/>
      </c>
      <c r="AG114" t="str">
        <f>""</f>
        <v/>
      </c>
      <c r="AH114" t="str">
        <f>""</f>
        <v/>
      </c>
      <c r="AI114" t="str">
        <f>""</f>
        <v/>
      </c>
      <c r="AJ114" t="str">
        <f>""</f>
        <v/>
      </c>
      <c r="AK114" t="str">
        <f>""</f>
        <v/>
      </c>
      <c r="AL114" t="str">
        <f>""</f>
        <v/>
      </c>
      <c r="AM114" t="str">
        <f>""</f>
        <v/>
      </c>
      <c r="AN114" t="str">
        <f>""</f>
        <v/>
      </c>
      <c r="AO114" t="str">
        <f>""</f>
        <v/>
      </c>
      <c r="AP114" t="str">
        <f>""</f>
        <v/>
      </c>
      <c r="AQ114" t="str">
        <f>""</f>
        <v/>
      </c>
      <c r="AR114" t="str">
        <f>""</f>
        <v/>
      </c>
      <c r="AS114" t="str">
        <f>""</f>
        <v/>
      </c>
      <c r="AT114" t="str">
        <f>""</f>
        <v/>
      </c>
      <c r="AU114" t="str">
        <f>""</f>
        <v/>
      </c>
      <c r="AV114" t="str">
        <f>""</f>
        <v/>
      </c>
      <c r="AW114" t="str">
        <f>""</f>
        <v/>
      </c>
      <c r="AX114" t="str">
        <f>""</f>
        <v/>
      </c>
      <c r="AY114" t="str">
        <f>""</f>
        <v/>
      </c>
      <c r="AZ114" t="str">
        <f>""</f>
        <v/>
      </c>
      <c r="BA114" t="str">
        <f>""</f>
        <v/>
      </c>
    </row>
    <row r="115" spans="2:53" x14ac:dyDescent="0.2">
      <c r="B115" t="str">
        <f>"Interaction"</f>
        <v>Interaction</v>
      </c>
      <c r="C115" t="str">
        <f>""</f>
        <v/>
      </c>
      <c r="D115" t="str">
        <f>""</f>
        <v/>
      </c>
      <c r="E115" t="str">
        <f>""</f>
        <v/>
      </c>
      <c r="F115" t="str">
        <f>""</f>
        <v/>
      </c>
      <c r="G115" t="str">
        <f>""</f>
        <v/>
      </c>
      <c r="H115" t="str">
        <f>""</f>
        <v/>
      </c>
      <c r="I115" t="str">
        <f>""</f>
        <v/>
      </c>
      <c r="J115" t="str">
        <f>""</f>
        <v/>
      </c>
      <c r="K115" t="str">
        <f>""</f>
        <v/>
      </c>
      <c r="L115" t="str">
        <f>""</f>
        <v/>
      </c>
      <c r="M115" t="str">
        <f>""</f>
        <v/>
      </c>
      <c r="N115" t="str">
        <f>""</f>
        <v/>
      </c>
      <c r="O115" t="str">
        <f>""</f>
        <v/>
      </c>
      <c r="P115" t="str">
        <f>""</f>
        <v/>
      </c>
      <c r="Q115" t="str">
        <f>""</f>
        <v/>
      </c>
      <c r="R115" t="str">
        <f>""</f>
        <v/>
      </c>
      <c r="S115" t="str">
        <f>""</f>
        <v/>
      </c>
      <c r="T115" t="str">
        <f>""</f>
        <v/>
      </c>
      <c r="U115" t="str">
        <f>""</f>
        <v/>
      </c>
      <c r="V115" t="str">
        <f>""</f>
        <v/>
      </c>
      <c r="W115" t="str">
        <f>""</f>
        <v/>
      </c>
      <c r="X115" t="str">
        <f>""</f>
        <v/>
      </c>
      <c r="Y115" t="str">
        <f>""</f>
        <v/>
      </c>
      <c r="Z115" t="str">
        <f>"0.000"</f>
        <v>0.000</v>
      </c>
      <c r="AA115" t="str">
        <f>""</f>
        <v/>
      </c>
      <c r="AB115" t="str">
        <f>""</f>
        <v/>
      </c>
      <c r="AC115" t="str">
        <f>""</f>
        <v/>
      </c>
      <c r="AD115" t="str">
        <f>""</f>
        <v/>
      </c>
      <c r="AE115" t="str">
        <f>""</f>
        <v/>
      </c>
      <c r="AF115" t="str">
        <f>""</f>
        <v/>
      </c>
      <c r="AG115" t="str">
        <f>""</f>
        <v/>
      </c>
      <c r="AH115" t="str">
        <f>""</f>
        <v/>
      </c>
      <c r="AI115" t="str">
        <f>""</f>
        <v/>
      </c>
      <c r="AJ115" t="str">
        <f>""</f>
        <v/>
      </c>
      <c r="AK115" t="str">
        <f>""</f>
        <v/>
      </c>
      <c r="AL115" t="str">
        <f>""</f>
        <v/>
      </c>
      <c r="AM115" t="str">
        <f>""</f>
        <v/>
      </c>
      <c r="AN115" t="str">
        <f>""</f>
        <v/>
      </c>
      <c r="AO115" t="str">
        <f>""</f>
        <v/>
      </c>
      <c r="AP115" t="str">
        <f>""</f>
        <v/>
      </c>
      <c r="AQ115" t="str">
        <f>""</f>
        <v/>
      </c>
      <c r="AR115" t="str">
        <f>""</f>
        <v/>
      </c>
      <c r="AS115" t="str">
        <f>""</f>
        <v/>
      </c>
      <c r="AT115" t="str">
        <f>""</f>
        <v/>
      </c>
      <c r="AU115" t="str">
        <f>""</f>
        <v/>
      </c>
      <c r="AV115" t="str">
        <f>""</f>
        <v/>
      </c>
      <c r="AW115" t="str">
        <f>""</f>
        <v/>
      </c>
      <c r="AX115" t="str">
        <f>""</f>
        <v/>
      </c>
      <c r="AY115" t="str">
        <f>""</f>
        <v/>
      </c>
      <c r="AZ115" t="str">
        <f>""</f>
        <v/>
      </c>
      <c r="BA115" t="str">
        <f>""</f>
        <v/>
      </c>
    </row>
    <row r="116" spans="2:53" x14ac:dyDescent="0.2">
      <c r="B116" t="str">
        <f>""</f>
        <v/>
      </c>
      <c r="C116" t="str">
        <f>""</f>
        <v/>
      </c>
      <c r="D116" t="str">
        <f>""</f>
        <v/>
      </c>
      <c r="E116" t="str">
        <f>""</f>
        <v/>
      </c>
      <c r="F116" t="str">
        <f>""</f>
        <v/>
      </c>
      <c r="G116" t="str">
        <f>""</f>
        <v/>
      </c>
      <c r="H116" t="str">
        <f>""</f>
        <v/>
      </c>
      <c r="I116" t="str">
        <f>""</f>
        <v/>
      </c>
      <c r="J116" t="str">
        <f>""</f>
        <v/>
      </c>
      <c r="K116" t="str">
        <f>""</f>
        <v/>
      </c>
      <c r="L116" t="str">
        <f>""</f>
        <v/>
      </c>
      <c r="M116" t="str">
        <f>""</f>
        <v/>
      </c>
      <c r="N116" t="str">
        <f>""</f>
        <v/>
      </c>
      <c r="O116" t="str">
        <f>""</f>
        <v/>
      </c>
      <c r="P116" t="str">
        <f>""</f>
        <v/>
      </c>
      <c r="Q116" t="str">
        <f>""</f>
        <v/>
      </c>
      <c r="R116" t="str">
        <f>""</f>
        <v/>
      </c>
      <c r="S116" t="str">
        <f>""</f>
        <v/>
      </c>
      <c r="T116" t="str">
        <f>""</f>
        <v/>
      </c>
      <c r="U116" t="str">
        <f>""</f>
        <v/>
      </c>
      <c r="V116" t="str">
        <f>""</f>
        <v/>
      </c>
      <c r="W116" t="str">
        <f>""</f>
        <v/>
      </c>
      <c r="X116" t="str">
        <f>""</f>
        <v/>
      </c>
      <c r="Y116" t="str">
        <f>""</f>
        <v/>
      </c>
      <c r="Z116" t="str">
        <f>"[.]"</f>
        <v>[.]</v>
      </c>
      <c r="AA116" t="str">
        <f>""</f>
        <v/>
      </c>
      <c r="AB116" t="str">
        <f>""</f>
        <v/>
      </c>
      <c r="AC116" t="str">
        <f>""</f>
        <v/>
      </c>
      <c r="AD116" t="str">
        <f>""</f>
        <v/>
      </c>
      <c r="AE116" t="str">
        <f>""</f>
        <v/>
      </c>
      <c r="AF116" t="str">
        <f>""</f>
        <v/>
      </c>
      <c r="AG116" t="str">
        <f>""</f>
        <v/>
      </c>
      <c r="AH116" t="str">
        <f>""</f>
        <v/>
      </c>
      <c r="AI116" t="str">
        <f>""</f>
        <v/>
      </c>
      <c r="AJ116" t="str">
        <f>""</f>
        <v/>
      </c>
      <c r="AK116" t="str">
        <f>""</f>
        <v/>
      </c>
      <c r="AL116" t="str">
        <f>""</f>
        <v/>
      </c>
      <c r="AM116" t="str">
        <f>""</f>
        <v/>
      </c>
      <c r="AN116" t="str">
        <f>""</f>
        <v/>
      </c>
      <c r="AO116" t="str">
        <f>""</f>
        <v/>
      </c>
      <c r="AP116" t="str">
        <f>""</f>
        <v/>
      </c>
      <c r="AQ116" t="str">
        <f>""</f>
        <v/>
      </c>
      <c r="AR116" t="str">
        <f>""</f>
        <v/>
      </c>
      <c r="AS116" t="str">
        <f>""</f>
        <v/>
      </c>
      <c r="AT116" t="str">
        <f>""</f>
        <v/>
      </c>
      <c r="AU116" t="str">
        <f>""</f>
        <v/>
      </c>
      <c r="AV116" t="str">
        <f>""</f>
        <v/>
      </c>
      <c r="AW116" t="str">
        <f>""</f>
        <v/>
      </c>
      <c r="AX116" t="str">
        <f>""</f>
        <v/>
      </c>
      <c r="AY116" t="str">
        <f>""</f>
        <v/>
      </c>
      <c r="AZ116" t="str">
        <f>""</f>
        <v/>
      </c>
      <c r="BA116" t="str">
        <f>""</f>
        <v/>
      </c>
    </row>
    <row r="117" spans="2:53" x14ac:dyDescent="0.2">
      <c r="B117" t="str">
        <f>"Index of Asset Related Losses (dummy) (money-goods and/or house) - PCA"</f>
        <v>Index of Asset Related Losses (dummy) (money-goods and/or house) - PCA</v>
      </c>
      <c r="C117" t="str">
        <f>""</f>
        <v/>
      </c>
      <c r="D117" t="str">
        <f>""</f>
        <v/>
      </c>
      <c r="E117" t="str">
        <f>""</f>
        <v/>
      </c>
      <c r="F117" t="str">
        <f>""</f>
        <v/>
      </c>
      <c r="G117" t="str">
        <f>""</f>
        <v/>
      </c>
      <c r="H117" t="str">
        <f>""</f>
        <v/>
      </c>
      <c r="I117" t="str">
        <f>""</f>
        <v/>
      </c>
      <c r="J117" t="str">
        <f>""</f>
        <v/>
      </c>
      <c r="K117" t="str">
        <f>""</f>
        <v/>
      </c>
      <c r="L117" t="str">
        <f>""</f>
        <v/>
      </c>
      <c r="M117" t="str">
        <f>""</f>
        <v/>
      </c>
      <c r="N117" t="str">
        <f>""</f>
        <v/>
      </c>
      <c r="O117" t="str">
        <f>""</f>
        <v/>
      </c>
      <c r="P117" t="str">
        <f>""</f>
        <v/>
      </c>
      <c r="Q117" t="str">
        <f>""</f>
        <v/>
      </c>
      <c r="R117" t="str">
        <f>""</f>
        <v/>
      </c>
      <c r="S117" t="str">
        <f>""</f>
        <v/>
      </c>
      <c r="T117" t="str">
        <f>""</f>
        <v/>
      </c>
      <c r="U117" t="str">
        <f>""</f>
        <v/>
      </c>
      <c r="V117" t="str">
        <f>""</f>
        <v/>
      </c>
      <c r="W117" t="str">
        <f>""</f>
        <v/>
      </c>
      <c r="X117" t="str">
        <f>""</f>
        <v/>
      </c>
      <c r="Y117" t="str">
        <f>""</f>
        <v/>
      </c>
      <c r="Z117" t="str">
        <f>""</f>
        <v/>
      </c>
      <c r="AA117" t="str">
        <f>"0.001"</f>
        <v>0.001</v>
      </c>
      <c r="AB117" t="str">
        <f>"-0.000"</f>
        <v>-0.000</v>
      </c>
      <c r="AC117" t="str">
        <f>"-0.000"</f>
        <v>-0.000</v>
      </c>
      <c r="AD117" t="str">
        <f>""</f>
        <v/>
      </c>
      <c r="AE117" t="str">
        <f>""</f>
        <v/>
      </c>
      <c r="AF117" t="str">
        <f>""</f>
        <v/>
      </c>
      <c r="AG117" t="str">
        <f>""</f>
        <v/>
      </c>
      <c r="AH117" t="str">
        <f>""</f>
        <v/>
      </c>
      <c r="AI117" t="str">
        <f>""</f>
        <v/>
      </c>
      <c r="AJ117" t="str">
        <f>""</f>
        <v/>
      </c>
      <c r="AK117" t="str">
        <f>""</f>
        <v/>
      </c>
      <c r="AL117" t="str">
        <f>""</f>
        <v/>
      </c>
      <c r="AM117" t="str">
        <f>""</f>
        <v/>
      </c>
      <c r="AN117" t="str">
        <f>""</f>
        <v/>
      </c>
      <c r="AO117" t="str">
        <f>""</f>
        <v/>
      </c>
      <c r="AP117" t="str">
        <f>""</f>
        <v/>
      </c>
      <c r="AQ117" t="str">
        <f>""</f>
        <v/>
      </c>
      <c r="AR117" t="str">
        <f>""</f>
        <v/>
      </c>
      <c r="AS117" t="str">
        <f>""</f>
        <v/>
      </c>
      <c r="AT117" t="str">
        <f>""</f>
        <v/>
      </c>
      <c r="AU117" t="str">
        <f>""</f>
        <v/>
      </c>
      <c r="AV117" t="str">
        <f>""</f>
        <v/>
      </c>
      <c r="AW117" t="str">
        <f>""</f>
        <v/>
      </c>
      <c r="AX117" t="str">
        <f>""</f>
        <v/>
      </c>
      <c r="AY117" t="str">
        <f>""</f>
        <v/>
      </c>
      <c r="AZ117" t="str">
        <f>""</f>
        <v/>
      </c>
      <c r="BA117" t="str">
        <f>""</f>
        <v/>
      </c>
    </row>
    <row r="118" spans="2:53" x14ac:dyDescent="0.2">
      <c r="B118" t="str">
        <f>""</f>
        <v/>
      </c>
      <c r="C118" t="str">
        <f>""</f>
        <v/>
      </c>
      <c r="D118" t="str">
        <f>""</f>
        <v/>
      </c>
      <c r="E118" t="str">
        <f>""</f>
        <v/>
      </c>
      <c r="F118" t="str">
        <f>""</f>
        <v/>
      </c>
      <c r="G118" t="str">
        <f>""</f>
        <v/>
      </c>
      <c r="H118" t="str">
        <f>""</f>
        <v/>
      </c>
      <c r="I118" t="str">
        <f>""</f>
        <v/>
      </c>
      <c r="J118" t="str">
        <f>""</f>
        <v/>
      </c>
      <c r="K118" t="str">
        <f>""</f>
        <v/>
      </c>
      <c r="L118" t="str">
        <f>""</f>
        <v/>
      </c>
      <c r="M118" t="str">
        <f>""</f>
        <v/>
      </c>
      <c r="N118" t="str">
        <f>""</f>
        <v/>
      </c>
      <c r="O118" t="str">
        <f>""</f>
        <v/>
      </c>
      <c r="P118" t="str">
        <f>""</f>
        <v/>
      </c>
      <c r="Q118" t="str">
        <f>""</f>
        <v/>
      </c>
      <c r="R118" t="str">
        <f>""</f>
        <v/>
      </c>
      <c r="S118" t="str">
        <f>""</f>
        <v/>
      </c>
      <c r="T118" t="str">
        <f>""</f>
        <v/>
      </c>
      <c r="U118" t="str">
        <f>""</f>
        <v/>
      </c>
      <c r="V118" t="str">
        <f>""</f>
        <v/>
      </c>
      <c r="W118" t="str">
        <f>""</f>
        <v/>
      </c>
      <c r="X118" t="str">
        <f>""</f>
        <v/>
      </c>
      <c r="Y118" t="str">
        <f>""</f>
        <v/>
      </c>
      <c r="Z118" t="str">
        <f>""</f>
        <v/>
      </c>
      <c r="AA118" t="str">
        <f>"[0.023]"</f>
        <v>[0.023]</v>
      </c>
      <c r="AB118" t="str">
        <f>"[0.023]"</f>
        <v>[0.023]</v>
      </c>
      <c r="AC118" t="str">
        <f>"[0.022]"</f>
        <v>[0.022]</v>
      </c>
      <c r="AD118" t="str">
        <f>""</f>
        <v/>
      </c>
      <c r="AE118" t="str">
        <f>""</f>
        <v/>
      </c>
      <c r="AF118" t="str">
        <f>""</f>
        <v/>
      </c>
      <c r="AG118" t="str">
        <f>""</f>
        <v/>
      </c>
      <c r="AH118" t="str">
        <f>""</f>
        <v/>
      </c>
      <c r="AI118" t="str">
        <f>""</f>
        <v/>
      </c>
      <c r="AJ118" t="str">
        <f>""</f>
        <v/>
      </c>
      <c r="AK118" t="str">
        <f>""</f>
        <v/>
      </c>
      <c r="AL118" t="str">
        <f>""</f>
        <v/>
      </c>
      <c r="AM118" t="str">
        <f>""</f>
        <v/>
      </c>
      <c r="AN118" t="str">
        <f>""</f>
        <v/>
      </c>
      <c r="AO118" t="str">
        <f>""</f>
        <v/>
      </c>
      <c r="AP118" t="str">
        <f>""</f>
        <v/>
      </c>
      <c r="AQ118" t="str">
        <f>""</f>
        <v/>
      </c>
      <c r="AR118" t="str">
        <f>""</f>
        <v/>
      </c>
      <c r="AS118" t="str">
        <f>""</f>
        <v/>
      </c>
      <c r="AT118" t="str">
        <f>""</f>
        <v/>
      </c>
      <c r="AU118" t="str">
        <f>""</f>
        <v/>
      </c>
      <c r="AV118" t="str">
        <f>""</f>
        <v/>
      </c>
      <c r="AW118" t="str">
        <f>""</f>
        <v/>
      </c>
      <c r="AX118" t="str">
        <f>""</f>
        <v/>
      </c>
      <c r="AY118" t="str">
        <f>""</f>
        <v/>
      </c>
      <c r="AZ118" t="str">
        <f>""</f>
        <v/>
      </c>
      <c r="BA118" t="str">
        <f>""</f>
        <v/>
      </c>
    </row>
    <row r="119" spans="2:53" x14ac:dyDescent="0.2">
      <c r="B119" t="str">
        <f>"At least 1 child left the household in a given year (yes=1)"</f>
        <v>At least 1 child left the household in a given year (yes=1)</v>
      </c>
      <c r="C119" t="str">
        <f>""</f>
        <v/>
      </c>
      <c r="D119" t="str">
        <f>""</f>
        <v/>
      </c>
      <c r="E119" t="str">
        <f>""</f>
        <v/>
      </c>
      <c r="F119" t="str">
        <f>""</f>
        <v/>
      </c>
      <c r="G119" t="str">
        <f>""</f>
        <v/>
      </c>
      <c r="H119" t="str">
        <f>""</f>
        <v/>
      </c>
      <c r="I119" t="str">
        <f>""</f>
        <v/>
      </c>
      <c r="J119" t="str">
        <f>""</f>
        <v/>
      </c>
      <c r="K119" t="str">
        <f>""</f>
        <v/>
      </c>
      <c r="L119" t="str">
        <f>""</f>
        <v/>
      </c>
      <c r="M119" t="str">
        <f>""</f>
        <v/>
      </c>
      <c r="N119" t="str">
        <f>""</f>
        <v/>
      </c>
      <c r="O119" t="str">
        <f>""</f>
        <v/>
      </c>
      <c r="P119" t="str">
        <f>""</f>
        <v/>
      </c>
      <c r="Q119" t="str">
        <f>""</f>
        <v/>
      </c>
      <c r="R119" t="str">
        <f>""</f>
        <v/>
      </c>
      <c r="S119" t="str">
        <f>""</f>
        <v/>
      </c>
      <c r="T119" t="str">
        <f>""</f>
        <v/>
      </c>
      <c r="U119" t="str">
        <f>""</f>
        <v/>
      </c>
      <c r="V119" t="str">
        <f>""</f>
        <v/>
      </c>
      <c r="W119" t="str">
        <f>""</f>
        <v/>
      </c>
      <c r="X119" t="str">
        <f>""</f>
        <v/>
      </c>
      <c r="Y119" t="str">
        <f>""</f>
        <v/>
      </c>
      <c r="Z119" t="str">
        <f>""</f>
        <v/>
      </c>
      <c r="AA119" t="str">
        <f>"-0.038"</f>
        <v>-0.038</v>
      </c>
      <c r="AB119" t="str">
        <f>""</f>
        <v/>
      </c>
      <c r="AC119" t="str">
        <f>""</f>
        <v/>
      </c>
      <c r="AD119" t="str">
        <f>""</f>
        <v/>
      </c>
      <c r="AE119" t="str">
        <f>""</f>
        <v/>
      </c>
      <c r="AF119" t="str">
        <f>""</f>
        <v/>
      </c>
      <c r="AG119" t="str">
        <f>""</f>
        <v/>
      </c>
      <c r="AH119" t="str">
        <f>""</f>
        <v/>
      </c>
      <c r="AI119" t="str">
        <f>""</f>
        <v/>
      </c>
      <c r="AJ119" t="str">
        <f>""</f>
        <v/>
      </c>
      <c r="AK119" t="str">
        <f>""</f>
        <v/>
      </c>
      <c r="AL119" t="str">
        <f>""</f>
        <v/>
      </c>
      <c r="AM119" t="str">
        <f>""</f>
        <v/>
      </c>
      <c r="AN119" t="str">
        <f>""</f>
        <v/>
      </c>
      <c r="AO119" t="str">
        <f>""</f>
        <v/>
      </c>
      <c r="AP119" t="str">
        <f>""</f>
        <v/>
      </c>
      <c r="AQ119" t="str">
        <f>""</f>
        <v/>
      </c>
      <c r="AR119" t="str">
        <f>""</f>
        <v/>
      </c>
      <c r="AS119" t="str">
        <f>""</f>
        <v/>
      </c>
      <c r="AT119" t="str">
        <f>""</f>
        <v/>
      </c>
      <c r="AU119" t="str">
        <f>""</f>
        <v/>
      </c>
      <c r="AV119" t="str">
        <f>""</f>
        <v/>
      </c>
      <c r="AW119" t="str">
        <f>""</f>
        <v/>
      </c>
      <c r="AX119" t="str">
        <f>""</f>
        <v/>
      </c>
      <c r="AY119" t="str">
        <f>""</f>
        <v/>
      </c>
      <c r="AZ119" t="str">
        <f>""</f>
        <v/>
      </c>
      <c r="BA119" t="str">
        <f>""</f>
        <v/>
      </c>
    </row>
    <row r="120" spans="2:53" x14ac:dyDescent="0.2">
      <c r="B120" t="str">
        <f>""</f>
        <v/>
      </c>
      <c r="C120" t="str">
        <f>""</f>
        <v/>
      </c>
      <c r="D120" t="str">
        <f>""</f>
        <v/>
      </c>
      <c r="E120" t="str">
        <f>""</f>
        <v/>
      </c>
      <c r="F120" t="str">
        <f>""</f>
        <v/>
      </c>
      <c r="G120" t="str">
        <f>""</f>
        <v/>
      </c>
      <c r="H120" t="str">
        <f>""</f>
        <v/>
      </c>
      <c r="I120" t="str">
        <f>""</f>
        <v/>
      </c>
      <c r="J120" t="str">
        <f>""</f>
        <v/>
      </c>
      <c r="K120" t="str">
        <f>""</f>
        <v/>
      </c>
      <c r="L120" t="str">
        <f>""</f>
        <v/>
      </c>
      <c r="M120" t="str">
        <f>""</f>
        <v/>
      </c>
      <c r="N120" t="str">
        <f>""</f>
        <v/>
      </c>
      <c r="O120" t="str">
        <f>""</f>
        <v/>
      </c>
      <c r="P120" t="str">
        <f>""</f>
        <v/>
      </c>
      <c r="Q120" t="str">
        <f>""</f>
        <v/>
      </c>
      <c r="R120" t="str">
        <f>""</f>
        <v/>
      </c>
      <c r="S120" t="str">
        <f>""</f>
        <v/>
      </c>
      <c r="T120" t="str">
        <f>""</f>
        <v/>
      </c>
      <c r="U120" t="str">
        <f>""</f>
        <v/>
      </c>
      <c r="V120" t="str">
        <f>""</f>
        <v/>
      </c>
      <c r="W120" t="str">
        <f>""</f>
        <v/>
      </c>
      <c r="X120" t="str">
        <f>""</f>
        <v/>
      </c>
      <c r="Y120" t="str">
        <f>""</f>
        <v/>
      </c>
      <c r="Z120" t="str">
        <f>""</f>
        <v/>
      </c>
      <c r="AA120" t="str">
        <f>"[0.094]"</f>
        <v>[0.094]</v>
      </c>
      <c r="AB120" t="str">
        <f>""</f>
        <v/>
      </c>
      <c r="AC120" t="str">
        <f>""</f>
        <v/>
      </c>
      <c r="AD120" t="str">
        <f>""</f>
        <v/>
      </c>
      <c r="AE120" t="str">
        <f>""</f>
        <v/>
      </c>
      <c r="AF120" t="str">
        <f>""</f>
        <v/>
      </c>
      <c r="AG120" t="str">
        <f>""</f>
        <v/>
      </c>
      <c r="AH120" t="str">
        <f>""</f>
        <v/>
      </c>
      <c r="AI120" t="str">
        <f>""</f>
        <v/>
      </c>
      <c r="AJ120" t="str">
        <f>""</f>
        <v/>
      </c>
      <c r="AK120" t="str">
        <f>""</f>
        <v/>
      </c>
      <c r="AL120" t="str">
        <f>""</f>
        <v/>
      </c>
      <c r="AM120" t="str">
        <f>""</f>
        <v/>
      </c>
      <c r="AN120" t="str">
        <f>""</f>
        <v/>
      </c>
      <c r="AO120" t="str">
        <f>""</f>
        <v/>
      </c>
      <c r="AP120" t="str">
        <f>""</f>
        <v/>
      </c>
      <c r="AQ120" t="str">
        <f>""</f>
        <v/>
      </c>
      <c r="AR120" t="str">
        <f>""</f>
        <v/>
      </c>
      <c r="AS120" t="str">
        <f>""</f>
        <v/>
      </c>
      <c r="AT120" t="str">
        <f>""</f>
        <v/>
      </c>
      <c r="AU120" t="str">
        <f>""</f>
        <v/>
      </c>
      <c r="AV120" t="str">
        <f>""</f>
        <v/>
      </c>
      <c r="AW120" t="str">
        <f>""</f>
        <v/>
      </c>
      <c r="AX120" t="str">
        <f>""</f>
        <v/>
      </c>
      <c r="AY120" t="str">
        <f>""</f>
        <v/>
      </c>
      <c r="AZ120" t="str">
        <f>""</f>
        <v/>
      </c>
      <c r="BA120" t="str">
        <f>""</f>
        <v/>
      </c>
    </row>
    <row r="121" spans="2:53" x14ac:dyDescent="0.2">
      <c r="B121" t="str">
        <f>"Interaction"</f>
        <v>Interaction</v>
      </c>
      <c r="C121" t="str">
        <f>""</f>
        <v/>
      </c>
      <c r="D121" t="str">
        <f>""</f>
        <v/>
      </c>
      <c r="E121" t="str">
        <f>""</f>
        <v/>
      </c>
      <c r="F121" t="str">
        <f>""</f>
        <v/>
      </c>
      <c r="G121" t="str">
        <f>""</f>
        <v/>
      </c>
      <c r="H121" t="str">
        <f>""</f>
        <v/>
      </c>
      <c r="I121" t="str">
        <f>""</f>
        <v/>
      </c>
      <c r="J121" t="str">
        <f>""</f>
        <v/>
      </c>
      <c r="K121" t="str">
        <f>""</f>
        <v/>
      </c>
      <c r="L121" t="str">
        <f>""</f>
        <v/>
      </c>
      <c r="M121" t="str">
        <f>""</f>
        <v/>
      </c>
      <c r="N121" t="str">
        <f>""</f>
        <v/>
      </c>
      <c r="O121" t="str">
        <f>""</f>
        <v/>
      </c>
      <c r="P121" t="str">
        <f>""</f>
        <v/>
      </c>
      <c r="Q121" t="str">
        <f>""</f>
        <v/>
      </c>
      <c r="R121" t="str">
        <f>""</f>
        <v/>
      </c>
      <c r="S121" t="str">
        <f>""</f>
        <v/>
      </c>
      <c r="T121" t="str">
        <f>""</f>
        <v/>
      </c>
      <c r="U121" t="str">
        <f>""</f>
        <v/>
      </c>
      <c r="V121" t="str">
        <f>""</f>
        <v/>
      </c>
      <c r="W121" t="str">
        <f>""</f>
        <v/>
      </c>
      <c r="X121" t="str">
        <f>""</f>
        <v/>
      </c>
      <c r="Y121" t="str">
        <f>""</f>
        <v/>
      </c>
      <c r="Z121" t="str">
        <f>""</f>
        <v/>
      </c>
      <c r="AA121" t="str">
        <f>"0.139"</f>
        <v>0.139</v>
      </c>
      <c r="AB121" t="str">
        <f>""</f>
        <v/>
      </c>
      <c r="AC121" t="str">
        <f>""</f>
        <v/>
      </c>
      <c r="AD121" t="str">
        <f>""</f>
        <v/>
      </c>
      <c r="AE121" t="str">
        <f>""</f>
        <v/>
      </c>
      <c r="AF121" t="str">
        <f>""</f>
        <v/>
      </c>
      <c r="AG121" t="str">
        <f>""</f>
        <v/>
      </c>
      <c r="AH121" t="str">
        <f>""</f>
        <v/>
      </c>
      <c r="AI121" t="str">
        <f>""</f>
        <v/>
      </c>
      <c r="AJ121" t="str">
        <f>""</f>
        <v/>
      </c>
      <c r="AK121" t="str">
        <f>""</f>
        <v/>
      </c>
      <c r="AL121" t="str">
        <f>""</f>
        <v/>
      </c>
      <c r="AM121" t="str">
        <f>""</f>
        <v/>
      </c>
      <c r="AN121" t="str">
        <f>""</f>
        <v/>
      </c>
      <c r="AO121" t="str">
        <f>""</f>
        <v/>
      </c>
      <c r="AP121" t="str">
        <f>""</f>
        <v/>
      </c>
      <c r="AQ121" t="str">
        <f>""</f>
        <v/>
      </c>
      <c r="AR121" t="str">
        <f>""</f>
        <v/>
      </c>
      <c r="AS121" t="str">
        <f>""</f>
        <v/>
      </c>
      <c r="AT121" t="str">
        <f>""</f>
        <v/>
      </c>
      <c r="AU121" t="str">
        <f>""</f>
        <v/>
      </c>
      <c r="AV121" t="str">
        <f>""</f>
        <v/>
      </c>
      <c r="AW121" t="str">
        <f>""</f>
        <v/>
      </c>
      <c r="AX121" t="str">
        <f>""</f>
        <v/>
      </c>
      <c r="AY121" t="str">
        <f>""</f>
        <v/>
      </c>
      <c r="AZ121" t="str">
        <f>""</f>
        <v/>
      </c>
      <c r="BA121" t="str">
        <f>""</f>
        <v/>
      </c>
    </row>
    <row r="122" spans="2:53" x14ac:dyDescent="0.2">
      <c r="B122" t="str">
        <f>""</f>
        <v/>
      </c>
      <c r="C122" t="str">
        <f>""</f>
        <v/>
      </c>
      <c r="D122" t="str">
        <f>""</f>
        <v/>
      </c>
      <c r="E122" t="str">
        <f>""</f>
        <v/>
      </c>
      <c r="F122" t="str">
        <f>""</f>
        <v/>
      </c>
      <c r="G122" t="str">
        <f>""</f>
        <v/>
      </c>
      <c r="H122" t="str">
        <f>""</f>
        <v/>
      </c>
      <c r="I122" t="str">
        <f>""</f>
        <v/>
      </c>
      <c r="J122" t="str">
        <f>""</f>
        <v/>
      </c>
      <c r="K122" t="str">
        <f>""</f>
        <v/>
      </c>
      <c r="L122" t="str">
        <f>""</f>
        <v/>
      </c>
      <c r="M122" t="str">
        <f>""</f>
        <v/>
      </c>
      <c r="N122" t="str">
        <f>""</f>
        <v/>
      </c>
      <c r="O122" t="str">
        <f>""</f>
        <v/>
      </c>
      <c r="P122" t="str">
        <f>""</f>
        <v/>
      </c>
      <c r="Q122" t="str">
        <f>""</f>
        <v/>
      </c>
      <c r="R122" t="str">
        <f>""</f>
        <v/>
      </c>
      <c r="S122" t="str">
        <f>""</f>
        <v/>
      </c>
      <c r="T122" t="str">
        <f>""</f>
        <v/>
      </c>
      <c r="U122" t="str">
        <f>""</f>
        <v/>
      </c>
      <c r="V122" t="str">
        <f>""</f>
        <v/>
      </c>
      <c r="W122" t="str">
        <f>""</f>
        <v/>
      </c>
      <c r="X122" t="str">
        <f>""</f>
        <v/>
      </c>
      <c r="Y122" t="str">
        <f>""</f>
        <v/>
      </c>
      <c r="Z122" t="str">
        <f>""</f>
        <v/>
      </c>
      <c r="AA122" t="str">
        <f>"[0.093]"</f>
        <v>[0.093]</v>
      </c>
      <c r="AB122" t="str">
        <f>""</f>
        <v/>
      </c>
      <c r="AC122" t="str">
        <f>""</f>
        <v/>
      </c>
      <c r="AD122" t="str">
        <f>""</f>
        <v/>
      </c>
      <c r="AE122" t="str">
        <f>""</f>
        <v/>
      </c>
      <c r="AF122" t="str">
        <f>""</f>
        <v/>
      </c>
      <c r="AG122" t="str">
        <f>""</f>
        <v/>
      </c>
      <c r="AH122" t="str">
        <f>""</f>
        <v/>
      </c>
      <c r="AI122" t="str">
        <f>""</f>
        <v/>
      </c>
      <c r="AJ122" t="str">
        <f>""</f>
        <v/>
      </c>
      <c r="AK122" t="str">
        <f>""</f>
        <v/>
      </c>
      <c r="AL122" t="str">
        <f>""</f>
        <v/>
      </c>
      <c r="AM122" t="str">
        <f>""</f>
        <v/>
      </c>
      <c r="AN122" t="str">
        <f>""</f>
        <v/>
      </c>
      <c r="AO122" t="str">
        <f>""</f>
        <v/>
      </c>
      <c r="AP122" t="str">
        <f>""</f>
        <v/>
      </c>
      <c r="AQ122" t="str">
        <f>""</f>
        <v/>
      </c>
      <c r="AR122" t="str">
        <f>""</f>
        <v/>
      </c>
      <c r="AS122" t="str">
        <f>""</f>
        <v/>
      </c>
      <c r="AT122" t="str">
        <f>""</f>
        <v/>
      </c>
      <c r="AU122" t="str">
        <f>""</f>
        <v/>
      </c>
      <c r="AV122" t="str">
        <f>""</f>
        <v/>
      </c>
      <c r="AW122" t="str">
        <f>""</f>
        <v/>
      </c>
      <c r="AX122" t="str">
        <f>""</f>
        <v/>
      </c>
      <c r="AY122" t="str">
        <f>""</f>
        <v/>
      </c>
      <c r="AZ122" t="str">
        <f>""</f>
        <v/>
      </c>
      <c r="BA122" t="str">
        <f>""</f>
        <v/>
      </c>
    </row>
    <row r="123" spans="2:53" x14ac:dyDescent="0.2">
      <c r="B123" t="str">
        <f>"Number of childs who left household 1998-2007"</f>
        <v>Number of childs who left household 1998-2007</v>
      </c>
      <c r="C123" t="str">
        <f>""</f>
        <v/>
      </c>
      <c r="D123" t="str">
        <f>""</f>
        <v/>
      </c>
      <c r="E123" t="str">
        <f>""</f>
        <v/>
      </c>
      <c r="F123" t="str">
        <f>""</f>
        <v/>
      </c>
      <c r="G123" t="str">
        <f>""</f>
        <v/>
      </c>
      <c r="H123" t="str">
        <f>""</f>
        <v/>
      </c>
      <c r="I123" t="str">
        <f>""</f>
        <v/>
      </c>
      <c r="J123" t="str">
        <f>""</f>
        <v/>
      </c>
      <c r="K123" t="str">
        <f>""</f>
        <v/>
      </c>
      <c r="L123" t="str">
        <f>""</f>
        <v/>
      </c>
      <c r="M123" t="str">
        <f>""</f>
        <v/>
      </c>
      <c r="N123" t="str">
        <f>""</f>
        <v/>
      </c>
      <c r="O123" t="str">
        <f>""</f>
        <v/>
      </c>
      <c r="P123" t="str">
        <f>""</f>
        <v/>
      </c>
      <c r="Q123" t="str">
        <f>""</f>
        <v/>
      </c>
      <c r="R123" t="str">
        <f>""</f>
        <v/>
      </c>
      <c r="S123" t="str">
        <f>""</f>
        <v/>
      </c>
      <c r="T123" t="str">
        <f>""</f>
        <v/>
      </c>
      <c r="U123" t="str">
        <f>""</f>
        <v/>
      </c>
      <c r="V123" t="str">
        <f>""</f>
        <v/>
      </c>
      <c r="W123" t="str">
        <f>""</f>
        <v/>
      </c>
      <c r="X123" t="str">
        <f>""</f>
        <v/>
      </c>
      <c r="Y123" t="str">
        <f>""</f>
        <v/>
      </c>
      <c r="Z123" t="str">
        <f>""</f>
        <v/>
      </c>
      <c r="AA123" t="str">
        <f>""</f>
        <v/>
      </c>
      <c r="AB123" t="str">
        <f>"-0.040"</f>
        <v>-0.040</v>
      </c>
      <c r="AC123" t="str">
        <f>""</f>
        <v/>
      </c>
      <c r="AD123" t="str">
        <f>""</f>
        <v/>
      </c>
      <c r="AE123" t="str">
        <f>""</f>
        <v/>
      </c>
      <c r="AF123" t="str">
        <f>""</f>
        <v/>
      </c>
      <c r="AG123" t="str">
        <f>""</f>
        <v/>
      </c>
      <c r="AH123" t="str">
        <f>""</f>
        <v/>
      </c>
      <c r="AI123" t="str">
        <f>""</f>
        <v/>
      </c>
      <c r="AJ123" t="str">
        <f>""</f>
        <v/>
      </c>
      <c r="AK123" t="str">
        <f>""</f>
        <v/>
      </c>
      <c r="AL123" t="str">
        <f>""</f>
        <v/>
      </c>
      <c r="AM123" t="str">
        <f>""</f>
        <v/>
      </c>
      <c r="AN123" t="str">
        <f>""</f>
        <v/>
      </c>
      <c r="AO123" t="str">
        <f>""</f>
        <v/>
      </c>
      <c r="AP123" t="str">
        <f>""</f>
        <v/>
      </c>
      <c r="AQ123" t="str">
        <f>""</f>
        <v/>
      </c>
      <c r="AR123" t="str">
        <f>""</f>
        <v/>
      </c>
      <c r="AS123" t="str">
        <f>""</f>
        <v/>
      </c>
      <c r="AT123" t="str">
        <f>""</f>
        <v/>
      </c>
      <c r="AU123" t="str">
        <f>""</f>
        <v/>
      </c>
      <c r="AV123" t="str">
        <f>""</f>
        <v/>
      </c>
      <c r="AW123" t="str">
        <f>""</f>
        <v/>
      </c>
      <c r="AX123" t="str">
        <f>""</f>
        <v/>
      </c>
      <c r="AY123" t="str">
        <f>""</f>
        <v/>
      </c>
      <c r="AZ123" t="str">
        <f>""</f>
        <v/>
      </c>
      <c r="BA123" t="str">
        <f>""</f>
        <v/>
      </c>
    </row>
    <row r="124" spans="2:53" x14ac:dyDescent="0.2">
      <c r="B124" t="str">
        <f>""</f>
        <v/>
      </c>
      <c r="C124" t="str">
        <f>""</f>
        <v/>
      </c>
      <c r="D124" t="str">
        <f>""</f>
        <v/>
      </c>
      <c r="E124" t="str">
        <f>""</f>
        <v/>
      </c>
      <c r="F124" t="str">
        <f>""</f>
        <v/>
      </c>
      <c r="G124" t="str">
        <f>""</f>
        <v/>
      </c>
      <c r="H124" t="str">
        <f>""</f>
        <v/>
      </c>
      <c r="I124" t="str">
        <f>""</f>
        <v/>
      </c>
      <c r="J124" t="str">
        <f>""</f>
        <v/>
      </c>
      <c r="K124" t="str">
        <f>""</f>
        <v/>
      </c>
      <c r="L124" t="str">
        <f>""</f>
        <v/>
      </c>
      <c r="M124" t="str">
        <f>""</f>
        <v/>
      </c>
      <c r="N124" t="str">
        <f>""</f>
        <v/>
      </c>
      <c r="O124" t="str">
        <f>""</f>
        <v/>
      </c>
      <c r="P124" t="str">
        <f>""</f>
        <v/>
      </c>
      <c r="Q124" t="str">
        <f>""</f>
        <v/>
      </c>
      <c r="R124" t="str">
        <f>""</f>
        <v/>
      </c>
      <c r="S124" t="str">
        <f>""</f>
        <v/>
      </c>
      <c r="T124" t="str">
        <f>""</f>
        <v/>
      </c>
      <c r="U124" t="str">
        <f>""</f>
        <v/>
      </c>
      <c r="V124" t="str">
        <f>""</f>
        <v/>
      </c>
      <c r="W124" t="str">
        <f>""</f>
        <v/>
      </c>
      <c r="X124" t="str">
        <f>""</f>
        <v/>
      </c>
      <c r="Y124" t="str">
        <f>""</f>
        <v/>
      </c>
      <c r="Z124" t="str">
        <f>""</f>
        <v/>
      </c>
      <c r="AA124" t="str">
        <f>""</f>
        <v/>
      </c>
      <c r="AB124" t="str">
        <f>"[0.071]"</f>
        <v>[0.071]</v>
      </c>
      <c r="AC124" t="str">
        <f>""</f>
        <v/>
      </c>
      <c r="AD124" t="str">
        <f>""</f>
        <v/>
      </c>
      <c r="AE124" t="str">
        <f>""</f>
        <v/>
      </c>
      <c r="AF124" t="str">
        <f>""</f>
        <v/>
      </c>
      <c r="AG124" t="str">
        <f>""</f>
        <v/>
      </c>
      <c r="AH124" t="str">
        <f>""</f>
        <v/>
      </c>
      <c r="AI124" t="str">
        <f>""</f>
        <v/>
      </c>
      <c r="AJ124" t="str">
        <f>""</f>
        <v/>
      </c>
      <c r="AK124" t="str">
        <f>""</f>
        <v/>
      </c>
      <c r="AL124" t="str">
        <f>""</f>
        <v/>
      </c>
      <c r="AM124" t="str">
        <f>""</f>
        <v/>
      </c>
      <c r="AN124" t="str">
        <f>""</f>
        <v/>
      </c>
      <c r="AO124" t="str">
        <f>""</f>
        <v/>
      </c>
      <c r="AP124" t="str">
        <f>""</f>
        <v/>
      </c>
      <c r="AQ124" t="str">
        <f>""</f>
        <v/>
      </c>
      <c r="AR124" t="str">
        <f>""</f>
        <v/>
      </c>
      <c r="AS124" t="str">
        <f>""</f>
        <v/>
      </c>
      <c r="AT124" t="str">
        <f>""</f>
        <v/>
      </c>
      <c r="AU124" t="str">
        <f>""</f>
        <v/>
      </c>
      <c r="AV124" t="str">
        <f>""</f>
        <v/>
      </c>
      <c r="AW124" t="str">
        <f>""</f>
        <v/>
      </c>
      <c r="AX124" t="str">
        <f>""</f>
        <v/>
      </c>
      <c r="AY124" t="str">
        <f>""</f>
        <v/>
      </c>
      <c r="AZ124" t="str">
        <f>""</f>
        <v/>
      </c>
      <c r="BA124" t="str">
        <f>""</f>
        <v/>
      </c>
    </row>
    <row r="125" spans="2:53" x14ac:dyDescent="0.2">
      <c r="B125" t="str">
        <f>"Interaction"</f>
        <v>Interaction</v>
      </c>
      <c r="C125" t="str">
        <f>""</f>
        <v/>
      </c>
      <c r="D125" t="str">
        <f>""</f>
        <v/>
      </c>
      <c r="E125" t="str">
        <f>""</f>
        <v/>
      </c>
      <c r="F125" t="str">
        <f>""</f>
        <v/>
      </c>
      <c r="G125" t="str">
        <f>""</f>
        <v/>
      </c>
      <c r="H125" t="str">
        <f>""</f>
        <v/>
      </c>
      <c r="I125" t="str">
        <f>""</f>
        <v/>
      </c>
      <c r="J125" t="str">
        <f>""</f>
        <v/>
      </c>
      <c r="K125" t="str">
        <f>""</f>
        <v/>
      </c>
      <c r="L125" t="str">
        <f>""</f>
        <v/>
      </c>
      <c r="M125" t="str">
        <f>""</f>
        <v/>
      </c>
      <c r="N125" t="str">
        <f>""</f>
        <v/>
      </c>
      <c r="O125" t="str">
        <f>""</f>
        <v/>
      </c>
      <c r="P125" t="str">
        <f>""</f>
        <v/>
      </c>
      <c r="Q125" t="str">
        <f>""</f>
        <v/>
      </c>
      <c r="R125" t="str">
        <f>""</f>
        <v/>
      </c>
      <c r="S125" t="str">
        <f>""</f>
        <v/>
      </c>
      <c r="T125" t="str">
        <f>""</f>
        <v/>
      </c>
      <c r="U125" t="str">
        <f>""</f>
        <v/>
      </c>
      <c r="V125" t="str">
        <f>""</f>
        <v/>
      </c>
      <c r="W125" t="str">
        <f>""</f>
        <v/>
      </c>
      <c r="X125" t="str">
        <f>""</f>
        <v/>
      </c>
      <c r="Y125" t="str">
        <f>""</f>
        <v/>
      </c>
      <c r="Z125" t="str">
        <f>""</f>
        <v/>
      </c>
      <c r="AA125" t="str">
        <f>""</f>
        <v/>
      </c>
      <c r="AB125" t="str">
        <f>"0.122*"</f>
        <v>0.122*</v>
      </c>
      <c r="AC125" t="str">
        <f>""</f>
        <v/>
      </c>
      <c r="AD125" t="str">
        <f>""</f>
        <v/>
      </c>
      <c r="AE125" t="str">
        <f>""</f>
        <v/>
      </c>
      <c r="AF125" t="str">
        <f>""</f>
        <v/>
      </c>
      <c r="AG125" t="str">
        <f>""</f>
        <v/>
      </c>
      <c r="AH125" t="str">
        <f>""</f>
        <v/>
      </c>
      <c r="AI125" t="str">
        <f>""</f>
        <v/>
      </c>
      <c r="AJ125" t="str">
        <f>""</f>
        <v/>
      </c>
      <c r="AK125" t="str">
        <f>""</f>
        <v/>
      </c>
      <c r="AL125" t="str">
        <f>""</f>
        <v/>
      </c>
      <c r="AM125" t="str">
        <f>""</f>
        <v/>
      </c>
      <c r="AN125" t="str">
        <f>""</f>
        <v/>
      </c>
      <c r="AO125" t="str">
        <f>""</f>
        <v/>
      </c>
      <c r="AP125" t="str">
        <f>""</f>
        <v/>
      </c>
      <c r="AQ125" t="str">
        <f>""</f>
        <v/>
      </c>
      <c r="AR125" t="str">
        <f>""</f>
        <v/>
      </c>
      <c r="AS125" t="str">
        <f>""</f>
        <v/>
      </c>
      <c r="AT125" t="str">
        <f>""</f>
        <v/>
      </c>
      <c r="AU125" t="str">
        <f>""</f>
        <v/>
      </c>
      <c r="AV125" t="str">
        <f>""</f>
        <v/>
      </c>
      <c r="AW125" t="str">
        <f>""</f>
        <v/>
      </c>
      <c r="AX125" t="str">
        <f>""</f>
        <v/>
      </c>
      <c r="AY125" t="str">
        <f>""</f>
        <v/>
      </c>
      <c r="AZ125" t="str">
        <f>""</f>
        <v/>
      </c>
      <c r="BA125" t="str">
        <f>""</f>
        <v/>
      </c>
    </row>
    <row r="126" spans="2:53" x14ac:dyDescent="0.2">
      <c r="B126" t="str">
        <f>""</f>
        <v/>
      </c>
      <c r="C126" t="str">
        <f>""</f>
        <v/>
      </c>
      <c r="D126" t="str">
        <f>""</f>
        <v/>
      </c>
      <c r="E126" t="str">
        <f>""</f>
        <v/>
      </c>
      <c r="F126" t="str">
        <f>""</f>
        <v/>
      </c>
      <c r="G126" t="str">
        <f>""</f>
        <v/>
      </c>
      <c r="H126" t="str">
        <f>""</f>
        <v/>
      </c>
      <c r="I126" t="str">
        <f>""</f>
        <v/>
      </c>
      <c r="J126" t="str">
        <f>""</f>
        <v/>
      </c>
      <c r="K126" t="str">
        <f>""</f>
        <v/>
      </c>
      <c r="L126" t="str">
        <f>""</f>
        <v/>
      </c>
      <c r="M126" t="str">
        <f>""</f>
        <v/>
      </c>
      <c r="N126" t="str">
        <f>""</f>
        <v/>
      </c>
      <c r="O126" t="str">
        <f>""</f>
        <v/>
      </c>
      <c r="P126" t="str">
        <f>""</f>
        <v/>
      </c>
      <c r="Q126" t="str">
        <f>""</f>
        <v/>
      </c>
      <c r="R126" t="str">
        <f>""</f>
        <v/>
      </c>
      <c r="S126" t="str">
        <f>""</f>
        <v/>
      </c>
      <c r="T126" t="str">
        <f>""</f>
        <v/>
      </c>
      <c r="U126" t="str">
        <f>""</f>
        <v/>
      </c>
      <c r="V126" t="str">
        <f>""</f>
        <v/>
      </c>
      <c r="W126" t="str">
        <f>""</f>
        <v/>
      </c>
      <c r="X126" t="str">
        <f>""</f>
        <v/>
      </c>
      <c r="Y126" t="str">
        <f>""</f>
        <v/>
      </c>
      <c r="Z126" t="str">
        <f>""</f>
        <v/>
      </c>
      <c r="AA126" t="str">
        <f>""</f>
        <v/>
      </c>
      <c r="AB126" t="str">
        <f>"[0.069]"</f>
        <v>[0.069]</v>
      </c>
      <c r="AC126" t="str">
        <f>""</f>
        <v/>
      </c>
      <c r="AD126" t="str">
        <f>""</f>
        <v/>
      </c>
      <c r="AE126" t="str">
        <f>""</f>
        <v/>
      </c>
      <c r="AF126" t="str">
        <f>""</f>
        <v/>
      </c>
      <c r="AG126" t="str">
        <f>""</f>
        <v/>
      </c>
      <c r="AH126" t="str">
        <f>""</f>
        <v/>
      </c>
      <c r="AI126" t="str">
        <f>""</f>
        <v/>
      </c>
      <c r="AJ126" t="str">
        <f>""</f>
        <v/>
      </c>
      <c r="AK126" t="str">
        <f>""</f>
        <v/>
      </c>
      <c r="AL126" t="str">
        <f>""</f>
        <v/>
      </c>
      <c r="AM126" t="str">
        <f>""</f>
        <v/>
      </c>
      <c r="AN126" t="str">
        <f>""</f>
        <v/>
      </c>
      <c r="AO126" t="str">
        <f>""</f>
        <v/>
      </c>
      <c r="AP126" t="str">
        <f>""</f>
        <v/>
      </c>
      <c r="AQ126" t="str">
        <f>""</f>
        <v/>
      </c>
      <c r="AR126" t="str">
        <f>""</f>
        <v/>
      </c>
      <c r="AS126" t="str">
        <f>""</f>
        <v/>
      </c>
      <c r="AT126" t="str">
        <f>""</f>
        <v/>
      </c>
      <c r="AU126" t="str">
        <f>""</f>
        <v/>
      </c>
      <c r="AV126" t="str">
        <f>""</f>
        <v/>
      </c>
      <c r="AW126" t="str">
        <f>""</f>
        <v/>
      </c>
      <c r="AX126" t="str">
        <f>""</f>
        <v/>
      </c>
      <c r="AY126" t="str">
        <f>""</f>
        <v/>
      </c>
      <c r="AZ126" t="str">
        <f>""</f>
        <v/>
      </c>
      <c r="BA126" t="str">
        <f>""</f>
        <v/>
      </c>
    </row>
    <row r="127" spans="2:53" x14ac:dyDescent="0.2">
      <c r="B127" t="str">
        <f>"Share of childs  who left household 1998-2007"</f>
        <v>Share of childs  who left household 1998-2007</v>
      </c>
      <c r="C127" t="str">
        <f>""</f>
        <v/>
      </c>
      <c r="D127" t="str">
        <f>""</f>
        <v/>
      </c>
      <c r="E127" t="str">
        <f>""</f>
        <v/>
      </c>
      <c r="F127" t="str">
        <f>""</f>
        <v/>
      </c>
      <c r="G127" t="str">
        <f>""</f>
        <v/>
      </c>
      <c r="H127" t="str">
        <f>""</f>
        <v/>
      </c>
      <c r="I127" t="str">
        <f>""</f>
        <v/>
      </c>
      <c r="J127" t="str">
        <f>""</f>
        <v/>
      </c>
      <c r="K127" t="str">
        <f>""</f>
        <v/>
      </c>
      <c r="L127" t="str">
        <f>""</f>
        <v/>
      </c>
      <c r="M127" t="str">
        <f>""</f>
        <v/>
      </c>
      <c r="N127" t="str">
        <f>""</f>
        <v/>
      </c>
      <c r="O127" t="str">
        <f>""</f>
        <v/>
      </c>
      <c r="P127" t="str">
        <f>""</f>
        <v/>
      </c>
      <c r="Q127" t="str">
        <f>""</f>
        <v/>
      </c>
      <c r="R127" t="str">
        <f>""</f>
        <v/>
      </c>
      <c r="S127" t="str">
        <f>""</f>
        <v/>
      </c>
      <c r="T127" t="str">
        <f>""</f>
        <v/>
      </c>
      <c r="U127" t="str">
        <f>""</f>
        <v/>
      </c>
      <c r="V127" t="str">
        <f>""</f>
        <v/>
      </c>
      <c r="W127" t="str">
        <f>""</f>
        <v/>
      </c>
      <c r="X127" t="str">
        <f>""</f>
        <v/>
      </c>
      <c r="Y127" t="str">
        <f>""</f>
        <v/>
      </c>
      <c r="Z127" t="str">
        <f>""</f>
        <v/>
      </c>
      <c r="AA127" t="str">
        <f>""</f>
        <v/>
      </c>
      <c r="AB127" t="str">
        <f>""</f>
        <v/>
      </c>
      <c r="AC127" t="str">
        <f>"-0.101"</f>
        <v>-0.101</v>
      </c>
      <c r="AD127" t="str">
        <f>""</f>
        <v/>
      </c>
      <c r="AE127" t="str">
        <f>""</f>
        <v/>
      </c>
      <c r="AF127" t="str">
        <f>""</f>
        <v/>
      </c>
      <c r="AG127" t="str">
        <f>""</f>
        <v/>
      </c>
      <c r="AH127" t="str">
        <f>""</f>
        <v/>
      </c>
      <c r="AI127" t="str">
        <f>""</f>
        <v/>
      </c>
      <c r="AJ127" t="str">
        <f>""</f>
        <v/>
      </c>
      <c r="AK127" t="str">
        <f>""</f>
        <v/>
      </c>
      <c r="AL127" t="str">
        <f>""</f>
        <v/>
      </c>
      <c r="AM127" t="str">
        <f>""</f>
        <v/>
      </c>
      <c r="AN127" t="str">
        <f>""</f>
        <v/>
      </c>
      <c r="AO127" t="str">
        <f>""</f>
        <v/>
      </c>
      <c r="AP127" t="str">
        <f>""</f>
        <v/>
      </c>
      <c r="AQ127" t="str">
        <f>""</f>
        <v/>
      </c>
      <c r="AR127" t="str">
        <f>""</f>
        <v/>
      </c>
      <c r="AS127" t="str">
        <f>""</f>
        <v/>
      </c>
      <c r="AT127" t="str">
        <f>""</f>
        <v/>
      </c>
      <c r="AU127" t="str">
        <f>""</f>
        <v/>
      </c>
      <c r="AV127" t="str">
        <f>""</f>
        <v/>
      </c>
      <c r="AW127" t="str">
        <f>""</f>
        <v/>
      </c>
      <c r="AX127" t="str">
        <f>""</f>
        <v/>
      </c>
      <c r="AY127" t="str">
        <f>""</f>
        <v/>
      </c>
      <c r="AZ127" t="str">
        <f>""</f>
        <v/>
      </c>
      <c r="BA127" t="str">
        <f>""</f>
        <v/>
      </c>
    </row>
    <row r="128" spans="2:53" x14ac:dyDescent="0.2">
      <c r="B128" t="str">
        <f>""</f>
        <v/>
      </c>
      <c r="C128" t="str">
        <f>""</f>
        <v/>
      </c>
      <c r="D128" t="str">
        <f>""</f>
        <v/>
      </c>
      <c r="E128" t="str">
        <f>""</f>
        <v/>
      </c>
      <c r="F128" t="str">
        <f>""</f>
        <v/>
      </c>
      <c r="G128" t="str">
        <f>""</f>
        <v/>
      </c>
      <c r="H128" t="str">
        <f>""</f>
        <v/>
      </c>
      <c r="I128" t="str">
        <f>""</f>
        <v/>
      </c>
      <c r="J128" t="str">
        <f>""</f>
        <v/>
      </c>
      <c r="K128" t="str">
        <f>""</f>
        <v/>
      </c>
      <c r="L128" t="str">
        <f>""</f>
        <v/>
      </c>
      <c r="M128" t="str">
        <f>""</f>
        <v/>
      </c>
      <c r="N128" t="str">
        <f>""</f>
        <v/>
      </c>
      <c r="O128" t="str">
        <f>""</f>
        <v/>
      </c>
      <c r="P128" t="str">
        <f>""</f>
        <v/>
      </c>
      <c r="Q128" t="str">
        <f>""</f>
        <v/>
      </c>
      <c r="R128" t="str">
        <f>""</f>
        <v/>
      </c>
      <c r="S128" t="str">
        <f>""</f>
        <v/>
      </c>
      <c r="T128" t="str">
        <f>""</f>
        <v/>
      </c>
      <c r="U128" t="str">
        <f>""</f>
        <v/>
      </c>
      <c r="V128" t="str">
        <f>""</f>
        <v/>
      </c>
      <c r="W128" t="str">
        <f>""</f>
        <v/>
      </c>
      <c r="X128" t="str">
        <f>""</f>
        <v/>
      </c>
      <c r="Y128" t="str">
        <f>""</f>
        <v/>
      </c>
      <c r="Z128" t="str">
        <f>""</f>
        <v/>
      </c>
      <c r="AA128" t="str">
        <f>""</f>
        <v/>
      </c>
      <c r="AB128" t="str">
        <f>""</f>
        <v/>
      </c>
      <c r="AC128" t="str">
        <f>"[0.167]"</f>
        <v>[0.167]</v>
      </c>
      <c r="AD128" t="str">
        <f>""</f>
        <v/>
      </c>
      <c r="AE128" t="str">
        <f>""</f>
        <v/>
      </c>
      <c r="AF128" t="str">
        <f>""</f>
        <v/>
      </c>
      <c r="AG128" t="str">
        <f>""</f>
        <v/>
      </c>
      <c r="AH128" t="str">
        <f>""</f>
        <v/>
      </c>
      <c r="AI128" t="str">
        <f>""</f>
        <v/>
      </c>
      <c r="AJ128" t="str">
        <f>""</f>
        <v/>
      </c>
      <c r="AK128" t="str">
        <f>""</f>
        <v/>
      </c>
      <c r="AL128" t="str">
        <f>""</f>
        <v/>
      </c>
      <c r="AM128" t="str">
        <f>""</f>
        <v/>
      </c>
      <c r="AN128" t="str">
        <f>""</f>
        <v/>
      </c>
      <c r="AO128" t="str">
        <f>""</f>
        <v/>
      </c>
      <c r="AP128" t="str">
        <f>""</f>
        <v/>
      </c>
      <c r="AQ128" t="str">
        <f>""</f>
        <v/>
      </c>
      <c r="AR128" t="str">
        <f>""</f>
        <v/>
      </c>
      <c r="AS128" t="str">
        <f>""</f>
        <v/>
      </c>
      <c r="AT128" t="str">
        <f>""</f>
        <v/>
      </c>
      <c r="AU128" t="str">
        <f>""</f>
        <v/>
      </c>
      <c r="AV128" t="str">
        <f>""</f>
        <v/>
      </c>
      <c r="AW128" t="str">
        <f>""</f>
        <v/>
      </c>
      <c r="AX128" t="str">
        <f>""</f>
        <v/>
      </c>
      <c r="AY128" t="str">
        <f>""</f>
        <v/>
      </c>
      <c r="AZ128" t="str">
        <f>""</f>
        <v/>
      </c>
      <c r="BA128" t="str">
        <f>""</f>
        <v/>
      </c>
    </row>
    <row r="129" spans="2:53" x14ac:dyDescent="0.2">
      <c r="B129" t="str">
        <f>"Interaction"</f>
        <v>Interaction</v>
      </c>
      <c r="C129" t="str">
        <f>""</f>
        <v/>
      </c>
      <c r="D129" t="str">
        <f>""</f>
        <v/>
      </c>
      <c r="E129" t="str">
        <f>""</f>
        <v/>
      </c>
      <c r="F129" t="str">
        <f>""</f>
        <v/>
      </c>
      <c r="G129" t="str">
        <f>""</f>
        <v/>
      </c>
      <c r="H129" t="str">
        <f>""</f>
        <v/>
      </c>
      <c r="I129" t="str">
        <f>""</f>
        <v/>
      </c>
      <c r="J129" t="str">
        <f>""</f>
        <v/>
      </c>
      <c r="K129" t="str">
        <f>""</f>
        <v/>
      </c>
      <c r="L129" t="str">
        <f>""</f>
        <v/>
      </c>
      <c r="M129" t="str">
        <f>""</f>
        <v/>
      </c>
      <c r="N129" t="str">
        <f>""</f>
        <v/>
      </c>
      <c r="O129" t="str">
        <f>""</f>
        <v/>
      </c>
      <c r="P129" t="str">
        <f>""</f>
        <v/>
      </c>
      <c r="Q129" t="str">
        <f>""</f>
        <v/>
      </c>
      <c r="R129" t="str">
        <f>""</f>
        <v/>
      </c>
      <c r="S129" t="str">
        <f>""</f>
        <v/>
      </c>
      <c r="T129" t="str">
        <f>""</f>
        <v/>
      </c>
      <c r="U129" t="str">
        <f>""</f>
        <v/>
      </c>
      <c r="V129" t="str">
        <f>""</f>
        <v/>
      </c>
      <c r="W129" t="str">
        <f>""</f>
        <v/>
      </c>
      <c r="X129" t="str">
        <f>""</f>
        <v/>
      </c>
      <c r="Y129" t="str">
        <f>""</f>
        <v/>
      </c>
      <c r="Z129" t="str">
        <f>""</f>
        <v/>
      </c>
      <c r="AA129" t="str">
        <f>""</f>
        <v/>
      </c>
      <c r="AB129" t="str">
        <f>""</f>
        <v/>
      </c>
      <c r="AC129" t="str">
        <f>"0.287*"</f>
        <v>0.287*</v>
      </c>
      <c r="AD129" t="str">
        <f>""</f>
        <v/>
      </c>
      <c r="AE129" t="str">
        <f>""</f>
        <v/>
      </c>
      <c r="AF129" t="str">
        <f>""</f>
        <v/>
      </c>
      <c r="AG129" t="str">
        <f>""</f>
        <v/>
      </c>
      <c r="AH129" t="str">
        <f>""</f>
        <v/>
      </c>
      <c r="AI129" t="str">
        <f>""</f>
        <v/>
      </c>
      <c r="AJ129" t="str">
        <f>""</f>
        <v/>
      </c>
      <c r="AK129" t="str">
        <f>""</f>
        <v/>
      </c>
      <c r="AL129" t="str">
        <f>""</f>
        <v/>
      </c>
      <c r="AM129" t="str">
        <f>""</f>
        <v/>
      </c>
      <c r="AN129" t="str">
        <f>""</f>
        <v/>
      </c>
      <c r="AO129" t="str">
        <f>""</f>
        <v/>
      </c>
      <c r="AP129" t="str">
        <f>""</f>
        <v/>
      </c>
      <c r="AQ129" t="str">
        <f>""</f>
        <v/>
      </c>
      <c r="AR129" t="str">
        <f>""</f>
        <v/>
      </c>
      <c r="AS129" t="str">
        <f>""</f>
        <v/>
      </c>
      <c r="AT129" t="str">
        <f>""</f>
        <v/>
      </c>
      <c r="AU129" t="str">
        <f>""</f>
        <v/>
      </c>
      <c r="AV129" t="str">
        <f>""</f>
        <v/>
      </c>
      <c r="AW129" t="str">
        <f>""</f>
        <v/>
      </c>
      <c r="AX129" t="str">
        <f>""</f>
        <v/>
      </c>
      <c r="AY129" t="str">
        <f>""</f>
        <v/>
      </c>
      <c r="AZ129" t="str">
        <f>""</f>
        <v/>
      </c>
      <c r="BA129" t="str">
        <f>""</f>
        <v/>
      </c>
    </row>
    <row r="130" spans="2:53" x14ac:dyDescent="0.2">
      <c r="B130" t="str">
        <f>""</f>
        <v/>
      </c>
      <c r="C130" t="str">
        <f>""</f>
        <v/>
      </c>
      <c r="D130" t="str">
        <f>""</f>
        <v/>
      </c>
      <c r="E130" t="str">
        <f>""</f>
        <v/>
      </c>
      <c r="F130" t="str">
        <f>""</f>
        <v/>
      </c>
      <c r="G130" t="str">
        <f>""</f>
        <v/>
      </c>
      <c r="H130" t="str">
        <f>""</f>
        <v/>
      </c>
      <c r="I130" t="str">
        <f>""</f>
        <v/>
      </c>
      <c r="J130" t="str">
        <f>""</f>
        <v/>
      </c>
      <c r="K130" t="str">
        <f>""</f>
        <v/>
      </c>
      <c r="L130" t="str">
        <f>""</f>
        <v/>
      </c>
      <c r="M130" t="str">
        <f>""</f>
        <v/>
      </c>
      <c r="N130" t="str">
        <f>""</f>
        <v/>
      </c>
      <c r="O130" t="str">
        <f>""</f>
        <v/>
      </c>
      <c r="P130" t="str">
        <f>""</f>
        <v/>
      </c>
      <c r="Q130" t="str">
        <f>""</f>
        <v/>
      </c>
      <c r="R130" t="str">
        <f>""</f>
        <v/>
      </c>
      <c r="S130" t="str">
        <f>""</f>
        <v/>
      </c>
      <c r="T130" t="str">
        <f>""</f>
        <v/>
      </c>
      <c r="U130" t="str">
        <f>""</f>
        <v/>
      </c>
      <c r="V130" t="str">
        <f>""</f>
        <v/>
      </c>
      <c r="W130" t="str">
        <f>""</f>
        <v/>
      </c>
      <c r="X130" t="str">
        <f>""</f>
        <v/>
      </c>
      <c r="Y130" t="str">
        <f>""</f>
        <v/>
      </c>
      <c r="Z130" t="str">
        <f>""</f>
        <v/>
      </c>
      <c r="AA130" t="str">
        <f>""</f>
        <v/>
      </c>
      <c r="AB130" t="str">
        <f>""</f>
        <v/>
      </c>
      <c r="AC130" t="str">
        <f>"[0.148]"</f>
        <v>[0.148]</v>
      </c>
      <c r="AD130" t="str">
        <f>""</f>
        <v/>
      </c>
      <c r="AE130" t="str">
        <f>""</f>
        <v/>
      </c>
      <c r="AF130" t="str">
        <f>""</f>
        <v/>
      </c>
      <c r="AG130" t="str">
        <f>""</f>
        <v/>
      </c>
      <c r="AH130" t="str">
        <f>""</f>
        <v/>
      </c>
      <c r="AI130" t="str">
        <f>""</f>
        <v/>
      </c>
      <c r="AJ130" t="str">
        <f>""</f>
        <v/>
      </c>
      <c r="AK130" t="str">
        <f>""</f>
        <v/>
      </c>
      <c r="AL130" t="str">
        <f>""</f>
        <v/>
      </c>
      <c r="AM130" t="str">
        <f>""</f>
        <v/>
      </c>
      <c r="AN130" t="str">
        <f>""</f>
        <v/>
      </c>
      <c r="AO130" t="str">
        <f>""</f>
        <v/>
      </c>
      <c r="AP130" t="str">
        <f>""</f>
        <v/>
      </c>
      <c r="AQ130" t="str">
        <f>""</f>
        <v/>
      </c>
      <c r="AR130" t="str">
        <f>""</f>
        <v/>
      </c>
      <c r="AS130" t="str">
        <f>""</f>
        <v/>
      </c>
      <c r="AT130" t="str">
        <f>""</f>
        <v/>
      </c>
      <c r="AU130" t="str">
        <f>""</f>
        <v/>
      </c>
      <c r="AV130" t="str">
        <f>""</f>
        <v/>
      </c>
      <c r="AW130" t="str">
        <f>""</f>
        <v/>
      </c>
      <c r="AX130" t="str">
        <f>""</f>
        <v/>
      </c>
      <c r="AY130" t="str">
        <f>""</f>
        <v/>
      </c>
      <c r="AZ130" t="str">
        <f>""</f>
        <v/>
      </c>
      <c r="BA130" t="str">
        <f>""</f>
        <v/>
      </c>
    </row>
    <row r="131" spans="2:53" x14ac:dyDescent="0.2">
      <c r="B131" t="str">
        <f>"Index of household victimization (dummy) (all shocks - sum) - PCA"</f>
        <v>Index of household victimization (dummy) (all shocks - sum) - PCA</v>
      </c>
      <c r="C131" t="str">
        <f>""</f>
        <v/>
      </c>
      <c r="D131" t="str">
        <f>""</f>
        <v/>
      </c>
      <c r="E131" t="str">
        <f>""</f>
        <v/>
      </c>
      <c r="F131" t="str">
        <f>""</f>
        <v/>
      </c>
      <c r="G131" t="str">
        <f>""</f>
        <v/>
      </c>
      <c r="H131" t="str">
        <f>""</f>
        <v/>
      </c>
      <c r="I131" t="str">
        <f>""</f>
        <v/>
      </c>
      <c r="J131" t="str">
        <f>""</f>
        <v/>
      </c>
      <c r="K131" t="str">
        <f>""</f>
        <v/>
      </c>
      <c r="L131" t="str">
        <f>""</f>
        <v/>
      </c>
      <c r="M131" t="str">
        <f>""</f>
        <v/>
      </c>
      <c r="N131" t="str">
        <f>""</f>
        <v/>
      </c>
      <c r="O131" t="str">
        <f>""</f>
        <v/>
      </c>
      <c r="P131" t="str">
        <f>""</f>
        <v/>
      </c>
      <c r="Q131" t="str">
        <f>""</f>
        <v/>
      </c>
      <c r="R131" t="str">
        <f>""</f>
        <v/>
      </c>
      <c r="S131" t="str">
        <f>""</f>
        <v/>
      </c>
      <c r="T131" t="str">
        <f>""</f>
        <v/>
      </c>
      <c r="U131" t="str">
        <f>""</f>
        <v/>
      </c>
      <c r="V131" t="str">
        <f>""</f>
        <v/>
      </c>
      <c r="W131" t="str">
        <f>""</f>
        <v/>
      </c>
      <c r="X131" t="str">
        <f>""</f>
        <v/>
      </c>
      <c r="Y131" t="str">
        <f>""</f>
        <v/>
      </c>
      <c r="Z131" t="str">
        <f>""</f>
        <v/>
      </c>
      <c r="AA131" t="str">
        <f>""</f>
        <v/>
      </c>
      <c r="AB131" t="str">
        <f>""</f>
        <v/>
      </c>
      <c r="AC131" t="str">
        <f>""</f>
        <v/>
      </c>
      <c r="AD131" t="str">
        <f>"0.004"</f>
        <v>0.004</v>
      </c>
      <c r="AE131" t="str">
        <f>"0.004"</f>
        <v>0.004</v>
      </c>
      <c r="AF131" t="str">
        <f>"0.003"</f>
        <v>0.003</v>
      </c>
      <c r="AG131" t="str">
        <f>""</f>
        <v/>
      </c>
      <c r="AH131" t="str">
        <f>""</f>
        <v/>
      </c>
      <c r="AI131" t="str">
        <f>""</f>
        <v/>
      </c>
      <c r="AJ131" t="str">
        <f>""</f>
        <v/>
      </c>
      <c r="AK131" t="str">
        <f>""</f>
        <v/>
      </c>
      <c r="AL131" t="str">
        <f>""</f>
        <v/>
      </c>
      <c r="AM131" t="str">
        <f>""</f>
        <v/>
      </c>
      <c r="AN131" t="str">
        <f>""</f>
        <v/>
      </c>
      <c r="AO131" t="str">
        <f>""</f>
        <v/>
      </c>
      <c r="AP131" t="str">
        <f>""</f>
        <v/>
      </c>
      <c r="AQ131" t="str">
        <f>""</f>
        <v/>
      </c>
      <c r="AR131" t="str">
        <f>""</f>
        <v/>
      </c>
      <c r="AS131" t="str">
        <f>""</f>
        <v/>
      </c>
      <c r="AT131" t="str">
        <f>""</f>
        <v/>
      </c>
      <c r="AU131" t="str">
        <f>""</f>
        <v/>
      </c>
      <c r="AV131" t="str">
        <f>""</f>
        <v/>
      </c>
      <c r="AW131" t="str">
        <f>""</f>
        <v/>
      </c>
      <c r="AX131" t="str">
        <f>""</f>
        <v/>
      </c>
      <c r="AY131" t="str">
        <f>""</f>
        <v/>
      </c>
      <c r="AZ131" t="str">
        <f>""</f>
        <v/>
      </c>
      <c r="BA131" t="str">
        <f>""</f>
        <v/>
      </c>
    </row>
    <row r="132" spans="2:53" x14ac:dyDescent="0.2">
      <c r="B132" t="str">
        <f>""</f>
        <v/>
      </c>
      <c r="C132" t="str">
        <f>""</f>
        <v/>
      </c>
      <c r="D132" t="str">
        <f>""</f>
        <v/>
      </c>
      <c r="E132" t="str">
        <f>""</f>
        <v/>
      </c>
      <c r="F132" t="str">
        <f>""</f>
        <v/>
      </c>
      <c r="G132" t="str">
        <f>""</f>
        <v/>
      </c>
      <c r="H132" t="str">
        <f>""</f>
        <v/>
      </c>
      <c r="I132" t="str">
        <f>""</f>
        <v/>
      </c>
      <c r="J132" t="str">
        <f>""</f>
        <v/>
      </c>
      <c r="K132" t="str">
        <f>""</f>
        <v/>
      </c>
      <c r="L132" t="str">
        <f>""</f>
        <v/>
      </c>
      <c r="M132" t="str">
        <f>""</f>
        <v/>
      </c>
      <c r="N132" t="str">
        <f>""</f>
        <v/>
      </c>
      <c r="O132" t="str">
        <f>""</f>
        <v/>
      </c>
      <c r="P132" t="str">
        <f>""</f>
        <v/>
      </c>
      <c r="Q132" t="str">
        <f>""</f>
        <v/>
      </c>
      <c r="R132" t="str">
        <f>""</f>
        <v/>
      </c>
      <c r="S132" t="str">
        <f>""</f>
        <v/>
      </c>
      <c r="T132" t="str">
        <f>""</f>
        <v/>
      </c>
      <c r="U132" t="str">
        <f>""</f>
        <v/>
      </c>
      <c r="V132" t="str">
        <f>""</f>
        <v/>
      </c>
      <c r="W132" t="str">
        <f>""</f>
        <v/>
      </c>
      <c r="X132" t="str">
        <f>""</f>
        <v/>
      </c>
      <c r="Y132" t="str">
        <f>""</f>
        <v/>
      </c>
      <c r="Z132" t="str">
        <f>""</f>
        <v/>
      </c>
      <c r="AA132" t="str">
        <f>""</f>
        <v/>
      </c>
      <c r="AB132" t="str">
        <f>""</f>
        <v/>
      </c>
      <c r="AC132" t="str">
        <f>""</f>
        <v/>
      </c>
      <c r="AD132" t="str">
        <f>"[0.022]"</f>
        <v>[0.022]</v>
      </c>
      <c r="AE132" t="str">
        <f>"[0.022]"</f>
        <v>[0.022]</v>
      </c>
      <c r="AF132" t="str">
        <f>"[0.022]"</f>
        <v>[0.022]</v>
      </c>
      <c r="AG132" t="str">
        <f>""</f>
        <v/>
      </c>
      <c r="AH132" t="str">
        <f>""</f>
        <v/>
      </c>
      <c r="AI132" t="str">
        <f>""</f>
        <v/>
      </c>
      <c r="AJ132" t="str">
        <f>""</f>
        <v/>
      </c>
      <c r="AK132" t="str">
        <f>""</f>
        <v/>
      </c>
      <c r="AL132" t="str">
        <f>""</f>
        <v/>
      </c>
      <c r="AM132" t="str">
        <f>""</f>
        <v/>
      </c>
      <c r="AN132" t="str">
        <f>""</f>
        <v/>
      </c>
      <c r="AO132" t="str">
        <f>""</f>
        <v/>
      </c>
      <c r="AP132" t="str">
        <f>""</f>
        <v/>
      </c>
      <c r="AQ132" t="str">
        <f>""</f>
        <v/>
      </c>
      <c r="AR132" t="str">
        <f>""</f>
        <v/>
      </c>
      <c r="AS132" t="str">
        <f>""</f>
        <v/>
      </c>
      <c r="AT132" t="str">
        <f>""</f>
        <v/>
      </c>
      <c r="AU132" t="str">
        <f>""</f>
        <v/>
      </c>
      <c r="AV132" t="str">
        <f>""</f>
        <v/>
      </c>
      <c r="AW132" t="str">
        <f>""</f>
        <v/>
      </c>
      <c r="AX132" t="str">
        <f>""</f>
        <v/>
      </c>
      <c r="AY132" t="str">
        <f>""</f>
        <v/>
      </c>
      <c r="AZ132" t="str">
        <f>""</f>
        <v/>
      </c>
      <c r="BA132" t="str">
        <f>""</f>
        <v/>
      </c>
    </row>
    <row r="133" spans="2:53" x14ac:dyDescent="0.2">
      <c r="B133" t="str">
        <f>"At least 1 child left the household in a given year (yes=1)"</f>
        <v>At least 1 child left the household in a given year (yes=1)</v>
      </c>
      <c r="C133" t="str">
        <f>""</f>
        <v/>
      </c>
      <c r="D133" t="str">
        <f>""</f>
        <v/>
      </c>
      <c r="E133" t="str">
        <f>""</f>
        <v/>
      </c>
      <c r="F133" t="str">
        <f>""</f>
        <v/>
      </c>
      <c r="G133" t="str">
        <f>""</f>
        <v/>
      </c>
      <c r="H133" t="str">
        <f>""</f>
        <v/>
      </c>
      <c r="I133" t="str">
        <f>""</f>
        <v/>
      </c>
      <c r="J133" t="str">
        <f>""</f>
        <v/>
      </c>
      <c r="K133" t="str">
        <f>""</f>
        <v/>
      </c>
      <c r="L133" t="str">
        <f>""</f>
        <v/>
      </c>
      <c r="M133" t="str">
        <f>""</f>
        <v/>
      </c>
      <c r="N133" t="str">
        <f>""</f>
        <v/>
      </c>
      <c r="O133" t="str">
        <f>""</f>
        <v/>
      </c>
      <c r="P133" t="str">
        <f>""</f>
        <v/>
      </c>
      <c r="Q133" t="str">
        <f>""</f>
        <v/>
      </c>
      <c r="R133" t="str">
        <f>""</f>
        <v/>
      </c>
      <c r="S133" t="str">
        <f>""</f>
        <v/>
      </c>
      <c r="T133" t="str">
        <f>""</f>
        <v/>
      </c>
      <c r="U133" t="str">
        <f>""</f>
        <v/>
      </c>
      <c r="V133" t="str">
        <f>""</f>
        <v/>
      </c>
      <c r="W133" t="str">
        <f>""</f>
        <v/>
      </c>
      <c r="X133" t="str">
        <f>""</f>
        <v/>
      </c>
      <c r="Y133" t="str">
        <f>""</f>
        <v/>
      </c>
      <c r="Z133" t="str">
        <f>""</f>
        <v/>
      </c>
      <c r="AA133" t="str">
        <f>""</f>
        <v/>
      </c>
      <c r="AB133" t="str">
        <f>""</f>
        <v/>
      </c>
      <c r="AC133" t="str">
        <f>""</f>
        <v/>
      </c>
      <c r="AD133" t="str">
        <f>"-0.043"</f>
        <v>-0.043</v>
      </c>
      <c r="AE133" t="str">
        <f>""</f>
        <v/>
      </c>
      <c r="AF133" t="str">
        <f>""</f>
        <v/>
      </c>
      <c r="AG133" t="str">
        <f>""</f>
        <v/>
      </c>
      <c r="AH133" t="str">
        <f>""</f>
        <v/>
      </c>
      <c r="AI133" t="str">
        <f>""</f>
        <v/>
      </c>
      <c r="AJ133" t="str">
        <f>""</f>
        <v/>
      </c>
      <c r="AK133" t="str">
        <f>""</f>
        <v/>
      </c>
      <c r="AL133" t="str">
        <f>""</f>
        <v/>
      </c>
      <c r="AM133" t="str">
        <f>""</f>
        <v/>
      </c>
      <c r="AN133" t="str">
        <f>""</f>
        <v/>
      </c>
      <c r="AO133" t="str">
        <f>""</f>
        <v/>
      </c>
      <c r="AP133" t="str">
        <f>""</f>
        <v/>
      </c>
      <c r="AQ133" t="str">
        <f>""</f>
        <v/>
      </c>
      <c r="AR133" t="str">
        <f>""</f>
        <v/>
      </c>
      <c r="AS133" t="str">
        <f>""</f>
        <v/>
      </c>
      <c r="AT133" t="str">
        <f>""</f>
        <v/>
      </c>
      <c r="AU133" t="str">
        <f>""</f>
        <v/>
      </c>
      <c r="AV133" t="str">
        <f>""</f>
        <v/>
      </c>
      <c r="AW133" t="str">
        <f>""</f>
        <v/>
      </c>
      <c r="AX133" t="str">
        <f>""</f>
        <v/>
      </c>
      <c r="AY133" t="str">
        <f>""</f>
        <v/>
      </c>
      <c r="AZ133" t="str">
        <f>""</f>
        <v/>
      </c>
      <c r="BA133" t="str">
        <f>""</f>
        <v/>
      </c>
    </row>
    <row r="134" spans="2:53" x14ac:dyDescent="0.2">
      <c r="B134" t="str">
        <f>""</f>
        <v/>
      </c>
      <c r="C134" t="str">
        <f>""</f>
        <v/>
      </c>
      <c r="D134" t="str">
        <f>""</f>
        <v/>
      </c>
      <c r="E134" t="str">
        <f>""</f>
        <v/>
      </c>
      <c r="F134" t="str">
        <f>""</f>
        <v/>
      </c>
      <c r="G134" t="str">
        <f>""</f>
        <v/>
      </c>
      <c r="H134" t="str">
        <f>""</f>
        <v/>
      </c>
      <c r="I134" t="str">
        <f>""</f>
        <v/>
      </c>
      <c r="J134" t="str">
        <f>""</f>
        <v/>
      </c>
      <c r="K134" t="str">
        <f>""</f>
        <v/>
      </c>
      <c r="L134" t="str">
        <f>""</f>
        <v/>
      </c>
      <c r="M134" t="str">
        <f>""</f>
        <v/>
      </c>
      <c r="N134" t="str">
        <f>""</f>
        <v/>
      </c>
      <c r="O134" t="str">
        <f>""</f>
        <v/>
      </c>
      <c r="P134" t="str">
        <f>""</f>
        <v/>
      </c>
      <c r="Q134" t="str">
        <f>""</f>
        <v/>
      </c>
      <c r="R134" t="str">
        <f>""</f>
        <v/>
      </c>
      <c r="S134" t="str">
        <f>""</f>
        <v/>
      </c>
      <c r="T134" t="str">
        <f>""</f>
        <v/>
      </c>
      <c r="U134" t="str">
        <f>""</f>
        <v/>
      </c>
      <c r="V134" t="str">
        <f>""</f>
        <v/>
      </c>
      <c r="W134" t="str">
        <f>""</f>
        <v/>
      </c>
      <c r="X134" t="str">
        <f>""</f>
        <v/>
      </c>
      <c r="Y134" t="str">
        <f>""</f>
        <v/>
      </c>
      <c r="Z134" t="str">
        <f>""</f>
        <v/>
      </c>
      <c r="AA134" t="str">
        <f>""</f>
        <v/>
      </c>
      <c r="AB134" t="str">
        <f>""</f>
        <v/>
      </c>
      <c r="AC134" t="str">
        <f>""</f>
        <v/>
      </c>
      <c r="AD134" t="str">
        <f>"[0.097]"</f>
        <v>[0.097]</v>
      </c>
      <c r="AE134" t="str">
        <f>""</f>
        <v/>
      </c>
      <c r="AF134" t="str">
        <f>""</f>
        <v/>
      </c>
      <c r="AG134" t="str">
        <f>""</f>
        <v/>
      </c>
      <c r="AH134" t="str">
        <f>""</f>
        <v/>
      </c>
      <c r="AI134" t="str">
        <f>""</f>
        <v/>
      </c>
      <c r="AJ134" t="str">
        <f>""</f>
        <v/>
      </c>
      <c r="AK134" t="str">
        <f>""</f>
        <v/>
      </c>
      <c r="AL134" t="str">
        <f>""</f>
        <v/>
      </c>
      <c r="AM134" t="str">
        <f>""</f>
        <v/>
      </c>
      <c r="AN134" t="str">
        <f>""</f>
        <v/>
      </c>
      <c r="AO134" t="str">
        <f>""</f>
        <v/>
      </c>
      <c r="AP134" t="str">
        <f>""</f>
        <v/>
      </c>
      <c r="AQ134" t="str">
        <f>""</f>
        <v/>
      </c>
      <c r="AR134" t="str">
        <f>""</f>
        <v/>
      </c>
      <c r="AS134" t="str">
        <f>""</f>
        <v/>
      </c>
      <c r="AT134" t="str">
        <f>""</f>
        <v/>
      </c>
      <c r="AU134" t="str">
        <f>""</f>
        <v/>
      </c>
      <c r="AV134" t="str">
        <f>""</f>
        <v/>
      </c>
      <c r="AW134" t="str">
        <f>""</f>
        <v/>
      </c>
      <c r="AX134" t="str">
        <f>""</f>
        <v/>
      </c>
      <c r="AY134" t="str">
        <f>""</f>
        <v/>
      </c>
      <c r="AZ134" t="str">
        <f>""</f>
        <v/>
      </c>
      <c r="BA134" t="str">
        <f>""</f>
        <v/>
      </c>
    </row>
    <row r="135" spans="2:53" x14ac:dyDescent="0.2">
      <c r="B135" t="str">
        <f>"Interaction"</f>
        <v>Interaction</v>
      </c>
      <c r="C135" t="str">
        <f>""</f>
        <v/>
      </c>
      <c r="D135" t="str">
        <f>""</f>
        <v/>
      </c>
      <c r="E135" t="str">
        <f>""</f>
        <v/>
      </c>
      <c r="F135" t="str">
        <f>""</f>
        <v/>
      </c>
      <c r="G135" t="str">
        <f>""</f>
        <v/>
      </c>
      <c r="H135" t="str">
        <f>""</f>
        <v/>
      </c>
      <c r="I135" t="str">
        <f>""</f>
        <v/>
      </c>
      <c r="J135" t="str">
        <f>""</f>
        <v/>
      </c>
      <c r="K135" t="str">
        <f>""</f>
        <v/>
      </c>
      <c r="L135" t="str">
        <f>""</f>
        <v/>
      </c>
      <c r="M135" t="str">
        <f>""</f>
        <v/>
      </c>
      <c r="N135" t="str">
        <f>""</f>
        <v/>
      </c>
      <c r="O135" t="str">
        <f>""</f>
        <v/>
      </c>
      <c r="P135" t="str">
        <f>""</f>
        <v/>
      </c>
      <c r="Q135" t="str">
        <f>""</f>
        <v/>
      </c>
      <c r="R135" t="str">
        <f>""</f>
        <v/>
      </c>
      <c r="S135" t="str">
        <f>""</f>
        <v/>
      </c>
      <c r="T135" t="str">
        <f>""</f>
        <v/>
      </c>
      <c r="U135" t="str">
        <f>""</f>
        <v/>
      </c>
      <c r="V135" t="str">
        <f>""</f>
        <v/>
      </c>
      <c r="W135" t="str">
        <f>""</f>
        <v/>
      </c>
      <c r="X135" t="str">
        <f>""</f>
        <v/>
      </c>
      <c r="Y135" t="str">
        <f>""</f>
        <v/>
      </c>
      <c r="Z135" t="str">
        <f>""</f>
        <v/>
      </c>
      <c r="AA135" t="str">
        <f>""</f>
        <v/>
      </c>
      <c r="AB135" t="str">
        <f>""</f>
        <v/>
      </c>
      <c r="AC135" t="str">
        <f>""</f>
        <v/>
      </c>
      <c r="AD135" t="str">
        <f>"0.105"</f>
        <v>0.105</v>
      </c>
      <c r="AE135" t="str">
        <f>""</f>
        <v/>
      </c>
      <c r="AF135" t="str">
        <f>""</f>
        <v/>
      </c>
      <c r="AG135" t="str">
        <f>""</f>
        <v/>
      </c>
      <c r="AH135" t="str">
        <f>""</f>
        <v/>
      </c>
      <c r="AI135" t="str">
        <f>""</f>
        <v/>
      </c>
      <c r="AJ135" t="str">
        <f>""</f>
        <v/>
      </c>
      <c r="AK135" t="str">
        <f>""</f>
        <v/>
      </c>
      <c r="AL135" t="str">
        <f>""</f>
        <v/>
      </c>
      <c r="AM135" t="str">
        <f>""</f>
        <v/>
      </c>
      <c r="AN135" t="str">
        <f>""</f>
        <v/>
      </c>
      <c r="AO135" t="str">
        <f>""</f>
        <v/>
      </c>
      <c r="AP135" t="str">
        <f>""</f>
        <v/>
      </c>
      <c r="AQ135" t="str">
        <f>""</f>
        <v/>
      </c>
      <c r="AR135" t="str">
        <f>""</f>
        <v/>
      </c>
      <c r="AS135" t="str">
        <f>""</f>
        <v/>
      </c>
      <c r="AT135" t="str">
        <f>""</f>
        <v/>
      </c>
      <c r="AU135" t="str">
        <f>""</f>
        <v/>
      </c>
      <c r="AV135" t="str">
        <f>""</f>
        <v/>
      </c>
      <c r="AW135" t="str">
        <f>""</f>
        <v/>
      </c>
      <c r="AX135" t="str">
        <f>""</f>
        <v/>
      </c>
      <c r="AY135" t="str">
        <f>""</f>
        <v/>
      </c>
      <c r="AZ135" t="str">
        <f>""</f>
        <v/>
      </c>
      <c r="BA135" t="str">
        <f>""</f>
        <v/>
      </c>
    </row>
    <row r="136" spans="2:53" x14ac:dyDescent="0.2">
      <c r="B136" t="str">
        <f>""</f>
        <v/>
      </c>
      <c r="C136" t="str">
        <f>""</f>
        <v/>
      </c>
      <c r="D136" t="str">
        <f>""</f>
        <v/>
      </c>
      <c r="E136" t="str">
        <f>""</f>
        <v/>
      </c>
      <c r="F136" t="str">
        <f>""</f>
        <v/>
      </c>
      <c r="G136" t="str">
        <f>""</f>
        <v/>
      </c>
      <c r="H136" t="str">
        <f>""</f>
        <v/>
      </c>
      <c r="I136" t="str">
        <f>""</f>
        <v/>
      </c>
      <c r="J136" t="str">
        <f>""</f>
        <v/>
      </c>
      <c r="K136" t="str">
        <f>""</f>
        <v/>
      </c>
      <c r="L136" t="str">
        <f>""</f>
        <v/>
      </c>
      <c r="M136" t="str">
        <f>""</f>
        <v/>
      </c>
      <c r="N136" t="str">
        <f>""</f>
        <v/>
      </c>
      <c r="O136" t="str">
        <f>""</f>
        <v/>
      </c>
      <c r="P136" t="str">
        <f>""</f>
        <v/>
      </c>
      <c r="Q136" t="str">
        <f>""</f>
        <v/>
      </c>
      <c r="R136" t="str">
        <f>""</f>
        <v/>
      </c>
      <c r="S136" t="str">
        <f>""</f>
        <v/>
      </c>
      <c r="T136" t="str">
        <f>""</f>
        <v/>
      </c>
      <c r="U136" t="str">
        <f>""</f>
        <v/>
      </c>
      <c r="V136" t="str">
        <f>""</f>
        <v/>
      </c>
      <c r="W136" t="str">
        <f>""</f>
        <v/>
      </c>
      <c r="X136" t="str">
        <f>""</f>
        <v/>
      </c>
      <c r="Y136" t="str">
        <f>""</f>
        <v/>
      </c>
      <c r="Z136" t="str">
        <f>""</f>
        <v/>
      </c>
      <c r="AA136" t="str">
        <f>""</f>
        <v/>
      </c>
      <c r="AB136" t="str">
        <f>""</f>
        <v/>
      </c>
      <c r="AC136" t="str">
        <f>""</f>
        <v/>
      </c>
      <c r="AD136" t="str">
        <f>"[0.081]"</f>
        <v>[0.081]</v>
      </c>
      <c r="AE136" t="str">
        <f>""</f>
        <v/>
      </c>
      <c r="AF136" t="str">
        <f>""</f>
        <v/>
      </c>
      <c r="AG136" t="str">
        <f>""</f>
        <v/>
      </c>
      <c r="AH136" t="str">
        <f>""</f>
        <v/>
      </c>
      <c r="AI136" t="str">
        <f>""</f>
        <v/>
      </c>
      <c r="AJ136" t="str">
        <f>""</f>
        <v/>
      </c>
      <c r="AK136" t="str">
        <f>""</f>
        <v/>
      </c>
      <c r="AL136" t="str">
        <f>""</f>
        <v/>
      </c>
      <c r="AM136" t="str">
        <f>""</f>
        <v/>
      </c>
      <c r="AN136" t="str">
        <f>""</f>
        <v/>
      </c>
      <c r="AO136" t="str">
        <f>""</f>
        <v/>
      </c>
      <c r="AP136" t="str">
        <f>""</f>
        <v/>
      </c>
      <c r="AQ136" t="str">
        <f>""</f>
        <v/>
      </c>
      <c r="AR136" t="str">
        <f>""</f>
        <v/>
      </c>
      <c r="AS136" t="str">
        <f>""</f>
        <v/>
      </c>
      <c r="AT136" t="str">
        <f>""</f>
        <v/>
      </c>
      <c r="AU136" t="str">
        <f>""</f>
        <v/>
      </c>
      <c r="AV136" t="str">
        <f>""</f>
        <v/>
      </c>
      <c r="AW136" t="str">
        <f>""</f>
        <v/>
      </c>
      <c r="AX136" t="str">
        <f>""</f>
        <v/>
      </c>
      <c r="AY136" t="str">
        <f>""</f>
        <v/>
      </c>
      <c r="AZ136" t="str">
        <f>""</f>
        <v/>
      </c>
      <c r="BA136" t="str">
        <f>""</f>
        <v/>
      </c>
    </row>
    <row r="137" spans="2:53" x14ac:dyDescent="0.2">
      <c r="B137" t="str">
        <f>"Number of childs who left household 1998-2007"</f>
        <v>Number of childs who left household 1998-2007</v>
      </c>
      <c r="C137" t="str">
        <f>""</f>
        <v/>
      </c>
      <c r="D137" t="str">
        <f>""</f>
        <v/>
      </c>
      <c r="E137" t="str">
        <f>""</f>
        <v/>
      </c>
      <c r="F137" t="str">
        <f>""</f>
        <v/>
      </c>
      <c r="G137" t="str">
        <f>""</f>
        <v/>
      </c>
      <c r="H137" t="str">
        <f>""</f>
        <v/>
      </c>
      <c r="I137" t="str">
        <f>""</f>
        <v/>
      </c>
      <c r="J137" t="str">
        <f>""</f>
        <v/>
      </c>
      <c r="K137" t="str">
        <f>""</f>
        <v/>
      </c>
      <c r="L137" t="str">
        <f>""</f>
        <v/>
      </c>
      <c r="M137" t="str">
        <f>""</f>
        <v/>
      </c>
      <c r="N137" t="str">
        <f>""</f>
        <v/>
      </c>
      <c r="O137" t="str">
        <f>""</f>
        <v/>
      </c>
      <c r="P137" t="str">
        <f>""</f>
        <v/>
      </c>
      <c r="Q137" t="str">
        <f>""</f>
        <v/>
      </c>
      <c r="R137" t="str">
        <f>""</f>
        <v/>
      </c>
      <c r="S137" t="str">
        <f>""</f>
        <v/>
      </c>
      <c r="T137" t="str">
        <f>""</f>
        <v/>
      </c>
      <c r="U137" t="str">
        <f>""</f>
        <v/>
      </c>
      <c r="V137" t="str">
        <f>""</f>
        <v/>
      </c>
      <c r="W137" t="str">
        <f>""</f>
        <v/>
      </c>
      <c r="X137" t="str">
        <f>""</f>
        <v/>
      </c>
      <c r="Y137" t="str">
        <f>""</f>
        <v/>
      </c>
      <c r="Z137" t="str">
        <f>""</f>
        <v/>
      </c>
      <c r="AA137" t="str">
        <f>""</f>
        <v/>
      </c>
      <c r="AB137" t="str">
        <f>""</f>
        <v/>
      </c>
      <c r="AC137" t="str">
        <f>""</f>
        <v/>
      </c>
      <c r="AD137" t="str">
        <f>""</f>
        <v/>
      </c>
      <c r="AE137" t="str">
        <f>"-0.050"</f>
        <v>-0.050</v>
      </c>
      <c r="AF137" t="str">
        <f>""</f>
        <v/>
      </c>
      <c r="AG137" t="str">
        <f>""</f>
        <v/>
      </c>
      <c r="AH137" t="str">
        <f>""</f>
        <v/>
      </c>
      <c r="AI137" t="str">
        <f>""</f>
        <v/>
      </c>
      <c r="AJ137" t="str">
        <f>""</f>
        <v/>
      </c>
      <c r="AK137" t="str">
        <f>""</f>
        <v/>
      </c>
      <c r="AL137" t="str">
        <f>""</f>
        <v/>
      </c>
      <c r="AM137" t="str">
        <f>""</f>
        <v/>
      </c>
      <c r="AN137" t="str">
        <f>""</f>
        <v/>
      </c>
      <c r="AO137" t="str">
        <f>""</f>
        <v/>
      </c>
      <c r="AP137" t="str">
        <f>""</f>
        <v/>
      </c>
      <c r="AQ137" t="str">
        <f>""</f>
        <v/>
      </c>
      <c r="AR137" t="str">
        <f>""</f>
        <v/>
      </c>
      <c r="AS137" t="str">
        <f>""</f>
        <v/>
      </c>
      <c r="AT137" t="str">
        <f>""</f>
        <v/>
      </c>
      <c r="AU137" t="str">
        <f>""</f>
        <v/>
      </c>
      <c r="AV137" t="str">
        <f>""</f>
        <v/>
      </c>
      <c r="AW137" t="str">
        <f>""</f>
        <v/>
      </c>
      <c r="AX137" t="str">
        <f>""</f>
        <v/>
      </c>
      <c r="AY137" t="str">
        <f>""</f>
        <v/>
      </c>
      <c r="AZ137" t="str">
        <f>""</f>
        <v/>
      </c>
      <c r="BA137" t="str">
        <f>""</f>
        <v/>
      </c>
    </row>
    <row r="138" spans="2:53" x14ac:dyDescent="0.2">
      <c r="B138" t="str">
        <f>""</f>
        <v/>
      </c>
      <c r="C138" t="str">
        <f>""</f>
        <v/>
      </c>
      <c r="D138" t="str">
        <f>""</f>
        <v/>
      </c>
      <c r="E138" t="str">
        <f>""</f>
        <v/>
      </c>
      <c r="F138" t="str">
        <f>""</f>
        <v/>
      </c>
      <c r="G138" t="str">
        <f>""</f>
        <v/>
      </c>
      <c r="H138" t="str">
        <f>""</f>
        <v/>
      </c>
      <c r="I138" t="str">
        <f>""</f>
        <v/>
      </c>
      <c r="J138" t="str">
        <f>""</f>
        <v/>
      </c>
      <c r="K138" t="str">
        <f>""</f>
        <v/>
      </c>
      <c r="L138" t="str">
        <f>""</f>
        <v/>
      </c>
      <c r="M138" t="str">
        <f>""</f>
        <v/>
      </c>
      <c r="N138" t="str">
        <f>""</f>
        <v/>
      </c>
      <c r="O138" t="str">
        <f>""</f>
        <v/>
      </c>
      <c r="P138" t="str">
        <f>""</f>
        <v/>
      </c>
      <c r="Q138" t="str">
        <f>""</f>
        <v/>
      </c>
      <c r="R138" t="str">
        <f>""</f>
        <v/>
      </c>
      <c r="S138" t="str">
        <f>""</f>
        <v/>
      </c>
      <c r="T138" t="str">
        <f>""</f>
        <v/>
      </c>
      <c r="U138" t="str">
        <f>""</f>
        <v/>
      </c>
      <c r="V138" t="str">
        <f>""</f>
        <v/>
      </c>
      <c r="W138" t="str">
        <f>""</f>
        <v/>
      </c>
      <c r="X138" t="str">
        <f>""</f>
        <v/>
      </c>
      <c r="Y138" t="str">
        <f>""</f>
        <v/>
      </c>
      <c r="Z138" t="str">
        <f>""</f>
        <v/>
      </c>
      <c r="AA138" t="str">
        <f>""</f>
        <v/>
      </c>
      <c r="AB138" t="str">
        <f>""</f>
        <v/>
      </c>
      <c r="AC138" t="str">
        <f>""</f>
        <v/>
      </c>
      <c r="AD138" t="str">
        <f>""</f>
        <v/>
      </c>
      <c r="AE138" t="str">
        <f>"[0.075]"</f>
        <v>[0.075]</v>
      </c>
      <c r="AF138" t="str">
        <f>""</f>
        <v/>
      </c>
      <c r="AG138" t="str">
        <f>""</f>
        <v/>
      </c>
      <c r="AH138" t="str">
        <f>""</f>
        <v/>
      </c>
      <c r="AI138" t="str">
        <f>""</f>
        <v/>
      </c>
      <c r="AJ138" t="str">
        <f>""</f>
        <v/>
      </c>
      <c r="AK138" t="str">
        <f>""</f>
        <v/>
      </c>
      <c r="AL138" t="str">
        <f>""</f>
        <v/>
      </c>
      <c r="AM138" t="str">
        <f>""</f>
        <v/>
      </c>
      <c r="AN138" t="str">
        <f>""</f>
        <v/>
      </c>
      <c r="AO138" t="str">
        <f>""</f>
        <v/>
      </c>
      <c r="AP138" t="str">
        <f>""</f>
        <v/>
      </c>
      <c r="AQ138" t="str">
        <f>""</f>
        <v/>
      </c>
      <c r="AR138" t="str">
        <f>""</f>
        <v/>
      </c>
      <c r="AS138" t="str">
        <f>""</f>
        <v/>
      </c>
      <c r="AT138" t="str">
        <f>""</f>
        <v/>
      </c>
      <c r="AU138" t="str">
        <f>""</f>
        <v/>
      </c>
      <c r="AV138" t="str">
        <f>""</f>
        <v/>
      </c>
      <c r="AW138" t="str">
        <f>""</f>
        <v/>
      </c>
      <c r="AX138" t="str">
        <f>""</f>
        <v/>
      </c>
      <c r="AY138" t="str">
        <f>""</f>
        <v/>
      </c>
      <c r="AZ138" t="str">
        <f>""</f>
        <v/>
      </c>
      <c r="BA138" t="str">
        <f>""</f>
        <v/>
      </c>
    </row>
    <row r="139" spans="2:53" x14ac:dyDescent="0.2">
      <c r="B139" t="str">
        <f>"Interaction"</f>
        <v>Interaction</v>
      </c>
      <c r="C139" t="str">
        <f>""</f>
        <v/>
      </c>
      <c r="D139" t="str">
        <f>""</f>
        <v/>
      </c>
      <c r="E139" t="str">
        <f>""</f>
        <v/>
      </c>
      <c r="F139" t="str">
        <f>""</f>
        <v/>
      </c>
      <c r="G139" t="str">
        <f>""</f>
        <v/>
      </c>
      <c r="H139" t="str">
        <f>""</f>
        <v/>
      </c>
      <c r="I139" t="str">
        <f>""</f>
        <v/>
      </c>
      <c r="J139" t="str">
        <f>""</f>
        <v/>
      </c>
      <c r="K139" t="str">
        <f>""</f>
        <v/>
      </c>
      <c r="L139" t="str">
        <f>""</f>
        <v/>
      </c>
      <c r="M139" t="str">
        <f>""</f>
        <v/>
      </c>
      <c r="N139" t="str">
        <f>""</f>
        <v/>
      </c>
      <c r="O139" t="str">
        <f>""</f>
        <v/>
      </c>
      <c r="P139" t="str">
        <f>""</f>
        <v/>
      </c>
      <c r="Q139" t="str">
        <f>""</f>
        <v/>
      </c>
      <c r="R139" t="str">
        <f>""</f>
        <v/>
      </c>
      <c r="S139" t="str">
        <f>""</f>
        <v/>
      </c>
      <c r="T139" t="str">
        <f>""</f>
        <v/>
      </c>
      <c r="U139" t="str">
        <f>""</f>
        <v/>
      </c>
      <c r="V139" t="str">
        <f>""</f>
        <v/>
      </c>
      <c r="W139" t="str">
        <f>""</f>
        <v/>
      </c>
      <c r="X139" t="str">
        <f>""</f>
        <v/>
      </c>
      <c r="Y139" t="str">
        <f>""</f>
        <v/>
      </c>
      <c r="Z139" t="str">
        <f>""</f>
        <v/>
      </c>
      <c r="AA139" t="str">
        <f>""</f>
        <v/>
      </c>
      <c r="AB139" t="str">
        <f>""</f>
        <v/>
      </c>
      <c r="AC139" t="str">
        <f>""</f>
        <v/>
      </c>
      <c r="AD139" t="str">
        <f>""</f>
        <v/>
      </c>
      <c r="AE139" t="str">
        <f>"0.082"</f>
        <v>0.082</v>
      </c>
      <c r="AF139" t="str">
        <f>""</f>
        <v/>
      </c>
      <c r="AG139" t="str">
        <f>""</f>
        <v/>
      </c>
      <c r="AH139" t="str">
        <f>""</f>
        <v/>
      </c>
      <c r="AI139" t="str">
        <f>""</f>
        <v/>
      </c>
      <c r="AJ139" t="str">
        <f>""</f>
        <v/>
      </c>
      <c r="AK139" t="str">
        <f>""</f>
        <v/>
      </c>
      <c r="AL139" t="str">
        <f>""</f>
        <v/>
      </c>
      <c r="AM139" t="str">
        <f>""</f>
        <v/>
      </c>
      <c r="AN139" t="str">
        <f>""</f>
        <v/>
      </c>
      <c r="AO139" t="str">
        <f>""</f>
        <v/>
      </c>
      <c r="AP139" t="str">
        <f>""</f>
        <v/>
      </c>
      <c r="AQ139" t="str">
        <f>""</f>
        <v/>
      </c>
      <c r="AR139" t="str">
        <f>""</f>
        <v/>
      </c>
      <c r="AS139" t="str">
        <f>""</f>
        <v/>
      </c>
      <c r="AT139" t="str">
        <f>""</f>
        <v/>
      </c>
      <c r="AU139" t="str">
        <f>""</f>
        <v/>
      </c>
      <c r="AV139" t="str">
        <f>""</f>
        <v/>
      </c>
      <c r="AW139" t="str">
        <f>""</f>
        <v/>
      </c>
      <c r="AX139" t="str">
        <f>""</f>
        <v/>
      </c>
      <c r="AY139" t="str">
        <f>""</f>
        <v/>
      </c>
      <c r="AZ139" t="str">
        <f>""</f>
        <v/>
      </c>
      <c r="BA139" t="str">
        <f>""</f>
        <v/>
      </c>
    </row>
    <row r="140" spans="2:53" x14ac:dyDescent="0.2">
      <c r="B140" t="str">
        <f>""</f>
        <v/>
      </c>
      <c r="C140" t="str">
        <f>""</f>
        <v/>
      </c>
      <c r="D140" t="str">
        <f>""</f>
        <v/>
      </c>
      <c r="E140" t="str">
        <f>""</f>
        <v/>
      </c>
      <c r="F140" t="str">
        <f>""</f>
        <v/>
      </c>
      <c r="G140" t="str">
        <f>""</f>
        <v/>
      </c>
      <c r="H140" t="str">
        <f>""</f>
        <v/>
      </c>
      <c r="I140" t="str">
        <f>""</f>
        <v/>
      </c>
      <c r="J140" t="str">
        <f>""</f>
        <v/>
      </c>
      <c r="K140" t="str">
        <f>""</f>
        <v/>
      </c>
      <c r="L140" t="str">
        <f>""</f>
        <v/>
      </c>
      <c r="M140" t="str">
        <f>""</f>
        <v/>
      </c>
      <c r="N140" t="str">
        <f>""</f>
        <v/>
      </c>
      <c r="O140" t="str">
        <f>""</f>
        <v/>
      </c>
      <c r="P140" t="str">
        <f>""</f>
        <v/>
      </c>
      <c r="Q140" t="str">
        <f>""</f>
        <v/>
      </c>
      <c r="R140" t="str">
        <f>""</f>
        <v/>
      </c>
      <c r="S140" t="str">
        <f>""</f>
        <v/>
      </c>
      <c r="T140" t="str">
        <f>""</f>
        <v/>
      </c>
      <c r="U140" t="str">
        <f>""</f>
        <v/>
      </c>
      <c r="V140" t="str">
        <f>""</f>
        <v/>
      </c>
      <c r="W140" t="str">
        <f>""</f>
        <v/>
      </c>
      <c r="X140" t="str">
        <f>""</f>
        <v/>
      </c>
      <c r="Y140" t="str">
        <f>""</f>
        <v/>
      </c>
      <c r="Z140" t="str">
        <f>""</f>
        <v/>
      </c>
      <c r="AA140" t="str">
        <f>""</f>
        <v/>
      </c>
      <c r="AB140" t="str">
        <f>""</f>
        <v/>
      </c>
      <c r="AC140" t="str">
        <f>""</f>
        <v/>
      </c>
      <c r="AD140" t="str">
        <f>""</f>
        <v/>
      </c>
      <c r="AE140" t="str">
        <f>"[0.056]"</f>
        <v>[0.056]</v>
      </c>
      <c r="AF140" t="str">
        <f>""</f>
        <v/>
      </c>
      <c r="AG140" t="str">
        <f>""</f>
        <v/>
      </c>
      <c r="AH140" t="str">
        <f>""</f>
        <v/>
      </c>
      <c r="AI140" t="str">
        <f>""</f>
        <v/>
      </c>
      <c r="AJ140" t="str">
        <f>""</f>
        <v/>
      </c>
      <c r="AK140" t="str">
        <f>""</f>
        <v/>
      </c>
      <c r="AL140" t="str">
        <f>""</f>
        <v/>
      </c>
      <c r="AM140" t="str">
        <f>""</f>
        <v/>
      </c>
      <c r="AN140" t="str">
        <f>""</f>
        <v/>
      </c>
      <c r="AO140" t="str">
        <f>""</f>
        <v/>
      </c>
      <c r="AP140" t="str">
        <f>""</f>
        <v/>
      </c>
      <c r="AQ140" t="str">
        <f>""</f>
        <v/>
      </c>
      <c r="AR140" t="str">
        <f>""</f>
        <v/>
      </c>
      <c r="AS140" t="str">
        <f>""</f>
        <v/>
      </c>
      <c r="AT140" t="str">
        <f>""</f>
        <v/>
      </c>
      <c r="AU140" t="str">
        <f>""</f>
        <v/>
      </c>
      <c r="AV140" t="str">
        <f>""</f>
        <v/>
      </c>
      <c r="AW140" t="str">
        <f>""</f>
        <v/>
      </c>
      <c r="AX140" t="str">
        <f>""</f>
        <v/>
      </c>
      <c r="AY140" t="str">
        <f>""</f>
        <v/>
      </c>
      <c r="AZ140" t="str">
        <f>""</f>
        <v/>
      </c>
      <c r="BA140" t="str">
        <f>""</f>
        <v/>
      </c>
    </row>
    <row r="141" spans="2:53" x14ac:dyDescent="0.2">
      <c r="B141" t="str">
        <f>"Share of childs  who left household 1998-2007"</f>
        <v>Share of childs  who left household 1998-2007</v>
      </c>
      <c r="C141" t="str">
        <f>""</f>
        <v/>
      </c>
      <c r="D141" t="str">
        <f>""</f>
        <v/>
      </c>
      <c r="E141" t="str">
        <f>""</f>
        <v/>
      </c>
      <c r="F141" t="str">
        <f>""</f>
        <v/>
      </c>
      <c r="G141" t="str">
        <f>""</f>
        <v/>
      </c>
      <c r="H141" t="str">
        <f>""</f>
        <v/>
      </c>
      <c r="I141" t="str">
        <f>""</f>
        <v/>
      </c>
      <c r="J141" t="str">
        <f>""</f>
        <v/>
      </c>
      <c r="K141" t="str">
        <f>""</f>
        <v/>
      </c>
      <c r="L141" t="str">
        <f>""</f>
        <v/>
      </c>
      <c r="M141" t="str">
        <f>""</f>
        <v/>
      </c>
      <c r="N141" t="str">
        <f>""</f>
        <v/>
      </c>
      <c r="O141" t="str">
        <f>""</f>
        <v/>
      </c>
      <c r="P141" t="str">
        <f>""</f>
        <v/>
      </c>
      <c r="Q141" t="str">
        <f>""</f>
        <v/>
      </c>
      <c r="R141" t="str">
        <f>""</f>
        <v/>
      </c>
      <c r="S141" t="str">
        <f>""</f>
        <v/>
      </c>
      <c r="T141" t="str">
        <f>""</f>
        <v/>
      </c>
      <c r="U141" t="str">
        <f>""</f>
        <v/>
      </c>
      <c r="V141" t="str">
        <f>""</f>
        <v/>
      </c>
      <c r="W141" t="str">
        <f>""</f>
        <v/>
      </c>
      <c r="X141" t="str">
        <f>""</f>
        <v/>
      </c>
      <c r="Y141" t="str">
        <f>""</f>
        <v/>
      </c>
      <c r="Z141" t="str">
        <f>""</f>
        <v/>
      </c>
      <c r="AA141" t="str">
        <f>""</f>
        <v/>
      </c>
      <c r="AB141" t="str">
        <f>""</f>
        <v/>
      </c>
      <c r="AC141" t="str">
        <f>""</f>
        <v/>
      </c>
      <c r="AD141" t="str">
        <f>""</f>
        <v/>
      </c>
      <c r="AE141" t="str">
        <f>""</f>
        <v/>
      </c>
      <c r="AF141" t="str">
        <f>"-0.094"</f>
        <v>-0.094</v>
      </c>
      <c r="AG141" t="str">
        <f>""</f>
        <v/>
      </c>
      <c r="AH141" t="str">
        <f>""</f>
        <v/>
      </c>
      <c r="AI141" t="str">
        <f>""</f>
        <v/>
      </c>
      <c r="AJ141" t="str">
        <f>""</f>
        <v/>
      </c>
      <c r="AK141" t="str">
        <f>""</f>
        <v/>
      </c>
      <c r="AL141" t="str">
        <f>""</f>
        <v/>
      </c>
      <c r="AM141" t="str">
        <f>""</f>
        <v/>
      </c>
      <c r="AN141" t="str">
        <f>""</f>
        <v/>
      </c>
      <c r="AO141" t="str">
        <f>""</f>
        <v/>
      </c>
      <c r="AP141" t="str">
        <f>""</f>
        <v/>
      </c>
      <c r="AQ141" t="str">
        <f>""</f>
        <v/>
      </c>
      <c r="AR141" t="str">
        <f>""</f>
        <v/>
      </c>
      <c r="AS141" t="str">
        <f>""</f>
        <v/>
      </c>
      <c r="AT141" t="str">
        <f>""</f>
        <v/>
      </c>
      <c r="AU141" t="str">
        <f>""</f>
        <v/>
      </c>
      <c r="AV141" t="str">
        <f>""</f>
        <v/>
      </c>
      <c r="AW141" t="str">
        <f>""</f>
        <v/>
      </c>
      <c r="AX141" t="str">
        <f>""</f>
        <v/>
      </c>
      <c r="AY141" t="str">
        <f>""</f>
        <v/>
      </c>
      <c r="AZ141" t="str">
        <f>""</f>
        <v/>
      </c>
      <c r="BA141" t="str">
        <f>""</f>
        <v/>
      </c>
    </row>
    <row r="142" spans="2:53" x14ac:dyDescent="0.2">
      <c r="B142" t="str">
        <f>""</f>
        <v/>
      </c>
      <c r="C142" t="str">
        <f>""</f>
        <v/>
      </c>
      <c r="D142" t="str">
        <f>""</f>
        <v/>
      </c>
      <c r="E142" t="str">
        <f>""</f>
        <v/>
      </c>
      <c r="F142" t="str">
        <f>""</f>
        <v/>
      </c>
      <c r="G142" t="str">
        <f>""</f>
        <v/>
      </c>
      <c r="H142" t="str">
        <f>""</f>
        <v/>
      </c>
      <c r="I142" t="str">
        <f>""</f>
        <v/>
      </c>
      <c r="J142" t="str">
        <f>""</f>
        <v/>
      </c>
      <c r="K142" t="str">
        <f>""</f>
        <v/>
      </c>
      <c r="L142" t="str">
        <f>""</f>
        <v/>
      </c>
      <c r="M142" t="str">
        <f>""</f>
        <v/>
      </c>
      <c r="N142" t="str">
        <f>""</f>
        <v/>
      </c>
      <c r="O142" t="str">
        <f>""</f>
        <v/>
      </c>
      <c r="P142" t="str">
        <f>""</f>
        <v/>
      </c>
      <c r="Q142" t="str">
        <f>""</f>
        <v/>
      </c>
      <c r="R142" t="str">
        <f>""</f>
        <v/>
      </c>
      <c r="S142" t="str">
        <f>""</f>
        <v/>
      </c>
      <c r="T142" t="str">
        <f>""</f>
        <v/>
      </c>
      <c r="U142" t="str">
        <f>""</f>
        <v/>
      </c>
      <c r="V142" t="str">
        <f>""</f>
        <v/>
      </c>
      <c r="W142" t="str">
        <f>""</f>
        <v/>
      </c>
      <c r="X142" t="str">
        <f>""</f>
        <v/>
      </c>
      <c r="Y142" t="str">
        <f>""</f>
        <v/>
      </c>
      <c r="Z142" t="str">
        <f>""</f>
        <v/>
      </c>
      <c r="AA142" t="str">
        <f>""</f>
        <v/>
      </c>
      <c r="AB142" t="str">
        <f>""</f>
        <v/>
      </c>
      <c r="AC142" t="str">
        <f>""</f>
        <v/>
      </c>
      <c r="AD142" t="str">
        <f>""</f>
        <v/>
      </c>
      <c r="AE142" t="str">
        <f>""</f>
        <v/>
      </c>
      <c r="AF142" t="str">
        <f>"[0.169]"</f>
        <v>[0.169]</v>
      </c>
      <c r="AG142" t="str">
        <f>""</f>
        <v/>
      </c>
      <c r="AH142" t="str">
        <f>""</f>
        <v/>
      </c>
      <c r="AI142" t="str">
        <f>""</f>
        <v/>
      </c>
      <c r="AJ142" t="str">
        <f>""</f>
        <v/>
      </c>
      <c r="AK142" t="str">
        <f>""</f>
        <v/>
      </c>
      <c r="AL142" t="str">
        <f>""</f>
        <v/>
      </c>
      <c r="AM142" t="str">
        <f>""</f>
        <v/>
      </c>
      <c r="AN142" t="str">
        <f>""</f>
        <v/>
      </c>
      <c r="AO142" t="str">
        <f>""</f>
        <v/>
      </c>
      <c r="AP142" t="str">
        <f>""</f>
        <v/>
      </c>
      <c r="AQ142" t="str">
        <f>""</f>
        <v/>
      </c>
      <c r="AR142" t="str">
        <f>""</f>
        <v/>
      </c>
      <c r="AS142" t="str">
        <f>""</f>
        <v/>
      </c>
      <c r="AT142" t="str">
        <f>""</f>
        <v/>
      </c>
      <c r="AU142" t="str">
        <f>""</f>
        <v/>
      </c>
      <c r="AV142" t="str">
        <f>""</f>
        <v/>
      </c>
      <c r="AW142" t="str">
        <f>""</f>
        <v/>
      </c>
      <c r="AX142" t="str">
        <f>""</f>
        <v/>
      </c>
      <c r="AY142" t="str">
        <f>""</f>
        <v/>
      </c>
      <c r="AZ142" t="str">
        <f>""</f>
        <v/>
      </c>
      <c r="BA142" t="str">
        <f>""</f>
        <v/>
      </c>
    </row>
    <row r="143" spans="2:53" x14ac:dyDescent="0.2">
      <c r="B143" t="str">
        <f>"Interaction"</f>
        <v>Interaction</v>
      </c>
      <c r="C143" t="str">
        <f>""</f>
        <v/>
      </c>
      <c r="D143" t="str">
        <f>""</f>
        <v/>
      </c>
      <c r="E143" t="str">
        <f>""</f>
        <v/>
      </c>
      <c r="F143" t="str">
        <f>""</f>
        <v/>
      </c>
      <c r="G143" t="str">
        <f>""</f>
        <v/>
      </c>
      <c r="H143" t="str">
        <f>""</f>
        <v/>
      </c>
      <c r="I143" t="str">
        <f>""</f>
        <v/>
      </c>
      <c r="J143" t="str">
        <f>""</f>
        <v/>
      </c>
      <c r="K143" t="str">
        <f>""</f>
        <v/>
      </c>
      <c r="L143" t="str">
        <f>""</f>
        <v/>
      </c>
      <c r="M143" t="str">
        <f>""</f>
        <v/>
      </c>
      <c r="N143" t="str">
        <f>""</f>
        <v/>
      </c>
      <c r="O143" t="str">
        <f>""</f>
        <v/>
      </c>
      <c r="P143" t="str">
        <f>""</f>
        <v/>
      </c>
      <c r="Q143" t="str">
        <f>""</f>
        <v/>
      </c>
      <c r="R143" t="str">
        <f>""</f>
        <v/>
      </c>
      <c r="S143" t="str">
        <f>""</f>
        <v/>
      </c>
      <c r="T143" t="str">
        <f>""</f>
        <v/>
      </c>
      <c r="U143" t="str">
        <f>""</f>
        <v/>
      </c>
      <c r="V143" t="str">
        <f>""</f>
        <v/>
      </c>
      <c r="W143" t="str">
        <f>""</f>
        <v/>
      </c>
      <c r="X143" t="str">
        <f>""</f>
        <v/>
      </c>
      <c r="Y143" t="str">
        <f>""</f>
        <v/>
      </c>
      <c r="Z143" t="str">
        <f>""</f>
        <v/>
      </c>
      <c r="AA143" t="str">
        <f>""</f>
        <v/>
      </c>
      <c r="AB143" t="str">
        <f>""</f>
        <v/>
      </c>
      <c r="AC143" t="str">
        <f>""</f>
        <v/>
      </c>
      <c r="AD143" t="str">
        <f>""</f>
        <v/>
      </c>
      <c r="AE143" t="str">
        <f>""</f>
        <v/>
      </c>
      <c r="AF143" t="str">
        <f>"0.218*"</f>
        <v>0.218*</v>
      </c>
      <c r="AG143" t="str">
        <f>""</f>
        <v/>
      </c>
      <c r="AH143" t="str">
        <f>""</f>
        <v/>
      </c>
      <c r="AI143" t="str">
        <f>""</f>
        <v/>
      </c>
      <c r="AJ143" t="str">
        <f>""</f>
        <v/>
      </c>
      <c r="AK143" t="str">
        <f>""</f>
        <v/>
      </c>
      <c r="AL143" t="str">
        <f>""</f>
        <v/>
      </c>
      <c r="AM143" t="str">
        <f>""</f>
        <v/>
      </c>
      <c r="AN143" t="str">
        <f>""</f>
        <v/>
      </c>
      <c r="AO143" t="str">
        <f>""</f>
        <v/>
      </c>
      <c r="AP143" t="str">
        <f>""</f>
        <v/>
      </c>
      <c r="AQ143" t="str">
        <f>""</f>
        <v/>
      </c>
      <c r="AR143" t="str">
        <f>""</f>
        <v/>
      </c>
      <c r="AS143" t="str">
        <f>""</f>
        <v/>
      </c>
      <c r="AT143" t="str">
        <f>""</f>
        <v/>
      </c>
      <c r="AU143" t="str">
        <f>""</f>
        <v/>
      </c>
      <c r="AV143" t="str">
        <f>""</f>
        <v/>
      </c>
      <c r="AW143" t="str">
        <f>""</f>
        <v/>
      </c>
      <c r="AX143" t="str">
        <f>""</f>
        <v/>
      </c>
      <c r="AY143" t="str">
        <f>""</f>
        <v/>
      </c>
      <c r="AZ143" t="str">
        <f>""</f>
        <v/>
      </c>
      <c r="BA143" t="str">
        <f>""</f>
        <v/>
      </c>
    </row>
    <row r="144" spans="2:53" x14ac:dyDescent="0.2">
      <c r="B144" t="str">
        <f>""</f>
        <v/>
      </c>
      <c r="C144" t="str">
        <f>""</f>
        <v/>
      </c>
      <c r="D144" t="str">
        <f>""</f>
        <v/>
      </c>
      <c r="E144" t="str">
        <f>""</f>
        <v/>
      </c>
      <c r="F144" t="str">
        <f>""</f>
        <v/>
      </c>
      <c r="G144" t="str">
        <f>""</f>
        <v/>
      </c>
      <c r="H144" t="str">
        <f>""</f>
        <v/>
      </c>
      <c r="I144" t="str">
        <f>""</f>
        <v/>
      </c>
      <c r="J144" t="str">
        <f>""</f>
        <v/>
      </c>
      <c r="K144" t="str">
        <f>""</f>
        <v/>
      </c>
      <c r="L144" t="str">
        <f>""</f>
        <v/>
      </c>
      <c r="M144" t="str">
        <f>""</f>
        <v/>
      </c>
      <c r="N144" t="str">
        <f>""</f>
        <v/>
      </c>
      <c r="O144" t="str">
        <f>""</f>
        <v/>
      </c>
      <c r="P144" t="str">
        <f>""</f>
        <v/>
      </c>
      <c r="Q144" t="str">
        <f>""</f>
        <v/>
      </c>
      <c r="R144" t="str">
        <f>""</f>
        <v/>
      </c>
      <c r="S144" t="str">
        <f>""</f>
        <v/>
      </c>
      <c r="T144" t="str">
        <f>""</f>
        <v/>
      </c>
      <c r="U144" t="str">
        <f>""</f>
        <v/>
      </c>
      <c r="V144" t="str">
        <f>""</f>
        <v/>
      </c>
      <c r="W144" t="str">
        <f>""</f>
        <v/>
      </c>
      <c r="X144" t="str">
        <f>""</f>
        <v/>
      </c>
      <c r="Y144" t="str">
        <f>""</f>
        <v/>
      </c>
      <c r="Z144" t="str">
        <f>""</f>
        <v/>
      </c>
      <c r="AA144" t="str">
        <f>""</f>
        <v/>
      </c>
      <c r="AB144" t="str">
        <f>""</f>
        <v/>
      </c>
      <c r="AC144" t="str">
        <f>""</f>
        <v/>
      </c>
      <c r="AD144" t="str">
        <f>""</f>
        <v/>
      </c>
      <c r="AE144" t="str">
        <f>""</f>
        <v/>
      </c>
      <c r="AF144" t="str">
        <f>"[0.120]"</f>
        <v>[0.120]</v>
      </c>
      <c r="AG144" t="str">
        <f>""</f>
        <v/>
      </c>
      <c r="AH144" t="str">
        <f>""</f>
        <v/>
      </c>
      <c r="AI144" t="str">
        <f>""</f>
        <v/>
      </c>
      <c r="AJ144" t="str">
        <f>""</f>
        <v/>
      </c>
      <c r="AK144" t="str">
        <f>""</f>
        <v/>
      </c>
      <c r="AL144" t="str">
        <f>""</f>
        <v/>
      </c>
      <c r="AM144" t="str">
        <f>""</f>
        <v/>
      </c>
      <c r="AN144" t="str">
        <f>""</f>
        <v/>
      </c>
      <c r="AO144" t="str">
        <f>""</f>
        <v/>
      </c>
      <c r="AP144" t="str">
        <f>""</f>
        <v/>
      </c>
      <c r="AQ144" t="str">
        <f>""</f>
        <v/>
      </c>
      <c r="AR144" t="str">
        <f>""</f>
        <v/>
      </c>
      <c r="AS144" t="str">
        <f>""</f>
        <v/>
      </c>
      <c r="AT144" t="str">
        <f>""</f>
        <v/>
      </c>
      <c r="AU144" t="str">
        <f>""</f>
        <v/>
      </c>
      <c r="AV144" t="str">
        <f>""</f>
        <v/>
      </c>
      <c r="AW144" t="str">
        <f>""</f>
        <v/>
      </c>
      <c r="AX144" t="str">
        <f>""</f>
        <v/>
      </c>
      <c r="AY144" t="str">
        <f>""</f>
        <v/>
      </c>
      <c r="AZ144" t="str">
        <f>""</f>
        <v/>
      </c>
      <c r="BA144" t="str">
        <f>""</f>
        <v/>
      </c>
    </row>
    <row r="145" spans="2:53" x14ac:dyDescent="0.2">
      <c r="B145" t="str">
        <f>"Loss of land (yes=1) for a household in a given year"</f>
        <v>Loss of land (yes=1) for a household in a given year</v>
      </c>
      <c r="C145" t="str">
        <f>""</f>
        <v/>
      </c>
      <c r="D145" t="str">
        <f>""</f>
        <v/>
      </c>
      <c r="E145" t="str">
        <f>""</f>
        <v/>
      </c>
      <c r="F145" t="str">
        <f>""</f>
        <v/>
      </c>
      <c r="G145" t="str">
        <f>""</f>
        <v/>
      </c>
      <c r="H145" t="str">
        <f>""</f>
        <v/>
      </c>
      <c r="I145" t="str">
        <f>""</f>
        <v/>
      </c>
      <c r="J145" t="str">
        <f>""</f>
        <v/>
      </c>
      <c r="K145" t="str">
        <f>""</f>
        <v/>
      </c>
      <c r="L145" t="str">
        <f>""</f>
        <v/>
      </c>
      <c r="M145" t="str">
        <f>""</f>
        <v/>
      </c>
      <c r="N145" t="str">
        <f>""</f>
        <v/>
      </c>
      <c r="O145" t="str">
        <f>""</f>
        <v/>
      </c>
      <c r="P145" t="str">
        <f>""</f>
        <v/>
      </c>
      <c r="Q145" t="str">
        <f>""</f>
        <v/>
      </c>
      <c r="R145" t="str">
        <f>""</f>
        <v/>
      </c>
      <c r="S145" t="str">
        <f>""</f>
        <v/>
      </c>
      <c r="T145" t="str">
        <f>""</f>
        <v/>
      </c>
      <c r="U145" t="str">
        <f>""</f>
        <v/>
      </c>
      <c r="V145" t="str">
        <f>""</f>
        <v/>
      </c>
      <c r="W145" t="str">
        <f>""</f>
        <v/>
      </c>
      <c r="X145" t="str">
        <f>""</f>
        <v/>
      </c>
      <c r="Y145" t="str">
        <f>""</f>
        <v/>
      </c>
      <c r="Z145" t="str">
        <f>""</f>
        <v/>
      </c>
      <c r="AA145" t="str">
        <f>""</f>
        <v/>
      </c>
      <c r="AB145" t="str">
        <f>""</f>
        <v/>
      </c>
      <c r="AC145" t="str">
        <f>""</f>
        <v/>
      </c>
      <c r="AD145" t="str">
        <f>""</f>
        <v/>
      </c>
      <c r="AE145" t="str">
        <f>""</f>
        <v/>
      </c>
      <c r="AF145" t="str">
        <f>""</f>
        <v/>
      </c>
      <c r="AG145" t="str">
        <f>"0.005"</f>
        <v>0.005</v>
      </c>
      <c r="AH145" t="str">
        <f>"0.005"</f>
        <v>0.005</v>
      </c>
      <c r="AI145" t="str">
        <f>"0.006"</f>
        <v>0.006</v>
      </c>
      <c r="AJ145" t="str">
        <f>""</f>
        <v/>
      </c>
      <c r="AK145" t="str">
        <f>""</f>
        <v/>
      </c>
      <c r="AL145" t="str">
        <f>""</f>
        <v/>
      </c>
      <c r="AM145" t="str">
        <f>""</f>
        <v/>
      </c>
      <c r="AN145" t="str">
        <f>""</f>
        <v/>
      </c>
      <c r="AO145" t="str">
        <f>""</f>
        <v/>
      </c>
      <c r="AP145" t="str">
        <f>""</f>
        <v/>
      </c>
      <c r="AQ145" t="str">
        <f>""</f>
        <v/>
      </c>
      <c r="AR145" t="str">
        <f>""</f>
        <v/>
      </c>
      <c r="AS145" t="str">
        <f>""</f>
        <v/>
      </c>
      <c r="AT145" t="str">
        <f>""</f>
        <v/>
      </c>
      <c r="AU145" t="str">
        <f>""</f>
        <v/>
      </c>
      <c r="AV145" t="str">
        <f>""</f>
        <v/>
      </c>
      <c r="AW145" t="str">
        <f>""</f>
        <v/>
      </c>
      <c r="AX145" t="str">
        <f>""</f>
        <v/>
      </c>
      <c r="AY145" t="str">
        <f>""</f>
        <v/>
      </c>
      <c r="AZ145" t="str">
        <f>""</f>
        <v/>
      </c>
      <c r="BA145" t="str">
        <f>""</f>
        <v/>
      </c>
    </row>
    <row r="146" spans="2:53" x14ac:dyDescent="0.2">
      <c r="B146" t="str">
        <f>""</f>
        <v/>
      </c>
      <c r="C146" t="str">
        <f>""</f>
        <v/>
      </c>
      <c r="D146" t="str">
        <f>""</f>
        <v/>
      </c>
      <c r="E146" t="str">
        <f>""</f>
        <v/>
      </c>
      <c r="F146" t="str">
        <f>""</f>
        <v/>
      </c>
      <c r="G146" t="str">
        <f>""</f>
        <v/>
      </c>
      <c r="H146" t="str">
        <f>""</f>
        <v/>
      </c>
      <c r="I146" t="str">
        <f>""</f>
        <v/>
      </c>
      <c r="J146" t="str">
        <f>""</f>
        <v/>
      </c>
      <c r="K146" t="str">
        <f>""</f>
        <v/>
      </c>
      <c r="L146" t="str">
        <f>""</f>
        <v/>
      </c>
      <c r="M146" t="str">
        <f>""</f>
        <v/>
      </c>
      <c r="N146" t="str">
        <f>""</f>
        <v/>
      </c>
      <c r="O146" t="str">
        <f>""</f>
        <v/>
      </c>
      <c r="P146" t="str">
        <f>""</f>
        <v/>
      </c>
      <c r="Q146" t="str">
        <f>""</f>
        <v/>
      </c>
      <c r="R146" t="str">
        <f>""</f>
        <v/>
      </c>
      <c r="S146" t="str">
        <f>""</f>
        <v/>
      </c>
      <c r="T146" t="str">
        <f>""</f>
        <v/>
      </c>
      <c r="U146" t="str">
        <f>""</f>
        <v/>
      </c>
      <c r="V146" t="str">
        <f>""</f>
        <v/>
      </c>
      <c r="W146" t="str">
        <f>""</f>
        <v/>
      </c>
      <c r="X146" t="str">
        <f>""</f>
        <v/>
      </c>
      <c r="Y146" t="str">
        <f>""</f>
        <v/>
      </c>
      <c r="Z146" t="str">
        <f>""</f>
        <v/>
      </c>
      <c r="AA146" t="str">
        <f>""</f>
        <v/>
      </c>
      <c r="AB146" t="str">
        <f>""</f>
        <v/>
      </c>
      <c r="AC146" t="str">
        <f>""</f>
        <v/>
      </c>
      <c r="AD146" t="str">
        <f>""</f>
        <v/>
      </c>
      <c r="AE146" t="str">
        <f>""</f>
        <v/>
      </c>
      <c r="AF146" t="str">
        <f>""</f>
        <v/>
      </c>
      <c r="AG146" t="str">
        <f>"[0.063]"</f>
        <v>[0.063]</v>
      </c>
      <c r="AH146" t="str">
        <f>"[0.062]"</f>
        <v>[0.062]</v>
      </c>
      <c r="AI146" t="str">
        <f>"[0.063]"</f>
        <v>[0.063]</v>
      </c>
      <c r="AJ146" t="str">
        <f>""</f>
        <v/>
      </c>
      <c r="AK146" t="str">
        <f>""</f>
        <v/>
      </c>
      <c r="AL146" t="str">
        <f>""</f>
        <v/>
      </c>
      <c r="AM146" t="str">
        <f>""</f>
        <v/>
      </c>
      <c r="AN146" t="str">
        <f>""</f>
        <v/>
      </c>
      <c r="AO146" t="str">
        <f>""</f>
        <v/>
      </c>
      <c r="AP146" t="str">
        <f>""</f>
        <v/>
      </c>
      <c r="AQ146" t="str">
        <f>""</f>
        <v/>
      </c>
      <c r="AR146" t="str">
        <f>""</f>
        <v/>
      </c>
      <c r="AS146" t="str">
        <f>""</f>
        <v/>
      </c>
      <c r="AT146" t="str">
        <f>""</f>
        <v/>
      </c>
      <c r="AU146" t="str">
        <f>""</f>
        <v/>
      </c>
      <c r="AV146" t="str">
        <f>""</f>
        <v/>
      </c>
      <c r="AW146" t="str">
        <f>""</f>
        <v/>
      </c>
      <c r="AX146" t="str">
        <f>""</f>
        <v/>
      </c>
      <c r="AY146" t="str">
        <f>""</f>
        <v/>
      </c>
      <c r="AZ146" t="str">
        <f>""</f>
        <v/>
      </c>
      <c r="BA146" t="str">
        <f>""</f>
        <v/>
      </c>
    </row>
    <row r="147" spans="2:53" x14ac:dyDescent="0.2">
      <c r="B147" t="str">
        <f>"At least 1 child left the household in a given year (yes=1)"</f>
        <v>At least 1 child left the household in a given year (yes=1)</v>
      </c>
      <c r="C147" t="str">
        <f>""</f>
        <v/>
      </c>
      <c r="D147" t="str">
        <f>""</f>
        <v/>
      </c>
      <c r="E147" t="str">
        <f>""</f>
        <v/>
      </c>
      <c r="F147" t="str">
        <f>""</f>
        <v/>
      </c>
      <c r="G147" t="str">
        <f>""</f>
        <v/>
      </c>
      <c r="H147" t="str">
        <f>""</f>
        <v/>
      </c>
      <c r="I147" t="str">
        <f>""</f>
        <v/>
      </c>
      <c r="J147" t="str">
        <f>""</f>
        <v/>
      </c>
      <c r="K147" t="str">
        <f>""</f>
        <v/>
      </c>
      <c r="L147" t="str">
        <f>""</f>
        <v/>
      </c>
      <c r="M147" t="str">
        <f>""</f>
        <v/>
      </c>
      <c r="N147" t="str">
        <f>""</f>
        <v/>
      </c>
      <c r="O147" t="str">
        <f>""</f>
        <v/>
      </c>
      <c r="P147" t="str">
        <f>""</f>
        <v/>
      </c>
      <c r="Q147" t="str">
        <f>""</f>
        <v/>
      </c>
      <c r="R147" t="str">
        <f>""</f>
        <v/>
      </c>
      <c r="S147" t="str">
        <f>""</f>
        <v/>
      </c>
      <c r="T147" t="str">
        <f>""</f>
        <v/>
      </c>
      <c r="U147" t="str">
        <f>""</f>
        <v/>
      </c>
      <c r="V147" t="str">
        <f>""</f>
        <v/>
      </c>
      <c r="W147" t="str">
        <f>""</f>
        <v/>
      </c>
      <c r="X147" t="str">
        <f>""</f>
        <v/>
      </c>
      <c r="Y147" t="str">
        <f>""</f>
        <v/>
      </c>
      <c r="Z147" t="str">
        <f>""</f>
        <v/>
      </c>
      <c r="AA147" t="str">
        <f>""</f>
        <v/>
      </c>
      <c r="AB147" t="str">
        <f>""</f>
        <v/>
      </c>
      <c r="AC147" t="str">
        <f>""</f>
        <v/>
      </c>
      <c r="AD147" t="str">
        <f>""</f>
        <v/>
      </c>
      <c r="AE147" t="str">
        <f>""</f>
        <v/>
      </c>
      <c r="AF147" t="str">
        <f>""</f>
        <v/>
      </c>
      <c r="AG147" t="str">
        <f>"-0.077"</f>
        <v>-0.077</v>
      </c>
      <c r="AH147" t="str">
        <f>""</f>
        <v/>
      </c>
      <c r="AI147" t="str">
        <f>""</f>
        <v/>
      </c>
      <c r="AJ147" t="str">
        <f>""</f>
        <v/>
      </c>
      <c r="AK147" t="str">
        <f>""</f>
        <v/>
      </c>
      <c r="AL147" t="str">
        <f>""</f>
        <v/>
      </c>
      <c r="AM147" t="str">
        <f>""</f>
        <v/>
      </c>
      <c r="AN147" t="str">
        <f>""</f>
        <v/>
      </c>
      <c r="AO147" t="str">
        <f>""</f>
        <v/>
      </c>
      <c r="AP147" t="str">
        <f>""</f>
        <v/>
      </c>
      <c r="AQ147" t="str">
        <f>""</f>
        <v/>
      </c>
      <c r="AR147" t="str">
        <f>""</f>
        <v/>
      </c>
      <c r="AS147" t="str">
        <f>""</f>
        <v/>
      </c>
      <c r="AT147" t="str">
        <f>""</f>
        <v/>
      </c>
      <c r="AU147" t="str">
        <f>""</f>
        <v/>
      </c>
      <c r="AV147" t="str">
        <f>""</f>
        <v/>
      </c>
      <c r="AW147" t="str">
        <f>""</f>
        <v/>
      </c>
      <c r="AX147" t="str">
        <f>""</f>
        <v/>
      </c>
      <c r="AY147" t="str">
        <f>""</f>
        <v/>
      </c>
      <c r="AZ147" t="str">
        <f>""</f>
        <v/>
      </c>
      <c r="BA147" t="str">
        <f>""</f>
        <v/>
      </c>
    </row>
    <row r="148" spans="2:53" x14ac:dyDescent="0.2">
      <c r="B148" t="str">
        <f>""</f>
        <v/>
      </c>
      <c r="C148" t="str">
        <f>""</f>
        <v/>
      </c>
      <c r="D148" t="str">
        <f>""</f>
        <v/>
      </c>
      <c r="E148" t="str">
        <f>""</f>
        <v/>
      </c>
      <c r="F148" t="str">
        <f>""</f>
        <v/>
      </c>
      <c r="G148" t="str">
        <f>""</f>
        <v/>
      </c>
      <c r="H148" t="str">
        <f>""</f>
        <v/>
      </c>
      <c r="I148" t="str">
        <f>""</f>
        <v/>
      </c>
      <c r="J148" t="str">
        <f>""</f>
        <v/>
      </c>
      <c r="K148" t="str">
        <f>""</f>
        <v/>
      </c>
      <c r="L148" t="str">
        <f>""</f>
        <v/>
      </c>
      <c r="M148" t="str">
        <f>""</f>
        <v/>
      </c>
      <c r="N148" t="str">
        <f>""</f>
        <v/>
      </c>
      <c r="O148" t="str">
        <f>""</f>
        <v/>
      </c>
      <c r="P148" t="str">
        <f>""</f>
        <v/>
      </c>
      <c r="Q148" t="str">
        <f>""</f>
        <v/>
      </c>
      <c r="R148" t="str">
        <f>""</f>
        <v/>
      </c>
      <c r="S148" t="str">
        <f>""</f>
        <v/>
      </c>
      <c r="T148" t="str">
        <f>""</f>
        <v/>
      </c>
      <c r="U148" t="str">
        <f>""</f>
        <v/>
      </c>
      <c r="V148" t="str">
        <f>""</f>
        <v/>
      </c>
      <c r="W148" t="str">
        <f>""</f>
        <v/>
      </c>
      <c r="X148" t="str">
        <f>""</f>
        <v/>
      </c>
      <c r="Y148" t="str">
        <f>""</f>
        <v/>
      </c>
      <c r="Z148" t="str">
        <f>""</f>
        <v/>
      </c>
      <c r="AA148" t="str">
        <f>""</f>
        <v/>
      </c>
      <c r="AB148" t="str">
        <f>""</f>
        <v/>
      </c>
      <c r="AC148" t="str">
        <f>""</f>
        <v/>
      </c>
      <c r="AD148" t="str">
        <f>""</f>
        <v/>
      </c>
      <c r="AE148" t="str">
        <f>""</f>
        <v/>
      </c>
      <c r="AF148" t="str">
        <f>""</f>
        <v/>
      </c>
      <c r="AG148" t="str">
        <f>"[0.098]"</f>
        <v>[0.098]</v>
      </c>
      <c r="AH148" t="str">
        <f>""</f>
        <v/>
      </c>
      <c r="AI148" t="str">
        <f>""</f>
        <v/>
      </c>
      <c r="AJ148" t="str">
        <f>""</f>
        <v/>
      </c>
      <c r="AK148" t="str">
        <f>""</f>
        <v/>
      </c>
      <c r="AL148" t="str">
        <f>""</f>
        <v/>
      </c>
      <c r="AM148" t="str">
        <f>""</f>
        <v/>
      </c>
      <c r="AN148" t="str">
        <f>""</f>
        <v/>
      </c>
      <c r="AO148" t="str">
        <f>""</f>
        <v/>
      </c>
      <c r="AP148" t="str">
        <f>""</f>
        <v/>
      </c>
      <c r="AQ148" t="str">
        <f>""</f>
        <v/>
      </c>
      <c r="AR148" t="str">
        <f>""</f>
        <v/>
      </c>
      <c r="AS148" t="str">
        <f>""</f>
        <v/>
      </c>
      <c r="AT148" t="str">
        <f>""</f>
        <v/>
      </c>
      <c r="AU148" t="str">
        <f>""</f>
        <v/>
      </c>
      <c r="AV148" t="str">
        <f>""</f>
        <v/>
      </c>
      <c r="AW148" t="str">
        <f>""</f>
        <v/>
      </c>
      <c r="AX148" t="str">
        <f>""</f>
        <v/>
      </c>
      <c r="AY148" t="str">
        <f>""</f>
        <v/>
      </c>
      <c r="AZ148" t="str">
        <f>""</f>
        <v/>
      </c>
      <c r="BA148" t="str">
        <f>""</f>
        <v/>
      </c>
    </row>
    <row r="149" spans="2:53" x14ac:dyDescent="0.2">
      <c r="B149" t="str">
        <f>"Interaction"</f>
        <v>Interaction</v>
      </c>
      <c r="C149" t="str">
        <f>""</f>
        <v/>
      </c>
      <c r="D149" t="str">
        <f>""</f>
        <v/>
      </c>
      <c r="E149" t="str">
        <f>""</f>
        <v/>
      </c>
      <c r="F149" t="str">
        <f>""</f>
        <v/>
      </c>
      <c r="G149" t="str">
        <f>""</f>
        <v/>
      </c>
      <c r="H149" t="str">
        <f>""</f>
        <v/>
      </c>
      <c r="I149" t="str">
        <f>""</f>
        <v/>
      </c>
      <c r="J149" t="str">
        <f>""</f>
        <v/>
      </c>
      <c r="K149" t="str">
        <f>""</f>
        <v/>
      </c>
      <c r="L149" t="str">
        <f>""</f>
        <v/>
      </c>
      <c r="M149" t="str">
        <f>""</f>
        <v/>
      </c>
      <c r="N149" t="str">
        <f>""</f>
        <v/>
      </c>
      <c r="O149" t="str">
        <f>""</f>
        <v/>
      </c>
      <c r="P149" t="str">
        <f>""</f>
        <v/>
      </c>
      <c r="Q149" t="str">
        <f>""</f>
        <v/>
      </c>
      <c r="R149" t="str">
        <f>""</f>
        <v/>
      </c>
      <c r="S149" t="str">
        <f>""</f>
        <v/>
      </c>
      <c r="T149" t="str">
        <f>""</f>
        <v/>
      </c>
      <c r="U149" t="str">
        <f>""</f>
        <v/>
      </c>
      <c r="V149" t="str">
        <f>""</f>
        <v/>
      </c>
      <c r="W149" t="str">
        <f>""</f>
        <v/>
      </c>
      <c r="X149" t="str">
        <f>""</f>
        <v/>
      </c>
      <c r="Y149" t="str">
        <f>""</f>
        <v/>
      </c>
      <c r="Z149" t="str">
        <f>""</f>
        <v/>
      </c>
      <c r="AA149" t="str">
        <f>""</f>
        <v/>
      </c>
      <c r="AB149" t="str">
        <f>""</f>
        <v/>
      </c>
      <c r="AC149" t="str">
        <f>""</f>
        <v/>
      </c>
      <c r="AD149" t="str">
        <f>""</f>
        <v/>
      </c>
      <c r="AE149" t="str">
        <f>""</f>
        <v/>
      </c>
      <c r="AF149" t="str">
        <f>""</f>
        <v/>
      </c>
      <c r="AG149" t="str">
        <f>"0.000"</f>
        <v>0.000</v>
      </c>
      <c r="AH149" t="str">
        <f>""</f>
        <v/>
      </c>
      <c r="AI149" t="str">
        <f>""</f>
        <v/>
      </c>
      <c r="AJ149" t="str">
        <f>""</f>
        <v/>
      </c>
      <c r="AK149" t="str">
        <f>""</f>
        <v/>
      </c>
      <c r="AL149" t="str">
        <f>""</f>
        <v/>
      </c>
      <c r="AM149" t="str">
        <f>""</f>
        <v/>
      </c>
      <c r="AN149" t="str">
        <f>""</f>
        <v/>
      </c>
      <c r="AO149" t="str">
        <f>""</f>
        <v/>
      </c>
      <c r="AP149" t="str">
        <f>""</f>
        <v/>
      </c>
      <c r="AQ149" t="str">
        <f>""</f>
        <v/>
      </c>
      <c r="AR149" t="str">
        <f>""</f>
        <v/>
      </c>
      <c r="AS149" t="str">
        <f>""</f>
        <v/>
      </c>
      <c r="AT149" t="str">
        <f>""</f>
        <v/>
      </c>
      <c r="AU149" t="str">
        <f>""</f>
        <v/>
      </c>
      <c r="AV149" t="str">
        <f>""</f>
        <v/>
      </c>
      <c r="AW149" t="str">
        <f>""</f>
        <v/>
      </c>
      <c r="AX149" t="str">
        <f>""</f>
        <v/>
      </c>
      <c r="AY149" t="str">
        <f>""</f>
        <v/>
      </c>
      <c r="AZ149" t="str">
        <f>""</f>
        <v/>
      </c>
      <c r="BA149" t="str">
        <f>""</f>
        <v/>
      </c>
    </row>
    <row r="150" spans="2:53" x14ac:dyDescent="0.2">
      <c r="B150" t="str">
        <f>""</f>
        <v/>
      </c>
      <c r="C150" t="str">
        <f>""</f>
        <v/>
      </c>
      <c r="D150" t="str">
        <f>""</f>
        <v/>
      </c>
      <c r="E150" t="str">
        <f>""</f>
        <v/>
      </c>
      <c r="F150" t="str">
        <f>""</f>
        <v/>
      </c>
      <c r="G150" t="str">
        <f>""</f>
        <v/>
      </c>
      <c r="H150" t="str">
        <f>""</f>
        <v/>
      </c>
      <c r="I150" t="str">
        <f>""</f>
        <v/>
      </c>
      <c r="J150" t="str">
        <f>""</f>
        <v/>
      </c>
      <c r="K150" t="str">
        <f>""</f>
        <v/>
      </c>
      <c r="L150" t="str">
        <f>""</f>
        <v/>
      </c>
      <c r="M150" t="str">
        <f>""</f>
        <v/>
      </c>
      <c r="N150" t="str">
        <f>""</f>
        <v/>
      </c>
      <c r="O150" t="str">
        <f>""</f>
        <v/>
      </c>
      <c r="P150" t="str">
        <f>""</f>
        <v/>
      </c>
      <c r="Q150" t="str">
        <f>""</f>
        <v/>
      </c>
      <c r="R150" t="str">
        <f>""</f>
        <v/>
      </c>
      <c r="S150" t="str">
        <f>""</f>
        <v/>
      </c>
      <c r="T150" t="str">
        <f>""</f>
        <v/>
      </c>
      <c r="U150" t="str">
        <f>""</f>
        <v/>
      </c>
      <c r="V150" t="str">
        <f>""</f>
        <v/>
      </c>
      <c r="W150" t="str">
        <f>""</f>
        <v/>
      </c>
      <c r="X150" t="str">
        <f>""</f>
        <v/>
      </c>
      <c r="Y150" t="str">
        <f>""</f>
        <v/>
      </c>
      <c r="Z150" t="str">
        <f>""</f>
        <v/>
      </c>
      <c r="AA150" t="str">
        <f>""</f>
        <v/>
      </c>
      <c r="AB150" t="str">
        <f>""</f>
        <v/>
      </c>
      <c r="AC150" t="str">
        <f>""</f>
        <v/>
      </c>
      <c r="AD150" t="str">
        <f>""</f>
        <v/>
      </c>
      <c r="AE150" t="str">
        <f>""</f>
        <v/>
      </c>
      <c r="AF150" t="str">
        <f>""</f>
        <v/>
      </c>
      <c r="AG150" t="str">
        <f>"[.]"</f>
        <v>[.]</v>
      </c>
      <c r="AH150" t="str">
        <f>""</f>
        <v/>
      </c>
      <c r="AI150" t="str">
        <f>""</f>
        <v/>
      </c>
      <c r="AJ150" t="str">
        <f>""</f>
        <v/>
      </c>
      <c r="AK150" t="str">
        <f>""</f>
        <v/>
      </c>
      <c r="AL150" t="str">
        <f>""</f>
        <v/>
      </c>
      <c r="AM150" t="str">
        <f>""</f>
        <v/>
      </c>
      <c r="AN150" t="str">
        <f>""</f>
        <v/>
      </c>
      <c r="AO150" t="str">
        <f>""</f>
        <v/>
      </c>
      <c r="AP150" t="str">
        <f>""</f>
        <v/>
      </c>
      <c r="AQ150" t="str">
        <f>""</f>
        <v/>
      </c>
      <c r="AR150" t="str">
        <f>""</f>
        <v/>
      </c>
      <c r="AS150" t="str">
        <f>""</f>
        <v/>
      </c>
      <c r="AT150" t="str">
        <f>""</f>
        <v/>
      </c>
      <c r="AU150" t="str">
        <f>""</f>
        <v/>
      </c>
      <c r="AV150" t="str">
        <f>""</f>
        <v/>
      </c>
      <c r="AW150" t="str">
        <f>""</f>
        <v/>
      </c>
      <c r="AX150" t="str">
        <f>""</f>
        <v/>
      </c>
      <c r="AY150" t="str">
        <f>""</f>
        <v/>
      </c>
      <c r="AZ150" t="str">
        <f>""</f>
        <v/>
      </c>
      <c r="BA150" t="str">
        <f>""</f>
        <v/>
      </c>
    </row>
    <row r="151" spans="2:53" x14ac:dyDescent="0.2">
      <c r="B151" t="str">
        <f>"Number of childs who left household 1998-2007"</f>
        <v>Number of childs who left household 1998-2007</v>
      </c>
      <c r="C151" t="str">
        <f>""</f>
        <v/>
      </c>
      <c r="D151" t="str">
        <f>""</f>
        <v/>
      </c>
      <c r="E151" t="str">
        <f>""</f>
        <v/>
      </c>
      <c r="F151" t="str">
        <f>""</f>
        <v/>
      </c>
      <c r="G151" t="str">
        <f>""</f>
        <v/>
      </c>
      <c r="H151" t="str">
        <f>""</f>
        <v/>
      </c>
      <c r="I151" t="str">
        <f>""</f>
        <v/>
      </c>
      <c r="J151" t="str">
        <f>""</f>
        <v/>
      </c>
      <c r="K151" t="str">
        <f>""</f>
        <v/>
      </c>
      <c r="L151" t="str">
        <f>""</f>
        <v/>
      </c>
      <c r="M151" t="str">
        <f>""</f>
        <v/>
      </c>
      <c r="N151" t="str">
        <f>""</f>
        <v/>
      </c>
      <c r="O151" t="str">
        <f>""</f>
        <v/>
      </c>
      <c r="P151" t="str">
        <f>""</f>
        <v/>
      </c>
      <c r="Q151" t="str">
        <f>""</f>
        <v/>
      </c>
      <c r="R151" t="str">
        <f>""</f>
        <v/>
      </c>
      <c r="S151" t="str">
        <f>""</f>
        <v/>
      </c>
      <c r="T151" t="str">
        <f>""</f>
        <v/>
      </c>
      <c r="U151" t="str">
        <f>""</f>
        <v/>
      </c>
      <c r="V151" t="str">
        <f>""</f>
        <v/>
      </c>
      <c r="W151" t="str">
        <f>""</f>
        <v/>
      </c>
      <c r="X151" t="str">
        <f>""</f>
        <v/>
      </c>
      <c r="Y151" t="str">
        <f>""</f>
        <v/>
      </c>
      <c r="Z151" t="str">
        <f>""</f>
        <v/>
      </c>
      <c r="AA151" t="str">
        <f>""</f>
        <v/>
      </c>
      <c r="AB151" t="str">
        <f>""</f>
        <v/>
      </c>
      <c r="AC151" t="str">
        <f>""</f>
        <v/>
      </c>
      <c r="AD151" t="str">
        <f>""</f>
        <v/>
      </c>
      <c r="AE151" t="str">
        <f>""</f>
        <v/>
      </c>
      <c r="AF151" t="str">
        <f>""</f>
        <v/>
      </c>
      <c r="AG151" t="str">
        <f>""</f>
        <v/>
      </c>
      <c r="AH151" t="str">
        <f>"-0.070"</f>
        <v>-0.070</v>
      </c>
      <c r="AI151" t="str">
        <f>""</f>
        <v/>
      </c>
      <c r="AJ151" t="str">
        <f>""</f>
        <v/>
      </c>
      <c r="AK151" t="str">
        <f>""</f>
        <v/>
      </c>
      <c r="AL151" t="str">
        <f>""</f>
        <v/>
      </c>
      <c r="AM151" t="str">
        <f>""</f>
        <v/>
      </c>
      <c r="AN151" t="str">
        <f>""</f>
        <v/>
      </c>
      <c r="AO151" t="str">
        <f>""</f>
        <v/>
      </c>
      <c r="AP151" t="str">
        <f>""</f>
        <v/>
      </c>
      <c r="AQ151" t="str">
        <f>""</f>
        <v/>
      </c>
      <c r="AR151" t="str">
        <f>""</f>
        <v/>
      </c>
      <c r="AS151" t="str">
        <f>""</f>
        <v/>
      </c>
      <c r="AT151" t="str">
        <f>""</f>
        <v/>
      </c>
      <c r="AU151" t="str">
        <f>""</f>
        <v/>
      </c>
      <c r="AV151" t="str">
        <f>""</f>
        <v/>
      </c>
      <c r="AW151" t="str">
        <f>""</f>
        <v/>
      </c>
      <c r="AX151" t="str">
        <f>""</f>
        <v/>
      </c>
      <c r="AY151" t="str">
        <f>""</f>
        <v/>
      </c>
      <c r="AZ151" t="str">
        <f>""</f>
        <v/>
      </c>
      <c r="BA151" t="str">
        <f>""</f>
        <v/>
      </c>
    </row>
    <row r="152" spans="2:53" x14ac:dyDescent="0.2">
      <c r="B152" t="str">
        <f>""</f>
        <v/>
      </c>
      <c r="C152" t="str">
        <f>""</f>
        <v/>
      </c>
      <c r="D152" t="str">
        <f>""</f>
        <v/>
      </c>
      <c r="E152" t="str">
        <f>""</f>
        <v/>
      </c>
      <c r="F152" t="str">
        <f>""</f>
        <v/>
      </c>
      <c r="G152" t="str">
        <f>""</f>
        <v/>
      </c>
      <c r="H152" t="str">
        <f>""</f>
        <v/>
      </c>
      <c r="I152" t="str">
        <f>""</f>
        <v/>
      </c>
      <c r="J152" t="str">
        <f>""</f>
        <v/>
      </c>
      <c r="K152" t="str">
        <f>""</f>
        <v/>
      </c>
      <c r="L152" t="str">
        <f>""</f>
        <v/>
      </c>
      <c r="M152" t="str">
        <f>""</f>
        <v/>
      </c>
      <c r="N152" t="str">
        <f>""</f>
        <v/>
      </c>
      <c r="O152" t="str">
        <f>""</f>
        <v/>
      </c>
      <c r="P152" t="str">
        <f>""</f>
        <v/>
      </c>
      <c r="Q152" t="str">
        <f>""</f>
        <v/>
      </c>
      <c r="R152" t="str">
        <f>""</f>
        <v/>
      </c>
      <c r="S152" t="str">
        <f>""</f>
        <v/>
      </c>
      <c r="T152" t="str">
        <f>""</f>
        <v/>
      </c>
      <c r="U152" t="str">
        <f>""</f>
        <v/>
      </c>
      <c r="V152" t="str">
        <f>""</f>
        <v/>
      </c>
      <c r="W152" t="str">
        <f>""</f>
        <v/>
      </c>
      <c r="X152" t="str">
        <f>""</f>
        <v/>
      </c>
      <c r="Y152" t="str">
        <f>""</f>
        <v/>
      </c>
      <c r="Z152" t="str">
        <f>""</f>
        <v/>
      </c>
      <c r="AA152" t="str">
        <f>""</f>
        <v/>
      </c>
      <c r="AB152" t="str">
        <f>""</f>
        <v/>
      </c>
      <c r="AC152" t="str">
        <f>""</f>
        <v/>
      </c>
      <c r="AD152" t="str">
        <f>""</f>
        <v/>
      </c>
      <c r="AE152" t="str">
        <f>""</f>
        <v/>
      </c>
      <c r="AF152" t="str">
        <f>""</f>
        <v/>
      </c>
      <c r="AG152" t="str">
        <f>""</f>
        <v/>
      </c>
      <c r="AH152" t="str">
        <f>"[0.073]"</f>
        <v>[0.073]</v>
      </c>
      <c r="AI152" t="str">
        <f>""</f>
        <v/>
      </c>
      <c r="AJ152" t="str">
        <f>""</f>
        <v/>
      </c>
      <c r="AK152" t="str">
        <f>""</f>
        <v/>
      </c>
      <c r="AL152" t="str">
        <f>""</f>
        <v/>
      </c>
      <c r="AM152" t="str">
        <f>""</f>
        <v/>
      </c>
      <c r="AN152" t="str">
        <f>""</f>
        <v/>
      </c>
      <c r="AO152" t="str">
        <f>""</f>
        <v/>
      </c>
      <c r="AP152" t="str">
        <f>""</f>
        <v/>
      </c>
      <c r="AQ152" t="str">
        <f>""</f>
        <v/>
      </c>
      <c r="AR152" t="str">
        <f>""</f>
        <v/>
      </c>
      <c r="AS152" t="str">
        <f>""</f>
        <v/>
      </c>
      <c r="AT152" t="str">
        <f>""</f>
        <v/>
      </c>
      <c r="AU152" t="str">
        <f>""</f>
        <v/>
      </c>
      <c r="AV152" t="str">
        <f>""</f>
        <v/>
      </c>
      <c r="AW152" t="str">
        <f>""</f>
        <v/>
      </c>
      <c r="AX152" t="str">
        <f>""</f>
        <v/>
      </c>
      <c r="AY152" t="str">
        <f>""</f>
        <v/>
      </c>
      <c r="AZ152" t="str">
        <f>""</f>
        <v/>
      </c>
      <c r="BA152" t="str">
        <f>""</f>
        <v/>
      </c>
    </row>
    <row r="153" spans="2:53" x14ac:dyDescent="0.2">
      <c r="B153" t="str">
        <f>"Interaction"</f>
        <v>Interaction</v>
      </c>
      <c r="C153" t="str">
        <f>""</f>
        <v/>
      </c>
      <c r="D153" t="str">
        <f>""</f>
        <v/>
      </c>
      <c r="E153" t="str">
        <f>""</f>
        <v/>
      </c>
      <c r="F153" t="str">
        <f>""</f>
        <v/>
      </c>
      <c r="G153" t="str">
        <f>""</f>
        <v/>
      </c>
      <c r="H153" t="str">
        <f>""</f>
        <v/>
      </c>
      <c r="I153" t="str">
        <f>""</f>
        <v/>
      </c>
      <c r="J153" t="str">
        <f>""</f>
        <v/>
      </c>
      <c r="K153" t="str">
        <f>""</f>
        <v/>
      </c>
      <c r="L153" t="str">
        <f>""</f>
        <v/>
      </c>
      <c r="M153" t="str">
        <f>""</f>
        <v/>
      </c>
      <c r="N153" t="str">
        <f>""</f>
        <v/>
      </c>
      <c r="O153" t="str">
        <f>""</f>
        <v/>
      </c>
      <c r="P153" t="str">
        <f>""</f>
        <v/>
      </c>
      <c r="Q153" t="str">
        <f>""</f>
        <v/>
      </c>
      <c r="R153" t="str">
        <f>""</f>
        <v/>
      </c>
      <c r="S153" t="str">
        <f>""</f>
        <v/>
      </c>
      <c r="T153" t="str">
        <f>""</f>
        <v/>
      </c>
      <c r="U153" t="str">
        <f>""</f>
        <v/>
      </c>
      <c r="V153" t="str">
        <f>""</f>
        <v/>
      </c>
      <c r="W153" t="str">
        <f>""</f>
        <v/>
      </c>
      <c r="X153" t="str">
        <f>""</f>
        <v/>
      </c>
      <c r="Y153" t="str">
        <f>""</f>
        <v/>
      </c>
      <c r="Z153" t="str">
        <f>""</f>
        <v/>
      </c>
      <c r="AA153" t="str">
        <f>""</f>
        <v/>
      </c>
      <c r="AB153" t="str">
        <f>""</f>
        <v/>
      </c>
      <c r="AC153" t="str">
        <f>""</f>
        <v/>
      </c>
      <c r="AD153" t="str">
        <f>""</f>
        <v/>
      </c>
      <c r="AE153" t="str">
        <f>""</f>
        <v/>
      </c>
      <c r="AF153" t="str">
        <f>""</f>
        <v/>
      </c>
      <c r="AG153" t="str">
        <f>""</f>
        <v/>
      </c>
      <c r="AH153" t="str">
        <f>"0.000"</f>
        <v>0.000</v>
      </c>
      <c r="AI153" t="str">
        <f>""</f>
        <v/>
      </c>
      <c r="AJ153" t="str">
        <f>""</f>
        <v/>
      </c>
      <c r="AK153" t="str">
        <f>""</f>
        <v/>
      </c>
      <c r="AL153" t="str">
        <f>""</f>
        <v/>
      </c>
      <c r="AM153" t="str">
        <f>""</f>
        <v/>
      </c>
      <c r="AN153" t="str">
        <f>""</f>
        <v/>
      </c>
      <c r="AO153" t="str">
        <f>""</f>
        <v/>
      </c>
      <c r="AP153" t="str">
        <f>""</f>
        <v/>
      </c>
      <c r="AQ153" t="str">
        <f>""</f>
        <v/>
      </c>
      <c r="AR153" t="str">
        <f>""</f>
        <v/>
      </c>
      <c r="AS153" t="str">
        <f>""</f>
        <v/>
      </c>
      <c r="AT153" t="str">
        <f>""</f>
        <v/>
      </c>
      <c r="AU153" t="str">
        <f>""</f>
        <v/>
      </c>
      <c r="AV153" t="str">
        <f>""</f>
        <v/>
      </c>
      <c r="AW153" t="str">
        <f>""</f>
        <v/>
      </c>
      <c r="AX153" t="str">
        <f>""</f>
        <v/>
      </c>
      <c r="AY153" t="str">
        <f>""</f>
        <v/>
      </c>
      <c r="AZ153" t="str">
        <f>""</f>
        <v/>
      </c>
      <c r="BA153" t="str">
        <f>""</f>
        <v/>
      </c>
    </row>
    <row r="154" spans="2:53" x14ac:dyDescent="0.2">
      <c r="B154" t="str">
        <f>""</f>
        <v/>
      </c>
      <c r="C154" t="str">
        <f>""</f>
        <v/>
      </c>
      <c r="D154" t="str">
        <f>""</f>
        <v/>
      </c>
      <c r="E154" t="str">
        <f>""</f>
        <v/>
      </c>
      <c r="F154" t="str">
        <f>""</f>
        <v/>
      </c>
      <c r="G154" t="str">
        <f>""</f>
        <v/>
      </c>
      <c r="H154" t="str">
        <f>""</f>
        <v/>
      </c>
      <c r="I154" t="str">
        <f>""</f>
        <v/>
      </c>
      <c r="J154" t="str">
        <f>""</f>
        <v/>
      </c>
      <c r="K154" t="str">
        <f>""</f>
        <v/>
      </c>
      <c r="L154" t="str">
        <f>""</f>
        <v/>
      </c>
      <c r="M154" t="str">
        <f>""</f>
        <v/>
      </c>
      <c r="N154" t="str">
        <f>""</f>
        <v/>
      </c>
      <c r="O154" t="str">
        <f>""</f>
        <v/>
      </c>
      <c r="P154" t="str">
        <f>""</f>
        <v/>
      </c>
      <c r="Q154" t="str">
        <f>""</f>
        <v/>
      </c>
      <c r="R154" t="str">
        <f>""</f>
        <v/>
      </c>
      <c r="S154" t="str">
        <f>""</f>
        <v/>
      </c>
      <c r="T154" t="str">
        <f>""</f>
        <v/>
      </c>
      <c r="U154" t="str">
        <f>""</f>
        <v/>
      </c>
      <c r="V154" t="str">
        <f>""</f>
        <v/>
      </c>
      <c r="W154" t="str">
        <f>""</f>
        <v/>
      </c>
      <c r="X154" t="str">
        <f>""</f>
        <v/>
      </c>
      <c r="Y154" t="str">
        <f>""</f>
        <v/>
      </c>
      <c r="Z154" t="str">
        <f>""</f>
        <v/>
      </c>
      <c r="AA154" t="str">
        <f>""</f>
        <v/>
      </c>
      <c r="AB154" t="str">
        <f>""</f>
        <v/>
      </c>
      <c r="AC154" t="str">
        <f>""</f>
        <v/>
      </c>
      <c r="AD154" t="str">
        <f>""</f>
        <v/>
      </c>
      <c r="AE154" t="str">
        <f>""</f>
        <v/>
      </c>
      <c r="AF154" t="str">
        <f>""</f>
        <v/>
      </c>
      <c r="AG154" t="str">
        <f>""</f>
        <v/>
      </c>
      <c r="AH154" t="str">
        <f>"[.]"</f>
        <v>[.]</v>
      </c>
      <c r="AI154" t="str">
        <f>""</f>
        <v/>
      </c>
      <c r="AJ154" t="str">
        <f>""</f>
        <v/>
      </c>
      <c r="AK154" t="str">
        <f>""</f>
        <v/>
      </c>
      <c r="AL154" t="str">
        <f>""</f>
        <v/>
      </c>
      <c r="AM154" t="str">
        <f>""</f>
        <v/>
      </c>
      <c r="AN154" t="str">
        <f>""</f>
        <v/>
      </c>
      <c r="AO154" t="str">
        <f>""</f>
        <v/>
      </c>
      <c r="AP154" t="str">
        <f>""</f>
        <v/>
      </c>
      <c r="AQ154" t="str">
        <f>""</f>
        <v/>
      </c>
      <c r="AR154" t="str">
        <f>""</f>
        <v/>
      </c>
      <c r="AS154" t="str">
        <f>""</f>
        <v/>
      </c>
      <c r="AT154" t="str">
        <f>""</f>
        <v/>
      </c>
      <c r="AU154" t="str">
        <f>""</f>
        <v/>
      </c>
      <c r="AV154" t="str">
        <f>""</f>
        <v/>
      </c>
      <c r="AW154" t="str">
        <f>""</f>
        <v/>
      </c>
      <c r="AX154" t="str">
        <f>""</f>
        <v/>
      </c>
      <c r="AY154" t="str">
        <f>""</f>
        <v/>
      </c>
      <c r="AZ154" t="str">
        <f>""</f>
        <v/>
      </c>
      <c r="BA154" t="str">
        <f>""</f>
        <v/>
      </c>
    </row>
    <row r="155" spans="2:53" x14ac:dyDescent="0.2">
      <c r="B155" t="str">
        <f>"Share of childs  who left household 1998-2007"</f>
        <v>Share of childs  who left household 1998-2007</v>
      </c>
      <c r="C155" t="str">
        <f>""</f>
        <v/>
      </c>
      <c r="D155" t="str">
        <f>""</f>
        <v/>
      </c>
      <c r="E155" t="str">
        <f>""</f>
        <v/>
      </c>
      <c r="F155" t="str">
        <f>""</f>
        <v/>
      </c>
      <c r="G155" t="str">
        <f>""</f>
        <v/>
      </c>
      <c r="H155" t="str">
        <f>""</f>
        <v/>
      </c>
      <c r="I155" t="str">
        <f>""</f>
        <v/>
      </c>
      <c r="J155" t="str">
        <f>""</f>
        <v/>
      </c>
      <c r="K155" t="str">
        <f>""</f>
        <v/>
      </c>
      <c r="L155" t="str">
        <f>""</f>
        <v/>
      </c>
      <c r="M155" t="str">
        <f>""</f>
        <v/>
      </c>
      <c r="N155" t="str">
        <f>""</f>
        <v/>
      </c>
      <c r="O155" t="str">
        <f>""</f>
        <v/>
      </c>
      <c r="P155" t="str">
        <f>""</f>
        <v/>
      </c>
      <c r="Q155" t="str">
        <f>""</f>
        <v/>
      </c>
      <c r="R155" t="str">
        <f>""</f>
        <v/>
      </c>
      <c r="S155" t="str">
        <f>""</f>
        <v/>
      </c>
      <c r="T155" t="str">
        <f>""</f>
        <v/>
      </c>
      <c r="U155" t="str">
        <f>""</f>
        <v/>
      </c>
      <c r="V155" t="str">
        <f>""</f>
        <v/>
      </c>
      <c r="W155" t="str">
        <f>""</f>
        <v/>
      </c>
      <c r="X155" t="str">
        <f>""</f>
        <v/>
      </c>
      <c r="Y155" t="str">
        <f>""</f>
        <v/>
      </c>
      <c r="Z155" t="str">
        <f>""</f>
        <v/>
      </c>
      <c r="AA155" t="str">
        <f>""</f>
        <v/>
      </c>
      <c r="AB155" t="str">
        <f>""</f>
        <v/>
      </c>
      <c r="AC155" t="str">
        <f>""</f>
        <v/>
      </c>
      <c r="AD155" t="str">
        <f>""</f>
        <v/>
      </c>
      <c r="AE155" t="str">
        <f>""</f>
        <v/>
      </c>
      <c r="AF155" t="str">
        <f>""</f>
        <v/>
      </c>
      <c r="AG155" t="str">
        <f>""</f>
        <v/>
      </c>
      <c r="AH155" t="str">
        <f>""</f>
        <v/>
      </c>
      <c r="AI155" t="str">
        <f>"-0.102"</f>
        <v>-0.102</v>
      </c>
      <c r="AJ155" t="str">
        <f>""</f>
        <v/>
      </c>
      <c r="AK155" t="str">
        <f>""</f>
        <v/>
      </c>
      <c r="AL155" t="str">
        <f>""</f>
        <v/>
      </c>
      <c r="AM155" t="str">
        <f>""</f>
        <v/>
      </c>
      <c r="AN155" t="str">
        <f>""</f>
        <v/>
      </c>
      <c r="AO155" t="str">
        <f>""</f>
        <v/>
      </c>
      <c r="AP155" t="str">
        <f>""</f>
        <v/>
      </c>
      <c r="AQ155" t="str">
        <f>""</f>
        <v/>
      </c>
      <c r="AR155" t="str">
        <f>""</f>
        <v/>
      </c>
      <c r="AS155" t="str">
        <f>""</f>
        <v/>
      </c>
      <c r="AT155" t="str">
        <f>""</f>
        <v/>
      </c>
      <c r="AU155" t="str">
        <f>""</f>
        <v/>
      </c>
      <c r="AV155" t="str">
        <f>""</f>
        <v/>
      </c>
      <c r="AW155" t="str">
        <f>""</f>
        <v/>
      </c>
      <c r="AX155" t="str">
        <f>""</f>
        <v/>
      </c>
      <c r="AY155" t="str">
        <f>""</f>
        <v/>
      </c>
      <c r="AZ155" t="str">
        <f>""</f>
        <v/>
      </c>
      <c r="BA155" t="str">
        <f>""</f>
        <v/>
      </c>
    </row>
    <row r="156" spans="2:53" x14ac:dyDescent="0.2">
      <c r="B156" t="str">
        <f>""</f>
        <v/>
      </c>
      <c r="C156" t="str">
        <f>""</f>
        <v/>
      </c>
      <c r="D156" t="str">
        <f>""</f>
        <v/>
      </c>
      <c r="E156" t="str">
        <f>""</f>
        <v/>
      </c>
      <c r="F156" t="str">
        <f>""</f>
        <v/>
      </c>
      <c r="G156" t="str">
        <f>""</f>
        <v/>
      </c>
      <c r="H156" t="str">
        <f>""</f>
        <v/>
      </c>
      <c r="I156" t="str">
        <f>""</f>
        <v/>
      </c>
      <c r="J156" t="str">
        <f>""</f>
        <v/>
      </c>
      <c r="K156" t="str">
        <f>""</f>
        <v/>
      </c>
      <c r="L156" t="str">
        <f>""</f>
        <v/>
      </c>
      <c r="M156" t="str">
        <f>""</f>
        <v/>
      </c>
      <c r="N156" t="str">
        <f>""</f>
        <v/>
      </c>
      <c r="O156" t="str">
        <f>""</f>
        <v/>
      </c>
      <c r="P156" t="str">
        <f>""</f>
        <v/>
      </c>
      <c r="Q156" t="str">
        <f>""</f>
        <v/>
      </c>
      <c r="R156" t="str">
        <f>""</f>
        <v/>
      </c>
      <c r="S156" t="str">
        <f>""</f>
        <v/>
      </c>
      <c r="T156" t="str">
        <f>""</f>
        <v/>
      </c>
      <c r="U156" t="str">
        <f>""</f>
        <v/>
      </c>
      <c r="V156" t="str">
        <f>""</f>
        <v/>
      </c>
      <c r="W156" t="str">
        <f>""</f>
        <v/>
      </c>
      <c r="X156" t="str">
        <f>""</f>
        <v/>
      </c>
      <c r="Y156" t="str">
        <f>""</f>
        <v/>
      </c>
      <c r="Z156" t="str">
        <f>""</f>
        <v/>
      </c>
      <c r="AA156" t="str">
        <f>""</f>
        <v/>
      </c>
      <c r="AB156" t="str">
        <f>""</f>
        <v/>
      </c>
      <c r="AC156" t="str">
        <f>""</f>
        <v/>
      </c>
      <c r="AD156" t="str">
        <f>""</f>
        <v/>
      </c>
      <c r="AE156" t="str">
        <f>""</f>
        <v/>
      </c>
      <c r="AF156" t="str">
        <f>""</f>
        <v/>
      </c>
      <c r="AG156" t="str">
        <f>""</f>
        <v/>
      </c>
      <c r="AH156" t="str">
        <f>""</f>
        <v/>
      </c>
      <c r="AI156" t="str">
        <f>"[0.160]"</f>
        <v>[0.160]</v>
      </c>
      <c r="AJ156" t="str">
        <f>""</f>
        <v/>
      </c>
      <c r="AK156" t="str">
        <f>""</f>
        <v/>
      </c>
      <c r="AL156" t="str">
        <f>""</f>
        <v/>
      </c>
      <c r="AM156" t="str">
        <f>""</f>
        <v/>
      </c>
      <c r="AN156" t="str">
        <f>""</f>
        <v/>
      </c>
      <c r="AO156" t="str">
        <f>""</f>
        <v/>
      </c>
      <c r="AP156" t="str">
        <f>""</f>
        <v/>
      </c>
      <c r="AQ156" t="str">
        <f>""</f>
        <v/>
      </c>
      <c r="AR156" t="str">
        <f>""</f>
        <v/>
      </c>
      <c r="AS156" t="str">
        <f>""</f>
        <v/>
      </c>
      <c r="AT156" t="str">
        <f>""</f>
        <v/>
      </c>
      <c r="AU156" t="str">
        <f>""</f>
        <v/>
      </c>
      <c r="AV156" t="str">
        <f>""</f>
        <v/>
      </c>
      <c r="AW156" t="str">
        <f>""</f>
        <v/>
      </c>
      <c r="AX156" t="str">
        <f>""</f>
        <v/>
      </c>
      <c r="AY156" t="str">
        <f>""</f>
        <v/>
      </c>
      <c r="AZ156" t="str">
        <f>""</f>
        <v/>
      </c>
      <c r="BA156" t="str">
        <f>""</f>
        <v/>
      </c>
    </row>
    <row r="157" spans="2:53" x14ac:dyDescent="0.2">
      <c r="B157" t="str">
        <f>"Interaction"</f>
        <v>Interaction</v>
      </c>
      <c r="C157" t="str">
        <f>""</f>
        <v/>
      </c>
      <c r="D157" t="str">
        <f>""</f>
        <v/>
      </c>
      <c r="E157" t="str">
        <f>""</f>
        <v/>
      </c>
      <c r="F157" t="str">
        <f>""</f>
        <v/>
      </c>
      <c r="G157" t="str">
        <f>""</f>
        <v/>
      </c>
      <c r="H157" t="str">
        <f>""</f>
        <v/>
      </c>
      <c r="I157" t="str">
        <f>""</f>
        <v/>
      </c>
      <c r="J157" t="str">
        <f>""</f>
        <v/>
      </c>
      <c r="K157" t="str">
        <f>""</f>
        <v/>
      </c>
      <c r="L157" t="str">
        <f>""</f>
        <v/>
      </c>
      <c r="M157" t="str">
        <f>""</f>
        <v/>
      </c>
      <c r="N157" t="str">
        <f>""</f>
        <v/>
      </c>
      <c r="O157" t="str">
        <f>""</f>
        <v/>
      </c>
      <c r="P157" t="str">
        <f>""</f>
        <v/>
      </c>
      <c r="Q157" t="str">
        <f>""</f>
        <v/>
      </c>
      <c r="R157" t="str">
        <f>""</f>
        <v/>
      </c>
      <c r="S157" t="str">
        <f>""</f>
        <v/>
      </c>
      <c r="T157" t="str">
        <f>""</f>
        <v/>
      </c>
      <c r="U157" t="str">
        <f>""</f>
        <v/>
      </c>
      <c r="V157" t="str">
        <f>""</f>
        <v/>
      </c>
      <c r="W157" t="str">
        <f>""</f>
        <v/>
      </c>
      <c r="X157" t="str">
        <f>""</f>
        <v/>
      </c>
      <c r="Y157" t="str">
        <f>""</f>
        <v/>
      </c>
      <c r="Z157" t="str">
        <f>""</f>
        <v/>
      </c>
      <c r="AA157" t="str">
        <f>""</f>
        <v/>
      </c>
      <c r="AB157" t="str">
        <f>""</f>
        <v/>
      </c>
      <c r="AC157" t="str">
        <f>""</f>
        <v/>
      </c>
      <c r="AD157" t="str">
        <f>""</f>
        <v/>
      </c>
      <c r="AE157" t="str">
        <f>""</f>
        <v/>
      </c>
      <c r="AF157" t="str">
        <f>""</f>
        <v/>
      </c>
      <c r="AG157" t="str">
        <f>""</f>
        <v/>
      </c>
      <c r="AH157" t="str">
        <f>""</f>
        <v/>
      </c>
      <c r="AI157" t="str">
        <f>"0.000"</f>
        <v>0.000</v>
      </c>
      <c r="AJ157" t="str">
        <f>""</f>
        <v/>
      </c>
      <c r="AK157" t="str">
        <f>""</f>
        <v/>
      </c>
      <c r="AL157" t="str">
        <f>""</f>
        <v/>
      </c>
      <c r="AM157" t="str">
        <f>""</f>
        <v/>
      </c>
      <c r="AN157" t="str">
        <f>""</f>
        <v/>
      </c>
      <c r="AO157" t="str">
        <f>""</f>
        <v/>
      </c>
      <c r="AP157" t="str">
        <f>""</f>
        <v/>
      </c>
      <c r="AQ157" t="str">
        <f>""</f>
        <v/>
      </c>
      <c r="AR157" t="str">
        <f>""</f>
        <v/>
      </c>
      <c r="AS157" t="str">
        <f>""</f>
        <v/>
      </c>
      <c r="AT157" t="str">
        <f>""</f>
        <v/>
      </c>
      <c r="AU157" t="str">
        <f>""</f>
        <v/>
      </c>
      <c r="AV157" t="str">
        <f>""</f>
        <v/>
      </c>
      <c r="AW157" t="str">
        <f>""</f>
        <v/>
      </c>
      <c r="AX157" t="str">
        <f>""</f>
        <v/>
      </c>
      <c r="AY157" t="str">
        <f>""</f>
        <v/>
      </c>
      <c r="AZ157" t="str">
        <f>""</f>
        <v/>
      </c>
      <c r="BA157" t="str">
        <f>""</f>
        <v/>
      </c>
    </row>
    <row r="158" spans="2:53" x14ac:dyDescent="0.2">
      <c r="B158" t="str">
        <f>""</f>
        <v/>
      </c>
      <c r="C158" t="str">
        <f>""</f>
        <v/>
      </c>
      <c r="D158" t="str">
        <f>""</f>
        <v/>
      </c>
      <c r="E158" t="str">
        <f>""</f>
        <v/>
      </c>
      <c r="F158" t="str">
        <f>""</f>
        <v/>
      </c>
      <c r="G158" t="str">
        <f>""</f>
        <v/>
      </c>
      <c r="H158" t="str">
        <f>""</f>
        <v/>
      </c>
      <c r="I158" t="str">
        <f>""</f>
        <v/>
      </c>
      <c r="J158" t="str">
        <f>""</f>
        <v/>
      </c>
      <c r="K158" t="str">
        <f>""</f>
        <v/>
      </c>
      <c r="L158" t="str">
        <f>""</f>
        <v/>
      </c>
      <c r="M158" t="str">
        <f>""</f>
        <v/>
      </c>
      <c r="N158" t="str">
        <f>""</f>
        <v/>
      </c>
      <c r="O158" t="str">
        <f>""</f>
        <v/>
      </c>
      <c r="P158" t="str">
        <f>""</f>
        <v/>
      </c>
      <c r="Q158" t="str">
        <f>""</f>
        <v/>
      </c>
      <c r="R158" t="str">
        <f>""</f>
        <v/>
      </c>
      <c r="S158" t="str">
        <f>""</f>
        <v/>
      </c>
      <c r="T158" t="str">
        <f>""</f>
        <v/>
      </c>
      <c r="U158" t="str">
        <f>""</f>
        <v/>
      </c>
      <c r="V158" t="str">
        <f>""</f>
        <v/>
      </c>
      <c r="W158" t="str">
        <f>""</f>
        <v/>
      </c>
      <c r="X158" t="str">
        <f>""</f>
        <v/>
      </c>
      <c r="Y158" t="str">
        <f>""</f>
        <v/>
      </c>
      <c r="Z158" t="str">
        <f>""</f>
        <v/>
      </c>
      <c r="AA158" t="str">
        <f>""</f>
        <v/>
      </c>
      <c r="AB158" t="str">
        <f>""</f>
        <v/>
      </c>
      <c r="AC158" t="str">
        <f>""</f>
        <v/>
      </c>
      <c r="AD158" t="str">
        <f>""</f>
        <v/>
      </c>
      <c r="AE158" t="str">
        <f>""</f>
        <v/>
      </c>
      <c r="AF158" t="str">
        <f>""</f>
        <v/>
      </c>
      <c r="AG158" t="str">
        <f>""</f>
        <v/>
      </c>
      <c r="AH158" t="str">
        <f>""</f>
        <v/>
      </c>
      <c r="AI158" t="str">
        <f>"[.]"</f>
        <v>[.]</v>
      </c>
      <c r="AJ158" t="str">
        <f>""</f>
        <v/>
      </c>
      <c r="AK158" t="str">
        <f>""</f>
        <v/>
      </c>
      <c r="AL158" t="str">
        <f>""</f>
        <v/>
      </c>
      <c r="AM158" t="str">
        <f>""</f>
        <v/>
      </c>
      <c r="AN158" t="str">
        <f>""</f>
        <v/>
      </c>
      <c r="AO158" t="str">
        <f>""</f>
        <v/>
      </c>
      <c r="AP158" t="str">
        <f>""</f>
        <v/>
      </c>
      <c r="AQ158" t="str">
        <f>""</f>
        <v/>
      </c>
      <c r="AR158" t="str">
        <f>""</f>
        <v/>
      </c>
      <c r="AS158" t="str">
        <f>""</f>
        <v/>
      </c>
      <c r="AT158" t="str">
        <f>""</f>
        <v/>
      </c>
      <c r="AU158" t="str">
        <f>""</f>
        <v/>
      </c>
      <c r="AV158" t="str">
        <f>""</f>
        <v/>
      </c>
      <c r="AW158" t="str">
        <f>""</f>
        <v/>
      </c>
      <c r="AX158" t="str">
        <f>""</f>
        <v/>
      </c>
      <c r="AY158" t="str">
        <f>""</f>
        <v/>
      </c>
      <c r="AZ158" t="str">
        <f>""</f>
        <v/>
      </c>
      <c r="BA158" t="str">
        <f>""</f>
        <v/>
      </c>
    </row>
    <row r="159" spans="2:53" x14ac:dyDescent="0.2">
      <c r="B159" t="str">
        <f>"Number of years that household had a theft of crops for a household"</f>
        <v>Number of years that household had a theft of crops for a household</v>
      </c>
      <c r="C159" t="str">
        <f>""</f>
        <v/>
      </c>
      <c r="D159" t="str">
        <f>""</f>
        <v/>
      </c>
      <c r="E159" t="str">
        <f>""</f>
        <v/>
      </c>
      <c r="F159" t="str">
        <f>""</f>
        <v/>
      </c>
      <c r="G159" t="str">
        <f>""</f>
        <v/>
      </c>
      <c r="H159" t="str">
        <f>""</f>
        <v/>
      </c>
      <c r="I159" t="str">
        <f>""</f>
        <v/>
      </c>
      <c r="J159" t="str">
        <f>""</f>
        <v/>
      </c>
      <c r="K159" t="str">
        <f>""</f>
        <v/>
      </c>
      <c r="L159" t="str">
        <f>""</f>
        <v/>
      </c>
      <c r="M159" t="str">
        <f>""</f>
        <v/>
      </c>
      <c r="N159" t="str">
        <f>""</f>
        <v/>
      </c>
      <c r="O159" t="str">
        <f>""</f>
        <v/>
      </c>
      <c r="P159" t="str">
        <f>""</f>
        <v/>
      </c>
      <c r="Q159" t="str">
        <f>""</f>
        <v/>
      </c>
      <c r="R159" t="str">
        <f>""</f>
        <v/>
      </c>
      <c r="S159" t="str">
        <f>""</f>
        <v/>
      </c>
      <c r="T159" t="str">
        <f>""</f>
        <v/>
      </c>
      <c r="U159" t="str">
        <f>""</f>
        <v/>
      </c>
      <c r="V159" t="str">
        <f>""</f>
        <v/>
      </c>
      <c r="W159" t="str">
        <f>""</f>
        <v/>
      </c>
      <c r="X159" t="str">
        <f>""</f>
        <v/>
      </c>
      <c r="Y159" t="str">
        <f>""</f>
        <v/>
      </c>
      <c r="Z159" t="str">
        <f>""</f>
        <v/>
      </c>
      <c r="AA159" t="str">
        <f>""</f>
        <v/>
      </c>
      <c r="AB159" t="str">
        <f>""</f>
        <v/>
      </c>
      <c r="AC159" t="str">
        <f>""</f>
        <v/>
      </c>
      <c r="AD159" t="str">
        <f>""</f>
        <v/>
      </c>
      <c r="AE159" t="str">
        <f>""</f>
        <v/>
      </c>
      <c r="AF159" t="str">
        <f>""</f>
        <v/>
      </c>
      <c r="AG159" t="str">
        <f>""</f>
        <v/>
      </c>
      <c r="AH159" t="str">
        <f>""</f>
        <v/>
      </c>
      <c r="AI159" t="str">
        <f>""</f>
        <v/>
      </c>
      <c r="AJ159" t="str">
        <f>"0.016"</f>
        <v>0.016</v>
      </c>
      <c r="AK159" t="str">
        <f>"0.017"</f>
        <v>0.017</v>
      </c>
      <c r="AL159" t="str">
        <f>"0.007"</f>
        <v>0.007</v>
      </c>
      <c r="AM159" t="str">
        <f>""</f>
        <v/>
      </c>
      <c r="AN159" t="str">
        <f>""</f>
        <v/>
      </c>
      <c r="AO159" t="str">
        <f>""</f>
        <v/>
      </c>
      <c r="AP159" t="str">
        <f>""</f>
        <v/>
      </c>
      <c r="AQ159" t="str">
        <f>""</f>
        <v/>
      </c>
      <c r="AR159" t="str">
        <f>""</f>
        <v/>
      </c>
      <c r="AS159" t="str">
        <f>""</f>
        <v/>
      </c>
      <c r="AT159" t="str">
        <f>""</f>
        <v/>
      </c>
      <c r="AU159" t="str">
        <f>""</f>
        <v/>
      </c>
      <c r="AV159" t="str">
        <f>""</f>
        <v/>
      </c>
      <c r="AW159" t="str">
        <f>""</f>
        <v/>
      </c>
      <c r="AX159" t="str">
        <f>""</f>
        <v/>
      </c>
      <c r="AY159" t="str">
        <f>""</f>
        <v/>
      </c>
      <c r="AZ159" t="str">
        <f>""</f>
        <v/>
      </c>
      <c r="BA159" t="str">
        <f>""</f>
        <v/>
      </c>
    </row>
    <row r="160" spans="2:53" x14ac:dyDescent="0.2">
      <c r="B160" t="str">
        <f>""</f>
        <v/>
      </c>
      <c r="C160" t="str">
        <f>""</f>
        <v/>
      </c>
      <c r="D160" t="str">
        <f>""</f>
        <v/>
      </c>
      <c r="E160" t="str">
        <f>""</f>
        <v/>
      </c>
      <c r="F160" t="str">
        <f>""</f>
        <v/>
      </c>
      <c r="G160" t="str">
        <f>""</f>
        <v/>
      </c>
      <c r="H160" t="str">
        <f>""</f>
        <v/>
      </c>
      <c r="I160" t="str">
        <f>""</f>
        <v/>
      </c>
      <c r="J160" t="str">
        <f>""</f>
        <v/>
      </c>
      <c r="K160" t="str">
        <f>""</f>
        <v/>
      </c>
      <c r="L160" t="str">
        <f>""</f>
        <v/>
      </c>
      <c r="M160" t="str">
        <f>""</f>
        <v/>
      </c>
      <c r="N160" t="str">
        <f>""</f>
        <v/>
      </c>
      <c r="O160" t="str">
        <f>""</f>
        <v/>
      </c>
      <c r="P160" t="str">
        <f>""</f>
        <v/>
      </c>
      <c r="Q160" t="str">
        <f>""</f>
        <v/>
      </c>
      <c r="R160" t="str">
        <f>""</f>
        <v/>
      </c>
      <c r="S160" t="str">
        <f>""</f>
        <v/>
      </c>
      <c r="T160" t="str">
        <f>""</f>
        <v/>
      </c>
      <c r="U160" t="str">
        <f>""</f>
        <v/>
      </c>
      <c r="V160" t="str">
        <f>""</f>
        <v/>
      </c>
      <c r="W160" t="str">
        <f>""</f>
        <v/>
      </c>
      <c r="X160" t="str">
        <f>""</f>
        <v/>
      </c>
      <c r="Y160" t="str">
        <f>""</f>
        <v/>
      </c>
      <c r="Z160" t="str">
        <f>""</f>
        <v/>
      </c>
      <c r="AA160" t="str">
        <f>""</f>
        <v/>
      </c>
      <c r="AB160" t="str">
        <f>""</f>
        <v/>
      </c>
      <c r="AC160" t="str">
        <f>""</f>
        <v/>
      </c>
      <c r="AD160" t="str">
        <f>""</f>
        <v/>
      </c>
      <c r="AE160" t="str">
        <f>""</f>
        <v/>
      </c>
      <c r="AF160" t="str">
        <f>""</f>
        <v/>
      </c>
      <c r="AG160" t="str">
        <f>""</f>
        <v/>
      </c>
      <c r="AH160" t="str">
        <f>""</f>
        <v/>
      </c>
      <c r="AI160" t="str">
        <f>""</f>
        <v/>
      </c>
      <c r="AJ160" t="str">
        <f>"[0.032]"</f>
        <v>[0.032]</v>
      </c>
      <c r="AK160" t="str">
        <f>"[0.032]"</f>
        <v>[0.032]</v>
      </c>
      <c r="AL160" t="str">
        <f>"[0.031]"</f>
        <v>[0.031]</v>
      </c>
      <c r="AM160" t="str">
        <f>""</f>
        <v/>
      </c>
      <c r="AN160" t="str">
        <f>""</f>
        <v/>
      </c>
      <c r="AO160" t="str">
        <f>""</f>
        <v/>
      </c>
      <c r="AP160" t="str">
        <f>""</f>
        <v/>
      </c>
      <c r="AQ160" t="str">
        <f>""</f>
        <v/>
      </c>
      <c r="AR160" t="str">
        <f>""</f>
        <v/>
      </c>
      <c r="AS160" t="str">
        <f>""</f>
        <v/>
      </c>
      <c r="AT160" t="str">
        <f>""</f>
        <v/>
      </c>
      <c r="AU160" t="str">
        <f>""</f>
        <v/>
      </c>
      <c r="AV160" t="str">
        <f>""</f>
        <v/>
      </c>
      <c r="AW160" t="str">
        <f>""</f>
        <v/>
      </c>
      <c r="AX160" t="str">
        <f>""</f>
        <v/>
      </c>
      <c r="AY160" t="str">
        <f>""</f>
        <v/>
      </c>
      <c r="AZ160" t="str">
        <f>""</f>
        <v/>
      </c>
      <c r="BA160" t="str">
        <f>""</f>
        <v/>
      </c>
    </row>
    <row r="161" spans="2:53" x14ac:dyDescent="0.2">
      <c r="B161" t="str">
        <f>"At least 1 child left the household in a given year (yes=1)"</f>
        <v>At least 1 child left the household in a given year (yes=1)</v>
      </c>
      <c r="C161" t="str">
        <f>""</f>
        <v/>
      </c>
      <c r="D161" t="str">
        <f>""</f>
        <v/>
      </c>
      <c r="E161" t="str">
        <f>""</f>
        <v/>
      </c>
      <c r="F161" t="str">
        <f>""</f>
        <v/>
      </c>
      <c r="G161" t="str">
        <f>""</f>
        <v/>
      </c>
      <c r="H161" t="str">
        <f>""</f>
        <v/>
      </c>
      <c r="I161" t="str">
        <f>""</f>
        <v/>
      </c>
      <c r="J161" t="str">
        <f>""</f>
        <v/>
      </c>
      <c r="K161" t="str">
        <f>""</f>
        <v/>
      </c>
      <c r="L161" t="str">
        <f>""</f>
        <v/>
      </c>
      <c r="M161" t="str">
        <f>""</f>
        <v/>
      </c>
      <c r="N161" t="str">
        <f>""</f>
        <v/>
      </c>
      <c r="O161" t="str">
        <f>""</f>
        <v/>
      </c>
      <c r="P161" t="str">
        <f>""</f>
        <v/>
      </c>
      <c r="Q161" t="str">
        <f>""</f>
        <v/>
      </c>
      <c r="R161" t="str">
        <f>""</f>
        <v/>
      </c>
      <c r="S161" t="str">
        <f>""</f>
        <v/>
      </c>
      <c r="T161" t="str">
        <f>""</f>
        <v/>
      </c>
      <c r="U161" t="str">
        <f>""</f>
        <v/>
      </c>
      <c r="V161" t="str">
        <f>""</f>
        <v/>
      </c>
      <c r="W161" t="str">
        <f>""</f>
        <v/>
      </c>
      <c r="X161" t="str">
        <f>""</f>
        <v/>
      </c>
      <c r="Y161" t="str">
        <f>""</f>
        <v/>
      </c>
      <c r="Z161" t="str">
        <f>""</f>
        <v/>
      </c>
      <c r="AA161" t="str">
        <f>""</f>
        <v/>
      </c>
      <c r="AB161" t="str">
        <f>""</f>
        <v/>
      </c>
      <c r="AC161" t="str">
        <f>""</f>
        <v/>
      </c>
      <c r="AD161" t="str">
        <f>""</f>
        <v/>
      </c>
      <c r="AE161" t="str">
        <f>""</f>
        <v/>
      </c>
      <c r="AF161" t="str">
        <f>""</f>
        <v/>
      </c>
      <c r="AG161" t="str">
        <f>""</f>
        <v/>
      </c>
      <c r="AH161" t="str">
        <f>""</f>
        <v/>
      </c>
      <c r="AI161" t="str">
        <f>""</f>
        <v/>
      </c>
      <c r="AJ161" t="str">
        <f>"-0.031"</f>
        <v>-0.031</v>
      </c>
      <c r="AK161" t="str">
        <f>""</f>
        <v/>
      </c>
      <c r="AL161" t="str">
        <f>""</f>
        <v/>
      </c>
      <c r="AM161" t="str">
        <f>""</f>
        <v/>
      </c>
      <c r="AN161" t="str">
        <f>""</f>
        <v/>
      </c>
      <c r="AO161" t="str">
        <f>""</f>
        <v/>
      </c>
      <c r="AP161" t="str">
        <f>""</f>
        <v/>
      </c>
      <c r="AQ161" t="str">
        <f>""</f>
        <v/>
      </c>
      <c r="AR161" t="str">
        <f>""</f>
        <v/>
      </c>
      <c r="AS161" t="str">
        <f>""</f>
        <v/>
      </c>
      <c r="AT161" t="str">
        <f>""</f>
        <v/>
      </c>
      <c r="AU161" t="str">
        <f>""</f>
        <v/>
      </c>
      <c r="AV161" t="str">
        <f>""</f>
        <v/>
      </c>
      <c r="AW161" t="str">
        <f>""</f>
        <v/>
      </c>
      <c r="AX161" t="str">
        <f>""</f>
        <v/>
      </c>
      <c r="AY161" t="str">
        <f>""</f>
        <v/>
      </c>
      <c r="AZ161" t="str">
        <f>""</f>
        <v/>
      </c>
      <c r="BA161" t="str">
        <f>""</f>
        <v/>
      </c>
    </row>
    <row r="162" spans="2:53" x14ac:dyDescent="0.2">
      <c r="B162" t="str">
        <f>""</f>
        <v/>
      </c>
      <c r="C162" t="str">
        <f>""</f>
        <v/>
      </c>
      <c r="D162" t="str">
        <f>""</f>
        <v/>
      </c>
      <c r="E162" t="str">
        <f>""</f>
        <v/>
      </c>
      <c r="F162" t="str">
        <f>""</f>
        <v/>
      </c>
      <c r="G162" t="str">
        <f>""</f>
        <v/>
      </c>
      <c r="H162" t="str">
        <f>""</f>
        <v/>
      </c>
      <c r="I162" t="str">
        <f>""</f>
        <v/>
      </c>
      <c r="J162" t="str">
        <f>""</f>
        <v/>
      </c>
      <c r="K162" t="str">
        <f>""</f>
        <v/>
      </c>
      <c r="L162" t="str">
        <f>""</f>
        <v/>
      </c>
      <c r="M162" t="str">
        <f>""</f>
        <v/>
      </c>
      <c r="N162" t="str">
        <f>""</f>
        <v/>
      </c>
      <c r="O162" t="str">
        <f>""</f>
        <v/>
      </c>
      <c r="P162" t="str">
        <f>""</f>
        <v/>
      </c>
      <c r="Q162" t="str">
        <f>""</f>
        <v/>
      </c>
      <c r="R162" t="str">
        <f>""</f>
        <v/>
      </c>
      <c r="S162" t="str">
        <f>""</f>
        <v/>
      </c>
      <c r="T162" t="str">
        <f>""</f>
        <v/>
      </c>
      <c r="U162" t="str">
        <f>""</f>
        <v/>
      </c>
      <c r="V162" t="str">
        <f>""</f>
        <v/>
      </c>
      <c r="W162" t="str">
        <f>""</f>
        <v/>
      </c>
      <c r="X162" t="str">
        <f>""</f>
        <v/>
      </c>
      <c r="Y162" t="str">
        <f>""</f>
        <v/>
      </c>
      <c r="Z162" t="str">
        <f>""</f>
        <v/>
      </c>
      <c r="AA162" t="str">
        <f>""</f>
        <v/>
      </c>
      <c r="AB162" t="str">
        <f>""</f>
        <v/>
      </c>
      <c r="AC162" t="str">
        <f>""</f>
        <v/>
      </c>
      <c r="AD162" t="str">
        <f>""</f>
        <v/>
      </c>
      <c r="AE162" t="str">
        <f>""</f>
        <v/>
      </c>
      <c r="AF162" t="str">
        <f>""</f>
        <v/>
      </c>
      <c r="AG162" t="str">
        <f>""</f>
        <v/>
      </c>
      <c r="AH162" t="str">
        <f>""</f>
        <v/>
      </c>
      <c r="AI162" t="str">
        <f>""</f>
        <v/>
      </c>
      <c r="AJ162" t="str">
        <f>"[0.129]"</f>
        <v>[0.129]</v>
      </c>
      <c r="AK162" t="str">
        <f>""</f>
        <v/>
      </c>
      <c r="AL162" t="str">
        <f>""</f>
        <v/>
      </c>
      <c r="AM162" t="str">
        <f>""</f>
        <v/>
      </c>
      <c r="AN162" t="str">
        <f>""</f>
        <v/>
      </c>
      <c r="AO162" t="str">
        <f>""</f>
        <v/>
      </c>
      <c r="AP162" t="str">
        <f>""</f>
        <v/>
      </c>
      <c r="AQ162" t="str">
        <f>""</f>
        <v/>
      </c>
      <c r="AR162" t="str">
        <f>""</f>
        <v/>
      </c>
      <c r="AS162" t="str">
        <f>""</f>
        <v/>
      </c>
      <c r="AT162" t="str">
        <f>""</f>
        <v/>
      </c>
      <c r="AU162" t="str">
        <f>""</f>
        <v/>
      </c>
      <c r="AV162" t="str">
        <f>""</f>
        <v/>
      </c>
      <c r="AW162" t="str">
        <f>""</f>
        <v/>
      </c>
      <c r="AX162" t="str">
        <f>""</f>
        <v/>
      </c>
      <c r="AY162" t="str">
        <f>""</f>
        <v/>
      </c>
      <c r="AZ162" t="str">
        <f>""</f>
        <v/>
      </c>
      <c r="BA162" t="str">
        <f>""</f>
        <v/>
      </c>
    </row>
    <row r="163" spans="2:53" x14ac:dyDescent="0.2">
      <c r="B163" t="str">
        <f>"Interaction"</f>
        <v>Interaction</v>
      </c>
      <c r="C163" t="str">
        <f>""</f>
        <v/>
      </c>
      <c r="D163" t="str">
        <f>""</f>
        <v/>
      </c>
      <c r="E163" t="str">
        <f>""</f>
        <v/>
      </c>
      <c r="F163" t="str">
        <f>""</f>
        <v/>
      </c>
      <c r="G163" t="str">
        <f>""</f>
        <v/>
      </c>
      <c r="H163" t="str">
        <f>""</f>
        <v/>
      </c>
      <c r="I163" t="str">
        <f>""</f>
        <v/>
      </c>
      <c r="J163" t="str">
        <f>""</f>
        <v/>
      </c>
      <c r="K163" t="str">
        <f>""</f>
        <v/>
      </c>
      <c r="L163" t="str">
        <f>""</f>
        <v/>
      </c>
      <c r="M163" t="str">
        <f>""</f>
        <v/>
      </c>
      <c r="N163" t="str">
        <f>""</f>
        <v/>
      </c>
      <c r="O163" t="str">
        <f>""</f>
        <v/>
      </c>
      <c r="P163" t="str">
        <f>""</f>
        <v/>
      </c>
      <c r="Q163" t="str">
        <f>""</f>
        <v/>
      </c>
      <c r="R163" t="str">
        <f>""</f>
        <v/>
      </c>
      <c r="S163" t="str">
        <f>""</f>
        <v/>
      </c>
      <c r="T163" t="str">
        <f>""</f>
        <v/>
      </c>
      <c r="U163" t="str">
        <f>""</f>
        <v/>
      </c>
      <c r="V163" t="str">
        <f>""</f>
        <v/>
      </c>
      <c r="W163" t="str">
        <f>""</f>
        <v/>
      </c>
      <c r="X163" t="str">
        <f>""</f>
        <v/>
      </c>
      <c r="Y163" t="str">
        <f>""</f>
        <v/>
      </c>
      <c r="Z163" t="str">
        <f>""</f>
        <v/>
      </c>
      <c r="AA163" t="str">
        <f>""</f>
        <v/>
      </c>
      <c r="AB163" t="str">
        <f>""</f>
        <v/>
      </c>
      <c r="AC163" t="str">
        <f>""</f>
        <v/>
      </c>
      <c r="AD163" t="str">
        <f>""</f>
        <v/>
      </c>
      <c r="AE163" t="str">
        <f>""</f>
        <v/>
      </c>
      <c r="AF163" t="str">
        <f>""</f>
        <v/>
      </c>
      <c r="AG163" t="str">
        <f>""</f>
        <v/>
      </c>
      <c r="AH163" t="str">
        <f>""</f>
        <v/>
      </c>
      <c r="AI163" t="str">
        <f>""</f>
        <v/>
      </c>
      <c r="AJ163" t="str">
        <f>"0.000"</f>
        <v>0.000</v>
      </c>
      <c r="AK163" t="str">
        <f>""</f>
        <v/>
      </c>
      <c r="AL163" t="str">
        <f>""</f>
        <v/>
      </c>
      <c r="AM163" t="str">
        <f>""</f>
        <v/>
      </c>
      <c r="AN163" t="str">
        <f>""</f>
        <v/>
      </c>
      <c r="AO163" t="str">
        <f>""</f>
        <v/>
      </c>
      <c r="AP163" t="str">
        <f>""</f>
        <v/>
      </c>
      <c r="AQ163" t="str">
        <f>""</f>
        <v/>
      </c>
      <c r="AR163" t="str">
        <f>""</f>
        <v/>
      </c>
      <c r="AS163" t="str">
        <f>""</f>
        <v/>
      </c>
      <c r="AT163" t="str">
        <f>""</f>
        <v/>
      </c>
      <c r="AU163" t="str">
        <f>""</f>
        <v/>
      </c>
      <c r="AV163" t="str">
        <f>""</f>
        <v/>
      </c>
      <c r="AW163" t="str">
        <f>""</f>
        <v/>
      </c>
      <c r="AX163" t="str">
        <f>""</f>
        <v/>
      </c>
      <c r="AY163" t="str">
        <f>""</f>
        <v/>
      </c>
      <c r="AZ163" t="str">
        <f>""</f>
        <v/>
      </c>
      <c r="BA163" t="str">
        <f>""</f>
        <v/>
      </c>
    </row>
    <row r="164" spans="2:53" x14ac:dyDescent="0.2">
      <c r="B164" t="str">
        <f>""</f>
        <v/>
      </c>
      <c r="C164" t="str">
        <f>""</f>
        <v/>
      </c>
      <c r="D164" t="str">
        <f>""</f>
        <v/>
      </c>
      <c r="E164" t="str">
        <f>""</f>
        <v/>
      </c>
      <c r="F164" t="str">
        <f>""</f>
        <v/>
      </c>
      <c r="G164" t="str">
        <f>""</f>
        <v/>
      </c>
      <c r="H164" t="str">
        <f>""</f>
        <v/>
      </c>
      <c r="I164" t="str">
        <f>""</f>
        <v/>
      </c>
      <c r="J164" t="str">
        <f>""</f>
        <v/>
      </c>
      <c r="K164" t="str">
        <f>""</f>
        <v/>
      </c>
      <c r="L164" t="str">
        <f>""</f>
        <v/>
      </c>
      <c r="M164" t="str">
        <f>""</f>
        <v/>
      </c>
      <c r="N164" t="str">
        <f>""</f>
        <v/>
      </c>
      <c r="O164" t="str">
        <f>""</f>
        <v/>
      </c>
      <c r="P164" t="str">
        <f>""</f>
        <v/>
      </c>
      <c r="Q164" t="str">
        <f>""</f>
        <v/>
      </c>
      <c r="R164" t="str">
        <f>""</f>
        <v/>
      </c>
      <c r="S164" t="str">
        <f>""</f>
        <v/>
      </c>
      <c r="T164" t="str">
        <f>""</f>
        <v/>
      </c>
      <c r="U164" t="str">
        <f>""</f>
        <v/>
      </c>
      <c r="V164" t="str">
        <f>""</f>
        <v/>
      </c>
      <c r="W164" t="str">
        <f>""</f>
        <v/>
      </c>
      <c r="X164" t="str">
        <f>""</f>
        <v/>
      </c>
      <c r="Y164" t="str">
        <f>""</f>
        <v/>
      </c>
      <c r="Z164" t="str">
        <f>""</f>
        <v/>
      </c>
      <c r="AA164" t="str">
        <f>""</f>
        <v/>
      </c>
      <c r="AB164" t="str">
        <f>""</f>
        <v/>
      </c>
      <c r="AC164" t="str">
        <f>""</f>
        <v/>
      </c>
      <c r="AD164" t="str">
        <f>""</f>
        <v/>
      </c>
      <c r="AE164" t="str">
        <f>""</f>
        <v/>
      </c>
      <c r="AF164" t="str">
        <f>""</f>
        <v/>
      </c>
      <c r="AG164" t="str">
        <f>""</f>
        <v/>
      </c>
      <c r="AH164" t="str">
        <f>""</f>
        <v/>
      </c>
      <c r="AI164" t="str">
        <f>""</f>
        <v/>
      </c>
      <c r="AJ164" t="str">
        <f>"[0.107]"</f>
        <v>[0.107]</v>
      </c>
      <c r="AK164" t="str">
        <f>""</f>
        <v/>
      </c>
      <c r="AL164" t="str">
        <f>""</f>
        <v/>
      </c>
      <c r="AM164" t="str">
        <f>""</f>
        <v/>
      </c>
      <c r="AN164" t="str">
        <f>""</f>
        <v/>
      </c>
      <c r="AO164" t="str">
        <f>""</f>
        <v/>
      </c>
      <c r="AP164" t="str">
        <f>""</f>
        <v/>
      </c>
      <c r="AQ164" t="str">
        <f>""</f>
        <v/>
      </c>
      <c r="AR164" t="str">
        <f>""</f>
        <v/>
      </c>
      <c r="AS164" t="str">
        <f>""</f>
        <v/>
      </c>
      <c r="AT164" t="str">
        <f>""</f>
        <v/>
      </c>
      <c r="AU164" t="str">
        <f>""</f>
        <v/>
      </c>
      <c r="AV164" t="str">
        <f>""</f>
        <v/>
      </c>
      <c r="AW164" t="str">
        <f>""</f>
        <v/>
      </c>
      <c r="AX164" t="str">
        <f>""</f>
        <v/>
      </c>
      <c r="AY164" t="str">
        <f>""</f>
        <v/>
      </c>
      <c r="AZ164" t="str">
        <f>""</f>
        <v/>
      </c>
      <c r="BA164" t="str">
        <f>""</f>
        <v/>
      </c>
    </row>
    <row r="165" spans="2:53" x14ac:dyDescent="0.2">
      <c r="B165" t="str">
        <f>"Number of childs who left household 1998-2007"</f>
        <v>Number of childs who left household 1998-2007</v>
      </c>
      <c r="C165" t="str">
        <f>""</f>
        <v/>
      </c>
      <c r="D165" t="str">
        <f>""</f>
        <v/>
      </c>
      <c r="E165" t="str">
        <f>""</f>
        <v/>
      </c>
      <c r="F165" t="str">
        <f>""</f>
        <v/>
      </c>
      <c r="G165" t="str">
        <f>""</f>
        <v/>
      </c>
      <c r="H165" t="str">
        <f>""</f>
        <v/>
      </c>
      <c r="I165" t="str">
        <f>""</f>
        <v/>
      </c>
      <c r="J165" t="str">
        <f>""</f>
        <v/>
      </c>
      <c r="K165" t="str">
        <f>""</f>
        <v/>
      </c>
      <c r="L165" t="str">
        <f>""</f>
        <v/>
      </c>
      <c r="M165" t="str">
        <f>""</f>
        <v/>
      </c>
      <c r="N165" t="str">
        <f>""</f>
        <v/>
      </c>
      <c r="O165" t="str">
        <f>""</f>
        <v/>
      </c>
      <c r="P165" t="str">
        <f>""</f>
        <v/>
      </c>
      <c r="Q165" t="str">
        <f>""</f>
        <v/>
      </c>
      <c r="R165" t="str">
        <f>""</f>
        <v/>
      </c>
      <c r="S165" t="str">
        <f>""</f>
        <v/>
      </c>
      <c r="T165" t="str">
        <f>""</f>
        <v/>
      </c>
      <c r="U165" t="str">
        <f>""</f>
        <v/>
      </c>
      <c r="V165" t="str">
        <f>""</f>
        <v/>
      </c>
      <c r="W165" t="str">
        <f>""</f>
        <v/>
      </c>
      <c r="X165" t="str">
        <f>""</f>
        <v/>
      </c>
      <c r="Y165" t="str">
        <f>""</f>
        <v/>
      </c>
      <c r="Z165" t="str">
        <f>""</f>
        <v/>
      </c>
      <c r="AA165" t="str">
        <f>""</f>
        <v/>
      </c>
      <c r="AB165" t="str">
        <f>""</f>
        <v/>
      </c>
      <c r="AC165" t="str">
        <f>""</f>
        <v/>
      </c>
      <c r="AD165" t="str">
        <f>""</f>
        <v/>
      </c>
      <c r="AE165" t="str">
        <f>""</f>
        <v/>
      </c>
      <c r="AF165" t="str">
        <f>""</f>
        <v/>
      </c>
      <c r="AG165" t="str">
        <f>""</f>
        <v/>
      </c>
      <c r="AH165" t="str">
        <f>""</f>
        <v/>
      </c>
      <c r="AI165" t="str">
        <f>""</f>
        <v/>
      </c>
      <c r="AJ165" t="str">
        <f>""</f>
        <v/>
      </c>
      <c r="AK165" t="str">
        <f>"-0.048"</f>
        <v>-0.048</v>
      </c>
      <c r="AL165" t="str">
        <f>""</f>
        <v/>
      </c>
      <c r="AM165" t="str">
        <f>""</f>
        <v/>
      </c>
      <c r="AN165" t="str">
        <f>""</f>
        <v/>
      </c>
      <c r="AO165" t="str">
        <f>""</f>
        <v/>
      </c>
      <c r="AP165" t="str">
        <f>""</f>
        <v/>
      </c>
      <c r="AQ165" t="str">
        <f>""</f>
        <v/>
      </c>
      <c r="AR165" t="str">
        <f>""</f>
        <v/>
      </c>
      <c r="AS165" t="str">
        <f>""</f>
        <v/>
      </c>
      <c r="AT165" t="str">
        <f>""</f>
        <v/>
      </c>
      <c r="AU165" t="str">
        <f>""</f>
        <v/>
      </c>
      <c r="AV165" t="str">
        <f>""</f>
        <v/>
      </c>
      <c r="AW165" t="str">
        <f>""</f>
        <v/>
      </c>
      <c r="AX165" t="str">
        <f>""</f>
        <v/>
      </c>
      <c r="AY165" t="str">
        <f>""</f>
        <v/>
      </c>
      <c r="AZ165" t="str">
        <f>""</f>
        <v/>
      </c>
      <c r="BA165" t="str">
        <f>""</f>
        <v/>
      </c>
    </row>
    <row r="166" spans="2:53" x14ac:dyDescent="0.2">
      <c r="B166" t="str">
        <f>""</f>
        <v/>
      </c>
      <c r="C166" t="str">
        <f>""</f>
        <v/>
      </c>
      <c r="D166" t="str">
        <f>""</f>
        <v/>
      </c>
      <c r="E166" t="str">
        <f>""</f>
        <v/>
      </c>
      <c r="F166" t="str">
        <f>""</f>
        <v/>
      </c>
      <c r="G166" t="str">
        <f>""</f>
        <v/>
      </c>
      <c r="H166" t="str">
        <f>""</f>
        <v/>
      </c>
      <c r="I166" t="str">
        <f>""</f>
        <v/>
      </c>
      <c r="J166" t="str">
        <f>""</f>
        <v/>
      </c>
      <c r="K166" t="str">
        <f>""</f>
        <v/>
      </c>
      <c r="L166" t="str">
        <f>""</f>
        <v/>
      </c>
      <c r="M166" t="str">
        <f>""</f>
        <v/>
      </c>
      <c r="N166" t="str">
        <f>""</f>
        <v/>
      </c>
      <c r="O166" t="str">
        <f>""</f>
        <v/>
      </c>
      <c r="P166" t="str">
        <f>""</f>
        <v/>
      </c>
      <c r="Q166" t="str">
        <f>""</f>
        <v/>
      </c>
      <c r="R166" t="str">
        <f>""</f>
        <v/>
      </c>
      <c r="S166" t="str">
        <f>""</f>
        <v/>
      </c>
      <c r="T166" t="str">
        <f>""</f>
        <v/>
      </c>
      <c r="U166" t="str">
        <f>""</f>
        <v/>
      </c>
      <c r="V166" t="str">
        <f>""</f>
        <v/>
      </c>
      <c r="W166" t="str">
        <f>""</f>
        <v/>
      </c>
      <c r="X166" t="str">
        <f>""</f>
        <v/>
      </c>
      <c r="Y166" t="str">
        <f>""</f>
        <v/>
      </c>
      <c r="Z166" t="str">
        <f>""</f>
        <v/>
      </c>
      <c r="AA166" t="str">
        <f>""</f>
        <v/>
      </c>
      <c r="AB166" t="str">
        <f>""</f>
        <v/>
      </c>
      <c r="AC166" t="str">
        <f>""</f>
        <v/>
      </c>
      <c r="AD166" t="str">
        <f>""</f>
        <v/>
      </c>
      <c r="AE166" t="str">
        <f>""</f>
        <v/>
      </c>
      <c r="AF166" t="str">
        <f>""</f>
        <v/>
      </c>
      <c r="AG166" t="str">
        <f>""</f>
        <v/>
      </c>
      <c r="AH166" t="str">
        <f>""</f>
        <v/>
      </c>
      <c r="AI166" t="str">
        <f>""</f>
        <v/>
      </c>
      <c r="AJ166" t="str">
        <f>""</f>
        <v/>
      </c>
      <c r="AK166" t="str">
        <f>"[0.102]"</f>
        <v>[0.102]</v>
      </c>
      <c r="AL166" t="str">
        <f>""</f>
        <v/>
      </c>
      <c r="AM166" t="str">
        <f>""</f>
        <v/>
      </c>
      <c r="AN166" t="str">
        <f>""</f>
        <v/>
      </c>
      <c r="AO166" t="str">
        <f>""</f>
        <v/>
      </c>
      <c r="AP166" t="str">
        <f>""</f>
        <v/>
      </c>
      <c r="AQ166" t="str">
        <f>""</f>
        <v/>
      </c>
      <c r="AR166" t="str">
        <f>""</f>
        <v/>
      </c>
      <c r="AS166" t="str">
        <f>""</f>
        <v/>
      </c>
      <c r="AT166" t="str">
        <f>""</f>
        <v/>
      </c>
      <c r="AU166" t="str">
        <f>""</f>
        <v/>
      </c>
      <c r="AV166" t="str">
        <f>""</f>
        <v/>
      </c>
      <c r="AW166" t="str">
        <f>""</f>
        <v/>
      </c>
      <c r="AX166" t="str">
        <f>""</f>
        <v/>
      </c>
      <c r="AY166" t="str">
        <f>""</f>
        <v/>
      </c>
      <c r="AZ166" t="str">
        <f>""</f>
        <v/>
      </c>
      <c r="BA166" t="str">
        <f>""</f>
        <v/>
      </c>
    </row>
    <row r="167" spans="2:53" x14ac:dyDescent="0.2">
      <c r="B167" t="str">
        <f>"Interaction"</f>
        <v>Interaction</v>
      </c>
      <c r="C167" t="str">
        <f>""</f>
        <v/>
      </c>
      <c r="D167" t="str">
        <f>""</f>
        <v/>
      </c>
      <c r="E167" t="str">
        <f>""</f>
        <v/>
      </c>
      <c r="F167" t="str">
        <f>""</f>
        <v/>
      </c>
      <c r="G167" t="str">
        <f>""</f>
        <v/>
      </c>
      <c r="H167" t="str">
        <f>""</f>
        <v/>
      </c>
      <c r="I167" t="str">
        <f>""</f>
        <v/>
      </c>
      <c r="J167" t="str">
        <f>""</f>
        <v/>
      </c>
      <c r="K167" t="str">
        <f>""</f>
        <v/>
      </c>
      <c r="L167" t="str">
        <f>""</f>
        <v/>
      </c>
      <c r="M167" t="str">
        <f>""</f>
        <v/>
      </c>
      <c r="N167" t="str">
        <f>""</f>
        <v/>
      </c>
      <c r="O167" t="str">
        <f>""</f>
        <v/>
      </c>
      <c r="P167" t="str">
        <f>""</f>
        <v/>
      </c>
      <c r="Q167" t="str">
        <f>""</f>
        <v/>
      </c>
      <c r="R167" t="str">
        <f>""</f>
        <v/>
      </c>
      <c r="S167" t="str">
        <f>""</f>
        <v/>
      </c>
      <c r="T167" t="str">
        <f>""</f>
        <v/>
      </c>
      <c r="U167" t="str">
        <f>""</f>
        <v/>
      </c>
      <c r="V167" t="str">
        <f>""</f>
        <v/>
      </c>
      <c r="W167" t="str">
        <f>""</f>
        <v/>
      </c>
      <c r="X167" t="str">
        <f>""</f>
        <v/>
      </c>
      <c r="Y167" t="str">
        <f>""</f>
        <v/>
      </c>
      <c r="Z167" t="str">
        <f>""</f>
        <v/>
      </c>
      <c r="AA167" t="str">
        <f>""</f>
        <v/>
      </c>
      <c r="AB167" t="str">
        <f>""</f>
        <v/>
      </c>
      <c r="AC167" t="str">
        <f>""</f>
        <v/>
      </c>
      <c r="AD167" t="str">
        <f>""</f>
        <v/>
      </c>
      <c r="AE167" t="str">
        <f>""</f>
        <v/>
      </c>
      <c r="AF167" t="str">
        <f>""</f>
        <v/>
      </c>
      <c r="AG167" t="str">
        <f>""</f>
        <v/>
      </c>
      <c r="AH167" t="str">
        <f>""</f>
        <v/>
      </c>
      <c r="AI167" t="str">
        <f>""</f>
        <v/>
      </c>
      <c r="AJ167" t="str">
        <f>""</f>
        <v/>
      </c>
      <c r="AK167" t="str">
        <f>"0.001"</f>
        <v>0.001</v>
      </c>
      <c r="AL167" t="str">
        <f>""</f>
        <v/>
      </c>
      <c r="AM167" t="str">
        <f>""</f>
        <v/>
      </c>
      <c r="AN167" t="str">
        <f>""</f>
        <v/>
      </c>
      <c r="AO167" t="str">
        <f>""</f>
        <v/>
      </c>
      <c r="AP167" t="str">
        <f>""</f>
        <v/>
      </c>
      <c r="AQ167" t="str">
        <f>""</f>
        <v/>
      </c>
      <c r="AR167" t="str">
        <f>""</f>
        <v/>
      </c>
      <c r="AS167" t="str">
        <f>""</f>
        <v/>
      </c>
      <c r="AT167" t="str">
        <f>""</f>
        <v/>
      </c>
      <c r="AU167" t="str">
        <f>""</f>
        <v/>
      </c>
      <c r="AV167" t="str">
        <f>""</f>
        <v/>
      </c>
      <c r="AW167" t="str">
        <f>""</f>
        <v/>
      </c>
      <c r="AX167" t="str">
        <f>""</f>
        <v/>
      </c>
      <c r="AY167" t="str">
        <f>""</f>
        <v/>
      </c>
      <c r="AZ167" t="str">
        <f>""</f>
        <v/>
      </c>
      <c r="BA167" t="str">
        <f>""</f>
        <v/>
      </c>
    </row>
    <row r="168" spans="2:53" x14ac:dyDescent="0.2">
      <c r="B168" t="str">
        <f>""</f>
        <v/>
      </c>
      <c r="C168" t="str">
        <f>""</f>
        <v/>
      </c>
      <c r="D168" t="str">
        <f>""</f>
        <v/>
      </c>
      <c r="E168" t="str">
        <f>""</f>
        <v/>
      </c>
      <c r="F168" t="str">
        <f>""</f>
        <v/>
      </c>
      <c r="G168" t="str">
        <f>""</f>
        <v/>
      </c>
      <c r="H168" t="str">
        <f>""</f>
        <v/>
      </c>
      <c r="I168" t="str">
        <f>""</f>
        <v/>
      </c>
      <c r="J168" t="str">
        <f>""</f>
        <v/>
      </c>
      <c r="K168" t="str">
        <f>""</f>
        <v/>
      </c>
      <c r="L168" t="str">
        <f>""</f>
        <v/>
      </c>
      <c r="M168" t="str">
        <f>""</f>
        <v/>
      </c>
      <c r="N168" t="str">
        <f>""</f>
        <v/>
      </c>
      <c r="O168" t="str">
        <f>""</f>
        <v/>
      </c>
      <c r="P168" t="str">
        <f>""</f>
        <v/>
      </c>
      <c r="Q168" t="str">
        <f>""</f>
        <v/>
      </c>
      <c r="R168" t="str">
        <f>""</f>
        <v/>
      </c>
      <c r="S168" t="str">
        <f>""</f>
        <v/>
      </c>
      <c r="T168" t="str">
        <f>""</f>
        <v/>
      </c>
      <c r="U168" t="str">
        <f>""</f>
        <v/>
      </c>
      <c r="V168" t="str">
        <f>""</f>
        <v/>
      </c>
      <c r="W168" t="str">
        <f>""</f>
        <v/>
      </c>
      <c r="X168" t="str">
        <f>""</f>
        <v/>
      </c>
      <c r="Y168" t="str">
        <f>""</f>
        <v/>
      </c>
      <c r="Z168" t="str">
        <f>""</f>
        <v/>
      </c>
      <c r="AA168" t="str">
        <f>""</f>
        <v/>
      </c>
      <c r="AB168" t="str">
        <f>""</f>
        <v/>
      </c>
      <c r="AC168" t="str">
        <f>""</f>
        <v/>
      </c>
      <c r="AD168" t="str">
        <f>""</f>
        <v/>
      </c>
      <c r="AE168" t="str">
        <f>""</f>
        <v/>
      </c>
      <c r="AF168" t="str">
        <f>""</f>
        <v/>
      </c>
      <c r="AG168" t="str">
        <f>""</f>
        <v/>
      </c>
      <c r="AH168" t="str">
        <f>""</f>
        <v/>
      </c>
      <c r="AI168" t="str">
        <f>""</f>
        <v/>
      </c>
      <c r="AJ168" t="str">
        <f>""</f>
        <v/>
      </c>
      <c r="AK168" t="str">
        <f>"[0.078]"</f>
        <v>[0.078]</v>
      </c>
      <c r="AL168" t="str">
        <f>""</f>
        <v/>
      </c>
      <c r="AM168" t="str">
        <f>""</f>
        <v/>
      </c>
      <c r="AN168" t="str">
        <f>""</f>
        <v/>
      </c>
      <c r="AO168" t="str">
        <f>""</f>
        <v/>
      </c>
      <c r="AP168" t="str">
        <f>""</f>
        <v/>
      </c>
      <c r="AQ168" t="str">
        <f>""</f>
        <v/>
      </c>
      <c r="AR168" t="str">
        <f>""</f>
        <v/>
      </c>
      <c r="AS168" t="str">
        <f>""</f>
        <v/>
      </c>
      <c r="AT168" t="str">
        <f>""</f>
        <v/>
      </c>
      <c r="AU168" t="str">
        <f>""</f>
        <v/>
      </c>
      <c r="AV168" t="str">
        <f>""</f>
        <v/>
      </c>
      <c r="AW168" t="str">
        <f>""</f>
        <v/>
      </c>
      <c r="AX168" t="str">
        <f>""</f>
        <v/>
      </c>
      <c r="AY168" t="str">
        <f>""</f>
        <v/>
      </c>
      <c r="AZ168" t="str">
        <f>""</f>
        <v/>
      </c>
      <c r="BA168" t="str">
        <f>""</f>
        <v/>
      </c>
    </row>
    <row r="169" spans="2:53" x14ac:dyDescent="0.2">
      <c r="B169" t="str">
        <f>"Share of childs  who left household 1998-2007"</f>
        <v>Share of childs  who left household 1998-2007</v>
      </c>
      <c r="C169" t="str">
        <f>""</f>
        <v/>
      </c>
      <c r="D169" t="str">
        <f>""</f>
        <v/>
      </c>
      <c r="E169" t="str">
        <f>""</f>
        <v/>
      </c>
      <c r="F169" t="str">
        <f>""</f>
        <v/>
      </c>
      <c r="G169" t="str">
        <f>""</f>
        <v/>
      </c>
      <c r="H169" t="str">
        <f>""</f>
        <v/>
      </c>
      <c r="I169" t="str">
        <f>""</f>
        <v/>
      </c>
      <c r="J169" t="str">
        <f>""</f>
        <v/>
      </c>
      <c r="K169" t="str">
        <f>""</f>
        <v/>
      </c>
      <c r="L169" t="str">
        <f>""</f>
        <v/>
      </c>
      <c r="M169" t="str">
        <f>""</f>
        <v/>
      </c>
      <c r="N169" t="str">
        <f>""</f>
        <v/>
      </c>
      <c r="O169" t="str">
        <f>""</f>
        <v/>
      </c>
      <c r="P169" t="str">
        <f>""</f>
        <v/>
      </c>
      <c r="Q169" t="str">
        <f>""</f>
        <v/>
      </c>
      <c r="R169" t="str">
        <f>""</f>
        <v/>
      </c>
      <c r="S169" t="str">
        <f>""</f>
        <v/>
      </c>
      <c r="T169" t="str">
        <f>""</f>
        <v/>
      </c>
      <c r="U169" t="str">
        <f>""</f>
        <v/>
      </c>
      <c r="V169" t="str">
        <f>""</f>
        <v/>
      </c>
      <c r="W169" t="str">
        <f>""</f>
        <v/>
      </c>
      <c r="X169" t="str">
        <f>""</f>
        <v/>
      </c>
      <c r="Y169" t="str">
        <f>""</f>
        <v/>
      </c>
      <c r="Z169" t="str">
        <f>""</f>
        <v/>
      </c>
      <c r="AA169" t="str">
        <f>""</f>
        <v/>
      </c>
      <c r="AB169" t="str">
        <f>""</f>
        <v/>
      </c>
      <c r="AC169" t="str">
        <f>""</f>
        <v/>
      </c>
      <c r="AD169" t="str">
        <f>""</f>
        <v/>
      </c>
      <c r="AE169" t="str">
        <f>""</f>
        <v/>
      </c>
      <c r="AF169" t="str">
        <f>""</f>
        <v/>
      </c>
      <c r="AG169" t="str">
        <f>""</f>
        <v/>
      </c>
      <c r="AH169" t="str">
        <f>""</f>
        <v/>
      </c>
      <c r="AI169" t="str">
        <f>""</f>
        <v/>
      </c>
      <c r="AJ169" t="str">
        <f>""</f>
        <v/>
      </c>
      <c r="AK169" t="str">
        <f>""</f>
        <v/>
      </c>
      <c r="AL169" t="str">
        <f>"-0.206"</f>
        <v>-0.206</v>
      </c>
      <c r="AM169" t="str">
        <f>""</f>
        <v/>
      </c>
      <c r="AN169" t="str">
        <f>""</f>
        <v/>
      </c>
      <c r="AO169" t="str">
        <f>""</f>
        <v/>
      </c>
      <c r="AP169" t="str">
        <f>""</f>
        <v/>
      </c>
      <c r="AQ169" t="str">
        <f>""</f>
        <v/>
      </c>
      <c r="AR169" t="str">
        <f>""</f>
        <v/>
      </c>
      <c r="AS169" t="str">
        <f>""</f>
        <v/>
      </c>
      <c r="AT169" t="str">
        <f>""</f>
        <v/>
      </c>
      <c r="AU169" t="str">
        <f>""</f>
        <v/>
      </c>
      <c r="AV169" t="str">
        <f>""</f>
        <v/>
      </c>
      <c r="AW169" t="str">
        <f>""</f>
        <v/>
      </c>
      <c r="AX169" t="str">
        <f>""</f>
        <v/>
      </c>
      <c r="AY169" t="str">
        <f>""</f>
        <v/>
      </c>
      <c r="AZ169" t="str">
        <f>""</f>
        <v/>
      </c>
      <c r="BA169" t="str">
        <f>""</f>
        <v/>
      </c>
    </row>
    <row r="170" spans="2:53" x14ac:dyDescent="0.2">
      <c r="B170" t="str">
        <f>""</f>
        <v/>
      </c>
      <c r="C170" t="str">
        <f>""</f>
        <v/>
      </c>
      <c r="D170" t="str">
        <f>""</f>
        <v/>
      </c>
      <c r="E170" t="str">
        <f>""</f>
        <v/>
      </c>
      <c r="F170" t="str">
        <f>""</f>
        <v/>
      </c>
      <c r="G170" t="str">
        <f>""</f>
        <v/>
      </c>
      <c r="H170" t="str">
        <f>""</f>
        <v/>
      </c>
      <c r="I170" t="str">
        <f>""</f>
        <v/>
      </c>
      <c r="J170" t="str">
        <f>""</f>
        <v/>
      </c>
      <c r="K170" t="str">
        <f>""</f>
        <v/>
      </c>
      <c r="L170" t="str">
        <f>""</f>
        <v/>
      </c>
      <c r="M170" t="str">
        <f>""</f>
        <v/>
      </c>
      <c r="N170" t="str">
        <f>""</f>
        <v/>
      </c>
      <c r="O170" t="str">
        <f>""</f>
        <v/>
      </c>
      <c r="P170" t="str">
        <f>""</f>
        <v/>
      </c>
      <c r="Q170" t="str">
        <f>""</f>
        <v/>
      </c>
      <c r="R170" t="str">
        <f>""</f>
        <v/>
      </c>
      <c r="S170" t="str">
        <f>""</f>
        <v/>
      </c>
      <c r="T170" t="str">
        <f>""</f>
        <v/>
      </c>
      <c r="U170" t="str">
        <f>""</f>
        <v/>
      </c>
      <c r="V170" t="str">
        <f>""</f>
        <v/>
      </c>
      <c r="W170" t="str">
        <f>""</f>
        <v/>
      </c>
      <c r="X170" t="str">
        <f>""</f>
        <v/>
      </c>
      <c r="Y170" t="str">
        <f>""</f>
        <v/>
      </c>
      <c r="Z170" t="str">
        <f>""</f>
        <v/>
      </c>
      <c r="AA170" t="str">
        <f>""</f>
        <v/>
      </c>
      <c r="AB170" t="str">
        <f>""</f>
        <v/>
      </c>
      <c r="AC170" t="str">
        <f>""</f>
        <v/>
      </c>
      <c r="AD170" t="str">
        <f>""</f>
        <v/>
      </c>
      <c r="AE170" t="str">
        <f>""</f>
        <v/>
      </c>
      <c r="AF170" t="str">
        <f>""</f>
        <v/>
      </c>
      <c r="AG170" t="str">
        <f>""</f>
        <v/>
      </c>
      <c r="AH170" t="str">
        <f>""</f>
        <v/>
      </c>
      <c r="AI170" t="str">
        <f>""</f>
        <v/>
      </c>
      <c r="AJ170" t="str">
        <f>""</f>
        <v/>
      </c>
      <c r="AK170" t="str">
        <f>""</f>
        <v/>
      </c>
      <c r="AL170" t="str">
        <f>"[0.218]"</f>
        <v>[0.218]</v>
      </c>
      <c r="AM170" t="str">
        <f>""</f>
        <v/>
      </c>
      <c r="AN170" t="str">
        <f>""</f>
        <v/>
      </c>
      <c r="AO170" t="str">
        <f>""</f>
        <v/>
      </c>
      <c r="AP170" t="str">
        <f>""</f>
        <v/>
      </c>
      <c r="AQ170" t="str">
        <f>""</f>
        <v/>
      </c>
      <c r="AR170" t="str">
        <f>""</f>
        <v/>
      </c>
      <c r="AS170" t="str">
        <f>""</f>
        <v/>
      </c>
      <c r="AT170" t="str">
        <f>""</f>
        <v/>
      </c>
      <c r="AU170" t="str">
        <f>""</f>
        <v/>
      </c>
      <c r="AV170" t="str">
        <f>""</f>
        <v/>
      </c>
      <c r="AW170" t="str">
        <f>""</f>
        <v/>
      </c>
      <c r="AX170" t="str">
        <f>""</f>
        <v/>
      </c>
      <c r="AY170" t="str">
        <f>""</f>
        <v/>
      </c>
      <c r="AZ170" t="str">
        <f>""</f>
        <v/>
      </c>
      <c r="BA170" t="str">
        <f>""</f>
        <v/>
      </c>
    </row>
    <row r="171" spans="2:53" x14ac:dyDescent="0.2">
      <c r="B171" t="str">
        <f>"Interaction"</f>
        <v>Interaction</v>
      </c>
      <c r="C171" t="str">
        <f>""</f>
        <v/>
      </c>
      <c r="D171" t="str">
        <f>""</f>
        <v/>
      </c>
      <c r="E171" t="str">
        <f>""</f>
        <v/>
      </c>
      <c r="F171" t="str">
        <f>""</f>
        <v/>
      </c>
      <c r="G171" t="str">
        <f>""</f>
        <v/>
      </c>
      <c r="H171" t="str">
        <f>""</f>
        <v/>
      </c>
      <c r="I171" t="str">
        <f>""</f>
        <v/>
      </c>
      <c r="J171" t="str">
        <f>""</f>
        <v/>
      </c>
      <c r="K171" t="str">
        <f>""</f>
        <v/>
      </c>
      <c r="L171" t="str">
        <f>""</f>
        <v/>
      </c>
      <c r="M171" t="str">
        <f>""</f>
        <v/>
      </c>
      <c r="N171" t="str">
        <f>""</f>
        <v/>
      </c>
      <c r="O171" t="str">
        <f>""</f>
        <v/>
      </c>
      <c r="P171" t="str">
        <f>""</f>
        <v/>
      </c>
      <c r="Q171" t="str">
        <f>""</f>
        <v/>
      </c>
      <c r="R171" t="str">
        <f>""</f>
        <v/>
      </c>
      <c r="S171" t="str">
        <f>""</f>
        <v/>
      </c>
      <c r="T171" t="str">
        <f>""</f>
        <v/>
      </c>
      <c r="U171" t="str">
        <f>""</f>
        <v/>
      </c>
      <c r="V171" t="str">
        <f>""</f>
        <v/>
      </c>
      <c r="W171" t="str">
        <f>""</f>
        <v/>
      </c>
      <c r="X171" t="str">
        <f>""</f>
        <v/>
      </c>
      <c r="Y171" t="str">
        <f>""</f>
        <v/>
      </c>
      <c r="Z171" t="str">
        <f>""</f>
        <v/>
      </c>
      <c r="AA171" t="str">
        <f>""</f>
        <v/>
      </c>
      <c r="AB171" t="str">
        <f>""</f>
        <v/>
      </c>
      <c r="AC171" t="str">
        <f>""</f>
        <v/>
      </c>
      <c r="AD171" t="str">
        <f>""</f>
        <v/>
      </c>
      <c r="AE171" t="str">
        <f>""</f>
        <v/>
      </c>
      <c r="AF171" t="str">
        <f>""</f>
        <v/>
      </c>
      <c r="AG171" t="str">
        <f>""</f>
        <v/>
      </c>
      <c r="AH171" t="str">
        <f>""</f>
        <v/>
      </c>
      <c r="AI171" t="str">
        <f>""</f>
        <v/>
      </c>
      <c r="AJ171" t="str">
        <f>""</f>
        <v/>
      </c>
      <c r="AK171" t="str">
        <f>""</f>
        <v/>
      </c>
      <c r="AL171" t="str">
        <f>"0.152"</f>
        <v>0.152</v>
      </c>
      <c r="AM171" t="str">
        <f>""</f>
        <v/>
      </c>
      <c r="AN171" t="str">
        <f>""</f>
        <v/>
      </c>
      <c r="AO171" t="str">
        <f>""</f>
        <v/>
      </c>
      <c r="AP171" t="str">
        <f>""</f>
        <v/>
      </c>
      <c r="AQ171" t="str">
        <f>""</f>
        <v/>
      </c>
      <c r="AR171" t="str">
        <f>""</f>
        <v/>
      </c>
      <c r="AS171" t="str">
        <f>""</f>
        <v/>
      </c>
      <c r="AT171" t="str">
        <f>""</f>
        <v/>
      </c>
      <c r="AU171" t="str">
        <f>""</f>
        <v/>
      </c>
      <c r="AV171" t="str">
        <f>""</f>
        <v/>
      </c>
      <c r="AW171" t="str">
        <f>""</f>
        <v/>
      </c>
      <c r="AX171" t="str">
        <f>""</f>
        <v/>
      </c>
      <c r="AY171" t="str">
        <f>""</f>
        <v/>
      </c>
      <c r="AZ171" t="str">
        <f>""</f>
        <v/>
      </c>
      <c r="BA171" t="str">
        <f>""</f>
        <v/>
      </c>
    </row>
    <row r="172" spans="2:53" x14ac:dyDescent="0.2">
      <c r="B172" t="str">
        <f>""</f>
        <v/>
      </c>
      <c r="C172" t="str">
        <f>""</f>
        <v/>
      </c>
      <c r="D172" t="str">
        <f>""</f>
        <v/>
      </c>
      <c r="E172" t="str">
        <f>""</f>
        <v/>
      </c>
      <c r="F172" t="str">
        <f>""</f>
        <v/>
      </c>
      <c r="G172" t="str">
        <f>""</f>
        <v/>
      </c>
      <c r="H172" t="str">
        <f>""</f>
        <v/>
      </c>
      <c r="I172" t="str">
        <f>""</f>
        <v/>
      </c>
      <c r="J172" t="str">
        <f>""</f>
        <v/>
      </c>
      <c r="K172" t="str">
        <f>""</f>
        <v/>
      </c>
      <c r="L172" t="str">
        <f>""</f>
        <v/>
      </c>
      <c r="M172" t="str">
        <f>""</f>
        <v/>
      </c>
      <c r="N172" t="str">
        <f>""</f>
        <v/>
      </c>
      <c r="O172" t="str">
        <f>""</f>
        <v/>
      </c>
      <c r="P172" t="str">
        <f>""</f>
        <v/>
      </c>
      <c r="Q172" t="str">
        <f>""</f>
        <v/>
      </c>
      <c r="R172" t="str">
        <f>""</f>
        <v/>
      </c>
      <c r="S172" t="str">
        <f>""</f>
        <v/>
      </c>
      <c r="T172" t="str">
        <f>""</f>
        <v/>
      </c>
      <c r="U172" t="str">
        <f>""</f>
        <v/>
      </c>
      <c r="V172" t="str">
        <f>""</f>
        <v/>
      </c>
      <c r="W172" t="str">
        <f>""</f>
        <v/>
      </c>
      <c r="X172" t="str">
        <f>""</f>
        <v/>
      </c>
      <c r="Y172" t="str">
        <f>""</f>
        <v/>
      </c>
      <c r="Z172" t="str">
        <f>""</f>
        <v/>
      </c>
      <c r="AA172" t="str">
        <f>""</f>
        <v/>
      </c>
      <c r="AB172" t="str">
        <f>""</f>
        <v/>
      </c>
      <c r="AC172" t="str">
        <f>""</f>
        <v/>
      </c>
      <c r="AD172" t="str">
        <f>""</f>
        <v/>
      </c>
      <c r="AE172" t="str">
        <f>""</f>
        <v/>
      </c>
      <c r="AF172" t="str">
        <f>""</f>
        <v/>
      </c>
      <c r="AG172" t="str">
        <f>""</f>
        <v/>
      </c>
      <c r="AH172" t="str">
        <f>""</f>
        <v/>
      </c>
      <c r="AI172" t="str">
        <f>""</f>
        <v/>
      </c>
      <c r="AJ172" t="str">
        <f>""</f>
        <v/>
      </c>
      <c r="AK172" t="str">
        <f>""</f>
        <v/>
      </c>
      <c r="AL172" t="str">
        <f>"[0.154]"</f>
        <v>[0.154]</v>
      </c>
      <c r="AM172" t="str">
        <f>""</f>
        <v/>
      </c>
      <c r="AN172" t="str">
        <f>""</f>
        <v/>
      </c>
      <c r="AO172" t="str">
        <f>""</f>
        <v/>
      </c>
      <c r="AP172" t="str">
        <f>""</f>
        <v/>
      </c>
      <c r="AQ172" t="str">
        <f>""</f>
        <v/>
      </c>
      <c r="AR172" t="str">
        <f>""</f>
        <v/>
      </c>
      <c r="AS172" t="str">
        <f>""</f>
        <v/>
      </c>
      <c r="AT172" t="str">
        <f>""</f>
        <v/>
      </c>
      <c r="AU172" t="str">
        <f>""</f>
        <v/>
      </c>
      <c r="AV172" t="str">
        <f>""</f>
        <v/>
      </c>
      <c r="AW172" t="str">
        <f>""</f>
        <v/>
      </c>
      <c r="AX172" t="str">
        <f>""</f>
        <v/>
      </c>
      <c r="AY172" t="str">
        <f>""</f>
        <v/>
      </c>
      <c r="AZ172" t="str">
        <f>""</f>
        <v/>
      </c>
      <c r="BA172" t="str">
        <f>""</f>
        <v/>
      </c>
    </row>
    <row r="173" spans="2:53" x14ac:dyDescent="0.2">
      <c r="B173" t="str">
        <f>"Number of years that household had a theft of money"</f>
        <v>Number of years that household had a theft of money</v>
      </c>
      <c r="C173" t="str">
        <f>""</f>
        <v/>
      </c>
      <c r="D173" t="str">
        <f>""</f>
        <v/>
      </c>
      <c r="E173" t="str">
        <f>""</f>
        <v/>
      </c>
      <c r="F173" t="str">
        <f>""</f>
        <v/>
      </c>
      <c r="G173" t="str">
        <f>""</f>
        <v/>
      </c>
      <c r="H173" t="str">
        <f>""</f>
        <v/>
      </c>
      <c r="I173" t="str">
        <f>""</f>
        <v/>
      </c>
      <c r="J173" t="str">
        <f>""</f>
        <v/>
      </c>
      <c r="K173" t="str">
        <f>""</f>
        <v/>
      </c>
      <c r="L173" t="str">
        <f>""</f>
        <v/>
      </c>
      <c r="M173" t="str">
        <f>""</f>
        <v/>
      </c>
      <c r="N173" t="str">
        <f>""</f>
        <v/>
      </c>
      <c r="O173" t="str">
        <f>""</f>
        <v/>
      </c>
      <c r="P173" t="str">
        <f>""</f>
        <v/>
      </c>
      <c r="Q173" t="str">
        <f>""</f>
        <v/>
      </c>
      <c r="R173" t="str">
        <f>""</f>
        <v/>
      </c>
      <c r="S173" t="str">
        <f>""</f>
        <v/>
      </c>
      <c r="T173" t="str">
        <f>""</f>
        <v/>
      </c>
      <c r="U173" t="str">
        <f>""</f>
        <v/>
      </c>
      <c r="V173" t="str">
        <f>""</f>
        <v/>
      </c>
      <c r="W173" t="str">
        <f>""</f>
        <v/>
      </c>
      <c r="X173" t="str">
        <f>""</f>
        <v/>
      </c>
      <c r="Y173" t="str">
        <f>""</f>
        <v/>
      </c>
      <c r="Z173" t="str">
        <f>""</f>
        <v/>
      </c>
      <c r="AA173" t="str">
        <f>""</f>
        <v/>
      </c>
      <c r="AB173" t="str">
        <f>""</f>
        <v/>
      </c>
      <c r="AC173" t="str">
        <f>""</f>
        <v/>
      </c>
      <c r="AD173" t="str">
        <f>""</f>
        <v/>
      </c>
      <c r="AE173" t="str">
        <f>""</f>
        <v/>
      </c>
      <c r="AF173" t="str">
        <f>""</f>
        <v/>
      </c>
      <c r="AG173" t="str">
        <f>""</f>
        <v/>
      </c>
      <c r="AH173" t="str">
        <f>""</f>
        <v/>
      </c>
      <c r="AI173" t="str">
        <f>""</f>
        <v/>
      </c>
      <c r="AJ173" t="str">
        <f>""</f>
        <v/>
      </c>
      <c r="AK173" t="str">
        <f>""</f>
        <v/>
      </c>
      <c r="AL173" t="str">
        <f>""</f>
        <v/>
      </c>
      <c r="AM173" t="str">
        <f>"-0.018"</f>
        <v>-0.018</v>
      </c>
      <c r="AN173" t="str">
        <f>"-0.020"</f>
        <v>-0.020</v>
      </c>
      <c r="AO173" t="str">
        <f>"-0.022"</f>
        <v>-0.022</v>
      </c>
      <c r="AP173" t="str">
        <f>""</f>
        <v/>
      </c>
      <c r="AQ173" t="str">
        <f>""</f>
        <v/>
      </c>
      <c r="AR173" t="str">
        <f>""</f>
        <v/>
      </c>
      <c r="AS173" t="str">
        <f>""</f>
        <v/>
      </c>
      <c r="AT173" t="str">
        <f>""</f>
        <v/>
      </c>
      <c r="AU173" t="str">
        <f>""</f>
        <v/>
      </c>
      <c r="AV173" t="str">
        <f>""</f>
        <v/>
      </c>
      <c r="AW173" t="str">
        <f>""</f>
        <v/>
      </c>
      <c r="AX173" t="str">
        <f>""</f>
        <v/>
      </c>
      <c r="AY173" t="str">
        <f>""</f>
        <v/>
      </c>
      <c r="AZ173" t="str">
        <f>""</f>
        <v/>
      </c>
      <c r="BA173" t="str">
        <f>""</f>
        <v/>
      </c>
    </row>
    <row r="174" spans="2:53" x14ac:dyDescent="0.2">
      <c r="B174" t="str">
        <f>""</f>
        <v/>
      </c>
      <c r="C174" t="str">
        <f>""</f>
        <v/>
      </c>
      <c r="D174" t="str">
        <f>""</f>
        <v/>
      </c>
      <c r="E174" t="str">
        <f>""</f>
        <v/>
      </c>
      <c r="F174" t="str">
        <f>""</f>
        <v/>
      </c>
      <c r="G174" t="str">
        <f>""</f>
        <v/>
      </c>
      <c r="H174" t="str">
        <f>""</f>
        <v/>
      </c>
      <c r="I174" t="str">
        <f>""</f>
        <v/>
      </c>
      <c r="J174" t="str">
        <f>""</f>
        <v/>
      </c>
      <c r="K174" t="str">
        <f>""</f>
        <v/>
      </c>
      <c r="L174" t="str">
        <f>""</f>
        <v/>
      </c>
      <c r="M174" t="str">
        <f>""</f>
        <v/>
      </c>
      <c r="N174" t="str">
        <f>""</f>
        <v/>
      </c>
      <c r="O174" t="str">
        <f>""</f>
        <v/>
      </c>
      <c r="P174" t="str">
        <f>""</f>
        <v/>
      </c>
      <c r="Q174" t="str">
        <f>""</f>
        <v/>
      </c>
      <c r="R174" t="str">
        <f>""</f>
        <v/>
      </c>
      <c r="S174" t="str">
        <f>""</f>
        <v/>
      </c>
      <c r="T174" t="str">
        <f>""</f>
        <v/>
      </c>
      <c r="U174" t="str">
        <f>""</f>
        <v/>
      </c>
      <c r="V174" t="str">
        <f>""</f>
        <v/>
      </c>
      <c r="W174" t="str">
        <f>""</f>
        <v/>
      </c>
      <c r="X174" t="str">
        <f>""</f>
        <v/>
      </c>
      <c r="Y174" t="str">
        <f>""</f>
        <v/>
      </c>
      <c r="Z174" t="str">
        <f>""</f>
        <v/>
      </c>
      <c r="AA174" t="str">
        <f>""</f>
        <v/>
      </c>
      <c r="AB174" t="str">
        <f>""</f>
        <v/>
      </c>
      <c r="AC174" t="str">
        <f>""</f>
        <v/>
      </c>
      <c r="AD174" t="str">
        <f>""</f>
        <v/>
      </c>
      <c r="AE174" t="str">
        <f>""</f>
        <v/>
      </c>
      <c r="AF174" t="str">
        <f>""</f>
        <v/>
      </c>
      <c r="AG174" t="str">
        <f>""</f>
        <v/>
      </c>
      <c r="AH174" t="str">
        <f>""</f>
        <v/>
      </c>
      <c r="AI174" t="str">
        <f>""</f>
        <v/>
      </c>
      <c r="AJ174" t="str">
        <f>""</f>
        <v/>
      </c>
      <c r="AK174" t="str">
        <f>""</f>
        <v/>
      </c>
      <c r="AL174" t="str">
        <f>""</f>
        <v/>
      </c>
      <c r="AM174" t="str">
        <f>"[0.035]"</f>
        <v>[0.035]</v>
      </c>
      <c r="AN174" t="str">
        <f>"[0.035]"</f>
        <v>[0.035]</v>
      </c>
      <c r="AO174" t="str">
        <f>"[0.034]"</f>
        <v>[0.034]</v>
      </c>
      <c r="AP174" t="str">
        <f>""</f>
        <v/>
      </c>
      <c r="AQ174" t="str">
        <f>""</f>
        <v/>
      </c>
      <c r="AR174" t="str">
        <f>""</f>
        <v/>
      </c>
      <c r="AS174" t="str">
        <f>""</f>
        <v/>
      </c>
      <c r="AT174" t="str">
        <f>""</f>
        <v/>
      </c>
      <c r="AU174" t="str">
        <f>""</f>
        <v/>
      </c>
      <c r="AV174" t="str">
        <f>""</f>
        <v/>
      </c>
      <c r="AW174" t="str">
        <f>""</f>
        <v/>
      </c>
      <c r="AX174" t="str">
        <f>""</f>
        <v/>
      </c>
      <c r="AY174" t="str">
        <f>""</f>
        <v/>
      </c>
      <c r="AZ174" t="str">
        <f>""</f>
        <v/>
      </c>
      <c r="BA174" t="str">
        <f>""</f>
        <v/>
      </c>
    </row>
    <row r="175" spans="2:53" x14ac:dyDescent="0.2">
      <c r="B175" t="str">
        <f>"At least 1 child left the household in a given year (yes=1)"</f>
        <v>At least 1 child left the household in a given year (yes=1)</v>
      </c>
      <c r="C175" t="str">
        <f>""</f>
        <v/>
      </c>
      <c r="D175" t="str">
        <f>""</f>
        <v/>
      </c>
      <c r="E175" t="str">
        <f>""</f>
        <v/>
      </c>
      <c r="F175" t="str">
        <f>""</f>
        <v/>
      </c>
      <c r="G175" t="str">
        <f>""</f>
        <v/>
      </c>
      <c r="H175" t="str">
        <f>""</f>
        <v/>
      </c>
      <c r="I175" t="str">
        <f>""</f>
        <v/>
      </c>
      <c r="J175" t="str">
        <f>""</f>
        <v/>
      </c>
      <c r="K175" t="str">
        <f>""</f>
        <v/>
      </c>
      <c r="L175" t="str">
        <f>""</f>
        <v/>
      </c>
      <c r="M175" t="str">
        <f>""</f>
        <v/>
      </c>
      <c r="N175" t="str">
        <f>""</f>
        <v/>
      </c>
      <c r="O175" t="str">
        <f>""</f>
        <v/>
      </c>
      <c r="P175" t="str">
        <f>""</f>
        <v/>
      </c>
      <c r="Q175" t="str">
        <f>""</f>
        <v/>
      </c>
      <c r="R175" t="str">
        <f>""</f>
        <v/>
      </c>
      <c r="S175" t="str">
        <f>""</f>
        <v/>
      </c>
      <c r="T175" t="str">
        <f>""</f>
        <v/>
      </c>
      <c r="U175" t="str">
        <f>""</f>
        <v/>
      </c>
      <c r="V175" t="str">
        <f>""</f>
        <v/>
      </c>
      <c r="W175" t="str">
        <f>""</f>
        <v/>
      </c>
      <c r="X175" t="str">
        <f>""</f>
        <v/>
      </c>
      <c r="Y175" t="str">
        <f>""</f>
        <v/>
      </c>
      <c r="Z175" t="str">
        <f>""</f>
        <v/>
      </c>
      <c r="AA175" t="str">
        <f>""</f>
        <v/>
      </c>
      <c r="AB175" t="str">
        <f>""</f>
        <v/>
      </c>
      <c r="AC175" t="str">
        <f>""</f>
        <v/>
      </c>
      <c r="AD175" t="str">
        <f>""</f>
        <v/>
      </c>
      <c r="AE175" t="str">
        <f>""</f>
        <v/>
      </c>
      <c r="AF175" t="str">
        <f>""</f>
        <v/>
      </c>
      <c r="AG175" t="str">
        <f>""</f>
        <v/>
      </c>
      <c r="AH175" t="str">
        <f>""</f>
        <v/>
      </c>
      <c r="AI175" t="str">
        <f>""</f>
        <v/>
      </c>
      <c r="AJ175" t="str">
        <f>""</f>
        <v/>
      </c>
      <c r="AK175" t="str">
        <f>""</f>
        <v/>
      </c>
      <c r="AL175" t="str">
        <f>""</f>
        <v/>
      </c>
      <c r="AM175" t="str">
        <f>"-0.110"</f>
        <v>-0.110</v>
      </c>
      <c r="AN175" t="str">
        <f>""</f>
        <v/>
      </c>
      <c r="AO175" t="str">
        <f>""</f>
        <v/>
      </c>
      <c r="AP175" t="str">
        <f>""</f>
        <v/>
      </c>
      <c r="AQ175" t="str">
        <f>""</f>
        <v/>
      </c>
      <c r="AR175" t="str">
        <f>""</f>
        <v/>
      </c>
      <c r="AS175" t="str">
        <f>""</f>
        <v/>
      </c>
      <c r="AT175" t="str">
        <f>""</f>
        <v/>
      </c>
      <c r="AU175" t="str">
        <f>""</f>
        <v/>
      </c>
      <c r="AV175" t="str">
        <f>""</f>
        <v/>
      </c>
      <c r="AW175" t="str">
        <f>""</f>
        <v/>
      </c>
      <c r="AX175" t="str">
        <f>""</f>
        <v/>
      </c>
      <c r="AY175" t="str">
        <f>""</f>
        <v/>
      </c>
      <c r="AZ175" t="str">
        <f>""</f>
        <v/>
      </c>
      <c r="BA175" t="str">
        <f>""</f>
        <v/>
      </c>
    </row>
    <row r="176" spans="2:53" x14ac:dyDescent="0.2">
      <c r="B176" t="str">
        <f>""</f>
        <v/>
      </c>
      <c r="C176" t="str">
        <f>""</f>
        <v/>
      </c>
      <c r="D176" t="str">
        <f>""</f>
        <v/>
      </c>
      <c r="E176" t="str">
        <f>""</f>
        <v/>
      </c>
      <c r="F176" t="str">
        <f>""</f>
        <v/>
      </c>
      <c r="G176" t="str">
        <f>""</f>
        <v/>
      </c>
      <c r="H176" t="str">
        <f>""</f>
        <v/>
      </c>
      <c r="I176" t="str">
        <f>""</f>
        <v/>
      </c>
      <c r="J176" t="str">
        <f>""</f>
        <v/>
      </c>
      <c r="K176" t="str">
        <f>""</f>
        <v/>
      </c>
      <c r="L176" t="str">
        <f>""</f>
        <v/>
      </c>
      <c r="M176" t="str">
        <f>""</f>
        <v/>
      </c>
      <c r="N176" t="str">
        <f>""</f>
        <v/>
      </c>
      <c r="O176" t="str">
        <f>""</f>
        <v/>
      </c>
      <c r="P176" t="str">
        <f>""</f>
        <v/>
      </c>
      <c r="Q176" t="str">
        <f>""</f>
        <v/>
      </c>
      <c r="R176" t="str">
        <f>""</f>
        <v/>
      </c>
      <c r="S176" t="str">
        <f>""</f>
        <v/>
      </c>
      <c r="T176" t="str">
        <f>""</f>
        <v/>
      </c>
      <c r="U176" t="str">
        <f>""</f>
        <v/>
      </c>
      <c r="V176" t="str">
        <f>""</f>
        <v/>
      </c>
      <c r="W176" t="str">
        <f>""</f>
        <v/>
      </c>
      <c r="X176" t="str">
        <f>""</f>
        <v/>
      </c>
      <c r="Y176" t="str">
        <f>""</f>
        <v/>
      </c>
      <c r="Z176" t="str">
        <f>""</f>
        <v/>
      </c>
      <c r="AA176" t="str">
        <f>""</f>
        <v/>
      </c>
      <c r="AB176" t="str">
        <f>""</f>
        <v/>
      </c>
      <c r="AC176" t="str">
        <f>""</f>
        <v/>
      </c>
      <c r="AD176" t="str">
        <f>""</f>
        <v/>
      </c>
      <c r="AE176" t="str">
        <f>""</f>
        <v/>
      </c>
      <c r="AF176" t="str">
        <f>""</f>
        <v/>
      </c>
      <c r="AG176" t="str">
        <f>""</f>
        <v/>
      </c>
      <c r="AH176" t="str">
        <f>""</f>
        <v/>
      </c>
      <c r="AI176" t="str">
        <f>""</f>
        <v/>
      </c>
      <c r="AJ176" t="str">
        <f>""</f>
        <v/>
      </c>
      <c r="AK176" t="str">
        <f>""</f>
        <v/>
      </c>
      <c r="AL176" t="str">
        <f>""</f>
        <v/>
      </c>
      <c r="AM176" t="str">
        <f>"[0.120]"</f>
        <v>[0.120]</v>
      </c>
      <c r="AN176" t="str">
        <f>""</f>
        <v/>
      </c>
      <c r="AO176" t="str">
        <f>""</f>
        <v/>
      </c>
      <c r="AP176" t="str">
        <f>""</f>
        <v/>
      </c>
      <c r="AQ176" t="str">
        <f>""</f>
        <v/>
      </c>
      <c r="AR176" t="str">
        <f>""</f>
        <v/>
      </c>
      <c r="AS176" t="str">
        <f>""</f>
        <v/>
      </c>
      <c r="AT176" t="str">
        <f>""</f>
        <v/>
      </c>
      <c r="AU176" t="str">
        <f>""</f>
        <v/>
      </c>
      <c r="AV176" t="str">
        <f>""</f>
        <v/>
      </c>
      <c r="AW176" t="str">
        <f>""</f>
        <v/>
      </c>
      <c r="AX176" t="str">
        <f>""</f>
        <v/>
      </c>
      <c r="AY176" t="str">
        <f>""</f>
        <v/>
      </c>
      <c r="AZ176" t="str">
        <f>""</f>
        <v/>
      </c>
      <c r="BA176" t="str">
        <f>""</f>
        <v/>
      </c>
    </row>
    <row r="177" spans="2:53" x14ac:dyDescent="0.2">
      <c r="B177" t="str">
        <f>"Interaction"</f>
        <v>Interaction</v>
      </c>
      <c r="C177" t="str">
        <f>""</f>
        <v/>
      </c>
      <c r="D177" t="str">
        <f>""</f>
        <v/>
      </c>
      <c r="E177" t="str">
        <f>""</f>
        <v/>
      </c>
      <c r="F177" t="str">
        <f>""</f>
        <v/>
      </c>
      <c r="G177" t="str">
        <f>""</f>
        <v/>
      </c>
      <c r="H177" t="str">
        <f>""</f>
        <v/>
      </c>
      <c r="I177" t="str">
        <f>""</f>
        <v/>
      </c>
      <c r="J177" t="str">
        <f>""</f>
        <v/>
      </c>
      <c r="K177" t="str">
        <f>""</f>
        <v/>
      </c>
      <c r="L177" t="str">
        <f>""</f>
        <v/>
      </c>
      <c r="M177" t="str">
        <f>""</f>
        <v/>
      </c>
      <c r="N177" t="str">
        <f>""</f>
        <v/>
      </c>
      <c r="O177" t="str">
        <f>""</f>
        <v/>
      </c>
      <c r="P177" t="str">
        <f>""</f>
        <v/>
      </c>
      <c r="Q177" t="str">
        <f>""</f>
        <v/>
      </c>
      <c r="R177" t="str">
        <f>""</f>
        <v/>
      </c>
      <c r="S177" t="str">
        <f>""</f>
        <v/>
      </c>
      <c r="T177" t="str">
        <f>""</f>
        <v/>
      </c>
      <c r="U177" t="str">
        <f>""</f>
        <v/>
      </c>
      <c r="V177" t="str">
        <f>""</f>
        <v/>
      </c>
      <c r="W177" t="str">
        <f>""</f>
        <v/>
      </c>
      <c r="X177" t="str">
        <f>""</f>
        <v/>
      </c>
      <c r="Y177" t="str">
        <f>""</f>
        <v/>
      </c>
      <c r="Z177" t="str">
        <f>""</f>
        <v/>
      </c>
      <c r="AA177" t="str">
        <f>""</f>
        <v/>
      </c>
      <c r="AB177" t="str">
        <f>""</f>
        <v/>
      </c>
      <c r="AC177" t="str">
        <f>""</f>
        <v/>
      </c>
      <c r="AD177" t="str">
        <f>""</f>
        <v/>
      </c>
      <c r="AE177" t="str">
        <f>""</f>
        <v/>
      </c>
      <c r="AF177" t="str">
        <f>""</f>
        <v/>
      </c>
      <c r="AG177" t="str">
        <f>""</f>
        <v/>
      </c>
      <c r="AH177" t="str">
        <f>""</f>
        <v/>
      </c>
      <c r="AI177" t="str">
        <f>""</f>
        <v/>
      </c>
      <c r="AJ177" t="str">
        <f>""</f>
        <v/>
      </c>
      <c r="AK177" t="str">
        <f>""</f>
        <v/>
      </c>
      <c r="AL177" t="str">
        <f>""</f>
        <v/>
      </c>
      <c r="AM177" t="str">
        <f>"0.175"</f>
        <v>0.175</v>
      </c>
      <c r="AN177" t="str">
        <f>""</f>
        <v/>
      </c>
      <c r="AO177" t="str">
        <f>""</f>
        <v/>
      </c>
      <c r="AP177" t="str">
        <f>""</f>
        <v/>
      </c>
      <c r="AQ177" t="str">
        <f>""</f>
        <v/>
      </c>
      <c r="AR177" t="str">
        <f>""</f>
        <v/>
      </c>
      <c r="AS177" t="str">
        <f>""</f>
        <v/>
      </c>
      <c r="AT177" t="str">
        <f>""</f>
        <v/>
      </c>
      <c r="AU177" t="str">
        <f>""</f>
        <v/>
      </c>
      <c r="AV177" t="str">
        <f>""</f>
        <v/>
      </c>
      <c r="AW177" t="str">
        <f>""</f>
        <v/>
      </c>
      <c r="AX177" t="str">
        <f>""</f>
        <v/>
      </c>
      <c r="AY177" t="str">
        <f>""</f>
        <v/>
      </c>
      <c r="AZ177" t="str">
        <f>""</f>
        <v/>
      </c>
      <c r="BA177" t="str">
        <f>""</f>
        <v/>
      </c>
    </row>
    <row r="178" spans="2:53" x14ac:dyDescent="0.2">
      <c r="B178" t="str">
        <f>""</f>
        <v/>
      </c>
      <c r="C178" t="str">
        <f>""</f>
        <v/>
      </c>
      <c r="D178" t="str">
        <f>""</f>
        <v/>
      </c>
      <c r="E178" t="str">
        <f>""</f>
        <v/>
      </c>
      <c r="F178" t="str">
        <f>""</f>
        <v/>
      </c>
      <c r="G178" t="str">
        <f>""</f>
        <v/>
      </c>
      <c r="H178" t="str">
        <f>""</f>
        <v/>
      </c>
      <c r="I178" t="str">
        <f>""</f>
        <v/>
      </c>
      <c r="J178" t="str">
        <f>""</f>
        <v/>
      </c>
      <c r="K178" t="str">
        <f>""</f>
        <v/>
      </c>
      <c r="L178" t="str">
        <f>""</f>
        <v/>
      </c>
      <c r="M178" t="str">
        <f>""</f>
        <v/>
      </c>
      <c r="N178" t="str">
        <f>""</f>
        <v/>
      </c>
      <c r="O178" t="str">
        <f>""</f>
        <v/>
      </c>
      <c r="P178" t="str">
        <f>""</f>
        <v/>
      </c>
      <c r="Q178" t="str">
        <f>""</f>
        <v/>
      </c>
      <c r="R178" t="str">
        <f>""</f>
        <v/>
      </c>
      <c r="S178" t="str">
        <f>""</f>
        <v/>
      </c>
      <c r="T178" t="str">
        <f>""</f>
        <v/>
      </c>
      <c r="U178" t="str">
        <f>""</f>
        <v/>
      </c>
      <c r="V178" t="str">
        <f>""</f>
        <v/>
      </c>
      <c r="W178" t="str">
        <f>""</f>
        <v/>
      </c>
      <c r="X178" t="str">
        <f>""</f>
        <v/>
      </c>
      <c r="Y178" t="str">
        <f>""</f>
        <v/>
      </c>
      <c r="Z178" t="str">
        <f>""</f>
        <v/>
      </c>
      <c r="AA178" t="str">
        <f>""</f>
        <v/>
      </c>
      <c r="AB178" t="str">
        <f>""</f>
        <v/>
      </c>
      <c r="AC178" t="str">
        <f>""</f>
        <v/>
      </c>
      <c r="AD178" t="str">
        <f>""</f>
        <v/>
      </c>
      <c r="AE178" t="str">
        <f>""</f>
        <v/>
      </c>
      <c r="AF178" t="str">
        <f>""</f>
        <v/>
      </c>
      <c r="AG178" t="str">
        <f>""</f>
        <v/>
      </c>
      <c r="AH178" t="str">
        <f>""</f>
        <v/>
      </c>
      <c r="AI178" t="str">
        <f>""</f>
        <v/>
      </c>
      <c r="AJ178" t="str">
        <f>""</f>
        <v/>
      </c>
      <c r="AK178" t="str">
        <f>""</f>
        <v/>
      </c>
      <c r="AL178" t="str">
        <f>""</f>
        <v/>
      </c>
      <c r="AM178" t="str">
        <f>"[0.133]"</f>
        <v>[0.133]</v>
      </c>
      <c r="AN178" t="str">
        <f>""</f>
        <v/>
      </c>
      <c r="AO178" t="str">
        <f>""</f>
        <v/>
      </c>
      <c r="AP178" t="str">
        <f>""</f>
        <v/>
      </c>
      <c r="AQ178" t="str">
        <f>""</f>
        <v/>
      </c>
      <c r="AR178" t="str">
        <f>""</f>
        <v/>
      </c>
      <c r="AS178" t="str">
        <f>""</f>
        <v/>
      </c>
      <c r="AT178" t="str">
        <f>""</f>
        <v/>
      </c>
      <c r="AU178" t="str">
        <f>""</f>
        <v/>
      </c>
      <c r="AV178" t="str">
        <f>""</f>
        <v/>
      </c>
      <c r="AW178" t="str">
        <f>""</f>
        <v/>
      </c>
      <c r="AX178" t="str">
        <f>""</f>
        <v/>
      </c>
      <c r="AY178" t="str">
        <f>""</f>
        <v/>
      </c>
      <c r="AZ178" t="str">
        <f>""</f>
        <v/>
      </c>
      <c r="BA178" t="str">
        <f>""</f>
        <v/>
      </c>
    </row>
    <row r="179" spans="2:53" x14ac:dyDescent="0.2">
      <c r="B179" t="str">
        <f>"Number of childs who left household 1998-2007"</f>
        <v>Number of childs who left household 1998-2007</v>
      </c>
      <c r="C179" t="str">
        <f>""</f>
        <v/>
      </c>
      <c r="D179" t="str">
        <f>""</f>
        <v/>
      </c>
      <c r="E179" t="str">
        <f>""</f>
        <v/>
      </c>
      <c r="F179" t="str">
        <f>""</f>
        <v/>
      </c>
      <c r="G179" t="str">
        <f>""</f>
        <v/>
      </c>
      <c r="H179" t="str">
        <f>""</f>
        <v/>
      </c>
      <c r="I179" t="str">
        <f>""</f>
        <v/>
      </c>
      <c r="J179" t="str">
        <f>""</f>
        <v/>
      </c>
      <c r="K179" t="str">
        <f>""</f>
        <v/>
      </c>
      <c r="L179" t="str">
        <f>""</f>
        <v/>
      </c>
      <c r="M179" t="str">
        <f>""</f>
        <v/>
      </c>
      <c r="N179" t="str">
        <f>""</f>
        <v/>
      </c>
      <c r="O179" t="str">
        <f>""</f>
        <v/>
      </c>
      <c r="P179" t="str">
        <f>""</f>
        <v/>
      </c>
      <c r="Q179" t="str">
        <f>""</f>
        <v/>
      </c>
      <c r="R179" t="str">
        <f>""</f>
        <v/>
      </c>
      <c r="S179" t="str">
        <f>""</f>
        <v/>
      </c>
      <c r="T179" t="str">
        <f>""</f>
        <v/>
      </c>
      <c r="U179" t="str">
        <f>""</f>
        <v/>
      </c>
      <c r="V179" t="str">
        <f>""</f>
        <v/>
      </c>
      <c r="W179" t="str">
        <f>""</f>
        <v/>
      </c>
      <c r="X179" t="str">
        <f>""</f>
        <v/>
      </c>
      <c r="Y179" t="str">
        <f>""</f>
        <v/>
      </c>
      <c r="Z179" t="str">
        <f>""</f>
        <v/>
      </c>
      <c r="AA179" t="str">
        <f>""</f>
        <v/>
      </c>
      <c r="AB179" t="str">
        <f>""</f>
        <v/>
      </c>
      <c r="AC179" t="str">
        <f>""</f>
        <v/>
      </c>
      <c r="AD179" t="str">
        <f>""</f>
        <v/>
      </c>
      <c r="AE179" t="str">
        <f>""</f>
        <v/>
      </c>
      <c r="AF179" t="str">
        <f>""</f>
        <v/>
      </c>
      <c r="AG179" t="str">
        <f>""</f>
        <v/>
      </c>
      <c r="AH179" t="str">
        <f>""</f>
        <v/>
      </c>
      <c r="AI179" t="str">
        <f>""</f>
        <v/>
      </c>
      <c r="AJ179" t="str">
        <f>""</f>
        <v/>
      </c>
      <c r="AK179" t="str">
        <f>""</f>
        <v/>
      </c>
      <c r="AL179" t="str">
        <f>""</f>
        <v/>
      </c>
      <c r="AM179" t="str">
        <f>""</f>
        <v/>
      </c>
      <c r="AN179" t="str">
        <f>"-0.093"</f>
        <v>-0.093</v>
      </c>
      <c r="AO179" t="str">
        <f>""</f>
        <v/>
      </c>
      <c r="AP179" t="str">
        <f>""</f>
        <v/>
      </c>
      <c r="AQ179" t="str">
        <f>""</f>
        <v/>
      </c>
      <c r="AR179" t="str">
        <f>""</f>
        <v/>
      </c>
      <c r="AS179" t="str">
        <f>""</f>
        <v/>
      </c>
      <c r="AT179" t="str">
        <f>""</f>
        <v/>
      </c>
      <c r="AU179" t="str">
        <f>""</f>
        <v/>
      </c>
      <c r="AV179" t="str">
        <f>""</f>
        <v/>
      </c>
      <c r="AW179" t="str">
        <f>""</f>
        <v/>
      </c>
      <c r="AX179" t="str">
        <f>""</f>
        <v/>
      </c>
      <c r="AY179" t="str">
        <f>""</f>
        <v/>
      </c>
      <c r="AZ179" t="str">
        <f>""</f>
        <v/>
      </c>
      <c r="BA179" t="str">
        <f>""</f>
        <v/>
      </c>
    </row>
    <row r="180" spans="2:53" x14ac:dyDescent="0.2">
      <c r="B180" t="str">
        <f>""</f>
        <v/>
      </c>
      <c r="C180" t="str">
        <f>""</f>
        <v/>
      </c>
      <c r="D180" t="str">
        <f>""</f>
        <v/>
      </c>
      <c r="E180" t="str">
        <f>""</f>
        <v/>
      </c>
      <c r="F180" t="str">
        <f>""</f>
        <v/>
      </c>
      <c r="G180" t="str">
        <f>""</f>
        <v/>
      </c>
      <c r="H180" t="str">
        <f>""</f>
        <v/>
      </c>
      <c r="I180" t="str">
        <f>""</f>
        <v/>
      </c>
      <c r="J180" t="str">
        <f>""</f>
        <v/>
      </c>
      <c r="K180" t="str">
        <f>""</f>
        <v/>
      </c>
      <c r="L180" t="str">
        <f>""</f>
        <v/>
      </c>
      <c r="M180" t="str">
        <f>""</f>
        <v/>
      </c>
      <c r="N180" t="str">
        <f>""</f>
        <v/>
      </c>
      <c r="O180" t="str">
        <f>""</f>
        <v/>
      </c>
      <c r="P180" t="str">
        <f>""</f>
        <v/>
      </c>
      <c r="Q180" t="str">
        <f>""</f>
        <v/>
      </c>
      <c r="R180" t="str">
        <f>""</f>
        <v/>
      </c>
      <c r="S180" t="str">
        <f>""</f>
        <v/>
      </c>
      <c r="T180" t="str">
        <f>""</f>
        <v/>
      </c>
      <c r="U180" t="str">
        <f>""</f>
        <v/>
      </c>
      <c r="V180" t="str">
        <f>""</f>
        <v/>
      </c>
      <c r="W180" t="str">
        <f>""</f>
        <v/>
      </c>
      <c r="X180" t="str">
        <f>""</f>
        <v/>
      </c>
      <c r="Y180" t="str">
        <f>""</f>
        <v/>
      </c>
      <c r="Z180" t="str">
        <f>""</f>
        <v/>
      </c>
      <c r="AA180" t="str">
        <f>""</f>
        <v/>
      </c>
      <c r="AB180" t="str">
        <f>""</f>
        <v/>
      </c>
      <c r="AC180" t="str">
        <f>""</f>
        <v/>
      </c>
      <c r="AD180" t="str">
        <f>""</f>
        <v/>
      </c>
      <c r="AE180" t="str">
        <f>""</f>
        <v/>
      </c>
      <c r="AF180" t="str">
        <f>""</f>
        <v/>
      </c>
      <c r="AG180" t="str">
        <f>""</f>
        <v/>
      </c>
      <c r="AH180" t="str">
        <f>""</f>
        <v/>
      </c>
      <c r="AI180" t="str">
        <f>""</f>
        <v/>
      </c>
      <c r="AJ180" t="str">
        <f>""</f>
        <v/>
      </c>
      <c r="AK180" t="str">
        <f>""</f>
        <v/>
      </c>
      <c r="AL180" t="str">
        <f>""</f>
        <v/>
      </c>
      <c r="AM180" t="str">
        <f>""</f>
        <v/>
      </c>
      <c r="AN180" t="str">
        <f>"[0.085]"</f>
        <v>[0.085]</v>
      </c>
      <c r="AO180" t="str">
        <f>""</f>
        <v/>
      </c>
      <c r="AP180" t="str">
        <f>""</f>
        <v/>
      </c>
      <c r="AQ180" t="str">
        <f>""</f>
        <v/>
      </c>
      <c r="AR180" t="str">
        <f>""</f>
        <v/>
      </c>
      <c r="AS180" t="str">
        <f>""</f>
        <v/>
      </c>
      <c r="AT180" t="str">
        <f>""</f>
        <v/>
      </c>
      <c r="AU180" t="str">
        <f>""</f>
        <v/>
      </c>
      <c r="AV180" t="str">
        <f>""</f>
        <v/>
      </c>
      <c r="AW180" t="str">
        <f>""</f>
        <v/>
      </c>
      <c r="AX180" t="str">
        <f>""</f>
        <v/>
      </c>
      <c r="AY180" t="str">
        <f>""</f>
        <v/>
      </c>
      <c r="AZ180" t="str">
        <f>""</f>
        <v/>
      </c>
      <c r="BA180" t="str">
        <f>""</f>
        <v/>
      </c>
    </row>
    <row r="181" spans="2:53" x14ac:dyDescent="0.2">
      <c r="B181" t="str">
        <f>"Interaction"</f>
        <v>Interaction</v>
      </c>
      <c r="C181" t="str">
        <f>""</f>
        <v/>
      </c>
      <c r="D181" t="str">
        <f>""</f>
        <v/>
      </c>
      <c r="E181" t="str">
        <f>""</f>
        <v/>
      </c>
      <c r="F181" t="str">
        <f>""</f>
        <v/>
      </c>
      <c r="G181" t="str">
        <f>""</f>
        <v/>
      </c>
      <c r="H181" t="str">
        <f>""</f>
        <v/>
      </c>
      <c r="I181" t="str">
        <f>""</f>
        <v/>
      </c>
      <c r="J181" t="str">
        <f>""</f>
        <v/>
      </c>
      <c r="K181" t="str">
        <f>""</f>
        <v/>
      </c>
      <c r="L181" t="str">
        <f>""</f>
        <v/>
      </c>
      <c r="M181" t="str">
        <f>""</f>
        <v/>
      </c>
      <c r="N181" t="str">
        <f>""</f>
        <v/>
      </c>
      <c r="O181" t="str">
        <f>""</f>
        <v/>
      </c>
      <c r="P181" t="str">
        <f>""</f>
        <v/>
      </c>
      <c r="Q181" t="str">
        <f>""</f>
        <v/>
      </c>
      <c r="R181" t="str">
        <f>""</f>
        <v/>
      </c>
      <c r="S181" t="str">
        <f>""</f>
        <v/>
      </c>
      <c r="T181" t="str">
        <f>""</f>
        <v/>
      </c>
      <c r="U181" t="str">
        <f>""</f>
        <v/>
      </c>
      <c r="V181" t="str">
        <f>""</f>
        <v/>
      </c>
      <c r="W181" t="str">
        <f>""</f>
        <v/>
      </c>
      <c r="X181" t="str">
        <f>""</f>
        <v/>
      </c>
      <c r="Y181" t="str">
        <f>""</f>
        <v/>
      </c>
      <c r="Z181" t="str">
        <f>""</f>
        <v/>
      </c>
      <c r="AA181" t="str">
        <f>""</f>
        <v/>
      </c>
      <c r="AB181" t="str">
        <f>""</f>
        <v/>
      </c>
      <c r="AC181" t="str">
        <f>""</f>
        <v/>
      </c>
      <c r="AD181" t="str">
        <f>""</f>
        <v/>
      </c>
      <c r="AE181" t="str">
        <f>""</f>
        <v/>
      </c>
      <c r="AF181" t="str">
        <f>""</f>
        <v/>
      </c>
      <c r="AG181" t="str">
        <f>""</f>
        <v/>
      </c>
      <c r="AH181" t="str">
        <f>""</f>
        <v/>
      </c>
      <c r="AI181" t="str">
        <f>""</f>
        <v/>
      </c>
      <c r="AJ181" t="str">
        <f>""</f>
        <v/>
      </c>
      <c r="AK181" t="str">
        <f>""</f>
        <v/>
      </c>
      <c r="AL181" t="str">
        <f>""</f>
        <v/>
      </c>
      <c r="AM181" t="str">
        <f>""</f>
        <v/>
      </c>
      <c r="AN181" t="str">
        <f>"0.173"</f>
        <v>0.173</v>
      </c>
      <c r="AO181" t="str">
        <f>""</f>
        <v/>
      </c>
      <c r="AP181" t="str">
        <f>""</f>
        <v/>
      </c>
      <c r="AQ181" t="str">
        <f>""</f>
        <v/>
      </c>
      <c r="AR181" t="str">
        <f>""</f>
        <v/>
      </c>
      <c r="AS181" t="str">
        <f>""</f>
        <v/>
      </c>
      <c r="AT181" t="str">
        <f>""</f>
        <v/>
      </c>
      <c r="AU181" t="str">
        <f>""</f>
        <v/>
      </c>
      <c r="AV181" t="str">
        <f>""</f>
        <v/>
      </c>
      <c r="AW181" t="str">
        <f>""</f>
        <v/>
      </c>
      <c r="AX181" t="str">
        <f>""</f>
        <v/>
      </c>
      <c r="AY181" t="str">
        <f>""</f>
        <v/>
      </c>
      <c r="AZ181" t="str">
        <f>""</f>
        <v/>
      </c>
      <c r="BA181" t="str">
        <f>""</f>
        <v/>
      </c>
    </row>
    <row r="182" spans="2:53" x14ac:dyDescent="0.2">
      <c r="B182" t="str">
        <f>""</f>
        <v/>
      </c>
      <c r="C182" t="str">
        <f>""</f>
        <v/>
      </c>
      <c r="D182" t="str">
        <f>""</f>
        <v/>
      </c>
      <c r="E182" t="str">
        <f>""</f>
        <v/>
      </c>
      <c r="F182" t="str">
        <f>""</f>
        <v/>
      </c>
      <c r="G182" t="str">
        <f>""</f>
        <v/>
      </c>
      <c r="H182" t="str">
        <f>""</f>
        <v/>
      </c>
      <c r="I182" t="str">
        <f>""</f>
        <v/>
      </c>
      <c r="J182" t="str">
        <f>""</f>
        <v/>
      </c>
      <c r="K182" t="str">
        <f>""</f>
        <v/>
      </c>
      <c r="L182" t="str">
        <f>""</f>
        <v/>
      </c>
      <c r="M182" t="str">
        <f>""</f>
        <v/>
      </c>
      <c r="N182" t="str">
        <f>""</f>
        <v/>
      </c>
      <c r="O182" t="str">
        <f>""</f>
        <v/>
      </c>
      <c r="P182" t="str">
        <f>""</f>
        <v/>
      </c>
      <c r="Q182" t="str">
        <f>""</f>
        <v/>
      </c>
      <c r="R182" t="str">
        <f>""</f>
        <v/>
      </c>
      <c r="S182" t="str">
        <f>""</f>
        <v/>
      </c>
      <c r="T182" t="str">
        <f>""</f>
        <v/>
      </c>
      <c r="U182" t="str">
        <f>""</f>
        <v/>
      </c>
      <c r="V182" t="str">
        <f>""</f>
        <v/>
      </c>
      <c r="W182" t="str">
        <f>""</f>
        <v/>
      </c>
      <c r="X182" t="str">
        <f>""</f>
        <v/>
      </c>
      <c r="Y182" t="str">
        <f>""</f>
        <v/>
      </c>
      <c r="Z182" t="str">
        <f>""</f>
        <v/>
      </c>
      <c r="AA182" t="str">
        <f>""</f>
        <v/>
      </c>
      <c r="AB182" t="str">
        <f>""</f>
        <v/>
      </c>
      <c r="AC182" t="str">
        <f>""</f>
        <v/>
      </c>
      <c r="AD182" t="str">
        <f>""</f>
        <v/>
      </c>
      <c r="AE182" t="str">
        <f>""</f>
        <v/>
      </c>
      <c r="AF182" t="str">
        <f>""</f>
        <v/>
      </c>
      <c r="AG182" t="str">
        <f>""</f>
        <v/>
      </c>
      <c r="AH182" t="str">
        <f>""</f>
        <v/>
      </c>
      <c r="AI182" t="str">
        <f>""</f>
        <v/>
      </c>
      <c r="AJ182" t="str">
        <f>""</f>
        <v/>
      </c>
      <c r="AK182" t="str">
        <f>""</f>
        <v/>
      </c>
      <c r="AL182" t="str">
        <f>""</f>
        <v/>
      </c>
      <c r="AM182" t="str">
        <f>""</f>
        <v/>
      </c>
      <c r="AN182" t="str">
        <f>"[0.114]"</f>
        <v>[0.114]</v>
      </c>
      <c r="AO182" t="str">
        <f>""</f>
        <v/>
      </c>
      <c r="AP182" t="str">
        <f>""</f>
        <v/>
      </c>
      <c r="AQ182" t="str">
        <f>""</f>
        <v/>
      </c>
      <c r="AR182" t="str">
        <f>""</f>
        <v/>
      </c>
      <c r="AS182" t="str">
        <f>""</f>
        <v/>
      </c>
      <c r="AT182" t="str">
        <f>""</f>
        <v/>
      </c>
      <c r="AU182" t="str">
        <f>""</f>
        <v/>
      </c>
      <c r="AV182" t="str">
        <f>""</f>
        <v/>
      </c>
      <c r="AW182" t="str">
        <f>""</f>
        <v/>
      </c>
      <c r="AX182" t="str">
        <f>""</f>
        <v/>
      </c>
      <c r="AY182" t="str">
        <f>""</f>
        <v/>
      </c>
      <c r="AZ182" t="str">
        <f>""</f>
        <v/>
      </c>
      <c r="BA182" t="str">
        <f>""</f>
        <v/>
      </c>
    </row>
    <row r="183" spans="2:53" x14ac:dyDescent="0.2">
      <c r="B183" t="str">
        <f>"Share of childs  who left household 1998-2007"</f>
        <v>Share of childs  who left household 1998-2007</v>
      </c>
      <c r="C183" t="str">
        <f>""</f>
        <v/>
      </c>
      <c r="D183" t="str">
        <f>""</f>
        <v/>
      </c>
      <c r="E183" t="str">
        <f>""</f>
        <v/>
      </c>
      <c r="F183" t="str">
        <f>""</f>
        <v/>
      </c>
      <c r="G183" t="str">
        <f>""</f>
        <v/>
      </c>
      <c r="H183" t="str">
        <f>""</f>
        <v/>
      </c>
      <c r="I183" t="str">
        <f>""</f>
        <v/>
      </c>
      <c r="J183" t="str">
        <f>""</f>
        <v/>
      </c>
      <c r="K183" t="str">
        <f>""</f>
        <v/>
      </c>
      <c r="L183" t="str">
        <f>""</f>
        <v/>
      </c>
      <c r="M183" t="str">
        <f>""</f>
        <v/>
      </c>
      <c r="N183" t="str">
        <f>""</f>
        <v/>
      </c>
      <c r="O183" t="str">
        <f>""</f>
        <v/>
      </c>
      <c r="P183" t="str">
        <f>""</f>
        <v/>
      </c>
      <c r="Q183" t="str">
        <f>""</f>
        <v/>
      </c>
      <c r="R183" t="str">
        <f>""</f>
        <v/>
      </c>
      <c r="S183" t="str">
        <f>""</f>
        <v/>
      </c>
      <c r="T183" t="str">
        <f>""</f>
        <v/>
      </c>
      <c r="U183" t="str">
        <f>""</f>
        <v/>
      </c>
      <c r="V183" t="str">
        <f>""</f>
        <v/>
      </c>
      <c r="W183" t="str">
        <f>""</f>
        <v/>
      </c>
      <c r="X183" t="str">
        <f>""</f>
        <v/>
      </c>
      <c r="Y183" t="str">
        <f>""</f>
        <v/>
      </c>
      <c r="Z183" t="str">
        <f>""</f>
        <v/>
      </c>
      <c r="AA183" t="str">
        <f>""</f>
        <v/>
      </c>
      <c r="AB183" t="str">
        <f>""</f>
        <v/>
      </c>
      <c r="AC183" t="str">
        <f>""</f>
        <v/>
      </c>
      <c r="AD183" t="str">
        <f>""</f>
        <v/>
      </c>
      <c r="AE183" t="str">
        <f>""</f>
        <v/>
      </c>
      <c r="AF183" t="str">
        <f>""</f>
        <v/>
      </c>
      <c r="AG183" t="str">
        <f>""</f>
        <v/>
      </c>
      <c r="AH183" t="str">
        <f>""</f>
        <v/>
      </c>
      <c r="AI183" t="str">
        <f>""</f>
        <v/>
      </c>
      <c r="AJ183" t="str">
        <f>""</f>
        <v/>
      </c>
      <c r="AK183" t="str">
        <f>""</f>
        <v/>
      </c>
      <c r="AL183" t="str">
        <f>""</f>
        <v/>
      </c>
      <c r="AM183" t="str">
        <f>""</f>
        <v/>
      </c>
      <c r="AN183" t="str">
        <f>""</f>
        <v/>
      </c>
      <c r="AO183" t="str">
        <f>"-0.216"</f>
        <v>-0.216</v>
      </c>
      <c r="AP183" t="str">
        <f>""</f>
        <v/>
      </c>
      <c r="AQ183" t="str">
        <f>""</f>
        <v/>
      </c>
      <c r="AR183" t="str">
        <f>""</f>
        <v/>
      </c>
      <c r="AS183" t="str">
        <f>""</f>
        <v/>
      </c>
      <c r="AT183" t="str">
        <f>""</f>
        <v/>
      </c>
      <c r="AU183" t="str">
        <f>""</f>
        <v/>
      </c>
      <c r="AV183" t="str">
        <f>""</f>
        <v/>
      </c>
      <c r="AW183" t="str">
        <f>""</f>
        <v/>
      </c>
      <c r="AX183" t="str">
        <f>""</f>
        <v/>
      </c>
      <c r="AY183" t="str">
        <f>""</f>
        <v/>
      </c>
      <c r="AZ183" t="str">
        <f>""</f>
        <v/>
      </c>
      <c r="BA183" t="str">
        <f>""</f>
        <v/>
      </c>
    </row>
    <row r="184" spans="2:53" x14ac:dyDescent="0.2">
      <c r="B184" t="str">
        <f>""</f>
        <v/>
      </c>
      <c r="C184" t="str">
        <f>""</f>
        <v/>
      </c>
      <c r="D184" t="str">
        <f>""</f>
        <v/>
      </c>
      <c r="E184" t="str">
        <f>""</f>
        <v/>
      </c>
      <c r="F184" t="str">
        <f>""</f>
        <v/>
      </c>
      <c r="G184" t="str">
        <f>""</f>
        <v/>
      </c>
      <c r="H184" t="str">
        <f>""</f>
        <v/>
      </c>
      <c r="I184" t="str">
        <f>""</f>
        <v/>
      </c>
      <c r="J184" t="str">
        <f>""</f>
        <v/>
      </c>
      <c r="K184" t="str">
        <f>""</f>
        <v/>
      </c>
      <c r="L184" t="str">
        <f>""</f>
        <v/>
      </c>
      <c r="M184" t="str">
        <f>""</f>
        <v/>
      </c>
      <c r="N184" t="str">
        <f>""</f>
        <v/>
      </c>
      <c r="O184" t="str">
        <f>""</f>
        <v/>
      </c>
      <c r="P184" t="str">
        <f>""</f>
        <v/>
      </c>
      <c r="Q184" t="str">
        <f>""</f>
        <v/>
      </c>
      <c r="R184" t="str">
        <f>""</f>
        <v/>
      </c>
      <c r="S184" t="str">
        <f>""</f>
        <v/>
      </c>
      <c r="T184" t="str">
        <f>""</f>
        <v/>
      </c>
      <c r="U184" t="str">
        <f>""</f>
        <v/>
      </c>
      <c r="V184" t="str">
        <f>""</f>
        <v/>
      </c>
      <c r="W184" t="str">
        <f>""</f>
        <v/>
      </c>
      <c r="X184" t="str">
        <f>""</f>
        <v/>
      </c>
      <c r="Y184" t="str">
        <f>""</f>
        <v/>
      </c>
      <c r="Z184" t="str">
        <f>""</f>
        <v/>
      </c>
      <c r="AA184" t="str">
        <f>""</f>
        <v/>
      </c>
      <c r="AB184" t="str">
        <f>""</f>
        <v/>
      </c>
      <c r="AC184" t="str">
        <f>""</f>
        <v/>
      </c>
      <c r="AD184" t="str">
        <f>""</f>
        <v/>
      </c>
      <c r="AE184" t="str">
        <f>""</f>
        <v/>
      </c>
      <c r="AF184" t="str">
        <f>""</f>
        <v/>
      </c>
      <c r="AG184" t="str">
        <f>""</f>
        <v/>
      </c>
      <c r="AH184" t="str">
        <f>""</f>
        <v/>
      </c>
      <c r="AI184" t="str">
        <f>""</f>
        <v/>
      </c>
      <c r="AJ184" t="str">
        <f>""</f>
        <v/>
      </c>
      <c r="AK184" t="str">
        <f>""</f>
        <v/>
      </c>
      <c r="AL184" t="str">
        <f>""</f>
        <v/>
      </c>
      <c r="AM184" t="str">
        <f>""</f>
        <v/>
      </c>
      <c r="AN184" t="str">
        <f>""</f>
        <v/>
      </c>
      <c r="AO184" t="str">
        <f>"[0.191]"</f>
        <v>[0.191]</v>
      </c>
      <c r="AP184" t="str">
        <f>""</f>
        <v/>
      </c>
      <c r="AQ184" t="str">
        <f>""</f>
        <v/>
      </c>
      <c r="AR184" t="str">
        <f>""</f>
        <v/>
      </c>
      <c r="AS184" t="str">
        <f>""</f>
        <v/>
      </c>
      <c r="AT184" t="str">
        <f>""</f>
        <v/>
      </c>
      <c r="AU184" t="str">
        <f>""</f>
        <v/>
      </c>
      <c r="AV184" t="str">
        <f>""</f>
        <v/>
      </c>
      <c r="AW184" t="str">
        <f>""</f>
        <v/>
      </c>
      <c r="AX184" t="str">
        <f>""</f>
        <v/>
      </c>
      <c r="AY184" t="str">
        <f>""</f>
        <v/>
      </c>
      <c r="AZ184" t="str">
        <f>""</f>
        <v/>
      </c>
      <c r="BA184" t="str">
        <f>""</f>
        <v/>
      </c>
    </row>
    <row r="185" spans="2:53" x14ac:dyDescent="0.2">
      <c r="B185" t="str">
        <f>"Interaction"</f>
        <v>Interaction</v>
      </c>
      <c r="C185" t="str">
        <f>""</f>
        <v/>
      </c>
      <c r="D185" t="str">
        <f>""</f>
        <v/>
      </c>
      <c r="E185" t="str">
        <f>""</f>
        <v/>
      </c>
      <c r="F185" t="str">
        <f>""</f>
        <v/>
      </c>
      <c r="G185" t="str">
        <f>""</f>
        <v/>
      </c>
      <c r="H185" t="str">
        <f>""</f>
        <v/>
      </c>
      <c r="I185" t="str">
        <f>""</f>
        <v/>
      </c>
      <c r="J185" t="str">
        <f>""</f>
        <v/>
      </c>
      <c r="K185" t="str">
        <f>""</f>
        <v/>
      </c>
      <c r="L185" t="str">
        <f>""</f>
        <v/>
      </c>
      <c r="M185" t="str">
        <f>""</f>
        <v/>
      </c>
      <c r="N185" t="str">
        <f>""</f>
        <v/>
      </c>
      <c r="O185" t="str">
        <f>""</f>
        <v/>
      </c>
      <c r="P185" t="str">
        <f>""</f>
        <v/>
      </c>
      <c r="Q185" t="str">
        <f>""</f>
        <v/>
      </c>
      <c r="R185" t="str">
        <f>""</f>
        <v/>
      </c>
      <c r="S185" t="str">
        <f>""</f>
        <v/>
      </c>
      <c r="T185" t="str">
        <f>""</f>
        <v/>
      </c>
      <c r="U185" t="str">
        <f>""</f>
        <v/>
      </c>
      <c r="V185" t="str">
        <f>""</f>
        <v/>
      </c>
      <c r="W185" t="str">
        <f>""</f>
        <v/>
      </c>
      <c r="X185" t="str">
        <f>""</f>
        <v/>
      </c>
      <c r="Y185" t="str">
        <f>""</f>
        <v/>
      </c>
      <c r="Z185" t="str">
        <f>""</f>
        <v/>
      </c>
      <c r="AA185" t="str">
        <f>""</f>
        <v/>
      </c>
      <c r="AB185" t="str">
        <f>""</f>
        <v/>
      </c>
      <c r="AC185" t="str">
        <f>""</f>
        <v/>
      </c>
      <c r="AD185" t="str">
        <f>""</f>
        <v/>
      </c>
      <c r="AE185" t="str">
        <f>""</f>
        <v/>
      </c>
      <c r="AF185" t="str">
        <f>""</f>
        <v/>
      </c>
      <c r="AG185" t="str">
        <f>""</f>
        <v/>
      </c>
      <c r="AH185" t="str">
        <f>""</f>
        <v/>
      </c>
      <c r="AI185" t="str">
        <f>""</f>
        <v/>
      </c>
      <c r="AJ185" t="str">
        <f>""</f>
        <v/>
      </c>
      <c r="AK185" t="str">
        <f>""</f>
        <v/>
      </c>
      <c r="AL185" t="str">
        <f>""</f>
        <v/>
      </c>
      <c r="AM185" t="str">
        <f>""</f>
        <v/>
      </c>
      <c r="AN185" t="str">
        <f>""</f>
        <v/>
      </c>
      <c r="AO185" t="str">
        <f>"0.485*"</f>
        <v>0.485*</v>
      </c>
      <c r="AP185" t="str">
        <f>""</f>
        <v/>
      </c>
      <c r="AQ185" t="str">
        <f>""</f>
        <v/>
      </c>
      <c r="AR185" t="str">
        <f>""</f>
        <v/>
      </c>
      <c r="AS185" t="str">
        <f>""</f>
        <v/>
      </c>
      <c r="AT185" t="str">
        <f>""</f>
        <v/>
      </c>
      <c r="AU185" t="str">
        <f>""</f>
        <v/>
      </c>
      <c r="AV185" t="str">
        <f>""</f>
        <v/>
      </c>
      <c r="AW185" t="str">
        <f>""</f>
        <v/>
      </c>
      <c r="AX185" t="str">
        <f>""</f>
        <v/>
      </c>
      <c r="AY185" t="str">
        <f>""</f>
        <v/>
      </c>
      <c r="AZ185" t="str">
        <f>""</f>
        <v/>
      </c>
      <c r="BA185" t="str">
        <f>""</f>
        <v/>
      </c>
    </row>
    <row r="186" spans="2:53" x14ac:dyDescent="0.2">
      <c r="B186" t="str">
        <f>""</f>
        <v/>
      </c>
      <c r="C186" t="str">
        <f>""</f>
        <v/>
      </c>
      <c r="D186" t="str">
        <f>""</f>
        <v/>
      </c>
      <c r="E186" t="str">
        <f>""</f>
        <v/>
      </c>
      <c r="F186" t="str">
        <f>""</f>
        <v/>
      </c>
      <c r="G186" t="str">
        <f>""</f>
        <v/>
      </c>
      <c r="H186" t="str">
        <f>""</f>
        <v/>
      </c>
      <c r="I186" t="str">
        <f>""</f>
        <v/>
      </c>
      <c r="J186" t="str">
        <f>""</f>
        <v/>
      </c>
      <c r="K186" t="str">
        <f>""</f>
        <v/>
      </c>
      <c r="L186" t="str">
        <f>""</f>
        <v/>
      </c>
      <c r="M186" t="str">
        <f>""</f>
        <v/>
      </c>
      <c r="N186" t="str">
        <f>""</f>
        <v/>
      </c>
      <c r="O186" t="str">
        <f>""</f>
        <v/>
      </c>
      <c r="P186" t="str">
        <f>""</f>
        <v/>
      </c>
      <c r="Q186" t="str">
        <f>""</f>
        <v/>
      </c>
      <c r="R186" t="str">
        <f>""</f>
        <v/>
      </c>
      <c r="S186" t="str">
        <f>""</f>
        <v/>
      </c>
      <c r="T186" t="str">
        <f>""</f>
        <v/>
      </c>
      <c r="U186" t="str">
        <f>""</f>
        <v/>
      </c>
      <c r="V186" t="str">
        <f>""</f>
        <v/>
      </c>
      <c r="W186" t="str">
        <f>""</f>
        <v/>
      </c>
      <c r="X186" t="str">
        <f>""</f>
        <v/>
      </c>
      <c r="Y186" t="str">
        <f>""</f>
        <v/>
      </c>
      <c r="Z186" t="str">
        <f>""</f>
        <v/>
      </c>
      <c r="AA186" t="str">
        <f>""</f>
        <v/>
      </c>
      <c r="AB186" t="str">
        <f>""</f>
        <v/>
      </c>
      <c r="AC186" t="str">
        <f>""</f>
        <v/>
      </c>
      <c r="AD186" t="str">
        <f>""</f>
        <v/>
      </c>
      <c r="AE186" t="str">
        <f>""</f>
        <v/>
      </c>
      <c r="AF186" t="str">
        <f>""</f>
        <v/>
      </c>
      <c r="AG186" t="str">
        <f>""</f>
        <v/>
      </c>
      <c r="AH186" t="str">
        <f>""</f>
        <v/>
      </c>
      <c r="AI186" t="str">
        <f>""</f>
        <v/>
      </c>
      <c r="AJ186" t="str">
        <f>""</f>
        <v/>
      </c>
      <c r="AK186" t="str">
        <f>""</f>
        <v/>
      </c>
      <c r="AL186" t="str">
        <f>""</f>
        <v/>
      </c>
      <c r="AM186" t="str">
        <f>""</f>
        <v/>
      </c>
      <c r="AN186" t="str">
        <f>""</f>
        <v/>
      </c>
      <c r="AO186" t="str">
        <f>"[0.266]"</f>
        <v>[0.266]</v>
      </c>
      <c r="AP186" t="str">
        <f>""</f>
        <v/>
      </c>
      <c r="AQ186" t="str">
        <f>""</f>
        <v/>
      </c>
      <c r="AR186" t="str">
        <f>""</f>
        <v/>
      </c>
      <c r="AS186" t="str">
        <f>""</f>
        <v/>
      </c>
      <c r="AT186" t="str">
        <f>""</f>
        <v/>
      </c>
      <c r="AU186" t="str">
        <f>""</f>
        <v/>
      </c>
      <c r="AV186" t="str">
        <f>""</f>
        <v/>
      </c>
      <c r="AW186" t="str">
        <f>""</f>
        <v/>
      </c>
      <c r="AX186" t="str">
        <f>""</f>
        <v/>
      </c>
      <c r="AY186" t="str">
        <f>""</f>
        <v/>
      </c>
      <c r="AZ186" t="str">
        <f>""</f>
        <v/>
      </c>
      <c r="BA186" t="str">
        <f>""</f>
        <v/>
      </c>
    </row>
    <row r="187" spans="2:53" x14ac:dyDescent="0.2">
      <c r="B187" t="str">
        <f>"Number of years that household had a theft or destruction of goods"</f>
        <v>Number of years that household had a theft or destruction of goods</v>
      </c>
      <c r="C187" t="str">
        <f>""</f>
        <v/>
      </c>
      <c r="D187" t="str">
        <f>""</f>
        <v/>
      </c>
      <c r="E187" t="str">
        <f>""</f>
        <v/>
      </c>
      <c r="F187" t="str">
        <f>""</f>
        <v/>
      </c>
      <c r="G187" t="str">
        <f>""</f>
        <v/>
      </c>
      <c r="H187" t="str">
        <f>""</f>
        <v/>
      </c>
      <c r="I187" t="str">
        <f>""</f>
        <v/>
      </c>
      <c r="J187" t="str">
        <f>""</f>
        <v/>
      </c>
      <c r="K187" t="str">
        <f>""</f>
        <v/>
      </c>
      <c r="L187" t="str">
        <f>""</f>
        <v/>
      </c>
      <c r="M187" t="str">
        <f>""</f>
        <v/>
      </c>
      <c r="N187" t="str">
        <f>""</f>
        <v/>
      </c>
      <c r="O187" t="str">
        <f>""</f>
        <v/>
      </c>
      <c r="P187" t="str">
        <f>""</f>
        <v/>
      </c>
      <c r="Q187" t="str">
        <f>""</f>
        <v/>
      </c>
      <c r="R187" t="str">
        <f>""</f>
        <v/>
      </c>
      <c r="S187" t="str">
        <f>""</f>
        <v/>
      </c>
      <c r="T187" t="str">
        <f>""</f>
        <v/>
      </c>
      <c r="U187" t="str">
        <f>""</f>
        <v/>
      </c>
      <c r="V187" t="str">
        <f>""</f>
        <v/>
      </c>
      <c r="W187" t="str">
        <f>""</f>
        <v/>
      </c>
      <c r="X187" t="str">
        <f>""</f>
        <v/>
      </c>
      <c r="Y187" t="str">
        <f>""</f>
        <v/>
      </c>
      <c r="Z187" t="str">
        <f>""</f>
        <v/>
      </c>
      <c r="AA187" t="str">
        <f>""</f>
        <v/>
      </c>
      <c r="AB187" t="str">
        <f>""</f>
        <v/>
      </c>
      <c r="AC187" t="str">
        <f>""</f>
        <v/>
      </c>
      <c r="AD187" t="str">
        <f>""</f>
        <v/>
      </c>
      <c r="AE187" t="str">
        <f>""</f>
        <v/>
      </c>
      <c r="AF187" t="str">
        <f>""</f>
        <v/>
      </c>
      <c r="AG187" t="str">
        <f>""</f>
        <v/>
      </c>
      <c r="AH187" t="str">
        <f>""</f>
        <v/>
      </c>
      <c r="AI187" t="str">
        <f>""</f>
        <v/>
      </c>
      <c r="AJ187" t="str">
        <f>""</f>
        <v/>
      </c>
      <c r="AK187" t="str">
        <f>""</f>
        <v/>
      </c>
      <c r="AL187" t="str">
        <f>""</f>
        <v/>
      </c>
      <c r="AM187" t="str">
        <f>""</f>
        <v/>
      </c>
      <c r="AN187" t="str">
        <f>""</f>
        <v/>
      </c>
      <c r="AO187" t="str">
        <f>""</f>
        <v/>
      </c>
      <c r="AP187" t="str">
        <f>"0.022"</f>
        <v>0.022</v>
      </c>
      <c r="AQ187" t="str">
        <f>"0.024"</f>
        <v>0.024</v>
      </c>
      <c r="AR187" t="str">
        <f>"0.027"</f>
        <v>0.027</v>
      </c>
      <c r="AS187" t="str">
        <f>""</f>
        <v/>
      </c>
      <c r="AT187" t="str">
        <f>""</f>
        <v/>
      </c>
      <c r="AU187" t="str">
        <f>""</f>
        <v/>
      </c>
      <c r="AV187" t="str">
        <f>""</f>
        <v/>
      </c>
      <c r="AW187" t="str">
        <f>""</f>
        <v/>
      </c>
      <c r="AX187" t="str">
        <f>""</f>
        <v/>
      </c>
      <c r="AY187" t="str">
        <f>""</f>
        <v/>
      </c>
      <c r="AZ187" t="str">
        <f>""</f>
        <v/>
      </c>
      <c r="BA187" t="str">
        <f>""</f>
        <v/>
      </c>
    </row>
    <row r="188" spans="2:53" x14ac:dyDescent="0.2">
      <c r="B188" t="str">
        <f>""</f>
        <v/>
      </c>
      <c r="C188" t="str">
        <f>""</f>
        <v/>
      </c>
      <c r="D188" t="str">
        <f>""</f>
        <v/>
      </c>
      <c r="E188" t="str">
        <f>""</f>
        <v/>
      </c>
      <c r="F188" t="str">
        <f>""</f>
        <v/>
      </c>
      <c r="G188" t="str">
        <f>""</f>
        <v/>
      </c>
      <c r="H188" t="str">
        <f>""</f>
        <v/>
      </c>
      <c r="I188" t="str">
        <f>""</f>
        <v/>
      </c>
      <c r="J188" t="str">
        <f>""</f>
        <v/>
      </c>
      <c r="K188" t="str">
        <f>""</f>
        <v/>
      </c>
      <c r="L188" t="str">
        <f>""</f>
        <v/>
      </c>
      <c r="M188" t="str">
        <f>""</f>
        <v/>
      </c>
      <c r="N188" t="str">
        <f>""</f>
        <v/>
      </c>
      <c r="O188" t="str">
        <f>""</f>
        <v/>
      </c>
      <c r="P188" t="str">
        <f>""</f>
        <v/>
      </c>
      <c r="Q188" t="str">
        <f>""</f>
        <v/>
      </c>
      <c r="R188" t="str">
        <f>""</f>
        <v/>
      </c>
      <c r="S188" t="str">
        <f>""</f>
        <v/>
      </c>
      <c r="T188" t="str">
        <f>""</f>
        <v/>
      </c>
      <c r="U188" t="str">
        <f>""</f>
        <v/>
      </c>
      <c r="V188" t="str">
        <f>""</f>
        <v/>
      </c>
      <c r="W188" t="str">
        <f>""</f>
        <v/>
      </c>
      <c r="X188" t="str">
        <f>""</f>
        <v/>
      </c>
      <c r="Y188" t="str">
        <f>""</f>
        <v/>
      </c>
      <c r="Z188" t="str">
        <f>""</f>
        <v/>
      </c>
      <c r="AA188" t="str">
        <f>""</f>
        <v/>
      </c>
      <c r="AB188" t="str">
        <f>""</f>
        <v/>
      </c>
      <c r="AC188" t="str">
        <f>""</f>
        <v/>
      </c>
      <c r="AD188" t="str">
        <f>""</f>
        <v/>
      </c>
      <c r="AE188" t="str">
        <f>""</f>
        <v/>
      </c>
      <c r="AF188" t="str">
        <f>""</f>
        <v/>
      </c>
      <c r="AG188" t="str">
        <f>""</f>
        <v/>
      </c>
      <c r="AH188" t="str">
        <f>""</f>
        <v/>
      </c>
      <c r="AI188" t="str">
        <f>""</f>
        <v/>
      </c>
      <c r="AJ188" t="str">
        <f>""</f>
        <v/>
      </c>
      <c r="AK188" t="str">
        <f>""</f>
        <v/>
      </c>
      <c r="AL188" t="str">
        <f>""</f>
        <v/>
      </c>
      <c r="AM188" t="str">
        <f>""</f>
        <v/>
      </c>
      <c r="AN188" t="str">
        <f>""</f>
        <v/>
      </c>
      <c r="AO188" t="str">
        <f>""</f>
        <v/>
      </c>
      <c r="AP188" t="str">
        <f>"[0.047]"</f>
        <v>[0.047]</v>
      </c>
      <c r="AQ188" t="str">
        <f>"[0.046]"</f>
        <v>[0.046]</v>
      </c>
      <c r="AR188" t="str">
        <f>"[0.047]"</f>
        <v>[0.047]</v>
      </c>
      <c r="AS188" t="str">
        <f>""</f>
        <v/>
      </c>
      <c r="AT188" t="str">
        <f>""</f>
        <v/>
      </c>
      <c r="AU188" t="str">
        <f>""</f>
        <v/>
      </c>
      <c r="AV188" t="str">
        <f>""</f>
        <v/>
      </c>
      <c r="AW188" t="str">
        <f>""</f>
        <v/>
      </c>
      <c r="AX188" t="str">
        <f>""</f>
        <v/>
      </c>
      <c r="AY188" t="str">
        <f>""</f>
        <v/>
      </c>
      <c r="AZ188" t="str">
        <f>""</f>
        <v/>
      </c>
      <c r="BA188" t="str">
        <f>""</f>
        <v/>
      </c>
    </row>
    <row r="189" spans="2:53" x14ac:dyDescent="0.2">
      <c r="B189" t="str">
        <f>"At least 1 child left the household in a given year (yes=1)"</f>
        <v>At least 1 child left the household in a given year (yes=1)</v>
      </c>
      <c r="C189" t="str">
        <f>""</f>
        <v/>
      </c>
      <c r="D189" t="str">
        <f>""</f>
        <v/>
      </c>
      <c r="E189" t="str">
        <f>""</f>
        <v/>
      </c>
      <c r="F189" t="str">
        <f>""</f>
        <v/>
      </c>
      <c r="G189" t="str">
        <f>""</f>
        <v/>
      </c>
      <c r="H189" t="str">
        <f>""</f>
        <v/>
      </c>
      <c r="I189" t="str">
        <f>""</f>
        <v/>
      </c>
      <c r="J189" t="str">
        <f>""</f>
        <v/>
      </c>
      <c r="K189" t="str">
        <f>""</f>
        <v/>
      </c>
      <c r="L189" t="str">
        <f>""</f>
        <v/>
      </c>
      <c r="M189" t="str">
        <f>""</f>
        <v/>
      </c>
      <c r="N189" t="str">
        <f>""</f>
        <v/>
      </c>
      <c r="O189" t="str">
        <f>""</f>
        <v/>
      </c>
      <c r="P189" t="str">
        <f>""</f>
        <v/>
      </c>
      <c r="Q189" t="str">
        <f>""</f>
        <v/>
      </c>
      <c r="R189" t="str">
        <f>""</f>
        <v/>
      </c>
      <c r="S189" t="str">
        <f>""</f>
        <v/>
      </c>
      <c r="T189" t="str">
        <f>""</f>
        <v/>
      </c>
      <c r="U189" t="str">
        <f>""</f>
        <v/>
      </c>
      <c r="V189" t="str">
        <f>""</f>
        <v/>
      </c>
      <c r="W189" t="str">
        <f>""</f>
        <v/>
      </c>
      <c r="X189" t="str">
        <f>""</f>
        <v/>
      </c>
      <c r="Y189" t="str">
        <f>""</f>
        <v/>
      </c>
      <c r="Z189" t="str">
        <f>""</f>
        <v/>
      </c>
      <c r="AA189" t="str">
        <f>""</f>
        <v/>
      </c>
      <c r="AB189" t="str">
        <f>""</f>
        <v/>
      </c>
      <c r="AC189" t="str">
        <f>""</f>
        <v/>
      </c>
      <c r="AD189" t="str">
        <f>""</f>
        <v/>
      </c>
      <c r="AE189" t="str">
        <f>""</f>
        <v/>
      </c>
      <c r="AF189" t="str">
        <f>""</f>
        <v/>
      </c>
      <c r="AG189" t="str">
        <f>""</f>
        <v/>
      </c>
      <c r="AH189" t="str">
        <f>""</f>
        <v/>
      </c>
      <c r="AI189" t="str">
        <f>""</f>
        <v/>
      </c>
      <c r="AJ189" t="str">
        <f>""</f>
        <v/>
      </c>
      <c r="AK189" t="str">
        <f>""</f>
        <v/>
      </c>
      <c r="AL189" t="str">
        <f>""</f>
        <v/>
      </c>
      <c r="AM189" t="str">
        <f>""</f>
        <v/>
      </c>
      <c r="AN189" t="str">
        <f>""</f>
        <v/>
      </c>
      <c r="AO189" t="str">
        <f>""</f>
        <v/>
      </c>
      <c r="AP189" t="str">
        <f>"-0.098"</f>
        <v>-0.098</v>
      </c>
      <c r="AQ189" t="str">
        <f>""</f>
        <v/>
      </c>
      <c r="AR189" t="str">
        <f>""</f>
        <v/>
      </c>
      <c r="AS189" t="str">
        <f>""</f>
        <v/>
      </c>
      <c r="AT189" t="str">
        <f>""</f>
        <v/>
      </c>
      <c r="AU189" t="str">
        <f>""</f>
        <v/>
      </c>
      <c r="AV189" t="str">
        <f>""</f>
        <v/>
      </c>
      <c r="AW189" t="str">
        <f>""</f>
        <v/>
      </c>
      <c r="AX189" t="str">
        <f>""</f>
        <v/>
      </c>
      <c r="AY189" t="str">
        <f>""</f>
        <v/>
      </c>
      <c r="AZ189" t="str">
        <f>""</f>
        <v/>
      </c>
      <c r="BA189" t="str">
        <f>""</f>
        <v/>
      </c>
    </row>
    <row r="190" spans="2:53" x14ac:dyDescent="0.2">
      <c r="B190" t="str">
        <f>""</f>
        <v/>
      </c>
      <c r="C190" t="str">
        <f>""</f>
        <v/>
      </c>
      <c r="D190" t="str">
        <f>""</f>
        <v/>
      </c>
      <c r="E190" t="str">
        <f>""</f>
        <v/>
      </c>
      <c r="F190" t="str">
        <f>""</f>
        <v/>
      </c>
      <c r="G190" t="str">
        <f>""</f>
        <v/>
      </c>
      <c r="H190" t="str">
        <f>""</f>
        <v/>
      </c>
      <c r="I190" t="str">
        <f>""</f>
        <v/>
      </c>
      <c r="J190" t="str">
        <f>""</f>
        <v/>
      </c>
      <c r="K190" t="str">
        <f>""</f>
        <v/>
      </c>
      <c r="L190" t="str">
        <f>""</f>
        <v/>
      </c>
      <c r="M190" t="str">
        <f>""</f>
        <v/>
      </c>
      <c r="N190" t="str">
        <f>""</f>
        <v/>
      </c>
      <c r="O190" t="str">
        <f>""</f>
        <v/>
      </c>
      <c r="P190" t="str">
        <f>""</f>
        <v/>
      </c>
      <c r="Q190" t="str">
        <f>""</f>
        <v/>
      </c>
      <c r="R190" t="str">
        <f>""</f>
        <v/>
      </c>
      <c r="S190" t="str">
        <f>""</f>
        <v/>
      </c>
      <c r="T190" t="str">
        <f>""</f>
        <v/>
      </c>
      <c r="U190" t="str">
        <f>""</f>
        <v/>
      </c>
      <c r="V190" t="str">
        <f>""</f>
        <v/>
      </c>
      <c r="W190" t="str">
        <f>""</f>
        <v/>
      </c>
      <c r="X190" t="str">
        <f>""</f>
        <v/>
      </c>
      <c r="Y190" t="str">
        <f>""</f>
        <v/>
      </c>
      <c r="Z190" t="str">
        <f>""</f>
        <v/>
      </c>
      <c r="AA190" t="str">
        <f>""</f>
        <v/>
      </c>
      <c r="AB190" t="str">
        <f>""</f>
        <v/>
      </c>
      <c r="AC190" t="str">
        <f>""</f>
        <v/>
      </c>
      <c r="AD190" t="str">
        <f>""</f>
        <v/>
      </c>
      <c r="AE190" t="str">
        <f>""</f>
        <v/>
      </c>
      <c r="AF190" t="str">
        <f>""</f>
        <v/>
      </c>
      <c r="AG190" t="str">
        <f>""</f>
        <v/>
      </c>
      <c r="AH190" t="str">
        <f>""</f>
        <v/>
      </c>
      <c r="AI190" t="str">
        <f>""</f>
        <v/>
      </c>
      <c r="AJ190" t="str">
        <f>""</f>
        <v/>
      </c>
      <c r="AK190" t="str">
        <f>""</f>
        <v/>
      </c>
      <c r="AL190" t="str">
        <f>""</f>
        <v/>
      </c>
      <c r="AM190" t="str">
        <f>""</f>
        <v/>
      </c>
      <c r="AN190" t="str">
        <f>""</f>
        <v/>
      </c>
      <c r="AO190" t="str">
        <f>""</f>
        <v/>
      </c>
      <c r="AP190" t="str">
        <f>"[0.105]"</f>
        <v>[0.105]</v>
      </c>
      <c r="AQ190" t="str">
        <f>""</f>
        <v/>
      </c>
      <c r="AR190" t="str">
        <f>""</f>
        <v/>
      </c>
      <c r="AS190" t="str">
        <f>""</f>
        <v/>
      </c>
      <c r="AT190" t="str">
        <f>""</f>
        <v/>
      </c>
      <c r="AU190" t="str">
        <f>""</f>
        <v/>
      </c>
      <c r="AV190" t="str">
        <f>""</f>
        <v/>
      </c>
      <c r="AW190" t="str">
        <f>""</f>
        <v/>
      </c>
      <c r="AX190" t="str">
        <f>""</f>
        <v/>
      </c>
      <c r="AY190" t="str">
        <f>""</f>
        <v/>
      </c>
      <c r="AZ190" t="str">
        <f>""</f>
        <v/>
      </c>
      <c r="BA190" t="str">
        <f>""</f>
        <v/>
      </c>
    </row>
    <row r="191" spans="2:53" x14ac:dyDescent="0.2">
      <c r="B191" t="str">
        <f>"Interaction"</f>
        <v>Interaction</v>
      </c>
      <c r="C191" t="str">
        <f>""</f>
        <v/>
      </c>
      <c r="D191" t="str">
        <f>""</f>
        <v/>
      </c>
      <c r="E191" t="str">
        <f>""</f>
        <v/>
      </c>
      <c r="F191" t="str">
        <f>""</f>
        <v/>
      </c>
      <c r="G191" t="str">
        <f>""</f>
        <v/>
      </c>
      <c r="H191" t="str">
        <f>""</f>
        <v/>
      </c>
      <c r="I191" t="str">
        <f>""</f>
        <v/>
      </c>
      <c r="J191" t="str">
        <f>""</f>
        <v/>
      </c>
      <c r="K191" t="str">
        <f>""</f>
        <v/>
      </c>
      <c r="L191" t="str">
        <f>""</f>
        <v/>
      </c>
      <c r="M191" t="str">
        <f>""</f>
        <v/>
      </c>
      <c r="N191" t="str">
        <f>""</f>
        <v/>
      </c>
      <c r="O191" t="str">
        <f>""</f>
        <v/>
      </c>
      <c r="P191" t="str">
        <f>""</f>
        <v/>
      </c>
      <c r="Q191" t="str">
        <f>""</f>
        <v/>
      </c>
      <c r="R191" t="str">
        <f>""</f>
        <v/>
      </c>
      <c r="S191" t="str">
        <f>""</f>
        <v/>
      </c>
      <c r="T191" t="str">
        <f>""</f>
        <v/>
      </c>
      <c r="U191" t="str">
        <f>""</f>
        <v/>
      </c>
      <c r="V191" t="str">
        <f>""</f>
        <v/>
      </c>
      <c r="W191" t="str">
        <f>""</f>
        <v/>
      </c>
      <c r="X191" t="str">
        <f>""</f>
        <v/>
      </c>
      <c r="Y191" t="str">
        <f>""</f>
        <v/>
      </c>
      <c r="Z191" t="str">
        <f>""</f>
        <v/>
      </c>
      <c r="AA191" t="str">
        <f>""</f>
        <v/>
      </c>
      <c r="AB191" t="str">
        <f>""</f>
        <v/>
      </c>
      <c r="AC191" t="str">
        <f>""</f>
        <v/>
      </c>
      <c r="AD191" t="str">
        <f>""</f>
        <v/>
      </c>
      <c r="AE191" t="str">
        <f>""</f>
        <v/>
      </c>
      <c r="AF191" t="str">
        <f>""</f>
        <v/>
      </c>
      <c r="AG191" t="str">
        <f>""</f>
        <v/>
      </c>
      <c r="AH191" t="str">
        <f>""</f>
        <v/>
      </c>
      <c r="AI191" t="str">
        <f>""</f>
        <v/>
      </c>
      <c r="AJ191" t="str">
        <f>""</f>
        <v/>
      </c>
      <c r="AK191" t="str">
        <f>""</f>
        <v/>
      </c>
      <c r="AL191" t="str">
        <f>""</f>
        <v/>
      </c>
      <c r="AM191" t="str">
        <f>""</f>
        <v/>
      </c>
      <c r="AN191" t="str">
        <f>""</f>
        <v/>
      </c>
      <c r="AO191" t="str">
        <f>""</f>
        <v/>
      </c>
      <c r="AP191" t="str">
        <f>"0.257"</f>
        <v>0.257</v>
      </c>
      <c r="AQ191" t="str">
        <f>""</f>
        <v/>
      </c>
      <c r="AR191" t="str">
        <f>""</f>
        <v/>
      </c>
      <c r="AS191" t="str">
        <f>""</f>
        <v/>
      </c>
      <c r="AT191" t="str">
        <f>""</f>
        <v/>
      </c>
      <c r="AU191" t="str">
        <f>""</f>
        <v/>
      </c>
      <c r="AV191" t="str">
        <f>""</f>
        <v/>
      </c>
      <c r="AW191" t="str">
        <f>""</f>
        <v/>
      </c>
      <c r="AX191" t="str">
        <f>""</f>
        <v/>
      </c>
      <c r="AY191" t="str">
        <f>""</f>
        <v/>
      </c>
      <c r="AZ191" t="str">
        <f>""</f>
        <v/>
      </c>
      <c r="BA191" t="str">
        <f>""</f>
        <v/>
      </c>
    </row>
    <row r="192" spans="2:53" x14ac:dyDescent="0.2">
      <c r="B192" t="str">
        <f>""</f>
        <v/>
      </c>
      <c r="C192" t="str">
        <f>""</f>
        <v/>
      </c>
      <c r="D192" t="str">
        <f>""</f>
        <v/>
      </c>
      <c r="E192" t="str">
        <f>""</f>
        <v/>
      </c>
      <c r="F192" t="str">
        <f>""</f>
        <v/>
      </c>
      <c r="G192" t="str">
        <f>""</f>
        <v/>
      </c>
      <c r="H192" t="str">
        <f>""</f>
        <v/>
      </c>
      <c r="I192" t="str">
        <f>""</f>
        <v/>
      </c>
      <c r="J192" t="str">
        <f>""</f>
        <v/>
      </c>
      <c r="K192" t="str">
        <f>""</f>
        <v/>
      </c>
      <c r="L192" t="str">
        <f>""</f>
        <v/>
      </c>
      <c r="M192" t="str">
        <f>""</f>
        <v/>
      </c>
      <c r="N192" t="str">
        <f>""</f>
        <v/>
      </c>
      <c r="O192" t="str">
        <f>""</f>
        <v/>
      </c>
      <c r="P192" t="str">
        <f>""</f>
        <v/>
      </c>
      <c r="Q192" t="str">
        <f>""</f>
        <v/>
      </c>
      <c r="R192" t="str">
        <f>""</f>
        <v/>
      </c>
      <c r="S192" t="str">
        <f>""</f>
        <v/>
      </c>
      <c r="T192" t="str">
        <f>""</f>
        <v/>
      </c>
      <c r="U192" t="str">
        <f>""</f>
        <v/>
      </c>
      <c r="V192" t="str">
        <f>""</f>
        <v/>
      </c>
      <c r="W192" t="str">
        <f>""</f>
        <v/>
      </c>
      <c r="X192" t="str">
        <f>""</f>
        <v/>
      </c>
      <c r="Y192" t="str">
        <f>""</f>
        <v/>
      </c>
      <c r="Z192" t="str">
        <f>""</f>
        <v/>
      </c>
      <c r="AA192" t="str">
        <f>""</f>
        <v/>
      </c>
      <c r="AB192" t="str">
        <f>""</f>
        <v/>
      </c>
      <c r="AC192" t="str">
        <f>""</f>
        <v/>
      </c>
      <c r="AD192" t="str">
        <f>""</f>
        <v/>
      </c>
      <c r="AE192" t="str">
        <f>""</f>
        <v/>
      </c>
      <c r="AF192" t="str">
        <f>""</f>
        <v/>
      </c>
      <c r="AG192" t="str">
        <f>""</f>
        <v/>
      </c>
      <c r="AH192" t="str">
        <f>""</f>
        <v/>
      </c>
      <c r="AI192" t="str">
        <f>""</f>
        <v/>
      </c>
      <c r="AJ192" t="str">
        <f>""</f>
        <v/>
      </c>
      <c r="AK192" t="str">
        <f>""</f>
        <v/>
      </c>
      <c r="AL192" t="str">
        <f>""</f>
        <v/>
      </c>
      <c r="AM192" t="str">
        <f>""</f>
        <v/>
      </c>
      <c r="AN192" t="str">
        <f>""</f>
        <v/>
      </c>
      <c r="AO192" t="str">
        <f>""</f>
        <v/>
      </c>
      <c r="AP192" t="str">
        <f>"[0.167]"</f>
        <v>[0.167]</v>
      </c>
      <c r="AQ192" t="str">
        <f>""</f>
        <v/>
      </c>
      <c r="AR192" t="str">
        <f>""</f>
        <v/>
      </c>
      <c r="AS192" t="str">
        <f>""</f>
        <v/>
      </c>
      <c r="AT192" t="str">
        <f>""</f>
        <v/>
      </c>
      <c r="AU192" t="str">
        <f>""</f>
        <v/>
      </c>
      <c r="AV192" t="str">
        <f>""</f>
        <v/>
      </c>
      <c r="AW192" t="str">
        <f>""</f>
        <v/>
      </c>
      <c r="AX192" t="str">
        <f>""</f>
        <v/>
      </c>
      <c r="AY192" t="str">
        <f>""</f>
        <v/>
      </c>
      <c r="AZ192" t="str">
        <f>""</f>
        <v/>
      </c>
      <c r="BA192" t="str">
        <f>""</f>
        <v/>
      </c>
    </row>
    <row r="193" spans="2:53" x14ac:dyDescent="0.2">
      <c r="B193" t="str">
        <f>"Number of childs who left household 1998-2007"</f>
        <v>Number of childs who left household 1998-2007</v>
      </c>
      <c r="C193" t="str">
        <f>""</f>
        <v/>
      </c>
      <c r="D193" t="str">
        <f>""</f>
        <v/>
      </c>
      <c r="E193" t="str">
        <f>""</f>
        <v/>
      </c>
      <c r="F193" t="str">
        <f>""</f>
        <v/>
      </c>
      <c r="G193" t="str">
        <f>""</f>
        <v/>
      </c>
      <c r="H193" t="str">
        <f>""</f>
        <v/>
      </c>
      <c r="I193" t="str">
        <f>""</f>
        <v/>
      </c>
      <c r="J193" t="str">
        <f>""</f>
        <v/>
      </c>
      <c r="K193" t="str">
        <f>""</f>
        <v/>
      </c>
      <c r="L193" t="str">
        <f>""</f>
        <v/>
      </c>
      <c r="M193" t="str">
        <f>""</f>
        <v/>
      </c>
      <c r="N193" t="str">
        <f>""</f>
        <v/>
      </c>
      <c r="O193" t="str">
        <f>""</f>
        <v/>
      </c>
      <c r="P193" t="str">
        <f>""</f>
        <v/>
      </c>
      <c r="Q193" t="str">
        <f>""</f>
        <v/>
      </c>
      <c r="R193" t="str">
        <f>""</f>
        <v/>
      </c>
      <c r="S193" t="str">
        <f>""</f>
        <v/>
      </c>
      <c r="T193" t="str">
        <f>""</f>
        <v/>
      </c>
      <c r="U193" t="str">
        <f>""</f>
        <v/>
      </c>
      <c r="V193" t="str">
        <f>""</f>
        <v/>
      </c>
      <c r="W193" t="str">
        <f>""</f>
        <v/>
      </c>
      <c r="X193" t="str">
        <f>""</f>
        <v/>
      </c>
      <c r="Y193" t="str">
        <f>""</f>
        <v/>
      </c>
      <c r="Z193" t="str">
        <f>""</f>
        <v/>
      </c>
      <c r="AA193" t="str">
        <f>""</f>
        <v/>
      </c>
      <c r="AB193" t="str">
        <f>""</f>
        <v/>
      </c>
      <c r="AC193" t="str">
        <f>""</f>
        <v/>
      </c>
      <c r="AD193" t="str">
        <f>""</f>
        <v/>
      </c>
      <c r="AE193" t="str">
        <f>""</f>
        <v/>
      </c>
      <c r="AF193" t="str">
        <f>""</f>
        <v/>
      </c>
      <c r="AG193" t="str">
        <f>""</f>
        <v/>
      </c>
      <c r="AH193" t="str">
        <f>""</f>
        <v/>
      </c>
      <c r="AI193" t="str">
        <f>""</f>
        <v/>
      </c>
      <c r="AJ193" t="str">
        <f>""</f>
        <v/>
      </c>
      <c r="AK193" t="str">
        <f>""</f>
        <v/>
      </c>
      <c r="AL193" t="str">
        <f>""</f>
        <v/>
      </c>
      <c r="AM193" t="str">
        <f>""</f>
        <v/>
      </c>
      <c r="AN193" t="str">
        <f>""</f>
        <v/>
      </c>
      <c r="AO193" t="str">
        <f>""</f>
        <v/>
      </c>
      <c r="AP193" t="str">
        <f>""</f>
        <v/>
      </c>
      <c r="AQ193" t="str">
        <f>"-0.095"</f>
        <v>-0.095</v>
      </c>
      <c r="AR193" t="str">
        <f>""</f>
        <v/>
      </c>
      <c r="AS193" t="str">
        <f>""</f>
        <v/>
      </c>
      <c r="AT193" t="str">
        <f>""</f>
        <v/>
      </c>
      <c r="AU193" t="str">
        <f>""</f>
        <v/>
      </c>
      <c r="AV193" t="str">
        <f>""</f>
        <v/>
      </c>
      <c r="AW193" t="str">
        <f>""</f>
        <v/>
      </c>
      <c r="AX193" t="str">
        <f>""</f>
        <v/>
      </c>
      <c r="AY193" t="str">
        <f>""</f>
        <v/>
      </c>
      <c r="AZ193" t="str">
        <f>""</f>
        <v/>
      </c>
      <c r="BA193" t="str">
        <f>""</f>
        <v/>
      </c>
    </row>
    <row r="194" spans="2:53" x14ac:dyDescent="0.2">
      <c r="B194" t="str">
        <f>""</f>
        <v/>
      </c>
      <c r="C194" t="str">
        <f>""</f>
        <v/>
      </c>
      <c r="D194" t="str">
        <f>""</f>
        <v/>
      </c>
      <c r="E194" t="str">
        <f>""</f>
        <v/>
      </c>
      <c r="F194" t="str">
        <f>""</f>
        <v/>
      </c>
      <c r="G194" t="str">
        <f>""</f>
        <v/>
      </c>
      <c r="H194" t="str">
        <f>""</f>
        <v/>
      </c>
      <c r="I194" t="str">
        <f>""</f>
        <v/>
      </c>
      <c r="J194" t="str">
        <f>""</f>
        <v/>
      </c>
      <c r="K194" t="str">
        <f>""</f>
        <v/>
      </c>
      <c r="L194" t="str">
        <f>""</f>
        <v/>
      </c>
      <c r="M194" t="str">
        <f>""</f>
        <v/>
      </c>
      <c r="N194" t="str">
        <f>""</f>
        <v/>
      </c>
      <c r="O194" t="str">
        <f>""</f>
        <v/>
      </c>
      <c r="P194" t="str">
        <f>""</f>
        <v/>
      </c>
      <c r="Q194" t="str">
        <f>""</f>
        <v/>
      </c>
      <c r="R194" t="str">
        <f>""</f>
        <v/>
      </c>
      <c r="S194" t="str">
        <f>""</f>
        <v/>
      </c>
      <c r="T194" t="str">
        <f>""</f>
        <v/>
      </c>
      <c r="U194" t="str">
        <f>""</f>
        <v/>
      </c>
      <c r="V194" t="str">
        <f>""</f>
        <v/>
      </c>
      <c r="W194" t="str">
        <f>""</f>
        <v/>
      </c>
      <c r="X194" t="str">
        <f>""</f>
        <v/>
      </c>
      <c r="Y194" t="str">
        <f>""</f>
        <v/>
      </c>
      <c r="Z194" t="str">
        <f>""</f>
        <v/>
      </c>
      <c r="AA194" t="str">
        <f>""</f>
        <v/>
      </c>
      <c r="AB194" t="str">
        <f>""</f>
        <v/>
      </c>
      <c r="AC194" t="str">
        <f>""</f>
        <v/>
      </c>
      <c r="AD194" t="str">
        <f>""</f>
        <v/>
      </c>
      <c r="AE194" t="str">
        <f>""</f>
        <v/>
      </c>
      <c r="AF194" t="str">
        <f>""</f>
        <v/>
      </c>
      <c r="AG194" t="str">
        <f>""</f>
        <v/>
      </c>
      <c r="AH194" t="str">
        <f>""</f>
        <v/>
      </c>
      <c r="AI194" t="str">
        <f>""</f>
        <v/>
      </c>
      <c r="AJ194" t="str">
        <f>""</f>
        <v/>
      </c>
      <c r="AK194" t="str">
        <f>""</f>
        <v/>
      </c>
      <c r="AL194" t="str">
        <f>""</f>
        <v/>
      </c>
      <c r="AM194" t="str">
        <f>""</f>
        <v/>
      </c>
      <c r="AN194" t="str">
        <f>""</f>
        <v/>
      </c>
      <c r="AO194" t="str">
        <f>""</f>
        <v/>
      </c>
      <c r="AP194" t="str">
        <f>""</f>
        <v/>
      </c>
      <c r="AQ194" t="str">
        <f>"[0.083]"</f>
        <v>[0.083]</v>
      </c>
      <c r="AR194" t="str">
        <f>""</f>
        <v/>
      </c>
      <c r="AS194" t="str">
        <f>""</f>
        <v/>
      </c>
      <c r="AT194" t="str">
        <f>""</f>
        <v/>
      </c>
      <c r="AU194" t="str">
        <f>""</f>
        <v/>
      </c>
      <c r="AV194" t="str">
        <f>""</f>
        <v/>
      </c>
      <c r="AW194" t="str">
        <f>""</f>
        <v/>
      </c>
      <c r="AX194" t="str">
        <f>""</f>
        <v/>
      </c>
      <c r="AY194" t="str">
        <f>""</f>
        <v/>
      </c>
      <c r="AZ194" t="str">
        <f>""</f>
        <v/>
      </c>
      <c r="BA194" t="str">
        <f>""</f>
        <v/>
      </c>
    </row>
    <row r="195" spans="2:53" x14ac:dyDescent="0.2">
      <c r="B195" t="str">
        <f>"Interaction"</f>
        <v>Interaction</v>
      </c>
      <c r="C195" t="str">
        <f>""</f>
        <v/>
      </c>
      <c r="D195" t="str">
        <f>""</f>
        <v/>
      </c>
      <c r="E195" t="str">
        <f>""</f>
        <v/>
      </c>
      <c r="F195" t="str">
        <f>""</f>
        <v/>
      </c>
      <c r="G195" t="str">
        <f>""</f>
        <v/>
      </c>
      <c r="H195" t="str">
        <f>""</f>
        <v/>
      </c>
      <c r="I195" t="str">
        <f>""</f>
        <v/>
      </c>
      <c r="J195" t="str">
        <f>""</f>
        <v/>
      </c>
      <c r="K195" t="str">
        <f>""</f>
        <v/>
      </c>
      <c r="L195" t="str">
        <f>""</f>
        <v/>
      </c>
      <c r="M195" t="str">
        <f>""</f>
        <v/>
      </c>
      <c r="N195" t="str">
        <f>""</f>
        <v/>
      </c>
      <c r="O195" t="str">
        <f>""</f>
        <v/>
      </c>
      <c r="P195" t="str">
        <f>""</f>
        <v/>
      </c>
      <c r="Q195" t="str">
        <f>""</f>
        <v/>
      </c>
      <c r="R195" t="str">
        <f>""</f>
        <v/>
      </c>
      <c r="S195" t="str">
        <f>""</f>
        <v/>
      </c>
      <c r="T195" t="str">
        <f>""</f>
        <v/>
      </c>
      <c r="U195" t="str">
        <f>""</f>
        <v/>
      </c>
      <c r="V195" t="str">
        <f>""</f>
        <v/>
      </c>
      <c r="W195" t="str">
        <f>""</f>
        <v/>
      </c>
      <c r="X195" t="str">
        <f>""</f>
        <v/>
      </c>
      <c r="Y195" t="str">
        <f>""</f>
        <v/>
      </c>
      <c r="Z195" t="str">
        <f>""</f>
        <v/>
      </c>
      <c r="AA195" t="str">
        <f>""</f>
        <v/>
      </c>
      <c r="AB195" t="str">
        <f>""</f>
        <v/>
      </c>
      <c r="AC195" t="str">
        <f>""</f>
        <v/>
      </c>
      <c r="AD195" t="str">
        <f>""</f>
        <v/>
      </c>
      <c r="AE195" t="str">
        <f>""</f>
        <v/>
      </c>
      <c r="AF195" t="str">
        <f>""</f>
        <v/>
      </c>
      <c r="AG195" t="str">
        <f>""</f>
        <v/>
      </c>
      <c r="AH195" t="str">
        <f>""</f>
        <v/>
      </c>
      <c r="AI195" t="str">
        <f>""</f>
        <v/>
      </c>
      <c r="AJ195" t="str">
        <f>""</f>
        <v/>
      </c>
      <c r="AK195" t="str">
        <f>""</f>
        <v/>
      </c>
      <c r="AL195" t="str">
        <f>""</f>
        <v/>
      </c>
      <c r="AM195" t="str">
        <f>""</f>
        <v/>
      </c>
      <c r="AN195" t="str">
        <f>""</f>
        <v/>
      </c>
      <c r="AO195" t="str">
        <f>""</f>
        <v/>
      </c>
      <c r="AP195" t="str">
        <f>""</f>
        <v/>
      </c>
      <c r="AQ195" t="str">
        <f>"0.176"</f>
        <v>0.176</v>
      </c>
      <c r="AR195" t="str">
        <f>""</f>
        <v/>
      </c>
      <c r="AS195" t="str">
        <f>""</f>
        <v/>
      </c>
      <c r="AT195" t="str">
        <f>""</f>
        <v/>
      </c>
      <c r="AU195" t="str">
        <f>""</f>
        <v/>
      </c>
      <c r="AV195" t="str">
        <f>""</f>
        <v/>
      </c>
      <c r="AW195" t="str">
        <f>""</f>
        <v/>
      </c>
      <c r="AX195" t="str">
        <f>""</f>
        <v/>
      </c>
      <c r="AY195" t="str">
        <f>""</f>
        <v/>
      </c>
      <c r="AZ195" t="str">
        <f>""</f>
        <v/>
      </c>
      <c r="BA195" t="str">
        <f>""</f>
        <v/>
      </c>
    </row>
    <row r="196" spans="2:53" x14ac:dyDescent="0.2">
      <c r="B196" t="str">
        <f>""</f>
        <v/>
      </c>
      <c r="C196" t="str">
        <f>""</f>
        <v/>
      </c>
      <c r="D196" t="str">
        <f>""</f>
        <v/>
      </c>
      <c r="E196" t="str">
        <f>""</f>
        <v/>
      </c>
      <c r="F196" t="str">
        <f>""</f>
        <v/>
      </c>
      <c r="G196" t="str">
        <f>""</f>
        <v/>
      </c>
      <c r="H196" t="str">
        <f>""</f>
        <v/>
      </c>
      <c r="I196" t="str">
        <f>""</f>
        <v/>
      </c>
      <c r="J196" t="str">
        <f>""</f>
        <v/>
      </c>
      <c r="K196" t="str">
        <f>""</f>
        <v/>
      </c>
      <c r="L196" t="str">
        <f>""</f>
        <v/>
      </c>
      <c r="M196" t="str">
        <f>""</f>
        <v/>
      </c>
      <c r="N196" t="str">
        <f>""</f>
        <v/>
      </c>
      <c r="O196" t="str">
        <f>""</f>
        <v/>
      </c>
      <c r="P196" t="str">
        <f>""</f>
        <v/>
      </c>
      <c r="Q196" t="str">
        <f>""</f>
        <v/>
      </c>
      <c r="R196" t="str">
        <f>""</f>
        <v/>
      </c>
      <c r="S196" t="str">
        <f>""</f>
        <v/>
      </c>
      <c r="T196" t="str">
        <f>""</f>
        <v/>
      </c>
      <c r="U196" t="str">
        <f>""</f>
        <v/>
      </c>
      <c r="V196" t="str">
        <f>""</f>
        <v/>
      </c>
      <c r="W196" t="str">
        <f>""</f>
        <v/>
      </c>
      <c r="X196" t="str">
        <f>""</f>
        <v/>
      </c>
      <c r="Y196" t="str">
        <f>""</f>
        <v/>
      </c>
      <c r="Z196" t="str">
        <f>""</f>
        <v/>
      </c>
      <c r="AA196" t="str">
        <f>""</f>
        <v/>
      </c>
      <c r="AB196" t="str">
        <f>""</f>
        <v/>
      </c>
      <c r="AC196" t="str">
        <f>""</f>
        <v/>
      </c>
      <c r="AD196" t="str">
        <f>""</f>
        <v/>
      </c>
      <c r="AE196" t="str">
        <f>""</f>
        <v/>
      </c>
      <c r="AF196" t="str">
        <f>""</f>
        <v/>
      </c>
      <c r="AG196" t="str">
        <f>""</f>
        <v/>
      </c>
      <c r="AH196" t="str">
        <f>""</f>
        <v/>
      </c>
      <c r="AI196" t="str">
        <f>""</f>
        <v/>
      </c>
      <c r="AJ196" t="str">
        <f>""</f>
        <v/>
      </c>
      <c r="AK196" t="str">
        <f>""</f>
        <v/>
      </c>
      <c r="AL196" t="str">
        <f>""</f>
        <v/>
      </c>
      <c r="AM196" t="str">
        <f>""</f>
        <v/>
      </c>
      <c r="AN196" t="str">
        <f>""</f>
        <v/>
      </c>
      <c r="AO196" t="str">
        <f>""</f>
        <v/>
      </c>
      <c r="AP196" t="str">
        <f>""</f>
        <v/>
      </c>
      <c r="AQ196" t="str">
        <f>"[0.126]"</f>
        <v>[0.126]</v>
      </c>
      <c r="AR196" t="str">
        <f>""</f>
        <v/>
      </c>
      <c r="AS196" t="str">
        <f>""</f>
        <v/>
      </c>
      <c r="AT196" t="str">
        <f>""</f>
        <v/>
      </c>
      <c r="AU196" t="str">
        <f>""</f>
        <v/>
      </c>
      <c r="AV196" t="str">
        <f>""</f>
        <v/>
      </c>
      <c r="AW196" t="str">
        <f>""</f>
        <v/>
      </c>
      <c r="AX196" t="str">
        <f>""</f>
        <v/>
      </c>
      <c r="AY196" t="str">
        <f>""</f>
        <v/>
      </c>
      <c r="AZ196" t="str">
        <f>""</f>
        <v/>
      </c>
      <c r="BA196" t="str">
        <f>""</f>
        <v/>
      </c>
    </row>
    <row r="197" spans="2:53" x14ac:dyDescent="0.2">
      <c r="B197" t="str">
        <f>"Share of childs  who left household 1998-2007"</f>
        <v>Share of childs  who left household 1998-2007</v>
      </c>
      <c r="C197" t="str">
        <f>""</f>
        <v/>
      </c>
      <c r="D197" t="str">
        <f>""</f>
        <v/>
      </c>
      <c r="E197" t="str">
        <f>""</f>
        <v/>
      </c>
      <c r="F197" t="str">
        <f>""</f>
        <v/>
      </c>
      <c r="G197" t="str">
        <f>""</f>
        <v/>
      </c>
      <c r="H197" t="str">
        <f>""</f>
        <v/>
      </c>
      <c r="I197" t="str">
        <f>""</f>
        <v/>
      </c>
      <c r="J197" t="str">
        <f>""</f>
        <v/>
      </c>
      <c r="K197" t="str">
        <f>""</f>
        <v/>
      </c>
      <c r="L197" t="str">
        <f>""</f>
        <v/>
      </c>
      <c r="M197" t="str">
        <f>""</f>
        <v/>
      </c>
      <c r="N197" t="str">
        <f>""</f>
        <v/>
      </c>
      <c r="O197" t="str">
        <f>""</f>
        <v/>
      </c>
      <c r="P197" t="str">
        <f>""</f>
        <v/>
      </c>
      <c r="Q197" t="str">
        <f>""</f>
        <v/>
      </c>
      <c r="R197" t="str">
        <f>""</f>
        <v/>
      </c>
      <c r="S197" t="str">
        <f>""</f>
        <v/>
      </c>
      <c r="T197" t="str">
        <f>""</f>
        <v/>
      </c>
      <c r="U197" t="str">
        <f>""</f>
        <v/>
      </c>
      <c r="V197" t="str">
        <f>""</f>
        <v/>
      </c>
      <c r="W197" t="str">
        <f>""</f>
        <v/>
      </c>
      <c r="X197" t="str">
        <f>""</f>
        <v/>
      </c>
      <c r="Y197" t="str">
        <f>""</f>
        <v/>
      </c>
      <c r="Z197" t="str">
        <f>""</f>
        <v/>
      </c>
      <c r="AA197" t="str">
        <f>""</f>
        <v/>
      </c>
      <c r="AB197" t="str">
        <f>""</f>
        <v/>
      </c>
      <c r="AC197" t="str">
        <f>""</f>
        <v/>
      </c>
      <c r="AD197" t="str">
        <f>""</f>
        <v/>
      </c>
      <c r="AE197" t="str">
        <f>""</f>
        <v/>
      </c>
      <c r="AF197" t="str">
        <f>""</f>
        <v/>
      </c>
      <c r="AG197" t="str">
        <f>""</f>
        <v/>
      </c>
      <c r="AH197" t="str">
        <f>""</f>
        <v/>
      </c>
      <c r="AI197" t="str">
        <f>""</f>
        <v/>
      </c>
      <c r="AJ197" t="str">
        <f>""</f>
        <v/>
      </c>
      <c r="AK197" t="str">
        <f>""</f>
        <v/>
      </c>
      <c r="AL197" t="str">
        <f>""</f>
        <v/>
      </c>
      <c r="AM197" t="str">
        <f>""</f>
        <v/>
      </c>
      <c r="AN197" t="str">
        <f>""</f>
        <v/>
      </c>
      <c r="AO197" t="str">
        <f>""</f>
        <v/>
      </c>
      <c r="AP197" t="str">
        <f>""</f>
        <v/>
      </c>
      <c r="AQ197" t="str">
        <f>""</f>
        <v/>
      </c>
      <c r="AR197" t="str">
        <f>"-0.187"</f>
        <v>-0.187</v>
      </c>
      <c r="AS197" t="str">
        <f>""</f>
        <v/>
      </c>
      <c r="AT197" t="str">
        <f>""</f>
        <v/>
      </c>
      <c r="AU197" t="str">
        <f>""</f>
        <v/>
      </c>
      <c r="AV197" t="str">
        <f>""</f>
        <v/>
      </c>
      <c r="AW197" t="str">
        <f>""</f>
        <v/>
      </c>
      <c r="AX197" t="str">
        <f>""</f>
        <v/>
      </c>
      <c r="AY197" t="str">
        <f>""</f>
        <v/>
      </c>
      <c r="AZ197" t="str">
        <f>""</f>
        <v/>
      </c>
      <c r="BA197" t="str">
        <f>""</f>
        <v/>
      </c>
    </row>
    <row r="198" spans="2:53" x14ac:dyDescent="0.2">
      <c r="B198" t="str">
        <f>""</f>
        <v/>
      </c>
      <c r="C198" t="str">
        <f>""</f>
        <v/>
      </c>
      <c r="D198" t="str">
        <f>""</f>
        <v/>
      </c>
      <c r="E198" t="str">
        <f>""</f>
        <v/>
      </c>
      <c r="F198" t="str">
        <f>""</f>
        <v/>
      </c>
      <c r="G198" t="str">
        <f>""</f>
        <v/>
      </c>
      <c r="H198" t="str">
        <f>""</f>
        <v/>
      </c>
      <c r="I198" t="str">
        <f>""</f>
        <v/>
      </c>
      <c r="J198" t="str">
        <f>""</f>
        <v/>
      </c>
      <c r="K198" t="str">
        <f>""</f>
        <v/>
      </c>
      <c r="L198" t="str">
        <f>""</f>
        <v/>
      </c>
      <c r="M198" t="str">
        <f>""</f>
        <v/>
      </c>
      <c r="N198" t="str">
        <f>""</f>
        <v/>
      </c>
      <c r="O198" t="str">
        <f>""</f>
        <v/>
      </c>
      <c r="P198" t="str">
        <f>""</f>
        <v/>
      </c>
      <c r="Q198" t="str">
        <f>""</f>
        <v/>
      </c>
      <c r="R198" t="str">
        <f>""</f>
        <v/>
      </c>
      <c r="S198" t="str">
        <f>""</f>
        <v/>
      </c>
      <c r="T198" t="str">
        <f>""</f>
        <v/>
      </c>
      <c r="U198" t="str">
        <f>""</f>
        <v/>
      </c>
      <c r="V198" t="str">
        <f>""</f>
        <v/>
      </c>
      <c r="W198" t="str">
        <f>""</f>
        <v/>
      </c>
      <c r="X198" t="str">
        <f>""</f>
        <v/>
      </c>
      <c r="Y198" t="str">
        <f>""</f>
        <v/>
      </c>
      <c r="Z198" t="str">
        <f>""</f>
        <v/>
      </c>
      <c r="AA198" t="str">
        <f>""</f>
        <v/>
      </c>
      <c r="AB198" t="str">
        <f>""</f>
        <v/>
      </c>
      <c r="AC198" t="str">
        <f>""</f>
        <v/>
      </c>
      <c r="AD198" t="str">
        <f>""</f>
        <v/>
      </c>
      <c r="AE198" t="str">
        <f>""</f>
        <v/>
      </c>
      <c r="AF198" t="str">
        <f>""</f>
        <v/>
      </c>
      <c r="AG198" t="str">
        <f>""</f>
        <v/>
      </c>
      <c r="AH198" t="str">
        <f>""</f>
        <v/>
      </c>
      <c r="AI198" t="str">
        <f>""</f>
        <v/>
      </c>
      <c r="AJ198" t="str">
        <f>""</f>
        <v/>
      </c>
      <c r="AK198" t="str">
        <f>""</f>
        <v/>
      </c>
      <c r="AL198" t="str">
        <f>""</f>
        <v/>
      </c>
      <c r="AM198" t="str">
        <f>""</f>
        <v/>
      </c>
      <c r="AN198" t="str">
        <f>""</f>
        <v/>
      </c>
      <c r="AO198" t="str">
        <f>""</f>
        <v/>
      </c>
      <c r="AP198" t="str">
        <f>""</f>
        <v/>
      </c>
      <c r="AQ198" t="str">
        <f>""</f>
        <v/>
      </c>
      <c r="AR198" t="str">
        <f>"[0.197]"</f>
        <v>[0.197]</v>
      </c>
      <c r="AS198" t="str">
        <f>""</f>
        <v/>
      </c>
      <c r="AT198" t="str">
        <f>""</f>
        <v/>
      </c>
      <c r="AU198" t="str">
        <f>""</f>
        <v/>
      </c>
      <c r="AV198" t="str">
        <f>""</f>
        <v/>
      </c>
      <c r="AW198" t="str">
        <f>""</f>
        <v/>
      </c>
      <c r="AX198" t="str">
        <f>""</f>
        <v/>
      </c>
      <c r="AY198" t="str">
        <f>""</f>
        <v/>
      </c>
      <c r="AZ198" t="str">
        <f>""</f>
        <v/>
      </c>
      <c r="BA198" t="str">
        <f>""</f>
        <v/>
      </c>
    </row>
    <row r="199" spans="2:53" x14ac:dyDescent="0.2">
      <c r="B199" t="str">
        <f>"Interaction"</f>
        <v>Interaction</v>
      </c>
      <c r="C199" t="str">
        <f>""</f>
        <v/>
      </c>
      <c r="D199" t="str">
        <f>""</f>
        <v/>
      </c>
      <c r="E199" t="str">
        <f>""</f>
        <v/>
      </c>
      <c r="F199" t="str">
        <f>""</f>
        <v/>
      </c>
      <c r="G199" t="str">
        <f>""</f>
        <v/>
      </c>
      <c r="H199" t="str">
        <f>""</f>
        <v/>
      </c>
      <c r="I199" t="str">
        <f>""</f>
        <v/>
      </c>
      <c r="J199" t="str">
        <f>""</f>
        <v/>
      </c>
      <c r="K199" t="str">
        <f>""</f>
        <v/>
      </c>
      <c r="L199" t="str">
        <f>""</f>
        <v/>
      </c>
      <c r="M199" t="str">
        <f>""</f>
        <v/>
      </c>
      <c r="N199" t="str">
        <f>""</f>
        <v/>
      </c>
      <c r="O199" t="str">
        <f>""</f>
        <v/>
      </c>
      <c r="P199" t="str">
        <f>""</f>
        <v/>
      </c>
      <c r="Q199" t="str">
        <f>""</f>
        <v/>
      </c>
      <c r="R199" t="str">
        <f>""</f>
        <v/>
      </c>
      <c r="S199" t="str">
        <f>""</f>
        <v/>
      </c>
      <c r="T199" t="str">
        <f>""</f>
        <v/>
      </c>
      <c r="U199" t="str">
        <f>""</f>
        <v/>
      </c>
      <c r="V199" t="str">
        <f>""</f>
        <v/>
      </c>
      <c r="W199" t="str">
        <f>""</f>
        <v/>
      </c>
      <c r="X199" t="str">
        <f>""</f>
        <v/>
      </c>
      <c r="Y199" t="str">
        <f>""</f>
        <v/>
      </c>
      <c r="Z199" t="str">
        <f>""</f>
        <v/>
      </c>
      <c r="AA199" t="str">
        <f>""</f>
        <v/>
      </c>
      <c r="AB199" t="str">
        <f>""</f>
        <v/>
      </c>
      <c r="AC199" t="str">
        <f>""</f>
        <v/>
      </c>
      <c r="AD199" t="str">
        <f>""</f>
        <v/>
      </c>
      <c r="AE199" t="str">
        <f>""</f>
        <v/>
      </c>
      <c r="AF199" t="str">
        <f>""</f>
        <v/>
      </c>
      <c r="AG199" t="str">
        <f>""</f>
        <v/>
      </c>
      <c r="AH199" t="str">
        <f>""</f>
        <v/>
      </c>
      <c r="AI199" t="str">
        <f>""</f>
        <v/>
      </c>
      <c r="AJ199" t="str">
        <f>""</f>
        <v/>
      </c>
      <c r="AK199" t="str">
        <f>""</f>
        <v/>
      </c>
      <c r="AL199" t="str">
        <f>""</f>
        <v/>
      </c>
      <c r="AM199" t="str">
        <f>""</f>
        <v/>
      </c>
      <c r="AN199" t="str">
        <f>""</f>
        <v/>
      </c>
      <c r="AO199" t="str">
        <f>""</f>
        <v/>
      </c>
      <c r="AP199" t="str">
        <f>""</f>
        <v/>
      </c>
      <c r="AQ199" t="str">
        <f>""</f>
        <v/>
      </c>
      <c r="AR199" t="str">
        <f>"0.322"</f>
        <v>0.322</v>
      </c>
      <c r="AS199" t="str">
        <f>""</f>
        <v/>
      </c>
      <c r="AT199" t="str">
        <f>""</f>
        <v/>
      </c>
      <c r="AU199" t="str">
        <f>""</f>
        <v/>
      </c>
      <c r="AV199" t="str">
        <f>""</f>
        <v/>
      </c>
      <c r="AW199" t="str">
        <f>""</f>
        <v/>
      </c>
      <c r="AX199" t="str">
        <f>""</f>
        <v/>
      </c>
      <c r="AY199" t="str">
        <f>""</f>
        <v/>
      </c>
      <c r="AZ199" t="str">
        <f>""</f>
        <v/>
      </c>
      <c r="BA199" t="str">
        <f>""</f>
        <v/>
      </c>
    </row>
    <row r="200" spans="2:53" x14ac:dyDescent="0.2">
      <c r="B200" t="str">
        <f>""</f>
        <v/>
      </c>
      <c r="C200" t="str">
        <f>""</f>
        <v/>
      </c>
      <c r="D200" t="str">
        <f>""</f>
        <v/>
      </c>
      <c r="E200" t="str">
        <f>""</f>
        <v/>
      </c>
      <c r="F200" t="str">
        <f>""</f>
        <v/>
      </c>
      <c r="G200" t="str">
        <f>""</f>
        <v/>
      </c>
      <c r="H200" t="str">
        <f>""</f>
        <v/>
      </c>
      <c r="I200" t="str">
        <f>""</f>
        <v/>
      </c>
      <c r="J200" t="str">
        <f>""</f>
        <v/>
      </c>
      <c r="K200" t="str">
        <f>""</f>
        <v/>
      </c>
      <c r="L200" t="str">
        <f>""</f>
        <v/>
      </c>
      <c r="M200" t="str">
        <f>""</f>
        <v/>
      </c>
      <c r="N200" t="str">
        <f>""</f>
        <v/>
      </c>
      <c r="O200" t="str">
        <f>""</f>
        <v/>
      </c>
      <c r="P200" t="str">
        <f>""</f>
        <v/>
      </c>
      <c r="Q200" t="str">
        <f>""</f>
        <v/>
      </c>
      <c r="R200" t="str">
        <f>""</f>
        <v/>
      </c>
      <c r="S200" t="str">
        <f>""</f>
        <v/>
      </c>
      <c r="T200" t="str">
        <f>""</f>
        <v/>
      </c>
      <c r="U200" t="str">
        <f>""</f>
        <v/>
      </c>
      <c r="V200" t="str">
        <f>""</f>
        <v/>
      </c>
      <c r="W200" t="str">
        <f>""</f>
        <v/>
      </c>
      <c r="X200" t="str">
        <f>""</f>
        <v/>
      </c>
      <c r="Y200" t="str">
        <f>""</f>
        <v/>
      </c>
      <c r="Z200" t="str">
        <f>""</f>
        <v/>
      </c>
      <c r="AA200" t="str">
        <f>""</f>
        <v/>
      </c>
      <c r="AB200" t="str">
        <f>""</f>
        <v/>
      </c>
      <c r="AC200" t="str">
        <f>""</f>
        <v/>
      </c>
      <c r="AD200" t="str">
        <f>""</f>
        <v/>
      </c>
      <c r="AE200" t="str">
        <f>""</f>
        <v/>
      </c>
      <c r="AF200" t="str">
        <f>""</f>
        <v/>
      </c>
      <c r="AG200" t="str">
        <f>""</f>
        <v/>
      </c>
      <c r="AH200" t="str">
        <f>""</f>
        <v/>
      </c>
      <c r="AI200" t="str">
        <f>""</f>
        <v/>
      </c>
      <c r="AJ200" t="str">
        <f>""</f>
        <v/>
      </c>
      <c r="AK200" t="str">
        <f>""</f>
        <v/>
      </c>
      <c r="AL200" t="str">
        <f>""</f>
        <v/>
      </c>
      <c r="AM200" t="str">
        <f>""</f>
        <v/>
      </c>
      <c r="AN200" t="str">
        <f>""</f>
        <v/>
      </c>
      <c r="AO200" t="str">
        <f>""</f>
        <v/>
      </c>
      <c r="AP200" t="str">
        <f>""</f>
        <v/>
      </c>
      <c r="AQ200" t="str">
        <f>""</f>
        <v/>
      </c>
      <c r="AR200" t="str">
        <f>"[0.260]"</f>
        <v>[0.260]</v>
      </c>
      <c r="AS200" t="str">
        <f>""</f>
        <v/>
      </c>
      <c r="AT200" t="str">
        <f>""</f>
        <v/>
      </c>
      <c r="AU200" t="str">
        <f>""</f>
        <v/>
      </c>
      <c r="AV200" t="str">
        <f>""</f>
        <v/>
      </c>
      <c r="AW200" t="str">
        <f>""</f>
        <v/>
      </c>
      <c r="AX200" t="str">
        <f>""</f>
        <v/>
      </c>
      <c r="AY200" t="str">
        <f>""</f>
        <v/>
      </c>
      <c r="AZ200" t="str">
        <f>""</f>
        <v/>
      </c>
      <c r="BA200" t="str">
        <f>""</f>
        <v/>
      </c>
    </row>
    <row r="201" spans="2:53" x14ac:dyDescent="0.2">
      <c r="B201" t="str">
        <f>"Number of years that household had a loss of land"</f>
        <v>Number of years that household had a loss of land</v>
      </c>
      <c r="C201" t="str">
        <f>""</f>
        <v/>
      </c>
      <c r="D201" t="str">
        <f>""</f>
        <v/>
      </c>
      <c r="E201" t="str">
        <f>""</f>
        <v/>
      </c>
      <c r="F201" t="str">
        <f>""</f>
        <v/>
      </c>
      <c r="G201" t="str">
        <f>""</f>
        <v/>
      </c>
      <c r="H201" t="str">
        <f>""</f>
        <v/>
      </c>
      <c r="I201" t="str">
        <f>""</f>
        <v/>
      </c>
      <c r="J201" t="str">
        <f>""</f>
        <v/>
      </c>
      <c r="K201" t="str">
        <f>""</f>
        <v/>
      </c>
      <c r="L201" t="str">
        <f>""</f>
        <v/>
      </c>
      <c r="M201" t="str">
        <f>""</f>
        <v/>
      </c>
      <c r="N201" t="str">
        <f>""</f>
        <v/>
      </c>
      <c r="O201" t="str">
        <f>""</f>
        <v/>
      </c>
      <c r="P201" t="str">
        <f>""</f>
        <v/>
      </c>
      <c r="Q201" t="str">
        <f>""</f>
        <v/>
      </c>
      <c r="R201" t="str">
        <f>""</f>
        <v/>
      </c>
      <c r="S201" t="str">
        <f>""</f>
        <v/>
      </c>
      <c r="T201" t="str">
        <f>""</f>
        <v/>
      </c>
      <c r="U201" t="str">
        <f>""</f>
        <v/>
      </c>
      <c r="V201" t="str">
        <f>""</f>
        <v/>
      </c>
      <c r="W201" t="str">
        <f>""</f>
        <v/>
      </c>
      <c r="X201" t="str">
        <f>""</f>
        <v/>
      </c>
      <c r="Y201" t="str">
        <f>""</f>
        <v/>
      </c>
      <c r="Z201" t="str">
        <f>""</f>
        <v/>
      </c>
      <c r="AA201" t="str">
        <f>""</f>
        <v/>
      </c>
      <c r="AB201" t="str">
        <f>""</f>
        <v/>
      </c>
      <c r="AC201" t="str">
        <f>""</f>
        <v/>
      </c>
      <c r="AD201" t="str">
        <f>""</f>
        <v/>
      </c>
      <c r="AE201" t="str">
        <f>""</f>
        <v/>
      </c>
      <c r="AF201" t="str">
        <f>""</f>
        <v/>
      </c>
      <c r="AG201" t="str">
        <f>""</f>
        <v/>
      </c>
      <c r="AH201" t="str">
        <f>""</f>
        <v/>
      </c>
      <c r="AI201" t="str">
        <f>""</f>
        <v/>
      </c>
      <c r="AJ201" t="str">
        <f>""</f>
        <v/>
      </c>
      <c r="AK201" t="str">
        <f>""</f>
        <v/>
      </c>
      <c r="AL201" t="str">
        <f>""</f>
        <v/>
      </c>
      <c r="AM201" t="str">
        <f>""</f>
        <v/>
      </c>
      <c r="AN201" t="str">
        <f>""</f>
        <v/>
      </c>
      <c r="AO201" t="str">
        <f>""</f>
        <v/>
      </c>
      <c r="AP201" t="str">
        <f>""</f>
        <v/>
      </c>
      <c r="AQ201" t="str">
        <f>""</f>
        <v/>
      </c>
      <c r="AR201" t="str">
        <f>""</f>
        <v/>
      </c>
      <c r="AS201" t="str">
        <f>"0.032"</f>
        <v>0.032</v>
      </c>
      <c r="AT201" t="str">
        <f>"0.029"</f>
        <v>0.029</v>
      </c>
      <c r="AU201" t="str">
        <f>"0.030"</f>
        <v>0.030</v>
      </c>
      <c r="AV201" t="str">
        <f>""</f>
        <v/>
      </c>
      <c r="AW201" t="str">
        <f>""</f>
        <v/>
      </c>
      <c r="AX201" t="str">
        <f>""</f>
        <v/>
      </c>
      <c r="AY201" t="str">
        <f>""</f>
        <v/>
      </c>
      <c r="AZ201" t="str">
        <f>""</f>
        <v/>
      </c>
      <c r="BA201" t="str">
        <f>""</f>
        <v/>
      </c>
    </row>
    <row r="202" spans="2:53" x14ac:dyDescent="0.2">
      <c r="B202" t="str">
        <f>""</f>
        <v/>
      </c>
      <c r="C202" t="str">
        <f>""</f>
        <v/>
      </c>
      <c r="D202" t="str">
        <f>""</f>
        <v/>
      </c>
      <c r="E202" t="str">
        <f>""</f>
        <v/>
      </c>
      <c r="F202" t="str">
        <f>""</f>
        <v/>
      </c>
      <c r="G202" t="str">
        <f>""</f>
        <v/>
      </c>
      <c r="H202" t="str">
        <f>""</f>
        <v/>
      </c>
      <c r="I202" t="str">
        <f>""</f>
        <v/>
      </c>
      <c r="J202" t="str">
        <f>""</f>
        <v/>
      </c>
      <c r="K202" t="str">
        <f>""</f>
        <v/>
      </c>
      <c r="L202" t="str">
        <f>""</f>
        <v/>
      </c>
      <c r="M202" t="str">
        <f>""</f>
        <v/>
      </c>
      <c r="N202" t="str">
        <f>""</f>
        <v/>
      </c>
      <c r="O202" t="str">
        <f>""</f>
        <v/>
      </c>
      <c r="P202" t="str">
        <f>""</f>
        <v/>
      </c>
      <c r="Q202" t="str">
        <f>""</f>
        <v/>
      </c>
      <c r="R202" t="str">
        <f>""</f>
        <v/>
      </c>
      <c r="S202" t="str">
        <f>""</f>
        <v/>
      </c>
      <c r="T202" t="str">
        <f>""</f>
        <v/>
      </c>
      <c r="U202" t="str">
        <f>""</f>
        <v/>
      </c>
      <c r="V202" t="str">
        <f>""</f>
        <v/>
      </c>
      <c r="W202" t="str">
        <f>""</f>
        <v/>
      </c>
      <c r="X202" t="str">
        <f>""</f>
        <v/>
      </c>
      <c r="Y202" t="str">
        <f>""</f>
        <v/>
      </c>
      <c r="Z202" t="str">
        <f>""</f>
        <v/>
      </c>
      <c r="AA202" t="str">
        <f>""</f>
        <v/>
      </c>
      <c r="AB202" t="str">
        <f>""</f>
        <v/>
      </c>
      <c r="AC202" t="str">
        <f>""</f>
        <v/>
      </c>
      <c r="AD202" t="str">
        <f>""</f>
        <v/>
      </c>
      <c r="AE202" t="str">
        <f>""</f>
        <v/>
      </c>
      <c r="AF202" t="str">
        <f>""</f>
        <v/>
      </c>
      <c r="AG202" t="str">
        <f>""</f>
        <v/>
      </c>
      <c r="AH202" t="str">
        <f>""</f>
        <v/>
      </c>
      <c r="AI202" t="str">
        <f>""</f>
        <v/>
      </c>
      <c r="AJ202" t="str">
        <f>""</f>
        <v/>
      </c>
      <c r="AK202" t="str">
        <f>""</f>
        <v/>
      </c>
      <c r="AL202" t="str">
        <f>""</f>
        <v/>
      </c>
      <c r="AM202" t="str">
        <f>""</f>
        <v/>
      </c>
      <c r="AN202" t="str">
        <f>""</f>
        <v/>
      </c>
      <c r="AO202" t="str">
        <f>""</f>
        <v/>
      </c>
      <c r="AP202" t="str">
        <f>""</f>
        <v/>
      </c>
      <c r="AQ202" t="str">
        <f>""</f>
        <v/>
      </c>
      <c r="AR202" t="str">
        <f>""</f>
        <v/>
      </c>
      <c r="AS202" t="str">
        <f>"[0.055]"</f>
        <v>[0.055]</v>
      </c>
      <c r="AT202" t="str">
        <f>"[0.055]"</f>
        <v>[0.055]</v>
      </c>
      <c r="AU202" t="str">
        <f>"[0.055]"</f>
        <v>[0.055]</v>
      </c>
      <c r="AV202" t="str">
        <f>""</f>
        <v/>
      </c>
      <c r="AW202" t="str">
        <f>""</f>
        <v/>
      </c>
      <c r="AX202" t="str">
        <f>""</f>
        <v/>
      </c>
      <c r="AY202" t="str">
        <f>""</f>
        <v/>
      </c>
      <c r="AZ202" t="str">
        <f>""</f>
        <v/>
      </c>
      <c r="BA202" t="str">
        <f>""</f>
        <v/>
      </c>
    </row>
    <row r="203" spans="2:53" x14ac:dyDescent="0.2">
      <c r="B203" t="str">
        <f>"At least 1 child left the household in a given year (yes=1)"</f>
        <v>At least 1 child left the household in a given year (yes=1)</v>
      </c>
      <c r="C203" t="str">
        <f>""</f>
        <v/>
      </c>
      <c r="D203" t="str">
        <f>""</f>
        <v/>
      </c>
      <c r="E203" t="str">
        <f>""</f>
        <v/>
      </c>
      <c r="F203" t="str">
        <f>""</f>
        <v/>
      </c>
      <c r="G203" t="str">
        <f>""</f>
        <v/>
      </c>
      <c r="H203" t="str">
        <f>""</f>
        <v/>
      </c>
      <c r="I203" t="str">
        <f>""</f>
        <v/>
      </c>
      <c r="J203" t="str">
        <f>""</f>
        <v/>
      </c>
      <c r="K203" t="str">
        <f>""</f>
        <v/>
      </c>
      <c r="L203" t="str">
        <f>""</f>
        <v/>
      </c>
      <c r="M203" t="str">
        <f>""</f>
        <v/>
      </c>
      <c r="N203" t="str">
        <f>""</f>
        <v/>
      </c>
      <c r="O203" t="str">
        <f>""</f>
        <v/>
      </c>
      <c r="P203" t="str">
        <f>""</f>
        <v/>
      </c>
      <c r="Q203" t="str">
        <f>""</f>
        <v/>
      </c>
      <c r="R203" t="str">
        <f>""</f>
        <v/>
      </c>
      <c r="S203" t="str">
        <f>""</f>
        <v/>
      </c>
      <c r="T203" t="str">
        <f>""</f>
        <v/>
      </c>
      <c r="U203" t="str">
        <f>""</f>
        <v/>
      </c>
      <c r="V203" t="str">
        <f>""</f>
        <v/>
      </c>
      <c r="W203" t="str">
        <f>""</f>
        <v/>
      </c>
      <c r="X203" t="str">
        <f>""</f>
        <v/>
      </c>
      <c r="Y203" t="str">
        <f>""</f>
        <v/>
      </c>
      <c r="Z203" t="str">
        <f>""</f>
        <v/>
      </c>
      <c r="AA203" t="str">
        <f>""</f>
        <v/>
      </c>
      <c r="AB203" t="str">
        <f>""</f>
        <v/>
      </c>
      <c r="AC203" t="str">
        <f>""</f>
        <v/>
      </c>
      <c r="AD203" t="str">
        <f>""</f>
        <v/>
      </c>
      <c r="AE203" t="str">
        <f>""</f>
        <v/>
      </c>
      <c r="AF203" t="str">
        <f>""</f>
        <v/>
      </c>
      <c r="AG203" t="str">
        <f>""</f>
        <v/>
      </c>
      <c r="AH203" t="str">
        <f>""</f>
        <v/>
      </c>
      <c r="AI203" t="str">
        <f>""</f>
        <v/>
      </c>
      <c r="AJ203" t="str">
        <f>""</f>
        <v/>
      </c>
      <c r="AK203" t="str">
        <f>""</f>
        <v/>
      </c>
      <c r="AL203" t="str">
        <f>""</f>
        <v/>
      </c>
      <c r="AM203" t="str">
        <f>""</f>
        <v/>
      </c>
      <c r="AN203" t="str">
        <f>""</f>
        <v/>
      </c>
      <c r="AO203" t="str">
        <f>""</f>
        <v/>
      </c>
      <c r="AP203" t="str">
        <f>""</f>
        <v/>
      </c>
      <c r="AQ203" t="str">
        <f>""</f>
        <v/>
      </c>
      <c r="AR203" t="str">
        <f>""</f>
        <v/>
      </c>
      <c r="AS203" t="str">
        <f>"-0.035"</f>
        <v>-0.035</v>
      </c>
      <c r="AT203" t="str">
        <f>""</f>
        <v/>
      </c>
      <c r="AU203" t="str">
        <f>""</f>
        <v/>
      </c>
      <c r="AV203" t="str">
        <f>""</f>
        <v/>
      </c>
      <c r="AW203" t="str">
        <f>""</f>
        <v/>
      </c>
      <c r="AX203" t="str">
        <f>""</f>
        <v/>
      </c>
      <c r="AY203" t="str">
        <f>""</f>
        <v/>
      </c>
      <c r="AZ203" t="str">
        <f>""</f>
        <v/>
      </c>
      <c r="BA203" t="str">
        <f>""</f>
        <v/>
      </c>
    </row>
    <row r="204" spans="2:53" x14ac:dyDescent="0.2">
      <c r="B204" t="str">
        <f>""</f>
        <v/>
      </c>
      <c r="C204" t="str">
        <f>""</f>
        <v/>
      </c>
      <c r="D204" t="str">
        <f>""</f>
        <v/>
      </c>
      <c r="E204" t="str">
        <f>""</f>
        <v/>
      </c>
      <c r="F204" t="str">
        <f>""</f>
        <v/>
      </c>
      <c r="G204" t="str">
        <f>""</f>
        <v/>
      </c>
      <c r="H204" t="str">
        <f>""</f>
        <v/>
      </c>
      <c r="I204" t="str">
        <f>""</f>
        <v/>
      </c>
      <c r="J204" t="str">
        <f>""</f>
        <v/>
      </c>
      <c r="K204" t="str">
        <f>""</f>
        <v/>
      </c>
      <c r="L204" t="str">
        <f>""</f>
        <v/>
      </c>
      <c r="M204" t="str">
        <f>""</f>
        <v/>
      </c>
      <c r="N204" t="str">
        <f>""</f>
        <v/>
      </c>
      <c r="O204" t="str">
        <f>""</f>
        <v/>
      </c>
      <c r="P204" t="str">
        <f>""</f>
        <v/>
      </c>
      <c r="Q204" t="str">
        <f>""</f>
        <v/>
      </c>
      <c r="R204" t="str">
        <f>""</f>
        <v/>
      </c>
      <c r="S204" t="str">
        <f>""</f>
        <v/>
      </c>
      <c r="T204" t="str">
        <f>""</f>
        <v/>
      </c>
      <c r="U204" t="str">
        <f>""</f>
        <v/>
      </c>
      <c r="V204" t="str">
        <f>""</f>
        <v/>
      </c>
      <c r="W204" t="str">
        <f>""</f>
        <v/>
      </c>
      <c r="X204" t="str">
        <f>""</f>
        <v/>
      </c>
      <c r="Y204" t="str">
        <f>""</f>
        <v/>
      </c>
      <c r="Z204" t="str">
        <f>""</f>
        <v/>
      </c>
      <c r="AA204" t="str">
        <f>""</f>
        <v/>
      </c>
      <c r="AB204" t="str">
        <f>""</f>
        <v/>
      </c>
      <c r="AC204" t="str">
        <f>""</f>
        <v/>
      </c>
      <c r="AD204" t="str">
        <f>""</f>
        <v/>
      </c>
      <c r="AE204" t="str">
        <f>""</f>
        <v/>
      </c>
      <c r="AF204" t="str">
        <f>""</f>
        <v/>
      </c>
      <c r="AG204" t="str">
        <f>""</f>
        <v/>
      </c>
      <c r="AH204" t="str">
        <f>""</f>
        <v/>
      </c>
      <c r="AI204" t="str">
        <f>""</f>
        <v/>
      </c>
      <c r="AJ204" t="str">
        <f>""</f>
        <v/>
      </c>
      <c r="AK204" t="str">
        <f>""</f>
        <v/>
      </c>
      <c r="AL204" t="str">
        <f>""</f>
        <v/>
      </c>
      <c r="AM204" t="str">
        <f>""</f>
        <v/>
      </c>
      <c r="AN204" t="str">
        <f>""</f>
        <v/>
      </c>
      <c r="AO204" t="str">
        <f>""</f>
        <v/>
      </c>
      <c r="AP204" t="str">
        <f>""</f>
        <v/>
      </c>
      <c r="AQ204" t="str">
        <f>""</f>
        <v/>
      </c>
      <c r="AR204" t="str">
        <f>""</f>
        <v/>
      </c>
      <c r="AS204" t="str">
        <f>"[0.093]"</f>
        <v>[0.093]</v>
      </c>
      <c r="AT204" t="str">
        <f>""</f>
        <v/>
      </c>
      <c r="AU204" t="str">
        <f>""</f>
        <v/>
      </c>
      <c r="AV204" t="str">
        <f>""</f>
        <v/>
      </c>
      <c r="AW204" t="str">
        <f>""</f>
        <v/>
      </c>
      <c r="AX204" t="str">
        <f>""</f>
        <v/>
      </c>
      <c r="AY204" t="str">
        <f>""</f>
        <v/>
      </c>
      <c r="AZ204" t="str">
        <f>""</f>
        <v/>
      </c>
      <c r="BA204" t="str">
        <f>""</f>
        <v/>
      </c>
    </row>
    <row r="205" spans="2:53" x14ac:dyDescent="0.2">
      <c r="B205" t="str">
        <f>"Interaction"</f>
        <v>Interaction</v>
      </c>
      <c r="C205" t="str">
        <f>""</f>
        <v/>
      </c>
      <c r="D205" t="str">
        <f>""</f>
        <v/>
      </c>
      <c r="E205" t="str">
        <f>""</f>
        <v/>
      </c>
      <c r="F205" t="str">
        <f>""</f>
        <v/>
      </c>
      <c r="G205" t="str">
        <f>""</f>
        <v/>
      </c>
      <c r="H205" t="str">
        <f>""</f>
        <v/>
      </c>
      <c r="I205" t="str">
        <f>""</f>
        <v/>
      </c>
      <c r="J205" t="str">
        <f>""</f>
        <v/>
      </c>
      <c r="K205" t="str">
        <f>""</f>
        <v/>
      </c>
      <c r="L205" t="str">
        <f>""</f>
        <v/>
      </c>
      <c r="M205" t="str">
        <f>""</f>
        <v/>
      </c>
      <c r="N205" t="str">
        <f>""</f>
        <v/>
      </c>
      <c r="O205" t="str">
        <f>""</f>
        <v/>
      </c>
      <c r="P205" t="str">
        <f>""</f>
        <v/>
      </c>
      <c r="Q205" t="str">
        <f>""</f>
        <v/>
      </c>
      <c r="R205" t="str">
        <f>""</f>
        <v/>
      </c>
      <c r="S205" t="str">
        <f>""</f>
        <v/>
      </c>
      <c r="T205" t="str">
        <f>""</f>
        <v/>
      </c>
      <c r="U205" t="str">
        <f>""</f>
        <v/>
      </c>
      <c r="V205" t="str">
        <f>""</f>
        <v/>
      </c>
      <c r="W205" t="str">
        <f>""</f>
        <v/>
      </c>
      <c r="X205" t="str">
        <f>""</f>
        <v/>
      </c>
      <c r="Y205" t="str">
        <f>""</f>
        <v/>
      </c>
      <c r="Z205" t="str">
        <f>""</f>
        <v/>
      </c>
      <c r="AA205" t="str">
        <f>""</f>
        <v/>
      </c>
      <c r="AB205" t="str">
        <f>""</f>
        <v/>
      </c>
      <c r="AC205" t="str">
        <f>""</f>
        <v/>
      </c>
      <c r="AD205" t="str">
        <f>""</f>
        <v/>
      </c>
      <c r="AE205" t="str">
        <f>""</f>
        <v/>
      </c>
      <c r="AF205" t="str">
        <f>""</f>
        <v/>
      </c>
      <c r="AG205" t="str">
        <f>""</f>
        <v/>
      </c>
      <c r="AH205" t="str">
        <f>""</f>
        <v/>
      </c>
      <c r="AI205" t="str">
        <f>""</f>
        <v/>
      </c>
      <c r="AJ205" t="str">
        <f>""</f>
        <v/>
      </c>
      <c r="AK205" t="str">
        <f>""</f>
        <v/>
      </c>
      <c r="AL205" t="str">
        <f>""</f>
        <v/>
      </c>
      <c r="AM205" t="str">
        <f>""</f>
        <v/>
      </c>
      <c r="AN205" t="str">
        <f>""</f>
        <v/>
      </c>
      <c r="AO205" t="str">
        <f>""</f>
        <v/>
      </c>
      <c r="AP205" t="str">
        <f>""</f>
        <v/>
      </c>
      <c r="AQ205" t="str">
        <f>""</f>
        <v/>
      </c>
      <c r="AR205" t="str">
        <f>""</f>
        <v/>
      </c>
      <c r="AS205" t="str">
        <f>"0.000"</f>
        <v>0.000</v>
      </c>
      <c r="AT205" t="str">
        <f>""</f>
        <v/>
      </c>
      <c r="AU205" t="str">
        <f>""</f>
        <v/>
      </c>
      <c r="AV205" t="str">
        <f>""</f>
        <v/>
      </c>
      <c r="AW205" t="str">
        <f>""</f>
        <v/>
      </c>
      <c r="AX205" t="str">
        <f>""</f>
        <v/>
      </c>
      <c r="AY205" t="str">
        <f>""</f>
        <v/>
      </c>
      <c r="AZ205" t="str">
        <f>""</f>
        <v/>
      </c>
      <c r="BA205" t="str">
        <f>""</f>
        <v/>
      </c>
    </row>
    <row r="206" spans="2:53" x14ac:dyDescent="0.2">
      <c r="B206" t="str">
        <f>""</f>
        <v/>
      </c>
      <c r="C206" t="str">
        <f>""</f>
        <v/>
      </c>
      <c r="D206" t="str">
        <f>""</f>
        <v/>
      </c>
      <c r="E206" t="str">
        <f>""</f>
        <v/>
      </c>
      <c r="F206" t="str">
        <f>""</f>
        <v/>
      </c>
      <c r="G206" t="str">
        <f>""</f>
        <v/>
      </c>
      <c r="H206" t="str">
        <f>""</f>
        <v/>
      </c>
      <c r="I206" t="str">
        <f>""</f>
        <v/>
      </c>
      <c r="J206" t="str">
        <f>""</f>
        <v/>
      </c>
      <c r="K206" t="str">
        <f>""</f>
        <v/>
      </c>
      <c r="L206" t="str">
        <f>""</f>
        <v/>
      </c>
      <c r="M206" t="str">
        <f>""</f>
        <v/>
      </c>
      <c r="N206" t="str">
        <f>""</f>
        <v/>
      </c>
      <c r="O206" t="str">
        <f>""</f>
        <v/>
      </c>
      <c r="P206" t="str">
        <f>""</f>
        <v/>
      </c>
      <c r="Q206" t="str">
        <f>""</f>
        <v/>
      </c>
      <c r="R206" t="str">
        <f>""</f>
        <v/>
      </c>
      <c r="S206" t="str">
        <f>""</f>
        <v/>
      </c>
      <c r="T206" t="str">
        <f>""</f>
        <v/>
      </c>
      <c r="U206" t="str">
        <f>""</f>
        <v/>
      </c>
      <c r="V206" t="str">
        <f>""</f>
        <v/>
      </c>
      <c r="W206" t="str">
        <f>""</f>
        <v/>
      </c>
      <c r="X206" t="str">
        <f>""</f>
        <v/>
      </c>
      <c r="Y206" t="str">
        <f>""</f>
        <v/>
      </c>
      <c r="Z206" t="str">
        <f>""</f>
        <v/>
      </c>
      <c r="AA206" t="str">
        <f>""</f>
        <v/>
      </c>
      <c r="AB206" t="str">
        <f>""</f>
        <v/>
      </c>
      <c r="AC206" t="str">
        <f>""</f>
        <v/>
      </c>
      <c r="AD206" t="str">
        <f>""</f>
        <v/>
      </c>
      <c r="AE206" t="str">
        <f>""</f>
        <v/>
      </c>
      <c r="AF206" t="str">
        <f>""</f>
        <v/>
      </c>
      <c r="AG206" t="str">
        <f>""</f>
        <v/>
      </c>
      <c r="AH206" t="str">
        <f>""</f>
        <v/>
      </c>
      <c r="AI206" t="str">
        <f>""</f>
        <v/>
      </c>
      <c r="AJ206" t="str">
        <f>""</f>
        <v/>
      </c>
      <c r="AK206" t="str">
        <f>""</f>
        <v/>
      </c>
      <c r="AL206" t="str">
        <f>""</f>
        <v/>
      </c>
      <c r="AM206" t="str">
        <f>""</f>
        <v/>
      </c>
      <c r="AN206" t="str">
        <f>""</f>
        <v/>
      </c>
      <c r="AO206" t="str">
        <f>""</f>
        <v/>
      </c>
      <c r="AP206" t="str">
        <f>""</f>
        <v/>
      </c>
      <c r="AQ206" t="str">
        <f>""</f>
        <v/>
      </c>
      <c r="AR206" t="str">
        <f>""</f>
        <v/>
      </c>
      <c r="AS206" t="str">
        <f>"[.]"</f>
        <v>[.]</v>
      </c>
      <c r="AT206" t="str">
        <f>""</f>
        <v/>
      </c>
      <c r="AU206" t="str">
        <f>""</f>
        <v/>
      </c>
      <c r="AV206" t="str">
        <f>""</f>
        <v/>
      </c>
      <c r="AW206" t="str">
        <f>""</f>
        <v/>
      </c>
      <c r="AX206" t="str">
        <f>""</f>
        <v/>
      </c>
      <c r="AY206" t="str">
        <f>""</f>
        <v/>
      </c>
      <c r="AZ206" t="str">
        <f>""</f>
        <v/>
      </c>
      <c r="BA206" t="str">
        <f>""</f>
        <v/>
      </c>
    </row>
    <row r="207" spans="2:53" x14ac:dyDescent="0.2">
      <c r="B207" t="str">
        <f>"Number of childs who left household 1998-2007"</f>
        <v>Number of childs who left household 1998-2007</v>
      </c>
      <c r="C207" t="str">
        <f>""</f>
        <v/>
      </c>
      <c r="D207" t="str">
        <f>""</f>
        <v/>
      </c>
      <c r="E207" t="str">
        <f>""</f>
        <v/>
      </c>
      <c r="F207" t="str">
        <f>""</f>
        <v/>
      </c>
      <c r="G207" t="str">
        <f>""</f>
        <v/>
      </c>
      <c r="H207" t="str">
        <f>""</f>
        <v/>
      </c>
      <c r="I207" t="str">
        <f>""</f>
        <v/>
      </c>
      <c r="J207" t="str">
        <f>""</f>
        <v/>
      </c>
      <c r="K207" t="str">
        <f>""</f>
        <v/>
      </c>
      <c r="L207" t="str">
        <f>""</f>
        <v/>
      </c>
      <c r="M207" t="str">
        <f>""</f>
        <v/>
      </c>
      <c r="N207" t="str">
        <f>""</f>
        <v/>
      </c>
      <c r="O207" t="str">
        <f>""</f>
        <v/>
      </c>
      <c r="P207" t="str">
        <f>""</f>
        <v/>
      </c>
      <c r="Q207" t="str">
        <f>""</f>
        <v/>
      </c>
      <c r="R207" t="str">
        <f>""</f>
        <v/>
      </c>
      <c r="S207" t="str">
        <f>""</f>
        <v/>
      </c>
      <c r="T207" t="str">
        <f>""</f>
        <v/>
      </c>
      <c r="U207" t="str">
        <f>""</f>
        <v/>
      </c>
      <c r="V207" t="str">
        <f>""</f>
        <v/>
      </c>
      <c r="W207" t="str">
        <f>""</f>
        <v/>
      </c>
      <c r="X207" t="str">
        <f>""</f>
        <v/>
      </c>
      <c r="Y207" t="str">
        <f>""</f>
        <v/>
      </c>
      <c r="Z207" t="str">
        <f>""</f>
        <v/>
      </c>
      <c r="AA207" t="str">
        <f>""</f>
        <v/>
      </c>
      <c r="AB207" t="str">
        <f>""</f>
        <v/>
      </c>
      <c r="AC207" t="str">
        <f>""</f>
        <v/>
      </c>
      <c r="AD207" t="str">
        <f>""</f>
        <v/>
      </c>
      <c r="AE207" t="str">
        <f>""</f>
        <v/>
      </c>
      <c r="AF207" t="str">
        <f>""</f>
        <v/>
      </c>
      <c r="AG207" t="str">
        <f>""</f>
        <v/>
      </c>
      <c r="AH207" t="str">
        <f>""</f>
        <v/>
      </c>
      <c r="AI207" t="str">
        <f>""</f>
        <v/>
      </c>
      <c r="AJ207" t="str">
        <f>""</f>
        <v/>
      </c>
      <c r="AK207" t="str">
        <f>""</f>
        <v/>
      </c>
      <c r="AL207" t="str">
        <f>""</f>
        <v/>
      </c>
      <c r="AM207" t="str">
        <f>""</f>
        <v/>
      </c>
      <c r="AN207" t="str">
        <f>""</f>
        <v/>
      </c>
      <c r="AO207" t="str">
        <f>""</f>
        <v/>
      </c>
      <c r="AP207" t="str">
        <f>""</f>
        <v/>
      </c>
      <c r="AQ207" t="str">
        <f>""</f>
        <v/>
      </c>
      <c r="AR207" t="str">
        <f>""</f>
        <v/>
      </c>
      <c r="AS207" t="str">
        <f>""</f>
        <v/>
      </c>
      <c r="AT207" t="str">
        <f>"-0.055"</f>
        <v>-0.055</v>
      </c>
      <c r="AU207" t="str">
        <f>""</f>
        <v/>
      </c>
      <c r="AV207" t="str">
        <f>""</f>
        <v/>
      </c>
      <c r="AW207" t="str">
        <f>""</f>
        <v/>
      </c>
      <c r="AX207" t="str">
        <f>""</f>
        <v/>
      </c>
      <c r="AY207" t="str">
        <f>""</f>
        <v/>
      </c>
      <c r="AZ207" t="str">
        <f>""</f>
        <v/>
      </c>
      <c r="BA207" t="str">
        <f>""</f>
        <v/>
      </c>
    </row>
    <row r="208" spans="2:53" x14ac:dyDescent="0.2">
      <c r="B208" t="str">
        <f>""</f>
        <v/>
      </c>
      <c r="C208" t="str">
        <f>""</f>
        <v/>
      </c>
      <c r="D208" t="str">
        <f>""</f>
        <v/>
      </c>
      <c r="E208" t="str">
        <f>""</f>
        <v/>
      </c>
      <c r="F208" t="str">
        <f>""</f>
        <v/>
      </c>
      <c r="G208" t="str">
        <f>""</f>
        <v/>
      </c>
      <c r="H208" t="str">
        <f>""</f>
        <v/>
      </c>
      <c r="I208" t="str">
        <f>""</f>
        <v/>
      </c>
      <c r="J208" t="str">
        <f>""</f>
        <v/>
      </c>
      <c r="K208" t="str">
        <f>""</f>
        <v/>
      </c>
      <c r="L208" t="str">
        <f>""</f>
        <v/>
      </c>
      <c r="M208" t="str">
        <f>""</f>
        <v/>
      </c>
      <c r="N208" t="str">
        <f>""</f>
        <v/>
      </c>
      <c r="O208" t="str">
        <f>""</f>
        <v/>
      </c>
      <c r="P208" t="str">
        <f>""</f>
        <v/>
      </c>
      <c r="Q208" t="str">
        <f>""</f>
        <v/>
      </c>
      <c r="R208" t="str">
        <f>""</f>
        <v/>
      </c>
      <c r="S208" t="str">
        <f>""</f>
        <v/>
      </c>
      <c r="T208" t="str">
        <f>""</f>
        <v/>
      </c>
      <c r="U208" t="str">
        <f>""</f>
        <v/>
      </c>
      <c r="V208" t="str">
        <f>""</f>
        <v/>
      </c>
      <c r="W208" t="str">
        <f>""</f>
        <v/>
      </c>
      <c r="X208" t="str">
        <f>""</f>
        <v/>
      </c>
      <c r="Y208" t="str">
        <f>""</f>
        <v/>
      </c>
      <c r="Z208" t="str">
        <f>""</f>
        <v/>
      </c>
      <c r="AA208" t="str">
        <f>""</f>
        <v/>
      </c>
      <c r="AB208" t="str">
        <f>""</f>
        <v/>
      </c>
      <c r="AC208" t="str">
        <f>""</f>
        <v/>
      </c>
      <c r="AD208" t="str">
        <f>""</f>
        <v/>
      </c>
      <c r="AE208" t="str">
        <f>""</f>
        <v/>
      </c>
      <c r="AF208" t="str">
        <f>""</f>
        <v/>
      </c>
      <c r="AG208" t="str">
        <f>""</f>
        <v/>
      </c>
      <c r="AH208" t="str">
        <f>""</f>
        <v/>
      </c>
      <c r="AI208" t="str">
        <f>""</f>
        <v/>
      </c>
      <c r="AJ208" t="str">
        <f>""</f>
        <v/>
      </c>
      <c r="AK208" t="str">
        <f>""</f>
        <v/>
      </c>
      <c r="AL208" t="str">
        <f>""</f>
        <v/>
      </c>
      <c r="AM208" t="str">
        <f>""</f>
        <v/>
      </c>
      <c r="AN208" t="str">
        <f>""</f>
        <v/>
      </c>
      <c r="AO208" t="str">
        <f>""</f>
        <v/>
      </c>
      <c r="AP208" t="str">
        <f>""</f>
        <v/>
      </c>
      <c r="AQ208" t="str">
        <f>""</f>
        <v/>
      </c>
      <c r="AR208" t="str">
        <f>""</f>
        <v/>
      </c>
      <c r="AS208" t="str">
        <f>""</f>
        <v/>
      </c>
      <c r="AT208" t="str">
        <f>"[0.074]"</f>
        <v>[0.074]</v>
      </c>
      <c r="AU208" t="str">
        <f>""</f>
        <v/>
      </c>
      <c r="AV208" t="str">
        <f>""</f>
        <v/>
      </c>
      <c r="AW208" t="str">
        <f>""</f>
        <v/>
      </c>
      <c r="AX208" t="str">
        <f>""</f>
        <v/>
      </c>
      <c r="AY208" t="str">
        <f>""</f>
        <v/>
      </c>
      <c r="AZ208" t="str">
        <f>""</f>
        <v/>
      </c>
      <c r="BA208" t="str">
        <f>""</f>
        <v/>
      </c>
    </row>
    <row r="209" spans="2:53" x14ac:dyDescent="0.2">
      <c r="B209" t="str">
        <f>"Interaction"</f>
        <v>Interaction</v>
      </c>
      <c r="C209" t="str">
        <f>""</f>
        <v/>
      </c>
      <c r="D209" t="str">
        <f>""</f>
        <v/>
      </c>
      <c r="E209" t="str">
        <f>""</f>
        <v/>
      </c>
      <c r="F209" t="str">
        <f>""</f>
        <v/>
      </c>
      <c r="G209" t="str">
        <f>""</f>
        <v/>
      </c>
      <c r="H209" t="str">
        <f>""</f>
        <v/>
      </c>
      <c r="I209" t="str">
        <f>""</f>
        <v/>
      </c>
      <c r="J209" t="str">
        <f>""</f>
        <v/>
      </c>
      <c r="K209" t="str">
        <f>""</f>
        <v/>
      </c>
      <c r="L209" t="str">
        <f>""</f>
        <v/>
      </c>
      <c r="M209" t="str">
        <f>""</f>
        <v/>
      </c>
      <c r="N209" t="str">
        <f>""</f>
        <v/>
      </c>
      <c r="O209" t="str">
        <f>""</f>
        <v/>
      </c>
      <c r="P209" t="str">
        <f>""</f>
        <v/>
      </c>
      <c r="Q209" t="str">
        <f>""</f>
        <v/>
      </c>
      <c r="R209" t="str">
        <f>""</f>
        <v/>
      </c>
      <c r="S209" t="str">
        <f>""</f>
        <v/>
      </c>
      <c r="T209" t="str">
        <f>""</f>
        <v/>
      </c>
      <c r="U209" t="str">
        <f>""</f>
        <v/>
      </c>
      <c r="V209" t="str">
        <f>""</f>
        <v/>
      </c>
      <c r="W209" t="str">
        <f>""</f>
        <v/>
      </c>
      <c r="X209" t="str">
        <f>""</f>
        <v/>
      </c>
      <c r="Y209" t="str">
        <f>""</f>
        <v/>
      </c>
      <c r="Z209" t="str">
        <f>""</f>
        <v/>
      </c>
      <c r="AA209" t="str">
        <f>""</f>
        <v/>
      </c>
      <c r="AB209" t="str">
        <f>""</f>
        <v/>
      </c>
      <c r="AC209" t="str">
        <f>""</f>
        <v/>
      </c>
      <c r="AD209" t="str">
        <f>""</f>
        <v/>
      </c>
      <c r="AE209" t="str">
        <f>""</f>
        <v/>
      </c>
      <c r="AF209" t="str">
        <f>""</f>
        <v/>
      </c>
      <c r="AG209" t="str">
        <f>""</f>
        <v/>
      </c>
      <c r="AH209" t="str">
        <f>""</f>
        <v/>
      </c>
      <c r="AI209" t="str">
        <f>""</f>
        <v/>
      </c>
      <c r="AJ209" t="str">
        <f>""</f>
        <v/>
      </c>
      <c r="AK209" t="str">
        <f>""</f>
        <v/>
      </c>
      <c r="AL209" t="str">
        <f>""</f>
        <v/>
      </c>
      <c r="AM209" t="str">
        <f>""</f>
        <v/>
      </c>
      <c r="AN209" t="str">
        <f>""</f>
        <v/>
      </c>
      <c r="AO209" t="str">
        <f>""</f>
        <v/>
      </c>
      <c r="AP209" t="str">
        <f>""</f>
        <v/>
      </c>
      <c r="AQ209" t="str">
        <f>""</f>
        <v/>
      </c>
      <c r="AR209" t="str">
        <f>""</f>
        <v/>
      </c>
      <c r="AS209" t="str">
        <f>""</f>
        <v/>
      </c>
      <c r="AT209" t="str">
        <f>"0.000"</f>
        <v>0.000</v>
      </c>
      <c r="AU209" t="str">
        <f>""</f>
        <v/>
      </c>
      <c r="AV209" t="str">
        <f>""</f>
        <v/>
      </c>
      <c r="AW209" t="str">
        <f>""</f>
        <v/>
      </c>
      <c r="AX209" t="str">
        <f>""</f>
        <v/>
      </c>
      <c r="AY209" t="str">
        <f>""</f>
        <v/>
      </c>
      <c r="AZ209" t="str">
        <f>""</f>
        <v/>
      </c>
      <c r="BA209" t="str">
        <f>""</f>
        <v/>
      </c>
    </row>
    <row r="210" spans="2:53" x14ac:dyDescent="0.2">
      <c r="B210" t="str">
        <f>""</f>
        <v/>
      </c>
      <c r="C210" t="str">
        <f>""</f>
        <v/>
      </c>
      <c r="D210" t="str">
        <f>""</f>
        <v/>
      </c>
      <c r="E210" t="str">
        <f>""</f>
        <v/>
      </c>
      <c r="F210" t="str">
        <f>""</f>
        <v/>
      </c>
      <c r="G210" t="str">
        <f>""</f>
        <v/>
      </c>
      <c r="H210" t="str">
        <f>""</f>
        <v/>
      </c>
      <c r="I210" t="str">
        <f>""</f>
        <v/>
      </c>
      <c r="J210" t="str">
        <f>""</f>
        <v/>
      </c>
      <c r="K210" t="str">
        <f>""</f>
        <v/>
      </c>
      <c r="L210" t="str">
        <f>""</f>
        <v/>
      </c>
      <c r="M210" t="str">
        <f>""</f>
        <v/>
      </c>
      <c r="N210" t="str">
        <f>""</f>
        <v/>
      </c>
      <c r="O210" t="str">
        <f>""</f>
        <v/>
      </c>
      <c r="P210" t="str">
        <f>""</f>
        <v/>
      </c>
      <c r="Q210" t="str">
        <f>""</f>
        <v/>
      </c>
      <c r="R210" t="str">
        <f>""</f>
        <v/>
      </c>
      <c r="S210" t="str">
        <f>""</f>
        <v/>
      </c>
      <c r="T210" t="str">
        <f>""</f>
        <v/>
      </c>
      <c r="U210" t="str">
        <f>""</f>
        <v/>
      </c>
      <c r="V210" t="str">
        <f>""</f>
        <v/>
      </c>
      <c r="W210" t="str">
        <f>""</f>
        <v/>
      </c>
      <c r="X210" t="str">
        <f>""</f>
        <v/>
      </c>
      <c r="Y210" t="str">
        <f>""</f>
        <v/>
      </c>
      <c r="Z210" t="str">
        <f>""</f>
        <v/>
      </c>
      <c r="AA210" t="str">
        <f>""</f>
        <v/>
      </c>
      <c r="AB210" t="str">
        <f>""</f>
        <v/>
      </c>
      <c r="AC210" t="str">
        <f>""</f>
        <v/>
      </c>
      <c r="AD210" t="str">
        <f>""</f>
        <v/>
      </c>
      <c r="AE210" t="str">
        <f>""</f>
        <v/>
      </c>
      <c r="AF210" t="str">
        <f>""</f>
        <v/>
      </c>
      <c r="AG210" t="str">
        <f>""</f>
        <v/>
      </c>
      <c r="AH210" t="str">
        <f>""</f>
        <v/>
      </c>
      <c r="AI210" t="str">
        <f>""</f>
        <v/>
      </c>
      <c r="AJ210" t="str">
        <f>""</f>
        <v/>
      </c>
      <c r="AK210" t="str">
        <f>""</f>
        <v/>
      </c>
      <c r="AL210" t="str">
        <f>""</f>
        <v/>
      </c>
      <c r="AM210" t="str">
        <f>""</f>
        <v/>
      </c>
      <c r="AN210" t="str">
        <f>""</f>
        <v/>
      </c>
      <c r="AO210" t="str">
        <f>""</f>
        <v/>
      </c>
      <c r="AP210" t="str">
        <f>""</f>
        <v/>
      </c>
      <c r="AQ210" t="str">
        <f>""</f>
        <v/>
      </c>
      <c r="AR210" t="str">
        <f>""</f>
        <v/>
      </c>
      <c r="AS210" t="str">
        <f>""</f>
        <v/>
      </c>
      <c r="AT210" t="str">
        <f>"[.]"</f>
        <v>[.]</v>
      </c>
      <c r="AU210" t="str">
        <f>""</f>
        <v/>
      </c>
      <c r="AV210" t="str">
        <f>""</f>
        <v/>
      </c>
      <c r="AW210" t="str">
        <f>""</f>
        <v/>
      </c>
      <c r="AX210" t="str">
        <f>""</f>
        <v/>
      </c>
      <c r="AY210" t="str">
        <f>""</f>
        <v/>
      </c>
      <c r="AZ210" t="str">
        <f>""</f>
        <v/>
      </c>
      <c r="BA210" t="str">
        <f>""</f>
        <v/>
      </c>
    </row>
    <row r="211" spans="2:53" x14ac:dyDescent="0.2">
      <c r="B211" t="str">
        <f>"Share of childs  who left household 1998-2007"</f>
        <v>Share of childs  who left household 1998-2007</v>
      </c>
      <c r="C211" t="str">
        <f>""</f>
        <v/>
      </c>
      <c r="D211" t="str">
        <f>""</f>
        <v/>
      </c>
      <c r="E211" t="str">
        <f>""</f>
        <v/>
      </c>
      <c r="F211" t="str">
        <f>""</f>
        <v/>
      </c>
      <c r="G211" t="str">
        <f>""</f>
        <v/>
      </c>
      <c r="H211" t="str">
        <f>""</f>
        <v/>
      </c>
      <c r="I211" t="str">
        <f>""</f>
        <v/>
      </c>
      <c r="J211" t="str">
        <f>""</f>
        <v/>
      </c>
      <c r="K211" t="str">
        <f>""</f>
        <v/>
      </c>
      <c r="L211" t="str">
        <f>""</f>
        <v/>
      </c>
      <c r="M211" t="str">
        <f>""</f>
        <v/>
      </c>
      <c r="N211" t="str">
        <f>""</f>
        <v/>
      </c>
      <c r="O211" t="str">
        <f>""</f>
        <v/>
      </c>
      <c r="P211" t="str">
        <f>""</f>
        <v/>
      </c>
      <c r="Q211" t="str">
        <f>""</f>
        <v/>
      </c>
      <c r="R211" t="str">
        <f>""</f>
        <v/>
      </c>
      <c r="S211" t="str">
        <f>""</f>
        <v/>
      </c>
      <c r="T211" t="str">
        <f>""</f>
        <v/>
      </c>
      <c r="U211" t="str">
        <f>""</f>
        <v/>
      </c>
      <c r="V211" t="str">
        <f>""</f>
        <v/>
      </c>
      <c r="W211" t="str">
        <f>""</f>
        <v/>
      </c>
      <c r="X211" t="str">
        <f>""</f>
        <v/>
      </c>
      <c r="Y211" t="str">
        <f>""</f>
        <v/>
      </c>
      <c r="Z211" t="str">
        <f>""</f>
        <v/>
      </c>
      <c r="AA211" t="str">
        <f>""</f>
        <v/>
      </c>
      <c r="AB211" t="str">
        <f>""</f>
        <v/>
      </c>
      <c r="AC211" t="str">
        <f>""</f>
        <v/>
      </c>
      <c r="AD211" t="str">
        <f>""</f>
        <v/>
      </c>
      <c r="AE211" t="str">
        <f>""</f>
        <v/>
      </c>
      <c r="AF211" t="str">
        <f>""</f>
        <v/>
      </c>
      <c r="AG211" t="str">
        <f>""</f>
        <v/>
      </c>
      <c r="AH211" t="str">
        <f>""</f>
        <v/>
      </c>
      <c r="AI211" t="str">
        <f>""</f>
        <v/>
      </c>
      <c r="AJ211" t="str">
        <f>""</f>
        <v/>
      </c>
      <c r="AK211" t="str">
        <f>""</f>
        <v/>
      </c>
      <c r="AL211" t="str">
        <f>""</f>
        <v/>
      </c>
      <c r="AM211" t="str">
        <f>""</f>
        <v/>
      </c>
      <c r="AN211" t="str">
        <f>""</f>
        <v/>
      </c>
      <c r="AO211" t="str">
        <f>""</f>
        <v/>
      </c>
      <c r="AP211" t="str">
        <f>""</f>
        <v/>
      </c>
      <c r="AQ211" t="str">
        <f>""</f>
        <v/>
      </c>
      <c r="AR211" t="str">
        <f>""</f>
        <v/>
      </c>
      <c r="AS211" t="str">
        <f>""</f>
        <v/>
      </c>
      <c r="AT211" t="str">
        <f>""</f>
        <v/>
      </c>
      <c r="AU211" t="str">
        <f>"-0.087"</f>
        <v>-0.087</v>
      </c>
      <c r="AV211" t="str">
        <f>""</f>
        <v/>
      </c>
      <c r="AW211" t="str">
        <f>""</f>
        <v/>
      </c>
      <c r="AX211" t="str">
        <f>""</f>
        <v/>
      </c>
      <c r="AY211" t="str">
        <f>""</f>
        <v/>
      </c>
      <c r="AZ211" t="str">
        <f>""</f>
        <v/>
      </c>
      <c r="BA211" t="str">
        <f>""</f>
        <v/>
      </c>
    </row>
    <row r="212" spans="2:53" x14ac:dyDescent="0.2">
      <c r="B212" t="str">
        <f>""</f>
        <v/>
      </c>
      <c r="C212" t="str">
        <f>""</f>
        <v/>
      </c>
      <c r="D212" t="str">
        <f>""</f>
        <v/>
      </c>
      <c r="E212" t="str">
        <f>""</f>
        <v/>
      </c>
      <c r="F212" t="str">
        <f>""</f>
        <v/>
      </c>
      <c r="G212" t="str">
        <f>""</f>
        <v/>
      </c>
      <c r="H212" t="str">
        <f>""</f>
        <v/>
      </c>
      <c r="I212" t="str">
        <f>""</f>
        <v/>
      </c>
      <c r="J212" t="str">
        <f>""</f>
        <v/>
      </c>
      <c r="K212" t="str">
        <f>""</f>
        <v/>
      </c>
      <c r="L212" t="str">
        <f>""</f>
        <v/>
      </c>
      <c r="M212" t="str">
        <f>""</f>
        <v/>
      </c>
      <c r="N212" t="str">
        <f>""</f>
        <v/>
      </c>
      <c r="O212" t="str">
        <f>""</f>
        <v/>
      </c>
      <c r="P212" t="str">
        <f>""</f>
        <v/>
      </c>
      <c r="Q212" t="str">
        <f>""</f>
        <v/>
      </c>
      <c r="R212" t="str">
        <f>""</f>
        <v/>
      </c>
      <c r="S212" t="str">
        <f>""</f>
        <v/>
      </c>
      <c r="T212" t="str">
        <f>""</f>
        <v/>
      </c>
      <c r="U212" t="str">
        <f>""</f>
        <v/>
      </c>
      <c r="V212" t="str">
        <f>""</f>
        <v/>
      </c>
      <c r="W212" t="str">
        <f>""</f>
        <v/>
      </c>
      <c r="X212" t="str">
        <f>""</f>
        <v/>
      </c>
      <c r="Y212" t="str">
        <f>""</f>
        <v/>
      </c>
      <c r="Z212" t="str">
        <f>""</f>
        <v/>
      </c>
      <c r="AA212" t="str">
        <f>""</f>
        <v/>
      </c>
      <c r="AB212" t="str">
        <f>""</f>
        <v/>
      </c>
      <c r="AC212" t="str">
        <f>""</f>
        <v/>
      </c>
      <c r="AD212" t="str">
        <f>""</f>
        <v/>
      </c>
      <c r="AE212" t="str">
        <f>""</f>
        <v/>
      </c>
      <c r="AF212" t="str">
        <f>""</f>
        <v/>
      </c>
      <c r="AG212" t="str">
        <f>""</f>
        <v/>
      </c>
      <c r="AH212" t="str">
        <f>""</f>
        <v/>
      </c>
      <c r="AI212" t="str">
        <f>""</f>
        <v/>
      </c>
      <c r="AJ212" t="str">
        <f>""</f>
        <v/>
      </c>
      <c r="AK212" t="str">
        <f>""</f>
        <v/>
      </c>
      <c r="AL212" t="str">
        <f>""</f>
        <v/>
      </c>
      <c r="AM212" t="str">
        <f>""</f>
        <v/>
      </c>
      <c r="AN212" t="str">
        <f>""</f>
        <v/>
      </c>
      <c r="AO212" t="str">
        <f>""</f>
        <v/>
      </c>
      <c r="AP212" t="str">
        <f>""</f>
        <v/>
      </c>
      <c r="AQ212" t="str">
        <f>""</f>
        <v/>
      </c>
      <c r="AR212" t="str">
        <f>""</f>
        <v/>
      </c>
      <c r="AS212" t="str">
        <f>""</f>
        <v/>
      </c>
      <c r="AT212" t="str">
        <f>""</f>
        <v/>
      </c>
      <c r="AU212" t="str">
        <f>"[0.161]"</f>
        <v>[0.161]</v>
      </c>
      <c r="AV212" t="str">
        <f>""</f>
        <v/>
      </c>
      <c r="AW212" t="str">
        <f>""</f>
        <v/>
      </c>
      <c r="AX212" t="str">
        <f>""</f>
        <v/>
      </c>
      <c r="AY212" t="str">
        <f>""</f>
        <v/>
      </c>
      <c r="AZ212" t="str">
        <f>""</f>
        <v/>
      </c>
      <c r="BA212" t="str">
        <f>""</f>
        <v/>
      </c>
    </row>
    <row r="213" spans="2:53" x14ac:dyDescent="0.2">
      <c r="B213" t="str">
        <f>"Interaction"</f>
        <v>Interaction</v>
      </c>
      <c r="C213" t="str">
        <f>""</f>
        <v/>
      </c>
      <c r="D213" t="str">
        <f>""</f>
        <v/>
      </c>
      <c r="E213" t="str">
        <f>""</f>
        <v/>
      </c>
      <c r="F213" t="str">
        <f>""</f>
        <v/>
      </c>
      <c r="G213" t="str">
        <f>""</f>
        <v/>
      </c>
      <c r="H213" t="str">
        <f>""</f>
        <v/>
      </c>
      <c r="I213" t="str">
        <f>""</f>
        <v/>
      </c>
      <c r="J213" t="str">
        <f>""</f>
        <v/>
      </c>
      <c r="K213" t="str">
        <f>""</f>
        <v/>
      </c>
      <c r="L213" t="str">
        <f>""</f>
        <v/>
      </c>
      <c r="M213" t="str">
        <f>""</f>
        <v/>
      </c>
      <c r="N213" t="str">
        <f>""</f>
        <v/>
      </c>
      <c r="O213" t="str">
        <f>""</f>
        <v/>
      </c>
      <c r="P213" t="str">
        <f>""</f>
        <v/>
      </c>
      <c r="Q213" t="str">
        <f>""</f>
        <v/>
      </c>
      <c r="R213" t="str">
        <f>""</f>
        <v/>
      </c>
      <c r="S213" t="str">
        <f>""</f>
        <v/>
      </c>
      <c r="T213" t="str">
        <f>""</f>
        <v/>
      </c>
      <c r="U213" t="str">
        <f>""</f>
        <v/>
      </c>
      <c r="V213" t="str">
        <f>""</f>
        <v/>
      </c>
      <c r="W213" t="str">
        <f>""</f>
        <v/>
      </c>
      <c r="X213" t="str">
        <f>""</f>
        <v/>
      </c>
      <c r="Y213" t="str">
        <f>""</f>
        <v/>
      </c>
      <c r="Z213" t="str">
        <f>""</f>
        <v/>
      </c>
      <c r="AA213" t="str">
        <f>""</f>
        <v/>
      </c>
      <c r="AB213" t="str">
        <f>""</f>
        <v/>
      </c>
      <c r="AC213" t="str">
        <f>""</f>
        <v/>
      </c>
      <c r="AD213" t="str">
        <f>""</f>
        <v/>
      </c>
      <c r="AE213" t="str">
        <f>""</f>
        <v/>
      </c>
      <c r="AF213" t="str">
        <f>""</f>
        <v/>
      </c>
      <c r="AG213" t="str">
        <f>""</f>
        <v/>
      </c>
      <c r="AH213" t="str">
        <f>""</f>
        <v/>
      </c>
      <c r="AI213" t="str">
        <f>""</f>
        <v/>
      </c>
      <c r="AJ213" t="str">
        <f>""</f>
        <v/>
      </c>
      <c r="AK213" t="str">
        <f>""</f>
        <v/>
      </c>
      <c r="AL213" t="str">
        <f>""</f>
        <v/>
      </c>
      <c r="AM213" t="str">
        <f>""</f>
        <v/>
      </c>
      <c r="AN213" t="str">
        <f>""</f>
        <v/>
      </c>
      <c r="AO213" t="str">
        <f>""</f>
        <v/>
      </c>
      <c r="AP213" t="str">
        <f>""</f>
        <v/>
      </c>
      <c r="AQ213" t="str">
        <f>""</f>
        <v/>
      </c>
      <c r="AR213" t="str">
        <f>""</f>
        <v/>
      </c>
      <c r="AS213" t="str">
        <f>""</f>
        <v/>
      </c>
      <c r="AT213" t="str">
        <f>""</f>
        <v/>
      </c>
      <c r="AU213" t="str">
        <f>"0.000"</f>
        <v>0.000</v>
      </c>
      <c r="AV213" t="str">
        <f>""</f>
        <v/>
      </c>
      <c r="AW213" t="str">
        <f>""</f>
        <v/>
      </c>
      <c r="AX213" t="str">
        <f>""</f>
        <v/>
      </c>
      <c r="AY213" t="str">
        <f>""</f>
        <v/>
      </c>
      <c r="AZ213" t="str">
        <f>""</f>
        <v/>
      </c>
      <c r="BA213" t="str">
        <f>""</f>
        <v/>
      </c>
    </row>
    <row r="214" spans="2:53" x14ac:dyDescent="0.2">
      <c r="B214" t="str">
        <f>""</f>
        <v/>
      </c>
      <c r="C214" t="str">
        <f>""</f>
        <v/>
      </c>
      <c r="D214" t="str">
        <f>""</f>
        <v/>
      </c>
      <c r="E214" t="str">
        <f>""</f>
        <v/>
      </c>
      <c r="F214" t="str">
        <f>""</f>
        <v/>
      </c>
      <c r="G214" t="str">
        <f>""</f>
        <v/>
      </c>
      <c r="H214" t="str">
        <f>""</f>
        <v/>
      </c>
      <c r="I214" t="str">
        <f>""</f>
        <v/>
      </c>
      <c r="J214" t="str">
        <f>""</f>
        <v/>
      </c>
      <c r="K214" t="str">
        <f>""</f>
        <v/>
      </c>
      <c r="L214" t="str">
        <f>""</f>
        <v/>
      </c>
      <c r="M214" t="str">
        <f>""</f>
        <v/>
      </c>
      <c r="N214" t="str">
        <f>""</f>
        <v/>
      </c>
      <c r="O214" t="str">
        <f>""</f>
        <v/>
      </c>
      <c r="P214" t="str">
        <f>""</f>
        <v/>
      </c>
      <c r="Q214" t="str">
        <f>""</f>
        <v/>
      </c>
      <c r="R214" t="str">
        <f>""</f>
        <v/>
      </c>
      <c r="S214" t="str">
        <f>""</f>
        <v/>
      </c>
      <c r="T214" t="str">
        <f>""</f>
        <v/>
      </c>
      <c r="U214" t="str">
        <f>""</f>
        <v/>
      </c>
      <c r="V214" t="str">
        <f>""</f>
        <v/>
      </c>
      <c r="W214" t="str">
        <f>""</f>
        <v/>
      </c>
      <c r="X214" t="str">
        <f>""</f>
        <v/>
      </c>
      <c r="Y214" t="str">
        <f>""</f>
        <v/>
      </c>
      <c r="Z214" t="str">
        <f>""</f>
        <v/>
      </c>
      <c r="AA214" t="str">
        <f>""</f>
        <v/>
      </c>
      <c r="AB214" t="str">
        <f>""</f>
        <v/>
      </c>
      <c r="AC214" t="str">
        <f>""</f>
        <v/>
      </c>
      <c r="AD214" t="str">
        <f>""</f>
        <v/>
      </c>
      <c r="AE214" t="str">
        <f>""</f>
        <v/>
      </c>
      <c r="AF214" t="str">
        <f>""</f>
        <v/>
      </c>
      <c r="AG214" t="str">
        <f>""</f>
        <v/>
      </c>
      <c r="AH214" t="str">
        <f>""</f>
        <v/>
      </c>
      <c r="AI214" t="str">
        <f>""</f>
        <v/>
      </c>
      <c r="AJ214" t="str">
        <f>""</f>
        <v/>
      </c>
      <c r="AK214" t="str">
        <f>""</f>
        <v/>
      </c>
      <c r="AL214" t="str">
        <f>""</f>
        <v/>
      </c>
      <c r="AM214" t="str">
        <f>""</f>
        <v/>
      </c>
      <c r="AN214" t="str">
        <f>""</f>
        <v/>
      </c>
      <c r="AO214" t="str">
        <f>""</f>
        <v/>
      </c>
      <c r="AP214" t="str">
        <f>""</f>
        <v/>
      </c>
      <c r="AQ214" t="str">
        <f>""</f>
        <v/>
      </c>
      <c r="AR214" t="str">
        <f>""</f>
        <v/>
      </c>
      <c r="AS214" t="str">
        <f>""</f>
        <v/>
      </c>
      <c r="AT214" t="str">
        <f>""</f>
        <v/>
      </c>
      <c r="AU214" t="str">
        <f>"[.]"</f>
        <v>[.]</v>
      </c>
      <c r="AV214" t="str">
        <f>""</f>
        <v/>
      </c>
      <c r="AW214" t="str">
        <f>""</f>
        <v/>
      </c>
      <c r="AX214" t="str">
        <f>""</f>
        <v/>
      </c>
      <c r="AY214" t="str">
        <f>""</f>
        <v/>
      </c>
      <c r="AZ214" t="str">
        <f>""</f>
        <v/>
      </c>
      <c r="BA214" t="str">
        <f>""</f>
        <v/>
      </c>
    </row>
    <row r="215" spans="2:53" x14ac:dyDescent="0.2">
      <c r="B215" t="str">
        <f>"Index of Asset Related Losses (sum) (money-goods and/or house) - PCA"</f>
        <v>Index of Asset Related Losses (sum) (money-goods and/or house) - PCA</v>
      </c>
      <c r="C215" t="str">
        <f>""</f>
        <v/>
      </c>
      <c r="D215" t="str">
        <f>""</f>
        <v/>
      </c>
      <c r="E215" t="str">
        <f>""</f>
        <v/>
      </c>
      <c r="F215" t="str">
        <f>""</f>
        <v/>
      </c>
      <c r="G215" t="str">
        <f>""</f>
        <v/>
      </c>
      <c r="H215" t="str">
        <f>""</f>
        <v/>
      </c>
      <c r="I215" t="str">
        <f>""</f>
        <v/>
      </c>
      <c r="J215" t="str">
        <f>""</f>
        <v/>
      </c>
      <c r="K215" t="str">
        <f>""</f>
        <v/>
      </c>
      <c r="L215" t="str">
        <f>""</f>
        <v/>
      </c>
      <c r="M215" t="str">
        <f>""</f>
        <v/>
      </c>
      <c r="N215" t="str">
        <f>""</f>
        <v/>
      </c>
      <c r="O215" t="str">
        <f>""</f>
        <v/>
      </c>
      <c r="P215" t="str">
        <f>""</f>
        <v/>
      </c>
      <c r="Q215" t="str">
        <f>""</f>
        <v/>
      </c>
      <c r="R215" t="str">
        <f>""</f>
        <v/>
      </c>
      <c r="S215" t="str">
        <f>""</f>
        <v/>
      </c>
      <c r="T215" t="str">
        <f>""</f>
        <v/>
      </c>
      <c r="U215" t="str">
        <f>""</f>
        <v/>
      </c>
      <c r="V215" t="str">
        <f>""</f>
        <v/>
      </c>
      <c r="W215" t="str">
        <f>""</f>
        <v/>
      </c>
      <c r="X215" t="str">
        <f>""</f>
        <v/>
      </c>
      <c r="Y215" t="str">
        <f>""</f>
        <v/>
      </c>
      <c r="Z215" t="str">
        <f>""</f>
        <v/>
      </c>
      <c r="AA215" t="str">
        <f>""</f>
        <v/>
      </c>
      <c r="AB215" t="str">
        <f>""</f>
        <v/>
      </c>
      <c r="AC215" t="str">
        <f>""</f>
        <v/>
      </c>
      <c r="AD215" t="str">
        <f>""</f>
        <v/>
      </c>
      <c r="AE215" t="str">
        <f>""</f>
        <v/>
      </c>
      <c r="AF215" t="str">
        <f>""</f>
        <v/>
      </c>
      <c r="AG215" t="str">
        <f>""</f>
        <v/>
      </c>
      <c r="AH215" t="str">
        <f>""</f>
        <v/>
      </c>
      <c r="AI215" t="str">
        <f>""</f>
        <v/>
      </c>
      <c r="AJ215" t="str">
        <f>""</f>
        <v/>
      </c>
      <c r="AK215" t="str">
        <f>""</f>
        <v/>
      </c>
      <c r="AL215" t="str">
        <f>""</f>
        <v/>
      </c>
      <c r="AM215" t="str">
        <f>""</f>
        <v/>
      </c>
      <c r="AN215" t="str">
        <f>""</f>
        <v/>
      </c>
      <c r="AO215" t="str">
        <f>""</f>
        <v/>
      </c>
      <c r="AP215" t="str">
        <f>""</f>
        <v/>
      </c>
      <c r="AQ215" t="str">
        <f>""</f>
        <v/>
      </c>
      <c r="AR215" t="str">
        <f>""</f>
        <v/>
      </c>
      <c r="AS215" t="str">
        <f>""</f>
        <v/>
      </c>
      <c r="AT215" t="str">
        <f>""</f>
        <v/>
      </c>
      <c r="AU215" t="str">
        <f>""</f>
        <v/>
      </c>
      <c r="AV215" t="str">
        <f>"0.004"</f>
        <v>0.004</v>
      </c>
      <c r="AW215" t="str">
        <f>"0.003"</f>
        <v>0.003</v>
      </c>
      <c r="AX215" t="str">
        <f>"0.003"</f>
        <v>0.003</v>
      </c>
      <c r="AY215" t="str">
        <f>""</f>
        <v/>
      </c>
      <c r="AZ215" t="str">
        <f>""</f>
        <v/>
      </c>
      <c r="BA215" t="str">
        <f>""</f>
        <v/>
      </c>
    </row>
    <row r="216" spans="2:53" x14ac:dyDescent="0.2">
      <c r="B216" t="str">
        <f>""</f>
        <v/>
      </c>
      <c r="C216" t="str">
        <f>""</f>
        <v/>
      </c>
      <c r="D216" t="str">
        <f>""</f>
        <v/>
      </c>
      <c r="E216" t="str">
        <f>""</f>
        <v/>
      </c>
      <c r="F216" t="str">
        <f>""</f>
        <v/>
      </c>
      <c r="G216" t="str">
        <f>""</f>
        <v/>
      </c>
      <c r="H216" t="str">
        <f>""</f>
        <v/>
      </c>
      <c r="I216" t="str">
        <f>""</f>
        <v/>
      </c>
      <c r="J216" t="str">
        <f>""</f>
        <v/>
      </c>
      <c r="K216" t="str">
        <f>""</f>
        <v/>
      </c>
      <c r="L216" t="str">
        <f>""</f>
        <v/>
      </c>
      <c r="M216" t="str">
        <f>""</f>
        <v/>
      </c>
      <c r="N216" t="str">
        <f>""</f>
        <v/>
      </c>
      <c r="O216" t="str">
        <f>""</f>
        <v/>
      </c>
      <c r="P216" t="str">
        <f>""</f>
        <v/>
      </c>
      <c r="Q216" t="str">
        <f>""</f>
        <v/>
      </c>
      <c r="R216" t="str">
        <f>""</f>
        <v/>
      </c>
      <c r="S216" t="str">
        <f>""</f>
        <v/>
      </c>
      <c r="T216" t="str">
        <f>""</f>
        <v/>
      </c>
      <c r="U216" t="str">
        <f>""</f>
        <v/>
      </c>
      <c r="V216" t="str">
        <f>""</f>
        <v/>
      </c>
      <c r="W216" t="str">
        <f>""</f>
        <v/>
      </c>
      <c r="X216" t="str">
        <f>""</f>
        <v/>
      </c>
      <c r="Y216" t="str">
        <f>""</f>
        <v/>
      </c>
      <c r="Z216" t="str">
        <f>""</f>
        <v/>
      </c>
      <c r="AA216" t="str">
        <f>""</f>
        <v/>
      </c>
      <c r="AB216" t="str">
        <f>""</f>
        <v/>
      </c>
      <c r="AC216" t="str">
        <f>""</f>
        <v/>
      </c>
      <c r="AD216" t="str">
        <f>""</f>
        <v/>
      </c>
      <c r="AE216" t="str">
        <f>""</f>
        <v/>
      </c>
      <c r="AF216" t="str">
        <f>""</f>
        <v/>
      </c>
      <c r="AG216" t="str">
        <f>""</f>
        <v/>
      </c>
      <c r="AH216" t="str">
        <f>""</f>
        <v/>
      </c>
      <c r="AI216" t="str">
        <f>""</f>
        <v/>
      </c>
      <c r="AJ216" t="str">
        <f>""</f>
        <v/>
      </c>
      <c r="AK216" t="str">
        <f>""</f>
        <v/>
      </c>
      <c r="AL216" t="str">
        <f>""</f>
        <v/>
      </c>
      <c r="AM216" t="str">
        <f>""</f>
        <v/>
      </c>
      <c r="AN216" t="str">
        <f>""</f>
        <v/>
      </c>
      <c r="AO216" t="str">
        <f>""</f>
        <v/>
      </c>
      <c r="AP216" t="str">
        <f>""</f>
        <v/>
      </c>
      <c r="AQ216" t="str">
        <f>""</f>
        <v/>
      </c>
      <c r="AR216" t="str">
        <f>""</f>
        <v/>
      </c>
      <c r="AS216" t="str">
        <f>""</f>
        <v/>
      </c>
      <c r="AT216" t="str">
        <f>""</f>
        <v/>
      </c>
      <c r="AU216" t="str">
        <f>""</f>
        <v/>
      </c>
      <c r="AV216" t="str">
        <f>"[0.026]"</f>
        <v>[0.026]</v>
      </c>
      <c r="AW216" t="str">
        <f>"[0.026]"</f>
        <v>[0.026]</v>
      </c>
      <c r="AX216" t="str">
        <f>"[0.026]"</f>
        <v>[0.026]</v>
      </c>
      <c r="AY216" t="str">
        <f>""</f>
        <v/>
      </c>
      <c r="AZ216" t="str">
        <f>""</f>
        <v/>
      </c>
      <c r="BA216" t="str">
        <f>""</f>
        <v/>
      </c>
    </row>
    <row r="217" spans="2:53" x14ac:dyDescent="0.2">
      <c r="B217" t="str">
        <f>"At least 1 child left the household in a given year (yes=1)"</f>
        <v>At least 1 child left the household in a given year (yes=1)</v>
      </c>
      <c r="C217" t="str">
        <f>""</f>
        <v/>
      </c>
      <c r="D217" t="str">
        <f>""</f>
        <v/>
      </c>
      <c r="E217" t="str">
        <f>""</f>
        <v/>
      </c>
      <c r="F217" t="str">
        <f>""</f>
        <v/>
      </c>
      <c r="G217" t="str">
        <f>""</f>
        <v/>
      </c>
      <c r="H217" t="str">
        <f>""</f>
        <v/>
      </c>
      <c r="I217" t="str">
        <f>""</f>
        <v/>
      </c>
      <c r="J217" t="str">
        <f>""</f>
        <v/>
      </c>
      <c r="K217" t="str">
        <f>""</f>
        <v/>
      </c>
      <c r="L217" t="str">
        <f>""</f>
        <v/>
      </c>
      <c r="M217" t="str">
        <f>""</f>
        <v/>
      </c>
      <c r="N217" t="str">
        <f>""</f>
        <v/>
      </c>
      <c r="O217" t="str">
        <f>""</f>
        <v/>
      </c>
      <c r="P217" t="str">
        <f>""</f>
        <v/>
      </c>
      <c r="Q217" t="str">
        <f>""</f>
        <v/>
      </c>
      <c r="R217" t="str">
        <f>""</f>
        <v/>
      </c>
      <c r="S217" t="str">
        <f>""</f>
        <v/>
      </c>
      <c r="T217" t="str">
        <f>""</f>
        <v/>
      </c>
      <c r="U217" t="str">
        <f>""</f>
        <v/>
      </c>
      <c r="V217" t="str">
        <f>""</f>
        <v/>
      </c>
      <c r="W217" t="str">
        <f>""</f>
        <v/>
      </c>
      <c r="X217" t="str">
        <f>""</f>
        <v/>
      </c>
      <c r="Y217" t="str">
        <f>""</f>
        <v/>
      </c>
      <c r="Z217" t="str">
        <f>""</f>
        <v/>
      </c>
      <c r="AA217" t="str">
        <f>""</f>
        <v/>
      </c>
      <c r="AB217" t="str">
        <f>""</f>
        <v/>
      </c>
      <c r="AC217" t="str">
        <f>""</f>
        <v/>
      </c>
      <c r="AD217" t="str">
        <f>""</f>
        <v/>
      </c>
      <c r="AE217" t="str">
        <f>""</f>
        <v/>
      </c>
      <c r="AF217" t="str">
        <f>""</f>
        <v/>
      </c>
      <c r="AG217" t="str">
        <f>""</f>
        <v/>
      </c>
      <c r="AH217" t="str">
        <f>""</f>
        <v/>
      </c>
      <c r="AI217" t="str">
        <f>""</f>
        <v/>
      </c>
      <c r="AJ217" t="str">
        <f>""</f>
        <v/>
      </c>
      <c r="AK217" t="str">
        <f>""</f>
        <v/>
      </c>
      <c r="AL217" t="str">
        <f>""</f>
        <v/>
      </c>
      <c r="AM217" t="str">
        <f>""</f>
        <v/>
      </c>
      <c r="AN217" t="str">
        <f>""</f>
        <v/>
      </c>
      <c r="AO217" t="str">
        <f>""</f>
        <v/>
      </c>
      <c r="AP217" t="str">
        <f>""</f>
        <v/>
      </c>
      <c r="AQ217" t="str">
        <f>""</f>
        <v/>
      </c>
      <c r="AR217" t="str">
        <f>""</f>
        <v/>
      </c>
      <c r="AS217" t="str">
        <f>""</f>
        <v/>
      </c>
      <c r="AT217" t="str">
        <f>""</f>
        <v/>
      </c>
      <c r="AU217" t="str">
        <f>""</f>
        <v/>
      </c>
      <c r="AV217" t="str">
        <f>"-0.006"</f>
        <v>-0.006</v>
      </c>
      <c r="AW217" t="str">
        <f>""</f>
        <v/>
      </c>
      <c r="AX217" t="str">
        <f>""</f>
        <v/>
      </c>
      <c r="AY217" t="str">
        <f>""</f>
        <v/>
      </c>
      <c r="AZ217" t="str">
        <f>""</f>
        <v/>
      </c>
      <c r="BA217" t="str">
        <f>""</f>
        <v/>
      </c>
    </row>
    <row r="218" spans="2:53" x14ac:dyDescent="0.2">
      <c r="B218" t="str">
        <f>""</f>
        <v/>
      </c>
      <c r="C218" t="str">
        <f>""</f>
        <v/>
      </c>
      <c r="D218" t="str">
        <f>""</f>
        <v/>
      </c>
      <c r="E218" t="str">
        <f>""</f>
        <v/>
      </c>
      <c r="F218" t="str">
        <f>""</f>
        <v/>
      </c>
      <c r="G218" t="str">
        <f>""</f>
        <v/>
      </c>
      <c r="H218" t="str">
        <f>""</f>
        <v/>
      </c>
      <c r="I218" t="str">
        <f>""</f>
        <v/>
      </c>
      <c r="J218" t="str">
        <f>""</f>
        <v/>
      </c>
      <c r="K218" t="str">
        <f>""</f>
        <v/>
      </c>
      <c r="L218" t="str">
        <f>""</f>
        <v/>
      </c>
      <c r="M218" t="str">
        <f>""</f>
        <v/>
      </c>
      <c r="N218" t="str">
        <f>""</f>
        <v/>
      </c>
      <c r="O218" t="str">
        <f>""</f>
        <v/>
      </c>
      <c r="P218" t="str">
        <f>""</f>
        <v/>
      </c>
      <c r="Q218" t="str">
        <f>""</f>
        <v/>
      </c>
      <c r="R218" t="str">
        <f>""</f>
        <v/>
      </c>
      <c r="S218" t="str">
        <f>""</f>
        <v/>
      </c>
      <c r="T218" t="str">
        <f>""</f>
        <v/>
      </c>
      <c r="U218" t="str">
        <f>""</f>
        <v/>
      </c>
      <c r="V218" t="str">
        <f>""</f>
        <v/>
      </c>
      <c r="W218" t="str">
        <f>""</f>
        <v/>
      </c>
      <c r="X218" t="str">
        <f>""</f>
        <v/>
      </c>
      <c r="Y218" t="str">
        <f>""</f>
        <v/>
      </c>
      <c r="Z218" t="str">
        <f>""</f>
        <v/>
      </c>
      <c r="AA218" t="str">
        <f>""</f>
        <v/>
      </c>
      <c r="AB218" t="str">
        <f>""</f>
        <v/>
      </c>
      <c r="AC218" t="str">
        <f>""</f>
        <v/>
      </c>
      <c r="AD218" t="str">
        <f>""</f>
        <v/>
      </c>
      <c r="AE218" t="str">
        <f>""</f>
        <v/>
      </c>
      <c r="AF218" t="str">
        <f>""</f>
        <v/>
      </c>
      <c r="AG218" t="str">
        <f>""</f>
        <v/>
      </c>
      <c r="AH218" t="str">
        <f>""</f>
        <v/>
      </c>
      <c r="AI218" t="str">
        <f>""</f>
        <v/>
      </c>
      <c r="AJ218" t="str">
        <f>""</f>
        <v/>
      </c>
      <c r="AK218" t="str">
        <f>""</f>
        <v/>
      </c>
      <c r="AL218" t="str">
        <f>""</f>
        <v/>
      </c>
      <c r="AM218" t="str">
        <f>""</f>
        <v/>
      </c>
      <c r="AN218" t="str">
        <f>""</f>
        <v/>
      </c>
      <c r="AO218" t="str">
        <f>""</f>
        <v/>
      </c>
      <c r="AP218" t="str">
        <f>""</f>
        <v/>
      </c>
      <c r="AQ218" t="str">
        <f>""</f>
        <v/>
      </c>
      <c r="AR218" t="str">
        <f>""</f>
        <v/>
      </c>
      <c r="AS218" t="str">
        <f>""</f>
        <v/>
      </c>
      <c r="AT218" t="str">
        <f>""</f>
        <v/>
      </c>
      <c r="AU218" t="str">
        <f>""</f>
        <v/>
      </c>
      <c r="AV218" t="str">
        <f>"[0.092]"</f>
        <v>[0.092]</v>
      </c>
      <c r="AW218" t="str">
        <f>""</f>
        <v/>
      </c>
      <c r="AX218" t="str">
        <f>""</f>
        <v/>
      </c>
      <c r="AY218" t="str">
        <f>""</f>
        <v/>
      </c>
      <c r="AZ218" t="str">
        <f>""</f>
        <v/>
      </c>
      <c r="BA218" t="str">
        <f>""</f>
        <v/>
      </c>
    </row>
    <row r="219" spans="2:53" x14ac:dyDescent="0.2">
      <c r="B219" t="str">
        <f>"Interaction"</f>
        <v>Interaction</v>
      </c>
      <c r="C219" t="str">
        <f>""</f>
        <v/>
      </c>
      <c r="D219" t="str">
        <f>""</f>
        <v/>
      </c>
      <c r="E219" t="str">
        <f>""</f>
        <v/>
      </c>
      <c r="F219" t="str">
        <f>""</f>
        <v/>
      </c>
      <c r="G219" t="str">
        <f>""</f>
        <v/>
      </c>
      <c r="H219" t="str">
        <f>""</f>
        <v/>
      </c>
      <c r="I219" t="str">
        <f>""</f>
        <v/>
      </c>
      <c r="J219" t="str">
        <f>""</f>
        <v/>
      </c>
      <c r="K219" t="str">
        <f>""</f>
        <v/>
      </c>
      <c r="L219" t="str">
        <f>""</f>
        <v/>
      </c>
      <c r="M219" t="str">
        <f>""</f>
        <v/>
      </c>
      <c r="N219" t="str">
        <f>""</f>
        <v/>
      </c>
      <c r="O219" t="str">
        <f>""</f>
        <v/>
      </c>
      <c r="P219" t="str">
        <f>""</f>
        <v/>
      </c>
      <c r="Q219" t="str">
        <f>""</f>
        <v/>
      </c>
      <c r="R219" t="str">
        <f>""</f>
        <v/>
      </c>
      <c r="S219" t="str">
        <f>""</f>
        <v/>
      </c>
      <c r="T219" t="str">
        <f>""</f>
        <v/>
      </c>
      <c r="U219" t="str">
        <f>""</f>
        <v/>
      </c>
      <c r="V219" t="str">
        <f>""</f>
        <v/>
      </c>
      <c r="W219" t="str">
        <f>""</f>
        <v/>
      </c>
      <c r="X219" t="str">
        <f>""</f>
        <v/>
      </c>
      <c r="Y219" t="str">
        <f>""</f>
        <v/>
      </c>
      <c r="Z219" t="str">
        <f>""</f>
        <v/>
      </c>
      <c r="AA219" t="str">
        <f>""</f>
        <v/>
      </c>
      <c r="AB219" t="str">
        <f>""</f>
        <v/>
      </c>
      <c r="AC219" t="str">
        <f>""</f>
        <v/>
      </c>
      <c r="AD219" t="str">
        <f>""</f>
        <v/>
      </c>
      <c r="AE219" t="str">
        <f>""</f>
        <v/>
      </c>
      <c r="AF219" t="str">
        <f>""</f>
        <v/>
      </c>
      <c r="AG219" t="str">
        <f>""</f>
        <v/>
      </c>
      <c r="AH219" t="str">
        <f>""</f>
        <v/>
      </c>
      <c r="AI219" t="str">
        <f>""</f>
        <v/>
      </c>
      <c r="AJ219" t="str">
        <f>""</f>
        <v/>
      </c>
      <c r="AK219" t="str">
        <f>""</f>
        <v/>
      </c>
      <c r="AL219" t="str">
        <f>""</f>
        <v/>
      </c>
      <c r="AM219" t="str">
        <f>""</f>
        <v/>
      </c>
      <c r="AN219" t="str">
        <f>""</f>
        <v/>
      </c>
      <c r="AO219" t="str">
        <f>""</f>
        <v/>
      </c>
      <c r="AP219" t="str">
        <f>""</f>
        <v/>
      </c>
      <c r="AQ219" t="str">
        <f>""</f>
        <v/>
      </c>
      <c r="AR219" t="str">
        <f>""</f>
        <v/>
      </c>
      <c r="AS219" t="str">
        <f>""</f>
        <v/>
      </c>
      <c r="AT219" t="str">
        <f>""</f>
        <v/>
      </c>
      <c r="AU219" t="str">
        <f>""</f>
        <v/>
      </c>
      <c r="AV219" t="str">
        <f>"0.246*"</f>
        <v>0.246*</v>
      </c>
      <c r="AW219" t="str">
        <f>""</f>
        <v/>
      </c>
      <c r="AX219" t="str">
        <f>""</f>
        <v/>
      </c>
      <c r="AY219" t="str">
        <f>""</f>
        <v/>
      </c>
      <c r="AZ219" t="str">
        <f>""</f>
        <v/>
      </c>
      <c r="BA219" t="str">
        <f>""</f>
        <v/>
      </c>
    </row>
    <row r="220" spans="2:53" x14ac:dyDescent="0.2">
      <c r="B220" t="str">
        <f>""</f>
        <v/>
      </c>
      <c r="C220" t="str">
        <f>""</f>
        <v/>
      </c>
      <c r="D220" t="str">
        <f>""</f>
        <v/>
      </c>
      <c r="E220" t="str">
        <f>""</f>
        <v/>
      </c>
      <c r="F220" t="str">
        <f>""</f>
        <v/>
      </c>
      <c r="G220" t="str">
        <f>""</f>
        <v/>
      </c>
      <c r="H220" t="str">
        <f>""</f>
        <v/>
      </c>
      <c r="I220" t="str">
        <f>""</f>
        <v/>
      </c>
      <c r="J220" t="str">
        <f>""</f>
        <v/>
      </c>
      <c r="K220" t="str">
        <f>""</f>
        <v/>
      </c>
      <c r="L220" t="str">
        <f>""</f>
        <v/>
      </c>
      <c r="M220" t="str">
        <f>""</f>
        <v/>
      </c>
      <c r="N220" t="str">
        <f>""</f>
        <v/>
      </c>
      <c r="O220" t="str">
        <f>""</f>
        <v/>
      </c>
      <c r="P220" t="str">
        <f>""</f>
        <v/>
      </c>
      <c r="Q220" t="str">
        <f>""</f>
        <v/>
      </c>
      <c r="R220" t="str">
        <f>""</f>
        <v/>
      </c>
      <c r="S220" t="str">
        <f>""</f>
        <v/>
      </c>
      <c r="T220" t="str">
        <f>""</f>
        <v/>
      </c>
      <c r="U220" t="str">
        <f>""</f>
        <v/>
      </c>
      <c r="V220" t="str">
        <f>""</f>
        <v/>
      </c>
      <c r="W220" t="str">
        <f>""</f>
        <v/>
      </c>
      <c r="X220" t="str">
        <f>""</f>
        <v/>
      </c>
      <c r="Y220" t="str">
        <f>""</f>
        <v/>
      </c>
      <c r="Z220" t="str">
        <f>""</f>
        <v/>
      </c>
      <c r="AA220" t="str">
        <f>""</f>
        <v/>
      </c>
      <c r="AB220" t="str">
        <f>""</f>
        <v/>
      </c>
      <c r="AC220" t="str">
        <f>""</f>
        <v/>
      </c>
      <c r="AD220" t="str">
        <f>""</f>
        <v/>
      </c>
      <c r="AE220" t="str">
        <f>""</f>
        <v/>
      </c>
      <c r="AF220" t="str">
        <f>""</f>
        <v/>
      </c>
      <c r="AG220" t="str">
        <f>""</f>
        <v/>
      </c>
      <c r="AH220" t="str">
        <f>""</f>
        <v/>
      </c>
      <c r="AI220" t="str">
        <f>""</f>
        <v/>
      </c>
      <c r="AJ220" t="str">
        <f>""</f>
        <v/>
      </c>
      <c r="AK220" t="str">
        <f>""</f>
        <v/>
      </c>
      <c r="AL220" t="str">
        <f>""</f>
        <v/>
      </c>
      <c r="AM220" t="str">
        <f>""</f>
        <v/>
      </c>
      <c r="AN220" t="str">
        <f>""</f>
        <v/>
      </c>
      <c r="AO220" t="str">
        <f>""</f>
        <v/>
      </c>
      <c r="AP220" t="str">
        <f>""</f>
        <v/>
      </c>
      <c r="AQ220" t="str">
        <f>""</f>
        <v/>
      </c>
      <c r="AR220" t="str">
        <f>""</f>
        <v/>
      </c>
      <c r="AS220" t="str">
        <f>""</f>
        <v/>
      </c>
      <c r="AT220" t="str">
        <f>""</f>
        <v/>
      </c>
      <c r="AU220" t="str">
        <f>""</f>
        <v/>
      </c>
      <c r="AV220" t="str">
        <f>"[0.140]"</f>
        <v>[0.140]</v>
      </c>
      <c r="AW220" t="str">
        <f>""</f>
        <v/>
      </c>
      <c r="AX220" t="str">
        <f>""</f>
        <v/>
      </c>
      <c r="AY220" t="str">
        <f>""</f>
        <v/>
      </c>
      <c r="AZ220" t="str">
        <f>""</f>
        <v/>
      </c>
      <c r="BA220" t="str">
        <f>""</f>
        <v/>
      </c>
    </row>
    <row r="221" spans="2:53" x14ac:dyDescent="0.2">
      <c r="B221" t="str">
        <f>"Number of childs who left household 1998-2007"</f>
        <v>Number of childs who left household 1998-2007</v>
      </c>
      <c r="C221" t="str">
        <f>""</f>
        <v/>
      </c>
      <c r="D221" t="str">
        <f>""</f>
        <v/>
      </c>
      <c r="E221" t="str">
        <f>""</f>
        <v/>
      </c>
      <c r="F221" t="str">
        <f>""</f>
        <v/>
      </c>
      <c r="G221" t="str">
        <f>""</f>
        <v/>
      </c>
      <c r="H221" t="str">
        <f>""</f>
        <v/>
      </c>
      <c r="I221" t="str">
        <f>""</f>
        <v/>
      </c>
      <c r="J221" t="str">
        <f>""</f>
        <v/>
      </c>
      <c r="K221" t="str">
        <f>""</f>
        <v/>
      </c>
      <c r="L221" t="str">
        <f>""</f>
        <v/>
      </c>
      <c r="M221" t="str">
        <f>""</f>
        <v/>
      </c>
      <c r="N221" t="str">
        <f>""</f>
        <v/>
      </c>
      <c r="O221" t="str">
        <f>""</f>
        <v/>
      </c>
      <c r="P221" t="str">
        <f>""</f>
        <v/>
      </c>
      <c r="Q221" t="str">
        <f>""</f>
        <v/>
      </c>
      <c r="R221" t="str">
        <f>""</f>
        <v/>
      </c>
      <c r="S221" t="str">
        <f>""</f>
        <v/>
      </c>
      <c r="T221" t="str">
        <f>""</f>
        <v/>
      </c>
      <c r="U221" t="str">
        <f>""</f>
        <v/>
      </c>
      <c r="V221" t="str">
        <f>""</f>
        <v/>
      </c>
      <c r="W221" t="str">
        <f>""</f>
        <v/>
      </c>
      <c r="X221" t="str">
        <f>""</f>
        <v/>
      </c>
      <c r="Y221" t="str">
        <f>""</f>
        <v/>
      </c>
      <c r="Z221" t="str">
        <f>""</f>
        <v/>
      </c>
      <c r="AA221" t="str">
        <f>""</f>
        <v/>
      </c>
      <c r="AB221" t="str">
        <f>""</f>
        <v/>
      </c>
      <c r="AC221" t="str">
        <f>""</f>
        <v/>
      </c>
      <c r="AD221" t="str">
        <f>""</f>
        <v/>
      </c>
      <c r="AE221" t="str">
        <f>""</f>
        <v/>
      </c>
      <c r="AF221" t="str">
        <f>""</f>
        <v/>
      </c>
      <c r="AG221" t="str">
        <f>""</f>
        <v/>
      </c>
      <c r="AH221" t="str">
        <f>""</f>
        <v/>
      </c>
      <c r="AI221" t="str">
        <f>""</f>
        <v/>
      </c>
      <c r="AJ221" t="str">
        <f>""</f>
        <v/>
      </c>
      <c r="AK221" t="str">
        <f>""</f>
        <v/>
      </c>
      <c r="AL221" t="str">
        <f>""</f>
        <v/>
      </c>
      <c r="AM221" t="str">
        <f>""</f>
        <v/>
      </c>
      <c r="AN221" t="str">
        <f>""</f>
        <v/>
      </c>
      <c r="AO221" t="str">
        <f>""</f>
        <v/>
      </c>
      <c r="AP221" t="str">
        <f>""</f>
        <v/>
      </c>
      <c r="AQ221" t="str">
        <f>""</f>
        <v/>
      </c>
      <c r="AR221" t="str">
        <f>""</f>
        <v/>
      </c>
      <c r="AS221" t="str">
        <f>""</f>
        <v/>
      </c>
      <c r="AT221" t="str">
        <f>""</f>
        <v/>
      </c>
      <c r="AU221" t="str">
        <f>""</f>
        <v/>
      </c>
      <c r="AV221" t="str">
        <f>""</f>
        <v/>
      </c>
      <c r="AW221" t="str">
        <f>"-0.006"</f>
        <v>-0.006</v>
      </c>
      <c r="AX221" t="str">
        <f>""</f>
        <v/>
      </c>
      <c r="AY221" t="str">
        <f>""</f>
        <v/>
      </c>
      <c r="AZ221" t="str">
        <f>""</f>
        <v/>
      </c>
      <c r="BA221" t="str">
        <f>""</f>
        <v/>
      </c>
    </row>
    <row r="222" spans="2:53" x14ac:dyDescent="0.2">
      <c r="B222" t="str">
        <f>""</f>
        <v/>
      </c>
      <c r="C222" t="str">
        <f>""</f>
        <v/>
      </c>
      <c r="D222" t="str">
        <f>""</f>
        <v/>
      </c>
      <c r="E222" t="str">
        <f>""</f>
        <v/>
      </c>
      <c r="F222" t="str">
        <f>""</f>
        <v/>
      </c>
      <c r="G222" t="str">
        <f>""</f>
        <v/>
      </c>
      <c r="H222" t="str">
        <f>""</f>
        <v/>
      </c>
      <c r="I222" t="str">
        <f>""</f>
        <v/>
      </c>
      <c r="J222" t="str">
        <f>""</f>
        <v/>
      </c>
      <c r="K222" t="str">
        <f>""</f>
        <v/>
      </c>
      <c r="L222" t="str">
        <f>""</f>
        <v/>
      </c>
      <c r="M222" t="str">
        <f>""</f>
        <v/>
      </c>
      <c r="N222" t="str">
        <f>""</f>
        <v/>
      </c>
      <c r="O222" t="str">
        <f>""</f>
        <v/>
      </c>
      <c r="P222" t="str">
        <f>""</f>
        <v/>
      </c>
      <c r="Q222" t="str">
        <f>""</f>
        <v/>
      </c>
      <c r="R222" t="str">
        <f>""</f>
        <v/>
      </c>
      <c r="S222" t="str">
        <f>""</f>
        <v/>
      </c>
      <c r="T222" t="str">
        <f>""</f>
        <v/>
      </c>
      <c r="U222" t="str">
        <f>""</f>
        <v/>
      </c>
      <c r="V222" t="str">
        <f>""</f>
        <v/>
      </c>
      <c r="W222" t="str">
        <f>""</f>
        <v/>
      </c>
      <c r="X222" t="str">
        <f>""</f>
        <v/>
      </c>
      <c r="Y222" t="str">
        <f>""</f>
        <v/>
      </c>
      <c r="Z222" t="str">
        <f>""</f>
        <v/>
      </c>
      <c r="AA222" t="str">
        <f>""</f>
        <v/>
      </c>
      <c r="AB222" t="str">
        <f>""</f>
        <v/>
      </c>
      <c r="AC222" t="str">
        <f>""</f>
        <v/>
      </c>
      <c r="AD222" t="str">
        <f>""</f>
        <v/>
      </c>
      <c r="AE222" t="str">
        <f>""</f>
        <v/>
      </c>
      <c r="AF222" t="str">
        <f>""</f>
        <v/>
      </c>
      <c r="AG222" t="str">
        <f>""</f>
        <v/>
      </c>
      <c r="AH222" t="str">
        <f>""</f>
        <v/>
      </c>
      <c r="AI222" t="str">
        <f>""</f>
        <v/>
      </c>
      <c r="AJ222" t="str">
        <f>""</f>
        <v/>
      </c>
      <c r="AK222" t="str">
        <f>""</f>
        <v/>
      </c>
      <c r="AL222" t="str">
        <f>""</f>
        <v/>
      </c>
      <c r="AM222" t="str">
        <f>""</f>
        <v/>
      </c>
      <c r="AN222" t="str">
        <f>""</f>
        <v/>
      </c>
      <c r="AO222" t="str">
        <f>""</f>
        <v/>
      </c>
      <c r="AP222" t="str">
        <f>""</f>
        <v/>
      </c>
      <c r="AQ222" t="str">
        <f>""</f>
        <v/>
      </c>
      <c r="AR222" t="str">
        <f>""</f>
        <v/>
      </c>
      <c r="AS222" t="str">
        <f>""</f>
        <v/>
      </c>
      <c r="AT222" t="str">
        <f>""</f>
        <v/>
      </c>
      <c r="AU222" t="str">
        <f>""</f>
        <v/>
      </c>
      <c r="AV222" t="str">
        <f>""</f>
        <v/>
      </c>
      <c r="AW222" t="str">
        <f>"[0.070]"</f>
        <v>[0.070]</v>
      </c>
      <c r="AX222" t="str">
        <f>""</f>
        <v/>
      </c>
      <c r="AY222" t="str">
        <f>""</f>
        <v/>
      </c>
      <c r="AZ222" t="str">
        <f>""</f>
        <v/>
      </c>
      <c r="BA222" t="str">
        <f>""</f>
        <v/>
      </c>
    </row>
    <row r="223" spans="2:53" x14ac:dyDescent="0.2">
      <c r="B223" t="str">
        <f>"Interaction"</f>
        <v>Interaction</v>
      </c>
      <c r="C223" t="str">
        <f>""</f>
        <v/>
      </c>
      <c r="D223" t="str">
        <f>""</f>
        <v/>
      </c>
      <c r="E223" t="str">
        <f>""</f>
        <v/>
      </c>
      <c r="F223" t="str">
        <f>""</f>
        <v/>
      </c>
      <c r="G223" t="str">
        <f>""</f>
        <v/>
      </c>
      <c r="H223" t="str">
        <f>""</f>
        <v/>
      </c>
      <c r="I223" t="str">
        <f>""</f>
        <v/>
      </c>
      <c r="J223" t="str">
        <f>""</f>
        <v/>
      </c>
      <c r="K223" t="str">
        <f>""</f>
        <v/>
      </c>
      <c r="L223" t="str">
        <f>""</f>
        <v/>
      </c>
      <c r="M223" t="str">
        <f>""</f>
        <v/>
      </c>
      <c r="N223" t="str">
        <f>""</f>
        <v/>
      </c>
      <c r="O223" t="str">
        <f>""</f>
        <v/>
      </c>
      <c r="P223" t="str">
        <f>""</f>
        <v/>
      </c>
      <c r="Q223" t="str">
        <f>""</f>
        <v/>
      </c>
      <c r="R223" t="str">
        <f>""</f>
        <v/>
      </c>
      <c r="S223" t="str">
        <f>""</f>
        <v/>
      </c>
      <c r="T223" t="str">
        <f>""</f>
        <v/>
      </c>
      <c r="U223" t="str">
        <f>""</f>
        <v/>
      </c>
      <c r="V223" t="str">
        <f>""</f>
        <v/>
      </c>
      <c r="W223" t="str">
        <f>""</f>
        <v/>
      </c>
      <c r="X223" t="str">
        <f>""</f>
        <v/>
      </c>
      <c r="Y223" t="str">
        <f>""</f>
        <v/>
      </c>
      <c r="Z223" t="str">
        <f>""</f>
        <v/>
      </c>
      <c r="AA223" t="str">
        <f>""</f>
        <v/>
      </c>
      <c r="AB223" t="str">
        <f>""</f>
        <v/>
      </c>
      <c r="AC223" t="str">
        <f>""</f>
        <v/>
      </c>
      <c r="AD223" t="str">
        <f>""</f>
        <v/>
      </c>
      <c r="AE223" t="str">
        <f>""</f>
        <v/>
      </c>
      <c r="AF223" t="str">
        <f>""</f>
        <v/>
      </c>
      <c r="AG223" t="str">
        <f>""</f>
        <v/>
      </c>
      <c r="AH223" t="str">
        <f>""</f>
        <v/>
      </c>
      <c r="AI223" t="str">
        <f>""</f>
        <v/>
      </c>
      <c r="AJ223" t="str">
        <f>""</f>
        <v/>
      </c>
      <c r="AK223" t="str">
        <f>""</f>
        <v/>
      </c>
      <c r="AL223" t="str">
        <f>""</f>
        <v/>
      </c>
      <c r="AM223" t="str">
        <f>""</f>
        <v/>
      </c>
      <c r="AN223" t="str">
        <f>""</f>
        <v/>
      </c>
      <c r="AO223" t="str">
        <f>""</f>
        <v/>
      </c>
      <c r="AP223" t="str">
        <f>""</f>
        <v/>
      </c>
      <c r="AQ223" t="str">
        <f>""</f>
        <v/>
      </c>
      <c r="AR223" t="str">
        <f>""</f>
        <v/>
      </c>
      <c r="AS223" t="str">
        <f>""</f>
        <v/>
      </c>
      <c r="AT223" t="str">
        <f>""</f>
        <v/>
      </c>
      <c r="AU223" t="str">
        <f>""</f>
        <v/>
      </c>
      <c r="AV223" t="str">
        <f>""</f>
        <v/>
      </c>
      <c r="AW223" t="str">
        <f>"0.214**"</f>
        <v>0.214**</v>
      </c>
      <c r="AX223" t="str">
        <f>""</f>
        <v/>
      </c>
      <c r="AY223" t="str">
        <f>""</f>
        <v/>
      </c>
      <c r="AZ223" t="str">
        <f>""</f>
        <v/>
      </c>
      <c r="BA223" t="str">
        <f>""</f>
        <v/>
      </c>
    </row>
    <row r="224" spans="2:53" x14ac:dyDescent="0.2">
      <c r="B224" t="str">
        <f>""</f>
        <v/>
      </c>
      <c r="C224" t="str">
        <f>""</f>
        <v/>
      </c>
      <c r="D224" t="str">
        <f>""</f>
        <v/>
      </c>
      <c r="E224" t="str">
        <f>""</f>
        <v/>
      </c>
      <c r="F224" t="str">
        <f>""</f>
        <v/>
      </c>
      <c r="G224" t="str">
        <f>""</f>
        <v/>
      </c>
      <c r="H224" t="str">
        <f>""</f>
        <v/>
      </c>
      <c r="I224" t="str">
        <f>""</f>
        <v/>
      </c>
      <c r="J224" t="str">
        <f>""</f>
        <v/>
      </c>
      <c r="K224" t="str">
        <f>""</f>
        <v/>
      </c>
      <c r="L224" t="str">
        <f>""</f>
        <v/>
      </c>
      <c r="M224" t="str">
        <f>""</f>
        <v/>
      </c>
      <c r="N224" t="str">
        <f>""</f>
        <v/>
      </c>
      <c r="O224" t="str">
        <f>""</f>
        <v/>
      </c>
      <c r="P224" t="str">
        <f>""</f>
        <v/>
      </c>
      <c r="Q224" t="str">
        <f>""</f>
        <v/>
      </c>
      <c r="R224" t="str">
        <f>""</f>
        <v/>
      </c>
      <c r="S224" t="str">
        <f>""</f>
        <v/>
      </c>
      <c r="T224" t="str">
        <f>""</f>
        <v/>
      </c>
      <c r="U224" t="str">
        <f>""</f>
        <v/>
      </c>
      <c r="V224" t="str">
        <f>""</f>
        <v/>
      </c>
      <c r="W224" t="str">
        <f>""</f>
        <v/>
      </c>
      <c r="X224" t="str">
        <f>""</f>
        <v/>
      </c>
      <c r="Y224" t="str">
        <f>""</f>
        <v/>
      </c>
      <c r="Z224" t="str">
        <f>""</f>
        <v/>
      </c>
      <c r="AA224" t="str">
        <f>""</f>
        <v/>
      </c>
      <c r="AB224" t="str">
        <f>""</f>
        <v/>
      </c>
      <c r="AC224" t="str">
        <f>""</f>
        <v/>
      </c>
      <c r="AD224" t="str">
        <f>""</f>
        <v/>
      </c>
      <c r="AE224" t="str">
        <f>""</f>
        <v/>
      </c>
      <c r="AF224" t="str">
        <f>""</f>
        <v/>
      </c>
      <c r="AG224" t="str">
        <f>""</f>
        <v/>
      </c>
      <c r="AH224" t="str">
        <f>""</f>
        <v/>
      </c>
      <c r="AI224" t="str">
        <f>""</f>
        <v/>
      </c>
      <c r="AJ224" t="str">
        <f>""</f>
        <v/>
      </c>
      <c r="AK224" t="str">
        <f>""</f>
        <v/>
      </c>
      <c r="AL224" t="str">
        <f>""</f>
        <v/>
      </c>
      <c r="AM224" t="str">
        <f>""</f>
        <v/>
      </c>
      <c r="AN224" t="str">
        <f>""</f>
        <v/>
      </c>
      <c r="AO224" t="str">
        <f>""</f>
        <v/>
      </c>
      <c r="AP224" t="str">
        <f>""</f>
        <v/>
      </c>
      <c r="AQ224" t="str">
        <f>""</f>
        <v/>
      </c>
      <c r="AR224" t="str">
        <f>""</f>
        <v/>
      </c>
      <c r="AS224" t="str">
        <f>""</f>
        <v/>
      </c>
      <c r="AT224" t="str">
        <f>""</f>
        <v/>
      </c>
      <c r="AU224" t="str">
        <f>""</f>
        <v/>
      </c>
      <c r="AV224" t="str">
        <f>""</f>
        <v/>
      </c>
      <c r="AW224" t="str">
        <f>"[0.106]"</f>
        <v>[0.106]</v>
      </c>
      <c r="AX224" t="str">
        <f>""</f>
        <v/>
      </c>
      <c r="AY224" t="str">
        <f>""</f>
        <v/>
      </c>
      <c r="AZ224" t="str">
        <f>""</f>
        <v/>
      </c>
      <c r="BA224" t="str">
        <f>""</f>
        <v/>
      </c>
    </row>
    <row r="225" spans="2:53" x14ac:dyDescent="0.2">
      <c r="B225" t="str">
        <f>"Share of childs  who left household 1998-2007"</f>
        <v>Share of childs  who left household 1998-2007</v>
      </c>
      <c r="C225" t="str">
        <f>""</f>
        <v/>
      </c>
      <c r="D225" t="str">
        <f>""</f>
        <v/>
      </c>
      <c r="E225" t="str">
        <f>""</f>
        <v/>
      </c>
      <c r="F225" t="str">
        <f>""</f>
        <v/>
      </c>
      <c r="G225" t="str">
        <f>""</f>
        <v/>
      </c>
      <c r="H225" t="str">
        <f>""</f>
        <v/>
      </c>
      <c r="I225" t="str">
        <f>""</f>
        <v/>
      </c>
      <c r="J225" t="str">
        <f>""</f>
        <v/>
      </c>
      <c r="K225" t="str">
        <f>""</f>
        <v/>
      </c>
      <c r="L225" t="str">
        <f>""</f>
        <v/>
      </c>
      <c r="M225" t="str">
        <f>""</f>
        <v/>
      </c>
      <c r="N225" t="str">
        <f>""</f>
        <v/>
      </c>
      <c r="O225" t="str">
        <f>""</f>
        <v/>
      </c>
      <c r="P225" t="str">
        <f>""</f>
        <v/>
      </c>
      <c r="Q225" t="str">
        <f>""</f>
        <v/>
      </c>
      <c r="R225" t="str">
        <f>""</f>
        <v/>
      </c>
      <c r="S225" t="str">
        <f>""</f>
        <v/>
      </c>
      <c r="T225" t="str">
        <f>""</f>
        <v/>
      </c>
      <c r="U225" t="str">
        <f>""</f>
        <v/>
      </c>
      <c r="V225" t="str">
        <f>""</f>
        <v/>
      </c>
      <c r="W225" t="str">
        <f>""</f>
        <v/>
      </c>
      <c r="X225" t="str">
        <f>""</f>
        <v/>
      </c>
      <c r="Y225" t="str">
        <f>""</f>
        <v/>
      </c>
      <c r="Z225" t="str">
        <f>""</f>
        <v/>
      </c>
      <c r="AA225" t="str">
        <f>""</f>
        <v/>
      </c>
      <c r="AB225" t="str">
        <f>""</f>
        <v/>
      </c>
      <c r="AC225" t="str">
        <f>""</f>
        <v/>
      </c>
      <c r="AD225" t="str">
        <f>""</f>
        <v/>
      </c>
      <c r="AE225" t="str">
        <f>""</f>
        <v/>
      </c>
      <c r="AF225" t="str">
        <f>""</f>
        <v/>
      </c>
      <c r="AG225" t="str">
        <f>""</f>
        <v/>
      </c>
      <c r="AH225" t="str">
        <f>""</f>
        <v/>
      </c>
      <c r="AI225" t="str">
        <f>""</f>
        <v/>
      </c>
      <c r="AJ225" t="str">
        <f>""</f>
        <v/>
      </c>
      <c r="AK225" t="str">
        <f>""</f>
        <v/>
      </c>
      <c r="AL225" t="str">
        <f>""</f>
        <v/>
      </c>
      <c r="AM225" t="str">
        <f>""</f>
        <v/>
      </c>
      <c r="AN225" t="str">
        <f>""</f>
        <v/>
      </c>
      <c r="AO225" t="str">
        <f>""</f>
        <v/>
      </c>
      <c r="AP225" t="str">
        <f>""</f>
        <v/>
      </c>
      <c r="AQ225" t="str">
        <f>""</f>
        <v/>
      </c>
      <c r="AR225" t="str">
        <f>""</f>
        <v/>
      </c>
      <c r="AS225" t="str">
        <f>""</f>
        <v/>
      </c>
      <c r="AT225" t="str">
        <f>""</f>
        <v/>
      </c>
      <c r="AU225" t="str">
        <f>""</f>
        <v/>
      </c>
      <c r="AV225" t="str">
        <f>""</f>
        <v/>
      </c>
      <c r="AW225" t="str">
        <f>""</f>
        <v/>
      </c>
      <c r="AX225" t="str">
        <f>"-0.027"</f>
        <v>-0.027</v>
      </c>
      <c r="AY225" t="str">
        <f>""</f>
        <v/>
      </c>
      <c r="AZ225" t="str">
        <f>""</f>
        <v/>
      </c>
      <c r="BA225" t="str">
        <f>""</f>
        <v/>
      </c>
    </row>
    <row r="226" spans="2:53" x14ac:dyDescent="0.2">
      <c r="B226" t="str">
        <f>""</f>
        <v/>
      </c>
      <c r="C226" t="str">
        <f>""</f>
        <v/>
      </c>
      <c r="D226" t="str">
        <f>""</f>
        <v/>
      </c>
      <c r="E226" t="str">
        <f>""</f>
        <v/>
      </c>
      <c r="F226" t="str">
        <f>""</f>
        <v/>
      </c>
      <c r="G226" t="str">
        <f>""</f>
        <v/>
      </c>
      <c r="H226" t="str">
        <f>""</f>
        <v/>
      </c>
      <c r="I226" t="str">
        <f>""</f>
        <v/>
      </c>
      <c r="J226" t="str">
        <f>""</f>
        <v/>
      </c>
      <c r="K226" t="str">
        <f>""</f>
        <v/>
      </c>
      <c r="L226" t="str">
        <f>""</f>
        <v/>
      </c>
      <c r="M226" t="str">
        <f>""</f>
        <v/>
      </c>
      <c r="N226" t="str">
        <f>""</f>
        <v/>
      </c>
      <c r="O226" t="str">
        <f>""</f>
        <v/>
      </c>
      <c r="P226" t="str">
        <f>""</f>
        <v/>
      </c>
      <c r="Q226" t="str">
        <f>""</f>
        <v/>
      </c>
      <c r="R226" t="str">
        <f>""</f>
        <v/>
      </c>
      <c r="S226" t="str">
        <f>""</f>
        <v/>
      </c>
      <c r="T226" t="str">
        <f>""</f>
        <v/>
      </c>
      <c r="U226" t="str">
        <f>""</f>
        <v/>
      </c>
      <c r="V226" t="str">
        <f>""</f>
        <v/>
      </c>
      <c r="W226" t="str">
        <f>""</f>
        <v/>
      </c>
      <c r="X226" t="str">
        <f>""</f>
        <v/>
      </c>
      <c r="Y226" t="str">
        <f>""</f>
        <v/>
      </c>
      <c r="Z226" t="str">
        <f>""</f>
        <v/>
      </c>
      <c r="AA226" t="str">
        <f>""</f>
        <v/>
      </c>
      <c r="AB226" t="str">
        <f>""</f>
        <v/>
      </c>
      <c r="AC226" t="str">
        <f>""</f>
        <v/>
      </c>
      <c r="AD226" t="str">
        <f>""</f>
        <v/>
      </c>
      <c r="AE226" t="str">
        <f>""</f>
        <v/>
      </c>
      <c r="AF226" t="str">
        <f>""</f>
        <v/>
      </c>
      <c r="AG226" t="str">
        <f>""</f>
        <v/>
      </c>
      <c r="AH226" t="str">
        <f>""</f>
        <v/>
      </c>
      <c r="AI226" t="str">
        <f>""</f>
        <v/>
      </c>
      <c r="AJ226" t="str">
        <f>""</f>
        <v/>
      </c>
      <c r="AK226" t="str">
        <f>""</f>
        <v/>
      </c>
      <c r="AL226" t="str">
        <f>""</f>
        <v/>
      </c>
      <c r="AM226" t="str">
        <f>""</f>
        <v/>
      </c>
      <c r="AN226" t="str">
        <f>""</f>
        <v/>
      </c>
      <c r="AO226" t="str">
        <f>""</f>
        <v/>
      </c>
      <c r="AP226" t="str">
        <f>""</f>
        <v/>
      </c>
      <c r="AQ226" t="str">
        <f>""</f>
        <v/>
      </c>
      <c r="AR226" t="str">
        <f>""</f>
        <v/>
      </c>
      <c r="AS226" t="str">
        <f>""</f>
        <v/>
      </c>
      <c r="AT226" t="str">
        <f>""</f>
        <v/>
      </c>
      <c r="AU226" t="str">
        <f>""</f>
        <v/>
      </c>
      <c r="AV226" t="str">
        <f>""</f>
        <v/>
      </c>
      <c r="AW226" t="str">
        <f>""</f>
        <v/>
      </c>
      <c r="AX226" t="str">
        <f>"[0.163]"</f>
        <v>[0.163]</v>
      </c>
      <c r="AY226" t="str">
        <f>""</f>
        <v/>
      </c>
      <c r="AZ226" t="str">
        <f>""</f>
        <v/>
      </c>
      <c r="BA226" t="str">
        <f>""</f>
        <v/>
      </c>
    </row>
    <row r="227" spans="2:53" x14ac:dyDescent="0.2">
      <c r="B227" t="str">
        <f>"Interaction"</f>
        <v>Interaction</v>
      </c>
      <c r="C227" t="str">
        <f>""</f>
        <v/>
      </c>
      <c r="D227" t="str">
        <f>""</f>
        <v/>
      </c>
      <c r="E227" t="str">
        <f>""</f>
        <v/>
      </c>
      <c r="F227" t="str">
        <f>""</f>
        <v/>
      </c>
      <c r="G227" t="str">
        <f>""</f>
        <v/>
      </c>
      <c r="H227" t="str">
        <f>""</f>
        <v/>
      </c>
      <c r="I227" t="str">
        <f>""</f>
        <v/>
      </c>
      <c r="J227" t="str">
        <f>""</f>
        <v/>
      </c>
      <c r="K227" t="str">
        <f>""</f>
        <v/>
      </c>
      <c r="L227" t="str">
        <f>""</f>
        <v/>
      </c>
      <c r="M227" t="str">
        <f>""</f>
        <v/>
      </c>
      <c r="N227" t="str">
        <f>""</f>
        <v/>
      </c>
      <c r="O227" t="str">
        <f>""</f>
        <v/>
      </c>
      <c r="P227" t="str">
        <f>""</f>
        <v/>
      </c>
      <c r="Q227" t="str">
        <f>""</f>
        <v/>
      </c>
      <c r="R227" t="str">
        <f>""</f>
        <v/>
      </c>
      <c r="S227" t="str">
        <f>""</f>
        <v/>
      </c>
      <c r="T227" t="str">
        <f>""</f>
        <v/>
      </c>
      <c r="U227" t="str">
        <f>""</f>
        <v/>
      </c>
      <c r="V227" t="str">
        <f>""</f>
        <v/>
      </c>
      <c r="W227" t="str">
        <f>""</f>
        <v/>
      </c>
      <c r="X227" t="str">
        <f>""</f>
        <v/>
      </c>
      <c r="Y227" t="str">
        <f>""</f>
        <v/>
      </c>
      <c r="Z227" t="str">
        <f>""</f>
        <v/>
      </c>
      <c r="AA227" t="str">
        <f>""</f>
        <v/>
      </c>
      <c r="AB227" t="str">
        <f>""</f>
        <v/>
      </c>
      <c r="AC227" t="str">
        <f>""</f>
        <v/>
      </c>
      <c r="AD227" t="str">
        <f>""</f>
        <v/>
      </c>
      <c r="AE227" t="str">
        <f>""</f>
        <v/>
      </c>
      <c r="AF227" t="str">
        <f>""</f>
        <v/>
      </c>
      <c r="AG227" t="str">
        <f>""</f>
        <v/>
      </c>
      <c r="AH227" t="str">
        <f>""</f>
        <v/>
      </c>
      <c r="AI227" t="str">
        <f>""</f>
        <v/>
      </c>
      <c r="AJ227" t="str">
        <f>""</f>
        <v/>
      </c>
      <c r="AK227" t="str">
        <f>""</f>
        <v/>
      </c>
      <c r="AL227" t="str">
        <f>""</f>
        <v/>
      </c>
      <c r="AM227" t="str">
        <f>""</f>
        <v/>
      </c>
      <c r="AN227" t="str">
        <f>""</f>
        <v/>
      </c>
      <c r="AO227" t="str">
        <f>""</f>
        <v/>
      </c>
      <c r="AP227" t="str">
        <f>""</f>
        <v/>
      </c>
      <c r="AQ227" t="str">
        <f>""</f>
        <v/>
      </c>
      <c r="AR227" t="str">
        <f>""</f>
        <v/>
      </c>
      <c r="AS227" t="str">
        <f>""</f>
        <v/>
      </c>
      <c r="AT227" t="str">
        <f>""</f>
        <v/>
      </c>
      <c r="AU227" t="str">
        <f>""</f>
        <v/>
      </c>
      <c r="AV227" t="str">
        <f>""</f>
        <v/>
      </c>
      <c r="AW227" t="str">
        <f>""</f>
        <v/>
      </c>
      <c r="AX227" t="str">
        <f>"0.487**"</f>
        <v>0.487**</v>
      </c>
      <c r="AY227" t="str">
        <f>""</f>
        <v/>
      </c>
      <c r="AZ227" t="str">
        <f>""</f>
        <v/>
      </c>
      <c r="BA227" t="str">
        <f>""</f>
        <v/>
      </c>
    </row>
    <row r="228" spans="2:53" x14ac:dyDescent="0.2">
      <c r="B228" t="str">
        <f>""</f>
        <v/>
      </c>
      <c r="C228" t="str">
        <f>""</f>
        <v/>
      </c>
      <c r="D228" t="str">
        <f>""</f>
        <v/>
      </c>
      <c r="E228" t="str">
        <f>""</f>
        <v/>
      </c>
      <c r="F228" t="str">
        <f>""</f>
        <v/>
      </c>
      <c r="G228" t="str">
        <f>""</f>
        <v/>
      </c>
      <c r="H228" t="str">
        <f>""</f>
        <v/>
      </c>
      <c r="I228" t="str">
        <f>""</f>
        <v/>
      </c>
      <c r="J228" t="str">
        <f>""</f>
        <v/>
      </c>
      <c r="K228" t="str">
        <f>""</f>
        <v/>
      </c>
      <c r="L228" t="str">
        <f>""</f>
        <v/>
      </c>
      <c r="M228" t="str">
        <f>""</f>
        <v/>
      </c>
      <c r="N228" t="str">
        <f>""</f>
        <v/>
      </c>
      <c r="O228" t="str">
        <f>""</f>
        <v/>
      </c>
      <c r="P228" t="str">
        <f>""</f>
        <v/>
      </c>
      <c r="Q228" t="str">
        <f>""</f>
        <v/>
      </c>
      <c r="R228" t="str">
        <f>""</f>
        <v/>
      </c>
      <c r="S228" t="str">
        <f>""</f>
        <v/>
      </c>
      <c r="T228" t="str">
        <f>""</f>
        <v/>
      </c>
      <c r="U228" t="str">
        <f>""</f>
        <v/>
      </c>
      <c r="V228" t="str">
        <f>""</f>
        <v/>
      </c>
      <c r="W228" t="str">
        <f>""</f>
        <v/>
      </c>
      <c r="X228" t="str">
        <f>""</f>
        <v/>
      </c>
      <c r="Y228" t="str">
        <f>""</f>
        <v/>
      </c>
      <c r="Z228" t="str">
        <f>""</f>
        <v/>
      </c>
      <c r="AA228" t="str">
        <f>""</f>
        <v/>
      </c>
      <c r="AB228" t="str">
        <f>""</f>
        <v/>
      </c>
      <c r="AC228" t="str">
        <f>""</f>
        <v/>
      </c>
      <c r="AD228" t="str">
        <f>""</f>
        <v/>
      </c>
      <c r="AE228" t="str">
        <f>""</f>
        <v/>
      </c>
      <c r="AF228" t="str">
        <f>""</f>
        <v/>
      </c>
      <c r="AG228" t="str">
        <f>""</f>
        <v/>
      </c>
      <c r="AH228" t="str">
        <f>""</f>
        <v/>
      </c>
      <c r="AI228" t="str">
        <f>""</f>
        <v/>
      </c>
      <c r="AJ228" t="str">
        <f>""</f>
        <v/>
      </c>
      <c r="AK228" t="str">
        <f>""</f>
        <v/>
      </c>
      <c r="AL228" t="str">
        <f>""</f>
        <v/>
      </c>
      <c r="AM228" t="str">
        <f>""</f>
        <v/>
      </c>
      <c r="AN228" t="str">
        <f>""</f>
        <v/>
      </c>
      <c r="AO228" t="str">
        <f>""</f>
        <v/>
      </c>
      <c r="AP228" t="str">
        <f>""</f>
        <v/>
      </c>
      <c r="AQ228" t="str">
        <f>""</f>
        <v/>
      </c>
      <c r="AR228" t="str">
        <f>""</f>
        <v/>
      </c>
      <c r="AS228" t="str">
        <f>""</f>
        <v/>
      </c>
      <c r="AT228" t="str">
        <f>""</f>
        <v/>
      </c>
      <c r="AU228" t="str">
        <f>""</f>
        <v/>
      </c>
      <c r="AV228" t="str">
        <f>""</f>
        <v/>
      </c>
      <c r="AW228" t="str">
        <f>""</f>
        <v/>
      </c>
      <c r="AX228" t="str">
        <f>"[0.245]"</f>
        <v>[0.245]</v>
      </c>
      <c r="AY228" t="str">
        <f>""</f>
        <v/>
      </c>
      <c r="AZ228" t="str">
        <f>""</f>
        <v/>
      </c>
      <c r="BA228" t="str">
        <f>""</f>
        <v/>
      </c>
    </row>
    <row r="229" spans="2:53" x14ac:dyDescent="0.2">
      <c r="B229" t="str">
        <f>"Index of household victimization (sum) (all shocks - sum) - PCA"</f>
        <v>Index of household victimization (sum) (all shocks - sum) - PCA</v>
      </c>
      <c r="C229" t="str">
        <f>""</f>
        <v/>
      </c>
      <c r="D229" t="str">
        <f>""</f>
        <v/>
      </c>
      <c r="E229" t="str">
        <f>""</f>
        <v/>
      </c>
      <c r="F229" t="str">
        <f>""</f>
        <v/>
      </c>
      <c r="G229" t="str">
        <f>""</f>
        <v/>
      </c>
      <c r="H229" t="str">
        <f>""</f>
        <v/>
      </c>
      <c r="I229" t="str">
        <f>""</f>
        <v/>
      </c>
      <c r="J229" t="str">
        <f>""</f>
        <v/>
      </c>
      <c r="K229" t="str">
        <f>""</f>
        <v/>
      </c>
      <c r="L229" t="str">
        <f>""</f>
        <v/>
      </c>
      <c r="M229" t="str">
        <f>""</f>
        <v/>
      </c>
      <c r="N229" t="str">
        <f>""</f>
        <v/>
      </c>
      <c r="O229" t="str">
        <f>""</f>
        <v/>
      </c>
      <c r="P229" t="str">
        <f>""</f>
        <v/>
      </c>
      <c r="Q229" t="str">
        <f>""</f>
        <v/>
      </c>
      <c r="R229" t="str">
        <f>""</f>
        <v/>
      </c>
      <c r="S229" t="str">
        <f>""</f>
        <v/>
      </c>
      <c r="T229" t="str">
        <f>""</f>
        <v/>
      </c>
      <c r="U229" t="str">
        <f>""</f>
        <v/>
      </c>
      <c r="V229" t="str">
        <f>""</f>
        <v/>
      </c>
      <c r="W229" t="str">
        <f>""</f>
        <v/>
      </c>
      <c r="X229" t="str">
        <f>""</f>
        <v/>
      </c>
      <c r="Y229" t="str">
        <f>""</f>
        <v/>
      </c>
      <c r="Z229" t="str">
        <f>""</f>
        <v/>
      </c>
      <c r="AA229" t="str">
        <f>""</f>
        <v/>
      </c>
      <c r="AB229" t="str">
        <f>""</f>
        <v/>
      </c>
      <c r="AC229" t="str">
        <f>""</f>
        <v/>
      </c>
      <c r="AD229" t="str">
        <f>""</f>
        <v/>
      </c>
      <c r="AE229" t="str">
        <f>""</f>
        <v/>
      </c>
      <c r="AF229" t="str">
        <f>""</f>
        <v/>
      </c>
      <c r="AG229" t="str">
        <f>""</f>
        <v/>
      </c>
      <c r="AH229" t="str">
        <f>""</f>
        <v/>
      </c>
      <c r="AI229" t="str">
        <f>""</f>
        <v/>
      </c>
      <c r="AJ229" t="str">
        <f>""</f>
        <v/>
      </c>
      <c r="AK229" t="str">
        <f>""</f>
        <v/>
      </c>
      <c r="AL229" t="str">
        <f>""</f>
        <v/>
      </c>
      <c r="AM229" t="str">
        <f>""</f>
        <v/>
      </c>
      <c r="AN229" t="str">
        <f>""</f>
        <v/>
      </c>
      <c r="AO229" t="str">
        <f>""</f>
        <v/>
      </c>
      <c r="AP229" t="str">
        <f>""</f>
        <v/>
      </c>
      <c r="AQ229" t="str">
        <f>""</f>
        <v/>
      </c>
      <c r="AR229" t="str">
        <f>""</f>
        <v/>
      </c>
      <c r="AS229" t="str">
        <f>""</f>
        <v/>
      </c>
      <c r="AT229" t="str">
        <f>""</f>
        <v/>
      </c>
      <c r="AU229" t="str">
        <f>""</f>
        <v/>
      </c>
      <c r="AV229" t="str">
        <f>""</f>
        <v/>
      </c>
      <c r="AW229" t="str">
        <f>""</f>
        <v/>
      </c>
      <c r="AX229" t="str">
        <f>""</f>
        <v/>
      </c>
      <c r="AY229" t="str">
        <f>"0.007"</f>
        <v>0.007</v>
      </c>
      <c r="AZ229" t="str">
        <f>"0.007"</f>
        <v>0.007</v>
      </c>
      <c r="BA229" t="str">
        <f>"0.006"</f>
        <v>0.006</v>
      </c>
    </row>
    <row r="230" spans="2:53" x14ac:dyDescent="0.2">
      <c r="B230" t="str">
        <f>""</f>
        <v/>
      </c>
      <c r="C230" t="str">
        <f>""</f>
        <v/>
      </c>
      <c r="D230" t="str">
        <f>""</f>
        <v/>
      </c>
      <c r="E230" t="str">
        <f>""</f>
        <v/>
      </c>
      <c r="F230" t="str">
        <f>""</f>
        <v/>
      </c>
      <c r="G230" t="str">
        <f>""</f>
        <v/>
      </c>
      <c r="H230" t="str">
        <f>""</f>
        <v/>
      </c>
      <c r="I230" t="str">
        <f>""</f>
        <v/>
      </c>
      <c r="J230" t="str">
        <f>""</f>
        <v/>
      </c>
      <c r="K230" t="str">
        <f>""</f>
        <v/>
      </c>
      <c r="L230" t="str">
        <f>""</f>
        <v/>
      </c>
      <c r="M230" t="str">
        <f>""</f>
        <v/>
      </c>
      <c r="N230" t="str">
        <f>""</f>
        <v/>
      </c>
      <c r="O230" t="str">
        <f>""</f>
        <v/>
      </c>
      <c r="P230" t="str">
        <f>""</f>
        <v/>
      </c>
      <c r="Q230" t="str">
        <f>""</f>
        <v/>
      </c>
      <c r="R230" t="str">
        <f>""</f>
        <v/>
      </c>
      <c r="S230" t="str">
        <f>""</f>
        <v/>
      </c>
      <c r="T230" t="str">
        <f>""</f>
        <v/>
      </c>
      <c r="U230" t="str">
        <f>""</f>
        <v/>
      </c>
      <c r="V230" t="str">
        <f>""</f>
        <v/>
      </c>
      <c r="W230" t="str">
        <f>""</f>
        <v/>
      </c>
      <c r="X230" t="str">
        <f>""</f>
        <v/>
      </c>
      <c r="Y230" t="str">
        <f>""</f>
        <v/>
      </c>
      <c r="Z230" t="str">
        <f>""</f>
        <v/>
      </c>
      <c r="AA230" t="str">
        <f>""</f>
        <v/>
      </c>
      <c r="AB230" t="str">
        <f>""</f>
        <v/>
      </c>
      <c r="AC230" t="str">
        <f>""</f>
        <v/>
      </c>
      <c r="AD230" t="str">
        <f>""</f>
        <v/>
      </c>
      <c r="AE230" t="str">
        <f>""</f>
        <v/>
      </c>
      <c r="AF230" t="str">
        <f>""</f>
        <v/>
      </c>
      <c r="AG230" t="str">
        <f>""</f>
        <v/>
      </c>
      <c r="AH230" t="str">
        <f>""</f>
        <v/>
      </c>
      <c r="AI230" t="str">
        <f>""</f>
        <v/>
      </c>
      <c r="AJ230" t="str">
        <f>""</f>
        <v/>
      </c>
      <c r="AK230" t="str">
        <f>""</f>
        <v/>
      </c>
      <c r="AL230" t="str">
        <f>""</f>
        <v/>
      </c>
      <c r="AM230" t="str">
        <f>""</f>
        <v/>
      </c>
      <c r="AN230" t="str">
        <f>""</f>
        <v/>
      </c>
      <c r="AO230" t="str">
        <f>""</f>
        <v/>
      </c>
      <c r="AP230" t="str">
        <f>""</f>
        <v/>
      </c>
      <c r="AQ230" t="str">
        <f>""</f>
        <v/>
      </c>
      <c r="AR230" t="str">
        <f>""</f>
        <v/>
      </c>
      <c r="AS230" t="str">
        <f>""</f>
        <v/>
      </c>
      <c r="AT230" t="str">
        <f>""</f>
        <v/>
      </c>
      <c r="AU230" t="str">
        <f>""</f>
        <v/>
      </c>
      <c r="AV230" t="str">
        <f>""</f>
        <v/>
      </c>
      <c r="AW230" t="str">
        <f>""</f>
        <v/>
      </c>
      <c r="AX230" t="str">
        <f>""</f>
        <v/>
      </c>
      <c r="AY230" t="str">
        <f>"[0.023]"</f>
        <v>[0.023]</v>
      </c>
      <c r="AZ230" t="str">
        <f>"[0.023]"</f>
        <v>[0.023]</v>
      </c>
      <c r="BA230" t="str">
        <f>"[0.023]"</f>
        <v>[0.023]</v>
      </c>
    </row>
    <row r="231" spans="2:53" x14ac:dyDescent="0.2">
      <c r="B231" t="str">
        <f>"At least 1 child left the household in a given year (yes=1)"</f>
        <v>At least 1 child left the household in a given year (yes=1)</v>
      </c>
      <c r="C231" t="str">
        <f>""</f>
        <v/>
      </c>
      <c r="D231" t="str">
        <f>""</f>
        <v/>
      </c>
      <c r="E231" t="str">
        <f>""</f>
        <v/>
      </c>
      <c r="F231" t="str">
        <f>""</f>
        <v/>
      </c>
      <c r="G231" t="str">
        <f>""</f>
        <v/>
      </c>
      <c r="H231" t="str">
        <f>""</f>
        <v/>
      </c>
      <c r="I231" t="str">
        <f>""</f>
        <v/>
      </c>
      <c r="J231" t="str">
        <f>""</f>
        <v/>
      </c>
      <c r="K231" t="str">
        <f>""</f>
        <v/>
      </c>
      <c r="L231" t="str">
        <f>""</f>
        <v/>
      </c>
      <c r="M231" t="str">
        <f>""</f>
        <v/>
      </c>
      <c r="N231" t="str">
        <f>""</f>
        <v/>
      </c>
      <c r="O231" t="str">
        <f>""</f>
        <v/>
      </c>
      <c r="P231" t="str">
        <f>""</f>
        <v/>
      </c>
      <c r="Q231" t="str">
        <f>""</f>
        <v/>
      </c>
      <c r="R231" t="str">
        <f>""</f>
        <v/>
      </c>
      <c r="S231" t="str">
        <f>""</f>
        <v/>
      </c>
      <c r="T231" t="str">
        <f>""</f>
        <v/>
      </c>
      <c r="U231" t="str">
        <f>""</f>
        <v/>
      </c>
      <c r="V231" t="str">
        <f>""</f>
        <v/>
      </c>
      <c r="W231" t="str">
        <f>""</f>
        <v/>
      </c>
      <c r="X231" t="str">
        <f>""</f>
        <v/>
      </c>
      <c r="Y231" t="str">
        <f>""</f>
        <v/>
      </c>
      <c r="Z231" t="str">
        <f>""</f>
        <v/>
      </c>
      <c r="AA231" t="str">
        <f>""</f>
        <v/>
      </c>
      <c r="AB231" t="str">
        <f>""</f>
        <v/>
      </c>
      <c r="AC231" t="str">
        <f>""</f>
        <v/>
      </c>
      <c r="AD231" t="str">
        <f>""</f>
        <v/>
      </c>
      <c r="AE231" t="str">
        <f>""</f>
        <v/>
      </c>
      <c r="AF231" t="str">
        <f>""</f>
        <v/>
      </c>
      <c r="AG231" t="str">
        <f>""</f>
        <v/>
      </c>
      <c r="AH231" t="str">
        <f>""</f>
        <v/>
      </c>
      <c r="AI231" t="str">
        <f>""</f>
        <v/>
      </c>
      <c r="AJ231" t="str">
        <f>""</f>
        <v/>
      </c>
      <c r="AK231" t="str">
        <f>""</f>
        <v/>
      </c>
      <c r="AL231" t="str">
        <f>""</f>
        <v/>
      </c>
      <c r="AM231" t="str">
        <f>""</f>
        <v/>
      </c>
      <c r="AN231" t="str">
        <f>""</f>
        <v/>
      </c>
      <c r="AO231" t="str">
        <f>""</f>
        <v/>
      </c>
      <c r="AP231" t="str">
        <f>""</f>
        <v/>
      </c>
      <c r="AQ231" t="str">
        <f>""</f>
        <v/>
      </c>
      <c r="AR231" t="str">
        <f>""</f>
        <v/>
      </c>
      <c r="AS231" t="str">
        <f>""</f>
        <v/>
      </c>
      <c r="AT231" t="str">
        <f>""</f>
        <v/>
      </c>
      <c r="AU231" t="str">
        <f>""</f>
        <v/>
      </c>
      <c r="AV231" t="str">
        <f>""</f>
        <v/>
      </c>
      <c r="AW231" t="str">
        <f>""</f>
        <v/>
      </c>
      <c r="AX231" t="str">
        <f>""</f>
        <v/>
      </c>
      <c r="AY231" t="str">
        <f>"-0.020"</f>
        <v>-0.020</v>
      </c>
      <c r="AZ231" t="str">
        <f>""</f>
        <v/>
      </c>
      <c r="BA231" t="str">
        <f>""</f>
        <v/>
      </c>
    </row>
    <row r="232" spans="2:53" x14ac:dyDescent="0.2">
      <c r="B232" t="str">
        <f>""</f>
        <v/>
      </c>
      <c r="C232" t="str">
        <f>""</f>
        <v/>
      </c>
      <c r="D232" t="str">
        <f>""</f>
        <v/>
      </c>
      <c r="E232" t="str">
        <f>""</f>
        <v/>
      </c>
      <c r="F232" t="str">
        <f>""</f>
        <v/>
      </c>
      <c r="G232" t="str">
        <f>""</f>
        <v/>
      </c>
      <c r="H232" t="str">
        <f>""</f>
        <v/>
      </c>
      <c r="I232" t="str">
        <f>""</f>
        <v/>
      </c>
      <c r="J232" t="str">
        <f>""</f>
        <v/>
      </c>
      <c r="K232" t="str">
        <f>""</f>
        <v/>
      </c>
      <c r="L232" t="str">
        <f>""</f>
        <v/>
      </c>
      <c r="M232" t="str">
        <f>""</f>
        <v/>
      </c>
      <c r="N232" t="str">
        <f>""</f>
        <v/>
      </c>
      <c r="O232" t="str">
        <f>""</f>
        <v/>
      </c>
      <c r="P232" t="str">
        <f>""</f>
        <v/>
      </c>
      <c r="Q232" t="str">
        <f>""</f>
        <v/>
      </c>
      <c r="R232" t="str">
        <f>""</f>
        <v/>
      </c>
      <c r="S232" t="str">
        <f>""</f>
        <v/>
      </c>
      <c r="T232" t="str">
        <f>""</f>
        <v/>
      </c>
      <c r="U232" t="str">
        <f>""</f>
        <v/>
      </c>
      <c r="V232" t="str">
        <f>""</f>
        <v/>
      </c>
      <c r="W232" t="str">
        <f>""</f>
        <v/>
      </c>
      <c r="X232" t="str">
        <f>""</f>
        <v/>
      </c>
      <c r="Y232" t="str">
        <f>""</f>
        <v/>
      </c>
      <c r="Z232" t="str">
        <f>""</f>
        <v/>
      </c>
      <c r="AA232" t="str">
        <f>""</f>
        <v/>
      </c>
      <c r="AB232" t="str">
        <f>""</f>
        <v/>
      </c>
      <c r="AC232" t="str">
        <f>""</f>
        <v/>
      </c>
      <c r="AD232" t="str">
        <f>""</f>
        <v/>
      </c>
      <c r="AE232" t="str">
        <f>""</f>
        <v/>
      </c>
      <c r="AF232" t="str">
        <f>""</f>
        <v/>
      </c>
      <c r="AG232" t="str">
        <f>""</f>
        <v/>
      </c>
      <c r="AH232" t="str">
        <f>""</f>
        <v/>
      </c>
      <c r="AI232" t="str">
        <f>""</f>
        <v/>
      </c>
      <c r="AJ232" t="str">
        <f>""</f>
        <v/>
      </c>
      <c r="AK232" t="str">
        <f>""</f>
        <v/>
      </c>
      <c r="AL232" t="str">
        <f>""</f>
        <v/>
      </c>
      <c r="AM232" t="str">
        <f>""</f>
        <v/>
      </c>
      <c r="AN232" t="str">
        <f>""</f>
        <v/>
      </c>
      <c r="AO232" t="str">
        <f>""</f>
        <v/>
      </c>
      <c r="AP232" t="str">
        <f>""</f>
        <v/>
      </c>
      <c r="AQ232" t="str">
        <f>""</f>
        <v/>
      </c>
      <c r="AR232" t="str">
        <f>""</f>
        <v/>
      </c>
      <c r="AS232" t="str">
        <f>""</f>
        <v/>
      </c>
      <c r="AT232" t="str">
        <f>""</f>
        <v/>
      </c>
      <c r="AU232" t="str">
        <f>""</f>
        <v/>
      </c>
      <c r="AV232" t="str">
        <f>""</f>
        <v/>
      </c>
      <c r="AW232" t="str">
        <f>""</f>
        <v/>
      </c>
      <c r="AX232" t="str">
        <f>""</f>
        <v/>
      </c>
      <c r="AY232" t="str">
        <f>"[0.097]"</f>
        <v>[0.097]</v>
      </c>
      <c r="AZ232" t="str">
        <f>""</f>
        <v/>
      </c>
      <c r="BA232" t="str">
        <f>""</f>
        <v/>
      </c>
    </row>
    <row r="233" spans="2:53" x14ac:dyDescent="0.2">
      <c r="B233" t="str">
        <f>"Interaction"</f>
        <v>Interaction</v>
      </c>
      <c r="C233" t="str">
        <f>""</f>
        <v/>
      </c>
      <c r="D233" t="str">
        <f>""</f>
        <v/>
      </c>
      <c r="E233" t="str">
        <f>""</f>
        <v/>
      </c>
      <c r="F233" t="str">
        <f>""</f>
        <v/>
      </c>
      <c r="G233" t="str">
        <f>""</f>
        <v/>
      </c>
      <c r="H233" t="str">
        <f>""</f>
        <v/>
      </c>
      <c r="I233" t="str">
        <f>""</f>
        <v/>
      </c>
      <c r="J233" t="str">
        <f>""</f>
        <v/>
      </c>
      <c r="K233" t="str">
        <f>""</f>
        <v/>
      </c>
      <c r="L233" t="str">
        <f>""</f>
        <v/>
      </c>
      <c r="M233" t="str">
        <f>""</f>
        <v/>
      </c>
      <c r="N233" t="str">
        <f>""</f>
        <v/>
      </c>
      <c r="O233" t="str">
        <f>""</f>
        <v/>
      </c>
      <c r="P233" t="str">
        <f>""</f>
        <v/>
      </c>
      <c r="Q233" t="str">
        <f>""</f>
        <v/>
      </c>
      <c r="R233" t="str">
        <f>""</f>
        <v/>
      </c>
      <c r="S233" t="str">
        <f>""</f>
        <v/>
      </c>
      <c r="T233" t="str">
        <f>""</f>
        <v/>
      </c>
      <c r="U233" t="str">
        <f>""</f>
        <v/>
      </c>
      <c r="V233" t="str">
        <f>""</f>
        <v/>
      </c>
      <c r="W233" t="str">
        <f>""</f>
        <v/>
      </c>
      <c r="X233" t="str">
        <f>""</f>
        <v/>
      </c>
      <c r="Y233" t="str">
        <f>""</f>
        <v/>
      </c>
      <c r="Z233" t="str">
        <f>""</f>
        <v/>
      </c>
      <c r="AA233" t="str">
        <f>""</f>
        <v/>
      </c>
      <c r="AB233" t="str">
        <f>""</f>
        <v/>
      </c>
      <c r="AC233" t="str">
        <f>""</f>
        <v/>
      </c>
      <c r="AD233" t="str">
        <f>""</f>
        <v/>
      </c>
      <c r="AE233" t="str">
        <f>""</f>
        <v/>
      </c>
      <c r="AF233" t="str">
        <f>""</f>
        <v/>
      </c>
      <c r="AG233" t="str">
        <f>""</f>
        <v/>
      </c>
      <c r="AH233" t="str">
        <f>""</f>
        <v/>
      </c>
      <c r="AI233" t="str">
        <f>""</f>
        <v/>
      </c>
      <c r="AJ233" t="str">
        <f>""</f>
        <v/>
      </c>
      <c r="AK233" t="str">
        <f>""</f>
        <v/>
      </c>
      <c r="AL233" t="str">
        <f>""</f>
        <v/>
      </c>
      <c r="AM233" t="str">
        <f>""</f>
        <v/>
      </c>
      <c r="AN233" t="str">
        <f>""</f>
        <v/>
      </c>
      <c r="AO233" t="str">
        <f>""</f>
        <v/>
      </c>
      <c r="AP233" t="str">
        <f>""</f>
        <v/>
      </c>
      <c r="AQ233" t="str">
        <f>""</f>
        <v/>
      </c>
      <c r="AR233" t="str">
        <f>""</f>
        <v/>
      </c>
      <c r="AS233" t="str">
        <f>""</f>
        <v/>
      </c>
      <c r="AT233" t="str">
        <f>""</f>
        <v/>
      </c>
      <c r="AU233" t="str">
        <f>""</f>
        <v/>
      </c>
      <c r="AV233" t="str">
        <f>""</f>
        <v/>
      </c>
      <c r="AW233" t="str">
        <f>""</f>
        <v/>
      </c>
      <c r="AX233" t="str">
        <f>""</f>
        <v/>
      </c>
      <c r="AY233" t="str">
        <f>"0.173"</f>
        <v>0.173</v>
      </c>
      <c r="AZ233" t="str">
        <f>""</f>
        <v/>
      </c>
      <c r="BA233" t="str">
        <f>""</f>
        <v/>
      </c>
    </row>
    <row r="234" spans="2:53" x14ac:dyDescent="0.2">
      <c r="B234" t="str">
        <f>""</f>
        <v/>
      </c>
      <c r="C234" t="str">
        <f>""</f>
        <v/>
      </c>
      <c r="D234" t="str">
        <f>""</f>
        <v/>
      </c>
      <c r="E234" t="str">
        <f>""</f>
        <v/>
      </c>
      <c r="F234" t="str">
        <f>""</f>
        <v/>
      </c>
      <c r="G234" t="str">
        <f>""</f>
        <v/>
      </c>
      <c r="H234" t="str">
        <f>""</f>
        <v/>
      </c>
      <c r="I234" t="str">
        <f>""</f>
        <v/>
      </c>
      <c r="J234" t="str">
        <f>""</f>
        <v/>
      </c>
      <c r="K234" t="str">
        <f>""</f>
        <v/>
      </c>
      <c r="L234" t="str">
        <f>""</f>
        <v/>
      </c>
      <c r="M234" t="str">
        <f>""</f>
        <v/>
      </c>
      <c r="N234" t="str">
        <f>""</f>
        <v/>
      </c>
      <c r="O234" t="str">
        <f>""</f>
        <v/>
      </c>
      <c r="P234" t="str">
        <f>""</f>
        <v/>
      </c>
      <c r="Q234" t="str">
        <f>""</f>
        <v/>
      </c>
      <c r="R234" t="str">
        <f>""</f>
        <v/>
      </c>
      <c r="S234" t="str">
        <f>""</f>
        <v/>
      </c>
      <c r="T234" t="str">
        <f>""</f>
        <v/>
      </c>
      <c r="U234" t="str">
        <f>""</f>
        <v/>
      </c>
      <c r="V234" t="str">
        <f>""</f>
        <v/>
      </c>
      <c r="W234" t="str">
        <f>""</f>
        <v/>
      </c>
      <c r="X234" t="str">
        <f>""</f>
        <v/>
      </c>
      <c r="Y234" t="str">
        <f>""</f>
        <v/>
      </c>
      <c r="Z234" t="str">
        <f>""</f>
        <v/>
      </c>
      <c r="AA234" t="str">
        <f>""</f>
        <v/>
      </c>
      <c r="AB234" t="str">
        <f>""</f>
        <v/>
      </c>
      <c r="AC234" t="str">
        <f>""</f>
        <v/>
      </c>
      <c r="AD234" t="str">
        <f>""</f>
        <v/>
      </c>
      <c r="AE234" t="str">
        <f>""</f>
        <v/>
      </c>
      <c r="AF234" t="str">
        <f>""</f>
        <v/>
      </c>
      <c r="AG234" t="str">
        <f>""</f>
        <v/>
      </c>
      <c r="AH234" t="str">
        <f>""</f>
        <v/>
      </c>
      <c r="AI234" t="str">
        <f>""</f>
        <v/>
      </c>
      <c r="AJ234" t="str">
        <f>""</f>
        <v/>
      </c>
      <c r="AK234" t="str">
        <f>""</f>
        <v/>
      </c>
      <c r="AL234" t="str">
        <f>""</f>
        <v/>
      </c>
      <c r="AM234" t="str">
        <f>""</f>
        <v/>
      </c>
      <c r="AN234" t="str">
        <f>""</f>
        <v/>
      </c>
      <c r="AO234" t="str">
        <f>""</f>
        <v/>
      </c>
      <c r="AP234" t="str">
        <f>""</f>
        <v/>
      </c>
      <c r="AQ234" t="str">
        <f>""</f>
        <v/>
      </c>
      <c r="AR234" t="str">
        <f>""</f>
        <v/>
      </c>
      <c r="AS234" t="str">
        <f>""</f>
        <v/>
      </c>
      <c r="AT234" t="str">
        <f>""</f>
        <v/>
      </c>
      <c r="AU234" t="str">
        <f>""</f>
        <v/>
      </c>
      <c r="AV234" t="str">
        <f>""</f>
        <v/>
      </c>
      <c r="AW234" t="str">
        <f>""</f>
        <v/>
      </c>
      <c r="AX234" t="str">
        <f>""</f>
        <v/>
      </c>
      <c r="AY234" t="str">
        <f>"[0.108]"</f>
        <v>[0.108]</v>
      </c>
      <c r="AZ234" t="str">
        <f>""</f>
        <v/>
      </c>
      <c r="BA234" t="str">
        <f>""</f>
        <v/>
      </c>
    </row>
    <row r="235" spans="2:53" x14ac:dyDescent="0.2">
      <c r="B235" t="str">
        <f>"Number of childs who left household 1998-2007"</f>
        <v>Number of childs who left household 1998-2007</v>
      </c>
      <c r="C235" t="str">
        <f>""</f>
        <v/>
      </c>
      <c r="D235" t="str">
        <f>""</f>
        <v/>
      </c>
      <c r="E235" t="str">
        <f>""</f>
        <v/>
      </c>
      <c r="F235" t="str">
        <f>""</f>
        <v/>
      </c>
      <c r="G235" t="str">
        <f>""</f>
        <v/>
      </c>
      <c r="H235" t="str">
        <f>""</f>
        <v/>
      </c>
      <c r="I235" t="str">
        <f>""</f>
        <v/>
      </c>
      <c r="J235" t="str">
        <f>""</f>
        <v/>
      </c>
      <c r="K235" t="str">
        <f>""</f>
        <v/>
      </c>
      <c r="L235" t="str">
        <f>""</f>
        <v/>
      </c>
      <c r="M235" t="str">
        <f>""</f>
        <v/>
      </c>
      <c r="N235" t="str">
        <f>""</f>
        <v/>
      </c>
      <c r="O235" t="str">
        <f>""</f>
        <v/>
      </c>
      <c r="P235" t="str">
        <f>""</f>
        <v/>
      </c>
      <c r="Q235" t="str">
        <f>""</f>
        <v/>
      </c>
      <c r="R235" t="str">
        <f>""</f>
        <v/>
      </c>
      <c r="S235" t="str">
        <f>""</f>
        <v/>
      </c>
      <c r="T235" t="str">
        <f>""</f>
        <v/>
      </c>
      <c r="U235" t="str">
        <f>""</f>
        <v/>
      </c>
      <c r="V235" t="str">
        <f>""</f>
        <v/>
      </c>
      <c r="W235" t="str">
        <f>""</f>
        <v/>
      </c>
      <c r="X235" t="str">
        <f>""</f>
        <v/>
      </c>
      <c r="Y235" t="str">
        <f>""</f>
        <v/>
      </c>
      <c r="Z235" t="str">
        <f>""</f>
        <v/>
      </c>
      <c r="AA235" t="str">
        <f>""</f>
        <v/>
      </c>
      <c r="AB235" t="str">
        <f>""</f>
        <v/>
      </c>
      <c r="AC235" t="str">
        <f>""</f>
        <v/>
      </c>
      <c r="AD235" t="str">
        <f>""</f>
        <v/>
      </c>
      <c r="AE235" t="str">
        <f>""</f>
        <v/>
      </c>
      <c r="AF235" t="str">
        <f>""</f>
        <v/>
      </c>
      <c r="AG235" t="str">
        <f>""</f>
        <v/>
      </c>
      <c r="AH235" t="str">
        <f>""</f>
        <v/>
      </c>
      <c r="AI235" t="str">
        <f>""</f>
        <v/>
      </c>
      <c r="AJ235" t="str">
        <f>""</f>
        <v/>
      </c>
      <c r="AK235" t="str">
        <f>""</f>
        <v/>
      </c>
      <c r="AL235" t="str">
        <f>""</f>
        <v/>
      </c>
      <c r="AM235" t="str">
        <f>""</f>
        <v/>
      </c>
      <c r="AN235" t="str">
        <f>""</f>
        <v/>
      </c>
      <c r="AO235" t="str">
        <f>""</f>
        <v/>
      </c>
      <c r="AP235" t="str">
        <f>""</f>
        <v/>
      </c>
      <c r="AQ235" t="str">
        <f>""</f>
        <v/>
      </c>
      <c r="AR235" t="str">
        <f>""</f>
        <v/>
      </c>
      <c r="AS235" t="str">
        <f>""</f>
        <v/>
      </c>
      <c r="AT235" t="str">
        <f>""</f>
        <v/>
      </c>
      <c r="AU235" t="str">
        <f>""</f>
        <v/>
      </c>
      <c r="AV235" t="str">
        <f>""</f>
        <v/>
      </c>
      <c r="AW235" t="str">
        <f>""</f>
        <v/>
      </c>
      <c r="AX235" t="str">
        <f>""</f>
        <v/>
      </c>
      <c r="AY235" t="str">
        <f>""</f>
        <v/>
      </c>
      <c r="AZ235" t="str">
        <f>"-0.033"</f>
        <v>-0.033</v>
      </c>
      <c r="BA235" t="str">
        <f>""</f>
        <v/>
      </c>
    </row>
    <row r="236" spans="2:53" x14ac:dyDescent="0.2">
      <c r="B236" t="str">
        <f>""</f>
        <v/>
      </c>
      <c r="C236" t="str">
        <f>""</f>
        <v/>
      </c>
      <c r="D236" t="str">
        <f>""</f>
        <v/>
      </c>
      <c r="E236" t="str">
        <f>""</f>
        <v/>
      </c>
      <c r="F236" t="str">
        <f>""</f>
        <v/>
      </c>
      <c r="G236" t="str">
        <f>""</f>
        <v/>
      </c>
      <c r="H236" t="str">
        <f>""</f>
        <v/>
      </c>
      <c r="I236" t="str">
        <f>""</f>
        <v/>
      </c>
      <c r="J236" t="str">
        <f>""</f>
        <v/>
      </c>
      <c r="K236" t="str">
        <f>""</f>
        <v/>
      </c>
      <c r="L236" t="str">
        <f>""</f>
        <v/>
      </c>
      <c r="M236" t="str">
        <f>""</f>
        <v/>
      </c>
      <c r="N236" t="str">
        <f>""</f>
        <v/>
      </c>
      <c r="O236" t="str">
        <f>""</f>
        <v/>
      </c>
      <c r="P236" t="str">
        <f>""</f>
        <v/>
      </c>
      <c r="Q236" t="str">
        <f>""</f>
        <v/>
      </c>
      <c r="R236" t="str">
        <f>""</f>
        <v/>
      </c>
      <c r="S236" t="str">
        <f>""</f>
        <v/>
      </c>
      <c r="T236" t="str">
        <f>""</f>
        <v/>
      </c>
      <c r="U236" t="str">
        <f>""</f>
        <v/>
      </c>
      <c r="V236" t="str">
        <f>""</f>
        <v/>
      </c>
      <c r="W236" t="str">
        <f>""</f>
        <v/>
      </c>
      <c r="X236" t="str">
        <f>""</f>
        <v/>
      </c>
      <c r="Y236" t="str">
        <f>""</f>
        <v/>
      </c>
      <c r="Z236" t="str">
        <f>""</f>
        <v/>
      </c>
      <c r="AA236" t="str">
        <f>""</f>
        <v/>
      </c>
      <c r="AB236" t="str">
        <f>""</f>
        <v/>
      </c>
      <c r="AC236" t="str">
        <f>""</f>
        <v/>
      </c>
      <c r="AD236" t="str">
        <f>""</f>
        <v/>
      </c>
      <c r="AE236" t="str">
        <f>""</f>
        <v/>
      </c>
      <c r="AF236" t="str">
        <f>""</f>
        <v/>
      </c>
      <c r="AG236" t="str">
        <f>""</f>
        <v/>
      </c>
      <c r="AH236" t="str">
        <f>""</f>
        <v/>
      </c>
      <c r="AI236" t="str">
        <f>""</f>
        <v/>
      </c>
      <c r="AJ236" t="str">
        <f>""</f>
        <v/>
      </c>
      <c r="AK236" t="str">
        <f>""</f>
        <v/>
      </c>
      <c r="AL236" t="str">
        <f>""</f>
        <v/>
      </c>
      <c r="AM236" t="str">
        <f>""</f>
        <v/>
      </c>
      <c r="AN236" t="str">
        <f>""</f>
        <v/>
      </c>
      <c r="AO236" t="str">
        <f>""</f>
        <v/>
      </c>
      <c r="AP236" t="str">
        <f>""</f>
        <v/>
      </c>
      <c r="AQ236" t="str">
        <f>""</f>
        <v/>
      </c>
      <c r="AR236" t="str">
        <f>""</f>
        <v/>
      </c>
      <c r="AS236" t="str">
        <f>""</f>
        <v/>
      </c>
      <c r="AT236" t="str">
        <f>""</f>
        <v/>
      </c>
      <c r="AU236" t="str">
        <f>""</f>
        <v/>
      </c>
      <c r="AV236" t="str">
        <f>""</f>
        <v/>
      </c>
      <c r="AW236" t="str">
        <f>""</f>
        <v/>
      </c>
      <c r="AX236" t="str">
        <f>""</f>
        <v/>
      </c>
      <c r="AY236" t="str">
        <f>""</f>
        <v/>
      </c>
      <c r="AZ236" t="str">
        <f>"[0.077]"</f>
        <v>[0.077]</v>
      </c>
      <c r="BA236" t="str">
        <f>""</f>
        <v/>
      </c>
    </row>
    <row r="237" spans="2:53" x14ac:dyDescent="0.2">
      <c r="B237" t="str">
        <f>"Interaction"</f>
        <v>Interaction</v>
      </c>
      <c r="C237" t="str">
        <f>""</f>
        <v/>
      </c>
      <c r="D237" t="str">
        <f>""</f>
        <v/>
      </c>
      <c r="E237" t="str">
        <f>""</f>
        <v/>
      </c>
      <c r="F237" t="str">
        <f>""</f>
        <v/>
      </c>
      <c r="G237" t="str">
        <f>""</f>
        <v/>
      </c>
      <c r="H237" t="str">
        <f>""</f>
        <v/>
      </c>
      <c r="I237" t="str">
        <f>""</f>
        <v/>
      </c>
      <c r="J237" t="str">
        <f>""</f>
        <v/>
      </c>
      <c r="K237" t="str">
        <f>""</f>
        <v/>
      </c>
      <c r="L237" t="str">
        <f>""</f>
        <v/>
      </c>
      <c r="M237" t="str">
        <f>""</f>
        <v/>
      </c>
      <c r="N237" t="str">
        <f>""</f>
        <v/>
      </c>
      <c r="O237" t="str">
        <f>""</f>
        <v/>
      </c>
      <c r="P237" t="str">
        <f>""</f>
        <v/>
      </c>
      <c r="Q237" t="str">
        <f>""</f>
        <v/>
      </c>
      <c r="R237" t="str">
        <f>""</f>
        <v/>
      </c>
      <c r="S237" t="str">
        <f>""</f>
        <v/>
      </c>
      <c r="T237" t="str">
        <f>""</f>
        <v/>
      </c>
      <c r="U237" t="str">
        <f>""</f>
        <v/>
      </c>
      <c r="V237" t="str">
        <f>""</f>
        <v/>
      </c>
      <c r="W237" t="str">
        <f>""</f>
        <v/>
      </c>
      <c r="X237" t="str">
        <f>""</f>
        <v/>
      </c>
      <c r="Y237" t="str">
        <f>""</f>
        <v/>
      </c>
      <c r="Z237" t="str">
        <f>""</f>
        <v/>
      </c>
      <c r="AA237" t="str">
        <f>""</f>
        <v/>
      </c>
      <c r="AB237" t="str">
        <f>""</f>
        <v/>
      </c>
      <c r="AC237" t="str">
        <f>""</f>
        <v/>
      </c>
      <c r="AD237" t="str">
        <f>""</f>
        <v/>
      </c>
      <c r="AE237" t="str">
        <f>""</f>
        <v/>
      </c>
      <c r="AF237" t="str">
        <f>""</f>
        <v/>
      </c>
      <c r="AG237" t="str">
        <f>""</f>
        <v/>
      </c>
      <c r="AH237" t="str">
        <f>""</f>
        <v/>
      </c>
      <c r="AI237" t="str">
        <f>""</f>
        <v/>
      </c>
      <c r="AJ237" t="str">
        <f>""</f>
        <v/>
      </c>
      <c r="AK237" t="str">
        <f>""</f>
        <v/>
      </c>
      <c r="AL237" t="str">
        <f>""</f>
        <v/>
      </c>
      <c r="AM237" t="str">
        <f>""</f>
        <v/>
      </c>
      <c r="AN237" t="str">
        <f>""</f>
        <v/>
      </c>
      <c r="AO237" t="str">
        <f>""</f>
        <v/>
      </c>
      <c r="AP237" t="str">
        <f>""</f>
        <v/>
      </c>
      <c r="AQ237" t="str">
        <f>""</f>
        <v/>
      </c>
      <c r="AR237" t="str">
        <f>""</f>
        <v/>
      </c>
      <c r="AS237" t="str">
        <f>""</f>
        <v/>
      </c>
      <c r="AT237" t="str">
        <f>""</f>
        <v/>
      </c>
      <c r="AU237" t="str">
        <f>""</f>
        <v/>
      </c>
      <c r="AV237" t="str">
        <f>""</f>
        <v/>
      </c>
      <c r="AW237" t="str">
        <f>""</f>
        <v/>
      </c>
      <c r="AX237" t="str">
        <f>""</f>
        <v/>
      </c>
      <c r="AY237" t="str">
        <f>""</f>
        <v/>
      </c>
      <c r="AZ237" t="str">
        <f>"0.128"</f>
        <v>0.128</v>
      </c>
      <c r="BA237" t="str">
        <f>""</f>
        <v/>
      </c>
    </row>
    <row r="238" spans="2:53" x14ac:dyDescent="0.2">
      <c r="B238" t="str">
        <f>""</f>
        <v/>
      </c>
      <c r="C238" t="str">
        <f>""</f>
        <v/>
      </c>
      <c r="D238" t="str">
        <f>""</f>
        <v/>
      </c>
      <c r="E238" t="str">
        <f>""</f>
        <v/>
      </c>
      <c r="F238" t="str">
        <f>""</f>
        <v/>
      </c>
      <c r="G238" t="str">
        <f>""</f>
        <v/>
      </c>
      <c r="H238" t="str">
        <f>""</f>
        <v/>
      </c>
      <c r="I238" t="str">
        <f>""</f>
        <v/>
      </c>
      <c r="J238" t="str">
        <f>""</f>
        <v/>
      </c>
      <c r="K238" t="str">
        <f>""</f>
        <v/>
      </c>
      <c r="L238" t="str">
        <f>""</f>
        <v/>
      </c>
      <c r="M238" t="str">
        <f>""</f>
        <v/>
      </c>
      <c r="N238" t="str">
        <f>""</f>
        <v/>
      </c>
      <c r="O238" t="str">
        <f>""</f>
        <v/>
      </c>
      <c r="P238" t="str">
        <f>""</f>
        <v/>
      </c>
      <c r="Q238" t="str">
        <f>""</f>
        <v/>
      </c>
      <c r="R238" t="str">
        <f>""</f>
        <v/>
      </c>
      <c r="S238" t="str">
        <f>""</f>
        <v/>
      </c>
      <c r="T238" t="str">
        <f>""</f>
        <v/>
      </c>
      <c r="U238" t="str">
        <f>""</f>
        <v/>
      </c>
      <c r="V238" t="str">
        <f>""</f>
        <v/>
      </c>
      <c r="W238" t="str">
        <f>""</f>
        <v/>
      </c>
      <c r="X238" t="str">
        <f>""</f>
        <v/>
      </c>
      <c r="Y238" t="str">
        <f>""</f>
        <v/>
      </c>
      <c r="Z238" t="str">
        <f>""</f>
        <v/>
      </c>
      <c r="AA238" t="str">
        <f>""</f>
        <v/>
      </c>
      <c r="AB238" t="str">
        <f>""</f>
        <v/>
      </c>
      <c r="AC238" t="str">
        <f>""</f>
        <v/>
      </c>
      <c r="AD238" t="str">
        <f>""</f>
        <v/>
      </c>
      <c r="AE238" t="str">
        <f>""</f>
        <v/>
      </c>
      <c r="AF238" t="str">
        <f>""</f>
        <v/>
      </c>
      <c r="AG238" t="str">
        <f>""</f>
        <v/>
      </c>
      <c r="AH238" t="str">
        <f>""</f>
        <v/>
      </c>
      <c r="AI238" t="str">
        <f>""</f>
        <v/>
      </c>
      <c r="AJ238" t="str">
        <f>""</f>
        <v/>
      </c>
      <c r="AK238" t="str">
        <f>""</f>
        <v/>
      </c>
      <c r="AL238" t="str">
        <f>""</f>
        <v/>
      </c>
      <c r="AM238" t="str">
        <f>""</f>
        <v/>
      </c>
      <c r="AN238" t="str">
        <f>""</f>
        <v/>
      </c>
      <c r="AO238" t="str">
        <f>""</f>
        <v/>
      </c>
      <c r="AP238" t="str">
        <f>""</f>
        <v/>
      </c>
      <c r="AQ238" t="str">
        <f>""</f>
        <v/>
      </c>
      <c r="AR238" t="str">
        <f>""</f>
        <v/>
      </c>
      <c r="AS238" t="str">
        <f>""</f>
        <v/>
      </c>
      <c r="AT238" t="str">
        <f>""</f>
        <v/>
      </c>
      <c r="AU238" t="str">
        <f>""</f>
        <v/>
      </c>
      <c r="AV238" t="str">
        <f>""</f>
        <v/>
      </c>
      <c r="AW238" t="str">
        <f>""</f>
        <v/>
      </c>
      <c r="AX238" t="str">
        <f>""</f>
        <v/>
      </c>
      <c r="AY238" t="str">
        <f>""</f>
        <v/>
      </c>
      <c r="AZ238" t="str">
        <f>"[0.079]"</f>
        <v>[0.079]</v>
      </c>
      <c r="BA238" t="str">
        <f>""</f>
        <v/>
      </c>
    </row>
    <row r="239" spans="2:53" x14ac:dyDescent="0.2">
      <c r="B239" t="str">
        <f>"Share of childs  who left household 1998-2007"</f>
        <v>Share of childs  who left household 1998-2007</v>
      </c>
      <c r="C239" t="str">
        <f>""</f>
        <v/>
      </c>
      <c r="D239" t="str">
        <f>""</f>
        <v/>
      </c>
      <c r="E239" t="str">
        <f>""</f>
        <v/>
      </c>
      <c r="F239" t="str">
        <f>""</f>
        <v/>
      </c>
      <c r="G239" t="str">
        <f>""</f>
        <v/>
      </c>
      <c r="H239" t="str">
        <f>""</f>
        <v/>
      </c>
      <c r="I239" t="str">
        <f>""</f>
        <v/>
      </c>
      <c r="J239" t="str">
        <f>""</f>
        <v/>
      </c>
      <c r="K239" t="str">
        <f>""</f>
        <v/>
      </c>
      <c r="L239" t="str">
        <f>""</f>
        <v/>
      </c>
      <c r="M239" t="str">
        <f>""</f>
        <v/>
      </c>
      <c r="N239" t="str">
        <f>""</f>
        <v/>
      </c>
      <c r="O239" t="str">
        <f>""</f>
        <v/>
      </c>
      <c r="P239" t="str">
        <f>""</f>
        <v/>
      </c>
      <c r="Q239" t="str">
        <f>""</f>
        <v/>
      </c>
      <c r="R239" t="str">
        <f>""</f>
        <v/>
      </c>
      <c r="S239" t="str">
        <f>""</f>
        <v/>
      </c>
      <c r="T239" t="str">
        <f>""</f>
        <v/>
      </c>
      <c r="U239" t="str">
        <f>""</f>
        <v/>
      </c>
      <c r="V239" t="str">
        <f>""</f>
        <v/>
      </c>
      <c r="W239" t="str">
        <f>""</f>
        <v/>
      </c>
      <c r="X239" t="str">
        <f>""</f>
        <v/>
      </c>
      <c r="Y239" t="str">
        <f>""</f>
        <v/>
      </c>
      <c r="Z239" t="str">
        <f>""</f>
        <v/>
      </c>
      <c r="AA239" t="str">
        <f>""</f>
        <v/>
      </c>
      <c r="AB239" t="str">
        <f>""</f>
        <v/>
      </c>
      <c r="AC239" t="str">
        <f>""</f>
        <v/>
      </c>
      <c r="AD239" t="str">
        <f>""</f>
        <v/>
      </c>
      <c r="AE239" t="str">
        <f>""</f>
        <v/>
      </c>
      <c r="AF239" t="str">
        <f>""</f>
        <v/>
      </c>
      <c r="AG239" t="str">
        <f>""</f>
        <v/>
      </c>
      <c r="AH239" t="str">
        <f>""</f>
        <v/>
      </c>
      <c r="AI239" t="str">
        <f>""</f>
        <v/>
      </c>
      <c r="AJ239" t="str">
        <f>""</f>
        <v/>
      </c>
      <c r="AK239" t="str">
        <f>""</f>
        <v/>
      </c>
      <c r="AL239" t="str">
        <f>""</f>
        <v/>
      </c>
      <c r="AM239" t="str">
        <f>""</f>
        <v/>
      </c>
      <c r="AN239" t="str">
        <f>""</f>
        <v/>
      </c>
      <c r="AO239" t="str">
        <f>""</f>
        <v/>
      </c>
      <c r="AP239" t="str">
        <f>""</f>
        <v/>
      </c>
      <c r="AQ239" t="str">
        <f>""</f>
        <v/>
      </c>
      <c r="AR239" t="str">
        <f>""</f>
        <v/>
      </c>
      <c r="AS239" t="str">
        <f>""</f>
        <v/>
      </c>
      <c r="AT239" t="str">
        <f>""</f>
        <v/>
      </c>
      <c r="AU239" t="str">
        <f>""</f>
        <v/>
      </c>
      <c r="AV239" t="str">
        <f>""</f>
        <v/>
      </c>
      <c r="AW239" t="str">
        <f>""</f>
        <v/>
      </c>
      <c r="AX239" t="str">
        <f>""</f>
        <v/>
      </c>
      <c r="AY239" t="str">
        <f>""</f>
        <v/>
      </c>
      <c r="AZ239" t="str">
        <f>""</f>
        <v/>
      </c>
      <c r="BA239" t="str">
        <f>"-0.036"</f>
        <v>-0.036</v>
      </c>
    </row>
    <row r="240" spans="2:53" x14ac:dyDescent="0.2">
      <c r="B240" t="str">
        <f>""</f>
        <v/>
      </c>
      <c r="C240" t="str">
        <f>""</f>
        <v/>
      </c>
      <c r="D240" t="str">
        <f>""</f>
        <v/>
      </c>
      <c r="E240" t="str">
        <f>""</f>
        <v/>
      </c>
      <c r="F240" t="str">
        <f>""</f>
        <v/>
      </c>
      <c r="G240" t="str">
        <f>""</f>
        <v/>
      </c>
      <c r="H240" t="str">
        <f>""</f>
        <v/>
      </c>
      <c r="I240" t="str">
        <f>""</f>
        <v/>
      </c>
      <c r="J240" t="str">
        <f>""</f>
        <v/>
      </c>
      <c r="K240" t="str">
        <f>""</f>
        <v/>
      </c>
      <c r="L240" t="str">
        <f>""</f>
        <v/>
      </c>
      <c r="M240" t="str">
        <f>""</f>
        <v/>
      </c>
      <c r="N240" t="str">
        <f>""</f>
        <v/>
      </c>
      <c r="O240" t="str">
        <f>""</f>
        <v/>
      </c>
      <c r="P240" t="str">
        <f>""</f>
        <v/>
      </c>
      <c r="Q240" t="str">
        <f>""</f>
        <v/>
      </c>
      <c r="R240" t="str">
        <f>""</f>
        <v/>
      </c>
      <c r="S240" t="str">
        <f>""</f>
        <v/>
      </c>
      <c r="T240" t="str">
        <f>""</f>
        <v/>
      </c>
      <c r="U240" t="str">
        <f>""</f>
        <v/>
      </c>
      <c r="V240" t="str">
        <f>""</f>
        <v/>
      </c>
      <c r="W240" t="str">
        <f>""</f>
        <v/>
      </c>
      <c r="X240" t="str">
        <f>""</f>
        <v/>
      </c>
      <c r="Y240" t="str">
        <f>""</f>
        <v/>
      </c>
      <c r="Z240" t="str">
        <f>""</f>
        <v/>
      </c>
      <c r="AA240" t="str">
        <f>""</f>
        <v/>
      </c>
      <c r="AB240" t="str">
        <f>""</f>
        <v/>
      </c>
      <c r="AC240" t="str">
        <f>""</f>
        <v/>
      </c>
      <c r="AD240" t="str">
        <f>""</f>
        <v/>
      </c>
      <c r="AE240" t="str">
        <f>""</f>
        <v/>
      </c>
      <c r="AF240" t="str">
        <f>""</f>
        <v/>
      </c>
      <c r="AG240" t="str">
        <f>""</f>
        <v/>
      </c>
      <c r="AH240" t="str">
        <f>""</f>
        <v/>
      </c>
      <c r="AI240" t="str">
        <f>""</f>
        <v/>
      </c>
      <c r="AJ240" t="str">
        <f>""</f>
        <v/>
      </c>
      <c r="AK240" t="str">
        <f>""</f>
        <v/>
      </c>
      <c r="AL240" t="str">
        <f>""</f>
        <v/>
      </c>
      <c r="AM240" t="str">
        <f>""</f>
        <v/>
      </c>
      <c r="AN240" t="str">
        <f>""</f>
        <v/>
      </c>
      <c r="AO240" t="str">
        <f>""</f>
        <v/>
      </c>
      <c r="AP240" t="str">
        <f>""</f>
        <v/>
      </c>
      <c r="AQ240" t="str">
        <f>""</f>
        <v/>
      </c>
      <c r="AR240" t="str">
        <f>""</f>
        <v/>
      </c>
      <c r="AS240" t="str">
        <f>""</f>
        <v/>
      </c>
      <c r="AT240" t="str">
        <f>""</f>
        <v/>
      </c>
      <c r="AU240" t="str">
        <f>""</f>
        <v/>
      </c>
      <c r="AV240" t="str">
        <f>""</f>
        <v/>
      </c>
      <c r="AW240" t="str">
        <f>""</f>
        <v/>
      </c>
      <c r="AX240" t="str">
        <f>""</f>
        <v/>
      </c>
      <c r="AY240" t="str">
        <f>""</f>
        <v/>
      </c>
      <c r="AZ240" t="str">
        <f>""</f>
        <v/>
      </c>
      <c r="BA240" t="str">
        <f>"[0.167]"</f>
        <v>[0.167]</v>
      </c>
    </row>
    <row r="241" spans="2:53" x14ac:dyDescent="0.2">
      <c r="B241" t="str">
        <f>"Interaction"</f>
        <v>Interaction</v>
      </c>
      <c r="C241" t="str">
        <f>""</f>
        <v/>
      </c>
      <c r="D241" t="str">
        <f>""</f>
        <v/>
      </c>
      <c r="E241" t="str">
        <f>""</f>
        <v/>
      </c>
      <c r="F241" t="str">
        <f>""</f>
        <v/>
      </c>
      <c r="G241" t="str">
        <f>""</f>
        <v/>
      </c>
      <c r="H241" t="str">
        <f>""</f>
        <v/>
      </c>
      <c r="I241" t="str">
        <f>""</f>
        <v/>
      </c>
      <c r="J241" t="str">
        <f>""</f>
        <v/>
      </c>
      <c r="K241" t="str">
        <f>""</f>
        <v/>
      </c>
      <c r="L241" t="str">
        <f>""</f>
        <v/>
      </c>
      <c r="M241" t="str">
        <f>""</f>
        <v/>
      </c>
      <c r="N241" t="str">
        <f>""</f>
        <v/>
      </c>
      <c r="O241" t="str">
        <f>""</f>
        <v/>
      </c>
      <c r="P241" t="str">
        <f>""</f>
        <v/>
      </c>
      <c r="Q241" t="str">
        <f>""</f>
        <v/>
      </c>
      <c r="R241" t="str">
        <f>""</f>
        <v/>
      </c>
      <c r="S241" t="str">
        <f>""</f>
        <v/>
      </c>
      <c r="T241" t="str">
        <f>""</f>
        <v/>
      </c>
      <c r="U241" t="str">
        <f>""</f>
        <v/>
      </c>
      <c r="V241" t="str">
        <f>""</f>
        <v/>
      </c>
      <c r="W241" t="str">
        <f>""</f>
        <v/>
      </c>
      <c r="X241" t="str">
        <f>""</f>
        <v/>
      </c>
      <c r="Y241" t="str">
        <f>""</f>
        <v/>
      </c>
      <c r="Z241" t="str">
        <f>""</f>
        <v/>
      </c>
      <c r="AA241" t="str">
        <f>""</f>
        <v/>
      </c>
      <c r="AB241" t="str">
        <f>""</f>
        <v/>
      </c>
      <c r="AC241" t="str">
        <f>""</f>
        <v/>
      </c>
      <c r="AD241" t="str">
        <f>""</f>
        <v/>
      </c>
      <c r="AE241" t="str">
        <f>""</f>
        <v/>
      </c>
      <c r="AF241" t="str">
        <f>""</f>
        <v/>
      </c>
      <c r="AG241" t="str">
        <f>""</f>
        <v/>
      </c>
      <c r="AH241" t="str">
        <f>""</f>
        <v/>
      </c>
      <c r="AI241" t="str">
        <f>""</f>
        <v/>
      </c>
      <c r="AJ241" t="str">
        <f>""</f>
        <v/>
      </c>
      <c r="AK241" t="str">
        <f>""</f>
        <v/>
      </c>
      <c r="AL241" t="str">
        <f>""</f>
        <v/>
      </c>
      <c r="AM241" t="str">
        <f>""</f>
        <v/>
      </c>
      <c r="AN241" t="str">
        <f>""</f>
        <v/>
      </c>
      <c r="AO241" t="str">
        <f>""</f>
        <v/>
      </c>
      <c r="AP241" t="str">
        <f>""</f>
        <v/>
      </c>
      <c r="AQ241" t="str">
        <f>""</f>
        <v/>
      </c>
      <c r="AR241" t="str">
        <f>""</f>
        <v/>
      </c>
      <c r="AS241" t="str">
        <f>""</f>
        <v/>
      </c>
      <c r="AT241" t="str">
        <f>""</f>
        <v/>
      </c>
      <c r="AU241" t="str">
        <f>""</f>
        <v/>
      </c>
      <c r="AV241" t="str">
        <f>""</f>
        <v/>
      </c>
      <c r="AW241" t="str">
        <f>""</f>
        <v/>
      </c>
      <c r="AX241" t="str">
        <f>""</f>
        <v/>
      </c>
      <c r="AY241" t="str">
        <f>""</f>
        <v/>
      </c>
      <c r="AZ241" t="str">
        <f>""</f>
        <v/>
      </c>
      <c r="BA241" t="str">
        <f>"0.339*"</f>
        <v>0.339*</v>
      </c>
    </row>
    <row r="242" spans="2:53" x14ac:dyDescent="0.2">
      <c r="B242" t="str">
        <f>""</f>
        <v/>
      </c>
      <c r="C242" t="str">
        <f>""</f>
        <v/>
      </c>
      <c r="D242" t="str">
        <f>""</f>
        <v/>
      </c>
      <c r="E242" t="str">
        <f>""</f>
        <v/>
      </c>
      <c r="F242" t="str">
        <f>""</f>
        <v/>
      </c>
      <c r="G242" t="str">
        <f>""</f>
        <v/>
      </c>
      <c r="H242" t="str">
        <f>""</f>
        <v/>
      </c>
      <c r="I242" t="str">
        <f>""</f>
        <v/>
      </c>
      <c r="J242" t="str">
        <f>""</f>
        <v/>
      </c>
      <c r="K242" t="str">
        <f>""</f>
        <v/>
      </c>
      <c r="L242" t="str">
        <f>""</f>
        <v/>
      </c>
      <c r="M242" t="str">
        <f>""</f>
        <v/>
      </c>
      <c r="N242" t="str">
        <f>""</f>
        <v/>
      </c>
      <c r="O242" t="str">
        <f>""</f>
        <v/>
      </c>
      <c r="P242" t="str">
        <f>""</f>
        <v/>
      </c>
      <c r="Q242" t="str">
        <f>""</f>
        <v/>
      </c>
      <c r="R242" t="str">
        <f>""</f>
        <v/>
      </c>
      <c r="S242" t="str">
        <f>""</f>
        <v/>
      </c>
      <c r="T242" t="str">
        <f>""</f>
        <v/>
      </c>
      <c r="U242" t="str">
        <f>""</f>
        <v/>
      </c>
      <c r="V242" t="str">
        <f>""</f>
        <v/>
      </c>
      <c r="W242" t="str">
        <f>""</f>
        <v/>
      </c>
      <c r="X242" t="str">
        <f>""</f>
        <v/>
      </c>
      <c r="Y242" t="str">
        <f>""</f>
        <v/>
      </c>
      <c r="Z242" t="str">
        <f>""</f>
        <v/>
      </c>
      <c r="AA242" t="str">
        <f>""</f>
        <v/>
      </c>
      <c r="AB242" t="str">
        <f>""</f>
        <v/>
      </c>
      <c r="AC242" t="str">
        <f>""</f>
        <v/>
      </c>
      <c r="AD242" t="str">
        <f>""</f>
        <v/>
      </c>
      <c r="AE242" t="str">
        <f>""</f>
        <v/>
      </c>
      <c r="AF242" t="str">
        <f>""</f>
        <v/>
      </c>
      <c r="AG242" t="str">
        <f>""</f>
        <v/>
      </c>
      <c r="AH242" t="str">
        <f>""</f>
        <v/>
      </c>
      <c r="AI242" t="str">
        <f>""</f>
        <v/>
      </c>
      <c r="AJ242" t="str">
        <f>""</f>
        <v/>
      </c>
      <c r="AK242" t="str">
        <f>""</f>
        <v/>
      </c>
      <c r="AL242" t="str">
        <f>""</f>
        <v/>
      </c>
      <c r="AM242" t="str">
        <f>""</f>
        <v/>
      </c>
      <c r="AN242" t="str">
        <f>""</f>
        <v/>
      </c>
      <c r="AO242" t="str">
        <f>""</f>
        <v/>
      </c>
      <c r="AP242" t="str">
        <f>""</f>
        <v/>
      </c>
      <c r="AQ242" t="str">
        <f>""</f>
        <v/>
      </c>
      <c r="AR242" t="str">
        <f>""</f>
        <v/>
      </c>
      <c r="AS242" t="str">
        <f>""</f>
        <v/>
      </c>
      <c r="AT242" t="str">
        <f>""</f>
        <v/>
      </c>
      <c r="AU242" t="str">
        <f>""</f>
        <v/>
      </c>
      <c r="AV242" t="str">
        <f>""</f>
        <v/>
      </c>
      <c r="AW242" t="str">
        <f>""</f>
        <v/>
      </c>
      <c r="AX242" t="str">
        <f>""</f>
        <v/>
      </c>
      <c r="AY242" t="str">
        <f>""</f>
        <v/>
      </c>
      <c r="AZ242" t="str">
        <f>""</f>
        <v/>
      </c>
      <c r="BA242" t="str">
        <f>"[0.174]"</f>
        <v>[0.174]</v>
      </c>
    </row>
    <row r="243" spans="2:53" x14ac:dyDescent="0.2">
      <c r="B243" t="str">
        <f>"N"</f>
        <v>N</v>
      </c>
      <c r="C243" t="str">
        <f t="shared" ref="C243:H243" si="0">"268"</f>
        <v>268</v>
      </c>
      <c r="D243" t="str">
        <f t="shared" si="0"/>
        <v>268</v>
      </c>
      <c r="E243" t="str">
        <f t="shared" si="0"/>
        <v>268</v>
      </c>
      <c r="F243" t="str">
        <f t="shared" si="0"/>
        <v>268</v>
      </c>
      <c r="G243" t="str">
        <f t="shared" si="0"/>
        <v>268</v>
      </c>
      <c r="H243" t="str">
        <f t="shared" si="0"/>
        <v>268</v>
      </c>
      <c r="I243" t="str">
        <f t="shared" ref="I243:N243" si="1">"269"</f>
        <v>269</v>
      </c>
      <c r="J243" t="str">
        <f t="shared" si="1"/>
        <v>269</v>
      </c>
      <c r="K243" t="str">
        <f t="shared" si="1"/>
        <v>269</v>
      </c>
      <c r="L243" t="str">
        <f t="shared" si="1"/>
        <v>269</v>
      </c>
      <c r="M243" t="str">
        <f t="shared" si="1"/>
        <v>269</v>
      </c>
      <c r="N243" t="str">
        <f t="shared" si="1"/>
        <v>269</v>
      </c>
      <c r="O243" t="str">
        <f t="shared" ref="O243:W243" si="2">"272"</f>
        <v>272</v>
      </c>
      <c r="P243" t="str">
        <f t="shared" si="2"/>
        <v>272</v>
      </c>
      <c r="Q243" t="str">
        <f t="shared" si="2"/>
        <v>272</v>
      </c>
      <c r="R243" t="str">
        <f t="shared" si="2"/>
        <v>272</v>
      </c>
      <c r="S243" t="str">
        <f t="shared" si="2"/>
        <v>272</v>
      </c>
      <c r="T243" t="str">
        <f t="shared" si="2"/>
        <v>272</v>
      </c>
      <c r="U243" t="str">
        <f t="shared" si="2"/>
        <v>272</v>
      </c>
      <c r="V243" t="str">
        <f t="shared" si="2"/>
        <v>272</v>
      </c>
      <c r="W243" t="str">
        <f t="shared" si="2"/>
        <v>272</v>
      </c>
      <c r="X243" t="str">
        <f>"271"</f>
        <v>271</v>
      </c>
      <c r="Y243" t="str">
        <f>"271"</f>
        <v>271</v>
      </c>
      <c r="Z243" t="str">
        <f>"271"</f>
        <v>271</v>
      </c>
      <c r="AA243" t="str">
        <f t="shared" ref="AA243:AF243" si="3">"272"</f>
        <v>272</v>
      </c>
      <c r="AB243" t="str">
        <f t="shared" si="3"/>
        <v>272</v>
      </c>
      <c r="AC243" t="str">
        <f t="shared" si="3"/>
        <v>272</v>
      </c>
      <c r="AD243" t="str">
        <f t="shared" si="3"/>
        <v>272</v>
      </c>
      <c r="AE243" t="str">
        <f t="shared" si="3"/>
        <v>272</v>
      </c>
      <c r="AF243" t="str">
        <f t="shared" si="3"/>
        <v>272</v>
      </c>
      <c r="AG243" t="str">
        <f>"269"</f>
        <v>269</v>
      </c>
      <c r="AH243" t="str">
        <f>"269"</f>
        <v>269</v>
      </c>
      <c r="AI243" t="str">
        <f>"269"</f>
        <v>269</v>
      </c>
      <c r="AJ243" t="str">
        <f t="shared" ref="AJ243:AR243" si="4">"272"</f>
        <v>272</v>
      </c>
      <c r="AK243" t="str">
        <f t="shared" si="4"/>
        <v>272</v>
      </c>
      <c r="AL243" t="str">
        <f t="shared" si="4"/>
        <v>272</v>
      </c>
      <c r="AM243" t="str">
        <f t="shared" si="4"/>
        <v>272</v>
      </c>
      <c r="AN243" t="str">
        <f t="shared" si="4"/>
        <v>272</v>
      </c>
      <c r="AO243" t="str">
        <f t="shared" si="4"/>
        <v>272</v>
      </c>
      <c r="AP243" t="str">
        <f t="shared" si="4"/>
        <v>272</v>
      </c>
      <c r="AQ243" t="str">
        <f t="shared" si="4"/>
        <v>272</v>
      </c>
      <c r="AR243" t="str">
        <f t="shared" si="4"/>
        <v>272</v>
      </c>
      <c r="AS243" t="str">
        <f>"271"</f>
        <v>271</v>
      </c>
      <c r="AT243" t="str">
        <f>"271"</f>
        <v>271</v>
      </c>
      <c r="AU243" t="str">
        <f>"271"</f>
        <v>271</v>
      </c>
      <c r="AV243" t="str">
        <f t="shared" ref="AV243:BA243" si="5">"272"</f>
        <v>272</v>
      </c>
      <c r="AW243" t="str">
        <f t="shared" si="5"/>
        <v>272</v>
      </c>
      <c r="AX243" t="str">
        <f t="shared" si="5"/>
        <v>272</v>
      </c>
      <c r="AY243" t="str">
        <f t="shared" si="5"/>
        <v>272</v>
      </c>
      <c r="AZ243" t="str">
        <f t="shared" si="5"/>
        <v>272</v>
      </c>
      <c r="BA243" t="str">
        <f t="shared" si="5"/>
        <v>272</v>
      </c>
    </row>
    <row r="244" spans="2:53" x14ac:dyDescent="0.2">
      <c r="B244" s="14" t="s">
        <v>6</v>
      </c>
      <c r="C244" s="22" t="str">
        <f t="shared" ref="C244:BA244" si="6">"0.279"</f>
        <v>0.279</v>
      </c>
      <c r="D244" s="22" t="str">
        <f t="shared" si="6"/>
        <v>0.279</v>
      </c>
      <c r="E244" s="22" t="str">
        <f t="shared" si="6"/>
        <v>0.279</v>
      </c>
      <c r="F244" s="22" t="str">
        <f t="shared" si="6"/>
        <v>0.279</v>
      </c>
      <c r="G244" s="22" t="str">
        <f t="shared" si="6"/>
        <v>0.279</v>
      </c>
      <c r="H244" s="22" t="str">
        <f t="shared" si="6"/>
        <v>0.279</v>
      </c>
      <c r="I244" s="22" t="str">
        <f t="shared" si="6"/>
        <v>0.279</v>
      </c>
      <c r="J244" s="22" t="str">
        <f t="shared" si="6"/>
        <v>0.279</v>
      </c>
      <c r="K244" s="22" t="str">
        <f t="shared" si="6"/>
        <v>0.279</v>
      </c>
      <c r="L244" s="22" t="str">
        <f t="shared" si="6"/>
        <v>0.279</v>
      </c>
      <c r="M244" s="22" t="str">
        <f t="shared" si="6"/>
        <v>0.279</v>
      </c>
      <c r="N244" s="22" t="str">
        <f t="shared" si="6"/>
        <v>0.279</v>
      </c>
      <c r="O244" s="22" t="str">
        <f t="shared" si="6"/>
        <v>0.279</v>
      </c>
      <c r="P244" s="22" t="str">
        <f t="shared" si="6"/>
        <v>0.279</v>
      </c>
      <c r="Q244" s="22" t="str">
        <f t="shared" si="6"/>
        <v>0.279</v>
      </c>
      <c r="R244" s="22" t="str">
        <f t="shared" si="6"/>
        <v>0.279</v>
      </c>
      <c r="S244" s="22" t="str">
        <f t="shared" si="6"/>
        <v>0.279</v>
      </c>
      <c r="T244" s="22" t="str">
        <f t="shared" si="6"/>
        <v>0.279</v>
      </c>
      <c r="U244" s="22" t="str">
        <f t="shared" si="6"/>
        <v>0.279</v>
      </c>
      <c r="V244" s="22" t="str">
        <f t="shared" si="6"/>
        <v>0.279</v>
      </c>
      <c r="W244" s="22" t="str">
        <f t="shared" si="6"/>
        <v>0.279</v>
      </c>
      <c r="X244" s="22" t="str">
        <f t="shared" si="6"/>
        <v>0.279</v>
      </c>
      <c r="Y244" s="22" t="str">
        <f t="shared" si="6"/>
        <v>0.279</v>
      </c>
      <c r="Z244" s="22" t="str">
        <f t="shared" si="6"/>
        <v>0.279</v>
      </c>
      <c r="AA244" s="22" t="str">
        <f t="shared" si="6"/>
        <v>0.279</v>
      </c>
      <c r="AB244" s="22" t="str">
        <f t="shared" si="6"/>
        <v>0.279</v>
      </c>
      <c r="AC244" s="22" t="str">
        <f t="shared" si="6"/>
        <v>0.279</v>
      </c>
      <c r="AD244" s="22" t="str">
        <f t="shared" si="6"/>
        <v>0.279</v>
      </c>
      <c r="AE244" s="22" t="str">
        <f t="shared" si="6"/>
        <v>0.279</v>
      </c>
      <c r="AF244" s="22" t="str">
        <f t="shared" si="6"/>
        <v>0.279</v>
      </c>
      <c r="AG244" s="22" t="str">
        <f t="shared" si="6"/>
        <v>0.279</v>
      </c>
      <c r="AH244" s="22" t="str">
        <f t="shared" si="6"/>
        <v>0.279</v>
      </c>
      <c r="AI244" s="22" t="str">
        <f t="shared" si="6"/>
        <v>0.279</v>
      </c>
      <c r="AJ244" s="22" t="str">
        <f t="shared" si="6"/>
        <v>0.279</v>
      </c>
      <c r="AK244" s="22" t="str">
        <f t="shared" si="6"/>
        <v>0.279</v>
      </c>
      <c r="AL244" s="22" t="str">
        <f t="shared" si="6"/>
        <v>0.279</v>
      </c>
      <c r="AM244" s="22" t="str">
        <f t="shared" si="6"/>
        <v>0.279</v>
      </c>
      <c r="AN244" s="22" t="str">
        <f t="shared" si="6"/>
        <v>0.279</v>
      </c>
      <c r="AO244" s="22" t="str">
        <f t="shared" si="6"/>
        <v>0.279</v>
      </c>
      <c r="AP244" s="22" t="str">
        <f t="shared" si="6"/>
        <v>0.279</v>
      </c>
      <c r="AQ244" s="22" t="str">
        <f t="shared" si="6"/>
        <v>0.279</v>
      </c>
      <c r="AR244" s="22" t="str">
        <f t="shared" si="6"/>
        <v>0.279</v>
      </c>
      <c r="AS244" s="22" t="str">
        <f t="shared" si="6"/>
        <v>0.279</v>
      </c>
      <c r="AT244" s="22" t="str">
        <f t="shared" si="6"/>
        <v>0.279</v>
      </c>
      <c r="AU244" s="22" t="str">
        <f t="shared" si="6"/>
        <v>0.279</v>
      </c>
      <c r="AV244" s="22" t="str">
        <f t="shared" si="6"/>
        <v>0.279</v>
      </c>
      <c r="AW244" s="22" t="str">
        <f t="shared" si="6"/>
        <v>0.279</v>
      </c>
      <c r="AX244" s="22" t="str">
        <f t="shared" si="6"/>
        <v>0.279</v>
      </c>
      <c r="AY244" s="22" t="str">
        <f t="shared" si="6"/>
        <v>0.279</v>
      </c>
      <c r="AZ244" s="22" t="str">
        <f t="shared" si="6"/>
        <v>0.279</v>
      </c>
      <c r="BA244" s="22" t="str">
        <f t="shared" si="6"/>
        <v>0.279</v>
      </c>
    </row>
    <row r="245" spans="2:53" x14ac:dyDescent="0.2">
      <c r="B245" s="6" t="s">
        <v>56</v>
      </c>
      <c r="C245" s="22" t="s">
        <v>4</v>
      </c>
      <c r="D245" s="22" t="s">
        <v>4</v>
      </c>
      <c r="E245" s="22" t="s">
        <v>4</v>
      </c>
      <c r="F245" s="22" t="s">
        <v>4</v>
      </c>
      <c r="G245" s="22" t="s">
        <v>4</v>
      </c>
      <c r="H245" s="22" t="s">
        <v>4</v>
      </c>
      <c r="I245" s="22" t="s">
        <v>4</v>
      </c>
      <c r="J245" s="22" t="s">
        <v>4</v>
      </c>
      <c r="K245" s="22" t="s">
        <v>4</v>
      </c>
      <c r="L245" s="22" t="s">
        <v>4</v>
      </c>
      <c r="M245" s="22" t="s">
        <v>4</v>
      </c>
      <c r="N245" s="22" t="s">
        <v>4</v>
      </c>
      <c r="O245" s="22" t="s">
        <v>4</v>
      </c>
      <c r="P245" s="22" t="s">
        <v>4</v>
      </c>
      <c r="Q245" s="22" t="s">
        <v>4</v>
      </c>
      <c r="R245" s="22" t="s">
        <v>4</v>
      </c>
      <c r="S245" s="22" t="s">
        <v>4</v>
      </c>
      <c r="T245" s="22" t="s">
        <v>4</v>
      </c>
      <c r="U245" s="22" t="s">
        <v>4</v>
      </c>
      <c r="V245" s="22" t="s">
        <v>4</v>
      </c>
      <c r="W245" s="22" t="s">
        <v>4</v>
      </c>
      <c r="X245" s="22" t="s">
        <v>4</v>
      </c>
      <c r="Y245" s="22" t="s">
        <v>4</v>
      </c>
      <c r="Z245" s="22" t="s">
        <v>4</v>
      </c>
      <c r="AA245" s="22" t="s">
        <v>4</v>
      </c>
      <c r="AB245" s="22" t="s">
        <v>4</v>
      </c>
      <c r="AC245" s="22" t="s">
        <v>4</v>
      </c>
      <c r="AD245" s="22" t="s">
        <v>4</v>
      </c>
      <c r="AE245" s="22" t="s">
        <v>4</v>
      </c>
      <c r="AF245" s="22" t="s">
        <v>4</v>
      </c>
      <c r="AG245" s="22" t="s">
        <v>4</v>
      </c>
      <c r="AH245" s="22" t="s">
        <v>4</v>
      </c>
      <c r="AI245" s="22" t="s">
        <v>4</v>
      </c>
      <c r="AJ245" s="22" t="s">
        <v>4</v>
      </c>
      <c r="AK245" s="22" t="s">
        <v>4</v>
      </c>
      <c r="AL245" s="22" t="s">
        <v>4</v>
      </c>
      <c r="AM245" s="22" t="s">
        <v>4</v>
      </c>
      <c r="AN245" s="22" t="s">
        <v>4</v>
      </c>
      <c r="AO245" s="22" t="s">
        <v>4</v>
      </c>
      <c r="AP245" s="22" t="s">
        <v>4</v>
      </c>
      <c r="AQ245" s="22" t="s">
        <v>4</v>
      </c>
      <c r="AR245" s="22" t="s">
        <v>4</v>
      </c>
      <c r="AS245" s="22" t="s">
        <v>4</v>
      </c>
      <c r="AT245" s="22" t="s">
        <v>4</v>
      </c>
      <c r="AU245" s="22" t="s">
        <v>4</v>
      </c>
      <c r="AV245" s="22" t="s">
        <v>4</v>
      </c>
      <c r="AW245" s="22" t="s">
        <v>4</v>
      </c>
      <c r="AX245" s="22" t="s">
        <v>4</v>
      </c>
      <c r="AY245" s="22" t="s">
        <v>4</v>
      </c>
      <c r="AZ245" s="22" t="s">
        <v>4</v>
      </c>
      <c r="BA245" s="22" t="s">
        <v>4</v>
      </c>
    </row>
    <row r="246" spans="2:53" x14ac:dyDescent="0.2">
      <c r="B246" s="6" t="s">
        <v>57</v>
      </c>
      <c r="C246" s="22" t="s">
        <v>4</v>
      </c>
      <c r="D246" s="22" t="s">
        <v>4</v>
      </c>
      <c r="E246" s="22" t="s">
        <v>4</v>
      </c>
      <c r="F246" s="22" t="s">
        <v>4</v>
      </c>
      <c r="G246" s="22" t="s">
        <v>4</v>
      </c>
      <c r="H246" s="22" t="s">
        <v>4</v>
      </c>
      <c r="I246" s="22" t="s">
        <v>4</v>
      </c>
      <c r="J246" s="22" t="s">
        <v>4</v>
      </c>
      <c r="K246" s="22" t="s">
        <v>4</v>
      </c>
      <c r="L246" s="22" t="s">
        <v>4</v>
      </c>
      <c r="M246" s="22" t="s">
        <v>4</v>
      </c>
      <c r="N246" s="22" t="s">
        <v>4</v>
      </c>
      <c r="O246" s="22" t="s">
        <v>4</v>
      </c>
      <c r="P246" s="22" t="s">
        <v>4</v>
      </c>
      <c r="Q246" s="22" t="s">
        <v>4</v>
      </c>
      <c r="R246" s="22" t="s">
        <v>4</v>
      </c>
      <c r="S246" s="22" t="s">
        <v>4</v>
      </c>
      <c r="T246" s="22" t="s">
        <v>4</v>
      </c>
      <c r="U246" s="22" t="s">
        <v>4</v>
      </c>
      <c r="V246" s="22" t="s">
        <v>4</v>
      </c>
      <c r="W246" s="22" t="s">
        <v>4</v>
      </c>
      <c r="X246" s="22" t="s">
        <v>4</v>
      </c>
      <c r="Y246" s="22" t="s">
        <v>4</v>
      </c>
      <c r="Z246" s="22" t="s">
        <v>4</v>
      </c>
      <c r="AA246" s="22" t="s">
        <v>4</v>
      </c>
      <c r="AB246" s="22" t="s">
        <v>4</v>
      </c>
      <c r="AC246" s="22" t="s">
        <v>4</v>
      </c>
      <c r="AD246" s="22" t="s">
        <v>4</v>
      </c>
      <c r="AE246" s="22" t="s">
        <v>4</v>
      </c>
      <c r="AF246" s="22" t="s">
        <v>4</v>
      </c>
      <c r="AG246" s="22" t="s">
        <v>4</v>
      </c>
      <c r="AH246" s="22" t="s">
        <v>4</v>
      </c>
      <c r="AI246" s="22" t="s">
        <v>4</v>
      </c>
      <c r="AJ246" s="22" t="s">
        <v>4</v>
      </c>
      <c r="AK246" s="22" t="s">
        <v>4</v>
      </c>
      <c r="AL246" s="22" t="s">
        <v>4</v>
      </c>
      <c r="AM246" s="22" t="s">
        <v>4</v>
      </c>
      <c r="AN246" s="22" t="s">
        <v>4</v>
      </c>
      <c r="AO246" s="22" t="s">
        <v>4</v>
      </c>
      <c r="AP246" s="22" t="s">
        <v>4</v>
      </c>
      <c r="AQ246" s="22" t="s">
        <v>4</v>
      </c>
      <c r="AR246" s="22" t="s">
        <v>4</v>
      </c>
      <c r="AS246" s="22" t="s">
        <v>4</v>
      </c>
      <c r="AT246" s="22" t="s">
        <v>4</v>
      </c>
      <c r="AU246" s="22" t="s">
        <v>4</v>
      </c>
      <c r="AV246" s="22" t="s">
        <v>4</v>
      </c>
      <c r="AW246" s="22" t="s">
        <v>4</v>
      </c>
      <c r="AX246" s="22" t="s">
        <v>4</v>
      </c>
      <c r="AY246" s="22" t="s">
        <v>4</v>
      </c>
      <c r="AZ246" s="22" t="s">
        <v>4</v>
      </c>
      <c r="BA246" s="22" t="s">
        <v>4</v>
      </c>
    </row>
    <row r="247" spans="2:53" x14ac:dyDescent="0.2">
      <c r="B247" s="6" t="s">
        <v>58</v>
      </c>
      <c r="C247" s="22" t="s">
        <v>4</v>
      </c>
      <c r="D247" s="22" t="s">
        <v>4</v>
      </c>
      <c r="E247" s="22" t="s">
        <v>4</v>
      </c>
      <c r="F247" s="22" t="s">
        <v>4</v>
      </c>
      <c r="G247" s="22" t="s">
        <v>4</v>
      </c>
      <c r="H247" s="22" t="s">
        <v>4</v>
      </c>
      <c r="I247" s="22" t="s">
        <v>4</v>
      </c>
      <c r="J247" s="22" t="s">
        <v>4</v>
      </c>
      <c r="K247" s="22" t="s">
        <v>4</v>
      </c>
      <c r="L247" s="22" t="s">
        <v>4</v>
      </c>
      <c r="M247" s="22" t="s">
        <v>4</v>
      </c>
      <c r="N247" s="22" t="s">
        <v>4</v>
      </c>
      <c r="O247" s="22" t="s">
        <v>4</v>
      </c>
      <c r="P247" s="22" t="s">
        <v>4</v>
      </c>
      <c r="Q247" s="22" t="s">
        <v>4</v>
      </c>
      <c r="R247" s="22" t="s">
        <v>4</v>
      </c>
      <c r="S247" s="22" t="s">
        <v>4</v>
      </c>
      <c r="T247" s="22" t="s">
        <v>4</v>
      </c>
      <c r="U247" s="22" t="s">
        <v>4</v>
      </c>
      <c r="V247" s="22" t="s">
        <v>4</v>
      </c>
      <c r="W247" s="22" t="s">
        <v>4</v>
      </c>
      <c r="X247" s="22" t="s">
        <v>4</v>
      </c>
      <c r="Y247" s="22" t="s">
        <v>4</v>
      </c>
      <c r="Z247" s="22" t="s">
        <v>4</v>
      </c>
      <c r="AA247" s="22" t="s">
        <v>4</v>
      </c>
      <c r="AB247" s="22" t="s">
        <v>4</v>
      </c>
      <c r="AC247" s="22" t="s">
        <v>4</v>
      </c>
      <c r="AD247" s="22" t="s">
        <v>4</v>
      </c>
      <c r="AE247" s="22" t="s">
        <v>4</v>
      </c>
      <c r="AF247" s="22" t="s">
        <v>4</v>
      </c>
      <c r="AG247" s="22" t="s">
        <v>4</v>
      </c>
      <c r="AH247" s="22" t="s">
        <v>4</v>
      </c>
      <c r="AI247" s="22" t="s">
        <v>4</v>
      </c>
      <c r="AJ247" s="22" t="s">
        <v>4</v>
      </c>
      <c r="AK247" s="22" t="s">
        <v>4</v>
      </c>
      <c r="AL247" s="22" t="s">
        <v>4</v>
      </c>
      <c r="AM247" s="22" t="s">
        <v>4</v>
      </c>
      <c r="AN247" s="22" t="s">
        <v>4</v>
      </c>
      <c r="AO247" s="22" t="s">
        <v>4</v>
      </c>
      <c r="AP247" s="22" t="s">
        <v>4</v>
      </c>
      <c r="AQ247" s="22" t="s">
        <v>4</v>
      </c>
      <c r="AR247" s="22" t="s">
        <v>4</v>
      </c>
      <c r="AS247" s="22" t="s">
        <v>4</v>
      </c>
      <c r="AT247" s="22" t="s">
        <v>4</v>
      </c>
      <c r="AU247" s="22" t="s">
        <v>4</v>
      </c>
      <c r="AV247" s="22" t="s">
        <v>4</v>
      </c>
      <c r="AW247" s="22" t="s">
        <v>4</v>
      </c>
      <c r="AX247" s="22" t="s">
        <v>4</v>
      </c>
      <c r="AY247" s="22" t="s">
        <v>4</v>
      </c>
      <c r="AZ247" s="22" t="s">
        <v>4</v>
      </c>
      <c r="BA247" s="22" t="s">
        <v>4</v>
      </c>
    </row>
    <row r="248" spans="2:53" x14ac:dyDescent="0.2">
      <c r="B248" s="20" t="s">
        <v>59</v>
      </c>
      <c r="C248" s="23" t="s">
        <v>4</v>
      </c>
      <c r="D248" s="23" t="s">
        <v>4</v>
      </c>
      <c r="E248" s="23" t="s">
        <v>4</v>
      </c>
      <c r="F248" s="23" t="s">
        <v>4</v>
      </c>
      <c r="G248" s="23" t="s">
        <v>4</v>
      </c>
      <c r="H248" s="23" t="s">
        <v>4</v>
      </c>
      <c r="I248" s="23" t="s">
        <v>4</v>
      </c>
      <c r="J248" s="23" t="s">
        <v>4</v>
      </c>
      <c r="K248" s="23" t="s">
        <v>4</v>
      </c>
      <c r="L248" s="23" t="s">
        <v>4</v>
      </c>
      <c r="M248" s="23" t="s">
        <v>4</v>
      </c>
      <c r="N248" s="23" t="s">
        <v>4</v>
      </c>
      <c r="O248" s="23" t="s">
        <v>4</v>
      </c>
      <c r="P248" s="23" t="s">
        <v>4</v>
      </c>
      <c r="Q248" s="23" t="s">
        <v>4</v>
      </c>
      <c r="R248" s="23" t="s">
        <v>4</v>
      </c>
      <c r="S248" s="23" t="s">
        <v>4</v>
      </c>
      <c r="T248" s="23" t="s">
        <v>4</v>
      </c>
      <c r="U248" s="23" t="s">
        <v>4</v>
      </c>
      <c r="V248" s="23" t="s">
        <v>4</v>
      </c>
      <c r="W248" s="23" t="s">
        <v>4</v>
      </c>
      <c r="X248" s="23" t="s">
        <v>4</v>
      </c>
      <c r="Y248" s="23" t="s">
        <v>4</v>
      </c>
      <c r="Z248" s="23" t="s">
        <v>4</v>
      </c>
      <c r="AA248" s="23" t="s">
        <v>4</v>
      </c>
      <c r="AB248" s="23" t="s">
        <v>4</v>
      </c>
      <c r="AC248" s="23" t="s">
        <v>4</v>
      </c>
      <c r="AD248" s="23" t="s">
        <v>4</v>
      </c>
      <c r="AE248" s="23" t="s">
        <v>4</v>
      </c>
      <c r="AF248" s="23" t="s">
        <v>4</v>
      </c>
      <c r="AG248" s="23" t="s">
        <v>4</v>
      </c>
      <c r="AH248" s="23" t="s">
        <v>4</v>
      </c>
      <c r="AI248" s="23" t="s">
        <v>4</v>
      </c>
      <c r="AJ248" s="23" t="s">
        <v>4</v>
      </c>
      <c r="AK248" s="23" t="s">
        <v>4</v>
      </c>
      <c r="AL248" s="23" t="s">
        <v>4</v>
      </c>
      <c r="AM248" s="23" t="s">
        <v>4</v>
      </c>
      <c r="AN248" s="23" t="s">
        <v>4</v>
      </c>
      <c r="AO248" s="23" t="s">
        <v>4</v>
      </c>
      <c r="AP248" s="23" t="s">
        <v>4</v>
      </c>
      <c r="AQ248" s="23" t="s">
        <v>4</v>
      </c>
      <c r="AR248" s="23" t="s">
        <v>4</v>
      </c>
      <c r="AS248" s="23" t="s">
        <v>4</v>
      </c>
      <c r="AT248" s="23" t="s">
        <v>4</v>
      </c>
      <c r="AU248" s="23" t="s">
        <v>4</v>
      </c>
      <c r="AV248" s="23" t="s">
        <v>4</v>
      </c>
      <c r="AW248" s="23" t="s">
        <v>4</v>
      </c>
      <c r="AX248" s="23" t="s">
        <v>4</v>
      </c>
      <c r="AY248" s="23" t="s">
        <v>4</v>
      </c>
      <c r="AZ248" s="23" t="s">
        <v>4</v>
      </c>
      <c r="BA248" s="23" t="s">
        <v>4</v>
      </c>
    </row>
    <row r="249" spans="2:53" x14ac:dyDescent="0.2">
      <c r="B249" s="31" t="s">
        <v>377</v>
      </c>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row>
  </sheetData>
  <mergeCells count="2">
    <mergeCell ref="B2:BA2"/>
    <mergeCell ref="B249:BA249"/>
  </mergeCells>
  <pageMargins left="0.75" right="0.75" top="1" bottom="1" header="0.5" footer="0.5"/>
  <pageSetup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48CF6-C249-1C4B-B25A-38E4BDB1D934}">
  <sheetPr codeName="Sheet15">
    <tabColor theme="9" tint="-0.499984740745262"/>
  </sheetPr>
  <dimension ref="B2:BA249"/>
  <sheetViews>
    <sheetView showGridLines="0" tabSelected="1" workbookViewId="0">
      <pane xSplit="2" ySplit="4" topLeftCell="C225" activePane="bottomRight" state="frozen"/>
      <selection pane="topRight" activeCell="C1" sqref="C1"/>
      <selection pane="bottomLeft" activeCell="A5" sqref="A5"/>
      <selection pane="bottomRight" activeCell="B249" sqref="B249:BA249"/>
    </sheetView>
  </sheetViews>
  <sheetFormatPr baseColWidth="10" defaultColWidth="11" defaultRowHeight="16" x14ac:dyDescent="0.2"/>
  <cols>
    <col min="2" max="2" width="62.5" customWidth="1"/>
  </cols>
  <sheetData>
    <row r="2" spans="2:53" x14ac:dyDescent="0.2">
      <c r="B2" s="27" t="s">
        <v>74</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row>
    <row r="3" spans="2:53" ht="56" customHeight="1" thickBot="1" x14ac:dyDescent="0.25">
      <c r="B3" s="7" t="s">
        <v>77</v>
      </c>
      <c r="C3" s="3" t="str">
        <f>"(1)"</f>
        <v>(1)</v>
      </c>
      <c r="D3" s="3" t="str">
        <f>"(2)"</f>
        <v>(2)</v>
      </c>
      <c r="E3" s="3" t="str">
        <f>"(3)"</f>
        <v>(3)</v>
      </c>
      <c r="F3" s="3" t="str">
        <f>"(4)"</f>
        <v>(4)</v>
      </c>
      <c r="G3" s="3" t="str">
        <f>"(5)"</f>
        <v>(5)</v>
      </c>
      <c r="H3" s="3" t="str">
        <f>"(6)"</f>
        <v>(6)</v>
      </c>
      <c r="I3" s="3" t="str">
        <f>"(7)"</f>
        <v>(7)</v>
      </c>
      <c r="J3" s="3" t="str">
        <f>"(8)"</f>
        <v>(8)</v>
      </c>
      <c r="K3" s="3" t="str">
        <f>"(9)"</f>
        <v>(9)</v>
      </c>
      <c r="L3" s="3" t="str">
        <f>"(10)"</f>
        <v>(10)</v>
      </c>
      <c r="M3" s="3" t="str">
        <f>"(11)"</f>
        <v>(11)</v>
      </c>
      <c r="N3" s="3" t="str">
        <f>"(12)"</f>
        <v>(12)</v>
      </c>
      <c r="O3" s="3" t="str">
        <f>"(13)"</f>
        <v>(13)</v>
      </c>
      <c r="P3" s="3" t="str">
        <f>"(14)"</f>
        <v>(14)</v>
      </c>
      <c r="Q3" s="3" t="str">
        <f>"(15)"</f>
        <v>(15)</v>
      </c>
      <c r="R3" s="3" t="str">
        <f>"(16)"</f>
        <v>(16)</v>
      </c>
      <c r="S3" s="3" t="str">
        <f>"(17)"</f>
        <v>(17)</v>
      </c>
      <c r="T3" s="3" t="str">
        <f>"(18)"</f>
        <v>(18)</v>
      </c>
      <c r="U3" s="3" t="str">
        <f>"(19)"</f>
        <v>(19)</v>
      </c>
      <c r="V3" s="3" t="str">
        <f>"(20)"</f>
        <v>(20)</v>
      </c>
      <c r="W3" s="3" t="str">
        <f>"(21)"</f>
        <v>(21)</v>
      </c>
      <c r="X3" s="3" t="str">
        <f>"(22)"</f>
        <v>(22)</v>
      </c>
      <c r="Y3" s="3" t="str">
        <f>"(23)"</f>
        <v>(23)</v>
      </c>
      <c r="Z3" s="3" t="str">
        <f>"(24)"</f>
        <v>(24)</v>
      </c>
      <c r="AA3" s="3" t="str">
        <f>"(25)"</f>
        <v>(25)</v>
      </c>
      <c r="AB3" s="3" t="str">
        <f>"(26)"</f>
        <v>(26)</v>
      </c>
      <c r="AC3" s="3" t="str">
        <f>"(27)"</f>
        <v>(27)</v>
      </c>
      <c r="AD3" s="3" t="str">
        <f>"(28)"</f>
        <v>(28)</v>
      </c>
      <c r="AE3" s="3" t="str">
        <f>"(29)"</f>
        <v>(29)</v>
      </c>
      <c r="AF3" s="3" t="str">
        <f>"(30)"</f>
        <v>(30)</v>
      </c>
      <c r="AG3" s="3" t="str">
        <f>"(31)"</f>
        <v>(31)</v>
      </c>
      <c r="AH3" s="3" t="str">
        <f>"(32)"</f>
        <v>(32)</v>
      </c>
      <c r="AI3" s="3" t="str">
        <f>"(33)"</f>
        <v>(33)</v>
      </c>
      <c r="AJ3" s="3" t="str">
        <f>"(34)"</f>
        <v>(34)</v>
      </c>
      <c r="AK3" s="3" t="str">
        <f>"(35)"</f>
        <v>(35)</v>
      </c>
      <c r="AL3" s="3" t="str">
        <f>"(36)"</f>
        <v>(36)</v>
      </c>
      <c r="AM3" s="3" t="str">
        <f>"(37)"</f>
        <v>(37)</v>
      </c>
      <c r="AN3" s="3" t="str">
        <f>"(38)"</f>
        <v>(38)</v>
      </c>
      <c r="AO3" s="3" t="str">
        <f>"(39)"</f>
        <v>(39)</v>
      </c>
      <c r="AP3" s="3" t="str">
        <f>"(40)"</f>
        <v>(40)</v>
      </c>
      <c r="AQ3" s="3" t="str">
        <f>"(41)"</f>
        <v>(41)</v>
      </c>
      <c r="AR3" s="3" t="str">
        <f>"(42)"</f>
        <v>(42)</v>
      </c>
      <c r="AS3" s="3" t="str">
        <f>"(43)"</f>
        <v>(43)</v>
      </c>
      <c r="AT3" s="3" t="str">
        <f>"(44)"</f>
        <v>(44)</v>
      </c>
      <c r="AU3" s="3" t="str">
        <f>"(45)"</f>
        <v>(45)</v>
      </c>
      <c r="AV3" s="3" t="str">
        <f>"(46)"</f>
        <v>(46)</v>
      </c>
      <c r="AW3" s="3" t="str">
        <f>"(47)"</f>
        <v>(47)</v>
      </c>
      <c r="AX3" s="3" t="str">
        <f>"(48)"</f>
        <v>(48)</v>
      </c>
      <c r="AY3" s="3" t="str">
        <f>"(49)"</f>
        <v>(49)</v>
      </c>
      <c r="AZ3" s="3" t="str">
        <f>"(50)"</f>
        <v>(50)</v>
      </c>
      <c r="BA3" s="3" t="str">
        <f>"(51)"</f>
        <v>(51)</v>
      </c>
    </row>
    <row r="4" spans="2:53" s="14" customFormat="1" ht="20" customHeight="1" thickTop="1" x14ac:dyDescent="0.2">
      <c r="B4" s="19"/>
      <c r="C4" s="13"/>
      <c r="D4" s="13"/>
      <c r="E4" s="13"/>
      <c r="F4" s="13"/>
      <c r="G4" s="13"/>
      <c r="H4" s="13"/>
      <c r="I4" s="13"/>
      <c r="J4" s="13"/>
      <c r="K4" s="13"/>
      <c r="L4" s="13"/>
    </row>
    <row r="5" spans="2:53" x14ac:dyDescent="0.2">
      <c r="B5" t="str">
        <f>"Dummy presence of violence during 1998-2007 (yes=1)"</f>
        <v>Dummy presence of violence during 1998-2007 (yes=1)</v>
      </c>
      <c r="C5" t="str">
        <f>"0.138"</f>
        <v>0.138</v>
      </c>
      <c r="D5" t="str">
        <f>"0.120"</f>
        <v>0.120</v>
      </c>
      <c r="E5" t="str">
        <f>"0.129"</f>
        <v>0.129</v>
      </c>
      <c r="F5" t="str">
        <f>""</f>
        <v/>
      </c>
      <c r="G5" t="str">
        <f>""</f>
        <v/>
      </c>
      <c r="H5" t="str">
        <f>""</f>
        <v/>
      </c>
      <c r="I5" t="str">
        <f>""</f>
        <v/>
      </c>
      <c r="J5" t="str">
        <f>""</f>
        <v/>
      </c>
      <c r="K5" t="str">
        <f>""</f>
        <v/>
      </c>
      <c r="L5" t="str">
        <f>""</f>
        <v/>
      </c>
      <c r="M5" t="str">
        <f>""</f>
        <v/>
      </c>
      <c r="N5" t="str">
        <f>""</f>
        <v/>
      </c>
      <c r="O5" t="str">
        <f>""</f>
        <v/>
      </c>
      <c r="P5" t="str">
        <f>""</f>
        <v/>
      </c>
      <c r="Q5" t="str">
        <f>""</f>
        <v/>
      </c>
      <c r="R5" t="str">
        <f>""</f>
        <v/>
      </c>
      <c r="S5" t="str">
        <f>""</f>
        <v/>
      </c>
      <c r="T5" t="str">
        <f>""</f>
        <v/>
      </c>
      <c r="U5" t="str">
        <f>""</f>
        <v/>
      </c>
      <c r="V5" t="str">
        <f>""</f>
        <v/>
      </c>
      <c r="W5" t="str">
        <f>""</f>
        <v/>
      </c>
      <c r="X5" t="str">
        <f>""</f>
        <v/>
      </c>
      <c r="Y5" t="str">
        <f>""</f>
        <v/>
      </c>
      <c r="Z5" t="str">
        <f>""</f>
        <v/>
      </c>
      <c r="AA5" t="str">
        <f>""</f>
        <v/>
      </c>
      <c r="AB5" t="str">
        <f>""</f>
        <v/>
      </c>
      <c r="AC5" t="str">
        <f>""</f>
        <v/>
      </c>
      <c r="AD5" t="str">
        <f>""</f>
        <v/>
      </c>
      <c r="AE5" t="str">
        <f>""</f>
        <v/>
      </c>
      <c r="AF5" t="str">
        <f>""</f>
        <v/>
      </c>
      <c r="AG5" t="str">
        <f>""</f>
        <v/>
      </c>
      <c r="AH5" t="str">
        <f>""</f>
        <v/>
      </c>
      <c r="AI5" t="str">
        <f>""</f>
        <v/>
      </c>
      <c r="AJ5" t="str">
        <f>""</f>
        <v/>
      </c>
      <c r="AK5" t="str">
        <f>""</f>
        <v/>
      </c>
      <c r="AL5" t="str">
        <f>""</f>
        <v/>
      </c>
      <c r="AM5" t="str">
        <f>""</f>
        <v/>
      </c>
      <c r="AN5" t="str">
        <f>""</f>
        <v/>
      </c>
      <c r="AO5" t="str">
        <f>""</f>
        <v/>
      </c>
      <c r="AP5" t="str">
        <f>""</f>
        <v/>
      </c>
      <c r="AQ5" t="str">
        <f>""</f>
        <v/>
      </c>
      <c r="AR5" t="str">
        <f>""</f>
        <v/>
      </c>
      <c r="AS5" t="str">
        <f>""</f>
        <v/>
      </c>
      <c r="AT5" t="str">
        <f>""</f>
        <v/>
      </c>
      <c r="AU5" t="str">
        <f>""</f>
        <v/>
      </c>
      <c r="AV5" t="str">
        <f>""</f>
        <v/>
      </c>
      <c r="AW5" t="str">
        <f>""</f>
        <v/>
      </c>
      <c r="AX5" t="str">
        <f>""</f>
        <v/>
      </c>
      <c r="AY5" t="str">
        <f>""</f>
        <v/>
      </c>
      <c r="AZ5" t="str">
        <f>""</f>
        <v/>
      </c>
      <c r="BA5" t="str">
        <f>""</f>
        <v/>
      </c>
    </row>
    <row r="6" spans="2:53" x14ac:dyDescent="0.2">
      <c r="B6" t="str">
        <f>""</f>
        <v/>
      </c>
      <c r="C6" t="str">
        <f>"[0.098]"</f>
        <v>[0.098]</v>
      </c>
      <c r="D6" t="str">
        <f>"[0.095]"</f>
        <v>[0.095]</v>
      </c>
      <c r="E6" t="str">
        <f>"[0.096]"</f>
        <v>[0.096]</v>
      </c>
      <c r="F6" t="str">
        <f>""</f>
        <v/>
      </c>
      <c r="G6" t="str">
        <f>""</f>
        <v/>
      </c>
      <c r="H6" t="str">
        <f>""</f>
        <v/>
      </c>
      <c r="I6" t="str">
        <f>""</f>
        <v/>
      </c>
      <c r="J6" t="str">
        <f>""</f>
        <v/>
      </c>
      <c r="K6" t="str">
        <f>""</f>
        <v/>
      </c>
      <c r="L6" t="str">
        <f>""</f>
        <v/>
      </c>
      <c r="M6" t="str">
        <f>""</f>
        <v/>
      </c>
      <c r="N6" t="str">
        <f>""</f>
        <v/>
      </c>
      <c r="O6" t="str">
        <f>""</f>
        <v/>
      </c>
      <c r="P6" t="str">
        <f>""</f>
        <v/>
      </c>
      <c r="Q6" t="str">
        <f>""</f>
        <v/>
      </c>
      <c r="R6" t="str">
        <f>""</f>
        <v/>
      </c>
      <c r="S6" t="str">
        <f>""</f>
        <v/>
      </c>
      <c r="T6" t="str">
        <f>""</f>
        <v/>
      </c>
      <c r="U6" t="str">
        <f>""</f>
        <v/>
      </c>
      <c r="V6" t="str">
        <f>""</f>
        <v/>
      </c>
      <c r="W6" t="str">
        <f>""</f>
        <v/>
      </c>
      <c r="X6" t="str">
        <f>""</f>
        <v/>
      </c>
      <c r="Y6" t="str">
        <f>""</f>
        <v/>
      </c>
      <c r="Z6" t="str">
        <f>""</f>
        <v/>
      </c>
      <c r="AA6" t="str">
        <f>""</f>
        <v/>
      </c>
      <c r="AB6" t="str">
        <f>""</f>
        <v/>
      </c>
      <c r="AC6" t="str">
        <f>""</f>
        <v/>
      </c>
      <c r="AD6" t="str">
        <f>""</f>
        <v/>
      </c>
      <c r="AE6" t="str">
        <f>""</f>
        <v/>
      </c>
      <c r="AF6" t="str">
        <f>""</f>
        <v/>
      </c>
      <c r="AG6" t="str">
        <f>""</f>
        <v/>
      </c>
      <c r="AH6" t="str">
        <f>""</f>
        <v/>
      </c>
      <c r="AI6" t="str">
        <f>""</f>
        <v/>
      </c>
      <c r="AJ6" t="str">
        <f>""</f>
        <v/>
      </c>
      <c r="AK6" t="str">
        <f>""</f>
        <v/>
      </c>
      <c r="AL6" t="str">
        <f>""</f>
        <v/>
      </c>
      <c r="AM6" t="str">
        <f>""</f>
        <v/>
      </c>
      <c r="AN6" t="str">
        <f>""</f>
        <v/>
      </c>
      <c r="AO6" t="str">
        <f>""</f>
        <v/>
      </c>
      <c r="AP6" t="str">
        <f>""</f>
        <v/>
      </c>
      <c r="AQ6" t="str">
        <f>""</f>
        <v/>
      </c>
      <c r="AR6" t="str">
        <f>""</f>
        <v/>
      </c>
      <c r="AS6" t="str">
        <f>""</f>
        <v/>
      </c>
      <c r="AT6" t="str">
        <f>""</f>
        <v/>
      </c>
      <c r="AU6" t="str">
        <f>""</f>
        <v/>
      </c>
      <c r="AV6" t="str">
        <f>""</f>
        <v/>
      </c>
      <c r="AW6" t="str">
        <f>""</f>
        <v/>
      </c>
      <c r="AX6" t="str">
        <f>""</f>
        <v/>
      </c>
      <c r="AY6" t="str">
        <f>""</f>
        <v/>
      </c>
      <c r="AZ6" t="str">
        <f>""</f>
        <v/>
      </c>
      <c r="BA6" t="str">
        <f>""</f>
        <v/>
      </c>
    </row>
    <row r="7" spans="2:53" x14ac:dyDescent="0.2">
      <c r="B7" t="str">
        <f>"At least female male left the household in a given year (yes=1)"</f>
        <v>At least female male left the household in a given year (yes=1)</v>
      </c>
      <c r="C7" t="str">
        <f>"-0.099"</f>
        <v>-0.099</v>
      </c>
      <c r="D7" t="str">
        <f>""</f>
        <v/>
      </c>
      <c r="E7" t="str">
        <f>""</f>
        <v/>
      </c>
      <c r="F7" t="str">
        <f>""</f>
        <v/>
      </c>
      <c r="G7" t="str">
        <f>""</f>
        <v/>
      </c>
      <c r="H7" t="str">
        <f>""</f>
        <v/>
      </c>
      <c r="I7" t="str">
        <f>""</f>
        <v/>
      </c>
      <c r="J7" t="str">
        <f>""</f>
        <v/>
      </c>
      <c r="K7" t="str">
        <f>""</f>
        <v/>
      </c>
      <c r="L7" t="str">
        <f>""</f>
        <v/>
      </c>
      <c r="M7" t="str">
        <f>""</f>
        <v/>
      </c>
      <c r="N7" t="str">
        <f>""</f>
        <v/>
      </c>
      <c r="O7" t="str">
        <f>""</f>
        <v/>
      </c>
      <c r="P7" t="str">
        <f>""</f>
        <v/>
      </c>
      <c r="Q7" t="str">
        <f>""</f>
        <v/>
      </c>
      <c r="R7" t="str">
        <f>""</f>
        <v/>
      </c>
      <c r="S7" t="str">
        <f>""</f>
        <v/>
      </c>
      <c r="T7" t="str">
        <f>""</f>
        <v/>
      </c>
      <c r="U7" t="str">
        <f>""</f>
        <v/>
      </c>
      <c r="V7" t="str">
        <f>""</f>
        <v/>
      </c>
      <c r="W7" t="str">
        <f>""</f>
        <v/>
      </c>
      <c r="X7" t="str">
        <f>""</f>
        <v/>
      </c>
      <c r="Y7" t="str">
        <f>""</f>
        <v/>
      </c>
      <c r="Z7" t="str">
        <f>""</f>
        <v/>
      </c>
      <c r="AA7" t="str">
        <f>""</f>
        <v/>
      </c>
      <c r="AB7" t="str">
        <f>""</f>
        <v/>
      </c>
      <c r="AC7" t="str">
        <f>""</f>
        <v/>
      </c>
      <c r="AD7" t="str">
        <f>""</f>
        <v/>
      </c>
      <c r="AE7" t="str">
        <f>""</f>
        <v/>
      </c>
      <c r="AF7" t="str">
        <f>""</f>
        <v/>
      </c>
      <c r="AG7" t="str">
        <f>""</f>
        <v/>
      </c>
      <c r="AH7" t="str">
        <f>""</f>
        <v/>
      </c>
      <c r="AI7" t="str">
        <f>""</f>
        <v/>
      </c>
      <c r="AJ7" t="str">
        <f>""</f>
        <v/>
      </c>
      <c r="AK7" t="str">
        <f>""</f>
        <v/>
      </c>
      <c r="AL7" t="str">
        <f>""</f>
        <v/>
      </c>
      <c r="AM7" t="str">
        <f>""</f>
        <v/>
      </c>
      <c r="AN7" t="str">
        <f>""</f>
        <v/>
      </c>
      <c r="AO7" t="str">
        <f>""</f>
        <v/>
      </c>
      <c r="AP7" t="str">
        <f>""</f>
        <v/>
      </c>
      <c r="AQ7" t="str">
        <f>""</f>
        <v/>
      </c>
      <c r="AR7" t="str">
        <f>""</f>
        <v/>
      </c>
      <c r="AS7" t="str">
        <f>""</f>
        <v/>
      </c>
      <c r="AT7" t="str">
        <f>""</f>
        <v/>
      </c>
      <c r="AU7" t="str">
        <f>""</f>
        <v/>
      </c>
      <c r="AV7" t="str">
        <f>""</f>
        <v/>
      </c>
      <c r="AW7" t="str">
        <f>""</f>
        <v/>
      </c>
      <c r="AX7" t="str">
        <f>""</f>
        <v/>
      </c>
      <c r="AY7" t="str">
        <f>""</f>
        <v/>
      </c>
      <c r="AZ7" t="str">
        <f>""</f>
        <v/>
      </c>
      <c r="BA7" t="str">
        <f>""</f>
        <v/>
      </c>
    </row>
    <row r="8" spans="2:53" x14ac:dyDescent="0.2">
      <c r="B8" t="str">
        <f>""</f>
        <v/>
      </c>
      <c r="C8" t="str">
        <f>"[0.088]"</f>
        <v>[0.088]</v>
      </c>
      <c r="D8" t="str">
        <f>""</f>
        <v/>
      </c>
      <c r="E8" t="str">
        <f>""</f>
        <v/>
      </c>
      <c r="F8" t="str">
        <f>""</f>
        <v/>
      </c>
      <c r="G8" t="str">
        <f>""</f>
        <v/>
      </c>
      <c r="H8" t="str">
        <f>""</f>
        <v/>
      </c>
      <c r="I8" t="str">
        <f>""</f>
        <v/>
      </c>
      <c r="J8" t="str">
        <f>""</f>
        <v/>
      </c>
      <c r="K8" t="str">
        <f>""</f>
        <v/>
      </c>
      <c r="L8" t="str">
        <f>""</f>
        <v/>
      </c>
      <c r="M8" t="str">
        <f>""</f>
        <v/>
      </c>
      <c r="N8" t="str">
        <f>""</f>
        <v/>
      </c>
      <c r="O8" t="str">
        <f>""</f>
        <v/>
      </c>
      <c r="P8" t="str">
        <f>""</f>
        <v/>
      </c>
      <c r="Q8" t="str">
        <f>""</f>
        <v/>
      </c>
      <c r="R8" t="str">
        <f>""</f>
        <v/>
      </c>
      <c r="S8" t="str">
        <f>""</f>
        <v/>
      </c>
      <c r="T8" t="str">
        <f>""</f>
        <v/>
      </c>
      <c r="U8" t="str">
        <f>""</f>
        <v/>
      </c>
      <c r="V8" t="str">
        <f>""</f>
        <v/>
      </c>
      <c r="W8" t="str">
        <f>""</f>
        <v/>
      </c>
      <c r="X8" t="str">
        <f>""</f>
        <v/>
      </c>
      <c r="Y8" t="str">
        <f>""</f>
        <v/>
      </c>
      <c r="Z8" t="str">
        <f>""</f>
        <v/>
      </c>
      <c r="AA8" t="str">
        <f>""</f>
        <v/>
      </c>
      <c r="AB8" t="str">
        <f>""</f>
        <v/>
      </c>
      <c r="AC8" t="str">
        <f>""</f>
        <v/>
      </c>
      <c r="AD8" t="str">
        <f>""</f>
        <v/>
      </c>
      <c r="AE8" t="str">
        <f>""</f>
        <v/>
      </c>
      <c r="AF8" t="str">
        <f>""</f>
        <v/>
      </c>
      <c r="AG8" t="str">
        <f>""</f>
        <v/>
      </c>
      <c r="AH8" t="str">
        <f>""</f>
        <v/>
      </c>
      <c r="AI8" t="str">
        <f>""</f>
        <v/>
      </c>
      <c r="AJ8" t="str">
        <f>""</f>
        <v/>
      </c>
      <c r="AK8" t="str">
        <f>""</f>
        <v/>
      </c>
      <c r="AL8" t="str">
        <f>""</f>
        <v/>
      </c>
      <c r="AM8" t="str">
        <f>""</f>
        <v/>
      </c>
      <c r="AN8" t="str">
        <f>""</f>
        <v/>
      </c>
      <c r="AO8" t="str">
        <f>""</f>
        <v/>
      </c>
      <c r="AP8" t="str">
        <f>""</f>
        <v/>
      </c>
      <c r="AQ8" t="str">
        <f>""</f>
        <v/>
      </c>
      <c r="AR8" t="str">
        <f>""</f>
        <v/>
      </c>
      <c r="AS8" t="str">
        <f>""</f>
        <v/>
      </c>
      <c r="AT8" t="str">
        <f>""</f>
        <v/>
      </c>
      <c r="AU8" t="str">
        <f>""</f>
        <v/>
      </c>
      <c r="AV8" t="str">
        <f>""</f>
        <v/>
      </c>
      <c r="AW8" t="str">
        <f>""</f>
        <v/>
      </c>
      <c r="AX8" t="str">
        <f>""</f>
        <v/>
      </c>
      <c r="AY8" t="str">
        <f>""</f>
        <v/>
      </c>
      <c r="AZ8" t="str">
        <f>""</f>
        <v/>
      </c>
      <c r="BA8" t="str">
        <f>""</f>
        <v/>
      </c>
    </row>
    <row r="9" spans="2:53" x14ac:dyDescent="0.2">
      <c r="B9" t="str">
        <f>"Interaction"</f>
        <v>Interaction</v>
      </c>
      <c r="C9" t="str">
        <f>"0.101"</f>
        <v>0.101</v>
      </c>
      <c r="D9" t="str">
        <f>""</f>
        <v/>
      </c>
      <c r="E9" t="str">
        <f>""</f>
        <v/>
      </c>
      <c r="F9" t="str">
        <f>""</f>
        <v/>
      </c>
      <c r="G9" t="str">
        <f>""</f>
        <v/>
      </c>
      <c r="H9" t="str">
        <f>""</f>
        <v/>
      </c>
      <c r="I9" t="str">
        <f>""</f>
        <v/>
      </c>
      <c r="J9" t="str">
        <f>""</f>
        <v/>
      </c>
      <c r="K9" t="str">
        <f>""</f>
        <v/>
      </c>
      <c r="L9" t="str">
        <f>""</f>
        <v/>
      </c>
      <c r="M9" t="str">
        <f>""</f>
        <v/>
      </c>
      <c r="N9" t="str">
        <f>""</f>
        <v/>
      </c>
      <c r="O9" t="str">
        <f>""</f>
        <v/>
      </c>
      <c r="P9" t="str">
        <f>""</f>
        <v/>
      </c>
      <c r="Q9" t="str">
        <f>""</f>
        <v/>
      </c>
      <c r="R9" t="str">
        <f>""</f>
        <v/>
      </c>
      <c r="S9" t="str">
        <f>""</f>
        <v/>
      </c>
      <c r="T9" t="str">
        <f>""</f>
        <v/>
      </c>
      <c r="U9" t="str">
        <f>""</f>
        <v/>
      </c>
      <c r="V9" t="str">
        <f>""</f>
        <v/>
      </c>
      <c r="W9" t="str">
        <f>""</f>
        <v/>
      </c>
      <c r="X9" t="str">
        <f>""</f>
        <v/>
      </c>
      <c r="Y9" t="str">
        <f>""</f>
        <v/>
      </c>
      <c r="Z9" t="str">
        <f>""</f>
        <v/>
      </c>
      <c r="AA9" t="str">
        <f>""</f>
        <v/>
      </c>
      <c r="AB9" t="str">
        <f>""</f>
        <v/>
      </c>
      <c r="AC9" t="str">
        <f>""</f>
        <v/>
      </c>
      <c r="AD9" t="str">
        <f>""</f>
        <v/>
      </c>
      <c r="AE9" t="str">
        <f>""</f>
        <v/>
      </c>
      <c r="AF9" t="str">
        <f>""</f>
        <v/>
      </c>
      <c r="AG9" t="str">
        <f>""</f>
        <v/>
      </c>
      <c r="AH9" t="str">
        <f>""</f>
        <v/>
      </c>
      <c r="AI9" t="str">
        <f>""</f>
        <v/>
      </c>
      <c r="AJ9" t="str">
        <f>""</f>
        <v/>
      </c>
      <c r="AK9" t="str">
        <f>""</f>
        <v/>
      </c>
      <c r="AL9" t="str">
        <f>""</f>
        <v/>
      </c>
      <c r="AM9" t="str">
        <f>""</f>
        <v/>
      </c>
      <c r="AN9" t="str">
        <f>""</f>
        <v/>
      </c>
      <c r="AO9" t="str">
        <f>""</f>
        <v/>
      </c>
      <c r="AP9" t="str">
        <f>""</f>
        <v/>
      </c>
      <c r="AQ9" t="str">
        <f>""</f>
        <v/>
      </c>
      <c r="AR9" t="str">
        <f>""</f>
        <v/>
      </c>
      <c r="AS9" t="str">
        <f>""</f>
        <v/>
      </c>
      <c r="AT9" t="str">
        <f>""</f>
        <v/>
      </c>
      <c r="AU9" t="str">
        <f>""</f>
        <v/>
      </c>
      <c r="AV9" t="str">
        <f>""</f>
        <v/>
      </c>
      <c r="AW9" t="str">
        <f>""</f>
        <v/>
      </c>
      <c r="AX9" t="str">
        <f>""</f>
        <v/>
      </c>
      <c r="AY9" t="str">
        <f>""</f>
        <v/>
      </c>
      <c r="AZ9" t="str">
        <f>""</f>
        <v/>
      </c>
      <c r="BA9" t="str">
        <f>""</f>
        <v/>
      </c>
    </row>
    <row r="10" spans="2:53" x14ac:dyDescent="0.2">
      <c r="B10" t="str">
        <f>""</f>
        <v/>
      </c>
      <c r="C10" t="str">
        <f>"[0.237]"</f>
        <v>[0.237]</v>
      </c>
      <c r="D10" t="str">
        <f>""</f>
        <v/>
      </c>
      <c r="E10" t="str">
        <f>""</f>
        <v/>
      </c>
      <c r="F10" t="str">
        <f>""</f>
        <v/>
      </c>
      <c r="G10" t="str">
        <f>""</f>
        <v/>
      </c>
      <c r="H10" t="str">
        <f>""</f>
        <v/>
      </c>
      <c r="I10" t="str">
        <f>""</f>
        <v/>
      </c>
      <c r="J10" t="str">
        <f>""</f>
        <v/>
      </c>
      <c r="K10" t="str">
        <f>""</f>
        <v/>
      </c>
      <c r="L10" t="str">
        <f>""</f>
        <v/>
      </c>
      <c r="M10" t="str">
        <f>""</f>
        <v/>
      </c>
      <c r="N10" t="str">
        <f>""</f>
        <v/>
      </c>
      <c r="O10" t="str">
        <f>""</f>
        <v/>
      </c>
      <c r="P10" t="str">
        <f>""</f>
        <v/>
      </c>
      <c r="Q10" t="str">
        <f>""</f>
        <v/>
      </c>
      <c r="R10" t="str">
        <f>""</f>
        <v/>
      </c>
      <c r="S10" t="str">
        <f>""</f>
        <v/>
      </c>
      <c r="T10" t="str">
        <f>""</f>
        <v/>
      </c>
      <c r="U10" t="str">
        <f>""</f>
        <v/>
      </c>
      <c r="V10" t="str">
        <f>""</f>
        <v/>
      </c>
      <c r="W10" t="str">
        <f>""</f>
        <v/>
      </c>
      <c r="X10" t="str">
        <f>""</f>
        <v/>
      </c>
      <c r="Y10" t="str">
        <f>""</f>
        <v/>
      </c>
      <c r="Z10" t="str">
        <f>""</f>
        <v/>
      </c>
      <c r="AA10" t="str">
        <f>""</f>
        <v/>
      </c>
      <c r="AB10" t="str">
        <f>""</f>
        <v/>
      </c>
      <c r="AC10" t="str">
        <f>""</f>
        <v/>
      </c>
      <c r="AD10" t="str">
        <f>""</f>
        <v/>
      </c>
      <c r="AE10" t="str">
        <f>""</f>
        <v/>
      </c>
      <c r="AF10" t="str">
        <f>""</f>
        <v/>
      </c>
      <c r="AG10" t="str">
        <f>""</f>
        <v/>
      </c>
      <c r="AH10" t="str">
        <f>""</f>
        <v/>
      </c>
      <c r="AI10" t="str">
        <f>""</f>
        <v/>
      </c>
      <c r="AJ10" t="str">
        <f>""</f>
        <v/>
      </c>
      <c r="AK10" t="str">
        <f>""</f>
        <v/>
      </c>
      <c r="AL10" t="str">
        <f>""</f>
        <v/>
      </c>
      <c r="AM10" t="str">
        <f>""</f>
        <v/>
      </c>
      <c r="AN10" t="str">
        <f>""</f>
        <v/>
      </c>
      <c r="AO10" t="str">
        <f>""</f>
        <v/>
      </c>
      <c r="AP10" t="str">
        <f>""</f>
        <v/>
      </c>
      <c r="AQ10" t="str">
        <f>""</f>
        <v/>
      </c>
      <c r="AR10" t="str">
        <f>""</f>
        <v/>
      </c>
      <c r="AS10" t="str">
        <f>""</f>
        <v/>
      </c>
      <c r="AT10" t="str">
        <f>""</f>
        <v/>
      </c>
      <c r="AU10" t="str">
        <f>""</f>
        <v/>
      </c>
      <c r="AV10" t="str">
        <f>""</f>
        <v/>
      </c>
      <c r="AW10" t="str">
        <f>""</f>
        <v/>
      </c>
      <c r="AX10" t="str">
        <f>""</f>
        <v/>
      </c>
      <c r="AY10" t="str">
        <f>""</f>
        <v/>
      </c>
      <c r="AZ10" t="str">
        <f>""</f>
        <v/>
      </c>
      <c r="BA10" t="str">
        <f>""</f>
        <v/>
      </c>
    </row>
    <row r="11" spans="2:53" x14ac:dyDescent="0.2">
      <c r="B11" t="str">
        <f>"Number of female who left household 1998-2007"</f>
        <v>Number of female who left household 1998-2007</v>
      </c>
      <c r="C11" t="str">
        <f>""</f>
        <v/>
      </c>
      <c r="D11" t="str">
        <f>"-0.152**"</f>
        <v>-0.152**</v>
      </c>
      <c r="E11" t="str">
        <f>""</f>
        <v/>
      </c>
      <c r="F11" t="str">
        <f>""</f>
        <v/>
      </c>
      <c r="G11" t="str">
        <f>""</f>
        <v/>
      </c>
      <c r="H11" t="str">
        <f>""</f>
        <v/>
      </c>
      <c r="I11" t="str">
        <f>""</f>
        <v/>
      </c>
      <c r="J11" t="str">
        <f>""</f>
        <v/>
      </c>
      <c r="K11" t="str">
        <f>""</f>
        <v/>
      </c>
      <c r="L11" t="str">
        <f>""</f>
        <v/>
      </c>
      <c r="M11" t="str">
        <f>""</f>
        <v/>
      </c>
      <c r="N11" t="str">
        <f>""</f>
        <v/>
      </c>
      <c r="O11" t="str">
        <f>""</f>
        <v/>
      </c>
      <c r="P11" t="str">
        <f>""</f>
        <v/>
      </c>
      <c r="Q11" t="str">
        <f>""</f>
        <v/>
      </c>
      <c r="R11" t="str">
        <f>""</f>
        <v/>
      </c>
      <c r="S11" t="str">
        <f>""</f>
        <v/>
      </c>
      <c r="T11" t="str">
        <f>""</f>
        <v/>
      </c>
      <c r="U11" t="str">
        <f>""</f>
        <v/>
      </c>
      <c r="V11" t="str">
        <f>""</f>
        <v/>
      </c>
      <c r="W11" t="str">
        <f>""</f>
        <v/>
      </c>
      <c r="X11" t="str">
        <f>""</f>
        <v/>
      </c>
      <c r="Y11" t="str">
        <f>""</f>
        <v/>
      </c>
      <c r="Z11" t="str">
        <f>""</f>
        <v/>
      </c>
      <c r="AA11" t="str">
        <f>""</f>
        <v/>
      </c>
      <c r="AB11" t="str">
        <f>""</f>
        <v/>
      </c>
      <c r="AC11" t="str">
        <f>""</f>
        <v/>
      </c>
      <c r="AD11" t="str">
        <f>""</f>
        <v/>
      </c>
      <c r="AE11" t="str">
        <f>""</f>
        <v/>
      </c>
      <c r="AF11" t="str">
        <f>""</f>
        <v/>
      </c>
      <c r="AG11" t="str">
        <f>""</f>
        <v/>
      </c>
      <c r="AH11" t="str">
        <f>""</f>
        <v/>
      </c>
      <c r="AI11" t="str">
        <f>""</f>
        <v/>
      </c>
      <c r="AJ11" t="str">
        <f>""</f>
        <v/>
      </c>
      <c r="AK11" t="str">
        <f>""</f>
        <v/>
      </c>
      <c r="AL11" t="str">
        <f>""</f>
        <v/>
      </c>
      <c r="AM11" t="str">
        <f>""</f>
        <v/>
      </c>
      <c r="AN11" t="str">
        <f>""</f>
        <v/>
      </c>
      <c r="AO11" t="str">
        <f>""</f>
        <v/>
      </c>
      <c r="AP11" t="str">
        <f>""</f>
        <v/>
      </c>
      <c r="AQ11" t="str">
        <f>""</f>
        <v/>
      </c>
      <c r="AR11" t="str">
        <f>""</f>
        <v/>
      </c>
      <c r="AS11" t="str">
        <f>""</f>
        <v/>
      </c>
      <c r="AT11" t="str">
        <f>""</f>
        <v/>
      </c>
      <c r="AU11" t="str">
        <f>""</f>
        <v/>
      </c>
      <c r="AV11" t="str">
        <f>""</f>
        <v/>
      </c>
      <c r="AW11" t="str">
        <f>""</f>
        <v/>
      </c>
      <c r="AX11" t="str">
        <f>""</f>
        <v/>
      </c>
      <c r="AY11" t="str">
        <f>""</f>
        <v/>
      </c>
      <c r="AZ11" t="str">
        <f>""</f>
        <v/>
      </c>
      <c r="BA11" t="str">
        <f>""</f>
        <v/>
      </c>
    </row>
    <row r="12" spans="2:53" x14ac:dyDescent="0.2">
      <c r="B12" t="str">
        <f>""</f>
        <v/>
      </c>
      <c r="C12" t="str">
        <f>""</f>
        <v/>
      </c>
      <c r="D12" t="str">
        <f>"[0.064]"</f>
        <v>[0.064]</v>
      </c>
      <c r="E12" t="str">
        <f>""</f>
        <v/>
      </c>
      <c r="F12" t="str">
        <f>""</f>
        <v/>
      </c>
      <c r="G12" t="str">
        <f>""</f>
        <v/>
      </c>
      <c r="H12" t="str">
        <f>""</f>
        <v/>
      </c>
      <c r="I12" t="str">
        <f>""</f>
        <v/>
      </c>
      <c r="J12" t="str">
        <f>""</f>
        <v/>
      </c>
      <c r="K12" t="str">
        <f>""</f>
        <v/>
      </c>
      <c r="L12" t="str">
        <f>""</f>
        <v/>
      </c>
      <c r="M12" t="str">
        <f>""</f>
        <v/>
      </c>
      <c r="N12" t="str">
        <f>""</f>
        <v/>
      </c>
      <c r="O12" t="str">
        <f>""</f>
        <v/>
      </c>
      <c r="P12" t="str">
        <f>""</f>
        <v/>
      </c>
      <c r="Q12" t="str">
        <f>""</f>
        <v/>
      </c>
      <c r="R12" t="str">
        <f>""</f>
        <v/>
      </c>
      <c r="S12" t="str">
        <f>""</f>
        <v/>
      </c>
      <c r="T12" t="str">
        <f>""</f>
        <v/>
      </c>
      <c r="U12" t="str">
        <f>""</f>
        <v/>
      </c>
      <c r="V12" t="str">
        <f>""</f>
        <v/>
      </c>
      <c r="W12" t="str">
        <f>""</f>
        <v/>
      </c>
      <c r="X12" t="str">
        <f>""</f>
        <v/>
      </c>
      <c r="Y12" t="str">
        <f>""</f>
        <v/>
      </c>
      <c r="Z12" t="str">
        <f>""</f>
        <v/>
      </c>
      <c r="AA12" t="str">
        <f>""</f>
        <v/>
      </c>
      <c r="AB12" t="str">
        <f>""</f>
        <v/>
      </c>
      <c r="AC12" t="str">
        <f>""</f>
        <v/>
      </c>
      <c r="AD12" t="str">
        <f>""</f>
        <v/>
      </c>
      <c r="AE12" t="str">
        <f>""</f>
        <v/>
      </c>
      <c r="AF12" t="str">
        <f>""</f>
        <v/>
      </c>
      <c r="AG12" t="str">
        <f>""</f>
        <v/>
      </c>
      <c r="AH12" t="str">
        <f>""</f>
        <v/>
      </c>
      <c r="AI12" t="str">
        <f>""</f>
        <v/>
      </c>
      <c r="AJ12" t="str">
        <f>""</f>
        <v/>
      </c>
      <c r="AK12" t="str">
        <f>""</f>
        <v/>
      </c>
      <c r="AL12" t="str">
        <f>""</f>
        <v/>
      </c>
      <c r="AM12" t="str">
        <f>""</f>
        <v/>
      </c>
      <c r="AN12" t="str">
        <f>""</f>
        <v/>
      </c>
      <c r="AO12" t="str">
        <f>""</f>
        <v/>
      </c>
      <c r="AP12" t="str">
        <f>""</f>
        <v/>
      </c>
      <c r="AQ12" t="str">
        <f>""</f>
        <v/>
      </c>
      <c r="AR12" t="str">
        <f>""</f>
        <v/>
      </c>
      <c r="AS12" t="str">
        <f>""</f>
        <v/>
      </c>
      <c r="AT12" t="str">
        <f>""</f>
        <v/>
      </c>
      <c r="AU12" t="str">
        <f>""</f>
        <v/>
      </c>
      <c r="AV12" t="str">
        <f>""</f>
        <v/>
      </c>
      <c r="AW12" t="str">
        <f>""</f>
        <v/>
      </c>
      <c r="AX12" t="str">
        <f>""</f>
        <v/>
      </c>
      <c r="AY12" t="str">
        <f>""</f>
        <v/>
      </c>
      <c r="AZ12" t="str">
        <f>""</f>
        <v/>
      </c>
      <c r="BA12" t="str">
        <f>""</f>
        <v/>
      </c>
    </row>
    <row r="13" spans="2:53" x14ac:dyDescent="0.2">
      <c r="B13" t="str">
        <f>"Interaction"</f>
        <v>Interaction</v>
      </c>
      <c r="C13" t="str">
        <f>""</f>
        <v/>
      </c>
      <c r="D13" t="str">
        <f>"0.209"</f>
        <v>0.209</v>
      </c>
      <c r="E13" t="str">
        <f>""</f>
        <v/>
      </c>
      <c r="F13" t="str">
        <f>""</f>
        <v/>
      </c>
      <c r="G13" t="str">
        <f>""</f>
        <v/>
      </c>
      <c r="H13" t="str">
        <f>""</f>
        <v/>
      </c>
      <c r="I13" t="str">
        <f>""</f>
        <v/>
      </c>
      <c r="J13" t="str">
        <f>""</f>
        <v/>
      </c>
      <c r="K13" t="str">
        <f>""</f>
        <v/>
      </c>
      <c r="L13" t="str">
        <f>""</f>
        <v/>
      </c>
      <c r="M13" t="str">
        <f>""</f>
        <v/>
      </c>
      <c r="N13" t="str">
        <f>""</f>
        <v/>
      </c>
      <c r="O13" t="str">
        <f>""</f>
        <v/>
      </c>
      <c r="P13" t="str">
        <f>""</f>
        <v/>
      </c>
      <c r="Q13" t="str">
        <f>""</f>
        <v/>
      </c>
      <c r="R13" t="str">
        <f>""</f>
        <v/>
      </c>
      <c r="S13" t="str">
        <f>""</f>
        <v/>
      </c>
      <c r="T13" t="str">
        <f>""</f>
        <v/>
      </c>
      <c r="U13" t="str">
        <f>""</f>
        <v/>
      </c>
      <c r="V13" t="str">
        <f>""</f>
        <v/>
      </c>
      <c r="W13" t="str">
        <f>""</f>
        <v/>
      </c>
      <c r="X13" t="str">
        <f>""</f>
        <v/>
      </c>
      <c r="Y13" t="str">
        <f>""</f>
        <v/>
      </c>
      <c r="Z13" t="str">
        <f>""</f>
        <v/>
      </c>
      <c r="AA13" t="str">
        <f>""</f>
        <v/>
      </c>
      <c r="AB13" t="str">
        <f>""</f>
        <v/>
      </c>
      <c r="AC13" t="str">
        <f>""</f>
        <v/>
      </c>
      <c r="AD13" t="str">
        <f>""</f>
        <v/>
      </c>
      <c r="AE13" t="str">
        <f>""</f>
        <v/>
      </c>
      <c r="AF13" t="str">
        <f>""</f>
        <v/>
      </c>
      <c r="AG13" t="str">
        <f>""</f>
        <v/>
      </c>
      <c r="AH13" t="str">
        <f>""</f>
        <v/>
      </c>
      <c r="AI13" t="str">
        <f>""</f>
        <v/>
      </c>
      <c r="AJ13" t="str">
        <f>""</f>
        <v/>
      </c>
      <c r="AK13" t="str">
        <f>""</f>
        <v/>
      </c>
      <c r="AL13" t="str">
        <f>""</f>
        <v/>
      </c>
      <c r="AM13" t="str">
        <f>""</f>
        <v/>
      </c>
      <c r="AN13" t="str">
        <f>""</f>
        <v/>
      </c>
      <c r="AO13" t="str">
        <f>""</f>
        <v/>
      </c>
      <c r="AP13" t="str">
        <f>""</f>
        <v/>
      </c>
      <c r="AQ13" t="str">
        <f>""</f>
        <v/>
      </c>
      <c r="AR13" t="str">
        <f>""</f>
        <v/>
      </c>
      <c r="AS13" t="str">
        <f>""</f>
        <v/>
      </c>
      <c r="AT13" t="str">
        <f>""</f>
        <v/>
      </c>
      <c r="AU13" t="str">
        <f>""</f>
        <v/>
      </c>
      <c r="AV13" t="str">
        <f>""</f>
        <v/>
      </c>
      <c r="AW13" t="str">
        <f>""</f>
        <v/>
      </c>
      <c r="AX13" t="str">
        <f>""</f>
        <v/>
      </c>
      <c r="AY13" t="str">
        <f>""</f>
        <v/>
      </c>
      <c r="AZ13" t="str">
        <f>""</f>
        <v/>
      </c>
      <c r="BA13" t="str">
        <f>""</f>
        <v/>
      </c>
    </row>
    <row r="14" spans="2:53" x14ac:dyDescent="0.2">
      <c r="B14" t="str">
        <f>""</f>
        <v/>
      </c>
      <c r="C14" t="str">
        <f>""</f>
        <v/>
      </c>
      <c r="D14" t="str">
        <f>"[0.165]"</f>
        <v>[0.165]</v>
      </c>
      <c r="E14" t="str">
        <f>""</f>
        <v/>
      </c>
      <c r="F14" t="str">
        <f>""</f>
        <v/>
      </c>
      <c r="G14" t="str">
        <f>""</f>
        <v/>
      </c>
      <c r="H14" t="str">
        <f>""</f>
        <v/>
      </c>
      <c r="I14" t="str">
        <f>""</f>
        <v/>
      </c>
      <c r="J14" t="str">
        <f>""</f>
        <v/>
      </c>
      <c r="K14" t="str">
        <f>""</f>
        <v/>
      </c>
      <c r="L14" t="str">
        <f>""</f>
        <v/>
      </c>
      <c r="M14" t="str">
        <f>""</f>
        <v/>
      </c>
      <c r="N14" t="str">
        <f>""</f>
        <v/>
      </c>
      <c r="O14" t="str">
        <f>""</f>
        <v/>
      </c>
      <c r="P14" t="str">
        <f>""</f>
        <v/>
      </c>
      <c r="Q14" t="str">
        <f>""</f>
        <v/>
      </c>
      <c r="R14" t="str">
        <f>""</f>
        <v/>
      </c>
      <c r="S14" t="str">
        <f>""</f>
        <v/>
      </c>
      <c r="T14" t="str">
        <f>""</f>
        <v/>
      </c>
      <c r="U14" t="str">
        <f>""</f>
        <v/>
      </c>
      <c r="V14" t="str">
        <f>""</f>
        <v/>
      </c>
      <c r="W14" t="str">
        <f>""</f>
        <v/>
      </c>
      <c r="X14" t="str">
        <f>""</f>
        <v/>
      </c>
      <c r="Y14" t="str">
        <f>""</f>
        <v/>
      </c>
      <c r="Z14" t="str">
        <f>""</f>
        <v/>
      </c>
      <c r="AA14" t="str">
        <f>""</f>
        <v/>
      </c>
      <c r="AB14" t="str">
        <f>""</f>
        <v/>
      </c>
      <c r="AC14" t="str">
        <f>""</f>
        <v/>
      </c>
      <c r="AD14" t="str">
        <f>""</f>
        <v/>
      </c>
      <c r="AE14" t="str">
        <f>""</f>
        <v/>
      </c>
      <c r="AF14" t="str">
        <f>""</f>
        <v/>
      </c>
      <c r="AG14" t="str">
        <f>""</f>
        <v/>
      </c>
      <c r="AH14" t="str">
        <f>""</f>
        <v/>
      </c>
      <c r="AI14" t="str">
        <f>""</f>
        <v/>
      </c>
      <c r="AJ14" t="str">
        <f>""</f>
        <v/>
      </c>
      <c r="AK14" t="str">
        <f>""</f>
        <v/>
      </c>
      <c r="AL14" t="str">
        <f>""</f>
        <v/>
      </c>
      <c r="AM14" t="str">
        <f>""</f>
        <v/>
      </c>
      <c r="AN14" t="str">
        <f>""</f>
        <v/>
      </c>
      <c r="AO14" t="str">
        <f>""</f>
        <v/>
      </c>
      <c r="AP14" t="str">
        <f>""</f>
        <v/>
      </c>
      <c r="AQ14" t="str">
        <f>""</f>
        <v/>
      </c>
      <c r="AR14" t="str">
        <f>""</f>
        <v/>
      </c>
      <c r="AS14" t="str">
        <f>""</f>
        <v/>
      </c>
      <c r="AT14" t="str">
        <f>""</f>
        <v/>
      </c>
      <c r="AU14" t="str">
        <f>""</f>
        <v/>
      </c>
      <c r="AV14" t="str">
        <f>""</f>
        <v/>
      </c>
      <c r="AW14" t="str">
        <f>""</f>
        <v/>
      </c>
      <c r="AX14" t="str">
        <f>""</f>
        <v/>
      </c>
      <c r="AY14" t="str">
        <f>""</f>
        <v/>
      </c>
      <c r="AZ14" t="str">
        <f>""</f>
        <v/>
      </c>
      <c r="BA14" t="str">
        <f>""</f>
        <v/>
      </c>
    </row>
    <row r="15" spans="2:53" x14ac:dyDescent="0.2">
      <c r="B15" t="str">
        <f>"Share of females  who left household 1998-2007"</f>
        <v>Share of females  who left household 1998-2007</v>
      </c>
      <c r="C15" t="str">
        <f>""</f>
        <v/>
      </c>
      <c r="D15" t="str">
        <f>""</f>
        <v/>
      </c>
      <c r="E15" t="str">
        <f>"-0.208"</f>
        <v>-0.208</v>
      </c>
      <c r="F15" t="str">
        <f>""</f>
        <v/>
      </c>
      <c r="G15" t="str">
        <f>""</f>
        <v/>
      </c>
      <c r="H15" t="str">
        <f>""</f>
        <v/>
      </c>
      <c r="I15" t="str">
        <f>""</f>
        <v/>
      </c>
      <c r="J15" t="str">
        <f>""</f>
        <v/>
      </c>
      <c r="K15" t="str">
        <f>""</f>
        <v/>
      </c>
      <c r="L15" t="str">
        <f>""</f>
        <v/>
      </c>
      <c r="M15" t="str">
        <f>""</f>
        <v/>
      </c>
      <c r="N15" t="str">
        <f>""</f>
        <v/>
      </c>
      <c r="O15" t="str">
        <f>""</f>
        <v/>
      </c>
      <c r="P15" t="str">
        <f>""</f>
        <v/>
      </c>
      <c r="Q15" t="str">
        <f>""</f>
        <v/>
      </c>
      <c r="R15" t="str">
        <f>""</f>
        <v/>
      </c>
      <c r="S15" t="str">
        <f>""</f>
        <v/>
      </c>
      <c r="T15" t="str">
        <f>""</f>
        <v/>
      </c>
      <c r="U15" t="str">
        <f>""</f>
        <v/>
      </c>
      <c r="V15" t="str">
        <f>""</f>
        <v/>
      </c>
      <c r="W15" t="str">
        <f>""</f>
        <v/>
      </c>
      <c r="X15" t="str">
        <f>""</f>
        <v/>
      </c>
      <c r="Y15" t="str">
        <f>""</f>
        <v/>
      </c>
      <c r="Z15" t="str">
        <f>""</f>
        <v/>
      </c>
      <c r="AA15" t="str">
        <f>""</f>
        <v/>
      </c>
      <c r="AB15" t="str">
        <f>""</f>
        <v/>
      </c>
      <c r="AC15" t="str">
        <f>""</f>
        <v/>
      </c>
      <c r="AD15" t="str">
        <f>""</f>
        <v/>
      </c>
      <c r="AE15" t="str">
        <f>""</f>
        <v/>
      </c>
      <c r="AF15" t="str">
        <f>""</f>
        <v/>
      </c>
      <c r="AG15" t="str">
        <f>""</f>
        <v/>
      </c>
      <c r="AH15" t="str">
        <f>""</f>
        <v/>
      </c>
      <c r="AI15" t="str">
        <f>""</f>
        <v/>
      </c>
      <c r="AJ15" t="str">
        <f>""</f>
        <v/>
      </c>
      <c r="AK15" t="str">
        <f>""</f>
        <v/>
      </c>
      <c r="AL15" t="str">
        <f>""</f>
        <v/>
      </c>
      <c r="AM15" t="str">
        <f>""</f>
        <v/>
      </c>
      <c r="AN15" t="str">
        <f>""</f>
        <v/>
      </c>
      <c r="AO15" t="str">
        <f>""</f>
        <v/>
      </c>
      <c r="AP15" t="str">
        <f>""</f>
        <v/>
      </c>
      <c r="AQ15" t="str">
        <f>""</f>
        <v/>
      </c>
      <c r="AR15" t="str">
        <f>""</f>
        <v/>
      </c>
      <c r="AS15" t="str">
        <f>""</f>
        <v/>
      </c>
      <c r="AT15" t="str">
        <f>""</f>
        <v/>
      </c>
      <c r="AU15" t="str">
        <f>""</f>
        <v/>
      </c>
      <c r="AV15" t="str">
        <f>""</f>
        <v/>
      </c>
      <c r="AW15" t="str">
        <f>""</f>
        <v/>
      </c>
      <c r="AX15" t="str">
        <f>""</f>
        <v/>
      </c>
      <c r="AY15" t="str">
        <f>""</f>
        <v/>
      </c>
      <c r="AZ15" t="str">
        <f>""</f>
        <v/>
      </c>
      <c r="BA15" t="str">
        <f>""</f>
        <v/>
      </c>
    </row>
    <row r="16" spans="2:53" x14ac:dyDescent="0.2">
      <c r="B16" t="str">
        <f>""</f>
        <v/>
      </c>
      <c r="C16" t="str">
        <f>""</f>
        <v/>
      </c>
      <c r="D16" t="str">
        <f>""</f>
        <v/>
      </c>
      <c r="E16" t="str">
        <f>"[0.142]"</f>
        <v>[0.142]</v>
      </c>
      <c r="F16" t="str">
        <f>""</f>
        <v/>
      </c>
      <c r="G16" t="str">
        <f>""</f>
        <v/>
      </c>
      <c r="H16" t="str">
        <f>""</f>
        <v/>
      </c>
      <c r="I16" t="str">
        <f>""</f>
        <v/>
      </c>
      <c r="J16" t="str">
        <f>""</f>
        <v/>
      </c>
      <c r="K16" t="str">
        <f>""</f>
        <v/>
      </c>
      <c r="L16" t="str">
        <f>""</f>
        <v/>
      </c>
      <c r="M16" t="str">
        <f>""</f>
        <v/>
      </c>
      <c r="N16" t="str">
        <f>""</f>
        <v/>
      </c>
      <c r="O16" t="str">
        <f>""</f>
        <v/>
      </c>
      <c r="P16" t="str">
        <f>""</f>
        <v/>
      </c>
      <c r="Q16" t="str">
        <f>""</f>
        <v/>
      </c>
      <c r="R16" t="str">
        <f>""</f>
        <v/>
      </c>
      <c r="S16" t="str">
        <f>""</f>
        <v/>
      </c>
      <c r="T16" t="str">
        <f>""</f>
        <v/>
      </c>
      <c r="U16" t="str">
        <f>""</f>
        <v/>
      </c>
      <c r="V16" t="str">
        <f>""</f>
        <v/>
      </c>
      <c r="W16" t="str">
        <f>""</f>
        <v/>
      </c>
      <c r="X16" t="str">
        <f>""</f>
        <v/>
      </c>
      <c r="Y16" t="str">
        <f>""</f>
        <v/>
      </c>
      <c r="Z16" t="str">
        <f>""</f>
        <v/>
      </c>
      <c r="AA16" t="str">
        <f>""</f>
        <v/>
      </c>
      <c r="AB16" t="str">
        <f>""</f>
        <v/>
      </c>
      <c r="AC16" t="str">
        <f>""</f>
        <v/>
      </c>
      <c r="AD16" t="str">
        <f>""</f>
        <v/>
      </c>
      <c r="AE16" t="str">
        <f>""</f>
        <v/>
      </c>
      <c r="AF16" t="str">
        <f>""</f>
        <v/>
      </c>
      <c r="AG16" t="str">
        <f>""</f>
        <v/>
      </c>
      <c r="AH16" t="str">
        <f>""</f>
        <v/>
      </c>
      <c r="AI16" t="str">
        <f>""</f>
        <v/>
      </c>
      <c r="AJ16" t="str">
        <f>""</f>
        <v/>
      </c>
      <c r="AK16" t="str">
        <f>""</f>
        <v/>
      </c>
      <c r="AL16" t="str">
        <f>""</f>
        <v/>
      </c>
      <c r="AM16" t="str">
        <f>""</f>
        <v/>
      </c>
      <c r="AN16" t="str">
        <f>""</f>
        <v/>
      </c>
      <c r="AO16" t="str">
        <f>""</f>
        <v/>
      </c>
      <c r="AP16" t="str">
        <f>""</f>
        <v/>
      </c>
      <c r="AQ16" t="str">
        <f>""</f>
        <v/>
      </c>
      <c r="AR16" t="str">
        <f>""</f>
        <v/>
      </c>
      <c r="AS16" t="str">
        <f>""</f>
        <v/>
      </c>
      <c r="AT16" t="str">
        <f>""</f>
        <v/>
      </c>
      <c r="AU16" t="str">
        <f>""</f>
        <v/>
      </c>
      <c r="AV16" t="str">
        <f>""</f>
        <v/>
      </c>
      <c r="AW16" t="str">
        <f>""</f>
        <v/>
      </c>
      <c r="AX16" t="str">
        <f>""</f>
        <v/>
      </c>
      <c r="AY16" t="str">
        <f>""</f>
        <v/>
      </c>
      <c r="AZ16" t="str">
        <f>""</f>
        <v/>
      </c>
      <c r="BA16" t="str">
        <f>""</f>
        <v/>
      </c>
    </row>
    <row r="17" spans="2:53" x14ac:dyDescent="0.2">
      <c r="B17" t="str">
        <f>"Interaction"</f>
        <v>Interaction</v>
      </c>
      <c r="C17" t="str">
        <f>""</f>
        <v/>
      </c>
      <c r="D17" t="str">
        <f>""</f>
        <v/>
      </c>
      <c r="E17" t="str">
        <f>"0.290"</f>
        <v>0.290</v>
      </c>
      <c r="F17" t="str">
        <f>""</f>
        <v/>
      </c>
      <c r="G17" t="str">
        <f>""</f>
        <v/>
      </c>
      <c r="H17" t="str">
        <f>""</f>
        <v/>
      </c>
      <c r="I17" t="str">
        <f>""</f>
        <v/>
      </c>
      <c r="J17" t="str">
        <f>""</f>
        <v/>
      </c>
      <c r="K17" t="str">
        <f>""</f>
        <v/>
      </c>
      <c r="L17" t="str">
        <f>""</f>
        <v/>
      </c>
      <c r="M17" t="str">
        <f>""</f>
        <v/>
      </c>
      <c r="N17" t="str">
        <f>""</f>
        <v/>
      </c>
      <c r="O17" t="str">
        <f>""</f>
        <v/>
      </c>
      <c r="P17" t="str">
        <f>""</f>
        <v/>
      </c>
      <c r="Q17" t="str">
        <f>""</f>
        <v/>
      </c>
      <c r="R17" t="str">
        <f>""</f>
        <v/>
      </c>
      <c r="S17" t="str">
        <f>""</f>
        <v/>
      </c>
      <c r="T17" t="str">
        <f>""</f>
        <v/>
      </c>
      <c r="U17" t="str">
        <f>""</f>
        <v/>
      </c>
      <c r="V17" t="str">
        <f>""</f>
        <v/>
      </c>
      <c r="W17" t="str">
        <f>""</f>
        <v/>
      </c>
      <c r="X17" t="str">
        <f>""</f>
        <v/>
      </c>
      <c r="Y17" t="str">
        <f>""</f>
        <v/>
      </c>
      <c r="Z17" t="str">
        <f>""</f>
        <v/>
      </c>
      <c r="AA17" t="str">
        <f>""</f>
        <v/>
      </c>
      <c r="AB17" t="str">
        <f>""</f>
        <v/>
      </c>
      <c r="AC17" t="str">
        <f>""</f>
        <v/>
      </c>
      <c r="AD17" t="str">
        <f>""</f>
        <v/>
      </c>
      <c r="AE17" t="str">
        <f>""</f>
        <v/>
      </c>
      <c r="AF17" t="str">
        <f>""</f>
        <v/>
      </c>
      <c r="AG17" t="str">
        <f>""</f>
        <v/>
      </c>
      <c r="AH17" t="str">
        <f>""</f>
        <v/>
      </c>
      <c r="AI17" t="str">
        <f>""</f>
        <v/>
      </c>
      <c r="AJ17" t="str">
        <f>""</f>
        <v/>
      </c>
      <c r="AK17" t="str">
        <f>""</f>
        <v/>
      </c>
      <c r="AL17" t="str">
        <f>""</f>
        <v/>
      </c>
      <c r="AM17" t="str">
        <f>""</f>
        <v/>
      </c>
      <c r="AN17" t="str">
        <f>""</f>
        <v/>
      </c>
      <c r="AO17" t="str">
        <f>""</f>
        <v/>
      </c>
      <c r="AP17" t="str">
        <f>""</f>
        <v/>
      </c>
      <c r="AQ17" t="str">
        <f>""</f>
        <v/>
      </c>
      <c r="AR17" t="str">
        <f>""</f>
        <v/>
      </c>
      <c r="AS17" t="str">
        <f>""</f>
        <v/>
      </c>
      <c r="AT17" t="str">
        <f>""</f>
        <v/>
      </c>
      <c r="AU17" t="str">
        <f>""</f>
        <v/>
      </c>
      <c r="AV17" t="str">
        <f>""</f>
        <v/>
      </c>
      <c r="AW17" t="str">
        <f>""</f>
        <v/>
      </c>
      <c r="AX17" t="str">
        <f>""</f>
        <v/>
      </c>
      <c r="AY17" t="str">
        <f>""</f>
        <v/>
      </c>
      <c r="AZ17" t="str">
        <f>""</f>
        <v/>
      </c>
      <c r="BA17" t="str">
        <f>""</f>
        <v/>
      </c>
    </row>
    <row r="18" spans="2:53" x14ac:dyDescent="0.2">
      <c r="B18" t="str">
        <f>""</f>
        <v/>
      </c>
      <c r="C18" t="str">
        <f>""</f>
        <v/>
      </c>
      <c r="D18" t="str">
        <f>""</f>
        <v/>
      </c>
      <c r="E18" t="str">
        <f>"[0.281]"</f>
        <v>[0.281]</v>
      </c>
      <c r="F18" t="str">
        <f>""</f>
        <v/>
      </c>
      <c r="G18" t="str">
        <f>""</f>
        <v/>
      </c>
      <c r="H18" t="str">
        <f>""</f>
        <v/>
      </c>
      <c r="I18" t="str">
        <f>""</f>
        <v/>
      </c>
      <c r="J18" t="str">
        <f>""</f>
        <v/>
      </c>
      <c r="K18" t="str">
        <f>""</f>
        <v/>
      </c>
      <c r="L18" t="str">
        <f>""</f>
        <v/>
      </c>
      <c r="M18" t="str">
        <f>""</f>
        <v/>
      </c>
      <c r="N18" t="str">
        <f>""</f>
        <v/>
      </c>
      <c r="O18" t="str">
        <f>""</f>
        <v/>
      </c>
      <c r="P18" t="str">
        <f>""</f>
        <v/>
      </c>
      <c r="Q18" t="str">
        <f>""</f>
        <v/>
      </c>
      <c r="R18" t="str">
        <f>""</f>
        <v/>
      </c>
      <c r="S18" t="str">
        <f>""</f>
        <v/>
      </c>
      <c r="T18" t="str">
        <f>""</f>
        <v/>
      </c>
      <c r="U18" t="str">
        <f>""</f>
        <v/>
      </c>
      <c r="V18" t="str">
        <f>""</f>
        <v/>
      </c>
      <c r="W18" t="str">
        <f>""</f>
        <v/>
      </c>
      <c r="X18" t="str">
        <f>""</f>
        <v/>
      </c>
      <c r="Y18" t="str">
        <f>""</f>
        <v/>
      </c>
      <c r="Z18" t="str">
        <f>""</f>
        <v/>
      </c>
      <c r="AA18" t="str">
        <f>""</f>
        <v/>
      </c>
      <c r="AB18" t="str">
        <f>""</f>
        <v/>
      </c>
      <c r="AC18" t="str">
        <f>""</f>
        <v/>
      </c>
      <c r="AD18" t="str">
        <f>""</f>
        <v/>
      </c>
      <c r="AE18" t="str">
        <f>""</f>
        <v/>
      </c>
      <c r="AF18" t="str">
        <f>""</f>
        <v/>
      </c>
      <c r="AG18" t="str">
        <f>""</f>
        <v/>
      </c>
      <c r="AH18" t="str">
        <f>""</f>
        <v/>
      </c>
      <c r="AI18" t="str">
        <f>""</f>
        <v/>
      </c>
      <c r="AJ18" t="str">
        <f>""</f>
        <v/>
      </c>
      <c r="AK18" t="str">
        <f>""</f>
        <v/>
      </c>
      <c r="AL18" t="str">
        <f>""</f>
        <v/>
      </c>
      <c r="AM18" t="str">
        <f>""</f>
        <v/>
      </c>
      <c r="AN18" t="str">
        <f>""</f>
        <v/>
      </c>
      <c r="AO18" t="str">
        <f>""</f>
        <v/>
      </c>
      <c r="AP18" t="str">
        <f>""</f>
        <v/>
      </c>
      <c r="AQ18" t="str">
        <f>""</f>
        <v/>
      </c>
      <c r="AR18" t="str">
        <f>""</f>
        <v/>
      </c>
      <c r="AS18" t="str">
        <f>""</f>
        <v/>
      </c>
      <c r="AT18" t="str">
        <f>""</f>
        <v/>
      </c>
      <c r="AU18" t="str">
        <f>""</f>
        <v/>
      </c>
      <c r="AV18" t="str">
        <f>""</f>
        <v/>
      </c>
      <c r="AW18" t="str">
        <f>""</f>
        <v/>
      </c>
      <c r="AX18" t="str">
        <f>""</f>
        <v/>
      </c>
      <c r="AY18" t="str">
        <f>""</f>
        <v/>
      </c>
      <c r="AZ18" t="str">
        <f>""</f>
        <v/>
      </c>
      <c r="BA18" t="str">
        <f>""</f>
        <v/>
      </c>
    </row>
    <row r="19" spans="2:53" x14ac:dyDescent="0.2">
      <c r="B19" t="str">
        <f>"Number of years with presence of violence during 1998-2007"</f>
        <v>Number of years with presence of violence during 1998-2007</v>
      </c>
      <c r="C19" t="str">
        <f>""</f>
        <v/>
      </c>
      <c r="D19" t="str">
        <f>""</f>
        <v/>
      </c>
      <c r="E19" t="str">
        <f>""</f>
        <v/>
      </c>
      <c r="F19" t="str">
        <f>"-0.000"</f>
        <v>-0.000</v>
      </c>
      <c r="G19" t="str">
        <f>"-0.002"</f>
        <v>-0.002</v>
      </c>
      <c r="H19" t="str">
        <f>"-0.000"</f>
        <v>-0.000</v>
      </c>
      <c r="I19" t="str">
        <f>""</f>
        <v/>
      </c>
      <c r="J19" t="str">
        <f>""</f>
        <v/>
      </c>
      <c r="K19" t="str">
        <f>""</f>
        <v/>
      </c>
      <c r="L19" t="str">
        <f>""</f>
        <v/>
      </c>
      <c r="M19" t="str">
        <f>""</f>
        <v/>
      </c>
      <c r="N19" t="str">
        <f>""</f>
        <v/>
      </c>
      <c r="O19" t="str">
        <f>""</f>
        <v/>
      </c>
      <c r="P19" t="str">
        <f>""</f>
        <v/>
      </c>
      <c r="Q19" t="str">
        <f>""</f>
        <v/>
      </c>
      <c r="R19" t="str">
        <f>""</f>
        <v/>
      </c>
      <c r="S19" t="str">
        <f>""</f>
        <v/>
      </c>
      <c r="T19" t="str">
        <f>""</f>
        <v/>
      </c>
      <c r="U19" t="str">
        <f>""</f>
        <v/>
      </c>
      <c r="V19" t="str">
        <f>""</f>
        <v/>
      </c>
      <c r="W19" t="str">
        <f>""</f>
        <v/>
      </c>
      <c r="X19" t="str">
        <f>""</f>
        <v/>
      </c>
      <c r="Y19" t="str">
        <f>""</f>
        <v/>
      </c>
      <c r="Z19" t="str">
        <f>""</f>
        <v/>
      </c>
      <c r="AA19" t="str">
        <f>""</f>
        <v/>
      </c>
      <c r="AB19" t="str">
        <f>""</f>
        <v/>
      </c>
      <c r="AC19" t="str">
        <f>""</f>
        <v/>
      </c>
      <c r="AD19" t="str">
        <f>""</f>
        <v/>
      </c>
      <c r="AE19" t="str">
        <f>""</f>
        <v/>
      </c>
      <c r="AF19" t="str">
        <f>""</f>
        <v/>
      </c>
      <c r="AG19" t="str">
        <f>""</f>
        <v/>
      </c>
      <c r="AH19" t="str">
        <f>""</f>
        <v/>
      </c>
      <c r="AI19" t="str">
        <f>""</f>
        <v/>
      </c>
      <c r="AJ19" t="str">
        <f>""</f>
        <v/>
      </c>
      <c r="AK19" t="str">
        <f>""</f>
        <v/>
      </c>
      <c r="AL19" t="str">
        <f>""</f>
        <v/>
      </c>
      <c r="AM19" t="str">
        <f>""</f>
        <v/>
      </c>
      <c r="AN19" t="str">
        <f>""</f>
        <v/>
      </c>
      <c r="AO19" t="str">
        <f>""</f>
        <v/>
      </c>
      <c r="AP19" t="str">
        <f>""</f>
        <v/>
      </c>
      <c r="AQ19" t="str">
        <f>""</f>
        <v/>
      </c>
      <c r="AR19" t="str">
        <f>""</f>
        <v/>
      </c>
      <c r="AS19" t="str">
        <f>""</f>
        <v/>
      </c>
      <c r="AT19" t="str">
        <f>""</f>
        <v/>
      </c>
      <c r="AU19" t="str">
        <f>""</f>
        <v/>
      </c>
      <c r="AV19" t="str">
        <f>""</f>
        <v/>
      </c>
      <c r="AW19" t="str">
        <f>""</f>
        <v/>
      </c>
      <c r="AX19" t="str">
        <f>""</f>
        <v/>
      </c>
      <c r="AY19" t="str">
        <f>""</f>
        <v/>
      </c>
      <c r="AZ19" t="str">
        <f>""</f>
        <v/>
      </c>
      <c r="BA19" t="str">
        <f>""</f>
        <v/>
      </c>
    </row>
    <row r="20" spans="2:53" x14ac:dyDescent="0.2">
      <c r="B20" t="str">
        <f>""</f>
        <v/>
      </c>
      <c r="C20" t="str">
        <f>""</f>
        <v/>
      </c>
      <c r="D20" t="str">
        <f>""</f>
        <v/>
      </c>
      <c r="E20" t="str">
        <f>""</f>
        <v/>
      </c>
      <c r="F20" t="str">
        <f>"[0.013]"</f>
        <v>[0.013]</v>
      </c>
      <c r="G20" t="str">
        <f>"[0.012]"</f>
        <v>[0.012]</v>
      </c>
      <c r="H20" t="str">
        <f>"[0.013]"</f>
        <v>[0.013]</v>
      </c>
      <c r="I20" t="str">
        <f>""</f>
        <v/>
      </c>
      <c r="J20" t="str">
        <f>""</f>
        <v/>
      </c>
      <c r="K20" t="str">
        <f>""</f>
        <v/>
      </c>
      <c r="L20" t="str">
        <f>""</f>
        <v/>
      </c>
      <c r="M20" t="str">
        <f>""</f>
        <v/>
      </c>
      <c r="N20" t="str">
        <f>""</f>
        <v/>
      </c>
      <c r="O20" t="str">
        <f>""</f>
        <v/>
      </c>
      <c r="P20" t="str">
        <f>""</f>
        <v/>
      </c>
      <c r="Q20" t="str">
        <f>""</f>
        <v/>
      </c>
      <c r="R20" t="str">
        <f>""</f>
        <v/>
      </c>
      <c r="S20" t="str">
        <f>""</f>
        <v/>
      </c>
      <c r="T20" t="str">
        <f>""</f>
        <v/>
      </c>
      <c r="U20" t="str">
        <f>""</f>
        <v/>
      </c>
      <c r="V20" t="str">
        <f>""</f>
        <v/>
      </c>
      <c r="W20" t="str">
        <f>""</f>
        <v/>
      </c>
      <c r="X20" t="str">
        <f>""</f>
        <v/>
      </c>
      <c r="Y20" t="str">
        <f>""</f>
        <v/>
      </c>
      <c r="Z20" t="str">
        <f>""</f>
        <v/>
      </c>
      <c r="AA20" t="str">
        <f>""</f>
        <v/>
      </c>
      <c r="AB20" t="str">
        <f>""</f>
        <v/>
      </c>
      <c r="AC20" t="str">
        <f>""</f>
        <v/>
      </c>
      <c r="AD20" t="str">
        <f>""</f>
        <v/>
      </c>
      <c r="AE20" t="str">
        <f>""</f>
        <v/>
      </c>
      <c r="AF20" t="str">
        <f>""</f>
        <v/>
      </c>
      <c r="AG20" t="str">
        <f>""</f>
        <v/>
      </c>
      <c r="AH20" t="str">
        <f>""</f>
        <v/>
      </c>
      <c r="AI20" t="str">
        <f>""</f>
        <v/>
      </c>
      <c r="AJ20" t="str">
        <f>""</f>
        <v/>
      </c>
      <c r="AK20" t="str">
        <f>""</f>
        <v/>
      </c>
      <c r="AL20" t="str">
        <f>""</f>
        <v/>
      </c>
      <c r="AM20" t="str">
        <f>""</f>
        <v/>
      </c>
      <c r="AN20" t="str">
        <f>""</f>
        <v/>
      </c>
      <c r="AO20" t="str">
        <f>""</f>
        <v/>
      </c>
      <c r="AP20" t="str">
        <f>""</f>
        <v/>
      </c>
      <c r="AQ20" t="str">
        <f>""</f>
        <v/>
      </c>
      <c r="AR20" t="str">
        <f>""</f>
        <v/>
      </c>
      <c r="AS20" t="str">
        <f>""</f>
        <v/>
      </c>
      <c r="AT20" t="str">
        <f>""</f>
        <v/>
      </c>
      <c r="AU20" t="str">
        <f>""</f>
        <v/>
      </c>
      <c r="AV20" t="str">
        <f>""</f>
        <v/>
      </c>
      <c r="AW20" t="str">
        <f>""</f>
        <v/>
      </c>
      <c r="AX20" t="str">
        <f>""</f>
        <v/>
      </c>
      <c r="AY20" t="str">
        <f>""</f>
        <v/>
      </c>
      <c r="AZ20" t="str">
        <f>""</f>
        <v/>
      </c>
      <c r="BA20" t="str">
        <f>""</f>
        <v/>
      </c>
    </row>
    <row r="21" spans="2:53" x14ac:dyDescent="0.2">
      <c r="B21" t="str">
        <f>"At least female male left the household in a given year (yes=1)"</f>
        <v>At least female male left the household in a given year (yes=1)</v>
      </c>
      <c r="C21" t="str">
        <f>""</f>
        <v/>
      </c>
      <c r="D21" t="str">
        <f>""</f>
        <v/>
      </c>
      <c r="E21" t="str">
        <f>""</f>
        <v/>
      </c>
      <c r="F21" t="str">
        <f>"-0.099"</f>
        <v>-0.099</v>
      </c>
      <c r="G21" t="str">
        <f>""</f>
        <v/>
      </c>
      <c r="H21" t="str">
        <f>""</f>
        <v/>
      </c>
      <c r="I21" t="str">
        <f>""</f>
        <v/>
      </c>
      <c r="J21" t="str">
        <f>""</f>
        <v/>
      </c>
      <c r="K21" t="str">
        <f>""</f>
        <v/>
      </c>
      <c r="L21" t="str">
        <f>""</f>
        <v/>
      </c>
      <c r="M21" t="str">
        <f>""</f>
        <v/>
      </c>
      <c r="N21" t="str">
        <f>""</f>
        <v/>
      </c>
      <c r="O21" t="str">
        <f>""</f>
        <v/>
      </c>
      <c r="P21" t="str">
        <f>""</f>
        <v/>
      </c>
      <c r="Q21" t="str">
        <f>""</f>
        <v/>
      </c>
      <c r="R21" t="str">
        <f>""</f>
        <v/>
      </c>
      <c r="S21" t="str">
        <f>""</f>
        <v/>
      </c>
      <c r="T21" t="str">
        <f>""</f>
        <v/>
      </c>
      <c r="U21" t="str">
        <f>""</f>
        <v/>
      </c>
      <c r="V21" t="str">
        <f>""</f>
        <v/>
      </c>
      <c r="W21" t="str">
        <f>""</f>
        <v/>
      </c>
      <c r="X21" t="str">
        <f>""</f>
        <v/>
      </c>
      <c r="Y21" t="str">
        <f>""</f>
        <v/>
      </c>
      <c r="Z21" t="str">
        <f>""</f>
        <v/>
      </c>
      <c r="AA21" t="str">
        <f>""</f>
        <v/>
      </c>
      <c r="AB21" t="str">
        <f>""</f>
        <v/>
      </c>
      <c r="AC21" t="str">
        <f>""</f>
        <v/>
      </c>
      <c r="AD21" t="str">
        <f>""</f>
        <v/>
      </c>
      <c r="AE21" t="str">
        <f>""</f>
        <v/>
      </c>
      <c r="AF21" t="str">
        <f>""</f>
        <v/>
      </c>
      <c r="AG21" t="str">
        <f>""</f>
        <v/>
      </c>
      <c r="AH21" t="str">
        <f>""</f>
        <v/>
      </c>
      <c r="AI21" t="str">
        <f>""</f>
        <v/>
      </c>
      <c r="AJ21" t="str">
        <f>""</f>
        <v/>
      </c>
      <c r="AK21" t="str">
        <f>""</f>
        <v/>
      </c>
      <c r="AL21" t="str">
        <f>""</f>
        <v/>
      </c>
      <c r="AM21" t="str">
        <f>""</f>
        <v/>
      </c>
      <c r="AN21" t="str">
        <f>""</f>
        <v/>
      </c>
      <c r="AO21" t="str">
        <f>""</f>
        <v/>
      </c>
      <c r="AP21" t="str">
        <f>""</f>
        <v/>
      </c>
      <c r="AQ21" t="str">
        <f>""</f>
        <v/>
      </c>
      <c r="AR21" t="str">
        <f>""</f>
        <v/>
      </c>
      <c r="AS21" t="str">
        <f>""</f>
        <v/>
      </c>
      <c r="AT21" t="str">
        <f>""</f>
        <v/>
      </c>
      <c r="AU21" t="str">
        <f>""</f>
        <v/>
      </c>
      <c r="AV21" t="str">
        <f>""</f>
        <v/>
      </c>
      <c r="AW21" t="str">
        <f>""</f>
        <v/>
      </c>
      <c r="AX21" t="str">
        <f>""</f>
        <v/>
      </c>
      <c r="AY21" t="str">
        <f>""</f>
        <v/>
      </c>
      <c r="AZ21" t="str">
        <f>""</f>
        <v/>
      </c>
      <c r="BA21" t="str">
        <f>""</f>
        <v/>
      </c>
    </row>
    <row r="22" spans="2:53" x14ac:dyDescent="0.2">
      <c r="B22" t="str">
        <f>""</f>
        <v/>
      </c>
      <c r="C22" t="str">
        <f>""</f>
        <v/>
      </c>
      <c r="D22" t="str">
        <f>""</f>
        <v/>
      </c>
      <c r="E22" t="str">
        <f>""</f>
        <v/>
      </c>
      <c r="F22" t="str">
        <f>"[0.088]"</f>
        <v>[0.088]</v>
      </c>
      <c r="G22" t="str">
        <f>""</f>
        <v/>
      </c>
      <c r="H22" t="str">
        <f>""</f>
        <v/>
      </c>
      <c r="I22" t="str">
        <f>""</f>
        <v/>
      </c>
      <c r="J22" t="str">
        <f>""</f>
        <v/>
      </c>
      <c r="K22" t="str">
        <f>""</f>
        <v/>
      </c>
      <c r="L22" t="str">
        <f>""</f>
        <v/>
      </c>
      <c r="M22" t="str">
        <f>""</f>
        <v/>
      </c>
      <c r="N22" t="str">
        <f>""</f>
        <v/>
      </c>
      <c r="O22" t="str">
        <f>""</f>
        <v/>
      </c>
      <c r="P22" t="str">
        <f>""</f>
        <v/>
      </c>
      <c r="Q22" t="str">
        <f>""</f>
        <v/>
      </c>
      <c r="R22" t="str">
        <f>""</f>
        <v/>
      </c>
      <c r="S22" t="str">
        <f>""</f>
        <v/>
      </c>
      <c r="T22" t="str">
        <f>""</f>
        <v/>
      </c>
      <c r="U22" t="str">
        <f>""</f>
        <v/>
      </c>
      <c r="V22" t="str">
        <f>""</f>
        <v/>
      </c>
      <c r="W22" t="str">
        <f>""</f>
        <v/>
      </c>
      <c r="X22" t="str">
        <f>""</f>
        <v/>
      </c>
      <c r="Y22" t="str">
        <f>""</f>
        <v/>
      </c>
      <c r="Z22" t="str">
        <f>""</f>
        <v/>
      </c>
      <c r="AA22" t="str">
        <f>""</f>
        <v/>
      </c>
      <c r="AB22" t="str">
        <f>""</f>
        <v/>
      </c>
      <c r="AC22" t="str">
        <f>""</f>
        <v/>
      </c>
      <c r="AD22" t="str">
        <f>""</f>
        <v/>
      </c>
      <c r="AE22" t="str">
        <f>""</f>
        <v/>
      </c>
      <c r="AF22" t="str">
        <f>""</f>
        <v/>
      </c>
      <c r="AG22" t="str">
        <f>""</f>
        <v/>
      </c>
      <c r="AH22" t="str">
        <f>""</f>
        <v/>
      </c>
      <c r="AI22" t="str">
        <f>""</f>
        <v/>
      </c>
      <c r="AJ22" t="str">
        <f>""</f>
        <v/>
      </c>
      <c r="AK22" t="str">
        <f>""</f>
        <v/>
      </c>
      <c r="AL22" t="str">
        <f>""</f>
        <v/>
      </c>
      <c r="AM22" t="str">
        <f>""</f>
        <v/>
      </c>
      <c r="AN22" t="str">
        <f>""</f>
        <v/>
      </c>
      <c r="AO22" t="str">
        <f>""</f>
        <v/>
      </c>
      <c r="AP22" t="str">
        <f>""</f>
        <v/>
      </c>
      <c r="AQ22" t="str">
        <f>""</f>
        <v/>
      </c>
      <c r="AR22" t="str">
        <f>""</f>
        <v/>
      </c>
      <c r="AS22" t="str">
        <f>""</f>
        <v/>
      </c>
      <c r="AT22" t="str">
        <f>""</f>
        <v/>
      </c>
      <c r="AU22" t="str">
        <f>""</f>
        <v/>
      </c>
      <c r="AV22" t="str">
        <f>""</f>
        <v/>
      </c>
      <c r="AW22" t="str">
        <f>""</f>
        <v/>
      </c>
      <c r="AX22" t="str">
        <f>""</f>
        <v/>
      </c>
      <c r="AY22" t="str">
        <f>""</f>
        <v/>
      </c>
      <c r="AZ22" t="str">
        <f>""</f>
        <v/>
      </c>
      <c r="BA22" t="str">
        <f>""</f>
        <v/>
      </c>
    </row>
    <row r="23" spans="2:53" x14ac:dyDescent="0.2">
      <c r="B23" t="str">
        <f>"Interaction"</f>
        <v>Interaction</v>
      </c>
      <c r="C23" t="str">
        <f>""</f>
        <v/>
      </c>
      <c r="D23" t="str">
        <f>""</f>
        <v/>
      </c>
      <c r="E23" t="str">
        <f>""</f>
        <v/>
      </c>
      <c r="F23" t="str">
        <f>"0.043"</f>
        <v>0.043</v>
      </c>
      <c r="G23" t="str">
        <f>""</f>
        <v/>
      </c>
      <c r="H23" t="str">
        <f>""</f>
        <v/>
      </c>
      <c r="I23" t="str">
        <f>""</f>
        <v/>
      </c>
      <c r="J23" t="str">
        <f>""</f>
        <v/>
      </c>
      <c r="K23" t="str">
        <f>""</f>
        <v/>
      </c>
      <c r="L23" t="str">
        <f>""</f>
        <v/>
      </c>
      <c r="M23" t="str">
        <f>""</f>
        <v/>
      </c>
      <c r="N23" t="str">
        <f>""</f>
        <v/>
      </c>
      <c r="O23" t="str">
        <f>""</f>
        <v/>
      </c>
      <c r="P23" t="str">
        <f>""</f>
        <v/>
      </c>
      <c r="Q23" t="str">
        <f>""</f>
        <v/>
      </c>
      <c r="R23" t="str">
        <f>""</f>
        <v/>
      </c>
      <c r="S23" t="str">
        <f>""</f>
        <v/>
      </c>
      <c r="T23" t="str">
        <f>""</f>
        <v/>
      </c>
      <c r="U23" t="str">
        <f>""</f>
        <v/>
      </c>
      <c r="V23" t="str">
        <f>""</f>
        <v/>
      </c>
      <c r="W23" t="str">
        <f>""</f>
        <v/>
      </c>
      <c r="X23" t="str">
        <f>""</f>
        <v/>
      </c>
      <c r="Y23" t="str">
        <f>""</f>
        <v/>
      </c>
      <c r="Z23" t="str">
        <f>""</f>
        <v/>
      </c>
      <c r="AA23" t="str">
        <f>""</f>
        <v/>
      </c>
      <c r="AB23" t="str">
        <f>""</f>
        <v/>
      </c>
      <c r="AC23" t="str">
        <f>""</f>
        <v/>
      </c>
      <c r="AD23" t="str">
        <f>""</f>
        <v/>
      </c>
      <c r="AE23" t="str">
        <f>""</f>
        <v/>
      </c>
      <c r="AF23" t="str">
        <f>""</f>
        <v/>
      </c>
      <c r="AG23" t="str">
        <f>""</f>
        <v/>
      </c>
      <c r="AH23" t="str">
        <f>""</f>
        <v/>
      </c>
      <c r="AI23" t="str">
        <f>""</f>
        <v/>
      </c>
      <c r="AJ23" t="str">
        <f>""</f>
        <v/>
      </c>
      <c r="AK23" t="str">
        <f>""</f>
        <v/>
      </c>
      <c r="AL23" t="str">
        <f>""</f>
        <v/>
      </c>
      <c r="AM23" t="str">
        <f>""</f>
        <v/>
      </c>
      <c r="AN23" t="str">
        <f>""</f>
        <v/>
      </c>
      <c r="AO23" t="str">
        <f>""</f>
        <v/>
      </c>
      <c r="AP23" t="str">
        <f>""</f>
        <v/>
      </c>
      <c r="AQ23" t="str">
        <f>""</f>
        <v/>
      </c>
      <c r="AR23" t="str">
        <f>""</f>
        <v/>
      </c>
      <c r="AS23" t="str">
        <f>""</f>
        <v/>
      </c>
      <c r="AT23" t="str">
        <f>""</f>
        <v/>
      </c>
      <c r="AU23" t="str">
        <f>""</f>
        <v/>
      </c>
      <c r="AV23" t="str">
        <f>""</f>
        <v/>
      </c>
      <c r="AW23" t="str">
        <f>""</f>
        <v/>
      </c>
      <c r="AX23" t="str">
        <f>""</f>
        <v/>
      </c>
      <c r="AY23" t="str">
        <f>""</f>
        <v/>
      </c>
      <c r="AZ23" t="str">
        <f>""</f>
        <v/>
      </c>
      <c r="BA23" t="str">
        <f>""</f>
        <v/>
      </c>
    </row>
    <row r="24" spans="2:53" x14ac:dyDescent="0.2">
      <c r="B24" t="str">
        <f>""</f>
        <v/>
      </c>
      <c r="C24" t="str">
        <f>""</f>
        <v/>
      </c>
      <c r="D24" t="str">
        <f>""</f>
        <v/>
      </c>
      <c r="E24" t="str">
        <f>""</f>
        <v/>
      </c>
      <c r="F24" t="str">
        <f>"[0.115]"</f>
        <v>[0.115]</v>
      </c>
      <c r="G24" t="str">
        <f>""</f>
        <v/>
      </c>
      <c r="H24" t="str">
        <f>""</f>
        <v/>
      </c>
      <c r="I24" t="str">
        <f>""</f>
        <v/>
      </c>
      <c r="J24" t="str">
        <f>""</f>
        <v/>
      </c>
      <c r="K24" t="str">
        <f>""</f>
        <v/>
      </c>
      <c r="L24" t="str">
        <f>""</f>
        <v/>
      </c>
      <c r="M24" t="str">
        <f>""</f>
        <v/>
      </c>
      <c r="N24" t="str">
        <f>""</f>
        <v/>
      </c>
      <c r="O24" t="str">
        <f>""</f>
        <v/>
      </c>
      <c r="P24" t="str">
        <f>""</f>
        <v/>
      </c>
      <c r="Q24" t="str">
        <f>""</f>
        <v/>
      </c>
      <c r="R24" t="str">
        <f>""</f>
        <v/>
      </c>
      <c r="S24" t="str">
        <f>""</f>
        <v/>
      </c>
      <c r="T24" t="str">
        <f>""</f>
        <v/>
      </c>
      <c r="U24" t="str">
        <f>""</f>
        <v/>
      </c>
      <c r="V24" t="str">
        <f>""</f>
        <v/>
      </c>
      <c r="W24" t="str">
        <f>""</f>
        <v/>
      </c>
      <c r="X24" t="str">
        <f>""</f>
        <v/>
      </c>
      <c r="Y24" t="str">
        <f>""</f>
        <v/>
      </c>
      <c r="Z24" t="str">
        <f>""</f>
        <v/>
      </c>
      <c r="AA24" t="str">
        <f>""</f>
        <v/>
      </c>
      <c r="AB24" t="str">
        <f>""</f>
        <v/>
      </c>
      <c r="AC24" t="str">
        <f>""</f>
        <v/>
      </c>
      <c r="AD24" t="str">
        <f>""</f>
        <v/>
      </c>
      <c r="AE24" t="str">
        <f>""</f>
        <v/>
      </c>
      <c r="AF24" t="str">
        <f>""</f>
        <v/>
      </c>
      <c r="AG24" t="str">
        <f>""</f>
        <v/>
      </c>
      <c r="AH24" t="str">
        <f>""</f>
        <v/>
      </c>
      <c r="AI24" t="str">
        <f>""</f>
        <v/>
      </c>
      <c r="AJ24" t="str">
        <f>""</f>
        <v/>
      </c>
      <c r="AK24" t="str">
        <f>""</f>
        <v/>
      </c>
      <c r="AL24" t="str">
        <f>""</f>
        <v/>
      </c>
      <c r="AM24" t="str">
        <f>""</f>
        <v/>
      </c>
      <c r="AN24" t="str">
        <f>""</f>
        <v/>
      </c>
      <c r="AO24" t="str">
        <f>""</f>
        <v/>
      </c>
      <c r="AP24" t="str">
        <f>""</f>
        <v/>
      </c>
      <c r="AQ24" t="str">
        <f>""</f>
        <v/>
      </c>
      <c r="AR24" t="str">
        <f>""</f>
        <v/>
      </c>
      <c r="AS24" t="str">
        <f>""</f>
        <v/>
      </c>
      <c r="AT24" t="str">
        <f>""</f>
        <v/>
      </c>
      <c r="AU24" t="str">
        <f>""</f>
        <v/>
      </c>
      <c r="AV24" t="str">
        <f>""</f>
        <v/>
      </c>
      <c r="AW24" t="str">
        <f>""</f>
        <v/>
      </c>
      <c r="AX24" t="str">
        <f>""</f>
        <v/>
      </c>
      <c r="AY24" t="str">
        <f>""</f>
        <v/>
      </c>
      <c r="AZ24" t="str">
        <f>""</f>
        <v/>
      </c>
      <c r="BA24" t="str">
        <f>""</f>
        <v/>
      </c>
    </row>
    <row r="25" spans="2:53" x14ac:dyDescent="0.2">
      <c r="B25" t="str">
        <f>"Number of female who left household 1998-2007"</f>
        <v>Number of female who left household 1998-2007</v>
      </c>
      <c r="C25" t="str">
        <f>""</f>
        <v/>
      </c>
      <c r="D25" t="str">
        <f>""</f>
        <v/>
      </c>
      <c r="E25" t="str">
        <f>""</f>
        <v/>
      </c>
      <c r="F25" t="str">
        <f>""</f>
        <v/>
      </c>
      <c r="G25" t="str">
        <f>"-0.146**"</f>
        <v>-0.146**</v>
      </c>
      <c r="H25" t="str">
        <f>""</f>
        <v/>
      </c>
      <c r="I25" t="str">
        <f>""</f>
        <v/>
      </c>
      <c r="J25" t="str">
        <f>""</f>
        <v/>
      </c>
      <c r="K25" t="str">
        <f>""</f>
        <v/>
      </c>
      <c r="L25" t="str">
        <f>""</f>
        <v/>
      </c>
      <c r="M25" t="str">
        <f>""</f>
        <v/>
      </c>
      <c r="N25" t="str">
        <f>""</f>
        <v/>
      </c>
      <c r="O25" t="str">
        <f>""</f>
        <v/>
      </c>
      <c r="P25" t="str">
        <f>""</f>
        <v/>
      </c>
      <c r="Q25" t="str">
        <f>""</f>
        <v/>
      </c>
      <c r="R25" t="str">
        <f>""</f>
        <v/>
      </c>
      <c r="S25" t="str">
        <f>""</f>
        <v/>
      </c>
      <c r="T25" t="str">
        <f>""</f>
        <v/>
      </c>
      <c r="U25" t="str">
        <f>""</f>
        <v/>
      </c>
      <c r="V25" t="str">
        <f>""</f>
        <v/>
      </c>
      <c r="W25" t="str">
        <f>""</f>
        <v/>
      </c>
      <c r="X25" t="str">
        <f>""</f>
        <v/>
      </c>
      <c r="Y25" t="str">
        <f>""</f>
        <v/>
      </c>
      <c r="Z25" t="str">
        <f>""</f>
        <v/>
      </c>
      <c r="AA25" t="str">
        <f>""</f>
        <v/>
      </c>
      <c r="AB25" t="str">
        <f>""</f>
        <v/>
      </c>
      <c r="AC25" t="str">
        <f>""</f>
        <v/>
      </c>
      <c r="AD25" t="str">
        <f>""</f>
        <v/>
      </c>
      <c r="AE25" t="str">
        <f>""</f>
        <v/>
      </c>
      <c r="AF25" t="str">
        <f>""</f>
        <v/>
      </c>
      <c r="AG25" t="str">
        <f>""</f>
        <v/>
      </c>
      <c r="AH25" t="str">
        <f>""</f>
        <v/>
      </c>
      <c r="AI25" t="str">
        <f>""</f>
        <v/>
      </c>
      <c r="AJ25" t="str">
        <f>""</f>
        <v/>
      </c>
      <c r="AK25" t="str">
        <f>""</f>
        <v/>
      </c>
      <c r="AL25" t="str">
        <f>""</f>
        <v/>
      </c>
      <c r="AM25" t="str">
        <f>""</f>
        <v/>
      </c>
      <c r="AN25" t="str">
        <f>""</f>
        <v/>
      </c>
      <c r="AO25" t="str">
        <f>""</f>
        <v/>
      </c>
      <c r="AP25" t="str">
        <f>""</f>
        <v/>
      </c>
      <c r="AQ25" t="str">
        <f>""</f>
        <v/>
      </c>
      <c r="AR25" t="str">
        <f>""</f>
        <v/>
      </c>
      <c r="AS25" t="str">
        <f>""</f>
        <v/>
      </c>
      <c r="AT25" t="str">
        <f>""</f>
        <v/>
      </c>
      <c r="AU25" t="str">
        <f>""</f>
        <v/>
      </c>
      <c r="AV25" t="str">
        <f>""</f>
        <v/>
      </c>
      <c r="AW25" t="str">
        <f>""</f>
        <v/>
      </c>
      <c r="AX25" t="str">
        <f>""</f>
        <v/>
      </c>
      <c r="AY25" t="str">
        <f>""</f>
        <v/>
      </c>
      <c r="AZ25" t="str">
        <f>""</f>
        <v/>
      </c>
      <c r="BA25" t="str">
        <f>""</f>
        <v/>
      </c>
    </row>
    <row r="26" spans="2:53" x14ac:dyDescent="0.2">
      <c r="B26" t="str">
        <f>""</f>
        <v/>
      </c>
      <c r="C26" t="str">
        <f>""</f>
        <v/>
      </c>
      <c r="D26" t="str">
        <f>""</f>
        <v/>
      </c>
      <c r="E26" t="str">
        <f>""</f>
        <v/>
      </c>
      <c r="F26" t="str">
        <f>""</f>
        <v/>
      </c>
      <c r="G26" t="str">
        <f>"[0.064]"</f>
        <v>[0.064]</v>
      </c>
      <c r="H26" t="str">
        <f>""</f>
        <v/>
      </c>
      <c r="I26" t="str">
        <f>""</f>
        <v/>
      </c>
      <c r="J26" t="str">
        <f>""</f>
        <v/>
      </c>
      <c r="K26" t="str">
        <f>""</f>
        <v/>
      </c>
      <c r="L26" t="str">
        <f>""</f>
        <v/>
      </c>
      <c r="M26" t="str">
        <f>""</f>
        <v/>
      </c>
      <c r="N26" t="str">
        <f>""</f>
        <v/>
      </c>
      <c r="O26" t="str">
        <f>""</f>
        <v/>
      </c>
      <c r="P26" t="str">
        <f>""</f>
        <v/>
      </c>
      <c r="Q26" t="str">
        <f>""</f>
        <v/>
      </c>
      <c r="R26" t="str">
        <f>""</f>
        <v/>
      </c>
      <c r="S26" t="str">
        <f>""</f>
        <v/>
      </c>
      <c r="T26" t="str">
        <f>""</f>
        <v/>
      </c>
      <c r="U26" t="str">
        <f>""</f>
        <v/>
      </c>
      <c r="V26" t="str">
        <f>""</f>
        <v/>
      </c>
      <c r="W26" t="str">
        <f>""</f>
        <v/>
      </c>
      <c r="X26" t="str">
        <f>""</f>
        <v/>
      </c>
      <c r="Y26" t="str">
        <f>""</f>
        <v/>
      </c>
      <c r="Z26" t="str">
        <f>""</f>
        <v/>
      </c>
      <c r="AA26" t="str">
        <f>""</f>
        <v/>
      </c>
      <c r="AB26" t="str">
        <f>""</f>
        <v/>
      </c>
      <c r="AC26" t="str">
        <f>""</f>
        <v/>
      </c>
      <c r="AD26" t="str">
        <f>""</f>
        <v/>
      </c>
      <c r="AE26" t="str">
        <f>""</f>
        <v/>
      </c>
      <c r="AF26" t="str">
        <f>""</f>
        <v/>
      </c>
      <c r="AG26" t="str">
        <f>""</f>
        <v/>
      </c>
      <c r="AH26" t="str">
        <f>""</f>
        <v/>
      </c>
      <c r="AI26" t="str">
        <f>""</f>
        <v/>
      </c>
      <c r="AJ26" t="str">
        <f>""</f>
        <v/>
      </c>
      <c r="AK26" t="str">
        <f>""</f>
        <v/>
      </c>
      <c r="AL26" t="str">
        <f>""</f>
        <v/>
      </c>
      <c r="AM26" t="str">
        <f>""</f>
        <v/>
      </c>
      <c r="AN26" t="str">
        <f>""</f>
        <v/>
      </c>
      <c r="AO26" t="str">
        <f>""</f>
        <v/>
      </c>
      <c r="AP26" t="str">
        <f>""</f>
        <v/>
      </c>
      <c r="AQ26" t="str">
        <f>""</f>
        <v/>
      </c>
      <c r="AR26" t="str">
        <f>""</f>
        <v/>
      </c>
      <c r="AS26" t="str">
        <f>""</f>
        <v/>
      </c>
      <c r="AT26" t="str">
        <f>""</f>
        <v/>
      </c>
      <c r="AU26" t="str">
        <f>""</f>
        <v/>
      </c>
      <c r="AV26" t="str">
        <f>""</f>
        <v/>
      </c>
      <c r="AW26" t="str">
        <f>""</f>
        <v/>
      </c>
      <c r="AX26" t="str">
        <f>""</f>
        <v/>
      </c>
      <c r="AY26" t="str">
        <f>""</f>
        <v/>
      </c>
      <c r="AZ26" t="str">
        <f>""</f>
        <v/>
      </c>
      <c r="BA26" t="str">
        <f>""</f>
        <v/>
      </c>
    </row>
    <row r="27" spans="2:53" x14ac:dyDescent="0.2">
      <c r="B27" t="str">
        <f>"Interaction"</f>
        <v>Interaction</v>
      </c>
      <c r="C27" t="str">
        <f>""</f>
        <v/>
      </c>
      <c r="D27" t="str">
        <f>""</f>
        <v/>
      </c>
      <c r="E27" t="str">
        <f>""</f>
        <v/>
      </c>
      <c r="F27" t="str">
        <f>""</f>
        <v/>
      </c>
      <c r="G27" t="str">
        <f>"0.105"</f>
        <v>0.105</v>
      </c>
      <c r="H27" t="str">
        <f>""</f>
        <v/>
      </c>
      <c r="I27" t="str">
        <f>""</f>
        <v/>
      </c>
      <c r="J27" t="str">
        <f>""</f>
        <v/>
      </c>
      <c r="K27" t="str">
        <f>""</f>
        <v/>
      </c>
      <c r="L27" t="str">
        <f>""</f>
        <v/>
      </c>
      <c r="M27" t="str">
        <f>""</f>
        <v/>
      </c>
      <c r="N27" t="str">
        <f>""</f>
        <v/>
      </c>
      <c r="O27" t="str">
        <f>""</f>
        <v/>
      </c>
      <c r="P27" t="str">
        <f>""</f>
        <v/>
      </c>
      <c r="Q27" t="str">
        <f>""</f>
        <v/>
      </c>
      <c r="R27" t="str">
        <f>""</f>
        <v/>
      </c>
      <c r="S27" t="str">
        <f>""</f>
        <v/>
      </c>
      <c r="T27" t="str">
        <f>""</f>
        <v/>
      </c>
      <c r="U27" t="str">
        <f>""</f>
        <v/>
      </c>
      <c r="V27" t="str">
        <f>""</f>
        <v/>
      </c>
      <c r="W27" t="str">
        <f>""</f>
        <v/>
      </c>
      <c r="X27" t="str">
        <f>""</f>
        <v/>
      </c>
      <c r="Y27" t="str">
        <f>""</f>
        <v/>
      </c>
      <c r="Z27" t="str">
        <f>""</f>
        <v/>
      </c>
      <c r="AA27" t="str">
        <f>""</f>
        <v/>
      </c>
      <c r="AB27" t="str">
        <f>""</f>
        <v/>
      </c>
      <c r="AC27" t="str">
        <f>""</f>
        <v/>
      </c>
      <c r="AD27" t="str">
        <f>""</f>
        <v/>
      </c>
      <c r="AE27" t="str">
        <f>""</f>
        <v/>
      </c>
      <c r="AF27" t="str">
        <f>""</f>
        <v/>
      </c>
      <c r="AG27" t="str">
        <f>""</f>
        <v/>
      </c>
      <c r="AH27" t="str">
        <f>""</f>
        <v/>
      </c>
      <c r="AI27" t="str">
        <f>""</f>
        <v/>
      </c>
      <c r="AJ27" t="str">
        <f>""</f>
        <v/>
      </c>
      <c r="AK27" t="str">
        <f>""</f>
        <v/>
      </c>
      <c r="AL27" t="str">
        <f>""</f>
        <v/>
      </c>
      <c r="AM27" t="str">
        <f>""</f>
        <v/>
      </c>
      <c r="AN27" t="str">
        <f>""</f>
        <v/>
      </c>
      <c r="AO27" t="str">
        <f>""</f>
        <v/>
      </c>
      <c r="AP27" t="str">
        <f>""</f>
        <v/>
      </c>
      <c r="AQ27" t="str">
        <f>""</f>
        <v/>
      </c>
      <c r="AR27" t="str">
        <f>""</f>
        <v/>
      </c>
      <c r="AS27" t="str">
        <f>""</f>
        <v/>
      </c>
      <c r="AT27" t="str">
        <f>""</f>
        <v/>
      </c>
      <c r="AU27" t="str">
        <f>""</f>
        <v/>
      </c>
      <c r="AV27" t="str">
        <f>""</f>
        <v/>
      </c>
      <c r="AW27" t="str">
        <f>""</f>
        <v/>
      </c>
      <c r="AX27" t="str">
        <f>""</f>
        <v/>
      </c>
      <c r="AY27" t="str">
        <f>""</f>
        <v/>
      </c>
      <c r="AZ27" t="str">
        <f>""</f>
        <v/>
      </c>
      <c r="BA27" t="str">
        <f>""</f>
        <v/>
      </c>
    </row>
    <row r="28" spans="2:53" x14ac:dyDescent="0.2">
      <c r="B28" t="str">
        <f>""</f>
        <v/>
      </c>
      <c r="C28" t="str">
        <f>""</f>
        <v/>
      </c>
      <c r="D28" t="str">
        <f>""</f>
        <v/>
      </c>
      <c r="E28" t="str">
        <f>""</f>
        <v/>
      </c>
      <c r="F28" t="str">
        <f>""</f>
        <v/>
      </c>
      <c r="G28" t="str">
        <f>"[0.111]"</f>
        <v>[0.111]</v>
      </c>
      <c r="H28" t="str">
        <f>""</f>
        <v/>
      </c>
      <c r="I28" t="str">
        <f>""</f>
        <v/>
      </c>
      <c r="J28" t="str">
        <f>""</f>
        <v/>
      </c>
      <c r="K28" t="str">
        <f>""</f>
        <v/>
      </c>
      <c r="L28" t="str">
        <f>""</f>
        <v/>
      </c>
      <c r="M28" t="str">
        <f>""</f>
        <v/>
      </c>
      <c r="N28" t="str">
        <f>""</f>
        <v/>
      </c>
      <c r="O28" t="str">
        <f>""</f>
        <v/>
      </c>
      <c r="P28" t="str">
        <f>""</f>
        <v/>
      </c>
      <c r="Q28" t="str">
        <f>""</f>
        <v/>
      </c>
      <c r="R28" t="str">
        <f>""</f>
        <v/>
      </c>
      <c r="S28" t="str">
        <f>""</f>
        <v/>
      </c>
      <c r="T28" t="str">
        <f>""</f>
        <v/>
      </c>
      <c r="U28" t="str">
        <f>""</f>
        <v/>
      </c>
      <c r="V28" t="str">
        <f>""</f>
        <v/>
      </c>
      <c r="W28" t="str">
        <f>""</f>
        <v/>
      </c>
      <c r="X28" t="str">
        <f>""</f>
        <v/>
      </c>
      <c r="Y28" t="str">
        <f>""</f>
        <v/>
      </c>
      <c r="Z28" t="str">
        <f>""</f>
        <v/>
      </c>
      <c r="AA28" t="str">
        <f>""</f>
        <v/>
      </c>
      <c r="AB28" t="str">
        <f>""</f>
        <v/>
      </c>
      <c r="AC28" t="str">
        <f>""</f>
        <v/>
      </c>
      <c r="AD28" t="str">
        <f>""</f>
        <v/>
      </c>
      <c r="AE28" t="str">
        <f>""</f>
        <v/>
      </c>
      <c r="AF28" t="str">
        <f>""</f>
        <v/>
      </c>
      <c r="AG28" t="str">
        <f>""</f>
        <v/>
      </c>
      <c r="AH28" t="str">
        <f>""</f>
        <v/>
      </c>
      <c r="AI28" t="str">
        <f>""</f>
        <v/>
      </c>
      <c r="AJ28" t="str">
        <f>""</f>
        <v/>
      </c>
      <c r="AK28" t="str">
        <f>""</f>
        <v/>
      </c>
      <c r="AL28" t="str">
        <f>""</f>
        <v/>
      </c>
      <c r="AM28" t="str">
        <f>""</f>
        <v/>
      </c>
      <c r="AN28" t="str">
        <f>""</f>
        <v/>
      </c>
      <c r="AO28" t="str">
        <f>""</f>
        <v/>
      </c>
      <c r="AP28" t="str">
        <f>""</f>
        <v/>
      </c>
      <c r="AQ28" t="str">
        <f>""</f>
        <v/>
      </c>
      <c r="AR28" t="str">
        <f>""</f>
        <v/>
      </c>
      <c r="AS28" t="str">
        <f>""</f>
        <v/>
      </c>
      <c r="AT28" t="str">
        <f>""</f>
        <v/>
      </c>
      <c r="AU28" t="str">
        <f>""</f>
        <v/>
      </c>
      <c r="AV28" t="str">
        <f>""</f>
        <v/>
      </c>
      <c r="AW28" t="str">
        <f>""</f>
        <v/>
      </c>
      <c r="AX28" t="str">
        <f>""</f>
        <v/>
      </c>
      <c r="AY28" t="str">
        <f>""</f>
        <v/>
      </c>
      <c r="AZ28" t="str">
        <f>""</f>
        <v/>
      </c>
      <c r="BA28" t="str">
        <f>""</f>
        <v/>
      </c>
    </row>
    <row r="29" spans="2:53" x14ac:dyDescent="0.2">
      <c r="B29" t="str">
        <f>"Share of females  who left household 1998-2007"</f>
        <v>Share of females  who left household 1998-2007</v>
      </c>
      <c r="C29" t="str">
        <f>""</f>
        <v/>
      </c>
      <c r="D29" t="str">
        <f>""</f>
        <v/>
      </c>
      <c r="E29" t="str">
        <f>""</f>
        <v/>
      </c>
      <c r="F29" t="str">
        <f>""</f>
        <v/>
      </c>
      <c r="G29" t="str">
        <f>""</f>
        <v/>
      </c>
      <c r="H29" t="str">
        <f>"-0.174"</f>
        <v>-0.174</v>
      </c>
      <c r="I29" t="str">
        <f>""</f>
        <v/>
      </c>
      <c r="J29" t="str">
        <f>""</f>
        <v/>
      </c>
      <c r="K29" t="str">
        <f>""</f>
        <v/>
      </c>
      <c r="L29" t="str">
        <f>""</f>
        <v/>
      </c>
      <c r="M29" t="str">
        <f>""</f>
        <v/>
      </c>
      <c r="N29" t="str">
        <f>""</f>
        <v/>
      </c>
      <c r="O29" t="str">
        <f>""</f>
        <v/>
      </c>
      <c r="P29" t="str">
        <f>""</f>
        <v/>
      </c>
      <c r="Q29" t="str">
        <f>""</f>
        <v/>
      </c>
      <c r="R29" t="str">
        <f>""</f>
        <v/>
      </c>
      <c r="S29" t="str">
        <f>""</f>
        <v/>
      </c>
      <c r="T29" t="str">
        <f>""</f>
        <v/>
      </c>
      <c r="U29" t="str">
        <f>""</f>
        <v/>
      </c>
      <c r="V29" t="str">
        <f>""</f>
        <v/>
      </c>
      <c r="W29" t="str">
        <f>""</f>
        <v/>
      </c>
      <c r="X29" t="str">
        <f>""</f>
        <v/>
      </c>
      <c r="Y29" t="str">
        <f>""</f>
        <v/>
      </c>
      <c r="Z29" t="str">
        <f>""</f>
        <v/>
      </c>
      <c r="AA29" t="str">
        <f>""</f>
        <v/>
      </c>
      <c r="AB29" t="str">
        <f>""</f>
        <v/>
      </c>
      <c r="AC29" t="str">
        <f>""</f>
        <v/>
      </c>
      <c r="AD29" t="str">
        <f>""</f>
        <v/>
      </c>
      <c r="AE29" t="str">
        <f>""</f>
        <v/>
      </c>
      <c r="AF29" t="str">
        <f>""</f>
        <v/>
      </c>
      <c r="AG29" t="str">
        <f>""</f>
        <v/>
      </c>
      <c r="AH29" t="str">
        <f>""</f>
        <v/>
      </c>
      <c r="AI29" t="str">
        <f>""</f>
        <v/>
      </c>
      <c r="AJ29" t="str">
        <f>""</f>
        <v/>
      </c>
      <c r="AK29" t="str">
        <f>""</f>
        <v/>
      </c>
      <c r="AL29" t="str">
        <f>""</f>
        <v/>
      </c>
      <c r="AM29" t="str">
        <f>""</f>
        <v/>
      </c>
      <c r="AN29" t="str">
        <f>""</f>
        <v/>
      </c>
      <c r="AO29" t="str">
        <f>""</f>
        <v/>
      </c>
      <c r="AP29" t="str">
        <f>""</f>
        <v/>
      </c>
      <c r="AQ29" t="str">
        <f>""</f>
        <v/>
      </c>
      <c r="AR29" t="str">
        <f>""</f>
        <v/>
      </c>
      <c r="AS29" t="str">
        <f>""</f>
        <v/>
      </c>
      <c r="AT29" t="str">
        <f>""</f>
        <v/>
      </c>
      <c r="AU29" t="str">
        <f>""</f>
        <v/>
      </c>
      <c r="AV29" t="str">
        <f>""</f>
        <v/>
      </c>
      <c r="AW29" t="str">
        <f>""</f>
        <v/>
      </c>
      <c r="AX29" t="str">
        <f>""</f>
        <v/>
      </c>
      <c r="AY29" t="str">
        <f>""</f>
        <v/>
      </c>
      <c r="AZ29" t="str">
        <f>""</f>
        <v/>
      </c>
      <c r="BA29" t="str">
        <f>""</f>
        <v/>
      </c>
    </row>
    <row r="30" spans="2:53" x14ac:dyDescent="0.2">
      <c r="B30" t="str">
        <f>""</f>
        <v/>
      </c>
      <c r="C30" t="str">
        <f>""</f>
        <v/>
      </c>
      <c r="D30" t="str">
        <f>""</f>
        <v/>
      </c>
      <c r="E30" t="str">
        <f>""</f>
        <v/>
      </c>
      <c r="F30" t="str">
        <f>""</f>
        <v/>
      </c>
      <c r="G30" t="str">
        <f>""</f>
        <v/>
      </c>
      <c r="H30" t="str">
        <f>"[0.137]"</f>
        <v>[0.137]</v>
      </c>
      <c r="I30" t="str">
        <f>""</f>
        <v/>
      </c>
      <c r="J30" t="str">
        <f>""</f>
        <v/>
      </c>
      <c r="K30" t="str">
        <f>""</f>
        <v/>
      </c>
      <c r="L30" t="str">
        <f>""</f>
        <v/>
      </c>
      <c r="M30" t="str">
        <f>""</f>
        <v/>
      </c>
      <c r="N30" t="str">
        <f>""</f>
        <v/>
      </c>
      <c r="O30" t="str">
        <f>""</f>
        <v/>
      </c>
      <c r="P30" t="str">
        <f>""</f>
        <v/>
      </c>
      <c r="Q30" t="str">
        <f>""</f>
        <v/>
      </c>
      <c r="R30" t="str">
        <f>""</f>
        <v/>
      </c>
      <c r="S30" t="str">
        <f>""</f>
        <v/>
      </c>
      <c r="T30" t="str">
        <f>""</f>
        <v/>
      </c>
      <c r="U30" t="str">
        <f>""</f>
        <v/>
      </c>
      <c r="V30" t="str">
        <f>""</f>
        <v/>
      </c>
      <c r="W30" t="str">
        <f>""</f>
        <v/>
      </c>
      <c r="X30" t="str">
        <f>""</f>
        <v/>
      </c>
      <c r="Y30" t="str">
        <f>""</f>
        <v/>
      </c>
      <c r="Z30" t="str">
        <f>""</f>
        <v/>
      </c>
      <c r="AA30" t="str">
        <f>""</f>
        <v/>
      </c>
      <c r="AB30" t="str">
        <f>""</f>
        <v/>
      </c>
      <c r="AC30" t="str">
        <f>""</f>
        <v/>
      </c>
      <c r="AD30" t="str">
        <f>""</f>
        <v/>
      </c>
      <c r="AE30" t="str">
        <f>""</f>
        <v/>
      </c>
      <c r="AF30" t="str">
        <f>""</f>
        <v/>
      </c>
      <c r="AG30" t="str">
        <f>""</f>
        <v/>
      </c>
      <c r="AH30" t="str">
        <f>""</f>
        <v/>
      </c>
      <c r="AI30" t="str">
        <f>""</f>
        <v/>
      </c>
      <c r="AJ30" t="str">
        <f>""</f>
        <v/>
      </c>
      <c r="AK30" t="str">
        <f>""</f>
        <v/>
      </c>
      <c r="AL30" t="str">
        <f>""</f>
        <v/>
      </c>
      <c r="AM30" t="str">
        <f>""</f>
        <v/>
      </c>
      <c r="AN30" t="str">
        <f>""</f>
        <v/>
      </c>
      <c r="AO30" t="str">
        <f>""</f>
        <v/>
      </c>
      <c r="AP30" t="str">
        <f>""</f>
        <v/>
      </c>
      <c r="AQ30" t="str">
        <f>""</f>
        <v/>
      </c>
      <c r="AR30" t="str">
        <f>""</f>
        <v/>
      </c>
      <c r="AS30" t="str">
        <f>""</f>
        <v/>
      </c>
      <c r="AT30" t="str">
        <f>""</f>
        <v/>
      </c>
      <c r="AU30" t="str">
        <f>""</f>
        <v/>
      </c>
      <c r="AV30" t="str">
        <f>""</f>
        <v/>
      </c>
      <c r="AW30" t="str">
        <f>""</f>
        <v/>
      </c>
      <c r="AX30" t="str">
        <f>""</f>
        <v/>
      </c>
      <c r="AY30" t="str">
        <f>""</f>
        <v/>
      </c>
      <c r="AZ30" t="str">
        <f>""</f>
        <v/>
      </c>
      <c r="BA30" t="str">
        <f>""</f>
        <v/>
      </c>
    </row>
    <row r="31" spans="2:53" x14ac:dyDescent="0.2">
      <c r="B31" t="str">
        <f>"Interaction"</f>
        <v>Interaction</v>
      </c>
      <c r="C31" t="str">
        <f>""</f>
        <v/>
      </c>
      <c r="D31" t="str">
        <f>""</f>
        <v/>
      </c>
      <c r="E31" t="str">
        <f>""</f>
        <v/>
      </c>
      <c r="F31" t="str">
        <f>""</f>
        <v/>
      </c>
      <c r="G31" t="str">
        <f>""</f>
        <v/>
      </c>
      <c r="H31" t="str">
        <f>"0.069"</f>
        <v>0.069</v>
      </c>
      <c r="I31" t="str">
        <f>""</f>
        <v/>
      </c>
      <c r="J31" t="str">
        <f>""</f>
        <v/>
      </c>
      <c r="K31" t="str">
        <f>""</f>
        <v/>
      </c>
      <c r="L31" t="str">
        <f>""</f>
        <v/>
      </c>
      <c r="M31" t="str">
        <f>""</f>
        <v/>
      </c>
      <c r="N31" t="str">
        <f>""</f>
        <v/>
      </c>
      <c r="O31" t="str">
        <f>""</f>
        <v/>
      </c>
      <c r="P31" t="str">
        <f>""</f>
        <v/>
      </c>
      <c r="Q31" t="str">
        <f>""</f>
        <v/>
      </c>
      <c r="R31" t="str">
        <f>""</f>
        <v/>
      </c>
      <c r="S31" t="str">
        <f>""</f>
        <v/>
      </c>
      <c r="T31" t="str">
        <f>""</f>
        <v/>
      </c>
      <c r="U31" t="str">
        <f>""</f>
        <v/>
      </c>
      <c r="V31" t="str">
        <f>""</f>
        <v/>
      </c>
      <c r="W31" t="str">
        <f>""</f>
        <v/>
      </c>
      <c r="X31" t="str">
        <f>""</f>
        <v/>
      </c>
      <c r="Y31" t="str">
        <f>""</f>
        <v/>
      </c>
      <c r="Z31" t="str">
        <f>""</f>
        <v/>
      </c>
      <c r="AA31" t="str">
        <f>""</f>
        <v/>
      </c>
      <c r="AB31" t="str">
        <f>""</f>
        <v/>
      </c>
      <c r="AC31" t="str">
        <f>""</f>
        <v/>
      </c>
      <c r="AD31" t="str">
        <f>""</f>
        <v/>
      </c>
      <c r="AE31" t="str">
        <f>""</f>
        <v/>
      </c>
      <c r="AF31" t="str">
        <f>""</f>
        <v/>
      </c>
      <c r="AG31" t="str">
        <f>""</f>
        <v/>
      </c>
      <c r="AH31" t="str">
        <f>""</f>
        <v/>
      </c>
      <c r="AI31" t="str">
        <f>""</f>
        <v/>
      </c>
      <c r="AJ31" t="str">
        <f>""</f>
        <v/>
      </c>
      <c r="AK31" t="str">
        <f>""</f>
        <v/>
      </c>
      <c r="AL31" t="str">
        <f>""</f>
        <v/>
      </c>
      <c r="AM31" t="str">
        <f>""</f>
        <v/>
      </c>
      <c r="AN31" t="str">
        <f>""</f>
        <v/>
      </c>
      <c r="AO31" t="str">
        <f>""</f>
        <v/>
      </c>
      <c r="AP31" t="str">
        <f>""</f>
        <v/>
      </c>
      <c r="AQ31" t="str">
        <f>""</f>
        <v/>
      </c>
      <c r="AR31" t="str">
        <f>""</f>
        <v/>
      </c>
      <c r="AS31" t="str">
        <f>""</f>
        <v/>
      </c>
      <c r="AT31" t="str">
        <f>""</f>
        <v/>
      </c>
      <c r="AU31" t="str">
        <f>""</f>
        <v/>
      </c>
      <c r="AV31" t="str">
        <f>""</f>
        <v/>
      </c>
      <c r="AW31" t="str">
        <f>""</f>
        <v/>
      </c>
      <c r="AX31" t="str">
        <f>""</f>
        <v/>
      </c>
      <c r="AY31" t="str">
        <f>""</f>
        <v/>
      </c>
      <c r="AZ31" t="str">
        <f>""</f>
        <v/>
      </c>
      <c r="BA31" t="str">
        <f>""</f>
        <v/>
      </c>
    </row>
    <row r="32" spans="2:53" x14ac:dyDescent="0.2">
      <c r="B32" t="str">
        <f>""</f>
        <v/>
      </c>
      <c r="C32" t="str">
        <f>""</f>
        <v/>
      </c>
      <c r="D32" t="str">
        <f>""</f>
        <v/>
      </c>
      <c r="E32" t="str">
        <f>""</f>
        <v/>
      </c>
      <c r="F32" t="str">
        <f>""</f>
        <v/>
      </c>
      <c r="G32" t="str">
        <f>""</f>
        <v/>
      </c>
      <c r="H32" t="str">
        <f>"[0.146]"</f>
        <v>[0.146]</v>
      </c>
      <c r="I32" t="str">
        <f>""</f>
        <v/>
      </c>
      <c r="J32" t="str">
        <f>""</f>
        <v/>
      </c>
      <c r="K32" t="str">
        <f>""</f>
        <v/>
      </c>
      <c r="L32" t="str">
        <f>""</f>
        <v/>
      </c>
      <c r="M32" t="str">
        <f>""</f>
        <v/>
      </c>
      <c r="N32" t="str">
        <f>""</f>
        <v/>
      </c>
      <c r="O32" t="str">
        <f>""</f>
        <v/>
      </c>
      <c r="P32" t="str">
        <f>""</f>
        <v/>
      </c>
      <c r="Q32" t="str">
        <f>""</f>
        <v/>
      </c>
      <c r="R32" t="str">
        <f>""</f>
        <v/>
      </c>
      <c r="S32" t="str">
        <f>""</f>
        <v/>
      </c>
      <c r="T32" t="str">
        <f>""</f>
        <v/>
      </c>
      <c r="U32" t="str">
        <f>""</f>
        <v/>
      </c>
      <c r="V32" t="str">
        <f>""</f>
        <v/>
      </c>
      <c r="W32" t="str">
        <f>""</f>
        <v/>
      </c>
      <c r="X32" t="str">
        <f>""</f>
        <v/>
      </c>
      <c r="Y32" t="str">
        <f>""</f>
        <v/>
      </c>
      <c r="Z32" t="str">
        <f>""</f>
        <v/>
      </c>
      <c r="AA32" t="str">
        <f>""</f>
        <v/>
      </c>
      <c r="AB32" t="str">
        <f>""</f>
        <v/>
      </c>
      <c r="AC32" t="str">
        <f>""</f>
        <v/>
      </c>
      <c r="AD32" t="str">
        <f>""</f>
        <v/>
      </c>
      <c r="AE32" t="str">
        <f>""</f>
        <v/>
      </c>
      <c r="AF32" t="str">
        <f>""</f>
        <v/>
      </c>
      <c r="AG32" t="str">
        <f>""</f>
        <v/>
      </c>
      <c r="AH32" t="str">
        <f>""</f>
        <v/>
      </c>
      <c r="AI32" t="str">
        <f>""</f>
        <v/>
      </c>
      <c r="AJ32" t="str">
        <f>""</f>
        <v/>
      </c>
      <c r="AK32" t="str">
        <f>""</f>
        <v/>
      </c>
      <c r="AL32" t="str">
        <f>""</f>
        <v/>
      </c>
      <c r="AM32" t="str">
        <f>""</f>
        <v/>
      </c>
      <c r="AN32" t="str">
        <f>""</f>
        <v/>
      </c>
      <c r="AO32" t="str">
        <f>""</f>
        <v/>
      </c>
      <c r="AP32" t="str">
        <f>""</f>
        <v/>
      </c>
      <c r="AQ32" t="str">
        <f>""</f>
        <v/>
      </c>
      <c r="AR32" t="str">
        <f>""</f>
        <v/>
      </c>
      <c r="AS32" t="str">
        <f>""</f>
        <v/>
      </c>
      <c r="AT32" t="str">
        <f>""</f>
        <v/>
      </c>
      <c r="AU32" t="str">
        <f>""</f>
        <v/>
      </c>
      <c r="AV32" t="str">
        <f>""</f>
        <v/>
      </c>
      <c r="AW32" t="str">
        <f>""</f>
        <v/>
      </c>
      <c r="AX32" t="str">
        <f>""</f>
        <v/>
      </c>
      <c r="AY32" t="str">
        <f>""</f>
        <v/>
      </c>
      <c r="AZ32" t="str">
        <f>""</f>
        <v/>
      </c>
      <c r="BA32" t="str">
        <f>""</f>
        <v/>
      </c>
    </row>
    <row r="33" spans="2:53" x14ac:dyDescent="0.2">
      <c r="B33" t="str">
        <f>"Average of dead and wounded per year (by 100 people) 1998-2007"</f>
        <v>Average of dead and wounded per year (by 100 people) 1998-2007</v>
      </c>
      <c r="C33" t="str">
        <f>""</f>
        <v/>
      </c>
      <c r="D33" t="str">
        <f>""</f>
        <v/>
      </c>
      <c r="E33" t="str">
        <f>""</f>
        <v/>
      </c>
      <c r="F33" t="str">
        <f>""</f>
        <v/>
      </c>
      <c r="G33" t="str">
        <f>""</f>
        <v/>
      </c>
      <c r="H33" t="str">
        <f>""</f>
        <v/>
      </c>
      <c r="I33" t="str">
        <f>"2.255"</f>
        <v>2.255</v>
      </c>
      <c r="J33" t="str">
        <f>"1.753"</f>
        <v>1.753</v>
      </c>
      <c r="K33" t="str">
        <f>"2.293"</f>
        <v>2.293</v>
      </c>
      <c r="L33" t="str">
        <f>""</f>
        <v/>
      </c>
      <c r="M33" t="str">
        <f>""</f>
        <v/>
      </c>
      <c r="N33" t="str">
        <f>""</f>
        <v/>
      </c>
      <c r="O33" t="str">
        <f>""</f>
        <v/>
      </c>
      <c r="P33" t="str">
        <f>""</f>
        <v/>
      </c>
      <c r="Q33" t="str">
        <f>""</f>
        <v/>
      </c>
      <c r="R33" t="str">
        <f>""</f>
        <v/>
      </c>
      <c r="S33" t="str">
        <f>""</f>
        <v/>
      </c>
      <c r="T33" t="str">
        <f>""</f>
        <v/>
      </c>
      <c r="U33" t="str">
        <f>""</f>
        <v/>
      </c>
      <c r="V33" t="str">
        <f>""</f>
        <v/>
      </c>
      <c r="W33" t="str">
        <f>""</f>
        <v/>
      </c>
      <c r="X33" t="str">
        <f>""</f>
        <v/>
      </c>
      <c r="Y33" t="str">
        <f>""</f>
        <v/>
      </c>
      <c r="Z33" t="str">
        <f>""</f>
        <v/>
      </c>
      <c r="AA33" t="str">
        <f>""</f>
        <v/>
      </c>
      <c r="AB33" t="str">
        <f>""</f>
        <v/>
      </c>
      <c r="AC33" t="str">
        <f>""</f>
        <v/>
      </c>
      <c r="AD33" t="str">
        <f>""</f>
        <v/>
      </c>
      <c r="AE33" t="str">
        <f>""</f>
        <v/>
      </c>
      <c r="AF33" t="str">
        <f>""</f>
        <v/>
      </c>
      <c r="AG33" t="str">
        <f>""</f>
        <v/>
      </c>
      <c r="AH33" t="str">
        <f>""</f>
        <v/>
      </c>
      <c r="AI33" t="str">
        <f>""</f>
        <v/>
      </c>
      <c r="AJ33" t="str">
        <f>""</f>
        <v/>
      </c>
      <c r="AK33" t="str">
        <f>""</f>
        <v/>
      </c>
      <c r="AL33" t="str">
        <f>""</f>
        <v/>
      </c>
      <c r="AM33" t="str">
        <f>""</f>
        <v/>
      </c>
      <c r="AN33" t="str">
        <f>""</f>
        <v/>
      </c>
      <c r="AO33" t="str">
        <f>""</f>
        <v/>
      </c>
      <c r="AP33" t="str">
        <f>""</f>
        <v/>
      </c>
      <c r="AQ33" t="str">
        <f>""</f>
        <v/>
      </c>
      <c r="AR33" t="str">
        <f>""</f>
        <v/>
      </c>
      <c r="AS33" t="str">
        <f>""</f>
        <v/>
      </c>
      <c r="AT33" t="str">
        <f>""</f>
        <v/>
      </c>
      <c r="AU33" t="str">
        <f>""</f>
        <v/>
      </c>
      <c r="AV33" t="str">
        <f>""</f>
        <v/>
      </c>
      <c r="AW33" t="str">
        <f>""</f>
        <v/>
      </c>
      <c r="AX33" t="str">
        <f>""</f>
        <v/>
      </c>
      <c r="AY33" t="str">
        <f>""</f>
        <v/>
      </c>
      <c r="AZ33" t="str">
        <f>""</f>
        <v/>
      </c>
      <c r="BA33" t="str">
        <f>""</f>
        <v/>
      </c>
    </row>
    <row r="34" spans="2:53" x14ac:dyDescent="0.2">
      <c r="B34" t="str">
        <f>""</f>
        <v/>
      </c>
      <c r="C34" t="str">
        <f>""</f>
        <v/>
      </c>
      <c r="D34" t="str">
        <f>""</f>
        <v/>
      </c>
      <c r="E34" t="str">
        <f>""</f>
        <v/>
      </c>
      <c r="F34" t="str">
        <f>""</f>
        <v/>
      </c>
      <c r="G34" t="str">
        <f>""</f>
        <v/>
      </c>
      <c r="H34" t="str">
        <f>""</f>
        <v/>
      </c>
      <c r="I34" t="str">
        <f>"[3.881]"</f>
        <v>[3.881]</v>
      </c>
      <c r="J34" t="str">
        <f>"[3.756]"</f>
        <v>[3.756]</v>
      </c>
      <c r="K34" t="str">
        <f>"[3.861]"</f>
        <v>[3.861]</v>
      </c>
      <c r="L34" t="str">
        <f>""</f>
        <v/>
      </c>
      <c r="M34" t="str">
        <f>""</f>
        <v/>
      </c>
      <c r="N34" t="str">
        <f>""</f>
        <v/>
      </c>
      <c r="O34" t="str">
        <f>""</f>
        <v/>
      </c>
      <c r="P34" t="str">
        <f>""</f>
        <v/>
      </c>
      <c r="Q34" t="str">
        <f>""</f>
        <v/>
      </c>
      <c r="R34" t="str">
        <f>""</f>
        <v/>
      </c>
      <c r="S34" t="str">
        <f>""</f>
        <v/>
      </c>
      <c r="T34" t="str">
        <f>""</f>
        <v/>
      </c>
      <c r="U34" t="str">
        <f>""</f>
        <v/>
      </c>
      <c r="V34" t="str">
        <f>""</f>
        <v/>
      </c>
      <c r="W34" t="str">
        <f>""</f>
        <v/>
      </c>
      <c r="X34" t="str">
        <f>""</f>
        <v/>
      </c>
      <c r="Y34" t="str">
        <f>""</f>
        <v/>
      </c>
      <c r="Z34" t="str">
        <f>""</f>
        <v/>
      </c>
      <c r="AA34" t="str">
        <f>""</f>
        <v/>
      </c>
      <c r="AB34" t="str">
        <f>""</f>
        <v/>
      </c>
      <c r="AC34" t="str">
        <f>""</f>
        <v/>
      </c>
      <c r="AD34" t="str">
        <f>""</f>
        <v/>
      </c>
      <c r="AE34" t="str">
        <f>""</f>
        <v/>
      </c>
      <c r="AF34" t="str">
        <f>""</f>
        <v/>
      </c>
      <c r="AG34" t="str">
        <f>""</f>
        <v/>
      </c>
      <c r="AH34" t="str">
        <f>""</f>
        <v/>
      </c>
      <c r="AI34" t="str">
        <f>""</f>
        <v/>
      </c>
      <c r="AJ34" t="str">
        <f>""</f>
        <v/>
      </c>
      <c r="AK34" t="str">
        <f>""</f>
        <v/>
      </c>
      <c r="AL34" t="str">
        <f>""</f>
        <v/>
      </c>
      <c r="AM34" t="str">
        <f>""</f>
        <v/>
      </c>
      <c r="AN34" t="str">
        <f>""</f>
        <v/>
      </c>
      <c r="AO34" t="str">
        <f>""</f>
        <v/>
      </c>
      <c r="AP34" t="str">
        <f>""</f>
        <v/>
      </c>
      <c r="AQ34" t="str">
        <f>""</f>
        <v/>
      </c>
      <c r="AR34" t="str">
        <f>""</f>
        <v/>
      </c>
      <c r="AS34" t="str">
        <f>""</f>
        <v/>
      </c>
      <c r="AT34" t="str">
        <f>""</f>
        <v/>
      </c>
      <c r="AU34" t="str">
        <f>""</f>
        <v/>
      </c>
      <c r="AV34" t="str">
        <f>""</f>
        <v/>
      </c>
      <c r="AW34" t="str">
        <f>""</f>
        <v/>
      </c>
      <c r="AX34" t="str">
        <f>""</f>
        <v/>
      </c>
      <c r="AY34" t="str">
        <f>""</f>
        <v/>
      </c>
      <c r="AZ34" t="str">
        <f>""</f>
        <v/>
      </c>
      <c r="BA34" t="str">
        <f>""</f>
        <v/>
      </c>
    </row>
    <row r="35" spans="2:53" x14ac:dyDescent="0.2">
      <c r="B35" t="str">
        <f>"At least female male left the household in a given year (yes=1)"</f>
        <v>At least female male left the household in a given year (yes=1)</v>
      </c>
      <c r="C35" t="str">
        <f>""</f>
        <v/>
      </c>
      <c r="D35" t="str">
        <f>""</f>
        <v/>
      </c>
      <c r="E35" t="str">
        <f>""</f>
        <v/>
      </c>
      <c r="F35" t="str">
        <f>""</f>
        <v/>
      </c>
      <c r="G35" t="str">
        <f>""</f>
        <v/>
      </c>
      <c r="H35" t="str">
        <f>""</f>
        <v/>
      </c>
      <c r="I35" t="str">
        <f>"-0.116"</f>
        <v>-0.116</v>
      </c>
      <c r="J35" t="str">
        <f>""</f>
        <v/>
      </c>
      <c r="K35" t="str">
        <f>""</f>
        <v/>
      </c>
      <c r="L35" t="str">
        <f>""</f>
        <v/>
      </c>
      <c r="M35" t="str">
        <f>""</f>
        <v/>
      </c>
      <c r="N35" t="str">
        <f>""</f>
        <v/>
      </c>
      <c r="O35" t="str">
        <f>""</f>
        <v/>
      </c>
      <c r="P35" t="str">
        <f>""</f>
        <v/>
      </c>
      <c r="Q35" t="str">
        <f>""</f>
        <v/>
      </c>
      <c r="R35" t="str">
        <f>""</f>
        <v/>
      </c>
      <c r="S35" t="str">
        <f>""</f>
        <v/>
      </c>
      <c r="T35" t="str">
        <f>""</f>
        <v/>
      </c>
      <c r="U35" t="str">
        <f>""</f>
        <v/>
      </c>
      <c r="V35" t="str">
        <f>""</f>
        <v/>
      </c>
      <c r="W35" t="str">
        <f>""</f>
        <v/>
      </c>
      <c r="X35" t="str">
        <f>""</f>
        <v/>
      </c>
      <c r="Y35" t="str">
        <f>""</f>
        <v/>
      </c>
      <c r="Z35" t="str">
        <f>""</f>
        <v/>
      </c>
      <c r="AA35" t="str">
        <f>""</f>
        <v/>
      </c>
      <c r="AB35" t="str">
        <f>""</f>
        <v/>
      </c>
      <c r="AC35" t="str">
        <f>""</f>
        <v/>
      </c>
      <c r="AD35" t="str">
        <f>""</f>
        <v/>
      </c>
      <c r="AE35" t="str">
        <f>""</f>
        <v/>
      </c>
      <c r="AF35" t="str">
        <f>""</f>
        <v/>
      </c>
      <c r="AG35" t="str">
        <f>""</f>
        <v/>
      </c>
      <c r="AH35" t="str">
        <f>""</f>
        <v/>
      </c>
      <c r="AI35" t="str">
        <f>""</f>
        <v/>
      </c>
      <c r="AJ35" t="str">
        <f>""</f>
        <v/>
      </c>
      <c r="AK35" t="str">
        <f>""</f>
        <v/>
      </c>
      <c r="AL35" t="str">
        <f>""</f>
        <v/>
      </c>
      <c r="AM35" t="str">
        <f>""</f>
        <v/>
      </c>
      <c r="AN35" t="str">
        <f>""</f>
        <v/>
      </c>
      <c r="AO35" t="str">
        <f>""</f>
        <v/>
      </c>
      <c r="AP35" t="str">
        <f>""</f>
        <v/>
      </c>
      <c r="AQ35" t="str">
        <f>""</f>
        <v/>
      </c>
      <c r="AR35" t="str">
        <f>""</f>
        <v/>
      </c>
      <c r="AS35" t="str">
        <f>""</f>
        <v/>
      </c>
      <c r="AT35" t="str">
        <f>""</f>
        <v/>
      </c>
      <c r="AU35" t="str">
        <f>""</f>
        <v/>
      </c>
      <c r="AV35" t="str">
        <f>""</f>
        <v/>
      </c>
      <c r="AW35" t="str">
        <f>""</f>
        <v/>
      </c>
      <c r="AX35" t="str">
        <f>""</f>
        <v/>
      </c>
      <c r="AY35" t="str">
        <f>""</f>
        <v/>
      </c>
      <c r="AZ35" t="str">
        <f>""</f>
        <v/>
      </c>
      <c r="BA35" t="str">
        <f>""</f>
        <v/>
      </c>
    </row>
    <row r="36" spans="2:53" x14ac:dyDescent="0.2">
      <c r="B36" t="str">
        <f>""</f>
        <v/>
      </c>
      <c r="C36" t="str">
        <f>""</f>
        <v/>
      </c>
      <c r="D36" t="str">
        <f>""</f>
        <v/>
      </c>
      <c r="E36" t="str">
        <f>""</f>
        <v/>
      </c>
      <c r="F36" t="str">
        <f>""</f>
        <v/>
      </c>
      <c r="G36" t="str">
        <f>""</f>
        <v/>
      </c>
      <c r="H36" t="str">
        <f>""</f>
        <v/>
      </c>
      <c r="I36" t="str">
        <f>"[0.087]"</f>
        <v>[0.087]</v>
      </c>
      <c r="J36" t="str">
        <f>""</f>
        <v/>
      </c>
      <c r="K36" t="str">
        <f>""</f>
        <v/>
      </c>
      <c r="L36" t="str">
        <f>""</f>
        <v/>
      </c>
      <c r="M36" t="str">
        <f>""</f>
        <v/>
      </c>
      <c r="N36" t="str">
        <f>""</f>
        <v/>
      </c>
      <c r="O36" t="str">
        <f>""</f>
        <v/>
      </c>
      <c r="P36" t="str">
        <f>""</f>
        <v/>
      </c>
      <c r="Q36" t="str">
        <f>""</f>
        <v/>
      </c>
      <c r="R36" t="str">
        <f>""</f>
        <v/>
      </c>
      <c r="S36" t="str">
        <f>""</f>
        <v/>
      </c>
      <c r="T36" t="str">
        <f>""</f>
        <v/>
      </c>
      <c r="U36" t="str">
        <f>""</f>
        <v/>
      </c>
      <c r="V36" t="str">
        <f>""</f>
        <v/>
      </c>
      <c r="W36" t="str">
        <f>""</f>
        <v/>
      </c>
      <c r="X36" t="str">
        <f>""</f>
        <v/>
      </c>
      <c r="Y36" t="str">
        <f>""</f>
        <v/>
      </c>
      <c r="Z36" t="str">
        <f>""</f>
        <v/>
      </c>
      <c r="AA36" t="str">
        <f>""</f>
        <v/>
      </c>
      <c r="AB36" t="str">
        <f>""</f>
        <v/>
      </c>
      <c r="AC36" t="str">
        <f>""</f>
        <v/>
      </c>
      <c r="AD36" t="str">
        <f>""</f>
        <v/>
      </c>
      <c r="AE36" t="str">
        <f>""</f>
        <v/>
      </c>
      <c r="AF36" t="str">
        <f>""</f>
        <v/>
      </c>
      <c r="AG36" t="str">
        <f>""</f>
        <v/>
      </c>
      <c r="AH36" t="str">
        <f>""</f>
        <v/>
      </c>
      <c r="AI36" t="str">
        <f>""</f>
        <v/>
      </c>
      <c r="AJ36" t="str">
        <f>""</f>
        <v/>
      </c>
      <c r="AK36" t="str">
        <f>""</f>
        <v/>
      </c>
      <c r="AL36" t="str">
        <f>""</f>
        <v/>
      </c>
      <c r="AM36" t="str">
        <f>""</f>
        <v/>
      </c>
      <c r="AN36" t="str">
        <f>""</f>
        <v/>
      </c>
      <c r="AO36" t="str">
        <f>""</f>
        <v/>
      </c>
      <c r="AP36" t="str">
        <f>""</f>
        <v/>
      </c>
      <c r="AQ36" t="str">
        <f>""</f>
        <v/>
      </c>
      <c r="AR36" t="str">
        <f>""</f>
        <v/>
      </c>
      <c r="AS36" t="str">
        <f>""</f>
        <v/>
      </c>
      <c r="AT36" t="str">
        <f>""</f>
        <v/>
      </c>
      <c r="AU36" t="str">
        <f>""</f>
        <v/>
      </c>
      <c r="AV36" t="str">
        <f>""</f>
        <v/>
      </c>
      <c r="AW36" t="str">
        <f>""</f>
        <v/>
      </c>
      <c r="AX36" t="str">
        <f>""</f>
        <v/>
      </c>
      <c r="AY36" t="str">
        <f>""</f>
        <v/>
      </c>
      <c r="AZ36" t="str">
        <f>""</f>
        <v/>
      </c>
      <c r="BA36" t="str">
        <f>""</f>
        <v/>
      </c>
    </row>
    <row r="37" spans="2:53" x14ac:dyDescent="0.2">
      <c r="B37" t="str">
        <f>"Interaction"</f>
        <v>Interaction</v>
      </c>
      <c r="C37" t="str">
        <f>""</f>
        <v/>
      </c>
      <c r="D37" t="str">
        <f>""</f>
        <v/>
      </c>
      <c r="E37" t="str">
        <f>""</f>
        <v/>
      </c>
      <c r="F37" t="str">
        <f>""</f>
        <v/>
      </c>
      <c r="G37" t="str">
        <f>""</f>
        <v/>
      </c>
      <c r="H37" t="str">
        <f>""</f>
        <v/>
      </c>
      <c r="I37" t="str">
        <f>"12.958"</f>
        <v>12.958</v>
      </c>
      <c r="J37" t="str">
        <f>""</f>
        <v/>
      </c>
      <c r="K37" t="str">
        <f>""</f>
        <v/>
      </c>
      <c r="L37" t="str">
        <f>""</f>
        <v/>
      </c>
      <c r="M37" t="str">
        <f>""</f>
        <v/>
      </c>
      <c r="N37" t="str">
        <f>""</f>
        <v/>
      </c>
      <c r="O37" t="str">
        <f>""</f>
        <v/>
      </c>
      <c r="P37" t="str">
        <f>""</f>
        <v/>
      </c>
      <c r="Q37" t="str">
        <f>""</f>
        <v/>
      </c>
      <c r="R37" t="str">
        <f>""</f>
        <v/>
      </c>
      <c r="S37" t="str">
        <f>""</f>
        <v/>
      </c>
      <c r="T37" t="str">
        <f>""</f>
        <v/>
      </c>
      <c r="U37" t="str">
        <f>""</f>
        <v/>
      </c>
      <c r="V37" t="str">
        <f>""</f>
        <v/>
      </c>
      <c r="W37" t="str">
        <f>""</f>
        <v/>
      </c>
      <c r="X37" t="str">
        <f>""</f>
        <v/>
      </c>
      <c r="Y37" t="str">
        <f>""</f>
        <v/>
      </c>
      <c r="Z37" t="str">
        <f>""</f>
        <v/>
      </c>
      <c r="AA37" t="str">
        <f>""</f>
        <v/>
      </c>
      <c r="AB37" t="str">
        <f>""</f>
        <v/>
      </c>
      <c r="AC37" t="str">
        <f>""</f>
        <v/>
      </c>
      <c r="AD37" t="str">
        <f>""</f>
        <v/>
      </c>
      <c r="AE37" t="str">
        <f>""</f>
        <v/>
      </c>
      <c r="AF37" t="str">
        <f>""</f>
        <v/>
      </c>
      <c r="AG37" t="str">
        <f>""</f>
        <v/>
      </c>
      <c r="AH37" t="str">
        <f>""</f>
        <v/>
      </c>
      <c r="AI37" t="str">
        <f>""</f>
        <v/>
      </c>
      <c r="AJ37" t="str">
        <f>""</f>
        <v/>
      </c>
      <c r="AK37" t="str">
        <f>""</f>
        <v/>
      </c>
      <c r="AL37" t="str">
        <f>""</f>
        <v/>
      </c>
      <c r="AM37" t="str">
        <f>""</f>
        <v/>
      </c>
      <c r="AN37" t="str">
        <f>""</f>
        <v/>
      </c>
      <c r="AO37" t="str">
        <f>""</f>
        <v/>
      </c>
      <c r="AP37" t="str">
        <f>""</f>
        <v/>
      </c>
      <c r="AQ37" t="str">
        <f>""</f>
        <v/>
      </c>
      <c r="AR37" t="str">
        <f>""</f>
        <v/>
      </c>
      <c r="AS37" t="str">
        <f>""</f>
        <v/>
      </c>
      <c r="AT37" t="str">
        <f>""</f>
        <v/>
      </c>
      <c r="AU37" t="str">
        <f>""</f>
        <v/>
      </c>
      <c r="AV37" t="str">
        <f>""</f>
        <v/>
      </c>
      <c r="AW37" t="str">
        <f>""</f>
        <v/>
      </c>
      <c r="AX37" t="str">
        <f>""</f>
        <v/>
      </c>
      <c r="AY37" t="str">
        <f>""</f>
        <v/>
      </c>
      <c r="AZ37" t="str">
        <f>""</f>
        <v/>
      </c>
      <c r="BA37" t="str">
        <f>""</f>
        <v/>
      </c>
    </row>
    <row r="38" spans="2:53" x14ac:dyDescent="0.2">
      <c r="B38" t="str">
        <f>""</f>
        <v/>
      </c>
      <c r="C38" t="str">
        <f>""</f>
        <v/>
      </c>
      <c r="D38" t="str">
        <f>""</f>
        <v/>
      </c>
      <c r="E38" t="str">
        <f>""</f>
        <v/>
      </c>
      <c r="F38" t="str">
        <f>""</f>
        <v/>
      </c>
      <c r="G38" t="str">
        <f>""</f>
        <v/>
      </c>
      <c r="H38" t="str">
        <f>""</f>
        <v/>
      </c>
      <c r="I38" t="str">
        <f>"[15.281]"</f>
        <v>[15.281]</v>
      </c>
      <c r="J38" t="str">
        <f>""</f>
        <v/>
      </c>
      <c r="K38" t="str">
        <f>""</f>
        <v/>
      </c>
      <c r="L38" t="str">
        <f>""</f>
        <v/>
      </c>
      <c r="M38" t="str">
        <f>""</f>
        <v/>
      </c>
      <c r="N38" t="str">
        <f>""</f>
        <v/>
      </c>
      <c r="O38" t="str">
        <f>""</f>
        <v/>
      </c>
      <c r="P38" t="str">
        <f>""</f>
        <v/>
      </c>
      <c r="Q38" t="str">
        <f>""</f>
        <v/>
      </c>
      <c r="R38" t="str">
        <f>""</f>
        <v/>
      </c>
      <c r="S38" t="str">
        <f>""</f>
        <v/>
      </c>
      <c r="T38" t="str">
        <f>""</f>
        <v/>
      </c>
      <c r="U38" t="str">
        <f>""</f>
        <v/>
      </c>
      <c r="V38" t="str">
        <f>""</f>
        <v/>
      </c>
      <c r="W38" t="str">
        <f>""</f>
        <v/>
      </c>
      <c r="X38" t="str">
        <f>""</f>
        <v/>
      </c>
      <c r="Y38" t="str">
        <f>""</f>
        <v/>
      </c>
      <c r="Z38" t="str">
        <f>""</f>
        <v/>
      </c>
      <c r="AA38" t="str">
        <f>""</f>
        <v/>
      </c>
      <c r="AB38" t="str">
        <f>""</f>
        <v/>
      </c>
      <c r="AC38" t="str">
        <f>""</f>
        <v/>
      </c>
      <c r="AD38" t="str">
        <f>""</f>
        <v/>
      </c>
      <c r="AE38" t="str">
        <f>""</f>
        <v/>
      </c>
      <c r="AF38" t="str">
        <f>""</f>
        <v/>
      </c>
      <c r="AG38" t="str">
        <f>""</f>
        <v/>
      </c>
      <c r="AH38" t="str">
        <f>""</f>
        <v/>
      </c>
      <c r="AI38" t="str">
        <f>""</f>
        <v/>
      </c>
      <c r="AJ38" t="str">
        <f>""</f>
        <v/>
      </c>
      <c r="AK38" t="str">
        <f>""</f>
        <v/>
      </c>
      <c r="AL38" t="str">
        <f>""</f>
        <v/>
      </c>
      <c r="AM38" t="str">
        <f>""</f>
        <v/>
      </c>
      <c r="AN38" t="str">
        <f>""</f>
        <v/>
      </c>
      <c r="AO38" t="str">
        <f>""</f>
        <v/>
      </c>
      <c r="AP38" t="str">
        <f>""</f>
        <v/>
      </c>
      <c r="AQ38" t="str">
        <f>""</f>
        <v/>
      </c>
      <c r="AR38" t="str">
        <f>""</f>
        <v/>
      </c>
      <c r="AS38" t="str">
        <f>""</f>
        <v/>
      </c>
      <c r="AT38" t="str">
        <f>""</f>
        <v/>
      </c>
      <c r="AU38" t="str">
        <f>""</f>
        <v/>
      </c>
      <c r="AV38" t="str">
        <f>""</f>
        <v/>
      </c>
      <c r="AW38" t="str">
        <f>""</f>
        <v/>
      </c>
      <c r="AX38" t="str">
        <f>""</f>
        <v/>
      </c>
      <c r="AY38" t="str">
        <f>""</f>
        <v/>
      </c>
      <c r="AZ38" t="str">
        <f>""</f>
        <v/>
      </c>
      <c r="BA38" t="str">
        <f>""</f>
        <v/>
      </c>
    </row>
    <row r="39" spans="2:53" x14ac:dyDescent="0.2">
      <c r="B39" t="str">
        <f>"Number of female who left household 1998-2007"</f>
        <v>Number of female who left household 1998-2007</v>
      </c>
      <c r="C39" t="str">
        <f>""</f>
        <v/>
      </c>
      <c r="D39" t="str">
        <f>""</f>
        <v/>
      </c>
      <c r="E39" t="str">
        <f>""</f>
        <v/>
      </c>
      <c r="F39" t="str">
        <f>""</f>
        <v/>
      </c>
      <c r="G39" t="str">
        <f>""</f>
        <v/>
      </c>
      <c r="H39" t="str">
        <f>""</f>
        <v/>
      </c>
      <c r="I39" t="str">
        <f>""</f>
        <v/>
      </c>
      <c r="J39" t="str">
        <f>"-0.154**"</f>
        <v>-0.154**</v>
      </c>
      <c r="K39" t="str">
        <f>""</f>
        <v/>
      </c>
      <c r="L39" t="str">
        <f>""</f>
        <v/>
      </c>
      <c r="M39" t="str">
        <f>""</f>
        <v/>
      </c>
      <c r="N39" t="str">
        <f>""</f>
        <v/>
      </c>
      <c r="O39" t="str">
        <f>""</f>
        <v/>
      </c>
      <c r="P39" t="str">
        <f>""</f>
        <v/>
      </c>
      <c r="Q39" t="str">
        <f>""</f>
        <v/>
      </c>
      <c r="R39" t="str">
        <f>""</f>
        <v/>
      </c>
      <c r="S39" t="str">
        <f>""</f>
        <v/>
      </c>
      <c r="T39" t="str">
        <f>""</f>
        <v/>
      </c>
      <c r="U39" t="str">
        <f>""</f>
        <v/>
      </c>
      <c r="V39" t="str">
        <f>""</f>
        <v/>
      </c>
      <c r="W39" t="str">
        <f>""</f>
        <v/>
      </c>
      <c r="X39" t="str">
        <f>""</f>
        <v/>
      </c>
      <c r="Y39" t="str">
        <f>""</f>
        <v/>
      </c>
      <c r="Z39" t="str">
        <f>""</f>
        <v/>
      </c>
      <c r="AA39" t="str">
        <f>""</f>
        <v/>
      </c>
      <c r="AB39" t="str">
        <f>""</f>
        <v/>
      </c>
      <c r="AC39" t="str">
        <f>""</f>
        <v/>
      </c>
      <c r="AD39" t="str">
        <f>""</f>
        <v/>
      </c>
      <c r="AE39" t="str">
        <f>""</f>
        <v/>
      </c>
      <c r="AF39" t="str">
        <f>""</f>
        <v/>
      </c>
      <c r="AG39" t="str">
        <f>""</f>
        <v/>
      </c>
      <c r="AH39" t="str">
        <f>""</f>
        <v/>
      </c>
      <c r="AI39" t="str">
        <f>""</f>
        <v/>
      </c>
      <c r="AJ39" t="str">
        <f>""</f>
        <v/>
      </c>
      <c r="AK39" t="str">
        <f>""</f>
        <v/>
      </c>
      <c r="AL39" t="str">
        <f>""</f>
        <v/>
      </c>
      <c r="AM39" t="str">
        <f>""</f>
        <v/>
      </c>
      <c r="AN39" t="str">
        <f>""</f>
        <v/>
      </c>
      <c r="AO39" t="str">
        <f>""</f>
        <v/>
      </c>
      <c r="AP39" t="str">
        <f>""</f>
        <v/>
      </c>
      <c r="AQ39" t="str">
        <f>""</f>
        <v/>
      </c>
      <c r="AR39" t="str">
        <f>""</f>
        <v/>
      </c>
      <c r="AS39" t="str">
        <f>""</f>
        <v/>
      </c>
      <c r="AT39" t="str">
        <f>""</f>
        <v/>
      </c>
      <c r="AU39" t="str">
        <f>""</f>
        <v/>
      </c>
      <c r="AV39" t="str">
        <f>""</f>
        <v/>
      </c>
      <c r="AW39" t="str">
        <f>""</f>
        <v/>
      </c>
      <c r="AX39" t="str">
        <f>""</f>
        <v/>
      </c>
      <c r="AY39" t="str">
        <f>""</f>
        <v/>
      </c>
      <c r="AZ39" t="str">
        <f>""</f>
        <v/>
      </c>
      <c r="BA39" t="str">
        <f>""</f>
        <v/>
      </c>
    </row>
    <row r="40" spans="2:53" x14ac:dyDescent="0.2">
      <c r="B40" t="str">
        <f>""</f>
        <v/>
      </c>
      <c r="C40" t="str">
        <f>""</f>
        <v/>
      </c>
      <c r="D40" t="str">
        <f>""</f>
        <v/>
      </c>
      <c r="E40" t="str">
        <f>""</f>
        <v/>
      </c>
      <c r="F40" t="str">
        <f>""</f>
        <v/>
      </c>
      <c r="G40" t="str">
        <f>""</f>
        <v/>
      </c>
      <c r="H40" t="str">
        <f>""</f>
        <v/>
      </c>
      <c r="I40" t="str">
        <f>""</f>
        <v/>
      </c>
      <c r="J40" t="str">
        <f>"[0.063]"</f>
        <v>[0.063]</v>
      </c>
      <c r="K40" t="str">
        <f>""</f>
        <v/>
      </c>
      <c r="L40" t="str">
        <f>""</f>
        <v/>
      </c>
      <c r="M40" t="str">
        <f>""</f>
        <v/>
      </c>
      <c r="N40" t="str">
        <f>""</f>
        <v/>
      </c>
      <c r="O40" t="str">
        <f>""</f>
        <v/>
      </c>
      <c r="P40" t="str">
        <f>""</f>
        <v/>
      </c>
      <c r="Q40" t="str">
        <f>""</f>
        <v/>
      </c>
      <c r="R40" t="str">
        <f>""</f>
        <v/>
      </c>
      <c r="S40" t="str">
        <f>""</f>
        <v/>
      </c>
      <c r="T40" t="str">
        <f>""</f>
        <v/>
      </c>
      <c r="U40" t="str">
        <f>""</f>
        <v/>
      </c>
      <c r="V40" t="str">
        <f>""</f>
        <v/>
      </c>
      <c r="W40" t="str">
        <f>""</f>
        <v/>
      </c>
      <c r="X40" t="str">
        <f>""</f>
        <v/>
      </c>
      <c r="Y40" t="str">
        <f>""</f>
        <v/>
      </c>
      <c r="Z40" t="str">
        <f>""</f>
        <v/>
      </c>
      <c r="AA40" t="str">
        <f>""</f>
        <v/>
      </c>
      <c r="AB40" t="str">
        <f>""</f>
        <v/>
      </c>
      <c r="AC40" t="str">
        <f>""</f>
        <v/>
      </c>
      <c r="AD40" t="str">
        <f>""</f>
        <v/>
      </c>
      <c r="AE40" t="str">
        <f>""</f>
        <v/>
      </c>
      <c r="AF40" t="str">
        <f>""</f>
        <v/>
      </c>
      <c r="AG40" t="str">
        <f>""</f>
        <v/>
      </c>
      <c r="AH40" t="str">
        <f>""</f>
        <v/>
      </c>
      <c r="AI40" t="str">
        <f>""</f>
        <v/>
      </c>
      <c r="AJ40" t="str">
        <f>""</f>
        <v/>
      </c>
      <c r="AK40" t="str">
        <f>""</f>
        <v/>
      </c>
      <c r="AL40" t="str">
        <f>""</f>
        <v/>
      </c>
      <c r="AM40" t="str">
        <f>""</f>
        <v/>
      </c>
      <c r="AN40" t="str">
        <f>""</f>
        <v/>
      </c>
      <c r="AO40" t="str">
        <f>""</f>
        <v/>
      </c>
      <c r="AP40" t="str">
        <f>""</f>
        <v/>
      </c>
      <c r="AQ40" t="str">
        <f>""</f>
        <v/>
      </c>
      <c r="AR40" t="str">
        <f>""</f>
        <v/>
      </c>
      <c r="AS40" t="str">
        <f>""</f>
        <v/>
      </c>
      <c r="AT40" t="str">
        <f>""</f>
        <v/>
      </c>
      <c r="AU40" t="str">
        <f>""</f>
        <v/>
      </c>
      <c r="AV40" t="str">
        <f>""</f>
        <v/>
      </c>
      <c r="AW40" t="str">
        <f>""</f>
        <v/>
      </c>
      <c r="AX40" t="str">
        <f>""</f>
        <v/>
      </c>
      <c r="AY40" t="str">
        <f>""</f>
        <v/>
      </c>
      <c r="AZ40" t="str">
        <f>""</f>
        <v/>
      </c>
      <c r="BA40" t="str">
        <f>""</f>
        <v/>
      </c>
    </row>
    <row r="41" spans="2:53" x14ac:dyDescent="0.2">
      <c r="B41" t="str">
        <f>"Interaction"</f>
        <v>Interaction</v>
      </c>
      <c r="C41" t="str">
        <f>""</f>
        <v/>
      </c>
      <c r="D41" t="str">
        <f>""</f>
        <v/>
      </c>
      <c r="E41" t="str">
        <f>""</f>
        <v/>
      </c>
      <c r="F41" t="str">
        <f>""</f>
        <v/>
      </c>
      <c r="G41" t="str">
        <f>""</f>
        <v/>
      </c>
      <c r="H41" t="str">
        <f>""</f>
        <v/>
      </c>
      <c r="I41" t="str">
        <f>""</f>
        <v/>
      </c>
      <c r="J41" t="str">
        <f>"18.793"</f>
        <v>18.793</v>
      </c>
      <c r="K41" t="str">
        <f>""</f>
        <v/>
      </c>
      <c r="L41" t="str">
        <f>""</f>
        <v/>
      </c>
      <c r="M41" t="str">
        <f>""</f>
        <v/>
      </c>
      <c r="N41" t="str">
        <f>""</f>
        <v/>
      </c>
      <c r="O41" t="str">
        <f>""</f>
        <v/>
      </c>
      <c r="P41" t="str">
        <f>""</f>
        <v/>
      </c>
      <c r="Q41" t="str">
        <f>""</f>
        <v/>
      </c>
      <c r="R41" t="str">
        <f>""</f>
        <v/>
      </c>
      <c r="S41" t="str">
        <f>""</f>
        <v/>
      </c>
      <c r="T41" t="str">
        <f>""</f>
        <v/>
      </c>
      <c r="U41" t="str">
        <f>""</f>
        <v/>
      </c>
      <c r="V41" t="str">
        <f>""</f>
        <v/>
      </c>
      <c r="W41" t="str">
        <f>""</f>
        <v/>
      </c>
      <c r="X41" t="str">
        <f>""</f>
        <v/>
      </c>
      <c r="Y41" t="str">
        <f>""</f>
        <v/>
      </c>
      <c r="Z41" t="str">
        <f>""</f>
        <v/>
      </c>
      <c r="AA41" t="str">
        <f>""</f>
        <v/>
      </c>
      <c r="AB41" t="str">
        <f>""</f>
        <v/>
      </c>
      <c r="AC41" t="str">
        <f>""</f>
        <v/>
      </c>
      <c r="AD41" t="str">
        <f>""</f>
        <v/>
      </c>
      <c r="AE41" t="str">
        <f>""</f>
        <v/>
      </c>
      <c r="AF41" t="str">
        <f>""</f>
        <v/>
      </c>
      <c r="AG41" t="str">
        <f>""</f>
        <v/>
      </c>
      <c r="AH41" t="str">
        <f>""</f>
        <v/>
      </c>
      <c r="AI41" t="str">
        <f>""</f>
        <v/>
      </c>
      <c r="AJ41" t="str">
        <f>""</f>
        <v/>
      </c>
      <c r="AK41" t="str">
        <f>""</f>
        <v/>
      </c>
      <c r="AL41" t="str">
        <f>""</f>
        <v/>
      </c>
      <c r="AM41" t="str">
        <f>""</f>
        <v/>
      </c>
      <c r="AN41" t="str">
        <f>""</f>
        <v/>
      </c>
      <c r="AO41" t="str">
        <f>""</f>
        <v/>
      </c>
      <c r="AP41" t="str">
        <f>""</f>
        <v/>
      </c>
      <c r="AQ41" t="str">
        <f>""</f>
        <v/>
      </c>
      <c r="AR41" t="str">
        <f>""</f>
        <v/>
      </c>
      <c r="AS41" t="str">
        <f>""</f>
        <v/>
      </c>
      <c r="AT41" t="str">
        <f>""</f>
        <v/>
      </c>
      <c r="AU41" t="str">
        <f>""</f>
        <v/>
      </c>
      <c r="AV41" t="str">
        <f>""</f>
        <v/>
      </c>
      <c r="AW41" t="str">
        <f>""</f>
        <v/>
      </c>
      <c r="AX41" t="str">
        <f>""</f>
        <v/>
      </c>
      <c r="AY41" t="str">
        <f>""</f>
        <v/>
      </c>
      <c r="AZ41" t="str">
        <f>""</f>
        <v/>
      </c>
      <c r="BA41" t="str">
        <f>""</f>
        <v/>
      </c>
    </row>
    <row r="42" spans="2:53" x14ac:dyDescent="0.2">
      <c r="B42" t="str">
        <f>""</f>
        <v/>
      </c>
      <c r="C42" t="str">
        <f>""</f>
        <v/>
      </c>
      <c r="D42" t="str">
        <f>""</f>
        <v/>
      </c>
      <c r="E42" t="str">
        <f>""</f>
        <v/>
      </c>
      <c r="F42" t="str">
        <f>""</f>
        <v/>
      </c>
      <c r="G42" t="str">
        <f>""</f>
        <v/>
      </c>
      <c r="H42" t="str">
        <f>""</f>
        <v/>
      </c>
      <c r="I42" t="str">
        <f>""</f>
        <v/>
      </c>
      <c r="J42" t="str">
        <f>"[14.079]"</f>
        <v>[14.079]</v>
      </c>
      <c r="K42" t="str">
        <f>""</f>
        <v/>
      </c>
      <c r="L42" t="str">
        <f>""</f>
        <v/>
      </c>
      <c r="M42" t="str">
        <f>""</f>
        <v/>
      </c>
      <c r="N42" t="str">
        <f>""</f>
        <v/>
      </c>
      <c r="O42" t="str">
        <f>""</f>
        <v/>
      </c>
      <c r="P42" t="str">
        <f>""</f>
        <v/>
      </c>
      <c r="Q42" t="str">
        <f>""</f>
        <v/>
      </c>
      <c r="R42" t="str">
        <f>""</f>
        <v/>
      </c>
      <c r="S42" t="str">
        <f>""</f>
        <v/>
      </c>
      <c r="T42" t="str">
        <f>""</f>
        <v/>
      </c>
      <c r="U42" t="str">
        <f>""</f>
        <v/>
      </c>
      <c r="V42" t="str">
        <f>""</f>
        <v/>
      </c>
      <c r="W42" t="str">
        <f>""</f>
        <v/>
      </c>
      <c r="X42" t="str">
        <f>""</f>
        <v/>
      </c>
      <c r="Y42" t="str">
        <f>""</f>
        <v/>
      </c>
      <c r="Z42" t="str">
        <f>""</f>
        <v/>
      </c>
      <c r="AA42" t="str">
        <f>""</f>
        <v/>
      </c>
      <c r="AB42" t="str">
        <f>""</f>
        <v/>
      </c>
      <c r="AC42" t="str">
        <f>""</f>
        <v/>
      </c>
      <c r="AD42" t="str">
        <f>""</f>
        <v/>
      </c>
      <c r="AE42" t="str">
        <f>""</f>
        <v/>
      </c>
      <c r="AF42" t="str">
        <f>""</f>
        <v/>
      </c>
      <c r="AG42" t="str">
        <f>""</f>
        <v/>
      </c>
      <c r="AH42" t="str">
        <f>""</f>
        <v/>
      </c>
      <c r="AI42" t="str">
        <f>""</f>
        <v/>
      </c>
      <c r="AJ42" t="str">
        <f>""</f>
        <v/>
      </c>
      <c r="AK42" t="str">
        <f>""</f>
        <v/>
      </c>
      <c r="AL42" t="str">
        <f>""</f>
        <v/>
      </c>
      <c r="AM42" t="str">
        <f>""</f>
        <v/>
      </c>
      <c r="AN42" t="str">
        <f>""</f>
        <v/>
      </c>
      <c r="AO42" t="str">
        <f>""</f>
        <v/>
      </c>
      <c r="AP42" t="str">
        <f>""</f>
        <v/>
      </c>
      <c r="AQ42" t="str">
        <f>""</f>
        <v/>
      </c>
      <c r="AR42" t="str">
        <f>""</f>
        <v/>
      </c>
      <c r="AS42" t="str">
        <f>""</f>
        <v/>
      </c>
      <c r="AT42" t="str">
        <f>""</f>
        <v/>
      </c>
      <c r="AU42" t="str">
        <f>""</f>
        <v/>
      </c>
      <c r="AV42" t="str">
        <f>""</f>
        <v/>
      </c>
      <c r="AW42" t="str">
        <f>""</f>
        <v/>
      </c>
      <c r="AX42" t="str">
        <f>""</f>
        <v/>
      </c>
      <c r="AY42" t="str">
        <f>""</f>
        <v/>
      </c>
      <c r="AZ42" t="str">
        <f>""</f>
        <v/>
      </c>
      <c r="BA42" t="str">
        <f>""</f>
        <v/>
      </c>
    </row>
    <row r="43" spans="2:53" x14ac:dyDescent="0.2">
      <c r="B43" t="str">
        <f>"Share of females  who left household 1998-2007"</f>
        <v>Share of females  who left household 1998-2007</v>
      </c>
      <c r="C43" t="str">
        <f>""</f>
        <v/>
      </c>
      <c r="D43" t="str">
        <f>""</f>
        <v/>
      </c>
      <c r="E43" t="str">
        <f>""</f>
        <v/>
      </c>
      <c r="F43" t="str">
        <f>""</f>
        <v/>
      </c>
      <c r="G43" t="str">
        <f>""</f>
        <v/>
      </c>
      <c r="H43" t="str">
        <f>""</f>
        <v/>
      </c>
      <c r="I43" t="str">
        <f>""</f>
        <v/>
      </c>
      <c r="J43" t="str">
        <f>""</f>
        <v/>
      </c>
      <c r="K43" t="str">
        <f>"-0.216"</f>
        <v>-0.216</v>
      </c>
      <c r="L43" t="str">
        <f>""</f>
        <v/>
      </c>
      <c r="M43" t="str">
        <f>""</f>
        <v/>
      </c>
      <c r="N43" t="str">
        <f>""</f>
        <v/>
      </c>
      <c r="O43" t="str">
        <f>""</f>
        <v/>
      </c>
      <c r="P43" t="str">
        <f>""</f>
        <v/>
      </c>
      <c r="Q43" t="str">
        <f>""</f>
        <v/>
      </c>
      <c r="R43" t="str">
        <f>""</f>
        <v/>
      </c>
      <c r="S43" t="str">
        <f>""</f>
        <v/>
      </c>
      <c r="T43" t="str">
        <f>""</f>
        <v/>
      </c>
      <c r="U43" t="str">
        <f>""</f>
        <v/>
      </c>
      <c r="V43" t="str">
        <f>""</f>
        <v/>
      </c>
      <c r="W43" t="str">
        <f>""</f>
        <v/>
      </c>
      <c r="X43" t="str">
        <f>""</f>
        <v/>
      </c>
      <c r="Y43" t="str">
        <f>""</f>
        <v/>
      </c>
      <c r="Z43" t="str">
        <f>""</f>
        <v/>
      </c>
      <c r="AA43" t="str">
        <f>""</f>
        <v/>
      </c>
      <c r="AB43" t="str">
        <f>""</f>
        <v/>
      </c>
      <c r="AC43" t="str">
        <f>""</f>
        <v/>
      </c>
      <c r="AD43" t="str">
        <f>""</f>
        <v/>
      </c>
      <c r="AE43" t="str">
        <f>""</f>
        <v/>
      </c>
      <c r="AF43" t="str">
        <f>""</f>
        <v/>
      </c>
      <c r="AG43" t="str">
        <f>""</f>
        <v/>
      </c>
      <c r="AH43" t="str">
        <f>""</f>
        <v/>
      </c>
      <c r="AI43" t="str">
        <f>""</f>
        <v/>
      </c>
      <c r="AJ43" t="str">
        <f>""</f>
        <v/>
      </c>
      <c r="AK43" t="str">
        <f>""</f>
        <v/>
      </c>
      <c r="AL43" t="str">
        <f>""</f>
        <v/>
      </c>
      <c r="AM43" t="str">
        <f>""</f>
        <v/>
      </c>
      <c r="AN43" t="str">
        <f>""</f>
        <v/>
      </c>
      <c r="AO43" t="str">
        <f>""</f>
        <v/>
      </c>
      <c r="AP43" t="str">
        <f>""</f>
        <v/>
      </c>
      <c r="AQ43" t="str">
        <f>""</f>
        <v/>
      </c>
      <c r="AR43" t="str">
        <f>""</f>
        <v/>
      </c>
      <c r="AS43" t="str">
        <f>""</f>
        <v/>
      </c>
      <c r="AT43" t="str">
        <f>""</f>
        <v/>
      </c>
      <c r="AU43" t="str">
        <f>""</f>
        <v/>
      </c>
      <c r="AV43" t="str">
        <f>""</f>
        <v/>
      </c>
      <c r="AW43" t="str">
        <f>""</f>
        <v/>
      </c>
      <c r="AX43" t="str">
        <f>""</f>
        <v/>
      </c>
      <c r="AY43" t="str">
        <f>""</f>
        <v/>
      </c>
      <c r="AZ43" t="str">
        <f>""</f>
        <v/>
      </c>
      <c r="BA43" t="str">
        <f>""</f>
        <v/>
      </c>
    </row>
    <row r="44" spans="2:53" x14ac:dyDescent="0.2">
      <c r="B44" t="str">
        <f>""</f>
        <v/>
      </c>
      <c r="C44" t="str">
        <f>""</f>
        <v/>
      </c>
      <c r="D44" t="str">
        <f>""</f>
        <v/>
      </c>
      <c r="E44" t="str">
        <f>""</f>
        <v/>
      </c>
      <c r="F44" t="str">
        <f>""</f>
        <v/>
      </c>
      <c r="G44" t="str">
        <f>""</f>
        <v/>
      </c>
      <c r="H44" t="str">
        <f>""</f>
        <v/>
      </c>
      <c r="I44" t="str">
        <f>""</f>
        <v/>
      </c>
      <c r="J44" t="str">
        <f>""</f>
        <v/>
      </c>
      <c r="K44" t="str">
        <f>"[0.136]"</f>
        <v>[0.136]</v>
      </c>
      <c r="L44" t="str">
        <f>""</f>
        <v/>
      </c>
      <c r="M44" t="str">
        <f>""</f>
        <v/>
      </c>
      <c r="N44" t="str">
        <f>""</f>
        <v/>
      </c>
      <c r="O44" t="str">
        <f>""</f>
        <v/>
      </c>
      <c r="P44" t="str">
        <f>""</f>
        <v/>
      </c>
      <c r="Q44" t="str">
        <f>""</f>
        <v/>
      </c>
      <c r="R44" t="str">
        <f>""</f>
        <v/>
      </c>
      <c r="S44" t="str">
        <f>""</f>
        <v/>
      </c>
      <c r="T44" t="str">
        <f>""</f>
        <v/>
      </c>
      <c r="U44" t="str">
        <f>""</f>
        <v/>
      </c>
      <c r="V44" t="str">
        <f>""</f>
        <v/>
      </c>
      <c r="W44" t="str">
        <f>""</f>
        <v/>
      </c>
      <c r="X44" t="str">
        <f>""</f>
        <v/>
      </c>
      <c r="Y44" t="str">
        <f>""</f>
        <v/>
      </c>
      <c r="Z44" t="str">
        <f>""</f>
        <v/>
      </c>
      <c r="AA44" t="str">
        <f>""</f>
        <v/>
      </c>
      <c r="AB44" t="str">
        <f>""</f>
        <v/>
      </c>
      <c r="AC44" t="str">
        <f>""</f>
        <v/>
      </c>
      <c r="AD44" t="str">
        <f>""</f>
        <v/>
      </c>
      <c r="AE44" t="str">
        <f>""</f>
        <v/>
      </c>
      <c r="AF44" t="str">
        <f>""</f>
        <v/>
      </c>
      <c r="AG44" t="str">
        <f>""</f>
        <v/>
      </c>
      <c r="AH44" t="str">
        <f>""</f>
        <v/>
      </c>
      <c r="AI44" t="str">
        <f>""</f>
        <v/>
      </c>
      <c r="AJ44" t="str">
        <f>""</f>
        <v/>
      </c>
      <c r="AK44" t="str">
        <f>""</f>
        <v/>
      </c>
      <c r="AL44" t="str">
        <f>""</f>
        <v/>
      </c>
      <c r="AM44" t="str">
        <f>""</f>
        <v/>
      </c>
      <c r="AN44" t="str">
        <f>""</f>
        <v/>
      </c>
      <c r="AO44" t="str">
        <f>""</f>
        <v/>
      </c>
      <c r="AP44" t="str">
        <f>""</f>
        <v/>
      </c>
      <c r="AQ44" t="str">
        <f>""</f>
        <v/>
      </c>
      <c r="AR44" t="str">
        <f>""</f>
        <v/>
      </c>
      <c r="AS44" t="str">
        <f>""</f>
        <v/>
      </c>
      <c r="AT44" t="str">
        <f>""</f>
        <v/>
      </c>
      <c r="AU44" t="str">
        <f>""</f>
        <v/>
      </c>
      <c r="AV44" t="str">
        <f>""</f>
        <v/>
      </c>
      <c r="AW44" t="str">
        <f>""</f>
        <v/>
      </c>
      <c r="AX44" t="str">
        <f>""</f>
        <v/>
      </c>
      <c r="AY44" t="str">
        <f>""</f>
        <v/>
      </c>
      <c r="AZ44" t="str">
        <f>""</f>
        <v/>
      </c>
      <c r="BA44" t="str">
        <f>""</f>
        <v/>
      </c>
    </row>
    <row r="45" spans="2:53" x14ac:dyDescent="0.2">
      <c r="B45" t="str">
        <f>"Interaction"</f>
        <v>Interaction</v>
      </c>
      <c r="C45" t="str">
        <f>""</f>
        <v/>
      </c>
      <c r="D45" t="str">
        <f>""</f>
        <v/>
      </c>
      <c r="E45" t="str">
        <f>""</f>
        <v/>
      </c>
      <c r="F45" t="str">
        <f>""</f>
        <v/>
      </c>
      <c r="G45" t="str">
        <f>""</f>
        <v/>
      </c>
      <c r="H45" t="str">
        <f>""</f>
        <v/>
      </c>
      <c r="I45" t="str">
        <f>""</f>
        <v/>
      </c>
      <c r="J45" t="str">
        <f>""</f>
        <v/>
      </c>
      <c r="K45" t="str">
        <f>"18.356"</f>
        <v>18.356</v>
      </c>
      <c r="L45" t="str">
        <f>""</f>
        <v/>
      </c>
      <c r="M45" t="str">
        <f>""</f>
        <v/>
      </c>
      <c r="N45" t="str">
        <f>""</f>
        <v/>
      </c>
      <c r="O45" t="str">
        <f>""</f>
        <v/>
      </c>
      <c r="P45" t="str">
        <f>""</f>
        <v/>
      </c>
      <c r="Q45" t="str">
        <f>""</f>
        <v/>
      </c>
      <c r="R45" t="str">
        <f>""</f>
        <v/>
      </c>
      <c r="S45" t="str">
        <f>""</f>
        <v/>
      </c>
      <c r="T45" t="str">
        <f>""</f>
        <v/>
      </c>
      <c r="U45" t="str">
        <f>""</f>
        <v/>
      </c>
      <c r="V45" t="str">
        <f>""</f>
        <v/>
      </c>
      <c r="W45" t="str">
        <f>""</f>
        <v/>
      </c>
      <c r="X45" t="str">
        <f>""</f>
        <v/>
      </c>
      <c r="Y45" t="str">
        <f>""</f>
        <v/>
      </c>
      <c r="Z45" t="str">
        <f>""</f>
        <v/>
      </c>
      <c r="AA45" t="str">
        <f>""</f>
        <v/>
      </c>
      <c r="AB45" t="str">
        <f>""</f>
        <v/>
      </c>
      <c r="AC45" t="str">
        <f>""</f>
        <v/>
      </c>
      <c r="AD45" t="str">
        <f>""</f>
        <v/>
      </c>
      <c r="AE45" t="str">
        <f>""</f>
        <v/>
      </c>
      <c r="AF45" t="str">
        <f>""</f>
        <v/>
      </c>
      <c r="AG45" t="str">
        <f>""</f>
        <v/>
      </c>
      <c r="AH45" t="str">
        <f>""</f>
        <v/>
      </c>
      <c r="AI45" t="str">
        <f>""</f>
        <v/>
      </c>
      <c r="AJ45" t="str">
        <f>""</f>
        <v/>
      </c>
      <c r="AK45" t="str">
        <f>""</f>
        <v/>
      </c>
      <c r="AL45" t="str">
        <f>""</f>
        <v/>
      </c>
      <c r="AM45" t="str">
        <f>""</f>
        <v/>
      </c>
      <c r="AN45" t="str">
        <f>""</f>
        <v/>
      </c>
      <c r="AO45" t="str">
        <f>""</f>
        <v/>
      </c>
      <c r="AP45" t="str">
        <f>""</f>
        <v/>
      </c>
      <c r="AQ45" t="str">
        <f>""</f>
        <v/>
      </c>
      <c r="AR45" t="str">
        <f>""</f>
        <v/>
      </c>
      <c r="AS45" t="str">
        <f>""</f>
        <v/>
      </c>
      <c r="AT45" t="str">
        <f>""</f>
        <v/>
      </c>
      <c r="AU45" t="str">
        <f>""</f>
        <v/>
      </c>
      <c r="AV45" t="str">
        <f>""</f>
        <v/>
      </c>
      <c r="AW45" t="str">
        <f>""</f>
        <v/>
      </c>
      <c r="AX45" t="str">
        <f>""</f>
        <v/>
      </c>
      <c r="AY45" t="str">
        <f>""</f>
        <v/>
      </c>
      <c r="AZ45" t="str">
        <f>""</f>
        <v/>
      </c>
      <c r="BA45" t="str">
        <f>""</f>
        <v/>
      </c>
    </row>
    <row r="46" spans="2:53" x14ac:dyDescent="0.2">
      <c r="B46" t="str">
        <f>""</f>
        <v/>
      </c>
      <c r="C46" t="str">
        <f>""</f>
        <v/>
      </c>
      <c r="D46" t="str">
        <f>""</f>
        <v/>
      </c>
      <c r="E46" t="str">
        <f>""</f>
        <v/>
      </c>
      <c r="F46" t="str">
        <f>""</f>
        <v/>
      </c>
      <c r="G46" t="str">
        <f>""</f>
        <v/>
      </c>
      <c r="H46" t="str">
        <f>""</f>
        <v/>
      </c>
      <c r="I46" t="str">
        <f>""</f>
        <v/>
      </c>
      <c r="J46" t="str">
        <f>""</f>
        <v/>
      </c>
      <c r="K46" t="str">
        <f>"[16.827]"</f>
        <v>[16.827]</v>
      </c>
      <c r="L46" t="str">
        <f>""</f>
        <v/>
      </c>
      <c r="M46" t="str">
        <f>""</f>
        <v/>
      </c>
      <c r="N46" t="str">
        <f>""</f>
        <v/>
      </c>
      <c r="O46" t="str">
        <f>""</f>
        <v/>
      </c>
      <c r="P46" t="str">
        <f>""</f>
        <v/>
      </c>
      <c r="Q46" t="str">
        <f>""</f>
        <v/>
      </c>
      <c r="R46" t="str">
        <f>""</f>
        <v/>
      </c>
      <c r="S46" t="str">
        <f>""</f>
        <v/>
      </c>
      <c r="T46" t="str">
        <f>""</f>
        <v/>
      </c>
      <c r="U46" t="str">
        <f>""</f>
        <v/>
      </c>
      <c r="V46" t="str">
        <f>""</f>
        <v/>
      </c>
      <c r="W46" t="str">
        <f>""</f>
        <v/>
      </c>
      <c r="X46" t="str">
        <f>""</f>
        <v/>
      </c>
      <c r="Y46" t="str">
        <f>""</f>
        <v/>
      </c>
      <c r="Z46" t="str">
        <f>""</f>
        <v/>
      </c>
      <c r="AA46" t="str">
        <f>""</f>
        <v/>
      </c>
      <c r="AB46" t="str">
        <f>""</f>
        <v/>
      </c>
      <c r="AC46" t="str">
        <f>""</f>
        <v/>
      </c>
      <c r="AD46" t="str">
        <f>""</f>
        <v/>
      </c>
      <c r="AE46" t="str">
        <f>""</f>
        <v/>
      </c>
      <c r="AF46" t="str">
        <f>""</f>
        <v/>
      </c>
      <c r="AG46" t="str">
        <f>""</f>
        <v/>
      </c>
      <c r="AH46" t="str">
        <f>""</f>
        <v/>
      </c>
      <c r="AI46" t="str">
        <f>""</f>
        <v/>
      </c>
      <c r="AJ46" t="str">
        <f>""</f>
        <v/>
      </c>
      <c r="AK46" t="str">
        <f>""</f>
        <v/>
      </c>
      <c r="AL46" t="str">
        <f>""</f>
        <v/>
      </c>
      <c r="AM46" t="str">
        <f>""</f>
        <v/>
      </c>
      <c r="AN46" t="str">
        <f>""</f>
        <v/>
      </c>
      <c r="AO46" t="str">
        <f>""</f>
        <v/>
      </c>
      <c r="AP46" t="str">
        <f>""</f>
        <v/>
      </c>
      <c r="AQ46" t="str">
        <f>""</f>
        <v/>
      </c>
      <c r="AR46" t="str">
        <f>""</f>
        <v/>
      </c>
      <c r="AS46" t="str">
        <f>""</f>
        <v/>
      </c>
      <c r="AT46" t="str">
        <f>""</f>
        <v/>
      </c>
      <c r="AU46" t="str">
        <f>""</f>
        <v/>
      </c>
      <c r="AV46" t="str">
        <f>""</f>
        <v/>
      </c>
      <c r="AW46" t="str">
        <f>""</f>
        <v/>
      </c>
      <c r="AX46" t="str">
        <f>""</f>
        <v/>
      </c>
      <c r="AY46" t="str">
        <f>""</f>
        <v/>
      </c>
      <c r="AZ46" t="str">
        <f>""</f>
        <v/>
      </c>
      <c r="BA46" t="str">
        <f>""</f>
        <v/>
      </c>
    </row>
    <row r="47" spans="2:53" x14ac:dyDescent="0.2">
      <c r="B47" t="str">
        <f>"Loss of land (yes=1) for a household in 1998-07"</f>
        <v>Loss of land (yes=1) for a household in 1998-07</v>
      </c>
      <c r="C47" t="str">
        <f>""</f>
        <v/>
      </c>
      <c r="D47" t="str">
        <f>""</f>
        <v/>
      </c>
      <c r="E47" t="str">
        <f>""</f>
        <v/>
      </c>
      <c r="F47" t="str">
        <f>""</f>
        <v/>
      </c>
      <c r="G47" t="str">
        <f>""</f>
        <v/>
      </c>
      <c r="H47" t="str">
        <f>""</f>
        <v/>
      </c>
      <c r="I47" t="str">
        <f>""</f>
        <v/>
      </c>
      <c r="J47" t="str">
        <f>""</f>
        <v/>
      </c>
      <c r="K47" t="str">
        <f>""</f>
        <v/>
      </c>
      <c r="L47" t="str">
        <f>"0.080"</f>
        <v>0.080</v>
      </c>
      <c r="M47" t="str">
        <f>"0.074"</f>
        <v>0.074</v>
      </c>
      <c r="N47" t="str">
        <f>"0.080"</f>
        <v>0.080</v>
      </c>
      <c r="O47" t="str">
        <f>""</f>
        <v/>
      </c>
      <c r="P47" t="str">
        <f>""</f>
        <v/>
      </c>
      <c r="Q47" t="str">
        <f>""</f>
        <v/>
      </c>
      <c r="R47" t="str">
        <f>""</f>
        <v/>
      </c>
      <c r="S47" t="str">
        <f>""</f>
        <v/>
      </c>
      <c r="T47" t="str">
        <f>""</f>
        <v/>
      </c>
      <c r="U47" t="str">
        <f>""</f>
        <v/>
      </c>
      <c r="V47" t="str">
        <f>""</f>
        <v/>
      </c>
      <c r="W47" t="str">
        <f>""</f>
        <v/>
      </c>
      <c r="X47" t="str">
        <f>""</f>
        <v/>
      </c>
      <c r="Y47" t="str">
        <f>""</f>
        <v/>
      </c>
      <c r="Z47" t="str">
        <f>""</f>
        <v/>
      </c>
      <c r="AA47" t="str">
        <f>""</f>
        <v/>
      </c>
      <c r="AB47" t="str">
        <f>""</f>
        <v/>
      </c>
      <c r="AC47" t="str">
        <f>""</f>
        <v/>
      </c>
      <c r="AD47" t="str">
        <f>""</f>
        <v/>
      </c>
      <c r="AE47" t="str">
        <f>""</f>
        <v/>
      </c>
      <c r="AF47" t="str">
        <f>""</f>
        <v/>
      </c>
      <c r="AG47" t="str">
        <f>""</f>
        <v/>
      </c>
      <c r="AH47" t="str">
        <f>""</f>
        <v/>
      </c>
      <c r="AI47" t="str">
        <f>""</f>
        <v/>
      </c>
      <c r="AJ47" t="str">
        <f>""</f>
        <v/>
      </c>
      <c r="AK47" t="str">
        <f>""</f>
        <v/>
      </c>
      <c r="AL47" t="str">
        <f>""</f>
        <v/>
      </c>
      <c r="AM47" t="str">
        <f>""</f>
        <v/>
      </c>
      <c r="AN47" t="str">
        <f>""</f>
        <v/>
      </c>
      <c r="AO47" t="str">
        <f>""</f>
        <v/>
      </c>
      <c r="AP47" t="str">
        <f>""</f>
        <v/>
      </c>
      <c r="AQ47" t="str">
        <f>""</f>
        <v/>
      </c>
      <c r="AR47" t="str">
        <f>""</f>
        <v/>
      </c>
      <c r="AS47" t="str">
        <f>""</f>
        <v/>
      </c>
      <c r="AT47" t="str">
        <f>""</f>
        <v/>
      </c>
      <c r="AU47" t="str">
        <f>""</f>
        <v/>
      </c>
      <c r="AV47" t="str">
        <f>""</f>
        <v/>
      </c>
      <c r="AW47" t="str">
        <f>""</f>
        <v/>
      </c>
      <c r="AX47" t="str">
        <f>""</f>
        <v/>
      </c>
      <c r="AY47" t="str">
        <f>""</f>
        <v/>
      </c>
      <c r="AZ47" t="str">
        <f>""</f>
        <v/>
      </c>
      <c r="BA47" t="str">
        <f>""</f>
        <v/>
      </c>
    </row>
    <row r="48" spans="2:53" x14ac:dyDescent="0.2">
      <c r="B48" t="str">
        <f>""</f>
        <v/>
      </c>
      <c r="C48" t="str">
        <f>""</f>
        <v/>
      </c>
      <c r="D48" t="str">
        <f>""</f>
        <v/>
      </c>
      <c r="E48" t="str">
        <f>""</f>
        <v/>
      </c>
      <c r="F48" t="str">
        <f>""</f>
        <v/>
      </c>
      <c r="G48" t="str">
        <f>""</f>
        <v/>
      </c>
      <c r="H48" t="str">
        <f>""</f>
        <v/>
      </c>
      <c r="I48" t="str">
        <f>""</f>
        <v/>
      </c>
      <c r="J48" t="str">
        <f>""</f>
        <v/>
      </c>
      <c r="K48" t="str">
        <f>""</f>
        <v/>
      </c>
      <c r="L48" t="str">
        <f>"[0.110]"</f>
        <v>[0.110]</v>
      </c>
      <c r="M48" t="str">
        <f>"[0.109]"</f>
        <v>[0.109]</v>
      </c>
      <c r="N48" t="str">
        <f>"[0.110]"</f>
        <v>[0.110]</v>
      </c>
      <c r="O48" t="str">
        <f>""</f>
        <v/>
      </c>
      <c r="P48" t="str">
        <f>""</f>
        <v/>
      </c>
      <c r="Q48" t="str">
        <f>""</f>
        <v/>
      </c>
      <c r="R48" t="str">
        <f>""</f>
        <v/>
      </c>
      <c r="S48" t="str">
        <f>""</f>
        <v/>
      </c>
      <c r="T48" t="str">
        <f>""</f>
        <v/>
      </c>
      <c r="U48" t="str">
        <f>""</f>
        <v/>
      </c>
      <c r="V48" t="str">
        <f>""</f>
        <v/>
      </c>
      <c r="W48" t="str">
        <f>""</f>
        <v/>
      </c>
      <c r="X48" t="str">
        <f>""</f>
        <v/>
      </c>
      <c r="Y48" t="str">
        <f>""</f>
        <v/>
      </c>
      <c r="Z48" t="str">
        <f>""</f>
        <v/>
      </c>
      <c r="AA48" t="str">
        <f>""</f>
        <v/>
      </c>
      <c r="AB48" t="str">
        <f>""</f>
        <v/>
      </c>
      <c r="AC48" t="str">
        <f>""</f>
        <v/>
      </c>
      <c r="AD48" t="str">
        <f>""</f>
        <v/>
      </c>
      <c r="AE48" t="str">
        <f>""</f>
        <v/>
      </c>
      <c r="AF48" t="str">
        <f>""</f>
        <v/>
      </c>
      <c r="AG48" t="str">
        <f>""</f>
        <v/>
      </c>
      <c r="AH48" t="str">
        <f>""</f>
        <v/>
      </c>
      <c r="AI48" t="str">
        <f>""</f>
        <v/>
      </c>
      <c r="AJ48" t="str">
        <f>""</f>
        <v/>
      </c>
      <c r="AK48" t="str">
        <f>""</f>
        <v/>
      </c>
      <c r="AL48" t="str">
        <f>""</f>
        <v/>
      </c>
      <c r="AM48" t="str">
        <f>""</f>
        <v/>
      </c>
      <c r="AN48" t="str">
        <f>""</f>
        <v/>
      </c>
      <c r="AO48" t="str">
        <f>""</f>
        <v/>
      </c>
      <c r="AP48" t="str">
        <f>""</f>
        <v/>
      </c>
      <c r="AQ48" t="str">
        <f>""</f>
        <v/>
      </c>
      <c r="AR48" t="str">
        <f>""</f>
        <v/>
      </c>
      <c r="AS48" t="str">
        <f>""</f>
        <v/>
      </c>
      <c r="AT48" t="str">
        <f>""</f>
        <v/>
      </c>
      <c r="AU48" t="str">
        <f>""</f>
        <v/>
      </c>
      <c r="AV48" t="str">
        <f>""</f>
        <v/>
      </c>
      <c r="AW48" t="str">
        <f>""</f>
        <v/>
      </c>
      <c r="AX48" t="str">
        <f>""</f>
        <v/>
      </c>
      <c r="AY48" t="str">
        <f>""</f>
        <v/>
      </c>
      <c r="AZ48" t="str">
        <f>""</f>
        <v/>
      </c>
      <c r="BA48" t="str">
        <f>""</f>
        <v/>
      </c>
    </row>
    <row r="49" spans="2:53" x14ac:dyDescent="0.2">
      <c r="B49" t="str">
        <f>"At least female male left the household in a given year (yes=1)"</f>
        <v>At least female male left the household in a given year (yes=1)</v>
      </c>
      <c r="C49" t="str">
        <f>""</f>
        <v/>
      </c>
      <c r="D49" t="str">
        <f>""</f>
        <v/>
      </c>
      <c r="E49" t="str">
        <f>""</f>
        <v/>
      </c>
      <c r="F49" t="str">
        <f>""</f>
        <v/>
      </c>
      <c r="G49" t="str">
        <f>""</f>
        <v/>
      </c>
      <c r="H49" t="str">
        <f>""</f>
        <v/>
      </c>
      <c r="I49" t="str">
        <f>""</f>
        <v/>
      </c>
      <c r="J49" t="str">
        <f>""</f>
        <v/>
      </c>
      <c r="K49" t="str">
        <f>""</f>
        <v/>
      </c>
      <c r="L49" t="str">
        <f>"-0.121"</f>
        <v>-0.121</v>
      </c>
      <c r="M49" t="str">
        <f>""</f>
        <v/>
      </c>
      <c r="N49" t="str">
        <f>""</f>
        <v/>
      </c>
      <c r="O49" t="str">
        <f>""</f>
        <v/>
      </c>
      <c r="P49" t="str">
        <f>""</f>
        <v/>
      </c>
      <c r="Q49" t="str">
        <f>""</f>
        <v/>
      </c>
      <c r="R49" t="str">
        <f>""</f>
        <v/>
      </c>
      <c r="S49" t="str">
        <f>""</f>
        <v/>
      </c>
      <c r="T49" t="str">
        <f>""</f>
        <v/>
      </c>
      <c r="U49" t="str">
        <f>""</f>
        <v/>
      </c>
      <c r="V49" t="str">
        <f>""</f>
        <v/>
      </c>
      <c r="W49" t="str">
        <f>""</f>
        <v/>
      </c>
      <c r="X49" t="str">
        <f>""</f>
        <v/>
      </c>
      <c r="Y49" t="str">
        <f>""</f>
        <v/>
      </c>
      <c r="Z49" t="str">
        <f>""</f>
        <v/>
      </c>
      <c r="AA49" t="str">
        <f>""</f>
        <v/>
      </c>
      <c r="AB49" t="str">
        <f>""</f>
        <v/>
      </c>
      <c r="AC49" t="str">
        <f>""</f>
        <v/>
      </c>
      <c r="AD49" t="str">
        <f>""</f>
        <v/>
      </c>
      <c r="AE49" t="str">
        <f>""</f>
        <v/>
      </c>
      <c r="AF49" t="str">
        <f>""</f>
        <v/>
      </c>
      <c r="AG49" t="str">
        <f>""</f>
        <v/>
      </c>
      <c r="AH49" t="str">
        <f>""</f>
        <v/>
      </c>
      <c r="AI49" t="str">
        <f>""</f>
        <v/>
      </c>
      <c r="AJ49" t="str">
        <f>""</f>
        <v/>
      </c>
      <c r="AK49" t="str">
        <f>""</f>
        <v/>
      </c>
      <c r="AL49" t="str">
        <f>""</f>
        <v/>
      </c>
      <c r="AM49" t="str">
        <f>""</f>
        <v/>
      </c>
      <c r="AN49" t="str">
        <f>""</f>
        <v/>
      </c>
      <c r="AO49" t="str">
        <f>""</f>
        <v/>
      </c>
      <c r="AP49" t="str">
        <f>""</f>
        <v/>
      </c>
      <c r="AQ49" t="str">
        <f>""</f>
        <v/>
      </c>
      <c r="AR49" t="str">
        <f>""</f>
        <v/>
      </c>
      <c r="AS49" t="str">
        <f>""</f>
        <v/>
      </c>
      <c r="AT49" t="str">
        <f>""</f>
        <v/>
      </c>
      <c r="AU49" t="str">
        <f>""</f>
        <v/>
      </c>
      <c r="AV49" t="str">
        <f>""</f>
        <v/>
      </c>
      <c r="AW49" t="str">
        <f>""</f>
        <v/>
      </c>
      <c r="AX49" t="str">
        <f>""</f>
        <v/>
      </c>
      <c r="AY49" t="str">
        <f>""</f>
        <v/>
      </c>
      <c r="AZ49" t="str">
        <f>""</f>
        <v/>
      </c>
      <c r="BA49" t="str">
        <f>""</f>
        <v/>
      </c>
    </row>
    <row r="50" spans="2:53" x14ac:dyDescent="0.2">
      <c r="B50" t="str">
        <f>""</f>
        <v/>
      </c>
      <c r="C50" t="str">
        <f>""</f>
        <v/>
      </c>
      <c r="D50" t="str">
        <f>""</f>
        <v/>
      </c>
      <c r="E50" t="str">
        <f>""</f>
        <v/>
      </c>
      <c r="F50" t="str">
        <f>""</f>
        <v/>
      </c>
      <c r="G50" t="str">
        <f>""</f>
        <v/>
      </c>
      <c r="H50" t="str">
        <f>""</f>
        <v/>
      </c>
      <c r="I50" t="str">
        <f>""</f>
        <v/>
      </c>
      <c r="J50" t="str">
        <f>""</f>
        <v/>
      </c>
      <c r="K50" t="str">
        <f>""</f>
        <v/>
      </c>
      <c r="L50" t="str">
        <f>"[0.091]"</f>
        <v>[0.091]</v>
      </c>
      <c r="M50" t="str">
        <f>""</f>
        <v/>
      </c>
      <c r="N50" t="str">
        <f>""</f>
        <v/>
      </c>
      <c r="O50" t="str">
        <f>""</f>
        <v/>
      </c>
      <c r="P50" t="str">
        <f>""</f>
        <v/>
      </c>
      <c r="Q50" t="str">
        <f>""</f>
        <v/>
      </c>
      <c r="R50" t="str">
        <f>""</f>
        <v/>
      </c>
      <c r="S50" t="str">
        <f>""</f>
        <v/>
      </c>
      <c r="T50" t="str">
        <f>""</f>
        <v/>
      </c>
      <c r="U50" t="str">
        <f>""</f>
        <v/>
      </c>
      <c r="V50" t="str">
        <f>""</f>
        <v/>
      </c>
      <c r="W50" t="str">
        <f>""</f>
        <v/>
      </c>
      <c r="X50" t="str">
        <f>""</f>
        <v/>
      </c>
      <c r="Y50" t="str">
        <f>""</f>
        <v/>
      </c>
      <c r="Z50" t="str">
        <f>""</f>
        <v/>
      </c>
      <c r="AA50" t="str">
        <f>""</f>
        <v/>
      </c>
      <c r="AB50" t="str">
        <f>""</f>
        <v/>
      </c>
      <c r="AC50" t="str">
        <f>""</f>
        <v/>
      </c>
      <c r="AD50" t="str">
        <f>""</f>
        <v/>
      </c>
      <c r="AE50" t="str">
        <f>""</f>
        <v/>
      </c>
      <c r="AF50" t="str">
        <f>""</f>
        <v/>
      </c>
      <c r="AG50" t="str">
        <f>""</f>
        <v/>
      </c>
      <c r="AH50" t="str">
        <f>""</f>
        <v/>
      </c>
      <c r="AI50" t="str">
        <f>""</f>
        <v/>
      </c>
      <c r="AJ50" t="str">
        <f>""</f>
        <v/>
      </c>
      <c r="AK50" t="str">
        <f>""</f>
        <v/>
      </c>
      <c r="AL50" t="str">
        <f>""</f>
        <v/>
      </c>
      <c r="AM50" t="str">
        <f>""</f>
        <v/>
      </c>
      <c r="AN50" t="str">
        <f>""</f>
        <v/>
      </c>
      <c r="AO50" t="str">
        <f>""</f>
        <v/>
      </c>
      <c r="AP50" t="str">
        <f>""</f>
        <v/>
      </c>
      <c r="AQ50" t="str">
        <f>""</f>
        <v/>
      </c>
      <c r="AR50" t="str">
        <f>""</f>
        <v/>
      </c>
      <c r="AS50" t="str">
        <f>""</f>
        <v/>
      </c>
      <c r="AT50" t="str">
        <f>""</f>
        <v/>
      </c>
      <c r="AU50" t="str">
        <f>""</f>
        <v/>
      </c>
      <c r="AV50" t="str">
        <f>""</f>
        <v/>
      </c>
      <c r="AW50" t="str">
        <f>""</f>
        <v/>
      </c>
      <c r="AX50" t="str">
        <f>""</f>
        <v/>
      </c>
      <c r="AY50" t="str">
        <f>""</f>
        <v/>
      </c>
      <c r="AZ50" t="str">
        <f>""</f>
        <v/>
      </c>
      <c r="BA50" t="str">
        <f>""</f>
        <v/>
      </c>
    </row>
    <row r="51" spans="2:53" x14ac:dyDescent="0.2">
      <c r="B51" t="str">
        <f>"Interaction"</f>
        <v>Interaction</v>
      </c>
      <c r="C51" t="str">
        <f>""</f>
        <v/>
      </c>
      <c r="D51" t="str">
        <f>""</f>
        <v/>
      </c>
      <c r="E51" t="str">
        <f>""</f>
        <v/>
      </c>
      <c r="F51" t="str">
        <f>""</f>
        <v/>
      </c>
      <c r="G51" t="str">
        <f>""</f>
        <v/>
      </c>
      <c r="H51" t="str">
        <f>""</f>
        <v/>
      </c>
      <c r="I51" t="str">
        <f>""</f>
        <v/>
      </c>
      <c r="J51" t="str">
        <f>""</f>
        <v/>
      </c>
      <c r="K51" t="str">
        <f>""</f>
        <v/>
      </c>
      <c r="L51" t="str">
        <f>"0.000"</f>
        <v>0.000</v>
      </c>
      <c r="M51" t="str">
        <f>""</f>
        <v/>
      </c>
      <c r="N51" t="str">
        <f>""</f>
        <v/>
      </c>
      <c r="O51" t="str">
        <f>""</f>
        <v/>
      </c>
      <c r="P51" t="str">
        <f>""</f>
        <v/>
      </c>
      <c r="Q51" t="str">
        <f>""</f>
        <v/>
      </c>
      <c r="R51" t="str">
        <f>""</f>
        <v/>
      </c>
      <c r="S51" t="str">
        <f>""</f>
        <v/>
      </c>
      <c r="T51" t="str">
        <f>""</f>
        <v/>
      </c>
      <c r="U51" t="str">
        <f>""</f>
        <v/>
      </c>
      <c r="V51" t="str">
        <f>""</f>
        <v/>
      </c>
      <c r="W51" t="str">
        <f>""</f>
        <v/>
      </c>
      <c r="X51" t="str">
        <f>""</f>
        <v/>
      </c>
      <c r="Y51" t="str">
        <f>""</f>
        <v/>
      </c>
      <c r="Z51" t="str">
        <f>""</f>
        <v/>
      </c>
      <c r="AA51" t="str">
        <f>""</f>
        <v/>
      </c>
      <c r="AB51" t="str">
        <f>""</f>
        <v/>
      </c>
      <c r="AC51" t="str">
        <f>""</f>
        <v/>
      </c>
      <c r="AD51" t="str">
        <f>""</f>
        <v/>
      </c>
      <c r="AE51" t="str">
        <f>""</f>
        <v/>
      </c>
      <c r="AF51" t="str">
        <f>""</f>
        <v/>
      </c>
      <c r="AG51" t="str">
        <f>""</f>
        <v/>
      </c>
      <c r="AH51" t="str">
        <f>""</f>
        <v/>
      </c>
      <c r="AI51" t="str">
        <f>""</f>
        <v/>
      </c>
      <c r="AJ51" t="str">
        <f>""</f>
        <v/>
      </c>
      <c r="AK51" t="str">
        <f>""</f>
        <v/>
      </c>
      <c r="AL51" t="str">
        <f>""</f>
        <v/>
      </c>
      <c r="AM51" t="str">
        <f>""</f>
        <v/>
      </c>
      <c r="AN51" t="str">
        <f>""</f>
        <v/>
      </c>
      <c r="AO51" t="str">
        <f>""</f>
        <v/>
      </c>
      <c r="AP51" t="str">
        <f>""</f>
        <v/>
      </c>
      <c r="AQ51" t="str">
        <f>""</f>
        <v/>
      </c>
      <c r="AR51" t="str">
        <f>""</f>
        <v/>
      </c>
      <c r="AS51" t="str">
        <f>""</f>
        <v/>
      </c>
      <c r="AT51" t="str">
        <f>""</f>
        <v/>
      </c>
      <c r="AU51" t="str">
        <f>""</f>
        <v/>
      </c>
      <c r="AV51" t="str">
        <f>""</f>
        <v/>
      </c>
      <c r="AW51" t="str">
        <f>""</f>
        <v/>
      </c>
      <c r="AX51" t="str">
        <f>""</f>
        <v/>
      </c>
      <c r="AY51" t="str">
        <f>""</f>
        <v/>
      </c>
      <c r="AZ51" t="str">
        <f>""</f>
        <v/>
      </c>
      <c r="BA51" t="str">
        <f>""</f>
        <v/>
      </c>
    </row>
    <row r="52" spans="2:53" x14ac:dyDescent="0.2">
      <c r="B52" t="str">
        <f>""</f>
        <v/>
      </c>
      <c r="C52" t="str">
        <f>""</f>
        <v/>
      </c>
      <c r="D52" t="str">
        <f>""</f>
        <v/>
      </c>
      <c r="E52" t="str">
        <f>""</f>
        <v/>
      </c>
      <c r="F52" t="str">
        <f>""</f>
        <v/>
      </c>
      <c r="G52" t="str">
        <f>""</f>
        <v/>
      </c>
      <c r="H52" t="str">
        <f>""</f>
        <v/>
      </c>
      <c r="I52" t="str">
        <f>""</f>
        <v/>
      </c>
      <c r="J52" t="str">
        <f>""</f>
        <v/>
      </c>
      <c r="K52" t="str">
        <f>""</f>
        <v/>
      </c>
      <c r="L52" t="str">
        <f>"[.]"</f>
        <v>[.]</v>
      </c>
      <c r="M52" t="str">
        <f>""</f>
        <v/>
      </c>
      <c r="N52" t="str">
        <f>""</f>
        <v/>
      </c>
      <c r="O52" t="str">
        <f>""</f>
        <v/>
      </c>
      <c r="P52" t="str">
        <f>""</f>
        <v/>
      </c>
      <c r="Q52" t="str">
        <f>""</f>
        <v/>
      </c>
      <c r="R52" t="str">
        <f>""</f>
        <v/>
      </c>
      <c r="S52" t="str">
        <f>""</f>
        <v/>
      </c>
      <c r="T52" t="str">
        <f>""</f>
        <v/>
      </c>
      <c r="U52" t="str">
        <f>""</f>
        <v/>
      </c>
      <c r="V52" t="str">
        <f>""</f>
        <v/>
      </c>
      <c r="W52" t="str">
        <f>""</f>
        <v/>
      </c>
      <c r="X52" t="str">
        <f>""</f>
        <v/>
      </c>
      <c r="Y52" t="str">
        <f>""</f>
        <v/>
      </c>
      <c r="Z52" t="str">
        <f>""</f>
        <v/>
      </c>
      <c r="AA52" t="str">
        <f>""</f>
        <v/>
      </c>
      <c r="AB52" t="str">
        <f>""</f>
        <v/>
      </c>
      <c r="AC52" t="str">
        <f>""</f>
        <v/>
      </c>
      <c r="AD52" t="str">
        <f>""</f>
        <v/>
      </c>
      <c r="AE52" t="str">
        <f>""</f>
        <v/>
      </c>
      <c r="AF52" t="str">
        <f>""</f>
        <v/>
      </c>
      <c r="AG52" t="str">
        <f>""</f>
        <v/>
      </c>
      <c r="AH52" t="str">
        <f>""</f>
        <v/>
      </c>
      <c r="AI52" t="str">
        <f>""</f>
        <v/>
      </c>
      <c r="AJ52" t="str">
        <f>""</f>
        <v/>
      </c>
      <c r="AK52" t="str">
        <f>""</f>
        <v/>
      </c>
      <c r="AL52" t="str">
        <f>""</f>
        <v/>
      </c>
      <c r="AM52" t="str">
        <f>""</f>
        <v/>
      </c>
      <c r="AN52" t="str">
        <f>""</f>
        <v/>
      </c>
      <c r="AO52" t="str">
        <f>""</f>
        <v/>
      </c>
      <c r="AP52" t="str">
        <f>""</f>
        <v/>
      </c>
      <c r="AQ52" t="str">
        <f>""</f>
        <v/>
      </c>
      <c r="AR52" t="str">
        <f>""</f>
        <v/>
      </c>
      <c r="AS52" t="str">
        <f>""</f>
        <v/>
      </c>
      <c r="AT52" t="str">
        <f>""</f>
        <v/>
      </c>
      <c r="AU52" t="str">
        <f>""</f>
        <v/>
      </c>
      <c r="AV52" t="str">
        <f>""</f>
        <v/>
      </c>
      <c r="AW52" t="str">
        <f>""</f>
        <v/>
      </c>
      <c r="AX52" t="str">
        <f>""</f>
        <v/>
      </c>
      <c r="AY52" t="str">
        <f>""</f>
        <v/>
      </c>
      <c r="AZ52" t="str">
        <f>""</f>
        <v/>
      </c>
      <c r="BA52" t="str">
        <f>""</f>
        <v/>
      </c>
    </row>
    <row r="53" spans="2:53" x14ac:dyDescent="0.2">
      <c r="B53" t="str">
        <f>"Number of female who left household 1998-2007"</f>
        <v>Number of female who left household 1998-2007</v>
      </c>
      <c r="C53" t="str">
        <f>""</f>
        <v/>
      </c>
      <c r="D53" t="str">
        <f>""</f>
        <v/>
      </c>
      <c r="E53" t="str">
        <f>""</f>
        <v/>
      </c>
      <c r="F53" t="str">
        <f>""</f>
        <v/>
      </c>
      <c r="G53" t="str">
        <f>""</f>
        <v/>
      </c>
      <c r="H53" t="str">
        <f>""</f>
        <v/>
      </c>
      <c r="I53" t="str">
        <f>""</f>
        <v/>
      </c>
      <c r="J53" t="str">
        <f>""</f>
        <v/>
      </c>
      <c r="K53" t="str">
        <f>""</f>
        <v/>
      </c>
      <c r="L53" t="str">
        <f>""</f>
        <v/>
      </c>
      <c r="M53" t="str">
        <f>"-0.142**"</f>
        <v>-0.142**</v>
      </c>
      <c r="N53" t="str">
        <f>""</f>
        <v/>
      </c>
      <c r="O53" t="str">
        <f>""</f>
        <v/>
      </c>
      <c r="P53" t="str">
        <f>""</f>
        <v/>
      </c>
      <c r="Q53" t="str">
        <f>""</f>
        <v/>
      </c>
      <c r="R53" t="str">
        <f>""</f>
        <v/>
      </c>
      <c r="S53" t="str">
        <f>""</f>
        <v/>
      </c>
      <c r="T53" t="str">
        <f>""</f>
        <v/>
      </c>
      <c r="U53" t="str">
        <f>""</f>
        <v/>
      </c>
      <c r="V53" t="str">
        <f>""</f>
        <v/>
      </c>
      <c r="W53" t="str">
        <f>""</f>
        <v/>
      </c>
      <c r="X53" t="str">
        <f>""</f>
        <v/>
      </c>
      <c r="Y53" t="str">
        <f>""</f>
        <v/>
      </c>
      <c r="Z53" t="str">
        <f>""</f>
        <v/>
      </c>
      <c r="AA53" t="str">
        <f>""</f>
        <v/>
      </c>
      <c r="AB53" t="str">
        <f>""</f>
        <v/>
      </c>
      <c r="AC53" t="str">
        <f>""</f>
        <v/>
      </c>
      <c r="AD53" t="str">
        <f>""</f>
        <v/>
      </c>
      <c r="AE53" t="str">
        <f>""</f>
        <v/>
      </c>
      <c r="AF53" t="str">
        <f>""</f>
        <v/>
      </c>
      <c r="AG53" t="str">
        <f>""</f>
        <v/>
      </c>
      <c r="AH53" t="str">
        <f>""</f>
        <v/>
      </c>
      <c r="AI53" t="str">
        <f>""</f>
        <v/>
      </c>
      <c r="AJ53" t="str">
        <f>""</f>
        <v/>
      </c>
      <c r="AK53" t="str">
        <f>""</f>
        <v/>
      </c>
      <c r="AL53" t="str">
        <f>""</f>
        <v/>
      </c>
      <c r="AM53" t="str">
        <f>""</f>
        <v/>
      </c>
      <c r="AN53" t="str">
        <f>""</f>
        <v/>
      </c>
      <c r="AO53" t="str">
        <f>""</f>
        <v/>
      </c>
      <c r="AP53" t="str">
        <f>""</f>
        <v/>
      </c>
      <c r="AQ53" t="str">
        <f>""</f>
        <v/>
      </c>
      <c r="AR53" t="str">
        <f>""</f>
        <v/>
      </c>
      <c r="AS53" t="str">
        <f>""</f>
        <v/>
      </c>
      <c r="AT53" t="str">
        <f>""</f>
        <v/>
      </c>
      <c r="AU53" t="str">
        <f>""</f>
        <v/>
      </c>
      <c r="AV53" t="str">
        <f>""</f>
        <v/>
      </c>
      <c r="AW53" t="str">
        <f>""</f>
        <v/>
      </c>
      <c r="AX53" t="str">
        <f>""</f>
        <v/>
      </c>
      <c r="AY53" t="str">
        <f>""</f>
        <v/>
      </c>
      <c r="AZ53" t="str">
        <f>""</f>
        <v/>
      </c>
      <c r="BA53" t="str">
        <f>""</f>
        <v/>
      </c>
    </row>
    <row r="54" spans="2:53" x14ac:dyDescent="0.2">
      <c r="B54" t="str">
        <f>""</f>
        <v/>
      </c>
      <c r="C54" t="str">
        <f>""</f>
        <v/>
      </c>
      <c r="D54" t="str">
        <f>""</f>
        <v/>
      </c>
      <c r="E54" t="str">
        <f>""</f>
        <v/>
      </c>
      <c r="F54" t="str">
        <f>""</f>
        <v/>
      </c>
      <c r="G54" t="str">
        <f>""</f>
        <v/>
      </c>
      <c r="H54" t="str">
        <f>""</f>
        <v/>
      </c>
      <c r="I54" t="str">
        <f>""</f>
        <v/>
      </c>
      <c r="J54" t="str">
        <f>""</f>
        <v/>
      </c>
      <c r="K54" t="str">
        <f>""</f>
        <v/>
      </c>
      <c r="L54" t="str">
        <f>""</f>
        <v/>
      </c>
      <c r="M54" t="str">
        <f>"[0.066]"</f>
        <v>[0.066]</v>
      </c>
      <c r="N54" t="str">
        <f>""</f>
        <v/>
      </c>
      <c r="O54" t="str">
        <f>""</f>
        <v/>
      </c>
      <c r="P54" t="str">
        <f>""</f>
        <v/>
      </c>
      <c r="Q54" t="str">
        <f>""</f>
        <v/>
      </c>
      <c r="R54" t="str">
        <f>""</f>
        <v/>
      </c>
      <c r="S54" t="str">
        <f>""</f>
        <v/>
      </c>
      <c r="T54" t="str">
        <f>""</f>
        <v/>
      </c>
      <c r="U54" t="str">
        <f>""</f>
        <v/>
      </c>
      <c r="V54" t="str">
        <f>""</f>
        <v/>
      </c>
      <c r="W54" t="str">
        <f>""</f>
        <v/>
      </c>
      <c r="X54" t="str">
        <f>""</f>
        <v/>
      </c>
      <c r="Y54" t="str">
        <f>""</f>
        <v/>
      </c>
      <c r="Z54" t="str">
        <f>""</f>
        <v/>
      </c>
      <c r="AA54" t="str">
        <f>""</f>
        <v/>
      </c>
      <c r="AB54" t="str">
        <f>""</f>
        <v/>
      </c>
      <c r="AC54" t="str">
        <f>""</f>
        <v/>
      </c>
      <c r="AD54" t="str">
        <f>""</f>
        <v/>
      </c>
      <c r="AE54" t="str">
        <f>""</f>
        <v/>
      </c>
      <c r="AF54" t="str">
        <f>""</f>
        <v/>
      </c>
      <c r="AG54" t="str">
        <f>""</f>
        <v/>
      </c>
      <c r="AH54" t="str">
        <f>""</f>
        <v/>
      </c>
      <c r="AI54" t="str">
        <f>""</f>
        <v/>
      </c>
      <c r="AJ54" t="str">
        <f>""</f>
        <v/>
      </c>
      <c r="AK54" t="str">
        <f>""</f>
        <v/>
      </c>
      <c r="AL54" t="str">
        <f>""</f>
        <v/>
      </c>
      <c r="AM54" t="str">
        <f>""</f>
        <v/>
      </c>
      <c r="AN54" t="str">
        <f>""</f>
        <v/>
      </c>
      <c r="AO54" t="str">
        <f>""</f>
        <v/>
      </c>
      <c r="AP54" t="str">
        <f>""</f>
        <v/>
      </c>
      <c r="AQ54" t="str">
        <f>""</f>
        <v/>
      </c>
      <c r="AR54" t="str">
        <f>""</f>
        <v/>
      </c>
      <c r="AS54" t="str">
        <f>""</f>
        <v/>
      </c>
      <c r="AT54" t="str">
        <f>""</f>
        <v/>
      </c>
      <c r="AU54" t="str">
        <f>""</f>
        <v/>
      </c>
      <c r="AV54" t="str">
        <f>""</f>
        <v/>
      </c>
      <c r="AW54" t="str">
        <f>""</f>
        <v/>
      </c>
      <c r="AX54" t="str">
        <f>""</f>
        <v/>
      </c>
      <c r="AY54" t="str">
        <f>""</f>
        <v/>
      </c>
      <c r="AZ54" t="str">
        <f>""</f>
        <v/>
      </c>
      <c r="BA54" t="str">
        <f>""</f>
        <v/>
      </c>
    </row>
    <row r="55" spans="2:53" x14ac:dyDescent="0.2">
      <c r="B55" t="str">
        <f>"Interaction"</f>
        <v>Interaction</v>
      </c>
      <c r="C55" t="str">
        <f>""</f>
        <v/>
      </c>
      <c r="D55" t="str">
        <f>""</f>
        <v/>
      </c>
      <c r="E55" t="str">
        <f>""</f>
        <v/>
      </c>
      <c r="F55" t="str">
        <f>""</f>
        <v/>
      </c>
      <c r="G55" t="str">
        <f>""</f>
        <v/>
      </c>
      <c r="H55" t="str">
        <f>""</f>
        <v/>
      </c>
      <c r="I55" t="str">
        <f>""</f>
        <v/>
      </c>
      <c r="J55" t="str">
        <f>""</f>
        <v/>
      </c>
      <c r="K55" t="str">
        <f>""</f>
        <v/>
      </c>
      <c r="L55" t="str">
        <f>""</f>
        <v/>
      </c>
      <c r="M55" t="str">
        <f>"0.000"</f>
        <v>0.000</v>
      </c>
      <c r="N55" t="str">
        <f>""</f>
        <v/>
      </c>
      <c r="O55" t="str">
        <f>""</f>
        <v/>
      </c>
      <c r="P55" t="str">
        <f>""</f>
        <v/>
      </c>
      <c r="Q55" t="str">
        <f>""</f>
        <v/>
      </c>
      <c r="R55" t="str">
        <f>""</f>
        <v/>
      </c>
      <c r="S55" t="str">
        <f>""</f>
        <v/>
      </c>
      <c r="T55" t="str">
        <f>""</f>
        <v/>
      </c>
      <c r="U55" t="str">
        <f>""</f>
        <v/>
      </c>
      <c r="V55" t="str">
        <f>""</f>
        <v/>
      </c>
      <c r="W55" t="str">
        <f>""</f>
        <v/>
      </c>
      <c r="X55" t="str">
        <f>""</f>
        <v/>
      </c>
      <c r="Y55" t="str">
        <f>""</f>
        <v/>
      </c>
      <c r="Z55" t="str">
        <f>""</f>
        <v/>
      </c>
      <c r="AA55" t="str">
        <f>""</f>
        <v/>
      </c>
      <c r="AB55" t="str">
        <f>""</f>
        <v/>
      </c>
      <c r="AC55" t="str">
        <f>""</f>
        <v/>
      </c>
      <c r="AD55" t="str">
        <f>""</f>
        <v/>
      </c>
      <c r="AE55" t="str">
        <f>""</f>
        <v/>
      </c>
      <c r="AF55" t="str">
        <f>""</f>
        <v/>
      </c>
      <c r="AG55" t="str">
        <f>""</f>
        <v/>
      </c>
      <c r="AH55" t="str">
        <f>""</f>
        <v/>
      </c>
      <c r="AI55" t="str">
        <f>""</f>
        <v/>
      </c>
      <c r="AJ55" t="str">
        <f>""</f>
        <v/>
      </c>
      <c r="AK55" t="str">
        <f>""</f>
        <v/>
      </c>
      <c r="AL55" t="str">
        <f>""</f>
        <v/>
      </c>
      <c r="AM55" t="str">
        <f>""</f>
        <v/>
      </c>
      <c r="AN55" t="str">
        <f>""</f>
        <v/>
      </c>
      <c r="AO55" t="str">
        <f>""</f>
        <v/>
      </c>
      <c r="AP55" t="str">
        <f>""</f>
        <v/>
      </c>
      <c r="AQ55" t="str">
        <f>""</f>
        <v/>
      </c>
      <c r="AR55" t="str">
        <f>""</f>
        <v/>
      </c>
      <c r="AS55" t="str">
        <f>""</f>
        <v/>
      </c>
      <c r="AT55" t="str">
        <f>""</f>
        <v/>
      </c>
      <c r="AU55" t="str">
        <f>""</f>
        <v/>
      </c>
      <c r="AV55" t="str">
        <f>""</f>
        <v/>
      </c>
      <c r="AW55" t="str">
        <f>""</f>
        <v/>
      </c>
      <c r="AX55" t="str">
        <f>""</f>
        <v/>
      </c>
      <c r="AY55" t="str">
        <f>""</f>
        <v/>
      </c>
      <c r="AZ55" t="str">
        <f>""</f>
        <v/>
      </c>
      <c r="BA55" t="str">
        <f>""</f>
        <v/>
      </c>
    </row>
    <row r="56" spans="2:53" x14ac:dyDescent="0.2">
      <c r="B56" t="str">
        <f>""</f>
        <v/>
      </c>
      <c r="C56" t="str">
        <f>""</f>
        <v/>
      </c>
      <c r="D56" t="str">
        <f>""</f>
        <v/>
      </c>
      <c r="E56" t="str">
        <f>""</f>
        <v/>
      </c>
      <c r="F56" t="str">
        <f>""</f>
        <v/>
      </c>
      <c r="G56" t="str">
        <f>""</f>
        <v/>
      </c>
      <c r="H56" t="str">
        <f>""</f>
        <v/>
      </c>
      <c r="I56" t="str">
        <f>""</f>
        <v/>
      </c>
      <c r="J56" t="str">
        <f>""</f>
        <v/>
      </c>
      <c r="K56" t="str">
        <f>""</f>
        <v/>
      </c>
      <c r="L56" t="str">
        <f>""</f>
        <v/>
      </c>
      <c r="M56" t="str">
        <f>"[.]"</f>
        <v>[.]</v>
      </c>
      <c r="N56" t="str">
        <f>""</f>
        <v/>
      </c>
      <c r="O56" t="str">
        <f>""</f>
        <v/>
      </c>
      <c r="P56" t="str">
        <f>""</f>
        <v/>
      </c>
      <c r="Q56" t="str">
        <f>""</f>
        <v/>
      </c>
      <c r="R56" t="str">
        <f>""</f>
        <v/>
      </c>
      <c r="S56" t="str">
        <f>""</f>
        <v/>
      </c>
      <c r="T56" t="str">
        <f>""</f>
        <v/>
      </c>
      <c r="U56" t="str">
        <f>""</f>
        <v/>
      </c>
      <c r="V56" t="str">
        <f>""</f>
        <v/>
      </c>
      <c r="W56" t="str">
        <f>""</f>
        <v/>
      </c>
      <c r="X56" t="str">
        <f>""</f>
        <v/>
      </c>
      <c r="Y56" t="str">
        <f>""</f>
        <v/>
      </c>
      <c r="Z56" t="str">
        <f>""</f>
        <v/>
      </c>
      <c r="AA56" t="str">
        <f>""</f>
        <v/>
      </c>
      <c r="AB56" t="str">
        <f>""</f>
        <v/>
      </c>
      <c r="AC56" t="str">
        <f>""</f>
        <v/>
      </c>
      <c r="AD56" t="str">
        <f>""</f>
        <v/>
      </c>
      <c r="AE56" t="str">
        <f>""</f>
        <v/>
      </c>
      <c r="AF56" t="str">
        <f>""</f>
        <v/>
      </c>
      <c r="AG56" t="str">
        <f>""</f>
        <v/>
      </c>
      <c r="AH56" t="str">
        <f>""</f>
        <v/>
      </c>
      <c r="AI56" t="str">
        <f>""</f>
        <v/>
      </c>
      <c r="AJ56" t="str">
        <f>""</f>
        <v/>
      </c>
      <c r="AK56" t="str">
        <f>""</f>
        <v/>
      </c>
      <c r="AL56" t="str">
        <f>""</f>
        <v/>
      </c>
      <c r="AM56" t="str">
        <f>""</f>
        <v/>
      </c>
      <c r="AN56" t="str">
        <f>""</f>
        <v/>
      </c>
      <c r="AO56" t="str">
        <f>""</f>
        <v/>
      </c>
      <c r="AP56" t="str">
        <f>""</f>
        <v/>
      </c>
      <c r="AQ56" t="str">
        <f>""</f>
        <v/>
      </c>
      <c r="AR56" t="str">
        <f>""</f>
        <v/>
      </c>
      <c r="AS56" t="str">
        <f>""</f>
        <v/>
      </c>
      <c r="AT56" t="str">
        <f>""</f>
        <v/>
      </c>
      <c r="AU56" t="str">
        <f>""</f>
        <v/>
      </c>
      <c r="AV56" t="str">
        <f>""</f>
        <v/>
      </c>
      <c r="AW56" t="str">
        <f>""</f>
        <v/>
      </c>
      <c r="AX56" t="str">
        <f>""</f>
        <v/>
      </c>
      <c r="AY56" t="str">
        <f>""</f>
        <v/>
      </c>
      <c r="AZ56" t="str">
        <f>""</f>
        <v/>
      </c>
      <c r="BA56" t="str">
        <f>""</f>
        <v/>
      </c>
    </row>
    <row r="57" spans="2:53" x14ac:dyDescent="0.2">
      <c r="B57" t="str">
        <f>"Share of females  who left household 1998-2007"</f>
        <v>Share of females  who left household 1998-2007</v>
      </c>
      <c r="C57" t="str">
        <f>""</f>
        <v/>
      </c>
      <c r="D57" t="str">
        <f>""</f>
        <v/>
      </c>
      <c r="E57" t="str">
        <f>""</f>
        <v/>
      </c>
      <c r="F57" t="str">
        <f>""</f>
        <v/>
      </c>
      <c r="G57" t="str">
        <f>""</f>
        <v/>
      </c>
      <c r="H57" t="str">
        <f>""</f>
        <v/>
      </c>
      <c r="I57" t="str">
        <f>""</f>
        <v/>
      </c>
      <c r="J57" t="str">
        <f>""</f>
        <v/>
      </c>
      <c r="K57" t="str">
        <f>""</f>
        <v/>
      </c>
      <c r="L57" t="str">
        <f>""</f>
        <v/>
      </c>
      <c r="M57" t="str">
        <f>""</f>
        <v/>
      </c>
      <c r="N57" t="str">
        <f>"-0.189"</f>
        <v>-0.189</v>
      </c>
      <c r="O57" t="str">
        <f>""</f>
        <v/>
      </c>
      <c r="P57" t="str">
        <f>""</f>
        <v/>
      </c>
      <c r="Q57" t="str">
        <f>""</f>
        <v/>
      </c>
      <c r="R57" t="str">
        <f>""</f>
        <v/>
      </c>
      <c r="S57" t="str">
        <f>""</f>
        <v/>
      </c>
      <c r="T57" t="str">
        <f>""</f>
        <v/>
      </c>
      <c r="U57" t="str">
        <f>""</f>
        <v/>
      </c>
      <c r="V57" t="str">
        <f>""</f>
        <v/>
      </c>
      <c r="W57" t="str">
        <f>""</f>
        <v/>
      </c>
      <c r="X57" t="str">
        <f>""</f>
        <v/>
      </c>
      <c r="Y57" t="str">
        <f>""</f>
        <v/>
      </c>
      <c r="Z57" t="str">
        <f>""</f>
        <v/>
      </c>
      <c r="AA57" t="str">
        <f>""</f>
        <v/>
      </c>
      <c r="AB57" t="str">
        <f>""</f>
        <v/>
      </c>
      <c r="AC57" t="str">
        <f>""</f>
        <v/>
      </c>
      <c r="AD57" t="str">
        <f>""</f>
        <v/>
      </c>
      <c r="AE57" t="str">
        <f>""</f>
        <v/>
      </c>
      <c r="AF57" t="str">
        <f>""</f>
        <v/>
      </c>
      <c r="AG57" t="str">
        <f>""</f>
        <v/>
      </c>
      <c r="AH57" t="str">
        <f>""</f>
        <v/>
      </c>
      <c r="AI57" t="str">
        <f>""</f>
        <v/>
      </c>
      <c r="AJ57" t="str">
        <f>""</f>
        <v/>
      </c>
      <c r="AK57" t="str">
        <f>""</f>
        <v/>
      </c>
      <c r="AL57" t="str">
        <f>""</f>
        <v/>
      </c>
      <c r="AM57" t="str">
        <f>""</f>
        <v/>
      </c>
      <c r="AN57" t="str">
        <f>""</f>
        <v/>
      </c>
      <c r="AO57" t="str">
        <f>""</f>
        <v/>
      </c>
      <c r="AP57" t="str">
        <f>""</f>
        <v/>
      </c>
      <c r="AQ57" t="str">
        <f>""</f>
        <v/>
      </c>
      <c r="AR57" t="str">
        <f>""</f>
        <v/>
      </c>
      <c r="AS57" t="str">
        <f>""</f>
        <v/>
      </c>
      <c r="AT57" t="str">
        <f>""</f>
        <v/>
      </c>
      <c r="AU57" t="str">
        <f>""</f>
        <v/>
      </c>
      <c r="AV57" t="str">
        <f>""</f>
        <v/>
      </c>
      <c r="AW57" t="str">
        <f>""</f>
        <v/>
      </c>
      <c r="AX57" t="str">
        <f>""</f>
        <v/>
      </c>
      <c r="AY57" t="str">
        <f>""</f>
        <v/>
      </c>
      <c r="AZ57" t="str">
        <f>""</f>
        <v/>
      </c>
      <c r="BA57" t="str">
        <f>""</f>
        <v/>
      </c>
    </row>
    <row r="58" spans="2:53" x14ac:dyDescent="0.2">
      <c r="B58" t="str">
        <f>""</f>
        <v/>
      </c>
      <c r="C58" t="str">
        <f>""</f>
        <v/>
      </c>
      <c r="D58" t="str">
        <f>""</f>
        <v/>
      </c>
      <c r="E58" t="str">
        <f>""</f>
        <v/>
      </c>
      <c r="F58" t="str">
        <f>""</f>
        <v/>
      </c>
      <c r="G58" t="str">
        <f>""</f>
        <v/>
      </c>
      <c r="H58" t="str">
        <f>""</f>
        <v/>
      </c>
      <c r="I58" t="str">
        <f>""</f>
        <v/>
      </c>
      <c r="J58" t="str">
        <f>""</f>
        <v/>
      </c>
      <c r="K58" t="str">
        <f>""</f>
        <v/>
      </c>
      <c r="L58" t="str">
        <f>""</f>
        <v/>
      </c>
      <c r="M58" t="str">
        <f>""</f>
        <v/>
      </c>
      <c r="N58" t="str">
        <f>"[0.134]"</f>
        <v>[0.134]</v>
      </c>
      <c r="O58" t="str">
        <f>""</f>
        <v/>
      </c>
      <c r="P58" t="str">
        <f>""</f>
        <v/>
      </c>
      <c r="Q58" t="str">
        <f>""</f>
        <v/>
      </c>
      <c r="R58" t="str">
        <f>""</f>
        <v/>
      </c>
      <c r="S58" t="str">
        <f>""</f>
        <v/>
      </c>
      <c r="T58" t="str">
        <f>""</f>
        <v/>
      </c>
      <c r="U58" t="str">
        <f>""</f>
        <v/>
      </c>
      <c r="V58" t="str">
        <f>""</f>
        <v/>
      </c>
      <c r="W58" t="str">
        <f>""</f>
        <v/>
      </c>
      <c r="X58" t="str">
        <f>""</f>
        <v/>
      </c>
      <c r="Y58" t="str">
        <f>""</f>
        <v/>
      </c>
      <c r="Z58" t="str">
        <f>""</f>
        <v/>
      </c>
      <c r="AA58" t="str">
        <f>""</f>
        <v/>
      </c>
      <c r="AB58" t="str">
        <f>""</f>
        <v/>
      </c>
      <c r="AC58" t="str">
        <f>""</f>
        <v/>
      </c>
      <c r="AD58" t="str">
        <f>""</f>
        <v/>
      </c>
      <c r="AE58" t="str">
        <f>""</f>
        <v/>
      </c>
      <c r="AF58" t="str">
        <f>""</f>
        <v/>
      </c>
      <c r="AG58" t="str">
        <f>""</f>
        <v/>
      </c>
      <c r="AH58" t="str">
        <f>""</f>
        <v/>
      </c>
      <c r="AI58" t="str">
        <f>""</f>
        <v/>
      </c>
      <c r="AJ58" t="str">
        <f>""</f>
        <v/>
      </c>
      <c r="AK58" t="str">
        <f>""</f>
        <v/>
      </c>
      <c r="AL58" t="str">
        <f>""</f>
        <v/>
      </c>
      <c r="AM58" t="str">
        <f>""</f>
        <v/>
      </c>
      <c r="AN58" t="str">
        <f>""</f>
        <v/>
      </c>
      <c r="AO58" t="str">
        <f>""</f>
        <v/>
      </c>
      <c r="AP58" t="str">
        <f>""</f>
        <v/>
      </c>
      <c r="AQ58" t="str">
        <f>""</f>
        <v/>
      </c>
      <c r="AR58" t="str">
        <f>""</f>
        <v/>
      </c>
      <c r="AS58" t="str">
        <f>""</f>
        <v/>
      </c>
      <c r="AT58" t="str">
        <f>""</f>
        <v/>
      </c>
      <c r="AU58" t="str">
        <f>""</f>
        <v/>
      </c>
      <c r="AV58" t="str">
        <f>""</f>
        <v/>
      </c>
      <c r="AW58" t="str">
        <f>""</f>
        <v/>
      </c>
      <c r="AX58" t="str">
        <f>""</f>
        <v/>
      </c>
      <c r="AY58" t="str">
        <f>""</f>
        <v/>
      </c>
      <c r="AZ58" t="str">
        <f>""</f>
        <v/>
      </c>
      <c r="BA58" t="str">
        <f>""</f>
        <v/>
      </c>
    </row>
    <row r="59" spans="2:53" x14ac:dyDescent="0.2">
      <c r="B59" t="str">
        <f>"Interaction"</f>
        <v>Interaction</v>
      </c>
      <c r="C59" t="str">
        <f>""</f>
        <v/>
      </c>
      <c r="D59" t="str">
        <f>""</f>
        <v/>
      </c>
      <c r="E59" t="str">
        <f>""</f>
        <v/>
      </c>
      <c r="F59" t="str">
        <f>""</f>
        <v/>
      </c>
      <c r="G59" t="str">
        <f>""</f>
        <v/>
      </c>
      <c r="H59" t="str">
        <f>""</f>
        <v/>
      </c>
      <c r="I59" t="str">
        <f>""</f>
        <v/>
      </c>
      <c r="J59" t="str">
        <f>""</f>
        <v/>
      </c>
      <c r="K59" t="str">
        <f>""</f>
        <v/>
      </c>
      <c r="L59" t="str">
        <f>""</f>
        <v/>
      </c>
      <c r="M59" t="str">
        <f>""</f>
        <v/>
      </c>
      <c r="N59" t="str">
        <f>"0.000"</f>
        <v>0.000</v>
      </c>
      <c r="O59" t="str">
        <f>""</f>
        <v/>
      </c>
      <c r="P59" t="str">
        <f>""</f>
        <v/>
      </c>
      <c r="Q59" t="str">
        <f>""</f>
        <v/>
      </c>
      <c r="R59" t="str">
        <f>""</f>
        <v/>
      </c>
      <c r="S59" t="str">
        <f>""</f>
        <v/>
      </c>
      <c r="T59" t="str">
        <f>""</f>
        <v/>
      </c>
      <c r="U59" t="str">
        <f>""</f>
        <v/>
      </c>
      <c r="V59" t="str">
        <f>""</f>
        <v/>
      </c>
      <c r="W59" t="str">
        <f>""</f>
        <v/>
      </c>
      <c r="X59" t="str">
        <f>""</f>
        <v/>
      </c>
      <c r="Y59" t="str">
        <f>""</f>
        <v/>
      </c>
      <c r="Z59" t="str">
        <f>""</f>
        <v/>
      </c>
      <c r="AA59" t="str">
        <f>""</f>
        <v/>
      </c>
      <c r="AB59" t="str">
        <f>""</f>
        <v/>
      </c>
      <c r="AC59" t="str">
        <f>""</f>
        <v/>
      </c>
      <c r="AD59" t="str">
        <f>""</f>
        <v/>
      </c>
      <c r="AE59" t="str">
        <f>""</f>
        <v/>
      </c>
      <c r="AF59" t="str">
        <f>""</f>
        <v/>
      </c>
      <c r="AG59" t="str">
        <f>""</f>
        <v/>
      </c>
      <c r="AH59" t="str">
        <f>""</f>
        <v/>
      </c>
      <c r="AI59" t="str">
        <f>""</f>
        <v/>
      </c>
      <c r="AJ59" t="str">
        <f>""</f>
        <v/>
      </c>
      <c r="AK59" t="str">
        <f>""</f>
        <v/>
      </c>
      <c r="AL59" t="str">
        <f>""</f>
        <v/>
      </c>
      <c r="AM59" t="str">
        <f>""</f>
        <v/>
      </c>
      <c r="AN59" t="str">
        <f>""</f>
        <v/>
      </c>
      <c r="AO59" t="str">
        <f>""</f>
        <v/>
      </c>
      <c r="AP59" t="str">
        <f>""</f>
        <v/>
      </c>
      <c r="AQ59" t="str">
        <f>""</f>
        <v/>
      </c>
      <c r="AR59" t="str">
        <f>""</f>
        <v/>
      </c>
      <c r="AS59" t="str">
        <f>""</f>
        <v/>
      </c>
      <c r="AT59" t="str">
        <f>""</f>
        <v/>
      </c>
      <c r="AU59" t="str">
        <f>""</f>
        <v/>
      </c>
      <c r="AV59" t="str">
        <f>""</f>
        <v/>
      </c>
      <c r="AW59" t="str">
        <f>""</f>
        <v/>
      </c>
      <c r="AX59" t="str">
        <f>""</f>
        <v/>
      </c>
      <c r="AY59" t="str">
        <f>""</f>
        <v/>
      </c>
      <c r="AZ59" t="str">
        <f>""</f>
        <v/>
      </c>
      <c r="BA59" t="str">
        <f>""</f>
        <v/>
      </c>
    </row>
    <row r="60" spans="2:53" x14ac:dyDescent="0.2">
      <c r="B60" t="str">
        <f>""</f>
        <v/>
      </c>
      <c r="C60" t="str">
        <f>""</f>
        <v/>
      </c>
      <c r="D60" t="str">
        <f>""</f>
        <v/>
      </c>
      <c r="E60" t="str">
        <f>""</f>
        <v/>
      </c>
      <c r="F60" t="str">
        <f>""</f>
        <v/>
      </c>
      <c r="G60" t="str">
        <f>""</f>
        <v/>
      </c>
      <c r="H60" t="str">
        <f>""</f>
        <v/>
      </c>
      <c r="I60" t="str">
        <f>""</f>
        <v/>
      </c>
      <c r="J60" t="str">
        <f>""</f>
        <v/>
      </c>
      <c r="K60" t="str">
        <f>""</f>
        <v/>
      </c>
      <c r="L60" t="str">
        <f>""</f>
        <v/>
      </c>
      <c r="M60" t="str">
        <f>""</f>
        <v/>
      </c>
      <c r="N60" t="str">
        <f>"[.]"</f>
        <v>[.]</v>
      </c>
      <c r="O60" t="str">
        <f>""</f>
        <v/>
      </c>
      <c r="P60" t="str">
        <f>""</f>
        <v/>
      </c>
      <c r="Q60" t="str">
        <f>""</f>
        <v/>
      </c>
      <c r="R60" t="str">
        <f>""</f>
        <v/>
      </c>
      <c r="S60" t="str">
        <f>""</f>
        <v/>
      </c>
      <c r="T60" t="str">
        <f>""</f>
        <v/>
      </c>
      <c r="U60" t="str">
        <f>""</f>
        <v/>
      </c>
      <c r="V60" t="str">
        <f>""</f>
        <v/>
      </c>
      <c r="W60" t="str">
        <f>""</f>
        <v/>
      </c>
      <c r="X60" t="str">
        <f>""</f>
        <v/>
      </c>
      <c r="Y60" t="str">
        <f>""</f>
        <v/>
      </c>
      <c r="Z60" t="str">
        <f>""</f>
        <v/>
      </c>
      <c r="AA60" t="str">
        <f>""</f>
        <v/>
      </c>
      <c r="AB60" t="str">
        <f>""</f>
        <v/>
      </c>
      <c r="AC60" t="str">
        <f>""</f>
        <v/>
      </c>
      <c r="AD60" t="str">
        <f>""</f>
        <v/>
      </c>
      <c r="AE60" t="str">
        <f>""</f>
        <v/>
      </c>
      <c r="AF60" t="str">
        <f>""</f>
        <v/>
      </c>
      <c r="AG60" t="str">
        <f>""</f>
        <v/>
      </c>
      <c r="AH60" t="str">
        <f>""</f>
        <v/>
      </c>
      <c r="AI60" t="str">
        <f>""</f>
        <v/>
      </c>
      <c r="AJ60" t="str">
        <f>""</f>
        <v/>
      </c>
      <c r="AK60" t="str">
        <f>""</f>
        <v/>
      </c>
      <c r="AL60" t="str">
        <f>""</f>
        <v/>
      </c>
      <c r="AM60" t="str">
        <f>""</f>
        <v/>
      </c>
      <c r="AN60" t="str">
        <f>""</f>
        <v/>
      </c>
      <c r="AO60" t="str">
        <f>""</f>
        <v/>
      </c>
      <c r="AP60" t="str">
        <f>""</f>
        <v/>
      </c>
      <c r="AQ60" t="str">
        <f>""</f>
        <v/>
      </c>
      <c r="AR60" t="str">
        <f>""</f>
        <v/>
      </c>
      <c r="AS60" t="str">
        <f>""</f>
        <v/>
      </c>
      <c r="AT60" t="str">
        <f>""</f>
        <v/>
      </c>
      <c r="AU60" t="str">
        <f>""</f>
        <v/>
      </c>
      <c r="AV60" t="str">
        <f>""</f>
        <v/>
      </c>
      <c r="AW60" t="str">
        <f>""</f>
        <v/>
      </c>
      <c r="AX60" t="str">
        <f>""</f>
        <v/>
      </c>
      <c r="AY60" t="str">
        <f>""</f>
        <v/>
      </c>
      <c r="AZ60" t="str">
        <f>""</f>
        <v/>
      </c>
      <c r="BA60" t="str">
        <f>""</f>
        <v/>
      </c>
    </row>
    <row r="61" spans="2:53" x14ac:dyDescent="0.2">
      <c r="B61" t="str">
        <f>"Theft of crops (yes=1) for a household in 1998-07"</f>
        <v>Theft of crops (yes=1) for a household in 1998-07</v>
      </c>
      <c r="C61" t="str">
        <f>""</f>
        <v/>
      </c>
      <c r="D61" t="str">
        <f>""</f>
        <v/>
      </c>
      <c r="E61" t="str">
        <f>""</f>
        <v/>
      </c>
      <c r="F61" t="str">
        <f>""</f>
        <v/>
      </c>
      <c r="G61" t="str">
        <f>""</f>
        <v/>
      </c>
      <c r="H61" t="str">
        <f>""</f>
        <v/>
      </c>
      <c r="I61" t="str">
        <f>""</f>
        <v/>
      </c>
      <c r="J61" t="str">
        <f>""</f>
        <v/>
      </c>
      <c r="K61" t="str">
        <f>""</f>
        <v/>
      </c>
      <c r="L61" t="str">
        <f>""</f>
        <v/>
      </c>
      <c r="M61" t="str">
        <f>""</f>
        <v/>
      </c>
      <c r="N61" t="str">
        <f>""</f>
        <v/>
      </c>
      <c r="O61" t="str">
        <f>"0.032"</f>
        <v>0.032</v>
      </c>
      <c r="P61" t="str">
        <f>"0.023"</f>
        <v>0.023</v>
      </c>
      <c r="Q61" t="str">
        <f>"0.010"</f>
        <v>0.010</v>
      </c>
      <c r="R61" t="str">
        <f>""</f>
        <v/>
      </c>
      <c r="S61" t="str">
        <f>""</f>
        <v/>
      </c>
      <c r="T61" t="str">
        <f>""</f>
        <v/>
      </c>
      <c r="U61" t="str">
        <f>""</f>
        <v/>
      </c>
      <c r="V61" t="str">
        <f>""</f>
        <v/>
      </c>
      <c r="W61" t="str">
        <f>""</f>
        <v/>
      </c>
      <c r="X61" t="str">
        <f>""</f>
        <v/>
      </c>
      <c r="Y61" t="str">
        <f>""</f>
        <v/>
      </c>
      <c r="Z61" t="str">
        <f>""</f>
        <v/>
      </c>
      <c r="AA61" t="str">
        <f>""</f>
        <v/>
      </c>
      <c r="AB61" t="str">
        <f>""</f>
        <v/>
      </c>
      <c r="AC61" t="str">
        <f>""</f>
        <v/>
      </c>
      <c r="AD61" t="str">
        <f>""</f>
        <v/>
      </c>
      <c r="AE61" t="str">
        <f>""</f>
        <v/>
      </c>
      <c r="AF61" t="str">
        <f>""</f>
        <v/>
      </c>
      <c r="AG61" t="str">
        <f>""</f>
        <v/>
      </c>
      <c r="AH61" t="str">
        <f>""</f>
        <v/>
      </c>
      <c r="AI61" t="str">
        <f>""</f>
        <v/>
      </c>
      <c r="AJ61" t="str">
        <f>""</f>
        <v/>
      </c>
      <c r="AK61" t="str">
        <f>""</f>
        <v/>
      </c>
      <c r="AL61" t="str">
        <f>""</f>
        <v/>
      </c>
      <c r="AM61" t="str">
        <f>""</f>
        <v/>
      </c>
      <c r="AN61" t="str">
        <f>""</f>
        <v/>
      </c>
      <c r="AO61" t="str">
        <f>""</f>
        <v/>
      </c>
      <c r="AP61" t="str">
        <f>""</f>
        <v/>
      </c>
      <c r="AQ61" t="str">
        <f>""</f>
        <v/>
      </c>
      <c r="AR61" t="str">
        <f>""</f>
        <v/>
      </c>
      <c r="AS61" t="str">
        <f>""</f>
        <v/>
      </c>
      <c r="AT61" t="str">
        <f>""</f>
        <v/>
      </c>
      <c r="AU61" t="str">
        <f>""</f>
        <v/>
      </c>
      <c r="AV61" t="str">
        <f>""</f>
        <v/>
      </c>
      <c r="AW61" t="str">
        <f>""</f>
        <v/>
      </c>
      <c r="AX61" t="str">
        <f>""</f>
        <v/>
      </c>
      <c r="AY61" t="str">
        <f>""</f>
        <v/>
      </c>
      <c r="AZ61" t="str">
        <f>""</f>
        <v/>
      </c>
      <c r="BA61" t="str">
        <f>""</f>
        <v/>
      </c>
    </row>
    <row r="62" spans="2:53" x14ac:dyDescent="0.2">
      <c r="B62" t="str">
        <f>""</f>
        <v/>
      </c>
      <c r="C62" t="str">
        <f>""</f>
        <v/>
      </c>
      <c r="D62" t="str">
        <f>""</f>
        <v/>
      </c>
      <c r="E62" t="str">
        <f>""</f>
        <v/>
      </c>
      <c r="F62" t="str">
        <f>""</f>
        <v/>
      </c>
      <c r="G62" t="str">
        <f>""</f>
        <v/>
      </c>
      <c r="H62" t="str">
        <f>""</f>
        <v/>
      </c>
      <c r="I62" t="str">
        <f>""</f>
        <v/>
      </c>
      <c r="J62" t="str">
        <f>""</f>
        <v/>
      </c>
      <c r="K62" t="str">
        <f>""</f>
        <v/>
      </c>
      <c r="L62" t="str">
        <f>""</f>
        <v/>
      </c>
      <c r="M62" t="str">
        <f>""</f>
        <v/>
      </c>
      <c r="N62" t="str">
        <f>""</f>
        <v/>
      </c>
      <c r="O62" t="str">
        <f>"[0.068]"</f>
        <v>[0.068]</v>
      </c>
      <c r="P62" t="str">
        <f>"[0.067]"</f>
        <v>[0.067]</v>
      </c>
      <c r="Q62" t="str">
        <f>"[0.067]"</f>
        <v>[0.067]</v>
      </c>
      <c r="R62" t="str">
        <f>""</f>
        <v/>
      </c>
      <c r="S62" t="str">
        <f>""</f>
        <v/>
      </c>
      <c r="T62" t="str">
        <f>""</f>
        <v/>
      </c>
      <c r="U62" t="str">
        <f>""</f>
        <v/>
      </c>
      <c r="V62" t="str">
        <f>""</f>
        <v/>
      </c>
      <c r="W62" t="str">
        <f>""</f>
        <v/>
      </c>
      <c r="X62" t="str">
        <f>""</f>
        <v/>
      </c>
      <c r="Y62" t="str">
        <f>""</f>
        <v/>
      </c>
      <c r="Z62" t="str">
        <f>""</f>
        <v/>
      </c>
      <c r="AA62" t="str">
        <f>""</f>
        <v/>
      </c>
      <c r="AB62" t="str">
        <f>""</f>
        <v/>
      </c>
      <c r="AC62" t="str">
        <f>""</f>
        <v/>
      </c>
      <c r="AD62" t="str">
        <f>""</f>
        <v/>
      </c>
      <c r="AE62" t="str">
        <f>""</f>
        <v/>
      </c>
      <c r="AF62" t="str">
        <f>""</f>
        <v/>
      </c>
      <c r="AG62" t="str">
        <f>""</f>
        <v/>
      </c>
      <c r="AH62" t="str">
        <f>""</f>
        <v/>
      </c>
      <c r="AI62" t="str">
        <f>""</f>
        <v/>
      </c>
      <c r="AJ62" t="str">
        <f>""</f>
        <v/>
      </c>
      <c r="AK62" t="str">
        <f>""</f>
        <v/>
      </c>
      <c r="AL62" t="str">
        <f>""</f>
        <v/>
      </c>
      <c r="AM62" t="str">
        <f>""</f>
        <v/>
      </c>
      <c r="AN62" t="str">
        <f>""</f>
        <v/>
      </c>
      <c r="AO62" t="str">
        <f>""</f>
        <v/>
      </c>
      <c r="AP62" t="str">
        <f>""</f>
        <v/>
      </c>
      <c r="AQ62" t="str">
        <f>""</f>
        <v/>
      </c>
      <c r="AR62" t="str">
        <f>""</f>
        <v/>
      </c>
      <c r="AS62" t="str">
        <f>""</f>
        <v/>
      </c>
      <c r="AT62" t="str">
        <f>""</f>
        <v/>
      </c>
      <c r="AU62" t="str">
        <f>""</f>
        <v/>
      </c>
      <c r="AV62" t="str">
        <f>""</f>
        <v/>
      </c>
      <c r="AW62" t="str">
        <f>""</f>
        <v/>
      </c>
      <c r="AX62" t="str">
        <f>""</f>
        <v/>
      </c>
      <c r="AY62" t="str">
        <f>""</f>
        <v/>
      </c>
      <c r="AZ62" t="str">
        <f>""</f>
        <v/>
      </c>
      <c r="BA62" t="str">
        <f>""</f>
        <v/>
      </c>
    </row>
    <row r="63" spans="2:53" x14ac:dyDescent="0.2">
      <c r="B63" t="str">
        <f>"At least female male left the household in a given year (yes=1)"</f>
        <v>At least female male left the household in a given year (yes=1)</v>
      </c>
      <c r="C63" t="str">
        <f>""</f>
        <v/>
      </c>
      <c r="D63" t="str">
        <f>""</f>
        <v/>
      </c>
      <c r="E63" t="str">
        <f>""</f>
        <v/>
      </c>
      <c r="F63" t="str">
        <f>""</f>
        <v/>
      </c>
      <c r="G63" t="str">
        <f>""</f>
        <v/>
      </c>
      <c r="H63" t="str">
        <f>""</f>
        <v/>
      </c>
      <c r="I63" t="str">
        <f>""</f>
        <v/>
      </c>
      <c r="J63" t="str">
        <f>""</f>
        <v/>
      </c>
      <c r="K63" t="str">
        <f>""</f>
        <v/>
      </c>
      <c r="L63" t="str">
        <f>""</f>
        <v/>
      </c>
      <c r="M63" t="str">
        <f>""</f>
        <v/>
      </c>
      <c r="N63" t="str">
        <f>""</f>
        <v/>
      </c>
      <c r="O63" t="str">
        <f>"-0.050"</f>
        <v>-0.050</v>
      </c>
      <c r="P63" t="str">
        <f>""</f>
        <v/>
      </c>
      <c r="Q63" t="str">
        <f>""</f>
        <v/>
      </c>
      <c r="R63" t="str">
        <f>""</f>
        <v/>
      </c>
      <c r="S63" t="str">
        <f>""</f>
        <v/>
      </c>
      <c r="T63" t="str">
        <f>""</f>
        <v/>
      </c>
      <c r="U63" t="str">
        <f>""</f>
        <v/>
      </c>
      <c r="V63" t="str">
        <f>""</f>
        <v/>
      </c>
      <c r="W63" t="str">
        <f>""</f>
        <v/>
      </c>
      <c r="X63" t="str">
        <f>""</f>
        <v/>
      </c>
      <c r="Y63" t="str">
        <f>""</f>
        <v/>
      </c>
      <c r="Z63" t="str">
        <f>""</f>
        <v/>
      </c>
      <c r="AA63" t="str">
        <f>""</f>
        <v/>
      </c>
      <c r="AB63" t="str">
        <f>""</f>
        <v/>
      </c>
      <c r="AC63" t="str">
        <f>""</f>
        <v/>
      </c>
      <c r="AD63" t="str">
        <f>""</f>
        <v/>
      </c>
      <c r="AE63" t="str">
        <f>""</f>
        <v/>
      </c>
      <c r="AF63" t="str">
        <f>""</f>
        <v/>
      </c>
      <c r="AG63" t="str">
        <f>""</f>
        <v/>
      </c>
      <c r="AH63" t="str">
        <f>""</f>
        <v/>
      </c>
      <c r="AI63" t="str">
        <f>""</f>
        <v/>
      </c>
      <c r="AJ63" t="str">
        <f>""</f>
        <v/>
      </c>
      <c r="AK63" t="str">
        <f>""</f>
        <v/>
      </c>
      <c r="AL63" t="str">
        <f>""</f>
        <v/>
      </c>
      <c r="AM63" t="str">
        <f>""</f>
        <v/>
      </c>
      <c r="AN63" t="str">
        <f>""</f>
        <v/>
      </c>
      <c r="AO63" t="str">
        <f>""</f>
        <v/>
      </c>
      <c r="AP63" t="str">
        <f>""</f>
        <v/>
      </c>
      <c r="AQ63" t="str">
        <f>""</f>
        <v/>
      </c>
      <c r="AR63" t="str">
        <f>""</f>
        <v/>
      </c>
      <c r="AS63" t="str">
        <f>""</f>
        <v/>
      </c>
      <c r="AT63" t="str">
        <f>""</f>
        <v/>
      </c>
      <c r="AU63" t="str">
        <f>""</f>
        <v/>
      </c>
      <c r="AV63" t="str">
        <f>""</f>
        <v/>
      </c>
      <c r="AW63" t="str">
        <f>""</f>
        <v/>
      </c>
      <c r="AX63" t="str">
        <f>""</f>
        <v/>
      </c>
      <c r="AY63" t="str">
        <f>""</f>
        <v/>
      </c>
      <c r="AZ63" t="str">
        <f>""</f>
        <v/>
      </c>
      <c r="BA63" t="str">
        <f>""</f>
        <v/>
      </c>
    </row>
    <row r="64" spans="2:53" x14ac:dyDescent="0.2">
      <c r="B64" t="str">
        <f>""</f>
        <v/>
      </c>
      <c r="C64" t="str">
        <f>""</f>
        <v/>
      </c>
      <c r="D64" t="str">
        <f>""</f>
        <v/>
      </c>
      <c r="E64" t="str">
        <f>""</f>
        <v/>
      </c>
      <c r="F64" t="str">
        <f>""</f>
        <v/>
      </c>
      <c r="G64" t="str">
        <f>""</f>
        <v/>
      </c>
      <c r="H64" t="str">
        <f>""</f>
        <v/>
      </c>
      <c r="I64" t="str">
        <f>""</f>
        <v/>
      </c>
      <c r="J64" t="str">
        <f>""</f>
        <v/>
      </c>
      <c r="K64" t="str">
        <f>""</f>
        <v/>
      </c>
      <c r="L64" t="str">
        <f>""</f>
        <v/>
      </c>
      <c r="M64" t="str">
        <f>""</f>
        <v/>
      </c>
      <c r="N64" t="str">
        <f>""</f>
        <v/>
      </c>
      <c r="O64" t="str">
        <f>"[0.117]"</f>
        <v>[0.117]</v>
      </c>
      <c r="P64" t="str">
        <f>""</f>
        <v/>
      </c>
      <c r="Q64" t="str">
        <f>""</f>
        <v/>
      </c>
      <c r="R64" t="str">
        <f>""</f>
        <v/>
      </c>
      <c r="S64" t="str">
        <f>""</f>
        <v/>
      </c>
      <c r="T64" t="str">
        <f>""</f>
        <v/>
      </c>
      <c r="U64" t="str">
        <f>""</f>
        <v/>
      </c>
      <c r="V64" t="str">
        <f>""</f>
        <v/>
      </c>
      <c r="W64" t="str">
        <f>""</f>
        <v/>
      </c>
      <c r="X64" t="str">
        <f>""</f>
        <v/>
      </c>
      <c r="Y64" t="str">
        <f>""</f>
        <v/>
      </c>
      <c r="Z64" t="str">
        <f>""</f>
        <v/>
      </c>
      <c r="AA64" t="str">
        <f>""</f>
        <v/>
      </c>
      <c r="AB64" t="str">
        <f>""</f>
        <v/>
      </c>
      <c r="AC64" t="str">
        <f>""</f>
        <v/>
      </c>
      <c r="AD64" t="str">
        <f>""</f>
        <v/>
      </c>
      <c r="AE64" t="str">
        <f>""</f>
        <v/>
      </c>
      <c r="AF64" t="str">
        <f>""</f>
        <v/>
      </c>
      <c r="AG64" t="str">
        <f>""</f>
        <v/>
      </c>
      <c r="AH64" t="str">
        <f>""</f>
        <v/>
      </c>
      <c r="AI64" t="str">
        <f>""</f>
        <v/>
      </c>
      <c r="AJ64" t="str">
        <f>""</f>
        <v/>
      </c>
      <c r="AK64" t="str">
        <f>""</f>
        <v/>
      </c>
      <c r="AL64" t="str">
        <f>""</f>
        <v/>
      </c>
      <c r="AM64" t="str">
        <f>""</f>
        <v/>
      </c>
      <c r="AN64" t="str">
        <f>""</f>
        <v/>
      </c>
      <c r="AO64" t="str">
        <f>""</f>
        <v/>
      </c>
      <c r="AP64" t="str">
        <f>""</f>
        <v/>
      </c>
      <c r="AQ64" t="str">
        <f>""</f>
        <v/>
      </c>
      <c r="AR64" t="str">
        <f>""</f>
        <v/>
      </c>
      <c r="AS64" t="str">
        <f>""</f>
        <v/>
      </c>
      <c r="AT64" t="str">
        <f>""</f>
        <v/>
      </c>
      <c r="AU64" t="str">
        <f>""</f>
        <v/>
      </c>
      <c r="AV64" t="str">
        <f>""</f>
        <v/>
      </c>
      <c r="AW64" t="str">
        <f>""</f>
        <v/>
      </c>
      <c r="AX64" t="str">
        <f>""</f>
        <v/>
      </c>
      <c r="AY64" t="str">
        <f>""</f>
        <v/>
      </c>
      <c r="AZ64" t="str">
        <f>""</f>
        <v/>
      </c>
      <c r="BA64" t="str">
        <f>""</f>
        <v/>
      </c>
    </row>
    <row r="65" spans="2:53" x14ac:dyDescent="0.2">
      <c r="B65" t="str">
        <f>"Interaction"</f>
        <v>Interaction</v>
      </c>
      <c r="C65" t="str">
        <f>""</f>
        <v/>
      </c>
      <c r="D65" t="str">
        <f>""</f>
        <v/>
      </c>
      <c r="E65" t="str">
        <f>""</f>
        <v/>
      </c>
      <c r="F65" t="str">
        <f>""</f>
        <v/>
      </c>
      <c r="G65" t="str">
        <f>""</f>
        <v/>
      </c>
      <c r="H65" t="str">
        <f>""</f>
        <v/>
      </c>
      <c r="I65" t="str">
        <f>""</f>
        <v/>
      </c>
      <c r="J65" t="str">
        <f>""</f>
        <v/>
      </c>
      <c r="K65" t="str">
        <f>""</f>
        <v/>
      </c>
      <c r="L65" t="str">
        <f>""</f>
        <v/>
      </c>
      <c r="M65" t="str">
        <f>""</f>
        <v/>
      </c>
      <c r="N65" t="str">
        <f>""</f>
        <v/>
      </c>
      <c r="O65" t="str">
        <f>"-0.084"</f>
        <v>-0.084</v>
      </c>
      <c r="P65" t="str">
        <f>""</f>
        <v/>
      </c>
      <c r="Q65" t="str">
        <f>""</f>
        <v/>
      </c>
      <c r="R65" t="str">
        <f>""</f>
        <v/>
      </c>
      <c r="S65" t="str">
        <f>""</f>
        <v/>
      </c>
      <c r="T65" t="str">
        <f>""</f>
        <v/>
      </c>
      <c r="U65" t="str">
        <f>""</f>
        <v/>
      </c>
      <c r="V65" t="str">
        <f>""</f>
        <v/>
      </c>
      <c r="W65" t="str">
        <f>""</f>
        <v/>
      </c>
      <c r="X65" t="str">
        <f>""</f>
        <v/>
      </c>
      <c r="Y65" t="str">
        <f>""</f>
        <v/>
      </c>
      <c r="Z65" t="str">
        <f>""</f>
        <v/>
      </c>
      <c r="AA65" t="str">
        <f>""</f>
        <v/>
      </c>
      <c r="AB65" t="str">
        <f>""</f>
        <v/>
      </c>
      <c r="AC65" t="str">
        <f>""</f>
        <v/>
      </c>
      <c r="AD65" t="str">
        <f>""</f>
        <v/>
      </c>
      <c r="AE65" t="str">
        <f>""</f>
        <v/>
      </c>
      <c r="AF65" t="str">
        <f>""</f>
        <v/>
      </c>
      <c r="AG65" t="str">
        <f>""</f>
        <v/>
      </c>
      <c r="AH65" t="str">
        <f>""</f>
        <v/>
      </c>
      <c r="AI65" t="str">
        <f>""</f>
        <v/>
      </c>
      <c r="AJ65" t="str">
        <f>""</f>
        <v/>
      </c>
      <c r="AK65" t="str">
        <f>""</f>
        <v/>
      </c>
      <c r="AL65" t="str">
        <f>""</f>
        <v/>
      </c>
      <c r="AM65" t="str">
        <f>""</f>
        <v/>
      </c>
      <c r="AN65" t="str">
        <f>""</f>
        <v/>
      </c>
      <c r="AO65" t="str">
        <f>""</f>
        <v/>
      </c>
      <c r="AP65" t="str">
        <f>""</f>
        <v/>
      </c>
      <c r="AQ65" t="str">
        <f>""</f>
        <v/>
      </c>
      <c r="AR65" t="str">
        <f>""</f>
        <v/>
      </c>
      <c r="AS65" t="str">
        <f>""</f>
        <v/>
      </c>
      <c r="AT65" t="str">
        <f>""</f>
        <v/>
      </c>
      <c r="AU65" t="str">
        <f>""</f>
        <v/>
      </c>
      <c r="AV65" t="str">
        <f>""</f>
        <v/>
      </c>
      <c r="AW65" t="str">
        <f>""</f>
        <v/>
      </c>
      <c r="AX65" t="str">
        <f>""</f>
        <v/>
      </c>
      <c r="AY65" t="str">
        <f>""</f>
        <v/>
      </c>
      <c r="AZ65" t="str">
        <f>""</f>
        <v/>
      </c>
      <c r="BA65" t="str">
        <f>""</f>
        <v/>
      </c>
    </row>
    <row r="66" spans="2:53" x14ac:dyDescent="0.2">
      <c r="B66" t="str">
        <f>""</f>
        <v/>
      </c>
      <c r="C66" t="str">
        <f>""</f>
        <v/>
      </c>
      <c r="D66" t="str">
        <f>""</f>
        <v/>
      </c>
      <c r="E66" t="str">
        <f>""</f>
        <v/>
      </c>
      <c r="F66" t="str">
        <f>""</f>
        <v/>
      </c>
      <c r="G66" t="str">
        <f>""</f>
        <v/>
      </c>
      <c r="H66" t="str">
        <f>""</f>
        <v/>
      </c>
      <c r="I66" t="str">
        <f>""</f>
        <v/>
      </c>
      <c r="J66" t="str">
        <f>""</f>
        <v/>
      </c>
      <c r="K66" t="str">
        <f>""</f>
        <v/>
      </c>
      <c r="L66" t="str">
        <f>""</f>
        <v/>
      </c>
      <c r="M66" t="str">
        <f>""</f>
        <v/>
      </c>
      <c r="N66" t="str">
        <f>""</f>
        <v/>
      </c>
      <c r="O66" t="str">
        <f>"[0.171]"</f>
        <v>[0.171]</v>
      </c>
      <c r="P66" t="str">
        <f>""</f>
        <v/>
      </c>
      <c r="Q66" t="str">
        <f>""</f>
        <v/>
      </c>
      <c r="R66" t="str">
        <f>""</f>
        <v/>
      </c>
      <c r="S66" t="str">
        <f>""</f>
        <v/>
      </c>
      <c r="T66" t="str">
        <f>""</f>
        <v/>
      </c>
      <c r="U66" t="str">
        <f>""</f>
        <v/>
      </c>
      <c r="V66" t="str">
        <f>""</f>
        <v/>
      </c>
      <c r="W66" t="str">
        <f>""</f>
        <v/>
      </c>
      <c r="X66" t="str">
        <f>""</f>
        <v/>
      </c>
      <c r="Y66" t="str">
        <f>""</f>
        <v/>
      </c>
      <c r="Z66" t="str">
        <f>""</f>
        <v/>
      </c>
      <c r="AA66" t="str">
        <f>""</f>
        <v/>
      </c>
      <c r="AB66" t="str">
        <f>""</f>
        <v/>
      </c>
      <c r="AC66" t="str">
        <f>""</f>
        <v/>
      </c>
      <c r="AD66" t="str">
        <f>""</f>
        <v/>
      </c>
      <c r="AE66" t="str">
        <f>""</f>
        <v/>
      </c>
      <c r="AF66" t="str">
        <f>""</f>
        <v/>
      </c>
      <c r="AG66" t="str">
        <f>""</f>
        <v/>
      </c>
      <c r="AH66" t="str">
        <f>""</f>
        <v/>
      </c>
      <c r="AI66" t="str">
        <f>""</f>
        <v/>
      </c>
      <c r="AJ66" t="str">
        <f>""</f>
        <v/>
      </c>
      <c r="AK66" t="str">
        <f>""</f>
        <v/>
      </c>
      <c r="AL66" t="str">
        <f>""</f>
        <v/>
      </c>
      <c r="AM66" t="str">
        <f>""</f>
        <v/>
      </c>
      <c r="AN66" t="str">
        <f>""</f>
        <v/>
      </c>
      <c r="AO66" t="str">
        <f>""</f>
        <v/>
      </c>
      <c r="AP66" t="str">
        <f>""</f>
        <v/>
      </c>
      <c r="AQ66" t="str">
        <f>""</f>
        <v/>
      </c>
      <c r="AR66" t="str">
        <f>""</f>
        <v/>
      </c>
      <c r="AS66" t="str">
        <f>""</f>
        <v/>
      </c>
      <c r="AT66" t="str">
        <f>""</f>
        <v/>
      </c>
      <c r="AU66" t="str">
        <f>""</f>
        <v/>
      </c>
      <c r="AV66" t="str">
        <f>""</f>
        <v/>
      </c>
      <c r="AW66" t="str">
        <f>""</f>
        <v/>
      </c>
      <c r="AX66" t="str">
        <f>""</f>
        <v/>
      </c>
      <c r="AY66" t="str">
        <f>""</f>
        <v/>
      </c>
      <c r="AZ66" t="str">
        <f>""</f>
        <v/>
      </c>
      <c r="BA66" t="str">
        <f>""</f>
        <v/>
      </c>
    </row>
    <row r="67" spans="2:53" x14ac:dyDescent="0.2">
      <c r="B67" t="str">
        <f>"Number of female who left household 1998-2007"</f>
        <v>Number of female who left household 1998-2007</v>
      </c>
      <c r="C67" t="str">
        <f>""</f>
        <v/>
      </c>
      <c r="D67" t="str">
        <f>""</f>
        <v/>
      </c>
      <c r="E67" t="str">
        <f>""</f>
        <v/>
      </c>
      <c r="F67" t="str">
        <f>""</f>
        <v/>
      </c>
      <c r="G67" t="str">
        <f>""</f>
        <v/>
      </c>
      <c r="H67" t="str">
        <f>""</f>
        <v/>
      </c>
      <c r="I67" t="str">
        <f>""</f>
        <v/>
      </c>
      <c r="J67" t="str">
        <f>""</f>
        <v/>
      </c>
      <c r="K67" t="str">
        <f>""</f>
        <v/>
      </c>
      <c r="L67" t="str">
        <f>""</f>
        <v/>
      </c>
      <c r="M67" t="str">
        <f>""</f>
        <v/>
      </c>
      <c r="N67" t="str">
        <f>""</f>
        <v/>
      </c>
      <c r="O67" t="str">
        <f>""</f>
        <v/>
      </c>
      <c r="P67" t="str">
        <f>"-0.124"</f>
        <v>-0.124</v>
      </c>
      <c r="Q67" t="str">
        <f>""</f>
        <v/>
      </c>
      <c r="R67" t="str">
        <f>""</f>
        <v/>
      </c>
      <c r="S67" t="str">
        <f>""</f>
        <v/>
      </c>
      <c r="T67" t="str">
        <f>""</f>
        <v/>
      </c>
      <c r="U67" t="str">
        <f>""</f>
        <v/>
      </c>
      <c r="V67" t="str">
        <f>""</f>
        <v/>
      </c>
      <c r="W67" t="str">
        <f>""</f>
        <v/>
      </c>
      <c r="X67" t="str">
        <f>""</f>
        <v/>
      </c>
      <c r="Y67" t="str">
        <f>""</f>
        <v/>
      </c>
      <c r="Z67" t="str">
        <f>""</f>
        <v/>
      </c>
      <c r="AA67" t="str">
        <f>""</f>
        <v/>
      </c>
      <c r="AB67" t="str">
        <f>""</f>
        <v/>
      </c>
      <c r="AC67" t="str">
        <f>""</f>
        <v/>
      </c>
      <c r="AD67" t="str">
        <f>""</f>
        <v/>
      </c>
      <c r="AE67" t="str">
        <f>""</f>
        <v/>
      </c>
      <c r="AF67" t="str">
        <f>""</f>
        <v/>
      </c>
      <c r="AG67" t="str">
        <f>""</f>
        <v/>
      </c>
      <c r="AH67" t="str">
        <f>""</f>
        <v/>
      </c>
      <c r="AI67" t="str">
        <f>""</f>
        <v/>
      </c>
      <c r="AJ67" t="str">
        <f>""</f>
        <v/>
      </c>
      <c r="AK67" t="str">
        <f>""</f>
        <v/>
      </c>
      <c r="AL67" t="str">
        <f>""</f>
        <v/>
      </c>
      <c r="AM67" t="str">
        <f>""</f>
        <v/>
      </c>
      <c r="AN67" t="str">
        <f>""</f>
        <v/>
      </c>
      <c r="AO67" t="str">
        <f>""</f>
        <v/>
      </c>
      <c r="AP67" t="str">
        <f>""</f>
        <v/>
      </c>
      <c r="AQ67" t="str">
        <f>""</f>
        <v/>
      </c>
      <c r="AR67" t="str">
        <f>""</f>
        <v/>
      </c>
      <c r="AS67" t="str">
        <f>""</f>
        <v/>
      </c>
      <c r="AT67" t="str">
        <f>""</f>
        <v/>
      </c>
      <c r="AU67" t="str">
        <f>""</f>
        <v/>
      </c>
      <c r="AV67" t="str">
        <f>""</f>
        <v/>
      </c>
      <c r="AW67" t="str">
        <f>""</f>
        <v/>
      </c>
      <c r="AX67" t="str">
        <f>""</f>
        <v/>
      </c>
      <c r="AY67" t="str">
        <f>""</f>
        <v/>
      </c>
      <c r="AZ67" t="str">
        <f>""</f>
        <v/>
      </c>
      <c r="BA67" t="str">
        <f>""</f>
        <v/>
      </c>
    </row>
    <row r="68" spans="2:53" x14ac:dyDescent="0.2">
      <c r="B68" t="str">
        <f>""</f>
        <v/>
      </c>
      <c r="C68" t="str">
        <f>""</f>
        <v/>
      </c>
      <c r="D68" t="str">
        <f>""</f>
        <v/>
      </c>
      <c r="E68" t="str">
        <f>""</f>
        <v/>
      </c>
      <c r="F68" t="str">
        <f>""</f>
        <v/>
      </c>
      <c r="G68" t="str">
        <f>""</f>
        <v/>
      </c>
      <c r="H68" t="str">
        <f>""</f>
        <v/>
      </c>
      <c r="I68" t="str">
        <f>""</f>
        <v/>
      </c>
      <c r="J68" t="str">
        <f>""</f>
        <v/>
      </c>
      <c r="K68" t="str">
        <f>""</f>
        <v/>
      </c>
      <c r="L68" t="str">
        <f>""</f>
        <v/>
      </c>
      <c r="M68" t="str">
        <f>""</f>
        <v/>
      </c>
      <c r="N68" t="str">
        <f>""</f>
        <v/>
      </c>
      <c r="O68" t="str">
        <f>""</f>
        <v/>
      </c>
      <c r="P68" t="str">
        <f>"[0.091]"</f>
        <v>[0.091]</v>
      </c>
      <c r="Q68" t="str">
        <f>""</f>
        <v/>
      </c>
      <c r="R68" t="str">
        <f>""</f>
        <v/>
      </c>
      <c r="S68" t="str">
        <f>""</f>
        <v/>
      </c>
      <c r="T68" t="str">
        <f>""</f>
        <v/>
      </c>
      <c r="U68" t="str">
        <f>""</f>
        <v/>
      </c>
      <c r="V68" t="str">
        <f>""</f>
        <v/>
      </c>
      <c r="W68" t="str">
        <f>""</f>
        <v/>
      </c>
      <c r="X68" t="str">
        <f>""</f>
        <v/>
      </c>
      <c r="Y68" t="str">
        <f>""</f>
        <v/>
      </c>
      <c r="Z68" t="str">
        <f>""</f>
        <v/>
      </c>
      <c r="AA68" t="str">
        <f>""</f>
        <v/>
      </c>
      <c r="AB68" t="str">
        <f>""</f>
        <v/>
      </c>
      <c r="AC68" t="str">
        <f>""</f>
        <v/>
      </c>
      <c r="AD68" t="str">
        <f>""</f>
        <v/>
      </c>
      <c r="AE68" t="str">
        <f>""</f>
        <v/>
      </c>
      <c r="AF68" t="str">
        <f>""</f>
        <v/>
      </c>
      <c r="AG68" t="str">
        <f>""</f>
        <v/>
      </c>
      <c r="AH68" t="str">
        <f>""</f>
        <v/>
      </c>
      <c r="AI68" t="str">
        <f>""</f>
        <v/>
      </c>
      <c r="AJ68" t="str">
        <f>""</f>
        <v/>
      </c>
      <c r="AK68" t="str">
        <f>""</f>
        <v/>
      </c>
      <c r="AL68" t="str">
        <f>""</f>
        <v/>
      </c>
      <c r="AM68" t="str">
        <f>""</f>
        <v/>
      </c>
      <c r="AN68" t="str">
        <f>""</f>
        <v/>
      </c>
      <c r="AO68" t="str">
        <f>""</f>
        <v/>
      </c>
      <c r="AP68" t="str">
        <f>""</f>
        <v/>
      </c>
      <c r="AQ68" t="str">
        <f>""</f>
        <v/>
      </c>
      <c r="AR68" t="str">
        <f>""</f>
        <v/>
      </c>
      <c r="AS68" t="str">
        <f>""</f>
        <v/>
      </c>
      <c r="AT68" t="str">
        <f>""</f>
        <v/>
      </c>
      <c r="AU68" t="str">
        <f>""</f>
        <v/>
      </c>
      <c r="AV68" t="str">
        <f>""</f>
        <v/>
      </c>
      <c r="AW68" t="str">
        <f>""</f>
        <v/>
      </c>
      <c r="AX68" t="str">
        <f>""</f>
        <v/>
      </c>
      <c r="AY68" t="str">
        <f>""</f>
        <v/>
      </c>
      <c r="AZ68" t="str">
        <f>""</f>
        <v/>
      </c>
      <c r="BA68" t="str">
        <f>""</f>
        <v/>
      </c>
    </row>
    <row r="69" spans="2:53" x14ac:dyDescent="0.2">
      <c r="B69" t="str">
        <f>"Interaction"</f>
        <v>Interaction</v>
      </c>
      <c r="C69" t="str">
        <f>""</f>
        <v/>
      </c>
      <c r="D69" t="str">
        <f>""</f>
        <v/>
      </c>
      <c r="E69" t="str">
        <f>""</f>
        <v/>
      </c>
      <c r="F69" t="str">
        <f>""</f>
        <v/>
      </c>
      <c r="G69" t="str">
        <f>""</f>
        <v/>
      </c>
      <c r="H69" t="str">
        <f>""</f>
        <v/>
      </c>
      <c r="I69" t="str">
        <f>""</f>
        <v/>
      </c>
      <c r="J69" t="str">
        <f>""</f>
        <v/>
      </c>
      <c r="K69" t="str">
        <f>""</f>
        <v/>
      </c>
      <c r="L69" t="str">
        <f>""</f>
        <v/>
      </c>
      <c r="M69" t="str">
        <f>""</f>
        <v/>
      </c>
      <c r="N69" t="str">
        <f>""</f>
        <v/>
      </c>
      <c r="O69" t="str">
        <f>""</f>
        <v/>
      </c>
      <c r="P69" t="str">
        <f>"-0.001"</f>
        <v>-0.001</v>
      </c>
      <c r="Q69" t="str">
        <f>""</f>
        <v/>
      </c>
      <c r="R69" t="str">
        <f>""</f>
        <v/>
      </c>
      <c r="S69" t="str">
        <f>""</f>
        <v/>
      </c>
      <c r="T69" t="str">
        <f>""</f>
        <v/>
      </c>
      <c r="U69" t="str">
        <f>""</f>
        <v/>
      </c>
      <c r="V69" t="str">
        <f>""</f>
        <v/>
      </c>
      <c r="W69" t="str">
        <f>""</f>
        <v/>
      </c>
      <c r="X69" t="str">
        <f>""</f>
        <v/>
      </c>
      <c r="Y69" t="str">
        <f>""</f>
        <v/>
      </c>
      <c r="Z69" t="str">
        <f>""</f>
        <v/>
      </c>
      <c r="AA69" t="str">
        <f>""</f>
        <v/>
      </c>
      <c r="AB69" t="str">
        <f>""</f>
        <v/>
      </c>
      <c r="AC69" t="str">
        <f>""</f>
        <v/>
      </c>
      <c r="AD69" t="str">
        <f>""</f>
        <v/>
      </c>
      <c r="AE69" t="str">
        <f>""</f>
        <v/>
      </c>
      <c r="AF69" t="str">
        <f>""</f>
        <v/>
      </c>
      <c r="AG69" t="str">
        <f>""</f>
        <v/>
      </c>
      <c r="AH69" t="str">
        <f>""</f>
        <v/>
      </c>
      <c r="AI69" t="str">
        <f>""</f>
        <v/>
      </c>
      <c r="AJ69" t="str">
        <f>""</f>
        <v/>
      </c>
      <c r="AK69" t="str">
        <f>""</f>
        <v/>
      </c>
      <c r="AL69" t="str">
        <f>""</f>
        <v/>
      </c>
      <c r="AM69" t="str">
        <f>""</f>
        <v/>
      </c>
      <c r="AN69" t="str">
        <f>""</f>
        <v/>
      </c>
      <c r="AO69" t="str">
        <f>""</f>
        <v/>
      </c>
      <c r="AP69" t="str">
        <f>""</f>
        <v/>
      </c>
      <c r="AQ69" t="str">
        <f>""</f>
        <v/>
      </c>
      <c r="AR69" t="str">
        <f>""</f>
        <v/>
      </c>
      <c r="AS69" t="str">
        <f>""</f>
        <v/>
      </c>
      <c r="AT69" t="str">
        <f>""</f>
        <v/>
      </c>
      <c r="AU69" t="str">
        <f>""</f>
        <v/>
      </c>
      <c r="AV69" t="str">
        <f>""</f>
        <v/>
      </c>
      <c r="AW69" t="str">
        <f>""</f>
        <v/>
      </c>
      <c r="AX69" t="str">
        <f>""</f>
        <v/>
      </c>
      <c r="AY69" t="str">
        <f>""</f>
        <v/>
      </c>
      <c r="AZ69" t="str">
        <f>""</f>
        <v/>
      </c>
      <c r="BA69" t="str">
        <f>""</f>
        <v/>
      </c>
    </row>
    <row r="70" spans="2:53" x14ac:dyDescent="0.2">
      <c r="B70" t="str">
        <f>""</f>
        <v/>
      </c>
      <c r="C70" t="str">
        <f>""</f>
        <v/>
      </c>
      <c r="D70" t="str">
        <f>""</f>
        <v/>
      </c>
      <c r="E70" t="str">
        <f>""</f>
        <v/>
      </c>
      <c r="F70" t="str">
        <f>""</f>
        <v/>
      </c>
      <c r="G70" t="str">
        <f>""</f>
        <v/>
      </c>
      <c r="H70" t="str">
        <f>""</f>
        <v/>
      </c>
      <c r="I70" t="str">
        <f>""</f>
        <v/>
      </c>
      <c r="J70" t="str">
        <f>""</f>
        <v/>
      </c>
      <c r="K70" t="str">
        <f>""</f>
        <v/>
      </c>
      <c r="L70" t="str">
        <f>""</f>
        <v/>
      </c>
      <c r="M70" t="str">
        <f>""</f>
        <v/>
      </c>
      <c r="N70" t="str">
        <f>""</f>
        <v/>
      </c>
      <c r="O70" t="str">
        <f>""</f>
        <v/>
      </c>
      <c r="P70" t="str">
        <f>"[0.129]"</f>
        <v>[0.129]</v>
      </c>
      <c r="Q70" t="str">
        <f>""</f>
        <v/>
      </c>
      <c r="R70" t="str">
        <f>""</f>
        <v/>
      </c>
      <c r="S70" t="str">
        <f>""</f>
        <v/>
      </c>
      <c r="T70" t="str">
        <f>""</f>
        <v/>
      </c>
      <c r="U70" t="str">
        <f>""</f>
        <v/>
      </c>
      <c r="V70" t="str">
        <f>""</f>
        <v/>
      </c>
      <c r="W70" t="str">
        <f>""</f>
        <v/>
      </c>
      <c r="X70" t="str">
        <f>""</f>
        <v/>
      </c>
      <c r="Y70" t="str">
        <f>""</f>
        <v/>
      </c>
      <c r="Z70" t="str">
        <f>""</f>
        <v/>
      </c>
      <c r="AA70" t="str">
        <f>""</f>
        <v/>
      </c>
      <c r="AB70" t="str">
        <f>""</f>
        <v/>
      </c>
      <c r="AC70" t="str">
        <f>""</f>
        <v/>
      </c>
      <c r="AD70" t="str">
        <f>""</f>
        <v/>
      </c>
      <c r="AE70" t="str">
        <f>""</f>
        <v/>
      </c>
      <c r="AF70" t="str">
        <f>""</f>
        <v/>
      </c>
      <c r="AG70" t="str">
        <f>""</f>
        <v/>
      </c>
      <c r="AH70" t="str">
        <f>""</f>
        <v/>
      </c>
      <c r="AI70" t="str">
        <f>""</f>
        <v/>
      </c>
      <c r="AJ70" t="str">
        <f>""</f>
        <v/>
      </c>
      <c r="AK70" t="str">
        <f>""</f>
        <v/>
      </c>
      <c r="AL70" t="str">
        <f>""</f>
        <v/>
      </c>
      <c r="AM70" t="str">
        <f>""</f>
        <v/>
      </c>
      <c r="AN70" t="str">
        <f>""</f>
        <v/>
      </c>
      <c r="AO70" t="str">
        <f>""</f>
        <v/>
      </c>
      <c r="AP70" t="str">
        <f>""</f>
        <v/>
      </c>
      <c r="AQ70" t="str">
        <f>""</f>
        <v/>
      </c>
      <c r="AR70" t="str">
        <f>""</f>
        <v/>
      </c>
      <c r="AS70" t="str">
        <f>""</f>
        <v/>
      </c>
      <c r="AT70" t="str">
        <f>""</f>
        <v/>
      </c>
      <c r="AU70" t="str">
        <f>""</f>
        <v/>
      </c>
      <c r="AV70" t="str">
        <f>""</f>
        <v/>
      </c>
      <c r="AW70" t="str">
        <f>""</f>
        <v/>
      </c>
      <c r="AX70" t="str">
        <f>""</f>
        <v/>
      </c>
      <c r="AY70" t="str">
        <f>""</f>
        <v/>
      </c>
      <c r="AZ70" t="str">
        <f>""</f>
        <v/>
      </c>
      <c r="BA70" t="str">
        <f>""</f>
        <v/>
      </c>
    </row>
    <row r="71" spans="2:53" x14ac:dyDescent="0.2">
      <c r="B71" t="str">
        <f>"Share of females  who left household 1998-2007"</f>
        <v>Share of females  who left household 1998-2007</v>
      </c>
      <c r="C71" t="str">
        <f>""</f>
        <v/>
      </c>
      <c r="D71" t="str">
        <f>""</f>
        <v/>
      </c>
      <c r="E71" t="str">
        <f>""</f>
        <v/>
      </c>
      <c r="F71" t="str">
        <f>""</f>
        <v/>
      </c>
      <c r="G71" t="str">
        <f>""</f>
        <v/>
      </c>
      <c r="H71" t="str">
        <f>""</f>
        <v/>
      </c>
      <c r="I71" t="str">
        <f>""</f>
        <v/>
      </c>
      <c r="J71" t="str">
        <f>""</f>
        <v/>
      </c>
      <c r="K71" t="str">
        <f>""</f>
        <v/>
      </c>
      <c r="L71" t="str">
        <f>""</f>
        <v/>
      </c>
      <c r="M71" t="str">
        <f>""</f>
        <v/>
      </c>
      <c r="N71" t="str">
        <f>""</f>
        <v/>
      </c>
      <c r="O71" t="str">
        <f>""</f>
        <v/>
      </c>
      <c r="P71" t="str">
        <f>""</f>
        <v/>
      </c>
      <c r="Q71" t="str">
        <f>"-0.201"</f>
        <v>-0.201</v>
      </c>
      <c r="R71" t="str">
        <f>""</f>
        <v/>
      </c>
      <c r="S71" t="str">
        <f>""</f>
        <v/>
      </c>
      <c r="T71" t="str">
        <f>""</f>
        <v/>
      </c>
      <c r="U71" t="str">
        <f>""</f>
        <v/>
      </c>
      <c r="V71" t="str">
        <f>""</f>
        <v/>
      </c>
      <c r="W71" t="str">
        <f>""</f>
        <v/>
      </c>
      <c r="X71" t="str">
        <f>""</f>
        <v/>
      </c>
      <c r="Y71" t="str">
        <f>""</f>
        <v/>
      </c>
      <c r="Z71" t="str">
        <f>""</f>
        <v/>
      </c>
      <c r="AA71" t="str">
        <f>""</f>
        <v/>
      </c>
      <c r="AB71" t="str">
        <f>""</f>
        <v/>
      </c>
      <c r="AC71" t="str">
        <f>""</f>
        <v/>
      </c>
      <c r="AD71" t="str">
        <f>""</f>
        <v/>
      </c>
      <c r="AE71" t="str">
        <f>""</f>
        <v/>
      </c>
      <c r="AF71" t="str">
        <f>""</f>
        <v/>
      </c>
      <c r="AG71" t="str">
        <f>""</f>
        <v/>
      </c>
      <c r="AH71" t="str">
        <f>""</f>
        <v/>
      </c>
      <c r="AI71" t="str">
        <f>""</f>
        <v/>
      </c>
      <c r="AJ71" t="str">
        <f>""</f>
        <v/>
      </c>
      <c r="AK71" t="str">
        <f>""</f>
        <v/>
      </c>
      <c r="AL71" t="str">
        <f>""</f>
        <v/>
      </c>
      <c r="AM71" t="str">
        <f>""</f>
        <v/>
      </c>
      <c r="AN71" t="str">
        <f>""</f>
        <v/>
      </c>
      <c r="AO71" t="str">
        <f>""</f>
        <v/>
      </c>
      <c r="AP71" t="str">
        <f>""</f>
        <v/>
      </c>
      <c r="AQ71" t="str">
        <f>""</f>
        <v/>
      </c>
      <c r="AR71" t="str">
        <f>""</f>
        <v/>
      </c>
      <c r="AS71" t="str">
        <f>""</f>
        <v/>
      </c>
      <c r="AT71" t="str">
        <f>""</f>
        <v/>
      </c>
      <c r="AU71" t="str">
        <f>""</f>
        <v/>
      </c>
      <c r="AV71" t="str">
        <f>""</f>
        <v/>
      </c>
      <c r="AW71" t="str">
        <f>""</f>
        <v/>
      </c>
      <c r="AX71" t="str">
        <f>""</f>
        <v/>
      </c>
      <c r="AY71" t="str">
        <f>""</f>
        <v/>
      </c>
      <c r="AZ71" t="str">
        <f>""</f>
        <v/>
      </c>
      <c r="BA71" t="str">
        <f>""</f>
        <v/>
      </c>
    </row>
    <row r="72" spans="2:53" x14ac:dyDescent="0.2">
      <c r="B72" t="str">
        <f>""</f>
        <v/>
      </c>
      <c r="C72" t="str">
        <f>""</f>
        <v/>
      </c>
      <c r="D72" t="str">
        <f>""</f>
        <v/>
      </c>
      <c r="E72" t="str">
        <f>""</f>
        <v/>
      </c>
      <c r="F72" t="str">
        <f>""</f>
        <v/>
      </c>
      <c r="G72" t="str">
        <f>""</f>
        <v/>
      </c>
      <c r="H72" t="str">
        <f>""</f>
        <v/>
      </c>
      <c r="I72" t="str">
        <f>""</f>
        <v/>
      </c>
      <c r="J72" t="str">
        <f>""</f>
        <v/>
      </c>
      <c r="K72" t="str">
        <f>""</f>
        <v/>
      </c>
      <c r="L72" t="str">
        <f>""</f>
        <v/>
      </c>
      <c r="M72" t="str">
        <f>""</f>
        <v/>
      </c>
      <c r="N72" t="str">
        <f>""</f>
        <v/>
      </c>
      <c r="O72" t="str">
        <f>""</f>
        <v/>
      </c>
      <c r="P72" t="str">
        <f>""</f>
        <v/>
      </c>
      <c r="Q72" t="str">
        <f>"[0.158]"</f>
        <v>[0.158]</v>
      </c>
      <c r="R72" t="str">
        <f>""</f>
        <v/>
      </c>
      <c r="S72" t="str">
        <f>""</f>
        <v/>
      </c>
      <c r="T72" t="str">
        <f>""</f>
        <v/>
      </c>
      <c r="U72" t="str">
        <f>""</f>
        <v/>
      </c>
      <c r="V72" t="str">
        <f>""</f>
        <v/>
      </c>
      <c r="W72" t="str">
        <f>""</f>
        <v/>
      </c>
      <c r="X72" t="str">
        <f>""</f>
        <v/>
      </c>
      <c r="Y72" t="str">
        <f>""</f>
        <v/>
      </c>
      <c r="Z72" t="str">
        <f>""</f>
        <v/>
      </c>
      <c r="AA72" t="str">
        <f>""</f>
        <v/>
      </c>
      <c r="AB72" t="str">
        <f>""</f>
        <v/>
      </c>
      <c r="AC72" t="str">
        <f>""</f>
        <v/>
      </c>
      <c r="AD72" t="str">
        <f>""</f>
        <v/>
      </c>
      <c r="AE72" t="str">
        <f>""</f>
        <v/>
      </c>
      <c r="AF72" t="str">
        <f>""</f>
        <v/>
      </c>
      <c r="AG72" t="str">
        <f>""</f>
        <v/>
      </c>
      <c r="AH72" t="str">
        <f>""</f>
        <v/>
      </c>
      <c r="AI72" t="str">
        <f>""</f>
        <v/>
      </c>
      <c r="AJ72" t="str">
        <f>""</f>
        <v/>
      </c>
      <c r="AK72" t="str">
        <f>""</f>
        <v/>
      </c>
      <c r="AL72" t="str">
        <f>""</f>
        <v/>
      </c>
      <c r="AM72" t="str">
        <f>""</f>
        <v/>
      </c>
      <c r="AN72" t="str">
        <f>""</f>
        <v/>
      </c>
      <c r="AO72" t="str">
        <f>""</f>
        <v/>
      </c>
      <c r="AP72" t="str">
        <f>""</f>
        <v/>
      </c>
      <c r="AQ72" t="str">
        <f>""</f>
        <v/>
      </c>
      <c r="AR72" t="str">
        <f>""</f>
        <v/>
      </c>
      <c r="AS72" t="str">
        <f>""</f>
        <v/>
      </c>
      <c r="AT72" t="str">
        <f>""</f>
        <v/>
      </c>
      <c r="AU72" t="str">
        <f>""</f>
        <v/>
      </c>
      <c r="AV72" t="str">
        <f>""</f>
        <v/>
      </c>
      <c r="AW72" t="str">
        <f>""</f>
        <v/>
      </c>
      <c r="AX72" t="str">
        <f>""</f>
        <v/>
      </c>
      <c r="AY72" t="str">
        <f>""</f>
        <v/>
      </c>
      <c r="AZ72" t="str">
        <f>""</f>
        <v/>
      </c>
      <c r="BA72" t="str">
        <f>""</f>
        <v/>
      </c>
    </row>
    <row r="73" spans="2:53" x14ac:dyDescent="0.2">
      <c r="B73" t="str">
        <f>"Interaction"</f>
        <v>Interaction</v>
      </c>
      <c r="C73" t="str">
        <f>""</f>
        <v/>
      </c>
      <c r="D73" t="str">
        <f>""</f>
        <v/>
      </c>
      <c r="E73" t="str">
        <f>""</f>
        <v/>
      </c>
      <c r="F73" t="str">
        <f>""</f>
        <v/>
      </c>
      <c r="G73" t="str">
        <f>""</f>
        <v/>
      </c>
      <c r="H73" t="str">
        <f>""</f>
        <v/>
      </c>
      <c r="I73" t="str">
        <f>""</f>
        <v/>
      </c>
      <c r="J73" t="str">
        <f>""</f>
        <v/>
      </c>
      <c r="K73" t="str">
        <f>""</f>
        <v/>
      </c>
      <c r="L73" t="str">
        <f>""</f>
        <v/>
      </c>
      <c r="M73" t="str">
        <f>""</f>
        <v/>
      </c>
      <c r="N73" t="str">
        <f>""</f>
        <v/>
      </c>
      <c r="O73" t="str">
        <f>""</f>
        <v/>
      </c>
      <c r="P73" t="str">
        <f>""</f>
        <v/>
      </c>
      <c r="Q73" t="str">
        <f>"0.113"</f>
        <v>0.113</v>
      </c>
      <c r="R73" t="str">
        <f>""</f>
        <v/>
      </c>
      <c r="S73" t="str">
        <f>""</f>
        <v/>
      </c>
      <c r="T73" t="str">
        <f>""</f>
        <v/>
      </c>
      <c r="U73" t="str">
        <f>""</f>
        <v/>
      </c>
      <c r="V73" t="str">
        <f>""</f>
        <v/>
      </c>
      <c r="W73" t="str">
        <f>""</f>
        <v/>
      </c>
      <c r="X73" t="str">
        <f>""</f>
        <v/>
      </c>
      <c r="Y73" t="str">
        <f>""</f>
        <v/>
      </c>
      <c r="Z73" t="str">
        <f>""</f>
        <v/>
      </c>
      <c r="AA73" t="str">
        <f>""</f>
        <v/>
      </c>
      <c r="AB73" t="str">
        <f>""</f>
        <v/>
      </c>
      <c r="AC73" t="str">
        <f>""</f>
        <v/>
      </c>
      <c r="AD73" t="str">
        <f>""</f>
        <v/>
      </c>
      <c r="AE73" t="str">
        <f>""</f>
        <v/>
      </c>
      <c r="AF73" t="str">
        <f>""</f>
        <v/>
      </c>
      <c r="AG73" t="str">
        <f>""</f>
        <v/>
      </c>
      <c r="AH73" t="str">
        <f>""</f>
        <v/>
      </c>
      <c r="AI73" t="str">
        <f>""</f>
        <v/>
      </c>
      <c r="AJ73" t="str">
        <f>""</f>
        <v/>
      </c>
      <c r="AK73" t="str">
        <f>""</f>
        <v/>
      </c>
      <c r="AL73" t="str">
        <f>""</f>
        <v/>
      </c>
      <c r="AM73" t="str">
        <f>""</f>
        <v/>
      </c>
      <c r="AN73" t="str">
        <f>""</f>
        <v/>
      </c>
      <c r="AO73" t="str">
        <f>""</f>
        <v/>
      </c>
      <c r="AP73" t="str">
        <f>""</f>
        <v/>
      </c>
      <c r="AQ73" t="str">
        <f>""</f>
        <v/>
      </c>
      <c r="AR73" t="str">
        <f>""</f>
        <v/>
      </c>
      <c r="AS73" t="str">
        <f>""</f>
        <v/>
      </c>
      <c r="AT73" t="str">
        <f>""</f>
        <v/>
      </c>
      <c r="AU73" t="str">
        <f>""</f>
        <v/>
      </c>
      <c r="AV73" t="str">
        <f>""</f>
        <v/>
      </c>
      <c r="AW73" t="str">
        <f>""</f>
        <v/>
      </c>
      <c r="AX73" t="str">
        <f>""</f>
        <v/>
      </c>
      <c r="AY73" t="str">
        <f>""</f>
        <v/>
      </c>
      <c r="AZ73" t="str">
        <f>""</f>
        <v/>
      </c>
      <c r="BA73" t="str">
        <f>""</f>
        <v/>
      </c>
    </row>
    <row r="74" spans="2:53" x14ac:dyDescent="0.2">
      <c r="B74" t="str">
        <f>""</f>
        <v/>
      </c>
      <c r="C74" t="str">
        <f>""</f>
        <v/>
      </c>
      <c r="D74" t="str">
        <f>""</f>
        <v/>
      </c>
      <c r="E74" t="str">
        <f>""</f>
        <v/>
      </c>
      <c r="F74" t="str">
        <f>""</f>
        <v/>
      </c>
      <c r="G74" t="str">
        <f>""</f>
        <v/>
      </c>
      <c r="H74" t="str">
        <f>""</f>
        <v/>
      </c>
      <c r="I74" t="str">
        <f>""</f>
        <v/>
      </c>
      <c r="J74" t="str">
        <f>""</f>
        <v/>
      </c>
      <c r="K74" t="str">
        <f>""</f>
        <v/>
      </c>
      <c r="L74" t="str">
        <f>""</f>
        <v/>
      </c>
      <c r="M74" t="str">
        <f>""</f>
        <v/>
      </c>
      <c r="N74" t="str">
        <f>""</f>
        <v/>
      </c>
      <c r="O74" t="str">
        <f>""</f>
        <v/>
      </c>
      <c r="P74" t="str">
        <f>""</f>
        <v/>
      </c>
      <c r="Q74" t="str">
        <f>"[0.239]"</f>
        <v>[0.239]</v>
      </c>
      <c r="R74" t="str">
        <f>""</f>
        <v/>
      </c>
      <c r="S74" t="str">
        <f>""</f>
        <v/>
      </c>
      <c r="T74" t="str">
        <f>""</f>
        <v/>
      </c>
      <c r="U74" t="str">
        <f>""</f>
        <v/>
      </c>
      <c r="V74" t="str">
        <f>""</f>
        <v/>
      </c>
      <c r="W74" t="str">
        <f>""</f>
        <v/>
      </c>
      <c r="X74" t="str">
        <f>""</f>
        <v/>
      </c>
      <c r="Y74" t="str">
        <f>""</f>
        <v/>
      </c>
      <c r="Z74" t="str">
        <f>""</f>
        <v/>
      </c>
      <c r="AA74" t="str">
        <f>""</f>
        <v/>
      </c>
      <c r="AB74" t="str">
        <f>""</f>
        <v/>
      </c>
      <c r="AC74" t="str">
        <f>""</f>
        <v/>
      </c>
      <c r="AD74" t="str">
        <f>""</f>
        <v/>
      </c>
      <c r="AE74" t="str">
        <f>""</f>
        <v/>
      </c>
      <c r="AF74" t="str">
        <f>""</f>
        <v/>
      </c>
      <c r="AG74" t="str">
        <f>""</f>
        <v/>
      </c>
      <c r="AH74" t="str">
        <f>""</f>
        <v/>
      </c>
      <c r="AI74" t="str">
        <f>""</f>
        <v/>
      </c>
      <c r="AJ74" t="str">
        <f>""</f>
        <v/>
      </c>
      <c r="AK74" t="str">
        <f>""</f>
        <v/>
      </c>
      <c r="AL74" t="str">
        <f>""</f>
        <v/>
      </c>
      <c r="AM74" t="str">
        <f>""</f>
        <v/>
      </c>
      <c r="AN74" t="str">
        <f>""</f>
        <v/>
      </c>
      <c r="AO74" t="str">
        <f>""</f>
        <v/>
      </c>
      <c r="AP74" t="str">
        <f>""</f>
        <v/>
      </c>
      <c r="AQ74" t="str">
        <f>""</f>
        <v/>
      </c>
      <c r="AR74" t="str">
        <f>""</f>
        <v/>
      </c>
      <c r="AS74" t="str">
        <f>""</f>
        <v/>
      </c>
      <c r="AT74" t="str">
        <f>""</f>
        <v/>
      </c>
      <c r="AU74" t="str">
        <f>""</f>
        <v/>
      </c>
      <c r="AV74" t="str">
        <f>""</f>
        <v/>
      </c>
      <c r="AW74" t="str">
        <f>""</f>
        <v/>
      </c>
      <c r="AX74" t="str">
        <f>""</f>
        <v/>
      </c>
      <c r="AY74" t="str">
        <f>""</f>
        <v/>
      </c>
      <c r="AZ74" t="str">
        <f>""</f>
        <v/>
      </c>
      <c r="BA74" t="str">
        <f>""</f>
        <v/>
      </c>
    </row>
    <row r="75" spans="2:53" x14ac:dyDescent="0.2">
      <c r="B75" t="str">
        <f>"Theft of money (yes=1) for a household in 1998-07"</f>
        <v>Theft of money (yes=1) for a household in 1998-07</v>
      </c>
      <c r="C75" t="str">
        <f>""</f>
        <v/>
      </c>
      <c r="D75" t="str">
        <f>""</f>
        <v/>
      </c>
      <c r="E75" t="str">
        <f>""</f>
        <v/>
      </c>
      <c r="F75" t="str">
        <f>""</f>
        <v/>
      </c>
      <c r="G75" t="str">
        <f>""</f>
        <v/>
      </c>
      <c r="H75" t="str">
        <f>""</f>
        <v/>
      </c>
      <c r="I75" t="str">
        <f>""</f>
        <v/>
      </c>
      <c r="J75" t="str">
        <f>""</f>
        <v/>
      </c>
      <c r="K75" t="str">
        <f>""</f>
        <v/>
      </c>
      <c r="L75" t="str">
        <f>""</f>
        <v/>
      </c>
      <c r="M75" t="str">
        <f>""</f>
        <v/>
      </c>
      <c r="N75" t="str">
        <f>""</f>
        <v/>
      </c>
      <c r="O75" t="str">
        <f>""</f>
        <v/>
      </c>
      <c r="P75" t="str">
        <f>""</f>
        <v/>
      </c>
      <c r="Q75" t="str">
        <f>""</f>
        <v/>
      </c>
      <c r="R75" t="str">
        <f>"-0.003"</f>
        <v>-0.003</v>
      </c>
      <c r="S75" t="str">
        <f>"-0.009"</f>
        <v>-0.009</v>
      </c>
      <c r="T75" t="str">
        <f>"0.000"</f>
        <v>0.000</v>
      </c>
      <c r="U75" t="str">
        <f>""</f>
        <v/>
      </c>
      <c r="V75" t="str">
        <f>""</f>
        <v/>
      </c>
      <c r="W75" t="str">
        <f>""</f>
        <v/>
      </c>
      <c r="X75" t="str">
        <f>""</f>
        <v/>
      </c>
      <c r="Y75" t="str">
        <f>""</f>
        <v/>
      </c>
      <c r="Z75" t="str">
        <f>""</f>
        <v/>
      </c>
      <c r="AA75" t="str">
        <f>""</f>
        <v/>
      </c>
      <c r="AB75" t="str">
        <f>""</f>
        <v/>
      </c>
      <c r="AC75" t="str">
        <f>""</f>
        <v/>
      </c>
      <c r="AD75" t="str">
        <f>""</f>
        <v/>
      </c>
      <c r="AE75" t="str">
        <f>""</f>
        <v/>
      </c>
      <c r="AF75" t="str">
        <f>""</f>
        <v/>
      </c>
      <c r="AG75" t="str">
        <f>""</f>
        <v/>
      </c>
      <c r="AH75" t="str">
        <f>""</f>
        <v/>
      </c>
      <c r="AI75" t="str">
        <f>""</f>
        <v/>
      </c>
      <c r="AJ75" t="str">
        <f>""</f>
        <v/>
      </c>
      <c r="AK75" t="str">
        <f>""</f>
        <v/>
      </c>
      <c r="AL75" t="str">
        <f>""</f>
        <v/>
      </c>
      <c r="AM75" t="str">
        <f>""</f>
        <v/>
      </c>
      <c r="AN75" t="str">
        <f>""</f>
        <v/>
      </c>
      <c r="AO75" t="str">
        <f>""</f>
        <v/>
      </c>
      <c r="AP75" t="str">
        <f>""</f>
        <v/>
      </c>
      <c r="AQ75" t="str">
        <f>""</f>
        <v/>
      </c>
      <c r="AR75" t="str">
        <f>""</f>
        <v/>
      </c>
      <c r="AS75" t="str">
        <f>""</f>
        <v/>
      </c>
      <c r="AT75" t="str">
        <f>""</f>
        <v/>
      </c>
      <c r="AU75" t="str">
        <f>""</f>
        <v/>
      </c>
      <c r="AV75" t="str">
        <f>""</f>
        <v/>
      </c>
      <c r="AW75" t="str">
        <f>""</f>
        <v/>
      </c>
      <c r="AX75" t="str">
        <f>""</f>
        <v/>
      </c>
      <c r="AY75" t="str">
        <f>""</f>
        <v/>
      </c>
      <c r="AZ75" t="str">
        <f>""</f>
        <v/>
      </c>
      <c r="BA75" t="str">
        <f>""</f>
        <v/>
      </c>
    </row>
    <row r="76" spans="2:53" x14ac:dyDescent="0.2">
      <c r="B76" t="str">
        <f>""</f>
        <v/>
      </c>
      <c r="C76" t="str">
        <f>""</f>
        <v/>
      </c>
      <c r="D76" t="str">
        <f>""</f>
        <v/>
      </c>
      <c r="E76" t="str">
        <f>""</f>
        <v/>
      </c>
      <c r="F76" t="str">
        <f>""</f>
        <v/>
      </c>
      <c r="G76" t="str">
        <f>""</f>
        <v/>
      </c>
      <c r="H76" t="str">
        <f>""</f>
        <v/>
      </c>
      <c r="I76" t="str">
        <f>""</f>
        <v/>
      </c>
      <c r="J76" t="str">
        <f>""</f>
        <v/>
      </c>
      <c r="K76" t="str">
        <f>""</f>
        <v/>
      </c>
      <c r="L76" t="str">
        <f>""</f>
        <v/>
      </c>
      <c r="M76" t="str">
        <f>""</f>
        <v/>
      </c>
      <c r="N76" t="str">
        <f>""</f>
        <v/>
      </c>
      <c r="O76" t="str">
        <f>""</f>
        <v/>
      </c>
      <c r="P76" t="str">
        <f>""</f>
        <v/>
      </c>
      <c r="Q76" t="str">
        <f>""</f>
        <v/>
      </c>
      <c r="R76" t="str">
        <f>"[0.068]"</f>
        <v>[0.068]</v>
      </c>
      <c r="S76" t="str">
        <f>"[0.068]"</f>
        <v>[0.068]</v>
      </c>
      <c r="T76" t="str">
        <f>"[0.067]"</f>
        <v>[0.067]</v>
      </c>
      <c r="U76" t="str">
        <f>""</f>
        <v/>
      </c>
      <c r="V76" t="str">
        <f>""</f>
        <v/>
      </c>
      <c r="W76" t="str">
        <f>""</f>
        <v/>
      </c>
      <c r="X76" t="str">
        <f>""</f>
        <v/>
      </c>
      <c r="Y76" t="str">
        <f>""</f>
        <v/>
      </c>
      <c r="Z76" t="str">
        <f>""</f>
        <v/>
      </c>
      <c r="AA76" t="str">
        <f>""</f>
        <v/>
      </c>
      <c r="AB76" t="str">
        <f>""</f>
        <v/>
      </c>
      <c r="AC76" t="str">
        <f>""</f>
        <v/>
      </c>
      <c r="AD76" t="str">
        <f>""</f>
        <v/>
      </c>
      <c r="AE76" t="str">
        <f>""</f>
        <v/>
      </c>
      <c r="AF76" t="str">
        <f>""</f>
        <v/>
      </c>
      <c r="AG76" t="str">
        <f>""</f>
        <v/>
      </c>
      <c r="AH76" t="str">
        <f>""</f>
        <v/>
      </c>
      <c r="AI76" t="str">
        <f>""</f>
        <v/>
      </c>
      <c r="AJ76" t="str">
        <f>""</f>
        <v/>
      </c>
      <c r="AK76" t="str">
        <f>""</f>
        <v/>
      </c>
      <c r="AL76" t="str">
        <f>""</f>
        <v/>
      </c>
      <c r="AM76" t="str">
        <f>""</f>
        <v/>
      </c>
      <c r="AN76" t="str">
        <f>""</f>
        <v/>
      </c>
      <c r="AO76" t="str">
        <f>""</f>
        <v/>
      </c>
      <c r="AP76" t="str">
        <f>""</f>
        <v/>
      </c>
      <c r="AQ76" t="str">
        <f>""</f>
        <v/>
      </c>
      <c r="AR76" t="str">
        <f>""</f>
        <v/>
      </c>
      <c r="AS76" t="str">
        <f>""</f>
        <v/>
      </c>
      <c r="AT76" t="str">
        <f>""</f>
        <v/>
      </c>
      <c r="AU76" t="str">
        <f>""</f>
        <v/>
      </c>
      <c r="AV76" t="str">
        <f>""</f>
        <v/>
      </c>
      <c r="AW76" t="str">
        <f>""</f>
        <v/>
      </c>
      <c r="AX76" t="str">
        <f>""</f>
        <v/>
      </c>
      <c r="AY76" t="str">
        <f>""</f>
        <v/>
      </c>
      <c r="AZ76" t="str">
        <f>""</f>
        <v/>
      </c>
      <c r="BA76" t="str">
        <f>""</f>
        <v/>
      </c>
    </row>
    <row r="77" spans="2:53" x14ac:dyDescent="0.2">
      <c r="B77" t="str">
        <f>"At least female male left the household in a given year (yes=1)"</f>
        <v>At least female male left the household in a given year (yes=1)</v>
      </c>
      <c r="C77" t="str">
        <f>""</f>
        <v/>
      </c>
      <c r="D77" t="str">
        <f>""</f>
        <v/>
      </c>
      <c r="E77" t="str">
        <f>""</f>
        <v/>
      </c>
      <c r="F77" t="str">
        <f>""</f>
        <v/>
      </c>
      <c r="G77" t="str">
        <f>""</f>
        <v/>
      </c>
      <c r="H77" t="str">
        <f>""</f>
        <v/>
      </c>
      <c r="I77" t="str">
        <f>""</f>
        <v/>
      </c>
      <c r="J77" t="str">
        <f>""</f>
        <v/>
      </c>
      <c r="K77" t="str">
        <f>""</f>
        <v/>
      </c>
      <c r="L77" t="str">
        <f>""</f>
        <v/>
      </c>
      <c r="M77" t="str">
        <f>""</f>
        <v/>
      </c>
      <c r="N77" t="str">
        <f>""</f>
        <v/>
      </c>
      <c r="O77" t="str">
        <f>""</f>
        <v/>
      </c>
      <c r="P77" t="str">
        <f>""</f>
        <v/>
      </c>
      <c r="Q77" t="str">
        <f>""</f>
        <v/>
      </c>
      <c r="R77" t="str">
        <f>"-0.157"</f>
        <v>-0.157</v>
      </c>
      <c r="S77" t="str">
        <f>""</f>
        <v/>
      </c>
      <c r="T77" t="str">
        <f>""</f>
        <v/>
      </c>
      <c r="U77" t="str">
        <f>""</f>
        <v/>
      </c>
      <c r="V77" t="str">
        <f>""</f>
        <v/>
      </c>
      <c r="W77" t="str">
        <f>""</f>
        <v/>
      </c>
      <c r="X77" t="str">
        <f>""</f>
        <v/>
      </c>
      <c r="Y77" t="str">
        <f>""</f>
        <v/>
      </c>
      <c r="Z77" t="str">
        <f>""</f>
        <v/>
      </c>
      <c r="AA77" t="str">
        <f>""</f>
        <v/>
      </c>
      <c r="AB77" t="str">
        <f>""</f>
        <v/>
      </c>
      <c r="AC77" t="str">
        <f>""</f>
        <v/>
      </c>
      <c r="AD77" t="str">
        <f>""</f>
        <v/>
      </c>
      <c r="AE77" t="str">
        <f>""</f>
        <v/>
      </c>
      <c r="AF77" t="str">
        <f>""</f>
        <v/>
      </c>
      <c r="AG77" t="str">
        <f>""</f>
        <v/>
      </c>
      <c r="AH77" t="str">
        <f>""</f>
        <v/>
      </c>
      <c r="AI77" t="str">
        <f>""</f>
        <v/>
      </c>
      <c r="AJ77" t="str">
        <f>""</f>
        <v/>
      </c>
      <c r="AK77" t="str">
        <f>""</f>
        <v/>
      </c>
      <c r="AL77" t="str">
        <f>""</f>
        <v/>
      </c>
      <c r="AM77" t="str">
        <f>""</f>
        <v/>
      </c>
      <c r="AN77" t="str">
        <f>""</f>
        <v/>
      </c>
      <c r="AO77" t="str">
        <f>""</f>
        <v/>
      </c>
      <c r="AP77" t="str">
        <f>""</f>
        <v/>
      </c>
      <c r="AQ77" t="str">
        <f>""</f>
        <v/>
      </c>
      <c r="AR77" t="str">
        <f>""</f>
        <v/>
      </c>
      <c r="AS77" t="str">
        <f>""</f>
        <v/>
      </c>
      <c r="AT77" t="str">
        <f>""</f>
        <v/>
      </c>
      <c r="AU77" t="str">
        <f>""</f>
        <v/>
      </c>
      <c r="AV77" t="str">
        <f>""</f>
        <v/>
      </c>
      <c r="AW77" t="str">
        <f>""</f>
        <v/>
      </c>
      <c r="AX77" t="str">
        <f>""</f>
        <v/>
      </c>
      <c r="AY77" t="str">
        <f>""</f>
        <v/>
      </c>
      <c r="AZ77" t="str">
        <f>""</f>
        <v/>
      </c>
      <c r="BA77" t="str">
        <f>""</f>
        <v/>
      </c>
    </row>
    <row r="78" spans="2:53" x14ac:dyDescent="0.2">
      <c r="B78" t="str">
        <f>""</f>
        <v/>
      </c>
      <c r="C78" t="str">
        <f>""</f>
        <v/>
      </c>
      <c r="D78" t="str">
        <f>""</f>
        <v/>
      </c>
      <c r="E78" t="str">
        <f>""</f>
        <v/>
      </c>
      <c r="F78" t="str">
        <f>""</f>
        <v/>
      </c>
      <c r="G78" t="str">
        <f>""</f>
        <v/>
      </c>
      <c r="H78" t="str">
        <f>""</f>
        <v/>
      </c>
      <c r="I78" t="str">
        <f>""</f>
        <v/>
      </c>
      <c r="J78" t="str">
        <f>""</f>
        <v/>
      </c>
      <c r="K78" t="str">
        <f>""</f>
        <v/>
      </c>
      <c r="L78" t="str">
        <f>""</f>
        <v/>
      </c>
      <c r="M78" t="str">
        <f>""</f>
        <v/>
      </c>
      <c r="N78" t="str">
        <f>""</f>
        <v/>
      </c>
      <c r="O78" t="str">
        <f>""</f>
        <v/>
      </c>
      <c r="P78" t="str">
        <f>""</f>
        <v/>
      </c>
      <c r="Q78" t="str">
        <f>""</f>
        <v/>
      </c>
      <c r="R78" t="str">
        <f>"[0.100]"</f>
        <v>[0.100]</v>
      </c>
      <c r="S78" t="str">
        <f>""</f>
        <v/>
      </c>
      <c r="T78" t="str">
        <f>""</f>
        <v/>
      </c>
      <c r="U78" t="str">
        <f>""</f>
        <v/>
      </c>
      <c r="V78" t="str">
        <f>""</f>
        <v/>
      </c>
      <c r="W78" t="str">
        <f>""</f>
        <v/>
      </c>
      <c r="X78" t="str">
        <f>""</f>
        <v/>
      </c>
      <c r="Y78" t="str">
        <f>""</f>
        <v/>
      </c>
      <c r="Z78" t="str">
        <f>""</f>
        <v/>
      </c>
      <c r="AA78" t="str">
        <f>""</f>
        <v/>
      </c>
      <c r="AB78" t="str">
        <f>""</f>
        <v/>
      </c>
      <c r="AC78" t="str">
        <f>""</f>
        <v/>
      </c>
      <c r="AD78" t="str">
        <f>""</f>
        <v/>
      </c>
      <c r="AE78" t="str">
        <f>""</f>
        <v/>
      </c>
      <c r="AF78" t="str">
        <f>""</f>
        <v/>
      </c>
      <c r="AG78" t="str">
        <f>""</f>
        <v/>
      </c>
      <c r="AH78" t="str">
        <f>""</f>
        <v/>
      </c>
      <c r="AI78" t="str">
        <f>""</f>
        <v/>
      </c>
      <c r="AJ78" t="str">
        <f>""</f>
        <v/>
      </c>
      <c r="AK78" t="str">
        <f>""</f>
        <v/>
      </c>
      <c r="AL78" t="str">
        <f>""</f>
        <v/>
      </c>
      <c r="AM78" t="str">
        <f>""</f>
        <v/>
      </c>
      <c r="AN78" t="str">
        <f>""</f>
        <v/>
      </c>
      <c r="AO78" t="str">
        <f>""</f>
        <v/>
      </c>
      <c r="AP78" t="str">
        <f>""</f>
        <v/>
      </c>
      <c r="AQ78" t="str">
        <f>""</f>
        <v/>
      </c>
      <c r="AR78" t="str">
        <f>""</f>
        <v/>
      </c>
      <c r="AS78" t="str">
        <f>""</f>
        <v/>
      </c>
      <c r="AT78" t="str">
        <f>""</f>
        <v/>
      </c>
      <c r="AU78" t="str">
        <f>""</f>
        <v/>
      </c>
      <c r="AV78" t="str">
        <f>""</f>
        <v/>
      </c>
      <c r="AW78" t="str">
        <f>""</f>
        <v/>
      </c>
      <c r="AX78" t="str">
        <f>""</f>
        <v/>
      </c>
      <c r="AY78" t="str">
        <f>""</f>
        <v/>
      </c>
      <c r="AZ78" t="str">
        <f>""</f>
        <v/>
      </c>
      <c r="BA78" t="str">
        <f>""</f>
        <v/>
      </c>
    </row>
    <row r="79" spans="2:53" x14ac:dyDescent="0.2">
      <c r="B79" t="str">
        <f>"Interaction"</f>
        <v>Interaction</v>
      </c>
      <c r="C79" t="str">
        <f>""</f>
        <v/>
      </c>
      <c r="D79" t="str">
        <f>""</f>
        <v/>
      </c>
      <c r="E79" t="str">
        <f>""</f>
        <v/>
      </c>
      <c r="F79" t="str">
        <f>""</f>
        <v/>
      </c>
      <c r="G79" t="str">
        <f>""</f>
        <v/>
      </c>
      <c r="H79" t="str">
        <f>""</f>
        <v/>
      </c>
      <c r="I79" t="str">
        <f>""</f>
        <v/>
      </c>
      <c r="J79" t="str">
        <f>""</f>
        <v/>
      </c>
      <c r="K79" t="str">
        <f>""</f>
        <v/>
      </c>
      <c r="L79" t="str">
        <f>""</f>
        <v/>
      </c>
      <c r="M79" t="str">
        <f>""</f>
        <v/>
      </c>
      <c r="N79" t="str">
        <f>""</f>
        <v/>
      </c>
      <c r="O79" t="str">
        <f>""</f>
        <v/>
      </c>
      <c r="P79" t="str">
        <f>""</f>
        <v/>
      </c>
      <c r="Q79" t="str">
        <f>""</f>
        <v/>
      </c>
      <c r="R79" t="str">
        <f>"0.218"</f>
        <v>0.218</v>
      </c>
      <c r="S79" t="str">
        <f>""</f>
        <v/>
      </c>
      <c r="T79" t="str">
        <f>""</f>
        <v/>
      </c>
      <c r="U79" t="str">
        <f>""</f>
        <v/>
      </c>
      <c r="V79" t="str">
        <f>""</f>
        <v/>
      </c>
      <c r="W79" t="str">
        <f>""</f>
        <v/>
      </c>
      <c r="X79" t="str">
        <f>""</f>
        <v/>
      </c>
      <c r="Y79" t="str">
        <f>""</f>
        <v/>
      </c>
      <c r="Z79" t="str">
        <f>""</f>
        <v/>
      </c>
      <c r="AA79" t="str">
        <f>""</f>
        <v/>
      </c>
      <c r="AB79" t="str">
        <f>""</f>
        <v/>
      </c>
      <c r="AC79" t="str">
        <f>""</f>
        <v/>
      </c>
      <c r="AD79" t="str">
        <f>""</f>
        <v/>
      </c>
      <c r="AE79" t="str">
        <f>""</f>
        <v/>
      </c>
      <c r="AF79" t="str">
        <f>""</f>
        <v/>
      </c>
      <c r="AG79" t="str">
        <f>""</f>
        <v/>
      </c>
      <c r="AH79" t="str">
        <f>""</f>
        <v/>
      </c>
      <c r="AI79" t="str">
        <f>""</f>
        <v/>
      </c>
      <c r="AJ79" t="str">
        <f>""</f>
        <v/>
      </c>
      <c r="AK79" t="str">
        <f>""</f>
        <v/>
      </c>
      <c r="AL79" t="str">
        <f>""</f>
        <v/>
      </c>
      <c r="AM79" t="str">
        <f>""</f>
        <v/>
      </c>
      <c r="AN79" t="str">
        <f>""</f>
        <v/>
      </c>
      <c r="AO79" t="str">
        <f>""</f>
        <v/>
      </c>
      <c r="AP79" t="str">
        <f>""</f>
        <v/>
      </c>
      <c r="AQ79" t="str">
        <f>""</f>
        <v/>
      </c>
      <c r="AR79" t="str">
        <f>""</f>
        <v/>
      </c>
      <c r="AS79" t="str">
        <f>""</f>
        <v/>
      </c>
      <c r="AT79" t="str">
        <f>""</f>
        <v/>
      </c>
      <c r="AU79" t="str">
        <f>""</f>
        <v/>
      </c>
      <c r="AV79" t="str">
        <f>""</f>
        <v/>
      </c>
      <c r="AW79" t="str">
        <f>""</f>
        <v/>
      </c>
      <c r="AX79" t="str">
        <f>""</f>
        <v/>
      </c>
      <c r="AY79" t="str">
        <f>""</f>
        <v/>
      </c>
      <c r="AZ79" t="str">
        <f>""</f>
        <v/>
      </c>
      <c r="BA79" t="str">
        <f>""</f>
        <v/>
      </c>
    </row>
    <row r="80" spans="2:53" x14ac:dyDescent="0.2">
      <c r="B80" t="str">
        <f>""</f>
        <v/>
      </c>
      <c r="C80" t="str">
        <f>""</f>
        <v/>
      </c>
      <c r="D80" t="str">
        <f>""</f>
        <v/>
      </c>
      <c r="E80" t="str">
        <f>""</f>
        <v/>
      </c>
      <c r="F80" t="str">
        <f>""</f>
        <v/>
      </c>
      <c r="G80" t="str">
        <f>""</f>
        <v/>
      </c>
      <c r="H80" t="str">
        <f>""</f>
        <v/>
      </c>
      <c r="I80" t="str">
        <f>""</f>
        <v/>
      </c>
      <c r="J80" t="str">
        <f>""</f>
        <v/>
      </c>
      <c r="K80" t="str">
        <f>""</f>
        <v/>
      </c>
      <c r="L80" t="str">
        <f>""</f>
        <v/>
      </c>
      <c r="M80" t="str">
        <f>""</f>
        <v/>
      </c>
      <c r="N80" t="str">
        <f>""</f>
        <v/>
      </c>
      <c r="O80" t="str">
        <f>""</f>
        <v/>
      </c>
      <c r="P80" t="str">
        <f>""</f>
        <v/>
      </c>
      <c r="Q80" t="str">
        <f>""</f>
        <v/>
      </c>
      <c r="R80" t="str">
        <f>"[0.187]"</f>
        <v>[0.187]</v>
      </c>
      <c r="S80" t="str">
        <f>""</f>
        <v/>
      </c>
      <c r="T80" t="str">
        <f>""</f>
        <v/>
      </c>
      <c r="U80" t="str">
        <f>""</f>
        <v/>
      </c>
      <c r="V80" t="str">
        <f>""</f>
        <v/>
      </c>
      <c r="W80" t="str">
        <f>""</f>
        <v/>
      </c>
      <c r="X80" t="str">
        <f>""</f>
        <v/>
      </c>
      <c r="Y80" t="str">
        <f>""</f>
        <v/>
      </c>
      <c r="Z80" t="str">
        <f>""</f>
        <v/>
      </c>
      <c r="AA80" t="str">
        <f>""</f>
        <v/>
      </c>
      <c r="AB80" t="str">
        <f>""</f>
        <v/>
      </c>
      <c r="AC80" t="str">
        <f>""</f>
        <v/>
      </c>
      <c r="AD80" t="str">
        <f>""</f>
        <v/>
      </c>
      <c r="AE80" t="str">
        <f>""</f>
        <v/>
      </c>
      <c r="AF80" t="str">
        <f>""</f>
        <v/>
      </c>
      <c r="AG80" t="str">
        <f>""</f>
        <v/>
      </c>
      <c r="AH80" t="str">
        <f>""</f>
        <v/>
      </c>
      <c r="AI80" t="str">
        <f>""</f>
        <v/>
      </c>
      <c r="AJ80" t="str">
        <f>""</f>
        <v/>
      </c>
      <c r="AK80" t="str">
        <f>""</f>
        <v/>
      </c>
      <c r="AL80" t="str">
        <f>""</f>
        <v/>
      </c>
      <c r="AM80" t="str">
        <f>""</f>
        <v/>
      </c>
      <c r="AN80" t="str">
        <f>""</f>
        <v/>
      </c>
      <c r="AO80" t="str">
        <f>""</f>
        <v/>
      </c>
      <c r="AP80" t="str">
        <f>""</f>
        <v/>
      </c>
      <c r="AQ80" t="str">
        <f>""</f>
        <v/>
      </c>
      <c r="AR80" t="str">
        <f>""</f>
        <v/>
      </c>
      <c r="AS80" t="str">
        <f>""</f>
        <v/>
      </c>
      <c r="AT80" t="str">
        <f>""</f>
        <v/>
      </c>
      <c r="AU80" t="str">
        <f>""</f>
        <v/>
      </c>
      <c r="AV80" t="str">
        <f>""</f>
        <v/>
      </c>
      <c r="AW80" t="str">
        <f>""</f>
        <v/>
      </c>
      <c r="AX80" t="str">
        <f>""</f>
        <v/>
      </c>
      <c r="AY80" t="str">
        <f>""</f>
        <v/>
      </c>
      <c r="AZ80" t="str">
        <f>""</f>
        <v/>
      </c>
      <c r="BA80" t="str">
        <f>""</f>
        <v/>
      </c>
    </row>
    <row r="81" spans="2:53" x14ac:dyDescent="0.2">
      <c r="B81" t="str">
        <f>"Number of female who left household 1998-2007"</f>
        <v>Number of female who left household 1998-2007</v>
      </c>
      <c r="C81" t="str">
        <f>""</f>
        <v/>
      </c>
      <c r="D81" t="str">
        <f>""</f>
        <v/>
      </c>
      <c r="E81" t="str">
        <f>""</f>
        <v/>
      </c>
      <c r="F81" t="str">
        <f>""</f>
        <v/>
      </c>
      <c r="G81" t="str">
        <f>""</f>
        <v/>
      </c>
      <c r="H81" t="str">
        <f>""</f>
        <v/>
      </c>
      <c r="I81" t="str">
        <f>""</f>
        <v/>
      </c>
      <c r="J81" t="str">
        <f>""</f>
        <v/>
      </c>
      <c r="K81" t="str">
        <f>""</f>
        <v/>
      </c>
      <c r="L81" t="str">
        <f>""</f>
        <v/>
      </c>
      <c r="M81" t="str">
        <f>""</f>
        <v/>
      </c>
      <c r="N81" t="str">
        <f>""</f>
        <v/>
      </c>
      <c r="O81" t="str">
        <f>""</f>
        <v/>
      </c>
      <c r="P81" t="str">
        <f>""</f>
        <v/>
      </c>
      <c r="Q81" t="str">
        <f>""</f>
        <v/>
      </c>
      <c r="R81" t="str">
        <f>""</f>
        <v/>
      </c>
      <c r="S81" t="str">
        <f>"-0.166**"</f>
        <v>-0.166**</v>
      </c>
      <c r="T81" t="str">
        <f>""</f>
        <v/>
      </c>
      <c r="U81" t="str">
        <f>""</f>
        <v/>
      </c>
      <c r="V81" t="str">
        <f>""</f>
        <v/>
      </c>
      <c r="W81" t="str">
        <f>""</f>
        <v/>
      </c>
      <c r="X81" t="str">
        <f>""</f>
        <v/>
      </c>
      <c r="Y81" t="str">
        <f>""</f>
        <v/>
      </c>
      <c r="Z81" t="str">
        <f>""</f>
        <v/>
      </c>
      <c r="AA81" t="str">
        <f>""</f>
        <v/>
      </c>
      <c r="AB81" t="str">
        <f>""</f>
        <v/>
      </c>
      <c r="AC81" t="str">
        <f>""</f>
        <v/>
      </c>
      <c r="AD81" t="str">
        <f>""</f>
        <v/>
      </c>
      <c r="AE81" t="str">
        <f>""</f>
        <v/>
      </c>
      <c r="AF81" t="str">
        <f>""</f>
        <v/>
      </c>
      <c r="AG81" t="str">
        <f>""</f>
        <v/>
      </c>
      <c r="AH81" t="str">
        <f>""</f>
        <v/>
      </c>
      <c r="AI81" t="str">
        <f>""</f>
        <v/>
      </c>
      <c r="AJ81" t="str">
        <f>""</f>
        <v/>
      </c>
      <c r="AK81" t="str">
        <f>""</f>
        <v/>
      </c>
      <c r="AL81" t="str">
        <f>""</f>
        <v/>
      </c>
      <c r="AM81" t="str">
        <f>""</f>
        <v/>
      </c>
      <c r="AN81" t="str">
        <f>""</f>
        <v/>
      </c>
      <c r="AO81" t="str">
        <f>""</f>
        <v/>
      </c>
      <c r="AP81" t="str">
        <f>""</f>
        <v/>
      </c>
      <c r="AQ81" t="str">
        <f>""</f>
        <v/>
      </c>
      <c r="AR81" t="str">
        <f>""</f>
        <v/>
      </c>
      <c r="AS81" t="str">
        <f>""</f>
        <v/>
      </c>
      <c r="AT81" t="str">
        <f>""</f>
        <v/>
      </c>
      <c r="AU81" t="str">
        <f>""</f>
        <v/>
      </c>
      <c r="AV81" t="str">
        <f>""</f>
        <v/>
      </c>
      <c r="AW81" t="str">
        <f>""</f>
        <v/>
      </c>
      <c r="AX81" t="str">
        <f>""</f>
        <v/>
      </c>
      <c r="AY81" t="str">
        <f>""</f>
        <v/>
      </c>
      <c r="AZ81" t="str">
        <f>""</f>
        <v/>
      </c>
      <c r="BA81" t="str">
        <f>""</f>
        <v/>
      </c>
    </row>
    <row r="82" spans="2:53" x14ac:dyDescent="0.2">
      <c r="B82" t="str">
        <f>""</f>
        <v/>
      </c>
      <c r="C82" t="str">
        <f>""</f>
        <v/>
      </c>
      <c r="D82" t="str">
        <f>""</f>
        <v/>
      </c>
      <c r="E82" t="str">
        <f>""</f>
        <v/>
      </c>
      <c r="F82" t="str">
        <f>""</f>
        <v/>
      </c>
      <c r="G82" t="str">
        <f>""</f>
        <v/>
      </c>
      <c r="H82" t="str">
        <f>""</f>
        <v/>
      </c>
      <c r="I82" t="str">
        <f>""</f>
        <v/>
      </c>
      <c r="J82" t="str">
        <f>""</f>
        <v/>
      </c>
      <c r="K82" t="str">
        <f>""</f>
        <v/>
      </c>
      <c r="L82" t="str">
        <f>""</f>
        <v/>
      </c>
      <c r="M82" t="str">
        <f>""</f>
        <v/>
      </c>
      <c r="N82" t="str">
        <f>""</f>
        <v/>
      </c>
      <c r="O82" t="str">
        <f>""</f>
        <v/>
      </c>
      <c r="P82" t="str">
        <f>""</f>
        <v/>
      </c>
      <c r="Q82" t="str">
        <f>""</f>
        <v/>
      </c>
      <c r="R82" t="str">
        <f>""</f>
        <v/>
      </c>
      <c r="S82" t="str">
        <f>"[0.071]"</f>
        <v>[0.071]</v>
      </c>
      <c r="T82" t="str">
        <f>""</f>
        <v/>
      </c>
      <c r="U82" t="str">
        <f>""</f>
        <v/>
      </c>
      <c r="V82" t="str">
        <f>""</f>
        <v/>
      </c>
      <c r="W82" t="str">
        <f>""</f>
        <v/>
      </c>
      <c r="X82" t="str">
        <f>""</f>
        <v/>
      </c>
      <c r="Y82" t="str">
        <f>""</f>
        <v/>
      </c>
      <c r="Z82" t="str">
        <f>""</f>
        <v/>
      </c>
      <c r="AA82" t="str">
        <f>""</f>
        <v/>
      </c>
      <c r="AB82" t="str">
        <f>""</f>
        <v/>
      </c>
      <c r="AC82" t="str">
        <f>""</f>
        <v/>
      </c>
      <c r="AD82" t="str">
        <f>""</f>
        <v/>
      </c>
      <c r="AE82" t="str">
        <f>""</f>
        <v/>
      </c>
      <c r="AF82" t="str">
        <f>""</f>
        <v/>
      </c>
      <c r="AG82" t="str">
        <f>""</f>
        <v/>
      </c>
      <c r="AH82" t="str">
        <f>""</f>
        <v/>
      </c>
      <c r="AI82" t="str">
        <f>""</f>
        <v/>
      </c>
      <c r="AJ82" t="str">
        <f>""</f>
        <v/>
      </c>
      <c r="AK82" t="str">
        <f>""</f>
        <v/>
      </c>
      <c r="AL82" t="str">
        <f>""</f>
        <v/>
      </c>
      <c r="AM82" t="str">
        <f>""</f>
        <v/>
      </c>
      <c r="AN82" t="str">
        <f>""</f>
        <v/>
      </c>
      <c r="AO82" t="str">
        <f>""</f>
        <v/>
      </c>
      <c r="AP82" t="str">
        <f>""</f>
        <v/>
      </c>
      <c r="AQ82" t="str">
        <f>""</f>
        <v/>
      </c>
      <c r="AR82" t="str">
        <f>""</f>
        <v/>
      </c>
      <c r="AS82" t="str">
        <f>""</f>
        <v/>
      </c>
      <c r="AT82" t="str">
        <f>""</f>
        <v/>
      </c>
      <c r="AU82" t="str">
        <f>""</f>
        <v/>
      </c>
      <c r="AV82" t="str">
        <f>""</f>
        <v/>
      </c>
      <c r="AW82" t="str">
        <f>""</f>
        <v/>
      </c>
      <c r="AX82" t="str">
        <f>""</f>
        <v/>
      </c>
      <c r="AY82" t="str">
        <f>""</f>
        <v/>
      </c>
      <c r="AZ82" t="str">
        <f>""</f>
        <v/>
      </c>
      <c r="BA82" t="str">
        <f>""</f>
        <v/>
      </c>
    </row>
    <row r="83" spans="2:53" x14ac:dyDescent="0.2">
      <c r="B83" t="str">
        <f>"Interaction"</f>
        <v>Interaction</v>
      </c>
      <c r="C83" t="str">
        <f>""</f>
        <v/>
      </c>
      <c r="D83" t="str">
        <f>""</f>
        <v/>
      </c>
      <c r="E83" t="str">
        <f>""</f>
        <v/>
      </c>
      <c r="F83" t="str">
        <f>""</f>
        <v/>
      </c>
      <c r="G83" t="str">
        <f>""</f>
        <v/>
      </c>
      <c r="H83" t="str">
        <f>""</f>
        <v/>
      </c>
      <c r="I83" t="str">
        <f>""</f>
        <v/>
      </c>
      <c r="J83" t="str">
        <f>""</f>
        <v/>
      </c>
      <c r="K83" t="str">
        <f>""</f>
        <v/>
      </c>
      <c r="L83" t="str">
        <f>""</f>
        <v/>
      </c>
      <c r="M83" t="str">
        <f>""</f>
        <v/>
      </c>
      <c r="N83" t="str">
        <f>""</f>
        <v/>
      </c>
      <c r="O83" t="str">
        <f>""</f>
        <v/>
      </c>
      <c r="P83" t="str">
        <f>""</f>
        <v/>
      </c>
      <c r="Q83" t="str">
        <f>""</f>
        <v/>
      </c>
      <c r="R83" t="str">
        <f>""</f>
        <v/>
      </c>
      <c r="S83" t="str">
        <f>"0.224"</f>
        <v>0.224</v>
      </c>
      <c r="T83" t="str">
        <f>""</f>
        <v/>
      </c>
      <c r="U83" t="str">
        <f>""</f>
        <v/>
      </c>
      <c r="V83" t="str">
        <f>""</f>
        <v/>
      </c>
      <c r="W83" t="str">
        <f>""</f>
        <v/>
      </c>
      <c r="X83" t="str">
        <f>""</f>
        <v/>
      </c>
      <c r="Y83" t="str">
        <f>""</f>
        <v/>
      </c>
      <c r="Z83" t="str">
        <f>""</f>
        <v/>
      </c>
      <c r="AA83" t="str">
        <f>""</f>
        <v/>
      </c>
      <c r="AB83" t="str">
        <f>""</f>
        <v/>
      </c>
      <c r="AC83" t="str">
        <f>""</f>
        <v/>
      </c>
      <c r="AD83" t="str">
        <f>""</f>
        <v/>
      </c>
      <c r="AE83" t="str">
        <f>""</f>
        <v/>
      </c>
      <c r="AF83" t="str">
        <f>""</f>
        <v/>
      </c>
      <c r="AG83" t="str">
        <f>""</f>
        <v/>
      </c>
      <c r="AH83" t="str">
        <f>""</f>
        <v/>
      </c>
      <c r="AI83" t="str">
        <f>""</f>
        <v/>
      </c>
      <c r="AJ83" t="str">
        <f>""</f>
        <v/>
      </c>
      <c r="AK83" t="str">
        <f>""</f>
        <v/>
      </c>
      <c r="AL83" t="str">
        <f>""</f>
        <v/>
      </c>
      <c r="AM83" t="str">
        <f>""</f>
        <v/>
      </c>
      <c r="AN83" t="str">
        <f>""</f>
        <v/>
      </c>
      <c r="AO83" t="str">
        <f>""</f>
        <v/>
      </c>
      <c r="AP83" t="str">
        <f>""</f>
        <v/>
      </c>
      <c r="AQ83" t="str">
        <f>""</f>
        <v/>
      </c>
      <c r="AR83" t="str">
        <f>""</f>
        <v/>
      </c>
      <c r="AS83" t="str">
        <f>""</f>
        <v/>
      </c>
      <c r="AT83" t="str">
        <f>""</f>
        <v/>
      </c>
      <c r="AU83" t="str">
        <f>""</f>
        <v/>
      </c>
      <c r="AV83" t="str">
        <f>""</f>
        <v/>
      </c>
      <c r="AW83" t="str">
        <f>""</f>
        <v/>
      </c>
      <c r="AX83" t="str">
        <f>""</f>
        <v/>
      </c>
      <c r="AY83" t="str">
        <f>""</f>
        <v/>
      </c>
      <c r="AZ83" t="str">
        <f>""</f>
        <v/>
      </c>
      <c r="BA83" t="str">
        <f>""</f>
        <v/>
      </c>
    </row>
    <row r="84" spans="2:53" x14ac:dyDescent="0.2">
      <c r="B84" t="str">
        <f>""</f>
        <v/>
      </c>
      <c r="C84" t="str">
        <f>""</f>
        <v/>
      </c>
      <c r="D84" t="str">
        <f>""</f>
        <v/>
      </c>
      <c r="E84" t="str">
        <f>""</f>
        <v/>
      </c>
      <c r="F84" t="str">
        <f>""</f>
        <v/>
      </c>
      <c r="G84" t="str">
        <f>""</f>
        <v/>
      </c>
      <c r="H84" t="str">
        <f>""</f>
        <v/>
      </c>
      <c r="I84" t="str">
        <f>""</f>
        <v/>
      </c>
      <c r="J84" t="str">
        <f>""</f>
        <v/>
      </c>
      <c r="K84" t="str">
        <f>""</f>
        <v/>
      </c>
      <c r="L84" t="str">
        <f>""</f>
        <v/>
      </c>
      <c r="M84" t="str">
        <f>""</f>
        <v/>
      </c>
      <c r="N84" t="str">
        <f>""</f>
        <v/>
      </c>
      <c r="O84" t="str">
        <f>""</f>
        <v/>
      </c>
      <c r="P84" t="str">
        <f>""</f>
        <v/>
      </c>
      <c r="Q84" t="str">
        <f>""</f>
        <v/>
      </c>
      <c r="R84" t="str">
        <f>""</f>
        <v/>
      </c>
      <c r="S84" t="str">
        <f>"[0.171]"</f>
        <v>[0.171]</v>
      </c>
      <c r="T84" t="str">
        <f>""</f>
        <v/>
      </c>
      <c r="U84" t="str">
        <f>""</f>
        <v/>
      </c>
      <c r="V84" t="str">
        <f>""</f>
        <v/>
      </c>
      <c r="W84" t="str">
        <f>""</f>
        <v/>
      </c>
      <c r="X84" t="str">
        <f>""</f>
        <v/>
      </c>
      <c r="Y84" t="str">
        <f>""</f>
        <v/>
      </c>
      <c r="Z84" t="str">
        <f>""</f>
        <v/>
      </c>
      <c r="AA84" t="str">
        <f>""</f>
        <v/>
      </c>
      <c r="AB84" t="str">
        <f>""</f>
        <v/>
      </c>
      <c r="AC84" t="str">
        <f>""</f>
        <v/>
      </c>
      <c r="AD84" t="str">
        <f>""</f>
        <v/>
      </c>
      <c r="AE84" t="str">
        <f>""</f>
        <v/>
      </c>
      <c r="AF84" t="str">
        <f>""</f>
        <v/>
      </c>
      <c r="AG84" t="str">
        <f>""</f>
        <v/>
      </c>
      <c r="AH84" t="str">
        <f>""</f>
        <v/>
      </c>
      <c r="AI84" t="str">
        <f>""</f>
        <v/>
      </c>
      <c r="AJ84" t="str">
        <f>""</f>
        <v/>
      </c>
      <c r="AK84" t="str">
        <f>""</f>
        <v/>
      </c>
      <c r="AL84" t="str">
        <f>""</f>
        <v/>
      </c>
      <c r="AM84" t="str">
        <f>""</f>
        <v/>
      </c>
      <c r="AN84" t="str">
        <f>""</f>
        <v/>
      </c>
      <c r="AO84" t="str">
        <f>""</f>
        <v/>
      </c>
      <c r="AP84" t="str">
        <f>""</f>
        <v/>
      </c>
      <c r="AQ84" t="str">
        <f>""</f>
        <v/>
      </c>
      <c r="AR84" t="str">
        <f>""</f>
        <v/>
      </c>
      <c r="AS84" t="str">
        <f>""</f>
        <v/>
      </c>
      <c r="AT84" t="str">
        <f>""</f>
        <v/>
      </c>
      <c r="AU84" t="str">
        <f>""</f>
        <v/>
      </c>
      <c r="AV84" t="str">
        <f>""</f>
        <v/>
      </c>
      <c r="AW84" t="str">
        <f>""</f>
        <v/>
      </c>
      <c r="AX84" t="str">
        <f>""</f>
        <v/>
      </c>
      <c r="AY84" t="str">
        <f>""</f>
        <v/>
      </c>
      <c r="AZ84" t="str">
        <f>""</f>
        <v/>
      </c>
      <c r="BA84" t="str">
        <f>""</f>
        <v/>
      </c>
    </row>
    <row r="85" spans="2:53" x14ac:dyDescent="0.2">
      <c r="B85" t="str">
        <f>"Share of females  who left household 1998-2007"</f>
        <v>Share of females  who left household 1998-2007</v>
      </c>
      <c r="C85" t="str">
        <f>""</f>
        <v/>
      </c>
      <c r="D85" t="str">
        <f>""</f>
        <v/>
      </c>
      <c r="E85" t="str">
        <f>""</f>
        <v/>
      </c>
      <c r="F85" t="str">
        <f>""</f>
        <v/>
      </c>
      <c r="G85" t="str">
        <f>""</f>
        <v/>
      </c>
      <c r="H85" t="str">
        <f>""</f>
        <v/>
      </c>
      <c r="I85" t="str">
        <f>""</f>
        <v/>
      </c>
      <c r="J85" t="str">
        <f>""</f>
        <v/>
      </c>
      <c r="K85" t="str">
        <f>""</f>
        <v/>
      </c>
      <c r="L85" t="str">
        <f>""</f>
        <v/>
      </c>
      <c r="M85" t="str">
        <f>""</f>
        <v/>
      </c>
      <c r="N85" t="str">
        <f>""</f>
        <v/>
      </c>
      <c r="O85" t="str">
        <f>""</f>
        <v/>
      </c>
      <c r="P85" t="str">
        <f>""</f>
        <v/>
      </c>
      <c r="Q85" t="str">
        <f>""</f>
        <v/>
      </c>
      <c r="R85" t="str">
        <f>""</f>
        <v/>
      </c>
      <c r="S85" t="str">
        <f>""</f>
        <v/>
      </c>
      <c r="T85" t="str">
        <f>"-0.255*"</f>
        <v>-0.255*</v>
      </c>
      <c r="U85" t="str">
        <f>""</f>
        <v/>
      </c>
      <c r="V85" t="str">
        <f>""</f>
        <v/>
      </c>
      <c r="W85" t="str">
        <f>""</f>
        <v/>
      </c>
      <c r="X85" t="str">
        <f>""</f>
        <v/>
      </c>
      <c r="Y85" t="str">
        <f>""</f>
        <v/>
      </c>
      <c r="Z85" t="str">
        <f>""</f>
        <v/>
      </c>
      <c r="AA85" t="str">
        <f>""</f>
        <v/>
      </c>
      <c r="AB85" t="str">
        <f>""</f>
        <v/>
      </c>
      <c r="AC85" t="str">
        <f>""</f>
        <v/>
      </c>
      <c r="AD85" t="str">
        <f>""</f>
        <v/>
      </c>
      <c r="AE85" t="str">
        <f>""</f>
        <v/>
      </c>
      <c r="AF85" t="str">
        <f>""</f>
        <v/>
      </c>
      <c r="AG85" t="str">
        <f>""</f>
        <v/>
      </c>
      <c r="AH85" t="str">
        <f>""</f>
        <v/>
      </c>
      <c r="AI85" t="str">
        <f>""</f>
        <v/>
      </c>
      <c r="AJ85" t="str">
        <f>""</f>
        <v/>
      </c>
      <c r="AK85" t="str">
        <f>""</f>
        <v/>
      </c>
      <c r="AL85" t="str">
        <f>""</f>
        <v/>
      </c>
      <c r="AM85" t="str">
        <f>""</f>
        <v/>
      </c>
      <c r="AN85" t="str">
        <f>""</f>
        <v/>
      </c>
      <c r="AO85" t="str">
        <f>""</f>
        <v/>
      </c>
      <c r="AP85" t="str">
        <f>""</f>
        <v/>
      </c>
      <c r="AQ85" t="str">
        <f>""</f>
        <v/>
      </c>
      <c r="AR85" t="str">
        <f>""</f>
        <v/>
      </c>
      <c r="AS85" t="str">
        <f>""</f>
        <v/>
      </c>
      <c r="AT85" t="str">
        <f>""</f>
        <v/>
      </c>
      <c r="AU85" t="str">
        <f>""</f>
        <v/>
      </c>
      <c r="AV85" t="str">
        <f>""</f>
        <v/>
      </c>
      <c r="AW85" t="str">
        <f>""</f>
        <v/>
      </c>
      <c r="AX85" t="str">
        <f>""</f>
        <v/>
      </c>
      <c r="AY85" t="str">
        <f>""</f>
        <v/>
      </c>
      <c r="AZ85" t="str">
        <f>""</f>
        <v/>
      </c>
      <c r="BA85" t="str">
        <f>""</f>
        <v/>
      </c>
    </row>
    <row r="86" spans="2:53" x14ac:dyDescent="0.2">
      <c r="B86" t="str">
        <f>""</f>
        <v/>
      </c>
      <c r="C86" t="str">
        <f>""</f>
        <v/>
      </c>
      <c r="D86" t="str">
        <f>""</f>
        <v/>
      </c>
      <c r="E86" t="str">
        <f>""</f>
        <v/>
      </c>
      <c r="F86" t="str">
        <f>""</f>
        <v/>
      </c>
      <c r="G86" t="str">
        <f>""</f>
        <v/>
      </c>
      <c r="H86" t="str">
        <f>""</f>
        <v/>
      </c>
      <c r="I86" t="str">
        <f>""</f>
        <v/>
      </c>
      <c r="J86" t="str">
        <f>""</f>
        <v/>
      </c>
      <c r="K86" t="str">
        <f>""</f>
        <v/>
      </c>
      <c r="L86" t="str">
        <f>""</f>
        <v/>
      </c>
      <c r="M86" t="str">
        <f>""</f>
        <v/>
      </c>
      <c r="N86" t="str">
        <f>""</f>
        <v/>
      </c>
      <c r="O86" t="str">
        <f>""</f>
        <v/>
      </c>
      <c r="P86" t="str">
        <f>""</f>
        <v/>
      </c>
      <c r="Q86" t="str">
        <f>""</f>
        <v/>
      </c>
      <c r="R86" t="str">
        <f>""</f>
        <v/>
      </c>
      <c r="S86" t="str">
        <f>""</f>
        <v/>
      </c>
      <c r="T86" t="str">
        <f>"[0.153]"</f>
        <v>[0.153]</v>
      </c>
      <c r="U86" t="str">
        <f>""</f>
        <v/>
      </c>
      <c r="V86" t="str">
        <f>""</f>
        <v/>
      </c>
      <c r="W86" t="str">
        <f>""</f>
        <v/>
      </c>
      <c r="X86" t="str">
        <f>""</f>
        <v/>
      </c>
      <c r="Y86" t="str">
        <f>""</f>
        <v/>
      </c>
      <c r="Z86" t="str">
        <f>""</f>
        <v/>
      </c>
      <c r="AA86" t="str">
        <f>""</f>
        <v/>
      </c>
      <c r="AB86" t="str">
        <f>""</f>
        <v/>
      </c>
      <c r="AC86" t="str">
        <f>""</f>
        <v/>
      </c>
      <c r="AD86" t="str">
        <f>""</f>
        <v/>
      </c>
      <c r="AE86" t="str">
        <f>""</f>
        <v/>
      </c>
      <c r="AF86" t="str">
        <f>""</f>
        <v/>
      </c>
      <c r="AG86" t="str">
        <f>""</f>
        <v/>
      </c>
      <c r="AH86" t="str">
        <f>""</f>
        <v/>
      </c>
      <c r="AI86" t="str">
        <f>""</f>
        <v/>
      </c>
      <c r="AJ86" t="str">
        <f>""</f>
        <v/>
      </c>
      <c r="AK86" t="str">
        <f>""</f>
        <v/>
      </c>
      <c r="AL86" t="str">
        <f>""</f>
        <v/>
      </c>
      <c r="AM86" t="str">
        <f>""</f>
        <v/>
      </c>
      <c r="AN86" t="str">
        <f>""</f>
        <v/>
      </c>
      <c r="AO86" t="str">
        <f>""</f>
        <v/>
      </c>
      <c r="AP86" t="str">
        <f>""</f>
        <v/>
      </c>
      <c r="AQ86" t="str">
        <f>""</f>
        <v/>
      </c>
      <c r="AR86" t="str">
        <f>""</f>
        <v/>
      </c>
      <c r="AS86" t="str">
        <f>""</f>
        <v/>
      </c>
      <c r="AT86" t="str">
        <f>""</f>
        <v/>
      </c>
      <c r="AU86" t="str">
        <f>""</f>
        <v/>
      </c>
      <c r="AV86" t="str">
        <f>""</f>
        <v/>
      </c>
      <c r="AW86" t="str">
        <f>""</f>
        <v/>
      </c>
      <c r="AX86" t="str">
        <f>""</f>
        <v/>
      </c>
      <c r="AY86" t="str">
        <f>""</f>
        <v/>
      </c>
      <c r="AZ86" t="str">
        <f>""</f>
        <v/>
      </c>
      <c r="BA86" t="str">
        <f>""</f>
        <v/>
      </c>
    </row>
    <row r="87" spans="2:53" x14ac:dyDescent="0.2">
      <c r="B87" t="str">
        <f>"Interaction"</f>
        <v>Interaction</v>
      </c>
      <c r="C87" t="str">
        <f>""</f>
        <v/>
      </c>
      <c r="D87" t="str">
        <f>""</f>
        <v/>
      </c>
      <c r="E87" t="str">
        <f>""</f>
        <v/>
      </c>
      <c r="F87" t="str">
        <f>""</f>
        <v/>
      </c>
      <c r="G87" t="str">
        <f>""</f>
        <v/>
      </c>
      <c r="H87" t="str">
        <f>""</f>
        <v/>
      </c>
      <c r="I87" t="str">
        <f>""</f>
        <v/>
      </c>
      <c r="J87" t="str">
        <f>""</f>
        <v/>
      </c>
      <c r="K87" t="str">
        <f>""</f>
        <v/>
      </c>
      <c r="L87" t="str">
        <f>""</f>
        <v/>
      </c>
      <c r="M87" t="str">
        <f>""</f>
        <v/>
      </c>
      <c r="N87" t="str">
        <f>""</f>
        <v/>
      </c>
      <c r="O87" t="str">
        <f>""</f>
        <v/>
      </c>
      <c r="P87" t="str">
        <f>""</f>
        <v/>
      </c>
      <c r="Q87" t="str">
        <f>""</f>
        <v/>
      </c>
      <c r="R87" t="str">
        <f>""</f>
        <v/>
      </c>
      <c r="S87" t="str">
        <f>""</f>
        <v/>
      </c>
      <c r="T87" t="str">
        <f>"0.332"</f>
        <v>0.332</v>
      </c>
      <c r="U87" t="str">
        <f>""</f>
        <v/>
      </c>
      <c r="V87" t="str">
        <f>""</f>
        <v/>
      </c>
      <c r="W87" t="str">
        <f>""</f>
        <v/>
      </c>
      <c r="X87" t="str">
        <f>""</f>
        <v/>
      </c>
      <c r="Y87" t="str">
        <f>""</f>
        <v/>
      </c>
      <c r="Z87" t="str">
        <f>""</f>
        <v/>
      </c>
      <c r="AA87" t="str">
        <f>""</f>
        <v/>
      </c>
      <c r="AB87" t="str">
        <f>""</f>
        <v/>
      </c>
      <c r="AC87" t="str">
        <f>""</f>
        <v/>
      </c>
      <c r="AD87" t="str">
        <f>""</f>
        <v/>
      </c>
      <c r="AE87" t="str">
        <f>""</f>
        <v/>
      </c>
      <c r="AF87" t="str">
        <f>""</f>
        <v/>
      </c>
      <c r="AG87" t="str">
        <f>""</f>
        <v/>
      </c>
      <c r="AH87" t="str">
        <f>""</f>
        <v/>
      </c>
      <c r="AI87" t="str">
        <f>""</f>
        <v/>
      </c>
      <c r="AJ87" t="str">
        <f>""</f>
        <v/>
      </c>
      <c r="AK87" t="str">
        <f>""</f>
        <v/>
      </c>
      <c r="AL87" t="str">
        <f>""</f>
        <v/>
      </c>
      <c r="AM87" t="str">
        <f>""</f>
        <v/>
      </c>
      <c r="AN87" t="str">
        <f>""</f>
        <v/>
      </c>
      <c r="AO87" t="str">
        <f>""</f>
        <v/>
      </c>
      <c r="AP87" t="str">
        <f>""</f>
        <v/>
      </c>
      <c r="AQ87" t="str">
        <f>""</f>
        <v/>
      </c>
      <c r="AR87" t="str">
        <f>""</f>
        <v/>
      </c>
      <c r="AS87" t="str">
        <f>""</f>
        <v/>
      </c>
      <c r="AT87" t="str">
        <f>""</f>
        <v/>
      </c>
      <c r="AU87" t="str">
        <f>""</f>
        <v/>
      </c>
      <c r="AV87" t="str">
        <f>""</f>
        <v/>
      </c>
      <c r="AW87" t="str">
        <f>""</f>
        <v/>
      </c>
      <c r="AX87" t="str">
        <f>""</f>
        <v/>
      </c>
      <c r="AY87" t="str">
        <f>""</f>
        <v/>
      </c>
      <c r="AZ87" t="str">
        <f>""</f>
        <v/>
      </c>
      <c r="BA87" t="str">
        <f>""</f>
        <v/>
      </c>
    </row>
    <row r="88" spans="2:53" x14ac:dyDescent="0.2">
      <c r="B88" t="str">
        <f>""</f>
        <v/>
      </c>
      <c r="C88" t="str">
        <f>""</f>
        <v/>
      </c>
      <c r="D88" t="str">
        <f>""</f>
        <v/>
      </c>
      <c r="E88" t="str">
        <f>""</f>
        <v/>
      </c>
      <c r="F88" t="str">
        <f>""</f>
        <v/>
      </c>
      <c r="G88" t="str">
        <f>""</f>
        <v/>
      </c>
      <c r="H88" t="str">
        <f>""</f>
        <v/>
      </c>
      <c r="I88" t="str">
        <f>""</f>
        <v/>
      </c>
      <c r="J88" t="str">
        <f>""</f>
        <v/>
      </c>
      <c r="K88" t="str">
        <f>""</f>
        <v/>
      </c>
      <c r="L88" t="str">
        <f>""</f>
        <v/>
      </c>
      <c r="M88" t="str">
        <f>""</f>
        <v/>
      </c>
      <c r="N88" t="str">
        <f>""</f>
        <v/>
      </c>
      <c r="O88" t="str">
        <f>""</f>
        <v/>
      </c>
      <c r="P88" t="str">
        <f>""</f>
        <v/>
      </c>
      <c r="Q88" t="str">
        <f>""</f>
        <v/>
      </c>
      <c r="R88" t="str">
        <f>""</f>
        <v/>
      </c>
      <c r="S88" t="str">
        <f>""</f>
        <v/>
      </c>
      <c r="T88" t="str">
        <f>"[0.257]"</f>
        <v>[0.257]</v>
      </c>
      <c r="U88" t="str">
        <f>""</f>
        <v/>
      </c>
      <c r="V88" t="str">
        <f>""</f>
        <v/>
      </c>
      <c r="W88" t="str">
        <f>""</f>
        <v/>
      </c>
      <c r="X88" t="str">
        <f>""</f>
        <v/>
      </c>
      <c r="Y88" t="str">
        <f>""</f>
        <v/>
      </c>
      <c r="Z88" t="str">
        <f>""</f>
        <v/>
      </c>
      <c r="AA88" t="str">
        <f>""</f>
        <v/>
      </c>
      <c r="AB88" t="str">
        <f>""</f>
        <v/>
      </c>
      <c r="AC88" t="str">
        <f>""</f>
        <v/>
      </c>
      <c r="AD88" t="str">
        <f>""</f>
        <v/>
      </c>
      <c r="AE88" t="str">
        <f>""</f>
        <v/>
      </c>
      <c r="AF88" t="str">
        <f>""</f>
        <v/>
      </c>
      <c r="AG88" t="str">
        <f>""</f>
        <v/>
      </c>
      <c r="AH88" t="str">
        <f>""</f>
        <v/>
      </c>
      <c r="AI88" t="str">
        <f>""</f>
        <v/>
      </c>
      <c r="AJ88" t="str">
        <f>""</f>
        <v/>
      </c>
      <c r="AK88" t="str">
        <f>""</f>
        <v/>
      </c>
      <c r="AL88" t="str">
        <f>""</f>
        <v/>
      </c>
      <c r="AM88" t="str">
        <f>""</f>
        <v/>
      </c>
      <c r="AN88" t="str">
        <f>""</f>
        <v/>
      </c>
      <c r="AO88" t="str">
        <f>""</f>
        <v/>
      </c>
      <c r="AP88" t="str">
        <f>""</f>
        <v/>
      </c>
      <c r="AQ88" t="str">
        <f>""</f>
        <v/>
      </c>
      <c r="AR88" t="str">
        <f>""</f>
        <v/>
      </c>
      <c r="AS88" t="str">
        <f>""</f>
        <v/>
      </c>
      <c r="AT88" t="str">
        <f>""</f>
        <v/>
      </c>
      <c r="AU88" t="str">
        <f>""</f>
        <v/>
      </c>
      <c r="AV88" t="str">
        <f>""</f>
        <v/>
      </c>
      <c r="AW88" t="str">
        <f>""</f>
        <v/>
      </c>
      <c r="AX88" t="str">
        <f>""</f>
        <v/>
      </c>
      <c r="AY88" t="str">
        <f>""</f>
        <v/>
      </c>
      <c r="AZ88" t="str">
        <f>""</f>
        <v/>
      </c>
      <c r="BA88" t="str">
        <f>""</f>
        <v/>
      </c>
    </row>
    <row r="89" spans="2:53" x14ac:dyDescent="0.2">
      <c r="B89" t="str">
        <f>"Theft or destruction of goods (yes=1) for a household in 1998-07"</f>
        <v>Theft or destruction of goods (yes=1) for a household in 1998-07</v>
      </c>
      <c r="C89" t="str">
        <f>""</f>
        <v/>
      </c>
      <c r="D89" t="str">
        <f>""</f>
        <v/>
      </c>
      <c r="E89" t="str">
        <f>""</f>
        <v/>
      </c>
      <c r="F89" t="str">
        <f>""</f>
        <v/>
      </c>
      <c r="G89" t="str">
        <f>""</f>
        <v/>
      </c>
      <c r="H89" t="str">
        <f>""</f>
        <v/>
      </c>
      <c r="I89" t="str">
        <f>""</f>
        <v/>
      </c>
      <c r="J89" t="str">
        <f>""</f>
        <v/>
      </c>
      <c r="K89" t="str">
        <f>""</f>
        <v/>
      </c>
      <c r="L89" t="str">
        <f>""</f>
        <v/>
      </c>
      <c r="M89" t="str">
        <f>""</f>
        <v/>
      </c>
      <c r="N89" t="str">
        <f>""</f>
        <v/>
      </c>
      <c r="O89" t="str">
        <f>""</f>
        <v/>
      </c>
      <c r="P89" t="str">
        <f>""</f>
        <v/>
      </c>
      <c r="Q89" t="str">
        <f>""</f>
        <v/>
      </c>
      <c r="R89" t="str">
        <f>""</f>
        <v/>
      </c>
      <c r="S89" t="str">
        <f>""</f>
        <v/>
      </c>
      <c r="T89" t="str">
        <f>""</f>
        <v/>
      </c>
      <c r="U89" t="str">
        <f>"-0.017"</f>
        <v>-0.017</v>
      </c>
      <c r="V89" t="str">
        <f>"-0.016"</f>
        <v>-0.016</v>
      </c>
      <c r="W89" t="str">
        <f>"-0.009"</f>
        <v>-0.009</v>
      </c>
      <c r="X89" t="str">
        <f>""</f>
        <v/>
      </c>
      <c r="Y89" t="str">
        <f>""</f>
        <v/>
      </c>
      <c r="Z89" t="str">
        <f>""</f>
        <v/>
      </c>
      <c r="AA89" t="str">
        <f>""</f>
        <v/>
      </c>
      <c r="AB89" t="str">
        <f>""</f>
        <v/>
      </c>
      <c r="AC89" t="str">
        <f>""</f>
        <v/>
      </c>
      <c r="AD89" t="str">
        <f>""</f>
        <v/>
      </c>
      <c r="AE89" t="str">
        <f>""</f>
        <v/>
      </c>
      <c r="AF89" t="str">
        <f>""</f>
        <v/>
      </c>
      <c r="AG89" t="str">
        <f>""</f>
        <v/>
      </c>
      <c r="AH89" t="str">
        <f>""</f>
        <v/>
      </c>
      <c r="AI89" t="str">
        <f>""</f>
        <v/>
      </c>
      <c r="AJ89" t="str">
        <f>""</f>
        <v/>
      </c>
      <c r="AK89" t="str">
        <f>""</f>
        <v/>
      </c>
      <c r="AL89" t="str">
        <f>""</f>
        <v/>
      </c>
      <c r="AM89" t="str">
        <f>""</f>
        <v/>
      </c>
      <c r="AN89" t="str">
        <f>""</f>
        <v/>
      </c>
      <c r="AO89" t="str">
        <f>""</f>
        <v/>
      </c>
      <c r="AP89" t="str">
        <f>""</f>
        <v/>
      </c>
      <c r="AQ89" t="str">
        <f>""</f>
        <v/>
      </c>
      <c r="AR89" t="str">
        <f>""</f>
        <v/>
      </c>
      <c r="AS89" t="str">
        <f>""</f>
        <v/>
      </c>
      <c r="AT89" t="str">
        <f>""</f>
        <v/>
      </c>
      <c r="AU89" t="str">
        <f>""</f>
        <v/>
      </c>
      <c r="AV89" t="str">
        <f>""</f>
        <v/>
      </c>
      <c r="AW89" t="str">
        <f>""</f>
        <v/>
      </c>
      <c r="AX89" t="str">
        <f>""</f>
        <v/>
      </c>
      <c r="AY89" t="str">
        <f>""</f>
        <v/>
      </c>
      <c r="AZ89" t="str">
        <f>""</f>
        <v/>
      </c>
      <c r="BA89" t="str">
        <f>""</f>
        <v/>
      </c>
    </row>
    <row r="90" spans="2:53" x14ac:dyDescent="0.2">
      <c r="B90" t="str">
        <f>""</f>
        <v/>
      </c>
      <c r="C90" t="str">
        <f>""</f>
        <v/>
      </c>
      <c r="D90" t="str">
        <f>""</f>
        <v/>
      </c>
      <c r="E90" t="str">
        <f>""</f>
        <v/>
      </c>
      <c r="F90" t="str">
        <f>""</f>
        <v/>
      </c>
      <c r="G90" t="str">
        <f>""</f>
        <v/>
      </c>
      <c r="H90" t="str">
        <f>""</f>
        <v/>
      </c>
      <c r="I90" t="str">
        <f>""</f>
        <v/>
      </c>
      <c r="J90" t="str">
        <f>""</f>
        <v/>
      </c>
      <c r="K90" t="str">
        <f>""</f>
        <v/>
      </c>
      <c r="L90" t="str">
        <f>""</f>
        <v/>
      </c>
      <c r="M90" t="str">
        <f>""</f>
        <v/>
      </c>
      <c r="N90" t="str">
        <f>""</f>
        <v/>
      </c>
      <c r="O90" t="str">
        <f>""</f>
        <v/>
      </c>
      <c r="P90" t="str">
        <f>""</f>
        <v/>
      </c>
      <c r="Q90" t="str">
        <f>""</f>
        <v/>
      </c>
      <c r="R90" t="str">
        <f>""</f>
        <v/>
      </c>
      <c r="S90" t="str">
        <f>""</f>
        <v/>
      </c>
      <c r="T90" t="str">
        <f>""</f>
        <v/>
      </c>
      <c r="U90" t="str">
        <f>"[0.066]"</f>
        <v>[0.066]</v>
      </c>
      <c r="V90" t="str">
        <f>"[0.065]"</f>
        <v>[0.065]</v>
      </c>
      <c r="W90" t="str">
        <f>"[0.064]"</f>
        <v>[0.064]</v>
      </c>
      <c r="X90" t="str">
        <f>""</f>
        <v/>
      </c>
      <c r="Y90" t="str">
        <f>""</f>
        <v/>
      </c>
      <c r="Z90" t="str">
        <f>""</f>
        <v/>
      </c>
      <c r="AA90" t="str">
        <f>""</f>
        <v/>
      </c>
      <c r="AB90" t="str">
        <f>""</f>
        <v/>
      </c>
      <c r="AC90" t="str">
        <f>""</f>
        <v/>
      </c>
      <c r="AD90" t="str">
        <f>""</f>
        <v/>
      </c>
      <c r="AE90" t="str">
        <f>""</f>
        <v/>
      </c>
      <c r="AF90" t="str">
        <f>""</f>
        <v/>
      </c>
      <c r="AG90" t="str">
        <f>""</f>
        <v/>
      </c>
      <c r="AH90" t="str">
        <f>""</f>
        <v/>
      </c>
      <c r="AI90" t="str">
        <f>""</f>
        <v/>
      </c>
      <c r="AJ90" t="str">
        <f>""</f>
        <v/>
      </c>
      <c r="AK90" t="str">
        <f>""</f>
        <v/>
      </c>
      <c r="AL90" t="str">
        <f>""</f>
        <v/>
      </c>
      <c r="AM90" t="str">
        <f>""</f>
        <v/>
      </c>
      <c r="AN90" t="str">
        <f>""</f>
        <v/>
      </c>
      <c r="AO90" t="str">
        <f>""</f>
        <v/>
      </c>
      <c r="AP90" t="str">
        <f>""</f>
        <v/>
      </c>
      <c r="AQ90" t="str">
        <f>""</f>
        <v/>
      </c>
      <c r="AR90" t="str">
        <f>""</f>
        <v/>
      </c>
      <c r="AS90" t="str">
        <f>""</f>
        <v/>
      </c>
      <c r="AT90" t="str">
        <f>""</f>
        <v/>
      </c>
      <c r="AU90" t="str">
        <f>""</f>
        <v/>
      </c>
      <c r="AV90" t="str">
        <f>""</f>
        <v/>
      </c>
      <c r="AW90" t="str">
        <f>""</f>
        <v/>
      </c>
      <c r="AX90" t="str">
        <f>""</f>
        <v/>
      </c>
      <c r="AY90" t="str">
        <f>""</f>
        <v/>
      </c>
      <c r="AZ90" t="str">
        <f>""</f>
        <v/>
      </c>
      <c r="BA90" t="str">
        <f>""</f>
        <v/>
      </c>
    </row>
    <row r="91" spans="2:53" x14ac:dyDescent="0.2">
      <c r="B91" t="str">
        <f>"At least female male left the household in a given year (yes=1)"</f>
        <v>At least female male left the household in a given year (yes=1)</v>
      </c>
      <c r="C91" t="str">
        <f>""</f>
        <v/>
      </c>
      <c r="D91" t="str">
        <f>""</f>
        <v/>
      </c>
      <c r="E91" t="str">
        <f>""</f>
        <v/>
      </c>
      <c r="F91" t="str">
        <f>""</f>
        <v/>
      </c>
      <c r="G91" t="str">
        <f>""</f>
        <v/>
      </c>
      <c r="H91" t="str">
        <f>""</f>
        <v/>
      </c>
      <c r="I91" t="str">
        <f>""</f>
        <v/>
      </c>
      <c r="J91" t="str">
        <f>""</f>
        <v/>
      </c>
      <c r="K91" t="str">
        <f>""</f>
        <v/>
      </c>
      <c r="L91" t="str">
        <f>""</f>
        <v/>
      </c>
      <c r="M91" t="str">
        <f>""</f>
        <v/>
      </c>
      <c r="N91" t="str">
        <f>""</f>
        <v/>
      </c>
      <c r="O91" t="str">
        <f>""</f>
        <v/>
      </c>
      <c r="P91" t="str">
        <f>""</f>
        <v/>
      </c>
      <c r="Q91" t="str">
        <f>""</f>
        <v/>
      </c>
      <c r="R91" t="str">
        <f>""</f>
        <v/>
      </c>
      <c r="S91" t="str">
        <f>""</f>
        <v/>
      </c>
      <c r="T91" t="str">
        <f>""</f>
        <v/>
      </c>
      <c r="U91" t="str">
        <f>"-0.188**"</f>
        <v>-0.188**</v>
      </c>
      <c r="V91" t="str">
        <f>""</f>
        <v/>
      </c>
      <c r="W91" t="str">
        <f>""</f>
        <v/>
      </c>
      <c r="X91" t="str">
        <f>""</f>
        <v/>
      </c>
      <c r="Y91" t="str">
        <f>""</f>
        <v/>
      </c>
      <c r="Z91" t="str">
        <f>""</f>
        <v/>
      </c>
      <c r="AA91" t="str">
        <f>""</f>
        <v/>
      </c>
      <c r="AB91" t="str">
        <f>""</f>
        <v/>
      </c>
      <c r="AC91" t="str">
        <f>""</f>
        <v/>
      </c>
      <c r="AD91" t="str">
        <f>""</f>
        <v/>
      </c>
      <c r="AE91" t="str">
        <f>""</f>
        <v/>
      </c>
      <c r="AF91" t="str">
        <f>""</f>
        <v/>
      </c>
      <c r="AG91" t="str">
        <f>""</f>
        <v/>
      </c>
      <c r="AH91" t="str">
        <f>""</f>
        <v/>
      </c>
      <c r="AI91" t="str">
        <f>""</f>
        <v/>
      </c>
      <c r="AJ91" t="str">
        <f>""</f>
        <v/>
      </c>
      <c r="AK91" t="str">
        <f>""</f>
        <v/>
      </c>
      <c r="AL91" t="str">
        <f>""</f>
        <v/>
      </c>
      <c r="AM91" t="str">
        <f>""</f>
        <v/>
      </c>
      <c r="AN91" t="str">
        <f>""</f>
        <v/>
      </c>
      <c r="AO91" t="str">
        <f>""</f>
        <v/>
      </c>
      <c r="AP91" t="str">
        <f>""</f>
        <v/>
      </c>
      <c r="AQ91" t="str">
        <f>""</f>
        <v/>
      </c>
      <c r="AR91" t="str">
        <f>""</f>
        <v/>
      </c>
      <c r="AS91" t="str">
        <f>""</f>
        <v/>
      </c>
      <c r="AT91" t="str">
        <f>""</f>
        <v/>
      </c>
      <c r="AU91" t="str">
        <f>""</f>
        <v/>
      </c>
      <c r="AV91" t="str">
        <f>""</f>
        <v/>
      </c>
      <c r="AW91" t="str">
        <f>""</f>
        <v/>
      </c>
      <c r="AX91" t="str">
        <f>""</f>
        <v/>
      </c>
      <c r="AY91" t="str">
        <f>""</f>
        <v/>
      </c>
      <c r="AZ91" t="str">
        <f>""</f>
        <v/>
      </c>
      <c r="BA91" t="str">
        <f>""</f>
        <v/>
      </c>
    </row>
    <row r="92" spans="2:53" x14ac:dyDescent="0.2">
      <c r="B92" t="str">
        <f>""</f>
        <v/>
      </c>
      <c r="C92" t="str">
        <f>""</f>
        <v/>
      </c>
      <c r="D92" t="str">
        <f>""</f>
        <v/>
      </c>
      <c r="E92" t="str">
        <f>""</f>
        <v/>
      </c>
      <c r="F92" t="str">
        <f>""</f>
        <v/>
      </c>
      <c r="G92" t="str">
        <f>""</f>
        <v/>
      </c>
      <c r="H92" t="str">
        <f>""</f>
        <v/>
      </c>
      <c r="I92" t="str">
        <f>""</f>
        <v/>
      </c>
      <c r="J92" t="str">
        <f>""</f>
        <v/>
      </c>
      <c r="K92" t="str">
        <f>""</f>
        <v/>
      </c>
      <c r="L92" t="str">
        <f>""</f>
        <v/>
      </c>
      <c r="M92" t="str">
        <f>""</f>
        <v/>
      </c>
      <c r="N92" t="str">
        <f>""</f>
        <v/>
      </c>
      <c r="O92" t="str">
        <f>""</f>
        <v/>
      </c>
      <c r="P92" t="str">
        <f>""</f>
        <v/>
      </c>
      <c r="Q92" t="str">
        <f>""</f>
        <v/>
      </c>
      <c r="R92" t="str">
        <f>""</f>
        <v/>
      </c>
      <c r="S92" t="str">
        <f>""</f>
        <v/>
      </c>
      <c r="T92" t="str">
        <f>""</f>
        <v/>
      </c>
      <c r="U92" t="str">
        <f>"[0.093]"</f>
        <v>[0.093]</v>
      </c>
      <c r="V92" t="str">
        <f>""</f>
        <v/>
      </c>
      <c r="W92" t="str">
        <f>""</f>
        <v/>
      </c>
      <c r="X92" t="str">
        <f>""</f>
        <v/>
      </c>
      <c r="Y92" t="str">
        <f>""</f>
        <v/>
      </c>
      <c r="Z92" t="str">
        <f>""</f>
        <v/>
      </c>
      <c r="AA92" t="str">
        <f>""</f>
        <v/>
      </c>
      <c r="AB92" t="str">
        <f>""</f>
        <v/>
      </c>
      <c r="AC92" t="str">
        <f>""</f>
        <v/>
      </c>
      <c r="AD92" t="str">
        <f>""</f>
        <v/>
      </c>
      <c r="AE92" t="str">
        <f>""</f>
        <v/>
      </c>
      <c r="AF92" t="str">
        <f>""</f>
        <v/>
      </c>
      <c r="AG92" t="str">
        <f>""</f>
        <v/>
      </c>
      <c r="AH92" t="str">
        <f>""</f>
        <v/>
      </c>
      <c r="AI92" t="str">
        <f>""</f>
        <v/>
      </c>
      <c r="AJ92" t="str">
        <f>""</f>
        <v/>
      </c>
      <c r="AK92" t="str">
        <f>""</f>
        <v/>
      </c>
      <c r="AL92" t="str">
        <f>""</f>
        <v/>
      </c>
      <c r="AM92" t="str">
        <f>""</f>
        <v/>
      </c>
      <c r="AN92" t="str">
        <f>""</f>
        <v/>
      </c>
      <c r="AO92" t="str">
        <f>""</f>
        <v/>
      </c>
      <c r="AP92" t="str">
        <f>""</f>
        <v/>
      </c>
      <c r="AQ92" t="str">
        <f>""</f>
        <v/>
      </c>
      <c r="AR92" t="str">
        <f>""</f>
        <v/>
      </c>
      <c r="AS92" t="str">
        <f>""</f>
        <v/>
      </c>
      <c r="AT92" t="str">
        <f>""</f>
        <v/>
      </c>
      <c r="AU92" t="str">
        <f>""</f>
        <v/>
      </c>
      <c r="AV92" t="str">
        <f>""</f>
        <v/>
      </c>
      <c r="AW92" t="str">
        <f>""</f>
        <v/>
      </c>
      <c r="AX92" t="str">
        <f>""</f>
        <v/>
      </c>
      <c r="AY92" t="str">
        <f>""</f>
        <v/>
      </c>
      <c r="AZ92" t="str">
        <f>""</f>
        <v/>
      </c>
      <c r="BA92" t="str">
        <f>""</f>
        <v/>
      </c>
    </row>
    <row r="93" spans="2:53" x14ac:dyDescent="0.2">
      <c r="B93" t="str">
        <f>"Interaction"</f>
        <v>Interaction</v>
      </c>
      <c r="C93" t="str">
        <f>""</f>
        <v/>
      </c>
      <c r="D93" t="str">
        <f>""</f>
        <v/>
      </c>
      <c r="E93" t="str">
        <f>""</f>
        <v/>
      </c>
      <c r="F93" t="str">
        <f>""</f>
        <v/>
      </c>
      <c r="G93" t="str">
        <f>""</f>
        <v/>
      </c>
      <c r="H93" t="str">
        <f>""</f>
        <v/>
      </c>
      <c r="I93" t="str">
        <f>""</f>
        <v/>
      </c>
      <c r="J93" t="str">
        <f>""</f>
        <v/>
      </c>
      <c r="K93" t="str">
        <f>""</f>
        <v/>
      </c>
      <c r="L93" t="str">
        <f>""</f>
        <v/>
      </c>
      <c r="M93" t="str">
        <f>""</f>
        <v/>
      </c>
      <c r="N93" t="str">
        <f>""</f>
        <v/>
      </c>
      <c r="O93" t="str">
        <f>""</f>
        <v/>
      </c>
      <c r="P93" t="str">
        <f>""</f>
        <v/>
      </c>
      <c r="Q93" t="str">
        <f>""</f>
        <v/>
      </c>
      <c r="R93" t="str">
        <f>""</f>
        <v/>
      </c>
      <c r="S93" t="str">
        <f>""</f>
        <v/>
      </c>
      <c r="T93" t="str">
        <f>""</f>
        <v/>
      </c>
      <c r="U93" t="str">
        <f>"0.389**"</f>
        <v>0.389**</v>
      </c>
      <c r="V93" t="str">
        <f>""</f>
        <v/>
      </c>
      <c r="W93" t="str">
        <f>""</f>
        <v/>
      </c>
      <c r="X93" t="str">
        <f>""</f>
        <v/>
      </c>
      <c r="Y93" t="str">
        <f>""</f>
        <v/>
      </c>
      <c r="Z93" t="str">
        <f>""</f>
        <v/>
      </c>
      <c r="AA93" t="str">
        <f>""</f>
        <v/>
      </c>
      <c r="AB93" t="str">
        <f>""</f>
        <v/>
      </c>
      <c r="AC93" t="str">
        <f>""</f>
        <v/>
      </c>
      <c r="AD93" t="str">
        <f>""</f>
        <v/>
      </c>
      <c r="AE93" t="str">
        <f>""</f>
        <v/>
      </c>
      <c r="AF93" t="str">
        <f>""</f>
        <v/>
      </c>
      <c r="AG93" t="str">
        <f>""</f>
        <v/>
      </c>
      <c r="AH93" t="str">
        <f>""</f>
        <v/>
      </c>
      <c r="AI93" t="str">
        <f>""</f>
        <v/>
      </c>
      <c r="AJ93" t="str">
        <f>""</f>
        <v/>
      </c>
      <c r="AK93" t="str">
        <f>""</f>
        <v/>
      </c>
      <c r="AL93" t="str">
        <f>""</f>
        <v/>
      </c>
      <c r="AM93" t="str">
        <f>""</f>
        <v/>
      </c>
      <c r="AN93" t="str">
        <f>""</f>
        <v/>
      </c>
      <c r="AO93" t="str">
        <f>""</f>
        <v/>
      </c>
      <c r="AP93" t="str">
        <f>""</f>
        <v/>
      </c>
      <c r="AQ93" t="str">
        <f>""</f>
        <v/>
      </c>
      <c r="AR93" t="str">
        <f>""</f>
        <v/>
      </c>
      <c r="AS93" t="str">
        <f>""</f>
        <v/>
      </c>
      <c r="AT93" t="str">
        <f>""</f>
        <v/>
      </c>
      <c r="AU93" t="str">
        <f>""</f>
        <v/>
      </c>
      <c r="AV93" t="str">
        <f>""</f>
        <v/>
      </c>
      <c r="AW93" t="str">
        <f>""</f>
        <v/>
      </c>
      <c r="AX93" t="str">
        <f>""</f>
        <v/>
      </c>
      <c r="AY93" t="str">
        <f>""</f>
        <v/>
      </c>
      <c r="AZ93" t="str">
        <f>""</f>
        <v/>
      </c>
      <c r="BA93" t="str">
        <f>""</f>
        <v/>
      </c>
    </row>
    <row r="94" spans="2:53" x14ac:dyDescent="0.2">
      <c r="B94" t="str">
        <f>""</f>
        <v/>
      </c>
      <c r="C94" t="str">
        <f>""</f>
        <v/>
      </c>
      <c r="D94" t="str">
        <f>""</f>
        <v/>
      </c>
      <c r="E94" t="str">
        <f>""</f>
        <v/>
      </c>
      <c r="F94" t="str">
        <f>""</f>
        <v/>
      </c>
      <c r="G94" t="str">
        <f>""</f>
        <v/>
      </c>
      <c r="H94" t="str">
        <f>""</f>
        <v/>
      </c>
      <c r="I94" t="str">
        <f>""</f>
        <v/>
      </c>
      <c r="J94" t="str">
        <f>""</f>
        <v/>
      </c>
      <c r="K94" t="str">
        <f>""</f>
        <v/>
      </c>
      <c r="L94" t="str">
        <f>""</f>
        <v/>
      </c>
      <c r="M94" t="str">
        <f>""</f>
        <v/>
      </c>
      <c r="N94" t="str">
        <f>""</f>
        <v/>
      </c>
      <c r="O94" t="str">
        <f>""</f>
        <v/>
      </c>
      <c r="P94" t="str">
        <f>""</f>
        <v/>
      </c>
      <c r="Q94" t="str">
        <f>""</f>
        <v/>
      </c>
      <c r="R94" t="str">
        <f>""</f>
        <v/>
      </c>
      <c r="S94" t="str">
        <f>""</f>
        <v/>
      </c>
      <c r="T94" t="str">
        <f>""</f>
        <v/>
      </c>
      <c r="U94" t="str">
        <f>"[0.183]"</f>
        <v>[0.183]</v>
      </c>
      <c r="V94" t="str">
        <f>""</f>
        <v/>
      </c>
      <c r="W94" t="str">
        <f>""</f>
        <v/>
      </c>
      <c r="X94" t="str">
        <f>""</f>
        <v/>
      </c>
      <c r="Y94" t="str">
        <f>""</f>
        <v/>
      </c>
      <c r="Z94" t="str">
        <f>""</f>
        <v/>
      </c>
      <c r="AA94" t="str">
        <f>""</f>
        <v/>
      </c>
      <c r="AB94" t="str">
        <f>""</f>
        <v/>
      </c>
      <c r="AC94" t="str">
        <f>""</f>
        <v/>
      </c>
      <c r="AD94" t="str">
        <f>""</f>
        <v/>
      </c>
      <c r="AE94" t="str">
        <f>""</f>
        <v/>
      </c>
      <c r="AF94" t="str">
        <f>""</f>
        <v/>
      </c>
      <c r="AG94" t="str">
        <f>""</f>
        <v/>
      </c>
      <c r="AH94" t="str">
        <f>""</f>
        <v/>
      </c>
      <c r="AI94" t="str">
        <f>""</f>
        <v/>
      </c>
      <c r="AJ94" t="str">
        <f>""</f>
        <v/>
      </c>
      <c r="AK94" t="str">
        <f>""</f>
        <v/>
      </c>
      <c r="AL94" t="str">
        <f>""</f>
        <v/>
      </c>
      <c r="AM94" t="str">
        <f>""</f>
        <v/>
      </c>
      <c r="AN94" t="str">
        <f>""</f>
        <v/>
      </c>
      <c r="AO94" t="str">
        <f>""</f>
        <v/>
      </c>
      <c r="AP94" t="str">
        <f>""</f>
        <v/>
      </c>
      <c r="AQ94" t="str">
        <f>""</f>
        <v/>
      </c>
      <c r="AR94" t="str">
        <f>""</f>
        <v/>
      </c>
      <c r="AS94" t="str">
        <f>""</f>
        <v/>
      </c>
      <c r="AT94" t="str">
        <f>""</f>
        <v/>
      </c>
      <c r="AU94" t="str">
        <f>""</f>
        <v/>
      </c>
      <c r="AV94" t="str">
        <f>""</f>
        <v/>
      </c>
      <c r="AW94" t="str">
        <f>""</f>
        <v/>
      </c>
      <c r="AX94" t="str">
        <f>""</f>
        <v/>
      </c>
      <c r="AY94" t="str">
        <f>""</f>
        <v/>
      </c>
      <c r="AZ94" t="str">
        <f>""</f>
        <v/>
      </c>
      <c r="BA94" t="str">
        <f>""</f>
        <v/>
      </c>
    </row>
    <row r="95" spans="2:53" x14ac:dyDescent="0.2">
      <c r="B95" t="str">
        <f>"Number of female who left household 1998-2007"</f>
        <v>Number of female who left household 1998-2007</v>
      </c>
      <c r="C95" t="str">
        <f>""</f>
        <v/>
      </c>
      <c r="D95" t="str">
        <f>""</f>
        <v/>
      </c>
      <c r="E95" t="str">
        <f>""</f>
        <v/>
      </c>
      <c r="F95" t="str">
        <f>""</f>
        <v/>
      </c>
      <c r="G95" t="str">
        <f>""</f>
        <v/>
      </c>
      <c r="H95" t="str">
        <f>""</f>
        <v/>
      </c>
      <c r="I95" t="str">
        <f>""</f>
        <v/>
      </c>
      <c r="J95" t="str">
        <f>""</f>
        <v/>
      </c>
      <c r="K95" t="str">
        <f>""</f>
        <v/>
      </c>
      <c r="L95" t="str">
        <f>""</f>
        <v/>
      </c>
      <c r="M95" t="str">
        <f>""</f>
        <v/>
      </c>
      <c r="N95" t="str">
        <f>""</f>
        <v/>
      </c>
      <c r="O95" t="str">
        <f>""</f>
        <v/>
      </c>
      <c r="P95" t="str">
        <f>""</f>
        <v/>
      </c>
      <c r="Q95" t="str">
        <f>""</f>
        <v/>
      </c>
      <c r="R95" t="str">
        <f>""</f>
        <v/>
      </c>
      <c r="S95" t="str">
        <f>""</f>
        <v/>
      </c>
      <c r="T95" t="str">
        <f>""</f>
        <v/>
      </c>
      <c r="U95" t="str">
        <f>""</f>
        <v/>
      </c>
      <c r="V95" t="str">
        <f>"-0.216***"</f>
        <v>-0.216***</v>
      </c>
      <c r="W95" t="str">
        <f>""</f>
        <v/>
      </c>
      <c r="X95" t="str">
        <f>""</f>
        <v/>
      </c>
      <c r="Y95" t="str">
        <f>""</f>
        <v/>
      </c>
      <c r="Z95" t="str">
        <f>""</f>
        <v/>
      </c>
      <c r="AA95" t="str">
        <f>""</f>
        <v/>
      </c>
      <c r="AB95" t="str">
        <f>""</f>
        <v/>
      </c>
      <c r="AC95" t="str">
        <f>""</f>
        <v/>
      </c>
      <c r="AD95" t="str">
        <f>""</f>
        <v/>
      </c>
      <c r="AE95" t="str">
        <f>""</f>
        <v/>
      </c>
      <c r="AF95" t="str">
        <f>""</f>
        <v/>
      </c>
      <c r="AG95" t="str">
        <f>""</f>
        <v/>
      </c>
      <c r="AH95" t="str">
        <f>""</f>
        <v/>
      </c>
      <c r="AI95" t="str">
        <f>""</f>
        <v/>
      </c>
      <c r="AJ95" t="str">
        <f>""</f>
        <v/>
      </c>
      <c r="AK95" t="str">
        <f>""</f>
        <v/>
      </c>
      <c r="AL95" t="str">
        <f>""</f>
        <v/>
      </c>
      <c r="AM95" t="str">
        <f>""</f>
        <v/>
      </c>
      <c r="AN95" t="str">
        <f>""</f>
        <v/>
      </c>
      <c r="AO95" t="str">
        <f>""</f>
        <v/>
      </c>
      <c r="AP95" t="str">
        <f>""</f>
        <v/>
      </c>
      <c r="AQ95" t="str">
        <f>""</f>
        <v/>
      </c>
      <c r="AR95" t="str">
        <f>""</f>
        <v/>
      </c>
      <c r="AS95" t="str">
        <f>""</f>
        <v/>
      </c>
      <c r="AT95" t="str">
        <f>""</f>
        <v/>
      </c>
      <c r="AU95" t="str">
        <f>""</f>
        <v/>
      </c>
      <c r="AV95" t="str">
        <f>""</f>
        <v/>
      </c>
      <c r="AW95" t="str">
        <f>""</f>
        <v/>
      </c>
      <c r="AX95" t="str">
        <f>""</f>
        <v/>
      </c>
      <c r="AY95" t="str">
        <f>""</f>
        <v/>
      </c>
      <c r="AZ95" t="str">
        <f>""</f>
        <v/>
      </c>
      <c r="BA95" t="str">
        <f>""</f>
        <v/>
      </c>
    </row>
    <row r="96" spans="2:53" x14ac:dyDescent="0.2">
      <c r="B96" t="str">
        <f>""</f>
        <v/>
      </c>
      <c r="C96" t="str">
        <f>""</f>
        <v/>
      </c>
      <c r="D96" t="str">
        <f>""</f>
        <v/>
      </c>
      <c r="E96" t="str">
        <f>""</f>
        <v/>
      </c>
      <c r="F96" t="str">
        <f>""</f>
        <v/>
      </c>
      <c r="G96" t="str">
        <f>""</f>
        <v/>
      </c>
      <c r="H96" t="str">
        <f>""</f>
        <v/>
      </c>
      <c r="I96" t="str">
        <f>""</f>
        <v/>
      </c>
      <c r="J96" t="str">
        <f>""</f>
        <v/>
      </c>
      <c r="K96" t="str">
        <f>""</f>
        <v/>
      </c>
      <c r="L96" t="str">
        <f>""</f>
        <v/>
      </c>
      <c r="M96" t="str">
        <f>""</f>
        <v/>
      </c>
      <c r="N96" t="str">
        <f>""</f>
        <v/>
      </c>
      <c r="O96" t="str">
        <f>""</f>
        <v/>
      </c>
      <c r="P96" t="str">
        <f>""</f>
        <v/>
      </c>
      <c r="Q96" t="str">
        <f>""</f>
        <v/>
      </c>
      <c r="R96" t="str">
        <f>""</f>
        <v/>
      </c>
      <c r="S96" t="str">
        <f>""</f>
        <v/>
      </c>
      <c r="T96" t="str">
        <f>""</f>
        <v/>
      </c>
      <c r="U96" t="str">
        <f>""</f>
        <v/>
      </c>
      <c r="V96" t="str">
        <f>"[0.068]"</f>
        <v>[0.068]</v>
      </c>
      <c r="W96" t="str">
        <f>""</f>
        <v/>
      </c>
      <c r="X96" t="str">
        <f>""</f>
        <v/>
      </c>
      <c r="Y96" t="str">
        <f>""</f>
        <v/>
      </c>
      <c r="Z96" t="str">
        <f>""</f>
        <v/>
      </c>
      <c r="AA96" t="str">
        <f>""</f>
        <v/>
      </c>
      <c r="AB96" t="str">
        <f>""</f>
        <v/>
      </c>
      <c r="AC96" t="str">
        <f>""</f>
        <v/>
      </c>
      <c r="AD96" t="str">
        <f>""</f>
        <v/>
      </c>
      <c r="AE96" t="str">
        <f>""</f>
        <v/>
      </c>
      <c r="AF96" t="str">
        <f>""</f>
        <v/>
      </c>
      <c r="AG96" t="str">
        <f>""</f>
        <v/>
      </c>
      <c r="AH96" t="str">
        <f>""</f>
        <v/>
      </c>
      <c r="AI96" t="str">
        <f>""</f>
        <v/>
      </c>
      <c r="AJ96" t="str">
        <f>""</f>
        <v/>
      </c>
      <c r="AK96" t="str">
        <f>""</f>
        <v/>
      </c>
      <c r="AL96" t="str">
        <f>""</f>
        <v/>
      </c>
      <c r="AM96" t="str">
        <f>""</f>
        <v/>
      </c>
      <c r="AN96" t="str">
        <f>""</f>
        <v/>
      </c>
      <c r="AO96" t="str">
        <f>""</f>
        <v/>
      </c>
      <c r="AP96" t="str">
        <f>""</f>
        <v/>
      </c>
      <c r="AQ96" t="str">
        <f>""</f>
        <v/>
      </c>
      <c r="AR96" t="str">
        <f>""</f>
        <v/>
      </c>
      <c r="AS96" t="str">
        <f>""</f>
        <v/>
      </c>
      <c r="AT96" t="str">
        <f>""</f>
        <v/>
      </c>
      <c r="AU96" t="str">
        <f>""</f>
        <v/>
      </c>
      <c r="AV96" t="str">
        <f>""</f>
        <v/>
      </c>
      <c r="AW96" t="str">
        <f>""</f>
        <v/>
      </c>
      <c r="AX96" t="str">
        <f>""</f>
        <v/>
      </c>
      <c r="AY96" t="str">
        <f>""</f>
        <v/>
      </c>
      <c r="AZ96" t="str">
        <f>""</f>
        <v/>
      </c>
      <c r="BA96" t="str">
        <f>""</f>
        <v/>
      </c>
    </row>
    <row r="97" spans="2:53" x14ac:dyDescent="0.2">
      <c r="B97" t="str">
        <f>"Interaction"</f>
        <v>Interaction</v>
      </c>
      <c r="C97" t="str">
        <f>""</f>
        <v/>
      </c>
      <c r="D97" t="str">
        <f>""</f>
        <v/>
      </c>
      <c r="E97" t="str">
        <f>""</f>
        <v/>
      </c>
      <c r="F97" t="str">
        <f>""</f>
        <v/>
      </c>
      <c r="G97" t="str">
        <f>""</f>
        <v/>
      </c>
      <c r="H97" t="str">
        <f>""</f>
        <v/>
      </c>
      <c r="I97" t="str">
        <f>""</f>
        <v/>
      </c>
      <c r="J97" t="str">
        <f>""</f>
        <v/>
      </c>
      <c r="K97" t="str">
        <f>""</f>
        <v/>
      </c>
      <c r="L97" t="str">
        <f>""</f>
        <v/>
      </c>
      <c r="M97" t="str">
        <f>""</f>
        <v/>
      </c>
      <c r="N97" t="str">
        <f>""</f>
        <v/>
      </c>
      <c r="O97" t="str">
        <f>""</f>
        <v/>
      </c>
      <c r="P97" t="str">
        <f>""</f>
        <v/>
      </c>
      <c r="Q97" t="str">
        <f>""</f>
        <v/>
      </c>
      <c r="R97" t="str">
        <f>""</f>
        <v/>
      </c>
      <c r="S97" t="str">
        <f>""</f>
        <v/>
      </c>
      <c r="T97" t="str">
        <f>""</f>
        <v/>
      </c>
      <c r="U97" t="str">
        <f>""</f>
        <v/>
      </c>
      <c r="V97" t="str">
        <f>"0.329**"</f>
        <v>0.329**</v>
      </c>
      <c r="W97" t="str">
        <f>""</f>
        <v/>
      </c>
      <c r="X97" t="str">
        <f>""</f>
        <v/>
      </c>
      <c r="Y97" t="str">
        <f>""</f>
        <v/>
      </c>
      <c r="Z97" t="str">
        <f>""</f>
        <v/>
      </c>
      <c r="AA97" t="str">
        <f>""</f>
        <v/>
      </c>
      <c r="AB97" t="str">
        <f>""</f>
        <v/>
      </c>
      <c r="AC97" t="str">
        <f>""</f>
        <v/>
      </c>
      <c r="AD97" t="str">
        <f>""</f>
        <v/>
      </c>
      <c r="AE97" t="str">
        <f>""</f>
        <v/>
      </c>
      <c r="AF97" t="str">
        <f>""</f>
        <v/>
      </c>
      <c r="AG97" t="str">
        <f>""</f>
        <v/>
      </c>
      <c r="AH97" t="str">
        <f>""</f>
        <v/>
      </c>
      <c r="AI97" t="str">
        <f>""</f>
        <v/>
      </c>
      <c r="AJ97" t="str">
        <f>""</f>
        <v/>
      </c>
      <c r="AK97" t="str">
        <f>""</f>
        <v/>
      </c>
      <c r="AL97" t="str">
        <f>""</f>
        <v/>
      </c>
      <c r="AM97" t="str">
        <f>""</f>
        <v/>
      </c>
      <c r="AN97" t="str">
        <f>""</f>
        <v/>
      </c>
      <c r="AO97" t="str">
        <f>""</f>
        <v/>
      </c>
      <c r="AP97" t="str">
        <f>""</f>
        <v/>
      </c>
      <c r="AQ97" t="str">
        <f>""</f>
        <v/>
      </c>
      <c r="AR97" t="str">
        <f>""</f>
        <v/>
      </c>
      <c r="AS97" t="str">
        <f>""</f>
        <v/>
      </c>
      <c r="AT97" t="str">
        <f>""</f>
        <v/>
      </c>
      <c r="AU97" t="str">
        <f>""</f>
        <v/>
      </c>
      <c r="AV97" t="str">
        <f>""</f>
        <v/>
      </c>
      <c r="AW97" t="str">
        <f>""</f>
        <v/>
      </c>
      <c r="AX97" t="str">
        <f>""</f>
        <v/>
      </c>
      <c r="AY97" t="str">
        <f>""</f>
        <v/>
      </c>
      <c r="AZ97" t="str">
        <f>""</f>
        <v/>
      </c>
      <c r="BA97" t="str">
        <f>""</f>
        <v/>
      </c>
    </row>
    <row r="98" spans="2:53" x14ac:dyDescent="0.2">
      <c r="B98" t="str">
        <f>""</f>
        <v/>
      </c>
      <c r="C98" t="str">
        <f>""</f>
        <v/>
      </c>
      <c r="D98" t="str">
        <f>""</f>
        <v/>
      </c>
      <c r="E98" t="str">
        <f>""</f>
        <v/>
      </c>
      <c r="F98" t="str">
        <f>""</f>
        <v/>
      </c>
      <c r="G98" t="str">
        <f>""</f>
        <v/>
      </c>
      <c r="H98" t="str">
        <f>""</f>
        <v/>
      </c>
      <c r="I98" t="str">
        <f>""</f>
        <v/>
      </c>
      <c r="J98" t="str">
        <f>""</f>
        <v/>
      </c>
      <c r="K98" t="str">
        <f>""</f>
        <v/>
      </c>
      <c r="L98" t="str">
        <f>""</f>
        <v/>
      </c>
      <c r="M98" t="str">
        <f>""</f>
        <v/>
      </c>
      <c r="N98" t="str">
        <f>""</f>
        <v/>
      </c>
      <c r="O98" t="str">
        <f>""</f>
        <v/>
      </c>
      <c r="P98" t="str">
        <f>""</f>
        <v/>
      </c>
      <c r="Q98" t="str">
        <f>""</f>
        <v/>
      </c>
      <c r="R98" t="str">
        <f>""</f>
        <v/>
      </c>
      <c r="S98" t="str">
        <f>""</f>
        <v/>
      </c>
      <c r="T98" t="str">
        <f>""</f>
        <v/>
      </c>
      <c r="U98" t="str">
        <f>""</f>
        <v/>
      </c>
      <c r="V98" t="str">
        <f>"[0.137]"</f>
        <v>[0.137]</v>
      </c>
      <c r="W98" t="str">
        <f>""</f>
        <v/>
      </c>
      <c r="X98" t="str">
        <f>""</f>
        <v/>
      </c>
      <c r="Y98" t="str">
        <f>""</f>
        <v/>
      </c>
      <c r="Z98" t="str">
        <f>""</f>
        <v/>
      </c>
      <c r="AA98" t="str">
        <f>""</f>
        <v/>
      </c>
      <c r="AB98" t="str">
        <f>""</f>
        <v/>
      </c>
      <c r="AC98" t="str">
        <f>""</f>
        <v/>
      </c>
      <c r="AD98" t="str">
        <f>""</f>
        <v/>
      </c>
      <c r="AE98" t="str">
        <f>""</f>
        <v/>
      </c>
      <c r="AF98" t="str">
        <f>""</f>
        <v/>
      </c>
      <c r="AG98" t="str">
        <f>""</f>
        <v/>
      </c>
      <c r="AH98" t="str">
        <f>""</f>
        <v/>
      </c>
      <c r="AI98" t="str">
        <f>""</f>
        <v/>
      </c>
      <c r="AJ98" t="str">
        <f>""</f>
        <v/>
      </c>
      <c r="AK98" t="str">
        <f>""</f>
        <v/>
      </c>
      <c r="AL98" t="str">
        <f>""</f>
        <v/>
      </c>
      <c r="AM98" t="str">
        <f>""</f>
        <v/>
      </c>
      <c r="AN98" t="str">
        <f>""</f>
        <v/>
      </c>
      <c r="AO98" t="str">
        <f>""</f>
        <v/>
      </c>
      <c r="AP98" t="str">
        <f>""</f>
        <v/>
      </c>
      <c r="AQ98" t="str">
        <f>""</f>
        <v/>
      </c>
      <c r="AR98" t="str">
        <f>""</f>
        <v/>
      </c>
      <c r="AS98" t="str">
        <f>""</f>
        <v/>
      </c>
      <c r="AT98" t="str">
        <f>""</f>
        <v/>
      </c>
      <c r="AU98" t="str">
        <f>""</f>
        <v/>
      </c>
      <c r="AV98" t="str">
        <f>""</f>
        <v/>
      </c>
      <c r="AW98" t="str">
        <f>""</f>
        <v/>
      </c>
      <c r="AX98" t="str">
        <f>""</f>
        <v/>
      </c>
      <c r="AY98" t="str">
        <f>""</f>
        <v/>
      </c>
      <c r="AZ98" t="str">
        <f>""</f>
        <v/>
      </c>
      <c r="BA98" t="str">
        <f>""</f>
        <v/>
      </c>
    </row>
    <row r="99" spans="2:53" x14ac:dyDescent="0.2">
      <c r="B99" t="str">
        <f>"Share of females  who left household 1998-2007"</f>
        <v>Share of females  who left household 1998-2007</v>
      </c>
      <c r="C99" t="str">
        <f>""</f>
        <v/>
      </c>
      <c r="D99" t="str">
        <f>""</f>
        <v/>
      </c>
      <c r="E99" t="str">
        <f>""</f>
        <v/>
      </c>
      <c r="F99" t="str">
        <f>""</f>
        <v/>
      </c>
      <c r="G99" t="str">
        <f>""</f>
        <v/>
      </c>
      <c r="H99" t="str">
        <f>""</f>
        <v/>
      </c>
      <c r="I99" t="str">
        <f>""</f>
        <v/>
      </c>
      <c r="J99" t="str">
        <f>""</f>
        <v/>
      </c>
      <c r="K99" t="str">
        <f>""</f>
        <v/>
      </c>
      <c r="L99" t="str">
        <f>""</f>
        <v/>
      </c>
      <c r="M99" t="str">
        <f>""</f>
        <v/>
      </c>
      <c r="N99" t="str">
        <f>""</f>
        <v/>
      </c>
      <c r="O99" t="str">
        <f>""</f>
        <v/>
      </c>
      <c r="P99" t="str">
        <f>""</f>
        <v/>
      </c>
      <c r="Q99" t="str">
        <f>""</f>
        <v/>
      </c>
      <c r="R99" t="str">
        <f>""</f>
        <v/>
      </c>
      <c r="S99" t="str">
        <f>""</f>
        <v/>
      </c>
      <c r="T99" t="str">
        <f>""</f>
        <v/>
      </c>
      <c r="U99" t="str">
        <f>""</f>
        <v/>
      </c>
      <c r="V99" t="str">
        <f>""</f>
        <v/>
      </c>
      <c r="W99" t="str">
        <f>"-0.343**"</f>
        <v>-0.343**</v>
      </c>
      <c r="X99" t="str">
        <f>""</f>
        <v/>
      </c>
      <c r="Y99" t="str">
        <f>""</f>
        <v/>
      </c>
      <c r="Z99" t="str">
        <f>""</f>
        <v/>
      </c>
      <c r="AA99" t="str">
        <f>""</f>
        <v/>
      </c>
      <c r="AB99" t="str">
        <f>""</f>
        <v/>
      </c>
      <c r="AC99" t="str">
        <f>""</f>
        <v/>
      </c>
      <c r="AD99" t="str">
        <f>""</f>
        <v/>
      </c>
      <c r="AE99" t="str">
        <f>""</f>
        <v/>
      </c>
      <c r="AF99" t="str">
        <f>""</f>
        <v/>
      </c>
      <c r="AG99" t="str">
        <f>""</f>
        <v/>
      </c>
      <c r="AH99" t="str">
        <f>""</f>
        <v/>
      </c>
      <c r="AI99" t="str">
        <f>""</f>
        <v/>
      </c>
      <c r="AJ99" t="str">
        <f>""</f>
        <v/>
      </c>
      <c r="AK99" t="str">
        <f>""</f>
        <v/>
      </c>
      <c r="AL99" t="str">
        <f>""</f>
        <v/>
      </c>
      <c r="AM99" t="str">
        <f>""</f>
        <v/>
      </c>
      <c r="AN99" t="str">
        <f>""</f>
        <v/>
      </c>
      <c r="AO99" t="str">
        <f>""</f>
        <v/>
      </c>
      <c r="AP99" t="str">
        <f>""</f>
        <v/>
      </c>
      <c r="AQ99" t="str">
        <f>""</f>
        <v/>
      </c>
      <c r="AR99" t="str">
        <f>""</f>
        <v/>
      </c>
      <c r="AS99" t="str">
        <f>""</f>
        <v/>
      </c>
      <c r="AT99" t="str">
        <f>""</f>
        <v/>
      </c>
      <c r="AU99" t="str">
        <f>""</f>
        <v/>
      </c>
      <c r="AV99" t="str">
        <f>""</f>
        <v/>
      </c>
      <c r="AW99" t="str">
        <f>""</f>
        <v/>
      </c>
      <c r="AX99" t="str">
        <f>""</f>
        <v/>
      </c>
      <c r="AY99" t="str">
        <f>""</f>
        <v/>
      </c>
      <c r="AZ99" t="str">
        <f>""</f>
        <v/>
      </c>
      <c r="BA99" t="str">
        <f>""</f>
        <v/>
      </c>
    </row>
    <row r="100" spans="2:53" x14ac:dyDescent="0.2">
      <c r="B100" t="str">
        <f>""</f>
        <v/>
      </c>
      <c r="C100" t="str">
        <f>""</f>
        <v/>
      </c>
      <c r="D100" t="str">
        <f>""</f>
        <v/>
      </c>
      <c r="E100" t="str">
        <f>""</f>
        <v/>
      </c>
      <c r="F100" t="str">
        <f>""</f>
        <v/>
      </c>
      <c r="G100" t="str">
        <f>""</f>
        <v/>
      </c>
      <c r="H100" t="str">
        <f>""</f>
        <v/>
      </c>
      <c r="I100" t="str">
        <f>""</f>
        <v/>
      </c>
      <c r="J100" t="str">
        <f>""</f>
        <v/>
      </c>
      <c r="K100" t="str">
        <f>""</f>
        <v/>
      </c>
      <c r="L100" t="str">
        <f>""</f>
        <v/>
      </c>
      <c r="M100" t="str">
        <f>""</f>
        <v/>
      </c>
      <c r="N100" t="str">
        <f>""</f>
        <v/>
      </c>
      <c r="O100" t="str">
        <f>""</f>
        <v/>
      </c>
      <c r="P100" t="str">
        <f>""</f>
        <v/>
      </c>
      <c r="Q100" t="str">
        <f>""</f>
        <v/>
      </c>
      <c r="R100" t="str">
        <f>""</f>
        <v/>
      </c>
      <c r="S100" t="str">
        <f>""</f>
        <v/>
      </c>
      <c r="T100" t="str">
        <f>""</f>
        <v/>
      </c>
      <c r="U100" t="str">
        <f>""</f>
        <v/>
      </c>
      <c r="V100" t="str">
        <f>""</f>
        <v/>
      </c>
      <c r="W100" t="str">
        <f>"[0.159]"</f>
        <v>[0.159]</v>
      </c>
      <c r="X100" t="str">
        <f>""</f>
        <v/>
      </c>
      <c r="Y100" t="str">
        <f>""</f>
        <v/>
      </c>
      <c r="Z100" t="str">
        <f>""</f>
        <v/>
      </c>
      <c r="AA100" t="str">
        <f>""</f>
        <v/>
      </c>
      <c r="AB100" t="str">
        <f>""</f>
        <v/>
      </c>
      <c r="AC100" t="str">
        <f>""</f>
        <v/>
      </c>
      <c r="AD100" t="str">
        <f>""</f>
        <v/>
      </c>
      <c r="AE100" t="str">
        <f>""</f>
        <v/>
      </c>
      <c r="AF100" t="str">
        <f>""</f>
        <v/>
      </c>
      <c r="AG100" t="str">
        <f>""</f>
        <v/>
      </c>
      <c r="AH100" t="str">
        <f>""</f>
        <v/>
      </c>
      <c r="AI100" t="str">
        <f>""</f>
        <v/>
      </c>
      <c r="AJ100" t="str">
        <f>""</f>
        <v/>
      </c>
      <c r="AK100" t="str">
        <f>""</f>
        <v/>
      </c>
      <c r="AL100" t="str">
        <f>""</f>
        <v/>
      </c>
      <c r="AM100" t="str">
        <f>""</f>
        <v/>
      </c>
      <c r="AN100" t="str">
        <f>""</f>
        <v/>
      </c>
      <c r="AO100" t="str">
        <f>""</f>
        <v/>
      </c>
      <c r="AP100" t="str">
        <f>""</f>
        <v/>
      </c>
      <c r="AQ100" t="str">
        <f>""</f>
        <v/>
      </c>
      <c r="AR100" t="str">
        <f>""</f>
        <v/>
      </c>
      <c r="AS100" t="str">
        <f>""</f>
        <v/>
      </c>
      <c r="AT100" t="str">
        <f>""</f>
        <v/>
      </c>
      <c r="AU100" t="str">
        <f>""</f>
        <v/>
      </c>
      <c r="AV100" t="str">
        <f>""</f>
        <v/>
      </c>
      <c r="AW100" t="str">
        <f>""</f>
        <v/>
      </c>
      <c r="AX100" t="str">
        <f>""</f>
        <v/>
      </c>
      <c r="AY100" t="str">
        <f>""</f>
        <v/>
      </c>
      <c r="AZ100" t="str">
        <f>""</f>
        <v/>
      </c>
      <c r="BA100" t="str">
        <f>""</f>
        <v/>
      </c>
    </row>
    <row r="101" spans="2:53" x14ac:dyDescent="0.2">
      <c r="B101" t="str">
        <f>"Interaction"</f>
        <v>Interaction</v>
      </c>
      <c r="C101" t="str">
        <f>""</f>
        <v/>
      </c>
      <c r="D101" t="str">
        <f>""</f>
        <v/>
      </c>
      <c r="E101" t="str">
        <f>""</f>
        <v/>
      </c>
      <c r="F101" t="str">
        <f>""</f>
        <v/>
      </c>
      <c r="G101" t="str">
        <f>""</f>
        <v/>
      </c>
      <c r="H101" t="str">
        <f>""</f>
        <v/>
      </c>
      <c r="I101" t="str">
        <f>""</f>
        <v/>
      </c>
      <c r="J101" t="str">
        <f>""</f>
        <v/>
      </c>
      <c r="K101" t="str">
        <f>""</f>
        <v/>
      </c>
      <c r="L101" t="str">
        <f>""</f>
        <v/>
      </c>
      <c r="M101" t="str">
        <f>""</f>
        <v/>
      </c>
      <c r="N101" t="str">
        <f>""</f>
        <v/>
      </c>
      <c r="O101" t="str">
        <f>""</f>
        <v/>
      </c>
      <c r="P101" t="str">
        <f>""</f>
        <v/>
      </c>
      <c r="Q101" t="str">
        <f>""</f>
        <v/>
      </c>
      <c r="R101" t="str">
        <f>""</f>
        <v/>
      </c>
      <c r="S101" t="str">
        <f>""</f>
        <v/>
      </c>
      <c r="T101" t="str">
        <f>""</f>
        <v/>
      </c>
      <c r="U101" t="str">
        <f>""</f>
        <v/>
      </c>
      <c r="V101" t="str">
        <f>""</f>
        <v/>
      </c>
      <c r="W101" t="str">
        <f>"0.545**"</f>
        <v>0.545**</v>
      </c>
      <c r="X101" t="str">
        <f>""</f>
        <v/>
      </c>
      <c r="Y101" t="str">
        <f>""</f>
        <v/>
      </c>
      <c r="Z101" t="str">
        <f>""</f>
        <v/>
      </c>
      <c r="AA101" t="str">
        <f>""</f>
        <v/>
      </c>
      <c r="AB101" t="str">
        <f>""</f>
        <v/>
      </c>
      <c r="AC101" t="str">
        <f>""</f>
        <v/>
      </c>
      <c r="AD101" t="str">
        <f>""</f>
        <v/>
      </c>
      <c r="AE101" t="str">
        <f>""</f>
        <v/>
      </c>
      <c r="AF101" t="str">
        <f>""</f>
        <v/>
      </c>
      <c r="AG101" t="str">
        <f>""</f>
        <v/>
      </c>
      <c r="AH101" t="str">
        <f>""</f>
        <v/>
      </c>
      <c r="AI101" t="str">
        <f>""</f>
        <v/>
      </c>
      <c r="AJ101" t="str">
        <f>""</f>
        <v/>
      </c>
      <c r="AK101" t="str">
        <f>""</f>
        <v/>
      </c>
      <c r="AL101" t="str">
        <f>""</f>
        <v/>
      </c>
      <c r="AM101" t="str">
        <f>""</f>
        <v/>
      </c>
      <c r="AN101" t="str">
        <f>""</f>
        <v/>
      </c>
      <c r="AO101" t="str">
        <f>""</f>
        <v/>
      </c>
      <c r="AP101" t="str">
        <f>""</f>
        <v/>
      </c>
      <c r="AQ101" t="str">
        <f>""</f>
        <v/>
      </c>
      <c r="AR101" t="str">
        <f>""</f>
        <v/>
      </c>
      <c r="AS101" t="str">
        <f>""</f>
        <v/>
      </c>
      <c r="AT101" t="str">
        <f>""</f>
        <v/>
      </c>
      <c r="AU101" t="str">
        <f>""</f>
        <v/>
      </c>
      <c r="AV101" t="str">
        <f>""</f>
        <v/>
      </c>
      <c r="AW101" t="str">
        <f>""</f>
        <v/>
      </c>
      <c r="AX101" t="str">
        <f>""</f>
        <v/>
      </c>
      <c r="AY101" t="str">
        <f>""</f>
        <v/>
      </c>
      <c r="AZ101" t="str">
        <f>""</f>
        <v/>
      </c>
      <c r="BA101" t="str">
        <f>""</f>
        <v/>
      </c>
    </row>
    <row r="102" spans="2:53" x14ac:dyDescent="0.2">
      <c r="B102" t="str">
        <f>""</f>
        <v/>
      </c>
      <c r="C102" t="str">
        <f>""</f>
        <v/>
      </c>
      <c r="D102" t="str">
        <f>""</f>
        <v/>
      </c>
      <c r="E102" t="str">
        <f>""</f>
        <v/>
      </c>
      <c r="F102" t="str">
        <f>""</f>
        <v/>
      </c>
      <c r="G102" t="str">
        <f>""</f>
        <v/>
      </c>
      <c r="H102" t="str">
        <f>""</f>
        <v/>
      </c>
      <c r="I102" t="str">
        <f>""</f>
        <v/>
      </c>
      <c r="J102" t="str">
        <f>""</f>
        <v/>
      </c>
      <c r="K102" t="str">
        <f>""</f>
        <v/>
      </c>
      <c r="L102" t="str">
        <f>""</f>
        <v/>
      </c>
      <c r="M102" t="str">
        <f>""</f>
        <v/>
      </c>
      <c r="N102" t="str">
        <f>""</f>
        <v/>
      </c>
      <c r="O102" t="str">
        <f>""</f>
        <v/>
      </c>
      <c r="P102" t="str">
        <f>""</f>
        <v/>
      </c>
      <c r="Q102" t="str">
        <f>""</f>
        <v/>
      </c>
      <c r="R102" t="str">
        <f>""</f>
        <v/>
      </c>
      <c r="S102" t="str">
        <f>""</f>
        <v/>
      </c>
      <c r="T102" t="str">
        <f>""</f>
        <v/>
      </c>
      <c r="U102" t="str">
        <f>""</f>
        <v/>
      </c>
      <c r="V102" t="str">
        <f>""</f>
        <v/>
      </c>
      <c r="W102" t="str">
        <f>"[0.249]"</f>
        <v>[0.249]</v>
      </c>
      <c r="X102" t="str">
        <f>""</f>
        <v/>
      </c>
      <c r="Y102" t="str">
        <f>""</f>
        <v/>
      </c>
      <c r="Z102" t="str">
        <f>""</f>
        <v/>
      </c>
      <c r="AA102" t="str">
        <f>""</f>
        <v/>
      </c>
      <c r="AB102" t="str">
        <f>""</f>
        <v/>
      </c>
      <c r="AC102" t="str">
        <f>""</f>
        <v/>
      </c>
      <c r="AD102" t="str">
        <f>""</f>
        <v/>
      </c>
      <c r="AE102" t="str">
        <f>""</f>
        <v/>
      </c>
      <c r="AF102" t="str">
        <f>""</f>
        <v/>
      </c>
      <c r="AG102" t="str">
        <f>""</f>
        <v/>
      </c>
      <c r="AH102" t="str">
        <f>""</f>
        <v/>
      </c>
      <c r="AI102" t="str">
        <f>""</f>
        <v/>
      </c>
      <c r="AJ102" t="str">
        <f>""</f>
        <v/>
      </c>
      <c r="AK102" t="str">
        <f>""</f>
        <v/>
      </c>
      <c r="AL102" t="str">
        <f>""</f>
        <v/>
      </c>
      <c r="AM102" t="str">
        <f>""</f>
        <v/>
      </c>
      <c r="AN102" t="str">
        <f>""</f>
        <v/>
      </c>
      <c r="AO102" t="str">
        <f>""</f>
        <v/>
      </c>
      <c r="AP102" t="str">
        <f>""</f>
        <v/>
      </c>
      <c r="AQ102" t="str">
        <f>""</f>
        <v/>
      </c>
      <c r="AR102" t="str">
        <f>""</f>
        <v/>
      </c>
      <c r="AS102" t="str">
        <f>""</f>
        <v/>
      </c>
      <c r="AT102" t="str">
        <f>""</f>
        <v/>
      </c>
      <c r="AU102" t="str">
        <f>""</f>
        <v/>
      </c>
      <c r="AV102" t="str">
        <f>""</f>
        <v/>
      </c>
      <c r="AW102" t="str">
        <f>""</f>
        <v/>
      </c>
      <c r="AX102" t="str">
        <f>""</f>
        <v/>
      </c>
      <c r="AY102" t="str">
        <f>""</f>
        <v/>
      </c>
      <c r="AZ102" t="str">
        <f>""</f>
        <v/>
      </c>
      <c r="BA102" t="str">
        <f>""</f>
        <v/>
      </c>
    </row>
    <row r="103" spans="2:53" x14ac:dyDescent="0.2">
      <c r="B103" t="str">
        <f>"Destruction of house (yes=1) for a household in 1998-07"</f>
        <v>Destruction of house (yes=1) for a household in 1998-07</v>
      </c>
      <c r="C103" t="str">
        <f>""</f>
        <v/>
      </c>
      <c r="D103" t="str">
        <f>""</f>
        <v/>
      </c>
      <c r="E103" t="str">
        <f>""</f>
        <v/>
      </c>
      <c r="F103" t="str">
        <f>""</f>
        <v/>
      </c>
      <c r="G103" t="str">
        <f>""</f>
        <v/>
      </c>
      <c r="H103" t="str">
        <f>""</f>
        <v/>
      </c>
      <c r="I103" t="str">
        <f>""</f>
        <v/>
      </c>
      <c r="J103" t="str">
        <f>""</f>
        <v/>
      </c>
      <c r="K103" t="str">
        <f>""</f>
        <v/>
      </c>
      <c r="L103" t="str">
        <f>""</f>
        <v/>
      </c>
      <c r="M103" t="str">
        <f>""</f>
        <v/>
      </c>
      <c r="N103" t="str">
        <f>""</f>
        <v/>
      </c>
      <c r="O103" t="str">
        <f>""</f>
        <v/>
      </c>
      <c r="P103" t="str">
        <f>""</f>
        <v/>
      </c>
      <c r="Q103" t="str">
        <f>""</f>
        <v/>
      </c>
      <c r="R103" t="str">
        <f>""</f>
        <v/>
      </c>
      <c r="S103" t="str">
        <f>""</f>
        <v/>
      </c>
      <c r="T103" t="str">
        <f>""</f>
        <v/>
      </c>
      <c r="U103" t="str">
        <f>""</f>
        <v/>
      </c>
      <c r="V103" t="str">
        <f>""</f>
        <v/>
      </c>
      <c r="W103" t="str">
        <f>""</f>
        <v/>
      </c>
      <c r="X103" t="str">
        <f>"-0.040"</f>
        <v>-0.040</v>
      </c>
      <c r="Y103" t="str">
        <f>"-0.049"</f>
        <v>-0.049</v>
      </c>
      <c r="Z103" t="str">
        <f>"-0.038"</f>
        <v>-0.038</v>
      </c>
      <c r="AA103" t="str">
        <f>""</f>
        <v/>
      </c>
      <c r="AB103" t="str">
        <f>""</f>
        <v/>
      </c>
      <c r="AC103" t="str">
        <f>""</f>
        <v/>
      </c>
      <c r="AD103" t="str">
        <f>""</f>
        <v/>
      </c>
      <c r="AE103" t="str">
        <f>""</f>
        <v/>
      </c>
      <c r="AF103" t="str">
        <f>""</f>
        <v/>
      </c>
      <c r="AG103" t="str">
        <f>""</f>
        <v/>
      </c>
      <c r="AH103" t="str">
        <f>""</f>
        <v/>
      </c>
      <c r="AI103" t="str">
        <f>""</f>
        <v/>
      </c>
      <c r="AJ103" t="str">
        <f>""</f>
        <v/>
      </c>
      <c r="AK103" t="str">
        <f>""</f>
        <v/>
      </c>
      <c r="AL103" t="str">
        <f>""</f>
        <v/>
      </c>
      <c r="AM103" t="str">
        <f>""</f>
        <v/>
      </c>
      <c r="AN103" t="str">
        <f>""</f>
        <v/>
      </c>
      <c r="AO103" t="str">
        <f>""</f>
        <v/>
      </c>
      <c r="AP103" t="str">
        <f>""</f>
        <v/>
      </c>
      <c r="AQ103" t="str">
        <f>""</f>
        <v/>
      </c>
      <c r="AR103" t="str">
        <f>""</f>
        <v/>
      </c>
      <c r="AS103" t="str">
        <f>""</f>
        <v/>
      </c>
      <c r="AT103" t="str">
        <f>""</f>
        <v/>
      </c>
      <c r="AU103" t="str">
        <f>""</f>
        <v/>
      </c>
      <c r="AV103" t="str">
        <f>""</f>
        <v/>
      </c>
      <c r="AW103" t="str">
        <f>""</f>
        <v/>
      </c>
      <c r="AX103" t="str">
        <f>""</f>
        <v/>
      </c>
      <c r="AY103" t="str">
        <f>""</f>
        <v/>
      </c>
      <c r="AZ103" t="str">
        <f>""</f>
        <v/>
      </c>
      <c r="BA103" t="str">
        <f>""</f>
        <v/>
      </c>
    </row>
    <row r="104" spans="2:53" x14ac:dyDescent="0.2">
      <c r="B104" t="str">
        <f>""</f>
        <v/>
      </c>
      <c r="C104" t="str">
        <f>""</f>
        <v/>
      </c>
      <c r="D104" t="str">
        <f>""</f>
        <v/>
      </c>
      <c r="E104" t="str">
        <f>""</f>
        <v/>
      </c>
      <c r="F104" t="str">
        <f>""</f>
        <v/>
      </c>
      <c r="G104" t="str">
        <f>""</f>
        <v/>
      </c>
      <c r="H104" t="str">
        <f>""</f>
        <v/>
      </c>
      <c r="I104" t="str">
        <f>""</f>
        <v/>
      </c>
      <c r="J104" t="str">
        <f>""</f>
        <v/>
      </c>
      <c r="K104" t="str">
        <f>""</f>
        <v/>
      </c>
      <c r="L104" t="str">
        <f>""</f>
        <v/>
      </c>
      <c r="M104" t="str">
        <f>""</f>
        <v/>
      </c>
      <c r="N104" t="str">
        <f>""</f>
        <v/>
      </c>
      <c r="O104" t="str">
        <f>""</f>
        <v/>
      </c>
      <c r="P104" t="str">
        <f>""</f>
        <v/>
      </c>
      <c r="Q104" t="str">
        <f>""</f>
        <v/>
      </c>
      <c r="R104" t="str">
        <f>""</f>
        <v/>
      </c>
      <c r="S104" t="str">
        <f>""</f>
        <v/>
      </c>
      <c r="T104" t="str">
        <f>""</f>
        <v/>
      </c>
      <c r="U104" t="str">
        <f>""</f>
        <v/>
      </c>
      <c r="V104" t="str">
        <f>""</f>
        <v/>
      </c>
      <c r="W104" t="str">
        <f>""</f>
        <v/>
      </c>
      <c r="X104" t="str">
        <f>"[0.087]"</f>
        <v>[0.087]</v>
      </c>
      <c r="Y104" t="str">
        <f>"[0.087]"</f>
        <v>[0.087]</v>
      </c>
      <c r="Z104" t="str">
        <f>"[0.087]"</f>
        <v>[0.087]</v>
      </c>
      <c r="AA104" t="str">
        <f>""</f>
        <v/>
      </c>
      <c r="AB104" t="str">
        <f>""</f>
        <v/>
      </c>
      <c r="AC104" t="str">
        <f>""</f>
        <v/>
      </c>
      <c r="AD104" t="str">
        <f>""</f>
        <v/>
      </c>
      <c r="AE104" t="str">
        <f>""</f>
        <v/>
      </c>
      <c r="AF104" t="str">
        <f>""</f>
        <v/>
      </c>
      <c r="AG104" t="str">
        <f>""</f>
        <v/>
      </c>
      <c r="AH104" t="str">
        <f>""</f>
        <v/>
      </c>
      <c r="AI104" t="str">
        <f>""</f>
        <v/>
      </c>
      <c r="AJ104" t="str">
        <f>""</f>
        <v/>
      </c>
      <c r="AK104" t="str">
        <f>""</f>
        <v/>
      </c>
      <c r="AL104" t="str">
        <f>""</f>
        <v/>
      </c>
      <c r="AM104" t="str">
        <f>""</f>
        <v/>
      </c>
      <c r="AN104" t="str">
        <f>""</f>
        <v/>
      </c>
      <c r="AO104" t="str">
        <f>""</f>
        <v/>
      </c>
      <c r="AP104" t="str">
        <f>""</f>
        <v/>
      </c>
      <c r="AQ104" t="str">
        <f>""</f>
        <v/>
      </c>
      <c r="AR104" t="str">
        <f>""</f>
        <v/>
      </c>
      <c r="AS104" t="str">
        <f>""</f>
        <v/>
      </c>
      <c r="AT104" t="str">
        <f>""</f>
        <v/>
      </c>
      <c r="AU104" t="str">
        <f>""</f>
        <v/>
      </c>
      <c r="AV104" t="str">
        <f>""</f>
        <v/>
      </c>
      <c r="AW104" t="str">
        <f>""</f>
        <v/>
      </c>
      <c r="AX104" t="str">
        <f>""</f>
        <v/>
      </c>
      <c r="AY104" t="str">
        <f>""</f>
        <v/>
      </c>
      <c r="AZ104" t="str">
        <f>""</f>
        <v/>
      </c>
      <c r="BA104" t="str">
        <f>""</f>
        <v/>
      </c>
    </row>
    <row r="105" spans="2:53" x14ac:dyDescent="0.2">
      <c r="B105" t="str">
        <f>"At least female male left the household in a given year (yes=1)"</f>
        <v>At least female male left the household in a given year (yes=1)</v>
      </c>
      <c r="C105" t="str">
        <f>""</f>
        <v/>
      </c>
      <c r="D105" t="str">
        <f>""</f>
        <v/>
      </c>
      <c r="E105" t="str">
        <f>""</f>
        <v/>
      </c>
      <c r="F105" t="str">
        <f>""</f>
        <v/>
      </c>
      <c r="G105" t="str">
        <f>""</f>
        <v/>
      </c>
      <c r="H105" t="str">
        <f>""</f>
        <v/>
      </c>
      <c r="I105" t="str">
        <f>""</f>
        <v/>
      </c>
      <c r="J105" t="str">
        <f>""</f>
        <v/>
      </c>
      <c r="K105" t="str">
        <f>""</f>
        <v/>
      </c>
      <c r="L105" t="str">
        <f>""</f>
        <v/>
      </c>
      <c r="M105" t="str">
        <f>""</f>
        <v/>
      </c>
      <c r="N105" t="str">
        <f>""</f>
        <v/>
      </c>
      <c r="O105" t="str">
        <f>""</f>
        <v/>
      </c>
      <c r="P105" t="str">
        <f>""</f>
        <v/>
      </c>
      <c r="Q105" t="str">
        <f>""</f>
        <v/>
      </c>
      <c r="R105" t="str">
        <f>""</f>
        <v/>
      </c>
      <c r="S105" t="str">
        <f>""</f>
        <v/>
      </c>
      <c r="T105" t="str">
        <f>""</f>
        <v/>
      </c>
      <c r="U105" t="str">
        <f>""</f>
        <v/>
      </c>
      <c r="V105" t="str">
        <f>""</f>
        <v/>
      </c>
      <c r="W105" t="str">
        <f>""</f>
        <v/>
      </c>
      <c r="X105" t="str">
        <f>"-0.122"</f>
        <v>-0.122</v>
      </c>
      <c r="Y105" t="str">
        <f>""</f>
        <v/>
      </c>
      <c r="Z105" t="str">
        <f>""</f>
        <v/>
      </c>
      <c r="AA105" t="str">
        <f>""</f>
        <v/>
      </c>
      <c r="AB105" t="str">
        <f>""</f>
        <v/>
      </c>
      <c r="AC105" t="str">
        <f>""</f>
        <v/>
      </c>
      <c r="AD105" t="str">
        <f>""</f>
        <v/>
      </c>
      <c r="AE105" t="str">
        <f>""</f>
        <v/>
      </c>
      <c r="AF105" t="str">
        <f>""</f>
        <v/>
      </c>
      <c r="AG105" t="str">
        <f>""</f>
        <v/>
      </c>
      <c r="AH105" t="str">
        <f>""</f>
        <v/>
      </c>
      <c r="AI105" t="str">
        <f>""</f>
        <v/>
      </c>
      <c r="AJ105" t="str">
        <f>""</f>
        <v/>
      </c>
      <c r="AK105" t="str">
        <f>""</f>
        <v/>
      </c>
      <c r="AL105" t="str">
        <f>""</f>
        <v/>
      </c>
      <c r="AM105" t="str">
        <f>""</f>
        <v/>
      </c>
      <c r="AN105" t="str">
        <f>""</f>
        <v/>
      </c>
      <c r="AO105" t="str">
        <f>""</f>
        <v/>
      </c>
      <c r="AP105" t="str">
        <f>""</f>
        <v/>
      </c>
      <c r="AQ105" t="str">
        <f>""</f>
        <v/>
      </c>
      <c r="AR105" t="str">
        <f>""</f>
        <v/>
      </c>
      <c r="AS105" t="str">
        <f>""</f>
        <v/>
      </c>
      <c r="AT105" t="str">
        <f>""</f>
        <v/>
      </c>
      <c r="AU105" t="str">
        <f>""</f>
        <v/>
      </c>
      <c r="AV105" t="str">
        <f>""</f>
        <v/>
      </c>
      <c r="AW105" t="str">
        <f>""</f>
        <v/>
      </c>
      <c r="AX105" t="str">
        <f>""</f>
        <v/>
      </c>
      <c r="AY105" t="str">
        <f>""</f>
        <v/>
      </c>
      <c r="AZ105" t="str">
        <f>""</f>
        <v/>
      </c>
      <c r="BA105" t="str">
        <f>""</f>
        <v/>
      </c>
    </row>
    <row r="106" spans="2:53" x14ac:dyDescent="0.2">
      <c r="B106" t="str">
        <f>""</f>
        <v/>
      </c>
      <c r="C106" t="str">
        <f>""</f>
        <v/>
      </c>
      <c r="D106" t="str">
        <f>""</f>
        <v/>
      </c>
      <c r="E106" t="str">
        <f>""</f>
        <v/>
      </c>
      <c r="F106" t="str">
        <f>""</f>
        <v/>
      </c>
      <c r="G106" t="str">
        <f>""</f>
        <v/>
      </c>
      <c r="H106" t="str">
        <f>""</f>
        <v/>
      </c>
      <c r="I106" t="str">
        <f>""</f>
        <v/>
      </c>
      <c r="J106" t="str">
        <f>""</f>
        <v/>
      </c>
      <c r="K106" t="str">
        <f>""</f>
        <v/>
      </c>
      <c r="L106" t="str">
        <f>""</f>
        <v/>
      </c>
      <c r="M106" t="str">
        <f>""</f>
        <v/>
      </c>
      <c r="N106" t="str">
        <f>""</f>
        <v/>
      </c>
      <c r="O106" t="str">
        <f>""</f>
        <v/>
      </c>
      <c r="P106" t="str">
        <f>""</f>
        <v/>
      </c>
      <c r="Q106" t="str">
        <f>""</f>
        <v/>
      </c>
      <c r="R106" t="str">
        <f>""</f>
        <v/>
      </c>
      <c r="S106" t="str">
        <f>""</f>
        <v/>
      </c>
      <c r="T106" t="str">
        <f>""</f>
        <v/>
      </c>
      <c r="U106" t="str">
        <f>""</f>
        <v/>
      </c>
      <c r="V106" t="str">
        <f>""</f>
        <v/>
      </c>
      <c r="W106" t="str">
        <f>""</f>
        <v/>
      </c>
      <c r="X106" t="str">
        <f>"[0.086]"</f>
        <v>[0.086]</v>
      </c>
      <c r="Y106" t="str">
        <f>""</f>
        <v/>
      </c>
      <c r="Z106" t="str">
        <f>""</f>
        <v/>
      </c>
      <c r="AA106" t="str">
        <f>""</f>
        <v/>
      </c>
      <c r="AB106" t="str">
        <f>""</f>
        <v/>
      </c>
      <c r="AC106" t="str">
        <f>""</f>
        <v/>
      </c>
      <c r="AD106" t="str">
        <f>""</f>
        <v/>
      </c>
      <c r="AE106" t="str">
        <f>""</f>
        <v/>
      </c>
      <c r="AF106" t="str">
        <f>""</f>
        <v/>
      </c>
      <c r="AG106" t="str">
        <f>""</f>
        <v/>
      </c>
      <c r="AH106" t="str">
        <f>""</f>
        <v/>
      </c>
      <c r="AI106" t="str">
        <f>""</f>
        <v/>
      </c>
      <c r="AJ106" t="str">
        <f>""</f>
        <v/>
      </c>
      <c r="AK106" t="str">
        <f>""</f>
        <v/>
      </c>
      <c r="AL106" t="str">
        <f>""</f>
        <v/>
      </c>
      <c r="AM106" t="str">
        <f>""</f>
        <v/>
      </c>
      <c r="AN106" t="str">
        <f>""</f>
        <v/>
      </c>
      <c r="AO106" t="str">
        <f>""</f>
        <v/>
      </c>
      <c r="AP106" t="str">
        <f>""</f>
        <v/>
      </c>
      <c r="AQ106" t="str">
        <f>""</f>
        <v/>
      </c>
      <c r="AR106" t="str">
        <f>""</f>
        <v/>
      </c>
      <c r="AS106" t="str">
        <f>""</f>
        <v/>
      </c>
      <c r="AT106" t="str">
        <f>""</f>
        <v/>
      </c>
      <c r="AU106" t="str">
        <f>""</f>
        <v/>
      </c>
      <c r="AV106" t="str">
        <f>""</f>
        <v/>
      </c>
      <c r="AW106" t="str">
        <f>""</f>
        <v/>
      </c>
      <c r="AX106" t="str">
        <f>""</f>
        <v/>
      </c>
      <c r="AY106" t="str">
        <f>""</f>
        <v/>
      </c>
      <c r="AZ106" t="str">
        <f>""</f>
        <v/>
      </c>
      <c r="BA106" t="str">
        <f>""</f>
        <v/>
      </c>
    </row>
    <row r="107" spans="2:53" x14ac:dyDescent="0.2">
      <c r="B107" t="str">
        <f>"Interaction"</f>
        <v>Interaction</v>
      </c>
      <c r="C107" t="str">
        <f>""</f>
        <v/>
      </c>
      <c r="D107" t="str">
        <f>""</f>
        <v/>
      </c>
      <c r="E107" t="str">
        <f>""</f>
        <v/>
      </c>
      <c r="F107" t="str">
        <f>""</f>
        <v/>
      </c>
      <c r="G107" t="str">
        <f>""</f>
        <v/>
      </c>
      <c r="H107" t="str">
        <f>""</f>
        <v/>
      </c>
      <c r="I107" t="str">
        <f>""</f>
        <v/>
      </c>
      <c r="J107" t="str">
        <f>""</f>
        <v/>
      </c>
      <c r="K107" t="str">
        <f>""</f>
        <v/>
      </c>
      <c r="L107" t="str">
        <f>""</f>
        <v/>
      </c>
      <c r="M107" t="str">
        <f>""</f>
        <v/>
      </c>
      <c r="N107" t="str">
        <f>""</f>
        <v/>
      </c>
      <c r="O107" t="str">
        <f>""</f>
        <v/>
      </c>
      <c r="P107" t="str">
        <f>""</f>
        <v/>
      </c>
      <c r="Q107" t="str">
        <f>""</f>
        <v/>
      </c>
      <c r="R107" t="str">
        <f>""</f>
        <v/>
      </c>
      <c r="S107" t="str">
        <f>""</f>
        <v/>
      </c>
      <c r="T107" t="str">
        <f>""</f>
        <v/>
      </c>
      <c r="U107" t="str">
        <f>""</f>
        <v/>
      </c>
      <c r="V107" t="str">
        <f>""</f>
        <v/>
      </c>
      <c r="W107" t="str">
        <f>""</f>
        <v/>
      </c>
      <c r="X107" t="str">
        <f>"0.412"</f>
        <v>0.412</v>
      </c>
      <c r="Y107" t="str">
        <f>""</f>
        <v/>
      </c>
      <c r="Z107" t="str">
        <f>""</f>
        <v/>
      </c>
      <c r="AA107" t="str">
        <f>""</f>
        <v/>
      </c>
      <c r="AB107" t="str">
        <f>""</f>
        <v/>
      </c>
      <c r="AC107" t="str">
        <f>""</f>
        <v/>
      </c>
      <c r="AD107" t="str">
        <f>""</f>
        <v/>
      </c>
      <c r="AE107" t="str">
        <f>""</f>
        <v/>
      </c>
      <c r="AF107" t="str">
        <f>""</f>
        <v/>
      </c>
      <c r="AG107" t="str">
        <f>""</f>
        <v/>
      </c>
      <c r="AH107" t="str">
        <f>""</f>
        <v/>
      </c>
      <c r="AI107" t="str">
        <f>""</f>
        <v/>
      </c>
      <c r="AJ107" t="str">
        <f>""</f>
        <v/>
      </c>
      <c r="AK107" t="str">
        <f>""</f>
        <v/>
      </c>
      <c r="AL107" t="str">
        <f>""</f>
        <v/>
      </c>
      <c r="AM107" t="str">
        <f>""</f>
        <v/>
      </c>
      <c r="AN107" t="str">
        <f>""</f>
        <v/>
      </c>
      <c r="AO107" t="str">
        <f>""</f>
        <v/>
      </c>
      <c r="AP107" t="str">
        <f>""</f>
        <v/>
      </c>
      <c r="AQ107" t="str">
        <f>""</f>
        <v/>
      </c>
      <c r="AR107" t="str">
        <f>""</f>
        <v/>
      </c>
      <c r="AS107" t="str">
        <f>""</f>
        <v/>
      </c>
      <c r="AT107" t="str">
        <f>""</f>
        <v/>
      </c>
      <c r="AU107" t="str">
        <f>""</f>
        <v/>
      </c>
      <c r="AV107" t="str">
        <f>""</f>
        <v/>
      </c>
      <c r="AW107" t="str">
        <f>""</f>
        <v/>
      </c>
      <c r="AX107" t="str">
        <f>""</f>
        <v/>
      </c>
      <c r="AY107" t="str">
        <f>""</f>
        <v/>
      </c>
      <c r="AZ107" t="str">
        <f>""</f>
        <v/>
      </c>
      <c r="BA107" t="str">
        <f>""</f>
        <v/>
      </c>
    </row>
    <row r="108" spans="2:53" x14ac:dyDescent="0.2">
      <c r="B108" t="str">
        <f>""</f>
        <v/>
      </c>
      <c r="C108" t="str">
        <f>""</f>
        <v/>
      </c>
      <c r="D108" t="str">
        <f>""</f>
        <v/>
      </c>
      <c r="E108" t="str">
        <f>""</f>
        <v/>
      </c>
      <c r="F108" t="str">
        <f>""</f>
        <v/>
      </c>
      <c r="G108" t="str">
        <f>""</f>
        <v/>
      </c>
      <c r="H108" t="str">
        <f>""</f>
        <v/>
      </c>
      <c r="I108" t="str">
        <f>""</f>
        <v/>
      </c>
      <c r="J108" t="str">
        <f>""</f>
        <v/>
      </c>
      <c r="K108" t="str">
        <f>""</f>
        <v/>
      </c>
      <c r="L108" t="str">
        <f>""</f>
        <v/>
      </c>
      <c r="M108" t="str">
        <f>""</f>
        <v/>
      </c>
      <c r="N108" t="str">
        <f>""</f>
        <v/>
      </c>
      <c r="O108" t="str">
        <f>""</f>
        <v/>
      </c>
      <c r="P108" t="str">
        <f>""</f>
        <v/>
      </c>
      <c r="Q108" t="str">
        <f>""</f>
        <v/>
      </c>
      <c r="R108" t="str">
        <f>""</f>
        <v/>
      </c>
      <c r="S108" t="str">
        <f>""</f>
        <v/>
      </c>
      <c r="T108" t="str">
        <f>""</f>
        <v/>
      </c>
      <c r="U108" t="str">
        <f>""</f>
        <v/>
      </c>
      <c r="V108" t="str">
        <f>""</f>
        <v/>
      </c>
      <c r="W108" t="str">
        <f>""</f>
        <v/>
      </c>
      <c r="X108" t="str">
        <f>"[0.287]"</f>
        <v>[0.287]</v>
      </c>
      <c r="Y108" t="str">
        <f>""</f>
        <v/>
      </c>
      <c r="Z108" t="str">
        <f>""</f>
        <v/>
      </c>
      <c r="AA108" t="str">
        <f>""</f>
        <v/>
      </c>
      <c r="AB108" t="str">
        <f>""</f>
        <v/>
      </c>
      <c r="AC108" t="str">
        <f>""</f>
        <v/>
      </c>
      <c r="AD108" t="str">
        <f>""</f>
        <v/>
      </c>
      <c r="AE108" t="str">
        <f>""</f>
        <v/>
      </c>
      <c r="AF108" t="str">
        <f>""</f>
        <v/>
      </c>
      <c r="AG108" t="str">
        <f>""</f>
        <v/>
      </c>
      <c r="AH108" t="str">
        <f>""</f>
        <v/>
      </c>
      <c r="AI108" t="str">
        <f>""</f>
        <v/>
      </c>
      <c r="AJ108" t="str">
        <f>""</f>
        <v/>
      </c>
      <c r="AK108" t="str">
        <f>""</f>
        <v/>
      </c>
      <c r="AL108" t="str">
        <f>""</f>
        <v/>
      </c>
      <c r="AM108" t="str">
        <f>""</f>
        <v/>
      </c>
      <c r="AN108" t="str">
        <f>""</f>
        <v/>
      </c>
      <c r="AO108" t="str">
        <f>""</f>
        <v/>
      </c>
      <c r="AP108" t="str">
        <f>""</f>
        <v/>
      </c>
      <c r="AQ108" t="str">
        <f>""</f>
        <v/>
      </c>
      <c r="AR108" t="str">
        <f>""</f>
        <v/>
      </c>
      <c r="AS108" t="str">
        <f>""</f>
        <v/>
      </c>
      <c r="AT108" t="str">
        <f>""</f>
        <v/>
      </c>
      <c r="AU108" t="str">
        <f>""</f>
        <v/>
      </c>
      <c r="AV108" t="str">
        <f>""</f>
        <v/>
      </c>
      <c r="AW108" t="str">
        <f>""</f>
        <v/>
      </c>
      <c r="AX108" t="str">
        <f>""</f>
        <v/>
      </c>
      <c r="AY108" t="str">
        <f>""</f>
        <v/>
      </c>
      <c r="AZ108" t="str">
        <f>""</f>
        <v/>
      </c>
      <c r="BA108" t="str">
        <f>""</f>
        <v/>
      </c>
    </row>
    <row r="109" spans="2:53" x14ac:dyDescent="0.2">
      <c r="B109" t="str">
        <f>"Number of female who left household 1998-2007"</f>
        <v>Number of female who left household 1998-2007</v>
      </c>
      <c r="C109" t="str">
        <f>""</f>
        <v/>
      </c>
      <c r="D109" t="str">
        <f>""</f>
        <v/>
      </c>
      <c r="E109" t="str">
        <f>""</f>
        <v/>
      </c>
      <c r="F109" t="str">
        <f>""</f>
        <v/>
      </c>
      <c r="G109" t="str">
        <f>""</f>
        <v/>
      </c>
      <c r="H109" t="str">
        <f>""</f>
        <v/>
      </c>
      <c r="I109" t="str">
        <f>""</f>
        <v/>
      </c>
      <c r="J109" t="str">
        <f>""</f>
        <v/>
      </c>
      <c r="K109" t="str">
        <f>""</f>
        <v/>
      </c>
      <c r="L109" t="str">
        <f>""</f>
        <v/>
      </c>
      <c r="M109" t="str">
        <f>""</f>
        <v/>
      </c>
      <c r="N109" t="str">
        <f>""</f>
        <v/>
      </c>
      <c r="O109" t="str">
        <f>""</f>
        <v/>
      </c>
      <c r="P109" t="str">
        <f>""</f>
        <v/>
      </c>
      <c r="Q109" t="str">
        <f>""</f>
        <v/>
      </c>
      <c r="R109" t="str">
        <f>""</f>
        <v/>
      </c>
      <c r="S109" t="str">
        <f>""</f>
        <v/>
      </c>
      <c r="T109" t="str">
        <f>""</f>
        <v/>
      </c>
      <c r="U109" t="str">
        <f>""</f>
        <v/>
      </c>
      <c r="V109" t="str">
        <f>""</f>
        <v/>
      </c>
      <c r="W109" t="str">
        <f>""</f>
        <v/>
      </c>
      <c r="X109" t="str">
        <f>""</f>
        <v/>
      </c>
      <c r="Y109" t="str">
        <f>"-0.145**"</f>
        <v>-0.145**</v>
      </c>
      <c r="Z109" t="str">
        <f>""</f>
        <v/>
      </c>
      <c r="AA109" t="str">
        <f>""</f>
        <v/>
      </c>
      <c r="AB109" t="str">
        <f>""</f>
        <v/>
      </c>
      <c r="AC109" t="str">
        <f>""</f>
        <v/>
      </c>
      <c r="AD109" t="str">
        <f>""</f>
        <v/>
      </c>
      <c r="AE109" t="str">
        <f>""</f>
        <v/>
      </c>
      <c r="AF109" t="str">
        <f>""</f>
        <v/>
      </c>
      <c r="AG109" t="str">
        <f>""</f>
        <v/>
      </c>
      <c r="AH109" t="str">
        <f>""</f>
        <v/>
      </c>
      <c r="AI109" t="str">
        <f>""</f>
        <v/>
      </c>
      <c r="AJ109" t="str">
        <f>""</f>
        <v/>
      </c>
      <c r="AK109" t="str">
        <f>""</f>
        <v/>
      </c>
      <c r="AL109" t="str">
        <f>""</f>
        <v/>
      </c>
      <c r="AM109" t="str">
        <f>""</f>
        <v/>
      </c>
      <c r="AN109" t="str">
        <f>""</f>
        <v/>
      </c>
      <c r="AO109" t="str">
        <f>""</f>
        <v/>
      </c>
      <c r="AP109" t="str">
        <f>""</f>
        <v/>
      </c>
      <c r="AQ109" t="str">
        <f>""</f>
        <v/>
      </c>
      <c r="AR109" t="str">
        <f>""</f>
        <v/>
      </c>
      <c r="AS109" t="str">
        <f>""</f>
        <v/>
      </c>
      <c r="AT109" t="str">
        <f>""</f>
        <v/>
      </c>
      <c r="AU109" t="str">
        <f>""</f>
        <v/>
      </c>
      <c r="AV109" t="str">
        <f>""</f>
        <v/>
      </c>
      <c r="AW109" t="str">
        <f>""</f>
        <v/>
      </c>
      <c r="AX109" t="str">
        <f>""</f>
        <v/>
      </c>
      <c r="AY109" t="str">
        <f>""</f>
        <v/>
      </c>
      <c r="AZ109" t="str">
        <f>""</f>
        <v/>
      </c>
      <c r="BA109" t="str">
        <f>""</f>
        <v/>
      </c>
    </row>
    <row r="110" spans="2:53" x14ac:dyDescent="0.2">
      <c r="B110" t="str">
        <f>""</f>
        <v/>
      </c>
      <c r="C110" t="str">
        <f>""</f>
        <v/>
      </c>
      <c r="D110" t="str">
        <f>""</f>
        <v/>
      </c>
      <c r="E110" t="str">
        <f>""</f>
        <v/>
      </c>
      <c r="F110" t="str">
        <f>""</f>
        <v/>
      </c>
      <c r="G110" t="str">
        <f>""</f>
        <v/>
      </c>
      <c r="H110" t="str">
        <f>""</f>
        <v/>
      </c>
      <c r="I110" t="str">
        <f>""</f>
        <v/>
      </c>
      <c r="J110" t="str">
        <f>""</f>
        <v/>
      </c>
      <c r="K110" t="str">
        <f>""</f>
        <v/>
      </c>
      <c r="L110" t="str">
        <f>""</f>
        <v/>
      </c>
      <c r="M110" t="str">
        <f>""</f>
        <v/>
      </c>
      <c r="N110" t="str">
        <f>""</f>
        <v/>
      </c>
      <c r="O110" t="str">
        <f>""</f>
        <v/>
      </c>
      <c r="P110" t="str">
        <f>""</f>
        <v/>
      </c>
      <c r="Q110" t="str">
        <f>""</f>
        <v/>
      </c>
      <c r="R110" t="str">
        <f>""</f>
        <v/>
      </c>
      <c r="S110" t="str">
        <f>""</f>
        <v/>
      </c>
      <c r="T110" t="str">
        <f>""</f>
        <v/>
      </c>
      <c r="U110" t="str">
        <f>""</f>
        <v/>
      </c>
      <c r="V110" t="str">
        <f>""</f>
        <v/>
      </c>
      <c r="W110" t="str">
        <f>""</f>
        <v/>
      </c>
      <c r="X110" t="str">
        <f>""</f>
        <v/>
      </c>
      <c r="Y110" t="str">
        <f>"[0.063]"</f>
        <v>[0.063]</v>
      </c>
      <c r="Z110" t="str">
        <f>""</f>
        <v/>
      </c>
      <c r="AA110" t="str">
        <f>""</f>
        <v/>
      </c>
      <c r="AB110" t="str">
        <f>""</f>
        <v/>
      </c>
      <c r="AC110" t="str">
        <f>""</f>
        <v/>
      </c>
      <c r="AD110" t="str">
        <f>""</f>
        <v/>
      </c>
      <c r="AE110" t="str">
        <f>""</f>
        <v/>
      </c>
      <c r="AF110" t="str">
        <f>""</f>
        <v/>
      </c>
      <c r="AG110" t="str">
        <f>""</f>
        <v/>
      </c>
      <c r="AH110" t="str">
        <f>""</f>
        <v/>
      </c>
      <c r="AI110" t="str">
        <f>""</f>
        <v/>
      </c>
      <c r="AJ110" t="str">
        <f>""</f>
        <v/>
      </c>
      <c r="AK110" t="str">
        <f>""</f>
        <v/>
      </c>
      <c r="AL110" t="str">
        <f>""</f>
        <v/>
      </c>
      <c r="AM110" t="str">
        <f>""</f>
        <v/>
      </c>
      <c r="AN110" t="str">
        <f>""</f>
        <v/>
      </c>
      <c r="AO110" t="str">
        <f>""</f>
        <v/>
      </c>
      <c r="AP110" t="str">
        <f>""</f>
        <v/>
      </c>
      <c r="AQ110" t="str">
        <f>""</f>
        <v/>
      </c>
      <c r="AR110" t="str">
        <f>""</f>
        <v/>
      </c>
      <c r="AS110" t="str">
        <f>""</f>
        <v/>
      </c>
      <c r="AT110" t="str">
        <f>""</f>
        <v/>
      </c>
      <c r="AU110" t="str">
        <f>""</f>
        <v/>
      </c>
      <c r="AV110" t="str">
        <f>""</f>
        <v/>
      </c>
      <c r="AW110" t="str">
        <f>""</f>
        <v/>
      </c>
      <c r="AX110" t="str">
        <f>""</f>
        <v/>
      </c>
      <c r="AY110" t="str">
        <f>""</f>
        <v/>
      </c>
      <c r="AZ110" t="str">
        <f>""</f>
        <v/>
      </c>
      <c r="BA110" t="str">
        <f>""</f>
        <v/>
      </c>
    </row>
    <row r="111" spans="2:53" x14ac:dyDescent="0.2">
      <c r="B111" t="str">
        <f>"Interaction"</f>
        <v>Interaction</v>
      </c>
      <c r="C111" t="str">
        <f>""</f>
        <v/>
      </c>
      <c r="D111" t="str">
        <f>""</f>
        <v/>
      </c>
      <c r="E111" t="str">
        <f>""</f>
        <v/>
      </c>
      <c r="F111" t="str">
        <f>""</f>
        <v/>
      </c>
      <c r="G111" t="str">
        <f>""</f>
        <v/>
      </c>
      <c r="H111" t="str">
        <f>""</f>
        <v/>
      </c>
      <c r="I111" t="str">
        <f>""</f>
        <v/>
      </c>
      <c r="J111" t="str">
        <f>""</f>
        <v/>
      </c>
      <c r="K111" t="str">
        <f>""</f>
        <v/>
      </c>
      <c r="L111" t="str">
        <f>""</f>
        <v/>
      </c>
      <c r="M111" t="str">
        <f>""</f>
        <v/>
      </c>
      <c r="N111" t="str">
        <f>""</f>
        <v/>
      </c>
      <c r="O111" t="str">
        <f>""</f>
        <v/>
      </c>
      <c r="P111" t="str">
        <f>""</f>
        <v/>
      </c>
      <c r="Q111" t="str">
        <f>""</f>
        <v/>
      </c>
      <c r="R111" t="str">
        <f>""</f>
        <v/>
      </c>
      <c r="S111" t="str">
        <f>""</f>
        <v/>
      </c>
      <c r="T111" t="str">
        <f>""</f>
        <v/>
      </c>
      <c r="U111" t="str">
        <f>""</f>
        <v/>
      </c>
      <c r="V111" t="str">
        <f>""</f>
        <v/>
      </c>
      <c r="W111" t="str">
        <f>""</f>
        <v/>
      </c>
      <c r="X111" t="str">
        <f>""</f>
        <v/>
      </c>
      <c r="Y111" t="str">
        <f>"0.431"</f>
        <v>0.431</v>
      </c>
      <c r="Z111" t="str">
        <f>""</f>
        <v/>
      </c>
      <c r="AA111" t="str">
        <f>""</f>
        <v/>
      </c>
      <c r="AB111" t="str">
        <f>""</f>
        <v/>
      </c>
      <c r="AC111" t="str">
        <f>""</f>
        <v/>
      </c>
      <c r="AD111" t="str">
        <f>""</f>
        <v/>
      </c>
      <c r="AE111" t="str">
        <f>""</f>
        <v/>
      </c>
      <c r="AF111" t="str">
        <f>""</f>
        <v/>
      </c>
      <c r="AG111" t="str">
        <f>""</f>
        <v/>
      </c>
      <c r="AH111" t="str">
        <f>""</f>
        <v/>
      </c>
      <c r="AI111" t="str">
        <f>""</f>
        <v/>
      </c>
      <c r="AJ111" t="str">
        <f>""</f>
        <v/>
      </c>
      <c r="AK111" t="str">
        <f>""</f>
        <v/>
      </c>
      <c r="AL111" t="str">
        <f>""</f>
        <v/>
      </c>
      <c r="AM111" t="str">
        <f>""</f>
        <v/>
      </c>
      <c r="AN111" t="str">
        <f>""</f>
        <v/>
      </c>
      <c r="AO111" t="str">
        <f>""</f>
        <v/>
      </c>
      <c r="AP111" t="str">
        <f>""</f>
        <v/>
      </c>
      <c r="AQ111" t="str">
        <f>""</f>
        <v/>
      </c>
      <c r="AR111" t="str">
        <f>""</f>
        <v/>
      </c>
      <c r="AS111" t="str">
        <f>""</f>
        <v/>
      </c>
      <c r="AT111" t="str">
        <f>""</f>
        <v/>
      </c>
      <c r="AU111" t="str">
        <f>""</f>
        <v/>
      </c>
      <c r="AV111" t="str">
        <f>""</f>
        <v/>
      </c>
      <c r="AW111" t="str">
        <f>""</f>
        <v/>
      </c>
      <c r="AX111" t="str">
        <f>""</f>
        <v/>
      </c>
      <c r="AY111" t="str">
        <f>""</f>
        <v/>
      </c>
      <c r="AZ111" t="str">
        <f>""</f>
        <v/>
      </c>
      <c r="BA111" t="str">
        <f>""</f>
        <v/>
      </c>
    </row>
    <row r="112" spans="2:53" x14ac:dyDescent="0.2">
      <c r="B112" t="str">
        <f>""</f>
        <v/>
      </c>
      <c r="C112" t="str">
        <f>""</f>
        <v/>
      </c>
      <c r="D112" t="str">
        <f>""</f>
        <v/>
      </c>
      <c r="E112" t="str">
        <f>""</f>
        <v/>
      </c>
      <c r="F112" t="str">
        <f>""</f>
        <v/>
      </c>
      <c r="G112" t="str">
        <f>""</f>
        <v/>
      </c>
      <c r="H112" t="str">
        <f>""</f>
        <v/>
      </c>
      <c r="I112" t="str">
        <f>""</f>
        <v/>
      </c>
      <c r="J112" t="str">
        <f>""</f>
        <v/>
      </c>
      <c r="K112" t="str">
        <f>""</f>
        <v/>
      </c>
      <c r="L112" t="str">
        <f>""</f>
        <v/>
      </c>
      <c r="M112" t="str">
        <f>""</f>
        <v/>
      </c>
      <c r="N112" t="str">
        <f>""</f>
        <v/>
      </c>
      <c r="O112" t="str">
        <f>""</f>
        <v/>
      </c>
      <c r="P112" t="str">
        <f>""</f>
        <v/>
      </c>
      <c r="Q112" t="str">
        <f>""</f>
        <v/>
      </c>
      <c r="R112" t="str">
        <f>""</f>
        <v/>
      </c>
      <c r="S112" t="str">
        <f>""</f>
        <v/>
      </c>
      <c r="T112" t="str">
        <f>""</f>
        <v/>
      </c>
      <c r="U112" t="str">
        <f>""</f>
        <v/>
      </c>
      <c r="V112" t="str">
        <f>""</f>
        <v/>
      </c>
      <c r="W112" t="str">
        <f>""</f>
        <v/>
      </c>
      <c r="X112" t="str">
        <f>""</f>
        <v/>
      </c>
      <c r="Y112" t="str">
        <f>"[0.273]"</f>
        <v>[0.273]</v>
      </c>
      <c r="Z112" t="str">
        <f>""</f>
        <v/>
      </c>
      <c r="AA112" t="str">
        <f>""</f>
        <v/>
      </c>
      <c r="AB112" t="str">
        <f>""</f>
        <v/>
      </c>
      <c r="AC112" t="str">
        <f>""</f>
        <v/>
      </c>
      <c r="AD112" t="str">
        <f>""</f>
        <v/>
      </c>
      <c r="AE112" t="str">
        <f>""</f>
        <v/>
      </c>
      <c r="AF112" t="str">
        <f>""</f>
        <v/>
      </c>
      <c r="AG112" t="str">
        <f>""</f>
        <v/>
      </c>
      <c r="AH112" t="str">
        <f>""</f>
        <v/>
      </c>
      <c r="AI112" t="str">
        <f>""</f>
        <v/>
      </c>
      <c r="AJ112" t="str">
        <f>""</f>
        <v/>
      </c>
      <c r="AK112" t="str">
        <f>""</f>
        <v/>
      </c>
      <c r="AL112" t="str">
        <f>""</f>
        <v/>
      </c>
      <c r="AM112" t="str">
        <f>""</f>
        <v/>
      </c>
      <c r="AN112" t="str">
        <f>""</f>
        <v/>
      </c>
      <c r="AO112" t="str">
        <f>""</f>
        <v/>
      </c>
      <c r="AP112" t="str">
        <f>""</f>
        <v/>
      </c>
      <c r="AQ112" t="str">
        <f>""</f>
        <v/>
      </c>
      <c r="AR112" t="str">
        <f>""</f>
        <v/>
      </c>
      <c r="AS112" t="str">
        <f>""</f>
        <v/>
      </c>
      <c r="AT112" t="str">
        <f>""</f>
        <v/>
      </c>
      <c r="AU112" t="str">
        <f>""</f>
        <v/>
      </c>
      <c r="AV112" t="str">
        <f>""</f>
        <v/>
      </c>
      <c r="AW112" t="str">
        <f>""</f>
        <v/>
      </c>
      <c r="AX112" t="str">
        <f>""</f>
        <v/>
      </c>
      <c r="AY112" t="str">
        <f>""</f>
        <v/>
      </c>
      <c r="AZ112" t="str">
        <f>""</f>
        <v/>
      </c>
      <c r="BA112" t="str">
        <f>""</f>
        <v/>
      </c>
    </row>
    <row r="113" spans="2:53" x14ac:dyDescent="0.2">
      <c r="B113" t="str">
        <f>"Share of females  who left household 1998-2007"</f>
        <v>Share of females  who left household 1998-2007</v>
      </c>
      <c r="C113" t="str">
        <f>""</f>
        <v/>
      </c>
      <c r="D113" t="str">
        <f>""</f>
        <v/>
      </c>
      <c r="E113" t="str">
        <f>""</f>
        <v/>
      </c>
      <c r="F113" t="str">
        <f>""</f>
        <v/>
      </c>
      <c r="G113" t="str">
        <f>""</f>
        <v/>
      </c>
      <c r="H113" t="str">
        <f>""</f>
        <v/>
      </c>
      <c r="I113" t="str">
        <f>""</f>
        <v/>
      </c>
      <c r="J113" t="str">
        <f>""</f>
        <v/>
      </c>
      <c r="K113" t="str">
        <f>""</f>
        <v/>
      </c>
      <c r="L113" t="str">
        <f>""</f>
        <v/>
      </c>
      <c r="M113" t="str">
        <f>""</f>
        <v/>
      </c>
      <c r="N113" t="str">
        <f>""</f>
        <v/>
      </c>
      <c r="O113" t="str">
        <f>""</f>
        <v/>
      </c>
      <c r="P113" t="str">
        <f>""</f>
        <v/>
      </c>
      <c r="Q113" t="str">
        <f>""</f>
        <v/>
      </c>
      <c r="R113" t="str">
        <f>""</f>
        <v/>
      </c>
      <c r="S113" t="str">
        <f>""</f>
        <v/>
      </c>
      <c r="T113" t="str">
        <f>""</f>
        <v/>
      </c>
      <c r="U113" t="str">
        <f>""</f>
        <v/>
      </c>
      <c r="V113" t="str">
        <f>""</f>
        <v/>
      </c>
      <c r="W113" t="str">
        <f>""</f>
        <v/>
      </c>
      <c r="X113" t="str">
        <f>""</f>
        <v/>
      </c>
      <c r="Y113" t="str">
        <f>""</f>
        <v/>
      </c>
      <c r="Z113" t="str">
        <f>"-0.215"</f>
        <v>-0.215</v>
      </c>
      <c r="AA113" t="str">
        <f>""</f>
        <v/>
      </c>
      <c r="AB113" t="str">
        <f>""</f>
        <v/>
      </c>
      <c r="AC113" t="str">
        <f>""</f>
        <v/>
      </c>
      <c r="AD113" t="str">
        <f>""</f>
        <v/>
      </c>
      <c r="AE113" t="str">
        <f>""</f>
        <v/>
      </c>
      <c r="AF113" t="str">
        <f>""</f>
        <v/>
      </c>
      <c r="AG113" t="str">
        <f>""</f>
        <v/>
      </c>
      <c r="AH113" t="str">
        <f>""</f>
        <v/>
      </c>
      <c r="AI113" t="str">
        <f>""</f>
        <v/>
      </c>
      <c r="AJ113" t="str">
        <f>""</f>
        <v/>
      </c>
      <c r="AK113" t="str">
        <f>""</f>
        <v/>
      </c>
      <c r="AL113" t="str">
        <f>""</f>
        <v/>
      </c>
      <c r="AM113" t="str">
        <f>""</f>
        <v/>
      </c>
      <c r="AN113" t="str">
        <f>""</f>
        <v/>
      </c>
      <c r="AO113" t="str">
        <f>""</f>
        <v/>
      </c>
      <c r="AP113" t="str">
        <f>""</f>
        <v/>
      </c>
      <c r="AQ113" t="str">
        <f>""</f>
        <v/>
      </c>
      <c r="AR113" t="str">
        <f>""</f>
        <v/>
      </c>
      <c r="AS113" t="str">
        <f>""</f>
        <v/>
      </c>
      <c r="AT113" t="str">
        <f>""</f>
        <v/>
      </c>
      <c r="AU113" t="str">
        <f>""</f>
        <v/>
      </c>
      <c r="AV113" t="str">
        <f>""</f>
        <v/>
      </c>
      <c r="AW113" t="str">
        <f>""</f>
        <v/>
      </c>
      <c r="AX113" t="str">
        <f>""</f>
        <v/>
      </c>
      <c r="AY113" t="str">
        <f>""</f>
        <v/>
      </c>
      <c r="AZ113" t="str">
        <f>""</f>
        <v/>
      </c>
      <c r="BA113" t="str">
        <f>""</f>
        <v/>
      </c>
    </row>
    <row r="114" spans="2:53" x14ac:dyDescent="0.2">
      <c r="B114" t="str">
        <f>""</f>
        <v/>
      </c>
      <c r="C114" t="str">
        <f>""</f>
        <v/>
      </c>
      <c r="D114" t="str">
        <f>""</f>
        <v/>
      </c>
      <c r="E114" t="str">
        <f>""</f>
        <v/>
      </c>
      <c r="F114" t="str">
        <f>""</f>
        <v/>
      </c>
      <c r="G114" t="str">
        <f>""</f>
        <v/>
      </c>
      <c r="H114" t="str">
        <f>""</f>
        <v/>
      </c>
      <c r="I114" t="str">
        <f>""</f>
        <v/>
      </c>
      <c r="J114" t="str">
        <f>""</f>
        <v/>
      </c>
      <c r="K114" t="str">
        <f>""</f>
        <v/>
      </c>
      <c r="L114" t="str">
        <f>""</f>
        <v/>
      </c>
      <c r="M114" t="str">
        <f>""</f>
        <v/>
      </c>
      <c r="N114" t="str">
        <f>""</f>
        <v/>
      </c>
      <c r="O114" t="str">
        <f>""</f>
        <v/>
      </c>
      <c r="P114" t="str">
        <f>""</f>
        <v/>
      </c>
      <c r="Q114" t="str">
        <f>""</f>
        <v/>
      </c>
      <c r="R114" t="str">
        <f>""</f>
        <v/>
      </c>
      <c r="S114" t="str">
        <f>""</f>
        <v/>
      </c>
      <c r="T114" t="str">
        <f>""</f>
        <v/>
      </c>
      <c r="U114" t="str">
        <f>""</f>
        <v/>
      </c>
      <c r="V114" t="str">
        <f>""</f>
        <v/>
      </c>
      <c r="W114" t="str">
        <f>""</f>
        <v/>
      </c>
      <c r="X114" t="str">
        <f>""</f>
        <v/>
      </c>
      <c r="Y114" t="str">
        <f>""</f>
        <v/>
      </c>
      <c r="Z114" t="str">
        <f>"[0.133]"</f>
        <v>[0.133]</v>
      </c>
      <c r="AA114" t="str">
        <f>""</f>
        <v/>
      </c>
      <c r="AB114" t="str">
        <f>""</f>
        <v/>
      </c>
      <c r="AC114" t="str">
        <f>""</f>
        <v/>
      </c>
      <c r="AD114" t="str">
        <f>""</f>
        <v/>
      </c>
      <c r="AE114" t="str">
        <f>""</f>
        <v/>
      </c>
      <c r="AF114" t="str">
        <f>""</f>
        <v/>
      </c>
      <c r="AG114" t="str">
        <f>""</f>
        <v/>
      </c>
      <c r="AH114" t="str">
        <f>""</f>
        <v/>
      </c>
      <c r="AI114" t="str">
        <f>""</f>
        <v/>
      </c>
      <c r="AJ114" t="str">
        <f>""</f>
        <v/>
      </c>
      <c r="AK114" t="str">
        <f>""</f>
        <v/>
      </c>
      <c r="AL114" t="str">
        <f>""</f>
        <v/>
      </c>
      <c r="AM114" t="str">
        <f>""</f>
        <v/>
      </c>
      <c r="AN114" t="str">
        <f>""</f>
        <v/>
      </c>
      <c r="AO114" t="str">
        <f>""</f>
        <v/>
      </c>
      <c r="AP114" t="str">
        <f>""</f>
        <v/>
      </c>
      <c r="AQ114" t="str">
        <f>""</f>
        <v/>
      </c>
      <c r="AR114" t="str">
        <f>""</f>
        <v/>
      </c>
      <c r="AS114" t="str">
        <f>""</f>
        <v/>
      </c>
      <c r="AT114" t="str">
        <f>""</f>
        <v/>
      </c>
      <c r="AU114" t="str">
        <f>""</f>
        <v/>
      </c>
      <c r="AV114" t="str">
        <f>""</f>
        <v/>
      </c>
      <c r="AW114" t="str">
        <f>""</f>
        <v/>
      </c>
      <c r="AX114" t="str">
        <f>""</f>
        <v/>
      </c>
      <c r="AY114" t="str">
        <f>""</f>
        <v/>
      </c>
      <c r="AZ114" t="str">
        <f>""</f>
        <v/>
      </c>
      <c r="BA114" t="str">
        <f>""</f>
        <v/>
      </c>
    </row>
    <row r="115" spans="2:53" x14ac:dyDescent="0.2">
      <c r="B115" t="str">
        <f>"Interaction"</f>
        <v>Interaction</v>
      </c>
      <c r="C115" t="str">
        <f>""</f>
        <v/>
      </c>
      <c r="D115" t="str">
        <f>""</f>
        <v/>
      </c>
      <c r="E115" t="str">
        <f>""</f>
        <v/>
      </c>
      <c r="F115" t="str">
        <f>""</f>
        <v/>
      </c>
      <c r="G115" t="str">
        <f>""</f>
        <v/>
      </c>
      <c r="H115" t="str">
        <f>""</f>
        <v/>
      </c>
      <c r="I115" t="str">
        <f>""</f>
        <v/>
      </c>
      <c r="J115" t="str">
        <f>""</f>
        <v/>
      </c>
      <c r="K115" t="str">
        <f>""</f>
        <v/>
      </c>
      <c r="L115" t="str">
        <f>""</f>
        <v/>
      </c>
      <c r="M115" t="str">
        <f>""</f>
        <v/>
      </c>
      <c r="N115" t="str">
        <f>""</f>
        <v/>
      </c>
      <c r="O115" t="str">
        <f>""</f>
        <v/>
      </c>
      <c r="P115" t="str">
        <f>""</f>
        <v/>
      </c>
      <c r="Q115" t="str">
        <f>""</f>
        <v/>
      </c>
      <c r="R115" t="str">
        <f>""</f>
        <v/>
      </c>
      <c r="S115" t="str">
        <f>""</f>
        <v/>
      </c>
      <c r="T115" t="str">
        <f>""</f>
        <v/>
      </c>
      <c r="U115" t="str">
        <f>""</f>
        <v/>
      </c>
      <c r="V115" t="str">
        <f>""</f>
        <v/>
      </c>
      <c r="W115" t="str">
        <f>""</f>
        <v/>
      </c>
      <c r="X115" t="str">
        <f>""</f>
        <v/>
      </c>
      <c r="Y115" t="str">
        <f>""</f>
        <v/>
      </c>
      <c r="Z115" t="str">
        <f>"0.489"</f>
        <v>0.489</v>
      </c>
      <c r="AA115" t="str">
        <f>""</f>
        <v/>
      </c>
      <c r="AB115" t="str">
        <f>""</f>
        <v/>
      </c>
      <c r="AC115" t="str">
        <f>""</f>
        <v/>
      </c>
      <c r="AD115" t="str">
        <f>""</f>
        <v/>
      </c>
      <c r="AE115" t="str">
        <f>""</f>
        <v/>
      </c>
      <c r="AF115" t="str">
        <f>""</f>
        <v/>
      </c>
      <c r="AG115" t="str">
        <f>""</f>
        <v/>
      </c>
      <c r="AH115" t="str">
        <f>""</f>
        <v/>
      </c>
      <c r="AI115" t="str">
        <f>""</f>
        <v/>
      </c>
      <c r="AJ115" t="str">
        <f>""</f>
        <v/>
      </c>
      <c r="AK115" t="str">
        <f>""</f>
        <v/>
      </c>
      <c r="AL115" t="str">
        <f>""</f>
        <v/>
      </c>
      <c r="AM115" t="str">
        <f>""</f>
        <v/>
      </c>
      <c r="AN115" t="str">
        <f>""</f>
        <v/>
      </c>
      <c r="AO115" t="str">
        <f>""</f>
        <v/>
      </c>
      <c r="AP115" t="str">
        <f>""</f>
        <v/>
      </c>
      <c r="AQ115" t="str">
        <f>""</f>
        <v/>
      </c>
      <c r="AR115" t="str">
        <f>""</f>
        <v/>
      </c>
      <c r="AS115" t="str">
        <f>""</f>
        <v/>
      </c>
      <c r="AT115" t="str">
        <f>""</f>
        <v/>
      </c>
      <c r="AU115" t="str">
        <f>""</f>
        <v/>
      </c>
      <c r="AV115" t="str">
        <f>""</f>
        <v/>
      </c>
      <c r="AW115" t="str">
        <f>""</f>
        <v/>
      </c>
      <c r="AX115" t="str">
        <f>""</f>
        <v/>
      </c>
      <c r="AY115" t="str">
        <f>""</f>
        <v/>
      </c>
      <c r="AZ115" t="str">
        <f>""</f>
        <v/>
      </c>
      <c r="BA115" t="str">
        <f>""</f>
        <v/>
      </c>
    </row>
    <row r="116" spans="2:53" x14ac:dyDescent="0.2">
      <c r="B116" t="str">
        <f>""</f>
        <v/>
      </c>
      <c r="C116" t="str">
        <f>""</f>
        <v/>
      </c>
      <c r="D116" t="str">
        <f>""</f>
        <v/>
      </c>
      <c r="E116" t="str">
        <f>""</f>
        <v/>
      </c>
      <c r="F116" t="str">
        <f>""</f>
        <v/>
      </c>
      <c r="G116" t="str">
        <f>""</f>
        <v/>
      </c>
      <c r="H116" t="str">
        <f>""</f>
        <v/>
      </c>
      <c r="I116" t="str">
        <f>""</f>
        <v/>
      </c>
      <c r="J116" t="str">
        <f>""</f>
        <v/>
      </c>
      <c r="K116" t="str">
        <f>""</f>
        <v/>
      </c>
      <c r="L116" t="str">
        <f>""</f>
        <v/>
      </c>
      <c r="M116" t="str">
        <f>""</f>
        <v/>
      </c>
      <c r="N116" t="str">
        <f>""</f>
        <v/>
      </c>
      <c r="O116" t="str">
        <f>""</f>
        <v/>
      </c>
      <c r="P116" t="str">
        <f>""</f>
        <v/>
      </c>
      <c r="Q116" t="str">
        <f>""</f>
        <v/>
      </c>
      <c r="R116" t="str">
        <f>""</f>
        <v/>
      </c>
      <c r="S116" t="str">
        <f>""</f>
        <v/>
      </c>
      <c r="T116" t="str">
        <f>""</f>
        <v/>
      </c>
      <c r="U116" t="str">
        <f>""</f>
        <v/>
      </c>
      <c r="V116" t="str">
        <f>""</f>
        <v/>
      </c>
      <c r="W116" t="str">
        <f>""</f>
        <v/>
      </c>
      <c r="X116" t="str">
        <f>""</f>
        <v/>
      </c>
      <c r="Y116" t="str">
        <f>""</f>
        <v/>
      </c>
      <c r="Z116" t="str">
        <f>"[0.333]"</f>
        <v>[0.333]</v>
      </c>
      <c r="AA116" t="str">
        <f>""</f>
        <v/>
      </c>
      <c r="AB116" t="str">
        <f>""</f>
        <v/>
      </c>
      <c r="AC116" t="str">
        <f>""</f>
        <v/>
      </c>
      <c r="AD116" t="str">
        <f>""</f>
        <v/>
      </c>
      <c r="AE116" t="str">
        <f>""</f>
        <v/>
      </c>
      <c r="AF116" t="str">
        <f>""</f>
        <v/>
      </c>
      <c r="AG116" t="str">
        <f>""</f>
        <v/>
      </c>
      <c r="AH116" t="str">
        <f>""</f>
        <v/>
      </c>
      <c r="AI116" t="str">
        <f>""</f>
        <v/>
      </c>
      <c r="AJ116" t="str">
        <f>""</f>
        <v/>
      </c>
      <c r="AK116" t="str">
        <f>""</f>
        <v/>
      </c>
      <c r="AL116" t="str">
        <f>""</f>
        <v/>
      </c>
      <c r="AM116" t="str">
        <f>""</f>
        <v/>
      </c>
      <c r="AN116" t="str">
        <f>""</f>
        <v/>
      </c>
      <c r="AO116" t="str">
        <f>""</f>
        <v/>
      </c>
      <c r="AP116" t="str">
        <f>""</f>
        <v/>
      </c>
      <c r="AQ116" t="str">
        <f>""</f>
        <v/>
      </c>
      <c r="AR116" t="str">
        <f>""</f>
        <v/>
      </c>
      <c r="AS116" t="str">
        <f>""</f>
        <v/>
      </c>
      <c r="AT116" t="str">
        <f>""</f>
        <v/>
      </c>
      <c r="AU116" t="str">
        <f>""</f>
        <v/>
      </c>
      <c r="AV116" t="str">
        <f>""</f>
        <v/>
      </c>
      <c r="AW116" t="str">
        <f>""</f>
        <v/>
      </c>
      <c r="AX116" t="str">
        <f>""</f>
        <v/>
      </c>
      <c r="AY116" t="str">
        <f>""</f>
        <v/>
      </c>
      <c r="AZ116" t="str">
        <f>""</f>
        <v/>
      </c>
      <c r="BA116" t="str">
        <f>""</f>
        <v/>
      </c>
    </row>
    <row r="117" spans="2:53" x14ac:dyDescent="0.2">
      <c r="B117" t="str">
        <f>"Index of Asset Related Losses (dummy) (money-goods and/or house) - PCA"</f>
        <v>Index of Asset Related Losses (dummy) (money-goods and/or house) - PCA</v>
      </c>
      <c r="C117" t="str">
        <f>""</f>
        <v/>
      </c>
      <c r="D117" t="str">
        <f>""</f>
        <v/>
      </c>
      <c r="E117" t="str">
        <f>""</f>
        <v/>
      </c>
      <c r="F117" t="str">
        <f>""</f>
        <v/>
      </c>
      <c r="G117" t="str">
        <f>""</f>
        <v/>
      </c>
      <c r="H117" t="str">
        <f>""</f>
        <v/>
      </c>
      <c r="I117" t="str">
        <f>""</f>
        <v/>
      </c>
      <c r="J117" t="str">
        <f>""</f>
        <v/>
      </c>
      <c r="K117" t="str">
        <f>""</f>
        <v/>
      </c>
      <c r="L117" t="str">
        <f>""</f>
        <v/>
      </c>
      <c r="M117" t="str">
        <f>""</f>
        <v/>
      </c>
      <c r="N117" t="str">
        <f>""</f>
        <v/>
      </c>
      <c r="O117" t="str">
        <f>""</f>
        <v/>
      </c>
      <c r="P117" t="str">
        <f>""</f>
        <v/>
      </c>
      <c r="Q117" t="str">
        <f>""</f>
        <v/>
      </c>
      <c r="R117" t="str">
        <f>""</f>
        <v/>
      </c>
      <c r="S117" t="str">
        <f>""</f>
        <v/>
      </c>
      <c r="T117" t="str">
        <f>""</f>
        <v/>
      </c>
      <c r="U117" t="str">
        <f>""</f>
        <v/>
      </c>
      <c r="V117" t="str">
        <f>""</f>
        <v/>
      </c>
      <c r="W117" t="str">
        <f>""</f>
        <v/>
      </c>
      <c r="X117" t="str">
        <f>""</f>
        <v/>
      </c>
      <c r="Y117" t="str">
        <f>""</f>
        <v/>
      </c>
      <c r="Z117" t="str">
        <f>""</f>
        <v/>
      </c>
      <c r="AA117" t="str">
        <f>"-0.007"</f>
        <v>-0.007</v>
      </c>
      <c r="AB117" t="str">
        <f>"-0.010"</f>
        <v>-0.010</v>
      </c>
      <c r="AC117" t="str">
        <f>"-0.003"</f>
        <v>-0.003</v>
      </c>
      <c r="AD117" t="str">
        <f>""</f>
        <v/>
      </c>
      <c r="AE117" t="str">
        <f>""</f>
        <v/>
      </c>
      <c r="AF117" t="str">
        <f>""</f>
        <v/>
      </c>
      <c r="AG117" t="str">
        <f>""</f>
        <v/>
      </c>
      <c r="AH117" t="str">
        <f>""</f>
        <v/>
      </c>
      <c r="AI117" t="str">
        <f>""</f>
        <v/>
      </c>
      <c r="AJ117" t="str">
        <f>""</f>
        <v/>
      </c>
      <c r="AK117" t="str">
        <f>""</f>
        <v/>
      </c>
      <c r="AL117" t="str">
        <f>""</f>
        <v/>
      </c>
      <c r="AM117" t="str">
        <f>""</f>
        <v/>
      </c>
      <c r="AN117" t="str">
        <f>""</f>
        <v/>
      </c>
      <c r="AO117" t="str">
        <f>""</f>
        <v/>
      </c>
      <c r="AP117" t="str">
        <f>""</f>
        <v/>
      </c>
      <c r="AQ117" t="str">
        <f>""</f>
        <v/>
      </c>
      <c r="AR117" t="str">
        <f>""</f>
        <v/>
      </c>
      <c r="AS117" t="str">
        <f>""</f>
        <v/>
      </c>
      <c r="AT117" t="str">
        <f>""</f>
        <v/>
      </c>
      <c r="AU117" t="str">
        <f>""</f>
        <v/>
      </c>
      <c r="AV117" t="str">
        <f>""</f>
        <v/>
      </c>
      <c r="AW117" t="str">
        <f>""</f>
        <v/>
      </c>
      <c r="AX117" t="str">
        <f>""</f>
        <v/>
      </c>
      <c r="AY117" t="str">
        <f>""</f>
        <v/>
      </c>
      <c r="AZ117" t="str">
        <f>""</f>
        <v/>
      </c>
      <c r="BA117" t="str">
        <f>""</f>
        <v/>
      </c>
    </row>
    <row r="118" spans="2:53" x14ac:dyDescent="0.2">
      <c r="B118" t="str">
        <f>""</f>
        <v/>
      </c>
      <c r="C118" t="str">
        <f>""</f>
        <v/>
      </c>
      <c r="D118" t="str">
        <f>""</f>
        <v/>
      </c>
      <c r="E118" t="str">
        <f>""</f>
        <v/>
      </c>
      <c r="F118" t="str">
        <f>""</f>
        <v/>
      </c>
      <c r="G118" t="str">
        <f>""</f>
        <v/>
      </c>
      <c r="H118" t="str">
        <f>""</f>
        <v/>
      </c>
      <c r="I118" t="str">
        <f>""</f>
        <v/>
      </c>
      <c r="J118" t="str">
        <f>""</f>
        <v/>
      </c>
      <c r="K118" t="str">
        <f>""</f>
        <v/>
      </c>
      <c r="L118" t="str">
        <f>""</f>
        <v/>
      </c>
      <c r="M118" t="str">
        <f>""</f>
        <v/>
      </c>
      <c r="N118" t="str">
        <f>""</f>
        <v/>
      </c>
      <c r="O118" t="str">
        <f>""</f>
        <v/>
      </c>
      <c r="P118" t="str">
        <f>""</f>
        <v/>
      </c>
      <c r="Q118" t="str">
        <f>""</f>
        <v/>
      </c>
      <c r="R118" t="str">
        <f>""</f>
        <v/>
      </c>
      <c r="S118" t="str">
        <f>""</f>
        <v/>
      </c>
      <c r="T118" t="str">
        <f>""</f>
        <v/>
      </c>
      <c r="U118" t="str">
        <f>""</f>
        <v/>
      </c>
      <c r="V118" t="str">
        <f>""</f>
        <v/>
      </c>
      <c r="W118" t="str">
        <f>""</f>
        <v/>
      </c>
      <c r="X118" t="str">
        <f>""</f>
        <v/>
      </c>
      <c r="Y118" t="str">
        <f>""</f>
        <v/>
      </c>
      <c r="Z118" t="str">
        <f>""</f>
        <v/>
      </c>
      <c r="AA118" t="str">
        <f>"[0.023]"</f>
        <v>[0.023]</v>
      </c>
      <c r="AB118" t="str">
        <f>"[0.022]"</f>
        <v>[0.022]</v>
      </c>
      <c r="AC118" t="str">
        <f>"[0.022]"</f>
        <v>[0.022]</v>
      </c>
      <c r="AD118" t="str">
        <f>""</f>
        <v/>
      </c>
      <c r="AE118" t="str">
        <f>""</f>
        <v/>
      </c>
      <c r="AF118" t="str">
        <f>""</f>
        <v/>
      </c>
      <c r="AG118" t="str">
        <f>""</f>
        <v/>
      </c>
      <c r="AH118" t="str">
        <f>""</f>
        <v/>
      </c>
      <c r="AI118" t="str">
        <f>""</f>
        <v/>
      </c>
      <c r="AJ118" t="str">
        <f>""</f>
        <v/>
      </c>
      <c r="AK118" t="str">
        <f>""</f>
        <v/>
      </c>
      <c r="AL118" t="str">
        <f>""</f>
        <v/>
      </c>
      <c r="AM118" t="str">
        <f>""</f>
        <v/>
      </c>
      <c r="AN118" t="str">
        <f>""</f>
        <v/>
      </c>
      <c r="AO118" t="str">
        <f>""</f>
        <v/>
      </c>
      <c r="AP118" t="str">
        <f>""</f>
        <v/>
      </c>
      <c r="AQ118" t="str">
        <f>""</f>
        <v/>
      </c>
      <c r="AR118" t="str">
        <f>""</f>
        <v/>
      </c>
      <c r="AS118" t="str">
        <f>""</f>
        <v/>
      </c>
      <c r="AT118" t="str">
        <f>""</f>
        <v/>
      </c>
      <c r="AU118" t="str">
        <f>""</f>
        <v/>
      </c>
      <c r="AV118" t="str">
        <f>""</f>
        <v/>
      </c>
      <c r="AW118" t="str">
        <f>""</f>
        <v/>
      </c>
      <c r="AX118" t="str">
        <f>""</f>
        <v/>
      </c>
      <c r="AY118" t="str">
        <f>""</f>
        <v/>
      </c>
      <c r="AZ118" t="str">
        <f>""</f>
        <v/>
      </c>
      <c r="BA118" t="str">
        <f>""</f>
        <v/>
      </c>
    </row>
    <row r="119" spans="2:53" x14ac:dyDescent="0.2">
      <c r="B119" t="str">
        <f>"At least female male left the household in a given year (yes=1)"</f>
        <v>At least female male left the household in a given year (yes=1)</v>
      </c>
      <c r="C119" t="str">
        <f>""</f>
        <v/>
      </c>
      <c r="D119" t="str">
        <f>""</f>
        <v/>
      </c>
      <c r="E119" t="str">
        <f>""</f>
        <v/>
      </c>
      <c r="F119" t="str">
        <f>""</f>
        <v/>
      </c>
      <c r="G119" t="str">
        <f>""</f>
        <v/>
      </c>
      <c r="H119" t="str">
        <f>""</f>
        <v/>
      </c>
      <c r="I119" t="str">
        <f>""</f>
        <v/>
      </c>
      <c r="J119" t="str">
        <f>""</f>
        <v/>
      </c>
      <c r="K119" t="str">
        <f>""</f>
        <v/>
      </c>
      <c r="L119" t="str">
        <f>""</f>
        <v/>
      </c>
      <c r="M119" t="str">
        <f>""</f>
        <v/>
      </c>
      <c r="N119" t="str">
        <f>""</f>
        <v/>
      </c>
      <c r="O119" t="str">
        <f>""</f>
        <v/>
      </c>
      <c r="P119" t="str">
        <f>""</f>
        <v/>
      </c>
      <c r="Q119" t="str">
        <f>""</f>
        <v/>
      </c>
      <c r="R119" t="str">
        <f>""</f>
        <v/>
      </c>
      <c r="S119" t="str">
        <f>""</f>
        <v/>
      </c>
      <c r="T119" t="str">
        <f>""</f>
        <v/>
      </c>
      <c r="U119" t="str">
        <f>""</f>
        <v/>
      </c>
      <c r="V119" t="str">
        <f>""</f>
        <v/>
      </c>
      <c r="W119" t="str">
        <f>""</f>
        <v/>
      </c>
      <c r="X119" t="str">
        <f>""</f>
        <v/>
      </c>
      <c r="Y119" t="str">
        <f>""</f>
        <v/>
      </c>
      <c r="Z119" t="str">
        <f>""</f>
        <v/>
      </c>
      <c r="AA119" t="str">
        <f>"-0.105"</f>
        <v>-0.105</v>
      </c>
      <c r="AB119" t="str">
        <f>""</f>
        <v/>
      </c>
      <c r="AC119" t="str">
        <f>""</f>
        <v/>
      </c>
      <c r="AD119" t="str">
        <f>""</f>
        <v/>
      </c>
      <c r="AE119" t="str">
        <f>""</f>
        <v/>
      </c>
      <c r="AF119" t="str">
        <f>""</f>
        <v/>
      </c>
      <c r="AG119" t="str">
        <f>""</f>
        <v/>
      </c>
      <c r="AH119" t="str">
        <f>""</f>
        <v/>
      </c>
      <c r="AI119" t="str">
        <f>""</f>
        <v/>
      </c>
      <c r="AJ119" t="str">
        <f>""</f>
        <v/>
      </c>
      <c r="AK119" t="str">
        <f>""</f>
        <v/>
      </c>
      <c r="AL119" t="str">
        <f>""</f>
        <v/>
      </c>
      <c r="AM119" t="str">
        <f>""</f>
        <v/>
      </c>
      <c r="AN119" t="str">
        <f>""</f>
        <v/>
      </c>
      <c r="AO119" t="str">
        <f>""</f>
        <v/>
      </c>
      <c r="AP119" t="str">
        <f>""</f>
        <v/>
      </c>
      <c r="AQ119" t="str">
        <f>""</f>
        <v/>
      </c>
      <c r="AR119" t="str">
        <f>""</f>
        <v/>
      </c>
      <c r="AS119" t="str">
        <f>""</f>
        <v/>
      </c>
      <c r="AT119" t="str">
        <f>""</f>
        <v/>
      </c>
      <c r="AU119" t="str">
        <f>""</f>
        <v/>
      </c>
      <c r="AV119" t="str">
        <f>""</f>
        <v/>
      </c>
      <c r="AW119" t="str">
        <f>""</f>
        <v/>
      </c>
      <c r="AX119" t="str">
        <f>""</f>
        <v/>
      </c>
      <c r="AY119" t="str">
        <f>""</f>
        <v/>
      </c>
      <c r="AZ119" t="str">
        <f>""</f>
        <v/>
      </c>
      <c r="BA119" t="str">
        <f>""</f>
        <v/>
      </c>
    </row>
    <row r="120" spans="2:53" x14ac:dyDescent="0.2">
      <c r="B120" t="str">
        <f>""</f>
        <v/>
      </c>
      <c r="C120" t="str">
        <f>""</f>
        <v/>
      </c>
      <c r="D120" t="str">
        <f>""</f>
        <v/>
      </c>
      <c r="E120" t="str">
        <f>""</f>
        <v/>
      </c>
      <c r="F120" t="str">
        <f>""</f>
        <v/>
      </c>
      <c r="G120" t="str">
        <f>""</f>
        <v/>
      </c>
      <c r="H120" t="str">
        <f>""</f>
        <v/>
      </c>
      <c r="I120" t="str">
        <f>""</f>
        <v/>
      </c>
      <c r="J120" t="str">
        <f>""</f>
        <v/>
      </c>
      <c r="K120" t="str">
        <f>""</f>
        <v/>
      </c>
      <c r="L120" t="str">
        <f>""</f>
        <v/>
      </c>
      <c r="M120" t="str">
        <f>""</f>
        <v/>
      </c>
      <c r="N120" t="str">
        <f>""</f>
        <v/>
      </c>
      <c r="O120" t="str">
        <f>""</f>
        <v/>
      </c>
      <c r="P120" t="str">
        <f>""</f>
        <v/>
      </c>
      <c r="Q120" t="str">
        <f>""</f>
        <v/>
      </c>
      <c r="R120" t="str">
        <f>""</f>
        <v/>
      </c>
      <c r="S120" t="str">
        <f>""</f>
        <v/>
      </c>
      <c r="T120" t="str">
        <f>""</f>
        <v/>
      </c>
      <c r="U120" t="str">
        <f>""</f>
        <v/>
      </c>
      <c r="V120" t="str">
        <f>""</f>
        <v/>
      </c>
      <c r="W120" t="str">
        <f>""</f>
        <v/>
      </c>
      <c r="X120" t="str">
        <f>""</f>
        <v/>
      </c>
      <c r="Y120" t="str">
        <f>""</f>
        <v/>
      </c>
      <c r="Z120" t="str">
        <f>""</f>
        <v/>
      </c>
      <c r="AA120" t="str">
        <f>"[0.079]"</f>
        <v>[0.079]</v>
      </c>
      <c r="AB120" t="str">
        <f>""</f>
        <v/>
      </c>
      <c r="AC120" t="str">
        <f>""</f>
        <v/>
      </c>
      <c r="AD120" t="str">
        <f>""</f>
        <v/>
      </c>
      <c r="AE120" t="str">
        <f>""</f>
        <v/>
      </c>
      <c r="AF120" t="str">
        <f>""</f>
        <v/>
      </c>
      <c r="AG120" t="str">
        <f>""</f>
        <v/>
      </c>
      <c r="AH120" t="str">
        <f>""</f>
        <v/>
      </c>
      <c r="AI120" t="str">
        <f>""</f>
        <v/>
      </c>
      <c r="AJ120" t="str">
        <f>""</f>
        <v/>
      </c>
      <c r="AK120" t="str">
        <f>""</f>
        <v/>
      </c>
      <c r="AL120" t="str">
        <f>""</f>
        <v/>
      </c>
      <c r="AM120" t="str">
        <f>""</f>
        <v/>
      </c>
      <c r="AN120" t="str">
        <f>""</f>
        <v/>
      </c>
      <c r="AO120" t="str">
        <f>""</f>
        <v/>
      </c>
      <c r="AP120" t="str">
        <f>""</f>
        <v/>
      </c>
      <c r="AQ120" t="str">
        <f>""</f>
        <v/>
      </c>
      <c r="AR120" t="str">
        <f>""</f>
        <v/>
      </c>
      <c r="AS120" t="str">
        <f>""</f>
        <v/>
      </c>
      <c r="AT120" t="str">
        <f>""</f>
        <v/>
      </c>
      <c r="AU120" t="str">
        <f>""</f>
        <v/>
      </c>
      <c r="AV120" t="str">
        <f>""</f>
        <v/>
      </c>
      <c r="AW120" t="str">
        <f>""</f>
        <v/>
      </c>
      <c r="AX120" t="str">
        <f>""</f>
        <v/>
      </c>
      <c r="AY120" t="str">
        <f>""</f>
        <v/>
      </c>
      <c r="AZ120" t="str">
        <f>""</f>
        <v/>
      </c>
      <c r="BA120" t="str">
        <f>""</f>
        <v/>
      </c>
    </row>
    <row r="121" spans="2:53" x14ac:dyDescent="0.2">
      <c r="B121" t="str">
        <f>"Interaction"</f>
        <v>Interaction</v>
      </c>
      <c r="C121" t="str">
        <f>""</f>
        <v/>
      </c>
      <c r="D121" t="str">
        <f>""</f>
        <v/>
      </c>
      <c r="E121" t="str">
        <f>""</f>
        <v/>
      </c>
      <c r="F121" t="str">
        <f>""</f>
        <v/>
      </c>
      <c r="G121" t="str">
        <f>""</f>
        <v/>
      </c>
      <c r="H121" t="str">
        <f>""</f>
        <v/>
      </c>
      <c r="I121" t="str">
        <f>""</f>
        <v/>
      </c>
      <c r="J121" t="str">
        <f>""</f>
        <v/>
      </c>
      <c r="K121" t="str">
        <f>""</f>
        <v/>
      </c>
      <c r="L121" t="str">
        <f>""</f>
        <v/>
      </c>
      <c r="M121" t="str">
        <f>""</f>
        <v/>
      </c>
      <c r="N121" t="str">
        <f>""</f>
        <v/>
      </c>
      <c r="O121" t="str">
        <f>""</f>
        <v/>
      </c>
      <c r="P121" t="str">
        <f>""</f>
        <v/>
      </c>
      <c r="Q121" t="str">
        <f>""</f>
        <v/>
      </c>
      <c r="R121" t="str">
        <f>""</f>
        <v/>
      </c>
      <c r="S121" t="str">
        <f>""</f>
        <v/>
      </c>
      <c r="T121" t="str">
        <f>""</f>
        <v/>
      </c>
      <c r="U121" t="str">
        <f>""</f>
        <v/>
      </c>
      <c r="V121" t="str">
        <f>""</f>
        <v/>
      </c>
      <c r="W121" t="str">
        <f>""</f>
        <v/>
      </c>
      <c r="X121" t="str">
        <f>""</f>
        <v/>
      </c>
      <c r="Y121" t="str">
        <f>""</f>
        <v/>
      </c>
      <c r="Z121" t="str">
        <f>""</f>
        <v/>
      </c>
      <c r="AA121" t="str">
        <f>"0.122*"</f>
        <v>0.122*</v>
      </c>
      <c r="AB121" t="str">
        <f>""</f>
        <v/>
      </c>
      <c r="AC121" t="str">
        <f>""</f>
        <v/>
      </c>
      <c r="AD121" t="str">
        <f>""</f>
        <v/>
      </c>
      <c r="AE121" t="str">
        <f>""</f>
        <v/>
      </c>
      <c r="AF121" t="str">
        <f>""</f>
        <v/>
      </c>
      <c r="AG121" t="str">
        <f>""</f>
        <v/>
      </c>
      <c r="AH121" t="str">
        <f>""</f>
        <v/>
      </c>
      <c r="AI121" t="str">
        <f>""</f>
        <v/>
      </c>
      <c r="AJ121" t="str">
        <f>""</f>
        <v/>
      </c>
      <c r="AK121" t="str">
        <f>""</f>
        <v/>
      </c>
      <c r="AL121" t="str">
        <f>""</f>
        <v/>
      </c>
      <c r="AM121" t="str">
        <f>""</f>
        <v/>
      </c>
      <c r="AN121" t="str">
        <f>""</f>
        <v/>
      </c>
      <c r="AO121" t="str">
        <f>""</f>
        <v/>
      </c>
      <c r="AP121" t="str">
        <f>""</f>
        <v/>
      </c>
      <c r="AQ121" t="str">
        <f>""</f>
        <v/>
      </c>
      <c r="AR121" t="str">
        <f>""</f>
        <v/>
      </c>
      <c r="AS121" t="str">
        <f>""</f>
        <v/>
      </c>
      <c r="AT121" t="str">
        <f>""</f>
        <v/>
      </c>
      <c r="AU121" t="str">
        <f>""</f>
        <v/>
      </c>
      <c r="AV121" t="str">
        <f>""</f>
        <v/>
      </c>
      <c r="AW121" t="str">
        <f>""</f>
        <v/>
      </c>
      <c r="AX121" t="str">
        <f>""</f>
        <v/>
      </c>
      <c r="AY121" t="str">
        <f>""</f>
        <v/>
      </c>
      <c r="AZ121" t="str">
        <f>""</f>
        <v/>
      </c>
      <c r="BA121" t="str">
        <f>""</f>
        <v/>
      </c>
    </row>
    <row r="122" spans="2:53" x14ac:dyDescent="0.2">
      <c r="B122" t="str">
        <f>""</f>
        <v/>
      </c>
      <c r="C122" t="str">
        <f>""</f>
        <v/>
      </c>
      <c r="D122" t="str">
        <f>""</f>
        <v/>
      </c>
      <c r="E122" t="str">
        <f>""</f>
        <v/>
      </c>
      <c r="F122" t="str">
        <f>""</f>
        <v/>
      </c>
      <c r="G122" t="str">
        <f>""</f>
        <v/>
      </c>
      <c r="H122" t="str">
        <f>""</f>
        <v/>
      </c>
      <c r="I122" t="str">
        <f>""</f>
        <v/>
      </c>
      <c r="J122" t="str">
        <f>""</f>
        <v/>
      </c>
      <c r="K122" t="str">
        <f>""</f>
        <v/>
      </c>
      <c r="L122" t="str">
        <f>""</f>
        <v/>
      </c>
      <c r="M122" t="str">
        <f>""</f>
        <v/>
      </c>
      <c r="N122" t="str">
        <f>""</f>
        <v/>
      </c>
      <c r="O122" t="str">
        <f>""</f>
        <v/>
      </c>
      <c r="P122" t="str">
        <f>""</f>
        <v/>
      </c>
      <c r="Q122" t="str">
        <f>""</f>
        <v/>
      </c>
      <c r="R122" t="str">
        <f>""</f>
        <v/>
      </c>
      <c r="S122" t="str">
        <f>""</f>
        <v/>
      </c>
      <c r="T122" t="str">
        <f>""</f>
        <v/>
      </c>
      <c r="U122" t="str">
        <f>""</f>
        <v/>
      </c>
      <c r="V122" t="str">
        <f>""</f>
        <v/>
      </c>
      <c r="W122" t="str">
        <f>""</f>
        <v/>
      </c>
      <c r="X122" t="str">
        <f>""</f>
        <v/>
      </c>
      <c r="Y122" t="str">
        <f>""</f>
        <v/>
      </c>
      <c r="Z122" t="str">
        <f>""</f>
        <v/>
      </c>
      <c r="AA122" t="str">
        <f>"[0.063]"</f>
        <v>[0.063]</v>
      </c>
      <c r="AB122" t="str">
        <f>""</f>
        <v/>
      </c>
      <c r="AC122" t="str">
        <f>""</f>
        <v/>
      </c>
      <c r="AD122" t="str">
        <f>""</f>
        <v/>
      </c>
      <c r="AE122" t="str">
        <f>""</f>
        <v/>
      </c>
      <c r="AF122" t="str">
        <f>""</f>
        <v/>
      </c>
      <c r="AG122" t="str">
        <f>""</f>
        <v/>
      </c>
      <c r="AH122" t="str">
        <f>""</f>
        <v/>
      </c>
      <c r="AI122" t="str">
        <f>""</f>
        <v/>
      </c>
      <c r="AJ122" t="str">
        <f>""</f>
        <v/>
      </c>
      <c r="AK122" t="str">
        <f>""</f>
        <v/>
      </c>
      <c r="AL122" t="str">
        <f>""</f>
        <v/>
      </c>
      <c r="AM122" t="str">
        <f>""</f>
        <v/>
      </c>
      <c r="AN122" t="str">
        <f>""</f>
        <v/>
      </c>
      <c r="AO122" t="str">
        <f>""</f>
        <v/>
      </c>
      <c r="AP122" t="str">
        <f>""</f>
        <v/>
      </c>
      <c r="AQ122" t="str">
        <f>""</f>
        <v/>
      </c>
      <c r="AR122" t="str">
        <f>""</f>
        <v/>
      </c>
      <c r="AS122" t="str">
        <f>""</f>
        <v/>
      </c>
      <c r="AT122" t="str">
        <f>""</f>
        <v/>
      </c>
      <c r="AU122" t="str">
        <f>""</f>
        <v/>
      </c>
      <c r="AV122" t="str">
        <f>""</f>
        <v/>
      </c>
      <c r="AW122" t="str">
        <f>""</f>
        <v/>
      </c>
      <c r="AX122" t="str">
        <f>""</f>
        <v/>
      </c>
      <c r="AY122" t="str">
        <f>""</f>
        <v/>
      </c>
      <c r="AZ122" t="str">
        <f>""</f>
        <v/>
      </c>
      <c r="BA122" t="str">
        <f>""</f>
        <v/>
      </c>
    </row>
    <row r="123" spans="2:53" x14ac:dyDescent="0.2">
      <c r="B123" t="str">
        <f>"Number of female who left household 1998-2007"</f>
        <v>Number of female who left household 1998-2007</v>
      </c>
      <c r="C123" t="str">
        <f>""</f>
        <v/>
      </c>
      <c r="D123" t="str">
        <f>""</f>
        <v/>
      </c>
      <c r="E123" t="str">
        <f>""</f>
        <v/>
      </c>
      <c r="F123" t="str">
        <f>""</f>
        <v/>
      </c>
      <c r="G123" t="str">
        <f>""</f>
        <v/>
      </c>
      <c r="H123" t="str">
        <f>""</f>
        <v/>
      </c>
      <c r="I123" t="str">
        <f>""</f>
        <v/>
      </c>
      <c r="J123" t="str">
        <f>""</f>
        <v/>
      </c>
      <c r="K123" t="str">
        <f>""</f>
        <v/>
      </c>
      <c r="L123" t="str">
        <f>""</f>
        <v/>
      </c>
      <c r="M123" t="str">
        <f>""</f>
        <v/>
      </c>
      <c r="N123" t="str">
        <f>""</f>
        <v/>
      </c>
      <c r="O123" t="str">
        <f>""</f>
        <v/>
      </c>
      <c r="P123" t="str">
        <f>""</f>
        <v/>
      </c>
      <c r="Q123" t="str">
        <f>""</f>
        <v/>
      </c>
      <c r="R123" t="str">
        <f>""</f>
        <v/>
      </c>
      <c r="S123" t="str">
        <f>""</f>
        <v/>
      </c>
      <c r="T123" t="str">
        <f>""</f>
        <v/>
      </c>
      <c r="U123" t="str">
        <f>""</f>
        <v/>
      </c>
      <c r="V123" t="str">
        <f>""</f>
        <v/>
      </c>
      <c r="W123" t="str">
        <f>""</f>
        <v/>
      </c>
      <c r="X123" t="str">
        <f>""</f>
        <v/>
      </c>
      <c r="Y123" t="str">
        <f>""</f>
        <v/>
      </c>
      <c r="Z123" t="str">
        <f>""</f>
        <v/>
      </c>
      <c r="AA123" t="str">
        <f>""</f>
        <v/>
      </c>
      <c r="AB123" t="str">
        <f>"-0.117**"</f>
        <v>-0.117**</v>
      </c>
      <c r="AC123" t="str">
        <f>""</f>
        <v/>
      </c>
      <c r="AD123" t="str">
        <f>""</f>
        <v/>
      </c>
      <c r="AE123" t="str">
        <f>""</f>
        <v/>
      </c>
      <c r="AF123" t="str">
        <f>""</f>
        <v/>
      </c>
      <c r="AG123" t="str">
        <f>""</f>
        <v/>
      </c>
      <c r="AH123" t="str">
        <f>""</f>
        <v/>
      </c>
      <c r="AI123" t="str">
        <f>""</f>
        <v/>
      </c>
      <c r="AJ123" t="str">
        <f>""</f>
        <v/>
      </c>
      <c r="AK123" t="str">
        <f>""</f>
        <v/>
      </c>
      <c r="AL123" t="str">
        <f>""</f>
        <v/>
      </c>
      <c r="AM123" t="str">
        <f>""</f>
        <v/>
      </c>
      <c r="AN123" t="str">
        <f>""</f>
        <v/>
      </c>
      <c r="AO123" t="str">
        <f>""</f>
        <v/>
      </c>
      <c r="AP123" t="str">
        <f>""</f>
        <v/>
      </c>
      <c r="AQ123" t="str">
        <f>""</f>
        <v/>
      </c>
      <c r="AR123" t="str">
        <f>""</f>
        <v/>
      </c>
      <c r="AS123" t="str">
        <f>""</f>
        <v/>
      </c>
      <c r="AT123" t="str">
        <f>""</f>
        <v/>
      </c>
      <c r="AU123" t="str">
        <f>""</f>
        <v/>
      </c>
      <c r="AV123" t="str">
        <f>""</f>
        <v/>
      </c>
      <c r="AW123" t="str">
        <f>""</f>
        <v/>
      </c>
      <c r="AX123" t="str">
        <f>""</f>
        <v/>
      </c>
      <c r="AY123" t="str">
        <f>""</f>
        <v/>
      </c>
      <c r="AZ123" t="str">
        <f>""</f>
        <v/>
      </c>
      <c r="BA123" t="str">
        <f>""</f>
        <v/>
      </c>
    </row>
    <row r="124" spans="2:53" x14ac:dyDescent="0.2">
      <c r="B124" t="str">
        <f>""</f>
        <v/>
      </c>
      <c r="C124" t="str">
        <f>""</f>
        <v/>
      </c>
      <c r="D124" t="str">
        <f>""</f>
        <v/>
      </c>
      <c r="E124" t="str">
        <f>""</f>
        <v/>
      </c>
      <c r="F124" t="str">
        <f>""</f>
        <v/>
      </c>
      <c r="G124" t="str">
        <f>""</f>
        <v/>
      </c>
      <c r="H124" t="str">
        <f>""</f>
        <v/>
      </c>
      <c r="I124" t="str">
        <f>""</f>
        <v/>
      </c>
      <c r="J124" t="str">
        <f>""</f>
        <v/>
      </c>
      <c r="K124" t="str">
        <f>""</f>
        <v/>
      </c>
      <c r="L124" t="str">
        <f>""</f>
        <v/>
      </c>
      <c r="M124" t="str">
        <f>""</f>
        <v/>
      </c>
      <c r="N124" t="str">
        <f>""</f>
        <v/>
      </c>
      <c r="O124" t="str">
        <f>""</f>
        <v/>
      </c>
      <c r="P124" t="str">
        <f>""</f>
        <v/>
      </c>
      <c r="Q124" t="str">
        <f>""</f>
        <v/>
      </c>
      <c r="R124" t="str">
        <f>""</f>
        <v/>
      </c>
      <c r="S124" t="str">
        <f>""</f>
        <v/>
      </c>
      <c r="T124" t="str">
        <f>""</f>
        <v/>
      </c>
      <c r="U124" t="str">
        <f>""</f>
        <v/>
      </c>
      <c r="V124" t="str">
        <f>""</f>
        <v/>
      </c>
      <c r="W124" t="str">
        <f>""</f>
        <v/>
      </c>
      <c r="X124" t="str">
        <f>""</f>
        <v/>
      </c>
      <c r="Y124" t="str">
        <f>""</f>
        <v/>
      </c>
      <c r="Z124" t="str">
        <f>""</f>
        <v/>
      </c>
      <c r="AA124" t="str">
        <f>""</f>
        <v/>
      </c>
      <c r="AB124" t="str">
        <f>"[0.057]"</f>
        <v>[0.057]</v>
      </c>
      <c r="AC124" t="str">
        <f>""</f>
        <v/>
      </c>
      <c r="AD124" t="str">
        <f>""</f>
        <v/>
      </c>
      <c r="AE124" t="str">
        <f>""</f>
        <v/>
      </c>
      <c r="AF124" t="str">
        <f>""</f>
        <v/>
      </c>
      <c r="AG124" t="str">
        <f>""</f>
        <v/>
      </c>
      <c r="AH124" t="str">
        <f>""</f>
        <v/>
      </c>
      <c r="AI124" t="str">
        <f>""</f>
        <v/>
      </c>
      <c r="AJ124" t="str">
        <f>""</f>
        <v/>
      </c>
      <c r="AK124" t="str">
        <f>""</f>
        <v/>
      </c>
      <c r="AL124" t="str">
        <f>""</f>
        <v/>
      </c>
      <c r="AM124" t="str">
        <f>""</f>
        <v/>
      </c>
      <c r="AN124" t="str">
        <f>""</f>
        <v/>
      </c>
      <c r="AO124" t="str">
        <f>""</f>
        <v/>
      </c>
      <c r="AP124" t="str">
        <f>""</f>
        <v/>
      </c>
      <c r="AQ124" t="str">
        <f>""</f>
        <v/>
      </c>
      <c r="AR124" t="str">
        <f>""</f>
        <v/>
      </c>
      <c r="AS124" t="str">
        <f>""</f>
        <v/>
      </c>
      <c r="AT124" t="str">
        <f>""</f>
        <v/>
      </c>
      <c r="AU124" t="str">
        <f>""</f>
        <v/>
      </c>
      <c r="AV124" t="str">
        <f>""</f>
        <v/>
      </c>
      <c r="AW124" t="str">
        <f>""</f>
        <v/>
      </c>
      <c r="AX124" t="str">
        <f>""</f>
        <v/>
      </c>
      <c r="AY124" t="str">
        <f>""</f>
        <v/>
      </c>
      <c r="AZ124" t="str">
        <f>""</f>
        <v/>
      </c>
      <c r="BA124" t="str">
        <f>""</f>
        <v/>
      </c>
    </row>
    <row r="125" spans="2:53" x14ac:dyDescent="0.2">
      <c r="B125" t="str">
        <f>"Interaction"</f>
        <v>Interaction</v>
      </c>
      <c r="C125" t="str">
        <f>""</f>
        <v/>
      </c>
      <c r="D125" t="str">
        <f>""</f>
        <v/>
      </c>
      <c r="E125" t="str">
        <f>""</f>
        <v/>
      </c>
      <c r="F125" t="str">
        <f>""</f>
        <v/>
      </c>
      <c r="G125" t="str">
        <f>""</f>
        <v/>
      </c>
      <c r="H125" t="str">
        <f>""</f>
        <v/>
      </c>
      <c r="I125" t="str">
        <f>""</f>
        <v/>
      </c>
      <c r="J125" t="str">
        <f>""</f>
        <v/>
      </c>
      <c r="K125" t="str">
        <f>""</f>
        <v/>
      </c>
      <c r="L125" t="str">
        <f>""</f>
        <v/>
      </c>
      <c r="M125" t="str">
        <f>""</f>
        <v/>
      </c>
      <c r="N125" t="str">
        <f>""</f>
        <v/>
      </c>
      <c r="O125" t="str">
        <f>""</f>
        <v/>
      </c>
      <c r="P125" t="str">
        <f>""</f>
        <v/>
      </c>
      <c r="Q125" t="str">
        <f>""</f>
        <v/>
      </c>
      <c r="R125" t="str">
        <f>""</f>
        <v/>
      </c>
      <c r="S125" t="str">
        <f>""</f>
        <v/>
      </c>
      <c r="T125" t="str">
        <f>""</f>
        <v/>
      </c>
      <c r="U125" t="str">
        <f>""</f>
        <v/>
      </c>
      <c r="V125" t="str">
        <f>""</f>
        <v/>
      </c>
      <c r="W125" t="str">
        <f>""</f>
        <v/>
      </c>
      <c r="X125" t="str">
        <f>""</f>
        <v/>
      </c>
      <c r="Y125" t="str">
        <f>""</f>
        <v/>
      </c>
      <c r="Z125" t="str">
        <f>""</f>
        <v/>
      </c>
      <c r="AA125" t="str">
        <f>""</f>
        <v/>
      </c>
      <c r="AB125" t="str">
        <f>"0.132**"</f>
        <v>0.132**</v>
      </c>
      <c r="AC125" t="str">
        <f>""</f>
        <v/>
      </c>
      <c r="AD125" t="str">
        <f>""</f>
        <v/>
      </c>
      <c r="AE125" t="str">
        <f>""</f>
        <v/>
      </c>
      <c r="AF125" t="str">
        <f>""</f>
        <v/>
      </c>
      <c r="AG125" t="str">
        <f>""</f>
        <v/>
      </c>
      <c r="AH125" t="str">
        <f>""</f>
        <v/>
      </c>
      <c r="AI125" t="str">
        <f>""</f>
        <v/>
      </c>
      <c r="AJ125" t="str">
        <f>""</f>
        <v/>
      </c>
      <c r="AK125" t="str">
        <f>""</f>
        <v/>
      </c>
      <c r="AL125" t="str">
        <f>""</f>
        <v/>
      </c>
      <c r="AM125" t="str">
        <f>""</f>
        <v/>
      </c>
      <c r="AN125" t="str">
        <f>""</f>
        <v/>
      </c>
      <c r="AO125" t="str">
        <f>""</f>
        <v/>
      </c>
      <c r="AP125" t="str">
        <f>""</f>
        <v/>
      </c>
      <c r="AQ125" t="str">
        <f>""</f>
        <v/>
      </c>
      <c r="AR125" t="str">
        <f>""</f>
        <v/>
      </c>
      <c r="AS125" t="str">
        <f>""</f>
        <v/>
      </c>
      <c r="AT125" t="str">
        <f>""</f>
        <v/>
      </c>
      <c r="AU125" t="str">
        <f>""</f>
        <v/>
      </c>
      <c r="AV125" t="str">
        <f>""</f>
        <v/>
      </c>
      <c r="AW125" t="str">
        <f>""</f>
        <v/>
      </c>
      <c r="AX125" t="str">
        <f>""</f>
        <v/>
      </c>
      <c r="AY125" t="str">
        <f>""</f>
        <v/>
      </c>
      <c r="AZ125" t="str">
        <f>""</f>
        <v/>
      </c>
      <c r="BA125" t="str">
        <f>""</f>
        <v/>
      </c>
    </row>
    <row r="126" spans="2:53" x14ac:dyDescent="0.2">
      <c r="B126" t="str">
        <f>""</f>
        <v/>
      </c>
      <c r="C126" t="str">
        <f>""</f>
        <v/>
      </c>
      <c r="D126" t="str">
        <f>""</f>
        <v/>
      </c>
      <c r="E126" t="str">
        <f>""</f>
        <v/>
      </c>
      <c r="F126" t="str">
        <f>""</f>
        <v/>
      </c>
      <c r="G126" t="str">
        <f>""</f>
        <v/>
      </c>
      <c r="H126" t="str">
        <f>""</f>
        <v/>
      </c>
      <c r="I126" t="str">
        <f>""</f>
        <v/>
      </c>
      <c r="J126" t="str">
        <f>""</f>
        <v/>
      </c>
      <c r="K126" t="str">
        <f>""</f>
        <v/>
      </c>
      <c r="L126" t="str">
        <f>""</f>
        <v/>
      </c>
      <c r="M126" t="str">
        <f>""</f>
        <v/>
      </c>
      <c r="N126" t="str">
        <f>""</f>
        <v/>
      </c>
      <c r="O126" t="str">
        <f>""</f>
        <v/>
      </c>
      <c r="P126" t="str">
        <f>""</f>
        <v/>
      </c>
      <c r="Q126" t="str">
        <f>""</f>
        <v/>
      </c>
      <c r="R126" t="str">
        <f>""</f>
        <v/>
      </c>
      <c r="S126" t="str">
        <f>""</f>
        <v/>
      </c>
      <c r="T126" t="str">
        <f>""</f>
        <v/>
      </c>
      <c r="U126" t="str">
        <f>""</f>
        <v/>
      </c>
      <c r="V126" t="str">
        <f>""</f>
        <v/>
      </c>
      <c r="W126" t="str">
        <f>""</f>
        <v/>
      </c>
      <c r="X126" t="str">
        <f>""</f>
        <v/>
      </c>
      <c r="Y126" t="str">
        <f>""</f>
        <v/>
      </c>
      <c r="Z126" t="str">
        <f>""</f>
        <v/>
      </c>
      <c r="AA126" t="str">
        <f>""</f>
        <v/>
      </c>
      <c r="AB126" t="str">
        <f>"[0.054]"</f>
        <v>[0.054]</v>
      </c>
      <c r="AC126" t="str">
        <f>""</f>
        <v/>
      </c>
      <c r="AD126" t="str">
        <f>""</f>
        <v/>
      </c>
      <c r="AE126" t="str">
        <f>""</f>
        <v/>
      </c>
      <c r="AF126" t="str">
        <f>""</f>
        <v/>
      </c>
      <c r="AG126" t="str">
        <f>""</f>
        <v/>
      </c>
      <c r="AH126" t="str">
        <f>""</f>
        <v/>
      </c>
      <c r="AI126" t="str">
        <f>""</f>
        <v/>
      </c>
      <c r="AJ126" t="str">
        <f>""</f>
        <v/>
      </c>
      <c r="AK126" t="str">
        <f>""</f>
        <v/>
      </c>
      <c r="AL126" t="str">
        <f>""</f>
        <v/>
      </c>
      <c r="AM126" t="str">
        <f>""</f>
        <v/>
      </c>
      <c r="AN126" t="str">
        <f>""</f>
        <v/>
      </c>
      <c r="AO126" t="str">
        <f>""</f>
        <v/>
      </c>
      <c r="AP126" t="str">
        <f>""</f>
        <v/>
      </c>
      <c r="AQ126" t="str">
        <f>""</f>
        <v/>
      </c>
      <c r="AR126" t="str">
        <f>""</f>
        <v/>
      </c>
      <c r="AS126" t="str">
        <f>""</f>
        <v/>
      </c>
      <c r="AT126" t="str">
        <f>""</f>
        <v/>
      </c>
      <c r="AU126" t="str">
        <f>""</f>
        <v/>
      </c>
      <c r="AV126" t="str">
        <f>""</f>
        <v/>
      </c>
      <c r="AW126" t="str">
        <f>""</f>
        <v/>
      </c>
      <c r="AX126" t="str">
        <f>""</f>
        <v/>
      </c>
      <c r="AY126" t="str">
        <f>""</f>
        <v/>
      </c>
      <c r="AZ126" t="str">
        <f>""</f>
        <v/>
      </c>
      <c r="BA126" t="str">
        <f>""</f>
        <v/>
      </c>
    </row>
    <row r="127" spans="2:53" x14ac:dyDescent="0.2">
      <c r="B127" t="str">
        <f>"Share of females  who left household 1998-2007"</f>
        <v>Share of females  who left household 1998-2007</v>
      </c>
      <c r="C127" t="str">
        <f>""</f>
        <v/>
      </c>
      <c r="D127" t="str">
        <f>""</f>
        <v/>
      </c>
      <c r="E127" t="str">
        <f>""</f>
        <v/>
      </c>
      <c r="F127" t="str">
        <f>""</f>
        <v/>
      </c>
      <c r="G127" t="str">
        <f>""</f>
        <v/>
      </c>
      <c r="H127" t="str">
        <f>""</f>
        <v/>
      </c>
      <c r="I127" t="str">
        <f>""</f>
        <v/>
      </c>
      <c r="J127" t="str">
        <f>""</f>
        <v/>
      </c>
      <c r="K127" t="str">
        <f>""</f>
        <v/>
      </c>
      <c r="L127" t="str">
        <f>""</f>
        <v/>
      </c>
      <c r="M127" t="str">
        <f>""</f>
        <v/>
      </c>
      <c r="N127" t="str">
        <f>""</f>
        <v/>
      </c>
      <c r="O127" t="str">
        <f>""</f>
        <v/>
      </c>
      <c r="P127" t="str">
        <f>""</f>
        <v/>
      </c>
      <c r="Q127" t="str">
        <f>""</f>
        <v/>
      </c>
      <c r="R127" t="str">
        <f>""</f>
        <v/>
      </c>
      <c r="S127" t="str">
        <f>""</f>
        <v/>
      </c>
      <c r="T127" t="str">
        <f>""</f>
        <v/>
      </c>
      <c r="U127" t="str">
        <f>""</f>
        <v/>
      </c>
      <c r="V127" t="str">
        <f>""</f>
        <v/>
      </c>
      <c r="W127" t="str">
        <f>""</f>
        <v/>
      </c>
      <c r="X127" t="str">
        <f>""</f>
        <v/>
      </c>
      <c r="Y127" t="str">
        <f>""</f>
        <v/>
      </c>
      <c r="Z127" t="str">
        <f>""</f>
        <v/>
      </c>
      <c r="AA127" t="str">
        <f>""</f>
        <v/>
      </c>
      <c r="AB127" t="str">
        <f>""</f>
        <v/>
      </c>
      <c r="AC127" t="str">
        <f>"-0.204"</f>
        <v>-0.204</v>
      </c>
      <c r="AD127" t="str">
        <f>""</f>
        <v/>
      </c>
      <c r="AE127" t="str">
        <f>""</f>
        <v/>
      </c>
      <c r="AF127" t="str">
        <f>""</f>
        <v/>
      </c>
      <c r="AG127" t="str">
        <f>""</f>
        <v/>
      </c>
      <c r="AH127" t="str">
        <f>""</f>
        <v/>
      </c>
      <c r="AI127" t="str">
        <f>""</f>
        <v/>
      </c>
      <c r="AJ127" t="str">
        <f>""</f>
        <v/>
      </c>
      <c r="AK127" t="str">
        <f>""</f>
        <v/>
      </c>
      <c r="AL127" t="str">
        <f>""</f>
        <v/>
      </c>
      <c r="AM127" t="str">
        <f>""</f>
        <v/>
      </c>
      <c r="AN127" t="str">
        <f>""</f>
        <v/>
      </c>
      <c r="AO127" t="str">
        <f>""</f>
        <v/>
      </c>
      <c r="AP127" t="str">
        <f>""</f>
        <v/>
      </c>
      <c r="AQ127" t="str">
        <f>""</f>
        <v/>
      </c>
      <c r="AR127" t="str">
        <f>""</f>
        <v/>
      </c>
      <c r="AS127" t="str">
        <f>""</f>
        <v/>
      </c>
      <c r="AT127" t="str">
        <f>""</f>
        <v/>
      </c>
      <c r="AU127" t="str">
        <f>""</f>
        <v/>
      </c>
      <c r="AV127" t="str">
        <f>""</f>
        <v/>
      </c>
      <c r="AW127" t="str">
        <f>""</f>
        <v/>
      </c>
      <c r="AX127" t="str">
        <f>""</f>
        <v/>
      </c>
      <c r="AY127" t="str">
        <f>""</f>
        <v/>
      </c>
      <c r="AZ127" t="str">
        <f>""</f>
        <v/>
      </c>
      <c r="BA127" t="str">
        <f>""</f>
        <v/>
      </c>
    </row>
    <row r="128" spans="2:53" x14ac:dyDescent="0.2">
      <c r="B128" t="str">
        <f>""</f>
        <v/>
      </c>
      <c r="C128" t="str">
        <f>""</f>
        <v/>
      </c>
      <c r="D128" t="str">
        <f>""</f>
        <v/>
      </c>
      <c r="E128" t="str">
        <f>""</f>
        <v/>
      </c>
      <c r="F128" t="str">
        <f>""</f>
        <v/>
      </c>
      <c r="G128" t="str">
        <f>""</f>
        <v/>
      </c>
      <c r="H128" t="str">
        <f>""</f>
        <v/>
      </c>
      <c r="I128" t="str">
        <f>""</f>
        <v/>
      </c>
      <c r="J128" t="str">
        <f>""</f>
        <v/>
      </c>
      <c r="K128" t="str">
        <f>""</f>
        <v/>
      </c>
      <c r="L128" t="str">
        <f>""</f>
        <v/>
      </c>
      <c r="M128" t="str">
        <f>""</f>
        <v/>
      </c>
      <c r="N128" t="str">
        <f>""</f>
        <v/>
      </c>
      <c r="O128" t="str">
        <f>""</f>
        <v/>
      </c>
      <c r="P128" t="str">
        <f>""</f>
        <v/>
      </c>
      <c r="Q128" t="str">
        <f>""</f>
        <v/>
      </c>
      <c r="R128" t="str">
        <f>""</f>
        <v/>
      </c>
      <c r="S128" t="str">
        <f>""</f>
        <v/>
      </c>
      <c r="T128" t="str">
        <f>""</f>
        <v/>
      </c>
      <c r="U128" t="str">
        <f>""</f>
        <v/>
      </c>
      <c r="V128" t="str">
        <f>""</f>
        <v/>
      </c>
      <c r="W128" t="str">
        <f>""</f>
        <v/>
      </c>
      <c r="X128" t="str">
        <f>""</f>
        <v/>
      </c>
      <c r="Y128" t="str">
        <f>""</f>
        <v/>
      </c>
      <c r="Z128" t="str">
        <f>""</f>
        <v/>
      </c>
      <c r="AA128" t="str">
        <f>""</f>
        <v/>
      </c>
      <c r="AB128" t="str">
        <f>""</f>
        <v/>
      </c>
      <c r="AC128" t="str">
        <f>"[0.127]"</f>
        <v>[0.127]</v>
      </c>
      <c r="AD128" t="str">
        <f>""</f>
        <v/>
      </c>
      <c r="AE128" t="str">
        <f>""</f>
        <v/>
      </c>
      <c r="AF128" t="str">
        <f>""</f>
        <v/>
      </c>
      <c r="AG128" t="str">
        <f>""</f>
        <v/>
      </c>
      <c r="AH128" t="str">
        <f>""</f>
        <v/>
      </c>
      <c r="AI128" t="str">
        <f>""</f>
        <v/>
      </c>
      <c r="AJ128" t="str">
        <f>""</f>
        <v/>
      </c>
      <c r="AK128" t="str">
        <f>""</f>
        <v/>
      </c>
      <c r="AL128" t="str">
        <f>""</f>
        <v/>
      </c>
      <c r="AM128" t="str">
        <f>""</f>
        <v/>
      </c>
      <c r="AN128" t="str">
        <f>""</f>
        <v/>
      </c>
      <c r="AO128" t="str">
        <f>""</f>
        <v/>
      </c>
      <c r="AP128" t="str">
        <f>""</f>
        <v/>
      </c>
      <c r="AQ128" t="str">
        <f>""</f>
        <v/>
      </c>
      <c r="AR128" t="str">
        <f>""</f>
        <v/>
      </c>
      <c r="AS128" t="str">
        <f>""</f>
        <v/>
      </c>
      <c r="AT128" t="str">
        <f>""</f>
        <v/>
      </c>
      <c r="AU128" t="str">
        <f>""</f>
        <v/>
      </c>
      <c r="AV128" t="str">
        <f>""</f>
        <v/>
      </c>
      <c r="AW128" t="str">
        <f>""</f>
        <v/>
      </c>
      <c r="AX128" t="str">
        <f>""</f>
        <v/>
      </c>
      <c r="AY128" t="str">
        <f>""</f>
        <v/>
      </c>
      <c r="AZ128" t="str">
        <f>""</f>
        <v/>
      </c>
      <c r="BA128" t="str">
        <f>""</f>
        <v/>
      </c>
    </row>
    <row r="129" spans="2:53" x14ac:dyDescent="0.2">
      <c r="B129" t="str">
        <f>"Interaction"</f>
        <v>Interaction</v>
      </c>
      <c r="C129" t="str">
        <f>""</f>
        <v/>
      </c>
      <c r="D129" t="str">
        <f>""</f>
        <v/>
      </c>
      <c r="E129" t="str">
        <f>""</f>
        <v/>
      </c>
      <c r="F129" t="str">
        <f>""</f>
        <v/>
      </c>
      <c r="G129" t="str">
        <f>""</f>
        <v/>
      </c>
      <c r="H129" t="str">
        <f>""</f>
        <v/>
      </c>
      <c r="I129" t="str">
        <f>""</f>
        <v/>
      </c>
      <c r="J129" t="str">
        <f>""</f>
        <v/>
      </c>
      <c r="K129" t="str">
        <f>""</f>
        <v/>
      </c>
      <c r="L129" t="str">
        <f>""</f>
        <v/>
      </c>
      <c r="M129" t="str">
        <f>""</f>
        <v/>
      </c>
      <c r="N129" t="str">
        <f>""</f>
        <v/>
      </c>
      <c r="O129" t="str">
        <f>""</f>
        <v/>
      </c>
      <c r="P129" t="str">
        <f>""</f>
        <v/>
      </c>
      <c r="Q129" t="str">
        <f>""</f>
        <v/>
      </c>
      <c r="R129" t="str">
        <f>""</f>
        <v/>
      </c>
      <c r="S129" t="str">
        <f>""</f>
        <v/>
      </c>
      <c r="T129" t="str">
        <f>""</f>
        <v/>
      </c>
      <c r="U129" t="str">
        <f>""</f>
        <v/>
      </c>
      <c r="V129" t="str">
        <f>""</f>
        <v/>
      </c>
      <c r="W129" t="str">
        <f>""</f>
        <v/>
      </c>
      <c r="X129" t="str">
        <f>""</f>
        <v/>
      </c>
      <c r="Y129" t="str">
        <f>""</f>
        <v/>
      </c>
      <c r="Z129" t="str">
        <f>""</f>
        <v/>
      </c>
      <c r="AA129" t="str">
        <f>""</f>
        <v/>
      </c>
      <c r="AB129" t="str">
        <f>""</f>
        <v/>
      </c>
      <c r="AC129" t="str">
        <f>"0.139*"</f>
        <v>0.139*</v>
      </c>
      <c r="AD129" t="str">
        <f>""</f>
        <v/>
      </c>
      <c r="AE129" t="str">
        <f>""</f>
        <v/>
      </c>
      <c r="AF129" t="str">
        <f>""</f>
        <v/>
      </c>
      <c r="AG129" t="str">
        <f>""</f>
        <v/>
      </c>
      <c r="AH129" t="str">
        <f>""</f>
        <v/>
      </c>
      <c r="AI129" t="str">
        <f>""</f>
        <v/>
      </c>
      <c r="AJ129" t="str">
        <f>""</f>
        <v/>
      </c>
      <c r="AK129" t="str">
        <f>""</f>
        <v/>
      </c>
      <c r="AL129" t="str">
        <f>""</f>
        <v/>
      </c>
      <c r="AM129" t="str">
        <f>""</f>
        <v/>
      </c>
      <c r="AN129" t="str">
        <f>""</f>
        <v/>
      </c>
      <c r="AO129" t="str">
        <f>""</f>
        <v/>
      </c>
      <c r="AP129" t="str">
        <f>""</f>
        <v/>
      </c>
      <c r="AQ129" t="str">
        <f>""</f>
        <v/>
      </c>
      <c r="AR129" t="str">
        <f>""</f>
        <v/>
      </c>
      <c r="AS129" t="str">
        <f>""</f>
        <v/>
      </c>
      <c r="AT129" t="str">
        <f>""</f>
        <v/>
      </c>
      <c r="AU129" t="str">
        <f>""</f>
        <v/>
      </c>
      <c r="AV129" t="str">
        <f>""</f>
        <v/>
      </c>
      <c r="AW129" t="str">
        <f>""</f>
        <v/>
      </c>
      <c r="AX129" t="str">
        <f>""</f>
        <v/>
      </c>
      <c r="AY129" t="str">
        <f>""</f>
        <v/>
      </c>
      <c r="AZ129" t="str">
        <f>""</f>
        <v/>
      </c>
      <c r="BA129" t="str">
        <f>""</f>
        <v/>
      </c>
    </row>
    <row r="130" spans="2:53" x14ac:dyDescent="0.2">
      <c r="B130" t="str">
        <f>""</f>
        <v/>
      </c>
      <c r="C130" t="str">
        <f>""</f>
        <v/>
      </c>
      <c r="D130" t="str">
        <f>""</f>
        <v/>
      </c>
      <c r="E130" t="str">
        <f>""</f>
        <v/>
      </c>
      <c r="F130" t="str">
        <f>""</f>
        <v/>
      </c>
      <c r="G130" t="str">
        <f>""</f>
        <v/>
      </c>
      <c r="H130" t="str">
        <f>""</f>
        <v/>
      </c>
      <c r="I130" t="str">
        <f>""</f>
        <v/>
      </c>
      <c r="J130" t="str">
        <f>""</f>
        <v/>
      </c>
      <c r="K130" t="str">
        <f>""</f>
        <v/>
      </c>
      <c r="L130" t="str">
        <f>""</f>
        <v/>
      </c>
      <c r="M130" t="str">
        <f>""</f>
        <v/>
      </c>
      <c r="N130" t="str">
        <f>""</f>
        <v/>
      </c>
      <c r="O130" t="str">
        <f>""</f>
        <v/>
      </c>
      <c r="P130" t="str">
        <f>""</f>
        <v/>
      </c>
      <c r="Q130" t="str">
        <f>""</f>
        <v/>
      </c>
      <c r="R130" t="str">
        <f>""</f>
        <v/>
      </c>
      <c r="S130" t="str">
        <f>""</f>
        <v/>
      </c>
      <c r="T130" t="str">
        <f>""</f>
        <v/>
      </c>
      <c r="U130" t="str">
        <f>""</f>
        <v/>
      </c>
      <c r="V130" t="str">
        <f>""</f>
        <v/>
      </c>
      <c r="W130" t="str">
        <f>""</f>
        <v/>
      </c>
      <c r="X130" t="str">
        <f>""</f>
        <v/>
      </c>
      <c r="Y130" t="str">
        <f>""</f>
        <v/>
      </c>
      <c r="Z130" t="str">
        <f>""</f>
        <v/>
      </c>
      <c r="AA130" t="str">
        <f>""</f>
        <v/>
      </c>
      <c r="AB130" t="str">
        <f>""</f>
        <v/>
      </c>
      <c r="AC130" t="str">
        <f>"[0.075]"</f>
        <v>[0.075]</v>
      </c>
      <c r="AD130" t="str">
        <f>""</f>
        <v/>
      </c>
      <c r="AE130" t="str">
        <f>""</f>
        <v/>
      </c>
      <c r="AF130" t="str">
        <f>""</f>
        <v/>
      </c>
      <c r="AG130" t="str">
        <f>""</f>
        <v/>
      </c>
      <c r="AH130" t="str">
        <f>""</f>
        <v/>
      </c>
      <c r="AI130" t="str">
        <f>""</f>
        <v/>
      </c>
      <c r="AJ130" t="str">
        <f>""</f>
        <v/>
      </c>
      <c r="AK130" t="str">
        <f>""</f>
        <v/>
      </c>
      <c r="AL130" t="str">
        <f>""</f>
        <v/>
      </c>
      <c r="AM130" t="str">
        <f>""</f>
        <v/>
      </c>
      <c r="AN130" t="str">
        <f>""</f>
        <v/>
      </c>
      <c r="AO130" t="str">
        <f>""</f>
        <v/>
      </c>
      <c r="AP130" t="str">
        <f>""</f>
        <v/>
      </c>
      <c r="AQ130" t="str">
        <f>""</f>
        <v/>
      </c>
      <c r="AR130" t="str">
        <f>""</f>
        <v/>
      </c>
      <c r="AS130" t="str">
        <f>""</f>
        <v/>
      </c>
      <c r="AT130" t="str">
        <f>""</f>
        <v/>
      </c>
      <c r="AU130" t="str">
        <f>""</f>
        <v/>
      </c>
      <c r="AV130" t="str">
        <f>""</f>
        <v/>
      </c>
      <c r="AW130" t="str">
        <f>""</f>
        <v/>
      </c>
      <c r="AX130" t="str">
        <f>""</f>
        <v/>
      </c>
      <c r="AY130" t="str">
        <f>""</f>
        <v/>
      </c>
      <c r="AZ130" t="str">
        <f>""</f>
        <v/>
      </c>
      <c r="BA130" t="str">
        <f>""</f>
        <v/>
      </c>
    </row>
    <row r="131" spans="2:53" x14ac:dyDescent="0.2">
      <c r="B131" t="str">
        <f>"Index of household victimization (dummy) (all shocks - sum) - PCA"</f>
        <v>Index of household victimization (dummy) (all shocks - sum) - PCA</v>
      </c>
      <c r="C131" t="str">
        <f>""</f>
        <v/>
      </c>
      <c r="D131" t="str">
        <f>""</f>
        <v/>
      </c>
      <c r="E131" t="str">
        <f>""</f>
        <v/>
      </c>
      <c r="F131" t="str">
        <f>""</f>
        <v/>
      </c>
      <c r="G131" t="str">
        <f>""</f>
        <v/>
      </c>
      <c r="H131" t="str">
        <f>""</f>
        <v/>
      </c>
      <c r="I131" t="str">
        <f>""</f>
        <v/>
      </c>
      <c r="J131" t="str">
        <f>""</f>
        <v/>
      </c>
      <c r="K131" t="str">
        <f>""</f>
        <v/>
      </c>
      <c r="L131" t="str">
        <f>""</f>
        <v/>
      </c>
      <c r="M131" t="str">
        <f>""</f>
        <v/>
      </c>
      <c r="N131" t="str">
        <f>""</f>
        <v/>
      </c>
      <c r="O131" t="str">
        <f>""</f>
        <v/>
      </c>
      <c r="P131" t="str">
        <f>""</f>
        <v/>
      </c>
      <c r="Q131" t="str">
        <f>""</f>
        <v/>
      </c>
      <c r="R131" t="str">
        <f>""</f>
        <v/>
      </c>
      <c r="S131" t="str">
        <f>""</f>
        <v/>
      </c>
      <c r="T131" t="str">
        <f>""</f>
        <v/>
      </c>
      <c r="U131" t="str">
        <f>""</f>
        <v/>
      </c>
      <c r="V131" t="str">
        <f>""</f>
        <v/>
      </c>
      <c r="W131" t="str">
        <f>""</f>
        <v/>
      </c>
      <c r="X131" t="str">
        <f>""</f>
        <v/>
      </c>
      <c r="Y131" t="str">
        <f>""</f>
        <v/>
      </c>
      <c r="Z131" t="str">
        <f>""</f>
        <v/>
      </c>
      <c r="AA131" t="str">
        <f>""</f>
        <v/>
      </c>
      <c r="AB131" t="str">
        <f>""</f>
        <v/>
      </c>
      <c r="AC131" t="str">
        <f>""</f>
        <v/>
      </c>
      <c r="AD131" t="str">
        <f>"0.000"</f>
        <v>0.000</v>
      </c>
      <c r="AE131" t="str">
        <f>"-0.003"</f>
        <v>-0.003</v>
      </c>
      <c r="AF131" t="str">
        <f>"0.000"</f>
        <v>0.000</v>
      </c>
      <c r="AG131" t="str">
        <f>""</f>
        <v/>
      </c>
      <c r="AH131" t="str">
        <f>""</f>
        <v/>
      </c>
      <c r="AI131" t="str">
        <f>""</f>
        <v/>
      </c>
      <c r="AJ131" t="str">
        <f>""</f>
        <v/>
      </c>
      <c r="AK131" t="str">
        <f>""</f>
        <v/>
      </c>
      <c r="AL131" t="str">
        <f>""</f>
        <v/>
      </c>
      <c r="AM131" t="str">
        <f>""</f>
        <v/>
      </c>
      <c r="AN131" t="str">
        <f>""</f>
        <v/>
      </c>
      <c r="AO131" t="str">
        <f>""</f>
        <v/>
      </c>
      <c r="AP131" t="str">
        <f>""</f>
        <v/>
      </c>
      <c r="AQ131" t="str">
        <f>""</f>
        <v/>
      </c>
      <c r="AR131" t="str">
        <f>""</f>
        <v/>
      </c>
      <c r="AS131" t="str">
        <f>""</f>
        <v/>
      </c>
      <c r="AT131" t="str">
        <f>""</f>
        <v/>
      </c>
      <c r="AU131" t="str">
        <f>""</f>
        <v/>
      </c>
      <c r="AV131" t="str">
        <f>""</f>
        <v/>
      </c>
      <c r="AW131" t="str">
        <f>""</f>
        <v/>
      </c>
      <c r="AX131" t="str">
        <f>""</f>
        <v/>
      </c>
      <c r="AY131" t="str">
        <f>""</f>
        <v/>
      </c>
      <c r="AZ131" t="str">
        <f>""</f>
        <v/>
      </c>
      <c r="BA131" t="str">
        <f>""</f>
        <v/>
      </c>
    </row>
    <row r="132" spans="2:53" x14ac:dyDescent="0.2">
      <c r="B132" t="str">
        <f>""</f>
        <v/>
      </c>
      <c r="C132" t="str">
        <f>""</f>
        <v/>
      </c>
      <c r="D132" t="str">
        <f>""</f>
        <v/>
      </c>
      <c r="E132" t="str">
        <f>""</f>
        <v/>
      </c>
      <c r="F132" t="str">
        <f>""</f>
        <v/>
      </c>
      <c r="G132" t="str">
        <f>""</f>
        <v/>
      </c>
      <c r="H132" t="str">
        <f>""</f>
        <v/>
      </c>
      <c r="I132" t="str">
        <f>""</f>
        <v/>
      </c>
      <c r="J132" t="str">
        <f>""</f>
        <v/>
      </c>
      <c r="K132" t="str">
        <f>""</f>
        <v/>
      </c>
      <c r="L132" t="str">
        <f>""</f>
        <v/>
      </c>
      <c r="M132" t="str">
        <f>""</f>
        <v/>
      </c>
      <c r="N132" t="str">
        <f>""</f>
        <v/>
      </c>
      <c r="O132" t="str">
        <f>""</f>
        <v/>
      </c>
      <c r="P132" t="str">
        <f>""</f>
        <v/>
      </c>
      <c r="Q132" t="str">
        <f>""</f>
        <v/>
      </c>
      <c r="R132" t="str">
        <f>""</f>
        <v/>
      </c>
      <c r="S132" t="str">
        <f>""</f>
        <v/>
      </c>
      <c r="T132" t="str">
        <f>""</f>
        <v/>
      </c>
      <c r="U132" t="str">
        <f>""</f>
        <v/>
      </c>
      <c r="V132" t="str">
        <f>""</f>
        <v/>
      </c>
      <c r="W132" t="str">
        <f>""</f>
        <v/>
      </c>
      <c r="X132" t="str">
        <f>""</f>
        <v/>
      </c>
      <c r="Y132" t="str">
        <f>""</f>
        <v/>
      </c>
      <c r="Z132" t="str">
        <f>""</f>
        <v/>
      </c>
      <c r="AA132" t="str">
        <f>""</f>
        <v/>
      </c>
      <c r="AB132" t="str">
        <f>""</f>
        <v/>
      </c>
      <c r="AC132" t="str">
        <f>""</f>
        <v/>
      </c>
      <c r="AD132" t="str">
        <f>"[0.022]"</f>
        <v>[0.022]</v>
      </c>
      <c r="AE132" t="str">
        <f>"[0.022]"</f>
        <v>[0.022]</v>
      </c>
      <c r="AF132" t="str">
        <f>"[0.022]"</f>
        <v>[0.022]</v>
      </c>
      <c r="AG132" t="str">
        <f>""</f>
        <v/>
      </c>
      <c r="AH132" t="str">
        <f>""</f>
        <v/>
      </c>
      <c r="AI132" t="str">
        <f>""</f>
        <v/>
      </c>
      <c r="AJ132" t="str">
        <f>""</f>
        <v/>
      </c>
      <c r="AK132" t="str">
        <f>""</f>
        <v/>
      </c>
      <c r="AL132" t="str">
        <f>""</f>
        <v/>
      </c>
      <c r="AM132" t="str">
        <f>""</f>
        <v/>
      </c>
      <c r="AN132" t="str">
        <f>""</f>
        <v/>
      </c>
      <c r="AO132" t="str">
        <f>""</f>
        <v/>
      </c>
      <c r="AP132" t="str">
        <f>""</f>
        <v/>
      </c>
      <c r="AQ132" t="str">
        <f>""</f>
        <v/>
      </c>
      <c r="AR132" t="str">
        <f>""</f>
        <v/>
      </c>
      <c r="AS132" t="str">
        <f>""</f>
        <v/>
      </c>
      <c r="AT132" t="str">
        <f>""</f>
        <v/>
      </c>
      <c r="AU132" t="str">
        <f>""</f>
        <v/>
      </c>
      <c r="AV132" t="str">
        <f>""</f>
        <v/>
      </c>
      <c r="AW132" t="str">
        <f>""</f>
        <v/>
      </c>
      <c r="AX132" t="str">
        <f>""</f>
        <v/>
      </c>
      <c r="AY132" t="str">
        <f>""</f>
        <v/>
      </c>
      <c r="AZ132" t="str">
        <f>""</f>
        <v/>
      </c>
      <c r="BA132" t="str">
        <f>""</f>
        <v/>
      </c>
    </row>
    <row r="133" spans="2:53" x14ac:dyDescent="0.2">
      <c r="B133" t="str">
        <f>"At least female male left the household in a given year (yes=1)"</f>
        <v>At least female male left the household in a given year (yes=1)</v>
      </c>
      <c r="C133" t="str">
        <f>""</f>
        <v/>
      </c>
      <c r="D133" t="str">
        <f>""</f>
        <v/>
      </c>
      <c r="E133" t="str">
        <f>""</f>
        <v/>
      </c>
      <c r="F133" t="str">
        <f>""</f>
        <v/>
      </c>
      <c r="G133" t="str">
        <f>""</f>
        <v/>
      </c>
      <c r="H133" t="str">
        <f>""</f>
        <v/>
      </c>
      <c r="I133" t="str">
        <f>""</f>
        <v/>
      </c>
      <c r="J133" t="str">
        <f>""</f>
        <v/>
      </c>
      <c r="K133" t="str">
        <f>""</f>
        <v/>
      </c>
      <c r="L133" t="str">
        <f>""</f>
        <v/>
      </c>
      <c r="M133" t="str">
        <f>""</f>
        <v/>
      </c>
      <c r="N133" t="str">
        <f>""</f>
        <v/>
      </c>
      <c r="O133" t="str">
        <f>""</f>
        <v/>
      </c>
      <c r="P133" t="str">
        <f>""</f>
        <v/>
      </c>
      <c r="Q133" t="str">
        <f>""</f>
        <v/>
      </c>
      <c r="R133" t="str">
        <f>""</f>
        <v/>
      </c>
      <c r="S133" t="str">
        <f>""</f>
        <v/>
      </c>
      <c r="T133" t="str">
        <f>""</f>
        <v/>
      </c>
      <c r="U133" t="str">
        <f>""</f>
        <v/>
      </c>
      <c r="V133" t="str">
        <f>""</f>
        <v/>
      </c>
      <c r="W133" t="str">
        <f>""</f>
        <v/>
      </c>
      <c r="X133" t="str">
        <f>""</f>
        <v/>
      </c>
      <c r="Y133" t="str">
        <f>""</f>
        <v/>
      </c>
      <c r="Z133" t="str">
        <f>""</f>
        <v/>
      </c>
      <c r="AA133" t="str">
        <f>""</f>
        <v/>
      </c>
      <c r="AB133" t="str">
        <f>""</f>
        <v/>
      </c>
      <c r="AC133" t="str">
        <f>""</f>
        <v/>
      </c>
      <c r="AD133" t="str">
        <f>"-0.106"</f>
        <v>-0.106</v>
      </c>
      <c r="AE133" t="str">
        <f>""</f>
        <v/>
      </c>
      <c r="AF133" t="str">
        <f>""</f>
        <v/>
      </c>
      <c r="AG133" t="str">
        <f>""</f>
        <v/>
      </c>
      <c r="AH133" t="str">
        <f>""</f>
        <v/>
      </c>
      <c r="AI133" t="str">
        <f>""</f>
        <v/>
      </c>
      <c r="AJ133" t="str">
        <f>""</f>
        <v/>
      </c>
      <c r="AK133" t="str">
        <f>""</f>
        <v/>
      </c>
      <c r="AL133" t="str">
        <f>""</f>
        <v/>
      </c>
      <c r="AM133" t="str">
        <f>""</f>
        <v/>
      </c>
      <c r="AN133" t="str">
        <f>""</f>
        <v/>
      </c>
      <c r="AO133" t="str">
        <f>""</f>
        <v/>
      </c>
      <c r="AP133" t="str">
        <f>""</f>
        <v/>
      </c>
      <c r="AQ133" t="str">
        <f>""</f>
        <v/>
      </c>
      <c r="AR133" t="str">
        <f>""</f>
        <v/>
      </c>
      <c r="AS133" t="str">
        <f>""</f>
        <v/>
      </c>
      <c r="AT133" t="str">
        <f>""</f>
        <v/>
      </c>
      <c r="AU133" t="str">
        <f>""</f>
        <v/>
      </c>
      <c r="AV133" t="str">
        <f>""</f>
        <v/>
      </c>
      <c r="AW133" t="str">
        <f>""</f>
        <v/>
      </c>
      <c r="AX133" t="str">
        <f>""</f>
        <v/>
      </c>
      <c r="AY133" t="str">
        <f>""</f>
        <v/>
      </c>
      <c r="AZ133" t="str">
        <f>""</f>
        <v/>
      </c>
      <c r="BA133" t="str">
        <f>""</f>
        <v/>
      </c>
    </row>
    <row r="134" spans="2:53" x14ac:dyDescent="0.2">
      <c r="B134" t="str">
        <f>""</f>
        <v/>
      </c>
      <c r="C134" t="str">
        <f>""</f>
        <v/>
      </c>
      <c r="D134" t="str">
        <f>""</f>
        <v/>
      </c>
      <c r="E134" t="str">
        <f>""</f>
        <v/>
      </c>
      <c r="F134" t="str">
        <f>""</f>
        <v/>
      </c>
      <c r="G134" t="str">
        <f>""</f>
        <v/>
      </c>
      <c r="H134" t="str">
        <f>""</f>
        <v/>
      </c>
      <c r="I134" t="str">
        <f>""</f>
        <v/>
      </c>
      <c r="J134" t="str">
        <f>""</f>
        <v/>
      </c>
      <c r="K134" t="str">
        <f>""</f>
        <v/>
      </c>
      <c r="L134" t="str">
        <f>""</f>
        <v/>
      </c>
      <c r="M134" t="str">
        <f>""</f>
        <v/>
      </c>
      <c r="N134" t="str">
        <f>""</f>
        <v/>
      </c>
      <c r="O134" t="str">
        <f>""</f>
        <v/>
      </c>
      <c r="P134" t="str">
        <f>""</f>
        <v/>
      </c>
      <c r="Q134" t="str">
        <f>""</f>
        <v/>
      </c>
      <c r="R134" t="str">
        <f>""</f>
        <v/>
      </c>
      <c r="S134" t="str">
        <f>""</f>
        <v/>
      </c>
      <c r="T134" t="str">
        <f>""</f>
        <v/>
      </c>
      <c r="U134" t="str">
        <f>""</f>
        <v/>
      </c>
      <c r="V134" t="str">
        <f>""</f>
        <v/>
      </c>
      <c r="W134" t="str">
        <f>""</f>
        <v/>
      </c>
      <c r="X134" t="str">
        <f>""</f>
        <v/>
      </c>
      <c r="Y134" t="str">
        <f>""</f>
        <v/>
      </c>
      <c r="Z134" t="str">
        <f>""</f>
        <v/>
      </c>
      <c r="AA134" t="str">
        <f>""</f>
        <v/>
      </c>
      <c r="AB134" t="str">
        <f>""</f>
        <v/>
      </c>
      <c r="AC134" t="str">
        <f>""</f>
        <v/>
      </c>
      <c r="AD134" t="str">
        <f>"[0.083]"</f>
        <v>[0.083]</v>
      </c>
      <c r="AE134" t="str">
        <f>""</f>
        <v/>
      </c>
      <c r="AF134" t="str">
        <f>""</f>
        <v/>
      </c>
      <c r="AG134" t="str">
        <f>""</f>
        <v/>
      </c>
      <c r="AH134" t="str">
        <f>""</f>
        <v/>
      </c>
      <c r="AI134" t="str">
        <f>""</f>
        <v/>
      </c>
      <c r="AJ134" t="str">
        <f>""</f>
        <v/>
      </c>
      <c r="AK134" t="str">
        <f>""</f>
        <v/>
      </c>
      <c r="AL134" t="str">
        <f>""</f>
        <v/>
      </c>
      <c r="AM134" t="str">
        <f>""</f>
        <v/>
      </c>
      <c r="AN134" t="str">
        <f>""</f>
        <v/>
      </c>
      <c r="AO134" t="str">
        <f>""</f>
        <v/>
      </c>
      <c r="AP134" t="str">
        <f>""</f>
        <v/>
      </c>
      <c r="AQ134" t="str">
        <f>""</f>
        <v/>
      </c>
      <c r="AR134" t="str">
        <f>""</f>
        <v/>
      </c>
      <c r="AS134" t="str">
        <f>""</f>
        <v/>
      </c>
      <c r="AT134" t="str">
        <f>""</f>
        <v/>
      </c>
      <c r="AU134" t="str">
        <f>""</f>
        <v/>
      </c>
      <c r="AV134" t="str">
        <f>""</f>
        <v/>
      </c>
      <c r="AW134" t="str">
        <f>""</f>
        <v/>
      </c>
      <c r="AX134" t="str">
        <f>""</f>
        <v/>
      </c>
      <c r="AY134" t="str">
        <f>""</f>
        <v/>
      </c>
      <c r="AZ134" t="str">
        <f>""</f>
        <v/>
      </c>
      <c r="BA134" t="str">
        <f>""</f>
        <v/>
      </c>
    </row>
    <row r="135" spans="2:53" x14ac:dyDescent="0.2">
      <c r="B135" t="str">
        <f>"Interaction"</f>
        <v>Interaction</v>
      </c>
      <c r="C135" t="str">
        <f>""</f>
        <v/>
      </c>
      <c r="D135" t="str">
        <f>""</f>
        <v/>
      </c>
      <c r="E135" t="str">
        <f>""</f>
        <v/>
      </c>
      <c r="F135" t="str">
        <f>""</f>
        <v/>
      </c>
      <c r="G135" t="str">
        <f>""</f>
        <v/>
      </c>
      <c r="H135" t="str">
        <f>""</f>
        <v/>
      </c>
      <c r="I135" t="str">
        <f>""</f>
        <v/>
      </c>
      <c r="J135" t="str">
        <f>""</f>
        <v/>
      </c>
      <c r="K135" t="str">
        <f>""</f>
        <v/>
      </c>
      <c r="L135" t="str">
        <f>""</f>
        <v/>
      </c>
      <c r="M135" t="str">
        <f>""</f>
        <v/>
      </c>
      <c r="N135" t="str">
        <f>""</f>
        <v/>
      </c>
      <c r="O135" t="str">
        <f>""</f>
        <v/>
      </c>
      <c r="P135" t="str">
        <f>""</f>
        <v/>
      </c>
      <c r="Q135" t="str">
        <f>""</f>
        <v/>
      </c>
      <c r="R135" t="str">
        <f>""</f>
        <v/>
      </c>
      <c r="S135" t="str">
        <f>""</f>
        <v/>
      </c>
      <c r="T135" t="str">
        <f>""</f>
        <v/>
      </c>
      <c r="U135" t="str">
        <f>""</f>
        <v/>
      </c>
      <c r="V135" t="str">
        <f>""</f>
        <v/>
      </c>
      <c r="W135" t="str">
        <f>""</f>
        <v/>
      </c>
      <c r="X135" t="str">
        <f>""</f>
        <v/>
      </c>
      <c r="Y135" t="str">
        <f>""</f>
        <v/>
      </c>
      <c r="Z135" t="str">
        <f>""</f>
        <v/>
      </c>
      <c r="AA135" t="str">
        <f>""</f>
        <v/>
      </c>
      <c r="AB135" t="str">
        <f>""</f>
        <v/>
      </c>
      <c r="AC135" t="str">
        <f>""</f>
        <v/>
      </c>
      <c r="AD135" t="str">
        <f>"0.089"</f>
        <v>0.089</v>
      </c>
      <c r="AE135" t="str">
        <f>""</f>
        <v/>
      </c>
      <c r="AF135" t="str">
        <f>""</f>
        <v/>
      </c>
      <c r="AG135" t="str">
        <f>""</f>
        <v/>
      </c>
      <c r="AH135" t="str">
        <f>""</f>
        <v/>
      </c>
      <c r="AI135" t="str">
        <f>""</f>
        <v/>
      </c>
      <c r="AJ135" t="str">
        <f>""</f>
        <v/>
      </c>
      <c r="AK135" t="str">
        <f>""</f>
        <v/>
      </c>
      <c r="AL135" t="str">
        <f>""</f>
        <v/>
      </c>
      <c r="AM135" t="str">
        <f>""</f>
        <v/>
      </c>
      <c r="AN135" t="str">
        <f>""</f>
        <v/>
      </c>
      <c r="AO135" t="str">
        <f>""</f>
        <v/>
      </c>
      <c r="AP135" t="str">
        <f>""</f>
        <v/>
      </c>
      <c r="AQ135" t="str">
        <f>""</f>
        <v/>
      </c>
      <c r="AR135" t="str">
        <f>""</f>
        <v/>
      </c>
      <c r="AS135" t="str">
        <f>""</f>
        <v/>
      </c>
      <c r="AT135" t="str">
        <f>""</f>
        <v/>
      </c>
      <c r="AU135" t="str">
        <f>""</f>
        <v/>
      </c>
      <c r="AV135" t="str">
        <f>""</f>
        <v/>
      </c>
      <c r="AW135" t="str">
        <f>""</f>
        <v/>
      </c>
      <c r="AX135" t="str">
        <f>""</f>
        <v/>
      </c>
      <c r="AY135" t="str">
        <f>""</f>
        <v/>
      </c>
      <c r="AZ135" t="str">
        <f>""</f>
        <v/>
      </c>
      <c r="BA135" t="str">
        <f>""</f>
        <v/>
      </c>
    </row>
    <row r="136" spans="2:53" x14ac:dyDescent="0.2">
      <c r="B136" t="str">
        <f>""</f>
        <v/>
      </c>
      <c r="C136" t="str">
        <f>""</f>
        <v/>
      </c>
      <c r="D136" t="str">
        <f>""</f>
        <v/>
      </c>
      <c r="E136" t="str">
        <f>""</f>
        <v/>
      </c>
      <c r="F136" t="str">
        <f>""</f>
        <v/>
      </c>
      <c r="G136" t="str">
        <f>""</f>
        <v/>
      </c>
      <c r="H136" t="str">
        <f>""</f>
        <v/>
      </c>
      <c r="I136" t="str">
        <f>""</f>
        <v/>
      </c>
      <c r="J136" t="str">
        <f>""</f>
        <v/>
      </c>
      <c r="K136" t="str">
        <f>""</f>
        <v/>
      </c>
      <c r="L136" t="str">
        <f>""</f>
        <v/>
      </c>
      <c r="M136" t="str">
        <f>""</f>
        <v/>
      </c>
      <c r="N136" t="str">
        <f>""</f>
        <v/>
      </c>
      <c r="O136" t="str">
        <f>""</f>
        <v/>
      </c>
      <c r="P136" t="str">
        <f>""</f>
        <v/>
      </c>
      <c r="Q136" t="str">
        <f>""</f>
        <v/>
      </c>
      <c r="R136" t="str">
        <f>""</f>
        <v/>
      </c>
      <c r="S136" t="str">
        <f>""</f>
        <v/>
      </c>
      <c r="T136" t="str">
        <f>""</f>
        <v/>
      </c>
      <c r="U136" t="str">
        <f>""</f>
        <v/>
      </c>
      <c r="V136" t="str">
        <f>""</f>
        <v/>
      </c>
      <c r="W136" t="str">
        <f>""</f>
        <v/>
      </c>
      <c r="X136" t="str">
        <f>""</f>
        <v/>
      </c>
      <c r="Y136" t="str">
        <f>""</f>
        <v/>
      </c>
      <c r="Z136" t="str">
        <f>""</f>
        <v/>
      </c>
      <c r="AA136" t="str">
        <f>""</f>
        <v/>
      </c>
      <c r="AB136" t="str">
        <f>""</f>
        <v/>
      </c>
      <c r="AC136" t="str">
        <f>""</f>
        <v/>
      </c>
      <c r="AD136" t="str">
        <f>"[0.056]"</f>
        <v>[0.056]</v>
      </c>
      <c r="AE136" t="str">
        <f>""</f>
        <v/>
      </c>
      <c r="AF136" t="str">
        <f>""</f>
        <v/>
      </c>
      <c r="AG136" t="str">
        <f>""</f>
        <v/>
      </c>
      <c r="AH136" t="str">
        <f>""</f>
        <v/>
      </c>
      <c r="AI136" t="str">
        <f>""</f>
        <v/>
      </c>
      <c r="AJ136" t="str">
        <f>""</f>
        <v/>
      </c>
      <c r="AK136" t="str">
        <f>""</f>
        <v/>
      </c>
      <c r="AL136" t="str">
        <f>""</f>
        <v/>
      </c>
      <c r="AM136" t="str">
        <f>""</f>
        <v/>
      </c>
      <c r="AN136" t="str">
        <f>""</f>
        <v/>
      </c>
      <c r="AO136" t="str">
        <f>""</f>
        <v/>
      </c>
      <c r="AP136" t="str">
        <f>""</f>
        <v/>
      </c>
      <c r="AQ136" t="str">
        <f>""</f>
        <v/>
      </c>
      <c r="AR136" t="str">
        <f>""</f>
        <v/>
      </c>
      <c r="AS136" t="str">
        <f>""</f>
        <v/>
      </c>
      <c r="AT136" t="str">
        <f>""</f>
        <v/>
      </c>
      <c r="AU136" t="str">
        <f>""</f>
        <v/>
      </c>
      <c r="AV136" t="str">
        <f>""</f>
        <v/>
      </c>
      <c r="AW136" t="str">
        <f>""</f>
        <v/>
      </c>
      <c r="AX136" t="str">
        <f>""</f>
        <v/>
      </c>
      <c r="AY136" t="str">
        <f>""</f>
        <v/>
      </c>
      <c r="AZ136" t="str">
        <f>""</f>
        <v/>
      </c>
      <c r="BA136" t="str">
        <f>""</f>
        <v/>
      </c>
    </row>
    <row r="137" spans="2:53" x14ac:dyDescent="0.2">
      <c r="B137" t="str">
        <f>"Number of female who left household 1998-2007"</f>
        <v>Number of female who left household 1998-2007</v>
      </c>
      <c r="C137" t="str">
        <f>""</f>
        <v/>
      </c>
      <c r="D137" t="str">
        <f>""</f>
        <v/>
      </c>
      <c r="E137" t="str">
        <f>""</f>
        <v/>
      </c>
      <c r="F137" t="str">
        <f>""</f>
        <v/>
      </c>
      <c r="G137" t="str">
        <f>""</f>
        <v/>
      </c>
      <c r="H137" t="str">
        <f>""</f>
        <v/>
      </c>
      <c r="I137" t="str">
        <f>""</f>
        <v/>
      </c>
      <c r="J137" t="str">
        <f>""</f>
        <v/>
      </c>
      <c r="K137" t="str">
        <f>""</f>
        <v/>
      </c>
      <c r="L137" t="str">
        <f>""</f>
        <v/>
      </c>
      <c r="M137" t="str">
        <f>""</f>
        <v/>
      </c>
      <c r="N137" t="str">
        <f>""</f>
        <v/>
      </c>
      <c r="O137" t="str">
        <f>""</f>
        <v/>
      </c>
      <c r="P137" t="str">
        <f>""</f>
        <v/>
      </c>
      <c r="Q137" t="str">
        <f>""</f>
        <v/>
      </c>
      <c r="R137" t="str">
        <f>""</f>
        <v/>
      </c>
      <c r="S137" t="str">
        <f>""</f>
        <v/>
      </c>
      <c r="T137" t="str">
        <f>""</f>
        <v/>
      </c>
      <c r="U137" t="str">
        <f>""</f>
        <v/>
      </c>
      <c r="V137" t="str">
        <f>""</f>
        <v/>
      </c>
      <c r="W137" t="str">
        <f>""</f>
        <v/>
      </c>
      <c r="X137" t="str">
        <f>""</f>
        <v/>
      </c>
      <c r="Y137" t="str">
        <f>""</f>
        <v/>
      </c>
      <c r="Z137" t="str">
        <f>""</f>
        <v/>
      </c>
      <c r="AA137" t="str">
        <f>""</f>
        <v/>
      </c>
      <c r="AB137" t="str">
        <f>""</f>
        <v/>
      </c>
      <c r="AC137" t="str">
        <f>""</f>
        <v/>
      </c>
      <c r="AD137" t="str">
        <f>""</f>
        <v/>
      </c>
      <c r="AE137" t="str">
        <f>"-0.128**"</f>
        <v>-0.128**</v>
      </c>
      <c r="AF137" t="str">
        <f>""</f>
        <v/>
      </c>
      <c r="AG137" t="str">
        <f>""</f>
        <v/>
      </c>
      <c r="AH137" t="str">
        <f>""</f>
        <v/>
      </c>
      <c r="AI137" t="str">
        <f>""</f>
        <v/>
      </c>
      <c r="AJ137" t="str">
        <f>""</f>
        <v/>
      </c>
      <c r="AK137" t="str">
        <f>""</f>
        <v/>
      </c>
      <c r="AL137" t="str">
        <f>""</f>
        <v/>
      </c>
      <c r="AM137" t="str">
        <f>""</f>
        <v/>
      </c>
      <c r="AN137" t="str">
        <f>""</f>
        <v/>
      </c>
      <c r="AO137" t="str">
        <f>""</f>
        <v/>
      </c>
      <c r="AP137" t="str">
        <f>""</f>
        <v/>
      </c>
      <c r="AQ137" t="str">
        <f>""</f>
        <v/>
      </c>
      <c r="AR137" t="str">
        <f>""</f>
        <v/>
      </c>
      <c r="AS137" t="str">
        <f>""</f>
        <v/>
      </c>
      <c r="AT137" t="str">
        <f>""</f>
        <v/>
      </c>
      <c r="AU137" t="str">
        <f>""</f>
        <v/>
      </c>
      <c r="AV137" t="str">
        <f>""</f>
        <v/>
      </c>
      <c r="AW137" t="str">
        <f>""</f>
        <v/>
      </c>
      <c r="AX137" t="str">
        <f>""</f>
        <v/>
      </c>
      <c r="AY137" t="str">
        <f>""</f>
        <v/>
      </c>
      <c r="AZ137" t="str">
        <f>""</f>
        <v/>
      </c>
      <c r="BA137" t="str">
        <f>""</f>
        <v/>
      </c>
    </row>
    <row r="138" spans="2:53" x14ac:dyDescent="0.2">
      <c r="B138" t="str">
        <f>""</f>
        <v/>
      </c>
      <c r="C138" t="str">
        <f>""</f>
        <v/>
      </c>
      <c r="D138" t="str">
        <f>""</f>
        <v/>
      </c>
      <c r="E138" t="str">
        <f>""</f>
        <v/>
      </c>
      <c r="F138" t="str">
        <f>""</f>
        <v/>
      </c>
      <c r="G138" t="str">
        <f>""</f>
        <v/>
      </c>
      <c r="H138" t="str">
        <f>""</f>
        <v/>
      </c>
      <c r="I138" t="str">
        <f>""</f>
        <v/>
      </c>
      <c r="J138" t="str">
        <f>""</f>
        <v/>
      </c>
      <c r="K138" t="str">
        <f>""</f>
        <v/>
      </c>
      <c r="L138" t="str">
        <f>""</f>
        <v/>
      </c>
      <c r="M138" t="str">
        <f>""</f>
        <v/>
      </c>
      <c r="N138" t="str">
        <f>""</f>
        <v/>
      </c>
      <c r="O138" t="str">
        <f>""</f>
        <v/>
      </c>
      <c r="P138" t="str">
        <f>""</f>
        <v/>
      </c>
      <c r="Q138" t="str">
        <f>""</f>
        <v/>
      </c>
      <c r="R138" t="str">
        <f>""</f>
        <v/>
      </c>
      <c r="S138" t="str">
        <f>""</f>
        <v/>
      </c>
      <c r="T138" t="str">
        <f>""</f>
        <v/>
      </c>
      <c r="U138" t="str">
        <f>""</f>
        <v/>
      </c>
      <c r="V138" t="str">
        <f>""</f>
        <v/>
      </c>
      <c r="W138" t="str">
        <f>""</f>
        <v/>
      </c>
      <c r="X138" t="str">
        <f>""</f>
        <v/>
      </c>
      <c r="Y138" t="str">
        <f>""</f>
        <v/>
      </c>
      <c r="Z138" t="str">
        <f>""</f>
        <v/>
      </c>
      <c r="AA138" t="str">
        <f>""</f>
        <v/>
      </c>
      <c r="AB138" t="str">
        <f>""</f>
        <v/>
      </c>
      <c r="AC138" t="str">
        <f>""</f>
        <v/>
      </c>
      <c r="AD138" t="str">
        <f>""</f>
        <v/>
      </c>
      <c r="AE138" t="str">
        <f>"[0.060]"</f>
        <v>[0.060]</v>
      </c>
      <c r="AF138" t="str">
        <f>""</f>
        <v/>
      </c>
      <c r="AG138" t="str">
        <f>""</f>
        <v/>
      </c>
      <c r="AH138" t="str">
        <f>""</f>
        <v/>
      </c>
      <c r="AI138" t="str">
        <f>""</f>
        <v/>
      </c>
      <c r="AJ138" t="str">
        <f>""</f>
        <v/>
      </c>
      <c r="AK138" t="str">
        <f>""</f>
        <v/>
      </c>
      <c r="AL138" t="str">
        <f>""</f>
        <v/>
      </c>
      <c r="AM138" t="str">
        <f>""</f>
        <v/>
      </c>
      <c r="AN138" t="str">
        <f>""</f>
        <v/>
      </c>
      <c r="AO138" t="str">
        <f>""</f>
        <v/>
      </c>
      <c r="AP138" t="str">
        <f>""</f>
        <v/>
      </c>
      <c r="AQ138" t="str">
        <f>""</f>
        <v/>
      </c>
      <c r="AR138" t="str">
        <f>""</f>
        <v/>
      </c>
      <c r="AS138" t="str">
        <f>""</f>
        <v/>
      </c>
      <c r="AT138" t="str">
        <f>""</f>
        <v/>
      </c>
      <c r="AU138" t="str">
        <f>""</f>
        <v/>
      </c>
      <c r="AV138" t="str">
        <f>""</f>
        <v/>
      </c>
      <c r="AW138" t="str">
        <f>""</f>
        <v/>
      </c>
      <c r="AX138" t="str">
        <f>""</f>
        <v/>
      </c>
      <c r="AY138" t="str">
        <f>""</f>
        <v/>
      </c>
      <c r="AZ138" t="str">
        <f>""</f>
        <v/>
      </c>
      <c r="BA138" t="str">
        <f>""</f>
        <v/>
      </c>
    </row>
    <row r="139" spans="2:53" x14ac:dyDescent="0.2">
      <c r="B139" t="str">
        <f>"Interaction"</f>
        <v>Interaction</v>
      </c>
      <c r="C139" t="str">
        <f>""</f>
        <v/>
      </c>
      <c r="D139" t="str">
        <f>""</f>
        <v/>
      </c>
      <c r="E139" t="str">
        <f>""</f>
        <v/>
      </c>
      <c r="F139" t="str">
        <f>""</f>
        <v/>
      </c>
      <c r="G139" t="str">
        <f>""</f>
        <v/>
      </c>
      <c r="H139" t="str">
        <f>""</f>
        <v/>
      </c>
      <c r="I139" t="str">
        <f>""</f>
        <v/>
      </c>
      <c r="J139" t="str">
        <f>""</f>
        <v/>
      </c>
      <c r="K139" t="str">
        <f>""</f>
        <v/>
      </c>
      <c r="L139" t="str">
        <f>""</f>
        <v/>
      </c>
      <c r="M139" t="str">
        <f>""</f>
        <v/>
      </c>
      <c r="N139" t="str">
        <f>""</f>
        <v/>
      </c>
      <c r="O139" t="str">
        <f>""</f>
        <v/>
      </c>
      <c r="P139" t="str">
        <f>""</f>
        <v/>
      </c>
      <c r="Q139" t="str">
        <f>""</f>
        <v/>
      </c>
      <c r="R139" t="str">
        <f>""</f>
        <v/>
      </c>
      <c r="S139" t="str">
        <f>""</f>
        <v/>
      </c>
      <c r="T139" t="str">
        <f>""</f>
        <v/>
      </c>
      <c r="U139" t="str">
        <f>""</f>
        <v/>
      </c>
      <c r="V139" t="str">
        <f>""</f>
        <v/>
      </c>
      <c r="W139" t="str">
        <f>""</f>
        <v/>
      </c>
      <c r="X139" t="str">
        <f>""</f>
        <v/>
      </c>
      <c r="Y139" t="str">
        <f>""</f>
        <v/>
      </c>
      <c r="Z139" t="str">
        <f>""</f>
        <v/>
      </c>
      <c r="AA139" t="str">
        <f>""</f>
        <v/>
      </c>
      <c r="AB139" t="str">
        <f>""</f>
        <v/>
      </c>
      <c r="AC139" t="str">
        <f>""</f>
        <v/>
      </c>
      <c r="AD139" t="str">
        <f>""</f>
        <v/>
      </c>
      <c r="AE139" t="str">
        <f>"0.099**"</f>
        <v>0.099**</v>
      </c>
      <c r="AF139" t="str">
        <f>""</f>
        <v/>
      </c>
      <c r="AG139" t="str">
        <f>""</f>
        <v/>
      </c>
      <c r="AH139" t="str">
        <f>""</f>
        <v/>
      </c>
      <c r="AI139" t="str">
        <f>""</f>
        <v/>
      </c>
      <c r="AJ139" t="str">
        <f>""</f>
        <v/>
      </c>
      <c r="AK139" t="str">
        <f>""</f>
        <v/>
      </c>
      <c r="AL139" t="str">
        <f>""</f>
        <v/>
      </c>
      <c r="AM139" t="str">
        <f>""</f>
        <v/>
      </c>
      <c r="AN139" t="str">
        <f>""</f>
        <v/>
      </c>
      <c r="AO139" t="str">
        <f>""</f>
        <v/>
      </c>
      <c r="AP139" t="str">
        <f>""</f>
        <v/>
      </c>
      <c r="AQ139" t="str">
        <f>""</f>
        <v/>
      </c>
      <c r="AR139" t="str">
        <f>""</f>
        <v/>
      </c>
      <c r="AS139" t="str">
        <f>""</f>
        <v/>
      </c>
      <c r="AT139" t="str">
        <f>""</f>
        <v/>
      </c>
      <c r="AU139" t="str">
        <f>""</f>
        <v/>
      </c>
      <c r="AV139" t="str">
        <f>""</f>
        <v/>
      </c>
      <c r="AW139" t="str">
        <f>""</f>
        <v/>
      </c>
      <c r="AX139" t="str">
        <f>""</f>
        <v/>
      </c>
      <c r="AY139" t="str">
        <f>""</f>
        <v/>
      </c>
      <c r="AZ139" t="str">
        <f>""</f>
        <v/>
      </c>
      <c r="BA139" t="str">
        <f>""</f>
        <v/>
      </c>
    </row>
    <row r="140" spans="2:53" x14ac:dyDescent="0.2">
      <c r="B140" t="str">
        <f>""</f>
        <v/>
      </c>
      <c r="C140" t="str">
        <f>""</f>
        <v/>
      </c>
      <c r="D140" t="str">
        <f>""</f>
        <v/>
      </c>
      <c r="E140" t="str">
        <f>""</f>
        <v/>
      </c>
      <c r="F140" t="str">
        <f>""</f>
        <v/>
      </c>
      <c r="G140" t="str">
        <f>""</f>
        <v/>
      </c>
      <c r="H140" t="str">
        <f>""</f>
        <v/>
      </c>
      <c r="I140" t="str">
        <f>""</f>
        <v/>
      </c>
      <c r="J140" t="str">
        <f>""</f>
        <v/>
      </c>
      <c r="K140" t="str">
        <f>""</f>
        <v/>
      </c>
      <c r="L140" t="str">
        <f>""</f>
        <v/>
      </c>
      <c r="M140" t="str">
        <f>""</f>
        <v/>
      </c>
      <c r="N140" t="str">
        <f>""</f>
        <v/>
      </c>
      <c r="O140" t="str">
        <f>""</f>
        <v/>
      </c>
      <c r="P140" t="str">
        <f>""</f>
        <v/>
      </c>
      <c r="Q140" t="str">
        <f>""</f>
        <v/>
      </c>
      <c r="R140" t="str">
        <f>""</f>
        <v/>
      </c>
      <c r="S140" t="str">
        <f>""</f>
        <v/>
      </c>
      <c r="T140" t="str">
        <f>""</f>
        <v/>
      </c>
      <c r="U140" t="str">
        <f>""</f>
        <v/>
      </c>
      <c r="V140" t="str">
        <f>""</f>
        <v/>
      </c>
      <c r="W140" t="str">
        <f>""</f>
        <v/>
      </c>
      <c r="X140" t="str">
        <f>""</f>
        <v/>
      </c>
      <c r="Y140" t="str">
        <f>""</f>
        <v/>
      </c>
      <c r="Z140" t="str">
        <f>""</f>
        <v/>
      </c>
      <c r="AA140" t="str">
        <f>""</f>
        <v/>
      </c>
      <c r="AB140" t="str">
        <f>""</f>
        <v/>
      </c>
      <c r="AC140" t="str">
        <f>""</f>
        <v/>
      </c>
      <c r="AD140" t="str">
        <f>""</f>
        <v/>
      </c>
      <c r="AE140" t="str">
        <f>"[0.045]"</f>
        <v>[0.045]</v>
      </c>
      <c r="AF140" t="str">
        <f>""</f>
        <v/>
      </c>
      <c r="AG140" t="str">
        <f>""</f>
        <v/>
      </c>
      <c r="AH140" t="str">
        <f>""</f>
        <v/>
      </c>
      <c r="AI140" t="str">
        <f>""</f>
        <v/>
      </c>
      <c r="AJ140" t="str">
        <f>""</f>
        <v/>
      </c>
      <c r="AK140" t="str">
        <f>""</f>
        <v/>
      </c>
      <c r="AL140" t="str">
        <f>""</f>
        <v/>
      </c>
      <c r="AM140" t="str">
        <f>""</f>
        <v/>
      </c>
      <c r="AN140" t="str">
        <f>""</f>
        <v/>
      </c>
      <c r="AO140" t="str">
        <f>""</f>
        <v/>
      </c>
      <c r="AP140" t="str">
        <f>""</f>
        <v/>
      </c>
      <c r="AQ140" t="str">
        <f>""</f>
        <v/>
      </c>
      <c r="AR140" t="str">
        <f>""</f>
        <v/>
      </c>
      <c r="AS140" t="str">
        <f>""</f>
        <v/>
      </c>
      <c r="AT140" t="str">
        <f>""</f>
        <v/>
      </c>
      <c r="AU140" t="str">
        <f>""</f>
        <v/>
      </c>
      <c r="AV140" t="str">
        <f>""</f>
        <v/>
      </c>
      <c r="AW140" t="str">
        <f>""</f>
        <v/>
      </c>
      <c r="AX140" t="str">
        <f>""</f>
        <v/>
      </c>
      <c r="AY140" t="str">
        <f>""</f>
        <v/>
      </c>
      <c r="AZ140" t="str">
        <f>""</f>
        <v/>
      </c>
      <c r="BA140" t="str">
        <f>""</f>
        <v/>
      </c>
    </row>
    <row r="141" spans="2:53" x14ac:dyDescent="0.2">
      <c r="B141" t="str">
        <f>"Share of females  who left household 1998-2007"</f>
        <v>Share of females  who left household 1998-2007</v>
      </c>
      <c r="C141" t="str">
        <f>""</f>
        <v/>
      </c>
      <c r="D141" t="str">
        <f>""</f>
        <v/>
      </c>
      <c r="E141" t="str">
        <f>""</f>
        <v/>
      </c>
      <c r="F141" t="str">
        <f>""</f>
        <v/>
      </c>
      <c r="G141" t="str">
        <f>""</f>
        <v/>
      </c>
      <c r="H141" t="str">
        <f>""</f>
        <v/>
      </c>
      <c r="I141" t="str">
        <f>""</f>
        <v/>
      </c>
      <c r="J141" t="str">
        <f>""</f>
        <v/>
      </c>
      <c r="K141" t="str">
        <f>""</f>
        <v/>
      </c>
      <c r="L141" t="str">
        <f>""</f>
        <v/>
      </c>
      <c r="M141" t="str">
        <f>""</f>
        <v/>
      </c>
      <c r="N141" t="str">
        <f>""</f>
        <v/>
      </c>
      <c r="O141" t="str">
        <f>""</f>
        <v/>
      </c>
      <c r="P141" t="str">
        <f>""</f>
        <v/>
      </c>
      <c r="Q141" t="str">
        <f>""</f>
        <v/>
      </c>
      <c r="R141" t="str">
        <f>""</f>
        <v/>
      </c>
      <c r="S141" t="str">
        <f>""</f>
        <v/>
      </c>
      <c r="T141" t="str">
        <f>""</f>
        <v/>
      </c>
      <c r="U141" t="str">
        <f>""</f>
        <v/>
      </c>
      <c r="V141" t="str">
        <f>""</f>
        <v/>
      </c>
      <c r="W141" t="str">
        <f>""</f>
        <v/>
      </c>
      <c r="X141" t="str">
        <f>""</f>
        <v/>
      </c>
      <c r="Y141" t="str">
        <f>""</f>
        <v/>
      </c>
      <c r="Z141" t="str">
        <f>""</f>
        <v/>
      </c>
      <c r="AA141" t="str">
        <f>""</f>
        <v/>
      </c>
      <c r="AB141" t="str">
        <f>""</f>
        <v/>
      </c>
      <c r="AC141" t="str">
        <f>""</f>
        <v/>
      </c>
      <c r="AD141" t="str">
        <f>""</f>
        <v/>
      </c>
      <c r="AE141" t="str">
        <f>""</f>
        <v/>
      </c>
      <c r="AF141" t="str">
        <f>"-0.195"</f>
        <v>-0.195</v>
      </c>
      <c r="AG141" t="str">
        <f>""</f>
        <v/>
      </c>
      <c r="AH141" t="str">
        <f>""</f>
        <v/>
      </c>
      <c r="AI141" t="str">
        <f>""</f>
        <v/>
      </c>
      <c r="AJ141" t="str">
        <f>""</f>
        <v/>
      </c>
      <c r="AK141" t="str">
        <f>""</f>
        <v/>
      </c>
      <c r="AL141" t="str">
        <f>""</f>
        <v/>
      </c>
      <c r="AM141" t="str">
        <f>""</f>
        <v/>
      </c>
      <c r="AN141" t="str">
        <f>""</f>
        <v/>
      </c>
      <c r="AO141" t="str">
        <f>""</f>
        <v/>
      </c>
      <c r="AP141" t="str">
        <f>""</f>
        <v/>
      </c>
      <c r="AQ141" t="str">
        <f>""</f>
        <v/>
      </c>
      <c r="AR141" t="str">
        <f>""</f>
        <v/>
      </c>
      <c r="AS141" t="str">
        <f>""</f>
        <v/>
      </c>
      <c r="AT141" t="str">
        <f>""</f>
        <v/>
      </c>
      <c r="AU141" t="str">
        <f>""</f>
        <v/>
      </c>
      <c r="AV141" t="str">
        <f>""</f>
        <v/>
      </c>
      <c r="AW141" t="str">
        <f>""</f>
        <v/>
      </c>
      <c r="AX141" t="str">
        <f>""</f>
        <v/>
      </c>
      <c r="AY141" t="str">
        <f>""</f>
        <v/>
      </c>
      <c r="AZ141" t="str">
        <f>""</f>
        <v/>
      </c>
      <c r="BA141" t="str">
        <f>""</f>
        <v/>
      </c>
    </row>
    <row r="142" spans="2:53" x14ac:dyDescent="0.2">
      <c r="B142" t="str">
        <f>""</f>
        <v/>
      </c>
      <c r="C142" t="str">
        <f>""</f>
        <v/>
      </c>
      <c r="D142" t="str">
        <f>""</f>
        <v/>
      </c>
      <c r="E142" t="str">
        <f>""</f>
        <v/>
      </c>
      <c r="F142" t="str">
        <f>""</f>
        <v/>
      </c>
      <c r="G142" t="str">
        <f>""</f>
        <v/>
      </c>
      <c r="H142" t="str">
        <f>""</f>
        <v/>
      </c>
      <c r="I142" t="str">
        <f>""</f>
        <v/>
      </c>
      <c r="J142" t="str">
        <f>""</f>
        <v/>
      </c>
      <c r="K142" t="str">
        <f>""</f>
        <v/>
      </c>
      <c r="L142" t="str">
        <f>""</f>
        <v/>
      </c>
      <c r="M142" t="str">
        <f>""</f>
        <v/>
      </c>
      <c r="N142" t="str">
        <f>""</f>
        <v/>
      </c>
      <c r="O142" t="str">
        <f>""</f>
        <v/>
      </c>
      <c r="P142" t="str">
        <f>""</f>
        <v/>
      </c>
      <c r="Q142" t="str">
        <f>""</f>
        <v/>
      </c>
      <c r="R142" t="str">
        <f>""</f>
        <v/>
      </c>
      <c r="S142" t="str">
        <f>""</f>
        <v/>
      </c>
      <c r="T142" t="str">
        <f>""</f>
        <v/>
      </c>
      <c r="U142" t="str">
        <f>""</f>
        <v/>
      </c>
      <c r="V142" t="str">
        <f>""</f>
        <v/>
      </c>
      <c r="W142" t="str">
        <f>""</f>
        <v/>
      </c>
      <c r="X142" t="str">
        <f>""</f>
        <v/>
      </c>
      <c r="Y142" t="str">
        <f>""</f>
        <v/>
      </c>
      <c r="Z142" t="str">
        <f>""</f>
        <v/>
      </c>
      <c r="AA142" t="str">
        <f>""</f>
        <v/>
      </c>
      <c r="AB142" t="str">
        <f>""</f>
        <v/>
      </c>
      <c r="AC142" t="str">
        <f>""</f>
        <v/>
      </c>
      <c r="AD142" t="str">
        <f>""</f>
        <v/>
      </c>
      <c r="AE142" t="str">
        <f>""</f>
        <v/>
      </c>
      <c r="AF142" t="str">
        <f>"[0.127]"</f>
        <v>[0.127]</v>
      </c>
      <c r="AG142" t="str">
        <f>""</f>
        <v/>
      </c>
      <c r="AH142" t="str">
        <f>""</f>
        <v/>
      </c>
      <c r="AI142" t="str">
        <f>""</f>
        <v/>
      </c>
      <c r="AJ142" t="str">
        <f>""</f>
        <v/>
      </c>
      <c r="AK142" t="str">
        <f>""</f>
        <v/>
      </c>
      <c r="AL142" t="str">
        <f>""</f>
        <v/>
      </c>
      <c r="AM142" t="str">
        <f>""</f>
        <v/>
      </c>
      <c r="AN142" t="str">
        <f>""</f>
        <v/>
      </c>
      <c r="AO142" t="str">
        <f>""</f>
        <v/>
      </c>
      <c r="AP142" t="str">
        <f>""</f>
        <v/>
      </c>
      <c r="AQ142" t="str">
        <f>""</f>
        <v/>
      </c>
      <c r="AR142" t="str">
        <f>""</f>
        <v/>
      </c>
      <c r="AS142" t="str">
        <f>""</f>
        <v/>
      </c>
      <c r="AT142" t="str">
        <f>""</f>
        <v/>
      </c>
      <c r="AU142" t="str">
        <f>""</f>
        <v/>
      </c>
      <c r="AV142" t="str">
        <f>""</f>
        <v/>
      </c>
      <c r="AW142" t="str">
        <f>""</f>
        <v/>
      </c>
      <c r="AX142" t="str">
        <f>""</f>
        <v/>
      </c>
      <c r="AY142" t="str">
        <f>""</f>
        <v/>
      </c>
      <c r="AZ142" t="str">
        <f>""</f>
        <v/>
      </c>
      <c r="BA142" t="str">
        <f>""</f>
        <v/>
      </c>
    </row>
    <row r="143" spans="2:53" x14ac:dyDescent="0.2">
      <c r="B143" t="str">
        <f>"Interaction"</f>
        <v>Interaction</v>
      </c>
      <c r="C143" t="str">
        <f>""</f>
        <v/>
      </c>
      <c r="D143" t="str">
        <f>""</f>
        <v/>
      </c>
      <c r="E143" t="str">
        <f>""</f>
        <v/>
      </c>
      <c r="F143" t="str">
        <f>""</f>
        <v/>
      </c>
      <c r="G143" t="str">
        <f>""</f>
        <v/>
      </c>
      <c r="H143" t="str">
        <f>""</f>
        <v/>
      </c>
      <c r="I143" t="str">
        <f>""</f>
        <v/>
      </c>
      <c r="J143" t="str">
        <f>""</f>
        <v/>
      </c>
      <c r="K143" t="str">
        <f>""</f>
        <v/>
      </c>
      <c r="L143" t="str">
        <f>""</f>
        <v/>
      </c>
      <c r="M143" t="str">
        <f>""</f>
        <v/>
      </c>
      <c r="N143" t="str">
        <f>""</f>
        <v/>
      </c>
      <c r="O143" t="str">
        <f>""</f>
        <v/>
      </c>
      <c r="P143" t="str">
        <f>""</f>
        <v/>
      </c>
      <c r="Q143" t="str">
        <f>""</f>
        <v/>
      </c>
      <c r="R143" t="str">
        <f>""</f>
        <v/>
      </c>
      <c r="S143" t="str">
        <f>""</f>
        <v/>
      </c>
      <c r="T143" t="str">
        <f>""</f>
        <v/>
      </c>
      <c r="U143" t="str">
        <f>""</f>
        <v/>
      </c>
      <c r="V143" t="str">
        <f>""</f>
        <v/>
      </c>
      <c r="W143" t="str">
        <f>""</f>
        <v/>
      </c>
      <c r="X143" t="str">
        <f>""</f>
        <v/>
      </c>
      <c r="Y143" t="str">
        <f>""</f>
        <v/>
      </c>
      <c r="Z143" t="str">
        <f>""</f>
        <v/>
      </c>
      <c r="AA143" t="str">
        <f>""</f>
        <v/>
      </c>
      <c r="AB143" t="str">
        <f>""</f>
        <v/>
      </c>
      <c r="AC143" t="str">
        <f>""</f>
        <v/>
      </c>
      <c r="AD143" t="str">
        <f>""</f>
        <v/>
      </c>
      <c r="AE143" t="str">
        <f>""</f>
        <v/>
      </c>
      <c r="AF143" t="str">
        <f>"0.126*"</f>
        <v>0.126*</v>
      </c>
      <c r="AG143" t="str">
        <f>""</f>
        <v/>
      </c>
      <c r="AH143" t="str">
        <f>""</f>
        <v/>
      </c>
      <c r="AI143" t="str">
        <f>""</f>
        <v/>
      </c>
      <c r="AJ143" t="str">
        <f>""</f>
        <v/>
      </c>
      <c r="AK143" t="str">
        <f>""</f>
        <v/>
      </c>
      <c r="AL143" t="str">
        <f>""</f>
        <v/>
      </c>
      <c r="AM143" t="str">
        <f>""</f>
        <v/>
      </c>
      <c r="AN143" t="str">
        <f>""</f>
        <v/>
      </c>
      <c r="AO143" t="str">
        <f>""</f>
        <v/>
      </c>
      <c r="AP143" t="str">
        <f>""</f>
        <v/>
      </c>
      <c r="AQ143" t="str">
        <f>""</f>
        <v/>
      </c>
      <c r="AR143" t="str">
        <f>""</f>
        <v/>
      </c>
      <c r="AS143" t="str">
        <f>""</f>
        <v/>
      </c>
      <c r="AT143" t="str">
        <f>""</f>
        <v/>
      </c>
      <c r="AU143" t="str">
        <f>""</f>
        <v/>
      </c>
      <c r="AV143" t="str">
        <f>""</f>
        <v/>
      </c>
      <c r="AW143" t="str">
        <f>""</f>
        <v/>
      </c>
      <c r="AX143" t="str">
        <f>""</f>
        <v/>
      </c>
      <c r="AY143" t="str">
        <f>""</f>
        <v/>
      </c>
      <c r="AZ143" t="str">
        <f>""</f>
        <v/>
      </c>
      <c r="BA143" t="str">
        <f>""</f>
        <v/>
      </c>
    </row>
    <row r="144" spans="2:53" x14ac:dyDescent="0.2">
      <c r="B144" t="str">
        <f>""</f>
        <v/>
      </c>
      <c r="C144" t="str">
        <f>""</f>
        <v/>
      </c>
      <c r="D144" t="str">
        <f>""</f>
        <v/>
      </c>
      <c r="E144" t="str">
        <f>""</f>
        <v/>
      </c>
      <c r="F144" t="str">
        <f>""</f>
        <v/>
      </c>
      <c r="G144" t="str">
        <f>""</f>
        <v/>
      </c>
      <c r="H144" t="str">
        <f>""</f>
        <v/>
      </c>
      <c r="I144" t="str">
        <f>""</f>
        <v/>
      </c>
      <c r="J144" t="str">
        <f>""</f>
        <v/>
      </c>
      <c r="K144" t="str">
        <f>""</f>
        <v/>
      </c>
      <c r="L144" t="str">
        <f>""</f>
        <v/>
      </c>
      <c r="M144" t="str">
        <f>""</f>
        <v/>
      </c>
      <c r="N144" t="str">
        <f>""</f>
        <v/>
      </c>
      <c r="O144" t="str">
        <f>""</f>
        <v/>
      </c>
      <c r="P144" t="str">
        <f>""</f>
        <v/>
      </c>
      <c r="Q144" t="str">
        <f>""</f>
        <v/>
      </c>
      <c r="R144" t="str">
        <f>""</f>
        <v/>
      </c>
      <c r="S144" t="str">
        <f>""</f>
        <v/>
      </c>
      <c r="T144" t="str">
        <f>""</f>
        <v/>
      </c>
      <c r="U144" t="str">
        <f>""</f>
        <v/>
      </c>
      <c r="V144" t="str">
        <f>""</f>
        <v/>
      </c>
      <c r="W144" t="str">
        <f>""</f>
        <v/>
      </c>
      <c r="X144" t="str">
        <f>""</f>
        <v/>
      </c>
      <c r="Y144" t="str">
        <f>""</f>
        <v/>
      </c>
      <c r="Z144" t="str">
        <f>""</f>
        <v/>
      </c>
      <c r="AA144" t="str">
        <f>""</f>
        <v/>
      </c>
      <c r="AB144" t="str">
        <f>""</f>
        <v/>
      </c>
      <c r="AC144" t="str">
        <f>""</f>
        <v/>
      </c>
      <c r="AD144" t="str">
        <f>""</f>
        <v/>
      </c>
      <c r="AE144" t="str">
        <f>""</f>
        <v/>
      </c>
      <c r="AF144" t="str">
        <f>"[0.067]"</f>
        <v>[0.067]</v>
      </c>
      <c r="AG144" t="str">
        <f>""</f>
        <v/>
      </c>
      <c r="AH144" t="str">
        <f>""</f>
        <v/>
      </c>
      <c r="AI144" t="str">
        <f>""</f>
        <v/>
      </c>
      <c r="AJ144" t="str">
        <f>""</f>
        <v/>
      </c>
      <c r="AK144" t="str">
        <f>""</f>
        <v/>
      </c>
      <c r="AL144" t="str">
        <f>""</f>
        <v/>
      </c>
      <c r="AM144" t="str">
        <f>""</f>
        <v/>
      </c>
      <c r="AN144" t="str">
        <f>""</f>
        <v/>
      </c>
      <c r="AO144" t="str">
        <f>""</f>
        <v/>
      </c>
      <c r="AP144" t="str">
        <f>""</f>
        <v/>
      </c>
      <c r="AQ144" t="str">
        <f>""</f>
        <v/>
      </c>
      <c r="AR144" t="str">
        <f>""</f>
        <v/>
      </c>
      <c r="AS144" t="str">
        <f>""</f>
        <v/>
      </c>
      <c r="AT144" t="str">
        <f>""</f>
        <v/>
      </c>
      <c r="AU144" t="str">
        <f>""</f>
        <v/>
      </c>
      <c r="AV144" t="str">
        <f>""</f>
        <v/>
      </c>
      <c r="AW144" t="str">
        <f>""</f>
        <v/>
      </c>
      <c r="AX144" t="str">
        <f>""</f>
        <v/>
      </c>
      <c r="AY144" t="str">
        <f>""</f>
        <v/>
      </c>
      <c r="AZ144" t="str">
        <f>""</f>
        <v/>
      </c>
      <c r="BA144" t="str">
        <f>""</f>
        <v/>
      </c>
    </row>
    <row r="145" spans="2:53" x14ac:dyDescent="0.2">
      <c r="B145" t="str">
        <f>"Loss of land (yes=1) for a household in a given year"</f>
        <v>Loss of land (yes=1) for a household in a given year</v>
      </c>
      <c r="C145" t="str">
        <f>""</f>
        <v/>
      </c>
      <c r="D145" t="str">
        <f>""</f>
        <v/>
      </c>
      <c r="E145" t="str">
        <f>""</f>
        <v/>
      </c>
      <c r="F145" t="str">
        <f>""</f>
        <v/>
      </c>
      <c r="G145" t="str">
        <f>""</f>
        <v/>
      </c>
      <c r="H145" t="str">
        <f>""</f>
        <v/>
      </c>
      <c r="I145" t="str">
        <f>""</f>
        <v/>
      </c>
      <c r="J145" t="str">
        <f>""</f>
        <v/>
      </c>
      <c r="K145" t="str">
        <f>""</f>
        <v/>
      </c>
      <c r="L145" t="str">
        <f>""</f>
        <v/>
      </c>
      <c r="M145" t="str">
        <f>""</f>
        <v/>
      </c>
      <c r="N145" t="str">
        <f>""</f>
        <v/>
      </c>
      <c r="O145" t="str">
        <f>""</f>
        <v/>
      </c>
      <c r="P145" t="str">
        <f>""</f>
        <v/>
      </c>
      <c r="Q145" t="str">
        <f>""</f>
        <v/>
      </c>
      <c r="R145" t="str">
        <f>""</f>
        <v/>
      </c>
      <c r="S145" t="str">
        <f>""</f>
        <v/>
      </c>
      <c r="T145" t="str">
        <f>""</f>
        <v/>
      </c>
      <c r="U145" t="str">
        <f>""</f>
        <v/>
      </c>
      <c r="V145" t="str">
        <f>""</f>
        <v/>
      </c>
      <c r="W145" t="str">
        <f>""</f>
        <v/>
      </c>
      <c r="X145" t="str">
        <f>""</f>
        <v/>
      </c>
      <c r="Y145" t="str">
        <f>""</f>
        <v/>
      </c>
      <c r="Z145" t="str">
        <f>""</f>
        <v/>
      </c>
      <c r="AA145" t="str">
        <f>""</f>
        <v/>
      </c>
      <c r="AB145" t="str">
        <f>""</f>
        <v/>
      </c>
      <c r="AC145" t="str">
        <f>""</f>
        <v/>
      </c>
      <c r="AD145" t="str">
        <f>""</f>
        <v/>
      </c>
      <c r="AE145" t="str">
        <f>""</f>
        <v/>
      </c>
      <c r="AF145" t="str">
        <f>""</f>
        <v/>
      </c>
      <c r="AG145" t="str">
        <f>"-0.001"</f>
        <v>-0.001</v>
      </c>
      <c r="AH145" t="str">
        <f>"-0.004"</f>
        <v>-0.004</v>
      </c>
      <c r="AI145" t="str">
        <f>"-0.001"</f>
        <v>-0.001</v>
      </c>
      <c r="AJ145" t="str">
        <f>""</f>
        <v/>
      </c>
      <c r="AK145" t="str">
        <f>""</f>
        <v/>
      </c>
      <c r="AL145" t="str">
        <f>""</f>
        <v/>
      </c>
      <c r="AM145" t="str">
        <f>""</f>
        <v/>
      </c>
      <c r="AN145" t="str">
        <f>""</f>
        <v/>
      </c>
      <c r="AO145" t="str">
        <f>""</f>
        <v/>
      </c>
      <c r="AP145" t="str">
        <f>""</f>
        <v/>
      </c>
      <c r="AQ145" t="str">
        <f>""</f>
        <v/>
      </c>
      <c r="AR145" t="str">
        <f>""</f>
        <v/>
      </c>
      <c r="AS145" t="str">
        <f>""</f>
        <v/>
      </c>
      <c r="AT145" t="str">
        <f>""</f>
        <v/>
      </c>
      <c r="AU145" t="str">
        <f>""</f>
        <v/>
      </c>
      <c r="AV145" t="str">
        <f>""</f>
        <v/>
      </c>
      <c r="AW145" t="str">
        <f>""</f>
        <v/>
      </c>
      <c r="AX145" t="str">
        <f>""</f>
        <v/>
      </c>
      <c r="AY145" t="str">
        <f>""</f>
        <v/>
      </c>
      <c r="AZ145" t="str">
        <f>""</f>
        <v/>
      </c>
      <c r="BA145" t="str">
        <f>""</f>
        <v/>
      </c>
    </row>
    <row r="146" spans="2:53" x14ac:dyDescent="0.2">
      <c r="B146" t="str">
        <f>""</f>
        <v/>
      </c>
      <c r="C146" t="str">
        <f>""</f>
        <v/>
      </c>
      <c r="D146" t="str">
        <f>""</f>
        <v/>
      </c>
      <c r="E146" t="str">
        <f>""</f>
        <v/>
      </c>
      <c r="F146" t="str">
        <f>""</f>
        <v/>
      </c>
      <c r="G146" t="str">
        <f>""</f>
        <v/>
      </c>
      <c r="H146" t="str">
        <f>""</f>
        <v/>
      </c>
      <c r="I146" t="str">
        <f>""</f>
        <v/>
      </c>
      <c r="J146" t="str">
        <f>""</f>
        <v/>
      </c>
      <c r="K146" t="str">
        <f>""</f>
        <v/>
      </c>
      <c r="L146" t="str">
        <f>""</f>
        <v/>
      </c>
      <c r="M146" t="str">
        <f>""</f>
        <v/>
      </c>
      <c r="N146" t="str">
        <f>""</f>
        <v/>
      </c>
      <c r="O146" t="str">
        <f>""</f>
        <v/>
      </c>
      <c r="P146" t="str">
        <f>""</f>
        <v/>
      </c>
      <c r="Q146" t="str">
        <f>""</f>
        <v/>
      </c>
      <c r="R146" t="str">
        <f>""</f>
        <v/>
      </c>
      <c r="S146" t="str">
        <f>""</f>
        <v/>
      </c>
      <c r="T146" t="str">
        <f>""</f>
        <v/>
      </c>
      <c r="U146" t="str">
        <f>""</f>
        <v/>
      </c>
      <c r="V146" t="str">
        <f>""</f>
        <v/>
      </c>
      <c r="W146" t="str">
        <f>""</f>
        <v/>
      </c>
      <c r="X146" t="str">
        <f>""</f>
        <v/>
      </c>
      <c r="Y146" t="str">
        <f>""</f>
        <v/>
      </c>
      <c r="Z146" t="str">
        <f>""</f>
        <v/>
      </c>
      <c r="AA146" t="str">
        <f>""</f>
        <v/>
      </c>
      <c r="AB146" t="str">
        <f>""</f>
        <v/>
      </c>
      <c r="AC146" t="str">
        <f>""</f>
        <v/>
      </c>
      <c r="AD146" t="str">
        <f>""</f>
        <v/>
      </c>
      <c r="AE146" t="str">
        <f>""</f>
        <v/>
      </c>
      <c r="AF146" t="str">
        <f>""</f>
        <v/>
      </c>
      <c r="AG146" t="str">
        <f>"[0.063]"</f>
        <v>[0.063]</v>
      </c>
      <c r="AH146" t="str">
        <f>"[0.063]"</f>
        <v>[0.063]</v>
      </c>
      <c r="AI146" t="str">
        <f>"[0.063]"</f>
        <v>[0.063]</v>
      </c>
      <c r="AJ146" t="str">
        <f>""</f>
        <v/>
      </c>
      <c r="AK146" t="str">
        <f>""</f>
        <v/>
      </c>
      <c r="AL146" t="str">
        <f>""</f>
        <v/>
      </c>
      <c r="AM146" t="str">
        <f>""</f>
        <v/>
      </c>
      <c r="AN146" t="str">
        <f>""</f>
        <v/>
      </c>
      <c r="AO146" t="str">
        <f>""</f>
        <v/>
      </c>
      <c r="AP146" t="str">
        <f>""</f>
        <v/>
      </c>
      <c r="AQ146" t="str">
        <f>""</f>
        <v/>
      </c>
      <c r="AR146" t="str">
        <f>""</f>
        <v/>
      </c>
      <c r="AS146" t="str">
        <f>""</f>
        <v/>
      </c>
      <c r="AT146" t="str">
        <f>""</f>
        <v/>
      </c>
      <c r="AU146" t="str">
        <f>""</f>
        <v/>
      </c>
      <c r="AV146" t="str">
        <f>""</f>
        <v/>
      </c>
      <c r="AW146" t="str">
        <f>""</f>
        <v/>
      </c>
      <c r="AX146" t="str">
        <f>""</f>
        <v/>
      </c>
      <c r="AY146" t="str">
        <f>""</f>
        <v/>
      </c>
      <c r="AZ146" t="str">
        <f>""</f>
        <v/>
      </c>
      <c r="BA146" t="str">
        <f>""</f>
        <v/>
      </c>
    </row>
    <row r="147" spans="2:53" x14ac:dyDescent="0.2">
      <c r="B147" t="str">
        <f>"At least female male left the household in a given year (yes=1)"</f>
        <v>At least female male left the household in a given year (yes=1)</v>
      </c>
      <c r="C147" t="str">
        <f>""</f>
        <v/>
      </c>
      <c r="D147" t="str">
        <f>""</f>
        <v/>
      </c>
      <c r="E147" t="str">
        <f>""</f>
        <v/>
      </c>
      <c r="F147" t="str">
        <f>""</f>
        <v/>
      </c>
      <c r="G147" t="str">
        <f>""</f>
        <v/>
      </c>
      <c r="H147" t="str">
        <f>""</f>
        <v/>
      </c>
      <c r="I147" t="str">
        <f>""</f>
        <v/>
      </c>
      <c r="J147" t="str">
        <f>""</f>
        <v/>
      </c>
      <c r="K147" t="str">
        <f>""</f>
        <v/>
      </c>
      <c r="L147" t="str">
        <f>""</f>
        <v/>
      </c>
      <c r="M147" t="str">
        <f>""</f>
        <v/>
      </c>
      <c r="N147" t="str">
        <f>""</f>
        <v/>
      </c>
      <c r="O147" t="str">
        <f>""</f>
        <v/>
      </c>
      <c r="P147" t="str">
        <f>""</f>
        <v/>
      </c>
      <c r="Q147" t="str">
        <f>""</f>
        <v/>
      </c>
      <c r="R147" t="str">
        <f>""</f>
        <v/>
      </c>
      <c r="S147" t="str">
        <f>""</f>
        <v/>
      </c>
      <c r="T147" t="str">
        <f>""</f>
        <v/>
      </c>
      <c r="U147" t="str">
        <f>""</f>
        <v/>
      </c>
      <c r="V147" t="str">
        <f>""</f>
        <v/>
      </c>
      <c r="W147" t="str">
        <f>""</f>
        <v/>
      </c>
      <c r="X147" t="str">
        <f>""</f>
        <v/>
      </c>
      <c r="Y147" t="str">
        <f>""</f>
        <v/>
      </c>
      <c r="Z147" t="str">
        <f>""</f>
        <v/>
      </c>
      <c r="AA147" t="str">
        <f>""</f>
        <v/>
      </c>
      <c r="AB147" t="str">
        <f>""</f>
        <v/>
      </c>
      <c r="AC147" t="str">
        <f>""</f>
        <v/>
      </c>
      <c r="AD147" t="str">
        <f>""</f>
        <v/>
      </c>
      <c r="AE147" t="str">
        <f>""</f>
        <v/>
      </c>
      <c r="AF147" t="str">
        <f>""</f>
        <v/>
      </c>
      <c r="AG147" t="str">
        <f>"-0.128"</f>
        <v>-0.128</v>
      </c>
      <c r="AH147" t="str">
        <f>""</f>
        <v/>
      </c>
      <c r="AI147" t="str">
        <f>""</f>
        <v/>
      </c>
      <c r="AJ147" t="str">
        <f>""</f>
        <v/>
      </c>
      <c r="AK147" t="str">
        <f>""</f>
        <v/>
      </c>
      <c r="AL147" t="str">
        <f>""</f>
        <v/>
      </c>
      <c r="AM147" t="str">
        <f>""</f>
        <v/>
      </c>
      <c r="AN147" t="str">
        <f>""</f>
        <v/>
      </c>
      <c r="AO147" t="str">
        <f>""</f>
        <v/>
      </c>
      <c r="AP147" t="str">
        <f>""</f>
        <v/>
      </c>
      <c r="AQ147" t="str">
        <f>""</f>
        <v/>
      </c>
      <c r="AR147" t="str">
        <f>""</f>
        <v/>
      </c>
      <c r="AS147" t="str">
        <f>""</f>
        <v/>
      </c>
      <c r="AT147" t="str">
        <f>""</f>
        <v/>
      </c>
      <c r="AU147" t="str">
        <f>""</f>
        <v/>
      </c>
      <c r="AV147" t="str">
        <f>""</f>
        <v/>
      </c>
      <c r="AW147" t="str">
        <f>""</f>
        <v/>
      </c>
      <c r="AX147" t="str">
        <f>""</f>
        <v/>
      </c>
      <c r="AY147" t="str">
        <f>""</f>
        <v/>
      </c>
      <c r="AZ147" t="str">
        <f>""</f>
        <v/>
      </c>
      <c r="BA147" t="str">
        <f>""</f>
        <v/>
      </c>
    </row>
    <row r="148" spans="2:53" x14ac:dyDescent="0.2">
      <c r="B148" t="str">
        <f>""</f>
        <v/>
      </c>
      <c r="C148" t="str">
        <f>""</f>
        <v/>
      </c>
      <c r="D148" t="str">
        <f>""</f>
        <v/>
      </c>
      <c r="E148" t="str">
        <f>""</f>
        <v/>
      </c>
      <c r="F148" t="str">
        <f>""</f>
        <v/>
      </c>
      <c r="G148" t="str">
        <f>""</f>
        <v/>
      </c>
      <c r="H148" t="str">
        <f>""</f>
        <v/>
      </c>
      <c r="I148" t="str">
        <f>""</f>
        <v/>
      </c>
      <c r="J148" t="str">
        <f>""</f>
        <v/>
      </c>
      <c r="K148" t="str">
        <f>""</f>
        <v/>
      </c>
      <c r="L148" t="str">
        <f>""</f>
        <v/>
      </c>
      <c r="M148" t="str">
        <f>""</f>
        <v/>
      </c>
      <c r="N148" t="str">
        <f>""</f>
        <v/>
      </c>
      <c r="O148" t="str">
        <f>""</f>
        <v/>
      </c>
      <c r="P148" t="str">
        <f>""</f>
        <v/>
      </c>
      <c r="Q148" t="str">
        <f>""</f>
        <v/>
      </c>
      <c r="R148" t="str">
        <f>""</f>
        <v/>
      </c>
      <c r="S148" t="str">
        <f>""</f>
        <v/>
      </c>
      <c r="T148" t="str">
        <f>""</f>
        <v/>
      </c>
      <c r="U148" t="str">
        <f>""</f>
        <v/>
      </c>
      <c r="V148" t="str">
        <f>""</f>
        <v/>
      </c>
      <c r="W148" t="str">
        <f>""</f>
        <v/>
      </c>
      <c r="X148" t="str">
        <f>""</f>
        <v/>
      </c>
      <c r="Y148" t="str">
        <f>""</f>
        <v/>
      </c>
      <c r="Z148" t="str">
        <f>""</f>
        <v/>
      </c>
      <c r="AA148" t="str">
        <f>""</f>
        <v/>
      </c>
      <c r="AB148" t="str">
        <f>""</f>
        <v/>
      </c>
      <c r="AC148" t="str">
        <f>""</f>
        <v/>
      </c>
      <c r="AD148" t="str">
        <f>""</f>
        <v/>
      </c>
      <c r="AE148" t="str">
        <f>""</f>
        <v/>
      </c>
      <c r="AF148" t="str">
        <f>""</f>
        <v/>
      </c>
      <c r="AG148" t="str">
        <f>"[0.090]"</f>
        <v>[0.090]</v>
      </c>
      <c r="AH148" t="str">
        <f>""</f>
        <v/>
      </c>
      <c r="AI148" t="str">
        <f>""</f>
        <v/>
      </c>
      <c r="AJ148" t="str">
        <f>""</f>
        <v/>
      </c>
      <c r="AK148" t="str">
        <f>""</f>
        <v/>
      </c>
      <c r="AL148" t="str">
        <f>""</f>
        <v/>
      </c>
      <c r="AM148" t="str">
        <f>""</f>
        <v/>
      </c>
      <c r="AN148" t="str">
        <f>""</f>
        <v/>
      </c>
      <c r="AO148" t="str">
        <f>""</f>
        <v/>
      </c>
      <c r="AP148" t="str">
        <f>""</f>
        <v/>
      </c>
      <c r="AQ148" t="str">
        <f>""</f>
        <v/>
      </c>
      <c r="AR148" t="str">
        <f>""</f>
        <v/>
      </c>
      <c r="AS148" t="str">
        <f>""</f>
        <v/>
      </c>
      <c r="AT148" t="str">
        <f>""</f>
        <v/>
      </c>
      <c r="AU148" t="str">
        <f>""</f>
        <v/>
      </c>
      <c r="AV148" t="str">
        <f>""</f>
        <v/>
      </c>
      <c r="AW148" t="str">
        <f>""</f>
        <v/>
      </c>
      <c r="AX148" t="str">
        <f>""</f>
        <v/>
      </c>
      <c r="AY148" t="str">
        <f>""</f>
        <v/>
      </c>
      <c r="AZ148" t="str">
        <f>""</f>
        <v/>
      </c>
      <c r="BA148" t="str">
        <f>""</f>
        <v/>
      </c>
    </row>
    <row r="149" spans="2:53" x14ac:dyDescent="0.2">
      <c r="B149" t="str">
        <f>"Interaction"</f>
        <v>Interaction</v>
      </c>
      <c r="C149" t="str">
        <f>""</f>
        <v/>
      </c>
      <c r="D149" t="str">
        <f>""</f>
        <v/>
      </c>
      <c r="E149" t="str">
        <f>""</f>
        <v/>
      </c>
      <c r="F149" t="str">
        <f>""</f>
        <v/>
      </c>
      <c r="G149" t="str">
        <f>""</f>
        <v/>
      </c>
      <c r="H149" t="str">
        <f>""</f>
        <v/>
      </c>
      <c r="I149" t="str">
        <f>""</f>
        <v/>
      </c>
      <c r="J149" t="str">
        <f>""</f>
        <v/>
      </c>
      <c r="K149" t="str">
        <f>""</f>
        <v/>
      </c>
      <c r="L149" t="str">
        <f>""</f>
        <v/>
      </c>
      <c r="M149" t="str">
        <f>""</f>
        <v/>
      </c>
      <c r="N149" t="str">
        <f>""</f>
        <v/>
      </c>
      <c r="O149" t="str">
        <f>""</f>
        <v/>
      </c>
      <c r="P149" t="str">
        <f>""</f>
        <v/>
      </c>
      <c r="Q149" t="str">
        <f>""</f>
        <v/>
      </c>
      <c r="R149" t="str">
        <f>""</f>
        <v/>
      </c>
      <c r="S149" t="str">
        <f>""</f>
        <v/>
      </c>
      <c r="T149" t="str">
        <f>""</f>
        <v/>
      </c>
      <c r="U149" t="str">
        <f>""</f>
        <v/>
      </c>
      <c r="V149" t="str">
        <f>""</f>
        <v/>
      </c>
      <c r="W149" t="str">
        <f>""</f>
        <v/>
      </c>
      <c r="X149" t="str">
        <f>""</f>
        <v/>
      </c>
      <c r="Y149" t="str">
        <f>""</f>
        <v/>
      </c>
      <c r="Z149" t="str">
        <f>""</f>
        <v/>
      </c>
      <c r="AA149" t="str">
        <f>""</f>
        <v/>
      </c>
      <c r="AB149" t="str">
        <f>""</f>
        <v/>
      </c>
      <c r="AC149" t="str">
        <f>""</f>
        <v/>
      </c>
      <c r="AD149" t="str">
        <f>""</f>
        <v/>
      </c>
      <c r="AE149" t="str">
        <f>""</f>
        <v/>
      </c>
      <c r="AF149" t="str">
        <f>""</f>
        <v/>
      </c>
      <c r="AG149" t="str">
        <f>"0.000"</f>
        <v>0.000</v>
      </c>
      <c r="AH149" t="str">
        <f>""</f>
        <v/>
      </c>
      <c r="AI149" t="str">
        <f>""</f>
        <v/>
      </c>
      <c r="AJ149" t="str">
        <f>""</f>
        <v/>
      </c>
      <c r="AK149" t="str">
        <f>""</f>
        <v/>
      </c>
      <c r="AL149" t="str">
        <f>""</f>
        <v/>
      </c>
      <c r="AM149" t="str">
        <f>""</f>
        <v/>
      </c>
      <c r="AN149" t="str">
        <f>""</f>
        <v/>
      </c>
      <c r="AO149" t="str">
        <f>""</f>
        <v/>
      </c>
      <c r="AP149" t="str">
        <f>""</f>
        <v/>
      </c>
      <c r="AQ149" t="str">
        <f>""</f>
        <v/>
      </c>
      <c r="AR149" t="str">
        <f>""</f>
        <v/>
      </c>
      <c r="AS149" t="str">
        <f>""</f>
        <v/>
      </c>
      <c r="AT149" t="str">
        <f>""</f>
        <v/>
      </c>
      <c r="AU149" t="str">
        <f>""</f>
        <v/>
      </c>
      <c r="AV149" t="str">
        <f>""</f>
        <v/>
      </c>
      <c r="AW149" t="str">
        <f>""</f>
        <v/>
      </c>
      <c r="AX149" t="str">
        <f>""</f>
        <v/>
      </c>
      <c r="AY149" t="str">
        <f>""</f>
        <v/>
      </c>
      <c r="AZ149" t="str">
        <f>""</f>
        <v/>
      </c>
      <c r="BA149" t="str">
        <f>""</f>
        <v/>
      </c>
    </row>
    <row r="150" spans="2:53" x14ac:dyDescent="0.2">
      <c r="B150" t="str">
        <f>""</f>
        <v/>
      </c>
      <c r="C150" t="str">
        <f>""</f>
        <v/>
      </c>
      <c r="D150" t="str">
        <f>""</f>
        <v/>
      </c>
      <c r="E150" t="str">
        <f>""</f>
        <v/>
      </c>
      <c r="F150" t="str">
        <f>""</f>
        <v/>
      </c>
      <c r="G150" t="str">
        <f>""</f>
        <v/>
      </c>
      <c r="H150" t="str">
        <f>""</f>
        <v/>
      </c>
      <c r="I150" t="str">
        <f>""</f>
        <v/>
      </c>
      <c r="J150" t="str">
        <f>""</f>
        <v/>
      </c>
      <c r="K150" t="str">
        <f>""</f>
        <v/>
      </c>
      <c r="L150" t="str">
        <f>""</f>
        <v/>
      </c>
      <c r="M150" t="str">
        <f>""</f>
        <v/>
      </c>
      <c r="N150" t="str">
        <f>""</f>
        <v/>
      </c>
      <c r="O150" t="str">
        <f>""</f>
        <v/>
      </c>
      <c r="P150" t="str">
        <f>""</f>
        <v/>
      </c>
      <c r="Q150" t="str">
        <f>""</f>
        <v/>
      </c>
      <c r="R150" t="str">
        <f>""</f>
        <v/>
      </c>
      <c r="S150" t="str">
        <f>""</f>
        <v/>
      </c>
      <c r="T150" t="str">
        <f>""</f>
        <v/>
      </c>
      <c r="U150" t="str">
        <f>""</f>
        <v/>
      </c>
      <c r="V150" t="str">
        <f>""</f>
        <v/>
      </c>
      <c r="W150" t="str">
        <f>""</f>
        <v/>
      </c>
      <c r="X150" t="str">
        <f>""</f>
        <v/>
      </c>
      <c r="Y150" t="str">
        <f>""</f>
        <v/>
      </c>
      <c r="Z150" t="str">
        <f>""</f>
        <v/>
      </c>
      <c r="AA150" t="str">
        <f>""</f>
        <v/>
      </c>
      <c r="AB150" t="str">
        <f>""</f>
        <v/>
      </c>
      <c r="AC150" t="str">
        <f>""</f>
        <v/>
      </c>
      <c r="AD150" t="str">
        <f>""</f>
        <v/>
      </c>
      <c r="AE150" t="str">
        <f>""</f>
        <v/>
      </c>
      <c r="AF150" t="str">
        <f>""</f>
        <v/>
      </c>
      <c r="AG150" t="str">
        <f>"[.]"</f>
        <v>[.]</v>
      </c>
      <c r="AH150" t="str">
        <f>""</f>
        <v/>
      </c>
      <c r="AI150" t="str">
        <f>""</f>
        <v/>
      </c>
      <c r="AJ150" t="str">
        <f>""</f>
        <v/>
      </c>
      <c r="AK150" t="str">
        <f>""</f>
        <v/>
      </c>
      <c r="AL150" t="str">
        <f>""</f>
        <v/>
      </c>
      <c r="AM150" t="str">
        <f>""</f>
        <v/>
      </c>
      <c r="AN150" t="str">
        <f>""</f>
        <v/>
      </c>
      <c r="AO150" t="str">
        <f>""</f>
        <v/>
      </c>
      <c r="AP150" t="str">
        <f>""</f>
        <v/>
      </c>
      <c r="AQ150" t="str">
        <f>""</f>
        <v/>
      </c>
      <c r="AR150" t="str">
        <f>""</f>
        <v/>
      </c>
      <c r="AS150" t="str">
        <f>""</f>
        <v/>
      </c>
      <c r="AT150" t="str">
        <f>""</f>
        <v/>
      </c>
      <c r="AU150" t="str">
        <f>""</f>
        <v/>
      </c>
      <c r="AV150" t="str">
        <f>""</f>
        <v/>
      </c>
      <c r="AW150" t="str">
        <f>""</f>
        <v/>
      </c>
      <c r="AX150" t="str">
        <f>""</f>
        <v/>
      </c>
      <c r="AY150" t="str">
        <f>""</f>
        <v/>
      </c>
      <c r="AZ150" t="str">
        <f>""</f>
        <v/>
      </c>
      <c r="BA150" t="str">
        <f>""</f>
        <v/>
      </c>
    </row>
    <row r="151" spans="2:53" x14ac:dyDescent="0.2">
      <c r="B151" t="str">
        <f>"Number of female who left household 1998-2007"</f>
        <v>Number of female who left household 1998-2007</v>
      </c>
      <c r="C151" t="str">
        <f>""</f>
        <v/>
      </c>
      <c r="D151" t="str">
        <f>""</f>
        <v/>
      </c>
      <c r="E151" t="str">
        <f>""</f>
        <v/>
      </c>
      <c r="F151" t="str">
        <f>""</f>
        <v/>
      </c>
      <c r="G151" t="str">
        <f>""</f>
        <v/>
      </c>
      <c r="H151" t="str">
        <f>""</f>
        <v/>
      </c>
      <c r="I151" t="str">
        <f>""</f>
        <v/>
      </c>
      <c r="J151" t="str">
        <f>""</f>
        <v/>
      </c>
      <c r="K151" t="str">
        <f>""</f>
        <v/>
      </c>
      <c r="L151" t="str">
        <f>""</f>
        <v/>
      </c>
      <c r="M151" t="str">
        <f>""</f>
        <v/>
      </c>
      <c r="N151" t="str">
        <f>""</f>
        <v/>
      </c>
      <c r="O151" t="str">
        <f>""</f>
        <v/>
      </c>
      <c r="P151" t="str">
        <f>""</f>
        <v/>
      </c>
      <c r="Q151" t="str">
        <f>""</f>
        <v/>
      </c>
      <c r="R151" t="str">
        <f>""</f>
        <v/>
      </c>
      <c r="S151" t="str">
        <f>""</f>
        <v/>
      </c>
      <c r="T151" t="str">
        <f>""</f>
        <v/>
      </c>
      <c r="U151" t="str">
        <f>""</f>
        <v/>
      </c>
      <c r="V151" t="str">
        <f>""</f>
        <v/>
      </c>
      <c r="W151" t="str">
        <f>""</f>
        <v/>
      </c>
      <c r="X151" t="str">
        <f>""</f>
        <v/>
      </c>
      <c r="Y151" t="str">
        <f>""</f>
        <v/>
      </c>
      <c r="Z151" t="str">
        <f>""</f>
        <v/>
      </c>
      <c r="AA151" t="str">
        <f>""</f>
        <v/>
      </c>
      <c r="AB151" t="str">
        <f>""</f>
        <v/>
      </c>
      <c r="AC151" t="str">
        <f>""</f>
        <v/>
      </c>
      <c r="AD151" t="str">
        <f>""</f>
        <v/>
      </c>
      <c r="AE151" t="str">
        <f>""</f>
        <v/>
      </c>
      <c r="AF151" t="str">
        <f>""</f>
        <v/>
      </c>
      <c r="AG151" t="str">
        <f>""</f>
        <v/>
      </c>
      <c r="AH151" t="str">
        <f>"-0.146**"</f>
        <v>-0.146**</v>
      </c>
      <c r="AI151" t="str">
        <f>""</f>
        <v/>
      </c>
      <c r="AJ151" t="str">
        <f>""</f>
        <v/>
      </c>
      <c r="AK151" t="str">
        <f>""</f>
        <v/>
      </c>
      <c r="AL151" t="str">
        <f>""</f>
        <v/>
      </c>
      <c r="AM151" t="str">
        <f>""</f>
        <v/>
      </c>
      <c r="AN151" t="str">
        <f>""</f>
        <v/>
      </c>
      <c r="AO151" t="str">
        <f>""</f>
        <v/>
      </c>
      <c r="AP151" t="str">
        <f>""</f>
        <v/>
      </c>
      <c r="AQ151" t="str">
        <f>""</f>
        <v/>
      </c>
      <c r="AR151" t="str">
        <f>""</f>
        <v/>
      </c>
      <c r="AS151" t="str">
        <f>""</f>
        <v/>
      </c>
      <c r="AT151" t="str">
        <f>""</f>
        <v/>
      </c>
      <c r="AU151" t="str">
        <f>""</f>
        <v/>
      </c>
      <c r="AV151" t="str">
        <f>""</f>
        <v/>
      </c>
      <c r="AW151" t="str">
        <f>""</f>
        <v/>
      </c>
      <c r="AX151" t="str">
        <f>""</f>
        <v/>
      </c>
      <c r="AY151" t="str">
        <f>""</f>
        <v/>
      </c>
      <c r="AZ151" t="str">
        <f>""</f>
        <v/>
      </c>
      <c r="BA151" t="str">
        <f>""</f>
        <v/>
      </c>
    </row>
    <row r="152" spans="2:53" x14ac:dyDescent="0.2">
      <c r="B152" t="str">
        <f>""</f>
        <v/>
      </c>
      <c r="C152" t="str">
        <f>""</f>
        <v/>
      </c>
      <c r="D152" t="str">
        <f>""</f>
        <v/>
      </c>
      <c r="E152" t="str">
        <f>""</f>
        <v/>
      </c>
      <c r="F152" t="str">
        <f>""</f>
        <v/>
      </c>
      <c r="G152" t="str">
        <f>""</f>
        <v/>
      </c>
      <c r="H152" t="str">
        <f>""</f>
        <v/>
      </c>
      <c r="I152" t="str">
        <f>""</f>
        <v/>
      </c>
      <c r="J152" t="str">
        <f>""</f>
        <v/>
      </c>
      <c r="K152" t="str">
        <f>""</f>
        <v/>
      </c>
      <c r="L152" t="str">
        <f>""</f>
        <v/>
      </c>
      <c r="M152" t="str">
        <f>""</f>
        <v/>
      </c>
      <c r="N152" t="str">
        <f>""</f>
        <v/>
      </c>
      <c r="O152" t="str">
        <f>""</f>
        <v/>
      </c>
      <c r="P152" t="str">
        <f>""</f>
        <v/>
      </c>
      <c r="Q152" t="str">
        <f>""</f>
        <v/>
      </c>
      <c r="R152" t="str">
        <f>""</f>
        <v/>
      </c>
      <c r="S152" t="str">
        <f>""</f>
        <v/>
      </c>
      <c r="T152" t="str">
        <f>""</f>
        <v/>
      </c>
      <c r="U152" t="str">
        <f>""</f>
        <v/>
      </c>
      <c r="V152" t="str">
        <f>""</f>
        <v/>
      </c>
      <c r="W152" t="str">
        <f>""</f>
        <v/>
      </c>
      <c r="X152" t="str">
        <f>""</f>
        <v/>
      </c>
      <c r="Y152" t="str">
        <f>""</f>
        <v/>
      </c>
      <c r="Z152" t="str">
        <f>""</f>
        <v/>
      </c>
      <c r="AA152" t="str">
        <f>""</f>
        <v/>
      </c>
      <c r="AB152" t="str">
        <f>""</f>
        <v/>
      </c>
      <c r="AC152" t="str">
        <f>""</f>
        <v/>
      </c>
      <c r="AD152" t="str">
        <f>""</f>
        <v/>
      </c>
      <c r="AE152" t="str">
        <f>""</f>
        <v/>
      </c>
      <c r="AF152" t="str">
        <f>""</f>
        <v/>
      </c>
      <c r="AG152" t="str">
        <f>""</f>
        <v/>
      </c>
      <c r="AH152" t="str">
        <f>"[0.066]"</f>
        <v>[0.066]</v>
      </c>
      <c r="AI152" t="str">
        <f>""</f>
        <v/>
      </c>
      <c r="AJ152" t="str">
        <f>""</f>
        <v/>
      </c>
      <c r="AK152" t="str">
        <f>""</f>
        <v/>
      </c>
      <c r="AL152" t="str">
        <f>""</f>
        <v/>
      </c>
      <c r="AM152" t="str">
        <f>""</f>
        <v/>
      </c>
      <c r="AN152" t="str">
        <f>""</f>
        <v/>
      </c>
      <c r="AO152" t="str">
        <f>""</f>
        <v/>
      </c>
      <c r="AP152" t="str">
        <f>""</f>
        <v/>
      </c>
      <c r="AQ152" t="str">
        <f>""</f>
        <v/>
      </c>
      <c r="AR152" t="str">
        <f>""</f>
        <v/>
      </c>
      <c r="AS152" t="str">
        <f>""</f>
        <v/>
      </c>
      <c r="AT152" t="str">
        <f>""</f>
        <v/>
      </c>
      <c r="AU152" t="str">
        <f>""</f>
        <v/>
      </c>
      <c r="AV152" t="str">
        <f>""</f>
        <v/>
      </c>
      <c r="AW152" t="str">
        <f>""</f>
        <v/>
      </c>
      <c r="AX152" t="str">
        <f>""</f>
        <v/>
      </c>
      <c r="AY152" t="str">
        <f>""</f>
        <v/>
      </c>
      <c r="AZ152" t="str">
        <f>""</f>
        <v/>
      </c>
      <c r="BA152" t="str">
        <f>""</f>
        <v/>
      </c>
    </row>
    <row r="153" spans="2:53" x14ac:dyDescent="0.2">
      <c r="B153" t="str">
        <f>"Interaction"</f>
        <v>Interaction</v>
      </c>
      <c r="C153" t="str">
        <f>""</f>
        <v/>
      </c>
      <c r="D153" t="str">
        <f>""</f>
        <v/>
      </c>
      <c r="E153" t="str">
        <f>""</f>
        <v/>
      </c>
      <c r="F153" t="str">
        <f>""</f>
        <v/>
      </c>
      <c r="G153" t="str">
        <f>""</f>
        <v/>
      </c>
      <c r="H153" t="str">
        <f>""</f>
        <v/>
      </c>
      <c r="I153" t="str">
        <f>""</f>
        <v/>
      </c>
      <c r="J153" t="str">
        <f>""</f>
        <v/>
      </c>
      <c r="K153" t="str">
        <f>""</f>
        <v/>
      </c>
      <c r="L153" t="str">
        <f>""</f>
        <v/>
      </c>
      <c r="M153" t="str">
        <f>""</f>
        <v/>
      </c>
      <c r="N153" t="str">
        <f>""</f>
        <v/>
      </c>
      <c r="O153" t="str">
        <f>""</f>
        <v/>
      </c>
      <c r="P153" t="str">
        <f>""</f>
        <v/>
      </c>
      <c r="Q153" t="str">
        <f>""</f>
        <v/>
      </c>
      <c r="R153" t="str">
        <f>""</f>
        <v/>
      </c>
      <c r="S153" t="str">
        <f>""</f>
        <v/>
      </c>
      <c r="T153" t="str">
        <f>""</f>
        <v/>
      </c>
      <c r="U153" t="str">
        <f>""</f>
        <v/>
      </c>
      <c r="V153" t="str">
        <f>""</f>
        <v/>
      </c>
      <c r="W153" t="str">
        <f>""</f>
        <v/>
      </c>
      <c r="X153" t="str">
        <f>""</f>
        <v/>
      </c>
      <c r="Y153" t="str">
        <f>""</f>
        <v/>
      </c>
      <c r="Z153" t="str">
        <f>""</f>
        <v/>
      </c>
      <c r="AA153" t="str">
        <f>""</f>
        <v/>
      </c>
      <c r="AB153" t="str">
        <f>""</f>
        <v/>
      </c>
      <c r="AC153" t="str">
        <f>""</f>
        <v/>
      </c>
      <c r="AD153" t="str">
        <f>""</f>
        <v/>
      </c>
      <c r="AE153" t="str">
        <f>""</f>
        <v/>
      </c>
      <c r="AF153" t="str">
        <f>""</f>
        <v/>
      </c>
      <c r="AG153" t="str">
        <f>""</f>
        <v/>
      </c>
      <c r="AH153" t="str">
        <f>"0.000"</f>
        <v>0.000</v>
      </c>
      <c r="AI153" t="str">
        <f>""</f>
        <v/>
      </c>
      <c r="AJ153" t="str">
        <f>""</f>
        <v/>
      </c>
      <c r="AK153" t="str">
        <f>""</f>
        <v/>
      </c>
      <c r="AL153" t="str">
        <f>""</f>
        <v/>
      </c>
      <c r="AM153" t="str">
        <f>""</f>
        <v/>
      </c>
      <c r="AN153" t="str">
        <f>""</f>
        <v/>
      </c>
      <c r="AO153" t="str">
        <f>""</f>
        <v/>
      </c>
      <c r="AP153" t="str">
        <f>""</f>
        <v/>
      </c>
      <c r="AQ153" t="str">
        <f>""</f>
        <v/>
      </c>
      <c r="AR153" t="str">
        <f>""</f>
        <v/>
      </c>
      <c r="AS153" t="str">
        <f>""</f>
        <v/>
      </c>
      <c r="AT153" t="str">
        <f>""</f>
        <v/>
      </c>
      <c r="AU153" t="str">
        <f>""</f>
        <v/>
      </c>
      <c r="AV153" t="str">
        <f>""</f>
        <v/>
      </c>
      <c r="AW153" t="str">
        <f>""</f>
        <v/>
      </c>
      <c r="AX153" t="str">
        <f>""</f>
        <v/>
      </c>
      <c r="AY153" t="str">
        <f>""</f>
        <v/>
      </c>
      <c r="AZ153" t="str">
        <f>""</f>
        <v/>
      </c>
      <c r="BA153" t="str">
        <f>""</f>
        <v/>
      </c>
    </row>
    <row r="154" spans="2:53" x14ac:dyDescent="0.2">
      <c r="B154" t="str">
        <f>""</f>
        <v/>
      </c>
      <c r="C154" t="str">
        <f>""</f>
        <v/>
      </c>
      <c r="D154" t="str">
        <f>""</f>
        <v/>
      </c>
      <c r="E154" t="str">
        <f>""</f>
        <v/>
      </c>
      <c r="F154" t="str">
        <f>""</f>
        <v/>
      </c>
      <c r="G154" t="str">
        <f>""</f>
        <v/>
      </c>
      <c r="H154" t="str">
        <f>""</f>
        <v/>
      </c>
      <c r="I154" t="str">
        <f>""</f>
        <v/>
      </c>
      <c r="J154" t="str">
        <f>""</f>
        <v/>
      </c>
      <c r="K154" t="str">
        <f>""</f>
        <v/>
      </c>
      <c r="L154" t="str">
        <f>""</f>
        <v/>
      </c>
      <c r="M154" t="str">
        <f>""</f>
        <v/>
      </c>
      <c r="N154" t="str">
        <f>""</f>
        <v/>
      </c>
      <c r="O154" t="str">
        <f>""</f>
        <v/>
      </c>
      <c r="P154" t="str">
        <f>""</f>
        <v/>
      </c>
      <c r="Q154" t="str">
        <f>""</f>
        <v/>
      </c>
      <c r="R154" t="str">
        <f>""</f>
        <v/>
      </c>
      <c r="S154" t="str">
        <f>""</f>
        <v/>
      </c>
      <c r="T154" t="str">
        <f>""</f>
        <v/>
      </c>
      <c r="U154" t="str">
        <f>""</f>
        <v/>
      </c>
      <c r="V154" t="str">
        <f>""</f>
        <v/>
      </c>
      <c r="W154" t="str">
        <f>""</f>
        <v/>
      </c>
      <c r="X154" t="str">
        <f>""</f>
        <v/>
      </c>
      <c r="Y154" t="str">
        <f>""</f>
        <v/>
      </c>
      <c r="Z154" t="str">
        <f>""</f>
        <v/>
      </c>
      <c r="AA154" t="str">
        <f>""</f>
        <v/>
      </c>
      <c r="AB154" t="str">
        <f>""</f>
        <v/>
      </c>
      <c r="AC154" t="str">
        <f>""</f>
        <v/>
      </c>
      <c r="AD154" t="str">
        <f>""</f>
        <v/>
      </c>
      <c r="AE154" t="str">
        <f>""</f>
        <v/>
      </c>
      <c r="AF154" t="str">
        <f>""</f>
        <v/>
      </c>
      <c r="AG154" t="str">
        <f>""</f>
        <v/>
      </c>
      <c r="AH154" t="str">
        <f>"[.]"</f>
        <v>[.]</v>
      </c>
      <c r="AI154" t="str">
        <f>""</f>
        <v/>
      </c>
      <c r="AJ154" t="str">
        <f>""</f>
        <v/>
      </c>
      <c r="AK154" t="str">
        <f>""</f>
        <v/>
      </c>
      <c r="AL154" t="str">
        <f>""</f>
        <v/>
      </c>
      <c r="AM154" t="str">
        <f>""</f>
        <v/>
      </c>
      <c r="AN154" t="str">
        <f>""</f>
        <v/>
      </c>
      <c r="AO154" t="str">
        <f>""</f>
        <v/>
      </c>
      <c r="AP154" t="str">
        <f>""</f>
        <v/>
      </c>
      <c r="AQ154" t="str">
        <f>""</f>
        <v/>
      </c>
      <c r="AR154" t="str">
        <f>""</f>
        <v/>
      </c>
      <c r="AS154" t="str">
        <f>""</f>
        <v/>
      </c>
      <c r="AT154" t="str">
        <f>""</f>
        <v/>
      </c>
      <c r="AU154" t="str">
        <f>""</f>
        <v/>
      </c>
      <c r="AV154" t="str">
        <f>""</f>
        <v/>
      </c>
      <c r="AW154" t="str">
        <f>""</f>
        <v/>
      </c>
      <c r="AX154" t="str">
        <f>""</f>
        <v/>
      </c>
      <c r="AY154" t="str">
        <f>""</f>
        <v/>
      </c>
      <c r="AZ154" t="str">
        <f>""</f>
        <v/>
      </c>
      <c r="BA154" t="str">
        <f>""</f>
        <v/>
      </c>
    </row>
    <row r="155" spans="2:53" x14ac:dyDescent="0.2">
      <c r="B155" t="str">
        <f>"Share of females  who left household 1998-2007"</f>
        <v>Share of females  who left household 1998-2007</v>
      </c>
      <c r="C155" t="str">
        <f>""</f>
        <v/>
      </c>
      <c r="D155" t="str">
        <f>""</f>
        <v/>
      </c>
      <c r="E155" t="str">
        <f>""</f>
        <v/>
      </c>
      <c r="F155" t="str">
        <f>""</f>
        <v/>
      </c>
      <c r="G155" t="str">
        <f>""</f>
        <v/>
      </c>
      <c r="H155" t="str">
        <f>""</f>
        <v/>
      </c>
      <c r="I155" t="str">
        <f>""</f>
        <v/>
      </c>
      <c r="J155" t="str">
        <f>""</f>
        <v/>
      </c>
      <c r="K155" t="str">
        <f>""</f>
        <v/>
      </c>
      <c r="L155" t="str">
        <f>""</f>
        <v/>
      </c>
      <c r="M155" t="str">
        <f>""</f>
        <v/>
      </c>
      <c r="N155" t="str">
        <f>""</f>
        <v/>
      </c>
      <c r="O155" t="str">
        <f>""</f>
        <v/>
      </c>
      <c r="P155" t="str">
        <f>""</f>
        <v/>
      </c>
      <c r="Q155" t="str">
        <f>""</f>
        <v/>
      </c>
      <c r="R155" t="str">
        <f>""</f>
        <v/>
      </c>
      <c r="S155" t="str">
        <f>""</f>
        <v/>
      </c>
      <c r="T155" t="str">
        <f>""</f>
        <v/>
      </c>
      <c r="U155" t="str">
        <f>""</f>
        <v/>
      </c>
      <c r="V155" t="str">
        <f>""</f>
        <v/>
      </c>
      <c r="W155" t="str">
        <f>""</f>
        <v/>
      </c>
      <c r="X155" t="str">
        <f>""</f>
        <v/>
      </c>
      <c r="Y155" t="str">
        <f>""</f>
        <v/>
      </c>
      <c r="Z155" t="str">
        <f>""</f>
        <v/>
      </c>
      <c r="AA155" t="str">
        <f>""</f>
        <v/>
      </c>
      <c r="AB155" t="str">
        <f>""</f>
        <v/>
      </c>
      <c r="AC155" t="str">
        <f>""</f>
        <v/>
      </c>
      <c r="AD155" t="str">
        <f>""</f>
        <v/>
      </c>
      <c r="AE155" t="str">
        <f>""</f>
        <v/>
      </c>
      <c r="AF155" t="str">
        <f>""</f>
        <v/>
      </c>
      <c r="AG155" t="str">
        <f>""</f>
        <v/>
      </c>
      <c r="AH155" t="str">
        <f>""</f>
        <v/>
      </c>
      <c r="AI155" t="str">
        <f>"-0.198"</f>
        <v>-0.198</v>
      </c>
      <c r="AJ155" t="str">
        <f>""</f>
        <v/>
      </c>
      <c r="AK155" t="str">
        <f>""</f>
        <v/>
      </c>
      <c r="AL155" t="str">
        <f>""</f>
        <v/>
      </c>
      <c r="AM155" t="str">
        <f>""</f>
        <v/>
      </c>
      <c r="AN155" t="str">
        <f>""</f>
        <v/>
      </c>
      <c r="AO155" t="str">
        <f>""</f>
        <v/>
      </c>
      <c r="AP155" t="str">
        <f>""</f>
        <v/>
      </c>
      <c r="AQ155" t="str">
        <f>""</f>
        <v/>
      </c>
      <c r="AR155" t="str">
        <f>""</f>
        <v/>
      </c>
      <c r="AS155" t="str">
        <f>""</f>
        <v/>
      </c>
      <c r="AT155" t="str">
        <f>""</f>
        <v/>
      </c>
      <c r="AU155" t="str">
        <f>""</f>
        <v/>
      </c>
      <c r="AV155" t="str">
        <f>""</f>
        <v/>
      </c>
      <c r="AW155" t="str">
        <f>""</f>
        <v/>
      </c>
      <c r="AX155" t="str">
        <f>""</f>
        <v/>
      </c>
      <c r="AY155" t="str">
        <f>""</f>
        <v/>
      </c>
      <c r="AZ155" t="str">
        <f>""</f>
        <v/>
      </c>
      <c r="BA155" t="str">
        <f>""</f>
        <v/>
      </c>
    </row>
    <row r="156" spans="2:53" x14ac:dyDescent="0.2">
      <c r="B156" t="str">
        <f>""</f>
        <v/>
      </c>
      <c r="C156" t="str">
        <f>""</f>
        <v/>
      </c>
      <c r="D156" t="str">
        <f>""</f>
        <v/>
      </c>
      <c r="E156" t="str">
        <f>""</f>
        <v/>
      </c>
      <c r="F156" t="str">
        <f>""</f>
        <v/>
      </c>
      <c r="G156" t="str">
        <f>""</f>
        <v/>
      </c>
      <c r="H156" t="str">
        <f>""</f>
        <v/>
      </c>
      <c r="I156" t="str">
        <f>""</f>
        <v/>
      </c>
      <c r="J156" t="str">
        <f>""</f>
        <v/>
      </c>
      <c r="K156" t="str">
        <f>""</f>
        <v/>
      </c>
      <c r="L156" t="str">
        <f>""</f>
        <v/>
      </c>
      <c r="M156" t="str">
        <f>""</f>
        <v/>
      </c>
      <c r="N156" t="str">
        <f>""</f>
        <v/>
      </c>
      <c r="O156" t="str">
        <f>""</f>
        <v/>
      </c>
      <c r="P156" t="str">
        <f>""</f>
        <v/>
      </c>
      <c r="Q156" t="str">
        <f>""</f>
        <v/>
      </c>
      <c r="R156" t="str">
        <f>""</f>
        <v/>
      </c>
      <c r="S156" t="str">
        <f>""</f>
        <v/>
      </c>
      <c r="T156" t="str">
        <f>""</f>
        <v/>
      </c>
      <c r="U156" t="str">
        <f>""</f>
        <v/>
      </c>
      <c r="V156" t="str">
        <f>""</f>
        <v/>
      </c>
      <c r="W156" t="str">
        <f>""</f>
        <v/>
      </c>
      <c r="X156" t="str">
        <f>""</f>
        <v/>
      </c>
      <c r="Y156" t="str">
        <f>""</f>
        <v/>
      </c>
      <c r="Z156" t="str">
        <f>""</f>
        <v/>
      </c>
      <c r="AA156" t="str">
        <f>""</f>
        <v/>
      </c>
      <c r="AB156" t="str">
        <f>""</f>
        <v/>
      </c>
      <c r="AC156" t="str">
        <f>""</f>
        <v/>
      </c>
      <c r="AD156" t="str">
        <f>""</f>
        <v/>
      </c>
      <c r="AE156" t="str">
        <f>""</f>
        <v/>
      </c>
      <c r="AF156" t="str">
        <f>""</f>
        <v/>
      </c>
      <c r="AG156" t="str">
        <f>""</f>
        <v/>
      </c>
      <c r="AH156" t="str">
        <f>""</f>
        <v/>
      </c>
      <c r="AI156" t="str">
        <f>"[0.134]"</f>
        <v>[0.134]</v>
      </c>
      <c r="AJ156" t="str">
        <f>""</f>
        <v/>
      </c>
      <c r="AK156" t="str">
        <f>""</f>
        <v/>
      </c>
      <c r="AL156" t="str">
        <f>""</f>
        <v/>
      </c>
      <c r="AM156" t="str">
        <f>""</f>
        <v/>
      </c>
      <c r="AN156" t="str">
        <f>""</f>
        <v/>
      </c>
      <c r="AO156" t="str">
        <f>""</f>
        <v/>
      </c>
      <c r="AP156" t="str">
        <f>""</f>
        <v/>
      </c>
      <c r="AQ156" t="str">
        <f>""</f>
        <v/>
      </c>
      <c r="AR156" t="str">
        <f>""</f>
        <v/>
      </c>
      <c r="AS156" t="str">
        <f>""</f>
        <v/>
      </c>
      <c r="AT156" t="str">
        <f>""</f>
        <v/>
      </c>
      <c r="AU156" t="str">
        <f>""</f>
        <v/>
      </c>
      <c r="AV156" t="str">
        <f>""</f>
        <v/>
      </c>
      <c r="AW156" t="str">
        <f>""</f>
        <v/>
      </c>
      <c r="AX156" t="str">
        <f>""</f>
        <v/>
      </c>
      <c r="AY156" t="str">
        <f>""</f>
        <v/>
      </c>
      <c r="AZ156" t="str">
        <f>""</f>
        <v/>
      </c>
      <c r="BA156" t="str">
        <f>""</f>
        <v/>
      </c>
    </row>
    <row r="157" spans="2:53" x14ac:dyDescent="0.2">
      <c r="B157" t="str">
        <f>"Interaction"</f>
        <v>Interaction</v>
      </c>
      <c r="C157" t="str">
        <f>""</f>
        <v/>
      </c>
      <c r="D157" t="str">
        <f>""</f>
        <v/>
      </c>
      <c r="E157" t="str">
        <f>""</f>
        <v/>
      </c>
      <c r="F157" t="str">
        <f>""</f>
        <v/>
      </c>
      <c r="G157" t="str">
        <f>""</f>
        <v/>
      </c>
      <c r="H157" t="str">
        <f>""</f>
        <v/>
      </c>
      <c r="I157" t="str">
        <f>""</f>
        <v/>
      </c>
      <c r="J157" t="str">
        <f>""</f>
        <v/>
      </c>
      <c r="K157" t="str">
        <f>""</f>
        <v/>
      </c>
      <c r="L157" t="str">
        <f>""</f>
        <v/>
      </c>
      <c r="M157" t="str">
        <f>""</f>
        <v/>
      </c>
      <c r="N157" t="str">
        <f>""</f>
        <v/>
      </c>
      <c r="O157" t="str">
        <f>""</f>
        <v/>
      </c>
      <c r="P157" t="str">
        <f>""</f>
        <v/>
      </c>
      <c r="Q157" t="str">
        <f>""</f>
        <v/>
      </c>
      <c r="R157" t="str">
        <f>""</f>
        <v/>
      </c>
      <c r="S157" t="str">
        <f>""</f>
        <v/>
      </c>
      <c r="T157" t="str">
        <f>""</f>
        <v/>
      </c>
      <c r="U157" t="str">
        <f>""</f>
        <v/>
      </c>
      <c r="V157" t="str">
        <f>""</f>
        <v/>
      </c>
      <c r="W157" t="str">
        <f>""</f>
        <v/>
      </c>
      <c r="X157" t="str">
        <f>""</f>
        <v/>
      </c>
      <c r="Y157" t="str">
        <f>""</f>
        <v/>
      </c>
      <c r="Z157" t="str">
        <f>""</f>
        <v/>
      </c>
      <c r="AA157" t="str">
        <f>""</f>
        <v/>
      </c>
      <c r="AB157" t="str">
        <f>""</f>
        <v/>
      </c>
      <c r="AC157" t="str">
        <f>""</f>
        <v/>
      </c>
      <c r="AD157" t="str">
        <f>""</f>
        <v/>
      </c>
      <c r="AE157" t="str">
        <f>""</f>
        <v/>
      </c>
      <c r="AF157" t="str">
        <f>""</f>
        <v/>
      </c>
      <c r="AG157" t="str">
        <f>""</f>
        <v/>
      </c>
      <c r="AH157" t="str">
        <f>""</f>
        <v/>
      </c>
      <c r="AI157" t="str">
        <f>"0.000"</f>
        <v>0.000</v>
      </c>
      <c r="AJ157" t="str">
        <f>""</f>
        <v/>
      </c>
      <c r="AK157" t="str">
        <f>""</f>
        <v/>
      </c>
      <c r="AL157" t="str">
        <f>""</f>
        <v/>
      </c>
      <c r="AM157" t="str">
        <f>""</f>
        <v/>
      </c>
      <c r="AN157" t="str">
        <f>""</f>
        <v/>
      </c>
      <c r="AO157" t="str">
        <f>""</f>
        <v/>
      </c>
      <c r="AP157" t="str">
        <f>""</f>
        <v/>
      </c>
      <c r="AQ157" t="str">
        <f>""</f>
        <v/>
      </c>
      <c r="AR157" t="str">
        <f>""</f>
        <v/>
      </c>
      <c r="AS157" t="str">
        <f>""</f>
        <v/>
      </c>
      <c r="AT157" t="str">
        <f>""</f>
        <v/>
      </c>
      <c r="AU157" t="str">
        <f>""</f>
        <v/>
      </c>
      <c r="AV157" t="str">
        <f>""</f>
        <v/>
      </c>
      <c r="AW157" t="str">
        <f>""</f>
        <v/>
      </c>
      <c r="AX157" t="str">
        <f>""</f>
        <v/>
      </c>
      <c r="AY157" t="str">
        <f>""</f>
        <v/>
      </c>
      <c r="AZ157" t="str">
        <f>""</f>
        <v/>
      </c>
      <c r="BA157" t="str">
        <f>""</f>
        <v/>
      </c>
    </row>
    <row r="158" spans="2:53" x14ac:dyDescent="0.2">
      <c r="B158" t="str">
        <f>""</f>
        <v/>
      </c>
      <c r="C158" t="str">
        <f>""</f>
        <v/>
      </c>
      <c r="D158" t="str">
        <f>""</f>
        <v/>
      </c>
      <c r="E158" t="str">
        <f>""</f>
        <v/>
      </c>
      <c r="F158" t="str">
        <f>""</f>
        <v/>
      </c>
      <c r="G158" t="str">
        <f>""</f>
        <v/>
      </c>
      <c r="H158" t="str">
        <f>""</f>
        <v/>
      </c>
      <c r="I158" t="str">
        <f>""</f>
        <v/>
      </c>
      <c r="J158" t="str">
        <f>""</f>
        <v/>
      </c>
      <c r="K158" t="str">
        <f>""</f>
        <v/>
      </c>
      <c r="L158" t="str">
        <f>""</f>
        <v/>
      </c>
      <c r="M158" t="str">
        <f>""</f>
        <v/>
      </c>
      <c r="N158" t="str">
        <f>""</f>
        <v/>
      </c>
      <c r="O158" t="str">
        <f>""</f>
        <v/>
      </c>
      <c r="P158" t="str">
        <f>""</f>
        <v/>
      </c>
      <c r="Q158" t="str">
        <f>""</f>
        <v/>
      </c>
      <c r="R158" t="str">
        <f>""</f>
        <v/>
      </c>
      <c r="S158" t="str">
        <f>""</f>
        <v/>
      </c>
      <c r="T158" t="str">
        <f>""</f>
        <v/>
      </c>
      <c r="U158" t="str">
        <f>""</f>
        <v/>
      </c>
      <c r="V158" t="str">
        <f>""</f>
        <v/>
      </c>
      <c r="W158" t="str">
        <f>""</f>
        <v/>
      </c>
      <c r="X158" t="str">
        <f>""</f>
        <v/>
      </c>
      <c r="Y158" t="str">
        <f>""</f>
        <v/>
      </c>
      <c r="Z158" t="str">
        <f>""</f>
        <v/>
      </c>
      <c r="AA158" t="str">
        <f>""</f>
        <v/>
      </c>
      <c r="AB158" t="str">
        <f>""</f>
        <v/>
      </c>
      <c r="AC158" t="str">
        <f>""</f>
        <v/>
      </c>
      <c r="AD158" t="str">
        <f>""</f>
        <v/>
      </c>
      <c r="AE158" t="str">
        <f>""</f>
        <v/>
      </c>
      <c r="AF158" t="str">
        <f>""</f>
        <v/>
      </c>
      <c r="AG158" t="str">
        <f>""</f>
        <v/>
      </c>
      <c r="AH158" t="str">
        <f>""</f>
        <v/>
      </c>
      <c r="AI158" t="str">
        <f>"[.]"</f>
        <v>[.]</v>
      </c>
      <c r="AJ158" t="str">
        <f>""</f>
        <v/>
      </c>
      <c r="AK158" t="str">
        <f>""</f>
        <v/>
      </c>
      <c r="AL158" t="str">
        <f>""</f>
        <v/>
      </c>
      <c r="AM158" t="str">
        <f>""</f>
        <v/>
      </c>
      <c r="AN158" t="str">
        <f>""</f>
        <v/>
      </c>
      <c r="AO158" t="str">
        <f>""</f>
        <v/>
      </c>
      <c r="AP158" t="str">
        <f>""</f>
        <v/>
      </c>
      <c r="AQ158" t="str">
        <f>""</f>
        <v/>
      </c>
      <c r="AR158" t="str">
        <f>""</f>
        <v/>
      </c>
      <c r="AS158" t="str">
        <f>""</f>
        <v/>
      </c>
      <c r="AT158" t="str">
        <f>""</f>
        <v/>
      </c>
      <c r="AU158" t="str">
        <f>""</f>
        <v/>
      </c>
      <c r="AV158" t="str">
        <f>""</f>
        <v/>
      </c>
      <c r="AW158" t="str">
        <f>""</f>
        <v/>
      </c>
      <c r="AX158" t="str">
        <f>""</f>
        <v/>
      </c>
      <c r="AY158" t="str">
        <f>""</f>
        <v/>
      </c>
      <c r="AZ158" t="str">
        <f>""</f>
        <v/>
      </c>
      <c r="BA158" t="str">
        <f>""</f>
        <v/>
      </c>
    </row>
    <row r="159" spans="2:53" x14ac:dyDescent="0.2">
      <c r="B159" t="str">
        <f>"Number of years that household had a theft of crops for a household"</f>
        <v>Number of years that household had a theft of crops for a household</v>
      </c>
      <c r="C159" t="str">
        <f>""</f>
        <v/>
      </c>
      <c r="D159" t="str">
        <f>""</f>
        <v/>
      </c>
      <c r="E159" t="str">
        <f>""</f>
        <v/>
      </c>
      <c r="F159" t="str">
        <f>""</f>
        <v/>
      </c>
      <c r="G159" t="str">
        <f>""</f>
        <v/>
      </c>
      <c r="H159" t="str">
        <f>""</f>
        <v/>
      </c>
      <c r="I159" t="str">
        <f>""</f>
        <v/>
      </c>
      <c r="J159" t="str">
        <f>""</f>
        <v/>
      </c>
      <c r="K159" t="str">
        <f>""</f>
        <v/>
      </c>
      <c r="L159" t="str">
        <f>""</f>
        <v/>
      </c>
      <c r="M159" t="str">
        <f>""</f>
        <v/>
      </c>
      <c r="N159" t="str">
        <f>""</f>
        <v/>
      </c>
      <c r="O159" t="str">
        <f>""</f>
        <v/>
      </c>
      <c r="P159" t="str">
        <f>""</f>
        <v/>
      </c>
      <c r="Q159" t="str">
        <f>""</f>
        <v/>
      </c>
      <c r="R159" t="str">
        <f>""</f>
        <v/>
      </c>
      <c r="S159" t="str">
        <f>""</f>
        <v/>
      </c>
      <c r="T159" t="str">
        <f>""</f>
        <v/>
      </c>
      <c r="U159" t="str">
        <f>""</f>
        <v/>
      </c>
      <c r="V159" t="str">
        <f>""</f>
        <v/>
      </c>
      <c r="W159" t="str">
        <f>""</f>
        <v/>
      </c>
      <c r="X159" t="str">
        <f>""</f>
        <v/>
      </c>
      <c r="Y159" t="str">
        <f>""</f>
        <v/>
      </c>
      <c r="Z159" t="str">
        <f>""</f>
        <v/>
      </c>
      <c r="AA159" t="str">
        <f>""</f>
        <v/>
      </c>
      <c r="AB159" t="str">
        <f>""</f>
        <v/>
      </c>
      <c r="AC159" t="str">
        <f>""</f>
        <v/>
      </c>
      <c r="AD159" t="str">
        <f>""</f>
        <v/>
      </c>
      <c r="AE159" t="str">
        <f>""</f>
        <v/>
      </c>
      <c r="AF159" t="str">
        <f>""</f>
        <v/>
      </c>
      <c r="AG159" t="str">
        <f>""</f>
        <v/>
      </c>
      <c r="AH159" t="str">
        <f>""</f>
        <v/>
      </c>
      <c r="AI159" t="str">
        <f>""</f>
        <v/>
      </c>
      <c r="AJ159" t="str">
        <f>"0.026"</f>
        <v>0.026</v>
      </c>
      <c r="AK159" t="str">
        <f>"0.021"</f>
        <v>0.021</v>
      </c>
      <c r="AL159" t="str">
        <f>"0.015"</f>
        <v>0.015</v>
      </c>
      <c r="AM159" t="str">
        <f>""</f>
        <v/>
      </c>
      <c r="AN159" t="str">
        <f>""</f>
        <v/>
      </c>
      <c r="AO159" t="str">
        <f>""</f>
        <v/>
      </c>
      <c r="AP159" t="str">
        <f>""</f>
        <v/>
      </c>
      <c r="AQ159" t="str">
        <f>""</f>
        <v/>
      </c>
      <c r="AR159" t="str">
        <f>""</f>
        <v/>
      </c>
      <c r="AS159" t="str">
        <f>""</f>
        <v/>
      </c>
      <c r="AT159" t="str">
        <f>""</f>
        <v/>
      </c>
      <c r="AU159" t="str">
        <f>""</f>
        <v/>
      </c>
      <c r="AV159" t="str">
        <f>""</f>
        <v/>
      </c>
      <c r="AW159" t="str">
        <f>""</f>
        <v/>
      </c>
      <c r="AX159" t="str">
        <f>""</f>
        <v/>
      </c>
      <c r="AY159" t="str">
        <f>""</f>
        <v/>
      </c>
      <c r="AZ159" t="str">
        <f>""</f>
        <v/>
      </c>
      <c r="BA159" t="str">
        <f>""</f>
        <v/>
      </c>
    </row>
    <row r="160" spans="2:53" x14ac:dyDescent="0.2">
      <c r="B160" t="str">
        <f>""</f>
        <v/>
      </c>
      <c r="C160" t="str">
        <f>""</f>
        <v/>
      </c>
      <c r="D160" t="str">
        <f>""</f>
        <v/>
      </c>
      <c r="E160" t="str">
        <f>""</f>
        <v/>
      </c>
      <c r="F160" t="str">
        <f>""</f>
        <v/>
      </c>
      <c r="G160" t="str">
        <f>""</f>
        <v/>
      </c>
      <c r="H160" t="str">
        <f>""</f>
        <v/>
      </c>
      <c r="I160" t="str">
        <f>""</f>
        <v/>
      </c>
      <c r="J160" t="str">
        <f>""</f>
        <v/>
      </c>
      <c r="K160" t="str">
        <f>""</f>
        <v/>
      </c>
      <c r="L160" t="str">
        <f>""</f>
        <v/>
      </c>
      <c r="M160" t="str">
        <f>""</f>
        <v/>
      </c>
      <c r="N160" t="str">
        <f>""</f>
        <v/>
      </c>
      <c r="O160" t="str">
        <f>""</f>
        <v/>
      </c>
      <c r="P160" t="str">
        <f>""</f>
        <v/>
      </c>
      <c r="Q160" t="str">
        <f>""</f>
        <v/>
      </c>
      <c r="R160" t="str">
        <f>""</f>
        <v/>
      </c>
      <c r="S160" t="str">
        <f>""</f>
        <v/>
      </c>
      <c r="T160" t="str">
        <f>""</f>
        <v/>
      </c>
      <c r="U160" t="str">
        <f>""</f>
        <v/>
      </c>
      <c r="V160" t="str">
        <f>""</f>
        <v/>
      </c>
      <c r="W160" t="str">
        <f>""</f>
        <v/>
      </c>
      <c r="X160" t="str">
        <f>""</f>
        <v/>
      </c>
      <c r="Y160" t="str">
        <f>""</f>
        <v/>
      </c>
      <c r="Z160" t="str">
        <f>""</f>
        <v/>
      </c>
      <c r="AA160" t="str">
        <f>""</f>
        <v/>
      </c>
      <c r="AB160" t="str">
        <f>""</f>
        <v/>
      </c>
      <c r="AC160" t="str">
        <f>""</f>
        <v/>
      </c>
      <c r="AD160" t="str">
        <f>""</f>
        <v/>
      </c>
      <c r="AE160" t="str">
        <f>""</f>
        <v/>
      </c>
      <c r="AF160" t="str">
        <f>""</f>
        <v/>
      </c>
      <c r="AG160" t="str">
        <f>""</f>
        <v/>
      </c>
      <c r="AH160" t="str">
        <f>""</f>
        <v/>
      </c>
      <c r="AI160" t="str">
        <f>""</f>
        <v/>
      </c>
      <c r="AJ160" t="str">
        <f>"[0.032]"</f>
        <v>[0.032]</v>
      </c>
      <c r="AK160" t="str">
        <f>"[0.032]"</f>
        <v>[0.032]</v>
      </c>
      <c r="AL160" t="str">
        <f>"[0.032]"</f>
        <v>[0.032]</v>
      </c>
      <c r="AM160" t="str">
        <f>""</f>
        <v/>
      </c>
      <c r="AN160" t="str">
        <f>""</f>
        <v/>
      </c>
      <c r="AO160" t="str">
        <f>""</f>
        <v/>
      </c>
      <c r="AP160" t="str">
        <f>""</f>
        <v/>
      </c>
      <c r="AQ160" t="str">
        <f>""</f>
        <v/>
      </c>
      <c r="AR160" t="str">
        <f>""</f>
        <v/>
      </c>
      <c r="AS160" t="str">
        <f>""</f>
        <v/>
      </c>
      <c r="AT160" t="str">
        <f>""</f>
        <v/>
      </c>
      <c r="AU160" t="str">
        <f>""</f>
        <v/>
      </c>
      <c r="AV160" t="str">
        <f>""</f>
        <v/>
      </c>
      <c r="AW160" t="str">
        <f>""</f>
        <v/>
      </c>
      <c r="AX160" t="str">
        <f>""</f>
        <v/>
      </c>
      <c r="AY160" t="str">
        <f>""</f>
        <v/>
      </c>
      <c r="AZ160" t="str">
        <f>""</f>
        <v/>
      </c>
      <c r="BA160" t="str">
        <f>""</f>
        <v/>
      </c>
    </row>
    <row r="161" spans="2:53" x14ac:dyDescent="0.2">
      <c r="B161" t="str">
        <f>"At least female male left the household in a given year (yes=1)"</f>
        <v>At least female male left the household in a given year (yes=1)</v>
      </c>
      <c r="C161" t="str">
        <f>""</f>
        <v/>
      </c>
      <c r="D161" t="str">
        <f>""</f>
        <v/>
      </c>
      <c r="E161" t="str">
        <f>""</f>
        <v/>
      </c>
      <c r="F161" t="str">
        <f>""</f>
        <v/>
      </c>
      <c r="G161" t="str">
        <f>""</f>
        <v/>
      </c>
      <c r="H161" t="str">
        <f>""</f>
        <v/>
      </c>
      <c r="I161" t="str">
        <f>""</f>
        <v/>
      </c>
      <c r="J161" t="str">
        <f>""</f>
        <v/>
      </c>
      <c r="K161" t="str">
        <f>""</f>
        <v/>
      </c>
      <c r="L161" t="str">
        <f>""</f>
        <v/>
      </c>
      <c r="M161" t="str">
        <f>""</f>
        <v/>
      </c>
      <c r="N161" t="str">
        <f>""</f>
        <v/>
      </c>
      <c r="O161" t="str">
        <f>""</f>
        <v/>
      </c>
      <c r="P161" t="str">
        <f>""</f>
        <v/>
      </c>
      <c r="Q161" t="str">
        <f>""</f>
        <v/>
      </c>
      <c r="R161" t="str">
        <f>""</f>
        <v/>
      </c>
      <c r="S161" t="str">
        <f>""</f>
        <v/>
      </c>
      <c r="T161" t="str">
        <f>""</f>
        <v/>
      </c>
      <c r="U161" t="str">
        <f>""</f>
        <v/>
      </c>
      <c r="V161" t="str">
        <f>""</f>
        <v/>
      </c>
      <c r="W161" t="str">
        <f>""</f>
        <v/>
      </c>
      <c r="X161" t="str">
        <f>""</f>
        <v/>
      </c>
      <c r="Y161" t="str">
        <f>""</f>
        <v/>
      </c>
      <c r="Z161" t="str">
        <f>""</f>
        <v/>
      </c>
      <c r="AA161" t="str">
        <f>""</f>
        <v/>
      </c>
      <c r="AB161" t="str">
        <f>""</f>
        <v/>
      </c>
      <c r="AC161" t="str">
        <f>""</f>
        <v/>
      </c>
      <c r="AD161" t="str">
        <f>""</f>
        <v/>
      </c>
      <c r="AE161" t="str">
        <f>""</f>
        <v/>
      </c>
      <c r="AF161" t="str">
        <f>""</f>
        <v/>
      </c>
      <c r="AG161" t="str">
        <f>""</f>
        <v/>
      </c>
      <c r="AH161" t="str">
        <f>""</f>
        <v/>
      </c>
      <c r="AI161" t="str">
        <f>""</f>
        <v/>
      </c>
      <c r="AJ161" t="str">
        <f>"-0.040"</f>
        <v>-0.040</v>
      </c>
      <c r="AK161" t="str">
        <f>""</f>
        <v/>
      </c>
      <c r="AL161" t="str">
        <f>""</f>
        <v/>
      </c>
      <c r="AM161" t="str">
        <f>""</f>
        <v/>
      </c>
      <c r="AN161" t="str">
        <f>""</f>
        <v/>
      </c>
      <c r="AO161" t="str">
        <f>""</f>
        <v/>
      </c>
      <c r="AP161" t="str">
        <f>""</f>
        <v/>
      </c>
      <c r="AQ161" t="str">
        <f>""</f>
        <v/>
      </c>
      <c r="AR161" t="str">
        <f>""</f>
        <v/>
      </c>
      <c r="AS161" t="str">
        <f>""</f>
        <v/>
      </c>
      <c r="AT161" t="str">
        <f>""</f>
        <v/>
      </c>
      <c r="AU161" t="str">
        <f>""</f>
        <v/>
      </c>
      <c r="AV161" t="str">
        <f>""</f>
        <v/>
      </c>
      <c r="AW161" t="str">
        <f>""</f>
        <v/>
      </c>
      <c r="AX161" t="str">
        <f>""</f>
        <v/>
      </c>
      <c r="AY161" t="str">
        <f>""</f>
        <v/>
      </c>
      <c r="AZ161" t="str">
        <f>""</f>
        <v/>
      </c>
      <c r="BA161" t="str">
        <f>""</f>
        <v/>
      </c>
    </row>
    <row r="162" spans="2:53" x14ac:dyDescent="0.2">
      <c r="B162" t="str">
        <f>""</f>
        <v/>
      </c>
      <c r="C162" t="str">
        <f>""</f>
        <v/>
      </c>
      <c r="D162" t="str">
        <f>""</f>
        <v/>
      </c>
      <c r="E162" t="str">
        <f>""</f>
        <v/>
      </c>
      <c r="F162" t="str">
        <f>""</f>
        <v/>
      </c>
      <c r="G162" t="str">
        <f>""</f>
        <v/>
      </c>
      <c r="H162" t="str">
        <f>""</f>
        <v/>
      </c>
      <c r="I162" t="str">
        <f>""</f>
        <v/>
      </c>
      <c r="J162" t="str">
        <f>""</f>
        <v/>
      </c>
      <c r="K162" t="str">
        <f>""</f>
        <v/>
      </c>
      <c r="L162" t="str">
        <f>""</f>
        <v/>
      </c>
      <c r="M162" t="str">
        <f>""</f>
        <v/>
      </c>
      <c r="N162" t="str">
        <f>""</f>
        <v/>
      </c>
      <c r="O162" t="str">
        <f>""</f>
        <v/>
      </c>
      <c r="P162" t="str">
        <f>""</f>
        <v/>
      </c>
      <c r="Q162" t="str">
        <f>""</f>
        <v/>
      </c>
      <c r="R162" t="str">
        <f>""</f>
        <v/>
      </c>
      <c r="S162" t="str">
        <f>""</f>
        <v/>
      </c>
      <c r="T162" t="str">
        <f>""</f>
        <v/>
      </c>
      <c r="U162" t="str">
        <f>""</f>
        <v/>
      </c>
      <c r="V162" t="str">
        <f>""</f>
        <v/>
      </c>
      <c r="W162" t="str">
        <f>""</f>
        <v/>
      </c>
      <c r="X162" t="str">
        <f>""</f>
        <v/>
      </c>
      <c r="Y162" t="str">
        <f>""</f>
        <v/>
      </c>
      <c r="Z162" t="str">
        <f>""</f>
        <v/>
      </c>
      <c r="AA162" t="str">
        <f>""</f>
        <v/>
      </c>
      <c r="AB162" t="str">
        <f>""</f>
        <v/>
      </c>
      <c r="AC162" t="str">
        <f>""</f>
        <v/>
      </c>
      <c r="AD162" t="str">
        <f>""</f>
        <v/>
      </c>
      <c r="AE162" t="str">
        <f>""</f>
        <v/>
      </c>
      <c r="AF162" t="str">
        <f>""</f>
        <v/>
      </c>
      <c r="AG162" t="str">
        <f>""</f>
        <v/>
      </c>
      <c r="AH162" t="str">
        <f>""</f>
        <v/>
      </c>
      <c r="AI162" t="str">
        <f>""</f>
        <v/>
      </c>
      <c r="AJ162" t="str">
        <f>"[0.112]"</f>
        <v>[0.112]</v>
      </c>
      <c r="AK162" t="str">
        <f>""</f>
        <v/>
      </c>
      <c r="AL162" t="str">
        <f>""</f>
        <v/>
      </c>
      <c r="AM162" t="str">
        <f>""</f>
        <v/>
      </c>
      <c r="AN162" t="str">
        <f>""</f>
        <v/>
      </c>
      <c r="AO162" t="str">
        <f>""</f>
        <v/>
      </c>
      <c r="AP162" t="str">
        <f>""</f>
        <v/>
      </c>
      <c r="AQ162" t="str">
        <f>""</f>
        <v/>
      </c>
      <c r="AR162" t="str">
        <f>""</f>
        <v/>
      </c>
      <c r="AS162" t="str">
        <f>""</f>
        <v/>
      </c>
      <c r="AT162" t="str">
        <f>""</f>
        <v/>
      </c>
      <c r="AU162" t="str">
        <f>""</f>
        <v/>
      </c>
      <c r="AV162" t="str">
        <f>""</f>
        <v/>
      </c>
      <c r="AW162" t="str">
        <f>""</f>
        <v/>
      </c>
      <c r="AX162" t="str">
        <f>""</f>
        <v/>
      </c>
      <c r="AY162" t="str">
        <f>""</f>
        <v/>
      </c>
      <c r="AZ162" t="str">
        <f>""</f>
        <v/>
      </c>
      <c r="BA162" t="str">
        <f>""</f>
        <v/>
      </c>
    </row>
    <row r="163" spans="2:53" x14ac:dyDescent="0.2">
      <c r="B163" t="str">
        <f>"Interaction"</f>
        <v>Interaction</v>
      </c>
      <c r="C163" t="str">
        <f>""</f>
        <v/>
      </c>
      <c r="D163" t="str">
        <f>""</f>
        <v/>
      </c>
      <c r="E163" t="str">
        <f>""</f>
        <v/>
      </c>
      <c r="F163" t="str">
        <f>""</f>
        <v/>
      </c>
      <c r="G163" t="str">
        <f>""</f>
        <v/>
      </c>
      <c r="H163" t="str">
        <f>""</f>
        <v/>
      </c>
      <c r="I163" t="str">
        <f>""</f>
        <v/>
      </c>
      <c r="J163" t="str">
        <f>""</f>
        <v/>
      </c>
      <c r="K163" t="str">
        <f>""</f>
        <v/>
      </c>
      <c r="L163" t="str">
        <f>""</f>
        <v/>
      </c>
      <c r="M163" t="str">
        <f>""</f>
        <v/>
      </c>
      <c r="N163" t="str">
        <f>""</f>
        <v/>
      </c>
      <c r="O163" t="str">
        <f>""</f>
        <v/>
      </c>
      <c r="P163" t="str">
        <f>""</f>
        <v/>
      </c>
      <c r="Q163" t="str">
        <f>""</f>
        <v/>
      </c>
      <c r="R163" t="str">
        <f>""</f>
        <v/>
      </c>
      <c r="S163" t="str">
        <f>""</f>
        <v/>
      </c>
      <c r="T163" t="str">
        <f>""</f>
        <v/>
      </c>
      <c r="U163" t="str">
        <f>""</f>
        <v/>
      </c>
      <c r="V163" t="str">
        <f>""</f>
        <v/>
      </c>
      <c r="W163" t="str">
        <f>""</f>
        <v/>
      </c>
      <c r="X163" t="str">
        <f>""</f>
        <v/>
      </c>
      <c r="Y163" t="str">
        <f>""</f>
        <v/>
      </c>
      <c r="Z163" t="str">
        <f>""</f>
        <v/>
      </c>
      <c r="AA163" t="str">
        <f>""</f>
        <v/>
      </c>
      <c r="AB163" t="str">
        <f>""</f>
        <v/>
      </c>
      <c r="AC163" t="str">
        <f>""</f>
        <v/>
      </c>
      <c r="AD163" t="str">
        <f>""</f>
        <v/>
      </c>
      <c r="AE163" t="str">
        <f>""</f>
        <v/>
      </c>
      <c r="AF163" t="str">
        <f>""</f>
        <v/>
      </c>
      <c r="AG163" t="str">
        <f>""</f>
        <v/>
      </c>
      <c r="AH163" t="str">
        <f>""</f>
        <v/>
      </c>
      <c r="AI163" t="str">
        <f>""</f>
        <v/>
      </c>
      <c r="AJ163" t="str">
        <f>"-0.061"</f>
        <v>-0.061</v>
      </c>
      <c r="AK163" t="str">
        <f>""</f>
        <v/>
      </c>
      <c r="AL163" t="str">
        <f>""</f>
        <v/>
      </c>
      <c r="AM163" t="str">
        <f>""</f>
        <v/>
      </c>
      <c r="AN163" t="str">
        <f>""</f>
        <v/>
      </c>
      <c r="AO163" t="str">
        <f>""</f>
        <v/>
      </c>
      <c r="AP163" t="str">
        <f>""</f>
        <v/>
      </c>
      <c r="AQ163" t="str">
        <f>""</f>
        <v/>
      </c>
      <c r="AR163" t="str">
        <f>""</f>
        <v/>
      </c>
      <c r="AS163" t="str">
        <f>""</f>
        <v/>
      </c>
      <c r="AT163" t="str">
        <f>""</f>
        <v/>
      </c>
      <c r="AU163" t="str">
        <f>""</f>
        <v/>
      </c>
      <c r="AV163" t="str">
        <f>""</f>
        <v/>
      </c>
      <c r="AW163" t="str">
        <f>""</f>
        <v/>
      </c>
      <c r="AX163" t="str">
        <f>""</f>
        <v/>
      </c>
      <c r="AY163" t="str">
        <f>""</f>
        <v/>
      </c>
      <c r="AZ163" t="str">
        <f>""</f>
        <v/>
      </c>
      <c r="BA163" t="str">
        <f>""</f>
        <v/>
      </c>
    </row>
    <row r="164" spans="2:53" x14ac:dyDescent="0.2">
      <c r="B164" t="str">
        <f>""</f>
        <v/>
      </c>
      <c r="C164" t="str">
        <f>""</f>
        <v/>
      </c>
      <c r="D164" t="str">
        <f>""</f>
        <v/>
      </c>
      <c r="E164" t="str">
        <f>""</f>
        <v/>
      </c>
      <c r="F164" t="str">
        <f>""</f>
        <v/>
      </c>
      <c r="G164" t="str">
        <f>""</f>
        <v/>
      </c>
      <c r="H164" t="str">
        <f>""</f>
        <v/>
      </c>
      <c r="I164" t="str">
        <f>""</f>
        <v/>
      </c>
      <c r="J164" t="str">
        <f>""</f>
        <v/>
      </c>
      <c r="K164" t="str">
        <f>""</f>
        <v/>
      </c>
      <c r="L164" t="str">
        <f>""</f>
        <v/>
      </c>
      <c r="M164" t="str">
        <f>""</f>
        <v/>
      </c>
      <c r="N164" t="str">
        <f>""</f>
        <v/>
      </c>
      <c r="O164" t="str">
        <f>""</f>
        <v/>
      </c>
      <c r="P164" t="str">
        <f>""</f>
        <v/>
      </c>
      <c r="Q164" t="str">
        <f>""</f>
        <v/>
      </c>
      <c r="R164" t="str">
        <f>""</f>
        <v/>
      </c>
      <c r="S164" t="str">
        <f>""</f>
        <v/>
      </c>
      <c r="T164" t="str">
        <f>""</f>
        <v/>
      </c>
      <c r="U164" t="str">
        <f>""</f>
        <v/>
      </c>
      <c r="V164" t="str">
        <f>""</f>
        <v/>
      </c>
      <c r="W164" t="str">
        <f>""</f>
        <v/>
      </c>
      <c r="X164" t="str">
        <f>""</f>
        <v/>
      </c>
      <c r="Y164" t="str">
        <f>""</f>
        <v/>
      </c>
      <c r="Z164" t="str">
        <f>""</f>
        <v/>
      </c>
      <c r="AA164" t="str">
        <f>""</f>
        <v/>
      </c>
      <c r="AB164" t="str">
        <f>""</f>
        <v/>
      </c>
      <c r="AC164" t="str">
        <f>""</f>
        <v/>
      </c>
      <c r="AD164" t="str">
        <f>""</f>
        <v/>
      </c>
      <c r="AE164" t="str">
        <f>""</f>
        <v/>
      </c>
      <c r="AF164" t="str">
        <f>""</f>
        <v/>
      </c>
      <c r="AG164" t="str">
        <f>""</f>
        <v/>
      </c>
      <c r="AH164" t="str">
        <f>""</f>
        <v/>
      </c>
      <c r="AI164" t="str">
        <f>""</f>
        <v/>
      </c>
      <c r="AJ164" t="str">
        <f>"[0.091]"</f>
        <v>[0.091]</v>
      </c>
      <c r="AK164" t="str">
        <f>""</f>
        <v/>
      </c>
      <c r="AL164" t="str">
        <f>""</f>
        <v/>
      </c>
      <c r="AM164" t="str">
        <f>""</f>
        <v/>
      </c>
      <c r="AN164" t="str">
        <f>""</f>
        <v/>
      </c>
      <c r="AO164" t="str">
        <f>""</f>
        <v/>
      </c>
      <c r="AP164" t="str">
        <f>""</f>
        <v/>
      </c>
      <c r="AQ164" t="str">
        <f>""</f>
        <v/>
      </c>
      <c r="AR164" t="str">
        <f>""</f>
        <v/>
      </c>
      <c r="AS164" t="str">
        <f>""</f>
        <v/>
      </c>
      <c r="AT164" t="str">
        <f>""</f>
        <v/>
      </c>
      <c r="AU164" t="str">
        <f>""</f>
        <v/>
      </c>
      <c r="AV164" t="str">
        <f>""</f>
        <v/>
      </c>
      <c r="AW164" t="str">
        <f>""</f>
        <v/>
      </c>
      <c r="AX164" t="str">
        <f>""</f>
        <v/>
      </c>
      <c r="AY164" t="str">
        <f>""</f>
        <v/>
      </c>
      <c r="AZ164" t="str">
        <f>""</f>
        <v/>
      </c>
      <c r="BA164" t="str">
        <f>""</f>
        <v/>
      </c>
    </row>
    <row r="165" spans="2:53" x14ac:dyDescent="0.2">
      <c r="B165" t="str">
        <f>"Number of female who left household 1998-2007"</f>
        <v>Number of female who left household 1998-2007</v>
      </c>
      <c r="C165" t="str">
        <f>""</f>
        <v/>
      </c>
      <c r="D165" t="str">
        <f>""</f>
        <v/>
      </c>
      <c r="E165" t="str">
        <f>""</f>
        <v/>
      </c>
      <c r="F165" t="str">
        <f>""</f>
        <v/>
      </c>
      <c r="G165" t="str">
        <f>""</f>
        <v/>
      </c>
      <c r="H165" t="str">
        <f>""</f>
        <v/>
      </c>
      <c r="I165" t="str">
        <f>""</f>
        <v/>
      </c>
      <c r="J165" t="str">
        <f>""</f>
        <v/>
      </c>
      <c r="K165" t="str">
        <f>""</f>
        <v/>
      </c>
      <c r="L165" t="str">
        <f>""</f>
        <v/>
      </c>
      <c r="M165" t="str">
        <f>""</f>
        <v/>
      </c>
      <c r="N165" t="str">
        <f>""</f>
        <v/>
      </c>
      <c r="O165" t="str">
        <f>""</f>
        <v/>
      </c>
      <c r="P165" t="str">
        <f>""</f>
        <v/>
      </c>
      <c r="Q165" t="str">
        <f>""</f>
        <v/>
      </c>
      <c r="R165" t="str">
        <f>""</f>
        <v/>
      </c>
      <c r="S165" t="str">
        <f>""</f>
        <v/>
      </c>
      <c r="T165" t="str">
        <f>""</f>
        <v/>
      </c>
      <c r="U165" t="str">
        <f>""</f>
        <v/>
      </c>
      <c r="V165" t="str">
        <f>""</f>
        <v/>
      </c>
      <c r="W165" t="str">
        <f>""</f>
        <v/>
      </c>
      <c r="X165" t="str">
        <f>""</f>
        <v/>
      </c>
      <c r="Y165" t="str">
        <f>""</f>
        <v/>
      </c>
      <c r="Z165" t="str">
        <f>""</f>
        <v/>
      </c>
      <c r="AA165" t="str">
        <f>""</f>
        <v/>
      </c>
      <c r="AB165" t="str">
        <f>""</f>
        <v/>
      </c>
      <c r="AC165" t="str">
        <f>""</f>
        <v/>
      </c>
      <c r="AD165" t="str">
        <f>""</f>
        <v/>
      </c>
      <c r="AE165" t="str">
        <f>""</f>
        <v/>
      </c>
      <c r="AF165" t="str">
        <f>""</f>
        <v/>
      </c>
      <c r="AG165" t="str">
        <f>""</f>
        <v/>
      </c>
      <c r="AH165" t="str">
        <f>""</f>
        <v/>
      </c>
      <c r="AI165" t="str">
        <f>""</f>
        <v/>
      </c>
      <c r="AJ165" t="str">
        <f>""</f>
        <v/>
      </c>
      <c r="AK165" t="str">
        <f>"-0.112"</f>
        <v>-0.112</v>
      </c>
      <c r="AL165" t="str">
        <f>""</f>
        <v/>
      </c>
      <c r="AM165" t="str">
        <f>""</f>
        <v/>
      </c>
      <c r="AN165" t="str">
        <f>""</f>
        <v/>
      </c>
      <c r="AO165" t="str">
        <f>""</f>
        <v/>
      </c>
      <c r="AP165" t="str">
        <f>""</f>
        <v/>
      </c>
      <c r="AQ165" t="str">
        <f>""</f>
        <v/>
      </c>
      <c r="AR165" t="str">
        <f>""</f>
        <v/>
      </c>
      <c r="AS165" t="str">
        <f>""</f>
        <v/>
      </c>
      <c r="AT165" t="str">
        <f>""</f>
        <v/>
      </c>
      <c r="AU165" t="str">
        <f>""</f>
        <v/>
      </c>
      <c r="AV165" t="str">
        <f>""</f>
        <v/>
      </c>
      <c r="AW165" t="str">
        <f>""</f>
        <v/>
      </c>
      <c r="AX165" t="str">
        <f>""</f>
        <v/>
      </c>
      <c r="AY165" t="str">
        <f>""</f>
        <v/>
      </c>
      <c r="AZ165" t="str">
        <f>""</f>
        <v/>
      </c>
      <c r="BA165" t="str">
        <f>""</f>
        <v/>
      </c>
    </row>
    <row r="166" spans="2:53" x14ac:dyDescent="0.2">
      <c r="B166" t="str">
        <f>""</f>
        <v/>
      </c>
      <c r="C166" t="str">
        <f>""</f>
        <v/>
      </c>
      <c r="D166" t="str">
        <f>""</f>
        <v/>
      </c>
      <c r="E166" t="str">
        <f>""</f>
        <v/>
      </c>
      <c r="F166" t="str">
        <f>""</f>
        <v/>
      </c>
      <c r="G166" t="str">
        <f>""</f>
        <v/>
      </c>
      <c r="H166" t="str">
        <f>""</f>
        <v/>
      </c>
      <c r="I166" t="str">
        <f>""</f>
        <v/>
      </c>
      <c r="J166" t="str">
        <f>""</f>
        <v/>
      </c>
      <c r="K166" t="str">
        <f>""</f>
        <v/>
      </c>
      <c r="L166" t="str">
        <f>""</f>
        <v/>
      </c>
      <c r="M166" t="str">
        <f>""</f>
        <v/>
      </c>
      <c r="N166" t="str">
        <f>""</f>
        <v/>
      </c>
      <c r="O166" t="str">
        <f>""</f>
        <v/>
      </c>
      <c r="P166" t="str">
        <f>""</f>
        <v/>
      </c>
      <c r="Q166" t="str">
        <f>""</f>
        <v/>
      </c>
      <c r="R166" t="str">
        <f>""</f>
        <v/>
      </c>
      <c r="S166" t="str">
        <f>""</f>
        <v/>
      </c>
      <c r="T166" t="str">
        <f>""</f>
        <v/>
      </c>
      <c r="U166" t="str">
        <f>""</f>
        <v/>
      </c>
      <c r="V166" t="str">
        <f>""</f>
        <v/>
      </c>
      <c r="W166" t="str">
        <f>""</f>
        <v/>
      </c>
      <c r="X166" t="str">
        <f>""</f>
        <v/>
      </c>
      <c r="Y166" t="str">
        <f>""</f>
        <v/>
      </c>
      <c r="Z166" t="str">
        <f>""</f>
        <v/>
      </c>
      <c r="AA166" t="str">
        <f>""</f>
        <v/>
      </c>
      <c r="AB166" t="str">
        <f>""</f>
        <v/>
      </c>
      <c r="AC166" t="str">
        <f>""</f>
        <v/>
      </c>
      <c r="AD166" t="str">
        <f>""</f>
        <v/>
      </c>
      <c r="AE166" t="str">
        <f>""</f>
        <v/>
      </c>
      <c r="AF166" t="str">
        <f>""</f>
        <v/>
      </c>
      <c r="AG166" t="str">
        <f>""</f>
        <v/>
      </c>
      <c r="AH166" t="str">
        <f>""</f>
        <v/>
      </c>
      <c r="AI166" t="str">
        <f>""</f>
        <v/>
      </c>
      <c r="AJ166" t="str">
        <f>""</f>
        <v/>
      </c>
      <c r="AK166" t="str">
        <f>"[0.085]"</f>
        <v>[0.085]</v>
      </c>
      <c r="AL166" t="str">
        <f>""</f>
        <v/>
      </c>
      <c r="AM166" t="str">
        <f>""</f>
        <v/>
      </c>
      <c r="AN166" t="str">
        <f>""</f>
        <v/>
      </c>
      <c r="AO166" t="str">
        <f>""</f>
        <v/>
      </c>
      <c r="AP166" t="str">
        <f>""</f>
        <v/>
      </c>
      <c r="AQ166" t="str">
        <f>""</f>
        <v/>
      </c>
      <c r="AR166" t="str">
        <f>""</f>
        <v/>
      </c>
      <c r="AS166" t="str">
        <f>""</f>
        <v/>
      </c>
      <c r="AT166" t="str">
        <f>""</f>
        <v/>
      </c>
      <c r="AU166" t="str">
        <f>""</f>
        <v/>
      </c>
      <c r="AV166" t="str">
        <f>""</f>
        <v/>
      </c>
      <c r="AW166" t="str">
        <f>""</f>
        <v/>
      </c>
      <c r="AX166" t="str">
        <f>""</f>
        <v/>
      </c>
      <c r="AY166" t="str">
        <f>""</f>
        <v/>
      </c>
      <c r="AZ166" t="str">
        <f>""</f>
        <v/>
      </c>
      <c r="BA166" t="str">
        <f>""</f>
        <v/>
      </c>
    </row>
    <row r="167" spans="2:53" x14ac:dyDescent="0.2">
      <c r="B167" t="str">
        <f>"Interaction"</f>
        <v>Interaction</v>
      </c>
      <c r="C167" t="str">
        <f>""</f>
        <v/>
      </c>
      <c r="D167" t="str">
        <f>""</f>
        <v/>
      </c>
      <c r="E167" t="str">
        <f>""</f>
        <v/>
      </c>
      <c r="F167" t="str">
        <f>""</f>
        <v/>
      </c>
      <c r="G167" t="str">
        <f>""</f>
        <v/>
      </c>
      <c r="H167" t="str">
        <f>""</f>
        <v/>
      </c>
      <c r="I167" t="str">
        <f>""</f>
        <v/>
      </c>
      <c r="J167" t="str">
        <f>""</f>
        <v/>
      </c>
      <c r="K167" t="str">
        <f>""</f>
        <v/>
      </c>
      <c r="L167" t="str">
        <f>""</f>
        <v/>
      </c>
      <c r="M167" t="str">
        <f>""</f>
        <v/>
      </c>
      <c r="N167" t="str">
        <f>""</f>
        <v/>
      </c>
      <c r="O167" t="str">
        <f>""</f>
        <v/>
      </c>
      <c r="P167" t="str">
        <f>""</f>
        <v/>
      </c>
      <c r="Q167" t="str">
        <f>""</f>
        <v/>
      </c>
      <c r="R167" t="str">
        <f>""</f>
        <v/>
      </c>
      <c r="S167" t="str">
        <f>""</f>
        <v/>
      </c>
      <c r="T167" t="str">
        <f>""</f>
        <v/>
      </c>
      <c r="U167" t="str">
        <f>""</f>
        <v/>
      </c>
      <c r="V167" t="str">
        <f>""</f>
        <v/>
      </c>
      <c r="W167" t="str">
        <f>""</f>
        <v/>
      </c>
      <c r="X167" t="str">
        <f>""</f>
        <v/>
      </c>
      <c r="Y167" t="str">
        <f>""</f>
        <v/>
      </c>
      <c r="Z167" t="str">
        <f>""</f>
        <v/>
      </c>
      <c r="AA167" t="str">
        <f>""</f>
        <v/>
      </c>
      <c r="AB167" t="str">
        <f>""</f>
        <v/>
      </c>
      <c r="AC167" t="str">
        <f>""</f>
        <v/>
      </c>
      <c r="AD167" t="str">
        <f>""</f>
        <v/>
      </c>
      <c r="AE167" t="str">
        <f>""</f>
        <v/>
      </c>
      <c r="AF167" t="str">
        <f>""</f>
        <v/>
      </c>
      <c r="AG167" t="str">
        <f>""</f>
        <v/>
      </c>
      <c r="AH167" t="str">
        <f>""</f>
        <v/>
      </c>
      <c r="AI167" t="str">
        <f>""</f>
        <v/>
      </c>
      <c r="AJ167" t="str">
        <f>""</f>
        <v/>
      </c>
      <c r="AK167" t="str">
        <f>"-0.015"</f>
        <v>-0.015</v>
      </c>
      <c r="AL167" t="str">
        <f>""</f>
        <v/>
      </c>
      <c r="AM167" t="str">
        <f>""</f>
        <v/>
      </c>
      <c r="AN167" t="str">
        <f>""</f>
        <v/>
      </c>
      <c r="AO167" t="str">
        <f>""</f>
        <v/>
      </c>
      <c r="AP167" t="str">
        <f>""</f>
        <v/>
      </c>
      <c r="AQ167" t="str">
        <f>""</f>
        <v/>
      </c>
      <c r="AR167" t="str">
        <f>""</f>
        <v/>
      </c>
      <c r="AS167" t="str">
        <f>""</f>
        <v/>
      </c>
      <c r="AT167" t="str">
        <f>""</f>
        <v/>
      </c>
      <c r="AU167" t="str">
        <f>""</f>
        <v/>
      </c>
      <c r="AV167" t="str">
        <f>""</f>
        <v/>
      </c>
      <c r="AW167" t="str">
        <f>""</f>
        <v/>
      </c>
      <c r="AX167" t="str">
        <f>""</f>
        <v/>
      </c>
      <c r="AY167" t="str">
        <f>""</f>
        <v/>
      </c>
      <c r="AZ167" t="str">
        <f>""</f>
        <v/>
      </c>
      <c r="BA167" t="str">
        <f>""</f>
        <v/>
      </c>
    </row>
    <row r="168" spans="2:53" x14ac:dyDescent="0.2">
      <c r="B168" t="str">
        <f>""</f>
        <v/>
      </c>
      <c r="C168" t="str">
        <f>""</f>
        <v/>
      </c>
      <c r="D168" t="str">
        <f>""</f>
        <v/>
      </c>
      <c r="E168" t="str">
        <f>""</f>
        <v/>
      </c>
      <c r="F168" t="str">
        <f>""</f>
        <v/>
      </c>
      <c r="G168" t="str">
        <f>""</f>
        <v/>
      </c>
      <c r="H168" t="str">
        <f>""</f>
        <v/>
      </c>
      <c r="I168" t="str">
        <f>""</f>
        <v/>
      </c>
      <c r="J168" t="str">
        <f>""</f>
        <v/>
      </c>
      <c r="K168" t="str">
        <f>""</f>
        <v/>
      </c>
      <c r="L168" t="str">
        <f>""</f>
        <v/>
      </c>
      <c r="M168" t="str">
        <f>""</f>
        <v/>
      </c>
      <c r="N168" t="str">
        <f>""</f>
        <v/>
      </c>
      <c r="O168" t="str">
        <f>""</f>
        <v/>
      </c>
      <c r="P168" t="str">
        <f>""</f>
        <v/>
      </c>
      <c r="Q168" t="str">
        <f>""</f>
        <v/>
      </c>
      <c r="R168" t="str">
        <f>""</f>
        <v/>
      </c>
      <c r="S168" t="str">
        <f>""</f>
        <v/>
      </c>
      <c r="T168" t="str">
        <f>""</f>
        <v/>
      </c>
      <c r="U168" t="str">
        <f>""</f>
        <v/>
      </c>
      <c r="V168" t="str">
        <f>""</f>
        <v/>
      </c>
      <c r="W168" t="str">
        <f>""</f>
        <v/>
      </c>
      <c r="X168" t="str">
        <f>""</f>
        <v/>
      </c>
      <c r="Y168" t="str">
        <f>""</f>
        <v/>
      </c>
      <c r="Z168" t="str">
        <f>""</f>
        <v/>
      </c>
      <c r="AA168" t="str">
        <f>""</f>
        <v/>
      </c>
      <c r="AB168" t="str">
        <f>""</f>
        <v/>
      </c>
      <c r="AC168" t="str">
        <f>""</f>
        <v/>
      </c>
      <c r="AD168" t="str">
        <f>""</f>
        <v/>
      </c>
      <c r="AE168" t="str">
        <f>""</f>
        <v/>
      </c>
      <c r="AF168" t="str">
        <f>""</f>
        <v/>
      </c>
      <c r="AG168" t="str">
        <f>""</f>
        <v/>
      </c>
      <c r="AH168" t="str">
        <f>""</f>
        <v/>
      </c>
      <c r="AI168" t="str">
        <f>""</f>
        <v/>
      </c>
      <c r="AJ168" t="str">
        <f>""</f>
        <v/>
      </c>
      <c r="AK168" t="str">
        <f>"[0.069]"</f>
        <v>[0.069]</v>
      </c>
      <c r="AL168" t="str">
        <f>""</f>
        <v/>
      </c>
      <c r="AM168" t="str">
        <f>""</f>
        <v/>
      </c>
      <c r="AN168" t="str">
        <f>""</f>
        <v/>
      </c>
      <c r="AO168" t="str">
        <f>""</f>
        <v/>
      </c>
      <c r="AP168" t="str">
        <f>""</f>
        <v/>
      </c>
      <c r="AQ168" t="str">
        <f>""</f>
        <v/>
      </c>
      <c r="AR168" t="str">
        <f>""</f>
        <v/>
      </c>
      <c r="AS168" t="str">
        <f>""</f>
        <v/>
      </c>
      <c r="AT168" t="str">
        <f>""</f>
        <v/>
      </c>
      <c r="AU168" t="str">
        <f>""</f>
        <v/>
      </c>
      <c r="AV168" t="str">
        <f>""</f>
        <v/>
      </c>
      <c r="AW168" t="str">
        <f>""</f>
        <v/>
      </c>
      <c r="AX168" t="str">
        <f>""</f>
        <v/>
      </c>
      <c r="AY168" t="str">
        <f>""</f>
        <v/>
      </c>
      <c r="AZ168" t="str">
        <f>""</f>
        <v/>
      </c>
      <c r="BA168" t="str">
        <f>""</f>
        <v/>
      </c>
    </row>
    <row r="169" spans="2:53" x14ac:dyDescent="0.2">
      <c r="B169" t="str">
        <f>"Share of females  who left household 1998-2007"</f>
        <v>Share of females  who left household 1998-2007</v>
      </c>
      <c r="C169" t="str">
        <f>""</f>
        <v/>
      </c>
      <c r="D169" t="str">
        <f>""</f>
        <v/>
      </c>
      <c r="E169" t="str">
        <f>""</f>
        <v/>
      </c>
      <c r="F169" t="str">
        <f>""</f>
        <v/>
      </c>
      <c r="G169" t="str">
        <f>""</f>
        <v/>
      </c>
      <c r="H169" t="str">
        <f>""</f>
        <v/>
      </c>
      <c r="I169" t="str">
        <f>""</f>
        <v/>
      </c>
      <c r="J169" t="str">
        <f>""</f>
        <v/>
      </c>
      <c r="K169" t="str">
        <f>""</f>
        <v/>
      </c>
      <c r="L169" t="str">
        <f>""</f>
        <v/>
      </c>
      <c r="M169" t="str">
        <f>""</f>
        <v/>
      </c>
      <c r="N169" t="str">
        <f>""</f>
        <v/>
      </c>
      <c r="O169" t="str">
        <f>""</f>
        <v/>
      </c>
      <c r="P169" t="str">
        <f>""</f>
        <v/>
      </c>
      <c r="Q169" t="str">
        <f>""</f>
        <v/>
      </c>
      <c r="R169" t="str">
        <f>""</f>
        <v/>
      </c>
      <c r="S169" t="str">
        <f>""</f>
        <v/>
      </c>
      <c r="T169" t="str">
        <f>""</f>
        <v/>
      </c>
      <c r="U169" t="str">
        <f>""</f>
        <v/>
      </c>
      <c r="V169" t="str">
        <f>""</f>
        <v/>
      </c>
      <c r="W169" t="str">
        <f>""</f>
        <v/>
      </c>
      <c r="X169" t="str">
        <f>""</f>
        <v/>
      </c>
      <c r="Y169" t="str">
        <f>""</f>
        <v/>
      </c>
      <c r="Z169" t="str">
        <f>""</f>
        <v/>
      </c>
      <c r="AA169" t="str">
        <f>""</f>
        <v/>
      </c>
      <c r="AB169" t="str">
        <f>""</f>
        <v/>
      </c>
      <c r="AC169" t="str">
        <f>""</f>
        <v/>
      </c>
      <c r="AD169" t="str">
        <f>""</f>
        <v/>
      </c>
      <c r="AE169" t="str">
        <f>""</f>
        <v/>
      </c>
      <c r="AF169" t="str">
        <f>""</f>
        <v/>
      </c>
      <c r="AG169" t="str">
        <f>""</f>
        <v/>
      </c>
      <c r="AH169" t="str">
        <f>""</f>
        <v/>
      </c>
      <c r="AI169" t="str">
        <f>""</f>
        <v/>
      </c>
      <c r="AJ169" t="str">
        <f>""</f>
        <v/>
      </c>
      <c r="AK169" t="str">
        <f>""</f>
        <v/>
      </c>
      <c r="AL169" t="str">
        <f>"-0.180"</f>
        <v>-0.180</v>
      </c>
      <c r="AM169" t="str">
        <f>""</f>
        <v/>
      </c>
      <c r="AN169" t="str">
        <f>""</f>
        <v/>
      </c>
      <c r="AO169" t="str">
        <f>""</f>
        <v/>
      </c>
      <c r="AP169" t="str">
        <f>""</f>
        <v/>
      </c>
      <c r="AQ169" t="str">
        <f>""</f>
        <v/>
      </c>
      <c r="AR169" t="str">
        <f>""</f>
        <v/>
      </c>
      <c r="AS169" t="str">
        <f>""</f>
        <v/>
      </c>
      <c r="AT169" t="str">
        <f>""</f>
        <v/>
      </c>
      <c r="AU169" t="str">
        <f>""</f>
        <v/>
      </c>
      <c r="AV169" t="str">
        <f>""</f>
        <v/>
      </c>
      <c r="AW169" t="str">
        <f>""</f>
        <v/>
      </c>
      <c r="AX169" t="str">
        <f>""</f>
        <v/>
      </c>
      <c r="AY169" t="str">
        <f>""</f>
        <v/>
      </c>
      <c r="AZ169" t="str">
        <f>""</f>
        <v/>
      </c>
      <c r="BA169" t="str">
        <f>""</f>
        <v/>
      </c>
    </row>
    <row r="170" spans="2:53" x14ac:dyDescent="0.2">
      <c r="B170" t="str">
        <f>""</f>
        <v/>
      </c>
      <c r="C170" t="str">
        <f>""</f>
        <v/>
      </c>
      <c r="D170" t="str">
        <f>""</f>
        <v/>
      </c>
      <c r="E170" t="str">
        <f>""</f>
        <v/>
      </c>
      <c r="F170" t="str">
        <f>""</f>
        <v/>
      </c>
      <c r="G170" t="str">
        <f>""</f>
        <v/>
      </c>
      <c r="H170" t="str">
        <f>""</f>
        <v/>
      </c>
      <c r="I170" t="str">
        <f>""</f>
        <v/>
      </c>
      <c r="J170" t="str">
        <f>""</f>
        <v/>
      </c>
      <c r="K170" t="str">
        <f>""</f>
        <v/>
      </c>
      <c r="L170" t="str">
        <f>""</f>
        <v/>
      </c>
      <c r="M170" t="str">
        <f>""</f>
        <v/>
      </c>
      <c r="N170" t="str">
        <f>""</f>
        <v/>
      </c>
      <c r="O170" t="str">
        <f>""</f>
        <v/>
      </c>
      <c r="P170" t="str">
        <f>""</f>
        <v/>
      </c>
      <c r="Q170" t="str">
        <f>""</f>
        <v/>
      </c>
      <c r="R170" t="str">
        <f>""</f>
        <v/>
      </c>
      <c r="S170" t="str">
        <f>""</f>
        <v/>
      </c>
      <c r="T170" t="str">
        <f>""</f>
        <v/>
      </c>
      <c r="U170" t="str">
        <f>""</f>
        <v/>
      </c>
      <c r="V170" t="str">
        <f>""</f>
        <v/>
      </c>
      <c r="W170" t="str">
        <f>""</f>
        <v/>
      </c>
      <c r="X170" t="str">
        <f>""</f>
        <v/>
      </c>
      <c r="Y170" t="str">
        <f>""</f>
        <v/>
      </c>
      <c r="Z170" t="str">
        <f>""</f>
        <v/>
      </c>
      <c r="AA170" t="str">
        <f>""</f>
        <v/>
      </c>
      <c r="AB170" t="str">
        <f>""</f>
        <v/>
      </c>
      <c r="AC170" t="str">
        <f>""</f>
        <v/>
      </c>
      <c r="AD170" t="str">
        <f>""</f>
        <v/>
      </c>
      <c r="AE170" t="str">
        <f>""</f>
        <v/>
      </c>
      <c r="AF170" t="str">
        <f>""</f>
        <v/>
      </c>
      <c r="AG170" t="str">
        <f>""</f>
        <v/>
      </c>
      <c r="AH170" t="str">
        <f>""</f>
        <v/>
      </c>
      <c r="AI170" t="str">
        <f>""</f>
        <v/>
      </c>
      <c r="AJ170" t="str">
        <f>""</f>
        <v/>
      </c>
      <c r="AK170" t="str">
        <f>""</f>
        <v/>
      </c>
      <c r="AL170" t="str">
        <f>"[0.157]"</f>
        <v>[0.157]</v>
      </c>
      <c r="AM170" t="str">
        <f>""</f>
        <v/>
      </c>
      <c r="AN170" t="str">
        <f>""</f>
        <v/>
      </c>
      <c r="AO170" t="str">
        <f>""</f>
        <v/>
      </c>
      <c r="AP170" t="str">
        <f>""</f>
        <v/>
      </c>
      <c r="AQ170" t="str">
        <f>""</f>
        <v/>
      </c>
      <c r="AR170" t="str">
        <f>""</f>
        <v/>
      </c>
      <c r="AS170" t="str">
        <f>""</f>
        <v/>
      </c>
      <c r="AT170" t="str">
        <f>""</f>
        <v/>
      </c>
      <c r="AU170" t="str">
        <f>""</f>
        <v/>
      </c>
      <c r="AV170" t="str">
        <f>""</f>
        <v/>
      </c>
      <c r="AW170" t="str">
        <f>""</f>
        <v/>
      </c>
      <c r="AX170" t="str">
        <f>""</f>
        <v/>
      </c>
      <c r="AY170" t="str">
        <f>""</f>
        <v/>
      </c>
      <c r="AZ170" t="str">
        <f>""</f>
        <v/>
      </c>
      <c r="BA170" t="str">
        <f>""</f>
        <v/>
      </c>
    </row>
    <row r="171" spans="2:53" x14ac:dyDescent="0.2">
      <c r="B171" t="str">
        <f>"Interaction"</f>
        <v>Interaction</v>
      </c>
      <c r="C171" t="str">
        <f>""</f>
        <v/>
      </c>
      <c r="D171" t="str">
        <f>""</f>
        <v/>
      </c>
      <c r="E171" t="str">
        <f>""</f>
        <v/>
      </c>
      <c r="F171" t="str">
        <f>""</f>
        <v/>
      </c>
      <c r="G171" t="str">
        <f>""</f>
        <v/>
      </c>
      <c r="H171" t="str">
        <f>""</f>
        <v/>
      </c>
      <c r="I171" t="str">
        <f>""</f>
        <v/>
      </c>
      <c r="J171" t="str">
        <f>""</f>
        <v/>
      </c>
      <c r="K171" t="str">
        <f>""</f>
        <v/>
      </c>
      <c r="L171" t="str">
        <f>""</f>
        <v/>
      </c>
      <c r="M171" t="str">
        <f>""</f>
        <v/>
      </c>
      <c r="N171" t="str">
        <f>""</f>
        <v/>
      </c>
      <c r="O171" t="str">
        <f>""</f>
        <v/>
      </c>
      <c r="P171" t="str">
        <f>""</f>
        <v/>
      </c>
      <c r="Q171" t="str">
        <f>""</f>
        <v/>
      </c>
      <c r="R171" t="str">
        <f>""</f>
        <v/>
      </c>
      <c r="S171" t="str">
        <f>""</f>
        <v/>
      </c>
      <c r="T171" t="str">
        <f>""</f>
        <v/>
      </c>
      <c r="U171" t="str">
        <f>""</f>
        <v/>
      </c>
      <c r="V171" t="str">
        <f>""</f>
        <v/>
      </c>
      <c r="W171" t="str">
        <f>""</f>
        <v/>
      </c>
      <c r="X171" t="str">
        <f>""</f>
        <v/>
      </c>
      <c r="Y171" t="str">
        <f>""</f>
        <v/>
      </c>
      <c r="Z171" t="str">
        <f>""</f>
        <v/>
      </c>
      <c r="AA171" t="str">
        <f>""</f>
        <v/>
      </c>
      <c r="AB171" t="str">
        <f>""</f>
        <v/>
      </c>
      <c r="AC171" t="str">
        <f>""</f>
        <v/>
      </c>
      <c r="AD171" t="str">
        <f>""</f>
        <v/>
      </c>
      <c r="AE171" t="str">
        <f>""</f>
        <v/>
      </c>
      <c r="AF171" t="str">
        <f>""</f>
        <v/>
      </c>
      <c r="AG171" t="str">
        <f>""</f>
        <v/>
      </c>
      <c r="AH171" t="str">
        <f>""</f>
        <v/>
      </c>
      <c r="AI171" t="str">
        <f>""</f>
        <v/>
      </c>
      <c r="AJ171" t="str">
        <f>""</f>
        <v/>
      </c>
      <c r="AK171" t="str">
        <f>""</f>
        <v/>
      </c>
      <c r="AL171" t="str">
        <f>"0.033"</f>
        <v>0.033</v>
      </c>
      <c r="AM171" t="str">
        <f>""</f>
        <v/>
      </c>
      <c r="AN171" t="str">
        <f>""</f>
        <v/>
      </c>
      <c r="AO171" t="str">
        <f>""</f>
        <v/>
      </c>
      <c r="AP171" t="str">
        <f>""</f>
        <v/>
      </c>
      <c r="AQ171" t="str">
        <f>""</f>
        <v/>
      </c>
      <c r="AR171" t="str">
        <f>""</f>
        <v/>
      </c>
      <c r="AS171" t="str">
        <f>""</f>
        <v/>
      </c>
      <c r="AT171" t="str">
        <f>""</f>
        <v/>
      </c>
      <c r="AU171" t="str">
        <f>""</f>
        <v/>
      </c>
      <c r="AV171" t="str">
        <f>""</f>
        <v/>
      </c>
      <c r="AW171" t="str">
        <f>""</f>
        <v/>
      </c>
      <c r="AX171" t="str">
        <f>""</f>
        <v/>
      </c>
      <c r="AY171" t="str">
        <f>""</f>
        <v/>
      </c>
      <c r="AZ171" t="str">
        <f>""</f>
        <v/>
      </c>
      <c r="BA171" t="str">
        <f>""</f>
        <v/>
      </c>
    </row>
    <row r="172" spans="2:53" x14ac:dyDescent="0.2">
      <c r="B172" t="str">
        <f>""</f>
        <v/>
      </c>
      <c r="C172" t="str">
        <f>""</f>
        <v/>
      </c>
      <c r="D172" t="str">
        <f>""</f>
        <v/>
      </c>
      <c r="E172" t="str">
        <f>""</f>
        <v/>
      </c>
      <c r="F172" t="str">
        <f>""</f>
        <v/>
      </c>
      <c r="G172" t="str">
        <f>""</f>
        <v/>
      </c>
      <c r="H172" t="str">
        <f>""</f>
        <v/>
      </c>
      <c r="I172" t="str">
        <f>""</f>
        <v/>
      </c>
      <c r="J172" t="str">
        <f>""</f>
        <v/>
      </c>
      <c r="K172" t="str">
        <f>""</f>
        <v/>
      </c>
      <c r="L172" t="str">
        <f>""</f>
        <v/>
      </c>
      <c r="M172" t="str">
        <f>""</f>
        <v/>
      </c>
      <c r="N172" t="str">
        <f>""</f>
        <v/>
      </c>
      <c r="O172" t="str">
        <f>""</f>
        <v/>
      </c>
      <c r="P172" t="str">
        <f>""</f>
        <v/>
      </c>
      <c r="Q172" t="str">
        <f>""</f>
        <v/>
      </c>
      <c r="R172" t="str">
        <f>""</f>
        <v/>
      </c>
      <c r="S172" t="str">
        <f>""</f>
        <v/>
      </c>
      <c r="T172" t="str">
        <f>""</f>
        <v/>
      </c>
      <c r="U172" t="str">
        <f>""</f>
        <v/>
      </c>
      <c r="V172" t="str">
        <f>""</f>
        <v/>
      </c>
      <c r="W172" t="str">
        <f>""</f>
        <v/>
      </c>
      <c r="X172" t="str">
        <f>""</f>
        <v/>
      </c>
      <c r="Y172" t="str">
        <f>""</f>
        <v/>
      </c>
      <c r="Z172" t="str">
        <f>""</f>
        <v/>
      </c>
      <c r="AA172" t="str">
        <f>""</f>
        <v/>
      </c>
      <c r="AB172" t="str">
        <f>""</f>
        <v/>
      </c>
      <c r="AC172" t="str">
        <f>""</f>
        <v/>
      </c>
      <c r="AD172" t="str">
        <f>""</f>
        <v/>
      </c>
      <c r="AE172" t="str">
        <f>""</f>
        <v/>
      </c>
      <c r="AF172" t="str">
        <f>""</f>
        <v/>
      </c>
      <c r="AG172" t="str">
        <f>""</f>
        <v/>
      </c>
      <c r="AH172" t="str">
        <f>""</f>
        <v/>
      </c>
      <c r="AI172" t="str">
        <f>""</f>
        <v/>
      </c>
      <c r="AJ172" t="str">
        <f>""</f>
        <v/>
      </c>
      <c r="AK172" t="str">
        <f>""</f>
        <v/>
      </c>
      <c r="AL172" t="str">
        <f>"[0.124]"</f>
        <v>[0.124]</v>
      </c>
      <c r="AM172" t="str">
        <f>""</f>
        <v/>
      </c>
      <c r="AN172" t="str">
        <f>""</f>
        <v/>
      </c>
      <c r="AO172" t="str">
        <f>""</f>
        <v/>
      </c>
      <c r="AP172" t="str">
        <f>""</f>
        <v/>
      </c>
      <c r="AQ172" t="str">
        <f>""</f>
        <v/>
      </c>
      <c r="AR172" t="str">
        <f>""</f>
        <v/>
      </c>
      <c r="AS172" t="str">
        <f>""</f>
        <v/>
      </c>
      <c r="AT172" t="str">
        <f>""</f>
        <v/>
      </c>
      <c r="AU172" t="str">
        <f>""</f>
        <v/>
      </c>
      <c r="AV172" t="str">
        <f>""</f>
        <v/>
      </c>
      <c r="AW172" t="str">
        <f>""</f>
        <v/>
      </c>
      <c r="AX172" t="str">
        <f>""</f>
        <v/>
      </c>
      <c r="AY172" t="str">
        <f>""</f>
        <v/>
      </c>
      <c r="AZ172" t="str">
        <f>""</f>
        <v/>
      </c>
      <c r="BA172" t="str">
        <f>""</f>
        <v/>
      </c>
    </row>
    <row r="173" spans="2:53" x14ac:dyDescent="0.2">
      <c r="B173" t="str">
        <f>"Number of years that household had a theft of money"</f>
        <v>Number of years that household had a theft of money</v>
      </c>
      <c r="C173" t="str">
        <f>""</f>
        <v/>
      </c>
      <c r="D173" t="str">
        <f>""</f>
        <v/>
      </c>
      <c r="E173" t="str">
        <f>""</f>
        <v/>
      </c>
      <c r="F173" t="str">
        <f>""</f>
        <v/>
      </c>
      <c r="G173" t="str">
        <f>""</f>
        <v/>
      </c>
      <c r="H173" t="str">
        <f>""</f>
        <v/>
      </c>
      <c r="I173" t="str">
        <f>""</f>
        <v/>
      </c>
      <c r="J173" t="str">
        <f>""</f>
        <v/>
      </c>
      <c r="K173" t="str">
        <f>""</f>
        <v/>
      </c>
      <c r="L173" t="str">
        <f>""</f>
        <v/>
      </c>
      <c r="M173" t="str">
        <f>""</f>
        <v/>
      </c>
      <c r="N173" t="str">
        <f>""</f>
        <v/>
      </c>
      <c r="O173" t="str">
        <f>""</f>
        <v/>
      </c>
      <c r="P173" t="str">
        <f>""</f>
        <v/>
      </c>
      <c r="Q173" t="str">
        <f>""</f>
        <v/>
      </c>
      <c r="R173" t="str">
        <f>""</f>
        <v/>
      </c>
      <c r="S173" t="str">
        <f>""</f>
        <v/>
      </c>
      <c r="T173" t="str">
        <f>""</f>
        <v/>
      </c>
      <c r="U173" t="str">
        <f>""</f>
        <v/>
      </c>
      <c r="V173" t="str">
        <f>""</f>
        <v/>
      </c>
      <c r="W173" t="str">
        <f>""</f>
        <v/>
      </c>
      <c r="X173" t="str">
        <f>""</f>
        <v/>
      </c>
      <c r="Y173" t="str">
        <f>""</f>
        <v/>
      </c>
      <c r="Z173" t="str">
        <f>""</f>
        <v/>
      </c>
      <c r="AA173" t="str">
        <f>""</f>
        <v/>
      </c>
      <c r="AB173" t="str">
        <f>""</f>
        <v/>
      </c>
      <c r="AC173" t="str">
        <f>""</f>
        <v/>
      </c>
      <c r="AD173" t="str">
        <f>""</f>
        <v/>
      </c>
      <c r="AE173" t="str">
        <f>""</f>
        <v/>
      </c>
      <c r="AF173" t="str">
        <f>""</f>
        <v/>
      </c>
      <c r="AG173" t="str">
        <f>""</f>
        <v/>
      </c>
      <c r="AH173" t="str">
        <f>""</f>
        <v/>
      </c>
      <c r="AI173" t="str">
        <f>""</f>
        <v/>
      </c>
      <c r="AJ173" t="str">
        <f>""</f>
        <v/>
      </c>
      <c r="AK173" t="str">
        <f>""</f>
        <v/>
      </c>
      <c r="AL173" t="str">
        <f>""</f>
        <v/>
      </c>
      <c r="AM173" t="str">
        <f>"-0.025"</f>
        <v>-0.025</v>
      </c>
      <c r="AN173" t="str">
        <f>"-0.026"</f>
        <v>-0.026</v>
      </c>
      <c r="AO173" t="str">
        <f>"-0.023"</f>
        <v>-0.023</v>
      </c>
      <c r="AP173" t="str">
        <f>""</f>
        <v/>
      </c>
      <c r="AQ173" t="str">
        <f>""</f>
        <v/>
      </c>
      <c r="AR173" t="str">
        <f>""</f>
        <v/>
      </c>
      <c r="AS173" t="str">
        <f>""</f>
        <v/>
      </c>
      <c r="AT173" t="str">
        <f>""</f>
        <v/>
      </c>
      <c r="AU173" t="str">
        <f>""</f>
        <v/>
      </c>
      <c r="AV173" t="str">
        <f>""</f>
        <v/>
      </c>
      <c r="AW173" t="str">
        <f>""</f>
        <v/>
      </c>
      <c r="AX173" t="str">
        <f>""</f>
        <v/>
      </c>
      <c r="AY173" t="str">
        <f>""</f>
        <v/>
      </c>
      <c r="AZ173" t="str">
        <f>""</f>
        <v/>
      </c>
      <c r="BA173" t="str">
        <f>""</f>
        <v/>
      </c>
    </row>
    <row r="174" spans="2:53" x14ac:dyDescent="0.2">
      <c r="B174" t="str">
        <f>""</f>
        <v/>
      </c>
      <c r="C174" t="str">
        <f>""</f>
        <v/>
      </c>
      <c r="D174" t="str">
        <f>""</f>
        <v/>
      </c>
      <c r="E174" t="str">
        <f>""</f>
        <v/>
      </c>
      <c r="F174" t="str">
        <f>""</f>
        <v/>
      </c>
      <c r="G174" t="str">
        <f>""</f>
        <v/>
      </c>
      <c r="H174" t="str">
        <f>""</f>
        <v/>
      </c>
      <c r="I174" t="str">
        <f>""</f>
        <v/>
      </c>
      <c r="J174" t="str">
        <f>""</f>
        <v/>
      </c>
      <c r="K174" t="str">
        <f>""</f>
        <v/>
      </c>
      <c r="L174" t="str">
        <f>""</f>
        <v/>
      </c>
      <c r="M174" t="str">
        <f>""</f>
        <v/>
      </c>
      <c r="N174" t="str">
        <f>""</f>
        <v/>
      </c>
      <c r="O174" t="str">
        <f>""</f>
        <v/>
      </c>
      <c r="P174" t="str">
        <f>""</f>
        <v/>
      </c>
      <c r="Q174" t="str">
        <f>""</f>
        <v/>
      </c>
      <c r="R174" t="str">
        <f>""</f>
        <v/>
      </c>
      <c r="S174" t="str">
        <f>""</f>
        <v/>
      </c>
      <c r="T174" t="str">
        <f>""</f>
        <v/>
      </c>
      <c r="U174" t="str">
        <f>""</f>
        <v/>
      </c>
      <c r="V174" t="str">
        <f>""</f>
        <v/>
      </c>
      <c r="W174" t="str">
        <f>""</f>
        <v/>
      </c>
      <c r="X174" t="str">
        <f>""</f>
        <v/>
      </c>
      <c r="Y174" t="str">
        <f>""</f>
        <v/>
      </c>
      <c r="Z174" t="str">
        <f>""</f>
        <v/>
      </c>
      <c r="AA174" t="str">
        <f>""</f>
        <v/>
      </c>
      <c r="AB174" t="str">
        <f>""</f>
        <v/>
      </c>
      <c r="AC174" t="str">
        <f>""</f>
        <v/>
      </c>
      <c r="AD174" t="str">
        <f>""</f>
        <v/>
      </c>
      <c r="AE174" t="str">
        <f>""</f>
        <v/>
      </c>
      <c r="AF174" t="str">
        <f>""</f>
        <v/>
      </c>
      <c r="AG174" t="str">
        <f>""</f>
        <v/>
      </c>
      <c r="AH174" t="str">
        <f>""</f>
        <v/>
      </c>
      <c r="AI174" t="str">
        <f>""</f>
        <v/>
      </c>
      <c r="AJ174" t="str">
        <f>""</f>
        <v/>
      </c>
      <c r="AK174" t="str">
        <f>""</f>
        <v/>
      </c>
      <c r="AL174" t="str">
        <f>""</f>
        <v/>
      </c>
      <c r="AM174" t="str">
        <f>"[0.033]"</f>
        <v>[0.033]</v>
      </c>
      <c r="AN174" t="str">
        <f>"[0.033]"</f>
        <v>[0.033]</v>
      </c>
      <c r="AO174" t="str">
        <f>"[0.032]"</f>
        <v>[0.032]</v>
      </c>
      <c r="AP174" t="str">
        <f>""</f>
        <v/>
      </c>
      <c r="AQ174" t="str">
        <f>""</f>
        <v/>
      </c>
      <c r="AR174" t="str">
        <f>""</f>
        <v/>
      </c>
      <c r="AS174" t="str">
        <f>""</f>
        <v/>
      </c>
      <c r="AT174" t="str">
        <f>""</f>
        <v/>
      </c>
      <c r="AU174" t="str">
        <f>""</f>
        <v/>
      </c>
      <c r="AV174" t="str">
        <f>""</f>
        <v/>
      </c>
      <c r="AW174" t="str">
        <f>""</f>
        <v/>
      </c>
      <c r="AX174" t="str">
        <f>""</f>
        <v/>
      </c>
      <c r="AY174" t="str">
        <f>""</f>
        <v/>
      </c>
      <c r="AZ174" t="str">
        <f>""</f>
        <v/>
      </c>
      <c r="BA174" t="str">
        <f>""</f>
        <v/>
      </c>
    </row>
    <row r="175" spans="2:53" x14ac:dyDescent="0.2">
      <c r="B175" t="str">
        <f>"At least female male left the household in a given year (yes=1)"</f>
        <v>At least female male left the household in a given year (yes=1)</v>
      </c>
      <c r="C175" t="str">
        <f>""</f>
        <v/>
      </c>
      <c r="D175" t="str">
        <f>""</f>
        <v/>
      </c>
      <c r="E175" t="str">
        <f>""</f>
        <v/>
      </c>
      <c r="F175" t="str">
        <f>""</f>
        <v/>
      </c>
      <c r="G175" t="str">
        <f>""</f>
        <v/>
      </c>
      <c r="H175" t="str">
        <f>""</f>
        <v/>
      </c>
      <c r="I175" t="str">
        <f>""</f>
        <v/>
      </c>
      <c r="J175" t="str">
        <f>""</f>
        <v/>
      </c>
      <c r="K175" t="str">
        <f>""</f>
        <v/>
      </c>
      <c r="L175" t="str">
        <f>""</f>
        <v/>
      </c>
      <c r="M175" t="str">
        <f>""</f>
        <v/>
      </c>
      <c r="N175" t="str">
        <f>""</f>
        <v/>
      </c>
      <c r="O175" t="str">
        <f>""</f>
        <v/>
      </c>
      <c r="P175" t="str">
        <f>""</f>
        <v/>
      </c>
      <c r="Q175" t="str">
        <f>""</f>
        <v/>
      </c>
      <c r="R175" t="str">
        <f>""</f>
        <v/>
      </c>
      <c r="S175" t="str">
        <f>""</f>
        <v/>
      </c>
      <c r="T175" t="str">
        <f>""</f>
        <v/>
      </c>
      <c r="U175" t="str">
        <f>""</f>
        <v/>
      </c>
      <c r="V175" t="str">
        <f>""</f>
        <v/>
      </c>
      <c r="W175" t="str">
        <f>""</f>
        <v/>
      </c>
      <c r="X175" t="str">
        <f>""</f>
        <v/>
      </c>
      <c r="Y175" t="str">
        <f>""</f>
        <v/>
      </c>
      <c r="Z175" t="str">
        <f>""</f>
        <v/>
      </c>
      <c r="AA175" t="str">
        <f>""</f>
        <v/>
      </c>
      <c r="AB175" t="str">
        <f>""</f>
        <v/>
      </c>
      <c r="AC175" t="str">
        <f>""</f>
        <v/>
      </c>
      <c r="AD175" t="str">
        <f>""</f>
        <v/>
      </c>
      <c r="AE175" t="str">
        <f>""</f>
        <v/>
      </c>
      <c r="AF175" t="str">
        <f>""</f>
        <v/>
      </c>
      <c r="AG175" t="str">
        <f>""</f>
        <v/>
      </c>
      <c r="AH175" t="str">
        <f>""</f>
        <v/>
      </c>
      <c r="AI175" t="str">
        <f>""</f>
        <v/>
      </c>
      <c r="AJ175" t="str">
        <f>""</f>
        <v/>
      </c>
      <c r="AK175" t="str">
        <f>""</f>
        <v/>
      </c>
      <c r="AL175" t="str">
        <f>""</f>
        <v/>
      </c>
      <c r="AM175" t="str">
        <f>"-0.188*"</f>
        <v>-0.188*</v>
      </c>
      <c r="AN175" t="str">
        <f>""</f>
        <v/>
      </c>
      <c r="AO175" t="str">
        <f>""</f>
        <v/>
      </c>
      <c r="AP175" t="str">
        <f>""</f>
        <v/>
      </c>
      <c r="AQ175" t="str">
        <f>""</f>
        <v/>
      </c>
      <c r="AR175" t="str">
        <f>""</f>
        <v/>
      </c>
      <c r="AS175" t="str">
        <f>""</f>
        <v/>
      </c>
      <c r="AT175" t="str">
        <f>""</f>
        <v/>
      </c>
      <c r="AU175" t="str">
        <f>""</f>
        <v/>
      </c>
      <c r="AV175" t="str">
        <f>""</f>
        <v/>
      </c>
      <c r="AW175" t="str">
        <f>""</f>
        <v/>
      </c>
      <c r="AX175" t="str">
        <f>""</f>
        <v/>
      </c>
      <c r="AY175" t="str">
        <f>""</f>
        <v/>
      </c>
      <c r="AZ175" t="str">
        <f>""</f>
        <v/>
      </c>
      <c r="BA175" t="str">
        <f>""</f>
        <v/>
      </c>
    </row>
    <row r="176" spans="2:53" x14ac:dyDescent="0.2">
      <c r="B176" t="str">
        <f>""</f>
        <v/>
      </c>
      <c r="C176" t="str">
        <f>""</f>
        <v/>
      </c>
      <c r="D176" t="str">
        <f>""</f>
        <v/>
      </c>
      <c r="E176" t="str">
        <f>""</f>
        <v/>
      </c>
      <c r="F176" t="str">
        <f>""</f>
        <v/>
      </c>
      <c r="G176" t="str">
        <f>""</f>
        <v/>
      </c>
      <c r="H176" t="str">
        <f>""</f>
        <v/>
      </c>
      <c r="I176" t="str">
        <f>""</f>
        <v/>
      </c>
      <c r="J176" t="str">
        <f>""</f>
        <v/>
      </c>
      <c r="K176" t="str">
        <f>""</f>
        <v/>
      </c>
      <c r="L176" t="str">
        <f>""</f>
        <v/>
      </c>
      <c r="M176" t="str">
        <f>""</f>
        <v/>
      </c>
      <c r="N176" t="str">
        <f>""</f>
        <v/>
      </c>
      <c r="O176" t="str">
        <f>""</f>
        <v/>
      </c>
      <c r="P176" t="str">
        <f>""</f>
        <v/>
      </c>
      <c r="Q176" t="str">
        <f>""</f>
        <v/>
      </c>
      <c r="R176" t="str">
        <f>""</f>
        <v/>
      </c>
      <c r="S176" t="str">
        <f>""</f>
        <v/>
      </c>
      <c r="T176" t="str">
        <f>""</f>
        <v/>
      </c>
      <c r="U176" t="str">
        <f>""</f>
        <v/>
      </c>
      <c r="V176" t="str">
        <f>""</f>
        <v/>
      </c>
      <c r="W176" t="str">
        <f>""</f>
        <v/>
      </c>
      <c r="X176" t="str">
        <f>""</f>
        <v/>
      </c>
      <c r="Y176" t="str">
        <f>""</f>
        <v/>
      </c>
      <c r="Z176" t="str">
        <f>""</f>
        <v/>
      </c>
      <c r="AA176" t="str">
        <f>""</f>
        <v/>
      </c>
      <c r="AB176" t="str">
        <f>""</f>
        <v/>
      </c>
      <c r="AC176" t="str">
        <f>""</f>
        <v/>
      </c>
      <c r="AD176" t="str">
        <f>""</f>
        <v/>
      </c>
      <c r="AE176" t="str">
        <f>""</f>
        <v/>
      </c>
      <c r="AF176" t="str">
        <f>""</f>
        <v/>
      </c>
      <c r="AG176" t="str">
        <f>""</f>
        <v/>
      </c>
      <c r="AH176" t="str">
        <f>""</f>
        <v/>
      </c>
      <c r="AI176" t="str">
        <f>""</f>
        <v/>
      </c>
      <c r="AJ176" t="str">
        <f>""</f>
        <v/>
      </c>
      <c r="AK176" t="str">
        <f>""</f>
        <v/>
      </c>
      <c r="AL176" t="str">
        <f>""</f>
        <v/>
      </c>
      <c r="AM176" t="str">
        <f>"[0.097]"</f>
        <v>[0.097]</v>
      </c>
      <c r="AN176" t="str">
        <f>""</f>
        <v/>
      </c>
      <c r="AO176" t="str">
        <f>""</f>
        <v/>
      </c>
      <c r="AP176" t="str">
        <f>""</f>
        <v/>
      </c>
      <c r="AQ176" t="str">
        <f>""</f>
        <v/>
      </c>
      <c r="AR176" t="str">
        <f>""</f>
        <v/>
      </c>
      <c r="AS176" t="str">
        <f>""</f>
        <v/>
      </c>
      <c r="AT176" t="str">
        <f>""</f>
        <v/>
      </c>
      <c r="AU176" t="str">
        <f>""</f>
        <v/>
      </c>
      <c r="AV176" t="str">
        <f>""</f>
        <v/>
      </c>
      <c r="AW176" t="str">
        <f>""</f>
        <v/>
      </c>
      <c r="AX176" t="str">
        <f>""</f>
        <v/>
      </c>
      <c r="AY176" t="str">
        <f>""</f>
        <v/>
      </c>
      <c r="AZ176" t="str">
        <f>""</f>
        <v/>
      </c>
      <c r="BA176" t="str">
        <f>""</f>
        <v/>
      </c>
    </row>
    <row r="177" spans="2:53" x14ac:dyDescent="0.2">
      <c r="B177" t="str">
        <f>"Interaction"</f>
        <v>Interaction</v>
      </c>
      <c r="C177" t="str">
        <f>""</f>
        <v/>
      </c>
      <c r="D177" t="str">
        <f>""</f>
        <v/>
      </c>
      <c r="E177" t="str">
        <f>""</f>
        <v/>
      </c>
      <c r="F177" t="str">
        <f>""</f>
        <v/>
      </c>
      <c r="G177" t="str">
        <f>""</f>
        <v/>
      </c>
      <c r="H177" t="str">
        <f>""</f>
        <v/>
      </c>
      <c r="I177" t="str">
        <f>""</f>
        <v/>
      </c>
      <c r="J177" t="str">
        <f>""</f>
        <v/>
      </c>
      <c r="K177" t="str">
        <f>""</f>
        <v/>
      </c>
      <c r="L177" t="str">
        <f>""</f>
        <v/>
      </c>
      <c r="M177" t="str">
        <f>""</f>
        <v/>
      </c>
      <c r="N177" t="str">
        <f>""</f>
        <v/>
      </c>
      <c r="O177" t="str">
        <f>""</f>
        <v/>
      </c>
      <c r="P177" t="str">
        <f>""</f>
        <v/>
      </c>
      <c r="Q177" t="str">
        <f>""</f>
        <v/>
      </c>
      <c r="R177" t="str">
        <f>""</f>
        <v/>
      </c>
      <c r="S177" t="str">
        <f>""</f>
        <v/>
      </c>
      <c r="T177" t="str">
        <f>""</f>
        <v/>
      </c>
      <c r="U177" t="str">
        <f>""</f>
        <v/>
      </c>
      <c r="V177" t="str">
        <f>""</f>
        <v/>
      </c>
      <c r="W177" t="str">
        <f>""</f>
        <v/>
      </c>
      <c r="X177" t="str">
        <f>""</f>
        <v/>
      </c>
      <c r="Y177" t="str">
        <f>""</f>
        <v/>
      </c>
      <c r="Z177" t="str">
        <f>""</f>
        <v/>
      </c>
      <c r="AA177" t="str">
        <f>""</f>
        <v/>
      </c>
      <c r="AB177" t="str">
        <f>""</f>
        <v/>
      </c>
      <c r="AC177" t="str">
        <f>""</f>
        <v/>
      </c>
      <c r="AD177" t="str">
        <f>""</f>
        <v/>
      </c>
      <c r="AE177" t="str">
        <f>""</f>
        <v/>
      </c>
      <c r="AF177" t="str">
        <f>""</f>
        <v/>
      </c>
      <c r="AG177" t="str">
        <f>""</f>
        <v/>
      </c>
      <c r="AH177" t="str">
        <f>""</f>
        <v/>
      </c>
      <c r="AI177" t="str">
        <f>""</f>
        <v/>
      </c>
      <c r="AJ177" t="str">
        <f>""</f>
        <v/>
      </c>
      <c r="AK177" t="str">
        <f>""</f>
        <v/>
      </c>
      <c r="AL177" t="str">
        <f>""</f>
        <v/>
      </c>
      <c r="AM177" t="str">
        <f>"0.252**"</f>
        <v>0.252**</v>
      </c>
      <c r="AN177" t="str">
        <f>""</f>
        <v/>
      </c>
      <c r="AO177" t="str">
        <f>""</f>
        <v/>
      </c>
      <c r="AP177" t="str">
        <f>""</f>
        <v/>
      </c>
      <c r="AQ177" t="str">
        <f>""</f>
        <v/>
      </c>
      <c r="AR177" t="str">
        <f>""</f>
        <v/>
      </c>
      <c r="AS177" t="str">
        <f>""</f>
        <v/>
      </c>
      <c r="AT177" t="str">
        <f>""</f>
        <v/>
      </c>
      <c r="AU177" t="str">
        <f>""</f>
        <v/>
      </c>
      <c r="AV177" t="str">
        <f>""</f>
        <v/>
      </c>
      <c r="AW177" t="str">
        <f>""</f>
        <v/>
      </c>
      <c r="AX177" t="str">
        <f>""</f>
        <v/>
      </c>
      <c r="AY177" t="str">
        <f>""</f>
        <v/>
      </c>
      <c r="AZ177" t="str">
        <f>""</f>
        <v/>
      </c>
      <c r="BA177" t="str">
        <f>""</f>
        <v/>
      </c>
    </row>
    <row r="178" spans="2:53" x14ac:dyDescent="0.2">
      <c r="B178" t="str">
        <f>""</f>
        <v/>
      </c>
      <c r="C178" t="str">
        <f>""</f>
        <v/>
      </c>
      <c r="D178" t="str">
        <f>""</f>
        <v/>
      </c>
      <c r="E178" t="str">
        <f>""</f>
        <v/>
      </c>
      <c r="F178" t="str">
        <f>""</f>
        <v/>
      </c>
      <c r="G178" t="str">
        <f>""</f>
        <v/>
      </c>
      <c r="H178" t="str">
        <f>""</f>
        <v/>
      </c>
      <c r="I178" t="str">
        <f>""</f>
        <v/>
      </c>
      <c r="J178" t="str">
        <f>""</f>
        <v/>
      </c>
      <c r="K178" t="str">
        <f>""</f>
        <v/>
      </c>
      <c r="L178" t="str">
        <f>""</f>
        <v/>
      </c>
      <c r="M178" t="str">
        <f>""</f>
        <v/>
      </c>
      <c r="N178" t="str">
        <f>""</f>
        <v/>
      </c>
      <c r="O178" t="str">
        <f>""</f>
        <v/>
      </c>
      <c r="P178" t="str">
        <f>""</f>
        <v/>
      </c>
      <c r="Q178" t="str">
        <f>""</f>
        <v/>
      </c>
      <c r="R178" t="str">
        <f>""</f>
        <v/>
      </c>
      <c r="S178" t="str">
        <f>""</f>
        <v/>
      </c>
      <c r="T178" t="str">
        <f>""</f>
        <v/>
      </c>
      <c r="U178" t="str">
        <f>""</f>
        <v/>
      </c>
      <c r="V178" t="str">
        <f>""</f>
        <v/>
      </c>
      <c r="W178" t="str">
        <f>""</f>
        <v/>
      </c>
      <c r="X178" t="str">
        <f>""</f>
        <v/>
      </c>
      <c r="Y178" t="str">
        <f>""</f>
        <v/>
      </c>
      <c r="Z178" t="str">
        <f>""</f>
        <v/>
      </c>
      <c r="AA178" t="str">
        <f>""</f>
        <v/>
      </c>
      <c r="AB178" t="str">
        <f>""</f>
        <v/>
      </c>
      <c r="AC178" t="str">
        <f>""</f>
        <v/>
      </c>
      <c r="AD178" t="str">
        <f>""</f>
        <v/>
      </c>
      <c r="AE178" t="str">
        <f>""</f>
        <v/>
      </c>
      <c r="AF178" t="str">
        <f>""</f>
        <v/>
      </c>
      <c r="AG178" t="str">
        <f>""</f>
        <v/>
      </c>
      <c r="AH178" t="str">
        <f>""</f>
        <v/>
      </c>
      <c r="AI178" t="str">
        <f>""</f>
        <v/>
      </c>
      <c r="AJ178" t="str">
        <f>""</f>
        <v/>
      </c>
      <c r="AK178" t="str">
        <f>""</f>
        <v/>
      </c>
      <c r="AL178" t="str">
        <f>""</f>
        <v/>
      </c>
      <c r="AM178" t="str">
        <f>"[0.117]"</f>
        <v>[0.117]</v>
      </c>
      <c r="AN178" t="str">
        <f>""</f>
        <v/>
      </c>
      <c r="AO178" t="str">
        <f>""</f>
        <v/>
      </c>
      <c r="AP178" t="str">
        <f>""</f>
        <v/>
      </c>
      <c r="AQ178" t="str">
        <f>""</f>
        <v/>
      </c>
      <c r="AR178" t="str">
        <f>""</f>
        <v/>
      </c>
      <c r="AS178" t="str">
        <f>""</f>
        <v/>
      </c>
      <c r="AT178" t="str">
        <f>""</f>
        <v/>
      </c>
      <c r="AU178" t="str">
        <f>""</f>
        <v/>
      </c>
      <c r="AV178" t="str">
        <f>""</f>
        <v/>
      </c>
      <c r="AW178" t="str">
        <f>""</f>
        <v/>
      </c>
      <c r="AX178" t="str">
        <f>""</f>
        <v/>
      </c>
      <c r="AY178" t="str">
        <f>""</f>
        <v/>
      </c>
      <c r="AZ178" t="str">
        <f>""</f>
        <v/>
      </c>
      <c r="BA178" t="str">
        <f>""</f>
        <v/>
      </c>
    </row>
    <row r="179" spans="2:53" x14ac:dyDescent="0.2">
      <c r="B179" t="str">
        <f>"Number of female who left household 1998-2007"</f>
        <v>Number of female who left household 1998-2007</v>
      </c>
      <c r="C179" t="str">
        <f>""</f>
        <v/>
      </c>
      <c r="D179" t="str">
        <f>""</f>
        <v/>
      </c>
      <c r="E179" t="str">
        <f>""</f>
        <v/>
      </c>
      <c r="F179" t="str">
        <f>""</f>
        <v/>
      </c>
      <c r="G179" t="str">
        <f>""</f>
        <v/>
      </c>
      <c r="H179" t="str">
        <f>""</f>
        <v/>
      </c>
      <c r="I179" t="str">
        <f>""</f>
        <v/>
      </c>
      <c r="J179" t="str">
        <f>""</f>
        <v/>
      </c>
      <c r="K179" t="str">
        <f>""</f>
        <v/>
      </c>
      <c r="L179" t="str">
        <f>""</f>
        <v/>
      </c>
      <c r="M179" t="str">
        <f>""</f>
        <v/>
      </c>
      <c r="N179" t="str">
        <f>""</f>
        <v/>
      </c>
      <c r="O179" t="str">
        <f>""</f>
        <v/>
      </c>
      <c r="P179" t="str">
        <f>""</f>
        <v/>
      </c>
      <c r="Q179" t="str">
        <f>""</f>
        <v/>
      </c>
      <c r="R179" t="str">
        <f>""</f>
        <v/>
      </c>
      <c r="S179" t="str">
        <f>""</f>
        <v/>
      </c>
      <c r="T179" t="str">
        <f>""</f>
        <v/>
      </c>
      <c r="U179" t="str">
        <f>""</f>
        <v/>
      </c>
      <c r="V179" t="str">
        <f>""</f>
        <v/>
      </c>
      <c r="W179" t="str">
        <f>""</f>
        <v/>
      </c>
      <c r="X179" t="str">
        <f>""</f>
        <v/>
      </c>
      <c r="Y179" t="str">
        <f>""</f>
        <v/>
      </c>
      <c r="Z179" t="str">
        <f>""</f>
        <v/>
      </c>
      <c r="AA179" t="str">
        <f>""</f>
        <v/>
      </c>
      <c r="AB179" t="str">
        <f>""</f>
        <v/>
      </c>
      <c r="AC179" t="str">
        <f>""</f>
        <v/>
      </c>
      <c r="AD179" t="str">
        <f>""</f>
        <v/>
      </c>
      <c r="AE179" t="str">
        <f>""</f>
        <v/>
      </c>
      <c r="AF179" t="str">
        <f>""</f>
        <v/>
      </c>
      <c r="AG179" t="str">
        <f>""</f>
        <v/>
      </c>
      <c r="AH179" t="str">
        <f>""</f>
        <v/>
      </c>
      <c r="AI179" t="str">
        <f>""</f>
        <v/>
      </c>
      <c r="AJ179" t="str">
        <f>""</f>
        <v/>
      </c>
      <c r="AK179" t="str">
        <f>""</f>
        <v/>
      </c>
      <c r="AL179" t="str">
        <f>""</f>
        <v/>
      </c>
      <c r="AM179" t="str">
        <f>""</f>
        <v/>
      </c>
      <c r="AN179" t="str">
        <f>"-0.182***"</f>
        <v>-0.182***</v>
      </c>
      <c r="AO179" t="str">
        <f>""</f>
        <v/>
      </c>
      <c r="AP179" t="str">
        <f>""</f>
        <v/>
      </c>
      <c r="AQ179" t="str">
        <f>""</f>
        <v/>
      </c>
      <c r="AR179" t="str">
        <f>""</f>
        <v/>
      </c>
      <c r="AS179" t="str">
        <f>""</f>
        <v/>
      </c>
      <c r="AT179" t="str">
        <f>""</f>
        <v/>
      </c>
      <c r="AU179" t="str">
        <f>""</f>
        <v/>
      </c>
      <c r="AV179" t="str">
        <f>""</f>
        <v/>
      </c>
      <c r="AW179" t="str">
        <f>""</f>
        <v/>
      </c>
      <c r="AX179" t="str">
        <f>""</f>
        <v/>
      </c>
      <c r="AY179" t="str">
        <f>""</f>
        <v/>
      </c>
      <c r="AZ179" t="str">
        <f>""</f>
        <v/>
      </c>
      <c r="BA179" t="str">
        <f>""</f>
        <v/>
      </c>
    </row>
    <row r="180" spans="2:53" x14ac:dyDescent="0.2">
      <c r="B180" t="str">
        <f>""</f>
        <v/>
      </c>
      <c r="C180" t="str">
        <f>""</f>
        <v/>
      </c>
      <c r="D180" t="str">
        <f>""</f>
        <v/>
      </c>
      <c r="E180" t="str">
        <f>""</f>
        <v/>
      </c>
      <c r="F180" t="str">
        <f>""</f>
        <v/>
      </c>
      <c r="G180" t="str">
        <f>""</f>
        <v/>
      </c>
      <c r="H180" t="str">
        <f>""</f>
        <v/>
      </c>
      <c r="I180" t="str">
        <f>""</f>
        <v/>
      </c>
      <c r="J180" t="str">
        <f>""</f>
        <v/>
      </c>
      <c r="K180" t="str">
        <f>""</f>
        <v/>
      </c>
      <c r="L180" t="str">
        <f>""</f>
        <v/>
      </c>
      <c r="M180" t="str">
        <f>""</f>
        <v/>
      </c>
      <c r="N180" t="str">
        <f>""</f>
        <v/>
      </c>
      <c r="O180" t="str">
        <f>""</f>
        <v/>
      </c>
      <c r="P180" t="str">
        <f>""</f>
        <v/>
      </c>
      <c r="Q180" t="str">
        <f>""</f>
        <v/>
      </c>
      <c r="R180" t="str">
        <f>""</f>
        <v/>
      </c>
      <c r="S180" t="str">
        <f>""</f>
        <v/>
      </c>
      <c r="T180" t="str">
        <f>""</f>
        <v/>
      </c>
      <c r="U180" t="str">
        <f>""</f>
        <v/>
      </c>
      <c r="V180" t="str">
        <f>""</f>
        <v/>
      </c>
      <c r="W180" t="str">
        <f>""</f>
        <v/>
      </c>
      <c r="X180" t="str">
        <f>""</f>
        <v/>
      </c>
      <c r="Y180" t="str">
        <f>""</f>
        <v/>
      </c>
      <c r="Z180" t="str">
        <f>""</f>
        <v/>
      </c>
      <c r="AA180" t="str">
        <f>""</f>
        <v/>
      </c>
      <c r="AB180" t="str">
        <f>""</f>
        <v/>
      </c>
      <c r="AC180" t="str">
        <f>""</f>
        <v/>
      </c>
      <c r="AD180" t="str">
        <f>""</f>
        <v/>
      </c>
      <c r="AE180" t="str">
        <f>""</f>
        <v/>
      </c>
      <c r="AF180" t="str">
        <f>""</f>
        <v/>
      </c>
      <c r="AG180" t="str">
        <f>""</f>
        <v/>
      </c>
      <c r="AH180" t="str">
        <f>""</f>
        <v/>
      </c>
      <c r="AI180" t="str">
        <f>""</f>
        <v/>
      </c>
      <c r="AJ180" t="str">
        <f>""</f>
        <v/>
      </c>
      <c r="AK180" t="str">
        <f>""</f>
        <v/>
      </c>
      <c r="AL180" t="str">
        <f>""</f>
        <v/>
      </c>
      <c r="AM180" t="str">
        <f>""</f>
        <v/>
      </c>
      <c r="AN180" t="str">
        <f>"[0.070]"</f>
        <v>[0.070]</v>
      </c>
      <c r="AO180" t="str">
        <f>""</f>
        <v/>
      </c>
      <c r="AP180" t="str">
        <f>""</f>
        <v/>
      </c>
      <c r="AQ180" t="str">
        <f>""</f>
        <v/>
      </c>
      <c r="AR180" t="str">
        <f>""</f>
        <v/>
      </c>
      <c r="AS180" t="str">
        <f>""</f>
        <v/>
      </c>
      <c r="AT180" t="str">
        <f>""</f>
        <v/>
      </c>
      <c r="AU180" t="str">
        <f>""</f>
        <v/>
      </c>
      <c r="AV180" t="str">
        <f>""</f>
        <v/>
      </c>
      <c r="AW180" t="str">
        <f>""</f>
        <v/>
      </c>
      <c r="AX180" t="str">
        <f>""</f>
        <v/>
      </c>
      <c r="AY180" t="str">
        <f>""</f>
        <v/>
      </c>
      <c r="AZ180" t="str">
        <f>""</f>
        <v/>
      </c>
      <c r="BA180" t="str">
        <f>""</f>
        <v/>
      </c>
    </row>
    <row r="181" spans="2:53" x14ac:dyDescent="0.2">
      <c r="B181" t="str">
        <f>"Interaction"</f>
        <v>Interaction</v>
      </c>
      <c r="C181" t="str">
        <f>""</f>
        <v/>
      </c>
      <c r="D181" t="str">
        <f>""</f>
        <v/>
      </c>
      <c r="E181" t="str">
        <f>""</f>
        <v/>
      </c>
      <c r="F181" t="str">
        <f>""</f>
        <v/>
      </c>
      <c r="G181" t="str">
        <f>""</f>
        <v/>
      </c>
      <c r="H181" t="str">
        <f>""</f>
        <v/>
      </c>
      <c r="I181" t="str">
        <f>""</f>
        <v/>
      </c>
      <c r="J181" t="str">
        <f>""</f>
        <v/>
      </c>
      <c r="K181" t="str">
        <f>""</f>
        <v/>
      </c>
      <c r="L181" t="str">
        <f>""</f>
        <v/>
      </c>
      <c r="M181" t="str">
        <f>""</f>
        <v/>
      </c>
      <c r="N181" t="str">
        <f>""</f>
        <v/>
      </c>
      <c r="O181" t="str">
        <f>""</f>
        <v/>
      </c>
      <c r="P181" t="str">
        <f>""</f>
        <v/>
      </c>
      <c r="Q181" t="str">
        <f>""</f>
        <v/>
      </c>
      <c r="R181" t="str">
        <f>""</f>
        <v/>
      </c>
      <c r="S181" t="str">
        <f>""</f>
        <v/>
      </c>
      <c r="T181" t="str">
        <f>""</f>
        <v/>
      </c>
      <c r="U181" t="str">
        <f>""</f>
        <v/>
      </c>
      <c r="V181" t="str">
        <f>""</f>
        <v/>
      </c>
      <c r="W181" t="str">
        <f>""</f>
        <v/>
      </c>
      <c r="X181" t="str">
        <f>""</f>
        <v/>
      </c>
      <c r="Y181" t="str">
        <f>""</f>
        <v/>
      </c>
      <c r="Z181" t="str">
        <f>""</f>
        <v/>
      </c>
      <c r="AA181" t="str">
        <f>""</f>
        <v/>
      </c>
      <c r="AB181" t="str">
        <f>""</f>
        <v/>
      </c>
      <c r="AC181" t="str">
        <f>""</f>
        <v/>
      </c>
      <c r="AD181" t="str">
        <f>""</f>
        <v/>
      </c>
      <c r="AE181" t="str">
        <f>""</f>
        <v/>
      </c>
      <c r="AF181" t="str">
        <f>""</f>
        <v/>
      </c>
      <c r="AG181" t="str">
        <f>""</f>
        <v/>
      </c>
      <c r="AH181" t="str">
        <f>""</f>
        <v/>
      </c>
      <c r="AI181" t="str">
        <f>""</f>
        <v/>
      </c>
      <c r="AJ181" t="str">
        <f>""</f>
        <v/>
      </c>
      <c r="AK181" t="str">
        <f>""</f>
        <v/>
      </c>
      <c r="AL181" t="str">
        <f>""</f>
        <v/>
      </c>
      <c r="AM181" t="str">
        <f>""</f>
        <v/>
      </c>
      <c r="AN181" t="str">
        <f>"0.243**"</f>
        <v>0.243**</v>
      </c>
      <c r="AO181" t="str">
        <f>""</f>
        <v/>
      </c>
      <c r="AP181" t="str">
        <f>""</f>
        <v/>
      </c>
      <c r="AQ181" t="str">
        <f>""</f>
        <v/>
      </c>
      <c r="AR181" t="str">
        <f>""</f>
        <v/>
      </c>
      <c r="AS181" t="str">
        <f>""</f>
        <v/>
      </c>
      <c r="AT181" t="str">
        <f>""</f>
        <v/>
      </c>
      <c r="AU181" t="str">
        <f>""</f>
        <v/>
      </c>
      <c r="AV181" t="str">
        <f>""</f>
        <v/>
      </c>
      <c r="AW181" t="str">
        <f>""</f>
        <v/>
      </c>
      <c r="AX181" t="str">
        <f>""</f>
        <v/>
      </c>
      <c r="AY181" t="str">
        <f>""</f>
        <v/>
      </c>
      <c r="AZ181" t="str">
        <f>""</f>
        <v/>
      </c>
      <c r="BA181" t="str">
        <f>""</f>
        <v/>
      </c>
    </row>
    <row r="182" spans="2:53" x14ac:dyDescent="0.2">
      <c r="B182" t="str">
        <f>""</f>
        <v/>
      </c>
      <c r="C182" t="str">
        <f>""</f>
        <v/>
      </c>
      <c r="D182" t="str">
        <f>""</f>
        <v/>
      </c>
      <c r="E182" t="str">
        <f>""</f>
        <v/>
      </c>
      <c r="F182" t="str">
        <f>""</f>
        <v/>
      </c>
      <c r="G182" t="str">
        <f>""</f>
        <v/>
      </c>
      <c r="H182" t="str">
        <f>""</f>
        <v/>
      </c>
      <c r="I182" t="str">
        <f>""</f>
        <v/>
      </c>
      <c r="J182" t="str">
        <f>""</f>
        <v/>
      </c>
      <c r="K182" t="str">
        <f>""</f>
        <v/>
      </c>
      <c r="L182" t="str">
        <f>""</f>
        <v/>
      </c>
      <c r="M182" t="str">
        <f>""</f>
        <v/>
      </c>
      <c r="N182" t="str">
        <f>""</f>
        <v/>
      </c>
      <c r="O182" t="str">
        <f>""</f>
        <v/>
      </c>
      <c r="P182" t="str">
        <f>""</f>
        <v/>
      </c>
      <c r="Q182" t="str">
        <f>""</f>
        <v/>
      </c>
      <c r="R182" t="str">
        <f>""</f>
        <v/>
      </c>
      <c r="S182" t="str">
        <f>""</f>
        <v/>
      </c>
      <c r="T182" t="str">
        <f>""</f>
        <v/>
      </c>
      <c r="U182" t="str">
        <f>""</f>
        <v/>
      </c>
      <c r="V182" t="str">
        <f>""</f>
        <v/>
      </c>
      <c r="W182" t="str">
        <f>""</f>
        <v/>
      </c>
      <c r="X182" t="str">
        <f>""</f>
        <v/>
      </c>
      <c r="Y182" t="str">
        <f>""</f>
        <v/>
      </c>
      <c r="Z182" t="str">
        <f>""</f>
        <v/>
      </c>
      <c r="AA182" t="str">
        <f>""</f>
        <v/>
      </c>
      <c r="AB182" t="str">
        <f>""</f>
        <v/>
      </c>
      <c r="AC182" t="str">
        <f>""</f>
        <v/>
      </c>
      <c r="AD182" t="str">
        <f>""</f>
        <v/>
      </c>
      <c r="AE182" t="str">
        <f>""</f>
        <v/>
      </c>
      <c r="AF182" t="str">
        <f>""</f>
        <v/>
      </c>
      <c r="AG182" t="str">
        <f>""</f>
        <v/>
      </c>
      <c r="AH182" t="str">
        <f>""</f>
        <v/>
      </c>
      <c r="AI182" t="str">
        <f>""</f>
        <v/>
      </c>
      <c r="AJ182" t="str">
        <f>""</f>
        <v/>
      </c>
      <c r="AK182" t="str">
        <f>""</f>
        <v/>
      </c>
      <c r="AL182" t="str">
        <f>""</f>
        <v/>
      </c>
      <c r="AM182" t="str">
        <f>""</f>
        <v/>
      </c>
      <c r="AN182" t="str">
        <f>"[0.109]"</f>
        <v>[0.109]</v>
      </c>
      <c r="AO182" t="str">
        <f>""</f>
        <v/>
      </c>
      <c r="AP182" t="str">
        <f>""</f>
        <v/>
      </c>
      <c r="AQ182" t="str">
        <f>""</f>
        <v/>
      </c>
      <c r="AR182" t="str">
        <f>""</f>
        <v/>
      </c>
      <c r="AS182" t="str">
        <f>""</f>
        <v/>
      </c>
      <c r="AT182" t="str">
        <f>""</f>
        <v/>
      </c>
      <c r="AU182" t="str">
        <f>""</f>
        <v/>
      </c>
      <c r="AV182" t="str">
        <f>""</f>
        <v/>
      </c>
      <c r="AW182" t="str">
        <f>""</f>
        <v/>
      </c>
      <c r="AX182" t="str">
        <f>""</f>
        <v/>
      </c>
      <c r="AY182" t="str">
        <f>""</f>
        <v/>
      </c>
      <c r="AZ182" t="str">
        <f>""</f>
        <v/>
      </c>
      <c r="BA182" t="str">
        <f>""</f>
        <v/>
      </c>
    </row>
    <row r="183" spans="2:53" x14ac:dyDescent="0.2">
      <c r="B183" t="str">
        <f>"Share of females  who left household 1998-2007"</f>
        <v>Share of females  who left household 1998-2007</v>
      </c>
      <c r="C183" t="str">
        <f>""</f>
        <v/>
      </c>
      <c r="D183" t="str">
        <f>""</f>
        <v/>
      </c>
      <c r="E183" t="str">
        <f>""</f>
        <v/>
      </c>
      <c r="F183" t="str">
        <f>""</f>
        <v/>
      </c>
      <c r="G183" t="str">
        <f>""</f>
        <v/>
      </c>
      <c r="H183" t="str">
        <f>""</f>
        <v/>
      </c>
      <c r="I183" t="str">
        <f>""</f>
        <v/>
      </c>
      <c r="J183" t="str">
        <f>""</f>
        <v/>
      </c>
      <c r="K183" t="str">
        <f>""</f>
        <v/>
      </c>
      <c r="L183" t="str">
        <f>""</f>
        <v/>
      </c>
      <c r="M183" t="str">
        <f>""</f>
        <v/>
      </c>
      <c r="N183" t="str">
        <f>""</f>
        <v/>
      </c>
      <c r="O183" t="str">
        <f>""</f>
        <v/>
      </c>
      <c r="P183" t="str">
        <f>""</f>
        <v/>
      </c>
      <c r="Q183" t="str">
        <f>""</f>
        <v/>
      </c>
      <c r="R183" t="str">
        <f>""</f>
        <v/>
      </c>
      <c r="S183" t="str">
        <f>""</f>
        <v/>
      </c>
      <c r="T183" t="str">
        <f>""</f>
        <v/>
      </c>
      <c r="U183" t="str">
        <f>""</f>
        <v/>
      </c>
      <c r="V183" t="str">
        <f>""</f>
        <v/>
      </c>
      <c r="W183" t="str">
        <f>""</f>
        <v/>
      </c>
      <c r="X183" t="str">
        <f>""</f>
        <v/>
      </c>
      <c r="Y183" t="str">
        <f>""</f>
        <v/>
      </c>
      <c r="Z183" t="str">
        <f>""</f>
        <v/>
      </c>
      <c r="AA183" t="str">
        <f>""</f>
        <v/>
      </c>
      <c r="AB183" t="str">
        <f>""</f>
        <v/>
      </c>
      <c r="AC183" t="str">
        <f>""</f>
        <v/>
      </c>
      <c r="AD183" t="str">
        <f>""</f>
        <v/>
      </c>
      <c r="AE183" t="str">
        <f>""</f>
        <v/>
      </c>
      <c r="AF183" t="str">
        <f>""</f>
        <v/>
      </c>
      <c r="AG183" t="str">
        <f>""</f>
        <v/>
      </c>
      <c r="AH183" t="str">
        <f>""</f>
        <v/>
      </c>
      <c r="AI183" t="str">
        <f>""</f>
        <v/>
      </c>
      <c r="AJ183" t="str">
        <f>""</f>
        <v/>
      </c>
      <c r="AK183" t="str">
        <f>""</f>
        <v/>
      </c>
      <c r="AL183" t="str">
        <f>""</f>
        <v/>
      </c>
      <c r="AM183" t="str">
        <f>""</f>
        <v/>
      </c>
      <c r="AN183" t="str">
        <f>""</f>
        <v/>
      </c>
      <c r="AO183" t="str">
        <f>"-0.305**"</f>
        <v>-0.305**</v>
      </c>
      <c r="AP183" t="str">
        <f>""</f>
        <v/>
      </c>
      <c r="AQ183" t="str">
        <f>""</f>
        <v/>
      </c>
      <c r="AR183" t="str">
        <f>""</f>
        <v/>
      </c>
      <c r="AS183" t="str">
        <f>""</f>
        <v/>
      </c>
      <c r="AT183" t="str">
        <f>""</f>
        <v/>
      </c>
      <c r="AU183" t="str">
        <f>""</f>
        <v/>
      </c>
      <c r="AV183" t="str">
        <f>""</f>
        <v/>
      </c>
      <c r="AW183" t="str">
        <f>""</f>
        <v/>
      </c>
      <c r="AX183" t="str">
        <f>""</f>
        <v/>
      </c>
      <c r="AY183" t="str">
        <f>""</f>
        <v/>
      </c>
      <c r="AZ183" t="str">
        <f>""</f>
        <v/>
      </c>
      <c r="BA183" t="str">
        <f>""</f>
        <v/>
      </c>
    </row>
    <row r="184" spans="2:53" x14ac:dyDescent="0.2">
      <c r="B184" t="str">
        <f>""</f>
        <v/>
      </c>
      <c r="C184" t="str">
        <f>""</f>
        <v/>
      </c>
      <c r="D184" t="str">
        <f>""</f>
        <v/>
      </c>
      <c r="E184" t="str">
        <f>""</f>
        <v/>
      </c>
      <c r="F184" t="str">
        <f>""</f>
        <v/>
      </c>
      <c r="G184" t="str">
        <f>""</f>
        <v/>
      </c>
      <c r="H184" t="str">
        <f>""</f>
        <v/>
      </c>
      <c r="I184" t="str">
        <f>""</f>
        <v/>
      </c>
      <c r="J184" t="str">
        <f>""</f>
        <v/>
      </c>
      <c r="K184" t="str">
        <f>""</f>
        <v/>
      </c>
      <c r="L184" t="str">
        <f>""</f>
        <v/>
      </c>
      <c r="M184" t="str">
        <f>""</f>
        <v/>
      </c>
      <c r="N184" t="str">
        <f>""</f>
        <v/>
      </c>
      <c r="O184" t="str">
        <f>""</f>
        <v/>
      </c>
      <c r="P184" t="str">
        <f>""</f>
        <v/>
      </c>
      <c r="Q184" t="str">
        <f>""</f>
        <v/>
      </c>
      <c r="R184" t="str">
        <f>""</f>
        <v/>
      </c>
      <c r="S184" t="str">
        <f>""</f>
        <v/>
      </c>
      <c r="T184" t="str">
        <f>""</f>
        <v/>
      </c>
      <c r="U184" t="str">
        <f>""</f>
        <v/>
      </c>
      <c r="V184" t="str">
        <f>""</f>
        <v/>
      </c>
      <c r="W184" t="str">
        <f>""</f>
        <v/>
      </c>
      <c r="X184" t="str">
        <f>""</f>
        <v/>
      </c>
      <c r="Y184" t="str">
        <f>""</f>
        <v/>
      </c>
      <c r="Z184" t="str">
        <f>""</f>
        <v/>
      </c>
      <c r="AA184" t="str">
        <f>""</f>
        <v/>
      </c>
      <c r="AB184" t="str">
        <f>""</f>
        <v/>
      </c>
      <c r="AC184" t="str">
        <f>""</f>
        <v/>
      </c>
      <c r="AD184" t="str">
        <f>""</f>
        <v/>
      </c>
      <c r="AE184" t="str">
        <f>""</f>
        <v/>
      </c>
      <c r="AF184" t="str">
        <f>""</f>
        <v/>
      </c>
      <c r="AG184" t="str">
        <f>""</f>
        <v/>
      </c>
      <c r="AH184" t="str">
        <f>""</f>
        <v/>
      </c>
      <c r="AI184" t="str">
        <f>""</f>
        <v/>
      </c>
      <c r="AJ184" t="str">
        <f>""</f>
        <v/>
      </c>
      <c r="AK184" t="str">
        <f>""</f>
        <v/>
      </c>
      <c r="AL184" t="str">
        <f>""</f>
        <v/>
      </c>
      <c r="AM184" t="str">
        <f>""</f>
        <v/>
      </c>
      <c r="AN184" t="str">
        <f>""</f>
        <v/>
      </c>
      <c r="AO184" t="str">
        <f>"[0.150]"</f>
        <v>[0.150]</v>
      </c>
      <c r="AP184" t="str">
        <f>""</f>
        <v/>
      </c>
      <c r="AQ184" t="str">
        <f>""</f>
        <v/>
      </c>
      <c r="AR184" t="str">
        <f>""</f>
        <v/>
      </c>
      <c r="AS184" t="str">
        <f>""</f>
        <v/>
      </c>
      <c r="AT184" t="str">
        <f>""</f>
        <v/>
      </c>
      <c r="AU184" t="str">
        <f>""</f>
        <v/>
      </c>
      <c r="AV184" t="str">
        <f>""</f>
        <v/>
      </c>
      <c r="AW184" t="str">
        <f>""</f>
        <v/>
      </c>
      <c r="AX184" t="str">
        <f>""</f>
        <v/>
      </c>
      <c r="AY184" t="str">
        <f>""</f>
        <v/>
      </c>
      <c r="AZ184" t="str">
        <f>""</f>
        <v/>
      </c>
      <c r="BA184" t="str">
        <f>""</f>
        <v/>
      </c>
    </row>
    <row r="185" spans="2:53" x14ac:dyDescent="0.2">
      <c r="B185" t="str">
        <f>"Interaction"</f>
        <v>Interaction</v>
      </c>
      <c r="C185" t="str">
        <f>""</f>
        <v/>
      </c>
      <c r="D185" t="str">
        <f>""</f>
        <v/>
      </c>
      <c r="E185" t="str">
        <f>""</f>
        <v/>
      </c>
      <c r="F185" t="str">
        <f>""</f>
        <v/>
      </c>
      <c r="G185" t="str">
        <f>""</f>
        <v/>
      </c>
      <c r="H185" t="str">
        <f>""</f>
        <v/>
      </c>
      <c r="I185" t="str">
        <f>""</f>
        <v/>
      </c>
      <c r="J185" t="str">
        <f>""</f>
        <v/>
      </c>
      <c r="K185" t="str">
        <f>""</f>
        <v/>
      </c>
      <c r="L185" t="str">
        <f>""</f>
        <v/>
      </c>
      <c r="M185" t="str">
        <f>""</f>
        <v/>
      </c>
      <c r="N185" t="str">
        <f>""</f>
        <v/>
      </c>
      <c r="O185" t="str">
        <f>""</f>
        <v/>
      </c>
      <c r="P185" t="str">
        <f>""</f>
        <v/>
      </c>
      <c r="Q185" t="str">
        <f>""</f>
        <v/>
      </c>
      <c r="R185" t="str">
        <f>""</f>
        <v/>
      </c>
      <c r="S185" t="str">
        <f>""</f>
        <v/>
      </c>
      <c r="T185" t="str">
        <f>""</f>
        <v/>
      </c>
      <c r="U185" t="str">
        <f>""</f>
        <v/>
      </c>
      <c r="V185" t="str">
        <f>""</f>
        <v/>
      </c>
      <c r="W185" t="str">
        <f>""</f>
        <v/>
      </c>
      <c r="X185" t="str">
        <f>""</f>
        <v/>
      </c>
      <c r="Y185" t="str">
        <f>""</f>
        <v/>
      </c>
      <c r="Z185" t="str">
        <f>""</f>
        <v/>
      </c>
      <c r="AA185" t="str">
        <f>""</f>
        <v/>
      </c>
      <c r="AB185" t="str">
        <f>""</f>
        <v/>
      </c>
      <c r="AC185" t="str">
        <f>""</f>
        <v/>
      </c>
      <c r="AD185" t="str">
        <f>""</f>
        <v/>
      </c>
      <c r="AE185" t="str">
        <f>""</f>
        <v/>
      </c>
      <c r="AF185" t="str">
        <f>""</f>
        <v/>
      </c>
      <c r="AG185" t="str">
        <f>""</f>
        <v/>
      </c>
      <c r="AH185" t="str">
        <f>""</f>
        <v/>
      </c>
      <c r="AI185" t="str">
        <f>""</f>
        <v/>
      </c>
      <c r="AJ185" t="str">
        <f>""</f>
        <v/>
      </c>
      <c r="AK185" t="str">
        <f>""</f>
        <v/>
      </c>
      <c r="AL185" t="str">
        <f>""</f>
        <v/>
      </c>
      <c r="AM185" t="str">
        <f>""</f>
        <v/>
      </c>
      <c r="AN185" t="str">
        <f>""</f>
        <v/>
      </c>
      <c r="AO185" t="str">
        <f>"0.359**"</f>
        <v>0.359**</v>
      </c>
      <c r="AP185" t="str">
        <f>""</f>
        <v/>
      </c>
      <c r="AQ185" t="str">
        <f>""</f>
        <v/>
      </c>
      <c r="AR185" t="str">
        <f>""</f>
        <v/>
      </c>
      <c r="AS185" t="str">
        <f>""</f>
        <v/>
      </c>
      <c r="AT185" t="str">
        <f>""</f>
        <v/>
      </c>
      <c r="AU185" t="str">
        <f>""</f>
        <v/>
      </c>
      <c r="AV185" t="str">
        <f>""</f>
        <v/>
      </c>
      <c r="AW185" t="str">
        <f>""</f>
        <v/>
      </c>
      <c r="AX185" t="str">
        <f>""</f>
        <v/>
      </c>
      <c r="AY185" t="str">
        <f>""</f>
        <v/>
      </c>
      <c r="AZ185" t="str">
        <f>""</f>
        <v/>
      </c>
      <c r="BA185" t="str">
        <f>""</f>
        <v/>
      </c>
    </row>
    <row r="186" spans="2:53" x14ac:dyDescent="0.2">
      <c r="B186" t="str">
        <f>""</f>
        <v/>
      </c>
      <c r="C186" t="str">
        <f>""</f>
        <v/>
      </c>
      <c r="D186" t="str">
        <f>""</f>
        <v/>
      </c>
      <c r="E186" t="str">
        <f>""</f>
        <v/>
      </c>
      <c r="F186" t="str">
        <f>""</f>
        <v/>
      </c>
      <c r="G186" t="str">
        <f>""</f>
        <v/>
      </c>
      <c r="H186" t="str">
        <f>""</f>
        <v/>
      </c>
      <c r="I186" t="str">
        <f>""</f>
        <v/>
      </c>
      <c r="J186" t="str">
        <f>""</f>
        <v/>
      </c>
      <c r="K186" t="str">
        <f>""</f>
        <v/>
      </c>
      <c r="L186" t="str">
        <f>""</f>
        <v/>
      </c>
      <c r="M186" t="str">
        <f>""</f>
        <v/>
      </c>
      <c r="N186" t="str">
        <f>""</f>
        <v/>
      </c>
      <c r="O186" t="str">
        <f>""</f>
        <v/>
      </c>
      <c r="P186" t="str">
        <f>""</f>
        <v/>
      </c>
      <c r="Q186" t="str">
        <f>""</f>
        <v/>
      </c>
      <c r="R186" t="str">
        <f>""</f>
        <v/>
      </c>
      <c r="S186" t="str">
        <f>""</f>
        <v/>
      </c>
      <c r="T186" t="str">
        <f>""</f>
        <v/>
      </c>
      <c r="U186" t="str">
        <f>""</f>
        <v/>
      </c>
      <c r="V186" t="str">
        <f>""</f>
        <v/>
      </c>
      <c r="W186" t="str">
        <f>""</f>
        <v/>
      </c>
      <c r="X186" t="str">
        <f>""</f>
        <v/>
      </c>
      <c r="Y186" t="str">
        <f>""</f>
        <v/>
      </c>
      <c r="Z186" t="str">
        <f>""</f>
        <v/>
      </c>
      <c r="AA186" t="str">
        <f>""</f>
        <v/>
      </c>
      <c r="AB186" t="str">
        <f>""</f>
        <v/>
      </c>
      <c r="AC186" t="str">
        <f>""</f>
        <v/>
      </c>
      <c r="AD186" t="str">
        <f>""</f>
        <v/>
      </c>
      <c r="AE186" t="str">
        <f>""</f>
        <v/>
      </c>
      <c r="AF186" t="str">
        <f>""</f>
        <v/>
      </c>
      <c r="AG186" t="str">
        <f>""</f>
        <v/>
      </c>
      <c r="AH186" t="str">
        <f>""</f>
        <v/>
      </c>
      <c r="AI186" t="str">
        <f>""</f>
        <v/>
      </c>
      <c r="AJ186" t="str">
        <f>""</f>
        <v/>
      </c>
      <c r="AK186" t="str">
        <f>""</f>
        <v/>
      </c>
      <c r="AL186" t="str">
        <f>""</f>
        <v/>
      </c>
      <c r="AM186" t="str">
        <f>""</f>
        <v/>
      </c>
      <c r="AN186" t="str">
        <f>""</f>
        <v/>
      </c>
      <c r="AO186" t="str">
        <f>"[0.142]"</f>
        <v>[0.142]</v>
      </c>
      <c r="AP186" t="str">
        <f>""</f>
        <v/>
      </c>
      <c r="AQ186" t="str">
        <f>""</f>
        <v/>
      </c>
      <c r="AR186" t="str">
        <f>""</f>
        <v/>
      </c>
      <c r="AS186" t="str">
        <f>""</f>
        <v/>
      </c>
      <c r="AT186" t="str">
        <f>""</f>
        <v/>
      </c>
      <c r="AU186" t="str">
        <f>""</f>
        <v/>
      </c>
      <c r="AV186" t="str">
        <f>""</f>
        <v/>
      </c>
      <c r="AW186" t="str">
        <f>""</f>
        <v/>
      </c>
      <c r="AX186" t="str">
        <f>""</f>
        <v/>
      </c>
      <c r="AY186" t="str">
        <f>""</f>
        <v/>
      </c>
      <c r="AZ186" t="str">
        <f>""</f>
        <v/>
      </c>
      <c r="BA186" t="str">
        <f>""</f>
        <v/>
      </c>
    </row>
    <row r="187" spans="2:53" x14ac:dyDescent="0.2">
      <c r="B187" t="str">
        <f>"Number of years that household had a theft or destruction of goods"</f>
        <v>Number of years that household had a theft or destruction of goods</v>
      </c>
      <c r="C187" t="str">
        <f>""</f>
        <v/>
      </c>
      <c r="D187" t="str">
        <f>""</f>
        <v/>
      </c>
      <c r="E187" t="str">
        <f>""</f>
        <v/>
      </c>
      <c r="F187" t="str">
        <f>""</f>
        <v/>
      </c>
      <c r="G187" t="str">
        <f>""</f>
        <v/>
      </c>
      <c r="H187" t="str">
        <f>""</f>
        <v/>
      </c>
      <c r="I187" t="str">
        <f>""</f>
        <v/>
      </c>
      <c r="J187" t="str">
        <f>""</f>
        <v/>
      </c>
      <c r="K187" t="str">
        <f>""</f>
        <v/>
      </c>
      <c r="L187" t="str">
        <f>""</f>
        <v/>
      </c>
      <c r="M187" t="str">
        <f>""</f>
        <v/>
      </c>
      <c r="N187" t="str">
        <f>""</f>
        <v/>
      </c>
      <c r="O187" t="str">
        <f>""</f>
        <v/>
      </c>
      <c r="P187" t="str">
        <f>""</f>
        <v/>
      </c>
      <c r="Q187" t="str">
        <f>""</f>
        <v/>
      </c>
      <c r="R187" t="str">
        <f>""</f>
        <v/>
      </c>
      <c r="S187" t="str">
        <f>""</f>
        <v/>
      </c>
      <c r="T187" t="str">
        <f>""</f>
        <v/>
      </c>
      <c r="U187" t="str">
        <f>""</f>
        <v/>
      </c>
      <c r="V187" t="str">
        <f>""</f>
        <v/>
      </c>
      <c r="W187" t="str">
        <f>""</f>
        <v/>
      </c>
      <c r="X187" t="str">
        <f>""</f>
        <v/>
      </c>
      <c r="Y187" t="str">
        <f>""</f>
        <v/>
      </c>
      <c r="Z187" t="str">
        <f>""</f>
        <v/>
      </c>
      <c r="AA187" t="str">
        <f>""</f>
        <v/>
      </c>
      <c r="AB187" t="str">
        <f>""</f>
        <v/>
      </c>
      <c r="AC187" t="str">
        <f>""</f>
        <v/>
      </c>
      <c r="AD187" t="str">
        <f>""</f>
        <v/>
      </c>
      <c r="AE187" t="str">
        <f>""</f>
        <v/>
      </c>
      <c r="AF187" t="str">
        <f>""</f>
        <v/>
      </c>
      <c r="AG187" t="str">
        <f>""</f>
        <v/>
      </c>
      <c r="AH187" t="str">
        <f>""</f>
        <v/>
      </c>
      <c r="AI187" t="str">
        <f>""</f>
        <v/>
      </c>
      <c r="AJ187" t="str">
        <f>""</f>
        <v/>
      </c>
      <c r="AK187" t="str">
        <f>""</f>
        <v/>
      </c>
      <c r="AL187" t="str">
        <f>""</f>
        <v/>
      </c>
      <c r="AM187" t="str">
        <f>""</f>
        <v/>
      </c>
      <c r="AN187" t="str">
        <f>""</f>
        <v/>
      </c>
      <c r="AO187" t="str">
        <f>""</f>
        <v/>
      </c>
      <c r="AP187" t="str">
        <f>"0.016"</f>
        <v>0.016</v>
      </c>
      <c r="AQ187" t="str">
        <f>"0.012"</f>
        <v>0.012</v>
      </c>
      <c r="AR187" t="str">
        <f>"0.021"</f>
        <v>0.021</v>
      </c>
      <c r="AS187" t="str">
        <f>""</f>
        <v/>
      </c>
      <c r="AT187" t="str">
        <f>""</f>
        <v/>
      </c>
      <c r="AU187" t="str">
        <f>""</f>
        <v/>
      </c>
      <c r="AV187" t="str">
        <f>""</f>
        <v/>
      </c>
      <c r="AW187" t="str">
        <f>""</f>
        <v/>
      </c>
      <c r="AX187" t="str">
        <f>""</f>
        <v/>
      </c>
      <c r="AY187" t="str">
        <f>""</f>
        <v/>
      </c>
      <c r="AZ187" t="str">
        <f>""</f>
        <v/>
      </c>
      <c r="BA187" t="str">
        <f>""</f>
        <v/>
      </c>
    </row>
    <row r="188" spans="2:53" x14ac:dyDescent="0.2">
      <c r="B188" t="str">
        <f>""</f>
        <v/>
      </c>
      <c r="C188" t="str">
        <f>""</f>
        <v/>
      </c>
      <c r="D188" t="str">
        <f>""</f>
        <v/>
      </c>
      <c r="E188" t="str">
        <f>""</f>
        <v/>
      </c>
      <c r="F188" t="str">
        <f>""</f>
        <v/>
      </c>
      <c r="G188" t="str">
        <f>""</f>
        <v/>
      </c>
      <c r="H188" t="str">
        <f>""</f>
        <v/>
      </c>
      <c r="I188" t="str">
        <f>""</f>
        <v/>
      </c>
      <c r="J188" t="str">
        <f>""</f>
        <v/>
      </c>
      <c r="K188" t="str">
        <f>""</f>
        <v/>
      </c>
      <c r="L188" t="str">
        <f>""</f>
        <v/>
      </c>
      <c r="M188" t="str">
        <f>""</f>
        <v/>
      </c>
      <c r="N188" t="str">
        <f>""</f>
        <v/>
      </c>
      <c r="O188" t="str">
        <f>""</f>
        <v/>
      </c>
      <c r="P188" t="str">
        <f>""</f>
        <v/>
      </c>
      <c r="Q188" t="str">
        <f>""</f>
        <v/>
      </c>
      <c r="R188" t="str">
        <f>""</f>
        <v/>
      </c>
      <c r="S188" t="str">
        <f>""</f>
        <v/>
      </c>
      <c r="T188" t="str">
        <f>""</f>
        <v/>
      </c>
      <c r="U188" t="str">
        <f>""</f>
        <v/>
      </c>
      <c r="V188" t="str">
        <f>""</f>
        <v/>
      </c>
      <c r="W188" t="str">
        <f>""</f>
        <v/>
      </c>
      <c r="X188" t="str">
        <f>""</f>
        <v/>
      </c>
      <c r="Y188" t="str">
        <f>""</f>
        <v/>
      </c>
      <c r="Z188" t="str">
        <f>""</f>
        <v/>
      </c>
      <c r="AA188" t="str">
        <f>""</f>
        <v/>
      </c>
      <c r="AB188" t="str">
        <f>""</f>
        <v/>
      </c>
      <c r="AC188" t="str">
        <f>""</f>
        <v/>
      </c>
      <c r="AD188" t="str">
        <f>""</f>
        <v/>
      </c>
      <c r="AE188" t="str">
        <f>""</f>
        <v/>
      </c>
      <c r="AF188" t="str">
        <f>""</f>
        <v/>
      </c>
      <c r="AG188" t="str">
        <f>""</f>
        <v/>
      </c>
      <c r="AH188" t="str">
        <f>""</f>
        <v/>
      </c>
      <c r="AI188" t="str">
        <f>""</f>
        <v/>
      </c>
      <c r="AJ188" t="str">
        <f>""</f>
        <v/>
      </c>
      <c r="AK188" t="str">
        <f>""</f>
        <v/>
      </c>
      <c r="AL188" t="str">
        <f>""</f>
        <v/>
      </c>
      <c r="AM188" t="str">
        <f>""</f>
        <v/>
      </c>
      <c r="AN188" t="str">
        <f>""</f>
        <v/>
      </c>
      <c r="AO188" t="str">
        <f>""</f>
        <v/>
      </c>
      <c r="AP188" t="str">
        <f>"[0.048]"</f>
        <v>[0.048]</v>
      </c>
      <c r="AQ188" t="str">
        <f>"[0.047]"</f>
        <v>[0.047]</v>
      </c>
      <c r="AR188" t="str">
        <f>"[0.047]"</f>
        <v>[0.047]</v>
      </c>
      <c r="AS188" t="str">
        <f>""</f>
        <v/>
      </c>
      <c r="AT188" t="str">
        <f>""</f>
        <v/>
      </c>
      <c r="AU188" t="str">
        <f>""</f>
        <v/>
      </c>
      <c r="AV188" t="str">
        <f>""</f>
        <v/>
      </c>
      <c r="AW188" t="str">
        <f>""</f>
        <v/>
      </c>
      <c r="AX188" t="str">
        <f>""</f>
        <v/>
      </c>
      <c r="AY188" t="str">
        <f>""</f>
        <v/>
      </c>
      <c r="AZ188" t="str">
        <f>""</f>
        <v/>
      </c>
      <c r="BA188" t="str">
        <f>""</f>
        <v/>
      </c>
    </row>
    <row r="189" spans="2:53" x14ac:dyDescent="0.2">
      <c r="B189" t="str">
        <f>"At least female male left the household in a given year (yes=1)"</f>
        <v>At least female male left the household in a given year (yes=1)</v>
      </c>
      <c r="C189" t="str">
        <f>""</f>
        <v/>
      </c>
      <c r="D189" t="str">
        <f>""</f>
        <v/>
      </c>
      <c r="E189" t="str">
        <f>""</f>
        <v/>
      </c>
      <c r="F189" t="str">
        <f>""</f>
        <v/>
      </c>
      <c r="G189" t="str">
        <f>""</f>
        <v/>
      </c>
      <c r="H189" t="str">
        <f>""</f>
        <v/>
      </c>
      <c r="I189" t="str">
        <f>""</f>
        <v/>
      </c>
      <c r="J189" t="str">
        <f>""</f>
        <v/>
      </c>
      <c r="K189" t="str">
        <f>""</f>
        <v/>
      </c>
      <c r="L189" t="str">
        <f>""</f>
        <v/>
      </c>
      <c r="M189" t="str">
        <f>""</f>
        <v/>
      </c>
      <c r="N189" t="str">
        <f>""</f>
        <v/>
      </c>
      <c r="O189" t="str">
        <f>""</f>
        <v/>
      </c>
      <c r="P189" t="str">
        <f>""</f>
        <v/>
      </c>
      <c r="Q189" t="str">
        <f>""</f>
        <v/>
      </c>
      <c r="R189" t="str">
        <f>""</f>
        <v/>
      </c>
      <c r="S189" t="str">
        <f>""</f>
        <v/>
      </c>
      <c r="T189" t="str">
        <f>""</f>
        <v/>
      </c>
      <c r="U189" t="str">
        <f>""</f>
        <v/>
      </c>
      <c r="V189" t="str">
        <f>""</f>
        <v/>
      </c>
      <c r="W189" t="str">
        <f>""</f>
        <v/>
      </c>
      <c r="X189" t="str">
        <f>""</f>
        <v/>
      </c>
      <c r="Y189" t="str">
        <f>""</f>
        <v/>
      </c>
      <c r="Z189" t="str">
        <f>""</f>
        <v/>
      </c>
      <c r="AA189" t="str">
        <f>""</f>
        <v/>
      </c>
      <c r="AB189" t="str">
        <f>""</f>
        <v/>
      </c>
      <c r="AC189" t="str">
        <f>""</f>
        <v/>
      </c>
      <c r="AD189" t="str">
        <f>""</f>
        <v/>
      </c>
      <c r="AE189" t="str">
        <f>""</f>
        <v/>
      </c>
      <c r="AF189" t="str">
        <f>""</f>
        <v/>
      </c>
      <c r="AG189" t="str">
        <f>""</f>
        <v/>
      </c>
      <c r="AH189" t="str">
        <f>""</f>
        <v/>
      </c>
      <c r="AI189" t="str">
        <f>""</f>
        <v/>
      </c>
      <c r="AJ189" t="str">
        <f>""</f>
        <v/>
      </c>
      <c r="AK189" t="str">
        <f>""</f>
        <v/>
      </c>
      <c r="AL189" t="str">
        <f>""</f>
        <v/>
      </c>
      <c r="AM189" t="str">
        <f>""</f>
        <v/>
      </c>
      <c r="AN189" t="str">
        <f>""</f>
        <v/>
      </c>
      <c r="AO189" t="str">
        <f>""</f>
        <v/>
      </c>
      <c r="AP189" t="str">
        <f>"-0.158*"</f>
        <v>-0.158*</v>
      </c>
      <c r="AQ189" t="str">
        <f>""</f>
        <v/>
      </c>
      <c r="AR189" t="str">
        <f>""</f>
        <v/>
      </c>
      <c r="AS189" t="str">
        <f>""</f>
        <v/>
      </c>
      <c r="AT189" t="str">
        <f>""</f>
        <v/>
      </c>
      <c r="AU189" t="str">
        <f>""</f>
        <v/>
      </c>
      <c r="AV189" t="str">
        <f>""</f>
        <v/>
      </c>
      <c r="AW189" t="str">
        <f>""</f>
        <v/>
      </c>
      <c r="AX189" t="str">
        <f>""</f>
        <v/>
      </c>
      <c r="AY189" t="str">
        <f>""</f>
        <v/>
      </c>
      <c r="AZ189" t="str">
        <f>""</f>
        <v/>
      </c>
      <c r="BA189" t="str">
        <f>""</f>
        <v/>
      </c>
    </row>
    <row r="190" spans="2:53" x14ac:dyDescent="0.2">
      <c r="B190" t="str">
        <f>""</f>
        <v/>
      </c>
      <c r="C190" t="str">
        <f>""</f>
        <v/>
      </c>
      <c r="D190" t="str">
        <f>""</f>
        <v/>
      </c>
      <c r="E190" t="str">
        <f>""</f>
        <v/>
      </c>
      <c r="F190" t="str">
        <f>""</f>
        <v/>
      </c>
      <c r="G190" t="str">
        <f>""</f>
        <v/>
      </c>
      <c r="H190" t="str">
        <f>""</f>
        <v/>
      </c>
      <c r="I190" t="str">
        <f>""</f>
        <v/>
      </c>
      <c r="J190" t="str">
        <f>""</f>
        <v/>
      </c>
      <c r="K190" t="str">
        <f>""</f>
        <v/>
      </c>
      <c r="L190" t="str">
        <f>""</f>
        <v/>
      </c>
      <c r="M190" t="str">
        <f>""</f>
        <v/>
      </c>
      <c r="N190" t="str">
        <f>""</f>
        <v/>
      </c>
      <c r="O190" t="str">
        <f>""</f>
        <v/>
      </c>
      <c r="P190" t="str">
        <f>""</f>
        <v/>
      </c>
      <c r="Q190" t="str">
        <f>""</f>
        <v/>
      </c>
      <c r="R190" t="str">
        <f>""</f>
        <v/>
      </c>
      <c r="S190" t="str">
        <f>""</f>
        <v/>
      </c>
      <c r="T190" t="str">
        <f>""</f>
        <v/>
      </c>
      <c r="U190" t="str">
        <f>""</f>
        <v/>
      </c>
      <c r="V190" t="str">
        <f>""</f>
        <v/>
      </c>
      <c r="W190" t="str">
        <f>""</f>
        <v/>
      </c>
      <c r="X190" t="str">
        <f>""</f>
        <v/>
      </c>
      <c r="Y190" t="str">
        <f>""</f>
        <v/>
      </c>
      <c r="Z190" t="str">
        <f>""</f>
        <v/>
      </c>
      <c r="AA190" t="str">
        <f>""</f>
        <v/>
      </c>
      <c r="AB190" t="str">
        <f>""</f>
        <v/>
      </c>
      <c r="AC190" t="str">
        <f>""</f>
        <v/>
      </c>
      <c r="AD190" t="str">
        <f>""</f>
        <v/>
      </c>
      <c r="AE190" t="str">
        <f>""</f>
        <v/>
      </c>
      <c r="AF190" t="str">
        <f>""</f>
        <v/>
      </c>
      <c r="AG190" t="str">
        <f>""</f>
        <v/>
      </c>
      <c r="AH190" t="str">
        <f>""</f>
        <v/>
      </c>
      <c r="AI190" t="str">
        <f>""</f>
        <v/>
      </c>
      <c r="AJ190" t="str">
        <f>""</f>
        <v/>
      </c>
      <c r="AK190" t="str">
        <f>""</f>
        <v/>
      </c>
      <c r="AL190" t="str">
        <f>""</f>
        <v/>
      </c>
      <c r="AM190" t="str">
        <f>""</f>
        <v/>
      </c>
      <c r="AN190" t="str">
        <f>""</f>
        <v/>
      </c>
      <c r="AO190" t="str">
        <f>""</f>
        <v/>
      </c>
      <c r="AP190" t="str">
        <f>"[0.094]"</f>
        <v>[0.094]</v>
      </c>
      <c r="AQ190" t="str">
        <f>""</f>
        <v/>
      </c>
      <c r="AR190" t="str">
        <f>""</f>
        <v/>
      </c>
      <c r="AS190" t="str">
        <f>""</f>
        <v/>
      </c>
      <c r="AT190" t="str">
        <f>""</f>
        <v/>
      </c>
      <c r="AU190" t="str">
        <f>""</f>
        <v/>
      </c>
      <c r="AV190" t="str">
        <f>""</f>
        <v/>
      </c>
      <c r="AW190" t="str">
        <f>""</f>
        <v/>
      </c>
      <c r="AX190" t="str">
        <f>""</f>
        <v/>
      </c>
      <c r="AY190" t="str">
        <f>""</f>
        <v/>
      </c>
      <c r="AZ190" t="str">
        <f>""</f>
        <v/>
      </c>
      <c r="BA190" t="str">
        <f>""</f>
        <v/>
      </c>
    </row>
    <row r="191" spans="2:53" x14ac:dyDescent="0.2">
      <c r="B191" t="str">
        <f>"Interaction"</f>
        <v>Interaction</v>
      </c>
      <c r="C191" t="str">
        <f>""</f>
        <v/>
      </c>
      <c r="D191" t="str">
        <f>""</f>
        <v/>
      </c>
      <c r="E191" t="str">
        <f>""</f>
        <v/>
      </c>
      <c r="F191" t="str">
        <f>""</f>
        <v/>
      </c>
      <c r="G191" t="str">
        <f>""</f>
        <v/>
      </c>
      <c r="H191" t="str">
        <f>""</f>
        <v/>
      </c>
      <c r="I191" t="str">
        <f>""</f>
        <v/>
      </c>
      <c r="J191" t="str">
        <f>""</f>
        <v/>
      </c>
      <c r="K191" t="str">
        <f>""</f>
        <v/>
      </c>
      <c r="L191" t="str">
        <f>""</f>
        <v/>
      </c>
      <c r="M191" t="str">
        <f>""</f>
        <v/>
      </c>
      <c r="N191" t="str">
        <f>""</f>
        <v/>
      </c>
      <c r="O191" t="str">
        <f>""</f>
        <v/>
      </c>
      <c r="P191" t="str">
        <f>""</f>
        <v/>
      </c>
      <c r="Q191" t="str">
        <f>""</f>
        <v/>
      </c>
      <c r="R191" t="str">
        <f>""</f>
        <v/>
      </c>
      <c r="S191" t="str">
        <f>""</f>
        <v/>
      </c>
      <c r="T191" t="str">
        <f>""</f>
        <v/>
      </c>
      <c r="U191" t="str">
        <f>""</f>
        <v/>
      </c>
      <c r="V191" t="str">
        <f>""</f>
        <v/>
      </c>
      <c r="W191" t="str">
        <f>""</f>
        <v/>
      </c>
      <c r="X191" t="str">
        <f>""</f>
        <v/>
      </c>
      <c r="Y191" t="str">
        <f>""</f>
        <v/>
      </c>
      <c r="Z191" t="str">
        <f>""</f>
        <v/>
      </c>
      <c r="AA191" t="str">
        <f>""</f>
        <v/>
      </c>
      <c r="AB191" t="str">
        <f>""</f>
        <v/>
      </c>
      <c r="AC191" t="str">
        <f>""</f>
        <v/>
      </c>
      <c r="AD191" t="str">
        <f>""</f>
        <v/>
      </c>
      <c r="AE191" t="str">
        <f>""</f>
        <v/>
      </c>
      <c r="AF191" t="str">
        <f>""</f>
        <v/>
      </c>
      <c r="AG191" t="str">
        <f>""</f>
        <v/>
      </c>
      <c r="AH191" t="str">
        <f>""</f>
        <v/>
      </c>
      <c r="AI191" t="str">
        <f>""</f>
        <v/>
      </c>
      <c r="AJ191" t="str">
        <f>""</f>
        <v/>
      </c>
      <c r="AK191" t="str">
        <f>""</f>
        <v/>
      </c>
      <c r="AL191" t="str">
        <f>""</f>
        <v/>
      </c>
      <c r="AM191" t="str">
        <f>""</f>
        <v/>
      </c>
      <c r="AN191" t="str">
        <f>""</f>
        <v/>
      </c>
      <c r="AO191" t="str">
        <f>""</f>
        <v/>
      </c>
      <c r="AP191" t="str">
        <f>"0.225"</f>
        <v>0.225</v>
      </c>
      <c r="AQ191" t="str">
        <f>""</f>
        <v/>
      </c>
      <c r="AR191" t="str">
        <f>""</f>
        <v/>
      </c>
      <c r="AS191" t="str">
        <f>""</f>
        <v/>
      </c>
      <c r="AT191" t="str">
        <f>""</f>
        <v/>
      </c>
      <c r="AU191" t="str">
        <f>""</f>
        <v/>
      </c>
      <c r="AV191" t="str">
        <f>""</f>
        <v/>
      </c>
      <c r="AW191" t="str">
        <f>""</f>
        <v/>
      </c>
      <c r="AX191" t="str">
        <f>""</f>
        <v/>
      </c>
      <c r="AY191" t="str">
        <f>""</f>
        <v/>
      </c>
      <c r="AZ191" t="str">
        <f>""</f>
        <v/>
      </c>
      <c r="BA191" t="str">
        <f>""</f>
        <v/>
      </c>
    </row>
    <row r="192" spans="2:53" x14ac:dyDescent="0.2">
      <c r="B192" t="str">
        <f>""</f>
        <v/>
      </c>
      <c r="C192" t="str">
        <f>""</f>
        <v/>
      </c>
      <c r="D192" t="str">
        <f>""</f>
        <v/>
      </c>
      <c r="E192" t="str">
        <f>""</f>
        <v/>
      </c>
      <c r="F192" t="str">
        <f>""</f>
        <v/>
      </c>
      <c r="G192" t="str">
        <f>""</f>
        <v/>
      </c>
      <c r="H192" t="str">
        <f>""</f>
        <v/>
      </c>
      <c r="I192" t="str">
        <f>""</f>
        <v/>
      </c>
      <c r="J192" t="str">
        <f>""</f>
        <v/>
      </c>
      <c r="K192" t="str">
        <f>""</f>
        <v/>
      </c>
      <c r="L192" t="str">
        <f>""</f>
        <v/>
      </c>
      <c r="M192" t="str">
        <f>""</f>
        <v/>
      </c>
      <c r="N192" t="str">
        <f>""</f>
        <v/>
      </c>
      <c r="O192" t="str">
        <f>""</f>
        <v/>
      </c>
      <c r="P192" t="str">
        <f>""</f>
        <v/>
      </c>
      <c r="Q192" t="str">
        <f>""</f>
        <v/>
      </c>
      <c r="R192" t="str">
        <f>""</f>
        <v/>
      </c>
      <c r="S192" t="str">
        <f>""</f>
        <v/>
      </c>
      <c r="T192" t="str">
        <f>""</f>
        <v/>
      </c>
      <c r="U192" t="str">
        <f>""</f>
        <v/>
      </c>
      <c r="V192" t="str">
        <f>""</f>
        <v/>
      </c>
      <c r="W192" t="str">
        <f>""</f>
        <v/>
      </c>
      <c r="X192" t="str">
        <f>""</f>
        <v/>
      </c>
      <c r="Y192" t="str">
        <f>""</f>
        <v/>
      </c>
      <c r="Z192" t="str">
        <f>""</f>
        <v/>
      </c>
      <c r="AA192" t="str">
        <f>""</f>
        <v/>
      </c>
      <c r="AB192" t="str">
        <f>""</f>
        <v/>
      </c>
      <c r="AC192" t="str">
        <f>""</f>
        <v/>
      </c>
      <c r="AD192" t="str">
        <f>""</f>
        <v/>
      </c>
      <c r="AE192" t="str">
        <f>""</f>
        <v/>
      </c>
      <c r="AF192" t="str">
        <f>""</f>
        <v/>
      </c>
      <c r="AG192" t="str">
        <f>""</f>
        <v/>
      </c>
      <c r="AH192" t="str">
        <f>""</f>
        <v/>
      </c>
      <c r="AI192" t="str">
        <f>""</f>
        <v/>
      </c>
      <c r="AJ192" t="str">
        <f>""</f>
        <v/>
      </c>
      <c r="AK192" t="str">
        <f>""</f>
        <v/>
      </c>
      <c r="AL192" t="str">
        <f>""</f>
        <v/>
      </c>
      <c r="AM192" t="str">
        <f>""</f>
        <v/>
      </c>
      <c r="AN192" t="str">
        <f>""</f>
        <v/>
      </c>
      <c r="AO192" t="str">
        <f>""</f>
        <v/>
      </c>
      <c r="AP192" t="str">
        <f>"[0.163]"</f>
        <v>[0.163]</v>
      </c>
      <c r="AQ192" t="str">
        <f>""</f>
        <v/>
      </c>
      <c r="AR192" t="str">
        <f>""</f>
        <v/>
      </c>
      <c r="AS192" t="str">
        <f>""</f>
        <v/>
      </c>
      <c r="AT192" t="str">
        <f>""</f>
        <v/>
      </c>
      <c r="AU192" t="str">
        <f>""</f>
        <v/>
      </c>
      <c r="AV192" t="str">
        <f>""</f>
        <v/>
      </c>
      <c r="AW192" t="str">
        <f>""</f>
        <v/>
      </c>
      <c r="AX192" t="str">
        <f>""</f>
        <v/>
      </c>
      <c r="AY192" t="str">
        <f>""</f>
        <v/>
      </c>
      <c r="AZ192" t="str">
        <f>""</f>
        <v/>
      </c>
      <c r="BA192" t="str">
        <f>""</f>
        <v/>
      </c>
    </row>
    <row r="193" spans="2:53" x14ac:dyDescent="0.2">
      <c r="B193" t="str">
        <f>"Number of female who left household 1998-2007"</f>
        <v>Number of female who left household 1998-2007</v>
      </c>
      <c r="C193" t="str">
        <f>""</f>
        <v/>
      </c>
      <c r="D193" t="str">
        <f>""</f>
        <v/>
      </c>
      <c r="E193" t="str">
        <f>""</f>
        <v/>
      </c>
      <c r="F193" t="str">
        <f>""</f>
        <v/>
      </c>
      <c r="G193" t="str">
        <f>""</f>
        <v/>
      </c>
      <c r="H193" t="str">
        <f>""</f>
        <v/>
      </c>
      <c r="I193" t="str">
        <f>""</f>
        <v/>
      </c>
      <c r="J193" t="str">
        <f>""</f>
        <v/>
      </c>
      <c r="K193" t="str">
        <f>""</f>
        <v/>
      </c>
      <c r="L193" t="str">
        <f>""</f>
        <v/>
      </c>
      <c r="M193" t="str">
        <f>""</f>
        <v/>
      </c>
      <c r="N193" t="str">
        <f>""</f>
        <v/>
      </c>
      <c r="O193" t="str">
        <f>""</f>
        <v/>
      </c>
      <c r="P193" t="str">
        <f>""</f>
        <v/>
      </c>
      <c r="Q193" t="str">
        <f>""</f>
        <v/>
      </c>
      <c r="R193" t="str">
        <f>""</f>
        <v/>
      </c>
      <c r="S193" t="str">
        <f>""</f>
        <v/>
      </c>
      <c r="T193" t="str">
        <f>""</f>
        <v/>
      </c>
      <c r="U193" t="str">
        <f>""</f>
        <v/>
      </c>
      <c r="V193" t="str">
        <f>""</f>
        <v/>
      </c>
      <c r="W193" t="str">
        <f>""</f>
        <v/>
      </c>
      <c r="X193" t="str">
        <f>""</f>
        <v/>
      </c>
      <c r="Y193" t="str">
        <f>""</f>
        <v/>
      </c>
      <c r="Z193" t="str">
        <f>""</f>
        <v/>
      </c>
      <c r="AA193" t="str">
        <f>""</f>
        <v/>
      </c>
      <c r="AB193" t="str">
        <f>""</f>
        <v/>
      </c>
      <c r="AC193" t="str">
        <f>""</f>
        <v/>
      </c>
      <c r="AD193" t="str">
        <f>""</f>
        <v/>
      </c>
      <c r="AE193" t="str">
        <f>""</f>
        <v/>
      </c>
      <c r="AF193" t="str">
        <f>""</f>
        <v/>
      </c>
      <c r="AG193" t="str">
        <f>""</f>
        <v/>
      </c>
      <c r="AH193" t="str">
        <f>""</f>
        <v/>
      </c>
      <c r="AI193" t="str">
        <f>""</f>
        <v/>
      </c>
      <c r="AJ193" t="str">
        <f>""</f>
        <v/>
      </c>
      <c r="AK193" t="str">
        <f>""</f>
        <v/>
      </c>
      <c r="AL193" t="str">
        <f>""</f>
        <v/>
      </c>
      <c r="AM193" t="str">
        <f>""</f>
        <v/>
      </c>
      <c r="AN193" t="str">
        <f>""</f>
        <v/>
      </c>
      <c r="AO193" t="str">
        <f>""</f>
        <v/>
      </c>
      <c r="AP193" t="str">
        <f>""</f>
        <v/>
      </c>
      <c r="AQ193" t="str">
        <f>"-0.196***"</f>
        <v>-0.196***</v>
      </c>
      <c r="AR193" t="str">
        <f>""</f>
        <v/>
      </c>
      <c r="AS193" t="str">
        <f>""</f>
        <v/>
      </c>
      <c r="AT193" t="str">
        <f>""</f>
        <v/>
      </c>
      <c r="AU193" t="str">
        <f>""</f>
        <v/>
      </c>
      <c r="AV193" t="str">
        <f>""</f>
        <v/>
      </c>
      <c r="AW193" t="str">
        <f>""</f>
        <v/>
      </c>
      <c r="AX193" t="str">
        <f>""</f>
        <v/>
      </c>
      <c r="AY193" t="str">
        <f>""</f>
        <v/>
      </c>
      <c r="AZ193" t="str">
        <f>""</f>
        <v/>
      </c>
      <c r="BA193" t="str">
        <f>""</f>
        <v/>
      </c>
    </row>
    <row r="194" spans="2:53" x14ac:dyDescent="0.2">
      <c r="B194" t="str">
        <f>""</f>
        <v/>
      </c>
      <c r="C194" t="str">
        <f>""</f>
        <v/>
      </c>
      <c r="D194" t="str">
        <f>""</f>
        <v/>
      </c>
      <c r="E194" t="str">
        <f>""</f>
        <v/>
      </c>
      <c r="F194" t="str">
        <f>""</f>
        <v/>
      </c>
      <c r="G194" t="str">
        <f>""</f>
        <v/>
      </c>
      <c r="H194" t="str">
        <f>""</f>
        <v/>
      </c>
      <c r="I194" t="str">
        <f>""</f>
        <v/>
      </c>
      <c r="J194" t="str">
        <f>""</f>
        <v/>
      </c>
      <c r="K194" t="str">
        <f>""</f>
        <v/>
      </c>
      <c r="L194" t="str">
        <f>""</f>
        <v/>
      </c>
      <c r="M194" t="str">
        <f>""</f>
        <v/>
      </c>
      <c r="N194" t="str">
        <f>""</f>
        <v/>
      </c>
      <c r="O194" t="str">
        <f>""</f>
        <v/>
      </c>
      <c r="P194" t="str">
        <f>""</f>
        <v/>
      </c>
      <c r="Q194" t="str">
        <f>""</f>
        <v/>
      </c>
      <c r="R194" t="str">
        <f>""</f>
        <v/>
      </c>
      <c r="S194" t="str">
        <f>""</f>
        <v/>
      </c>
      <c r="T194" t="str">
        <f>""</f>
        <v/>
      </c>
      <c r="U194" t="str">
        <f>""</f>
        <v/>
      </c>
      <c r="V194" t="str">
        <f>""</f>
        <v/>
      </c>
      <c r="W194" t="str">
        <f>""</f>
        <v/>
      </c>
      <c r="X194" t="str">
        <f>""</f>
        <v/>
      </c>
      <c r="Y194" t="str">
        <f>""</f>
        <v/>
      </c>
      <c r="Z194" t="str">
        <f>""</f>
        <v/>
      </c>
      <c r="AA194" t="str">
        <f>""</f>
        <v/>
      </c>
      <c r="AB194" t="str">
        <f>""</f>
        <v/>
      </c>
      <c r="AC194" t="str">
        <f>""</f>
        <v/>
      </c>
      <c r="AD194" t="str">
        <f>""</f>
        <v/>
      </c>
      <c r="AE194" t="str">
        <f>""</f>
        <v/>
      </c>
      <c r="AF194" t="str">
        <f>""</f>
        <v/>
      </c>
      <c r="AG194" t="str">
        <f>""</f>
        <v/>
      </c>
      <c r="AH194" t="str">
        <f>""</f>
        <v/>
      </c>
      <c r="AI194" t="str">
        <f>""</f>
        <v/>
      </c>
      <c r="AJ194" t="str">
        <f>""</f>
        <v/>
      </c>
      <c r="AK194" t="str">
        <f>""</f>
        <v/>
      </c>
      <c r="AL194" t="str">
        <f>""</f>
        <v/>
      </c>
      <c r="AM194" t="str">
        <f>""</f>
        <v/>
      </c>
      <c r="AN194" t="str">
        <f>""</f>
        <v/>
      </c>
      <c r="AO194" t="str">
        <f>""</f>
        <v/>
      </c>
      <c r="AP194" t="str">
        <f>""</f>
        <v/>
      </c>
      <c r="AQ194" t="str">
        <f>"[0.069]"</f>
        <v>[0.069]</v>
      </c>
      <c r="AR194" t="str">
        <f>""</f>
        <v/>
      </c>
      <c r="AS194" t="str">
        <f>""</f>
        <v/>
      </c>
      <c r="AT194" t="str">
        <f>""</f>
        <v/>
      </c>
      <c r="AU194" t="str">
        <f>""</f>
        <v/>
      </c>
      <c r="AV194" t="str">
        <f>""</f>
        <v/>
      </c>
      <c r="AW194" t="str">
        <f>""</f>
        <v/>
      </c>
      <c r="AX194" t="str">
        <f>""</f>
        <v/>
      </c>
      <c r="AY194" t="str">
        <f>""</f>
        <v/>
      </c>
      <c r="AZ194" t="str">
        <f>""</f>
        <v/>
      </c>
      <c r="BA194" t="str">
        <f>""</f>
        <v/>
      </c>
    </row>
    <row r="195" spans="2:53" x14ac:dyDescent="0.2">
      <c r="B195" t="str">
        <f>"Interaction"</f>
        <v>Interaction</v>
      </c>
      <c r="C195" t="str">
        <f>""</f>
        <v/>
      </c>
      <c r="D195" t="str">
        <f>""</f>
        <v/>
      </c>
      <c r="E195" t="str">
        <f>""</f>
        <v/>
      </c>
      <c r="F195" t="str">
        <f>""</f>
        <v/>
      </c>
      <c r="G195" t="str">
        <f>""</f>
        <v/>
      </c>
      <c r="H195" t="str">
        <f>""</f>
        <v/>
      </c>
      <c r="I195" t="str">
        <f>""</f>
        <v/>
      </c>
      <c r="J195" t="str">
        <f>""</f>
        <v/>
      </c>
      <c r="K195" t="str">
        <f>""</f>
        <v/>
      </c>
      <c r="L195" t="str">
        <f>""</f>
        <v/>
      </c>
      <c r="M195" t="str">
        <f>""</f>
        <v/>
      </c>
      <c r="N195" t="str">
        <f>""</f>
        <v/>
      </c>
      <c r="O195" t="str">
        <f>""</f>
        <v/>
      </c>
      <c r="P195" t="str">
        <f>""</f>
        <v/>
      </c>
      <c r="Q195" t="str">
        <f>""</f>
        <v/>
      </c>
      <c r="R195" t="str">
        <f>""</f>
        <v/>
      </c>
      <c r="S195" t="str">
        <f>""</f>
        <v/>
      </c>
      <c r="T195" t="str">
        <f>""</f>
        <v/>
      </c>
      <c r="U195" t="str">
        <f>""</f>
        <v/>
      </c>
      <c r="V195" t="str">
        <f>""</f>
        <v/>
      </c>
      <c r="W195" t="str">
        <f>""</f>
        <v/>
      </c>
      <c r="X195" t="str">
        <f>""</f>
        <v/>
      </c>
      <c r="Y195" t="str">
        <f>""</f>
        <v/>
      </c>
      <c r="Z195" t="str">
        <f>""</f>
        <v/>
      </c>
      <c r="AA195" t="str">
        <f>""</f>
        <v/>
      </c>
      <c r="AB195" t="str">
        <f>""</f>
        <v/>
      </c>
      <c r="AC195" t="str">
        <f>""</f>
        <v/>
      </c>
      <c r="AD195" t="str">
        <f>""</f>
        <v/>
      </c>
      <c r="AE195" t="str">
        <f>""</f>
        <v/>
      </c>
      <c r="AF195" t="str">
        <f>""</f>
        <v/>
      </c>
      <c r="AG195" t="str">
        <f>""</f>
        <v/>
      </c>
      <c r="AH195" t="str">
        <f>""</f>
        <v/>
      </c>
      <c r="AI195" t="str">
        <f>""</f>
        <v/>
      </c>
      <c r="AJ195" t="str">
        <f>""</f>
        <v/>
      </c>
      <c r="AK195" t="str">
        <f>""</f>
        <v/>
      </c>
      <c r="AL195" t="str">
        <f>""</f>
        <v/>
      </c>
      <c r="AM195" t="str">
        <f>""</f>
        <v/>
      </c>
      <c r="AN195" t="str">
        <f>""</f>
        <v/>
      </c>
      <c r="AO195" t="str">
        <f>""</f>
        <v/>
      </c>
      <c r="AP195" t="str">
        <f>""</f>
        <v/>
      </c>
      <c r="AQ195" t="str">
        <f>"0.234*"</f>
        <v>0.234*</v>
      </c>
      <c r="AR195" t="str">
        <f>""</f>
        <v/>
      </c>
      <c r="AS195" t="str">
        <f>""</f>
        <v/>
      </c>
      <c r="AT195" t="str">
        <f>""</f>
        <v/>
      </c>
      <c r="AU195" t="str">
        <f>""</f>
        <v/>
      </c>
      <c r="AV195" t="str">
        <f>""</f>
        <v/>
      </c>
      <c r="AW195" t="str">
        <f>""</f>
        <v/>
      </c>
      <c r="AX195" t="str">
        <f>""</f>
        <v/>
      </c>
      <c r="AY195" t="str">
        <f>""</f>
        <v/>
      </c>
      <c r="AZ195" t="str">
        <f>""</f>
        <v/>
      </c>
      <c r="BA195" t="str">
        <f>""</f>
        <v/>
      </c>
    </row>
    <row r="196" spans="2:53" x14ac:dyDescent="0.2">
      <c r="B196" t="str">
        <f>""</f>
        <v/>
      </c>
      <c r="C196" t="str">
        <f>""</f>
        <v/>
      </c>
      <c r="D196" t="str">
        <f>""</f>
        <v/>
      </c>
      <c r="E196" t="str">
        <f>""</f>
        <v/>
      </c>
      <c r="F196" t="str">
        <f>""</f>
        <v/>
      </c>
      <c r="G196" t="str">
        <f>""</f>
        <v/>
      </c>
      <c r="H196" t="str">
        <f>""</f>
        <v/>
      </c>
      <c r="I196" t="str">
        <f>""</f>
        <v/>
      </c>
      <c r="J196" t="str">
        <f>""</f>
        <v/>
      </c>
      <c r="K196" t="str">
        <f>""</f>
        <v/>
      </c>
      <c r="L196" t="str">
        <f>""</f>
        <v/>
      </c>
      <c r="M196" t="str">
        <f>""</f>
        <v/>
      </c>
      <c r="N196" t="str">
        <f>""</f>
        <v/>
      </c>
      <c r="O196" t="str">
        <f>""</f>
        <v/>
      </c>
      <c r="P196" t="str">
        <f>""</f>
        <v/>
      </c>
      <c r="Q196" t="str">
        <f>""</f>
        <v/>
      </c>
      <c r="R196" t="str">
        <f>""</f>
        <v/>
      </c>
      <c r="S196" t="str">
        <f>""</f>
        <v/>
      </c>
      <c r="T196" t="str">
        <f>""</f>
        <v/>
      </c>
      <c r="U196" t="str">
        <f>""</f>
        <v/>
      </c>
      <c r="V196" t="str">
        <f>""</f>
        <v/>
      </c>
      <c r="W196" t="str">
        <f>""</f>
        <v/>
      </c>
      <c r="X196" t="str">
        <f>""</f>
        <v/>
      </c>
      <c r="Y196" t="str">
        <f>""</f>
        <v/>
      </c>
      <c r="Z196" t="str">
        <f>""</f>
        <v/>
      </c>
      <c r="AA196" t="str">
        <f>""</f>
        <v/>
      </c>
      <c r="AB196" t="str">
        <f>""</f>
        <v/>
      </c>
      <c r="AC196" t="str">
        <f>""</f>
        <v/>
      </c>
      <c r="AD196" t="str">
        <f>""</f>
        <v/>
      </c>
      <c r="AE196" t="str">
        <f>""</f>
        <v/>
      </c>
      <c r="AF196" t="str">
        <f>""</f>
        <v/>
      </c>
      <c r="AG196" t="str">
        <f>""</f>
        <v/>
      </c>
      <c r="AH196" t="str">
        <f>""</f>
        <v/>
      </c>
      <c r="AI196" t="str">
        <f>""</f>
        <v/>
      </c>
      <c r="AJ196" t="str">
        <f>""</f>
        <v/>
      </c>
      <c r="AK196" t="str">
        <f>""</f>
        <v/>
      </c>
      <c r="AL196" t="str">
        <f>""</f>
        <v/>
      </c>
      <c r="AM196" t="str">
        <f>""</f>
        <v/>
      </c>
      <c r="AN196" t="str">
        <f>""</f>
        <v/>
      </c>
      <c r="AO196" t="str">
        <f>""</f>
        <v/>
      </c>
      <c r="AP196" t="str">
        <f>""</f>
        <v/>
      </c>
      <c r="AQ196" t="str">
        <f>"[0.124]"</f>
        <v>[0.124]</v>
      </c>
      <c r="AR196" t="str">
        <f>""</f>
        <v/>
      </c>
      <c r="AS196" t="str">
        <f>""</f>
        <v/>
      </c>
      <c r="AT196" t="str">
        <f>""</f>
        <v/>
      </c>
      <c r="AU196" t="str">
        <f>""</f>
        <v/>
      </c>
      <c r="AV196" t="str">
        <f>""</f>
        <v/>
      </c>
      <c r="AW196" t="str">
        <f>""</f>
        <v/>
      </c>
      <c r="AX196" t="str">
        <f>""</f>
        <v/>
      </c>
      <c r="AY196" t="str">
        <f>""</f>
        <v/>
      </c>
      <c r="AZ196" t="str">
        <f>""</f>
        <v/>
      </c>
      <c r="BA196" t="str">
        <f>""</f>
        <v/>
      </c>
    </row>
    <row r="197" spans="2:53" x14ac:dyDescent="0.2">
      <c r="B197" t="str">
        <f>"Share of females  who left household 1998-2007"</f>
        <v>Share of females  who left household 1998-2007</v>
      </c>
      <c r="C197" t="str">
        <f>""</f>
        <v/>
      </c>
      <c r="D197" t="str">
        <f>""</f>
        <v/>
      </c>
      <c r="E197" t="str">
        <f>""</f>
        <v/>
      </c>
      <c r="F197" t="str">
        <f>""</f>
        <v/>
      </c>
      <c r="G197" t="str">
        <f>""</f>
        <v/>
      </c>
      <c r="H197" t="str">
        <f>""</f>
        <v/>
      </c>
      <c r="I197" t="str">
        <f>""</f>
        <v/>
      </c>
      <c r="J197" t="str">
        <f>""</f>
        <v/>
      </c>
      <c r="K197" t="str">
        <f>""</f>
        <v/>
      </c>
      <c r="L197" t="str">
        <f>""</f>
        <v/>
      </c>
      <c r="M197" t="str">
        <f>""</f>
        <v/>
      </c>
      <c r="N197" t="str">
        <f>""</f>
        <v/>
      </c>
      <c r="O197" t="str">
        <f>""</f>
        <v/>
      </c>
      <c r="P197" t="str">
        <f>""</f>
        <v/>
      </c>
      <c r="Q197" t="str">
        <f>""</f>
        <v/>
      </c>
      <c r="R197" t="str">
        <f>""</f>
        <v/>
      </c>
      <c r="S197" t="str">
        <f>""</f>
        <v/>
      </c>
      <c r="T197" t="str">
        <f>""</f>
        <v/>
      </c>
      <c r="U197" t="str">
        <f>""</f>
        <v/>
      </c>
      <c r="V197" t="str">
        <f>""</f>
        <v/>
      </c>
      <c r="W197" t="str">
        <f>""</f>
        <v/>
      </c>
      <c r="X197" t="str">
        <f>""</f>
        <v/>
      </c>
      <c r="Y197" t="str">
        <f>""</f>
        <v/>
      </c>
      <c r="Z197" t="str">
        <f>""</f>
        <v/>
      </c>
      <c r="AA197" t="str">
        <f>""</f>
        <v/>
      </c>
      <c r="AB197" t="str">
        <f>""</f>
        <v/>
      </c>
      <c r="AC197" t="str">
        <f>""</f>
        <v/>
      </c>
      <c r="AD197" t="str">
        <f>""</f>
        <v/>
      </c>
      <c r="AE197" t="str">
        <f>""</f>
        <v/>
      </c>
      <c r="AF197" t="str">
        <f>""</f>
        <v/>
      </c>
      <c r="AG197" t="str">
        <f>""</f>
        <v/>
      </c>
      <c r="AH197" t="str">
        <f>""</f>
        <v/>
      </c>
      <c r="AI197" t="str">
        <f>""</f>
        <v/>
      </c>
      <c r="AJ197" t="str">
        <f>""</f>
        <v/>
      </c>
      <c r="AK197" t="str">
        <f>""</f>
        <v/>
      </c>
      <c r="AL197" t="str">
        <f>""</f>
        <v/>
      </c>
      <c r="AM197" t="str">
        <f>""</f>
        <v/>
      </c>
      <c r="AN197" t="str">
        <f>""</f>
        <v/>
      </c>
      <c r="AO197" t="str">
        <f>""</f>
        <v/>
      </c>
      <c r="AP197" t="str">
        <f>""</f>
        <v/>
      </c>
      <c r="AQ197" t="str">
        <f>""</f>
        <v/>
      </c>
      <c r="AR197" t="str">
        <f>"-0.277*"</f>
        <v>-0.277*</v>
      </c>
      <c r="AS197" t="str">
        <f>""</f>
        <v/>
      </c>
      <c r="AT197" t="str">
        <f>""</f>
        <v/>
      </c>
      <c r="AU197" t="str">
        <f>""</f>
        <v/>
      </c>
      <c r="AV197" t="str">
        <f>""</f>
        <v/>
      </c>
      <c r="AW197" t="str">
        <f>""</f>
        <v/>
      </c>
      <c r="AX197" t="str">
        <f>""</f>
        <v/>
      </c>
      <c r="AY197" t="str">
        <f>""</f>
        <v/>
      </c>
      <c r="AZ197" t="str">
        <f>""</f>
        <v/>
      </c>
      <c r="BA197" t="str">
        <f>""</f>
        <v/>
      </c>
    </row>
    <row r="198" spans="2:53" x14ac:dyDescent="0.2">
      <c r="B198" t="str">
        <f>""</f>
        <v/>
      </c>
      <c r="C198" t="str">
        <f>""</f>
        <v/>
      </c>
      <c r="D198" t="str">
        <f>""</f>
        <v/>
      </c>
      <c r="E198" t="str">
        <f>""</f>
        <v/>
      </c>
      <c r="F198" t="str">
        <f>""</f>
        <v/>
      </c>
      <c r="G198" t="str">
        <f>""</f>
        <v/>
      </c>
      <c r="H198" t="str">
        <f>""</f>
        <v/>
      </c>
      <c r="I198" t="str">
        <f>""</f>
        <v/>
      </c>
      <c r="J198" t="str">
        <f>""</f>
        <v/>
      </c>
      <c r="K198" t="str">
        <f>""</f>
        <v/>
      </c>
      <c r="L198" t="str">
        <f>""</f>
        <v/>
      </c>
      <c r="M198" t="str">
        <f>""</f>
        <v/>
      </c>
      <c r="N198" t="str">
        <f>""</f>
        <v/>
      </c>
      <c r="O198" t="str">
        <f>""</f>
        <v/>
      </c>
      <c r="P198" t="str">
        <f>""</f>
        <v/>
      </c>
      <c r="Q198" t="str">
        <f>""</f>
        <v/>
      </c>
      <c r="R198" t="str">
        <f>""</f>
        <v/>
      </c>
      <c r="S198" t="str">
        <f>""</f>
        <v/>
      </c>
      <c r="T198" t="str">
        <f>""</f>
        <v/>
      </c>
      <c r="U198" t="str">
        <f>""</f>
        <v/>
      </c>
      <c r="V198" t="str">
        <f>""</f>
        <v/>
      </c>
      <c r="W198" t="str">
        <f>""</f>
        <v/>
      </c>
      <c r="X198" t="str">
        <f>""</f>
        <v/>
      </c>
      <c r="Y198" t="str">
        <f>""</f>
        <v/>
      </c>
      <c r="Z198" t="str">
        <f>""</f>
        <v/>
      </c>
      <c r="AA198" t="str">
        <f>""</f>
        <v/>
      </c>
      <c r="AB198" t="str">
        <f>""</f>
        <v/>
      </c>
      <c r="AC198" t="str">
        <f>""</f>
        <v/>
      </c>
      <c r="AD198" t="str">
        <f>""</f>
        <v/>
      </c>
      <c r="AE198" t="str">
        <f>""</f>
        <v/>
      </c>
      <c r="AF198" t="str">
        <f>""</f>
        <v/>
      </c>
      <c r="AG198" t="str">
        <f>""</f>
        <v/>
      </c>
      <c r="AH198" t="str">
        <f>""</f>
        <v/>
      </c>
      <c r="AI198" t="str">
        <f>""</f>
        <v/>
      </c>
      <c r="AJ198" t="str">
        <f>""</f>
        <v/>
      </c>
      <c r="AK198" t="str">
        <f>""</f>
        <v/>
      </c>
      <c r="AL198" t="str">
        <f>""</f>
        <v/>
      </c>
      <c r="AM198" t="str">
        <f>""</f>
        <v/>
      </c>
      <c r="AN198" t="str">
        <f>""</f>
        <v/>
      </c>
      <c r="AO198" t="str">
        <f>""</f>
        <v/>
      </c>
      <c r="AP198" t="str">
        <f>""</f>
        <v/>
      </c>
      <c r="AQ198" t="str">
        <f>""</f>
        <v/>
      </c>
      <c r="AR198" t="str">
        <f>"[0.153]"</f>
        <v>[0.153]</v>
      </c>
      <c r="AS198" t="str">
        <f>""</f>
        <v/>
      </c>
      <c r="AT198" t="str">
        <f>""</f>
        <v/>
      </c>
      <c r="AU198" t="str">
        <f>""</f>
        <v/>
      </c>
      <c r="AV198" t="str">
        <f>""</f>
        <v/>
      </c>
      <c r="AW198" t="str">
        <f>""</f>
        <v/>
      </c>
      <c r="AX198" t="str">
        <f>""</f>
        <v/>
      </c>
      <c r="AY198" t="str">
        <f>""</f>
        <v/>
      </c>
      <c r="AZ198" t="str">
        <f>""</f>
        <v/>
      </c>
      <c r="BA198" t="str">
        <f>""</f>
        <v/>
      </c>
    </row>
    <row r="199" spans="2:53" x14ac:dyDescent="0.2">
      <c r="B199" t="str">
        <f>"Interaction"</f>
        <v>Interaction</v>
      </c>
      <c r="C199" t="str">
        <f>""</f>
        <v/>
      </c>
      <c r="D199" t="str">
        <f>""</f>
        <v/>
      </c>
      <c r="E199" t="str">
        <f>""</f>
        <v/>
      </c>
      <c r="F199" t="str">
        <f>""</f>
        <v/>
      </c>
      <c r="G199" t="str">
        <f>""</f>
        <v/>
      </c>
      <c r="H199" t="str">
        <f>""</f>
        <v/>
      </c>
      <c r="I199" t="str">
        <f>""</f>
        <v/>
      </c>
      <c r="J199" t="str">
        <f>""</f>
        <v/>
      </c>
      <c r="K199" t="str">
        <f>""</f>
        <v/>
      </c>
      <c r="L199" t="str">
        <f>""</f>
        <v/>
      </c>
      <c r="M199" t="str">
        <f>""</f>
        <v/>
      </c>
      <c r="N199" t="str">
        <f>""</f>
        <v/>
      </c>
      <c r="O199" t="str">
        <f>""</f>
        <v/>
      </c>
      <c r="P199" t="str">
        <f>""</f>
        <v/>
      </c>
      <c r="Q199" t="str">
        <f>""</f>
        <v/>
      </c>
      <c r="R199" t="str">
        <f>""</f>
        <v/>
      </c>
      <c r="S199" t="str">
        <f>""</f>
        <v/>
      </c>
      <c r="T199" t="str">
        <f>""</f>
        <v/>
      </c>
      <c r="U199" t="str">
        <f>""</f>
        <v/>
      </c>
      <c r="V199" t="str">
        <f>""</f>
        <v/>
      </c>
      <c r="W199" t="str">
        <f>""</f>
        <v/>
      </c>
      <c r="X199" t="str">
        <f>""</f>
        <v/>
      </c>
      <c r="Y199" t="str">
        <f>""</f>
        <v/>
      </c>
      <c r="Z199" t="str">
        <f>""</f>
        <v/>
      </c>
      <c r="AA199" t="str">
        <f>""</f>
        <v/>
      </c>
      <c r="AB199" t="str">
        <f>""</f>
        <v/>
      </c>
      <c r="AC199" t="str">
        <f>""</f>
        <v/>
      </c>
      <c r="AD199" t="str">
        <f>""</f>
        <v/>
      </c>
      <c r="AE199" t="str">
        <f>""</f>
        <v/>
      </c>
      <c r="AF199" t="str">
        <f>""</f>
        <v/>
      </c>
      <c r="AG199" t="str">
        <f>""</f>
        <v/>
      </c>
      <c r="AH199" t="str">
        <f>""</f>
        <v/>
      </c>
      <c r="AI199" t="str">
        <f>""</f>
        <v/>
      </c>
      <c r="AJ199" t="str">
        <f>""</f>
        <v/>
      </c>
      <c r="AK199" t="str">
        <f>""</f>
        <v/>
      </c>
      <c r="AL199" t="str">
        <f>""</f>
        <v/>
      </c>
      <c r="AM199" t="str">
        <f>""</f>
        <v/>
      </c>
      <c r="AN199" t="str">
        <f>""</f>
        <v/>
      </c>
      <c r="AO199" t="str">
        <f>""</f>
        <v/>
      </c>
      <c r="AP199" t="str">
        <f>""</f>
        <v/>
      </c>
      <c r="AQ199" t="str">
        <f>""</f>
        <v/>
      </c>
      <c r="AR199" t="str">
        <f>"0.290"</f>
        <v>0.290</v>
      </c>
      <c r="AS199" t="str">
        <f>""</f>
        <v/>
      </c>
      <c r="AT199" t="str">
        <f>""</f>
        <v/>
      </c>
      <c r="AU199" t="str">
        <f>""</f>
        <v/>
      </c>
      <c r="AV199" t="str">
        <f>""</f>
        <v/>
      </c>
      <c r="AW199" t="str">
        <f>""</f>
        <v/>
      </c>
      <c r="AX199" t="str">
        <f>""</f>
        <v/>
      </c>
      <c r="AY199" t="str">
        <f>""</f>
        <v/>
      </c>
      <c r="AZ199" t="str">
        <f>""</f>
        <v/>
      </c>
      <c r="BA199" t="str">
        <f>""</f>
        <v/>
      </c>
    </row>
    <row r="200" spans="2:53" x14ac:dyDescent="0.2">
      <c r="B200" t="str">
        <f>""</f>
        <v/>
      </c>
      <c r="C200" t="str">
        <f>""</f>
        <v/>
      </c>
      <c r="D200" t="str">
        <f>""</f>
        <v/>
      </c>
      <c r="E200" t="str">
        <f>""</f>
        <v/>
      </c>
      <c r="F200" t="str">
        <f>""</f>
        <v/>
      </c>
      <c r="G200" t="str">
        <f>""</f>
        <v/>
      </c>
      <c r="H200" t="str">
        <f>""</f>
        <v/>
      </c>
      <c r="I200" t="str">
        <f>""</f>
        <v/>
      </c>
      <c r="J200" t="str">
        <f>""</f>
        <v/>
      </c>
      <c r="K200" t="str">
        <f>""</f>
        <v/>
      </c>
      <c r="L200" t="str">
        <f>""</f>
        <v/>
      </c>
      <c r="M200" t="str">
        <f>""</f>
        <v/>
      </c>
      <c r="N200" t="str">
        <f>""</f>
        <v/>
      </c>
      <c r="O200" t="str">
        <f>""</f>
        <v/>
      </c>
      <c r="P200" t="str">
        <f>""</f>
        <v/>
      </c>
      <c r="Q200" t="str">
        <f>""</f>
        <v/>
      </c>
      <c r="R200" t="str">
        <f>""</f>
        <v/>
      </c>
      <c r="S200" t="str">
        <f>""</f>
        <v/>
      </c>
      <c r="T200" t="str">
        <f>""</f>
        <v/>
      </c>
      <c r="U200" t="str">
        <f>""</f>
        <v/>
      </c>
      <c r="V200" t="str">
        <f>""</f>
        <v/>
      </c>
      <c r="W200" t="str">
        <f>""</f>
        <v/>
      </c>
      <c r="X200" t="str">
        <f>""</f>
        <v/>
      </c>
      <c r="Y200" t="str">
        <f>""</f>
        <v/>
      </c>
      <c r="Z200" t="str">
        <f>""</f>
        <v/>
      </c>
      <c r="AA200" t="str">
        <f>""</f>
        <v/>
      </c>
      <c r="AB200" t="str">
        <f>""</f>
        <v/>
      </c>
      <c r="AC200" t="str">
        <f>""</f>
        <v/>
      </c>
      <c r="AD200" t="str">
        <f>""</f>
        <v/>
      </c>
      <c r="AE200" t="str">
        <f>""</f>
        <v/>
      </c>
      <c r="AF200" t="str">
        <f>""</f>
        <v/>
      </c>
      <c r="AG200" t="str">
        <f>""</f>
        <v/>
      </c>
      <c r="AH200" t="str">
        <f>""</f>
        <v/>
      </c>
      <c r="AI200" t="str">
        <f>""</f>
        <v/>
      </c>
      <c r="AJ200" t="str">
        <f>""</f>
        <v/>
      </c>
      <c r="AK200" t="str">
        <f>""</f>
        <v/>
      </c>
      <c r="AL200" t="str">
        <f>""</f>
        <v/>
      </c>
      <c r="AM200" t="str">
        <f>""</f>
        <v/>
      </c>
      <c r="AN200" t="str">
        <f>""</f>
        <v/>
      </c>
      <c r="AO200" t="str">
        <f>""</f>
        <v/>
      </c>
      <c r="AP200" t="str">
        <f>""</f>
        <v/>
      </c>
      <c r="AQ200" t="str">
        <f>""</f>
        <v/>
      </c>
      <c r="AR200" t="str">
        <f>"[0.208]"</f>
        <v>[0.208]</v>
      </c>
      <c r="AS200" t="str">
        <f>""</f>
        <v/>
      </c>
      <c r="AT200" t="str">
        <f>""</f>
        <v/>
      </c>
      <c r="AU200" t="str">
        <f>""</f>
        <v/>
      </c>
      <c r="AV200" t="str">
        <f>""</f>
        <v/>
      </c>
      <c r="AW200" t="str">
        <f>""</f>
        <v/>
      </c>
      <c r="AX200" t="str">
        <f>""</f>
        <v/>
      </c>
      <c r="AY200" t="str">
        <f>""</f>
        <v/>
      </c>
      <c r="AZ200" t="str">
        <f>""</f>
        <v/>
      </c>
      <c r="BA200" t="str">
        <f>""</f>
        <v/>
      </c>
    </row>
    <row r="201" spans="2:53" x14ac:dyDescent="0.2">
      <c r="B201" t="str">
        <f>"Number of years that household had a loss of land"</f>
        <v>Number of years that household had a loss of land</v>
      </c>
      <c r="C201" t="str">
        <f>""</f>
        <v/>
      </c>
      <c r="D201" t="str">
        <f>""</f>
        <v/>
      </c>
      <c r="E201" t="str">
        <f>""</f>
        <v/>
      </c>
      <c r="F201" t="str">
        <f>""</f>
        <v/>
      </c>
      <c r="G201" t="str">
        <f>""</f>
        <v/>
      </c>
      <c r="H201" t="str">
        <f>""</f>
        <v/>
      </c>
      <c r="I201" t="str">
        <f>""</f>
        <v/>
      </c>
      <c r="J201" t="str">
        <f>""</f>
        <v/>
      </c>
      <c r="K201" t="str">
        <f>""</f>
        <v/>
      </c>
      <c r="L201" t="str">
        <f>""</f>
        <v/>
      </c>
      <c r="M201" t="str">
        <f>""</f>
        <v/>
      </c>
      <c r="N201" t="str">
        <f>""</f>
        <v/>
      </c>
      <c r="O201" t="str">
        <f>""</f>
        <v/>
      </c>
      <c r="P201" t="str">
        <f>""</f>
        <v/>
      </c>
      <c r="Q201" t="str">
        <f>""</f>
        <v/>
      </c>
      <c r="R201" t="str">
        <f>""</f>
        <v/>
      </c>
      <c r="S201" t="str">
        <f>""</f>
        <v/>
      </c>
      <c r="T201" t="str">
        <f>""</f>
        <v/>
      </c>
      <c r="U201" t="str">
        <f>""</f>
        <v/>
      </c>
      <c r="V201" t="str">
        <f>""</f>
        <v/>
      </c>
      <c r="W201" t="str">
        <f>""</f>
        <v/>
      </c>
      <c r="X201" t="str">
        <f>""</f>
        <v/>
      </c>
      <c r="Y201" t="str">
        <f>""</f>
        <v/>
      </c>
      <c r="Z201" t="str">
        <f>""</f>
        <v/>
      </c>
      <c r="AA201" t="str">
        <f>""</f>
        <v/>
      </c>
      <c r="AB201" t="str">
        <f>""</f>
        <v/>
      </c>
      <c r="AC201" t="str">
        <f>""</f>
        <v/>
      </c>
      <c r="AD201" t="str">
        <f>""</f>
        <v/>
      </c>
      <c r="AE201" t="str">
        <f>""</f>
        <v/>
      </c>
      <c r="AF201" t="str">
        <f>""</f>
        <v/>
      </c>
      <c r="AG201" t="str">
        <f>""</f>
        <v/>
      </c>
      <c r="AH201" t="str">
        <f>""</f>
        <v/>
      </c>
      <c r="AI201" t="str">
        <f>""</f>
        <v/>
      </c>
      <c r="AJ201" t="str">
        <f>""</f>
        <v/>
      </c>
      <c r="AK201" t="str">
        <f>""</f>
        <v/>
      </c>
      <c r="AL201" t="str">
        <f>""</f>
        <v/>
      </c>
      <c r="AM201" t="str">
        <f>""</f>
        <v/>
      </c>
      <c r="AN201" t="str">
        <f>""</f>
        <v/>
      </c>
      <c r="AO201" t="str">
        <f>""</f>
        <v/>
      </c>
      <c r="AP201" t="str">
        <f>""</f>
        <v/>
      </c>
      <c r="AQ201" t="str">
        <f>""</f>
        <v/>
      </c>
      <c r="AR201" t="str">
        <f>""</f>
        <v/>
      </c>
      <c r="AS201" t="str">
        <f>"0.019"</f>
        <v>0.019</v>
      </c>
      <c r="AT201" t="str">
        <f>"0.013"</f>
        <v>0.013</v>
      </c>
      <c r="AU201" t="str">
        <f>"0.020"</f>
        <v>0.020</v>
      </c>
      <c r="AV201" t="str">
        <f>""</f>
        <v/>
      </c>
      <c r="AW201" t="str">
        <f>""</f>
        <v/>
      </c>
      <c r="AX201" t="str">
        <f>""</f>
        <v/>
      </c>
      <c r="AY201" t="str">
        <f>""</f>
        <v/>
      </c>
      <c r="AZ201" t="str">
        <f>""</f>
        <v/>
      </c>
      <c r="BA201" t="str">
        <f>""</f>
        <v/>
      </c>
    </row>
    <row r="202" spans="2:53" x14ac:dyDescent="0.2">
      <c r="B202" t="str">
        <f>""</f>
        <v/>
      </c>
      <c r="C202" t="str">
        <f>""</f>
        <v/>
      </c>
      <c r="D202" t="str">
        <f>""</f>
        <v/>
      </c>
      <c r="E202" t="str">
        <f>""</f>
        <v/>
      </c>
      <c r="F202" t="str">
        <f>""</f>
        <v/>
      </c>
      <c r="G202" t="str">
        <f>""</f>
        <v/>
      </c>
      <c r="H202" t="str">
        <f>""</f>
        <v/>
      </c>
      <c r="I202" t="str">
        <f>""</f>
        <v/>
      </c>
      <c r="J202" t="str">
        <f>""</f>
        <v/>
      </c>
      <c r="K202" t="str">
        <f>""</f>
        <v/>
      </c>
      <c r="L202" t="str">
        <f>""</f>
        <v/>
      </c>
      <c r="M202" t="str">
        <f>""</f>
        <v/>
      </c>
      <c r="N202" t="str">
        <f>""</f>
        <v/>
      </c>
      <c r="O202" t="str">
        <f>""</f>
        <v/>
      </c>
      <c r="P202" t="str">
        <f>""</f>
        <v/>
      </c>
      <c r="Q202" t="str">
        <f>""</f>
        <v/>
      </c>
      <c r="R202" t="str">
        <f>""</f>
        <v/>
      </c>
      <c r="S202" t="str">
        <f>""</f>
        <v/>
      </c>
      <c r="T202" t="str">
        <f>""</f>
        <v/>
      </c>
      <c r="U202" t="str">
        <f>""</f>
        <v/>
      </c>
      <c r="V202" t="str">
        <f>""</f>
        <v/>
      </c>
      <c r="W202" t="str">
        <f>""</f>
        <v/>
      </c>
      <c r="X202" t="str">
        <f>""</f>
        <v/>
      </c>
      <c r="Y202" t="str">
        <f>""</f>
        <v/>
      </c>
      <c r="Z202" t="str">
        <f>""</f>
        <v/>
      </c>
      <c r="AA202" t="str">
        <f>""</f>
        <v/>
      </c>
      <c r="AB202" t="str">
        <f>""</f>
        <v/>
      </c>
      <c r="AC202" t="str">
        <f>""</f>
        <v/>
      </c>
      <c r="AD202" t="str">
        <f>""</f>
        <v/>
      </c>
      <c r="AE202" t="str">
        <f>""</f>
        <v/>
      </c>
      <c r="AF202" t="str">
        <f>""</f>
        <v/>
      </c>
      <c r="AG202" t="str">
        <f>""</f>
        <v/>
      </c>
      <c r="AH202" t="str">
        <f>""</f>
        <v/>
      </c>
      <c r="AI202" t="str">
        <f>""</f>
        <v/>
      </c>
      <c r="AJ202" t="str">
        <f>""</f>
        <v/>
      </c>
      <c r="AK202" t="str">
        <f>""</f>
        <v/>
      </c>
      <c r="AL202" t="str">
        <f>""</f>
        <v/>
      </c>
      <c r="AM202" t="str">
        <f>""</f>
        <v/>
      </c>
      <c r="AN202" t="str">
        <f>""</f>
        <v/>
      </c>
      <c r="AO202" t="str">
        <f>""</f>
        <v/>
      </c>
      <c r="AP202" t="str">
        <f>""</f>
        <v/>
      </c>
      <c r="AQ202" t="str">
        <f>""</f>
        <v/>
      </c>
      <c r="AR202" t="str">
        <f>""</f>
        <v/>
      </c>
      <c r="AS202" t="str">
        <f>"[0.054]"</f>
        <v>[0.054]</v>
      </c>
      <c r="AT202" t="str">
        <f>"[0.054]"</f>
        <v>[0.054]</v>
      </c>
      <c r="AU202" t="str">
        <f>"[0.054]"</f>
        <v>[0.054]</v>
      </c>
      <c r="AV202" t="str">
        <f>""</f>
        <v/>
      </c>
      <c r="AW202" t="str">
        <f>""</f>
        <v/>
      </c>
      <c r="AX202" t="str">
        <f>""</f>
        <v/>
      </c>
      <c r="AY202" t="str">
        <f>""</f>
        <v/>
      </c>
      <c r="AZ202" t="str">
        <f>""</f>
        <v/>
      </c>
      <c r="BA202" t="str">
        <f>""</f>
        <v/>
      </c>
    </row>
    <row r="203" spans="2:53" x14ac:dyDescent="0.2">
      <c r="B203" t="str">
        <f>"At least female male left the household in a given year (yes=1)"</f>
        <v>At least female male left the household in a given year (yes=1)</v>
      </c>
      <c r="C203" t="str">
        <f>""</f>
        <v/>
      </c>
      <c r="D203" t="str">
        <f>""</f>
        <v/>
      </c>
      <c r="E203" t="str">
        <f>""</f>
        <v/>
      </c>
      <c r="F203" t="str">
        <f>""</f>
        <v/>
      </c>
      <c r="G203" t="str">
        <f>""</f>
        <v/>
      </c>
      <c r="H203" t="str">
        <f>""</f>
        <v/>
      </c>
      <c r="I203" t="str">
        <f>""</f>
        <v/>
      </c>
      <c r="J203" t="str">
        <f>""</f>
        <v/>
      </c>
      <c r="K203" t="str">
        <f>""</f>
        <v/>
      </c>
      <c r="L203" t="str">
        <f>""</f>
        <v/>
      </c>
      <c r="M203" t="str">
        <f>""</f>
        <v/>
      </c>
      <c r="N203" t="str">
        <f>""</f>
        <v/>
      </c>
      <c r="O203" t="str">
        <f>""</f>
        <v/>
      </c>
      <c r="P203" t="str">
        <f>""</f>
        <v/>
      </c>
      <c r="Q203" t="str">
        <f>""</f>
        <v/>
      </c>
      <c r="R203" t="str">
        <f>""</f>
        <v/>
      </c>
      <c r="S203" t="str">
        <f>""</f>
        <v/>
      </c>
      <c r="T203" t="str">
        <f>""</f>
        <v/>
      </c>
      <c r="U203" t="str">
        <f>""</f>
        <v/>
      </c>
      <c r="V203" t="str">
        <f>""</f>
        <v/>
      </c>
      <c r="W203" t="str">
        <f>""</f>
        <v/>
      </c>
      <c r="X203" t="str">
        <f>""</f>
        <v/>
      </c>
      <c r="Y203" t="str">
        <f>""</f>
        <v/>
      </c>
      <c r="Z203" t="str">
        <f>""</f>
        <v/>
      </c>
      <c r="AA203" t="str">
        <f>""</f>
        <v/>
      </c>
      <c r="AB203" t="str">
        <f>""</f>
        <v/>
      </c>
      <c r="AC203" t="str">
        <f>""</f>
        <v/>
      </c>
      <c r="AD203" t="str">
        <f>""</f>
        <v/>
      </c>
      <c r="AE203" t="str">
        <f>""</f>
        <v/>
      </c>
      <c r="AF203" t="str">
        <f>""</f>
        <v/>
      </c>
      <c r="AG203" t="str">
        <f>""</f>
        <v/>
      </c>
      <c r="AH203" t="str">
        <f>""</f>
        <v/>
      </c>
      <c r="AI203" t="str">
        <f>""</f>
        <v/>
      </c>
      <c r="AJ203" t="str">
        <f>""</f>
        <v/>
      </c>
      <c r="AK203" t="str">
        <f>""</f>
        <v/>
      </c>
      <c r="AL203" t="str">
        <f>""</f>
        <v/>
      </c>
      <c r="AM203" t="str">
        <f>""</f>
        <v/>
      </c>
      <c r="AN203" t="str">
        <f>""</f>
        <v/>
      </c>
      <c r="AO203" t="str">
        <f>""</f>
        <v/>
      </c>
      <c r="AP203" t="str">
        <f>""</f>
        <v/>
      </c>
      <c r="AQ203" t="str">
        <f>""</f>
        <v/>
      </c>
      <c r="AR203" t="str">
        <f>""</f>
        <v/>
      </c>
      <c r="AS203" t="str">
        <f>"-0.116"</f>
        <v>-0.116</v>
      </c>
      <c r="AT203" t="str">
        <f>""</f>
        <v/>
      </c>
      <c r="AU203" t="str">
        <f>""</f>
        <v/>
      </c>
      <c r="AV203" t="str">
        <f>""</f>
        <v/>
      </c>
      <c r="AW203" t="str">
        <f>""</f>
        <v/>
      </c>
      <c r="AX203" t="str">
        <f>""</f>
        <v/>
      </c>
      <c r="AY203" t="str">
        <f>""</f>
        <v/>
      </c>
      <c r="AZ203" t="str">
        <f>""</f>
        <v/>
      </c>
      <c r="BA203" t="str">
        <f>""</f>
        <v/>
      </c>
    </row>
    <row r="204" spans="2:53" x14ac:dyDescent="0.2">
      <c r="B204" t="str">
        <f>""</f>
        <v/>
      </c>
      <c r="C204" t="str">
        <f>""</f>
        <v/>
      </c>
      <c r="D204" t="str">
        <f>""</f>
        <v/>
      </c>
      <c r="E204" t="str">
        <f>""</f>
        <v/>
      </c>
      <c r="F204" t="str">
        <f>""</f>
        <v/>
      </c>
      <c r="G204" t="str">
        <f>""</f>
        <v/>
      </c>
      <c r="H204" t="str">
        <f>""</f>
        <v/>
      </c>
      <c r="I204" t="str">
        <f>""</f>
        <v/>
      </c>
      <c r="J204" t="str">
        <f>""</f>
        <v/>
      </c>
      <c r="K204" t="str">
        <f>""</f>
        <v/>
      </c>
      <c r="L204" t="str">
        <f>""</f>
        <v/>
      </c>
      <c r="M204" t="str">
        <f>""</f>
        <v/>
      </c>
      <c r="N204" t="str">
        <f>""</f>
        <v/>
      </c>
      <c r="O204" t="str">
        <f>""</f>
        <v/>
      </c>
      <c r="P204" t="str">
        <f>""</f>
        <v/>
      </c>
      <c r="Q204" t="str">
        <f>""</f>
        <v/>
      </c>
      <c r="R204" t="str">
        <f>""</f>
        <v/>
      </c>
      <c r="S204" t="str">
        <f>""</f>
        <v/>
      </c>
      <c r="T204" t="str">
        <f>""</f>
        <v/>
      </c>
      <c r="U204" t="str">
        <f>""</f>
        <v/>
      </c>
      <c r="V204" t="str">
        <f>""</f>
        <v/>
      </c>
      <c r="W204" t="str">
        <f>""</f>
        <v/>
      </c>
      <c r="X204" t="str">
        <f>""</f>
        <v/>
      </c>
      <c r="Y204" t="str">
        <f>""</f>
        <v/>
      </c>
      <c r="Z204" t="str">
        <f>""</f>
        <v/>
      </c>
      <c r="AA204" t="str">
        <f>""</f>
        <v/>
      </c>
      <c r="AB204" t="str">
        <f>""</f>
        <v/>
      </c>
      <c r="AC204" t="str">
        <f>""</f>
        <v/>
      </c>
      <c r="AD204" t="str">
        <f>""</f>
        <v/>
      </c>
      <c r="AE204" t="str">
        <f>""</f>
        <v/>
      </c>
      <c r="AF204" t="str">
        <f>""</f>
        <v/>
      </c>
      <c r="AG204" t="str">
        <f>""</f>
        <v/>
      </c>
      <c r="AH204" t="str">
        <f>""</f>
        <v/>
      </c>
      <c r="AI204" t="str">
        <f>""</f>
        <v/>
      </c>
      <c r="AJ204" t="str">
        <f>""</f>
        <v/>
      </c>
      <c r="AK204" t="str">
        <f>""</f>
        <v/>
      </c>
      <c r="AL204" t="str">
        <f>""</f>
        <v/>
      </c>
      <c r="AM204" t="str">
        <f>""</f>
        <v/>
      </c>
      <c r="AN204" t="str">
        <f>""</f>
        <v/>
      </c>
      <c r="AO204" t="str">
        <f>""</f>
        <v/>
      </c>
      <c r="AP204" t="str">
        <f>""</f>
        <v/>
      </c>
      <c r="AQ204" t="str">
        <f>""</f>
        <v/>
      </c>
      <c r="AR204" t="str">
        <f>""</f>
        <v/>
      </c>
      <c r="AS204" t="str">
        <f>"[0.086]"</f>
        <v>[0.086]</v>
      </c>
      <c r="AT204" t="str">
        <f>""</f>
        <v/>
      </c>
      <c r="AU204" t="str">
        <f>""</f>
        <v/>
      </c>
      <c r="AV204" t="str">
        <f>""</f>
        <v/>
      </c>
      <c r="AW204" t="str">
        <f>""</f>
        <v/>
      </c>
      <c r="AX204" t="str">
        <f>""</f>
        <v/>
      </c>
      <c r="AY204" t="str">
        <f>""</f>
        <v/>
      </c>
      <c r="AZ204" t="str">
        <f>""</f>
        <v/>
      </c>
      <c r="BA204" t="str">
        <f>""</f>
        <v/>
      </c>
    </row>
    <row r="205" spans="2:53" x14ac:dyDescent="0.2">
      <c r="B205" t="str">
        <f>"Interaction"</f>
        <v>Interaction</v>
      </c>
      <c r="C205" t="str">
        <f>""</f>
        <v/>
      </c>
      <c r="D205" t="str">
        <f>""</f>
        <v/>
      </c>
      <c r="E205" t="str">
        <f>""</f>
        <v/>
      </c>
      <c r="F205" t="str">
        <f>""</f>
        <v/>
      </c>
      <c r="G205" t="str">
        <f>""</f>
        <v/>
      </c>
      <c r="H205" t="str">
        <f>""</f>
        <v/>
      </c>
      <c r="I205" t="str">
        <f>""</f>
        <v/>
      </c>
      <c r="J205" t="str">
        <f>""</f>
        <v/>
      </c>
      <c r="K205" t="str">
        <f>""</f>
        <v/>
      </c>
      <c r="L205" t="str">
        <f>""</f>
        <v/>
      </c>
      <c r="M205" t="str">
        <f>""</f>
        <v/>
      </c>
      <c r="N205" t="str">
        <f>""</f>
        <v/>
      </c>
      <c r="O205" t="str">
        <f>""</f>
        <v/>
      </c>
      <c r="P205" t="str">
        <f>""</f>
        <v/>
      </c>
      <c r="Q205" t="str">
        <f>""</f>
        <v/>
      </c>
      <c r="R205" t="str">
        <f>""</f>
        <v/>
      </c>
      <c r="S205" t="str">
        <f>""</f>
        <v/>
      </c>
      <c r="T205" t="str">
        <f>""</f>
        <v/>
      </c>
      <c r="U205" t="str">
        <f>""</f>
        <v/>
      </c>
      <c r="V205" t="str">
        <f>""</f>
        <v/>
      </c>
      <c r="W205" t="str">
        <f>""</f>
        <v/>
      </c>
      <c r="X205" t="str">
        <f>""</f>
        <v/>
      </c>
      <c r="Y205" t="str">
        <f>""</f>
        <v/>
      </c>
      <c r="Z205" t="str">
        <f>""</f>
        <v/>
      </c>
      <c r="AA205" t="str">
        <f>""</f>
        <v/>
      </c>
      <c r="AB205" t="str">
        <f>""</f>
        <v/>
      </c>
      <c r="AC205" t="str">
        <f>""</f>
        <v/>
      </c>
      <c r="AD205" t="str">
        <f>""</f>
        <v/>
      </c>
      <c r="AE205" t="str">
        <f>""</f>
        <v/>
      </c>
      <c r="AF205" t="str">
        <f>""</f>
        <v/>
      </c>
      <c r="AG205" t="str">
        <f>""</f>
        <v/>
      </c>
      <c r="AH205" t="str">
        <f>""</f>
        <v/>
      </c>
      <c r="AI205" t="str">
        <f>""</f>
        <v/>
      </c>
      <c r="AJ205" t="str">
        <f>""</f>
        <v/>
      </c>
      <c r="AK205" t="str">
        <f>""</f>
        <v/>
      </c>
      <c r="AL205" t="str">
        <f>""</f>
        <v/>
      </c>
      <c r="AM205" t="str">
        <f>""</f>
        <v/>
      </c>
      <c r="AN205" t="str">
        <f>""</f>
        <v/>
      </c>
      <c r="AO205" t="str">
        <f>""</f>
        <v/>
      </c>
      <c r="AP205" t="str">
        <f>""</f>
        <v/>
      </c>
      <c r="AQ205" t="str">
        <f>""</f>
        <v/>
      </c>
      <c r="AR205" t="str">
        <f>""</f>
        <v/>
      </c>
      <c r="AS205" t="str">
        <f>"0.360"</f>
        <v>0.360</v>
      </c>
      <c r="AT205" t="str">
        <f>""</f>
        <v/>
      </c>
      <c r="AU205" t="str">
        <f>""</f>
        <v/>
      </c>
      <c r="AV205" t="str">
        <f>""</f>
        <v/>
      </c>
      <c r="AW205" t="str">
        <f>""</f>
        <v/>
      </c>
      <c r="AX205" t="str">
        <f>""</f>
        <v/>
      </c>
      <c r="AY205" t="str">
        <f>""</f>
        <v/>
      </c>
      <c r="AZ205" t="str">
        <f>""</f>
        <v/>
      </c>
      <c r="BA205" t="str">
        <f>""</f>
        <v/>
      </c>
    </row>
    <row r="206" spans="2:53" x14ac:dyDescent="0.2">
      <c r="B206" t="str">
        <f>""</f>
        <v/>
      </c>
      <c r="C206" t="str">
        <f>""</f>
        <v/>
      </c>
      <c r="D206" t="str">
        <f>""</f>
        <v/>
      </c>
      <c r="E206" t="str">
        <f>""</f>
        <v/>
      </c>
      <c r="F206" t="str">
        <f>""</f>
        <v/>
      </c>
      <c r="G206" t="str">
        <f>""</f>
        <v/>
      </c>
      <c r="H206" t="str">
        <f>""</f>
        <v/>
      </c>
      <c r="I206" t="str">
        <f>""</f>
        <v/>
      </c>
      <c r="J206" t="str">
        <f>""</f>
        <v/>
      </c>
      <c r="K206" t="str">
        <f>""</f>
        <v/>
      </c>
      <c r="L206" t="str">
        <f>""</f>
        <v/>
      </c>
      <c r="M206" t="str">
        <f>""</f>
        <v/>
      </c>
      <c r="N206" t="str">
        <f>""</f>
        <v/>
      </c>
      <c r="O206" t="str">
        <f>""</f>
        <v/>
      </c>
      <c r="P206" t="str">
        <f>""</f>
        <v/>
      </c>
      <c r="Q206" t="str">
        <f>""</f>
        <v/>
      </c>
      <c r="R206" t="str">
        <f>""</f>
        <v/>
      </c>
      <c r="S206" t="str">
        <f>""</f>
        <v/>
      </c>
      <c r="T206" t="str">
        <f>""</f>
        <v/>
      </c>
      <c r="U206" t="str">
        <f>""</f>
        <v/>
      </c>
      <c r="V206" t="str">
        <f>""</f>
        <v/>
      </c>
      <c r="W206" t="str">
        <f>""</f>
        <v/>
      </c>
      <c r="X206" t="str">
        <f>""</f>
        <v/>
      </c>
      <c r="Y206" t="str">
        <f>""</f>
        <v/>
      </c>
      <c r="Z206" t="str">
        <f>""</f>
        <v/>
      </c>
      <c r="AA206" t="str">
        <f>""</f>
        <v/>
      </c>
      <c r="AB206" t="str">
        <f>""</f>
        <v/>
      </c>
      <c r="AC206" t="str">
        <f>""</f>
        <v/>
      </c>
      <c r="AD206" t="str">
        <f>""</f>
        <v/>
      </c>
      <c r="AE206" t="str">
        <f>""</f>
        <v/>
      </c>
      <c r="AF206" t="str">
        <f>""</f>
        <v/>
      </c>
      <c r="AG206" t="str">
        <f>""</f>
        <v/>
      </c>
      <c r="AH206" t="str">
        <f>""</f>
        <v/>
      </c>
      <c r="AI206" t="str">
        <f>""</f>
        <v/>
      </c>
      <c r="AJ206" t="str">
        <f>""</f>
        <v/>
      </c>
      <c r="AK206" t="str">
        <f>""</f>
        <v/>
      </c>
      <c r="AL206" t="str">
        <f>""</f>
        <v/>
      </c>
      <c r="AM206" t="str">
        <f>""</f>
        <v/>
      </c>
      <c r="AN206" t="str">
        <f>""</f>
        <v/>
      </c>
      <c r="AO206" t="str">
        <f>""</f>
        <v/>
      </c>
      <c r="AP206" t="str">
        <f>""</f>
        <v/>
      </c>
      <c r="AQ206" t="str">
        <f>""</f>
        <v/>
      </c>
      <c r="AR206" t="str">
        <f>""</f>
        <v/>
      </c>
      <c r="AS206" t="str">
        <f>"[0.286]"</f>
        <v>[0.286]</v>
      </c>
      <c r="AT206" t="str">
        <f>""</f>
        <v/>
      </c>
      <c r="AU206" t="str">
        <f>""</f>
        <v/>
      </c>
      <c r="AV206" t="str">
        <f>""</f>
        <v/>
      </c>
      <c r="AW206" t="str">
        <f>""</f>
        <v/>
      </c>
      <c r="AX206" t="str">
        <f>""</f>
        <v/>
      </c>
      <c r="AY206" t="str">
        <f>""</f>
        <v/>
      </c>
      <c r="AZ206" t="str">
        <f>""</f>
        <v/>
      </c>
      <c r="BA206" t="str">
        <f>""</f>
        <v/>
      </c>
    </row>
    <row r="207" spans="2:53" x14ac:dyDescent="0.2">
      <c r="B207" t="str">
        <f>"Number of female who left household 1998-2007"</f>
        <v>Number of female who left household 1998-2007</v>
      </c>
      <c r="C207" t="str">
        <f>""</f>
        <v/>
      </c>
      <c r="D207" t="str">
        <f>""</f>
        <v/>
      </c>
      <c r="E207" t="str">
        <f>""</f>
        <v/>
      </c>
      <c r="F207" t="str">
        <f>""</f>
        <v/>
      </c>
      <c r="G207" t="str">
        <f>""</f>
        <v/>
      </c>
      <c r="H207" t="str">
        <f>""</f>
        <v/>
      </c>
      <c r="I207" t="str">
        <f>""</f>
        <v/>
      </c>
      <c r="J207" t="str">
        <f>""</f>
        <v/>
      </c>
      <c r="K207" t="str">
        <f>""</f>
        <v/>
      </c>
      <c r="L207" t="str">
        <f>""</f>
        <v/>
      </c>
      <c r="M207" t="str">
        <f>""</f>
        <v/>
      </c>
      <c r="N207" t="str">
        <f>""</f>
        <v/>
      </c>
      <c r="O207" t="str">
        <f>""</f>
        <v/>
      </c>
      <c r="P207" t="str">
        <f>""</f>
        <v/>
      </c>
      <c r="Q207" t="str">
        <f>""</f>
        <v/>
      </c>
      <c r="R207" t="str">
        <f>""</f>
        <v/>
      </c>
      <c r="S207" t="str">
        <f>""</f>
        <v/>
      </c>
      <c r="T207" t="str">
        <f>""</f>
        <v/>
      </c>
      <c r="U207" t="str">
        <f>""</f>
        <v/>
      </c>
      <c r="V207" t="str">
        <f>""</f>
        <v/>
      </c>
      <c r="W207" t="str">
        <f>""</f>
        <v/>
      </c>
      <c r="X207" t="str">
        <f>""</f>
        <v/>
      </c>
      <c r="Y207" t="str">
        <f>""</f>
        <v/>
      </c>
      <c r="Z207" t="str">
        <f>""</f>
        <v/>
      </c>
      <c r="AA207" t="str">
        <f>""</f>
        <v/>
      </c>
      <c r="AB207" t="str">
        <f>""</f>
        <v/>
      </c>
      <c r="AC207" t="str">
        <f>""</f>
        <v/>
      </c>
      <c r="AD207" t="str">
        <f>""</f>
        <v/>
      </c>
      <c r="AE207" t="str">
        <f>""</f>
        <v/>
      </c>
      <c r="AF207" t="str">
        <f>""</f>
        <v/>
      </c>
      <c r="AG207" t="str">
        <f>""</f>
        <v/>
      </c>
      <c r="AH207" t="str">
        <f>""</f>
        <v/>
      </c>
      <c r="AI207" t="str">
        <f>""</f>
        <v/>
      </c>
      <c r="AJ207" t="str">
        <f>""</f>
        <v/>
      </c>
      <c r="AK207" t="str">
        <f>""</f>
        <v/>
      </c>
      <c r="AL207" t="str">
        <f>""</f>
        <v/>
      </c>
      <c r="AM207" t="str">
        <f>""</f>
        <v/>
      </c>
      <c r="AN207" t="str">
        <f>""</f>
        <v/>
      </c>
      <c r="AO207" t="str">
        <f>""</f>
        <v/>
      </c>
      <c r="AP207" t="str">
        <f>""</f>
        <v/>
      </c>
      <c r="AQ207" t="str">
        <f>""</f>
        <v/>
      </c>
      <c r="AR207" t="str">
        <f>""</f>
        <v/>
      </c>
      <c r="AS207" t="str">
        <f>""</f>
        <v/>
      </c>
      <c r="AT207" t="str">
        <f>"-0.140**"</f>
        <v>-0.140**</v>
      </c>
      <c r="AU207" t="str">
        <f>""</f>
        <v/>
      </c>
      <c r="AV207" t="str">
        <f>""</f>
        <v/>
      </c>
      <c r="AW207" t="str">
        <f>""</f>
        <v/>
      </c>
      <c r="AX207" t="str">
        <f>""</f>
        <v/>
      </c>
      <c r="AY207" t="str">
        <f>""</f>
        <v/>
      </c>
      <c r="AZ207" t="str">
        <f>""</f>
        <v/>
      </c>
      <c r="BA207" t="str">
        <f>""</f>
        <v/>
      </c>
    </row>
    <row r="208" spans="2:53" x14ac:dyDescent="0.2">
      <c r="B208" t="str">
        <f>""</f>
        <v/>
      </c>
      <c r="C208" t="str">
        <f>""</f>
        <v/>
      </c>
      <c r="D208" t="str">
        <f>""</f>
        <v/>
      </c>
      <c r="E208" t="str">
        <f>""</f>
        <v/>
      </c>
      <c r="F208" t="str">
        <f>""</f>
        <v/>
      </c>
      <c r="G208" t="str">
        <f>""</f>
        <v/>
      </c>
      <c r="H208" t="str">
        <f>""</f>
        <v/>
      </c>
      <c r="I208" t="str">
        <f>""</f>
        <v/>
      </c>
      <c r="J208" t="str">
        <f>""</f>
        <v/>
      </c>
      <c r="K208" t="str">
        <f>""</f>
        <v/>
      </c>
      <c r="L208" t="str">
        <f>""</f>
        <v/>
      </c>
      <c r="M208" t="str">
        <f>""</f>
        <v/>
      </c>
      <c r="N208" t="str">
        <f>""</f>
        <v/>
      </c>
      <c r="O208" t="str">
        <f>""</f>
        <v/>
      </c>
      <c r="P208" t="str">
        <f>""</f>
        <v/>
      </c>
      <c r="Q208" t="str">
        <f>""</f>
        <v/>
      </c>
      <c r="R208" t="str">
        <f>""</f>
        <v/>
      </c>
      <c r="S208" t="str">
        <f>""</f>
        <v/>
      </c>
      <c r="T208" t="str">
        <f>""</f>
        <v/>
      </c>
      <c r="U208" t="str">
        <f>""</f>
        <v/>
      </c>
      <c r="V208" t="str">
        <f>""</f>
        <v/>
      </c>
      <c r="W208" t="str">
        <f>""</f>
        <v/>
      </c>
      <c r="X208" t="str">
        <f>""</f>
        <v/>
      </c>
      <c r="Y208" t="str">
        <f>""</f>
        <v/>
      </c>
      <c r="Z208" t="str">
        <f>""</f>
        <v/>
      </c>
      <c r="AA208" t="str">
        <f>""</f>
        <v/>
      </c>
      <c r="AB208" t="str">
        <f>""</f>
        <v/>
      </c>
      <c r="AC208" t="str">
        <f>""</f>
        <v/>
      </c>
      <c r="AD208" t="str">
        <f>""</f>
        <v/>
      </c>
      <c r="AE208" t="str">
        <f>""</f>
        <v/>
      </c>
      <c r="AF208" t="str">
        <f>""</f>
        <v/>
      </c>
      <c r="AG208" t="str">
        <f>""</f>
        <v/>
      </c>
      <c r="AH208" t="str">
        <f>""</f>
        <v/>
      </c>
      <c r="AI208" t="str">
        <f>""</f>
        <v/>
      </c>
      <c r="AJ208" t="str">
        <f>""</f>
        <v/>
      </c>
      <c r="AK208" t="str">
        <f>""</f>
        <v/>
      </c>
      <c r="AL208" t="str">
        <f>""</f>
        <v/>
      </c>
      <c r="AM208" t="str">
        <f>""</f>
        <v/>
      </c>
      <c r="AN208" t="str">
        <f>""</f>
        <v/>
      </c>
      <c r="AO208" t="str">
        <f>""</f>
        <v/>
      </c>
      <c r="AP208" t="str">
        <f>""</f>
        <v/>
      </c>
      <c r="AQ208" t="str">
        <f>""</f>
        <v/>
      </c>
      <c r="AR208" t="str">
        <f>""</f>
        <v/>
      </c>
      <c r="AS208" t="str">
        <f>""</f>
        <v/>
      </c>
      <c r="AT208" t="str">
        <f>"[0.063]"</f>
        <v>[0.063]</v>
      </c>
      <c r="AU208" t="str">
        <f>""</f>
        <v/>
      </c>
      <c r="AV208" t="str">
        <f>""</f>
        <v/>
      </c>
      <c r="AW208" t="str">
        <f>""</f>
        <v/>
      </c>
      <c r="AX208" t="str">
        <f>""</f>
        <v/>
      </c>
      <c r="AY208" t="str">
        <f>""</f>
        <v/>
      </c>
      <c r="AZ208" t="str">
        <f>""</f>
        <v/>
      </c>
      <c r="BA208" t="str">
        <f>""</f>
        <v/>
      </c>
    </row>
    <row r="209" spans="2:53" x14ac:dyDescent="0.2">
      <c r="B209" t="str">
        <f>"Interaction"</f>
        <v>Interaction</v>
      </c>
      <c r="C209" t="str">
        <f>""</f>
        <v/>
      </c>
      <c r="D209" t="str">
        <f>""</f>
        <v/>
      </c>
      <c r="E209" t="str">
        <f>""</f>
        <v/>
      </c>
      <c r="F209" t="str">
        <f>""</f>
        <v/>
      </c>
      <c r="G209" t="str">
        <f>""</f>
        <v/>
      </c>
      <c r="H209" t="str">
        <f>""</f>
        <v/>
      </c>
      <c r="I209" t="str">
        <f>""</f>
        <v/>
      </c>
      <c r="J209" t="str">
        <f>""</f>
        <v/>
      </c>
      <c r="K209" t="str">
        <f>""</f>
        <v/>
      </c>
      <c r="L209" t="str">
        <f>""</f>
        <v/>
      </c>
      <c r="M209" t="str">
        <f>""</f>
        <v/>
      </c>
      <c r="N209" t="str">
        <f>""</f>
        <v/>
      </c>
      <c r="O209" t="str">
        <f>""</f>
        <v/>
      </c>
      <c r="P209" t="str">
        <f>""</f>
        <v/>
      </c>
      <c r="Q209" t="str">
        <f>""</f>
        <v/>
      </c>
      <c r="R209" t="str">
        <f>""</f>
        <v/>
      </c>
      <c r="S209" t="str">
        <f>""</f>
        <v/>
      </c>
      <c r="T209" t="str">
        <f>""</f>
        <v/>
      </c>
      <c r="U209" t="str">
        <f>""</f>
        <v/>
      </c>
      <c r="V209" t="str">
        <f>""</f>
        <v/>
      </c>
      <c r="W209" t="str">
        <f>""</f>
        <v/>
      </c>
      <c r="X209" t="str">
        <f>""</f>
        <v/>
      </c>
      <c r="Y209" t="str">
        <f>""</f>
        <v/>
      </c>
      <c r="Z209" t="str">
        <f>""</f>
        <v/>
      </c>
      <c r="AA209" t="str">
        <f>""</f>
        <v/>
      </c>
      <c r="AB209" t="str">
        <f>""</f>
        <v/>
      </c>
      <c r="AC209" t="str">
        <f>""</f>
        <v/>
      </c>
      <c r="AD209" t="str">
        <f>""</f>
        <v/>
      </c>
      <c r="AE209" t="str">
        <f>""</f>
        <v/>
      </c>
      <c r="AF209" t="str">
        <f>""</f>
        <v/>
      </c>
      <c r="AG209" t="str">
        <f>""</f>
        <v/>
      </c>
      <c r="AH209" t="str">
        <f>""</f>
        <v/>
      </c>
      <c r="AI209" t="str">
        <f>""</f>
        <v/>
      </c>
      <c r="AJ209" t="str">
        <f>""</f>
        <v/>
      </c>
      <c r="AK209" t="str">
        <f>""</f>
        <v/>
      </c>
      <c r="AL209" t="str">
        <f>""</f>
        <v/>
      </c>
      <c r="AM209" t="str">
        <f>""</f>
        <v/>
      </c>
      <c r="AN209" t="str">
        <f>""</f>
        <v/>
      </c>
      <c r="AO209" t="str">
        <f>""</f>
        <v/>
      </c>
      <c r="AP209" t="str">
        <f>""</f>
        <v/>
      </c>
      <c r="AQ209" t="str">
        <f>""</f>
        <v/>
      </c>
      <c r="AR209" t="str">
        <f>""</f>
        <v/>
      </c>
      <c r="AS209" t="str">
        <f>""</f>
        <v/>
      </c>
      <c r="AT209" t="str">
        <f>"0.378"</f>
        <v>0.378</v>
      </c>
      <c r="AU209" t="str">
        <f>""</f>
        <v/>
      </c>
      <c r="AV209" t="str">
        <f>""</f>
        <v/>
      </c>
      <c r="AW209" t="str">
        <f>""</f>
        <v/>
      </c>
      <c r="AX209" t="str">
        <f>""</f>
        <v/>
      </c>
      <c r="AY209" t="str">
        <f>""</f>
        <v/>
      </c>
      <c r="AZ209" t="str">
        <f>""</f>
        <v/>
      </c>
      <c r="BA209" t="str">
        <f>""</f>
        <v/>
      </c>
    </row>
    <row r="210" spans="2:53" x14ac:dyDescent="0.2">
      <c r="B210" t="str">
        <f>""</f>
        <v/>
      </c>
      <c r="C210" t="str">
        <f>""</f>
        <v/>
      </c>
      <c r="D210" t="str">
        <f>""</f>
        <v/>
      </c>
      <c r="E210" t="str">
        <f>""</f>
        <v/>
      </c>
      <c r="F210" t="str">
        <f>""</f>
        <v/>
      </c>
      <c r="G210" t="str">
        <f>""</f>
        <v/>
      </c>
      <c r="H210" t="str">
        <f>""</f>
        <v/>
      </c>
      <c r="I210" t="str">
        <f>""</f>
        <v/>
      </c>
      <c r="J210" t="str">
        <f>""</f>
        <v/>
      </c>
      <c r="K210" t="str">
        <f>""</f>
        <v/>
      </c>
      <c r="L210" t="str">
        <f>""</f>
        <v/>
      </c>
      <c r="M210" t="str">
        <f>""</f>
        <v/>
      </c>
      <c r="N210" t="str">
        <f>""</f>
        <v/>
      </c>
      <c r="O210" t="str">
        <f>""</f>
        <v/>
      </c>
      <c r="P210" t="str">
        <f>""</f>
        <v/>
      </c>
      <c r="Q210" t="str">
        <f>""</f>
        <v/>
      </c>
      <c r="R210" t="str">
        <f>""</f>
        <v/>
      </c>
      <c r="S210" t="str">
        <f>""</f>
        <v/>
      </c>
      <c r="T210" t="str">
        <f>""</f>
        <v/>
      </c>
      <c r="U210" t="str">
        <f>""</f>
        <v/>
      </c>
      <c r="V210" t="str">
        <f>""</f>
        <v/>
      </c>
      <c r="W210" t="str">
        <f>""</f>
        <v/>
      </c>
      <c r="X210" t="str">
        <f>""</f>
        <v/>
      </c>
      <c r="Y210" t="str">
        <f>""</f>
        <v/>
      </c>
      <c r="Z210" t="str">
        <f>""</f>
        <v/>
      </c>
      <c r="AA210" t="str">
        <f>""</f>
        <v/>
      </c>
      <c r="AB210" t="str">
        <f>""</f>
        <v/>
      </c>
      <c r="AC210" t="str">
        <f>""</f>
        <v/>
      </c>
      <c r="AD210" t="str">
        <f>""</f>
        <v/>
      </c>
      <c r="AE210" t="str">
        <f>""</f>
        <v/>
      </c>
      <c r="AF210" t="str">
        <f>""</f>
        <v/>
      </c>
      <c r="AG210" t="str">
        <f>""</f>
        <v/>
      </c>
      <c r="AH210" t="str">
        <f>""</f>
        <v/>
      </c>
      <c r="AI210" t="str">
        <f>""</f>
        <v/>
      </c>
      <c r="AJ210" t="str">
        <f>""</f>
        <v/>
      </c>
      <c r="AK210" t="str">
        <f>""</f>
        <v/>
      </c>
      <c r="AL210" t="str">
        <f>""</f>
        <v/>
      </c>
      <c r="AM210" t="str">
        <f>""</f>
        <v/>
      </c>
      <c r="AN210" t="str">
        <f>""</f>
        <v/>
      </c>
      <c r="AO210" t="str">
        <f>""</f>
        <v/>
      </c>
      <c r="AP210" t="str">
        <f>""</f>
        <v/>
      </c>
      <c r="AQ210" t="str">
        <f>""</f>
        <v/>
      </c>
      <c r="AR210" t="str">
        <f>""</f>
        <v/>
      </c>
      <c r="AS210" t="str">
        <f>""</f>
        <v/>
      </c>
      <c r="AT210" t="str">
        <f>"[0.272]"</f>
        <v>[0.272]</v>
      </c>
      <c r="AU210" t="str">
        <f>""</f>
        <v/>
      </c>
      <c r="AV210" t="str">
        <f>""</f>
        <v/>
      </c>
      <c r="AW210" t="str">
        <f>""</f>
        <v/>
      </c>
      <c r="AX210" t="str">
        <f>""</f>
        <v/>
      </c>
      <c r="AY210" t="str">
        <f>""</f>
        <v/>
      </c>
      <c r="AZ210" t="str">
        <f>""</f>
        <v/>
      </c>
      <c r="BA210" t="str">
        <f>""</f>
        <v/>
      </c>
    </row>
    <row r="211" spans="2:53" x14ac:dyDescent="0.2">
      <c r="B211" t="str">
        <f>"Share of females  who left household 1998-2007"</f>
        <v>Share of females  who left household 1998-2007</v>
      </c>
      <c r="C211" t="str">
        <f>""</f>
        <v/>
      </c>
      <c r="D211" t="str">
        <f>""</f>
        <v/>
      </c>
      <c r="E211" t="str">
        <f>""</f>
        <v/>
      </c>
      <c r="F211" t="str">
        <f>""</f>
        <v/>
      </c>
      <c r="G211" t="str">
        <f>""</f>
        <v/>
      </c>
      <c r="H211" t="str">
        <f>""</f>
        <v/>
      </c>
      <c r="I211" t="str">
        <f>""</f>
        <v/>
      </c>
      <c r="J211" t="str">
        <f>""</f>
        <v/>
      </c>
      <c r="K211" t="str">
        <f>""</f>
        <v/>
      </c>
      <c r="L211" t="str">
        <f>""</f>
        <v/>
      </c>
      <c r="M211" t="str">
        <f>""</f>
        <v/>
      </c>
      <c r="N211" t="str">
        <f>""</f>
        <v/>
      </c>
      <c r="O211" t="str">
        <f>""</f>
        <v/>
      </c>
      <c r="P211" t="str">
        <f>""</f>
        <v/>
      </c>
      <c r="Q211" t="str">
        <f>""</f>
        <v/>
      </c>
      <c r="R211" t="str">
        <f>""</f>
        <v/>
      </c>
      <c r="S211" t="str">
        <f>""</f>
        <v/>
      </c>
      <c r="T211" t="str">
        <f>""</f>
        <v/>
      </c>
      <c r="U211" t="str">
        <f>""</f>
        <v/>
      </c>
      <c r="V211" t="str">
        <f>""</f>
        <v/>
      </c>
      <c r="W211" t="str">
        <f>""</f>
        <v/>
      </c>
      <c r="X211" t="str">
        <f>""</f>
        <v/>
      </c>
      <c r="Y211" t="str">
        <f>""</f>
        <v/>
      </c>
      <c r="Z211" t="str">
        <f>""</f>
        <v/>
      </c>
      <c r="AA211" t="str">
        <f>""</f>
        <v/>
      </c>
      <c r="AB211" t="str">
        <f>""</f>
        <v/>
      </c>
      <c r="AC211" t="str">
        <f>""</f>
        <v/>
      </c>
      <c r="AD211" t="str">
        <f>""</f>
        <v/>
      </c>
      <c r="AE211" t="str">
        <f>""</f>
        <v/>
      </c>
      <c r="AF211" t="str">
        <f>""</f>
        <v/>
      </c>
      <c r="AG211" t="str">
        <f>""</f>
        <v/>
      </c>
      <c r="AH211" t="str">
        <f>""</f>
        <v/>
      </c>
      <c r="AI211" t="str">
        <f>""</f>
        <v/>
      </c>
      <c r="AJ211" t="str">
        <f>""</f>
        <v/>
      </c>
      <c r="AK211" t="str">
        <f>""</f>
        <v/>
      </c>
      <c r="AL211" t="str">
        <f>""</f>
        <v/>
      </c>
      <c r="AM211" t="str">
        <f>""</f>
        <v/>
      </c>
      <c r="AN211" t="str">
        <f>""</f>
        <v/>
      </c>
      <c r="AO211" t="str">
        <f>""</f>
        <v/>
      </c>
      <c r="AP211" t="str">
        <f>""</f>
        <v/>
      </c>
      <c r="AQ211" t="str">
        <f>""</f>
        <v/>
      </c>
      <c r="AR211" t="str">
        <f>""</f>
        <v/>
      </c>
      <c r="AS211" t="str">
        <f>""</f>
        <v/>
      </c>
      <c r="AT211" t="str">
        <f>""</f>
        <v/>
      </c>
      <c r="AU211" t="str">
        <f>"-0.206"</f>
        <v>-0.206</v>
      </c>
      <c r="AV211" t="str">
        <f>""</f>
        <v/>
      </c>
      <c r="AW211" t="str">
        <f>""</f>
        <v/>
      </c>
      <c r="AX211" t="str">
        <f>""</f>
        <v/>
      </c>
      <c r="AY211" t="str">
        <f>""</f>
        <v/>
      </c>
      <c r="AZ211" t="str">
        <f>""</f>
        <v/>
      </c>
      <c r="BA211" t="str">
        <f>""</f>
        <v/>
      </c>
    </row>
    <row r="212" spans="2:53" x14ac:dyDescent="0.2">
      <c r="B212" t="str">
        <f>""</f>
        <v/>
      </c>
      <c r="C212" t="str">
        <f>""</f>
        <v/>
      </c>
      <c r="D212" t="str">
        <f>""</f>
        <v/>
      </c>
      <c r="E212" t="str">
        <f>""</f>
        <v/>
      </c>
      <c r="F212" t="str">
        <f>""</f>
        <v/>
      </c>
      <c r="G212" t="str">
        <f>""</f>
        <v/>
      </c>
      <c r="H212" t="str">
        <f>""</f>
        <v/>
      </c>
      <c r="I212" t="str">
        <f>""</f>
        <v/>
      </c>
      <c r="J212" t="str">
        <f>""</f>
        <v/>
      </c>
      <c r="K212" t="str">
        <f>""</f>
        <v/>
      </c>
      <c r="L212" t="str">
        <f>""</f>
        <v/>
      </c>
      <c r="M212" t="str">
        <f>""</f>
        <v/>
      </c>
      <c r="N212" t="str">
        <f>""</f>
        <v/>
      </c>
      <c r="O212" t="str">
        <f>""</f>
        <v/>
      </c>
      <c r="P212" t="str">
        <f>""</f>
        <v/>
      </c>
      <c r="Q212" t="str">
        <f>""</f>
        <v/>
      </c>
      <c r="R212" t="str">
        <f>""</f>
        <v/>
      </c>
      <c r="S212" t="str">
        <f>""</f>
        <v/>
      </c>
      <c r="T212" t="str">
        <f>""</f>
        <v/>
      </c>
      <c r="U212" t="str">
        <f>""</f>
        <v/>
      </c>
      <c r="V212" t="str">
        <f>""</f>
        <v/>
      </c>
      <c r="W212" t="str">
        <f>""</f>
        <v/>
      </c>
      <c r="X212" t="str">
        <f>""</f>
        <v/>
      </c>
      <c r="Y212" t="str">
        <f>""</f>
        <v/>
      </c>
      <c r="Z212" t="str">
        <f>""</f>
        <v/>
      </c>
      <c r="AA212" t="str">
        <f>""</f>
        <v/>
      </c>
      <c r="AB212" t="str">
        <f>""</f>
        <v/>
      </c>
      <c r="AC212" t="str">
        <f>""</f>
        <v/>
      </c>
      <c r="AD212" t="str">
        <f>""</f>
        <v/>
      </c>
      <c r="AE212" t="str">
        <f>""</f>
        <v/>
      </c>
      <c r="AF212" t="str">
        <f>""</f>
        <v/>
      </c>
      <c r="AG212" t="str">
        <f>""</f>
        <v/>
      </c>
      <c r="AH212" t="str">
        <f>""</f>
        <v/>
      </c>
      <c r="AI212" t="str">
        <f>""</f>
        <v/>
      </c>
      <c r="AJ212" t="str">
        <f>""</f>
        <v/>
      </c>
      <c r="AK212" t="str">
        <f>""</f>
        <v/>
      </c>
      <c r="AL212" t="str">
        <f>""</f>
        <v/>
      </c>
      <c r="AM212" t="str">
        <f>""</f>
        <v/>
      </c>
      <c r="AN212" t="str">
        <f>""</f>
        <v/>
      </c>
      <c r="AO212" t="str">
        <f>""</f>
        <v/>
      </c>
      <c r="AP212" t="str">
        <f>""</f>
        <v/>
      </c>
      <c r="AQ212" t="str">
        <f>""</f>
        <v/>
      </c>
      <c r="AR212" t="str">
        <f>""</f>
        <v/>
      </c>
      <c r="AS212" t="str">
        <f>""</f>
        <v/>
      </c>
      <c r="AT212" t="str">
        <f>""</f>
        <v/>
      </c>
      <c r="AU212" t="str">
        <f>"[0.133]"</f>
        <v>[0.133]</v>
      </c>
      <c r="AV212" t="str">
        <f>""</f>
        <v/>
      </c>
      <c r="AW212" t="str">
        <f>""</f>
        <v/>
      </c>
      <c r="AX212" t="str">
        <f>""</f>
        <v/>
      </c>
      <c r="AY212" t="str">
        <f>""</f>
        <v/>
      </c>
      <c r="AZ212" t="str">
        <f>""</f>
        <v/>
      </c>
      <c r="BA212" t="str">
        <f>""</f>
        <v/>
      </c>
    </row>
    <row r="213" spans="2:53" x14ac:dyDescent="0.2">
      <c r="B213" t="str">
        <f>"Interaction"</f>
        <v>Interaction</v>
      </c>
      <c r="C213" t="str">
        <f>""</f>
        <v/>
      </c>
      <c r="D213" t="str">
        <f>""</f>
        <v/>
      </c>
      <c r="E213" t="str">
        <f>""</f>
        <v/>
      </c>
      <c r="F213" t="str">
        <f>""</f>
        <v/>
      </c>
      <c r="G213" t="str">
        <f>""</f>
        <v/>
      </c>
      <c r="H213" t="str">
        <f>""</f>
        <v/>
      </c>
      <c r="I213" t="str">
        <f>""</f>
        <v/>
      </c>
      <c r="J213" t="str">
        <f>""</f>
        <v/>
      </c>
      <c r="K213" t="str">
        <f>""</f>
        <v/>
      </c>
      <c r="L213" t="str">
        <f>""</f>
        <v/>
      </c>
      <c r="M213" t="str">
        <f>""</f>
        <v/>
      </c>
      <c r="N213" t="str">
        <f>""</f>
        <v/>
      </c>
      <c r="O213" t="str">
        <f>""</f>
        <v/>
      </c>
      <c r="P213" t="str">
        <f>""</f>
        <v/>
      </c>
      <c r="Q213" t="str">
        <f>""</f>
        <v/>
      </c>
      <c r="R213" t="str">
        <f>""</f>
        <v/>
      </c>
      <c r="S213" t="str">
        <f>""</f>
        <v/>
      </c>
      <c r="T213" t="str">
        <f>""</f>
        <v/>
      </c>
      <c r="U213" t="str">
        <f>""</f>
        <v/>
      </c>
      <c r="V213" t="str">
        <f>""</f>
        <v/>
      </c>
      <c r="W213" t="str">
        <f>""</f>
        <v/>
      </c>
      <c r="X213" t="str">
        <f>""</f>
        <v/>
      </c>
      <c r="Y213" t="str">
        <f>""</f>
        <v/>
      </c>
      <c r="Z213" t="str">
        <f>""</f>
        <v/>
      </c>
      <c r="AA213" t="str">
        <f>""</f>
        <v/>
      </c>
      <c r="AB213" t="str">
        <f>""</f>
        <v/>
      </c>
      <c r="AC213" t="str">
        <f>""</f>
        <v/>
      </c>
      <c r="AD213" t="str">
        <f>""</f>
        <v/>
      </c>
      <c r="AE213" t="str">
        <f>""</f>
        <v/>
      </c>
      <c r="AF213" t="str">
        <f>""</f>
        <v/>
      </c>
      <c r="AG213" t="str">
        <f>""</f>
        <v/>
      </c>
      <c r="AH213" t="str">
        <f>""</f>
        <v/>
      </c>
      <c r="AI213" t="str">
        <f>""</f>
        <v/>
      </c>
      <c r="AJ213" t="str">
        <f>""</f>
        <v/>
      </c>
      <c r="AK213" t="str">
        <f>""</f>
        <v/>
      </c>
      <c r="AL213" t="str">
        <f>""</f>
        <v/>
      </c>
      <c r="AM213" t="str">
        <f>""</f>
        <v/>
      </c>
      <c r="AN213" t="str">
        <f>""</f>
        <v/>
      </c>
      <c r="AO213" t="str">
        <f>""</f>
        <v/>
      </c>
      <c r="AP213" t="str">
        <f>""</f>
        <v/>
      </c>
      <c r="AQ213" t="str">
        <f>""</f>
        <v/>
      </c>
      <c r="AR213" t="str">
        <f>""</f>
        <v/>
      </c>
      <c r="AS213" t="str">
        <f>""</f>
        <v/>
      </c>
      <c r="AT213" t="str">
        <f>""</f>
        <v/>
      </c>
      <c r="AU213" t="str">
        <f>"0.432"</f>
        <v>0.432</v>
      </c>
      <c r="AV213" t="str">
        <f>""</f>
        <v/>
      </c>
      <c r="AW213" t="str">
        <f>""</f>
        <v/>
      </c>
      <c r="AX213" t="str">
        <f>""</f>
        <v/>
      </c>
      <c r="AY213" t="str">
        <f>""</f>
        <v/>
      </c>
      <c r="AZ213" t="str">
        <f>""</f>
        <v/>
      </c>
      <c r="BA213" t="str">
        <f>""</f>
        <v/>
      </c>
    </row>
    <row r="214" spans="2:53" x14ac:dyDescent="0.2">
      <c r="B214" t="str">
        <f>""</f>
        <v/>
      </c>
      <c r="C214" t="str">
        <f>""</f>
        <v/>
      </c>
      <c r="D214" t="str">
        <f>""</f>
        <v/>
      </c>
      <c r="E214" t="str">
        <f>""</f>
        <v/>
      </c>
      <c r="F214" t="str">
        <f>""</f>
        <v/>
      </c>
      <c r="G214" t="str">
        <f>""</f>
        <v/>
      </c>
      <c r="H214" t="str">
        <f>""</f>
        <v/>
      </c>
      <c r="I214" t="str">
        <f>""</f>
        <v/>
      </c>
      <c r="J214" t="str">
        <f>""</f>
        <v/>
      </c>
      <c r="K214" t="str">
        <f>""</f>
        <v/>
      </c>
      <c r="L214" t="str">
        <f>""</f>
        <v/>
      </c>
      <c r="M214" t="str">
        <f>""</f>
        <v/>
      </c>
      <c r="N214" t="str">
        <f>""</f>
        <v/>
      </c>
      <c r="O214" t="str">
        <f>""</f>
        <v/>
      </c>
      <c r="P214" t="str">
        <f>""</f>
        <v/>
      </c>
      <c r="Q214" t="str">
        <f>""</f>
        <v/>
      </c>
      <c r="R214" t="str">
        <f>""</f>
        <v/>
      </c>
      <c r="S214" t="str">
        <f>""</f>
        <v/>
      </c>
      <c r="T214" t="str">
        <f>""</f>
        <v/>
      </c>
      <c r="U214" t="str">
        <f>""</f>
        <v/>
      </c>
      <c r="V214" t="str">
        <f>""</f>
        <v/>
      </c>
      <c r="W214" t="str">
        <f>""</f>
        <v/>
      </c>
      <c r="X214" t="str">
        <f>""</f>
        <v/>
      </c>
      <c r="Y214" t="str">
        <f>""</f>
        <v/>
      </c>
      <c r="Z214" t="str">
        <f>""</f>
        <v/>
      </c>
      <c r="AA214" t="str">
        <f>""</f>
        <v/>
      </c>
      <c r="AB214" t="str">
        <f>""</f>
        <v/>
      </c>
      <c r="AC214" t="str">
        <f>""</f>
        <v/>
      </c>
      <c r="AD214" t="str">
        <f>""</f>
        <v/>
      </c>
      <c r="AE214" t="str">
        <f>""</f>
        <v/>
      </c>
      <c r="AF214" t="str">
        <f>""</f>
        <v/>
      </c>
      <c r="AG214" t="str">
        <f>""</f>
        <v/>
      </c>
      <c r="AH214" t="str">
        <f>""</f>
        <v/>
      </c>
      <c r="AI214" t="str">
        <f>""</f>
        <v/>
      </c>
      <c r="AJ214" t="str">
        <f>""</f>
        <v/>
      </c>
      <c r="AK214" t="str">
        <f>""</f>
        <v/>
      </c>
      <c r="AL214" t="str">
        <f>""</f>
        <v/>
      </c>
      <c r="AM214" t="str">
        <f>""</f>
        <v/>
      </c>
      <c r="AN214" t="str">
        <f>""</f>
        <v/>
      </c>
      <c r="AO214" t="str">
        <f>""</f>
        <v/>
      </c>
      <c r="AP214" t="str">
        <f>""</f>
        <v/>
      </c>
      <c r="AQ214" t="str">
        <f>""</f>
        <v/>
      </c>
      <c r="AR214" t="str">
        <f>""</f>
        <v/>
      </c>
      <c r="AS214" t="str">
        <f>""</f>
        <v/>
      </c>
      <c r="AT214" t="str">
        <f>""</f>
        <v/>
      </c>
      <c r="AU214" t="str">
        <f>"[0.331]"</f>
        <v>[0.331]</v>
      </c>
      <c r="AV214" t="str">
        <f>""</f>
        <v/>
      </c>
      <c r="AW214" t="str">
        <f>""</f>
        <v/>
      </c>
      <c r="AX214" t="str">
        <f>""</f>
        <v/>
      </c>
      <c r="AY214" t="str">
        <f>""</f>
        <v/>
      </c>
      <c r="AZ214" t="str">
        <f>""</f>
        <v/>
      </c>
      <c r="BA214" t="str">
        <f>""</f>
        <v/>
      </c>
    </row>
    <row r="215" spans="2:53" x14ac:dyDescent="0.2">
      <c r="B215" t="str">
        <f>"Index of Asset Related Losses (sum) (money-goods and/or house) - PCA"</f>
        <v>Index of Asset Related Losses (sum) (money-goods and/or house) - PCA</v>
      </c>
      <c r="C215" t="str">
        <f>""</f>
        <v/>
      </c>
      <c r="D215" t="str">
        <f>""</f>
        <v/>
      </c>
      <c r="E215" t="str">
        <f>""</f>
        <v/>
      </c>
      <c r="F215" t="str">
        <f>""</f>
        <v/>
      </c>
      <c r="G215" t="str">
        <f>""</f>
        <v/>
      </c>
      <c r="H215" t="str">
        <f>""</f>
        <v/>
      </c>
      <c r="I215" t="str">
        <f>""</f>
        <v/>
      </c>
      <c r="J215" t="str">
        <f>""</f>
        <v/>
      </c>
      <c r="K215" t="str">
        <f>""</f>
        <v/>
      </c>
      <c r="L215" t="str">
        <f>""</f>
        <v/>
      </c>
      <c r="M215" t="str">
        <f>""</f>
        <v/>
      </c>
      <c r="N215" t="str">
        <f>""</f>
        <v/>
      </c>
      <c r="O215" t="str">
        <f>""</f>
        <v/>
      </c>
      <c r="P215" t="str">
        <f>""</f>
        <v/>
      </c>
      <c r="Q215" t="str">
        <f>""</f>
        <v/>
      </c>
      <c r="R215" t="str">
        <f>""</f>
        <v/>
      </c>
      <c r="S215" t="str">
        <f>""</f>
        <v/>
      </c>
      <c r="T215" t="str">
        <f>""</f>
        <v/>
      </c>
      <c r="U215" t="str">
        <f>""</f>
        <v/>
      </c>
      <c r="V215" t="str">
        <f>""</f>
        <v/>
      </c>
      <c r="W215" t="str">
        <f>""</f>
        <v/>
      </c>
      <c r="X215" t="str">
        <f>""</f>
        <v/>
      </c>
      <c r="Y215" t="str">
        <f>""</f>
        <v/>
      </c>
      <c r="Z215" t="str">
        <f>""</f>
        <v/>
      </c>
      <c r="AA215" t="str">
        <f>""</f>
        <v/>
      </c>
      <c r="AB215" t="str">
        <f>""</f>
        <v/>
      </c>
      <c r="AC215" t="str">
        <f>""</f>
        <v/>
      </c>
      <c r="AD215" t="str">
        <f>""</f>
        <v/>
      </c>
      <c r="AE215" t="str">
        <f>""</f>
        <v/>
      </c>
      <c r="AF215" t="str">
        <f>""</f>
        <v/>
      </c>
      <c r="AG215" t="str">
        <f>""</f>
        <v/>
      </c>
      <c r="AH215" t="str">
        <f>""</f>
        <v/>
      </c>
      <c r="AI215" t="str">
        <f>""</f>
        <v/>
      </c>
      <c r="AJ215" t="str">
        <f>""</f>
        <v/>
      </c>
      <c r="AK215" t="str">
        <f>""</f>
        <v/>
      </c>
      <c r="AL215" t="str">
        <f>""</f>
        <v/>
      </c>
      <c r="AM215" t="str">
        <f>""</f>
        <v/>
      </c>
      <c r="AN215" t="str">
        <f>""</f>
        <v/>
      </c>
      <c r="AO215" t="str">
        <f>""</f>
        <v/>
      </c>
      <c r="AP215" t="str">
        <f>""</f>
        <v/>
      </c>
      <c r="AQ215" t="str">
        <f>""</f>
        <v/>
      </c>
      <c r="AR215" t="str">
        <f>""</f>
        <v/>
      </c>
      <c r="AS215" t="str">
        <f>""</f>
        <v/>
      </c>
      <c r="AT215" t="str">
        <f>""</f>
        <v/>
      </c>
      <c r="AU215" t="str">
        <f>""</f>
        <v/>
      </c>
      <c r="AV215" t="str">
        <f>"-0.001"</f>
        <v>-0.001</v>
      </c>
      <c r="AW215" t="str">
        <f>"-0.004"</f>
        <v>-0.004</v>
      </c>
      <c r="AX215" t="str">
        <f>"0.002"</f>
        <v>0.002</v>
      </c>
      <c r="AY215" t="str">
        <f>""</f>
        <v/>
      </c>
      <c r="AZ215" t="str">
        <f>""</f>
        <v/>
      </c>
      <c r="BA215" t="str">
        <f>""</f>
        <v/>
      </c>
    </row>
    <row r="216" spans="2:53" x14ac:dyDescent="0.2">
      <c r="B216" t="str">
        <f>""</f>
        <v/>
      </c>
      <c r="C216" t="str">
        <f>""</f>
        <v/>
      </c>
      <c r="D216" t="str">
        <f>""</f>
        <v/>
      </c>
      <c r="E216" t="str">
        <f>""</f>
        <v/>
      </c>
      <c r="F216" t="str">
        <f>""</f>
        <v/>
      </c>
      <c r="G216" t="str">
        <f>""</f>
        <v/>
      </c>
      <c r="H216" t="str">
        <f>""</f>
        <v/>
      </c>
      <c r="I216" t="str">
        <f>""</f>
        <v/>
      </c>
      <c r="J216" t="str">
        <f>""</f>
        <v/>
      </c>
      <c r="K216" t="str">
        <f>""</f>
        <v/>
      </c>
      <c r="L216" t="str">
        <f>""</f>
        <v/>
      </c>
      <c r="M216" t="str">
        <f>""</f>
        <v/>
      </c>
      <c r="N216" t="str">
        <f>""</f>
        <v/>
      </c>
      <c r="O216" t="str">
        <f>""</f>
        <v/>
      </c>
      <c r="P216" t="str">
        <f>""</f>
        <v/>
      </c>
      <c r="Q216" t="str">
        <f>""</f>
        <v/>
      </c>
      <c r="R216" t="str">
        <f>""</f>
        <v/>
      </c>
      <c r="S216" t="str">
        <f>""</f>
        <v/>
      </c>
      <c r="T216" t="str">
        <f>""</f>
        <v/>
      </c>
      <c r="U216" t="str">
        <f>""</f>
        <v/>
      </c>
      <c r="V216" t="str">
        <f>""</f>
        <v/>
      </c>
      <c r="W216" t="str">
        <f>""</f>
        <v/>
      </c>
      <c r="X216" t="str">
        <f>""</f>
        <v/>
      </c>
      <c r="Y216" t="str">
        <f>""</f>
        <v/>
      </c>
      <c r="Z216" t="str">
        <f>""</f>
        <v/>
      </c>
      <c r="AA216" t="str">
        <f>""</f>
        <v/>
      </c>
      <c r="AB216" t="str">
        <f>""</f>
        <v/>
      </c>
      <c r="AC216" t="str">
        <f>""</f>
        <v/>
      </c>
      <c r="AD216" t="str">
        <f>""</f>
        <v/>
      </c>
      <c r="AE216" t="str">
        <f>""</f>
        <v/>
      </c>
      <c r="AF216" t="str">
        <f>""</f>
        <v/>
      </c>
      <c r="AG216" t="str">
        <f>""</f>
        <v/>
      </c>
      <c r="AH216" t="str">
        <f>""</f>
        <v/>
      </c>
      <c r="AI216" t="str">
        <f>""</f>
        <v/>
      </c>
      <c r="AJ216" t="str">
        <f>""</f>
        <v/>
      </c>
      <c r="AK216" t="str">
        <f>""</f>
        <v/>
      </c>
      <c r="AL216" t="str">
        <f>""</f>
        <v/>
      </c>
      <c r="AM216" t="str">
        <f>""</f>
        <v/>
      </c>
      <c r="AN216" t="str">
        <f>""</f>
        <v/>
      </c>
      <c r="AO216" t="str">
        <f>""</f>
        <v/>
      </c>
      <c r="AP216" t="str">
        <f>""</f>
        <v/>
      </c>
      <c r="AQ216" t="str">
        <f>""</f>
        <v/>
      </c>
      <c r="AR216" t="str">
        <f>""</f>
        <v/>
      </c>
      <c r="AS216" t="str">
        <f>""</f>
        <v/>
      </c>
      <c r="AT216" t="str">
        <f>""</f>
        <v/>
      </c>
      <c r="AU216" t="str">
        <f>""</f>
        <v/>
      </c>
      <c r="AV216" t="str">
        <f>"[0.025]"</f>
        <v>[0.025]</v>
      </c>
      <c r="AW216" t="str">
        <f>"[0.025]"</f>
        <v>[0.025]</v>
      </c>
      <c r="AX216" t="str">
        <f>"[0.025]"</f>
        <v>[0.025]</v>
      </c>
      <c r="AY216" t="str">
        <f>""</f>
        <v/>
      </c>
      <c r="AZ216" t="str">
        <f>""</f>
        <v/>
      </c>
      <c r="BA216" t="str">
        <f>""</f>
        <v/>
      </c>
    </row>
    <row r="217" spans="2:53" x14ac:dyDescent="0.2">
      <c r="B217" t="str">
        <f>"At least female male left the household in a given year (yes=1)"</f>
        <v>At least female male left the household in a given year (yes=1)</v>
      </c>
      <c r="C217" t="str">
        <f>""</f>
        <v/>
      </c>
      <c r="D217" t="str">
        <f>""</f>
        <v/>
      </c>
      <c r="E217" t="str">
        <f>""</f>
        <v/>
      </c>
      <c r="F217" t="str">
        <f>""</f>
        <v/>
      </c>
      <c r="G217" t="str">
        <f>""</f>
        <v/>
      </c>
      <c r="H217" t="str">
        <f>""</f>
        <v/>
      </c>
      <c r="I217" t="str">
        <f>""</f>
        <v/>
      </c>
      <c r="J217" t="str">
        <f>""</f>
        <v/>
      </c>
      <c r="K217" t="str">
        <f>""</f>
        <v/>
      </c>
      <c r="L217" t="str">
        <f>""</f>
        <v/>
      </c>
      <c r="M217" t="str">
        <f>""</f>
        <v/>
      </c>
      <c r="N217" t="str">
        <f>""</f>
        <v/>
      </c>
      <c r="O217" t="str">
        <f>""</f>
        <v/>
      </c>
      <c r="P217" t="str">
        <f>""</f>
        <v/>
      </c>
      <c r="Q217" t="str">
        <f>""</f>
        <v/>
      </c>
      <c r="R217" t="str">
        <f>""</f>
        <v/>
      </c>
      <c r="S217" t="str">
        <f>""</f>
        <v/>
      </c>
      <c r="T217" t="str">
        <f>""</f>
        <v/>
      </c>
      <c r="U217" t="str">
        <f>""</f>
        <v/>
      </c>
      <c r="V217" t="str">
        <f>""</f>
        <v/>
      </c>
      <c r="W217" t="str">
        <f>""</f>
        <v/>
      </c>
      <c r="X217" t="str">
        <f>""</f>
        <v/>
      </c>
      <c r="Y217" t="str">
        <f>""</f>
        <v/>
      </c>
      <c r="Z217" t="str">
        <f>""</f>
        <v/>
      </c>
      <c r="AA217" t="str">
        <f>""</f>
        <v/>
      </c>
      <c r="AB217" t="str">
        <f>""</f>
        <v/>
      </c>
      <c r="AC217" t="str">
        <f>""</f>
        <v/>
      </c>
      <c r="AD217" t="str">
        <f>""</f>
        <v/>
      </c>
      <c r="AE217" t="str">
        <f>""</f>
        <v/>
      </c>
      <c r="AF217" t="str">
        <f>""</f>
        <v/>
      </c>
      <c r="AG217" t="str">
        <f>""</f>
        <v/>
      </c>
      <c r="AH217" t="str">
        <f>""</f>
        <v/>
      </c>
      <c r="AI217" t="str">
        <f>""</f>
        <v/>
      </c>
      <c r="AJ217" t="str">
        <f>""</f>
        <v/>
      </c>
      <c r="AK217" t="str">
        <f>""</f>
        <v/>
      </c>
      <c r="AL217" t="str">
        <f>""</f>
        <v/>
      </c>
      <c r="AM217" t="str">
        <f>""</f>
        <v/>
      </c>
      <c r="AN217" t="str">
        <f>""</f>
        <v/>
      </c>
      <c r="AO217" t="str">
        <f>""</f>
        <v/>
      </c>
      <c r="AP217" t="str">
        <f>""</f>
        <v/>
      </c>
      <c r="AQ217" t="str">
        <f>""</f>
        <v/>
      </c>
      <c r="AR217" t="str">
        <f>""</f>
        <v/>
      </c>
      <c r="AS217" t="str">
        <f>""</f>
        <v/>
      </c>
      <c r="AT217" t="str">
        <f>""</f>
        <v/>
      </c>
      <c r="AU217" t="str">
        <f>""</f>
        <v/>
      </c>
      <c r="AV217" t="str">
        <f>"-0.089"</f>
        <v>-0.089</v>
      </c>
      <c r="AW217" t="str">
        <f>""</f>
        <v/>
      </c>
      <c r="AX217" t="str">
        <f>""</f>
        <v/>
      </c>
      <c r="AY217" t="str">
        <f>""</f>
        <v/>
      </c>
      <c r="AZ217" t="str">
        <f>""</f>
        <v/>
      </c>
      <c r="BA217" t="str">
        <f>""</f>
        <v/>
      </c>
    </row>
    <row r="218" spans="2:53" x14ac:dyDescent="0.2">
      <c r="B218" t="str">
        <f>""</f>
        <v/>
      </c>
      <c r="C218" t="str">
        <f>""</f>
        <v/>
      </c>
      <c r="D218" t="str">
        <f>""</f>
        <v/>
      </c>
      <c r="E218" t="str">
        <f>""</f>
        <v/>
      </c>
      <c r="F218" t="str">
        <f>""</f>
        <v/>
      </c>
      <c r="G218" t="str">
        <f>""</f>
        <v/>
      </c>
      <c r="H218" t="str">
        <f>""</f>
        <v/>
      </c>
      <c r="I218" t="str">
        <f>""</f>
        <v/>
      </c>
      <c r="J218" t="str">
        <f>""</f>
        <v/>
      </c>
      <c r="K218" t="str">
        <f>""</f>
        <v/>
      </c>
      <c r="L218" t="str">
        <f>""</f>
        <v/>
      </c>
      <c r="M218" t="str">
        <f>""</f>
        <v/>
      </c>
      <c r="N218" t="str">
        <f>""</f>
        <v/>
      </c>
      <c r="O218" t="str">
        <f>""</f>
        <v/>
      </c>
      <c r="P218" t="str">
        <f>""</f>
        <v/>
      </c>
      <c r="Q218" t="str">
        <f>""</f>
        <v/>
      </c>
      <c r="R218" t="str">
        <f>""</f>
        <v/>
      </c>
      <c r="S218" t="str">
        <f>""</f>
        <v/>
      </c>
      <c r="T218" t="str">
        <f>""</f>
        <v/>
      </c>
      <c r="U218" t="str">
        <f>""</f>
        <v/>
      </c>
      <c r="V218" t="str">
        <f>""</f>
        <v/>
      </c>
      <c r="W218" t="str">
        <f>""</f>
        <v/>
      </c>
      <c r="X218" t="str">
        <f>""</f>
        <v/>
      </c>
      <c r="Y218" t="str">
        <f>""</f>
        <v/>
      </c>
      <c r="Z218" t="str">
        <f>""</f>
        <v/>
      </c>
      <c r="AA218" t="str">
        <f>""</f>
        <v/>
      </c>
      <c r="AB218" t="str">
        <f>""</f>
        <v/>
      </c>
      <c r="AC218" t="str">
        <f>""</f>
        <v/>
      </c>
      <c r="AD218" t="str">
        <f>""</f>
        <v/>
      </c>
      <c r="AE218" t="str">
        <f>""</f>
        <v/>
      </c>
      <c r="AF218" t="str">
        <f>""</f>
        <v/>
      </c>
      <c r="AG218" t="str">
        <f>""</f>
        <v/>
      </c>
      <c r="AH218" t="str">
        <f>""</f>
        <v/>
      </c>
      <c r="AI218" t="str">
        <f>""</f>
        <v/>
      </c>
      <c r="AJ218" t="str">
        <f>""</f>
        <v/>
      </c>
      <c r="AK218" t="str">
        <f>""</f>
        <v/>
      </c>
      <c r="AL218" t="str">
        <f>""</f>
        <v/>
      </c>
      <c r="AM218" t="str">
        <f>""</f>
        <v/>
      </c>
      <c r="AN218" t="str">
        <f>""</f>
        <v/>
      </c>
      <c r="AO218" t="str">
        <f>""</f>
        <v/>
      </c>
      <c r="AP218" t="str">
        <f>""</f>
        <v/>
      </c>
      <c r="AQ218" t="str">
        <f>""</f>
        <v/>
      </c>
      <c r="AR218" t="str">
        <f>""</f>
        <v/>
      </c>
      <c r="AS218" t="str">
        <f>""</f>
        <v/>
      </c>
      <c r="AT218" t="str">
        <f>""</f>
        <v/>
      </c>
      <c r="AU218" t="str">
        <f>""</f>
        <v/>
      </c>
      <c r="AV218" t="str">
        <f>"[0.078]"</f>
        <v>[0.078]</v>
      </c>
      <c r="AW218" t="str">
        <f>""</f>
        <v/>
      </c>
      <c r="AX218" t="str">
        <f>""</f>
        <v/>
      </c>
      <c r="AY218" t="str">
        <f>""</f>
        <v/>
      </c>
      <c r="AZ218" t="str">
        <f>""</f>
        <v/>
      </c>
      <c r="BA218" t="str">
        <f>""</f>
        <v/>
      </c>
    </row>
    <row r="219" spans="2:53" x14ac:dyDescent="0.2">
      <c r="B219" t="str">
        <f>"Interaction"</f>
        <v>Interaction</v>
      </c>
      <c r="C219" t="str">
        <f>""</f>
        <v/>
      </c>
      <c r="D219" t="str">
        <f>""</f>
        <v/>
      </c>
      <c r="E219" t="str">
        <f>""</f>
        <v/>
      </c>
      <c r="F219" t="str">
        <f>""</f>
        <v/>
      </c>
      <c r="G219" t="str">
        <f>""</f>
        <v/>
      </c>
      <c r="H219" t="str">
        <f>""</f>
        <v/>
      </c>
      <c r="I219" t="str">
        <f>""</f>
        <v/>
      </c>
      <c r="J219" t="str">
        <f>""</f>
        <v/>
      </c>
      <c r="K219" t="str">
        <f>""</f>
        <v/>
      </c>
      <c r="L219" t="str">
        <f>""</f>
        <v/>
      </c>
      <c r="M219" t="str">
        <f>""</f>
        <v/>
      </c>
      <c r="N219" t="str">
        <f>""</f>
        <v/>
      </c>
      <c r="O219" t="str">
        <f>""</f>
        <v/>
      </c>
      <c r="P219" t="str">
        <f>""</f>
        <v/>
      </c>
      <c r="Q219" t="str">
        <f>""</f>
        <v/>
      </c>
      <c r="R219" t="str">
        <f>""</f>
        <v/>
      </c>
      <c r="S219" t="str">
        <f>""</f>
        <v/>
      </c>
      <c r="T219" t="str">
        <f>""</f>
        <v/>
      </c>
      <c r="U219" t="str">
        <f>""</f>
        <v/>
      </c>
      <c r="V219" t="str">
        <f>""</f>
        <v/>
      </c>
      <c r="W219" t="str">
        <f>""</f>
        <v/>
      </c>
      <c r="X219" t="str">
        <f>""</f>
        <v/>
      </c>
      <c r="Y219" t="str">
        <f>""</f>
        <v/>
      </c>
      <c r="Z219" t="str">
        <f>""</f>
        <v/>
      </c>
      <c r="AA219" t="str">
        <f>""</f>
        <v/>
      </c>
      <c r="AB219" t="str">
        <f>""</f>
        <v/>
      </c>
      <c r="AC219" t="str">
        <f>""</f>
        <v/>
      </c>
      <c r="AD219" t="str">
        <f>""</f>
        <v/>
      </c>
      <c r="AE219" t="str">
        <f>""</f>
        <v/>
      </c>
      <c r="AF219" t="str">
        <f>""</f>
        <v/>
      </c>
      <c r="AG219" t="str">
        <f>""</f>
        <v/>
      </c>
      <c r="AH219" t="str">
        <f>""</f>
        <v/>
      </c>
      <c r="AI219" t="str">
        <f>""</f>
        <v/>
      </c>
      <c r="AJ219" t="str">
        <f>""</f>
        <v/>
      </c>
      <c r="AK219" t="str">
        <f>""</f>
        <v/>
      </c>
      <c r="AL219" t="str">
        <f>""</f>
        <v/>
      </c>
      <c r="AM219" t="str">
        <f>""</f>
        <v/>
      </c>
      <c r="AN219" t="str">
        <f>""</f>
        <v/>
      </c>
      <c r="AO219" t="str">
        <f>""</f>
        <v/>
      </c>
      <c r="AP219" t="str">
        <f>""</f>
        <v/>
      </c>
      <c r="AQ219" t="str">
        <f>""</f>
        <v/>
      </c>
      <c r="AR219" t="str">
        <f>""</f>
        <v/>
      </c>
      <c r="AS219" t="str">
        <f>""</f>
        <v/>
      </c>
      <c r="AT219" t="str">
        <f>""</f>
        <v/>
      </c>
      <c r="AU219" t="str">
        <f>""</f>
        <v/>
      </c>
      <c r="AV219" t="str">
        <f>"0.163*"</f>
        <v>0.163*</v>
      </c>
      <c r="AW219" t="str">
        <f>""</f>
        <v/>
      </c>
      <c r="AX219" t="str">
        <f>""</f>
        <v/>
      </c>
      <c r="AY219" t="str">
        <f>""</f>
        <v/>
      </c>
      <c r="AZ219" t="str">
        <f>""</f>
        <v/>
      </c>
      <c r="BA219" t="str">
        <f>""</f>
        <v/>
      </c>
    </row>
    <row r="220" spans="2:53" x14ac:dyDescent="0.2">
      <c r="B220" t="str">
        <f>""</f>
        <v/>
      </c>
      <c r="C220" t="str">
        <f>""</f>
        <v/>
      </c>
      <c r="D220" t="str">
        <f>""</f>
        <v/>
      </c>
      <c r="E220" t="str">
        <f>""</f>
        <v/>
      </c>
      <c r="F220" t="str">
        <f>""</f>
        <v/>
      </c>
      <c r="G220" t="str">
        <f>""</f>
        <v/>
      </c>
      <c r="H220" t="str">
        <f>""</f>
        <v/>
      </c>
      <c r="I220" t="str">
        <f>""</f>
        <v/>
      </c>
      <c r="J220" t="str">
        <f>""</f>
        <v/>
      </c>
      <c r="K220" t="str">
        <f>""</f>
        <v/>
      </c>
      <c r="L220" t="str">
        <f>""</f>
        <v/>
      </c>
      <c r="M220" t="str">
        <f>""</f>
        <v/>
      </c>
      <c r="N220" t="str">
        <f>""</f>
        <v/>
      </c>
      <c r="O220" t="str">
        <f>""</f>
        <v/>
      </c>
      <c r="P220" t="str">
        <f>""</f>
        <v/>
      </c>
      <c r="Q220" t="str">
        <f>""</f>
        <v/>
      </c>
      <c r="R220" t="str">
        <f>""</f>
        <v/>
      </c>
      <c r="S220" t="str">
        <f>""</f>
        <v/>
      </c>
      <c r="T220" t="str">
        <f>""</f>
        <v/>
      </c>
      <c r="U220" t="str">
        <f>""</f>
        <v/>
      </c>
      <c r="V220" t="str">
        <f>""</f>
        <v/>
      </c>
      <c r="W220" t="str">
        <f>""</f>
        <v/>
      </c>
      <c r="X220" t="str">
        <f>""</f>
        <v/>
      </c>
      <c r="Y220" t="str">
        <f>""</f>
        <v/>
      </c>
      <c r="Z220" t="str">
        <f>""</f>
        <v/>
      </c>
      <c r="AA220" t="str">
        <f>""</f>
        <v/>
      </c>
      <c r="AB220" t="str">
        <f>""</f>
        <v/>
      </c>
      <c r="AC220" t="str">
        <f>""</f>
        <v/>
      </c>
      <c r="AD220" t="str">
        <f>""</f>
        <v/>
      </c>
      <c r="AE220" t="str">
        <f>""</f>
        <v/>
      </c>
      <c r="AF220" t="str">
        <f>""</f>
        <v/>
      </c>
      <c r="AG220" t="str">
        <f>""</f>
        <v/>
      </c>
      <c r="AH220" t="str">
        <f>""</f>
        <v/>
      </c>
      <c r="AI220" t="str">
        <f>""</f>
        <v/>
      </c>
      <c r="AJ220" t="str">
        <f>""</f>
        <v/>
      </c>
      <c r="AK220" t="str">
        <f>""</f>
        <v/>
      </c>
      <c r="AL220" t="str">
        <f>""</f>
        <v/>
      </c>
      <c r="AM220" t="str">
        <f>""</f>
        <v/>
      </c>
      <c r="AN220" t="str">
        <f>""</f>
        <v/>
      </c>
      <c r="AO220" t="str">
        <f>""</f>
        <v/>
      </c>
      <c r="AP220" t="str">
        <f>""</f>
        <v/>
      </c>
      <c r="AQ220" t="str">
        <f>""</f>
        <v/>
      </c>
      <c r="AR220" t="str">
        <f>""</f>
        <v/>
      </c>
      <c r="AS220" t="str">
        <f>""</f>
        <v/>
      </c>
      <c r="AT220" t="str">
        <f>""</f>
        <v/>
      </c>
      <c r="AU220" t="str">
        <f>""</f>
        <v/>
      </c>
      <c r="AV220" t="str">
        <f>"[0.089]"</f>
        <v>[0.089]</v>
      </c>
      <c r="AW220" t="str">
        <f>""</f>
        <v/>
      </c>
      <c r="AX220" t="str">
        <f>""</f>
        <v/>
      </c>
      <c r="AY220" t="str">
        <f>""</f>
        <v/>
      </c>
      <c r="AZ220" t="str">
        <f>""</f>
        <v/>
      </c>
      <c r="BA220" t="str">
        <f>""</f>
        <v/>
      </c>
    </row>
    <row r="221" spans="2:53" x14ac:dyDescent="0.2">
      <c r="B221" t="str">
        <f>"Number of female who left household 1998-2007"</f>
        <v>Number of female who left household 1998-2007</v>
      </c>
      <c r="C221" t="str">
        <f>""</f>
        <v/>
      </c>
      <c r="D221" t="str">
        <f>""</f>
        <v/>
      </c>
      <c r="E221" t="str">
        <f>""</f>
        <v/>
      </c>
      <c r="F221" t="str">
        <f>""</f>
        <v/>
      </c>
      <c r="G221" t="str">
        <f>""</f>
        <v/>
      </c>
      <c r="H221" t="str">
        <f>""</f>
        <v/>
      </c>
      <c r="I221" t="str">
        <f>""</f>
        <v/>
      </c>
      <c r="J221" t="str">
        <f>""</f>
        <v/>
      </c>
      <c r="K221" t="str">
        <f>""</f>
        <v/>
      </c>
      <c r="L221" t="str">
        <f>""</f>
        <v/>
      </c>
      <c r="M221" t="str">
        <f>""</f>
        <v/>
      </c>
      <c r="N221" t="str">
        <f>""</f>
        <v/>
      </c>
      <c r="O221" t="str">
        <f>""</f>
        <v/>
      </c>
      <c r="P221" t="str">
        <f>""</f>
        <v/>
      </c>
      <c r="Q221" t="str">
        <f>""</f>
        <v/>
      </c>
      <c r="R221" t="str">
        <f>""</f>
        <v/>
      </c>
      <c r="S221" t="str">
        <f>""</f>
        <v/>
      </c>
      <c r="T221" t="str">
        <f>""</f>
        <v/>
      </c>
      <c r="U221" t="str">
        <f>""</f>
        <v/>
      </c>
      <c r="V221" t="str">
        <f>""</f>
        <v/>
      </c>
      <c r="W221" t="str">
        <f>""</f>
        <v/>
      </c>
      <c r="X221" t="str">
        <f>""</f>
        <v/>
      </c>
      <c r="Y221" t="str">
        <f>""</f>
        <v/>
      </c>
      <c r="Z221" t="str">
        <f>""</f>
        <v/>
      </c>
      <c r="AA221" t="str">
        <f>""</f>
        <v/>
      </c>
      <c r="AB221" t="str">
        <f>""</f>
        <v/>
      </c>
      <c r="AC221" t="str">
        <f>""</f>
        <v/>
      </c>
      <c r="AD221" t="str">
        <f>""</f>
        <v/>
      </c>
      <c r="AE221" t="str">
        <f>""</f>
        <v/>
      </c>
      <c r="AF221" t="str">
        <f>""</f>
        <v/>
      </c>
      <c r="AG221" t="str">
        <f>""</f>
        <v/>
      </c>
      <c r="AH221" t="str">
        <f>""</f>
        <v/>
      </c>
      <c r="AI221" t="str">
        <f>""</f>
        <v/>
      </c>
      <c r="AJ221" t="str">
        <f>""</f>
        <v/>
      </c>
      <c r="AK221" t="str">
        <f>""</f>
        <v/>
      </c>
      <c r="AL221" t="str">
        <f>""</f>
        <v/>
      </c>
      <c r="AM221" t="str">
        <f>""</f>
        <v/>
      </c>
      <c r="AN221" t="str">
        <f>""</f>
        <v/>
      </c>
      <c r="AO221" t="str">
        <f>""</f>
        <v/>
      </c>
      <c r="AP221" t="str">
        <f>""</f>
        <v/>
      </c>
      <c r="AQ221" t="str">
        <f>""</f>
        <v/>
      </c>
      <c r="AR221" t="str">
        <f>""</f>
        <v/>
      </c>
      <c r="AS221" t="str">
        <f>""</f>
        <v/>
      </c>
      <c r="AT221" t="str">
        <f>""</f>
        <v/>
      </c>
      <c r="AU221" t="str">
        <f>""</f>
        <v/>
      </c>
      <c r="AV221" t="str">
        <f>""</f>
        <v/>
      </c>
      <c r="AW221" t="str">
        <f>"-0.095"</f>
        <v>-0.095</v>
      </c>
      <c r="AX221" t="str">
        <f>""</f>
        <v/>
      </c>
      <c r="AY221" t="str">
        <f>""</f>
        <v/>
      </c>
      <c r="AZ221" t="str">
        <f>""</f>
        <v/>
      </c>
      <c r="BA221" t="str">
        <f>""</f>
        <v/>
      </c>
    </row>
    <row r="222" spans="2:53" x14ac:dyDescent="0.2">
      <c r="B222" t="str">
        <f>""</f>
        <v/>
      </c>
      <c r="C222" t="str">
        <f>""</f>
        <v/>
      </c>
      <c r="D222" t="str">
        <f>""</f>
        <v/>
      </c>
      <c r="E222" t="str">
        <f>""</f>
        <v/>
      </c>
      <c r="F222" t="str">
        <f>""</f>
        <v/>
      </c>
      <c r="G222" t="str">
        <f>""</f>
        <v/>
      </c>
      <c r="H222" t="str">
        <f>""</f>
        <v/>
      </c>
      <c r="I222" t="str">
        <f>""</f>
        <v/>
      </c>
      <c r="J222" t="str">
        <f>""</f>
        <v/>
      </c>
      <c r="K222" t="str">
        <f>""</f>
        <v/>
      </c>
      <c r="L222" t="str">
        <f>""</f>
        <v/>
      </c>
      <c r="M222" t="str">
        <f>""</f>
        <v/>
      </c>
      <c r="N222" t="str">
        <f>""</f>
        <v/>
      </c>
      <c r="O222" t="str">
        <f>""</f>
        <v/>
      </c>
      <c r="P222" t="str">
        <f>""</f>
        <v/>
      </c>
      <c r="Q222" t="str">
        <f>""</f>
        <v/>
      </c>
      <c r="R222" t="str">
        <f>""</f>
        <v/>
      </c>
      <c r="S222" t="str">
        <f>""</f>
        <v/>
      </c>
      <c r="T222" t="str">
        <f>""</f>
        <v/>
      </c>
      <c r="U222" t="str">
        <f>""</f>
        <v/>
      </c>
      <c r="V222" t="str">
        <f>""</f>
        <v/>
      </c>
      <c r="W222" t="str">
        <f>""</f>
        <v/>
      </c>
      <c r="X222" t="str">
        <f>""</f>
        <v/>
      </c>
      <c r="Y222" t="str">
        <f>""</f>
        <v/>
      </c>
      <c r="Z222" t="str">
        <f>""</f>
        <v/>
      </c>
      <c r="AA222" t="str">
        <f>""</f>
        <v/>
      </c>
      <c r="AB222" t="str">
        <f>""</f>
        <v/>
      </c>
      <c r="AC222" t="str">
        <f>""</f>
        <v/>
      </c>
      <c r="AD222" t="str">
        <f>""</f>
        <v/>
      </c>
      <c r="AE222" t="str">
        <f>""</f>
        <v/>
      </c>
      <c r="AF222" t="str">
        <f>""</f>
        <v/>
      </c>
      <c r="AG222" t="str">
        <f>""</f>
        <v/>
      </c>
      <c r="AH222" t="str">
        <f>""</f>
        <v/>
      </c>
      <c r="AI222" t="str">
        <f>""</f>
        <v/>
      </c>
      <c r="AJ222" t="str">
        <f>""</f>
        <v/>
      </c>
      <c r="AK222" t="str">
        <f>""</f>
        <v/>
      </c>
      <c r="AL222" t="str">
        <f>""</f>
        <v/>
      </c>
      <c r="AM222" t="str">
        <f>""</f>
        <v/>
      </c>
      <c r="AN222" t="str">
        <f>""</f>
        <v/>
      </c>
      <c r="AO222" t="str">
        <f>""</f>
        <v/>
      </c>
      <c r="AP222" t="str">
        <f>""</f>
        <v/>
      </c>
      <c r="AQ222" t="str">
        <f>""</f>
        <v/>
      </c>
      <c r="AR222" t="str">
        <f>""</f>
        <v/>
      </c>
      <c r="AS222" t="str">
        <f>""</f>
        <v/>
      </c>
      <c r="AT222" t="str">
        <f>""</f>
        <v/>
      </c>
      <c r="AU222" t="str">
        <f>""</f>
        <v/>
      </c>
      <c r="AV222" t="str">
        <f>""</f>
        <v/>
      </c>
      <c r="AW222" t="str">
        <f>"[0.059]"</f>
        <v>[0.059]</v>
      </c>
      <c r="AX222" t="str">
        <f>""</f>
        <v/>
      </c>
      <c r="AY222" t="str">
        <f>""</f>
        <v/>
      </c>
      <c r="AZ222" t="str">
        <f>""</f>
        <v/>
      </c>
      <c r="BA222" t="str">
        <f>""</f>
        <v/>
      </c>
    </row>
    <row r="223" spans="2:53" x14ac:dyDescent="0.2">
      <c r="B223" t="str">
        <f>"Interaction"</f>
        <v>Interaction</v>
      </c>
      <c r="C223" t="str">
        <f>""</f>
        <v/>
      </c>
      <c r="D223" t="str">
        <f>""</f>
        <v/>
      </c>
      <c r="E223" t="str">
        <f>""</f>
        <v/>
      </c>
      <c r="F223" t="str">
        <f>""</f>
        <v/>
      </c>
      <c r="G223" t="str">
        <f>""</f>
        <v/>
      </c>
      <c r="H223" t="str">
        <f>""</f>
        <v/>
      </c>
      <c r="I223" t="str">
        <f>""</f>
        <v/>
      </c>
      <c r="J223" t="str">
        <f>""</f>
        <v/>
      </c>
      <c r="K223" t="str">
        <f>""</f>
        <v/>
      </c>
      <c r="L223" t="str">
        <f>""</f>
        <v/>
      </c>
      <c r="M223" t="str">
        <f>""</f>
        <v/>
      </c>
      <c r="N223" t="str">
        <f>""</f>
        <v/>
      </c>
      <c r="O223" t="str">
        <f>""</f>
        <v/>
      </c>
      <c r="P223" t="str">
        <f>""</f>
        <v/>
      </c>
      <c r="Q223" t="str">
        <f>""</f>
        <v/>
      </c>
      <c r="R223" t="str">
        <f>""</f>
        <v/>
      </c>
      <c r="S223" t="str">
        <f>""</f>
        <v/>
      </c>
      <c r="T223" t="str">
        <f>""</f>
        <v/>
      </c>
      <c r="U223" t="str">
        <f>""</f>
        <v/>
      </c>
      <c r="V223" t="str">
        <f>""</f>
        <v/>
      </c>
      <c r="W223" t="str">
        <f>""</f>
        <v/>
      </c>
      <c r="X223" t="str">
        <f>""</f>
        <v/>
      </c>
      <c r="Y223" t="str">
        <f>""</f>
        <v/>
      </c>
      <c r="Z223" t="str">
        <f>""</f>
        <v/>
      </c>
      <c r="AA223" t="str">
        <f>""</f>
        <v/>
      </c>
      <c r="AB223" t="str">
        <f>""</f>
        <v/>
      </c>
      <c r="AC223" t="str">
        <f>""</f>
        <v/>
      </c>
      <c r="AD223" t="str">
        <f>""</f>
        <v/>
      </c>
      <c r="AE223" t="str">
        <f>""</f>
        <v/>
      </c>
      <c r="AF223" t="str">
        <f>""</f>
        <v/>
      </c>
      <c r="AG223" t="str">
        <f>""</f>
        <v/>
      </c>
      <c r="AH223" t="str">
        <f>""</f>
        <v/>
      </c>
      <c r="AI223" t="str">
        <f>""</f>
        <v/>
      </c>
      <c r="AJ223" t="str">
        <f>""</f>
        <v/>
      </c>
      <c r="AK223" t="str">
        <f>""</f>
        <v/>
      </c>
      <c r="AL223" t="str">
        <f>""</f>
        <v/>
      </c>
      <c r="AM223" t="str">
        <f>""</f>
        <v/>
      </c>
      <c r="AN223" t="str">
        <f>""</f>
        <v/>
      </c>
      <c r="AO223" t="str">
        <f>""</f>
        <v/>
      </c>
      <c r="AP223" t="str">
        <f>""</f>
        <v/>
      </c>
      <c r="AQ223" t="str">
        <f>""</f>
        <v/>
      </c>
      <c r="AR223" t="str">
        <f>""</f>
        <v/>
      </c>
      <c r="AS223" t="str">
        <f>""</f>
        <v/>
      </c>
      <c r="AT223" t="str">
        <f>""</f>
        <v/>
      </c>
      <c r="AU223" t="str">
        <f>""</f>
        <v/>
      </c>
      <c r="AV223" t="str">
        <f>""</f>
        <v/>
      </c>
      <c r="AW223" t="str">
        <f>"0.178**"</f>
        <v>0.178**</v>
      </c>
      <c r="AX223" t="str">
        <f>""</f>
        <v/>
      </c>
      <c r="AY223" t="str">
        <f>""</f>
        <v/>
      </c>
      <c r="AZ223" t="str">
        <f>""</f>
        <v/>
      </c>
      <c r="BA223" t="str">
        <f>""</f>
        <v/>
      </c>
    </row>
    <row r="224" spans="2:53" x14ac:dyDescent="0.2">
      <c r="B224" t="str">
        <f>""</f>
        <v/>
      </c>
      <c r="C224" t="str">
        <f>""</f>
        <v/>
      </c>
      <c r="D224" t="str">
        <f>""</f>
        <v/>
      </c>
      <c r="E224" t="str">
        <f>""</f>
        <v/>
      </c>
      <c r="F224" t="str">
        <f>""</f>
        <v/>
      </c>
      <c r="G224" t="str">
        <f>""</f>
        <v/>
      </c>
      <c r="H224" t="str">
        <f>""</f>
        <v/>
      </c>
      <c r="I224" t="str">
        <f>""</f>
        <v/>
      </c>
      <c r="J224" t="str">
        <f>""</f>
        <v/>
      </c>
      <c r="K224" t="str">
        <f>""</f>
        <v/>
      </c>
      <c r="L224" t="str">
        <f>""</f>
        <v/>
      </c>
      <c r="M224" t="str">
        <f>""</f>
        <v/>
      </c>
      <c r="N224" t="str">
        <f>""</f>
        <v/>
      </c>
      <c r="O224" t="str">
        <f>""</f>
        <v/>
      </c>
      <c r="P224" t="str">
        <f>""</f>
        <v/>
      </c>
      <c r="Q224" t="str">
        <f>""</f>
        <v/>
      </c>
      <c r="R224" t="str">
        <f>""</f>
        <v/>
      </c>
      <c r="S224" t="str">
        <f>""</f>
        <v/>
      </c>
      <c r="T224" t="str">
        <f>""</f>
        <v/>
      </c>
      <c r="U224" t="str">
        <f>""</f>
        <v/>
      </c>
      <c r="V224" t="str">
        <f>""</f>
        <v/>
      </c>
      <c r="W224" t="str">
        <f>""</f>
        <v/>
      </c>
      <c r="X224" t="str">
        <f>""</f>
        <v/>
      </c>
      <c r="Y224" t="str">
        <f>""</f>
        <v/>
      </c>
      <c r="Z224" t="str">
        <f>""</f>
        <v/>
      </c>
      <c r="AA224" t="str">
        <f>""</f>
        <v/>
      </c>
      <c r="AB224" t="str">
        <f>""</f>
        <v/>
      </c>
      <c r="AC224" t="str">
        <f>""</f>
        <v/>
      </c>
      <c r="AD224" t="str">
        <f>""</f>
        <v/>
      </c>
      <c r="AE224" t="str">
        <f>""</f>
        <v/>
      </c>
      <c r="AF224" t="str">
        <f>""</f>
        <v/>
      </c>
      <c r="AG224" t="str">
        <f>""</f>
        <v/>
      </c>
      <c r="AH224" t="str">
        <f>""</f>
        <v/>
      </c>
      <c r="AI224" t="str">
        <f>""</f>
        <v/>
      </c>
      <c r="AJ224" t="str">
        <f>""</f>
        <v/>
      </c>
      <c r="AK224" t="str">
        <f>""</f>
        <v/>
      </c>
      <c r="AL224" t="str">
        <f>""</f>
        <v/>
      </c>
      <c r="AM224" t="str">
        <f>""</f>
        <v/>
      </c>
      <c r="AN224" t="str">
        <f>""</f>
        <v/>
      </c>
      <c r="AO224" t="str">
        <f>""</f>
        <v/>
      </c>
      <c r="AP224" t="str">
        <f>""</f>
        <v/>
      </c>
      <c r="AQ224" t="str">
        <f>""</f>
        <v/>
      </c>
      <c r="AR224" t="str">
        <f>""</f>
        <v/>
      </c>
      <c r="AS224" t="str">
        <f>""</f>
        <v/>
      </c>
      <c r="AT224" t="str">
        <f>""</f>
        <v/>
      </c>
      <c r="AU224" t="str">
        <f>""</f>
        <v/>
      </c>
      <c r="AV224" t="str">
        <f>""</f>
        <v/>
      </c>
      <c r="AW224" t="str">
        <f>"[0.082]"</f>
        <v>[0.082]</v>
      </c>
      <c r="AX224" t="str">
        <f>""</f>
        <v/>
      </c>
      <c r="AY224" t="str">
        <f>""</f>
        <v/>
      </c>
      <c r="AZ224" t="str">
        <f>""</f>
        <v/>
      </c>
      <c r="BA224" t="str">
        <f>""</f>
        <v/>
      </c>
    </row>
    <row r="225" spans="2:53" x14ac:dyDescent="0.2">
      <c r="B225" t="str">
        <f>"Share of females  who left household 1998-2007"</f>
        <v>Share of females  who left household 1998-2007</v>
      </c>
      <c r="C225" t="str">
        <f>""</f>
        <v/>
      </c>
      <c r="D225" t="str">
        <f>""</f>
        <v/>
      </c>
      <c r="E225" t="str">
        <f>""</f>
        <v/>
      </c>
      <c r="F225" t="str">
        <f>""</f>
        <v/>
      </c>
      <c r="G225" t="str">
        <f>""</f>
        <v/>
      </c>
      <c r="H225" t="str">
        <f>""</f>
        <v/>
      </c>
      <c r="I225" t="str">
        <f>""</f>
        <v/>
      </c>
      <c r="J225" t="str">
        <f>""</f>
        <v/>
      </c>
      <c r="K225" t="str">
        <f>""</f>
        <v/>
      </c>
      <c r="L225" t="str">
        <f>""</f>
        <v/>
      </c>
      <c r="M225" t="str">
        <f>""</f>
        <v/>
      </c>
      <c r="N225" t="str">
        <f>""</f>
        <v/>
      </c>
      <c r="O225" t="str">
        <f>""</f>
        <v/>
      </c>
      <c r="P225" t="str">
        <f>""</f>
        <v/>
      </c>
      <c r="Q225" t="str">
        <f>""</f>
        <v/>
      </c>
      <c r="R225" t="str">
        <f>""</f>
        <v/>
      </c>
      <c r="S225" t="str">
        <f>""</f>
        <v/>
      </c>
      <c r="T225" t="str">
        <f>""</f>
        <v/>
      </c>
      <c r="U225" t="str">
        <f>""</f>
        <v/>
      </c>
      <c r="V225" t="str">
        <f>""</f>
        <v/>
      </c>
      <c r="W225" t="str">
        <f>""</f>
        <v/>
      </c>
      <c r="X225" t="str">
        <f>""</f>
        <v/>
      </c>
      <c r="Y225" t="str">
        <f>""</f>
        <v/>
      </c>
      <c r="Z225" t="str">
        <f>""</f>
        <v/>
      </c>
      <c r="AA225" t="str">
        <f>""</f>
        <v/>
      </c>
      <c r="AB225" t="str">
        <f>""</f>
        <v/>
      </c>
      <c r="AC225" t="str">
        <f>""</f>
        <v/>
      </c>
      <c r="AD225" t="str">
        <f>""</f>
        <v/>
      </c>
      <c r="AE225" t="str">
        <f>""</f>
        <v/>
      </c>
      <c r="AF225" t="str">
        <f>""</f>
        <v/>
      </c>
      <c r="AG225" t="str">
        <f>""</f>
        <v/>
      </c>
      <c r="AH225" t="str">
        <f>""</f>
        <v/>
      </c>
      <c r="AI225" t="str">
        <f>""</f>
        <v/>
      </c>
      <c r="AJ225" t="str">
        <f>""</f>
        <v/>
      </c>
      <c r="AK225" t="str">
        <f>""</f>
        <v/>
      </c>
      <c r="AL225" t="str">
        <f>""</f>
        <v/>
      </c>
      <c r="AM225" t="str">
        <f>""</f>
        <v/>
      </c>
      <c r="AN225" t="str">
        <f>""</f>
        <v/>
      </c>
      <c r="AO225" t="str">
        <f>""</f>
        <v/>
      </c>
      <c r="AP225" t="str">
        <f>""</f>
        <v/>
      </c>
      <c r="AQ225" t="str">
        <f>""</f>
        <v/>
      </c>
      <c r="AR225" t="str">
        <f>""</f>
        <v/>
      </c>
      <c r="AS225" t="str">
        <f>""</f>
        <v/>
      </c>
      <c r="AT225" t="str">
        <f>""</f>
        <v/>
      </c>
      <c r="AU225" t="str">
        <f>""</f>
        <v/>
      </c>
      <c r="AV225" t="str">
        <f>""</f>
        <v/>
      </c>
      <c r="AW225" t="str">
        <f>""</f>
        <v/>
      </c>
      <c r="AX225" t="str">
        <f>"-0.189"</f>
        <v>-0.189</v>
      </c>
      <c r="AY225" t="str">
        <f>""</f>
        <v/>
      </c>
      <c r="AZ225" t="str">
        <f>""</f>
        <v/>
      </c>
      <c r="BA225" t="str">
        <f>""</f>
        <v/>
      </c>
    </row>
    <row r="226" spans="2:53" x14ac:dyDescent="0.2">
      <c r="B226" t="str">
        <f>""</f>
        <v/>
      </c>
      <c r="C226" t="str">
        <f>""</f>
        <v/>
      </c>
      <c r="D226" t="str">
        <f>""</f>
        <v/>
      </c>
      <c r="E226" t="str">
        <f>""</f>
        <v/>
      </c>
      <c r="F226" t="str">
        <f>""</f>
        <v/>
      </c>
      <c r="G226" t="str">
        <f>""</f>
        <v/>
      </c>
      <c r="H226" t="str">
        <f>""</f>
        <v/>
      </c>
      <c r="I226" t="str">
        <f>""</f>
        <v/>
      </c>
      <c r="J226" t="str">
        <f>""</f>
        <v/>
      </c>
      <c r="K226" t="str">
        <f>""</f>
        <v/>
      </c>
      <c r="L226" t="str">
        <f>""</f>
        <v/>
      </c>
      <c r="M226" t="str">
        <f>""</f>
        <v/>
      </c>
      <c r="N226" t="str">
        <f>""</f>
        <v/>
      </c>
      <c r="O226" t="str">
        <f>""</f>
        <v/>
      </c>
      <c r="P226" t="str">
        <f>""</f>
        <v/>
      </c>
      <c r="Q226" t="str">
        <f>""</f>
        <v/>
      </c>
      <c r="R226" t="str">
        <f>""</f>
        <v/>
      </c>
      <c r="S226" t="str">
        <f>""</f>
        <v/>
      </c>
      <c r="T226" t="str">
        <f>""</f>
        <v/>
      </c>
      <c r="U226" t="str">
        <f>""</f>
        <v/>
      </c>
      <c r="V226" t="str">
        <f>""</f>
        <v/>
      </c>
      <c r="W226" t="str">
        <f>""</f>
        <v/>
      </c>
      <c r="X226" t="str">
        <f>""</f>
        <v/>
      </c>
      <c r="Y226" t="str">
        <f>""</f>
        <v/>
      </c>
      <c r="Z226" t="str">
        <f>""</f>
        <v/>
      </c>
      <c r="AA226" t="str">
        <f>""</f>
        <v/>
      </c>
      <c r="AB226" t="str">
        <f>""</f>
        <v/>
      </c>
      <c r="AC226" t="str">
        <f>""</f>
        <v/>
      </c>
      <c r="AD226" t="str">
        <f>""</f>
        <v/>
      </c>
      <c r="AE226" t="str">
        <f>""</f>
        <v/>
      </c>
      <c r="AF226" t="str">
        <f>""</f>
        <v/>
      </c>
      <c r="AG226" t="str">
        <f>""</f>
        <v/>
      </c>
      <c r="AH226" t="str">
        <f>""</f>
        <v/>
      </c>
      <c r="AI226" t="str">
        <f>""</f>
        <v/>
      </c>
      <c r="AJ226" t="str">
        <f>""</f>
        <v/>
      </c>
      <c r="AK226" t="str">
        <f>""</f>
        <v/>
      </c>
      <c r="AL226" t="str">
        <f>""</f>
        <v/>
      </c>
      <c r="AM226" t="str">
        <f>""</f>
        <v/>
      </c>
      <c r="AN226" t="str">
        <f>""</f>
        <v/>
      </c>
      <c r="AO226" t="str">
        <f>""</f>
        <v/>
      </c>
      <c r="AP226" t="str">
        <f>""</f>
        <v/>
      </c>
      <c r="AQ226" t="str">
        <f>""</f>
        <v/>
      </c>
      <c r="AR226" t="str">
        <f>""</f>
        <v/>
      </c>
      <c r="AS226" t="str">
        <f>""</f>
        <v/>
      </c>
      <c r="AT226" t="str">
        <f>""</f>
        <v/>
      </c>
      <c r="AU226" t="str">
        <f>""</f>
        <v/>
      </c>
      <c r="AV226" t="str">
        <f>""</f>
        <v/>
      </c>
      <c r="AW226" t="str">
        <f>""</f>
        <v/>
      </c>
      <c r="AX226" t="str">
        <f>"[0.124]"</f>
        <v>[0.124]</v>
      </c>
      <c r="AY226" t="str">
        <f>""</f>
        <v/>
      </c>
      <c r="AZ226" t="str">
        <f>""</f>
        <v/>
      </c>
      <c r="BA226" t="str">
        <f>""</f>
        <v/>
      </c>
    </row>
    <row r="227" spans="2:53" x14ac:dyDescent="0.2">
      <c r="B227" t="str">
        <f>"Interaction"</f>
        <v>Interaction</v>
      </c>
      <c r="C227" t="str">
        <f>""</f>
        <v/>
      </c>
      <c r="D227" t="str">
        <f>""</f>
        <v/>
      </c>
      <c r="E227" t="str">
        <f>""</f>
        <v/>
      </c>
      <c r="F227" t="str">
        <f>""</f>
        <v/>
      </c>
      <c r="G227" t="str">
        <f>""</f>
        <v/>
      </c>
      <c r="H227" t="str">
        <f>""</f>
        <v/>
      </c>
      <c r="I227" t="str">
        <f>""</f>
        <v/>
      </c>
      <c r="J227" t="str">
        <f>""</f>
        <v/>
      </c>
      <c r="K227" t="str">
        <f>""</f>
        <v/>
      </c>
      <c r="L227" t="str">
        <f>""</f>
        <v/>
      </c>
      <c r="M227" t="str">
        <f>""</f>
        <v/>
      </c>
      <c r="N227" t="str">
        <f>""</f>
        <v/>
      </c>
      <c r="O227" t="str">
        <f>""</f>
        <v/>
      </c>
      <c r="P227" t="str">
        <f>""</f>
        <v/>
      </c>
      <c r="Q227" t="str">
        <f>""</f>
        <v/>
      </c>
      <c r="R227" t="str">
        <f>""</f>
        <v/>
      </c>
      <c r="S227" t="str">
        <f>""</f>
        <v/>
      </c>
      <c r="T227" t="str">
        <f>""</f>
        <v/>
      </c>
      <c r="U227" t="str">
        <f>""</f>
        <v/>
      </c>
      <c r="V227" t="str">
        <f>""</f>
        <v/>
      </c>
      <c r="W227" t="str">
        <f>""</f>
        <v/>
      </c>
      <c r="X227" t="str">
        <f>""</f>
        <v/>
      </c>
      <c r="Y227" t="str">
        <f>""</f>
        <v/>
      </c>
      <c r="Z227" t="str">
        <f>""</f>
        <v/>
      </c>
      <c r="AA227" t="str">
        <f>""</f>
        <v/>
      </c>
      <c r="AB227" t="str">
        <f>""</f>
        <v/>
      </c>
      <c r="AC227" t="str">
        <f>""</f>
        <v/>
      </c>
      <c r="AD227" t="str">
        <f>""</f>
        <v/>
      </c>
      <c r="AE227" t="str">
        <f>""</f>
        <v/>
      </c>
      <c r="AF227" t="str">
        <f>""</f>
        <v/>
      </c>
      <c r="AG227" t="str">
        <f>""</f>
        <v/>
      </c>
      <c r="AH227" t="str">
        <f>""</f>
        <v/>
      </c>
      <c r="AI227" t="str">
        <f>""</f>
        <v/>
      </c>
      <c r="AJ227" t="str">
        <f>""</f>
        <v/>
      </c>
      <c r="AK227" t="str">
        <f>""</f>
        <v/>
      </c>
      <c r="AL227" t="str">
        <f>""</f>
        <v/>
      </c>
      <c r="AM227" t="str">
        <f>""</f>
        <v/>
      </c>
      <c r="AN227" t="str">
        <f>""</f>
        <v/>
      </c>
      <c r="AO227" t="str">
        <f>""</f>
        <v/>
      </c>
      <c r="AP227" t="str">
        <f>""</f>
        <v/>
      </c>
      <c r="AQ227" t="str">
        <f>""</f>
        <v/>
      </c>
      <c r="AR227" t="str">
        <f>""</f>
        <v/>
      </c>
      <c r="AS227" t="str">
        <f>""</f>
        <v/>
      </c>
      <c r="AT227" t="str">
        <f>""</f>
        <v/>
      </c>
      <c r="AU227" t="str">
        <f>""</f>
        <v/>
      </c>
      <c r="AV227" t="str">
        <f>""</f>
        <v/>
      </c>
      <c r="AW227" t="str">
        <f>""</f>
        <v/>
      </c>
      <c r="AX227" t="str">
        <f>"0.187*"</f>
        <v>0.187*</v>
      </c>
      <c r="AY227" t="str">
        <f>""</f>
        <v/>
      </c>
      <c r="AZ227" t="str">
        <f>""</f>
        <v/>
      </c>
      <c r="BA227" t="str">
        <f>""</f>
        <v/>
      </c>
    </row>
    <row r="228" spans="2:53" x14ac:dyDescent="0.2">
      <c r="B228" t="str">
        <f>""</f>
        <v/>
      </c>
      <c r="C228" t="str">
        <f>""</f>
        <v/>
      </c>
      <c r="D228" t="str">
        <f>""</f>
        <v/>
      </c>
      <c r="E228" t="str">
        <f>""</f>
        <v/>
      </c>
      <c r="F228" t="str">
        <f>""</f>
        <v/>
      </c>
      <c r="G228" t="str">
        <f>""</f>
        <v/>
      </c>
      <c r="H228" t="str">
        <f>""</f>
        <v/>
      </c>
      <c r="I228" t="str">
        <f>""</f>
        <v/>
      </c>
      <c r="J228" t="str">
        <f>""</f>
        <v/>
      </c>
      <c r="K228" t="str">
        <f>""</f>
        <v/>
      </c>
      <c r="L228" t="str">
        <f>""</f>
        <v/>
      </c>
      <c r="M228" t="str">
        <f>""</f>
        <v/>
      </c>
      <c r="N228" t="str">
        <f>""</f>
        <v/>
      </c>
      <c r="O228" t="str">
        <f>""</f>
        <v/>
      </c>
      <c r="P228" t="str">
        <f>""</f>
        <v/>
      </c>
      <c r="Q228" t="str">
        <f>""</f>
        <v/>
      </c>
      <c r="R228" t="str">
        <f>""</f>
        <v/>
      </c>
      <c r="S228" t="str">
        <f>""</f>
        <v/>
      </c>
      <c r="T228" t="str">
        <f>""</f>
        <v/>
      </c>
      <c r="U228" t="str">
        <f>""</f>
        <v/>
      </c>
      <c r="V228" t="str">
        <f>""</f>
        <v/>
      </c>
      <c r="W228" t="str">
        <f>""</f>
        <v/>
      </c>
      <c r="X228" t="str">
        <f>""</f>
        <v/>
      </c>
      <c r="Y228" t="str">
        <f>""</f>
        <v/>
      </c>
      <c r="Z228" t="str">
        <f>""</f>
        <v/>
      </c>
      <c r="AA228" t="str">
        <f>""</f>
        <v/>
      </c>
      <c r="AB228" t="str">
        <f>""</f>
        <v/>
      </c>
      <c r="AC228" t="str">
        <f>""</f>
        <v/>
      </c>
      <c r="AD228" t="str">
        <f>""</f>
        <v/>
      </c>
      <c r="AE228" t="str">
        <f>""</f>
        <v/>
      </c>
      <c r="AF228" t="str">
        <f>""</f>
        <v/>
      </c>
      <c r="AG228" t="str">
        <f>""</f>
        <v/>
      </c>
      <c r="AH228" t="str">
        <f>""</f>
        <v/>
      </c>
      <c r="AI228" t="str">
        <f>""</f>
        <v/>
      </c>
      <c r="AJ228" t="str">
        <f>""</f>
        <v/>
      </c>
      <c r="AK228" t="str">
        <f>""</f>
        <v/>
      </c>
      <c r="AL228" t="str">
        <f>""</f>
        <v/>
      </c>
      <c r="AM228" t="str">
        <f>""</f>
        <v/>
      </c>
      <c r="AN228" t="str">
        <f>""</f>
        <v/>
      </c>
      <c r="AO228" t="str">
        <f>""</f>
        <v/>
      </c>
      <c r="AP228" t="str">
        <f>""</f>
        <v/>
      </c>
      <c r="AQ228" t="str">
        <f>""</f>
        <v/>
      </c>
      <c r="AR228" t="str">
        <f>""</f>
        <v/>
      </c>
      <c r="AS228" t="str">
        <f>""</f>
        <v/>
      </c>
      <c r="AT228" t="str">
        <f>""</f>
        <v/>
      </c>
      <c r="AU228" t="str">
        <f>""</f>
        <v/>
      </c>
      <c r="AV228" t="str">
        <f>""</f>
        <v/>
      </c>
      <c r="AW228" t="str">
        <f>""</f>
        <v/>
      </c>
      <c r="AX228" t="str">
        <f>"[0.101]"</f>
        <v>[0.101]</v>
      </c>
      <c r="AY228" t="str">
        <f>""</f>
        <v/>
      </c>
      <c r="AZ228" t="str">
        <f>""</f>
        <v/>
      </c>
      <c r="BA228" t="str">
        <f>""</f>
        <v/>
      </c>
    </row>
    <row r="229" spans="2:53" x14ac:dyDescent="0.2">
      <c r="B229" t="str">
        <f>"Index of household victimization (sum) (all shocks - sum) - PCA"</f>
        <v>Index of household victimization (sum) (all shocks - sum) - PCA</v>
      </c>
      <c r="C229" t="str">
        <f>""</f>
        <v/>
      </c>
      <c r="D229" t="str">
        <f>""</f>
        <v/>
      </c>
      <c r="E229" t="str">
        <f>""</f>
        <v/>
      </c>
      <c r="F229" t="str">
        <f>""</f>
        <v/>
      </c>
      <c r="G229" t="str">
        <f>""</f>
        <v/>
      </c>
      <c r="H229" t="str">
        <f>""</f>
        <v/>
      </c>
      <c r="I229" t="str">
        <f>""</f>
        <v/>
      </c>
      <c r="J229" t="str">
        <f>""</f>
        <v/>
      </c>
      <c r="K229" t="str">
        <f>""</f>
        <v/>
      </c>
      <c r="L229" t="str">
        <f>""</f>
        <v/>
      </c>
      <c r="M229" t="str">
        <f>""</f>
        <v/>
      </c>
      <c r="N229" t="str">
        <f>""</f>
        <v/>
      </c>
      <c r="O229" t="str">
        <f>""</f>
        <v/>
      </c>
      <c r="P229" t="str">
        <f>""</f>
        <v/>
      </c>
      <c r="Q229" t="str">
        <f>""</f>
        <v/>
      </c>
      <c r="R229" t="str">
        <f>""</f>
        <v/>
      </c>
      <c r="S229" t="str">
        <f>""</f>
        <v/>
      </c>
      <c r="T229" t="str">
        <f>""</f>
        <v/>
      </c>
      <c r="U229" t="str">
        <f>""</f>
        <v/>
      </c>
      <c r="V229" t="str">
        <f>""</f>
        <v/>
      </c>
      <c r="W229" t="str">
        <f>""</f>
        <v/>
      </c>
      <c r="X229" t="str">
        <f>""</f>
        <v/>
      </c>
      <c r="Y229" t="str">
        <f>""</f>
        <v/>
      </c>
      <c r="Z229" t="str">
        <f>""</f>
        <v/>
      </c>
      <c r="AA229" t="str">
        <f>""</f>
        <v/>
      </c>
      <c r="AB229" t="str">
        <f>""</f>
        <v/>
      </c>
      <c r="AC229" t="str">
        <f>""</f>
        <v/>
      </c>
      <c r="AD229" t="str">
        <f>""</f>
        <v/>
      </c>
      <c r="AE229" t="str">
        <f>""</f>
        <v/>
      </c>
      <c r="AF229" t="str">
        <f>""</f>
        <v/>
      </c>
      <c r="AG229" t="str">
        <f>""</f>
        <v/>
      </c>
      <c r="AH229" t="str">
        <f>""</f>
        <v/>
      </c>
      <c r="AI229" t="str">
        <f>""</f>
        <v/>
      </c>
      <c r="AJ229" t="str">
        <f>""</f>
        <v/>
      </c>
      <c r="AK229" t="str">
        <f>""</f>
        <v/>
      </c>
      <c r="AL229" t="str">
        <f>""</f>
        <v/>
      </c>
      <c r="AM229" t="str">
        <f>""</f>
        <v/>
      </c>
      <c r="AN229" t="str">
        <f>""</f>
        <v/>
      </c>
      <c r="AO229" t="str">
        <f>""</f>
        <v/>
      </c>
      <c r="AP229" t="str">
        <f>""</f>
        <v/>
      </c>
      <c r="AQ229" t="str">
        <f>""</f>
        <v/>
      </c>
      <c r="AR229" t="str">
        <f>""</f>
        <v/>
      </c>
      <c r="AS229" t="str">
        <f>""</f>
        <v/>
      </c>
      <c r="AT229" t="str">
        <f>""</f>
        <v/>
      </c>
      <c r="AU229" t="str">
        <f>""</f>
        <v/>
      </c>
      <c r="AV229" t="str">
        <f>""</f>
        <v/>
      </c>
      <c r="AW229" t="str">
        <f>""</f>
        <v/>
      </c>
      <c r="AX229" t="str">
        <f>""</f>
        <v/>
      </c>
      <c r="AY229" t="str">
        <f>"0.005"</f>
        <v>0.005</v>
      </c>
      <c r="AZ229" t="str">
        <f>"0.002"</f>
        <v>0.002</v>
      </c>
      <c r="BA229" t="str">
        <f>"0.005"</f>
        <v>0.005</v>
      </c>
    </row>
    <row r="230" spans="2:53" x14ac:dyDescent="0.2">
      <c r="B230" t="str">
        <f>""</f>
        <v/>
      </c>
      <c r="C230" t="str">
        <f>""</f>
        <v/>
      </c>
      <c r="D230" t="str">
        <f>""</f>
        <v/>
      </c>
      <c r="E230" t="str">
        <f>""</f>
        <v/>
      </c>
      <c r="F230" t="str">
        <f>""</f>
        <v/>
      </c>
      <c r="G230" t="str">
        <f>""</f>
        <v/>
      </c>
      <c r="H230" t="str">
        <f>""</f>
        <v/>
      </c>
      <c r="I230" t="str">
        <f>""</f>
        <v/>
      </c>
      <c r="J230" t="str">
        <f>""</f>
        <v/>
      </c>
      <c r="K230" t="str">
        <f>""</f>
        <v/>
      </c>
      <c r="L230" t="str">
        <f>""</f>
        <v/>
      </c>
      <c r="M230" t="str">
        <f>""</f>
        <v/>
      </c>
      <c r="N230" t="str">
        <f>""</f>
        <v/>
      </c>
      <c r="O230" t="str">
        <f>""</f>
        <v/>
      </c>
      <c r="P230" t="str">
        <f>""</f>
        <v/>
      </c>
      <c r="Q230" t="str">
        <f>""</f>
        <v/>
      </c>
      <c r="R230" t="str">
        <f>""</f>
        <v/>
      </c>
      <c r="S230" t="str">
        <f>""</f>
        <v/>
      </c>
      <c r="T230" t="str">
        <f>""</f>
        <v/>
      </c>
      <c r="U230" t="str">
        <f>""</f>
        <v/>
      </c>
      <c r="V230" t="str">
        <f>""</f>
        <v/>
      </c>
      <c r="W230" t="str">
        <f>""</f>
        <v/>
      </c>
      <c r="X230" t="str">
        <f>""</f>
        <v/>
      </c>
      <c r="Y230" t="str">
        <f>""</f>
        <v/>
      </c>
      <c r="Z230" t="str">
        <f>""</f>
        <v/>
      </c>
      <c r="AA230" t="str">
        <f>""</f>
        <v/>
      </c>
      <c r="AB230" t="str">
        <f>""</f>
        <v/>
      </c>
      <c r="AC230" t="str">
        <f>""</f>
        <v/>
      </c>
      <c r="AD230" t="str">
        <f>""</f>
        <v/>
      </c>
      <c r="AE230" t="str">
        <f>""</f>
        <v/>
      </c>
      <c r="AF230" t="str">
        <f>""</f>
        <v/>
      </c>
      <c r="AG230" t="str">
        <f>""</f>
        <v/>
      </c>
      <c r="AH230" t="str">
        <f>""</f>
        <v/>
      </c>
      <c r="AI230" t="str">
        <f>""</f>
        <v/>
      </c>
      <c r="AJ230" t="str">
        <f>""</f>
        <v/>
      </c>
      <c r="AK230" t="str">
        <f>""</f>
        <v/>
      </c>
      <c r="AL230" t="str">
        <f>""</f>
        <v/>
      </c>
      <c r="AM230" t="str">
        <f>""</f>
        <v/>
      </c>
      <c r="AN230" t="str">
        <f>""</f>
        <v/>
      </c>
      <c r="AO230" t="str">
        <f>""</f>
        <v/>
      </c>
      <c r="AP230" t="str">
        <f>""</f>
        <v/>
      </c>
      <c r="AQ230" t="str">
        <f>""</f>
        <v/>
      </c>
      <c r="AR230" t="str">
        <f>""</f>
        <v/>
      </c>
      <c r="AS230" t="str">
        <f>""</f>
        <v/>
      </c>
      <c r="AT230" t="str">
        <f>""</f>
        <v/>
      </c>
      <c r="AU230" t="str">
        <f>""</f>
        <v/>
      </c>
      <c r="AV230" t="str">
        <f>""</f>
        <v/>
      </c>
      <c r="AW230" t="str">
        <f>""</f>
        <v/>
      </c>
      <c r="AX230" t="str">
        <f>""</f>
        <v/>
      </c>
      <c r="AY230" t="str">
        <f>"[0.023]"</f>
        <v>[0.023]</v>
      </c>
      <c r="AZ230" t="str">
        <f>"[0.023]"</f>
        <v>[0.023]</v>
      </c>
      <c r="BA230" t="str">
        <f>"[0.023]"</f>
        <v>[0.023]</v>
      </c>
    </row>
    <row r="231" spans="2:53" x14ac:dyDescent="0.2">
      <c r="B231" t="str">
        <f>"At least female male left the household in a given year (yes=1)"</f>
        <v>At least female male left the household in a given year (yes=1)</v>
      </c>
      <c r="C231" t="str">
        <f>""</f>
        <v/>
      </c>
      <c r="D231" t="str">
        <f>""</f>
        <v/>
      </c>
      <c r="E231" t="str">
        <f>""</f>
        <v/>
      </c>
      <c r="F231" t="str">
        <f>""</f>
        <v/>
      </c>
      <c r="G231" t="str">
        <f>""</f>
        <v/>
      </c>
      <c r="H231" t="str">
        <f>""</f>
        <v/>
      </c>
      <c r="I231" t="str">
        <f>""</f>
        <v/>
      </c>
      <c r="J231" t="str">
        <f>""</f>
        <v/>
      </c>
      <c r="K231" t="str">
        <f>""</f>
        <v/>
      </c>
      <c r="L231" t="str">
        <f>""</f>
        <v/>
      </c>
      <c r="M231" t="str">
        <f>""</f>
        <v/>
      </c>
      <c r="N231" t="str">
        <f>""</f>
        <v/>
      </c>
      <c r="O231" t="str">
        <f>""</f>
        <v/>
      </c>
      <c r="P231" t="str">
        <f>""</f>
        <v/>
      </c>
      <c r="Q231" t="str">
        <f>""</f>
        <v/>
      </c>
      <c r="R231" t="str">
        <f>""</f>
        <v/>
      </c>
      <c r="S231" t="str">
        <f>""</f>
        <v/>
      </c>
      <c r="T231" t="str">
        <f>""</f>
        <v/>
      </c>
      <c r="U231" t="str">
        <f>""</f>
        <v/>
      </c>
      <c r="V231" t="str">
        <f>""</f>
        <v/>
      </c>
      <c r="W231" t="str">
        <f>""</f>
        <v/>
      </c>
      <c r="X231" t="str">
        <f>""</f>
        <v/>
      </c>
      <c r="Y231" t="str">
        <f>""</f>
        <v/>
      </c>
      <c r="Z231" t="str">
        <f>""</f>
        <v/>
      </c>
      <c r="AA231" t="str">
        <f>""</f>
        <v/>
      </c>
      <c r="AB231" t="str">
        <f>""</f>
        <v/>
      </c>
      <c r="AC231" t="str">
        <f>""</f>
        <v/>
      </c>
      <c r="AD231" t="str">
        <f>""</f>
        <v/>
      </c>
      <c r="AE231" t="str">
        <f>""</f>
        <v/>
      </c>
      <c r="AF231" t="str">
        <f>""</f>
        <v/>
      </c>
      <c r="AG231" t="str">
        <f>""</f>
        <v/>
      </c>
      <c r="AH231" t="str">
        <f>""</f>
        <v/>
      </c>
      <c r="AI231" t="str">
        <f>""</f>
        <v/>
      </c>
      <c r="AJ231" t="str">
        <f>""</f>
        <v/>
      </c>
      <c r="AK231" t="str">
        <f>""</f>
        <v/>
      </c>
      <c r="AL231" t="str">
        <f>""</f>
        <v/>
      </c>
      <c r="AM231" t="str">
        <f>""</f>
        <v/>
      </c>
      <c r="AN231" t="str">
        <f>""</f>
        <v/>
      </c>
      <c r="AO231" t="str">
        <f>""</f>
        <v/>
      </c>
      <c r="AP231" t="str">
        <f>""</f>
        <v/>
      </c>
      <c r="AQ231" t="str">
        <f>""</f>
        <v/>
      </c>
      <c r="AR231" t="str">
        <f>""</f>
        <v/>
      </c>
      <c r="AS231" t="str">
        <f>""</f>
        <v/>
      </c>
      <c r="AT231" t="str">
        <f>""</f>
        <v/>
      </c>
      <c r="AU231" t="str">
        <f>""</f>
        <v/>
      </c>
      <c r="AV231" t="str">
        <f>""</f>
        <v/>
      </c>
      <c r="AW231" t="str">
        <f>""</f>
        <v/>
      </c>
      <c r="AX231" t="str">
        <f>""</f>
        <v/>
      </c>
      <c r="AY231" t="str">
        <f>"-0.092"</f>
        <v>-0.092</v>
      </c>
      <c r="AZ231" t="str">
        <f>""</f>
        <v/>
      </c>
      <c r="BA231" t="str">
        <f>""</f>
        <v/>
      </c>
    </row>
    <row r="232" spans="2:53" x14ac:dyDescent="0.2">
      <c r="B232" t="str">
        <f>""</f>
        <v/>
      </c>
      <c r="C232" t="str">
        <f>""</f>
        <v/>
      </c>
      <c r="D232" t="str">
        <f>""</f>
        <v/>
      </c>
      <c r="E232" t="str">
        <f>""</f>
        <v/>
      </c>
      <c r="F232" t="str">
        <f>""</f>
        <v/>
      </c>
      <c r="G232" t="str">
        <f>""</f>
        <v/>
      </c>
      <c r="H232" t="str">
        <f>""</f>
        <v/>
      </c>
      <c r="I232" t="str">
        <f>""</f>
        <v/>
      </c>
      <c r="J232" t="str">
        <f>""</f>
        <v/>
      </c>
      <c r="K232" t="str">
        <f>""</f>
        <v/>
      </c>
      <c r="L232" t="str">
        <f>""</f>
        <v/>
      </c>
      <c r="M232" t="str">
        <f>""</f>
        <v/>
      </c>
      <c r="N232" t="str">
        <f>""</f>
        <v/>
      </c>
      <c r="O232" t="str">
        <f>""</f>
        <v/>
      </c>
      <c r="P232" t="str">
        <f>""</f>
        <v/>
      </c>
      <c r="Q232" t="str">
        <f>""</f>
        <v/>
      </c>
      <c r="R232" t="str">
        <f>""</f>
        <v/>
      </c>
      <c r="S232" t="str">
        <f>""</f>
        <v/>
      </c>
      <c r="T232" t="str">
        <f>""</f>
        <v/>
      </c>
      <c r="U232" t="str">
        <f>""</f>
        <v/>
      </c>
      <c r="V232" t="str">
        <f>""</f>
        <v/>
      </c>
      <c r="W232" t="str">
        <f>""</f>
        <v/>
      </c>
      <c r="X232" t="str">
        <f>""</f>
        <v/>
      </c>
      <c r="Y232" t="str">
        <f>""</f>
        <v/>
      </c>
      <c r="Z232" t="str">
        <f>""</f>
        <v/>
      </c>
      <c r="AA232" t="str">
        <f>""</f>
        <v/>
      </c>
      <c r="AB232" t="str">
        <f>""</f>
        <v/>
      </c>
      <c r="AC232" t="str">
        <f>""</f>
        <v/>
      </c>
      <c r="AD232" t="str">
        <f>""</f>
        <v/>
      </c>
      <c r="AE232" t="str">
        <f>""</f>
        <v/>
      </c>
      <c r="AF232" t="str">
        <f>""</f>
        <v/>
      </c>
      <c r="AG232" t="str">
        <f>""</f>
        <v/>
      </c>
      <c r="AH232" t="str">
        <f>""</f>
        <v/>
      </c>
      <c r="AI232" t="str">
        <f>""</f>
        <v/>
      </c>
      <c r="AJ232" t="str">
        <f>""</f>
        <v/>
      </c>
      <c r="AK232" t="str">
        <f>""</f>
        <v/>
      </c>
      <c r="AL232" t="str">
        <f>""</f>
        <v/>
      </c>
      <c r="AM232" t="str">
        <f>""</f>
        <v/>
      </c>
      <c r="AN232" t="str">
        <f>""</f>
        <v/>
      </c>
      <c r="AO232" t="str">
        <f>""</f>
        <v/>
      </c>
      <c r="AP232" t="str">
        <f>""</f>
        <v/>
      </c>
      <c r="AQ232" t="str">
        <f>""</f>
        <v/>
      </c>
      <c r="AR232" t="str">
        <f>""</f>
        <v/>
      </c>
      <c r="AS232" t="str">
        <f>""</f>
        <v/>
      </c>
      <c r="AT232" t="str">
        <f>""</f>
        <v/>
      </c>
      <c r="AU232" t="str">
        <f>""</f>
        <v/>
      </c>
      <c r="AV232" t="str">
        <f>""</f>
        <v/>
      </c>
      <c r="AW232" t="str">
        <f>""</f>
        <v/>
      </c>
      <c r="AX232" t="str">
        <f>""</f>
        <v/>
      </c>
      <c r="AY232" t="str">
        <f>"[0.082]"</f>
        <v>[0.082]</v>
      </c>
      <c r="AZ232" t="str">
        <f>""</f>
        <v/>
      </c>
      <c r="BA232" t="str">
        <f>""</f>
        <v/>
      </c>
    </row>
    <row r="233" spans="2:53" x14ac:dyDescent="0.2">
      <c r="B233" t="str">
        <f>"Interaction"</f>
        <v>Interaction</v>
      </c>
      <c r="C233" t="str">
        <f>""</f>
        <v/>
      </c>
      <c r="D233" t="str">
        <f>""</f>
        <v/>
      </c>
      <c r="E233" t="str">
        <f>""</f>
        <v/>
      </c>
      <c r="F233" t="str">
        <f>""</f>
        <v/>
      </c>
      <c r="G233" t="str">
        <f>""</f>
        <v/>
      </c>
      <c r="H233" t="str">
        <f>""</f>
        <v/>
      </c>
      <c r="I233" t="str">
        <f>""</f>
        <v/>
      </c>
      <c r="J233" t="str">
        <f>""</f>
        <v/>
      </c>
      <c r="K233" t="str">
        <f>""</f>
        <v/>
      </c>
      <c r="L233" t="str">
        <f>""</f>
        <v/>
      </c>
      <c r="M233" t="str">
        <f>""</f>
        <v/>
      </c>
      <c r="N233" t="str">
        <f>""</f>
        <v/>
      </c>
      <c r="O233" t="str">
        <f>""</f>
        <v/>
      </c>
      <c r="P233" t="str">
        <f>""</f>
        <v/>
      </c>
      <c r="Q233" t="str">
        <f>""</f>
        <v/>
      </c>
      <c r="R233" t="str">
        <f>""</f>
        <v/>
      </c>
      <c r="S233" t="str">
        <f>""</f>
        <v/>
      </c>
      <c r="T233" t="str">
        <f>""</f>
        <v/>
      </c>
      <c r="U233" t="str">
        <f>""</f>
        <v/>
      </c>
      <c r="V233" t="str">
        <f>""</f>
        <v/>
      </c>
      <c r="W233" t="str">
        <f>""</f>
        <v/>
      </c>
      <c r="X233" t="str">
        <f>""</f>
        <v/>
      </c>
      <c r="Y233" t="str">
        <f>""</f>
        <v/>
      </c>
      <c r="Z233" t="str">
        <f>""</f>
        <v/>
      </c>
      <c r="AA233" t="str">
        <f>""</f>
        <v/>
      </c>
      <c r="AB233" t="str">
        <f>""</f>
        <v/>
      </c>
      <c r="AC233" t="str">
        <f>""</f>
        <v/>
      </c>
      <c r="AD233" t="str">
        <f>""</f>
        <v/>
      </c>
      <c r="AE233" t="str">
        <f>""</f>
        <v/>
      </c>
      <c r="AF233" t="str">
        <f>""</f>
        <v/>
      </c>
      <c r="AG233" t="str">
        <f>""</f>
        <v/>
      </c>
      <c r="AH233" t="str">
        <f>""</f>
        <v/>
      </c>
      <c r="AI233" t="str">
        <f>""</f>
        <v/>
      </c>
      <c r="AJ233" t="str">
        <f>""</f>
        <v/>
      </c>
      <c r="AK233" t="str">
        <f>""</f>
        <v/>
      </c>
      <c r="AL233" t="str">
        <f>""</f>
        <v/>
      </c>
      <c r="AM233" t="str">
        <f>""</f>
        <v/>
      </c>
      <c r="AN233" t="str">
        <f>""</f>
        <v/>
      </c>
      <c r="AO233" t="str">
        <f>""</f>
        <v/>
      </c>
      <c r="AP233" t="str">
        <f>""</f>
        <v/>
      </c>
      <c r="AQ233" t="str">
        <f>""</f>
        <v/>
      </c>
      <c r="AR233" t="str">
        <f>""</f>
        <v/>
      </c>
      <c r="AS233" t="str">
        <f>""</f>
        <v/>
      </c>
      <c r="AT233" t="str">
        <f>""</f>
        <v/>
      </c>
      <c r="AU233" t="str">
        <f>""</f>
        <v/>
      </c>
      <c r="AV233" t="str">
        <f>""</f>
        <v/>
      </c>
      <c r="AW233" t="str">
        <f>""</f>
        <v/>
      </c>
      <c r="AX233" t="str">
        <f>""</f>
        <v/>
      </c>
      <c r="AY233" t="str">
        <f>"0.129*"</f>
        <v>0.129*</v>
      </c>
      <c r="AZ233" t="str">
        <f>""</f>
        <v/>
      </c>
      <c r="BA233" t="str">
        <f>""</f>
        <v/>
      </c>
    </row>
    <row r="234" spans="2:53" x14ac:dyDescent="0.2">
      <c r="B234" t="str">
        <f>""</f>
        <v/>
      </c>
      <c r="C234" t="str">
        <f>""</f>
        <v/>
      </c>
      <c r="D234" t="str">
        <f>""</f>
        <v/>
      </c>
      <c r="E234" t="str">
        <f>""</f>
        <v/>
      </c>
      <c r="F234" t="str">
        <f>""</f>
        <v/>
      </c>
      <c r="G234" t="str">
        <f>""</f>
        <v/>
      </c>
      <c r="H234" t="str">
        <f>""</f>
        <v/>
      </c>
      <c r="I234" t="str">
        <f>""</f>
        <v/>
      </c>
      <c r="J234" t="str">
        <f>""</f>
        <v/>
      </c>
      <c r="K234" t="str">
        <f>""</f>
        <v/>
      </c>
      <c r="L234" t="str">
        <f>""</f>
        <v/>
      </c>
      <c r="M234" t="str">
        <f>""</f>
        <v/>
      </c>
      <c r="N234" t="str">
        <f>""</f>
        <v/>
      </c>
      <c r="O234" t="str">
        <f>""</f>
        <v/>
      </c>
      <c r="P234" t="str">
        <f>""</f>
        <v/>
      </c>
      <c r="Q234" t="str">
        <f>""</f>
        <v/>
      </c>
      <c r="R234" t="str">
        <f>""</f>
        <v/>
      </c>
      <c r="S234" t="str">
        <f>""</f>
        <v/>
      </c>
      <c r="T234" t="str">
        <f>""</f>
        <v/>
      </c>
      <c r="U234" t="str">
        <f>""</f>
        <v/>
      </c>
      <c r="V234" t="str">
        <f>""</f>
        <v/>
      </c>
      <c r="W234" t="str">
        <f>""</f>
        <v/>
      </c>
      <c r="X234" t="str">
        <f>""</f>
        <v/>
      </c>
      <c r="Y234" t="str">
        <f>""</f>
        <v/>
      </c>
      <c r="Z234" t="str">
        <f>""</f>
        <v/>
      </c>
      <c r="AA234" t="str">
        <f>""</f>
        <v/>
      </c>
      <c r="AB234" t="str">
        <f>""</f>
        <v/>
      </c>
      <c r="AC234" t="str">
        <f>""</f>
        <v/>
      </c>
      <c r="AD234" t="str">
        <f>""</f>
        <v/>
      </c>
      <c r="AE234" t="str">
        <f>""</f>
        <v/>
      </c>
      <c r="AF234" t="str">
        <f>""</f>
        <v/>
      </c>
      <c r="AG234" t="str">
        <f>""</f>
        <v/>
      </c>
      <c r="AH234" t="str">
        <f>""</f>
        <v/>
      </c>
      <c r="AI234" t="str">
        <f>""</f>
        <v/>
      </c>
      <c r="AJ234" t="str">
        <f>""</f>
        <v/>
      </c>
      <c r="AK234" t="str">
        <f>""</f>
        <v/>
      </c>
      <c r="AL234" t="str">
        <f>""</f>
        <v/>
      </c>
      <c r="AM234" t="str">
        <f>""</f>
        <v/>
      </c>
      <c r="AN234" t="str">
        <f>""</f>
        <v/>
      </c>
      <c r="AO234" t="str">
        <f>""</f>
        <v/>
      </c>
      <c r="AP234" t="str">
        <f>""</f>
        <v/>
      </c>
      <c r="AQ234" t="str">
        <f>""</f>
        <v/>
      </c>
      <c r="AR234" t="str">
        <f>""</f>
        <v/>
      </c>
      <c r="AS234" t="str">
        <f>""</f>
        <v/>
      </c>
      <c r="AT234" t="str">
        <f>""</f>
        <v/>
      </c>
      <c r="AU234" t="str">
        <f>""</f>
        <v/>
      </c>
      <c r="AV234" t="str">
        <f>""</f>
        <v/>
      </c>
      <c r="AW234" t="str">
        <f>""</f>
        <v/>
      </c>
      <c r="AX234" t="str">
        <f>""</f>
        <v/>
      </c>
      <c r="AY234" t="str">
        <f>"[0.075]"</f>
        <v>[0.075]</v>
      </c>
      <c r="AZ234" t="str">
        <f>""</f>
        <v/>
      </c>
      <c r="BA234" t="str">
        <f>""</f>
        <v/>
      </c>
    </row>
    <row r="235" spans="2:53" x14ac:dyDescent="0.2">
      <c r="B235" t="str">
        <f>"Number of female who left household 1998-2007"</f>
        <v>Number of female who left household 1998-2007</v>
      </c>
      <c r="C235" t="str">
        <f>""</f>
        <v/>
      </c>
      <c r="D235" t="str">
        <f>""</f>
        <v/>
      </c>
      <c r="E235" t="str">
        <f>""</f>
        <v/>
      </c>
      <c r="F235" t="str">
        <f>""</f>
        <v/>
      </c>
      <c r="G235" t="str">
        <f>""</f>
        <v/>
      </c>
      <c r="H235" t="str">
        <f>""</f>
        <v/>
      </c>
      <c r="I235" t="str">
        <f>""</f>
        <v/>
      </c>
      <c r="J235" t="str">
        <f>""</f>
        <v/>
      </c>
      <c r="K235" t="str">
        <f>""</f>
        <v/>
      </c>
      <c r="L235" t="str">
        <f>""</f>
        <v/>
      </c>
      <c r="M235" t="str">
        <f>""</f>
        <v/>
      </c>
      <c r="N235" t="str">
        <f>""</f>
        <v/>
      </c>
      <c r="O235" t="str">
        <f>""</f>
        <v/>
      </c>
      <c r="P235" t="str">
        <f>""</f>
        <v/>
      </c>
      <c r="Q235" t="str">
        <f>""</f>
        <v/>
      </c>
      <c r="R235" t="str">
        <f>""</f>
        <v/>
      </c>
      <c r="S235" t="str">
        <f>""</f>
        <v/>
      </c>
      <c r="T235" t="str">
        <f>""</f>
        <v/>
      </c>
      <c r="U235" t="str">
        <f>""</f>
        <v/>
      </c>
      <c r="V235" t="str">
        <f>""</f>
        <v/>
      </c>
      <c r="W235" t="str">
        <f>""</f>
        <v/>
      </c>
      <c r="X235" t="str">
        <f>""</f>
        <v/>
      </c>
      <c r="Y235" t="str">
        <f>""</f>
        <v/>
      </c>
      <c r="Z235" t="str">
        <f>""</f>
        <v/>
      </c>
      <c r="AA235" t="str">
        <f>""</f>
        <v/>
      </c>
      <c r="AB235" t="str">
        <f>""</f>
        <v/>
      </c>
      <c r="AC235" t="str">
        <f>""</f>
        <v/>
      </c>
      <c r="AD235" t="str">
        <f>""</f>
        <v/>
      </c>
      <c r="AE235" t="str">
        <f>""</f>
        <v/>
      </c>
      <c r="AF235" t="str">
        <f>""</f>
        <v/>
      </c>
      <c r="AG235" t="str">
        <f>""</f>
        <v/>
      </c>
      <c r="AH235" t="str">
        <f>""</f>
        <v/>
      </c>
      <c r="AI235" t="str">
        <f>""</f>
        <v/>
      </c>
      <c r="AJ235" t="str">
        <f>""</f>
        <v/>
      </c>
      <c r="AK235" t="str">
        <f>""</f>
        <v/>
      </c>
      <c r="AL235" t="str">
        <f>""</f>
        <v/>
      </c>
      <c r="AM235" t="str">
        <f>""</f>
        <v/>
      </c>
      <c r="AN235" t="str">
        <f>""</f>
        <v/>
      </c>
      <c r="AO235" t="str">
        <f>""</f>
        <v/>
      </c>
      <c r="AP235" t="str">
        <f>""</f>
        <v/>
      </c>
      <c r="AQ235" t="str">
        <f>""</f>
        <v/>
      </c>
      <c r="AR235" t="str">
        <f>""</f>
        <v/>
      </c>
      <c r="AS235" t="str">
        <f>""</f>
        <v/>
      </c>
      <c r="AT235" t="str">
        <f>""</f>
        <v/>
      </c>
      <c r="AU235" t="str">
        <f>""</f>
        <v/>
      </c>
      <c r="AV235" t="str">
        <f>""</f>
        <v/>
      </c>
      <c r="AW235" t="str">
        <f>""</f>
        <v/>
      </c>
      <c r="AX235" t="str">
        <f>""</f>
        <v/>
      </c>
      <c r="AY235" t="str">
        <f>""</f>
        <v/>
      </c>
      <c r="AZ235" t="str">
        <f>"-0.110*"</f>
        <v>-0.110*</v>
      </c>
      <c r="BA235" t="str">
        <f>""</f>
        <v/>
      </c>
    </row>
    <row r="236" spans="2:53" x14ac:dyDescent="0.2">
      <c r="B236" t="str">
        <f>""</f>
        <v/>
      </c>
      <c r="C236" t="str">
        <f>""</f>
        <v/>
      </c>
      <c r="D236" t="str">
        <f>""</f>
        <v/>
      </c>
      <c r="E236" t="str">
        <f>""</f>
        <v/>
      </c>
      <c r="F236" t="str">
        <f>""</f>
        <v/>
      </c>
      <c r="G236" t="str">
        <f>""</f>
        <v/>
      </c>
      <c r="H236" t="str">
        <f>""</f>
        <v/>
      </c>
      <c r="I236" t="str">
        <f>""</f>
        <v/>
      </c>
      <c r="J236" t="str">
        <f>""</f>
        <v/>
      </c>
      <c r="K236" t="str">
        <f>""</f>
        <v/>
      </c>
      <c r="L236" t="str">
        <f>""</f>
        <v/>
      </c>
      <c r="M236" t="str">
        <f>""</f>
        <v/>
      </c>
      <c r="N236" t="str">
        <f>""</f>
        <v/>
      </c>
      <c r="O236" t="str">
        <f>""</f>
        <v/>
      </c>
      <c r="P236" t="str">
        <f>""</f>
        <v/>
      </c>
      <c r="Q236" t="str">
        <f>""</f>
        <v/>
      </c>
      <c r="R236" t="str">
        <f>""</f>
        <v/>
      </c>
      <c r="S236" t="str">
        <f>""</f>
        <v/>
      </c>
      <c r="T236" t="str">
        <f>""</f>
        <v/>
      </c>
      <c r="U236" t="str">
        <f>""</f>
        <v/>
      </c>
      <c r="V236" t="str">
        <f>""</f>
        <v/>
      </c>
      <c r="W236" t="str">
        <f>""</f>
        <v/>
      </c>
      <c r="X236" t="str">
        <f>""</f>
        <v/>
      </c>
      <c r="Y236" t="str">
        <f>""</f>
        <v/>
      </c>
      <c r="Z236" t="str">
        <f>""</f>
        <v/>
      </c>
      <c r="AA236" t="str">
        <f>""</f>
        <v/>
      </c>
      <c r="AB236" t="str">
        <f>""</f>
        <v/>
      </c>
      <c r="AC236" t="str">
        <f>""</f>
        <v/>
      </c>
      <c r="AD236" t="str">
        <f>""</f>
        <v/>
      </c>
      <c r="AE236" t="str">
        <f>""</f>
        <v/>
      </c>
      <c r="AF236" t="str">
        <f>""</f>
        <v/>
      </c>
      <c r="AG236" t="str">
        <f>""</f>
        <v/>
      </c>
      <c r="AH236" t="str">
        <f>""</f>
        <v/>
      </c>
      <c r="AI236" t="str">
        <f>""</f>
        <v/>
      </c>
      <c r="AJ236" t="str">
        <f>""</f>
        <v/>
      </c>
      <c r="AK236" t="str">
        <f>""</f>
        <v/>
      </c>
      <c r="AL236" t="str">
        <f>""</f>
        <v/>
      </c>
      <c r="AM236" t="str">
        <f>""</f>
        <v/>
      </c>
      <c r="AN236" t="str">
        <f>""</f>
        <v/>
      </c>
      <c r="AO236" t="str">
        <f>""</f>
        <v/>
      </c>
      <c r="AP236" t="str">
        <f>""</f>
        <v/>
      </c>
      <c r="AQ236" t="str">
        <f>""</f>
        <v/>
      </c>
      <c r="AR236" t="str">
        <f>""</f>
        <v/>
      </c>
      <c r="AS236" t="str">
        <f>""</f>
        <v/>
      </c>
      <c r="AT236" t="str">
        <f>""</f>
        <v/>
      </c>
      <c r="AU236" t="str">
        <f>""</f>
        <v/>
      </c>
      <c r="AV236" t="str">
        <f>""</f>
        <v/>
      </c>
      <c r="AW236" t="str">
        <f>""</f>
        <v/>
      </c>
      <c r="AX236" t="str">
        <f>""</f>
        <v/>
      </c>
      <c r="AY236" t="str">
        <f>""</f>
        <v/>
      </c>
      <c r="AZ236" t="str">
        <f>"[0.063]"</f>
        <v>[0.063]</v>
      </c>
      <c r="BA236" t="str">
        <f>""</f>
        <v/>
      </c>
    </row>
    <row r="237" spans="2:53" x14ac:dyDescent="0.2">
      <c r="B237" t="str">
        <f>"Interaction"</f>
        <v>Interaction</v>
      </c>
      <c r="C237" t="str">
        <f>""</f>
        <v/>
      </c>
      <c r="D237" t="str">
        <f>""</f>
        <v/>
      </c>
      <c r="E237" t="str">
        <f>""</f>
        <v/>
      </c>
      <c r="F237" t="str">
        <f>""</f>
        <v/>
      </c>
      <c r="G237" t="str">
        <f>""</f>
        <v/>
      </c>
      <c r="H237" t="str">
        <f>""</f>
        <v/>
      </c>
      <c r="I237" t="str">
        <f>""</f>
        <v/>
      </c>
      <c r="J237" t="str">
        <f>""</f>
        <v/>
      </c>
      <c r="K237" t="str">
        <f>""</f>
        <v/>
      </c>
      <c r="L237" t="str">
        <f>""</f>
        <v/>
      </c>
      <c r="M237" t="str">
        <f>""</f>
        <v/>
      </c>
      <c r="N237" t="str">
        <f>""</f>
        <v/>
      </c>
      <c r="O237" t="str">
        <f>""</f>
        <v/>
      </c>
      <c r="P237" t="str">
        <f>""</f>
        <v/>
      </c>
      <c r="Q237" t="str">
        <f>""</f>
        <v/>
      </c>
      <c r="R237" t="str">
        <f>""</f>
        <v/>
      </c>
      <c r="S237" t="str">
        <f>""</f>
        <v/>
      </c>
      <c r="T237" t="str">
        <f>""</f>
        <v/>
      </c>
      <c r="U237" t="str">
        <f>""</f>
        <v/>
      </c>
      <c r="V237" t="str">
        <f>""</f>
        <v/>
      </c>
      <c r="W237" t="str">
        <f>""</f>
        <v/>
      </c>
      <c r="X237" t="str">
        <f>""</f>
        <v/>
      </c>
      <c r="Y237" t="str">
        <f>""</f>
        <v/>
      </c>
      <c r="Z237" t="str">
        <f>""</f>
        <v/>
      </c>
      <c r="AA237" t="str">
        <f>""</f>
        <v/>
      </c>
      <c r="AB237" t="str">
        <f>""</f>
        <v/>
      </c>
      <c r="AC237" t="str">
        <f>""</f>
        <v/>
      </c>
      <c r="AD237" t="str">
        <f>""</f>
        <v/>
      </c>
      <c r="AE237" t="str">
        <f>""</f>
        <v/>
      </c>
      <c r="AF237" t="str">
        <f>""</f>
        <v/>
      </c>
      <c r="AG237" t="str">
        <f>""</f>
        <v/>
      </c>
      <c r="AH237" t="str">
        <f>""</f>
        <v/>
      </c>
      <c r="AI237" t="str">
        <f>""</f>
        <v/>
      </c>
      <c r="AJ237" t="str">
        <f>""</f>
        <v/>
      </c>
      <c r="AK237" t="str">
        <f>""</f>
        <v/>
      </c>
      <c r="AL237" t="str">
        <f>""</f>
        <v/>
      </c>
      <c r="AM237" t="str">
        <f>""</f>
        <v/>
      </c>
      <c r="AN237" t="str">
        <f>""</f>
        <v/>
      </c>
      <c r="AO237" t="str">
        <f>""</f>
        <v/>
      </c>
      <c r="AP237" t="str">
        <f>""</f>
        <v/>
      </c>
      <c r="AQ237" t="str">
        <f>""</f>
        <v/>
      </c>
      <c r="AR237" t="str">
        <f>""</f>
        <v/>
      </c>
      <c r="AS237" t="str">
        <f>""</f>
        <v/>
      </c>
      <c r="AT237" t="str">
        <f>""</f>
        <v/>
      </c>
      <c r="AU237" t="str">
        <f>""</f>
        <v/>
      </c>
      <c r="AV237" t="str">
        <f>""</f>
        <v/>
      </c>
      <c r="AW237" t="str">
        <f>""</f>
        <v/>
      </c>
      <c r="AX237" t="str">
        <f>""</f>
        <v/>
      </c>
      <c r="AY237" t="str">
        <f>""</f>
        <v/>
      </c>
      <c r="AZ237" t="str">
        <f>"0.139**"</f>
        <v>0.139**</v>
      </c>
      <c r="BA237" t="str">
        <f>""</f>
        <v/>
      </c>
    </row>
    <row r="238" spans="2:53" x14ac:dyDescent="0.2">
      <c r="B238" t="str">
        <f>""</f>
        <v/>
      </c>
      <c r="C238" t="str">
        <f>""</f>
        <v/>
      </c>
      <c r="D238" t="str">
        <f>""</f>
        <v/>
      </c>
      <c r="E238" t="str">
        <f>""</f>
        <v/>
      </c>
      <c r="F238" t="str">
        <f>""</f>
        <v/>
      </c>
      <c r="G238" t="str">
        <f>""</f>
        <v/>
      </c>
      <c r="H238" t="str">
        <f>""</f>
        <v/>
      </c>
      <c r="I238" t="str">
        <f>""</f>
        <v/>
      </c>
      <c r="J238" t="str">
        <f>""</f>
        <v/>
      </c>
      <c r="K238" t="str">
        <f>""</f>
        <v/>
      </c>
      <c r="L238" t="str">
        <f>""</f>
        <v/>
      </c>
      <c r="M238" t="str">
        <f>""</f>
        <v/>
      </c>
      <c r="N238" t="str">
        <f>""</f>
        <v/>
      </c>
      <c r="O238" t="str">
        <f>""</f>
        <v/>
      </c>
      <c r="P238" t="str">
        <f>""</f>
        <v/>
      </c>
      <c r="Q238" t="str">
        <f>""</f>
        <v/>
      </c>
      <c r="R238" t="str">
        <f>""</f>
        <v/>
      </c>
      <c r="S238" t="str">
        <f>""</f>
        <v/>
      </c>
      <c r="T238" t="str">
        <f>""</f>
        <v/>
      </c>
      <c r="U238" t="str">
        <f>""</f>
        <v/>
      </c>
      <c r="V238" t="str">
        <f>""</f>
        <v/>
      </c>
      <c r="W238" t="str">
        <f>""</f>
        <v/>
      </c>
      <c r="X238" t="str">
        <f>""</f>
        <v/>
      </c>
      <c r="Y238" t="str">
        <f>""</f>
        <v/>
      </c>
      <c r="Z238" t="str">
        <f>""</f>
        <v/>
      </c>
      <c r="AA238" t="str">
        <f>""</f>
        <v/>
      </c>
      <c r="AB238" t="str">
        <f>""</f>
        <v/>
      </c>
      <c r="AC238" t="str">
        <f>""</f>
        <v/>
      </c>
      <c r="AD238" t="str">
        <f>""</f>
        <v/>
      </c>
      <c r="AE238" t="str">
        <f>""</f>
        <v/>
      </c>
      <c r="AF238" t="str">
        <f>""</f>
        <v/>
      </c>
      <c r="AG238" t="str">
        <f>""</f>
        <v/>
      </c>
      <c r="AH238" t="str">
        <f>""</f>
        <v/>
      </c>
      <c r="AI238" t="str">
        <f>""</f>
        <v/>
      </c>
      <c r="AJ238" t="str">
        <f>""</f>
        <v/>
      </c>
      <c r="AK238" t="str">
        <f>""</f>
        <v/>
      </c>
      <c r="AL238" t="str">
        <f>""</f>
        <v/>
      </c>
      <c r="AM238" t="str">
        <f>""</f>
        <v/>
      </c>
      <c r="AN238" t="str">
        <f>""</f>
        <v/>
      </c>
      <c r="AO238" t="str">
        <f>""</f>
        <v/>
      </c>
      <c r="AP238" t="str">
        <f>""</f>
        <v/>
      </c>
      <c r="AQ238" t="str">
        <f>""</f>
        <v/>
      </c>
      <c r="AR238" t="str">
        <f>""</f>
        <v/>
      </c>
      <c r="AS238" t="str">
        <f>""</f>
        <v/>
      </c>
      <c r="AT238" t="str">
        <f>""</f>
        <v/>
      </c>
      <c r="AU238" t="str">
        <f>""</f>
        <v/>
      </c>
      <c r="AV238" t="str">
        <f>""</f>
        <v/>
      </c>
      <c r="AW238" t="str">
        <f>""</f>
        <v/>
      </c>
      <c r="AX238" t="str">
        <f>""</f>
        <v/>
      </c>
      <c r="AY238" t="str">
        <f>""</f>
        <v/>
      </c>
      <c r="AZ238" t="str">
        <f>"[0.064]"</f>
        <v>[0.064]</v>
      </c>
      <c r="BA238" t="str">
        <f>""</f>
        <v/>
      </c>
    </row>
    <row r="239" spans="2:53" x14ac:dyDescent="0.2">
      <c r="B239" t="str">
        <f>"Share of females  who left household 1998-2007"</f>
        <v>Share of females  who left household 1998-2007</v>
      </c>
      <c r="C239" t="str">
        <f>""</f>
        <v/>
      </c>
      <c r="D239" t="str">
        <f>""</f>
        <v/>
      </c>
      <c r="E239" t="str">
        <f>""</f>
        <v/>
      </c>
      <c r="F239" t="str">
        <f>""</f>
        <v/>
      </c>
      <c r="G239" t="str">
        <f>""</f>
        <v/>
      </c>
      <c r="H239" t="str">
        <f>""</f>
        <v/>
      </c>
      <c r="I239" t="str">
        <f>""</f>
        <v/>
      </c>
      <c r="J239" t="str">
        <f>""</f>
        <v/>
      </c>
      <c r="K239" t="str">
        <f>""</f>
        <v/>
      </c>
      <c r="L239" t="str">
        <f>""</f>
        <v/>
      </c>
      <c r="M239" t="str">
        <f>""</f>
        <v/>
      </c>
      <c r="N239" t="str">
        <f>""</f>
        <v/>
      </c>
      <c r="O239" t="str">
        <f>""</f>
        <v/>
      </c>
      <c r="P239" t="str">
        <f>""</f>
        <v/>
      </c>
      <c r="Q239" t="str">
        <f>""</f>
        <v/>
      </c>
      <c r="R239" t="str">
        <f>""</f>
        <v/>
      </c>
      <c r="S239" t="str">
        <f>""</f>
        <v/>
      </c>
      <c r="T239" t="str">
        <f>""</f>
        <v/>
      </c>
      <c r="U239" t="str">
        <f>""</f>
        <v/>
      </c>
      <c r="V239" t="str">
        <f>""</f>
        <v/>
      </c>
      <c r="W239" t="str">
        <f>""</f>
        <v/>
      </c>
      <c r="X239" t="str">
        <f>""</f>
        <v/>
      </c>
      <c r="Y239" t="str">
        <f>""</f>
        <v/>
      </c>
      <c r="Z239" t="str">
        <f>""</f>
        <v/>
      </c>
      <c r="AA239" t="str">
        <f>""</f>
        <v/>
      </c>
      <c r="AB239" t="str">
        <f>""</f>
        <v/>
      </c>
      <c r="AC239" t="str">
        <f>""</f>
        <v/>
      </c>
      <c r="AD239" t="str">
        <f>""</f>
        <v/>
      </c>
      <c r="AE239" t="str">
        <f>""</f>
        <v/>
      </c>
      <c r="AF239" t="str">
        <f>""</f>
        <v/>
      </c>
      <c r="AG239" t="str">
        <f>""</f>
        <v/>
      </c>
      <c r="AH239" t="str">
        <f>""</f>
        <v/>
      </c>
      <c r="AI239" t="str">
        <f>""</f>
        <v/>
      </c>
      <c r="AJ239" t="str">
        <f>""</f>
        <v/>
      </c>
      <c r="AK239" t="str">
        <f>""</f>
        <v/>
      </c>
      <c r="AL239" t="str">
        <f>""</f>
        <v/>
      </c>
      <c r="AM239" t="str">
        <f>""</f>
        <v/>
      </c>
      <c r="AN239" t="str">
        <f>""</f>
        <v/>
      </c>
      <c r="AO239" t="str">
        <f>""</f>
        <v/>
      </c>
      <c r="AP239" t="str">
        <f>""</f>
        <v/>
      </c>
      <c r="AQ239" t="str">
        <f>""</f>
        <v/>
      </c>
      <c r="AR239" t="str">
        <f>""</f>
        <v/>
      </c>
      <c r="AS239" t="str">
        <f>""</f>
        <v/>
      </c>
      <c r="AT239" t="str">
        <f>""</f>
        <v/>
      </c>
      <c r="AU239" t="str">
        <f>""</f>
        <v/>
      </c>
      <c r="AV239" t="str">
        <f>""</f>
        <v/>
      </c>
      <c r="AW239" t="str">
        <f>""</f>
        <v/>
      </c>
      <c r="AX239" t="str">
        <f>""</f>
        <v/>
      </c>
      <c r="AY239" t="str">
        <f>""</f>
        <v/>
      </c>
      <c r="AZ239" t="str">
        <f>""</f>
        <v/>
      </c>
      <c r="BA239" t="str">
        <f>"-0.182"</f>
        <v>-0.182</v>
      </c>
    </row>
    <row r="240" spans="2:53" x14ac:dyDescent="0.2">
      <c r="B240" t="str">
        <f>""</f>
        <v/>
      </c>
      <c r="C240" t="str">
        <f>""</f>
        <v/>
      </c>
      <c r="D240" t="str">
        <f>""</f>
        <v/>
      </c>
      <c r="E240" t="str">
        <f>""</f>
        <v/>
      </c>
      <c r="F240" t="str">
        <f>""</f>
        <v/>
      </c>
      <c r="G240" t="str">
        <f>""</f>
        <v/>
      </c>
      <c r="H240" t="str">
        <f>""</f>
        <v/>
      </c>
      <c r="I240" t="str">
        <f>""</f>
        <v/>
      </c>
      <c r="J240" t="str">
        <f>""</f>
        <v/>
      </c>
      <c r="K240" t="str">
        <f>""</f>
        <v/>
      </c>
      <c r="L240" t="str">
        <f>""</f>
        <v/>
      </c>
      <c r="M240" t="str">
        <f>""</f>
        <v/>
      </c>
      <c r="N240" t="str">
        <f>""</f>
        <v/>
      </c>
      <c r="O240" t="str">
        <f>""</f>
        <v/>
      </c>
      <c r="P240" t="str">
        <f>""</f>
        <v/>
      </c>
      <c r="Q240" t="str">
        <f>""</f>
        <v/>
      </c>
      <c r="R240" t="str">
        <f>""</f>
        <v/>
      </c>
      <c r="S240" t="str">
        <f>""</f>
        <v/>
      </c>
      <c r="T240" t="str">
        <f>""</f>
        <v/>
      </c>
      <c r="U240" t="str">
        <f>""</f>
        <v/>
      </c>
      <c r="V240" t="str">
        <f>""</f>
        <v/>
      </c>
      <c r="W240" t="str">
        <f>""</f>
        <v/>
      </c>
      <c r="X240" t="str">
        <f>""</f>
        <v/>
      </c>
      <c r="Y240" t="str">
        <f>""</f>
        <v/>
      </c>
      <c r="Z240" t="str">
        <f>""</f>
        <v/>
      </c>
      <c r="AA240" t="str">
        <f>""</f>
        <v/>
      </c>
      <c r="AB240" t="str">
        <f>""</f>
        <v/>
      </c>
      <c r="AC240" t="str">
        <f>""</f>
        <v/>
      </c>
      <c r="AD240" t="str">
        <f>""</f>
        <v/>
      </c>
      <c r="AE240" t="str">
        <f>""</f>
        <v/>
      </c>
      <c r="AF240" t="str">
        <f>""</f>
        <v/>
      </c>
      <c r="AG240" t="str">
        <f>""</f>
        <v/>
      </c>
      <c r="AH240" t="str">
        <f>""</f>
        <v/>
      </c>
      <c r="AI240" t="str">
        <f>""</f>
        <v/>
      </c>
      <c r="AJ240" t="str">
        <f>""</f>
        <v/>
      </c>
      <c r="AK240" t="str">
        <f>""</f>
        <v/>
      </c>
      <c r="AL240" t="str">
        <f>""</f>
        <v/>
      </c>
      <c r="AM240" t="str">
        <f>""</f>
        <v/>
      </c>
      <c r="AN240" t="str">
        <f>""</f>
        <v/>
      </c>
      <c r="AO240" t="str">
        <f>""</f>
        <v/>
      </c>
      <c r="AP240" t="str">
        <f>""</f>
        <v/>
      </c>
      <c r="AQ240" t="str">
        <f>""</f>
        <v/>
      </c>
      <c r="AR240" t="str">
        <f>""</f>
        <v/>
      </c>
      <c r="AS240" t="str">
        <f>""</f>
        <v/>
      </c>
      <c r="AT240" t="str">
        <f>""</f>
        <v/>
      </c>
      <c r="AU240" t="str">
        <f>""</f>
        <v/>
      </c>
      <c r="AV240" t="str">
        <f>""</f>
        <v/>
      </c>
      <c r="AW240" t="str">
        <f>""</f>
        <v/>
      </c>
      <c r="AX240" t="str">
        <f>""</f>
        <v/>
      </c>
      <c r="AY240" t="str">
        <f>""</f>
        <v/>
      </c>
      <c r="AZ240" t="str">
        <f>""</f>
        <v/>
      </c>
      <c r="BA240" t="str">
        <f>"[0.123]"</f>
        <v>[0.123]</v>
      </c>
    </row>
    <row r="241" spans="2:53" x14ac:dyDescent="0.2">
      <c r="B241" t="str">
        <f>"Interaction"</f>
        <v>Interaction</v>
      </c>
      <c r="C241" t="str">
        <f>""</f>
        <v/>
      </c>
      <c r="D241" t="str">
        <f>""</f>
        <v/>
      </c>
      <c r="E241" t="str">
        <f>""</f>
        <v/>
      </c>
      <c r="F241" t="str">
        <f>""</f>
        <v/>
      </c>
      <c r="G241" t="str">
        <f>""</f>
        <v/>
      </c>
      <c r="H241" t="str">
        <f>""</f>
        <v/>
      </c>
      <c r="I241" t="str">
        <f>""</f>
        <v/>
      </c>
      <c r="J241" t="str">
        <f>""</f>
        <v/>
      </c>
      <c r="K241" t="str">
        <f>""</f>
        <v/>
      </c>
      <c r="L241" t="str">
        <f>""</f>
        <v/>
      </c>
      <c r="M241" t="str">
        <f>""</f>
        <v/>
      </c>
      <c r="N241" t="str">
        <f>""</f>
        <v/>
      </c>
      <c r="O241" t="str">
        <f>""</f>
        <v/>
      </c>
      <c r="P241" t="str">
        <f>""</f>
        <v/>
      </c>
      <c r="Q241" t="str">
        <f>""</f>
        <v/>
      </c>
      <c r="R241" t="str">
        <f>""</f>
        <v/>
      </c>
      <c r="S241" t="str">
        <f>""</f>
        <v/>
      </c>
      <c r="T241" t="str">
        <f>""</f>
        <v/>
      </c>
      <c r="U241" t="str">
        <f>""</f>
        <v/>
      </c>
      <c r="V241" t="str">
        <f>""</f>
        <v/>
      </c>
      <c r="W241" t="str">
        <f>""</f>
        <v/>
      </c>
      <c r="X241" t="str">
        <f>""</f>
        <v/>
      </c>
      <c r="Y241" t="str">
        <f>""</f>
        <v/>
      </c>
      <c r="Z241" t="str">
        <f>""</f>
        <v/>
      </c>
      <c r="AA241" t="str">
        <f>""</f>
        <v/>
      </c>
      <c r="AB241" t="str">
        <f>""</f>
        <v/>
      </c>
      <c r="AC241" t="str">
        <f>""</f>
        <v/>
      </c>
      <c r="AD241" t="str">
        <f>""</f>
        <v/>
      </c>
      <c r="AE241" t="str">
        <f>""</f>
        <v/>
      </c>
      <c r="AF241" t="str">
        <f>""</f>
        <v/>
      </c>
      <c r="AG241" t="str">
        <f>""</f>
        <v/>
      </c>
      <c r="AH241" t="str">
        <f>""</f>
        <v/>
      </c>
      <c r="AI241" t="str">
        <f>""</f>
        <v/>
      </c>
      <c r="AJ241" t="str">
        <f>""</f>
        <v/>
      </c>
      <c r="AK241" t="str">
        <f>""</f>
        <v/>
      </c>
      <c r="AL241" t="str">
        <f>""</f>
        <v/>
      </c>
      <c r="AM241" t="str">
        <f>""</f>
        <v/>
      </c>
      <c r="AN241" t="str">
        <f>""</f>
        <v/>
      </c>
      <c r="AO241" t="str">
        <f>""</f>
        <v/>
      </c>
      <c r="AP241" t="str">
        <f>""</f>
        <v/>
      </c>
      <c r="AQ241" t="str">
        <f>""</f>
        <v/>
      </c>
      <c r="AR241" t="str">
        <f>""</f>
        <v/>
      </c>
      <c r="AS241" t="str">
        <f>""</f>
        <v/>
      </c>
      <c r="AT241" t="str">
        <f>""</f>
        <v/>
      </c>
      <c r="AU241" t="str">
        <f>""</f>
        <v/>
      </c>
      <c r="AV241" t="str">
        <f>""</f>
        <v/>
      </c>
      <c r="AW241" t="str">
        <f>""</f>
        <v/>
      </c>
      <c r="AX241" t="str">
        <f>""</f>
        <v/>
      </c>
      <c r="AY241" t="str">
        <f>""</f>
        <v/>
      </c>
      <c r="AZ241" t="str">
        <f>""</f>
        <v/>
      </c>
      <c r="BA241" t="str">
        <f>"0.195**"</f>
        <v>0.195**</v>
      </c>
    </row>
    <row r="242" spans="2:53" x14ac:dyDescent="0.2">
      <c r="B242" t="str">
        <f>""</f>
        <v/>
      </c>
      <c r="C242" t="str">
        <f>""</f>
        <v/>
      </c>
      <c r="D242" t="str">
        <f>""</f>
        <v/>
      </c>
      <c r="E242" t="str">
        <f>""</f>
        <v/>
      </c>
      <c r="F242" t="str">
        <f>""</f>
        <v/>
      </c>
      <c r="G242" t="str">
        <f>""</f>
        <v/>
      </c>
      <c r="H242" t="str">
        <f>""</f>
        <v/>
      </c>
      <c r="I242" t="str">
        <f>""</f>
        <v/>
      </c>
      <c r="J242" t="str">
        <f>""</f>
        <v/>
      </c>
      <c r="K242" t="str">
        <f>""</f>
        <v/>
      </c>
      <c r="L242" t="str">
        <f>""</f>
        <v/>
      </c>
      <c r="M242" t="str">
        <f>""</f>
        <v/>
      </c>
      <c r="N242" t="str">
        <f>""</f>
        <v/>
      </c>
      <c r="O242" t="str">
        <f>""</f>
        <v/>
      </c>
      <c r="P242" t="str">
        <f>""</f>
        <v/>
      </c>
      <c r="Q242" t="str">
        <f>""</f>
        <v/>
      </c>
      <c r="R242" t="str">
        <f>""</f>
        <v/>
      </c>
      <c r="S242" t="str">
        <f>""</f>
        <v/>
      </c>
      <c r="T242" t="str">
        <f>""</f>
        <v/>
      </c>
      <c r="U242" t="str">
        <f>""</f>
        <v/>
      </c>
      <c r="V242" t="str">
        <f>""</f>
        <v/>
      </c>
      <c r="W242" t="str">
        <f>""</f>
        <v/>
      </c>
      <c r="X242" t="str">
        <f>""</f>
        <v/>
      </c>
      <c r="Y242" t="str">
        <f>""</f>
        <v/>
      </c>
      <c r="Z242" t="str">
        <f>""</f>
        <v/>
      </c>
      <c r="AA242" t="str">
        <f>""</f>
        <v/>
      </c>
      <c r="AB242" t="str">
        <f>""</f>
        <v/>
      </c>
      <c r="AC242" t="str">
        <f>""</f>
        <v/>
      </c>
      <c r="AD242" t="str">
        <f>""</f>
        <v/>
      </c>
      <c r="AE242" t="str">
        <f>""</f>
        <v/>
      </c>
      <c r="AF242" t="str">
        <f>""</f>
        <v/>
      </c>
      <c r="AG242" t="str">
        <f>""</f>
        <v/>
      </c>
      <c r="AH242" t="str">
        <f>""</f>
        <v/>
      </c>
      <c r="AI242" t="str">
        <f>""</f>
        <v/>
      </c>
      <c r="AJ242" t="str">
        <f>""</f>
        <v/>
      </c>
      <c r="AK242" t="str">
        <f>""</f>
        <v/>
      </c>
      <c r="AL242" t="str">
        <f>""</f>
        <v/>
      </c>
      <c r="AM242" t="str">
        <f>""</f>
        <v/>
      </c>
      <c r="AN242" t="str">
        <f>""</f>
        <v/>
      </c>
      <c r="AO242" t="str">
        <f>""</f>
        <v/>
      </c>
      <c r="AP242" t="str">
        <f>""</f>
        <v/>
      </c>
      <c r="AQ242" t="str">
        <f>""</f>
        <v/>
      </c>
      <c r="AR242" t="str">
        <f>""</f>
        <v/>
      </c>
      <c r="AS242" t="str">
        <f>""</f>
        <v/>
      </c>
      <c r="AT242" t="str">
        <f>""</f>
        <v/>
      </c>
      <c r="AU242" t="str">
        <f>""</f>
        <v/>
      </c>
      <c r="AV242" t="str">
        <f>""</f>
        <v/>
      </c>
      <c r="AW242" t="str">
        <f>""</f>
        <v/>
      </c>
      <c r="AX242" t="str">
        <f>""</f>
        <v/>
      </c>
      <c r="AY242" t="str">
        <f>""</f>
        <v/>
      </c>
      <c r="AZ242" t="str">
        <f>""</f>
        <v/>
      </c>
      <c r="BA242" t="str">
        <f>"[0.093]"</f>
        <v>[0.093]</v>
      </c>
    </row>
    <row r="243" spans="2:53" x14ac:dyDescent="0.2">
      <c r="B243" t="str">
        <f>"N"</f>
        <v>N</v>
      </c>
      <c r="C243" t="str">
        <f t="shared" ref="C243:K243" si="0">"272"</f>
        <v>272</v>
      </c>
      <c r="D243" t="str">
        <f t="shared" si="0"/>
        <v>272</v>
      </c>
      <c r="E243" t="str">
        <f t="shared" si="0"/>
        <v>272</v>
      </c>
      <c r="F243" t="str">
        <f t="shared" si="0"/>
        <v>272</v>
      </c>
      <c r="G243" t="str">
        <f t="shared" si="0"/>
        <v>272</v>
      </c>
      <c r="H243" t="str">
        <f t="shared" si="0"/>
        <v>272</v>
      </c>
      <c r="I243" t="str">
        <f t="shared" si="0"/>
        <v>272</v>
      </c>
      <c r="J243" t="str">
        <f t="shared" si="0"/>
        <v>272</v>
      </c>
      <c r="K243" t="str">
        <f t="shared" si="0"/>
        <v>272</v>
      </c>
      <c r="L243" t="str">
        <f>"268"</f>
        <v>268</v>
      </c>
      <c r="M243" t="str">
        <f>"268"</f>
        <v>268</v>
      </c>
      <c r="N243" t="str">
        <f>"268"</f>
        <v>268</v>
      </c>
      <c r="O243" t="str">
        <f t="shared" ref="O243:AF243" si="1">"272"</f>
        <v>272</v>
      </c>
      <c r="P243" t="str">
        <f t="shared" si="1"/>
        <v>272</v>
      </c>
      <c r="Q243" t="str">
        <f t="shared" si="1"/>
        <v>272</v>
      </c>
      <c r="R243" t="str">
        <f t="shared" si="1"/>
        <v>272</v>
      </c>
      <c r="S243" t="str">
        <f t="shared" si="1"/>
        <v>272</v>
      </c>
      <c r="T243" t="str">
        <f t="shared" si="1"/>
        <v>272</v>
      </c>
      <c r="U243" t="str">
        <f t="shared" si="1"/>
        <v>272</v>
      </c>
      <c r="V243" t="str">
        <f t="shared" si="1"/>
        <v>272</v>
      </c>
      <c r="W243" t="str">
        <f t="shared" si="1"/>
        <v>272</v>
      </c>
      <c r="X243" t="str">
        <f t="shared" si="1"/>
        <v>272</v>
      </c>
      <c r="Y243" t="str">
        <f t="shared" si="1"/>
        <v>272</v>
      </c>
      <c r="Z243" t="str">
        <f t="shared" si="1"/>
        <v>272</v>
      </c>
      <c r="AA243" t="str">
        <f t="shared" si="1"/>
        <v>272</v>
      </c>
      <c r="AB243" t="str">
        <f t="shared" si="1"/>
        <v>272</v>
      </c>
      <c r="AC243" t="str">
        <f t="shared" si="1"/>
        <v>272</v>
      </c>
      <c r="AD243" t="str">
        <f t="shared" si="1"/>
        <v>272</v>
      </c>
      <c r="AE243" t="str">
        <f t="shared" si="1"/>
        <v>272</v>
      </c>
      <c r="AF243" t="str">
        <f t="shared" si="1"/>
        <v>272</v>
      </c>
      <c r="AG243" t="str">
        <f>"268"</f>
        <v>268</v>
      </c>
      <c r="AH243" t="str">
        <f>"268"</f>
        <v>268</v>
      </c>
      <c r="AI243" t="str">
        <f>"268"</f>
        <v>268</v>
      </c>
      <c r="AJ243" t="str">
        <f t="shared" ref="AJ243:BA243" si="2">"272"</f>
        <v>272</v>
      </c>
      <c r="AK243" t="str">
        <f t="shared" si="2"/>
        <v>272</v>
      </c>
      <c r="AL243" t="str">
        <f t="shared" si="2"/>
        <v>272</v>
      </c>
      <c r="AM243" t="str">
        <f t="shared" si="2"/>
        <v>272</v>
      </c>
      <c r="AN243" t="str">
        <f t="shared" si="2"/>
        <v>272</v>
      </c>
      <c r="AO243" t="str">
        <f t="shared" si="2"/>
        <v>272</v>
      </c>
      <c r="AP243" t="str">
        <f t="shared" si="2"/>
        <v>272</v>
      </c>
      <c r="AQ243" t="str">
        <f t="shared" si="2"/>
        <v>272</v>
      </c>
      <c r="AR243" t="str">
        <f t="shared" si="2"/>
        <v>272</v>
      </c>
      <c r="AS243" t="str">
        <f t="shared" si="2"/>
        <v>272</v>
      </c>
      <c r="AT243" t="str">
        <f t="shared" si="2"/>
        <v>272</v>
      </c>
      <c r="AU243" t="str">
        <f t="shared" si="2"/>
        <v>272</v>
      </c>
      <c r="AV243" t="str">
        <f t="shared" si="2"/>
        <v>272</v>
      </c>
      <c r="AW243" t="str">
        <f t="shared" si="2"/>
        <v>272</v>
      </c>
      <c r="AX243" t="str">
        <f t="shared" si="2"/>
        <v>272</v>
      </c>
      <c r="AY243" t="str">
        <f t="shared" si="2"/>
        <v>272</v>
      </c>
      <c r="AZ243" t="str">
        <f t="shared" si="2"/>
        <v>272</v>
      </c>
      <c r="BA243" t="str">
        <f t="shared" si="2"/>
        <v>272</v>
      </c>
    </row>
    <row r="244" spans="2:53" x14ac:dyDescent="0.2">
      <c r="B244" s="14" t="s">
        <v>6</v>
      </c>
      <c r="C244" s="22" t="str">
        <f t="shared" ref="C244:BA244" si="3">"0.279"</f>
        <v>0.279</v>
      </c>
      <c r="D244" s="22" t="str">
        <f t="shared" si="3"/>
        <v>0.279</v>
      </c>
      <c r="E244" s="22" t="str">
        <f t="shared" si="3"/>
        <v>0.279</v>
      </c>
      <c r="F244" s="22" t="str">
        <f t="shared" si="3"/>
        <v>0.279</v>
      </c>
      <c r="G244" s="22" t="str">
        <f t="shared" si="3"/>
        <v>0.279</v>
      </c>
      <c r="H244" s="22" t="str">
        <f t="shared" si="3"/>
        <v>0.279</v>
      </c>
      <c r="I244" s="22" t="str">
        <f t="shared" si="3"/>
        <v>0.279</v>
      </c>
      <c r="J244" s="22" t="str">
        <f t="shared" si="3"/>
        <v>0.279</v>
      </c>
      <c r="K244" s="22" t="str">
        <f t="shared" si="3"/>
        <v>0.279</v>
      </c>
      <c r="L244" s="22" t="str">
        <f t="shared" si="3"/>
        <v>0.279</v>
      </c>
      <c r="M244" s="22" t="str">
        <f t="shared" si="3"/>
        <v>0.279</v>
      </c>
      <c r="N244" s="22" t="str">
        <f t="shared" si="3"/>
        <v>0.279</v>
      </c>
      <c r="O244" s="22" t="str">
        <f t="shared" si="3"/>
        <v>0.279</v>
      </c>
      <c r="P244" s="22" t="str">
        <f t="shared" si="3"/>
        <v>0.279</v>
      </c>
      <c r="Q244" s="22" t="str">
        <f t="shared" si="3"/>
        <v>0.279</v>
      </c>
      <c r="R244" s="22" t="str">
        <f t="shared" si="3"/>
        <v>0.279</v>
      </c>
      <c r="S244" s="22" t="str">
        <f t="shared" si="3"/>
        <v>0.279</v>
      </c>
      <c r="T244" s="22" t="str">
        <f t="shared" si="3"/>
        <v>0.279</v>
      </c>
      <c r="U244" s="22" t="str">
        <f t="shared" si="3"/>
        <v>0.279</v>
      </c>
      <c r="V244" s="22" t="str">
        <f t="shared" si="3"/>
        <v>0.279</v>
      </c>
      <c r="W244" s="22" t="str">
        <f t="shared" si="3"/>
        <v>0.279</v>
      </c>
      <c r="X244" s="22" t="str">
        <f t="shared" si="3"/>
        <v>0.279</v>
      </c>
      <c r="Y244" s="22" t="str">
        <f t="shared" si="3"/>
        <v>0.279</v>
      </c>
      <c r="Z244" s="22" t="str">
        <f t="shared" si="3"/>
        <v>0.279</v>
      </c>
      <c r="AA244" s="22" t="str">
        <f t="shared" si="3"/>
        <v>0.279</v>
      </c>
      <c r="AB244" s="22" t="str">
        <f t="shared" si="3"/>
        <v>0.279</v>
      </c>
      <c r="AC244" s="22" t="str">
        <f t="shared" si="3"/>
        <v>0.279</v>
      </c>
      <c r="AD244" s="22" t="str">
        <f t="shared" si="3"/>
        <v>0.279</v>
      </c>
      <c r="AE244" s="22" t="str">
        <f t="shared" si="3"/>
        <v>0.279</v>
      </c>
      <c r="AF244" s="22" t="str">
        <f t="shared" si="3"/>
        <v>0.279</v>
      </c>
      <c r="AG244" s="22" t="str">
        <f t="shared" si="3"/>
        <v>0.279</v>
      </c>
      <c r="AH244" s="22" t="str">
        <f t="shared" si="3"/>
        <v>0.279</v>
      </c>
      <c r="AI244" s="22" t="str">
        <f t="shared" si="3"/>
        <v>0.279</v>
      </c>
      <c r="AJ244" s="22" t="str">
        <f t="shared" si="3"/>
        <v>0.279</v>
      </c>
      <c r="AK244" s="22" t="str">
        <f t="shared" si="3"/>
        <v>0.279</v>
      </c>
      <c r="AL244" s="22" t="str">
        <f t="shared" si="3"/>
        <v>0.279</v>
      </c>
      <c r="AM244" s="22" t="str">
        <f t="shared" si="3"/>
        <v>0.279</v>
      </c>
      <c r="AN244" s="22" t="str">
        <f t="shared" si="3"/>
        <v>0.279</v>
      </c>
      <c r="AO244" s="22" t="str">
        <f t="shared" si="3"/>
        <v>0.279</v>
      </c>
      <c r="AP244" s="22" t="str">
        <f t="shared" si="3"/>
        <v>0.279</v>
      </c>
      <c r="AQ244" s="22" t="str">
        <f t="shared" si="3"/>
        <v>0.279</v>
      </c>
      <c r="AR244" s="22" t="str">
        <f t="shared" si="3"/>
        <v>0.279</v>
      </c>
      <c r="AS244" s="22" t="str">
        <f t="shared" si="3"/>
        <v>0.279</v>
      </c>
      <c r="AT244" s="22" t="str">
        <f t="shared" si="3"/>
        <v>0.279</v>
      </c>
      <c r="AU244" s="22" t="str">
        <f t="shared" si="3"/>
        <v>0.279</v>
      </c>
      <c r="AV244" s="22" t="str">
        <f t="shared" si="3"/>
        <v>0.279</v>
      </c>
      <c r="AW244" s="22" t="str">
        <f t="shared" si="3"/>
        <v>0.279</v>
      </c>
      <c r="AX244" s="22" t="str">
        <f t="shared" si="3"/>
        <v>0.279</v>
      </c>
      <c r="AY244" s="22" t="str">
        <f t="shared" si="3"/>
        <v>0.279</v>
      </c>
      <c r="AZ244" s="22" t="str">
        <f t="shared" si="3"/>
        <v>0.279</v>
      </c>
      <c r="BA244" s="22" t="str">
        <f t="shared" si="3"/>
        <v>0.279</v>
      </c>
    </row>
    <row r="245" spans="2:53" x14ac:dyDescent="0.2">
      <c r="B245" s="6" t="s">
        <v>56</v>
      </c>
      <c r="C245" s="22" t="s">
        <v>4</v>
      </c>
      <c r="D245" s="22" t="s">
        <v>4</v>
      </c>
      <c r="E245" s="22" t="s">
        <v>4</v>
      </c>
      <c r="F245" s="22" t="s">
        <v>4</v>
      </c>
      <c r="G245" s="22" t="s">
        <v>4</v>
      </c>
      <c r="H245" s="22" t="s">
        <v>4</v>
      </c>
      <c r="I245" s="22" t="s">
        <v>4</v>
      </c>
      <c r="J245" s="22" t="s">
        <v>4</v>
      </c>
      <c r="K245" s="22" t="s">
        <v>4</v>
      </c>
      <c r="L245" s="22" t="s">
        <v>4</v>
      </c>
      <c r="M245" s="22" t="s">
        <v>4</v>
      </c>
      <c r="N245" s="22" t="s">
        <v>4</v>
      </c>
      <c r="O245" s="22" t="s">
        <v>4</v>
      </c>
      <c r="P245" s="22" t="s">
        <v>4</v>
      </c>
      <c r="Q245" s="22" t="s">
        <v>4</v>
      </c>
      <c r="R245" s="22" t="s">
        <v>4</v>
      </c>
      <c r="S245" s="22" t="s">
        <v>4</v>
      </c>
      <c r="T245" s="22" t="s">
        <v>4</v>
      </c>
      <c r="U245" s="22" t="s">
        <v>4</v>
      </c>
      <c r="V245" s="22" t="s">
        <v>4</v>
      </c>
      <c r="W245" s="22" t="s">
        <v>4</v>
      </c>
      <c r="X245" s="22" t="s">
        <v>4</v>
      </c>
      <c r="Y245" s="22" t="s">
        <v>4</v>
      </c>
      <c r="Z245" s="22" t="s">
        <v>4</v>
      </c>
      <c r="AA245" s="22" t="s">
        <v>4</v>
      </c>
      <c r="AB245" s="22" t="s">
        <v>4</v>
      </c>
      <c r="AC245" s="22" t="s">
        <v>4</v>
      </c>
      <c r="AD245" s="22" t="s">
        <v>4</v>
      </c>
      <c r="AE245" s="22" t="s">
        <v>4</v>
      </c>
      <c r="AF245" s="22" t="s">
        <v>4</v>
      </c>
      <c r="AG245" s="22" t="s">
        <v>4</v>
      </c>
      <c r="AH245" s="22" t="s">
        <v>4</v>
      </c>
      <c r="AI245" s="22" t="s">
        <v>4</v>
      </c>
      <c r="AJ245" s="22" t="s">
        <v>4</v>
      </c>
      <c r="AK245" s="22" t="s">
        <v>4</v>
      </c>
      <c r="AL245" s="22" t="s">
        <v>4</v>
      </c>
      <c r="AM245" s="22" t="s">
        <v>4</v>
      </c>
      <c r="AN245" s="22" t="s">
        <v>4</v>
      </c>
      <c r="AO245" s="22" t="s">
        <v>4</v>
      </c>
      <c r="AP245" s="22" t="s">
        <v>4</v>
      </c>
      <c r="AQ245" s="22" t="s">
        <v>4</v>
      </c>
      <c r="AR245" s="22" t="s">
        <v>4</v>
      </c>
      <c r="AS245" s="22" t="s">
        <v>4</v>
      </c>
      <c r="AT245" s="22" t="s">
        <v>4</v>
      </c>
      <c r="AU245" s="22" t="s">
        <v>4</v>
      </c>
      <c r="AV245" s="22" t="s">
        <v>4</v>
      </c>
      <c r="AW245" s="22" t="s">
        <v>4</v>
      </c>
      <c r="AX245" s="22" t="s">
        <v>4</v>
      </c>
      <c r="AY245" s="22" t="s">
        <v>4</v>
      </c>
      <c r="AZ245" s="22" t="s">
        <v>4</v>
      </c>
      <c r="BA245" s="22" t="s">
        <v>4</v>
      </c>
    </row>
    <row r="246" spans="2:53" x14ac:dyDescent="0.2">
      <c r="B246" s="6" t="s">
        <v>57</v>
      </c>
      <c r="C246" s="22" t="s">
        <v>4</v>
      </c>
      <c r="D246" s="22" t="s">
        <v>4</v>
      </c>
      <c r="E246" s="22" t="s">
        <v>4</v>
      </c>
      <c r="F246" s="22" t="s">
        <v>4</v>
      </c>
      <c r="G246" s="22" t="s">
        <v>4</v>
      </c>
      <c r="H246" s="22" t="s">
        <v>4</v>
      </c>
      <c r="I246" s="22" t="s">
        <v>4</v>
      </c>
      <c r="J246" s="22" t="s">
        <v>4</v>
      </c>
      <c r="K246" s="22" t="s">
        <v>4</v>
      </c>
      <c r="L246" s="22" t="s">
        <v>4</v>
      </c>
      <c r="M246" s="22" t="s">
        <v>4</v>
      </c>
      <c r="N246" s="22" t="s">
        <v>4</v>
      </c>
      <c r="O246" s="22" t="s">
        <v>4</v>
      </c>
      <c r="P246" s="22" t="s">
        <v>4</v>
      </c>
      <c r="Q246" s="22" t="s">
        <v>4</v>
      </c>
      <c r="R246" s="22" t="s">
        <v>4</v>
      </c>
      <c r="S246" s="22" t="s">
        <v>4</v>
      </c>
      <c r="T246" s="22" t="s">
        <v>4</v>
      </c>
      <c r="U246" s="22" t="s">
        <v>4</v>
      </c>
      <c r="V246" s="22" t="s">
        <v>4</v>
      </c>
      <c r="W246" s="22" t="s">
        <v>4</v>
      </c>
      <c r="X246" s="22" t="s">
        <v>4</v>
      </c>
      <c r="Y246" s="22" t="s">
        <v>4</v>
      </c>
      <c r="Z246" s="22" t="s">
        <v>4</v>
      </c>
      <c r="AA246" s="22" t="s">
        <v>4</v>
      </c>
      <c r="AB246" s="22" t="s">
        <v>4</v>
      </c>
      <c r="AC246" s="22" t="s">
        <v>4</v>
      </c>
      <c r="AD246" s="22" t="s">
        <v>4</v>
      </c>
      <c r="AE246" s="22" t="s">
        <v>4</v>
      </c>
      <c r="AF246" s="22" t="s">
        <v>4</v>
      </c>
      <c r="AG246" s="22" t="s">
        <v>4</v>
      </c>
      <c r="AH246" s="22" t="s">
        <v>4</v>
      </c>
      <c r="AI246" s="22" t="s">
        <v>4</v>
      </c>
      <c r="AJ246" s="22" t="s">
        <v>4</v>
      </c>
      <c r="AK246" s="22" t="s">
        <v>4</v>
      </c>
      <c r="AL246" s="22" t="s">
        <v>4</v>
      </c>
      <c r="AM246" s="22" t="s">
        <v>4</v>
      </c>
      <c r="AN246" s="22" t="s">
        <v>4</v>
      </c>
      <c r="AO246" s="22" t="s">
        <v>4</v>
      </c>
      <c r="AP246" s="22" t="s">
        <v>4</v>
      </c>
      <c r="AQ246" s="22" t="s">
        <v>4</v>
      </c>
      <c r="AR246" s="22" t="s">
        <v>4</v>
      </c>
      <c r="AS246" s="22" t="s">
        <v>4</v>
      </c>
      <c r="AT246" s="22" t="s">
        <v>4</v>
      </c>
      <c r="AU246" s="22" t="s">
        <v>4</v>
      </c>
      <c r="AV246" s="22" t="s">
        <v>4</v>
      </c>
      <c r="AW246" s="22" t="s">
        <v>4</v>
      </c>
      <c r="AX246" s="22" t="s">
        <v>4</v>
      </c>
      <c r="AY246" s="22" t="s">
        <v>4</v>
      </c>
      <c r="AZ246" s="22" t="s">
        <v>4</v>
      </c>
      <c r="BA246" s="22" t="s">
        <v>4</v>
      </c>
    </row>
    <row r="247" spans="2:53" x14ac:dyDescent="0.2">
      <c r="B247" s="6" t="s">
        <v>58</v>
      </c>
      <c r="C247" s="22" t="s">
        <v>4</v>
      </c>
      <c r="D247" s="22" t="s">
        <v>4</v>
      </c>
      <c r="E247" s="22" t="s">
        <v>4</v>
      </c>
      <c r="F247" s="22" t="s">
        <v>4</v>
      </c>
      <c r="G247" s="22" t="s">
        <v>4</v>
      </c>
      <c r="H247" s="22" t="s">
        <v>4</v>
      </c>
      <c r="I247" s="22" t="s">
        <v>4</v>
      </c>
      <c r="J247" s="22" t="s">
        <v>4</v>
      </c>
      <c r="K247" s="22" t="s">
        <v>4</v>
      </c>
      <c r="L247" s="22" t="s">
        <v>4</v>
      </c>
      <c r="M247" s="22" t="s">
        <v>4</v>
      </c>
      <c r="N247" s="22" t="s">
        <v>4</v>
      </c>
      <c r="O247" s="22" t="s">
        <v>4</v>
      </c>
      <c r="P247" s="22" t="s">
        <v>4</v>
      </c>
      <c r="Q247" s="22" t="s">
        <v>4</v>
      </c>
      <c r="R247" s="22" t="s">
        <v>4</v>
      </c>
      <c r="S247" s="22" t="s">
        <v>4</v>
      </c>
      <c r="T247" s="22" t="s">
        <v>4</v>
      </c>
      <c r="U247" s="22" t="s">
        <v>4</v>
      </c>
      <c r="V247" s="22" t="s">
        <v>4</v>
      </c>
      <c r="W247" s="22" t="s">
        <v>4</v>
      </c>
      <c r="X247" s="22" t="s">
        <v>4</v>
      </c>
      <c r="Y247" s="22" t="s">
        <v>4</v>
      </c>
      <c r="Z247" s="22" t="s">
        <v>4</v>
      </c>
      <c r="AA247" s="22" t="s">
        <v>4</v>
      </c>
      <c r="AB247" s="22" t="s">
        <v>4</v>
      </c>
      <c r="AC247" s="22" t="s">
        <v>4</v>
      </c>
      <c r="AD247" s="22" t="s">
        <v>4</v>
      </c>
      <c r="AE247" s="22" t="s">
        <v>4</v>
      </c>
      <c r="AF247" s="22" t="s">
        <v>4</v>
      </c>
      <c r="AG247" s="22" t="s">
        <v>4</v>
      </c>
      <c r="AH247" s="22" t="s">
        <v>4</v>
      </c>
      <c r="AI247" s="22" t="s">
        <v>4</v>
      </c>
      <c r="AJ247" s="22" t="s">
        <v>4</v>
      </c>
      <c r="AK247" s="22" t="s">
        <v>4</v>
      </c>
      <c r="AL247" s="22" t="s">
        <v>4</v>
      </c>
      <c r="AM247" s="22" t="s">
        <v>4</v>
      </c>
      <c r="AN247" s="22" t="s">
        <v>4</v>
      </c>
      <c r="AO247" s="22" t="s">
        <v>4</v>
      </c>
      <c r="AP247" s="22" t="s">
        <v>4</v>
      </c>
      <c r="AQ247" s="22" t="s">
        <v>4</v>
      </c>
      <c r="AR247" s="22" t="s">
        <v>4</v>
      </c>
      <c r="AS247" s="22" t="s">
        <v>4</v>
      </c>
      <c r="AT247" s="22" t="s">
        <v>4</v>
      </c>
      <c r="AU247" s="22" t="s">
        <v>4</v>
      </c>
      <c r="AV247" s="22" t="s">
        <v>4</v>
      </c>
      <c r="AW247" s="22" t="s">
        <v>4</v>
      </c>
      <c r="AX247" s="22" t="s">
        <v>4</v>
      </c>
      <c r="AY247" s="22" t="s">
        <v>4</v>
      </c>
      <c r="AZ247" s="22" t="s">
        <v>4</v>
      </c>
      <c r="BA247" s="22" t="s">
        <v>4</v>
      </c>
    </row>
    <row r="248" spans="2:53" x14ac:dyDescent="0.2">
      <c r="B248" s="20" t="s">
        <v>59</v>
      </c>
      <c r="C248" s="23" t="s">
        <v>4</v>
      </c>
      <c r="D248" s="23" t="s">
        <v>4</v>
      </c>
      <c r="E248" s="23" t="s">
        <v>4</v>
      </c>
      <c r="F248" s="23" t="s">
        <v>4</v>
      </c>
      <c r="G248" s="23" t="s">
        <v>4</v>
      </c>
      <c r="H248" s="23" t="s">
        <v>4</v>
      </c>
      <c r="I248" s="23" t="s">
        <v>4</v>
      </c>
      <c r="J248" s="23" t="s">
        <v>4</v>
      </c>
      <c r="K248" s="23" t="s">
        <v>4</v>
      </c>
      <c r="L248" s="23" t="s">
        <v>4</v>
      </c>
      <c r="M248" s="23" t="s">
        <v>4</v>
      </c>
      <c r="N248" s="23" t="s">
        <v>4</v>
      </c>
      <c r="O248" s="23" t="s">
        <v>4</v>
      </c>
      <c r="P248" s="23" t="s">
        <v>4</v>
      </c>
      <c r="Q248" s="23" t="s">
        <v>4</v>
      </c>
      <c r="R248" s="23" t="s">
        <v>4</v>
      </c>
      <c r="S248" s="23" t="s">
        <v>4</v>
      </c>
      <c r="T248" s="23" t="s">
        <v>4</v>
      </c>
      <c r="U248" s="23" t="s">
        <v>4</v>
      </c>
      <c r="V248" s="23" t="s">
        <v>4</v>
      </c>
      <c r="W248" s="23" t="s">
        <v>4</v>
      </c>
      <c r="X248" s="23" t="s">
        <v>4</v>
      </c>
      <c r="Y248" s="23" t="s">
        <v>4</v>
      </c>
      <c r="Z248" s="23" t="s">
        <v>4</v>
      </c>
      <c r="AA248" s="23" t="s">
        <v>4</v>
      </c>
      <c r="AB248" s="23" t="s">
        <v>4</v>
      </c>
      <c r="AC248" s="23" t="s">
        <v>4</v>
      </c>
      <c r="AD248" s="23" t="s">
        <v>4</v>
      </c>
      <c r="AE248" s="23" t="s">
        <v>4</v>
      </c>
      <c r="AF248" s="23" t="s">
        <v>4</v>
      </c>
      <c r="AG248" s="23" t="s">
        <v>4</v>
      </c>
      <c r="AH248" s="23" t="s">
        <v>4</v>
      </c>
      <c r="AI248" s="23" t="s">
        <v>4</v>
      </c>
      <c r="AJ248" s="23" t="s">
        <v>4</v>
      </c>
      <c r="AK248" s="23" t="s">
        <v>4</v>
      </c>
      <c r="AL248" s="23" t="s">
        <v>4</v>
      </c>
      <c r="AM248" s="23" t="s">
        <v>4</v>
      </c>
      <c r="AN248" s="23" t="s">
        <v>4</v>
      </c>
      <c r="AO248" s="23" t="s">
        <v>4</v>
      </c>
      <c r="AP248" s="23" t="s">
        <v>4</v>
      </c>
      <c r="AQ248" s="23" t="s">
        <v>4</v>
      </c>
      <c r="AR248" s="23" t="s">
        <v>4</v>
      </c>
      <c r="AS248" s="23" t="s">
        <v>4</v>
      </c>
      <c r="AT248" s="23" t="s">
        <v>4</v>
      </c>
      <c r="AU248" s="23" t="s">
        <v>4</v>
      </c>
      <c r="AV248" s="23" t="s">
        <v>4</v>
      </c>
      <c r="AW248" s="23" t="s">
        <v>4</v>
      </c>
      <c r="AX248" s="23" t="s">
        <v>4</v>
      </c>
      <c r="AY248" s="23" t="s">
        <v>4</v>
      </c>
      <c r="AZ248" s="23" t="s">
        <v>4</v>
      </c>
      <c r="BA248" s="23" t="s">
        <v>4</v>
      </c>
    </row>
    <row r="249" spans="2:53" x14ac:dyDescent="0.2">
      <c r="B249" s="31" t="s">
        <v>377</v>
      </c>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row>
  </sheetData>
  <mergeCells count="2">
    <mergeCell ref="B2:BA2"/>
    <mergeCell ref="B249:BA249"/>
  </mergeCells>
  <pageMargins left="0.75" right="0.75" top="1" bottom="1" header="0.5" footer="0.5"/>
  <pageSetup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3E318-2F3B-F94D-BF01-0180557533DB}">
  <sheetPr codeName="Sheet16">
    <tabColor theme="9" tint="-0.499984740745262"/>
  </sheetPr>
  <dimension ref="B2:BA249"/>
  <sheetViews>
    <sheetView showGridLines="0" workbookViewId="0">
      <pane xSplit="2" ySplit="4" topLeftCell="C221" activePane="bottomRight" state="frozen"/>
      <selection pane="topRight" activeCell="C1" sqref="C1"/>
      <selection pane="bottomLeft" activeCell="A5" sqref="A5"/>
      <selection pane="bottomRight" activeCell="B249" sqref="B249:BA249"/>
    </sheetView>
  </sheetViews>
  <sheetFormatPr baseColWidth="10" defaultColWidth="11" defaultRowHeight="16" x14ac:dyDescent="0.2"/>
  <cols>
    <col min="2" max="2" width="62.5" customWidth="1"/>
  </cols>
  <sheetData>
    <row r="2" spans="2:53" x14ac:dyDescent="0.2">
      <c r="B2" s="27" t="s">
        <v>75</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row>
    <row r="3" spans="2:53" ht="56" customHeight="1" thickBot="1" x14ac:dyDescent="0.25">
      <c r="B3" s="7" t="s">
        <v>77</v>
      </c>
      <c r="C3" s="3" t="str">
        <f>"(1)"</f>
        <v>(1)</v>
      </c>
      <c r="D3" s="3" t="str">
        <f>"(2)"</f>
        <v>(2)</v>
      </c>
      <c r="E3" s="3" t="str">
        <f>"(3)"</f>
        <v>(3)</v>
      </c>
      <c r="F3" s="3" t="str">
        <f>"(4)"</f>
        <v>(4)</v>
      </c>
      <c r="G3" s="3" t="str">
        <f>"(5)"</f>
        <v>(5)</v>
      </c>
      <c r="H3" s="3" t="str">
        <f>"(6)"</f>
        <v>(6)</v>
      </c>
      <c r="I3" s="3" t="str">
        <f>"(7)"</f>
        <v>(7)</v>
      </c>
      <c r="J3" s="3" t="str">
        <f>"(8)"</f>
        <v>(8)</v>
      </c>
      <c r="K3" s="3" t="str">
        <f>"(9)"</f>
        <v>(9)</v>
      </c>
      <c r="L3" s="3" t="str">
        <f>"(10)"</f>
        <v>(10)</v>
      </c>
      <c r="M3" s="3" t="str">
        <f>"(11)"</f>
        <v>(11)</v>
      </c>
      <c r="N3" s="3" t="str">
        <f>"(12)"</f>
        <v>(12)</v>
      </c>
      <c r="O3" s="3" t="str">
        <f>"(13)"</f>
        <v>(13)</v>
      </c>
      <c r="P3" s="3" t="str">
        <f>"(14)"</f>
        <v>(14)</v>
      </c>
      <c r="Q3" s="3" t="str">
        <f>"(15)"</f>
        <v>(15)</v>
      </c>
      <c r="R3" s="3" t="str">
        <f>"(16)"</f>
        <v>(16)</v>
      </c>
      <c r="S3" s="3" t="str">
        <f>"(17)"</f>
        <v>(17)</v>
      </c>
      <c r="T3" s="3" t="str">
        <f>"(18)"</f>
        <v>(18)</v>
      </c>
      <c r="U3" s="3" t="str">
        <f>"(19)"</f>
        <v>(19)</v>
      </c>
      <c r="V3" s="3" t="str">
        <f>"(20)"</f>
        <v>(20)</v>
      </c>
      <c r="W3" s="3" t="str">
        <f>"(21)"</f>
        <v>(21)</v>
      </c>
      <c r="X3" s="3" t="str">
        <f>"(22)"</f>
        <v>(22)</v>
      </c>
      <c r="Y3" s="3" t="str">
        <f>"(23)"</f>
        <v>(23)</v>
      </c>
      <c r="Z3" s="3" t="str">
        <f>"(24)"</f>
        <v>(24)</v>
      </c>
      <c r="AA3" s="3" t="str">
        <f>"(25)"</f>
        <v>(25)</v>
      </c>
      <c r="AB3" s="3" t="str">
        <f>"(26)"</f>
        <v>(26)</v>
      </c>
      <c r="AC3" s="3" t="str">
        <f>"(27)"</f>
        <v>(27)</v>
      </c>
      <c r="AD3" s="3" t="str">
        <f>"(28)"</f>
        <v>(28)</v>
      </c>
      <c r="AE3" s="3" t="str">
        <f>"(29)"</f>
        <v>(29)</v>
      </c>
      <c r="AF3" s="3" t="str">
        <f>"(30)"</f>
        <v>(30)</v>
      </c>
      <c r="AG3" s="3" t="str">
        <f>"(31)"</f>
        <v>(31)</v>
      </c>
      <c r="AH3" s="3" t="str">
        <f>"(32)"</f>
        <v>(32)</v>
      </c>
      <c r="AI3" s="3" t="str">
        <f>"(33)"</f>
        <v>(33)</v>
      </c>
      <c r="AJ3" s="3" t="str">
        <f>"(34)"</f>
        <v>(34)</v>
      </c>
      <c r="AK3" s="3" t="str">
        <f>"(35)"</f>
        <v>(35)</v>
      </c>
      <c r="AL3" s="3" t="str">
        <f>"(36)"</f>
        <v>(36)</v>
      </c>
      <c r="AM3" s="3" t="str">
        <f>"(37)"</f>
        <v>(37)</v>
      </c>
      <c r="AN3" s="3" t="str">
        <f>"(38)"</f>
        <v>(38)</v>
      </c>
      <c r="AO3" s="3" t="str">
        <f>"(39)"</f>
        <v>(39)</v>
      </c>
      <c r="AP3" s="3" t="str">
        <f>"(40)"</f>
        <v>(40)</v>
      </c>
      <c r="AQ3" s="3" t="str">
        <f>"(41)"</f>
        <v>(41)</v>
      </c>
      <c r="AR3" s="3" t="str">
        <f>"(42)"</f>
        <v>(42)</v>
      </c>
      <c r="AS3" s="3" t="str">
        <f>"(43)"</f>
        <v>(43)</v>
      </c>
      <c r="AT3" s="3" t="str">
        <f>"(44)"</f>
        <v>(44)</v>
      </c>
      <c r="AU3" s="3" t="str">
        <f>"(45)"</f>
        <v>(45)</v>
      </c>
      <c r="AV3" s="3" t="str">
        <f>"(46)"</f>
        <v>(46)</v>
      </c>
      <c r="AW3" s="3" t="str">
        <f>"(47)"</f>
        <v>(47)</v>
      </c>
      <c r="AX3" s="3" t="str">
        <f>"(48)"</f>
        <v>(48)</v>
      </c>
      <c r="AY3" s="3" t="str">
        <f>"(49)"</f>
        <v>(49)</v>
      </c>
      <c r="AZ3" s="3" t="str">
        <f>"(50)"</f>
        <v>(50)</v>
      </c>
      <c r="BA3" s="3" t="str">
        <f>"(51)"</f>
        <v>(51)</v>
      </c>
    </row>
    <row r="4" spans="2:53" s="14" customFormat="1" ht="20" customHeight="1" thickTop="1" x14ac:dyDescent="0.2">
      <c r="B4" s="19"/>
      <c r="C4" s="13"/>
      <c r="D4" s="13"/>
      <c r="E4" s="13"/>
      <c r="F4" s="13"/>
      <c r="G4" s="13"/>
      <c r="H4" s="13"/>
      <c r="I4" s="13"/>
      <c r="J4" s="13"/>
      <c r="K4" s="13"/>
      <c r="L4" s="13"/>
    </row>
    <row r="5" spans="2:53" x14ac:dyDescent="0.2">
      <c r="B5" t="str">
        <f>"Dummy presence of violence during 1998-2007 (yes=1)"</f>
        <v>Dummy presence of violence during 1998-2007 (yes=1)</v>
      </c>
      <c r="C5" t="str">
        <f>"0.126"</f>
        <v>0.126</v>
      </c>
      <c r="D5" t="str">
        <f>"0.134"</f>
        <v>0.134</v>
      </c>
      <c r="E5" t="str">
        <f>"0.140"</f>
        <v>0.140</v>
      </c>
      <c r="F5" t="str">
        <f>""</f>
        <v/>
      </c>
      <c r="G5" t="str">
        <f>""</f>
        <v/>
      </c>
      <c r="H5" t="str">
        <f>""</f>
        <v/>
      </c>
      <c r="I5" t="str">
        <f>""</f>
        <v/>
      </c>
      <c r="J5" t="str">
        <f>""</f>
        <v/>
      </c>
      <c r="K5" t="str">
        <f>""</f>
        <v/>
      </c>
      <c r="L5" t="str">
        <f>""</f>
        <v/>
      </c>
      <c r="M5" t="str">
        <f>""</f>
        <v/>
      </c>
      <c r="N5" t="str">
        <f>""</f>
        <v/>
      </c>
      <c r="O5" t="str">
        <f>""</f>
        <v/>
      </c>
      <c r="P5" t="str">
        <f>""</f>
        <v/>
      </c>
      <c r="Q5" t="str">
        <f>""</f>
        <v/>
      </c>
      <c r="R5" t="str">
        <f>""</f>
        <v/>
      </c>
      <c r="S5" t="str">
        <f>""</f>
        <v/>
      </c>
      <c r="T5" t="str">
        <f>""</f>
        <v/>
      </c>
      <c r="U5" t="str">
        <f>""</f>
        <v/>
      </c>
      <c r="V5" t="str">
        <f>""</f>
        <v/>
      </c>
      <c r="W5" t="str">
        <f>""</f>
        <v/>
      </c>
      <c r="X5" t="str">
        <f>""</f>
        <v/>
      </c>
      <c r="Y5" t="str">
        <f>""</f>
        <v/>
      </c>
      <c r="Z5" t="str">
        <f>""</f>
        <v/>
      </c>
      <c r="AA5" t="str">
        <f>""</f>
        <v/>
      </c>
      <c r="AB5" t="str">
        <f>""</f>
        <v/>
      </c>
      <c r="AC5" t="str">
        <f>""</f>
        <v/>
      </c>
      <c r="AD5" t="str">
        <f>""</f>
        <v/>
      </c>
      <c r="AE5" t="str">
        <f>""</f>
        <v/>
      </c>
      <c r="AF5" t="str">
        <f>""</f>
        <v/>
      </c>
      <c r="AG5" t="str">
        <f>""</f>
        <v/>
      </c>
      <c r="AH5" t="str">
        <f>""</f>
        <v/>
      </c>
      <c r="AI5" t="str">
        <f>""</f>
        <v/>
      </c>
      <c r="AJ5" t="str">
        <f>""</f>
        <v/>
      </c>
      <c r="AK5" t="str">
        <f>""</f>
        <v/>
      </c>
      <c r="AL5" t="str">
        <f>""</f>
        <v/>
      </c>
      <c r="AM5" t="str">
        <f>""</f>
        <v/>
      </c>
      <c r="AN5" t="str">
        <f>""</f>
        <v/>
      </c>
      <c r="AO5" t="str">
        <f>""</f>
        <v/>
      </c>
      <c r="AP5" t="str">
        <f>""</f>
        <v/>
      </c>
      <c r="AQ5" t="str">
        <f>""</f>
        <v/>
      </c>
      <c r="AR5" t="str">
        <f>""</f>
        <v/>
      </c>
      <c r="AS5" t="str">
        <f>""</f>
        <v/>
      </c>
      <c r="AT5" t="str">
        <f>""</f>
        <v/>
      </c>
      <c r="AU5" t="str">
        <f>""</f>
        <v/>
      </c>
      <c r="AV5" t="str">
        <f>""</f>
        <v/>
      </c>
      <c r="AW5" t="str">
        <f>""</f>
        <v/>
      </c>
      <c r="AX5" t="str">
        <f>""</f>
        <v/>
      </c>
      <c r="AY5" t="str">
        <f>""</f>
        <v/>
      </c>
      <c r="AZ5" t="str">
        <f>""</f>
        <v/>
      </c>
      <c r="BA5" t="str">
        <f>""</f>
        <v/>
      </c>
    </row>
    <row r="6" spans="2:53" x14ac:dyDescent="0.2">
      <c r="B6" t="str">
        <f>""</f>
        <v/>
      </c>
      <c r="C6" t="str">
        <f>"[0.101]"</f>
        <v>[0.101]</v>
      </c>
      <c r="D6" t="str">
        <f>"[0.100]"</f>
        <v>[0.100]</v>
      </c>
      <c r="E6" t="str">
        <f>"[0.100]"</f>
        <v>[0.100]</v>
      </c>
      <c r="F6" t="str">
        <f>""</f>
        <v/>
      </c>
      <c r="G6" t="str">
        <f>""</f>
        <v/>
      </c>
      <c r="H6" t="str">
        <f>""</f>
        <v/>
      </c>
      <c r="I6" t="str">
        <f>""</f>
        <v/>
      </c>
      <c r="J6" t="str">
        <f>""</f>
        <v/>
      </c>
      <c r="K6" t="str">
        <f>""</f>
        <v/>
      </c>
      <c r="L6" t="str">
        <f>""</f>
        <v/>
      </c>
      <c r="M6" t="str">
        <f>""</f>
        <v/>
      </c>
      <c r="N6" t="str">
        <f>""</f>
        <v/>
      </c>
      <c r="O6" t="str">
        <f>""</f>
        <v/>
      </c>
      <c r="P6" t="str">
        <f>""</f>
        <v/>
      </c>
      <c r="Q6" t="str">
        <f>""</f>
        <v/>
      </c>
      <c r="R6" t="str">
        <f>""</f>
        <v/>
      </c>
      <c r="S6" t="str">
        <f>""</f>
        <v/>
      </c>
      <c r="T6" t="str">
        <f>""</f>
        <v/>
      </c>
      <c r="U6" t="str">
        <f>""</f>
        <v/>
      </c>
      <c r="V6" t="str">
        <f>""</f>
        <v/>
      </c>
      <c r="W6" t="str">
        <f>""</f>
        <v/>
      </c>
      <c r="X6" t="str">
        <f>""</f>
        <v/>
      </c>
      <c r="Y6" t="str">
        <f>""</f>
        <v/>
      </c>
      <c r="Z6" t="str">
        <f>""</f>
        <v/>
      </c>
      <c r="AA6" t="str">
        <f>""</f>
        <v/>
      </c>
      <c r="AB6" t="str">
        <f>""</f>
        <v/>
      </c>
      <c r="AC6" t="str">
        <f>""</f>
        <v/>
      </c>
      <c r="AD6" t="str">
        <f>""</f>
        <v/>
      </c>
      <c r="AE6" t="str">
        <f>""</f>
        <v/>
      </c>
      <c r="AF6" t="str">
        <f>""</f>
        <v/>
      </c>
      <c r="AG6" t="str">
        <f>""</f>
        <v/>
      </c>
      <c r="AH6" t="str">
        <f>""</f>
        <v/>
      </c>
      <c r="AI6" t="str">
        <f>""</f>
        <v/>
      </c>
      <c r="AJ6" t="str">
        <f>""</f>
        <v/>
      </c>
      <c r="AK6" t="str">
        <f>""</f>
        <v/>
      </c>
      <c r="AL6" t="str">
        <f>""</f>
        <v/>
      </c>
      <c r="AM6" t="str">
        <f>""</f>
        <v/>
      </c>
      <c r="AN6" t="str">
        <f>""</f>
        <v/>
      </c>
      <c r="AO6" t="str">
        <f>""</f>
        <v/>
      </c>
      <c r="AP6" t="str">
        <f>""</f>
        <v/>
      </c>
      <c r="AQ6" t="str">
        <f>""</f>
        <v/>
      </c>
      <c r="AR6" t="str">
        <f>""</f>
        <v/>
      </c>
      <c r="AS6" t="str">
        <f>""</f>
        <v/>
      </c>
      <c r="AT6" t="str">
        <f>""</f>
        <v/>
      </c>
      <c r="AU6" t="str">
        <f>""</f>
        <v/>
      </c>
      <c r="AV6" t="str">
        <f>""</f>
        <v/>
      </c>
      <c r="AW6" t="str">
        <f>""</f>
        <v/>
      </c>
      <c r="AX6" t="str">
        <f>""</f>
        <v/>
      </c>
      <c r="AY6" t="str">
        <f>""</f>
        <v/>
      </c>
      <c r="AZ6" t="str">
        <f>""</f>
        <v/>
      </c>
      <c r="BA6" t="str">
        <f>""</f>
        <v/>
      </c>
    </row>
    <row r="7" spans="2:53" x14ac:dyDescent="0.2">
      <c r="B7" t="str">
        <f>"At least 1 male left the household in a given year (yes=1)"</f>
        <v>At least 1 male left the household in a given year (yes=1)</v>
      </c>
      <c r="C7" t="str">
        <f>"-0.030"</f>
        <v>-0.030</v>
      </c>
      <c r="D7" t="str">
        <f>""</f>
        <v/>
      </c>
      <c r="E7" t="str">
        <f>""</f>
        <v/>
      </c>
      <c r="F7" t="str">
        <f>""</f>
        <v/>
      </c>
      <c r="G7" t="str">
        <f>""</f>
        <v/>
      </c>
      <c r="H7" t="str">
        <f>""</f>
        <v/>
      </c>
      <c r="I7" t="str">
        <f>""</f>
        <v/>
      </c>
      <c r="J7" t="str">
        <f>""</f>
        <v/>
      </c>
      <c r="K7" t="str">
        <f>""</f>
        <v/>
      </c>
      <c r="L7" t="str">
        <f>""</f>
        <v/>
      </c>
      <c r="M7" t="str">
        <f>""</f>
        <v/>
      </c>
      <c r="N7" t="str">
        <f>""</f>
        <v/>
      </c>
      <c r="O7" t="str">
        <f>""</f>
        <v/>
      </c>
      <c r="P7" t="str">
        <f>""</f>
        <v/>
      </c>
      <c r="Q7" t="str">
        <f>""</f>
        <v/>
      </c>
      <c r="R7" t="str">
        <f>""</f>
        <v/>
      </c>
      <c r="S7" t="str">
        <f>""</f>
        <v/>
      </c>
      <c r="T7" t="str">
        <f>""</f>
        <v/>
      </c>
      <c r="U7" t="str">
        <f>""</f>
        <v/>
      </c>
      <c r="V7" t="str">
        <f>""</f>
        <v/>
      </c>
      <c r="W7" t="str">
        <f>""</f>
        <v/>
      </c>
      <c r="X7" t="str">
        <f>""</f>
        <v/>
      </c>
      <c r="Y7" t="str">
        <f>""</f>
        <v/>
      </c>
      <c r="Z7" t="str">
        <f>""</f>
        <v/>
      </c>
      <c r="AA7" t="str">
        <f>""</f>
        <v/>
      </c>
      <c r="AB7" t="str">
        <f>""</f>
        <v/>
      </c>
      <c r="AC7" t="str">
        <f>""</f>
        <v/>
      </c>
      <c r="AD7" t="str">
        <f>""</f>
        <v/>
      </c>
      <c r="AE7" t="str">
        <f>""</f>
        <v/>
      </c>
      <c r="AF7" t="str">
        <f>""</f>
        <v/>
      </c>
      <c r="AG7" t="str">
        <f>""</f>
        <v/>
      </c>
      <c r="AH7" t="str">
        <f>""</f>
        <v/>
      </c>
      <c r="AI7" t="str">
        <f>""</f>
        <v/>
      </c>
      <c r="AJ7" t="str">
        <f>""</f>
        <v/>
      </c>
      <c r="AK7" t="str">
        <f>""</f>
        <v/>
      </c>
      <c r="AL7" t="str">
        <f>""</f>
        <v/>
      </c>
      <c r="AM7" t="str">
        <f>""</f>
        <v/>
      </c>
      <c r="AN7" t="str">
        <f>""</f>
        <v/>
      </c>
      <c r="AO7" t="str">
        <f>""</f>
        <v/>
      </c>
      <c r="AP7" t="str">
        <f>""</f>
        <v/>
      </c>
      <c r="AQ7" t="str">
        <f>""</f>
        <v/>
      </c>
      <c r="AR7" t="str">
        <f>""</f>
        <v/>
      </c>
      <c r="AS7" t="str">
        <f>""</f>
        <v/>
      </c>
      <c r="AT7" t="str">
        <f>""</f>
        <v/>
      </c>
      <c r="AU7" t="str">
        <f>""</f>
        <v/>
      </c>
      <c r="AV7" t="str">
        <f>""</f>
        <v/>
      </c>
      <c r="AW7" t="str">
        <f>""</f>
        <v/>
      </c>
      <c r="AX7" t="str">
        <f>""</f>
        <v/>
      </c>
      <c r="AY7" t="str">
        <f>""</f>
        <v/>
      </c>
      <c r="AZ7" t="str">
        <f>""</f>
        <v/>
      </c>
      <c r="BA7" t="str">
        <f>""</f>
        <v/>
      </c>
    </row>
    <row r="8" spans="2:53" x14ac:dyDescent="0.2">
      <c r="B8" t="str">
        <f>""</f>
        <v/>
      </c>
      <c r="C8" t="str">
        <f>"[0.079]"</f>
        <v>[0.079]</v>
      </c>
      <c r="D8" t="str">
        <f>""</f>
        <v/>
      </c>
      <c r="E8" t="str">
        <f>""</f>
        <v/>
      </c>
      <c r="F8" t="str">
        <f>""</f>
        <v/>
      </c>
      <c r="G8" t="str">
        <f>""</f>
        <v/>
      </c>
      <c r="H8" t="str">
        <f>""</f>
        <v/>
      </c>
      <c r="I8" t="str">
        <f>""</f>
        <v/>
      </c>
      <c r="J8" t="str">
        <f>""</f>
        <v/>
      </c>
      <c r="K8" t="str">
        <f>""</f>
        <v/>
      </c>
      <c r="L8" t="str">
        <f>""</f>
        <v/>
      </c>
      <c r="M8" t="str">
        <f>""</f>
        <v/>
      </c>
      <c r="N8" t="str">
        <f>""</f>
        <v/>
      </c>
      <c r="O8" t="str">
        <f>""</f>
        <v/>
      </c>
      <c r="P8" t="str">
        <f>""</f>
        <v/>
      </c>
      <c r="Q8" t="str">
        <f>""</f>
        <v/>
      </c>
      <c r="R8" t="str">
        <f>""</f>
        <v/>
      </c>
      <c r="S8" t="str">
        <f>""</f>
        <v/>
      </c>
      <c r="T8" t="str">
        <f>""</f>
        <v/>
      </c>
      <c r="U8" t="str">
        <f>""</f>
        <v/>
      </c>
      <c r="V8" t="str">
        <f>""</f>
        <v/>
      </c>
      <c r="W8" t="str">
        <f>""</f>
        <v/>
      </c>
      <c r="X8" t="str">
        <f>""</f>
        <v/>
      </c>
      <c r="Y8" t="str">
        <f>""</f>
        <v/>
      </c>
      <c r="Z8" t="str">
        <f>""</f>
        <v/>
      </c>
      <c r="AA8" t="str">
        <f>""</f>
        <v/>
      </c>
      <c r="AB8" t="str">
        <f>""</f>
        <v/>
      </c>
      <c r="AC8" t="str">
        <f>""</f>
        <v/>
      </c>
      <c r="AD8" t="str">
        <f>""</f>
        <v/>
      </c>
      <c r="AE8" t="str">
        <f>""</f>
        <v/>
      </c>
      <c r="AF8" t="str">
        <f>""</f>
        <v/>
      </c>
      <c r="AG8" t="str">
        <f>""</f>
        <v/>
      </c>
      <c r="AH8" t="str">
        <f>""</f>
        <v/>
      </c>
      <c r="AI8" t="str">
        <f>""</f>
        <v/>
      </c>
      <c r="AJ8" t="str">
        <f>""</f>
        <v/>
      </c>
      <c r="AK8" t="str">
        <f>""</f>
        <v/>
      </c>
      <c r="AL8" t="str">
        <f>""</f>
        <v/>
      </c>
      <c r="AM8" t="str">
        <f>""</f>
        <v/>
      </c>
      <c r="AN8" t="str">
        <f>""</f>
        <v/>
      </c>
      <c r="AO8" t="str">
        <f>""</f>
        <v/>
      </c>
      <c r="AP8" t="str">
        <f>""</f>
        <v/>
      </c>
      <c r="AQ8" t="str">
        <f>""</f>
        <v/>
      </c>
      <c r="AR8" t="str">
        <f>""</f>
        <v/>
      </c>
      <c r="AS8" t="str">
        <f>""</f>
        <v/>
      </c>
      <c r="AT8" t="str">
        <f>""</f>
        <v/>
      </c>
      <c r="AU8" t="str">
        <f>""</f>
        <v/>
      </c>
      <c r="AV8" t="str">
        <f>""</f>
        <v/>
      </c>
      <c r="AW8" t="str">
        <f>""</f>
        <v/>
      </c>
      <c r="AX8" t="str">
        <f>""</f>
        <v/>
      </c>
      <c r="AY8" t="str">
        <f>""</f>
        <v/>
      </c>
      <c r="AZ8" t="str">
        <f>""</f>
        <v/>
      </c>
      <c r="BA8" t="str">
        <f>""</f>
        <v/>
      </c>
    </row>
    <row r="9" spans="2:53" x14ac:dyDescent="0.2">
      <c r="B9" t="str">
        <f>"Interaction"</f>
        <v>Interaction</v>
      </c>
      <c r="C9" t="str">
        <f>"0.291"</f>
        <v>0.291</v>
      </c>
      <c r="D9" t="str">
        <f>""</f>
        <v/>
      </c>
      <c r="E9" t="str">
        <f>""</f>
        <v/>
      </c>
      <c r="F9" t="str">
        <f>""</f>
        <v/>
      </c>
      <c r="G9" t="str">
        <f>""</f>
        <v/>
      </c>
      <c r="H9" t="str">
        <f>""</f>
        <v/>
      </c>
      <c r="I9" t="str">
        <f>""</f>
        <v/>
      </c>
      <c r="J9" t="str">
        <f>""</f>
        <v/>
      </c>
      <c r="K9" t="str">
        <f>""</f>
        <v/>
      </c>
      <c r="L9" t="str">
        <f>""</f>
        <v/>
      </c>
      <c r="M9" t="str">
        <f>""</f>
        <v/>
      </c>
      <c r="N9" t="str">
        <f>""</f>
        <v/>
      </c>
      <c r="O9" t="str">
        <f>""</f>
        <v/>
      </c>
      <c r="P9" t="str">
        <f>""</f>
        <v/>
      </c>
      <c r="Q9" t="str">
        <f>""</f>
        <v/>
      </c>
      <c r="R9" t="str">
        <f>""</f>
        <v/>
      </c>
      <c r="S9" t="str">
        <f>""</f>
        <v/>
      </c>
      <c r="T9" t="str">
        <f>""</f>
        <v/>
      </c>
      <c r="U9" t="str">
        <f>""</f>
        <v/>
      </c>
      <c r="V9" t="str">
        <f>""</f>
        <v/>
      </c>
      <c r="W9" t="str">
        <f>""</f>
        <v/>
      </c>
      <c r="X9" t="str">
        <f>""</f>
        <v/>
      </c>
      <c r="Y9" t="str">
        <f>""</f>
        <v/>
      </c>
      <c r="Z9" t="str">
        <f>""</f>
        <v/>
      </c>
      <c r="AA9" t="str">
        <f>""</f>
        <v/>
      </c>
      <c r="AB9" t="str">
        <f>""</f>
        <v/>
      </c>
      <c r="AC9" t="str">
        <f>""</f>
        <v/>
      </c>
      <c r="AD9" t="str">
        <f>""</f>
        <v/>
      </c>
      <c r="AE9" t="str">
        <f>""</f>
        <v/>
      </c>
      <c r="AF9" t="str">
        <f>""</f>
        <v/>
      </c>
      <c r="AG9" t="str">
        <f>""</f>
        <v/>
      </c>
      <c r="AH9" t="str">
        <f>""</f>
        <v/>
      </c>
      <c r="AI9" t="str">
        <f>""</f>
        <v/>
      </c>
      <c r="AJ9" t="str">
        <f>""</f>
        <v/>
      </c>
      <c r="AK9" t="str">
        <f>""</f>
        <v/>
      </c>
      <c r="AL9" t="str">
        <f>""</f>
        <v/>
      </c>
      <c r="AM9" t="str">
        <f>""</f>
        <v/>
      </c>
      <c r="AN9" t="str">
        <f>""</f>
        <v/>
      </c>
      <c r="AO9" t="str">
        <f>""</f>
        <v/>
      </c>
      <c r="AP9" t="str">
        <f>""</f>
        <v/>
      </c>
      <c r="AQ9" t="str">
        <f>""</f>
        <v/>
      </c>
      <c r="AR9" t="str">
        <f>""</f>
        <v/>
      </c>
      <c r="AS9" t="str">
        <f>""</f>
        <v/>
      </c>
      <c r="AT9" t="str">
        <f>""</f>
        <v/>
      </c>
      <c r="AU9" t="str">
        <f>""</f>
        <v/>
      </c>
      <c r="AV9" t="str">
        <f>""</f>
        <v/>
      </c>
      <c r="AW9" t="str">
        <f>""</f>
        <v/>
      </c>
      <c r="AX9" t="str">
        <f>""</f>
        <v/>
      </c>
      <c r="AY9" t="str">
        <f>""</f>
        <v/>
      </c>
      <c r="AZ9" t="str">
        <f>""</f>
        <v/>
      </c>
      <c r="BA9" t="str">
        <f>""</f>
        <v/>
      </c>
    </row>
    <row r="10" spans="2:53" x14ac:dyDescent="0.2">
      <c r="B10" t="str">
        <f>""</f>
        <v/>
      </c>
      <c r="C10" t="str">
        <f>"[0.242]"</f>
        <v>[0.242]</v>
      </c>
      <c r="D10" t="str">
        <f>""</f>
        <v/>
      </c>
      <c r="E10" t="str">
        <f>""</f>
        <v/>
      </c>
      <c r="F10" t="str">
        <f>""</f>
        <v/>
      </c>
      <c r="G10" t="str">
        <f>""</f>
        <v/>
      </c>
      <c r="H10" t="str">
        <f>""</f>
        <v/>
      </c>
      <c r="I10" t="str">
        <f>""</f>
        <v/>
      </c>
      <c r="J10" t="str">
        <f>""</f>
        <v/>
      </c>
      <c r="K10" t="str">
        <f>""</f>
        <v/>
      </c>
      <c r="L10" t="str">
        <f>""</f>
        <v/>
      </c>
      <c r="M10" t="str">
        <f>""</f>
        <v/>
      </c>
      <c r="N10" t="str">
        <f>""</f>
        <v/>
      </c>
      <c r="O10" t="str">
        <f>""</f>
        <v/>
      </c>
      <c r="P10" t="str">
        <f>""</f>
        <v/>
      </c>
      <c r="Q10" t="str">
        <f>""</f>
        <v/>
      </c>
      <c r="R10" t="str">
        <f>""</f>
        <v/>
      </c>
      <c r="S10" t="str">
        <f>""</f>
        <v/>
      </c>
      <c r="T10" t="str">
        <f>""</f>
        <v/>
      </c>
      <c r="U10" t="str">
        <f>""</f>
        <v/>
      </c>
      <c r="V10" t="str">
        <f>""</f>
        <v/>
      </c>
      <c r="W10" t="str">
        <f>""</f>
        <v/>
      </c>
      <c r="X10" t="str">
        <f>""</f>
        <v/>
      </c>
      <c r="Y10" t="str">
        <f>""</f>
        <v/>
      </c>
      <c r="Z10" t="str">
        <f>""</f>
        <v/>
      </c>
      <c r="AA10" t="str">
        <f>""</f>
        <v/>
      </c>
      <c r="AB10" t="str">
        <f>""</f>
        <v/>
      </c>
      <c r="AC10" t="str">
        <f>""</f>
        <v/>
      </c>
      <c r="AD10" t="str">
        <f>""</f>
        <v/>
      </c>
      <c r="AE10" t="str">
        <f>""</f>
        <v/>
      </c>
      <c r="AF10" t="str">
        <f>""</f>
        <v/>
      </c>
      <c r="AG10" t="str">
        <f>""</f>
        <v/>
      </c>
      <c r="AH10" t="str">
        <f>""</f>
        <v/>
      </c>
      <c r="AI10" t="str">
        <f>""</f>
        <v/>
      </c>
      <c r="AJ10" t="str">
        <f>""</f>
        <v/>
      </c>
      <c r="AK10" t="str">
        <f>""</f>
        <v/>
      </c>
      <c r="AL10" t="str">
        <f>""</f>
        <v/>
      </c>
      <c r="AM10" t="str">
        <f>""</f>
        <v/>
      </c>
      <c r="AN10" t="str">
        <f>""</f>
        <v/>
      </c>
      <c r="AO10" t="str">
        <f>""</f>
        <v/>
      </c>
      <c r="AP10" t="str">
        <f>""</f>
        <v/>
      </c>
      <c r="AQ10" t="str">
        <f>""</f>
        <v/>
      </c>
      <c r="AR10" t="str">
        <f>""</f>
        <v/>
      </c>
      <c r="AS10" t="str">
        <f>""</f>
        <v/>
      </c>
      <c r="AT10" t="str">
        <f>""</f>
        <v/>
      </c>
      <c r="AU10" t="str">
        <f>""</f>
        <v/>
      </c>
      <c r="AV10" t="str">
        <f>""</f>
        <v/>
      </c>
      <c r="AW10" t="str">
        <f>""</f>
        <v/>
      </c>
      <c r="AX10" t="str">
        <f>""</f>
        <v/>
      </c>
      <c r="AY10" t="str">
        <f>""</f>
        <v/>
      </c>
      <c r="AZ10" t="str">
        <f>""</f>
        <v/>
      </c>
      <c r="BA10" t="str">
        <f>""</f>
        <v/>
      </c>
    </row>
    <row r="11" spans="2:53" x14ac:dyDescent="0.2">
      <c r="B11" t="str">
        <f>"Number of males who left household 1998-2007"</f>
        <v>Number of males who left household 1998-2007</v>
      </c>
      <c r="C11" t="str">
        <f>""</f>
        <v/>
      </c>
      <c r="D11" t="str">
        <f>"0.001"</f>
        <v>0.001</v>
      </c>
      <c r="E11" t="str">
        <f>""</f>
        <v/>
      </c>
      <c r="F11" t="str">
        <f>""</f>
        <v/>
      </c>
      <c r="G11" t="str">
        <f>""</f>
        <v/>
      </c>
      <c r="H11" t="str">
        <f>""</f>
        <v/>
      </c>
      <c r="I11" t="str">
        <f>""</f>
        <v/>
      </c>
      <c r="J11" t="str">
        <f>""</f>
        <v/>
      </c>
      <c r="K11" t="str">
        <f>""</f>
        <v/>
      </c>
      <c r="L11" t="str">
        <f>""</f>
        <v/>
      </c>
      <c r="M11" t="str">
        <f>""</f>
        <v/>
      </c>
      <c r="N11" t="str">
        <f>""</f>
        <v/>
      </c>
      <c r="O11" t="str">
        <f>""</f>
        <v/>
      </c>
      <c r="P11" t="str">
        <f>""</f>
        <v/>
      </c>
      <c r="Q11" t="str">
        <f>""</f>
        <v/>
      </c>
      <c r="R11" t="str">
        <f>""</f>
        <v/>
      </c>
      <c r="S11" t="str">
        <f>""</f>
        <v/>
      </c>
      <c r="T11" t="str">
        <f>""</f>
        <v/>
      </c>
      <c r="U11" t="str">
        <f>""</f>
        <v/>
      </c>
      <c r="V11" t="str">
        <f>""</f>
        <v/>
      </c>
      <c r="W11" t="str">
        <f>""</f>
        <v/>
      </c>
      <c r="X11" t="str">
        <f>""</f>
        <v/>
      </c>
      <c r="Y11" t="str">
        <f>""</f>
        <v/>
      </c>
      <c r="Z11" t="str">
        <f>""</f>
        <v/>
      </c>
      <c r="AA11" t="str">
        <f>""</f>
        <v/>
      </c>
      <c r="AB11" t="str">
        <f>""</f>
        <v/>
      </c>
      <c r="AC11" t="str">
        <f>""</f>
        <v/>
      </c>
      <c r="AD11" t="str">
        <f>""</f>
        <v/>
      </c>
      <c r="AE11" t="str">
        <f>""</f>
        <v/>
      </c>
      <c r="AF11" t="str">
        <f>""</f>
        <v/>
      </c>
      <c r="AG11" t="str">
        <f>""</f>
        <v/>
      </c>
      <c r="AH11" t="str">
        <f>""</f>
        <v/>
      </c>
      <c r="AI11" t="str">
        <f>""</f>
        <v/>
      </c>
      <c r="AJ11" t="str">
        <f>""</f>
        <v/>
      </c>
      <c r="AK11" t="str">
        <f>""</f>
        <v/>
      </c>
      <c r="AL11" t="str">
        <f>""</f>
        <v/>
      </c>
      <c r="AM11" t="str">
        <f>""</f>
        <v/>
      </c>
      <c r="AN11" t="str">
        <f>""</f>
        <v/>
      </c>
      <c r="AO11" t="str">
        <f>""</f>
        <v/>
      </c>
      <c r="AP11" t="str">
        <f>""</f>
        <v/>
      </c>
      <c r="AQ11" t="str">
        <f>""</f>
        <v/>
      </c>
      <c r="AR11" t="str">
        <f>""</f>
        <v/>
      </c>
      <c r="AS11" t="str">
        <f>""</f>
        <v/>
      </c>
      <c r="AT11" t="str">
        <f>""</f>
        <v/>
      </c>
      <c r="AU11" t="str">
        <f>""</f>
        <v/>
      </c>
      <c r="AV11" t="str">
        <f>""</f>
        <v/>
      </c>
      <c r="AW11" t="str">
        <f>""</f>
        <v/>
      </c>
      <c r="AX11" t="str">
        <f>""</f>
        <v/>
      </c>
      <c r="AY11" t="str">
        <f>""</f>
        <v/>
      </c>
      <c r="AZ11" t="str">
        <f>""</f>
        <v/>
      </c>
      <c r="BA11" t="str">
        <f>""</f>
        <v/>
      </c>
    </row>
    <row r="12" spans="2:53" x14ac:dyDescent="0.2">
      <c r="B12" t="str">
        <f>""</f>
        <v/>
      </c>
      <c r="C12" t="str">
        <f>""</f>
        <v/>
      </c>
      <c r="D12" t="str">
        <f>"[0.064]"</f>
        <v>[0.064]</v>
      </c>
      <c r="E12" t="str">
        <f>""</f>
        <v/>
      </c>
      <c r="F12" t="str">
        <f>""</f>
        <v/>
      </c>
      <c r="G12" t="str">
        <f>""</f>
        <v/>
      </c>
      <c r="H12" t="str">
        <f>""</f>
        <v/>
      </c>
      <c r="I12" t="str">
        <f>""</f>
        <v/>
      </c>
      <c r="J12" t="str">
        <f>""</f>
        <v/>
      </c>
      <c r="K12" t="str">
        <f>""</f>
        <v/>
      </c>
      <c r="L12" t="str">
        <f>""</f>
        <v/>
      </c>
      <c r="M12" t="str">
        <f>""</f>
        <v/>
      </c>
      <c r="N12" t="str">
        <f>""</f>
        <v/>
      </c>
      <c r="O12" t="str">
        <f>""</f>
        <v/>
      </c>
      <c r="P12" t="str">
        <f>""</f>
        <v/>
      </c>
      <c r="Q12" t="str">
        <f>""</f>
        <v/>
      </c>
      <c r="R12" t="str">
        <f>""</f>
        <v/>
      </c>
      <c r="S12" t="str">
        <f>""</f>
        <v/>
      </c>
      <c r="T12" t="str">
        <f>""</f>
        <v/>
      </c>
      <c r="U12" t="str">
        <f>""</f>
        <v/>
      </c>
      <c r="V12" t="str">
        <f>""</f>
        <v/>
      </c>
      <c r="W12" t="str">
        <f>""</f>
        <v/>
      </c>
      <c r="X12" t="str">
        <f>""</f>
        <v/>
      </c>
      <c r="Y12" t="str">
        <f>""</f>
        <v/>
      </c>
      <c r="Z12" t="str">
        <f>""</f>
        <v/>
      </c>
      <c r="AA12" t="str">
        <f>""</f>
        <v/>
      </c>
      <c r="AB12" t="str">
        <f>""</f>
        <v/>
      </c>
      <c r="AC12" t="str">
        <f>""</f>
        <v/>
      </c>
      <c r="AD12" t="str">
        <f>""</f>
        <v/>
      </c>
      <c r="AE12" t="str">
        <f>""</f>
        <v/>
      </c>
      <c r="AF12" t="str">
        <f>""</f>
        <v/>
      </c>
      <c r="AG12" t="str">
        <f>""</f>
        <v/>
      </c>
      <c r="AH12" t="str">
        <f>""</f>
        <v/>
      </c>
      <c r="AI12" t="str">
        <f>""</f>
        <v/>
      </c>
      <c r="AJ12" t="str">
        <f>""</f>
        <v/>
      </c>
      <c r="AK12" t="str">
        <f>""</f>
        <v/>
      </c>
      <c r="AL12" t="str">
        <f>""</f>
        <v/>
      </c>
      <c r="AM12" t="str">
        <f>""</f>
        <v/>
      </c>
      <c r="AN12" t="str">
        <f>""</f>
        <v/>
      </c>
      <c r="AO12" t="str">
        <f>""</f>
        <v/>
      </c>
      <c r="AP12" t="str">
        <f>""</f>
        <v/>
      </c>
      <c r="AQ12" t="str">
        <f>""</f>
        <v/>
      </c>
      <c r="AR12" t="str">
        <f>""</f>
        <v/>
      </c>
      <c r="AS12" t="str">
        <f>""</f>
        <v/>
      </c>
      <c r="AT12" t="str">
        <f>""</f>
        <v/>
      </c>
      <c r="AU12" t="str">
        <f>""</f>
        <v/>
      </c>
      <c r="AV12" t="str">
        <f>""</f>
        <v/>
      </c>
      <c r="AW12" t="str">
        <f>""</f>
        <v/>
      </c>
      <c r="AX12" t="str">
        <f>""</f>
        <v/>
      </c>
      <c r="AY12" t="str">
        <f>""</f>
        <v/>
      </c>
      <c r="AZ12" t="str">
        <f>""</f>
        <v/>
      </c>
      <c r="BA12" t="str">
        <f>""</f>
        <v/>
      </c>
    </row>
    <row r="13" spans="2:53" x14ac:dyDescent="0.2">
      <c r="B13" t="str">
        <f>"Interaction"</f>
        <v>Interaction</v>
      </c>
      <c r="C13" t="str">
        <f>""</f>
        <v/>
      </c>
      <c r="D13" t="str">
        <f>"0.264"</f>
        <v>0.264</v>
      </c>
      <c r="E13" t="str">
        <f>""</f>
        <v/>
      </c>
      <c r="F13" t="str">
        <f>""</f>
        <v/>
      </c>
      <c r="G13" t="str">
        <f>""</f>
        <v/>
      </c>
      <c r="H13" t="str">
        <f>""</f>
        <v/>
      </c>
      <c r="I13" t="str">
        <f>""</f>
        <v/>
      </c>
      <c r="J13" t="str">
        <f>""</f>
        <v/>
      </c>
      <c r="K13" t="str">
        <f>""</f>
        <v/>
      </c>
      <c r="L13" t="str">
        <f>""</f>
        <v/>
      </c>
      <c r="M13" t="str">
        <f>""</f>
        <v/>
      </c>
      <c r="N13" t="str">
        <f>""</f>
        <v/>
      </c>
      <c r="O13" t="str">
        <f>""</f>
        <v/>
      </c>
      <c r="P13" t="str">
        <f>""</f>
        <v/>
      </c>
      <c r="Q13" t="str">
        <f>""</f>
        <v/>
      </c>
      <c r="R13" t="str">
        <f>""</f>
        <v/>
      </c>
      <c r="S13" t="str">
        <f>""</f>
        <v/>
      </c>
      <c r="T13" t="str">
        <f>""</f>
        <v/>
      </c>
      <c r="U13" t="str">
        <f>""</f>
        <v/>
      </c>
      <c r="V13" t="str">
        <f>""</f>
        <v/>
      </c>
      <c r="W13" t="str">
        <f>""</f>
        <v/>
      </c>
      <c r="X13" t="str">
        <f>""</f>
        <v/>
      </c>
      <c r="Y13" t="str">
        <f>""</f>
        <v/>
      </c>
      <c r="Z13" t="str">
        <f>""</f>
        <v/>
      </c>
      <c r="AA13" t="str">
        <f>""</f>
        <v/>
      </c>
      <c r="AB13" t="str">
        <f>""</f>
        <v/>
      </c>
      <c r="AC13" t="str">
        <f>""</f>
        <v/>
      </c>
      <c r="AD13" t="str">
        <f>""</f>
        <v/>
      </c>
      <c r="AE13" t="str">
        <f>""</f>
        <v/>
      </c>
      <c r="AF13" t="str">
        <f>""</f>
        <v/>
      </c>
      <c r="AG13" t="str">
        <f>""</f>
        <v/>
      </c>
      <c r="AH13" t="str">
        <f>""</f>
        <v/>
      </c>
      <c r="AI13" t="str">
        <f>""</f>
        <v/>
      </c>
      <c r="AJ13" t="str">
        <f>""</f>
        <v/>
      </c>
      <c r="AK13" t="str">
        <f>""</f>
        <v/>
      </c>
      <c r="AL13" t="str">
        <f>""</f>
        <v/>
      </c>
      <c r="AM13" t="str">
        <f>""</f>
        <v/>
      </c>
      <c r="AN13" t="str">
        <f>""</f>
        <v/>
      </c>
      <c r="AO13" t="str">
        <f>""</f>
        <v/>
      </c>
      <c r="AP13" t="str">
        <f>""</f>
        <v/>
      </c>
      <c r="AQ13" t="str">
        <f>""</f>
        <v/>
      </c>
      <c r="AR13" t="str">
        <f>""</f>
        <v/>
      </c>
      <c r="AS13" t="str">
        <f>""</f>
        <v/>
      </c>
      <c r="AT13" t="str">
        <f>""</f>
        <v/>
      </c>
      <c r="AU13" t="str">
        <f>""</f>
        <v/>
      </c>
      <c r="AV13" t="str">
        <f>""</f>
        <v/>
      </c>
      <c r="AW13" t="str">
        <f>""</f>
        <v/>
      </c>
      <c r="AX13" t="str">
        <f>""</f>
        <v/>
      </c>
      <c r="AY13" t="str">
        <f>""</f>
        <v/>
      </c>
      <c r="AZ13" t="str">
        <f>""</f>
        <v/>
      </c>
      <c r="BA13" t="str">
        <f>""</f>
        <v/>
      </c>
    </row>
    <row r="14" spans="2:53" x14ac:dyDescent="0.2">
      <c r="B14" t="str">
        <f>""</f>
        <v/>
      </c>
      <c r="C14" t="str">
        <f>""</f>
        <v/>
      </c>
      <c r="D14" t="str">
        <f>"[0.237]"</f>
        <v>[0.237]</v>
      </c>
      <c r="E14" t="str">
        <f>""</f>
        <v/>
      </c>
      <c r="F14" t="str">
        <f>""</f>
        <v/>
      </c>
      <c r="G14" t="str">
        <f>""</f>
        <v/>
      </c>
      <c r="H14" t="str">
        <f>""</f>
        <v/>
      </c>
      <c r="I14" t="str">
        <f>""</f>
        <v/>
      </c>
      <c r="J14" t="str">
        <f>""</f>
        <v/>
      </c>
      <c r="K14" t="str">
        <f>""</f>
        <v/>
      </c>
      <c r="L14" t="str">
        <f>""</f>
        <v/>
      </c>
      <c r="M14" t="str">
        <f>""</f>
        <v/>
      </c>
      <c r="N14" t="str">
        <f>""</f>
        <v/>
      </c>
      <c r="O14" t="str">
        <f>""</f>
        <v/>
      </c>
      <c r="P14" t="str">
        <f>""</f>
        <v/>
      </c>
      <c r="Q14" t="str">
        <f>""</f>
        <v/>
      </c>
      <c r="R14" t="str">
        <f>""</f>
        <v/>
      </c>
      <c r="S14" t="str">
        <f>""</f>
        <v/>
      </c>
      <c r="T14" t="str">
        <f>""</f>
        <v/>
      </c>
      <c r="U14" t="str">
        <f>""</f>
        <v/>
      </c>
      <c r="V14" t="str">
        <f>""</f>
        <v/>
      </c>
      <c r="W14" t="str">
        <f>""</f>
        <v/>
      </c>
      <c r="X14" t="str">
        <f>""</f>
        <v/>
      </c>
      <c r="Y14" t="str">
        <f>""</f>
        <v/>
      </c>
      <c r="Z14" t="str">
        <f>""</f>
        <v/>
      </c>
      <c r="AA14" t="str">
        <f>""</f>
        <v/>
      </c>
      <c r="AB14" t="str">
        <f>""</f>
        <v/>
      </c>
      <c r="AC14" t="str">
        <f>""</f>
        <v/>
      </c>
      <c r="AD14" t="str">
        <f>""</f>
        <v/>
      </c>
      <c r="AE14" t="str">
        <f>""</f>
        <v/>
      </c>
      <c r="AF14" t="str">
        <f>""</f>
        <v/>
      </c>
      <c r="AG14" t="str">
        <f>""</f>
        <v/>
      </c>
      <c r="AH14" t="str">
        <f>""</f>
        <v/>
      </c>
      <c r="AI14" t="str">
        <f>""</f>
        <v/>
      </c>
      <c r="AJ14" t="str">
        <f>""</f>
        <v/>
      </c>
      <c r="AK14" t="str">
        <f>""</f>
        <v/>
      </c>
      <c r="AL14" t="str">
        <f>""</f>
        <v/>
      </c>
      <c r="AM14" t="str">
        <f>""</f>
        <v/>
      </c>
      <c r="AN14" t="str">
        <f>""</f>
        <v/>
      </c>
      <c r="AO14" t="str">
        <f>""</f>
        <v/>
      </c>
      <c r="AP14" t="str">
        <f>""</f>
        <v/>
      </c>
      <c r="AQ14" t="str">
        <f>""</f>
        <v/>
      </c>
      <c r="AR14" t="str">
        <f>""</f>
        <v/>
      </c>
      <c r="AS14" t="str">
        <f>""</f>
        <v/>
      </c>
      <c r="AT14" t="str">
        <f>""</f>
        <v/>
      </c>
      <c r="AU14" t="str">
        <f>""</f>
        <v/>
      </c>
      <c r="AV14" t="str">
        <f>""</f>
        <v/>
      </c>
      <c r="AW14" t="str">
        <f>""</f>
        <v/>
      </c>
      <c r="AX14" t="str">
        <f>""</f>
        <v/>
      </c>
      <c r="AY14" t="str">
        <f>""</f>
        <v/>
      </c>
      <c r="AZ14" t="str">
        <f>""</f>
        <v/>
      </c>
      <c r="BA14" t="str">
        <f>""</f>
        <v/>
      </c>
    </row>
    <row r="15" spans="2:53" x14ac:dyDescent="0.2">
      <c r="B15" t="str">
        <f>"Share of males  who left household 1998-2007"</f>
        <v>Share of males  who left household 1998-2007</v>
      </c>
      <c r="C15" t="str">
        <f>""</f>
        <v/>
      </c>
      <c r="D15" t="str">
        <f>""</f>
        <v/>
      </c>
      <c r="E15" t="str">
        <f>"0.052"</f>
        <v>0.052</v>
      </c>
      <c r="F15" t="str">
        <f>""</f>
        <v/>
      </c>
      <c r="G15" t="str">
        <f>""</f>
        <v/>
      </c>
      <c r="H15" t="str">
        <f>""</f>
        <v/>
      </c>
      <c r="I15" t="str">
        <f>""</f>
        <v/>
      </c>
      <c r="J15" t="str">
        <f>""</f>
        <v/>
      </c>
      <c r="K15" t="str">
        <f>""</f>
        <v/>
      </c>
      <c r="L15" t="str">
        <f>""</f>
        <v/>
      </c>
      <c r="M15" t="str">
        <f>""</f>
        <v/>
      </c>
      <c r="N15" t="str">
        <f>""</f>
        <v/>
      </c>
      <c r="O15" t="str">
        <f>""</f>
        <v/>
      </c>
      <c r="P15" t="str">
        <f>""</f>
        <v/>
      </c>
      <c r="Q15" t="str">
        <f>""</f>
        <v/>
      </c>
      <c r="R15" t="str">
        <f>""</f>
        <v/>
      </c>
      <c r="S15" t="str">
        <f>""</f>
        <v/>
      </c>
      <c r="T15" t="str">
        <f>""</f>
        <v/>
      </c>
      <c r="U15" t="str">
        <f>""</f>
        <v/>
      </c>
      <c r="V15" t="str">
        <f>""</f>
        <v/>
      </c>
      <c r="W15" t="str">
        <f>""</f>
        <v/>
      </c>
      <c r="X15" t="str">
        <f>""</f>
        <v/>
      </c>
      <c r="Y15" t="str">
        <f>""</f>
        <v/>
      </c>
      <c r="Z15" t="str">
        <f>""</f>
        <v/>
      </c>
      <c r="AA15" t="str">
        <f>""</f>
        <v/>
      </c>
      <c r="AB15" t="str">
        <f>""</f>
        <v/>
      </c>
      <c r="AC15" t="str">
        <f>""</f>
        <v/>
      </c>
      <c r="AD15" t="str">
        <f>""</f>
        <v/>
      </c>
      <c r="AE15" t="str">
        <f>""</f>
        <v/>
      </c>
      <c r="AF15" t="str">
        <f>""</f>
        <v/>
      </c>
      <c r="AG15" t="str">
        <f>""</f>
        <v/>
      </c>
      <c r="AH15" t="str">
        <f>""</f>
        <v/>
      </c>
      <c r="AI15" t="str">
        <f>""</f>
        <v/>
      </c>
      <c r="AJ15" t="str">
        <f>""</f>
        <v/>
      </c>
      <c r="AK15" t="str">
        <f>""</f>
        <v/>
      </c>
      <c r="AL15" t="str">
        <f>""</f>
        <v/>
      </c>
      <c r="AM15" t="str">
        <f>""</f>
        <v/>
      </c>
      <c r="AN15" t="str">
        <f>""</f>
        <v/>
      </c>
      <c r="AO15" t="str">
        <f>""</f>
        <v/>
      </c>
      <c r="AP15" t="str">
        <f>""</f>
        <v/>
      </c>
      <c r="AQ15" t="str">
        <f>""</f>
        <v/>
      </c>
      <c r="AR15" t="str">
        <f>""</f>
        <v/>
      </c>
      <c r="AS15" t="str">
        <f>""</f>
        <v/>
      </c>
      <c r="AT15" t="str">
        <f>""</f>
        <v/>
      </c>
      <c r="AU15" t="str">
        <f>""</f>
        <v/>
      </c>
      <c r="AV15" t="str">
        <f>""</f>
        <v/>
      </c>
      <c r="AW15" t="str">
        <f>""</f>
        <v/>
      </c>
      <c r="AX15" t="str">
        <f>""</f>
        <v/>
      </c>
      <c r="AY15" t="str">
        <f>""</f>
        <v/>
      </c>
      <c r="AZ15" t="str">
        <f>""</f>
        <v/>
      </c>
      <c r="BA15" t="str">
        <f>""</f>
        <v/>
      </c>
    </row>
    <row r="16" spans="2:53" x14ac:dyDescent="0.2">
      <c r="B16" t="str">
        <f>""</f>
        <v/>
      </c>
      <c r="C16" t="str">
        <f>""</f>
        <v/>
      </c>
      <c r="D16" t="str">
        <f>""</f>
        <v/>
      </c>
      <c r="E16" t="str">
        <f>"[0.108]"</f>
        <v>[0.108]</v>
      </c>
      <c r="F16" t="str">
        <f>""</f>
        <v/>
      </c>
      <c r="G16" t="str">
        <f>""</f>
        <v/>
      </c>
      <c r="H16" t="str">
        <f>""</f>
        <v/>
      </c>
      <c r="I16" t="str">
        <f>""</f>
        <v/>
      </c>
      <c r="J16" t="str">
        <f>""</f>
        <v/>
      </c>
      <c r="K16" t="str">
        <f>""</f>
        <v/>
      </c>
      <c r="L16" t="str">
        <f>""</f>
        <v/>
      </c>
      <c r="M16" t="str">
        <f>""</f>
        <v/>
      </c>
      <c r="N16" t="str">
        <f>""</f>
        <v/>
      </c>
      <c r="O16" t="str">
        <f>""</f>
        <v/>
      </c>
      <c r="P16" t="str">
        <f>""</f>
        <v/>
      </c>
      <c r="Q16" t="str">
        <f>""</f>
        <v/>
      </c>
      <c r="R16" t="str">
        <f>""</f>
        <v/>
      </c>
      <c r="S16" t="str">
        <f>""</f>
        <v/>
      </c>
      <c r="T16" t="str">
        <f>""</f>
        <v/>
      </c>
      <c r="U16" t="str">
        <f>""</f>
        <v/>
      </c>
      <c r="V16" t="str">
        <f>""</f>
        <v/>
      </c>
      <c r="W16" t="str">
        <f>""</f>
        <v/>
      </c>
      <c r="X16" t="str">
        <f>""</f>
        <v/>
      </c>
      <c r="Y16" t="str">
        <f>""</f>
        <v/>
      </c>
      <c r="Z16" t="str">
        <f>""</f>
        <v/>
      </c>
      <c r="AA16" t="str">
        <f>""</f>
        <v/>
      </c>
      <c r="AB16" t="str">
        <f>""</f>
        <v/>
      </c>
      <c r="AC16" t="str">
        <f>""</f>
        <v/>
      </c>
      <c r="AD16" t="str">
        <f>""</f>
        <v/>
      </c>
      <c r="AE16" t="str">
        <f>""</f>
        <v/>
      </c>
      <c r="AF16" t="str">
        <f>""</f>
        <v/>
      </c>
      <c r="AG16" t="str">
        <f>""</f>
        <v/>
      </c>
      <c r="AH16" t="str">
        <f>""</f>
        <v/>
      </c>
      <c r="AI16" t="str">
        <f>""</f>
        <v/>
      </c>
      <c r="AJ16" t="str">
        <f>""</f>
        <v/>
      </c>
      <c r="AK16" t="str">
        <f>""</f>
        <v/>
      </c>
      <c r="AL16" t="str">
        <f>""</f>
        <v/>
      </c>
      <c r="AM16" t="str">
        <f>""</f>
        <v/>
      </c>
      <c r="AN16" t="str">
        <f>""</f>
        <v/>
      </c>
      <c r="AO16" t="str">
        <f>""</f>
        <v/>
      </c>
      <c r="AP16" t="str">
        <f>""</f>
        <v/>
      </c>
      <c r="AQ16" t="str">
        <f>""</f>
        <v/>
      </c>
      <c r="AR16" t="str">
        <f>""</f>
        <v/>
      </c>
      <c r="AS16" t="str">
        <f>""</f>
        <v/>
      </c>
      <c r="AT16" t="str">
        <f>""</f>
        <v/>
      </c>
      <c r="AU16" t="str">
        <f>""</f>
        <v/>
      </c>
      <c r="AV16" t="str">
        <f>""</f>
        <v/>
      </c>
      <c r="AW16" t="str">
        <f>""</f>
        <v/>
      </c>
      <c r="AX16" t="str">
        <f>""</f>
        <v/>
      </c>
      <c r="AY16" t="str">
        <f>""</f>
        <v/>
      </c>
      <c r="AZ16" t="str">
        <f>""</f>
        <v/>
      </c>
      <c r="BA16" t="str">
        <f>""</f>
        <v/>
      </c>
    </row>
    <row r="17" spans="2:53" x14ac:dyDescent="0.2">
      <c r="B17" t="str">
        <f>"Interaction"</f>
        <v>Interaction</v>
      </c>
      <c r="C17" t="str">
        <f>""</f>
        <v/>
      </c>
      <c r="D17" t="str">
        <f>""</f>
        <v/>
      </c>
      <c r="E17" t="str">
        <f>"0.448"</f>
        <v>0.448</v>
      </c>
      <c r="F17" t="str">
        <f>""</f>
        <v/>
      </c>
      <c r="G17" t="str">
        <f>""</f>
        <v/>
      </c>
      <c r="H17" t="str">
        <f>""</f>
        <v/>
      </c>
      <c r="I17" t="str">
        <f>""</f>
        <v/>
      </c>
      <c r="J17" t="str">
        <f>""</f>
        <v/>
      </c>
      <c r="K17" t="str">
        <f>""</f>
        <v/>
      </c>
      <c r="L17" t="str">
        <f>""</f>
        <v/>
      </c>
      <c r="M17" t="str">
        <f>""</f>
        <v/>
      </c>
      <c r="N17" t="str">
        <f>""</f>
        <v/>
      </c>
      <c r="O17" t="str">
        <f>""</f>
        <v/>
      </c>
      <c r="P17" t="str">
        <f>""</f>
        <v/>
      </c>
      <c r="Q17" t="str">
        <f>""</f>
        <v/>
      </c>
      <c r="R17" t="str">
        <f>""</f>
        <v/>
      </c>
      <c r="S17" t="str">
        <f>""</f>
        <v/>
      </c>
      <c r="T17" t="str">
        <f>""</f>
        <v/>
      </c>
      <c r="U17" t="str">
        <f>""</f>
        <v/>
      </c>
      <c r="V17" t="str">
        <f>""</f>
        <v/>
      </c>
      <c r="W17" t="str">
        <f>""</f>
        <v/>
      </c>
      <c r="X17" t="str">
        <f>""</f>
        <v/>
      </c>
      <c r="Y17" t="str">
        <f>""</f>
        <v/>
      </c>
      <c r="Z17" t="str">
        <f>""</f>
        <v/>
      </c>
      <c r="AA17" t="str">
        <f>""</f>
        <v/>
      </c>
      <c r="AB17" t="str">
        <f>""</f>
        <v/>
      </c>
      <c r="AC17" t="str">
        <f>""</f>
        <v/>
      </c>
      <c r="AD17" t="str">
        <f>""</f>
        <v/>
      </c>
      <c r="AE17" t="str">
        <f>""</f>
        <v/>
      </c>
      <c r="AF17" t="str">
        <f>""</f>
        <v/>
      </c>
      <c r="AG17" t="str">
        <f>""</f>
        <v/>
      </c>
      <c r="AH17" t="str">
        <f>""</f>
        <v/>
      </c>
      <c r="AI17" t="str">
        <f>""</f>
        <v/>
      </c>
      <c r="AJ17" t="str">
        <f>""</f>
        <v/>
      </c>
      <c r="AK17" t="str">
        <f>""</f>
        <v/>
      </c>
      <c r="AL17" t="str">
        <f>""</f>
        <v/>
      </c>
      <c r="AM17" t="str">
        <f>""</f>
        <v/>
      </c>
      <c r="AN17" t="str">
        <f>""</f>
        <v/>
      </c>
      <c r="AO17" t="str">
        <f>""</f>
        <v/>
      </c>
      <c r="AP17" t="str">
        <f>""</f>
        <v/>
      </c>
      <c r="AQ17" t="str">
        <f>""</f>
        <v/>
      </c>
      <c r="AR17" t="str">
        <f>""</f>
        <v/>
      </c>
      <c r="AS17" t="str">
        <f>""</f>
        <v/>
      </c>
      <c r="AT17" t="str">
        <f>""</f>
        <v/>
      </c>
      <c r="AU17" t="str">
        <f>""</f>
        <v/>
      </c>
      <c r="AV17" t="str">
        <f>""</f>
        <v/>
      </c>
      <c r="AW17" t="str">
        <f>""</f>
        <v/>
      </c>
      <c r="AX17" t="str">
        <f>""</f>
        <v/>
      </c>
      <c r="AY17" t="str">
        <f>""</f>
        <v/>
      </c>
      <c r="AZ17" t="str">
        <f>""</f>
        <v/>
      </c>
      <c r="BA17" t="str">
        <f>""</f>
        <v/>
      </c>
    </row>
    <row r="18" spans="2:53" x14ac:dyDescent="0.2">
      <c r="B18" t="str">
        <f>""</f>
        <v/>
      </c>
      <c r="C18" t="str">
        <f>""</f>
        <v/>
      </c>
      <c r="D18" t="str">
        <f>""</f>
        <v/>
      </c>
      <c r="E18" t="str">
        <f>"[0.285]"</f>
        <v>[0.285]</v>
      </c>
      <c r="F18" t="str">
        <f>""</f>
        <v/>
      </c>
      <c r="G18" t="str">
        <f>""</f>
        <v/>
      </c>
      <c r="H18" t="str">
        <f>""</f>
        <v/>
      </c>
      <c r="I18" t="str">
        <f>""</f>
        <v/>
      </c>
      <c r="J18" t="str">
        <f>""</f>
        <v/>
      </c>
      <c r="K18" t="str">
        <f>""</f>
        <v/>
      </c>
      <c r="L18" t="str">
        <f>""</f>
        <v/>
      </c>
      <c r="M18" t="str">
        <f>""</f>
        <v/>
      </c>
      <c r="N18" t="str">
        <f>""</f>
        <v/>
      </c>
      <c r="O18" t="str">
        <f>""</f>
        <v/>
      </c>
      <c r="P18" t="str">
        <f>""</f>
        <v/>
      </c>
      <c r="Q18" t="str">
        <f>""</f>
        <v/>
      </c>
      <c r="R18" t="str">
        <f>""</f>
        <v/>
      </c>
      <c r="S18" t="str">
        <f>""</f>
        <v/>
      </c>
      <c r="T18" t="str">
        <f>""</f>
        <v/>
      </c>
      <c r="U18" t="str">
        <f>""</f>
        <v/>
      </c>
      <c r="V18" t="str">
        <f>""</f>
        <v/>
      </c>
      <c r="W18" t="str">
        <f>""</f>
        <v/>
      </c>
      <c r="X18" t="str">
        <f>""</f>
        <v/>
      </c>
      <c r="Y18" t="str">
        <f>""</f>
        <v/>
      </c>
      <c r="Z18" t="str">
        <f>""</f>
        <v/>
      </c>
      <c r="AA18" t="str">
        <f>""</f>
        <v/>
      </c>
      <c r="AB18" t="str">
        <f>""</f>
        <v/>
      </c>
      <c r="AC18" t="str">
        <f>""</f>
        <v/>
      </c>
      <c r="AD18" t="str">
        <f>""</f>
        <v/>
      </c>
      <c r="AE18" t="str">
        <f>""</f>
        <v/>
      </c>
      <c r="AF18" t="str">
        <f>""</f>
        <v/>
      </c>
      <c r="AG18" t="str">
        <f>""</f>
        <v/>
      </c>
      <c r="AH18" t="str">
        <f>""</f>
        <v/>
      </c>
      <c r="AI18" t="str">
        <f>""</f>
        <v/>
      </c>
      <c r="AJ18" t="str">
        <f>""</f>
        <v/>
      </c>
      <c r="AK18" t="str">
        <f>""</f>
        <v/>
      </c>
      <c r="AL18" t="str">
        <f>""</f>
        <v/>
      </c>
      <c r="AM18" t="str">
        <f>""</f>
        <v/>
      </c>
      <c r="AN18" t="str">
        <f>""</f>
        <v/>
      </c>
      <c r="AO18" t="str">
        <f>""</f>
        <v/>
      </c>
      <c r="AP18" t="str">
        <f>""</f>
        <v/>
      </c>
      <c r="AQ18" t="str">
        <f>""</f>
        <v/>
      </c>
      <c r="AR18" t="str">
        <f>""</f>
        <v/>
      </c>
      <c r="AS18" t="str">
        <f>""</f>
        <v/>
      </c>
      <c r="AT18" t="str">
        <f>""</f>
        <v/>
      </c>
      <c r="AU18" t="str">
        <f>""</f>
        <v/>
      </c>
      <c r="AV18" t="str">
        <f>""</f>
        <v/>
      </c>
      <c r="AW18" t="str">
        <f>""</f>
        <v/>
      </c>
      <c r="AX18" t="str">
        <f>""</f>
        <v/>
      </c>
      <c r="AY18" t="str">
        <f>""</f>
        <v/>
      </c>
      <c r="AZ18" t="str">
        <f>""</f>
        <v/>
      </c>
      <c r="BA18" t="str">
        <f>""</f>
        <v/>
      </c>
    </row>
    <row r="19" spans="2:53" x14ac:dyDescent="0.2">
      <c r="B19" t="str">
        <f>"Number of years with presence of violence during 1998-2007"</f>
        <v>Number of years with presence of violence during 1998-2007</v>
      </c>
      <c r="C19" t="str">
        <f>""</f>
        <v/>
      </c>
      <c r="D19" t="str">
        <f>""</f>
        <v/>
      </c>
      <c r="E19" t="str">
        <f>""</f>
        <v/>
      </c>
      <c r="F19" t="str">
        <f>"-0.005"</f>
        <v>-0.005</v>
      </c>
      <c r="G19" t="str">
        <f>"-0.004"</f>
        <v>-0.004</v>
      </c>
      <c r="H19" t="str">
        <f>"-0.002"</f>
        <v>-0.002</v>
      </c>
      <c r="I19" t="str">
        <f>""</f>
        <v/>
      </c>
      <c r="J19" t="str">
        <f>""</f>
        <v/>
      </c>
      <c r="K19" t="str">
        <f>""</f>
        <v/>
      </c>
      <c r="L19" t="str">
        <f>""</f>
        <v/>
      </c>
      <c r="M19" t="str">
        <f>""</f>
        <v/>
      </c>
      <c r="N19" t="str">
        <f>""</f>
        <v/>
      </c>
      <c r="O19" t="str">
        <f>""</f>
        <v/>
      </c>
      <c r="P19" t="str">
        <f>""</f>
        <v/>
      </c>
      <c r="Q19" t="str">
        <f>""</f>
        <v/>
      </c>
      <c r="R19" t="str">
        <f>""</f>
        <v/>
      </c>
      <c r="S19" t="str">
        <f>""</f>
        <v/>
      </c>
      <c r="T19" t="str">
        <f>""</f>
        <v/>
      </c>
      <c r="U19" t="str">
        <f>""</f>
        <v/>
      </c>
      <c r="V19" t="str">
        <f>""</f>
        <v/>
      </c>
      <c r="W19" t="str">
        <f>""</f>
        <v/>
      </c>
      <c r="X19" t="str">
        <f>""</f>
        <v/>
      </c>
      <c r="Y19" t="str">
        <f>""</f>
        <v/>
      </c>
      <c r="Z19" t="str">
        <f>""</f>
        <v/>
      </c>
      <c r="AA19" t="str">
        <f>""</f>
        <v/>
      </c>
      <c r="AB19" t="str">
        <f>""</f>
        <v/>
      </c>
      <c r="AC19" t="str">
        <f>""</f>
        <v/>
      </c>
      <c r="AD19" t="str">
        <f>""</f>
        <v/>
      </c>
      <c r="AE19" t="str">
        <f>""</f>
        <v/>
      </c>
      <c r="AF19" t="str">
        <f>""</f>
        <v/>
      </c>
      <c r="AG19" t="str">
        <f>""</f>
        <v/>
      </c>
      <c r="AH19" t="str">
        <f>""</f>
        <v/>
      </c>
      <c r="AI19" t="str">
        <f>""</f>
        <v/>
      </c>
      <c r="AJ19" t="str">
        <f>""</f>
        <v/>
      </c>
      <c r="AK19" t="str">
        <f>""</f>
        <v/>
      </c>
      <c r="AL19" t="str">
        <f>""</f>
        <v/>
      </c>
      <c r="AM19" t="str">
        <f>""</f>
        <v/>
      </c>
      <c r="AN19" t="str">
        <f>""</f>
        <v/>
      </c>
      <c r="AO19" t="str">
        <f>""</f>
        <v/>
      </c>
      <c r="AP19" t="str">
        <f>""</f>
        <v/>
      </c>
      <c r="AQ19" t="str">
        <f>""</f>
        <v/>
      </c>
      <c r="AR19" t="str">
        <f>""</f>
        <v/>
      </c>
      <c r="AS19" t="str">
        <f>""</f>
        <v/>
      </c>
      <c r="AT19" t="str">
        <f>""</f>
        <v/>
      </c>
      <c r="AU19" t="str">
        <f>""</f>
        <v/>
      </c>
      <c r="AV19" t="str">
        <f>""</f>
        <v/>
      </c>
      <c r="AW19" t="str">
        <f>""</f>
        <v/>
      </c>
      <c r="AX19" t="str">
        <f>""</f>
        <v/>
      </c>
      <c r="AY19" t="str">
        <f>""</f>
        <v/>
      </c>
      <c r="AZ19" t="str">
        <f>""</f>
        <v/>
      </c>
      <c r="BA19" t="str">
        <f>""</f>
        <v/>
      </c>
    </row>
    <row r="20" spans="2:53" x14ac:dyDescent="0.2">
      <c r="B20" t="str">
        <f>""</f>
        <v/>
      </c>
      <c r="C20" t="str">
        <f>""</f>
        <v/>
      </c>
      <c r="D20" t="str">
        <f>""</f>
        <v/>
      </c>
      <c r="E20" t="str">
        <f>""</f>
        <v/>
      </c>
      <c r="F20" t="str">
        <f>"[0.013]"</f>
        <v>[0.013]</v>
      </c>
      <c r="G20" t="str">
        <f>"[0.013]"</f>
        <v>[0.013]</v>
      </c>
      <c r="H20" t="str">
        <f>"[0.013]"</f>
        <v>[0.013]</v>
      </c>
      <c r="I20" t="str">
        <f>""</f>
        <v/>
      </c>
      <c r="J20" t="str">
        <f>""</f>
        <v/>
      </c>
      <c r="K20" t="str">
        <f>""</f>
        <v/>
      </c>
      <c r="L20" t="str">
        <f>""</f>
        <v/>
      </c>
      <c r="M20" t="str">
        <f>""</f>
        <v/>
      </c>
      <c r="N20" t="str">
        <f>""</f>
        <v/>
      </c>
      <c r="O20" t="str">
        <f>""</f>
        <v/>
      </c>
      <c r="P20" t="str">
        <f>""</f>
        <v/>
      </c>
      <c r="Q20" t="str">
        <f>""</f>
        <v/>
      </c>
      <c r="R20" t="str">
        <f>""</f>
        <v/>
      </c>
      <c r="S20" t="str">
        <f>""</f>
        <v/>
      </c>
      <c r="T20" t="str">
        <f>""</f>
        <v/>
      </c>
      <c r="U20" t="str">
        <f>""</f>
        <v/>
      </c>
      <c r="V20" t="str">
        <f>""</f>
        <v/>
      </c>
      <c r="W20" t="str">
        <f>""</f>
        <v/>
      </c>
      <c r="X20" t="str">
        <f>""</f>
        <v/>
      </c>
      <c r="Y20" t="str">
        <f>""</f>
        <v/>
      </c>
      <c r="Z20" t="str">
        <f>""</f>
        <v/>
      </c>
      <c r="AA20" t="str">
        <f>""</f>
        <v/>
      </c>
      <c r="AB20" t="str">
        <f>""</f>
        <v/>
      </c>
      <c r="AC20" t="str">
        <f>""</f>
        <v/>
      </c>
      <c r="AD20" t="str">
        <f>""</f>
        <v/>
      </c>
      <c r="AE20" t="str">
        <f>""</f>
        <v/>
      </c>
      <c r="AF20" t="str">
        <f>""</f>
        <v/>
      </c>
      <c r="AG20" t="str">
        <f>""</f>
        <v/>
      </c>
      <c r="AH20" t="str">
        <f>""</f>
        <v/>
      </c>
      <c r="AI20" t="str">
        <f>""</f>
        <v/>
      </c>
      <c r="AJ20" t="str">
        <f>""</f>
        <v/>
      </c>
      <c r="AK20" t="str">
        <f>""</f>
        <v/>
      </c>
      <c r="AL20" t="str">
        <f>""</f>
        <v/>
      </c>
      <c r="AM20" t="str">
        <f>""</f>
        <v/>
      </c>
      <c r="AN20" t="str">
        <f>""</f>
        <v/>
      </c>
      <c r="AO20" t="str">
        <f>""</f>
        <v/>
      </c>
      <c r="AP20" t="str">
        <f>""</f>
        <v/>
      </c>
      <c r="AQ20" t="str">
        <f>""</f>
        <v/>
      </c>
      <c r="AR20" t="str">
        <f>""</f>
        <v/>
      </c>
      <c r="AS20" t="str">
        <f>""</f>
        <v/>
      </c>
      <c r="AT20" t="str">
        <f>""</f>
        <v/>
      </c>
      <c r="AU20" t="str">
        <f>""</f>
        <v/>
      </c>
      <c r="AV20" t="str">
        <f>""</f>
        <v/>
      </c>
      <c r="AW20" t="str">
        <f>""</f>
        <v/>
      </c>
      <c r="AX20" t="str">
        <f>""</f>
        <v/>
      </c>
      <c r="AY20" t="str">
        <f>""</f>
        <v/>
      </c>
      <c r="AZ20" t="str">
        <f>""</f>
        <v/>
      </c>
      <c r="BA20" t="str">
        <f>""</f>
        <v/>
      </c>
    </row>
    <row r="21" spans="2:53" x14ac:dyDescent="0.2">
      <c r="B21" t="str">
        <f>"At least 1 male left the household in a given year (yes=1)"</f>
        <v>At least 1 male left the household in a given year (yes=1)</v>
      </c>
      <c r="C21" t="str">
        <f>""</f>
        <v/>
      </c>
      <c r="D21" t="str">
        <f>""</f>
        <v/>
      </c>
      <c r="E21" t="str">
        <f>""</f>
        <v/>
      </c>
      <c r="F21" t="str">
        <f>"-0.065"</f>
        <v>-0.065</v>
      </c>
      <c r="G21" t="str">
        <f>""</f>
        <v/>
      </c>
      <c r="H21" t="str">
        <f>""</f>
        <v/>
      </c>
      <c r="I21" t="str">
        <f>""</f>
        <v/>
      </c>
      <c r="J21" t="str">
        <f>""</f>
        <v/>
      </c>
      <c r="K21" t="str">
        <f>""</f>
        <v/>
      </c>
      <c r="L21" t="str">
        <f>""</f>
        <v/>
      </c>
      <c r="M21" t="str">
        <f>""</f>
        <v/>
      </c>
      <c r="N21" t="str">
        <f>""</f>
        <v/>
      </c>
      <c r="O21" t="str">
        <f>""</f>
        <v/>
      </c>
      <c r="P21" t="str">
        <f>""</f>
        <v/>
      </c>
      <c r="Q21" t="str">
        <f>""</f>
        <v/>
      </c>
      <c r="R21" t="str">
        <f>""</f>
        <v/>
      </c>
      <c r="S21" t="str">
        <f>""</f>
        <v/>
      </c>
      <c r="T21" t="str">
        <f>""</f>
        <v/>
      </c>
      <c r="U21" t="str">
        <f>""</f>
        <v/>
      </c>
      <c r="V21" t="str">
        <f>""</f>
        <v/>
      </c>
      <c r="W21" t="str">
        <f>""</f>
        <v/>
      </c>
      <c r="X21" t="str">
        <f>""</f>
        <v/>
      </c>
      <c r="Y21" t="str">
        <f>""</f>
        <v/>
      </c>
      <c r="Z21" t="str">
        <f>""</f>
        <v/>
      </c>
      <c r="AA21" t="str">
        <f>""</f>
        <v/>
      </c>
      <c r="AB21" t="str">
        <f>""</f>
        <v/>
      </c>
      <c r="AC21" t="str">
        <f>""</f>
        <v/>
      </c>
      <c r="AD21" t="str">
        <f>""</f>
        <v/>
      </c>
      <c r="AE21" t="str">
        <f>""</f>
        <v/>
      </c>
      <c r="AF21" t="str">
        <f>""</f>
        <v/>
      </c>
      <c r="AG21" t="str">
        <f>""</f>
        <v/>
      </c>
      <c r="AH21" t="str">
        <f>""</f>
        <v/>
      </c>
      <c r="AI21" t="str">
        <f>""</f>
        <v/>
      </c>
      <c r="AJ21" t="str">
        <f>""</f>
        <v/>
      </c>
      <c r="AK21" t="str">
        <f>""</f>
        <v/>
      </c>
      <c r="AL21" t="str">
        <f>""</f>
        <v/>
      </c>
      <c r="AM21" t="str">
        <f>""</f>
        <v/>
      </c>
      <c r="AN21" t="str">
        <f>""</f>
        <v/>
      </c>
      <c r="AO21" t="str">
        <f>""</f>
        <v/>
      </c>
      <c r="AP21" t="str">
        <f>""</f>
        <v/>
      </c>
      <c r="AQ21" t="str">
        <f>""</f>
        <v/>
      </c>
      <c r="AR21" t="str">
        <f>""</f>
        <v/>
      </c>
      <c r="AS21" t="str">
        <f>""</f>
        <v/>
      </c>
      <c r="AT21" t="str">
        <f>""</f>
        <v/>
      </c>
      <c r="AU21" t="str">
        <f>""</f>
        <v/>
      </c>
      <c r="AV21" t="str">
        <f>""</f>
        <v/>
      </c>
      <c r="AW21" t="str">
        <f>""</f>
        <v/>
      </c>
      <c r="AX21" t="str">
        <f>""</f>
        <v/>
      </c>
      <c r="AY21" t="str">
        <f>""</f>
        <v/>
      </c>
      <c r="AZ21" t="str">
        <f>""</f>
        <v/>
      </c>
      <c r="BA21" t="str">
        <f>""</f>
        <v/>
      </c>
    </row>
    <row r="22" spans="2:53" x14ac:dyDescent="0.2">
      <c r="B22" t="str">
        <f>""</f>
        <v/>
      </c>
      <c r="C22" t="str">
        <f>""</f>
        <v/>
      </c>
      <c r="D22" t="str">
        <f>""</f>
        <v/>
      </c>
      <c r="E22" t="str">
        <f>""</f>
        <v/>
      </c>
      <c r="F22" t="str">
        <f>"[0.078]"</f>
        <v>[0.078]</v>
      </c>
      <c r="G22" t="str">
        <f>""</f>
        <v/>
      </c>
      <c r="H22" t="str">
        <f>""</f>
        <v/>
      </c>
      <c r="I22" t="str">
        <f>""</f>
        <v/>
      </c>
      <c r="J22" t="str">
        <f>""</f>
        <v/>
      </c>
      <c r="K22" t="str">
        <f>""</f>
        <v/>
      </c>
      <c r="L22" t="str">
        <f>""</f>
        <v/>
      </c>
      <c r="M22" t="str">
        <f>""</f>
        <v/>
      </c>
      <c r="N22" t="str">
        <f>""</f>
        <v/>
      </c>
      <c r="O22" t="str">
        <f>""</f>
        <v/>
      </c>
      <c r="P22" t="str">
        <f>""</f>
        <v/>
      </c>
      <c r="Q22" t="str">
        <f>""</f>
        <v/>
      </c>
      <c r="R22" t="str">
        <f>""</f>
        <v/>
      </c>
      <c r="S22" t="str">
        <f>""</f>
        <v/>
      </c>
      <c r="T22" t="str">
        <f>""</f>
        <v/>
      </c>
      <c r="U22" t="str">
        <f>""</f>
        <v/>
      </c>
      <c r="V22" t="str">
        <f>""</f>
        <v/>
      </c>
      <c r="W22" t="str">
        <f>""</f>
        <v/>
      </c>
      <c r="X22" t="str">
        <f>""</f>
        <v/>
      </c>
      <c r="Y22" t="str">
        <f>""</f>
        <v/>
      </c>
      <c r="Z22" t="str">
        <f>""</f>
        <v/>
      </c>
      <c r="AA22" t="str">
        <f>""</f>
        <v/>
      </c>
      <c r="AB22" t="str">
        <f>""</f>
        <v/>
      </c>
      <c r="AC22" t="str">
        <f>""</f>
        <v/>
      </c>
      <c r="AD22" t="str">
        <f>""</f>
        <v/>
      </c>
      <c r="AE22" t="str">
        <f>""</f>
        <v/>
      </c>
      <c r="AF22" t="str">
        <f>""</f>
        <v/>
      </c>
      <c r="AG22" t="str">
        <f>""</f>
        <v/>
      </c>
      <c r="AH22" t="str">
        <f>""</f>
        <v/>
      </c>
      <c r="AI22" t="str">
        <f>""</f>
        <v/>
      </c>
      <c r="AJ22" t="str">
        <f>""</f>
        <v/>
      </c>
      <c r="AK22" t="str">
        <f>""</f>
        <v/>
      </c>
      <c r="AL22" t="str">
        <f>""</f>
        <v/>
      </c>
      <c r="AM22" t="str">
        <f>""</f>
        <v/>
      </c>
      <c r="AN22" t="str">
        <f>""</f>
        <v/>
      </c>
      <c r="AO22" t="str">
        <f>""</f>
        <v/>
      </c>
      <c r="AP22" t="str">
        <f>""</f>
        <v/>
      </c>
      <c r="AQ22" t="str">
        <f>""</f>
        <v/>
      </c>
      <c r="AR22" t="str">
        <f>""</f>
        <v/>
      </c>
      <c r="AS22" t="str">
        <f>""</f>
        <v/>
      </c>
      <c r="AT22" t="str">
        <f>""</f>
        <v/>
      </c>
      <c r="AU22" t="str">
        <f>""</f>
        <v/>
      </c>
      <c r="AV22" t="str">
        <f>""</f>
        <v/>
      </c>
      <c r="AW22" t="str">
        <f>""</f>
        <v/>
      </c>
      <c r="AX22" t="str">
        <f>""</f>
        <v/>
      </c>
      <c r="AY22" t="str">
        <f>""</f>
        <v/>
      </c>
      <c r="AZ22" t="str">
        <f>""</f>
        <v/>
      </c>
      <c r="BA22" t="str">
        <f>""</f>
        <v/>
      </c>
    </row>
    <row r="23" spans="2:53" x14ac:dyDescent="0.2">
      <c r="B23" t="str">
        <f>"Interaction"</f>
        <v>Interaction</v>
      </c>
      <c r="C23" t="str">
        <f>""</f>
        <v/>
      </c>
      <c r="D23" t="str">
        <f>""</f>
        <v/>
      </c>
      <c r="E23" t="str">
        <f>""</f>
        <v/>
      </c>
      <c r="F23" t="str">
        <f>"0.300"</f>
        <v>0.300</v>
      </c>
      <c r="G23" t="str">
        <f>""</f>
        <v/>
      </c>
      <c r="H23" t="str">
        <f>""</f>
        <v/>
      </c>
      <c r="I23" t="str">
        <f>""</f>
        <v/>
      </c>
      <c r="J23" t="str">
        <f>""</f>
        <v/>
      </c>
      <c r="K23" t="str">
        <f>""</f>
        <v/>
      </c>
      <c r="L23" t="str">
        <f>""</f>
        <v/>
      </c>
      <c r="M23" t="str">
        <f>""</f>
        <v/>
      </c>
      <c r="N23" t="str">
        <f>""</f>
        <v/>
      </c>
      <c r="O23" t="str">
        <f>""</f>
        <v/>
      </c>
      <c r="P23" t="str">
        <f>""</f>
        <v/>
      </c>
      <c r="Q23" t="str">
        <f>""</f>
        <v/>
      </c>
      <c r="R23" t="str">
        <f>""</f>
        <v/>
      </c>
      <c r="S23" t="str">
        <f>""</f>
        <v/>
      </c>
      <c r="T23" t="str">
        <f>""</f>
        <v/>
      </c>
      <c r="U23" t="str">
        <f>""</f>
        <v/>
      </c>
      <c r="V23" t="str">
        <f>""</f>
        <v/>
      </c>
      <c r="W23" t="str">
        <f>""</f>
        <v/>
      </c>
      <c r="X23" t="str">
        <f>""</f>
        <v/>
      </c>
      <c r="Y23" t="str">
        <f>""</f>
        <v/>
      </c>
      <c r="Z23" t="str">
        <f>""</f>
        <v/>
      </c>
      <c r="AA23" t="str">
        <f>""</f>
        <v/>
      </c>
      <c r="AB23" t="str">
        <f>""</f>
        <v/>
      </c>
      <c r="AC23" t="str">
        <f>""</f>
        <v/>
      </c>
      <c r="AD23" t="str">
        <f>""</f>
        <v/>
      </c>
      <c r="AE23" t="str">
        <f>""</f>
        <v/>
      </c>
      <c r="AF23" t="str">
        <f>""</f>
        <v/>
      </c>
      <c r="AG23" t="str">
        <f>""</f>
        <v/>
      </c>
      <c r="AH23" t="str">
        <f>""</f>
        <v/>
      </c>
      <c r="AI23" t="str">
        <f>""</f>
        <v/>
      </c>
      <c r="AJ23" t="str">
        <f>""</f>
        <v/>
      </c>
      <c r="AK23" t="str">
        <f>""</f>
        <v/>
      </c>
      <c r="AL23" t="str">
        <f>""</f>
        <v/>
      </c>
      <c r="AM23" t="str">
        <f>""</f>
        <v/>
      </c>
      <c r="AN23" t="str">
        <f>""</f>
        <v/>
      </c>
      <c r="AO23" t="str">
        <f>""</f>
        <v/>
      </c>
      <c r="AP23" t="str">
        <f>""</f>
        <v/>
      </c>
      <c r="AQ23" t="str">
        <f>""</f>
        <v/>
      </c>
      <c r="AR23" t="str">
        <f>""</f>
        <v/>
      </c>
      <c r="AS23" t="str">
        <f>""</f>
        <v/>
      </c>
      <c r="AT23" t="str">
        <f>""</f>
        <v/>
      </c>
      <c r="AU23" t="str">
        <f>""</f>
        <v/>
      </c>
      <c r="AV23" t="str">
        <f>""</f>
        <v/>
      </c>
      <c r="AW23" t="str">
        <f>""</f>
        <v/>
      </c>
      <c r="AX23" t="str">
        <f>""</f>
        <v/>
      </c>
      <c r="AY23" t="str">
        <f>""</f>
        <v/>
      </c>
      <c r="AZ23" t="str">
        <f>""</f>
        <v/>
      </c>
      <c r="BA23" t="str">
        <f>""</f>
        <v/>
      </c>
    </row>
    <row r="24" spans="2:53" x14ac:dyDescent="0.2">
      <c r="B24" t="str">
        <f>""</f>
        <v/>
      </c>
      <c r="C24" t="str">
        <f>""</f>
        <v/>
      </c>
      <c r="D24" t="str">
        <f>""</f>
        <v/>
      </c>
      <c r="E24" t="str">
        <f>""</f>
        <v/>
      </c>
      <c r="F24" t="str">
        <f>"[0.231]"</f>
        <v>[0.231]</v>
      </c>
      <c r="G24" t="str">
        <f>""</f>
        <v/>
      </c>
      <c r="H24" t="str">
        <f>""</f>
        <v/>
      </c>
      <c r="I24" t="str">
        <f>""</f>
        <v/>
      </c>
      <c r="J24" t="str">
        <f>""</f>
        <v/>
      </c>
      <c r="K24" t="str">
        <f>""</f>
        <v/>
      </c>
      <c r="L24" t="str">
        <f>""</f>
        <v/>
      </c>
      <c r="M24" t="str">
        <f>""</f>
        <v/>
      </c>
      <c r="N24" t="str">
        <f>""</f>
        <v/>
      </c>
      <c r="O24" t="str">
        <f>""</f>
        <v/>
      </c>
      <c r="P24" t="str">
        <f>""</f>
        <v/>
      </c>
      <c r="Q24" t="str">
        <f>""</f>
        <v/>
      </c>
      <c r="R24" t="str">
        <f>""</f>
        <v/>
      </c>
      <c r="S24" t="str">
        <f>""</f>
        <v/>
      </c>
      <c r="T24" t="str">
        <f>""</f>
        <v/>
      </c>
      <c r="U24" t="str">
        <f>""</f>
        <v/>
      </c>
      <c r="V24" t="str">
        <f>""</f>
        <v/>
      </c>
      <c r="W24" t="str">
        <f>""</f>
        <v/>
      </c>
      <c r="X24" t="str">
        <f>""</f>
        <v/>
      </c>
      <c r="Y24" t="str">
        <f>""</f>
        <v/>
      </c>
      <c r="Z24" t="str">
        <f>""</f>
        <v/>
      </c>
      <c r="AA24" t="str">
        <f>""</f>
        <v/>
      </c>
      <c r="AB24" t="str">
        <f>""</f>
        <v/>
      </c>
      <c r="AC24" t="str">
        <f>""</f>
        <v/>
      </c>
      <c r="AD24" t="str">
        <f>""</f>
        <v/>
      </c>
      <c r="AE24" t="str">
        <f>""</f>
        <v/>
      </c>
      <c r="AF24" t="str">
        <f>""</f>
        <v/>
      </c>
      <c r="AG24" t="str">
        <f>""</f>
        <v/>
      </c>
      <c r="AH24" t="str">
        <f>""</f>
        <v/>
      </c>
      <c r="AI24" t="str">
        <f>""</f>
        <v/>
      </c>
      <c r="AJ24" t="str">
        <f>""</f>
        <v/>
      </c>
      <c r="AK24" t="str">
        <f>""</f>
        <v/>
      </c>
      <c r="AL24" t="str">
        <f>""</f>
        <v/>
      </c>
      <c r="AM24" t="str">
        <f>""</f>
        <v/>
      </c>
      <c r="AN24" t="str">
        <f>""</f>
        <v/>
      </c>
      <c r="AO24" t="str">
        <f>""</f>
        <v/>
      </c>
      <c r="AP24" t="str">
        <f>""</f>
        <v/>
      </c>
      <c r="AQ24" t="str">
        <f>""</f>
        <v/>
      </c>
      <c r="AR24" t="str">
        <f>""</f>
        <v/>
      </c>
      <c r="AS24" t="str">
        <f>""</f>
        <v/>
      </c>
      <c r="AT24" t="str">
        <f>""</f>
        <v/>
      </c>
      <c r="AU24" t="str">
        <f>""</f>
        <v/>
      </c>
      <c r="AV24" t="str">
        <f>""</f>
        <v/>
      </c>
      <c r="AW24" t="str">
        <f>""</f>
        <v/>
      </c>
      <c r="AX24" t="str">
        <f>""</f>
        <v/>
      </c>
      <c r="AY24" t="str">
        <f>""</f>
        <v/>
      </c>
      <c r="AZ24" t="str">
        <f>""</f>
        <v/>
      </c>
      <c r="BA24" t="str">
        <f>""</f>
        <v/>
      </c>
    </row>
    <row r="25" spans="2:53" x14ac:dyDescent="0.2">
      <c r="B25" t="str">
        <f>"Number of males who left household 1998-2007"</f>
        <v>Number of males who left household 1998-2007</v>
      </c>
      <c r="C25" t="str">
        <f>""</f>
        <v/>
      </c>
      <c r="D25" t="str">
        <f>""</f>
        <v/>
      </c>
      <c r="E25" t="str">
        <f>""</f>
        <v/>
      </c>
      <c r="F25" t="str">
        <f>""</f>
        <v/>
      </c>
      <c r="G25" t="str">
        <f>"-0.025"</f>
        <v>-0.025</v>
      </c>
      <c r="H25" t="str">
        <f>""</f>
        <v/>
      </c>
      <c r="I25" t="str">
        <f>""</f>
        <v/>
      </c>
      <c r="J25" t="str">
        <f>""</f>
        <v/>
      </c>
      <c r="K25" t="str">
        <f>""</f>
        <v/>
      </c>
      <c r="L25" t="str">
        <f>""</f>
        <v/>
      </c>
      <c r="M25" t="str">
        <f>""</f>
        <v/>
      </c>
      <c r="N25" t="str">
        <f>""</f>
        <v/>
      </c>
      <c r="O25" t="str">
        <f>""</f>
        <v/>
      </c>
      <c r="P25" t="str">
        <f>""</f>
        <v/>
      </c>
      <c r="Q25" t="str">
        <f>""</f>
        <v/>
      </c>
      <c r="R25" t="str">
        <f>""</f>
        <v/>
      </c>
      <c r="S25" t="str">
        <f>""</f>
        <v/>
      </c>
      <c r="T25" t="str">
        <f>""</f>
        <v/>
      </c>
      <c r="U25" t="str">
        <f>""</f>
        <v/>
      </c>
      <c r="V25" t="str">
        <f>""</f>
        <v/>
      </c>
      <c r="W25" t="str">
        <f>""</f>
        <v/>
      </c>
      <c r="X25" t="str">
        <f>""</f>
        <v/>
      </c>
      <c r="Y25" t="str">
        <f>""</f>
        <v/>
      </c>
      <c r="Z25" t="str">
        <f>""</f>
        <v/>
      </c>
      <c r="AA25" t="str">
        <f>""</f>
        <v/>
      </c>
      <c r="AB25" t="str">
        <f>""</f>
        <v/>
      </c>
      <c r="AC25" t="str">
        <f>""</f>
        <v/>
      </c>
      <c r="AD25" t="str">
        <f>""</f>
        <v/>
      </c>
      <c r="AE25" t="str">
        <f>""</f>
        <v/>
      </c>
      <c r="AF25" t="str">
        <f>""</f>
        <v/>
      </c>
      <c r="AG25" t="str">
        <f>""</f>
        <v/>
      </c>
      <c r="AH25" t="str">
        <f>""</f>
        <v/>
      </c>
      <c r="AI25" t="str">
        <f>""</f>
        <v/>
      </c>
      <c r="AJ25" t="str">
        <f>""</f>
        <v/>
      </c>
      <c r="AK25" t="str">
        <f>""</f>
        <v/>
      </c>
      <c r="AL25" t="str">
        <f>""</f>
        <v/>
      </c>
      <c r="AM25" t="str">
        <f>""</f>
        <v/>
      </c>
      <c r="AN25" t="str">
        <f>""</f>
        <v/>
      </c>
      <c r="AO25" t="str">
        <f>""</f>
        <v/>
      </c>
      <c r="AP25" t="str">
        <f>""</f>
        <v/>
      </c>
      <c r="AQ25" t="str">
        <f>""</f>
        <v/>
      </c>
      <c r="AR25" t="str">
        <f>""</f>
        <v/>
      </c>
      <c r="AS25" t="str">
        <f>""</f>
        <v/>
      </c>
      <c r="AT25" t="str">
        <f>""</f>
        <v/>
      </c>
      <c r="AU25" t="str">
        <f>""</f>
        <v/>
      </c>
      <c r="AV25" t="str">
        <f>""</f>
        <v/>
      </c>
      <c r="AW25" t="str">
        <f>""</f>
        <v/>
      </c>
      <c r="AX25" t="str">
        <f>""</f>
        <v/>
      </c>
      <c r="AY25" t="str">
        <f>""</f>
        <v/>
      </c>
      <c r="AZ25" t="str">
        <f>""</f>
        <v/>
      </c>
      <c r="BA25" t="str">
        <f>""</f>
        <v/>
      </c>
    </row>
    <row r="26" spans="2:53" x14ac:dyDescent="0.2">
      <c r="B26" t="str">
        <f>""</f>
        <v/>
      </c>
      <c r="C26" t="str">
        <f>""</f>
        <v/>
      </c>
      <c r="D26" t="str">
        <f>""</f>
        <v/>
      </c>
      <c r="E26" t="str">
        <f>""</f>
        <v/>
      </c>
      <c r="F26" t="str">
        <f>""</f>
        <v/>
      </c>
      <c r="G26" t="str">
        <f>"[0.063]"</f>
        <v>[0.063]</v>
      </c>
      <c r="H26" t="str">
        <f>""</f>
        <v/>
      </c>
      <c r="I26" t="str">
        <f>""</f>
        <v/>
      </c>
      <c r="J26" t="str">
        <f>""</f>
        <v/>
      </c>
      <c r="K26" t="str">
        <f>""</f>
        <v/>
      </c>
      <c r="L26" t="str">
        <f>""</f>
        <v/>
      </c>
      <c r="M26" t="str">
        <f>""</f>
        <v/>
      </c>
      <c r="N26" t="str">
        <f>""</f>
        <v/>
      </c>
      <c r="O26" t="str">
        <f>""</f>
        <v/>
      </c>
      <c r="P26" t="str">
        <f>""</f>
        <v/>
      </c>
      <c r="Q26" t="str">
        <f>""</f>
        <v/>
      </c>
      <c r="R26" t="str">
        <f>""</f>
        <v/>
      </c>
      <c r="S26" t="str">
        <f>""</f>
        <v/>
      </c>
      <c r="T26" t="str">
        <f>""</f>
        <v/>
      </c>
      <c r="U26" t="str">
        <f>""</f>
        <v/>
      </c>
      <c r="V26" t="str">
        <f>""</f>
        <v/>
      </c>
      <c r="W26" t="str">
        <f>""</f>
        <v/>
      </c>
      <c r="X26" t="str">
        <f>""</f>
        <v/>
      </c>
      <c r="Y26" t="str">
        <f>""</f>
        <v/>
      </c>
      <c r="Z26" t="str">
        <f>""</f>
        <v/>
      </c>
      <c r="AA26" t="str">
        <f>""</f>
        <v/>
      </c>
      <c r="AB26" t="str">
        <f>""</f>
        <v/>
      </c>
      <c r="AC26" t="str">
        <f>""</f>
        <v/>
      </c>
      <c r="AD26" t="str">
        <f>""</f>
        <v/>
      </c>
      <c r="AE26" t="str">
        <f>""</f>
        <v/>
      </c>
      <c r="AF26" t="str">
        <f>""</f>
        <v/>
      </c>
      <c r="AG26" t="str">
        <f>""</f>
        <v/>
      </c>
      <c r="AH26" t="str">
        <f>""</f>
        <v/>
      </c>
      <c r="AI26" t="str">
        <f>""</f>
        <v/>
      </c>
      <c r="AJ26" t="str">
        <f>""</f>
        <v/>
      </c>
      <c r="AK26" t="str">
        <f>""</f>
        <v/>
      </c>
      <c r="AL26" t="str">
        <f>""</f>
        <v/>
      </c>
      <c r="AM26" t="str">
        <f>""</f>
        <v/>
      </c>
      <c r="AN26" t="str">
        <f>""</f>
        <v/>
      </c>
      <c r="AO26" t="str">
        <f>""</f>
        <v/>
      </c>
      <c r="AP26" t="str">
        <f>""</f>
        <v/>
      </c>
      <c r="AQ26" t="str">
        <f>""</f>
        <v/>
      </c>
      <c r="AR26" t="str">
        <f>""</f>
        <v/>
      </c>
      <c r="AS26" t="str">
        <f>""</f>
        <v/>
      </c>
      <c r="AT26" t="str">
        <f>""</f>
        <v/>
      </c>
      <c r="AU26" t="str">
        <f>""</f>
        <v/>
      </c>
      <c r="AV26" t="str">
        <f>""</f>
        <v/>
      </c>
      <c r="AW26" t="str">
        <f>""</f>
        <v/>
      </c>
      <c r="AX26" t="str">
        <f>""</f>
        <v/>
      </c>
      <c r="AY26" t="str">
        <f>""</f>
        <v/>
      </c>
      <c r="AZ26" t="str">
        <f>""</f>
        <v/>
      </c>
      <c r="BA26" t="str">
        <f>""</f>
        <v/>
      </c>
    </row>
    <row r="27" spans="2:53" x14ac:dyDescent="0.2">
      <c r="B27" t="str">
        <f>"Interaction"</f>
        <v>Interaction</v>
      </c>
      <c r="C27" t="str">
        <f>""</f>
        <v/>
      </c>
      <c r="D27" t="str">
        <f>""</f>
        <v/>
      </c>
      <c r="E27" t="str">
        <f>""</f>
        <v/>
      </c>
      <c r="F27" t="str">
        <f>""</f>
        <v/>
      </c>
      <c r="G27" t="str">
        <f>"0.272"</f>
        <v>0.272</v>
      </c>
      <c r="H27" t="str">
        <f>""</f>
        <v/>
      </c>
      <c r="I27" t="str">
        <f>""</f>
        <v/>
      </c>
      <c r="J27" t="str">
        <f>""</f>
        <v/>
      </c>
      <c r="K27" t="str">
        <f>""</f>
        <v/>
      </c>
      <c r="L27" t="str">
        <f>""</f>
        <v/>
      </c>
      <c r="M27" t="str">
        <f>""</f>
        <v/>
      </c>
      <c r="N27" t="str">
        <f>""</f>
        <v/>
      </c>
      <c r="O27" t="str">
        <f>""</f>
        <v/>
      </c>
      <c r="P27" t="str">
        <f>""</f>
        <v/>
      </c>
      <c r="Q27" t="str">
        <f>""</f>
        <v/>
      </c>
      <c r="R27" t="str">
        <f>""</f>
        <v/>
      </c>
      <c r="S27" t="str">
        <f>""</f>
        <v/>
      </c>
      <c r="T27" t="str">
        <f>""</f>
        <v/>
      </c>
      <c r="U27" t="str">
        <f>""</f>
        <v/>
      </c>
      <c r="V27" t="str">
        <f>""</f>
        <v/>
      </c>
      <c r="W27" t="str">
        <f>""</f>
        <v/>
      </c>
      <c r="X27" t="str">
        <f>""</f>
        <v/>
      </c>
      <c r="Y27" t="str">
        <f>""</f>
        <v/>
      </c>
      <c r="Z27" t="str">
        <f>""</f>
        <v/>
      </c>
      <c r="AA27" t="str">
        <f>""</f>
        <v/>
      </c>
      <c r="AB27" t="str">
        <f>""</f>
        <v/>
      </c>
      <c r="AC27" t="str">
        <f>""</f>
        <v/>
      </c>
      <c r="AD27" t="str">
        <f>""</f>
        <v/>
      </c>
      <c r="AE27" t="str">
        <f>""</f>
        <v/>
      </c>
      <c r="AF27" t="str">
        <f>""</f>
        <v/>
      </c>
      <c r="AG27" t="str">
        <f>""</f>
        <v/>
      </c>
      <c r="AH27" t="str">
        <f>""</f>
        <v/>
      </c>
      <c r="AI27" t="str">
        <f>""</f>
        <v/>
      </c>
      <c r="AJ27" t="str">
        <f>""</f>
        <v/>
      </c>
      <c r="AK27" t="str">
        <f>""</f>
        <v/>
      </c>
      <c r="AL27" t="str">
        <f>""</f>
        <v/>
      </c>
      <c r="AM27" t="str">
        <f>""</f>
        <v/>
      </c>
      <c r="AN27" t="str">
        <f>""</f>
        <v/>
      </c>
      <c r="AO27" t="str">
        <f>""</f>
        <v/>
      </c>
      <c r="AP27" t="str">
        <f>""</f>
        <v/>
      </c>
      <c r="AQ27" t="str">
        <f>""</f>
        <v/>
      </c>
      <c r="AR27" t="str">
        <f>""</f>
        <v/>
      </c>
      <c r="AS27" t="str">
        <f>""</f>
        <v/>
      </c>
      <c r="AT27" t="str">
        <f>""</f>
        <v/>
      </c>
      <c r="AU27" t="str">
        <f>""</f>
        <v/>
      </c>
      <c r="AV27" t="str">
        <f>""</f>
        <v/>
      </c>
      <c r="AW27" t="str">
        <f>""</f>
        <v/>
      </c>
      <c r="AX27" t="str">
        <f>""</f>
        <v/>
      </c>
      <c r="AY27" t="str">
        <f>""</f>
        <v/>
      </c>
      <c r="AZ27" t="str">
        <f>""</f>
        <v/>
      </c>
      <c r="BA27" t="str">
        <f>""</f>
        <v/>
      </c>
    </row>
    <row r="28" spans="2:53" x14ac:dyDescent="0.2">
      <c r="B28" t="str">
        <f>""</f>
        <v/>
      </c>
      <c r="C28" t="str">
        <f>""</f>
        <v/>
      </c>
      <c r="D28" t="str">
        <f>""</f>
        <v/>
      </c>
      <c r="E28" t="str">
        <f>""</f>
        <v/>
      </c>
      <c r="F28" t="str">
        <f>""</f>
        <v/>
      </c>
      <c r="G28" t="str">
        <f>"[0.225]"</f>
        <v>[0.225]</v>
      </c>
      <c r="H28" t="str">
        <f>""</f>
        <v/>
      </c>
      <c r="I28" t="str">
        <f>""</f>
        <v/>
      </c>
      <c r="J28" t="str">
        <f>""</f>
        <v/>
      </c>
      <c r="K28" t="str">
        <f>""</f>
        <v/>
      </c>
      <c r="L28" t="str">
        <f>""</f>
        <v/>
      </c>
      <c r="M28" t="str">
        <f>""</f>
        <v/>
      </c>
      <c r="N28" t="str">
        <f>""</f>
        <v/>
      </c>
      <c r="O28" t="str">
        <f>""</f>
        <v/>
      </c>
      <c r="P28" t="str">
        <f>""</f>
        <v/>
      </c>
      <c r="Q28" t="str">
        <f>""</f>
        <v/>
      </c>
      <c r="R28" t="str">
        <f>""</f>
        <v/>
      </c>
      <c r="S28" t="str">
        <f>""</f>
        <v/>
      </c>
      <c r="T28" t="str">
        <f>""</f>
        <v/>
      </c>
      <c r="U28" t="str">
        <f>""</f>
        <v/>
      </c>
      <c r="V28" t="str">
        <f>""</f>
        <v/>
      </c>
      <c r="W28" t="str">
        <f>""</f>
        <v/>
      </c>
      <c r="X28" t="str">
        <f>""</f>
        <v/>
      </c>
      <c r="Y28" t="str">
        <f>""</f>
        <v/>
      </c>
      <c r="Z28" t="str">
        <f>""</f>
        <v/>
      </c>
      <c r="AA28" t="str">
        <f>""</f>
        <v/>
      </c>
      <c r="AB28" t="str">
        <f>""</f>
        <v/>
      </c>
      <c r="AC28" t="str">
        <f>""</f>
        <v/>
      </c>
      <c r="AD28" t="str">
        <f>""</f>
        <v/>
      </c>
      <c r="AE28" t="str">
        <f>""</f>
        <v/>
      </c>
      <c r="AF28" t="str">
        <f>""</f>
        <v/>
      </c>
      <c r="AG28" t="str">
        <f>""</f>
        <v/>
      </c>
      <c r="AH28" t="str">
        <f>""</f>
        <v/>
      </c>
      <c r="AI28" t="str">
        <f>""</f>
        <v/>
      </c>
      <c r="AJ28" t="str">
        <f>""</f>
        <v/>
      </c>
      <c r="AK28" t="str">
        <f>""</f>
        <v/>
      </c>
      <c r="AL28" t="str">
        <f>""</f>
        <v/>
      </c>
      <c r="AM28" t="str">
        <f>""</f>
        <v/>
      </c>
      <c r="AN28" t="str">
        <f>""</f>
        <v/>
      </c>
      <c r="AO28" t="str">
        <f>""</f>
        <v/>
      </c>
      <c r="AP28" t="str">
        <f>""</f>
        <v/>
      </c>
      <c r="AQ28" t="str">
        <f>""</f>
        <v/>
      </c>
      <c r="AR28" t="str">
        <f>""</f>
        <v/>
      </c>
      <c r="AS28" t="str">
        <f>""</f>
        <v/>
      </c>
      <c r="AT28" t="str">
        <f>""</f>
        <v/>
      </c>
      <c r="AU28" t="str">
        <f>""</f>
        <v/>
      </c>
      <c r="AV28" t="str">
        <f>""</f>
        <v/>
      </c>
      <c r="AW28" t="str">
        <f>""</f>
        <v/>
      </c>
      <c r="AX28" t="str">
        <f>""</f>
        <v/>
      </c>
      <c r="AY28" t="str">
        <f>""</f>
        <v/>
      </c>
      <c r="AZ28" t="str">
        <f>""</f>
        <v/>
      </c>
      <c r="BA28" t="str">
        <f>""</f>
        <v/>
      </c>
    </row>
    <row r="29" spans="2:53" x14ac:dyDescent="0.2">
      <c r="B29" t="str">
        <f>"Share of males  who left household 1998-2007"</f>
        <v>Share of males  who left household 1998-2007</v>
      </c>
      <c r="C29" t="str">
        <f>""</f>
        <v/>
      </c>
      <c r="D29" t="str">
        <f>""</f>
        <v/>
      </c>
      <c r="E29" t="str">
        <f>""</f>
        <v/>
      </c>
      <c r="F29" t="str">
        <f>""</f>
        <v/>
      </c>
      <c r="G29" t="str">
        <f>""</f>
        <v/>
      </c>
      <c r="H29" t="str">
        <f>"0.006"</f>
        <v>0.006</v>
      </c>
      <c r="I29" t="str">
        <f>""</f>
        <v/>
      </c>
      <c r="J29" t="str">
        <f>""</f>
        <v/>
      </c>
      <c r="K29" t="str">
        <f>""</f>
        <v/>
      </c>
      <c r="L29" t="str">
        <f>""</f>
        <v/>
      </c>
      <c r="M29" t="str">
        <f>""</f>
        <v/>
      </c>
      <c r="N29" t="str">
        <f>""</f>
        <v/>
      </c>
      <c r="O29" t="str">
        <f>""</f>
        <v/>
      </c>
      <c r="P29" t="str">
        <f>""</f>
        <v/>
      </c>
      <c r="Q29" t="str">
        <f>""</f>
        <v/>
      </c>
      <c r="R29" t="str">
        <f>""</f>
        <v/>
      </c>
      <c r="S29" t="str">
        <f>""</f>
        <v/>
      </c>
      <c r="T29" t="str">
        <f>""</f>
        <v/>
      </c>
      <c r="U29" t="str">
        <f>""</f>
        <v/>
      </c>
      <c r="V29" t="str">
        <f>""</f>
        <v/>
      </c>
      <c r="W29" t="str">
        <f>""</f>
        <v/>
      </c>
      <c r="X29" t="str">
        <f>""</f>
        <v/>
      </c>
      <c r="Y29" t="str">
        <f>""</f>
        <v/>
      </c>
      <c r="Z29" t="str">
        <f>""</f>
        <v/>
      </c>
      <c r="AA29" t="str">
        <f>""</f>
        <v/>
      </c>
      <c r="AB29" t="str">
        <f>""</f>
        <v/>
      </c>
      <c r="AC29" t="str">
        <f>""</f>
        <v/>
      </c>
      <c r="AD29" t="str">
        <f>""</f>
        <v/>
      </c>
      <c r="AE29" t="str">
        <f>""</f>
        <v/>
      </c>
      <c r="AF29" t="str">
        <f>""</f>
        <v/>
      </c>
      <c r="AG29" t="str">
        <f>""</f>
        <v/>
      </c>
      <c r="AH29" t="str">
        <f>""</f>
        <v/>
      </c>
      <c r="AI29" t="str">
        <f>""</f>
        <v/>
      </c>
      <c r="AJ29" t="str">
        <f>""</f>
        <v/>
      </c>
      <c r="AK29" t="str">
        <f>""</f>
        <v/>
      </c>
      <c r="AL29" t="str">
        <f>""</f>
        <v/>
      </c>
      <c r="AM29" t="str">
        <f>""</f>
        <v/>
      </c>
      <c r="AN29" t="str">
        <f>""</f>
        <v/>
      </c>
      <c r="AO29" t="str">
        <f>""</f>
        <v/>
      </c>
      <c r="AP29" t="str">
        <f>""</f>
        <v/>
      </c>
      <c r="AQ29" t="str">
        <f>""</f>
        <v/>
      </c>
      <c r="AR29" t="str">
        <f>""</f>
        <v/>
      </c>
      <c r="AS29" t="str">
        <f>""</f>
        <v/>
      </c>
      <c r="AT29" t="str">
        <f>""</f>
        <v/>
      </c>
      <c r="AU29" t="str">
        <f>""</f>
        <v/>
      </c>
      <c r="AV29" t="str">
        <f>""</f>
        <v/>
      </c>
      <c r="AW29" t="str">
        <f>""</f>
        <v/>
      </c>
      <c r="AX29" t="str">
        <f>""</f>
        <v/>
      </c>
      <c r="AY29" t="str">
        <f>""</f>
        <v/>
      </c>
      <c r="AZ29" t="str">
        <f>""</f>
        <v/>
      </c>
      <c r="BA29" t="str">
        <f>""</f>
        <v/>
      </c>
    </row>
    <row r="30" spans="2:53" x14ac:dyDescent="0.2">
      <c r="B30" t="str">
        <f>""</f>
        <v/>
      </c>
      <c r="C30" t="str">
        <f>""</f>
        <v/>
      </c>
      <c r="D30" t="str">
        <f>""</f>
        <v/>
      </c>
      <c r="E30" t="str">
        <f>""</f>
        <v/>
      </c>
      <c r="F30" t="str">
        <f>""</f>
        <v/>
      </c>
      <c r="G30" t="str">
        <f>""</f>
        <v/>
      </c>
      <c r="H30" t="str">
        <f>"[0.107]"</f>
        <v>[0.107]</v>
      </c>
      <c r="I30" t="str">
        <f>""</f>
        <v/>
      </c>
      <c r="J30" t="str">
        <f>""</f>
        <v/>
      </c>
      <c r="K30" t="str">
        <f>""</f>
        <v/>
      </c>
      <c r="L30" t="str">
        <f>""</f>
        <v/>
      </c>
      <c r="M30" t="str">
        <f>""</f>
        <v/>
      </c>
      <c r="N30" t="str">
        <f>""</f>
        <v/>
      </c>
      <c r="O30" t="str">
        <f>""</f>
        <v/>
      </c>
      <c r="P30" t="str">
        <f>""</f>
        <v/>
      </c>
      <c r="Q30" t="str">
        <f>""</f>
        <v/>
      </c>
      <c r="R30" t="str">
        <f>""</f>
        <v/>
      </c>
      <c r="S30" t="str">
        <f>""</f>
        <v/>
      </c>
      <c r="T30" t="str">
        <f>""</f>
        <v/>
      </c>
      <c r="U30" t="str">
        <f>""</f>
        <v/>
      </c>
      <c r="V30" t="str">
        <f>""</f>
        <v/>
      </c>
      <c r="W30" t="str">
        <f>""</f>
        <v/>
      </c>
      <c r="X30" t="str">
        <f>""</f>
        <v/>
      </c>
      <c r="Y30" t="str">
        <f>""</f>
        <v/>
      </c>
      <c r="Z30" t="str">
        <f>""</f>
        <v/>
      </c>
      <c r="AA30" t="str">
        <f>""</f>
        <v/>
      </c>
      <c r="AB30" t="str">
        <f>""</f>
        <v/>
      </c>
      <c r="AC30" t="str">
        <f>""</f>
        <v/>
      </c>
      <c r="AD30" t="str">
        <f>""</f>
        <v/>
      </c>
      <c r="AE30" t="str">
        <f>""</f>
        <v/>
      </c>
      <c r="AF30" t="str">
        <f>""</f>
        <v/>
      </c>
      <c r="AG30" t="str">
        <f>""</f>
        <v/>
      </c>
      <c r="AH30" t="str">
        <f>""</f>
        <v/>
      </c>
      <c r="AI30" t="str">
        <f>""</f>
        <v/>
      </c>
      <c r="AJ30" t="str">
        <f>""</f>
        <v/>
      </c>
      <c r="AK30" t="str">
        <f>""</f>
        <v/>
      </c>
      <c r="AL30" t="str">
        <f>""</f>
        <v/>
      </c>
      <c r="AM30" t="str">
        <f>""</f>
        <v/>
      </c>
      <c r="AN30" t="str">
        <f>""</f>
        <v/>
      </c>
      <c r="AO30" t="str">
        <f>""</f>
        <v/>
      </c>
      <c r="AP30" t="str">
        <f>""</f>
        <v/>
      </c>
      <c r="AQ30" t="str">
        <f>""</f>
        <v/>
      </c>
      <c r="AR30" t="str">
        <f>""</f>
        <v/>
      </c>
      <c r="AS30" t="str">
        <f>""</f>
        <v/>
      </c>
      <c r="AT30" t="str">
        <f>""</f>
        <v/>
      </c>
      <c r="AU30" t="str">
        <f>""</f>
        <v/>
      </c>
      <c r="AV30" t="str">
        <f>""</f>
        <v/>
      </c>
      <c r="AW30" t="str">
        <f>""</f>
        <v/>
      </c>
      <c r="AX30" t="str">
        <f>""</f>
        <v/>
      </c>
      <c r="AY30" t="str">
        <f>""</f>
        <v/>
      </c>
      <c r="AZ30" t="str">
        <f>""</f>
        <v/>
      </c>
      <c r="BA30" t="str">
        <f>""</f>
        <v/>
      </c>
    </row>
    <row r="31" spans="2:53" x14ac:dyDescent="0.2">
      <c r="B31" t="str">
        <f>"Interaction"</f>
        <v>Interaction</v>
      </c>
      <c r="C31" t="str">
        <f>""</f>
        <v/>
      </c>
      <c r="D31" t="str">
        <f>""</f>
        <v/>
      </c>
      <c r="E31" t="str">
        <f>""</f>
        <v/>
      </c>
      <c r="F31" t="str">
        <f>""</f>
        <v/>
      </c>
      <c r="G31" t="str">
        <f>""</f>
        <v/>
      </c>
      <c r="H31" t="str">
        <f>"0.509*"</f>
        <v>0.509*</v>
      </c>
      <c r="I31" t="str">
        <f>""</f>
        <v/>
      </c>
      <c r="J31" t="str">
        <f>""</f>
        <v/>
      </c>
      <c r="K31" t="str">
        <f>""</f>
        <v/>
      </c>
      <c r="L31" t="str">
        <f>""</f>
        <v/>
      </c>
      <c r="M31" t="str">
        <f>""</f>
        <v/>
      </c>
      <c r="N31" t="str">
        <f>""</f>
        <v/>
      </c>
      <c r="O31" t="str">
        <f>""</f>
        <v/>
      </c>
      <c r="P31" t="str">
        <f>""</f>
        <v/>
      </c>
      <c r="Q31" t="str">
        <f>""</f>
        <v/>
      </c>
      <c r="R31" t="str">
        <f>""</f>
        <v/>
      </c>
      <c r="S31" t="str">
        <f>""</f>
        <v/>
      </c>
      <c r="T31" t="str">
        <f>""</f>
        <v/>
      </c>
      <c r="U31" t="str">
        <f>""</f>
        <v/>
      </c>
      <c r="V31" t="str">
        <f>""</f>
        <v/>
      </c>
      <c r="W31" t="str">
        <f>""</f>
        <v/>
      </c>
      <c r="X31" t="str">
        <f>""</f>
        <v/>
      </c>
      <c r="Y31" t="str">
        <f>""</f>
        <v/>
      </c>
      <c r="Z31" t="str">
        <f>""</f>
        <v/>
      </c>
      <c r="AA31" t="str">
        <f>""</f>
        <v/>
      </c>
      <c r="AB31" t="str">
        <f>""</f>
        <v/>
      </c>
      <c r="AC31" t="str">
        <f>""</f>
        <v/>
      </c>
      <c r="AD31" t="str">
        <f>""</f>
        <v/>
      </c>
      <c r="AE31" t="str">
        <f>""</f>
        <v/>
      </c>
      <c r="AF31" t="str">
        <f>""</f>
        <v/>
      </c>
      <c r="AG31" t="str">
        <f>""</f>
        <v/>
      </c>
      <c r="AH31" t="str">
        <f>""</f>
        <v/>
      </c>
      <c r="AI31" t="str">
        <f>""</f>
        <v/>
      </c>
      <c r="AJ31" t="str">
        <f>""</f>
        <v/>
      </c>
      <c r="AK31" t="str">
        <f>""</f>
        <v/>
      </c>
      <c r="AL31" t="str">
        <f>""</f>
        <v/>
      </c>
      <c r="AM31" t="str">
        <f>""</f>
        <v/>
      </c>
      <c r="AN31" t="str">
        <f>""</f>
        <v/>
      </c>
      <c r="AO31" t="str">
        <f>""</f>
        <v/>
      </c>
      <c r="AP31" t="str">
        <f>""</f>
        <v/>
      </c>
      <c r="AQ31" t="str">
        <f>""</f>
        <v/>
      </c>
      <c r="AR31" t="str">
        <f>""</f>
        <v/>
      </c>
      <c r="AS31" t="str">
        <f>""</f>
        <v/>
      </c>
      <c r="AT31" t="str">
        <f>""</f>
        <v/>
      </c>
      <c r="AU31" t="str">
        <f>""</f>
        <v/>
      </c>
      <c r="AV31" t="str">
        <f>""</f>
        <v/>
      </c>
      <c r="AW31" t="str">
        <f>""</f>
        <v/>
      </c>
      <c r="AX31" t="str">
        <f>""</f>
        <v/>
      </c>
      <c r="AY31" t="str">
        <f>""</f>
        <v/>
      </c>
      <c r="AZ31" t="str">
        <f>""</f>
        <v/>
      </c>
      <c r="BA31" t="str">
        <f>""</f>
        <v/>
      </c>
    </row>
    <row r="32" spans="2:53" x14ac:dyDescent="0.2">
      <c r="B32" t="str">
        <f>""</f>
        <v/>
      </c>
      <c r="C32" t="str">
        <f>""</f>
        <v/>
      </c>
      <c r="D32" t="str">
        <f>""</f>
        <v/>
      </c>
      <c r="E32" t="str">
        <f>""</f>
        <v/>
      </c>
      <c r="F32" t="str">
        <f>""</f>
        <v/>
      </c>
      <c r="G32" t="str">
        <f>""</f>
        <v/>
      </c>
      <c r="H32" t="str">
        <f>"[0.302]"</f>
        <v>[0.302]</v>
      </c>
      <c r="I32" t="str">
        <f>""</f>
        <v/>
      </c>
      <c r="J32" t="str">
        <f>""</f>
        <v/>
      </c>
      <c r="K32" t="str">
        <f>""</f>
        <v/>
      </c>
      <c r="L32" t="str">
        <f>""</f>
        <v/>
      </c>
      <c r="M32" t="str">
        <f>""</f>
        <v/>
      </c>
      <c r="N32" t="str">
        <f>""</f>
        <v/>
      </c>
      <c r="O32" t="str">
        <f>""</f>
        <v/>
      </c>
      <c r="P32" t="str">
        <f>""</f>
        <v/>
      </c>
      <c r="Q32" t="str">
        <f>""</f>
        <v/>
      </c>
      <c r="R32" t="str">
        <f>""</f>
        <v/>
      </c>
      <c r="S32" t="str">
        <f>""</f>
        <v/>
      </c>
      <c r="T32" t="str">
        <f>""</f>
        <v/>
      </c>
      <c r="U32" t="str">
        <f>""</f>
        <v/>
      </c>
      <c r="V32" t="str">
        <f>""</f>
        <v/>
      </c>
      <c r="W32" t="str">
        <f>""</f>
        <v/>
      </c>
      <c r="X32" t="str">
        <f>""</f>
        <v/>
      </c>
      <c r="Y32" t="str">
        <f>""</f>
        <v/>
      </c>
      <c r="Z32" t="str">
        <f>""</f>
        <v/>
      </c>
      <c r="AA32" t="str">
        <f>""</f>
        <v/>
      </c>
      <c r="AB32" t="str">
        <f>""</f>
        <v/>
      </c>
      <c r="AC32" t="str">
        <f>""</f>
        <v/>
      </c>
      <c r="AD32" t="str">
        <f>""</f>
        <v/>
      </c>
      <c r="AE32" t="str">
        <f>""</f>
        <v/>
      </c>
      <c r="AF32" t="str">
        <f>""</f>
        <v/>
      </c>
      <c r="AG32" t="str">
        <f>""</f>
        <v/>
      </c>
      <c r="AH32" t="str">
        <f>""</f>
        <v/>
      </c>
      <c r="AI32" t="str">
        <f>""</f>
        <v/>
      </c>
      <c r="AJ32" t="str">
        <f>""</f>
        <v/>
      </c>
      <c r="AK32" t="str">
        <f>""</f>
        <v/>
      </c>
      <c r="AL32" t="str">
        <f>""</f>
        <v/>
      </c>
      <c r="AM32" t="str">
        <f>""</f>
        <v/>
      </c>
      <c r="AN32" t="str">
        <f>""</f>
        <v/>
      </c>
      <c r="AO32" t="str">
        <f>""</f>
        <v/>
      </c>
      <c r="AP32" t="str">
        <f>""</f>
        <v/>
      </c>
      <c r="AQ32" t="str">
        <f>""</f>
        <v/>
      </c>
      <c r="AR32" t="str">
        <f>""</f>
        <v/>
      </c>
      <c r="AS32" t="str">
        <f>""</f>
        <v/>
      </c>
      <c r="AT32" t="str">
        <f>""</f>
        <v/>
      </c>
      <c r="AU32" t="str">
        <f>""</f>
        <v/>
      </c>
      <c r="AV32" t="str">
        <f>""</f>
        <v/>
      </c>
      <c r="AW32" t="str">
        <f>""</f>
        <v/>
      </c>
      <c r="AX32" t="str">
        <f>""</f>
        <v/>
      </c>
      <c r="AY32" t="str">
        <f>""</f>
        <v/>
      </c>
      <c r="AZ32" t="str">
        <f>""</f>
        <v/>
      </c>
      <c r="BA32" t="str">
        <f>""</f>
        <v/>
      </c>
    </row>
    <row r="33" spans="2:53" x14ac:dyDescent="0.2">
      <c r="B33" t="str">
        <f>"Average of dead and wounded per year (by 100 people) 1998-2007"</f>
        <v>Average of dead and wounded per year (by 100 people) 1998-2007</v>
      </c>
      <c r="C33" t="str">
        <f>""</f>
        <v/>
      </c>
      <c r="D33" t="str">
        <f>""</f>
        <v/>
      </c>
      <c r="E33" t="str">
        <f>""</f>
        <v/>
      </c>
      <c r="F33" t="str">
        <f>""</f>
        <v/>
      </c>
      <c r="G33" t="str">
        <f>""</f>
        <v/>
      </c>
      <c r="H33" t="str">
        <f>""</f>
        <v/>
      </c>
      <c r="I33" t="str">
        <f>"1.903"</f>
        <v>1.903</v>
      </c>
      <c r="J33" t="str">
        <f>"2.277"</f>
        <v>2.277</v>
      </c>
      <c r="K33" t="str">
        <f>"2.442"</f>
        <v>2.442</v>
      </c>
      <c r="L33" t="str">
        <f>""</f>
        <v/>
      </c>
      <c r="M33" t="str">
        <f>""</f>
        <v/>
      </c>
      <c r="N33" t="str">
        <f>""</f>
        <v/>
      </c>
      <c r="O33" t="str">
        <f>""</f>
        <v/>
      </c>
      <c r="P33" t="str">
        <f>""</f>
        <v/>
      </c>
      <c r="Q33" t="str">
        <f>""</f>
        <v/>
      </c>
      <c r="R33" t="str">
        <f>""</f>
        <v/>
      </c>
      <c r="S33" t="str">
        <f>""</f>
        <v/>
      </c>
      <c r="T33" t="str">
        <f>""</f>
        <v/>
      </c>
      <c r="U33" t="str">
        <f>""</f>
        <v/>
      </c>
      <c r="V33" t="str">
        <f>""</f>
        <v/>
      </c>
      <c r="W33" t="str">
        <f>""</f>
        <v/>
      </c>
      <c r="X33" t="str">
        <f>""</f>
        <v/>
      </c>
      <c r="Y33" t="str">
        <f>""</f>
        <v/>
      </c>
      <c r="Z33" t="str">
        <f>""</f>
        <v/>
      </c>
      <c r="AA33" t="str">
        <f>""</f>
        <v/>
      </c>
      <c r="AB33" t="str">
        <f>""</f>
        <v/>
      </c>
      <c r="AC33" t="str">
        <f>""</f>
        <v/>
      </c>
      <c r="AD33" t="str">
        <f>""</f>
        <v/>
      </c>
      <c r="AE33" t="str">
        <f>""</f>
        <v/>
      </c>
      <c r="AF33" t="str">
        <f>""</f>
        <v/>
      </c>
      <c r="AG33" t="str">
        <f>""</f>
        <v/>
      </c>
      <c r="AH33" t="str">
        <f>""</f>
        <v/>
      </c>
      <c r="AI33" t="str">
        <f>""</f>
        <v/>
      </c>
      <c r="AJ33" t="str">
        <f>""</f>
        <v/>
      </c>
      <c r="AK33" t="str">
        <f>""</f>
        <v/>
      </c>
      <c r="AL33" t="str">
        <f>""</f>
        <v/>
      </c>
      <c r="AM33" t="str">
        <f>""</f>
        <v/>
      </c>
      <c r="AN33" t="str">
        <f>""</f>
        <v/>
      </c>
      <c r="AO33" t="str">
        <f>""</f>
        <v/>
      </c>
      <c r="AP33" t="str">
        <f>""</f>
        <v/>
      </c>
      <c r="AQ33" t="str">
        <f>""</f>
        <v/>
      </c>
      <c r="AR33" t="str">
        <f>""</f>
        <v/>
      </c>
      <c r="AS33" t="str">
        <f>""</f>
        <v/>
      </c>
      <c r="AT33" t="str">
        <f>""</f>
        <v/>
      </c>
      <c r="AU33" t="str">
        <f>""</f>
        <v/>
      </c>
      <c r="AV33" t="str">
        <f>""</f>
        <v/>
      </c>
      <c r="AW33" t="str">
        <f>""</f>
        <v/>
      </c>
      <c r="AX33" t="str">
        <f>""</f>
        <v/>
      </c>
      <c r="AY33" t="str">
        <f>""</f>
        <v/>
      </c>
      <c r="AZ33" t="str">
        <f>""</f>
        <v/>
      </c>
      <c r="BA33" t="str">
        <f>""</f>
        <v/>
      </c>
    </row>
    <row r="34" spans="2:53" x14ac:dyDescent="0.2">
      <c r="B34" t="str">
        <f>""</f>
        <v/>
      </c>
      <c r="C34" t="str">
        <f>""</f>
        <v/>
      </c>
      <c r="D34" t="str">
        <f>""</f>
        <v/>
      </c>
      <c r="E34" t="str">
        <f>""</f>
        <v/>
      </c>
      <c r="F34" t="str">
        <f>""</f>
        <v/>
      </c>
      <c r="G34" t="str">
        <f>""</f>
        <v/>
      </c>
      <c r="H34" t="str">
        <f>""</f>
        <v/>
      </c>
      <c r="I34" t="str">
        <f>"[3.935]"</f>
        <v>[3.935]</v>
      </c>
      <c r="J34" t="str">
        <f>"[3.887]"</f>
        <v>[3.887]</v>
      </c>
      <c r="K34" t="str">
        <f>"[3.924]"</f>
        <v>[3.924]</v>
      </c>
      <c r="L34" t="str">
        <f>""</f>
        <v/>
      </c>
      <c r="M34" t="str">
        <f>""</f>
        <v/>
      </c>
      <c r="N34" t="str">
        <f>""</f>
        <v/>
      </c>
      <c r="O34" t="str">
        <f>""</f>
        <v/>
      </c>
      <c r="P34" t="str">
        <f>""</f>
        <v/>
      </c>
      <c r="Q34" t="str">
        <f>""</f>
        <v/>
      </c>
      <c r="R34" t="str">
        <f>""</f>
        <v/>
      </c>
      <c r="S34" t="str">
        <f>""</f>
        <v/>
      </c>
      <c r="T34" t="str">
        <f>""</f>
        <v/>
      </c>
      <c r="U34" t="str">
        <f>""</f>
        <v/>
      </c>
      <c r="V34" t="str">
        <f>""</f>
        <v/>
      </c>
      <c r="W34" t="str">
        <f>""</f>
        <v/>
      </c>
      <c r="X34" t="str">
        <f>""</f>
        <v/>
      </c>
      <c r="Y34" t="str">
        <f>""</f>
        <v/>
      </c>
      <c r="Z34" t="str">
        <f>""</f>
        <v/>
      </c>
      <c r="AA34" t="str">
        <f>""</f>
        <v/>
      </c>
      <c r="AB34" t="str">
        <f>""</f>
        <v/>
      </c>
      <c r="AC34" t="str">
        <f>""</f>
        <v/>
      </c>
      <c r="AD34" t="str">
        <f>""</f>
        <v/>
      </c>
      <c r="AE34" t="str">
        <f>""</f>
        <v/>
      </c>
      <c r="AF34" t="str">
        <f>""</f>
        <v/>
      </c>
      <c r="AG34" t="str">
        <f>""</f>
        <v/>
      </c>
      <c r="AH34" t="str">
        <f>""</f>
        <v/>
      </c>
      <c r="AI34" t="str">
        <f>""</f>
        <v/>
      </c>
      <c r="AJ34" t="str">
        <f>""</f>
        <v/>
      </c>
      <c r="AK34" t="str">
        <f>""</f>
        <v/>
      </c>
      <c r="AL34" t="str">
        <f>""</f>
        <v/>
      </c>
      <c r="AM34" t="str">
        <f>""</f>
        <v/>
      </c>
      <c r="AN34" t="str">
        <f>""</f>
        <v/>
      </c>
      <c r="AO34" t="str">
        <f>""</f>
        <v/>
      </c>
      <c r="AP34" t="str">
        <f>""</f>
        <v/>
      </c>
      <c r="AQ34" t="str">
        <f>""</f>
        <v/>
      </c>
      <c r="AR34" t="str">
        <f>""</f>
        <v/>
      </c>
      <c r="AS34" t="str">
        <f>""</f>
        <v/>
      </c>
      <c r="AT34" t="str">
        <f>""</f>
        <v/>
      </c>
      <c r="AU34" t="str">
        <f>""</f>
        <v/>
      </c>
      <c r="AV34" t="str">
        <f>""</f>
        <v/>
      </c>
      <c r="AW34" t="str">
        <f>""</f>
        <v/>
      </c>
      <c r="AX34" t="str">
        <f>""</f>
        <v/>
      </c>
      <c r="AY34" t="str">
        <f>""</f>
        <v/>
      </c>
      <c r="AZ34" t="str">
        <f>""</f>
        <v/>
      </c>
      <c r="BA34" t="str">
        <f>""</f>
        <v/>
      </c>
    </row>
    <row r="35" spans="2:53" x14ac:dyDescent="0.2">
      <c r="B35" t="str">
        <f>"At least 1 male left the household in a given year (yes=1)"</f>
        <v>At least 1 male left the household in a given year (yes=1)</v>
      </c>
      <c r="C35" t="str">
        <f>""</f>
        <v/>
      </c>
      <c r="D35" t="str">
        <f>""</f>
        <v/>
      </c>
      <c r="E35" t="str">
        <f>""</f>
        <v/>
      </c>
      <c r="F35" t="str">
        <f>""</f>
        <v/>
      </c>
      <c r="G35" t="str">
        <f>""</f>
        <v/>
      </c>
      <c r="H35" t="str">
        <f>""</f>
        <v/>
      </c>
      <c r="I35" t="str">
        <f>"-0.036"</f>
        <v>-0.036</v>
      </c>
      <c r="J35" t="str">
        <f>""</f>
        <v/>
      </c>
      <c r="K35" t="str">
        <f>""</f>
        <v/>
      </c>
      <c r="L35" t="str">
        <f>""</f>
        <v/>
      </c>
      <c r="M35" t="str">
        <f>""</f>
        <v/>
      </c>
      <c r="N35" t="str">
        <f>""</f>
        <v/>
      </c>
      <c r="O35" t="str">
        <f>""</f>
        <v/>
      </c>
      <c r="P35" t="str">
        <f>""</f>
        <v/>
      </c>
      <c r="Q35" t="str">
        <f>""</f>
        <v/>
      </c>
      <c r="R35" t="str">
        <f>""</f>
        <v/>
      </c>
      <c r="S35" t="str">
        <f>""</f>
        <v/>
      </c>
      <c r="T35" t="str">
        <f>""</f>
        <v/>
      </c>
      <c r="U35" t="str">
        <f>""</f>
        <v/>
      </c>
      <c r="V35" t="str">
        <f>""</f>
        <v/>
      </c>
      <c r="W35" t="str">
        <f>""</f>
        <v/>
      </c>
      <c r="X35" t="str">
        <f>""</f>
        <v/>
      </c>
      <c r="Y35" t="str">
        <f>""</f>
        <v/>
      </c>
      <c r="Z35" t="str">
        <f>""</f>
        <v/>
      </c>
      <c r="AA35" t="str">
        <f>""</f>
        <v/>
      </c>
      <c r="AB35" t="str">
        <f>""</f>
        <v/>
      </c>
      <c r="AC35" t="str">
        <f>""</f>
        <v/>
      </c>
      <c r="AD35" t="str">
        <f>""</f>
        <v/>
      </c>
      <c r="AE35" t="str">
        <f>""</f>
        <v/>
      </c>
      <c r="AF35" t="str">
        <f>""</f>
        <v/>
      </c>
      <c r="AG35" t="str">
        <f>""</f>
        <v/>
      </c>
      <c r="AH35" t="str">
        <f>""</f>
        <v/>
      </c>
      <c r="AI35" t="str">
        <f>""</f>
        <v/>
      </c>
      <c r="AJ35" t="str">
        <f>""</f>
        <v/>
      </c>
      <c r="AK35" t="str">
        <f>""</f>
        <v/>
      </c>
      <c r="AL35" t="str">
        <f>""</f>
        <v/>
      </c>
      <c r="AM35" t="str">
        <f>""</f>
        <v/>
      </c>
      <c r="AN35" t="str">
        <f>""</f>
        <v/>
      </c>
      <c r="AO35" t="str">
        <f>""</f>
        <v/>
      </c>
      <c r="AP35" t="str">
        <f>""</f>
        <v/>
      </c>
      <c r="AQ35" t="str">
        <f>""</f>
        <v/>
      </c>
      <c r="AR35" t="str">
        <f>""</f>
        <v/>
      </c>
      <c r="AS35" t="str">
        <f>""</f>
        <v/>
      </c>
      <c r="AT35" t="str">
        <f>""</f>
        <v/>
      </c>
      <c r="AU35" t="str">
        <f>""</f>
        <v/>
      </c>
      <c r="AV35" t="str">
        <f>""</f>
        <v/>
      </c>
      <c r="AW35" t="str">
        <f>""</f>
        <v/>
      </c>
      <c r="AX35" t="str">
        <f>""</f>
        <v/>
      </c>
      <c r="AY35" t="str">
        <f>""</f>
        <v/>
      </c>
      <c r="AZ35" t="str">
        <f>""</f>
        <v/>
      </c>
      <c r="BA35" t="str">
        <f>""</f>
        <v/>
      </c>
    </row>
    <row r="36" spans="2:53" x14ac:dyDescent="0.2">
      <c r="B36" t="str">
        <f>""</f>
        <v/>
      </c>
      <c r="C36" t="str">
        <f>""</f>
        <v/>
      </c>
      <c r="D36" t="str">
        <f>""</f>
        <v/>
      </c>
      <c r="E36" t="str">
        <f>""</f>
        <v/>
      </c>
      <c r="F36" t="str">
        <f>""</f>
        <v/>
      </c>
      <c r="G36" t="str">
        <f>""</f>
        <v/>
      </c>
      <c r="H36" t="str">
        <f>""</f>
        <v/>
      </c>
      <c r="I36" t="str">
        <f>"[0.078]"</f>
        <v>[0.078]</v>
      </c>
      <c r="J36" t="str">
        <f>""</f>
        <v/>
      </c>
      <c r="K36" t="str">
        <f>""</f>
        <v/>
      </c>
      <c r="L36" t="str">
        <f>""</f>
        <v/>
      </c>
      <c r="M36" t="str">
        <f>""</f>
        <v/>
      </c>
      <c r="N36" t="str">
        <f>""</f>
        <v/>
      </c>
      <c r="O36" t="str">
        <f>""</f>
        <v/>
      </c>
      <c r="P36" t="str">
        <f>""</f>
        <v/>
      </c>
      <c r="Q36" t="str">
        <f>""</f>
        <v/>
      </c>
      <c r="R36" t="str">
        <f>""</f>
        <v/>
      </c>
      <c r="S36" t="str">
        <f>""</f>
        <v/>
      </c>
      <c r="T36" t="str">
        <f>""</f>
        <v/>
      </c>
      <c r="U36" t="str">
        <f>""</f>
        <v/>
      </c>
      <c r="V36" t="str">
        <f>""</f>
        <v/>
      </c>
      <c r="W36" t="str">
        <f>""</f>
        <v/>
      </c>
      <c r="X36" t="str">
        <f>""</f>
        <v/>
      </c>
      <c r="Y36" t="str">
        <f>""</f>
        <v/>
      </c>
      <c r="Z36" t="str">
        <f>""</f>
        <v/>
      </c>
      <c r="AA36" t="str">
        <f>""</f>
        <v/>
      </c>
      <c r="AB36" t="str">
        <f>""</f>
        <v/>
      </c>
      <c r="AC36" t="str">
        <f>""</f>
        <v/>
      </c>
      <c r="AD36" t="str">
        <f>""</f>
        <v/>
      </c>
      <c r="AE36" t="str">
        <f>""</f>
        <v/>
      </c>
      <c r="AF36" t="str">
        <f>""</f>
        <v/>
      </c>
      <c r="AG36" t="str">
        <f>""</f>
        <v/>
      </c>
      <c r="AH36" t="str">
        <f>""</f>
        <v/>
      </c>
      <c r="AI36" t="str">
        <f>""</f>
        <v/>
      </c>
      <c r="AJ36" t="str">
        <f>""</f>
        <v/>
      </c>
      <c r="AK36" t="str">
        <f>""</f>
        <v/>
      </c>
      <c r="AL36" t="str">
        <f>""</f>
        <v/>
      </c>
      <c r="AM36" t="str">
        <f>""</f>
        <v/>
      </c>
      <c r="AN36" t="str">
        <f>""</f>
        <v/>
      </c>
      <c r="AO36" t="str">
        <f>""</f>
        <v/>
      </c>
      <c r="AP36" t="str">
        <f>""</f>
        <v/>
      </c>
      <c r="AQ36" t="str">
        <f>""</f>
        <v/>
      </c>
      <c r="AR36" t="str">
        <f>""</f>
        <v/>
      </c>
      <c r="AS36" t="str">
        <f>""</f>
        <v/>
      </c>
      <c r="AT36" t="str">
        <f>""</f>
        <v/>
      </c>
      <c r="AU36" t="str">
        <f>""</f>
        <v/>
      </c>
      <c r="AV36" t="str">
        <f>""</f>
        <v/>
      </c>
      <c r="AW36" t="str">
        <f>""</f>
        <v/>
      </c>
      <c r="AX36" t="str">
        <f>""</f>
        <v/>
      </c>
      <c r="AY36" t="str">
        <f>""</f>
        <v/>
      </c>
      <c r="AZ36" t="str">
        <f>""</f>
        <v/>
      </c>
      <c r="BA36" t="str">
        <f>""</f>
        <v/>
      </c>
    </row>
    <row r="37" spans="2:53" x14ac:dyDescent="0.2">
      <c r="B37" t="str">
        <f>"Interaction"</f>
        <v>Interaction</v>
      </c>
      <c r="C37" t="str">
        <f>""</f>
        <v/>
      </c>
      <c r="D37" t="str">
        <f>""</f>
        <v/>
      </c>
      <c r="E37" t="str">
        <f>""</f>
        <v/>
      </c>
      <c r="F37" t="str">
        <f>""</f>
        <v/>
      </c>
      <c r="G37" t="str">
        <f>""</f>
        <v/>
      </c>
      <c r="H37" t="str">
        <f>""</f>
        <v/>
      </c>
      <c r="I37" t="str">
        <f>"9.780"</f>
        <v>9.780</v>
      </c>
      <c r="J37" t="str">
        <f>""</f>
        <v/>
      </c>
      <c r="K37" t="str">
        <f>""</f>
        <v/>
      </c>
      <c r="L37" t="str">
        <f>""</f>
        <v/>
      </c>
      <c r="M37" t="str">
        <f>""</f>
        <v/>
      </c>
      <c r="N37" t="str">
        <f>""</f>
        <v/>
      </c>
      <c r="O37" t="str">
        <f>""</f>
        <v/>
      </c>
      <c r="P37" t="str">
        <f>""</f>
        <v/>
      </c>
      <c r="Q37" t="str">
        <f>""</f>
        <v/>
      </c>
      <c r="R37" t="str">
        <f>""</f>
        <v/>
      </c>
      <c r="S37" t="str">
        <f>""</f>
        <v/>
      </c>
      <c r="T37" t="str">
        <f>""</f>
        <v/>
      </c>
      <c r="U37" t="str">
        <f>""</f>
        <v/>
      </c>
      <c r="V37" t="str">
        <f>""</f>
        <v/>
      </c>
      <c r="W37" t="str">
        <f>""</f>
        <v/>
      </c>
      <c r="X37" t="str">
        <f>""</f>
        <v/>
      </c>
      <c r="Y37" t="str">
        <f>""</f>
        <v/>
      </c>
      <c r="Z37" t="str">
        <f>""</f>
        <v/>
      </c>
      <c r="AA37" t="str">
        <f>""</f>
        <v/>
      </c>
      <c r="AB37" t="str">
        <f>""</f>
        <v/>
      </c>
      <c r="AC37" t="str">
        <f>""</f>
        <v/>
      </c>
      <c r="AD37" t="str">
        <f>""</f>
        <v/>
      </c>
      <c r="AE37" t="str">
        <f>""</f>
        <v/>
      </c>
      <c r="AF37" t="str">
        <f>""</f>
        <v/>
      </c>
      <c r="AG37" t="str">
        <f>""</f>
        <v/>
      </c>
      <c r="AH37" t="str">
        <f>""</f>
        <v/>
      </c>
      <c r="AI37" t="str">
        <f>""</f>
        <v/>
      </c>
      <c r="AJ37" t="str">
        <f>""</f>
        <v/>
      </c>
      <c r="AK37" t="str">
        <f>""</f>
        <v/>
      </c>
      <c r="AL37" t="str">
        <f>""</f>
        <v/>
      </c>
      <c r="AM37" t="str">
        <f>""</f>
        <v/>
      </c>
      <c r="AN37" t="str">
        <f>""</f>
        <v/>
      </c>
      <c r="AO37" t="str">
        <f>""</f>
        <v/>
      </c>
      <c r="AP37" t="str">
        <f>""</f>
        <v/>
      </c>
      <c r="AQ37" t="str">
        <f>""</f>
        <v/>
      </c>
      <c r="AR37" t="str">
        <f>""</f>
        <v/>
      </c>
      <c r="AS37" t="str">
        <f>""</f>
        <v/>
      </c>
      <c r="AT37" t="str">
        <f>""</f>
        <v/>
      </c>
      <c r="AU37" t="str">
        <f>""</f>
        <v/>
      </c>
      <c r="AV37" t="str">
        <f>""</f>
        <v/>
      </c>
      <c r="AW37" t="str">
        <f>""</f>
        <v/>
      </c>
      <c r="AX37" t="str">
        <f>""</f>
        <v/>
      </c>
      <c r="AY37" t="str">
        <f>""</f>
        <v/>
      </c>
      <c r="AZ37" t="str">
        <f>""</f>
        <v/>
      </c>
      <c r="BA37" t="str">
        <f>""</f>
        <v/>
      </c>
    </row>
    <row r="38" spans="2:53" x14ac:dyDescent="0.2">
      <c r="B38" t="str">
        <f>""</f>
        <v/>
      </c>
      <c r="C38" t="str">
        <f>""</f>
        <v/>
      </c>
      <c r="D38" t="str">
        <f>""</f>
        <v/>
      </c>
      <c r="E38" t="str">
        <f>""</f>
        <v/>
      </c>
      <c r="F38" t="str">
        <f>""</f>
        <v/>
      </c>
      <c r="G38" t="str">
        <f>""</f>
        <v/>
      </c>
      <c r="H38" t="str">
        <f>""</f>
        <v/>
      </c>
      <c r="I38" t="str">
        <f>"[12.475]"</f>
        <v>[12.475]</v>
      </c>
      <c r="J38" t="str">
        <f>""</f>
        <v/>
      </c>
      <c r="K38" t="str">
        <f>""</f>
        <v/>
      </c>
      <c r="L38" t="str">
        <f>""</f>
        <v/>
      </c>
      <c r="M38" t="str">
        <f>""</f>
        <v/>
      </c>
      <c r="N38" t="str">
        <f>""</f>
        <v/>
      </c>
      <c r="O38" t="str">
        <f>""</f>
        <v/>
      </c>
      <c r="P38" t="str">
        <f>""</f>
        <v/>
      </c>
      <c r="Q38" t="str">
        <f>""</f>
        <v/>
      </c>
      <c r="R38" t="str">
        <f>""</f>
        <v/>
      </c>
      <c r="S38" t="str">
        <f>""</f>
        <v/>
      </c>
      <c r="T38" t="str">
        <f>""</f>
        <v/>
      </c>
      <c r="U38" t="str">
        <f>""</f>
        <v/>
      </c>
      <c r="V38" t="str">
        <f>""</f>
        <v/>
      </c>
      <c r="W38" t="str">
        <f>""</f>
        <v/>
      </c>
      <c r="X38" t="str">
        <f>""</f>
        <v/>
      </c>
      <c r="Y38" t="str">
        <f>""</f>
        <v/>
      </c>
      <c r="Z38" t="str">
        <f>""</f>
        <v/>
      </c>
      <c r="AA38" t="str">
        <f>""</f>
        <v/>
      </c>
      <c r="AB38" t="str">
        <f>""</f>
        <v/>
      </c>
      <c r="AC38" t="str">
        <f>""</f>
        <v/>
      </c>
      <c r="AD38" t="str">
        <f>""</f>
        <v/>
      </c>
      <c r="AE38" t="str">
        <f>""</f>
        <v/>
      </c>
      <c r="AF38" t="str">
        <f>""</f>
        <v/>
      </c>
      <c r="AG38" t="str">
        <f>""</f>
        <v/>
      </c>
      <c r="AH38" t="str">
        <f>""</f>
        <v/>
      </c>
      <c r="AI38" t="str">
        <f>""</f>
        <v/>
      </c>
      <c r="AJ38" t="str">
        <f>""</f>
        <v/>
      </c>
      <c r="AK38" t="str">
        <f>""</f>
        <v/>
      </c>
      <c r="AL38" t="str">
        <f>""</f>
        <v/>
      </c>
      <c r="AM38" t="str">
        <f>""</f>
        <v/>
      </c>
      <c r="AN38" t="str">
        <f>""</f>
        <v/>
      </c>
      <c r="AO38" t="str">
        <f>""</f>
        <v/>
      </c>
      <c r="AP38" t="str">
        <f>""</f>
        <v/>
      </c>
      <c r="AQ38" t="str">
        <f>""</f>
        <v/>
      </c>
      <c r="AR38" t="str">
        <f>""</f>
        <v/>
      </c>
      <c r="AS38" t="str">
        <f>""</f>
        <v/>
      </c>
      <c r="AT38" t="str">
        <f>""</f>
        <v/>
      </c>
      <c r="AU38" t="str">
        <f>""</f>
        <v/>
      </c>
      <c r="AV38" t="str">
        <f>""</f>
        <v/>
      </c>
      <c r="AW38" t="str">
        <f>""</f>
        <v/>
      </c>
      <c r="AX38" t="str">
        <f>""</f>
        <v/>
      </c>
      <c r="AY38" t="str">
        <f>""</f>
        <v/>
      </c>
      <c r="AZ38" t="str">
        <f>""</f>
        <v/>
      </c>
      <c r="BA38" t="str">
        <f>""</f>
        <v/>
      </c>
    </row>
    <row r="39" spans="2:53" x14ac:dyDescent="0.2">
      <c r="B39" t="str">
        <f>"Number of males who left household 1998-2007"</f>
        <v>Number of males who left household 1998-2007</v>
      </c>
      <c r="C39" t="str">
        <f>""</f>
        <v/>
      </c>
      <c r="D39" t="str">
        <f>""</f>
        <v/>
      </c>
      <c r="E39" t="str">
        <f>""</f>
        <v/>
      </c>
      <c r="F39" t="str">
        <f>""</f>
        <v/>
      </c>
      <c r="G39" t="str">
        <f>""</f>
        <v/>
      </c>
      <c r="H39" t="str">
        <f>""</f>
        <v/>
      </c>
      <c r="I39" t="str">
        <f>""</f>
        <v/>
      </c>
      <c r="J39" t="str">
        <f>"-0.007"</f>
        <v>-0.007</v>
      </c>
      <c r="K39" t="str">
        <f>""</f>
        <v/>
      </c>
      <c r="L39" t="str">
        <f>""</f>
        <v/>
      </c>
      <c r="M39" t="str">
        <f>""</f>
        <v/>
      </c>
      <c r="N39" t="str">
        <f>""</f>
        <v/>
      </c>
      <c r="O39" t="str">
        <f>""</f>
        <v/>
      </c>
      <c r="P39" t="str">
        <f>""</f>
        <v/>
      </c>
      <c r="Q39" t="str">
        <f>""</f>
        <v/>
      </c>
      <c r="R39" t="str">
        <f>""</f>
        <v/>
      </c>
      <c r="S39" t="str">
        <f>""</f>
        <v/>
      </c>
      <c r="T39" t="str">
        <f>""</f>
        <v/>
      </c>
      <c r="U39" t="str">
        <f>""</f>
        <v/>
      </c>
      <c r="V39" t="str">
        <f>""</f>
        <v/>
      </c>
      <c r="W39" t="str">
        <f>""</f>
        <v/>
      </c>
      <c r="X39" t="str">
        <f>""</f>
        <v/>
      </c>
      <c r="Y39" t="str">
        <f>""</f>
        <v/>
      </c>
      <c r="Z39" t="str">
        <f>""</f>
        <v/>
      </c>
      <c r="AA39" t="str">
        <f>""</f>
        <v/>
      </c>
      <c r="AB39" t="str">
        <f>""</f>
        <v/>
      </c>
      <c r="AC39" t="str">
        <f>""</f>
        <v/>
      </c>
      <c r="AD39" t="str">
        <f>""</f>
        <v/>
      </c>
      <c r="AE39" t="str">
        <f>""</f>
        <v/>
      </c>
      <c r="AF39" t="str">
        <f>""</f>
        <v/>
      </c>
      <c r="AG39" t="str">
        <f>""</f>
        <v/>
      </c>
      <c r="AH39" t="str">
        <f>""</f>
        <v/>
      </c>
      <c r="AI39" t="str">
        <f>""</f>
        <v/>
      </c>
      <c r="AJ39" t="str">
        <f>""</f>
        <v/>
      </c>
      <c r="AK39" t="str">
        <f>""</f>
        <v/>
      </c>
      <c r="AL39" t="str">
        <f>""</f>
        <v/>
      </c>
      <c r="AM39" t="str">
        <f>""</f>
        <v/>
      </c>
      <c r="AN39" t="str">
        <f>""</f>
        <v/>
      </c>
      <c r="AO39" t="str">
        <f>""</f>
        <v/>
      </c>
      <c r="AP39" t="str">
        <f>""</f>
        <v/>
      </c>
      <c r="AQ39" t="str">
        <f>""</f>
        <v/>
      </c>
      <c r="AR39" t="str">
        <f>""</f>
        <v/>
      </c>
      <c r="AS39" t="str">
        <f>""</f>
        <v/>
      </c>
      <c r="AT39" t="str">
        <f>""</f>
        <v/>
      </c>
      <c r="AU39" t="str">
        <f>""</f>
        <v/>
      </c>
      <c r="AV39" t="str">
        <f>""</f>
        <v/>
      </c>
      <c r="AW39" t="str">
        <f>""</f>
        <v/>
      </c>
      <c r="AX39" t="str">
        <f>""</f>
        <v/>
      </c>
      <c r="AY39" t="str">
        <f>""</f>
        <v/>
      </c>
      <c r="AZ39" t="str">
        <f>""</f>
        <v/>
      </c>
      <c r="BA39" t="str">
        <f>""</f>
        <v/>
      </c>
    </row>
    <row r="40" spans="2:53" x14ac:dyDescent="0.2">
      <c r="B40" t="str">
        <f>""</f>
        <v/>
      </c>
      <c r="C40" t="str">
        <f>""</f>
        <v/>
      </c>
      <c r="D40" t="str">
        <f>""</f>
        <v/>
      </c>
      <c r="E40" t="str">
        <f>""</f>
        <v/>
      </c>
      <c r="F40" t="str">
        <f>""</f>
        <v/>
      </c>
      <c r="G40" t="str">
        <f>""</f>
        <v/>
      </c>
      <c r="H40" t="str">
        <f>""</f>
        <v/>
      </c>
      <c r="I40" t="str">
        <f>""</f>
        <v/>
      </c>
      <c r="J40" t="str">
        <f>"[0.063]"</f>
        <v>[0.063]</v>
      </c>
      <c r="K40" t="str">
        <f>""</f>
        <v/>
      </c>
      <c r="L40" t="str">
        <f>""</f>
        <v/>
      </c>
      <c r="M40" t="str">
        <f>""</f>
        <v/>
      </c>
      <c r="N40" t="str">
        <f>""</f>
        <v/>
      </c>
      <c r="O40" t="str">
        <f>""</f>
        <v/>
      </c>
      <c r="P40" t="str">
        <f>""</f>
        <v/>
      </c>
      <c r="Q40" t="str">
        <f>""</f>
        <v/>
      </c>
      <c r="R40" t="str">
        <f>""</f>
        <v/>
      </c>
      <c r="S40" t="str">
        <f>""</f>
        <v/>
      </c>
      <c r="T40" t="str">
        <f>""</f>
        <v/>
      </c>
      <c r="U40" t="str">
        <f>""</f>
        <v/>
      </c>
      <c r="V40" t="str">
        <f>""</f>
        <v/>
      </c>
      <c r="W40" t="str">
        <f>""</f>
        <v/>
      </c>
      <c r="X40" t="str">
        <f>""</f>
        <v/>
      </c>
      <c r="Y40" t="str">
        <f>""</f>
        <v/>
      </c>
      <c r="Z40" t="str">
        <f>""</f>
        <v/>
      </c>
      <c r="AA40" t="str">
        <f>""</f>
        <v/>
      </c>
      <c r="AB40" t="str">
        <f>""</f>
        <v/>
      </c>
      <c r="AC40" t="str">
        <f>""</f>
        <v/>
      </c>
      <c r="AD40" t="str">
        <f>""</f>
        <v/>
      </c>
      <c r="AE40" t="str">
        <f>""</f>
        <v/>
      </c>
      <c r="AF40" t="str">
        <f>""</f>
        <v/>
      </c>
      <c r="AG40" t="str">
        <f>""</f>
        <v/>
      </c>
      <c r="AH40" t="str">
        <f>""</f>
        <v/>
      </c>
      <c r="AI40" t="str">
        <f>""</f>
        <v/>
      </c>
      <c r="AJ40" t="str">
        <f>""</f>
        <v/>
      </c>
      <c r="AK40" t="str">
        <f>""</f>
        <v/>
      </c>
      <c r="AL40" t="str">
        <f>""</f>
        <v/>
      </c>
      <c r="AM40" t="str">
        <f>""</f>
        <v/>
      </c>
      <c r="AN40" t="str">
        <f>""</f>
        <v/>
      </c>
      <c r="AO40" t="str">
        <f>""</f>
        <v/>
      </c>
      <c r="AP40" t="str">
        <f>""</f>
        <v/>
      </c>
      <c r="AQ40" t="str">
        <f>""</f>
        <v/>
      </c>
      <c r="AR40" t="str">
        <f>""</f>
        <v/>
      </c>
      <c r="AS40" t="str">
        <f>""</f>
        <v/>
      </c>
      <c r="AT40" t="str">
        <f>""</f>
        <v/>
      </c>
      <c r="AU40" t="str">
        <f>""</f>
        <v/>
      </c>
      <c r="AV40" t="str">
        <f>""</f>
        <v/>
      </c>
      <c r="AW40" t="str">
        <f>""</f>
        <v/>
      </c>
      <c r="AX40" t="str">
        <f>""</f>
        <v/>
      </c>
      <c r="AY40" t="str">
        <f>""</f>
        <v/>
      </c>
      <c r="AZ40" t="str">
        <f>""</f>
        <v/>
      </c>
      <c r="BA40" t="str">
        <f>""</f>
        <v/>
      </c>
    </row>
    <row r="41" spans="2:53" x14ac:dyDescent="0.2">
      <c r="B41" t="str">
        <f>"Interaction"</f>
        <v>Interaction</v>
      </c>
      <c r="C41" t="str">
        <f>""</f>
        <v/>
      </c>
      <c r="D41" t="str">
        <f>""</f>
        <v/>
      </c>
      <c r="E41" t="str">
        <f>""</f>
        <v/>
      </c>
      <c r="F41" t="str">
        <f>""</f>
        <v/>
      </c>
      <c r="G41" t="str">
        <f>""</f>
        <v/>
      </c>
      <c r="H41" t="str">
        <f>""</f>
        <v/>
      </c>
      <c r="I41" t="str">
        <f>""</f>
        <v/>
      </c>
      <c r="J41" t="str">
        <f>"8.611"</f>
        <v>8.611</v>
      </c>
      <c r="K41" t="str">
        <f>""</f>
        <v/>
      </c>
      <c r="L41" t="str">
        <f>""</f>
        <v/>
      </c>
      <c r="M41" t="str">
        <f>""</f>
        <v/>
      </c>
      <c r="N41" t="str">
        <f>""</f>
        <v/>
      </c>
      <c r="O41" t="str">
        <f>""</f>
        <v/>
      </c>
      <c r="P41" t="str">
        <f>""</f>
        <v/>
      </c>
      <c r="Q41" t="str">
        <f>""</f>
        <v/>
      </c>
      <c r="R41" t="str">
        <f>""</f>
        <v/>
      </c>
      <c r="S41" t="str">
        <f>""</f>
        <v/>
      </c>
      <c r="T41" t="str">
        <f>""</f>
        <v/>
      </c>
      <c r="U41" t="str">
        <f>""</f>
        <v/>
      </c>
      <c r="V41" t="str">
        <f>""</f>
        <v/>
      </c>
      <c r="W41" t="str">
        <f>""</f>
        <v/>
      </c>
      <c r="X41" t="str">
        <f>""</f>
        <v/>
      </c>
      <c r="Y41" t="str">
        <f>""</f>
        <v/>
      </c>
      <c r="Z41" t="str">
        <f>""</f>
        <v/>
      </c>
      <c r="AA41" t="str">
        <f>""</f>
        <v/>
      </c>
      <c r="AB41" t="str">
        <f>""</f>
        <v/>
      </c>
      <c r="AC41" t="str">
        <f>""</f>
        <v/>
      </c>
      <c r="AD41" t="str">
        <f>""</f>
        <v/>
      </c>
      <c r="AE41" t="str">
        <f>""</f>
        <v/>
      </c>
      <c r="AF41" t="str">
        <f>""</f>
        <v/>
      </c>
      <c r="AG41" t="str">
        <f>""</f>
        <v/>
      </c>
      <c r="AH41" t="str">
        <f>""</f>
        <v/>
      </c>
      <c r="AI41" t="str">
        <f>""</f>
        <v/>
      </c>
      <c r="AJ41" t="str">
        <f>""</f>
        <v/>
      </c>
      <c r="AK41" t="str">
        <f>""</f>
        <v/>
      </c>
      <c r="AL41" t="str">
        <f>""</f>
        <v/>
      </c>
      <c r="AM41" t="str">
        <f>""</f>
        <v/>
      </c>
      <c r="AN41" t="str">
        <f>""</f>
        <v/>
      </c>
      <c r="AO41" t="str">
        <f>""</f>
        <v/>
      </c>
      <c r="AP41" t="str">
        <f>""</f>
        <v/>
      </c>
      <c r="AQ41" t="str">
        <f>""</f>
        <v/>
      </c>
      <c r="AR41" t="str">
        <f>""</f>
        <v/>
      </c>
      <c r="AS41" t="str">
        <f>""</f>
        <v/>
      </c>
      <c r="AT41" t="str">
        <f>""</f>
        <v/>
      </c>
      <c r="AU41" t="str">
        <f>""</f>
        <v/>
      </c>
      <c r="AV41" t="str">
        <f>""</f>
        <v/>
      </c>
      <c r="AW41" t="str">
        <f>""</f>
        <v/>
      </c>
      <c r="AX41" t="str">
        <f>""</f>
        <v/>
      </c>
      <c r="AY41" t="str">
        <f>""</f>
        <v/>
      </c>
      <c r="AZ41" t="str">
        <f>""</f>
        <v/>
      </c>
      <c r="BA41" t="str">
        <f>""</f>
        <v/>
      </c>
    </row>
    <row r="42" spans="2:53" x14ac:dyDescent="0.2">
      <c r="B42" t="str">
        <f>""</f>
        <v/>
      </c>
      <c r="C42" t="str">
        <f>""</f>
        <v/>
      </c>
      <c r="D42" t="str">
        <f>""</f>
        <v/>
      </c>
      <c r="E42" t="str">
        <f>""</f>
        <v/>
      </c>
      <c r="F42" t="str">
        <f>""</f>
        <v/>
      </c>
      <c r="G42" t="str">
        <f>""</f>
        <v/>
      </c>
      <c r="H42" t="str">
        <f>""</f>
        <v/>
      </c>
      <c r="I42" t="str">
        <f>""</f>
        <v/>
      </c>
      <c r="J42" t="str">
        <f>"[12.249]"</f>
        <v>[12.249]</v>
      </c>
      <c r="K42" t="str">
        <f>""</f>
        <v/>
      </c>
      <c r="L42" t="str">
        <f>""</f>
        <v/>
      </c>
      <c r="M42" t="str">
        <f>""</f>
        <v/>
      </c>
      <c r="N42" t="str">
        <f>""</f>
        <v/>
      </c>
      <c r="O42" t="str">
        <f>""</f>
        <v/>
      </c>
      <c r="P42" t="str">
        <f>""</f>
        <v/>
      </c>
      <c r="Q42" t="str">
        <f>""</f>
        <v/>
      </c>
      <c r="R42" t="str">
        <f>""</f>
        <v/>
      </c>
      <c r="S42" t="str">
        <f>""</f>
        <v/>
      </c>
      <c r="T42" t="str">
        <f>""</f>
        <v/>
      </c>
      <c r="U42" t="str">
        <f>""</f>
        <v/>
      </c>
      <c r="V42" t="str">
        <f>""</f>
        <v/>
      </c>
      <c r="W42" t="str">
        <f>""</f>
        <v/>
      </c>
      <c r="X42" t="str">
        <f>""</f>
        <v/>
      </c>
      <c r="Y42" t="str">
        <f>""</f>
        <v/>
      </c>
      <c r="Z42" t="str">
        <f>""</f>
        <v/>
      </c>
      <c r="AA42" t="str">
        <f>""</f>
        <v/>
      </c>
      <c r="AB42" t="str">
        <f>""</f>
        <v/>
      </c>
      <c r="AC42" t="str">
        <f>""</f>
        <v/>
      </c>
      <c r="AD42" t="str">
        <f>""</f>
        <v/>
      </c>
      <c r="AE42" t="str">
        <f>""</f>
        <v/>
      </c>
      <c r="AF42" t="str">
        <f>""</f>
        <v/>
      </c>
      <c r="AG42" t="str">
        <f>""</f>
        <v/>
      </c>
      <c r="AH42" t="str">
        <f>""</f>
        <v/>
      </c>
      <c r="AI42" t="str">
        <f>""</f>
        <v/>
      </c>
      <c r="AJ42" t="str">
        <f>""</f>
        <v/>
      </c>
      <c r="AK42" t="str">
        <f>""</f>
        <v/>
      </c>
      <c r="AL42" t="str">
        <f>""</f>
        <v/>
      </c>
      <c r="AM42" t="str">
        <f>""</f>
        <v/>
      </c>
      <c r="AN42" t="str">
        <f>""</f>
        <v/>
      </c>
      <c r="AO42" t="str">
        <f>""</f>
        <v/>
      </c>
      <c r="AP42" t="str">
        <f>""</f>
        <v/>
      </c>
      <c r="AQ42" t="str">
        <f>""</f>
        <v/>
      </c>
      <c r="AR42" t="str">
        <f>""</f>
        <v/>
      </c>
      <c r="AS42" t="str">
        <f>""</f>
        <v/>
      </c>
      <c r="AT42" t="str">
        <f>""</f>
        <v/>
      </c>
      <c r="AU42" t="str">
        <f>""</f>
        <v/>
      </c>
      <c r="AV42" t="str">
        <f>""</f>
        <v/>
      </c>
      <c r="AW42" t="str">
        <f>""</f>
        <v/>
      </c>
      <c r="AX42" t="str">
        <f>""</f>
        <v/>
      </c>
      <c r="AY42" t="str">
        <f>""</f>
        <v/>
      </c>
      <c r="AZ42" t="str">
        <f>""</f>
        <v/>
      </c>
      <c r="BA42" t="str">
        <f>""</f>
        <v/>
      </c>
    </row>
    <row r="43" spans="2:53" x14ac:dyDescent="0.2">
      <c r="B43" t="str">
        <f>"Share of males  who left household 1998-2007"</f>
        <v>Share of males  who left household 1998-2007</v>
      </c>
      <c r="C43" t="str">
        <f>""</f>
        <v/>
      </c>
      <c r="D43" t="str">
        <f>""</f>
        <v/>
      </c>
      <c r="E43" t="str">
        <f>""</f>
        <v/>
      </c>
      <c r="F43" t="str">
        <f>""</f>
        <v/>
      </c>
      <c r="G43" t="str">
        <f>""</f>
        <v/>
      </c>
      <c r="H43" t="str">
        <f>""</f>
        <v/>
      </c>
      <c r="I43" t="str">
        <f>""</f>
        <v/>
      </c>
      <c r="J43" t="str">
        <f>""</f>
        <v/>
      </c>
      <c r="K43" t="str">
        <f>"0.036"</f>
        <v>0.036</v>
      </c>
      <c r="L43" t="str">
        <f>""</f>
        <v/>
      </c>
      <c r="M43" t="str">
        <f>""</f>
        <v/>
      </c>
      <c r="N43" t="str">
        <f>""</f>
        <v/>
      </c>
      <c r="O43" t="str">
        <f>""</f>
        <v/>
      </c>
      <c r="P43" t="str">
        <f>""</f>
        <v/>
      </c>
      <c r="Q43" t="str">
        <f>""</f>
        <v/>
      </c>
      <c r="R43" t="str">
        <f>""</f>
        <v/>
      </c>
      <c r="S43" t="str">
        <f>""</f>
        <v/>
      </c>
      <c r="T43" t="str">
        <f>""</f>
        <v/>
      </c>
      <c r="U43" t="str">
        <f>""</f>
        <v/>
      </c>
      <c r="V43" t="str">
        <f>""</f>
        <v/>
      </c>
      <c r="W43" t="str">
        <f>""</f>
        <v/>
      </c>
      <c r="X43" t="str">
        <f>""</f>
        <v/>
      </c>
      <c r="Y43" t="str">
        <f>""</f>
        <v/>
      </c>
      <c r="Z43" t="str">
        <f>""</f>
        <v/>
      </c>
      <c r="AA43" t="str">
        <f>""</f>
        <v/>
      </c>
      <c r="AB43" t="str">
        <f>""</f>
        <v/>
      </c>
      <c r="AC43" t="str">
        <f>""</f>
        <v/>
      </c>
      <c r="AD43" t="str">
        <f>""</f>
        <v/>
      </c>
      <c r="AE43" t="str">
        <f>""</f>
        <v/>
      </c>
      <c r="AF43" t="str">
        <f>""</f>
        <v/>
      </c>
      <c r="AG43" t="str">
        <f>""</f>
        <v/>
      </c>
      <c r="AH43" t="str">
        <f>""</f>
        <v/>
      </c>
      <c r="AI43" t="str">
        <f>""</f>
        <v/>
      </c>
      <c r="AJ43" t="str">
        <f>""</f>
        <v/>
      </c>
      <c r="AK43" t="str">
        <f>""</f>
        <v/>
      </c>
      <c r="AL43" t="str">
        <f>""</f>
        <v/>
      </c>
      <c r="AM43" t="str">
        <f>""</f>
        <v/>
      </c>
      <c r="AN43" t="str">
        <f>""</f>
        <v/>
      </c>
      <c r="AO43" t="str">
        <f>""</f>
        <v/>
      </c>
      <c r="AP43" t="str">
        <f>""</f>
        <v/>
      </c>
      <c r="AQ43" t="str">
        <f>""</f>
        <v/>
      </c>
      <c r="AR43" t="str">
        <f>""</f>
        <v/>
      </c>
      <c r="AS43" t="str">
        <f>""</f>
        <v/>
      </c>
      <c r="AT43" t="str">
        <f>""</f>
        <v/>
      </c>
      <c r="AU43" t="str">
        <f>""</f>
        <v/>
      </c>
      <c r="AV43" t="str">
        <f>""</f>
        <v/>
      </c>
      <c r="AW43" t="str">
        <f>""</f>
        <v/>
      </c>
      <c r="AX43" t="str">
        <f>""</f>
        <v/>
      </c>
      <c r="AY43" t="str">
        <f>""</f>
        <v/>
      </c>
      <c r="AZ43" t="str">
        <f>""</f>
        <v/>
      </c>
      <c r="BA43" t="str">
        <f>""</f>
        <v/>
      </c>
    </row>
    <row r="44" spans="2:53" x14ac:dyDescent="0.2">
      <c r="B44" t="str">
        <f>""</f>
        <v/>
      </c>
      <c r="C44" t="str">
        <f>""</f>
        <v/>
      </c>
      <c r="D44" t="str">
        <f>""</f>
        <v/>
      </c>
      <c r="E44" t="str">
        <f>""</f>
        <v/>
      </c>
      <c r="F44" t="str">
        <f>""</f>
        <v/>
      </c>
      <c r="G44" t="str">
        <f>""</f>
        <v/>
      </c>
      <c r="H44" t="str">
        <f>""</f>
        <v/>
      </c>
      <c r="I44" t="str">
        <f>""</f>
        <v/>
      </c>
      <c r="J44" t="str">
        <f>""</f>
        <v/>
      </c>
      <c r="K44" t="str">
        <f>"[0.107]"</f>
        <v>[0.107]</v>
      </c>
      <c r="L44" t="str">
        <f>""</f>
        <v/>
      </c>
      <c r="M44" t="str">
        <f>""</f>
        <v/>
      </c>
      <c r="N44" t="str">
        <f>""</f>
        <v/>
      </c>
      <c r="O44" t="str">
        <f>""</f>
        <v/>
      </c>
      <c r="P44" t="str">
        <f>""</f>
        <v/>
      </c>
      <c r="Q44" t="str">
        <f>""</f>
        <v/>
      </c>
      <c r="R44" t="str">
        <f>""</f>
        <v/>
      </c>
      <c r="S44" t="str">
        <f>""</f>
        <v/>
      </c>
      <c r="T44" t="str">
        <f>""</f>
        <v/>
      </c>
      <c r="U44" t="str">
        <f>""</f>
        <v/>
      </c>
      <c r="V44" t="str">
        <f>""</f>
        <v/>
      </c>
      <c r="W44" t="str">
        <f>""</f>
        <v/>
      </c>
      <c r="X44" t="str">
        <f>""</f>
        <v/>
      </c>
      <c r="Y44" t="str">
        <f>""</f>
        <v/>
      </c>
      <c r="Z44" t="str">
        <f>""</f>
        <v/>
      </c>
      <c r="AA44" t="str">
        <f>""</f>
        <v/>
      </c>
      <c r="AB44" t="str">
        <f>""</f>
        <v/>
      </c>
      <c r="AC44" t="str">
        <f>""</f>
        <v/>
      </c>
      <c r="AD44" t="str">
        <f>""</f>
        <v/>
      </c>
      <c r="AE44" t="str">
        <f>""</f>
        <v/>
      </c>
      <c r="AF44" t="str">
        <f>""</f>
        <v/>
      </c>
      <c r="AG44" t="str">
        <f>""</f>
        <v/>
      </c>
      <c r="AH44" t="str">
        <f>""</f>
        <v/>
      </c>
      <c r="AI44" t="str">
        <f>""</f>
        <v/>
      </c>
      <c r="AJ44" t="str">
        <f>""</f>
        <v/>
      </c>
      <c r="AK44" t="str">
        <f>""</f>
        <v/>
      </c>
      <c r="AL44" t="str">
        <f>""</f>
        <v/>
      </c>
      <c r="AM44" t="str">
        <f>""</f>
        <v/>
      </c>
      <c r="AN44" t="str">
        <f>""</f>
        <v/>
      </c>
      <c r="AO44" t="str">
        <f>""</f>
        <v/>
      </c>
      <c r="AP44" t="str">
        <f>""</f>
        <v/>
      </c>
      <c r="AQ44" t="str">
        <f>""</f>
        <v/>
      </c>
      <c r="AR44" t="str">
        <f>""</f>
        <v/>
      </c>
      <c r="AS44" t="str">
        <f>""</f>
        <v/>
      </c>
      <c r="AT44" t="str">
        <f>""</f>
        <v/>
      </c>
      <c r="AU44" t="str">
        <f>""</f>
        <v/>
      </c>
      <c r="AV44" t="str">
        <f>""</f>
        <v/>
      </c>
      <c r="AW44" t="str">
        <f>""</f>
        <v/>
      </c>
      <c r="AX44" t="str">
        <f>""</f>
        <v/>
      </c>
      <c r="AY44" t="str">
        <f>""</f>
        <v/>
      </c>
      <c r="AZ44" t="str">
        <f>""</f>
        <v/>
      </c>
      <c r="BA44" t="str">
        <f>""</f>
        <v/>
      </c>
    </row>
    <row r="45" spans="2:53" x14ac:dyDescent="0.2">
      <c r="B45" t="str">
        <f>"Interaction"</f>
        <v>Interaction</v>
      </c>
      <c r="C45" t="str">
        <f>""</f>
        <v/>
      </c>
      <c r="D45" t="str">
        <f>""</f>
        <v/>
      </c>
      <c r="E45" t="str">
        <f>""</f>
        <v/>
      </c>
      <c r="F45" t="str">
        <f>""</f>
        <v/>
      </c>
      <c r="G45" t="str">
        <f>""</f>
        <v/>
      </c>
      <c r="H45" t="str">
        <f>""</f>
        <v/>
      </c>
      <c r="I45" t="str">
        <f>""</f>
        <v/>
      </c>
      <c r="J45" t="str">
        <f>""</f>
        <v/>
      </c>
      <c r="K45" t="str">
        <f>"17.898"</f>
        <v>17.898</v>
      </c>
      <c r="L45" t="str">
        <f>""</f>
        <v/>
      </c>
      <c r="M45" t="str">
        <f>""</f>
        <v/>
      </c>
      <c r="N45" t="str">
        <f>""</f>
        <v/>
      </c>
      <c r="O45" t="str">
        <f>""</f>
        <v/>
      </c>
      <c r="P45" t="str">
        <f>""</f>
        <v/>
      </c>
      <c r="Q45" t="str">
        <f>""</f>
        <v/>
      </c>
      <c r="R45" t="str">
        <f>""</f>
        <v/>
      </c>
      <c r="S45" t="str">
        <f>""</f>
        <v/>
      </c>
      <c r="T45" t="str">
        <f>""</f>
        <v/>
      </c>
      <c r="U45" t="str">
        <f>""</f>
        <v/>
      </c>
      <c r="V45" t="str">
        <f>""</f>
        <v/>
      </c>
      <c r="W45" t="str">
        <f>""</f>
        <v/>
      </c>
      <c r="X45" t="str">
        <f>""</f>
        <v/>
      </c>
      <c r="Y45" t="str">
        <f>""</f>
        <v/>
      </c>
      <c r="Z45" t="str">
        <f>""</f>
        <v/>
      </c>
      <c r="AA45" t="str">
        <f>""</f>
        <v/>
      </c>
      <c r="AB45" t="str">
        <f>""</f>
        <v/>
      </c>
      <c r="AC45" t="str">
        <f>""</f>
        <v/>
      </c>
      <c r="AD45" t="str">
        <f>""</f>
        <v/>
      </c>
      <c r="AE45" t="str">
        <f>""</f>
        <v/>
      </c>
      <c r="AF45" t="str">
        <f>""</f>
        <v/>
      </c>
      <c r="AG45" t="str">
        <f>""</f>
        <v/>
      </c>
      <c r="AH45" t="str">
        <f>""</f>
        <v/>
      </c>
      <c r="AI45" t="str">
        <f>""</f>
        <v/>
      </c>
      <c r="AJ45" t="str">
        <f>""</f>
        <v/>
      </c>
      <c r="AK45" t="str">
        <f>""</f>
        <v/>
      </c>
      <c r="AL45" t="str">
        <f>""</f>
        <v/>
      </c>
      <c r="AM45" t="str">
        <f>""</f>
        <v/>
      </c>
      <c r="AN45" t="str">
        <f>""</f>
        <v/>
      </c>
      <c r="AO45" t="str">
        <f>""</f>
        <v/>
      </c>
      <c r="AP45" t="str">
        <f>""</f>
        <v/>
      </c>
      <c r="AQ45" t="str">
        <f>""</f>
        <v/>
      </c>
      <c r="AR45" t="str">
        <f>""</f>
        <v/>
      </c>
      <c r="AS45" t="str">
        <f>""</f>
        <v/>
      </c>
      <c r="AT45" t="str">
        <f>""</f>
        <v/>
      </c>
      <c r="AU45" t="str">
        <f>""</f>
        <v/>
      </c>
      <c r="AV45" t="str">
        <f>""</f>
        <v/>
      </c>
      <c r="AW45" t="str">
        <f>""</f>
        <v/>
      </c>
      <c r="AX45" t="str">
        <f>""</f>
        <v/>
      </c>
      <c r="AY45" t="str">
        <f>""</f>
        <v/>
      </c>
      <c r="AZ45" t="str">
        <f>""</f>
        <v/>
      </c>
      <c r="BA45" t="str">
        <f>""</f>
        <v/>
      </c>
    </row>
    <row r="46" spans="2:53" x14ac:dyDescent="0.2">
      <c r="B46" t="str">
        <f>""</f>
        <v/>
      </c>
      <c r="C46" t="str">
        <f>""</f>
        <v/>
      </c>
      <c r="D46" t="str">
        <f>""</f>
        <v/>
      </c>
      <c r="E46" t="str">
        <f>""</f>
        <v/>
      </c>
      <c r="F46" t="str">
        <f>""</f>
        <v/>
      </c>
      <c r="G46" t="str">
        <f>""</f>
        <v/>
      </c>
      <c r="H46" t="str">
        <f>""</f>
        <v/>
      </c>
      <c r="I46" t="str">
        <f>""</f>
        <v/>
      </c>
      <c r="J46" t="str">
        <f>""</f>
        <v/>
      </c>
      <c r="K46" t="str">
        <f>"[13.769]"</f>
        <v>[13.769]</v>
      </c>
      <c r="L46" t="str">
        <f>""</f>
        <v/>
      </c>
      <c r="M46" t="str">
        <f>""</f>
        <v/>
      </c>
      <c r="N46" t="str">
        <f>""</f>
        <v/>
      </c>
      <c r="O46" t="str">
        <f>""</f>
        <v/>
      </c>
      <c r="P46" t="str">
        <f>""</f>
        <v/>
      </c>
      <c r="Q46" t="str">
        <f>""</f>
        <v/>
      </c>
      <c r="R46" t="str">
        <f>""</f>
        <v/>
      </c>
      <c r="S46" t="str">
        <f>""</f>
        <v/>
      </c>
      <c r="T46" t="str">
        <f>""</f>
        <v/>
      </c>
      <c r="U46" t="str">
        <f>""</f>
        <v/>
      </c>
      <c r="V46" t="str">
        <f>""</f>
        <v/>
      </c>
      <c r="W46" t="str">
        <f>""</f>
        <v/>
      </c>
      <c r="X46" t="str">
        <f>""</f>
        <v/>
      </c>
      <c r="Y46" t="str">
        <f>""</f>
        <v/>
      </c>
      <c r="Z46" t="str">
        <f>""</f>
        <v/>
      </c>
      <c r="AA46" t="str">
        <f>""</f>
        <v/>
      </c>
      <c r="AB46" t="str">
        <f>""</f>
        <v/>
      </c>
      <c r="AC46" t="str">
        <f>""</f>
        <v/>
      </c>
      <c r="AD46" t="str">
        <f>""</f>
        <v/>
      </c>
      <c r="AE46" t="str">
        <f>""</f>
        <v/>
      </c>
      <c r="AF46" t="str">
        <f>""</f>
        <v/>
      </c>
      <c r="AG46" t="str">
        <f>""</f>
        <v/>
      </c>
      <c r="AH46" t="str">
        <f>""</f>
        <v/>
      </c>
      <c r="AI46" t="str">
        <f>""</f>
        <v/>
      </c>
      <c r="AJ46" t="str">
        <f>""</f>
        <v/>
      </c>
      <c r="AK46" t="str">
        <f>""</f>
        <v/>
      </c>
      <c r="AL46" t="str">
        <f>""</f>
        <v/>
      </c>
      <c r="AM46" t="str">
        <f>""</f>
        <v/>
      </c>
      <c r="AN46" t="str">
        <f>""</f>
        <v/>
      </c>
      <c r="AO46" t="str">
        <f>""</f>
        <v/>
      </c>
      <c r="AP46" t="str">
        <f>""</f>
        <v/>
      </c>
      <c r="AQ46" t="str">
        <f>""</f>
        <v/>
      </c>
      <c r="AR46" t="str">
        <f>""</f>
        <v/>
      </c>
      <c r="AS46" t="str">
        <f>""</f>
        <v/>
      </c>
      <c r="AT46" t="str">
        <f>""</f>
        <v/>
      </c>
      <c r="AU46" t="str">
        <f>""</f>
        <v/>
      </c>
      <c r="AV46" t="str">
        <f>""</f>
        <v/>
      </c>
      <c r="AW46" t="str">
        <f>""</f>
        <v/>
      </c>
      <c r="AX46" t="str">
        <f>""</f>
        <v/>
      </c>
      <c r="AY46" t="str">
        <f>""</f>
        <v/>
      </c>
      <c r="AZ46" t="str">
        <f>""</f>
        <v/>
      </c>
      <c r="BA46" t="str">
        <f>""</f>
        <v/>
      </c>
    </row>
    <row r="47" spans="2:53" x14ac:dyDescent="0.2">
      <c r="B47" t="str">
        <f>"Loss of land (yes=1) for a household in 1998-07"</f>
        <v>Loss of land (yes=1) for a household in 1998-07</v>
      </c>
      <c r="C47" t="str">
        <f>""</f>
        <v/>
      </c>
      <c r="D47" t="str">
        <f>""</f>
        <v/>
      </c>
      <c r="E47" t="str">
        <f>""</f>
        <v/>
      </c>
      <c r="F47" t="str">
        <f>""</f>
        <v/>
      </c>
      <c r="G47" t="str">
        <f>""</f>
        <v/>
      </c>
      <c r="H47" t="str">
        <f>""</f>
        <v/>
      </c>
      <c r="I47" t="str">
        <f>""</f>
        <v/>
      </c>
      <c r="J47" t="str">
        <f>""</f>
        <v/>
      </c>
      <c r="K47" t="str">
        <f>""</f>
        <v/>
      </c>
      <c r="L47" t="str">
        <f>"0.084"</f>
        <v>0.084</v>
      </c>
      <c r="M47" t="str">
        <f>"0.084"</f>
        <v>0.084</v>
      </c>
      <c r="N47" t="str">
        <f>"0.095"</f>
        <v>0.095</v>
      </c>
      <c r="O47" t="str">
        <f>""</f>
        <v/>
      </c>
      <c r="P47" t="str">
        <f>""</f>
        <v/>
      </c>
      <c r="Q47" t="str">
        <f>""</f>
        <v/>
      </c>
      <c r="R47" t="str">
        <f>""</f>
        <v/>
      </c>
      <c r="S47" t="str">
        <f>""</f>
        <v/>
      </c>
      <c r="T47" t="str">
        <f>""</f>
        <v/>
      </c>
      <c r="U47" t="str">
        <f>""</f>
        <v/>
      </c>
      <c r="V47" t="str">
        <f>""</f>
        <v/>
      </c>
      <c r="W47" t="str">
        <f>""</f>
        <v/>
      </c>
      <c r="X47" t="str">
        <f>""</f>
        <v/>
      </c>
      <c r="Y47" t="str">
        <f>""</f>
        <v/>
      </c>
      <c r="Z47" t="str">
        <f>""</f>
        <v/>
      </c>
      <c r="AA47" t="str">
        <f>""</f>
        <v/>
      </c>
      <c r="AB47" t="str">
        <f>""</f>
        <v/>
      </c>
      <c r="AC47" t="str">
        <f>""</f>
        <v/>
      </c>
      <c r="AD47" t="str">
        <f>""</f>
        <v/>
      </c>
      <c r="AE47" t="str">
        <f>""</f>
        <v/>
      </c>
      <c r="AF47" t="str">
        <f>""</f>
        <v/>
      </c>
      <c r="AG47" t="str">
        <f>""</f>
        <v/>
      </c>
      <c r="AH47" t="str">
        <f>""</f>
        <v/>
      </c>
      <c r="AI47" t="str">
        <f>""</f>
        <v/>
      </c>
      <c r="AJ47" t="str">
        <f>""</f>
        <v/>
      </c>
      <c r="AK47" t="str">
        <f>""</f>
        <v/>
      </c>
      <c r="AL47" t="str">
        <f>""</f>
        <v/>
      </c>
      <c r="AM47" t="str">
        <f>""</f>
        <v/>
      </c>
      <c r="AN47" t="str">
        <f>""</f>
        <v/>
      </c>
      <c r="AO47" t="str">
        <f>""</f>
        <v/>
      </c>
      <c r="AP47" t="str">
        <f>""</f>
        <v/>
      </c>
      <c r="AQ47" t="str">
        <f>""</f>
        <v/>
      </c>
      <c r="AR47" t="str">
        <f>""</f>
        <v/>
      </c>
      <c r="AS47" t="str">
        <f>""</f>
        <v/>
      </c>
      <c r="AT47" t="str">
        <f>""</f>
        <v/>
      </c>
      <c r="AU47" t="str">
        <f>""</f>
        <v/>
      </c>
      <c r="AV47" t="str">
        <f>""</f>
        <v/>
      </c>
      <c r="AW47" t="str">
        <f>""</f>
        <v/>
      </c>
      <c r="AX47" t="str">
        <f>""</f>
        <v/>
      </c>
      <c r="AY47" t="str">
        <f>""</f>
        <v/>
      </c>
      <c r="AZ47" t="str">
        <f>""</f>
        <v/>
      </c>
      <c r="BA47" t="str">
        <f>""</f>
        <v/>
      </c>
    </row>
    <row r="48" spans="2:53" x14ac:dyDescent="0.2">
      <c r="B48" t="str">
        <f>""</f>
        <v/>
      </c>
      <c r="C48" t="str">
        <f>""</f>
        <v/>
      </c>
      <c r="D48" t="str">
        <f>""</f>
        <v/>
      </c>
      <c r="E48" t="str">
        <f>""</f>
        <v/>
      </c>
      <c r="F48" t="str">
        <f>""</f>
        <v/>
      </c>
      <c r="G48" t="str">
        <f>""</f>
        <v/>
      </c>
      <c r="H48" t="str">
        <f>""</f>
        <v/>
      </c>
      <c r="I48" t="str">
        <f>""</f>
        <v/>
      </c>
      <c r="J48" t="str">
        <f>""</f>
        <v/>
      </c>
      <c r="K48" t="str">
        <f>""</f>
        <v/>
      </c>
      <c r="L48" t="str">
        <f>"[0.107]"</f>
        <v>[0.107]</v>
      </c>
      <c r="M48" t="str">
        <f>"[0.106]"</f>
        <v>[0.106]</v>
      </c>
      <c r="N48" t="str">
        <f>"[0.107]"</f>
        <v>[0.107]</v>
      </c>
      <c r="O48" t="str">
        <f>""</f>
        <v/>
      </c>
      <c r="P48" t="str">
        <f>""</f>
        <v/>
      </c>
      <c r="Q48" t="str">
        <f>""</f>
        <v/>
      </c>
      <c r="R48" t="str">
        <f>""</f>
        <v/>
      </c>
      <c r="S48" t="str">
        <f>""</f>
        <v/>
      </c>
      <c r="T48" t="str">
        <f>""</f>
        <v/>
      </c>
      <c r="U48" t="str">
        <f>""</f>
        <v/>
      </c>
      <c r="V48" t="str">
        <f>""</f>
        <v/>
      </c>
      <c r="W48" t="str">
        <f>""</f>
        <v/>
      </c>
      <c r="X48" t="str">
        <f>""</f>
        <v/>
      </c>
      <c r="Y48" t="str">
        <f>""</f>
        <v/>
      </c>
      <c r="Z48" t="str">
        <f>""</f>
        <v/>
      </c>
      <c r="AA48" t="str">
        <f>""</f>
        <v/>
      </c>
      <c r="AB48" t="str">
        <f>""</f>
        <v/>
      </c>
      <c r="AC48" t="str">
        <f>""</f>
        <v/>
      </c>
      <c r="AD48" t="str">
        <f>""</f>
        <v/>
      </c>
      <c r="AE48" t="str">
        <f>""</f>
        <v/>
      </c>
      <c r="AF48" t="str">
        <f>""</f>
        <v/>
      </c>
      <c r="AG48" t="str">
        <f>""</f>
        <v/>
      </c>
      <c r="AH48" t="str">
        <f>""</f>
        <v/>
      </c>
      <c r="AI48" t="str">
        <f>""</f>
        <v/>
      </c>
      <c r="AJ48" t="str">
        <f>""</f>
        <v/>
      </c>
      <c r="AK48" t="str">
        <f>""</f>
        <v/>
      </c>
      <c r="AL48" t="str">
        <f>""</f>
        <v/>
      </c>
      <c r="AM48" t="str">
        <f>""</f>
        <v/>
      </c>
      <c r="AN48" t="str">
        <f>""</f>
        <v/>
      </c>
      <c r="AO48" t="str">
        <f>""</f>
        <v/>
      </c>
      <c r="AP48" t="str">
        <f>""</f>
        <v/>
      </c>
      <c r="AQ48" t="str">
        <f>""</f>
        <v/>
      </c>
      <c r="AR48" t="str">
        <f>""</f>
        <v/>
      </c>
      <c r="AS48" t="str">
        <f>""</f>
        <v/>
      </c>
      <c r="AT48" t="str">
        <f>""</f>
        <v/>
      </c>
      <c r="AU48" t="str">
        <f>""</f>
        <v/>
      </c>
      <c r="AV48" t="str">
        <f>""</f>
        <v/>
      </c>
      <c r="AW48" t="str">
        <f>""</f>
        <v/>
      </c>
      <c r="AX48" t="str">
        <f>""</f>
        <v/>
      </c>
      <c r="AY48" t="str">
        <f>""</f>
        <v/>
      </c>
      <c r="AZ48" t="str">
        <f>""</f>
        <v/>
      </c>
      <c r="BA48" t="str">
        <f>""</f>
        <v/>
      </c>
    </row>
    <row r="49" spans="2:53" x14ac:dyDescent="0.2">
      <c r="B49" t="str">
        <f>"At least 1 male left the household in a given year (yes=1)"</f>
        <v>At least 1 male left the household in a given year (yes=1)</v>
      </c>
      <c r="C49" t="str">
        <f>""</f>
        <v/>
      </c>
      <c r="D49" t="str">
        <f>""</f>
        <v/>
      </c>
      <c r="E49" t="str">
        <f>""</f>
        <v/>
      </c>
      <c r="F49" t="str">
        <f>""</f>
        <v/>
      </c>
      <c r="G49" t="str">
        <f>""</f>
        <v/>
      </c>
      <c r="H49" t="str">
        <f>""</f>
        <v/>
      </c>
      <c r="I49" t="str">
        <f>""</f>
        <v/>
      </c>
      <c r="J49" t="str">
        <f>""</f>
        <v/>
      </c>
      <c r="K49" t="str">
        <f>""</f>
        <v/>
      </c>
      <c r="L49" t="str">
        <f>"-0.050"</f>
        <v>-0.050</v>
      </c>
      <c r="M49" t="str">
        <f>""</f>
        <v/>
      </c>
      <c r="N49" t="str">
        <f>""</f>
        <v/>
      </c>
      <c r="O49" t="str">
        <f>""</f>
        <v/>
      </c>
      <c r="P49" t="str">
        <f>""</f>
        <v/>
      </c>
      <c r="Q49" t="str">
        <f>""</f>
        <v/>
      </c>
      <c r="R49" t="str">
        <f>""</f>
        <v/>
      </c>
      <c r="S49" t="str">
        <f>""</f>
        <v/>
      </c>
      <c r="T49" t="str">
        <f>""</f>
        <v/>
      </c>
      <c r="U49" t="str">
        <f>""</f>
        <v/>
      </c>
      <c r="V49" t="str">
        <f>""</f>
        <v/>
      </c>
      <c r="W49" t="str">
        <f>""</f>
        <v/>
      </c>
      <c r="X49" t="str">
        <f>""</f>
        <v/>
      </c>
      <c r="Y49" t="str">
        <f>""</f>
        <v/>
      </c>
      <c r="Z49" t="str">
        <f>""</f>
        <v/>
      </c>
      <c r="AA49" t="str">
        <f>""</f>
        <v/>
      </c>
      <c r="AB49" t="str">
        <f>""</f>
        <v/>
      </c>
      <c r="AC49" t="str">
        <f>""</f>
        <v/>
      </c>
      <c r="AD49" t="str">
        <f>""</f>
        <v/>
      </c>
      <c r="AE49" t="str">
        <f>""</f>
        <v/>
      </c>
      <c r="AF49" t="str">
        <f>""</f>
        <v/>
      </c>
      <c r="AG49" t="str">
        <f>""</f>
        <v/>
      </c>
      <c r="AH49" t="str">
        <f>""</f>
        <v/>
      </c>
      <c r="AI49" t="str">
        <f>""</f>
        <v/>
      </c>
      <c r="AJ49" t="str">
        <f>""</f>
        <v/>
      </c>
      <c r="AK49" t="str">
        <f>""</f>
        <v/>
      </c>
      <c r="AL49" t="str">
        <f>""</f>
        <v/>
      </c>
      <c r="AM49" t="str">
        <f>""</f>
        <v/>
      </c>
      <c r="AN49" t="str">
        <f>""</f>
        <v/>
      </c>
      <c r="AO49" t="str">
        <f>""</f>
        <v/>
      </c>
      <c r="AP49" t="str">
        <f>""</f>
        <v/>
      </c>
      <c r="AQ49" t="str">
        <f>""</f>
        <v/>
      </c>
      <c r="AR49" t="str">
        <f>""</f>
        <v/>
      </c>
      <c r="AS49" t="str">
        <f>""</f>
        <v/>
      </c>
      <c r="AT49" t="str">
        <f>""</f>
        <v/>
      </c>
      <c r="AU49" t="str">
        <f>""</f>
        <v/>
      </c>
      <c r="AV49" t="str">
        <f>""</f>
        <v/>
      </c>
      <c r="AW49" t="str">
        <f>""</f>
        <v/>
      </c>
      <c r="AX49" t="str">
        <f>""</f>
        <v/>
      </c>
      <c r="AY49" t="str">
        <f>""</f>
        <v/>
      </c>
      <c r="AZ49" t="str">
        <f>""</f>
        <v/>
      </c>
      <c r="BA49" t="str">
        <f>""</f>
        <v/>
      </c>
    </row>
    <row r="50" spans="2:53" x14ac:dyDescent="0.2">
      <c r="B50" t="str">
        <f>""</f>
        <v/>
      </c>
      <c r="C50" t="str">
        <f>""</f>
        <v/>
      </c>
      <c r="D50" t="str">
        <f>""</f>
        <v/>
      </c>
      <c r="E50" t="str">
        <f>""</f>
        <v/>
      </c>
      <c r="F50" t="str">
        <f>""</f>
        <v/>
      </c>
      <c r="G50" t="str">
        <f>""</f>
        <v/>
      </c>
      <c r="H50" t="str">
        <f>""</f>
        <v/>
      </c>
      <c r="I50" t="str">
        <f>""</f>
        <v/>
      </c>
      <c r="J50" t="str">
        <f>""</f>
        <v/>
      </c>
      <c r="K50" t="str">
        <f>""</f>
        <v/>
      </c>
      <c r="L50" t="str">
        <f>"[0.078]"</f>
        <v>[0.078]</v>
      </c>
      <c r="M50" t="str">
        <f>""</f>
        <v/>
      </c>
      <c r="N50" t="str">
        <f>""</f>
        <v/>
      </c>
      <c r="O50" t="str">
        <f>""</f>
        <v/>
      </c>
      <c r="P50" t="str">
        <f>""</f>
        <v/>
      </c>
      <c r="Q50" t="str">
        <f>""</f>
        <v/>
      </c>
      <c r="R50" t="str">
        <f>""</f>
        <v/>
      </c>
      <c r="S50" t="str">
        <f>""</f>
        <v/>
      </c>
      <c r="T50" t="str">
        <f>""</f>
        <v/>
      </c>
      <c r="U50" t="str">
        <f>""</f>
        <v/>
      </c>
      <c r="V50" t="str">
        <f>""</f>
        <v/>
      </c>
      <c r="W50" t="str">
        <f>""</f>
        <v/>
      </c>
      <c r="X50" t="str">
        <f>""</f>
        <v/>
      </c>
      <c r="Y50" t="str">
        <f>""</f>
        <v/>
      </c>
      <c r="Z50" t="str">
        <f>""</f>
        <v/>
      </c>
      <c r="AA50" t="str">
        <f>""</f>
        <v/>
      </c>
      <c r="AB50" t="str">
        <f>""</f>
        <v/>
      </c>
      <c r="AC50" t="str">
        <f>""</f>
        <v/>
      </c>
      <c r="AD50" t="str">
        <f>""</f>
        <v/>
      </c>
      <c r="AE50" t="str">
        <f>""</f>
        <v/>
      </c>
      <c r="AF50" t="str">
        <f>""</f>
        <v/>
      </c>
      <c r="AG50" t="str">
        <f>""</f>
        <v/>
      </c>
      <c r="AH50" t="str">
        <f>""</f>
        <v/>
      </c>
      <c r="AI50" t="str">
        <f>""</f>
        <v/>
      </c>
      <c r="AJ50" t="str">
        <f>""</f>
        <v/>
      </c>
      <c r="AK50" t="str">
        <f>""</f>
        <v/>
      </c>
      <c r="AL50" t="str">
        <f>""</f>
        <v/>
      </c>
      <c r="AM50" t="str">
        <f>""</f>
        <v/>
      </c>
      <c r="AN50" t="str">
        <f>""</f>
        <v/>
      </c>
      <c r="AO50" t="str">
        <f>""</f>
        <v/>
      </c>
      <c r="AP50" t="str">
        <f>""</f>
        <v/>
      </c>
      <c r="AQ50" t="str">
        <f>""</f>
        <v/>
      </c>
      <c r="AR50" t="str">
        <f>""</f>
        <v/>
      </c>
      <c r="AS50" t="str">
        <f>""</f>
        <v/>
      </c>
      <c r="AT50" t="str">
        <f>""</f>
        <v/>
      </c>
      <c r="AU50" t="str">
        <f>""</f>
        <v/>
      </c>
      <c r="AV50" t="str">
        <f>""</f>
        <v/>
      </c>
      <c r="AW50" t="str">
        <f>""</f>
        <v/>
      </c>
      <c r="AX50" t="str">
        <f>""</f>
        <v/>
      </c>
      <c r="AY50" t="str">
        <f>""</f>
        <v/>
      </c>
      <c r="AZ50" t="str">
        <f>""</f>
        <v/>
      </c>
      <c r="BA50" t="str">
        <f>""</f>
        <v/>
      </c>
    </row>
    <row r="51" spans="2:53" x14ac:dyDescent="0.2">
      <c r="B51" t="str">
        <f>"Interaction"</f>
        <v>Interaction</v>
      </c>
      <c r="C51" t="str">
        <f>""</f>
        <v/>
      </c>
      <c r="D51" t="str">
        <f>""</f>
        <v/>
      </c>
      <c r="E51" t="str">
        <f>""</f>
        <v/>
      </c>
      <c r="F51" t="str">
        <f>""</f>
        <v/>
      </c>
      <c r="G51" t="str">
        <f>""</f>
        <v/>
      </c>
      <c r="H51" t="str">
        <f>""</f>
        <v/>
      </c>
      <c r="I51" t="str">
        <f>""</f>
        <v/>
      </c>
      <c r="J51" t="str">
        <f>""</f>
        <v/>
      </c>
      <c r="K51" t="str">
        <f>""</f>
        <v/>
      </c>
      <c r="L51" t="str">
        <f>"0.000"</f>
        <v>0.000</v>
      </c>
      <c r="M51" t="str">
        <f>""</f>
        <v/>
      </c>
      <c r="N51" t="str">
        <f>""</f>
        <v/>
      </c>
      <c r="O51" t="str">
        <f>""</f>
        <v/>
      </c>
      <c r="P51" t="str">
        <f>""</f>
        <v/>
      </c>
      <c r="Q51" t="str">
        <f>""</f>
        <v/>
      </c>
      <c r="R51" t="str">
        <f>""</f>
        <v/>
      </c>
      <c r="S51" t="str">
        <f>""</f>
        <v/>
      </c>
      <c r="T51" t="str">
        <f>""</f>
        <v/>
      </c>
      <c r="U51" t="str">
        <f>""</f>
        <v/>
      </c>
      <c r="V51" t="str">
        <f>""</f>
        <v/>
      </c>
      <c r="W51" t="str">
        <f>""</f>
        <v/>
      </c>
      <c r="X51" t="str">
        <f>""</f>
        <v/>
      </c>
      <c r="Y51" t="str">
        <f>""</f>
        <v/>
      </c>
      <c r="Z51" t="str">
        <f>""</f>
        <v/>
      </c>
      <c r="AA51" t="str">
        <f>""</f>
        <v/>
      </c>
      <c r="AB51" t="str">
        <f>""</f>
        <v/>
      </c>
      <c r="AC51" t="str">
        <f>""</f>
        <v/>
      </c>
      <c r="AD51" t="str">
        <f>""</f>
        <v/>
      </c>
      <c r="AE51" t="str">
        <f>""</f>
        <v/>
      </c>
      <c r="AF51" t="str">
        <f>""</f>
        <v/>
      </c>
      <c r="AG51" t="str">
        <f>""</f>
        <v/>
      </c>
      <c r="AH51" t="str">
        <f>""</f>
        <v/>
      </c>
      <c r="AI51" t="str">
        <f>""</f>
        <v/>
      </c>
      <c r="AJ51" t="str">
        <f>""</f>
        <v/>
      </c>
      <c r="AK51" t="str">
        <f>""</f>
        <v/>
      </c>
      <c r="AL51" t="str">
        <f>""</f>
        <v/>
      </c>
      <c r="AM51" t="str">
        <f>""</f>
        <v/>
      </c>
      <c r="AN51" t="str">
        <f>""</f>
        <v/>
      </c>
      <c r="AO51" t="str">
        <f>""</f>
        <v/>
      </c>
      <c r="AP51" t="str">
        <f>""</f>
        <v/>
      </c>
      <c r="AQ51" t="str">
        <f>""</f>
        <v/>
      </c>
      <c r="AR51" t="str">
        <f>""</f>
        <v/>
      </c>
      <c r="AS51" t="str">
        <f>""</f>
        <v/>
      </c>
      <c r="AT51" t="str">
        <f>""</f>
        <v/>
      </c>
      <c r="AU51" t="str">
        <f>""</f>
        <v/>
      </c>
      <c r="AV51" t="str">
        <f>""</f>
        <v/>
      </c>
      <c r="AW51" t="str">
        <f>""</f>
        <v/>
      </c>
      <c r="AX51" t="str">
        <f>""</f>
        <v/>
      </c>
      <c r="AY51" t="str">
        <f>""</f>
        <v/>
      </c>
      <c r="AZ51" t="str">
        <f>""</f>
        <v/>
      </c>
      <c r="BA51" t="str">
        <f>""</f>
        <v/>
      </c>
    </row>
    <row r="52" spans="2:53" x14ac:dyDescent="0.2">
      <c r="B52" t="str">
        <f>""</f>
        <v/>
      </c>
      <c r="C52" t="str">
        <f>""</f>
        <v/>
      </c>
      <c r="D52" t="str">
        <f>""</f>
        <v/>
      </c>
      <c r="E52" t="str">
        <f>""</f>
        <v/>
      </c>
      <c r="F52" t="str">
        <f>""</f>
        <v/>
      </c>
      <c r="G52" t="str">
        <f>""</f>
        <v/>
      </c>
      <c r="H52" t="str">
        <f>""</f>
        <v/>
      </c>
      <c r="I52" t="str">
        <f>""</f>
        <v/>
      </c>
      <c r="J52" t="str">
        <f>""</f>
        <v/>
      </c>
      <c r="K52" t="str">
        <f>""</f>
        <v/>
      </c>
      <c r="L52" t="str">
        <f>"[.]"</f>
        <v>[.]</v>
      </c>
      <c r="M52" t="str">
        <f>""</f>
        <v/>
      </c>
      <c r="N52" t="str">
        <f>""</f>
        <v/>
      </c>
      <c r="O52" t="str">
        <f>""</f>
        <v/>
      </c>
      <c r="P52" t="str">
        <f>""</f>
        <v/>
      </c>
      <c r="Q52" t="str">
        <f>""</f>
        <v/>
      </c>
      <c r="R52" t="str">
        <f>""</f>
        <v/>
      </c>
      <c r="S52" t="str">
        <f>""</f>
        <v/>
      </c>
      <c r="T52" t="str">
        <f>""</f>
        <v/>
      </c>
      <c r="U52" t="str">
        <f>""</f>
        <v/>
      </c>
      <c r="V52" t="str">
        <f>""</f>
        <v/>
      </c>
      <c r="W52" t="str">
        <f>""</f>
        <v/>
      </c>
      <c r="X52" t="str">
        <f>""</f>
        <v/>
      </c>
      <c r="Y52" t="str">
        <f>""</f>
        <v/>
      </c>
      <c r="Z52" t="str">
        <f>""</f>
        <v/>
      </c>
      <c r="AA52" t="str">
        <f>""</f>
        <v/>
      </c>
      <c r="AB52" t="str">
        <f>""</f>
        <v/>
      </c>
      <c r="AC52" t="str">
        <f>""</f>
        <v/>
      </c>
      <c r="AD52" t="str">
        <f>""</f>
        <v/>
      </c>
      <c r="AE52" t="str">
        <f>""</f>
        <v/>
      </c>
      <c r="AF52" t="str">
        <f>""</f>
        <v/>
      </c>
      <c r="AG52" t="str">
        <f>""</f>
        <v/>
      </c>
      <c r="AH52" t="str">
        <f>""</f>
        <v/>
      </c>
      <c r="AI52" t="str">
        <f>""</f>
        <v/>
      </c>
      <c r="AJ52" t="str">
        <f>""</f>
        <v/>
      </c>
      <c r="AK52" t="str">
        <f>""</f>
        <v/>
      </c>
      <c r="AL52" t="str">
        <f>""</f>
        <v/>
      </c>
      <c r="AM52" t="str">
        <f>""</f>
        <v/>
      </c>
      <c r="AN52" t="str">
        <f>""</f>
        <v/>
      </c>
      <c r="AO52" t="str">
        <f>""</f>
        <v/>
      </c>
      <c r="AP52" t="str">
        <f>""</f>
        <v/>
      </c>
      <c r="AQ52" t="str">
        <f>""</f>
        <v/>
      </c>
      <c r="AR52" t="str">
        <f>""</f>
        <v/>
      </c>
      <c r="AS52" t="str">
        <f>""</f>
        <v/>
      </c>
      <c r="AT52" t="str">
        <f>""</f>
        <v/>
      </c>
      <c r="AU52" t="str">
        <f>""</f>
        <v/>
      </c>
      <c r="AV52" t="str">
        <f>""</f>
        <v/>
      </c>
      <c r="AW52" t="str">
        <f>""</f>
        <v/>
      </c>
      <c r="AX52" t="str">
        <f>""</f>
        <v/>
      </c>
      <c r="AY52" t="str">
        <f>""</f>
        <v/>
      </c>
      <c r="AZ52" t="str">
        <f>""</f>
        <v/>
      </c>
      <c r="BA52" t="str">
        <f>""</f>
        <v/>
      </c>
    </row>
    <row r="53" spans="2:53" x14ac:dyDescent="0.2">
      <c r="B53" t="str">
        <f>"Number of males who left household 1998-2007"</f>
        <v>Number of males who left household 1998-2007</v>
      </c>
      <c r="C53" t="str">
        <f>""</f>
        <v/>
      </c>
      <c r="D53" t="str">
        <f>""</f>
        <v/>
      </c>
      <c r="E53" t="str">
        <f>""</f>
        <v/>
      </c>
      <c r="F53" t="str">
        <f>""</f>
        <v/>
      </c>
      <c r="G53" t="str">
        <f>""</f>
        <v/>
      </c>
      <c r="H53" t="str">
        <f>""</f>
        <v/>
      </c>
      <c r="I53" t="str">
        <f>""</f>
        <v/>
      </c>
      <c r="J53" t="str">
        <f>""</f>
        <v/>
      </c>
      <c r="K53" t="str">
        <f>""</f>
        <v/>
      </c>
      <c r="L53" t="str">
        <f>""</f>
        <v/>
      </c>
      <c r="M53" t="str">
        <f>"-0.041"</f>
        <v>-0.041</v>
      </c>
      <c r="N53" t="str">
        <f>""</f>
        <v/>
      </c>
      <c r="O53" t="str">
        <f>""</f>
        <v/>
      </c>
      <c r="P53" t="str">
        <f>""</f>
        <v/>
      </c>
      <c r="Q53" t="str">
        <f>""</f>
        <v/>
      </c>
      <c r="R53" t="str">
        <f>""</f>
        <v/>
      </c>
      <c r="S53" t="str">
        <f>""</f>
        <v/>
      </c>
      <c r="T53" t="str">
        <f>""</f>
        <v/>
      </c>
      <c r="U53" t="str">
        <f>""</f>
        <v/>
      </c>
      <c r="V53" t="str">
        <f>""</f>
        <v/>
      </c>
      <c r="W53" t="str">
        <f>""</f>
        <v/>
      </c>
      <c r="X53" t="str">
        <f>""</f>
        <v/>
      </c>
      <c r="Y53" t="str">
        <f>""</f>
        <v/>
      </c>
      <c r="Z53" t="str">
        <f>""</f>
        <v/>
      </c>
      <c r="AA53" t="str">
        <f>""</f>
        <v/>
      </c>
      <c r="AB53" t="str">
        <f>""</f>
        <v/>
      </c>
      <c r="AC53" t="str">
        <f>""</f>
        <v/>
      </c>
      <c r="AD53" t="str">
        <f>""</f>
        <v/>
      </c>
      <c r="AE53" t="str">
        <f>""</f>
        <v/>
      </c>
      <c r="AF53" t="str">
        <f>""</f>
        <v/>
      </c>
      <c r="AG53" t="str">
        <f>""</f>
        <v/>
      </c>
      <c r="AH53" t="str">
        <f>""</f>
        <v/>
      </c>
      <c r="AI53" t="str">
        <f>""</f>
        <v/>
      </c>
      <c r="AJ53" t="str">
        <f>""</f>
        <v/>
      </c>
      <c r="AK53" t="str">
        <f>""</f>
        <v/>
      </c>
      <c r="AL53" t="str">
        <f>""</f>
        <v/>
      </c>
      <c r="AM53" t="str">
        <f>""</f>
        <v/>
      </c>
      <c r="AN53" t="str">
        <f>""</f>
        <v/>
      </c>
      <c r="AO53" t="str">
        <f>""</f>
        <v/>
      </c>
      <c r="AP53" t="str">
        <f>""</f>
        <v/>
      </c>
      <c r="AQ53" t="str">
        <f>""</f>
        <v/>
      </c>
      <c r="AR53" t="str">
        <f>""</f>
        <v/>
      </c>
      <c r="AS53" t="str">
        <f>""</f>
        <v/>
      </c>
      <c r="AT53" t="str">
        <f>""</f>
        <v/>
      </c>
      <c r="AU53" t="str">
        <f>""</f>
        <v/>
      </c>
      <c r="AV53" t="str">
        <f>""</f>
        <v/>
      </c>
      <c r="AW53" t="str">
        <f>""</f>
        <v/>
      </c>
      <c r="AX53" t="str">
        <f>""</f>
        <v/>
      </c>
      <c r="AY53" t="str">
        <f>""</f>
        <v/>
      </c>
      <c r="AZ53" t="str">
        <f>""</f>
        <v/>
      </c>
      <c r="BA53" t="str">
        <f>""</f>
        <v/>
      </c>
    </row>
    <row r="54" spans="2:53" x14ac:dyDescent="0.2">
      <c r="B54" t="str">
        <f>""</f>
        <v/>
      </c>
      <c r="C54" t="str">
        <f>""</f>
        <v/>
      </c>
      <c r="D54" t="str">
        <f>""</f>
        <v/>
      </c>
      <c r="E54" t="str">
        <f>""</f>
        <v/>
      </c>
      <c r="F54" t="str">
        <f>""</f>
        <v/>
      </c>
      <c r="G54" t="str">
        <f>""</f>
        <v/>
      </c>
      <c r="H54" t="str">
        <f>""</f>
        <v/>
      </c>
      <c r="I54" t="str">
        <f>""</f>
        <v/>
      </c>
      <c r="J54" t="str">
        <f>""</f>
        <v/>
      </c>
      <c r="K54" t="str">
        <f>""</f>
        <v/>
      </c>
      <c r="L54" t="str">
        <f>""</f>
        <v/>
      </c>
      <c r="M54" t="str">
        <f>"[0.067]"</f>
        <v>[0.067]</v>
      </c>
      <c r="N54" t="str">
        <f>""</f>
        <v/>
      </c>
      <c r="O54" t="str">
        <f>""</f>
        <v/>
      </c>
      <c r="P54" t="str">
        <f>""</f>
        <v/>
      </c>
      <c r="Q54" t="str">
        <f>""</f>
        <v/>
      </c>
      <c r="R54" t="str">
        <f>""</f>
        <v/>
      </c>
      <c r="S54" t="str">
        <f>""</f>
        <v/>
      </c>
      <c r="T54" t="str">
        <f>""</f>
        <v/>
      </c>
      <c r="U54" t="str">
        <f>""</f>
        <v/>
      </c>
      <c r="V54" t="str">
        <f>""</f>
        <v/>
      </c>
      <c r="W54" t="str">
        <f>""</f>
        <v/>
      </c>
      <c r="X54" t="str">
        <f>""</f>
        <v/>
      </c>
      <c r="Y54" t="str">
        <f>""</f>
        <v/>
      </c>
      <c r="Z54" t="str">
        <f>""</f>
        <v/>
      </c>
      <c r="AA54" t="str">
        <f>""</f>
        <v/>
      </c>
      <c r="AB54" t="str">
        <f>""</f>
        <v/>
      </c>
      <c r="AC54" t="str">
        <f>""</f>
        <v/>
      </c>
      <c r="AD54" t="str">
        <f>""</f>
        <v/>
      </c>
      <c r="AE54" t="str">
        <f>""</f>
        <v/>
      </c>
      <c r="AF54" t="str">
        <f>""</f>
        <v/>
      </c>
      <c r="AG54" t="str">
        <f>""</f>
        <v/>
      </c>
      <c r="AH54" t="str">
        <f>""</f>
        <v/>
      </c>
      <c r="AI54" t="str">
        <f>""</f>
        <v/>
      </c>
      <c r="AJ54" t="str">
        <f>""</f>
        <v/>
      </c>
      <c r="AK54" t="str">
        <f>""</f>
        <v/>
      </c>
      <c r="AL54" t="str">
        <f>""</f>
        <v/>
      </c>
      <c r="AM54" t="str">
        <f>""</f>
        <v/>
      </c>
      <c r="AN54" t="str">
        <f>""</f>
        <v/>
      </c>
      <c r="AO54" t="str">
        <f>""</f>
        <v/>
      </c>
      <c r="AP54" t="str">
        <f>""</f>
        <v/>
      </c>
      <c r="AQ54" t="str">
        <f>""</f>
        <v/>
      </c>
      <c r="AR54" t="str">
        <f>""</f>
        <v/>
      </c>
      <c r="AS54" t="str">
        <f>""</f>
        <v/>
      </c>
      <c r="AT54" t="str">
        <f>""</f>
        <v/>
      </c>
      <c r="AU54" t="str">
        <f>""</f>
        <v/>
      </c>
      <c r="AV54" t="str">
        <f>""</f>
        <v/>
      </c>
      <c r="AW54" t="str">
        <f>""</f>
        <v/>
      </c>
      <c r="AX54" t="str">
        <f>""</f>
        <v/>
      </c>
      <c r="AY54" t="str">
        <f>""</f>
        <v/>
      </c>
      <c r="AZ54" t="str">
        <f>""</f>
        <v/>
      </c>
      <c r="BA54" t="str">
        <f>""</f>
        <v/>
      </c>
    </row>
    <row r="55" spans="2:53" x14ac:dyDescent="0.2">
      <c r="B55" t="str">
        <f>"Interaction"</f>
        <v>Interaction</v>
      </c>
      <c r="C55" t="str">
        <f>""</f>
        <v/>
      </c>
      <c r="D55" t="str">
        <f>""</f>
        <v/>
      </c>
      <c r="E55" t="str">
        <f>""</f>
        <v/>
      </c>
      <c r="F55" t="str">
        <f>""</f>
        <v/>
      </c>
      <c r="G55" t="str">
        <f>""</f>
        <v/>
      </c>
      <c r="H55" t="str">
        <f>""</f>
        <v/>
      </c>
      <c r="I55" t="str">
        <f>""</f>
        <v/>
      </c>
      <c r="J55" t="str">
        <f>""</f>
        <v/>
      </c>
      <c r="K55" t="str">
        <f>""</f>
        <v/>
      </c>
      <c r="L55" t="str">
        <f>""</f>
        <v/>
      </c>
      <c r="M55" t="str">
        <f>"0.000"</f>
        <v>0.000</v>
      </c>
      <c r="N55" t="str">
        <f>""</f>
        <v/>
      </c>
      <c r="O55" t="str">
        <f>""</f>
        <v/>
      </c>
      <c r="P55" t="str">
        <f>""</f>
        <v/>
      </c>
      <c r="Q55" t="str">
        <f>""</f>
        <v/>
      </c>
      <c r="R55" t="str">
        <f>""</f>
        <v/>
      </c>
      <c r="S55" t="str">
        <f>""</f>
        <v/>
      </c>
      <c r="T55" t="str">
        <f>""</f>
        <v/>
      </c>
      <c r="U55" t="str">
        <f>""</f>
        <v/>
      </c>
      <c r="V55" t="str">
        <f>""</f>
        <v/>
      </c>
      <c r="W55" t="str">
        <f>""</f>
        <v/>
      </c>
      <c r="X55" t="str">
        <f>""</f>
        <v/>
      </c>
      <c r="Y55" t="str">
        <f>""</f>
        <v/>
      </c>
      <c r="Z55" t="str">
        <f>""</f>
        <v/>
      </c>
      <c r="AA55" t="str">
        <f>""</f>
        <v/>
      </c>
      <c r="AB55" t="str">
        <f>""</f>
        <v/>
      </c>
      <c r="AC55" t="str">
        <f>""</f>
        <v/>
      </c>
      <c r="AD55" t="str">
        <f>""</f>
        <v/>
      </c>
      <c r="AE55" t="str">
        <f>""</f>
        <v/>
      </c>
      <c r="AF55" t="str">
        <f>""</f>
        <v/>
      </c>
      <c r="AG55" t="str">
        <f>""</f>
        <v/>
      </c>
      <c r="AH55" t="str">
        <f>""</f>
        <v/>
      </c>
      <c r="AI55" t="str">
        <f>""</f>
        <v/>
      </c>
      <c r="AJ55" t="str">
        <f>""</f>
        <v/>
      </c>
      <c r="AK55" t="str">
        <f>""</f>
        <v/>
      </c>
      <c r="AL55" t="str">
        <f>""</f>
        <v/>
      </c>
      <c r="AM55" t="str">
        <f>""</f>
        <v/>
      </c>
      <c r="AN55" t="str">
        <f>""</f>
        <v/>
      </c>
      <c r="AO55" t="str">
        <f>""</f>
        <v/>
      </c>
      <c r="AP55" t="str">
        <f>""</f>
        <v/>
      </c>
      <c r="AQ55" t="str">
        <f>""</f>
        <v/>
      </c>
      <c r="AR55" t="str">
        <f>""</f>
        <v/>
      </c>
      <c r="AS55" t="str">
        <f>""</f>
        <v/>
      </c>
      <c r="AT55" t="str">
        <f>""</f>
        <v/>
      </c>
      <c r="AU55" t="str">
        <f>""</f>
        <v/>
      </c>
      <c r="AV55" t="str">
        <f>""</f>
        <v/>
      </c>
      <c r="AW55" t="str">
        <f>""</f>
        <v/>
      </c>
      <c r="AX55" t="str">
        <f>""</f>
        <v/>
      </c>
      <c r="AY55" t="str">
        <f>""</f>
        <v/>
      </c>
      <c r="AZ55" t="str">
        <f>""</f>
        <v/>
      </c>
      <c r="BA55" t="str">
        <f>""</f>
        <v/>
      </c>
    </row>
    <row r="56" spans="2:53" x14ac:dyDescent="0.2">
      <c r="B56" t="str">
        <f>""</f>
        <v/>
      </c>
      <c r="C56" t="str">
        <f>""</f>
        <v/>
      </c>
      <c r="D56" t="str">
        <f>""</f>
        <v/>
      </c>
      <c r="E56" t="str">
        <f>""</f>
        <v/>
      </c>
      <c r="F56" t="str">
        <f>""</f>
        <v/>
      </c>
      <c r="G56" t="str">
        <f>""</f>
        <v/>
      </c>
      <c r="H56" t="str">
        <f>""</f>
        <v/>
      </c>
      <c r="I56" t="str">
        <f>""</f>
        <v/>
      </c>
      <c r="J56" t="str">
        <f>""</f>
        <v/>
      </c>
      <c r="K56" t="str">
        <f>""</f>
        <v/>
      </c>
      <c r="L56" t="str">
        <f>""</f>
        <v/>
      </c>
      <c r="M56" t="str">
        <f>"[.]"</f>
        <v>[.]</v>
      </c>
      <c r="N56" t="str">
        <f>""</f>
        <v/>
      </c>
      <c r="O56" t="str">
        <f>""</f>
        <v/>
      </c>
      <c r="P56" t="str">
        <f>""</f>
        <v/>
      </c>
      <c r="Q56" t="str">
        <f>""</f>
        <v/>
      </c>
      <c r="R56" t="str">
        <f>""</f>
        <v/>
      </c>
      <c r="S56" t="str">
        <f>""</f>
        <v/>
      </c>
      <c r="T56" t="str">
        <f>""</f>
        <v/>
      </c>
      <c r="U56" t="str">
        <f>""</f>
        <v/>
      </c>
      <c r="V56" t="str">
        <f>""</f>
        <v/>
      </c>
      <c r="W56" t="str">
        <f>""</f>
        <v/>
      </c>
      <c r="X56" t="str">
        <f>""</f>
        <v/>
      </c>
      <c r="Y56" t="str">
        <f>""</f>
        <v/>
      </c>
      <c r="Z56" t="str">
        <f>""</f>
        <v/>
      </c>
      <c r="AA56" t="str">
        <f>""</f>
        <v/>
      </c>
      <c r="AB56" t="str">
        <f>""</f>
        <v/>
      </c>
      <c r="AC56" t="str">
        <f>""</f>
        <v/>
      </c>
      <c r="AD56" t="str">
        <f>""</f>
        <v/>
      </c>
      <c r="AE56" t="str">
        <f>""</f>
        <v/>
      </c>
      <c r="AF56" t="str">
        <f>""</f>
        <v/>
      </c>
      <c r="AG56" t="str">
        <f>""</f>
        <v/>
      </c>
      <c r="AH56" t="str">
        <f>""</f>
        <v/>
      </c>
      <c r="AI56" t="str">
        <f>""</f>
        <v/>
      </c>
      <c r="AJ56" t="str">
        <f>""</f>
        <v/>
      </c>
      <c r="AK56" t="str">
        <f>""</f>
        <v/>
      </c>
      <c r="AL56" t="str">
        <f>""</f>
        <v/>
      </c>
      <c r="AM56" t="str">
        <f>""</f>
        <v/>
      </c>
      <c r="AN56" t="str">
        <f>""</f>
        <v/>
      </c>
      <c r="AO56" t="str">
        <f>""</f>
        <v/>
      </c>
      <c r="AP56" t="str">
        <f>""</f>
        <v/>
      </c>
      <c r="AQ56" t="str">
        <f>""</f>
        <v/>
      </c>
      <c r="AR56" t="str">
        <f>""</f>
        <v/>
      </c>
      <c r="AS56" t="str">
        <f>""</f>
        <v/>
      </c>
      <c r="AT56" t="str">
        <f>""</f>
        <v/>
      </c>
      <c r="AU56" t="str">
        <f>""</f>
        <v/>
      </c>
      <c r="AV56" t="str">
        <f>""</f>
        <v/>
      </c>
      <c r="AW56" t="str">
        <f>""</f>
        <v/>
      </c>
      <c r="AX56" t="str">
        <f>""</f>
        <v/>
      </c>
      <c r="AY56" t="str">
        <f>""</f>
        <v/>
      </c>
      <c r="AZ56" t="str">
        <f>""</f>
        <v/>
      </c>
      <c r="BA56" t="str">
        <f>""</f>
        <v/>
      </c>
    </row>
    <row r="57" spans="2:53" x14ac:dyDescent="0.2">
      <c r="B57" t="str">
        <f>"Share of males  who left household 1998-2007"</f>
        <v>Share of males  who left household 1998-2007</v>
      </c>
      <c r="C57" t="str">
        <f>""</f>
        <v/>
      </c>
      <c r="D57" t="str">
        <f>""</f>
        <v/>
      </c>
      <c r="E57" t="str">
        <f>""</f>
        <v/>
      </c>
      <c r="F57" t="str">
        <f>""</f>
        <v/>
      </c>
      <c r="G57" t="str">
        <f>""</f>
        <v/>
      </c>
      <c r="H57" t="str">
        <f>""</f>
        <v/>
      </c>
      <c r="I57" t="str">
        <f>""</f>
        <v/>
      </c>
      <c r="J57" t="str">
        <f>""</f>
        <v/>
      </c>
      <c r="K57" t="str">
        <f>""</f>
        <v/>
      </c>
      <c r="L57" t="str">
        <f>""</f>
        <v/>
      </c>
      <c r="M57" t="str">
        <f>""</f>
        <v/>
      </c>
      <c r="N57" t="str">
        <f>"0.038"</f>
        <v>0.038</v>
      </c>
      <c r="O57" t="str">
        <f>""</f>
        <v/>
      </c>
      <c r="P57" t="str">
        <f>""</f>
        <v/>
      </c>
      <c r="Q57" t="str">
        <f>""</f>
        <v/>
      </c>
      <c r="R57" t="str">
        <f>""</f>
        <v/>
      </c>
      <c r="S57" t="str">
        <f>""</f>
        <v/>
      </c>
      <c r="T57" t="str">
        <f>""</f>
        <v/>
      </c>
      <c r="U57" t="str">
        <f>""</f>
        <v/>
      </c>
      <c r="V57" t="str">
        <f>""</f>
        <v/>
      </c>
      <c r="W57" t="str">
        <f>""</f>
        <v/>
      </c>
      <c r="X57" t="str">
        <f>""</f>
        <v/>
      </c>
      <c r="Y57" t="str">
        <f>""</f>
        <v/>
      </c>
      <c r="Z57" t="str">
        <f>""</f>
        <v/>
      </c>
      <c r="AA57" t="str">
        <f>""</f>
        <v/>
      </c>
      <c r="AB57" t="str">
        <f>""</f>
        <v/>
      </c>
      <c r="AC57" t="str">
        <f>""</f>
        <v/>
      </c>
      <c r="AD57" t="str">
        <f>""</f>
        <v/>
      </c>
      <c r="AE57" t="str">
        <f>""</f>
        <v/>
      </c>
      <c r="AF57" t="str">
        <f>""</f>
        <v/>
      </c>
      <c r="AG57" t="str">
        <f>""</f>
        <v/>
      </c>
      <c r="AH57" t="str">
        <f>""</f>
        <v/>
      </c>
      <c r="AI57" t="str">
        <f>""</f>
        <v/>
      </c>
      <c r="AJ57" t="str">
        <f>""</f>
        <v/>
      </c>
      <c r="AK57" t="str">
        <f>""</f>
        <v/>
      </c>
      <c r="AL57" t="str">
        <f>""</f>
        <v/>
      </c>
      <c r="AM57" t="str">
        <f>""</f>
        <v/>
      </c>
      <c r="AN57" t="str">
        <f>""</f>
        <v/>
      </c>
      <c r="AO57" t="str">
        <f>""</f>
        <v/>
      </c>
      <c r="AP57" t="str">
        <f>""</f>
        <v/>
      </c>
      <c r="AQ57" t="str">
        <f>""</f>
        <v/>
      </c>
      <c r="AR57" t="str">
        <f>""</f>
        <v/>
      </c>
      <c r="AS57" t="str">
        <f>""</f>
        <v/>
      </c>
      <c r="AT57" t="str">
        <f>""</f>
        <v/>
      </c>
      <c r="AU57" t="str">
        <f>""</f>
        <v/>
      </c>
      <c r="AV57" t="str">
        <f>""</f>
        <v/>
      </c>
      <c r="AW57" t="str">
        <f>""</f>
        <v/>
      </c>
      <c r="AX57" t="str">
        <f>""</f>
        <v/>
      </c>
      <c r="AY57" t="str">
        <f>""</f>
        <v/>
      </c>
      <c r="AZ57" t="str">
        <f>""</f>
        <v/>
      </c>
      <c r="BA57" t="str">
        <f>""</f>
        <v/>
      </c>
    </row>
    <row r="58" spans="2:53" x14ac:dyDescent="0.2">
      <c r="B58" t="str">
        <f>""</f>
        <v/>
      </c>
      <c r="C58" t="str">
        <f>""</f>
        <v/>
      </c>
      <c r="D58" t="str">
        <f>""</f>
        <v/>
      </c>
      <c r="E58" t="str">
        <f>""</f>
        <v/>
      </c>
      <c r="F58" t="str">
        <f>""</f>
        <v/>
      </c>
      <c r="G58" t="str">
        <f>""</f>
        <v/>
      </c>
      <c r="H58" t="str">
        <f>""</f>
        <v/>
      </c>
      <c r="I58" t="str">
        <f>""</f>
        <v/>
      </c>
      <c r="J58" t="str">
        <f>""</f>
        <v/>
      </c>
      <c r="K58" t="str">
        <f>""</f>
        <v/>
      </c>
      <c r="L58" t="str">
        <f>""</f>
        <v/>
      </c>
      <c r="M58" t="str">
        <f>""</f>
        <v/>
      </c>
      <c r="N58" t="str">
        <f>"[0.107]"</f>
        <v>[0.107]</v>
      </c>
      <c r="O58" t="str">
        <f>""</f>
        <v/>
      </c>
      <c r="P58" t="str">
        <f>""</f>
        <v/>
      </c>
      <c r="Q58" t="str">
        <f>""</f>
        <v/>
      </c>
      <c r="R58" t="str">
        <f>""</f>
        <v/>
      </c>
      <c r="S58" t="str">
        <f>""</f>
        <v/>
      </c>
      <c r="T58" t="str">
        <f>""</f>
        <v/>
      </c>
      <c r="U58" t="str">
        <f>""</f>
        <v/>
      </c>
      <c r="V58" t="str">
        <f>""</f>
        <v/>
      </c>
      <c r="W58" t="str">
        <f>""</f>
        <v/>
      </c>
      <c r="X58" t="str">
        <f>""</f>
        <v/>
      </c>
      <c r="Y58" t="str">
        <f>""</f>
        <v/>
      </c>
      <c r="Z58" t="str">
        <f>""</f>
        <v/>
      </c>
      <c r="AA58" t="str">
        <f>""</f>
        <v/>
      </c>
      <c r="AB58" t="str">
        <f>""</f>
        <v/>
      </c>
      <c r="AC58" t="str">
        <f>""</f>
        <v/>
      </c>
      <c r="AD58" t="str">
        <f>""</f>
        <v/>
      </c>
      <c r="AE58" t="str">
        <f>""</f>
        <v/>
      </c>
      <c r="AF58" t="str">
        <f>""</f>
        <v/>
      </c>
      <c r="AG58" t="str">
        <f>""</f>
        <v/>
      </c>
      <c r="AH58" t="str">
        <f>""</f>
        <v/>
      </c>
      <c r="AI58" t="str">
        <f>""</f>
        <v/>
      </c>
      <c r="AJ58" t="str">
        <f>""</f>
        <v/>
      </c>
      <c r="AK58" t="str">
        <f>""</f>
        <v/>
      </c>
      <c r="AL58" t="str">
        <f>""</f>
        <v/>
      </c>
      <c r="AM58" t="str">
        <f>""</f>
        <v/>
      </c>
      <c r="AN58" t="str">
        <f>""</f>
        <v/>
      </c>
      <c r="AO58" t="str">
        <f>""</f>
        <v/>
      </c>
      <c r="AP58" t="str">
        <f>""</f>
        <v/>
      </c>
      <c r="AQ58" t="str">
        <f>""</f>
        <v/>
      </c>
      <c r="AR58" t="str">
        <f>""</f>
        <v/>
      </c>
      <c r="AS58" t="str">
        <f>""</f>
        <v/>
      </c>
      <c r="AT58" t="str">
        <f>""</f>
        <v/>
      </c>
      <c r="AU58" t="str">
        <f>""</f>
        <v/>
      </c>
      <c r="AV58" t="str">
        <f>""</f>
        <v/>
      </c>
      <c r="AW58" t="str">
        <f>""</f>
        <v/>
      </c>
      <c r="AX58" t="str">
        <f>""</f>
        <v/>
      </c>
      <c r="AY58" t="str">
        <f>""</f>
        <v/>
      </c>
      <c r="AZ58" t="str">
        <f>""</f>
        <v/>
      </c>
      <c r="BA58" t="str">
        <f>""</f>
        <v/>
      </c>
    </row>
    <row r="59" spans="2:53" x14ac:dyDescent="0.2">
      <c r="B59" t="str">
        <f>"Interaction"</f>
        <v>Interaction</v>
      </c>
      <c r="C59" t="str">
        <f>""</f>
        <v/>
      </c>
      <c r="D59" t="str">
        <f>""</f>
        <v/>
      </c>
      <c r="E59" t="str">
        <f>""</f>
        <v/>
      </c>
      <c r="F59" t="str">
        <f>""</f>
        <v/>
      </c>
      <c r="G59" t="str">
        <f>""</f>
        <v/>
      </c>
      <c r="H59" t="str">
        <f>""</f>
        <v/>
      </c>
      <c r="I59" t="str">
        <f>""</f>
        <v/>
      </c>
      <c r="J59" t="str">
        <f>""</f>
        <v/>
      </c>
      <c r="K59" t="str">
        <f>""</f>
        <v/>
      </c>
      <c r="L59" t="str">
        <f>""</f>
        <v/>
      </c>
      <c r="M59" t="str">
        <f>""</f>
        <v/>
      </c>
      <c r="N59" t="str">
        <f>"0.000"</f>
        <v>0.000</v>
      </c>
      <c r="O59" t="str">
        <f>""</f>
        <v/>
      </c>
      <c r="P59" t="str">
        <f>""</f>
        <v/>
      </c>
      <c r="Q59" t="str">
        <f>""</f>
        <v/>
      </c>
      <c r="R59" t="str">
        <f>""</f>
        <v/>
      </c>
      <c r="S59" t="str">
        <f>""</f>
        <v/>
      </c>
      <c r="T59" t="str">
        <f>""</f>
        <v/>
      </c>
      <c r="U59" t="str">
        <f>""</f>
        <v/>
      </c>
      <c r="V59" t="str">
        <f>""</f>
        <v/>
      </c>
      <c r="W59" t="str">
        <f>""</f>
        <v/>
      </c>
      <c r="X59" t="str">
        <f>""</f>
        <v/>
      </c>
      <c r="Y59" t="str">
        <f>""</f>
        <v/>
      </c>
      <c r="Z59" t="str">
        <f>""</f>
        <v/>
      </c>
      <c r="AA59" t="str">
        <f>""</f>
        <v/>
      </c>
      <c r="AB59" t="str">
        <f>""</f>
        <v/>
      </c>
      <c r="AC59" t="str">
        <f>""</f>
        <v/>
      </c>
      <c r="AD59" t="str">
        <f>""</f>
        <v/>
      </c>
      <c r="AE59" t="str">
        <f>""</f>
        <v/>
      </c>
      <c r="AF59" t="str">
        <f>""</f>
        <v/>
      </c>
      <c r="AG59" t="str">
        <f>""</f>
        <v/>
      </c>
      <c r="AH59" t="str">
        <f>""</f>
        <v/>
      </c>
      <c r="AI59" t="str">
        <f>""</f>
        <v/>
      </c>
      <c r="AJ59" t="str">
        <f>""</f>
        <v/>
      </c>
      <c r="AK59" t="str">
        <f>""</f>
        <v/>
      </c>
      <c r="AL59" t="str">
        <f>""</f>
        <v/>
      </c>
      <c r="AM59" t="str">
        <f>""</f>
        <v/>
      </c>
      <c r="AN59" t="str">
        <f>""</f>
        <v/>
      </c>
      <c r="AO59" t="str">
        <f>""</f>
        <v/>
      </c>
      <c r="AP59" t="str">
        <f>""</f>
        <v/>
      </c>
      <c r="AQ59" t="str">
        <f>""</f>
        <v/>
      </c>
      <c r="AR59" t="str">
        <f>""</f>
        <v/>
      </c>
      <c r="AS59" t="str">
        <f>""</f>
        <v/>
      </c>
      <c r="AT59" t="str">
        <f>""</f>
        <v/>
      </c>
      <c r="AU59" t="str">
        <f>""</f>
        <v/>
      </c>
      <c r="AV59" t="str">
        <f>""</f>
        <v/>
      </c>
      <c r="AW59" t="str">
        <f>""</f>
        <v/>
      </c>
      <c r="AX59" t="str">
        <f>""</f>
        <v/>
      </c>
      <c r="AY59" t="str">
        <f>""</f>
        <v/>
      </c>
      <c r="AZ59" t="str">
        <f>""</f>
        <v/>
      </c>
      <c r="BA59" t="str">
        <f>""</f>
        <v/>
      </c>
    </row>
    <row r="60" spans="2:53" x14ac:dyDescent="0.2">
      <c r="B60" t="str">
        <f>""</f>
        <v/>
      </c>
      <c r="C60" t="str">
        <f>""</f>
        <v/>
      </c>
      <c r="D60" t="str">
        <f>""</f>
        <v/>
      </c>
      <c r="E60" t="str">
        <f>""</f>
        <v/>
      </c>
      <c r="F60" t="str">
        <f>""</f>
        <v/>
      </c>
      <c r="G60" t="str">
        <f>""</f>
        <v/>
      </c>
      <c r="H60" t="str">
        <f>""</f>
        <v/>
      </c>
      <c r="I60" t="str">
        <f>""</f>
        <v/>
      </c>
      <c r="J60" t="str">
        <f>""</f>
        <v/>
      </c>
      <c r="K60" t="str">
        <f>""</f>
        <v/>
      </c>
      <c r="L60" t="str">
        <f>""</f>
        <v/>
      </c>
      <c r="M60" t="str">
        <f>""</f>
        <v/>
      </c>
      <c r="N60" t="str">
        <f>"[.]"</f>
        <v>[.]</v>
      </c>
      <c r="O60" t="str">
        <f>""</f>
        <v/>
      </c>
      <c r="P60" t="str">
        <f>""</f>
        <v/>
      </c>
      <c r="Q60" t="str">
        <f>""</f>
        <v/>
      </c>
      <c r="R60" t="str">
        <f>""</f>
        <v/>
      </c>
      <c r="S60" t="str">
        <f>""</f>
        <v/>
      </c>
      <c r="T60" t="str">
        <f>""</f>
        <v/>
      </c>
      <c r="U60" t="str">
        <f>""</f>
        <v/>
      </c>
      <c r="V60" t="str">
        <f>""</f>
        <v/>
      </c>
      <c r="W60" t="str">
        <f>""</f>
        <v/>
      </c>
      <c r="X60" t="str">
        <f>""</f>
        <v/>
      </c>
      <c r="Y60" t="str">
        <f>""</f>
        <v/>
      </c>
      <c r="Z60" t="str">
        <f>""</f>
        <v/>
      </c>
      <c r="AA60" t="str">
        <f>""</f>
        <v/>
      </c>
      <c r="AB60" t="str">
        <f>""</f>
        <v/>
      </c>
      <c r="AC60" t="str">
        <f>""</f>
        <v/>
      </c>
      <c r="AD60" t="str">
        <f>""</f>
        <v/>
      </c>
      <c r="AE60" t="str">
        <f>""</f>
        <v/>
      </c>
      <c r="AF60" t="str">
        <f>""</f>
        <v/>
      </c>
      <c r="AG60" t="str">
        <f>""</f>
        <v/>
      </c>
      <c r="AH60" t="str">
        <f>""</f>
        <v/>
      </c>
      <c r="AI60" t="str">
        <f>""</f>
        <v/>
      </c>
      <c r="AJ60" t="str">
        <f>""</f>
        <v/>
      </c>
      <c r="AK60" t="str">
        <f>""</f>
        <v/>
      </c>
      <c r="AL60" t="str">
        <f>""</f>
        <v/>
      </c>
      <c r="AM60" t="str">
        <f>""</f>
        <v/>
      </c>
      <c r="AN60" t="str">
        <f>""</f>
        <v/>
      </c>
      <c r="AO60" t="str">
        <f>""</f>
        <v/>
      </c>
      <c r="AP60" t="str">
        <f>""</f>
        <v/>
      </c>
      <c r="AQ60" t="str">
        <f>""</f>
        <v/>
      </c>
      <c r="AR60" t="str">
        <f>""</f>
        <v/>
      </c>
      <c r="AS60" t="str">
        <f>""</f>
        <v/>
      </c>
      <c r="AT60" t="str">
        <f>""</f>
        <v/>
      </c>
      <c r="AU60" t="str">
        <f>""</f>
        <v/>
      </c>
      <c r="AV60" t="str">
        <f>""</f>
        <v/>
      </c>
      <c r="AW60" t="str">
        <f>""</f>
        <v/>
      </c>
      <c r="AX60" t="str">
        <f>""</f>
        <v/>
      </c>
      <c r="AY60" t="str">
        <f>""</f>
        <v/>
      </c>
      <c r="AZ60" t="str">
        <f>""</f>
        <v/>
      </c>
      <c r="BA60" t="str">
        <f>""</f>
        <v/>
      </c>
    </row>
    <row r="61" spans="2:53" x14ac:dyDescent="0.2">
      <c r="B61" t="str">
        <f>"Theft of crops (yes=1) for a household in 1998-07"</f>
        <v>Theft of crops (yes=1) for a household in 1998-07</v>
      </c>
      <c r="C61" t="str">
        <f>""</f>
        <v/>
      </c>
      <c r="D61" t="str">
        <f>""</f>
        <v/>
      </c>
      <c r="E61" t="str">
        <f>""</f>
        <v/>
      </c>
      <c r="F61" t="str">
        <f>""</f>
        <v/>
      </c>
      <c r="G61" t="str">
        <f>""</f>
        <v/>
      </c>
      <c r="H61" t="str">
        <f>""</f>
        <v/>
      </c>
      <c r="I61" t="str">
        <f>""</f>
        <v/>
      </c>
      <c r="J61" t="str">
        <f>""</f>
        <v/>
      </c>
      <c r="K61" t="str">
        <f>""</f>
        <v/>
      </c>
      <c r="L61" t="str">
        <f>""</f>
        <v/>
      </c>
      <c r="M61" t="str">
        <f>""</f>
        <v/>
      </c>
      <c r="N61" t="str">
        <f>""</f>
        <v/>
      </c>
      <c r="O61" t="str">
        <f>"0.065"</f>
        <v>0.065</v>
      </c>
      <c r="P61" t="str">
        <f>"0.063"</f>
        <v>0.063</v>
      </c>
      <c r="Q61" t="str">
        <f>"0.050"</f>
        <v>0.050</v>
      </c>
      <c r="R61" t="str">
        <f>""</f>
        <v/>
      </c>
      <c r="S61" t="str">
        <f>""</f>
        <v/>
      </c>
      <c r="T61" t="str">
        <f>""</f>
        <v/>
      </c>
      <c r="U61" t="str">
        <f>""</f>
        <v/>
      </c>
      <c r="V61" t="str">
        <f>""</f>
        <v/>
      </c>
      <c r="W61" t="str">
        <f>""</f>
        <v/>
      </c>
      <c r="X61" t="str">
        <f>""</f>
        <v/>
      </c>
      <c r="Y61" t="str">
        <f>""</f>
        <v/>
      </c>
      <c r="Z61" t="str">
        <f>""</f>
        <v/>
      </c>
      <c r="AA61" t="str">
        <f>""</f>
        <v/>
      </c>
      <c r="AB61" t="str">
        <f>""</f>
        <v/>
      </c>
      <c r="AC61" t="str">
        <f>""</f>
        <v/>
      </c>
      <c r="AD61" t="str">
        <f>""</f>
        <v/>
      </c>
      <c r="AE61" t="str">
        <f>""</f>
        <v/>
      </c>
      <c r="AF61" t="str">
        <f>""</f>
        <v/>
      </c>
      <c r="AG61" t="str">
        <f>""</f>
        <v/>
      </c>
      <c r="AH61" t="str">
        <f>""</f>
        <v/>
      </c>
      <c r="AI61" t="str">
        <f>""</f>
        <v/>
      </c>
      <c r="AJ61" t="str">
        <f>""</f>
        <v/>
      </c>
      <c r="AK61" t="str">
        <f>""</f>
        <v/>
      </c>
      <c r="AL61" t="str">
        <f>""</f>
        <v/>
      </c>
      <c r="AM61" t="str">
        <f>""</f>
        <v/>
      </c>
      <c r="AN61" t="str">
        <f>""</f>
        <v/>
      </c>
      <c r="AO61" t="str">
        <f>""</f>
        <v/>
      </c>
      <c r="AP61" t="str">
        <f>""</f>
        <v/>
      </c>
      <c r="AQ61" t="str">
        <f>""</f>
        <v/>
      </c>
      <c r="AR61" t="str">
        <f>""</f>
        <v/>
      </c>
      <c r="AS61" t="str">
        <f>""</f>
        <v/>
      </c>
      <c r="AT61" t="str">
        <f>""</f>
        <v/>
      </c>
      <c r="AU61" t="str">
        <f>""</f>
        <v/>
      </c>
      <c r="AV61" t="str">
        <f>""</f>
        <v/>
      </c>
      <c r="AW61" t="str">
        <f>""</f>
        <v/>
      </c>
      <c r="AX61" t="str">
        <f>""</f>
        <v/>
      </c>
      <c r="AY61" t="str">
        <f>""</f>
        <v/>
      </c>
      <c r="AZ61" t="str">
        <f>""</f>
        <v/>
      </c>
      <c r="BA61" t="str">
        <f>""</f>
        <v/>
      </c>
    </row>
    <row r="62" spans="2:53" x14ac:dyDescent="0.2">
      <c r="B62" t="str">
        <f>""</f>
        <v/>
      </c>
      <c r="C62" t="str">
        <f>""</f>
        <v/>
      </c>
      <c r="D62" t="str">
        <f>""</f>
        <v/>
      </c>
      <c r="E62" t="str">
        <f>""</f>
        <v/>
      </c>
      <c r="F62" t="str">
        <f>""</f>
        <v/>
      </c>
      <c r="G62" t="str">
        <f>""</f>
        <v/>
      </c>
      <c r="H62" t="str">
        <f>""</f>
        <v/>
      </c>
      <c r="I62" t="str">
        <f>""</f>
        <v/>
      </c>
      <c r="J62" t="str">
        <f>""</f>
        <v/>
      </c>
      <c r="K62" t="str">
        <f>""</f>
        <v/>
      </c>
      <c r="L62" t="str">
        <f>""</f>
        <v/>
      </c>
      <c r="M62" t="str">
        <f>""</f>
        <v/>
      </c>
      <c r="N62" t="str">
        <f>""</f>
        <v/>
      </c>
      <c r="O62" t="str">
        <f>"[0.069]"</f>
        <v>[0.069]</v>
      </c>
      <c r="P62" t="str">
        <f>"[0.070]"</f>
        <v>[0.070]</v>
      </c>
      <c r="Q62" t="str">
        <f>"[0.068]"</f>
        <v>[0.068]</v>
      </c>
      <c r="R62" t="str">
        <f>""</f>
        <v/>
      </c>
      <c r="S62" t="str">
        <f>""</f>
        <v/>
      </c>
      <c r="T62" t="str">
        <f>""</f>
        <v/>
      </c>
      <c r="U62" t="str">
        <f>""</f>
        <v/>
      </c>
      <c r="V62" t="str">
        <f>""</f>
        <v/>
      </c>
      <c r="W62" t="str">
        <f>""</f>
        <v/>
      </c>
      <c r="X62" t="str">
        <f>""</f>
        <v/>
      </c>
      <c r="Y62" t="str">
        <f>""</f>
        <v/>
      </c>
      <c r="Z62" t="str">
        <f>""</f>
        <v/>
      </c>
      <c r="AA62" t="str">
        <f>""</f>
        <v/>
      </c>
      <c r="AB62" t="str">
        <f>""</f>
        <v/>
      </c>
      <c r="AC62" t="str">
        <f>""</f>
        <v/>
      </c>
      <c r="AD62" t="str">
        <f>""</f>
        <v/>
      </c>
      <c r="AE62" t="str">
        <f>""</f>
        <v/>
      </c>
      <c r="AF62" t="str">
        <f>""</f>
        <v/>
      </c>
      <c r="AG62" t="str">
        <f>""</f>
        <v/>
      </c>
      <c r="AH62" t="str">
        <f>""</f>
        <v/>
      </c>
      <c r="AI62" t="str">
        <f>""</f>
        <v/>
      </c>
      <c r="AJ62" t="str">
        <f>""</f>
        <v/>
      </c>
      <c r="AK62" t="str">
        <f>""</f>
        <v/>
      </c>
      <c r="AL62" t="str">
        <f>""</f>
        <v/>
      </c>
      <c r="AM62" t="str">
        <f>""</f>
        <v/>
      </c>
      <c r="AN62" t="str">
        <f>""</f>
        <v/>
      </c>
      <c r="AO62" t="str">
        <f>""</f>
        <v/>
      </c>
      <c r="AP62" t="str">
        <f>""</f>
        <v/>
      </c>
      <c r="AQ62" t="str">
        <f>""</f>
        <v/>
      </c>
      <c r="AR62" t="str">
        <f>""</f>
        <v/>
      </c>
      <c r="AS62" t="str">
        <f>""</f>
        <v/>
      </c>
      <c r="AT62" t="str">
        <f>""</f>
        <v/>
      </c>
      <c r="AU62" t="str">
        <f>""</f>
        <v/>
      </c>
      <c r="AV62" t="str">
        <f>""</f>
        <v/>
      </c>
      <c r="AW62" t="str">
        <f>""</f>
        <v/>
      </c>
      <c r="AX62" t="str">
        <f>""</f>
        <v/>
      </c>
      <c r="AY62" t="str">
        <f>""</f>
        <v/>
      </c>
      <c r="AZ62" t="str">
        <f>""</f>
        <v/>
      </c>
      <c r="BA62" t="str">
        <f>""</f>
        <v/>
      </c>
    </row>
    <row r="63" spans="2:53" x14ac:dyDescent="0.2">
      <c r="B63" t="str">
        <f>"At least 1 male left the household in a given year (yes=1)"</f>
        <v>At least 1 male left the household in a given year (yes=1)</v>
      </c>
      <c r="C63" t="str">
        <f>""</f>
        <v/>
      </c>
      <c r="D63" t="str">
        <f>""</f>
        <v/>
      </c>
      <c r="E63" t="str">
        <f>""</f>
        <v/>
      </c>
      <c r="F63" t="str">
        <f>""</f>
        <v/>
      </c>
      <c r="G63" t="str">
        <f>""</f>
        <v/>
      </c>
      <c r="H63" t="str">
        <f>""</f>
        <v/>
      </c>
      <c r="I63" t="str">
        <f>""</f>
        <v/>
      </c>
      <c r="J63" t="str">
        <f>""</f>
        <v/>
      </c>
      <c r="K63" t="str">
        <f>""</f>
        <v/>
      </c>
      <c r="L63" t="str">
        <f>""</f>
        <v/>
      </c>
      <c r="M63" t="str">
        <f>""</f>
        <v/>
      </c>
      <c r="N63" t="str">
        <f>""</f>
        <v/>
      </c>
      <c r="O63" t="str">
        <f>"0.084"</f>
        <v>0.084</v>
      </c>
      <c r="P63" t="str">
        <f>""</f>
        <v/>
      </c>
      <c r="Q63" t="str">
        <f>""</f>
        <v/>
      </c>
      <c r="R63" t="str">
        <f>""</f>
        <v/>
      </c>
      <c r="S63" t="str">
        <f>""</f>
        <v/>
      </c>
      <c r="T63" t="str">
        <f>""</f>
        <v/>
      </c>
      <c r="U63" t="str">
        <f>""</f>
        <v/>
      </c>
      <c r="V63" t="str">
        <f>""</f>
        <v/>
      </c>
      <c r="W63" t="str">
        <f>""</f>
        <v/>
      </c>
      <c r="X63" t="str">
        <f>""</f>
        <v/>
      </c>
      <c r="Y63" t="str">
        <f>""</f>
        <v/>
      </c>
      <c r="Z63" t="str">
        <f>""</f>
        <v/>
      </c>
      <c r="AA63" t="str">
        <f>""</f>
        <v/>
      </c>
      <c r="AB63" t="str">
        <f>""</f>
        <v/>
      </c>
      <c r="AC63" t="str">
        <f>""</f>
        <v/>
      </c>
      <c r="AD63" t="str">
        <f>""</f>
        <v/>
      </c>
      <c r="AE63" t="str">
        <f>""</f>
        <v/>
      </c>
      <c r="AF63" t="str">
        <f>""</f>
        <v/>
      </c>
      <c r="AG63" t="str">
        <f>""</f>
        <v/>
      </c>
      <c r="AH63" t="str">
        <f>""</f>
        <v/>
      </c>
      <c r="AI63" t="str">
        <f>""</f>
        <v/>
      </c>
      <c r="AJ63" t="str">
        <f>""</f>
        <v/>
      </c>
      <c r="AK63" t="str">
        <f>""</f>
        <v/>
      </c>
      <c r="AL63" t="str">
        <f>""</f>
        <v/>
      </c>
      <c r="AM63" t="str">
        <f>""</f>
        <v/>
      </c>
      <c r="AN63" t="str">
        <f>""</f>
        <v/>
      </c>
      <c r="AO63" t="str">
        <f>""</f>
        <v/>
      </c>
      <c r="AP63" t="str">
        <f>""</f>
        <v/>
      </c>
      <c r="AQ63" t="str">
        <f>""</f>
        <v/>
      </c>
      <c r="AR63" t="str">
        <f>""</f>
        <v/>
      </c>
      <c r="AS63" t="str">
        <f>""</f>
        <v/>
      </c>
      <c r="AT63" t="str">
        <f>""</f>
        <v/>
      </c>
      <c r="AU63" t="str">
        <f>""</f>
        <v/>
      </c>
      <c r="AV63" t="str">
        <f>""</f>
        <v/>
      </c>
      <c r="AW63" t="str">
        <f>""</f>
        <v/>
      </c>
      <c r="AX63" t="str">
        <f>""</f>
        <v/>
      </c>
      <c r="AY63" t="str">
        <f>""</f>
        <v/>
      </c>
      <c r="AZ63" t="str">
        <f>""</f>
        <v/>
      </c>
      <c r="BA63" t="str">
        <f>""</f>
        <v/>
      </c>
    </row>
    <row r="64" spans="2:53" x14ac:dyDescent="0.2">
      <c r="B64" t="str">
        <f>""</f>
        <v/>
      </c>
      <c r="C64" t="str">
        <f>""</f>
        <v/>
      </c>
      <c r="D64" t="str">
        <f>""</f>
        <v/>
      </c>
      <c r="E64" t="str">
        <f>""</f>
        <v/>
      </c>
      <c r="F64" t="str">
        <f>""</f>
        <v/>
      </c>
      <c r="G64" t="str">
        <f>""</f>
        <v/>
      </c>
      <c r="H64" t="str">
        <f>""</f>
        <v/>
      </c>
      <c r="I64" t="str">
        <f>""</f>
        <v/>
      </c>
      <c r="J64" t="str">
        <f>""</f>
        <v/>
      </c>
      <c r="K64" t="str">
        <f>""</f>
        <v/>
      </c>
      <c r="L64" t="str">
        <f>""</f>
        <v/>
      </c>
      <c r="M64" t="str">
        <f>""</f>
        <v/>
      </c>
      <c r="N64" t="str">
        <f>""</f>
        <v/>
      </c>
      <c r="O64" t="str">
        <f>"[0.087]"</f>
        <v>[0.087]</v>
      </c>
      <c r="P64" t="str">
        <f>""</f>
        <v/>
      </c>
      <c r="Q64" t="str">
        <f>""</f>
        <v/>
      </c>
      <c r="R64" t="str">
        <f>""</f>
        <v/>
      </c>
      <c r="S64" t="str">
        <f>""</f>
        <v/>
      </c>
      <c r="T64" t="str">
        <f>""</f>
        <v/>
      </c>
      <c r="U64" t="str">
        <f>""</f>
        <v/>
      </c>
      <c r="V64" t="str">
        <f>""</f>
        <v/>
      </c>
      <c r="W64" t="str">
        <f>""</f>
        <v/>
      </c>
      <c r="X64" t="str">
        <f>""</f>
        <v/>
      </c>
      <c r="Y64" t="str">
        <f>""</f>
        <v/>
      </c>
      <c r="Z64" t="str">
        <f>""</f>
        <v/>
      </c>
      <c r="AA64" t="str">
        <f>""</f>
        <v/>
      </c>
      <c r="AB64" t="str">
        <f>""</f>
        <v/>
      </c>
      <c r="AC64" t="str">
        <f>""</f>
        <v/>
      </c>
      <c r="AD64" t="str">
        <f>""</f>
        <v/>
      </c>
      <c r="AE64" t="str">
        <f>""</f>
        <v/>
      </c>
      <c r="AF64" t="str">
        <f>""</f>
        <v/>
      </c>
      <c r="AG64" t="str">
        <f>""</f>
        <v/>
      </c>
      <c r="AH64" t="str">
        <f>""</f>
        <v/>
      </c>
      <c r="AI64" t="str">
        <f>""</f>
        <v/>
      </c>
      <c r="AJ64" t="str">
        <f>""</f>
        <v/>
      </c>
      <c r="AK64" t="str">
        <f>""</f>
        <v/>
      </c>
      <c r="AL64" t="str">
        <f>""</f>
        <v/>
      </c>
      <c r="AM64" t="str">
        <f>""</f>
        <v/>
      </c>
      <c r="AN64" t="str">
        <f>""</f>
        <v/>
      </c>
      <c r="AO64" t="str">
        <f>""</f>
        <v/>
      </c>
      <c r="AP64" t="str">
        <f>""</f>
        <v/>
      </c>
      <c r="AQ64" t="str">
        <f>""</f>
        <v/>
      </c>
      <c r="AR64" t="str">
        <f>""</f>
        <v/>
      </c>
      <c r="AS64" t="str">
        <f>""</f>
        <v/>
      </c>
      <c r="AT64" t="str">
        <f>""</f>
        <v/>
      </c>
      <c r="AU64" t="str">
        <f>""</f>
        <v/>
      </c>
      <c r="AV64" t="str">
        <f>""</f>
        <v/>
      </c>
      <c r="AW64" t="str">
        <f>""</f>
        <v/>
      </c>
      <c r="AX64" t="str">
        <f>""</f>
        <v/>
      </c>
      <c r="AY64" t="str">
        <f>""</f>
        <v/>
      </c>
      <c r="AZ64" t="str">
        <f>""</f>
        <v/>
      </c>
      <c r="BA64" t="str">
        <f>""</f>
        <v/>
      </c>
    </row>
    <row r="65" spans="2:53" x14ac:dyDescent="0.2">
      <c r="B65" t="str">
        <f>"Interaction"</f>
        <v>Interaction</v>
      </c>
      <c r="C65" t="str">
        <f>""</f>
        <v/>
      </c>
      <c r="D65" t="str">
        <f>""</f>
        <v/>
      </c>
      <c r="E65" t="str">
        <f>""</f>
        <v/>
      </c>
      <c r="F65" t="str">
        <f>""</f>
        <v/>
      </c>
      <c r="G65" t="str">
        <f>""</f>
        <v/>
      </c>
      <c r="H65" t="str">
        <f>""</f>
        <v/>
      </c>
      <c r="I65" t="str">
        <f>""</f>
        <v/>
      </c>
      <c r="J65" t="str">
        <f>""</f>
        <v/>
      </c>
      <c r="K65" t="str">
        <f>""</f>
        <v/>
      </c>
      <c r="L65" t="str">
        <f>""</f>
        <v/>
      </c>
      <c r="M65" t="str">
        <f>""</f>
        <v/>
      </c>
      <c r="N65" t="str">
        <f>""</f>
        <v/>
      </c>
      <c r="O65" t="str">
        <f>"-0.282*"</f>
        <v>-0.282*</v>
      </c>
      <c r="P65" t="str">
        <f>""</f>
        <v/>
      </c>
      <c r="Q65" t="str">
        <f>""</f>
        <v/>
      </c>
      <c r="R65" t="str">
        <f>""</f>
        <v/>
      </c>
      <c r="S65" t="str">
        <f>""</f>
        <v/>
      </c>
      <c r="T65" t="str">
        <f>""</f>
        <v/>
      </c>
      <c r="U65" t="str">
        <f>""</f>
        <v/>
      </c>
      <c r="V65" t="str">
        <f>""</f>
        <v/>
      </c>
      <c r="W65" t="str">
        <f>""</f>
        <v/>
      </c>
      <c r="X65" t="str">
        <f>""</f>
        <v/>
      </c>
      <c r="Y65" t="str">
        <f>""</f>
        <v/>
      </c>
      <c r="Z65" t="str">
        <f>""</f>
        <v/>
      </c>
      <c r="AA65" t="str">
        <f>""</f>
        <v/>
      </c>
      <c r="AB65" t="str">
        <f>""</f>
        <v/>
      </c>
      <c r="AC65" t="str">
        <f>""</f>
        <v/>
      </c>
      <c r="AD65" t="str">
        <f>""</f>
        <v/>
      </c>
      <c r="AE65" t="str">
        <f>""</f>
        <v/>
      </c>
      <c r="AF65" t="str">
        <f>""</f>
        <v/>
      </c>
      <c r="AG65" t="str">
        <f>""</f>
        <v/>
      </c>
      <c r="AH65" t="str">
        <f>""</f>
        <v/>
      </c>
      <c r="AI65" t="str">
        <f>""</f>
        <v/>
      </c>
      <c r="AJ65" t="str">
        <f>""</f>
        <v/>
      </c>
      <c r="AK65" t="str">
        <f>""</f>
        <v/>
      </c>
      <c r="AL65" t="str">
        <f>""</f>
        <v/>
      </c>
      <c r="AM65" t="str">
        <f>""</f>
        <v/>
      </c>
      <c r="AN65" t="str">
        <f>""</f>
        <v/>
      </c>
      <c r="AO65" t="str">
        <f>""</f>
        <v/>
      </c>
      <c r="AP65" t="str">
        <f>""</f>
        <v/>
      </c>
      <c r="AQ65" t="str">
        <f>""</f>
        <v/>
      </c>
      <c r="AR65" t="str">
        <f>""</f>
        <v/>
      </c>
      <c r="AS65" t="str">
        <f>""</f>
        <v/>
      </c>
      <c r="AT65" t="str">
        <f>""</f>
        <v/>
      </c>
      <c r="AU65" t="str">
        <f>""</f>
        <v/>
      </c>
      <c r="AV65" t="str">
        <f>""</f>
        <v/>
      </c>
      <c r="AW65" t="str">
        <f>""</f>
        <v/>
      </c>
      <c r="AX65" t="str">
        <f>""</f>
        <v/>
      </c>
      <c r="AY65" t="str">
        <f>""</f>
        <v/>
      </c>
      <c r="AZ65" t="str">
        <f>""</f>
        <v/>
      </c>
      <c r="BA65" t="str">
        <f>""</f>
        <v/>
      </c>
    </row>
    <row r="66" spans="2:53" x14ac:dyDescent="0.2">
      <c r="B66" t="str">
        <f>""</f>
        <v/>
      </c>
      <c r="C66" t="str">
        <f>""</f>
        <v/>
      </c>
      <c r="D66" t="str">
        <f>""</f>
        <v/>
      </c>
      <c r="E66" t="str">
        <f>""</f>
        <v/>
      </c>
      <c r="F66" t="str">
        <f>""</f>
        <v/>
      </c>
      <c r="G66" t="str">
        <f>""</f>
        <v/>
      </c>
      <c r="H66" t="str">
        <f>""</f>
        <v/>
      </c>
      <c r="I66" t="str">
        <f>""</f>
        <v/>
      </c>
      <c r="J66" t="str">
        <f>""</f>
        <v/>
      </c>
      <c r="K66" t="str">
        <f>""</f>
        <v/>
      </c>
      <c r="L66" t="str">
        <f>""</f>
        <v/>
      </c>
      <c r="M66" t="str">
        <f>""</f>
        <v/>
      </c>
      <c r="N66" t="str">
        <f>""</f>
        <v/>
      </c>
      <c r="O66" t="str">
        <f>"[0.151]"</f>
        <v>[0.151]</v>
      </c>
      <c r="P66" t="str">
        <f>""</f>
        <v/>
      </c>
      <c r="Q66" t="str">
        <f>""</f>
        <v/>
      </c>
      <c r="R66" t="str">
        <f>""</f>
        <v/>
      </c>
      <c r="S66" t="str">
        <f>""</f>
        <v/>
      </c>
      <c r="T66" t="str">
        <f>""</f>
        <v/>
      </c>
      <c r="U66" t="str">
        <f>""</f>
        <v/>
      </c>
      <c r="V66" t="str">
        <f>""</f>
        <v/>
      </c>
      <c r="W66" t="str">
        <f>""</f>
        <v/>
      </c>
      <c r="X66" t="str">
        <f>""</f>
        <v/>
      </c>
      <c r="Y66" t="str">
        <f>""</f>
        <v/>
      </c>
      <c r="Z66" t="str">
        <f>""</f>
        <v/>
      </c>
      <c r="AA66" t="str">
        <f>""</f>
        <v/>
      </c>
      <c r="AB66" t="str">
        <f>""</f>
        <v/>
      </c>
      <c r="AC66" t="str">
        <f>""</f>
        <v/>
      </c>
      <c r="AD66" t="str">
        <f>""</f>
        <v/>
      </c>
      <c r="AE66" t="str">
        <f>""</f>
        <v/>
      </c>
      <c r="AF66" t="str">
        <f>""</f>
        <v/>
      </c>
      <c r="AG66" t="str">
        <f>""</f>
        <v/>
      </c>
      <c r="AH66" t="str">
        <f>""</f>
        <v/>
      </c>
      <c r="AI66" t="str">
        <f>""</f>
        <v/>
      </c>
      <c r="AJ66" t="str">
        <f>""</f>
        <v/>
      </c>
      <c r="AK66" t="str">
        <f>""</f>
        <v/>
      </c>
      <c r="AL66" t="str">
        <f>""</f>
        <v/>
      </c>
      <c r="AM66" t="str">
        <f>""</f>
        <v/>
      </c>
      <c r="AN66" t="str">
        <f>""</f>
        <v/>
      </c>
      <c r="AO66" t="str">
        <f>""</f>
        <v/>
      </c>
      <c r="AP66" t="str">
        <f>""</f>
        <v/>
      </c>
      <c r="AQ66" t="str">
        <f>""</f>
        <v/>
      </c>
      <c r="AR66" t="str">
        <f>""</f>
        <v/>
      </c>
      <c r="AS66" t="str">
        <f>""</f>
        <v/>
      </c>
      <c r="AT66" t="str">
        <f>""</f>
        <v/>
      </c>
      <c r="AU66" t="str">
        <f>""</f>
        <v/>
      </c>
      <c r="AV66" t="str">
        <f>""</f>
        <v/>
      </c>
      <c r="AW66" t="str">
        <f>""</f>
        <v/>
      </c>
      <c r="AX66" t="str">
        <f>""</f>
        <v/>
      </c>
      <c r="AY66" t="str">
        <f>""</f>
        <v/>
      </c>
      <c r="AZ66" t="str">
        <f>""</f>
        <v/>
      </c>
      <c r="BA66" t="str">
        <f>""</f>
        <v/>
      </c>
    </row>
    <row r="67" spans="2:53" x14ac:dyDescent="0.2">
      <c r="B67" t="str">
        <f>"Number of males who left household 1998-2007"</f>
        <v>Number of males who left household 1998-2007</v>
      </c>
      <c r="C67" t="str">
        <f>""</f>
        <v/>
      </c>
      <c r="D67" t="str">
        <f>""</f>
        <v/>
      </c>
      <c r="E67" t="str">
        <f>""</f>
        <v/>
      </c>
      <c r="F67" t="str">
        <f>""</f>
        <v/>
      </c>
      <c r="G67" t="str">
        <f>""</f>
        <v/>
      </c>
      <c r="H67" t="str">
        <f>""</f>
        <v/>
      </c>
      <c r="I67" t="str">
        <f>""</f>
        <v/>
      </c>
      <c r="J67" t="str">
        <f>""</f>
        <v/>
      </c>
      <c r="K67" t="str">
        <f>""</f>
        <v/>
      </c>
      <c r="L67" t="str">
        <f>""</f>
        <v/>
      </c>
      <c r="M67" t="str">
        <f>""</f>
        <v/>
      </c>
      <c r="N67" t="str">
        <f>""</f>
        <v/>
      </c>
      <c r="O67" t="str">
        <f>""</f>
        <v/>
      </c>
      <c r="P67" t="str">
        <f>"0.066"</f>
        <v>0.066</v>
      </c>
      <c r="Q67" t="str">
        <f>""</f>
        <v/>
      </c>
      <c r="R67" t="str">
        <f>""</f>
        <v/>
      </c>
      <c r="S67" t="str">
        <f>""</f>
        <v/>
      </c>
      <c r="T67" t="str">
        <f>""</f>
        <v/>
      </c>
      <c r="U67" t="str">
        <f>""</f>
        <v/>
      </c>
      <c r="V67" t="str">
        <f>""</f>
        <v/>
      </c>
      <c r="W67" t="str">
        <f>""</f>
        <v/>
      </c>
      <c r="X67" t="str">
        <f>""</f>
        <v/>
      </c>
      <c r="Y67" t="str">
        <f>""</f>
        <v/>
      </c>
      <c r="Z67" t="str">
        <f>""</f>
        <v/>
      </c>
      <c r="AA67" t="str">
        <f>""</f>
        <v/>
      </c>
      <c r="AB67" t="str">
        <f>""</f>
        <v/>
      </c>
      <c r="AC67" t="str">
        <f>""</f>
        <v/>
      </c>
      <c r="AD67" t="str">
        <f>""</f>
        <v/>
      </c>
      <c r="AE67" t="str">
        <f>""</f>
        <v/>
      </c>
      <c r="AF67" t="str">
        <f>""</f>
        <v/>
      </c>
      <c r="AG67" t="str">
        <f>""</f>
        <v/>
      </c>
      <c r="AH67" t="str">
        <f>""</f>
        <v/>
      </c>
      <c r="AI67" t="str">
        <f>""</f>
        <v/>
      </c>
      <c r="AJ67" t="str">
        <f>""</f>
        <v/>
      </c>
      <c r="AK67" t="str">
        <f>""</f>
        <v/>
      </c>
      <c r="AL67" t="str">
        <f>""</f>
        <v/>
      </c>
      <c r="AM67" t="str">
        <f>""</f>
        <v/>
      </c>
      <c r="AN67" t="str">
        <f>""</f>
        <v/>
      </c>
      <c r="AO67" t="str">
        <f>""</f>
        <v/>
      </c>
      <c r="AP67" t="str">
        <f>""</f>
        <v/>
      </c>
      <c r="AQ67" t="str">
        <f>""</f>
        <v/>
      </c>
      <c r="AR67" t="str">
        <f>""</f>
        <v/>
      </c>
      <c r="AS67" t="str">
        <f>""</f>
        <v/>
      </c>
      <c r="AT67" t="str">
        <f>""</f>
        <v/>
      </c>
      <c r="AU67" t="str">
        <f>""</f>
        <v/>
      </c>
      <c r="AV67" t="str">
        <f>""</f>
        <v/>
      </c>
      <c r="AW67" t="str">
        <f>""</f>
        <v/>
      </c>
      <c r="AX67" t="str">
        <f>""</f>
        <v/>
      </c>
      <c r="AY67" t="str">
        <f>""</f>
        <v/>
      </c>
      <c r="AZ67" t="str">
        <f>""</f>
        <v/>
      </c>
      <c r="BA67" t="str">
        <f>""</f>
        <v/>
      </c>
    </row>
    <row r="68" spans="2:53" x14ac:dyDescent="0.2">
      <c r="B68" t="str">
        <f>""</f>
        <v/>
      </c>
      <c r="C68" t="str">
        <f>""</f>
        <v/>
      </c>
      <c r="D68" t="str">
        <f>""</f>
        <v/>
      </c>
      <c r="E68" t="str">
        <f>""</f>
        <v/>
      </c>
      <c r="F68" t="str">
        <f>""</f>
        <v/>
      </c>
      <c r="G68" t="str">
        <f>""</f>
        <v/>
      </c>
      <c r="H68" t="str">
        <f>""</f>
        <v/>
      </c>
      <c r="I68" t="str">
        <f>""</f>
        <v/>
      </c>
      <c r="J68" t="str">
        <f>""</f>
        <v/>
      </c>
      <c r="K68" t="str">
        <f>""</f>
        <v/>
      </c>
      <c r="L68" t="str">
        <f>""</f>
        <v/>
      </c>
      <c r="M68" t="str">
        <f>""</f>
        <v/>
      </c>
      <c r="N68" t="str">
        <f>""</f>
        <v/>
      </c>
      <c r="O68" t="str">
        <f>""</f>
        <v/>
      </c>
      <c r="P68" t="str">
        <f>"[0.070]"</f>
        <v>[0.070]</v>
      </c>
      <c r="Q68" t="str">
        <f>""</f>
        <v/>
      </c>
      <c r="R68" t="str">
        <f>""</f>
        <v/>
      </c>
      <c r="S68" t="str">
        <f>""</f>
        <v/>
      </c>
      <c r="T68" t="str">
        <f>""</f>
        <v/>
      </c>
      <c r="U68" t="str">
        <f>""</f>
        <v/>
      </c>
      <c r="V68" t="str">
        <f>""</f>
        <v/>
      </c>
      <c r="W68" t="str">
        <f>""</f>
        <v/>
      </c>
      <c r="X68" t="str">
        <f>""</f>
        <v/>
      </c>
      <c r="Y68" t="str">
        <f>""</f>
        <v/>
      </c>
      <c r="Z68" t="str">
        <f>""</f>
        <v/>
      </c>
      <c r="AA68" t="str">
        <f>""</f>
        <v/>
      </c>
      <c r="AB68" t="str">
        <f>""</f>
        <v/>
      </c>
      <c r="AC68" t="str">
        <f>""</f>
        <v/>
      </c>
      <c r="AD68" t="str">
        <f>""</f>
        <v/>
      </c>
      <c r="AE68" t="str">
        <f>""</f>
        <v/>
      </c>
      <c r="AF68" t="str">
        <f>""</f>
        <v/>
      </c>
      <c r="AG68" t="str">
        <f>""</f>
        <v/>
      </c>
      <c r="AH68" t="str">
        <f>""</f>
        <v/>
      </c>
      <c r="AI68" t="str">
        <f>""</f>
        <v/>
      </c>
      <c r="AJ68" t="str">
        <f>""</f>
        <v/>
      </c>
      <c r="AK68" t="str">
        <f>""</f>
        <v/>
      </c>
      <c r="AL68" t="str">
        <f>""</f>
        <v/>
      </c>
      <c r="AM68" t="str">
        <f>""</f>
        <v/>
      </c>
      <c r="AN68" t="str">
        <f>""</f>
        <v/>
      </c>
      <c r="AO68" t="str">
        <f>""</f>
        <v/>
      </c>
      <c r="AP68" t="str">
        <f>""</f>
        <v/>
      </c>
      <c r="AQ68" t="str">
        <f>""</f>
        <v/>
      </c>
      <c r="AR68" t="str">
        <f>""</f>
        <v/>
      </c>
      <c r="AS68" t="str">
        <f>""</f>
        <v/>
      </c>
      <c r="AT68" t="str">
        <f>""</f>
        <v/>
      </c>
      <c r="AU68" t="str">
        <f>""</f>
        <v/>
      </c>
      <c r="AV68" t="str">
        <f>""</f>
        <v/>
      </c>
      <c r="AW68" t="str">
        <f>""</f>
        <v/>
      </c>
      <c r="AX68" t="str">
        <f>""</f>
        <v/>
      </c>
      <c r="AY68" t="str">
        <f>""</f>
        <v/>
      </c>
      <c r="AZ68" t="str">
        <f>""</f>
        <v/>
      </c>
      <c r="BA68" t="str">
        <f>""</f>
        <v/>
      </c>
    </row>
    <row r="69" spans="2:53" x14ac:dyDescent="0.2">
      <c r="B69" t="str">
        <f>"Interaction"</f>
        <v>Interaction</v>
      </c>
      <c r="C69" t="str">
        <f>""</f>
        <v/>
      </c>
      <c r="D69" t="str">
        <f>""</f>
        <v/>
      </c>
      <c r="E69" t="str">
        <f>""</f>
        <v/>
      </c>
      <c r="F69" t="str">
        <f>""</f>
        <v/>
      </c>
      <c r="G69" t="str">
        <f>""</f>
        <v/>
      </c>
      <c r="H69" t="str">
        <f>""</f>
        <v/>
      </c>
      <c r="I69" t="str">
        <f>""</f>
        <v/>
      </c>
      <c r="J69" t="str">
        <f>""</f>
        <v/>
      </c>
      <c r="K69" t="str">
        <f>""</f>
        <v/>
      </c>
      <c r="L69" t="str">
        <f>""</f>
        <v/>
      </c>
      <c r="M69" t="str">
        <f>""</f>
        <v/>
      </c>
      <c r="N69" t="str">
        <f>""</f>
        <v/>
      </c>
      <c r="O69" t="str">
        <f>""</f>
        <v/>
      </c>
      <c r="P69" t="str">
        <f>"-0.229*"</f>
        <v>-0.229*</v>
      </c>
      <c r="Q69" t="str">
        <f>""</f>
        <v/>
      </c>
      <c r="R69" t="str">
        <f>""</f>
        <v/>
      </c>
      <c r="S69" t="str">
        <f>""</f>
        <v/>
      </c>
      <c r="T69" t="str">
        <f>""</f>
        <v/>
      </c>
      <c r="U69" t="str">
        <f>""</f>
        <v/>
      </c>
      <c r="V69" t="str">
        <f>""</f>
        <v/>
      </c>
      <c r="W69" t="str">
        <f>""</f>
        <v/>
      </c>
      <c r="X69" t="str">
        <f>""</f>
        <v/>
      </c>
      <c r="Y69" t="str">
        <f>""</f>
        <v/>
      </c>
      <c r="Z69" t="str">
        <f>""</f>
        <v/>
      </c>
      <c r="AA69" t="str">
        <f>""</f>
        <v/>
      </c>
      <c r="AB69" t="str">
        <f>""</f>
        <v/>
      </c>
      <c r="AC69" t="str">
        <f>""</f>
        <v/>
      </c>
      <c r="AD69" t="str">
        <f>""</f>
        <v/>
      </c>
      <c r="AE69" t="str">
        <f>""</f>
        <v/>
      </c>
      <c r="AF69" t="str">
        <f>""</f>
        <v/>
      </c>
      <c r="AG69" t="str">
        <f>""</f>
        <v/>
      </c>
      <c r="AH69" t="str">
        <f>""</f>
        <v/>
      </c>
      <c r="AI69" t="str">
        <f>""</f>
        <v/>
      </c>
      <c r="AJ69" t="str">
        <f>""</f>
        <v/>
      </c>
      <c r="AK69" t="str">
        <f>""</f>
        <v/>
      </c>
      <c r="AL69" t="str">
        <f>""</f>
        <v/>
      </c>
      <c r="AM69" t="str">
        <f>""</f>
        <v/>
      </c>
      <c r="AN69" t="str">
        <f>""</f>
        <v/>
      </c>
      <c r="AO69" t="str">
        <f>""</f>
        <v/>
      </c>
      <c r="AP69" t="str">
        <f>""</f>
        <v/>
      </c>
      <c r="AQ69" t="str">
        <f>""</f>
        <v/>
      </c>
      <c r="AR69" t="str">
        <f>""</f>
        <v/>
      </c>
      <c r="AS69" t="str">
        <f>""</f>
        <v/>
      </c>
      <c r="AT69" t="str">
        <f>""</f>
        <v/>
      </c>
      <c r="AU69" t="str">
        <f>""</f>
        <v/>
      </c>
      <c r="AV69" t="str">
        <f>""</f>
        <v/>
      </c>
      <c r="AW69" t="str">
        <f>""</f>
        <v/>
      </c>
      <c r="AX69" t="str">
        <f>""</f>
        <v/>
      </c>
      <c r="AY69" t="str">
        <f>""</f>
        <v/>
      </c>
      <c r="AZ69" t="str">
        <f>""</f>
        <v/>
      </c>
      <c r="BA69" t="str">
        <f>""</f>
        <v/>
      </c>
    </row>
    <row r="70" spans="2:53" x14ac:dyDescent="0.2">
      <c r="B70" t="str">
        <f>""</f>
        <v/>
      </c>
      <c r="C70" t="str">
        <f>""</f>
        <v/>
      </c>
      <c r="D70" t="str">
        <f>""</f>
        <v/>
      </c>
      <c r="E70" t="str">
        <f>""</f>
        <v/>
      </c>
      <c r="F70" t="str">
        <f>""</f>
        <v/>
      </c>
      <c r="G70" t="str">
        <f>""</f>
        <v/>
      </c>
      <c r="H70" t="str">
        <f>""</f>
        <v/>
      </c>
      <c r="I70" t="str">
        <f>""</f>
        <v/>
      </c>
      <c r="J70" t="str">
        <f>""</f>
        <v/>
      </c>
      <c r="K70" t="str">
        <f>""</f>
        <v/>
      </c>
      <c r="L70" t="str">
        <f>""</f>
        <v/>
      </c>
      <c r="M70" t="str">
        <f>""</f>
        <v/>
      </c>
      <c r="N70" t="str">
        <f>""</f>
        <v/>
      </c>
      <c r="O70" t="str">
        <f>""</f>
        <v/>
      </c>
      <c r="P70" t="str">
        <f>"[0.132]"</f>
        <v>[0.132]</v>
      </c>
      <c r="Q70" t="str">
        <f>""</f>
        <v/>
      </c>
      <c r="R70" t="str">
        <f>""</f>
        <v/>
      </c>
      <c r="S70" t="str">
        <f>""</f>
        <v/>
      </c>
      <c r="T70" t="str">
        <f>""</f>
        <v/>
      </c>
      <c r="U70" t="str">
        <f>""</f>
        <v/>
      </c>
      <c r="V70" t="str">
        <f>""</f>
        <v/>
      </c>
      <c r="W70" t="str">
        <f>""</f>
        <v/>
      </c>
      <c r="X70" t="str">
        <f>""</f>
        <v/>
      </c>
      <c r="Y70" t="str">
        <f>""</f>
        <v/>
      </c>
      <c r="Z70" t="str">
        <f>""</f>
        <v/>
      </c>
      <c r="AA70" t="str">
        <f>""</f>
        <v/>
      </c>
      <c r="AB70" t="str">
        <f>""</f>
        <v/>
      </c>
      <c r="AC70" t="str">
        <f>""</f>
        <v/>
      </c>
      <c r="AD70" t="str">
        <f>""</f>
        <v/>
      </c>
      <c r="AE70" t="str">
        <f>""</f>
        <v/>
      </c>
      <c r="AF70" t="str">
        <f>""</f>
        <v/>
      </c>
      <c r="AG70" t="str">
        <f>""</f>
        <v/>
      </c>
      <c r="AH70" t="str">
        <f>""</f>
        <v/>
      </c>
      <c r="AI70" t="str">
        <f>""</f>
        <v/>
      </c>
      <c r="AJ70" t="str">
        <f>""</f>
        <v/>
      </c>
      <c r="AK70" t="str">
        <f>""</f>
        <v/>
      </c>
      <c r="AL70" t="str">
        <f>""</f>
        <v/>
      </c>
      <c r="AM70" t="str">
        <f>""</f>
        <v/>
      </c>
      <c r="AN70" t="str">
        <f>""</f>
        <v/>
      </c>
      <c r="AO70" t="str">
        <f>""</f>
        <v/>
      </c>
      <c r="AP70" t="str">
        <f>""</f>
        <v/>
      </c>
      <c r="AQ70" t="str">
        <f>""</f>
        <v/>
      </c>
      <c r="AR70" t="str">
        <f>""</f>
        <v/>
      </c>
      <c r="AS70" t="str">
        <f>""</f>
        <v/>
      </c>
      <c r="AT70" t="str">
        <f>""</f>
        <v/>
      </c>
      <c r="AU70" t="str">
        <f>""</f>
        <v/>
      </c>
      <c r="AV70" t="str">
        <f>""</f>
        <v/>
      </c>
      <c r="AW70" t="str">
        <f>""</f>
        <v/>
      </c>
      <c r="AX70" t="str">
        <f>""</f>
        <v/>
      </c>
      <c r="AY70" t="str">
        <f>""</f>
        <v/>
      </c>
      <c r="AZ70" t="str">
        <f>""</f>
        <v/>
      </c>
      <c r="BA70" t="str">
        <f>""</f>
        <v/>
      </c>
    </row>
    <row r="71" spans="2:53" x14ac:dyDescent="0.2">
      <c r="B71" t="str">
        <f>"Share of males  who left household 1998-2007"</f>
        <v>Share of males  who left household 1998-2007</v>
      </c>
      <c r="C71" t="str">
        <f>""</f>
        <v/>
      </c>
      <c r="D71" t="str">
        <f>""</f>
        <v/>
      </c>
      <c r="E71" t="str">
        <f>""</f>
        <v/>
      </c>
      <c r="F71" t="str">
        <f>""</f>
        <v/>
      </c>
      <c r="G71" t="str">
        <f>""</f>
        <v/>
      </c>
      <c r="H71" t="str">
        <f>""</f>
        <v/>
      </c>
      <c r="I71" t="str">
        <f>""</f>
        <v/>
      </c>
      <c r="J71" t="str">
        <f>""</f>
        <v/>
      </c>
      <c r="K71" t="str">
        <f>""</f>
        <v/>
      </c>
      <c r="L71" t="str">
        <f>""</f>
        <v/>
      </c>
      <c r="M71" t="str">
        <f>""</f>
        <v/>
      </c>
      <c r="N71" t="str">
        <f>""</f>
        <v/>
      </c>
      <c r="O71" t="str">
        <f>""</f>
        <v/>
      </c>
      <c r="P71" t="str">
        <f>""</f>
        <v/>
      </c>
      <c r="Q71" t="str">
        <f>"0.195"</f>
        <v>0.195</v>
      </c>
      <c r="R71" t="str">
        <f>""</f>
        <v/>
      </c>
      <c r="S71" t="str">
        <f>""</f>
        <v/>
      </c>
      <c r="T71" t="str">
        <f>""</f>
        <v/>
      </c>
      <c r="U71" t="str">
        <f>""</f>
        <v/>
      </c>
      <c r="V71" t="str">
        <f>""</f>
        <v/>
      </c>
      <c r="W71" t="str">
        <f>""</f>
        <v/>
      </c>
      <c r="X71" t="str">
        <f>""</f>
        <v/>
      </c>
      <c r="Y71" t="str">
        <f>""</f>
        <v/>
      </c>
      <c r="Z71" t="str">
        <f>""</f>
        <v/>
      </c>
      <c r="AA71" t="str">
        <f>""</f>
        <v/>
      </c>
      <c r="AB71" t="str">
        <f>""</f>
        <v/>
      </c>
      <c r="AC71" t="str">
        <f>""</f>
        <v/>
      </c>
      <c r="AD71" t="str">
        <f>""</f>
        <v/>
      </c>
      <c r="AE71" t="str">
        <f>""</f>
        <v/>
      </c>
      <c r="AF71" t="str">
        <f>""</f>
        <v/>
      </c>
      <c r="AG71" t="str">
        <f>""</f>
        <v/>
      </c>
      <c r="AH71" t="str">
        <f>""</f>
        <v/>
      </c>
      <c r="AI71" t="str">
        <f>""</f>
        <v/>
      </c>
      <c r="AJ71" t="str">
        <f>""</f>
        <v/>
      </c>
      <c r="AK71" t="str">
        <f>""</f>
        <v/>
      </c>
      <c r="AL71" t="str">
        <f>""</f>
        <v/>
      </c>
      <c r="AM71" t="str">
        <f>""</f>
        <v/>
      </c>
      <c r="AN71" t="str">
        <f>""</f>
        <v/>
      </c>
      <c r="AO71" t="str">
        <f>""</f>
        <v/>
      </c>
      <c r="AP71" t="str">
        <f>""</f>
        <v/>
      </c>
      <c r="AQ71" t="str">
        <f>""</f>
        <v/>
      </c>
      <c r="AR71" t="str">
        <f>""</f>
        <v/>
      </c>
      <c r="AS71" t="str">
        <f>""</f>
        <v/>
      </c>
      <c r="AT71" t="str">
        <f>""</f>
        <v/>
      </c>
      <c r="AU71" t="str">
        <f>""</f>
        <v/>
      </c>
      <c r="AV71" t="str">
        <f>""</f>
        <v/>
      </c>
      <c r="AW71" t="str">
        <f>""</f>
        <v/>
      </c>
      <c r="AX71" t="str">
        <f>""</f>
        <v/>
      </c>
      <c r="AY71" t="str">
        <f>""</f>
        <v/>
      </c>
      <c r="AZ71" t="str">
        <f>""</f>
        <v/>
      </c>
      <c r="BA71" t="str">
        <f>""</f>
        <v/>
      </c>
    </row>
    <row r="72" spans="2:53" x14ac:dyDescent="0.2">
      <c r="B72" t="str">
        <f>""</f>
        <v/>
      </c>
      <c r="C72" t="str">
        <f>""</f>
        <v/>
      </c>
      <c r="D72" t="str">
        <f>""</f>
        <v/>
      </c>
      <c r="E72" t="str">
        <f>""</f>
        <v/>
      </c>
      <c r="F72" t="str">
        <f>""</f>
        <v/>
      </c>
      <c r="G72" t="str">
        <f>""</f>
        <v/>
      </c>
      <c r="H72" t="str">
        <f>""</f>
        <v/>
      </c>
      <c r="I72" t="str">
        <f>""</f>
        <v/>
      </c>
      <c r="J72" t="str">
        <f>""</f>
        <v/>
      </c>
      <c r="K72" t="str">
        <f>""</f>
        <v/>
      </c>
      <c r="L72" t="str">
        <f>""</f>
        <v/>
      </c>
      <c r="M72" t="str">
        <f>""</f>
        <v/>
      </c>
      <c r="N72" t="str">
        <f>""</f>
        <v/>
      </c>
      <c r="O72" t="str">
        <f>""</f>
        <v/>
      </c>
      <c r="P72" t="str">
        <f>""</f>
        <v/>
      </c>
      <c r="Q72" t="str">
        <f>"[0.127]"</f>
        <v>[0.127]</v>
      </c>
      <c r="R72" t="str">
        <f>""</f>
        <v/>
      </c>
      <c r="S72" t="str">
        <f>""</f>
        <v/>
      </c>
      <c r="T72" t="str">
        <f>""</f>
        <v/>
      </c>
      <c r="U72" t="str">
        <f>""</f>
        <v/>
      </c>
      <c r="V72" t="str">
        <f>""</f>
        <v/>
      </c>
      <c r="W72" t="str">
        <f>""</f>
        <v/>
      </c>
      <c r="X72" t="str">
        <f>""</f>
        <v/>
      </c>
      <c r="Y72" t="str">
        <f>""</f>
        <v/>
      </c>
      <c r="Z72" t="str">
        <f>""</f>
        <v/>
      </c>
      <c r="AA72" t="str">
        <f>""</f>
        <v/>
      </c>
      <c r="AB72" t="str">
        <f>""</f>
        <v/>
      </c>
      <c r="AC72" t="str">
        <f>""</f>
        <v/>
      </c>
      <c r="AD72" t="str">
        <f>""</f>
        <v/>
      </c>
      <c r="AE72" t="str">
        <f>""</f>
        <v/>
      </c>
      <c r="AF72" t="str">
        <f>""</f>
        <v/>
      </c>
      <c r="AG72" t="str">
        <f>""</f>
        <v/>
      </c>
      <c r="AH72" t="str">
        <f>""</f>
        <v/>
      </c>
      <c r="AI72" t="str">
        <f>""</f>
        <v/>
      </c>
      <c r="AJ72" t="str">
        <f>""</f>
        <v/>
      </c>
      <c r="AK72" t="str">
        <f>""</f>
        <v/>
      </c>
      <c r="AL72" t="str">
        <f>""</f>
        <v/>
      </c>
      <c r="AM72" t="str">
        <f>""</f>
        <v/>
      </c>
      <c r="AN72" t="str">
        <f>""</f>
        <v/>
      </c>
      <c r="AO72" t="str">
        <f>""</f>
        <v/>
      </c>
      <c r="AP72" t="str">
        <f>""</f>
        <v/>
      </c>
      <c r="AQ72" t="str">
        <f>""</f>
        <v/>
      </c>
      <c r="AR72" t="str">
        <f>""</f>
        <v/>
      </c>
      <c r="AS72" t="str">
        <f>""</f>
        <v/>
      </c>
      <c r="AT72" t="str">
        <f>""</f>
        <v/>
      </c>
      <c r="AU72" t="str">
        <f>""</f>
        <v/>
      </c>
      <c r="AV72" t="str">
        <f>""</f>
        <v/>
      </c>
      <c r="AW72" t="str">
        <f>""</f>
        <v/>
      </c>
      <c r="AX72" t="str">
        <f>""</f>
        <v/>
      </c>
      <c r="AY72" t="str">
        <f>""</f>
        <v/>
      </c>
      <c r="AZ72" t="str">
        <f>""</f>
        <v/>
      </c>
      <c r="BA72" t="str">
        <f>""</f>
        <v/>
      </c>
    </row>
    <row r="73" spans="2:53" x14ac:dyDescent="0.2">
      <c r="B73" t="str">
        <f>"Interaction"</f>
        <v>Interaction</v>
      </c>
      <c r="C73" t="str">
        <f>""</f>
        <v/>
      </c>
      <c r="D73" t="str">
        <f>""</f>
        <v/>
      </c>
      <c r="E73" t="str">
        <f>""</f>
        <v/>
      </c>
      <c r="F73" t="str">
        <f>""</f>
        <v/>
      </c>
      <c r="G73" t="str">
        <f>""</f>
        <v/>
      </c>
      <c r="H73" t="str">
        <f>""</f>
        <v/>
      </c>
      <c r="I73" t="str">
        <f>""</f>
        <v/>
      </c>
      <c r="J73" t="str">
        <f>""</f>
        <v/>
      </c>
      <c r="K73" t="str">
        <f>""</f>
        <v/>
      </c>
      <c r="L73" t="str">
        <f>""</f>
        <v/>
      </c>
      <c r="M73" t="str">
        <f>""</f>
        <v/>
      </c>
      <c r="N73" t="str">
        <f>""</f>
        <v/>
      </c>
      <c r="O73" t="str">
        <f>""</f>
        <v/>
      </c>
      <c r="P73" t="str">
        <f>""</f>
        <v/>
      </c>
      <c r="Q73" t="str">
        <f>"-0.296"</f>
        <v>-0.296</v>
      </c>
      <c r="R73" t="str">
        <f>""</f>
        <v/>
      </c>
      <c r="S73" t="str">
        <f>""</f>
        <v/>
      </c>
      <c r="T73" t="str">
        <f>""</f>
        <v/>
      </c>
      <c r="U73" t="str">
        <f>""</f>
        <v/>
      </c>
      <c r="V73" t="str">
        <f>""</f>
        <v/>
      </c>
      <c r="W73" t="str">
        <f>""</f>
        <v/>
      </c>
      <c r="X73" t="str">
        <f>""</f>
        <v/>
      </c>
      <c r="Y73" t="str">
        <f>""</f>
        <v/>
      </c>
      <c r="Z73" t="str">
        <f>""</f>
        <v/>
      </c>
      <c r="AA73" t="str">
        <f>""</f>
        <v/>
      </c>
      <c r="AB73" t="str">
        <f>""</f>
        <v/>
      </c>
      <c r="AC73" t="str">
        <f>""</f>
        <v/>
      </c>
      <c r="AD73" t="str">
        <f>""</f>
        <v/>
      </c>
      <c r="AE73" t="str">
        <f>""</f>
        <v/>
      </c>
      <c r="AF73" t="str">
        <f>""</f>
        <v/>
      </c>
      <c r="AG73" t="str">
        <f>""</f>
        <v/>
      </c>
      <c r="AH73" t="str">
        <f>""</f>
        <v/>
      </c>
      <c r="AI73" t="str">
        <f>""</f>
        <v/>
      </c>
      <c r="AJ73" t="str">
        <f>""</f>
        <v/>
      </c>
      <c r="AK73" t="str">
        <f>""</f>
        <v/>
      </c>
      <c r="AL73" t="str">
        <f>""</f>
        <v/>
      </c>
      <c r="AM73" t="str">
        <f>""</f>
        <v/>
      </c>
      <c r="AN73" t="str">
        <f>""</f>
        <v/>
      </c>
      <c r="AO73" t="str">
        <f>""</f>
        <v/>
      </c>
      <c r="AP73" t="str">
        <f>""</f>
        <v/>
      </c>
      <c r="AQ73" t="str">
        <f>""</f>
        <v/>
      </c>
      <c r="AR73" t="str">
        <f>""</f>
        <v/>
      </c>
      <c r="AS73" t="str">
        <f>""</f>
        <v/>
      </c>
      <c r="AT73" t="str">
        <f>""</f>
        <v/>
      </c>
      <c r="AU73" t="str">
        <f>""</f>
        <v/>
      </c>
      <c r="AV73" t="str">
        <f>""</f>
        <v/>
      </c>
      <c r="AW73" t="str">
        <f>""</f>
        <v/>
      </c>
      <c r="AX73" t="str">
        <f>""</f>
        <v/>
      </c>
      <c r="AY73" t="str">
        <f>""</f>
        <v/>
      </c>
      <c r="AZ73" t="str">
        <f>""</f>
        <v/>
      </c>
      <c r="BA73" t="str">
        <f>""</f>
        <v/>
      </c>
    </row>
    <row r="74" spans="2:53" x14ac:dyDescent="0.2">
      <c r="B74" t="str">
        <f>""</f>
        <v/>
      </c>
      <c r="C74" t="str">
        <f>""</f>
        <v/>
      </c>
      <c r="D74" t="str">
        <f>""</f>
        <v/>
      </c>
      <c r="E74" t="str">
        <f>""</f>
        <v/>
      </c>
      <c r="F74" t="str">
        <f>""</f>
        <v/>
      </c>
      <c r="G74" t="str">
        <f>""</f>
        <v/>
      </c>
      <c r="H74" t="str">
        <f>""</f>
        <v/>
      </c>
      <c r="I74" t="str">
        <f>""</f>
        <v/>
      </c>
      <c r="J74" t="str">
        <f>""</f>
        <v/>
      </c>
      <c r="K74" t="str">
        <f>""</f>
        <v/>
      </c>
      <c r="L74" t="str">
        <f>""</f>
        <v/>
      </c>
      <c r="M74" t="str">
        <f>""</f>
        <v/>
      </c>
      <c r="N74" t="str">
        <f>""</f>
        <v/>
      </c>
      <c r="O74" t="str">
        <f>""</f>
        <v/>
      </c>
      <c r="P74" t="str">
        <f>""</f>
        <v/>
      </c>
      <c r="Q74" t="str">
        <f>"[0.208]"</f>
        <v>[0.208]</v>
      </c>
      <c r="R74" t="str">
        <f>""</f>
        <v/>
      </c>
      <c r="S74" t="str">
        <f>""</f>
        <v/>
      </c>
      <c r="T74" t="str">
        <f>""</f>
        <v/>
      </c>
      <c r="U74" t="str">
        <f>""</f>
        <v/>
      </c>
      <c r="V74" t="str">
        <f>""</f>
        <v/>
      </c>
      <c r="W74" t="str">
        <f>""</f>
        <v/>
      </c>
      <c r="X74" t="str">
        <f>""</f>
        <v/>
      </c>
      <c r="Y74" t="str">
        <f>""</f>
        <v/>
      </c>
      <c r="Z74" t="str">
        <f>""</f>
        <v/>
      </c>
      <c r="AA74" t="str">
        <f>""</f>
        <v/>
      </c>
      <c r="AB74" t="str">
        <f>""</f>
        <v/>
      </c>
      <c r="AC74" t="str">
        <f>""</f>
        <v/>
      </c>
      <c r="AD74" t="str">
        <f>""</f>
        <v/>
      </c>
      <c r="AE74" t="str">
        <f>""</f>
        <v/>
      </c>
      <c r="AF74" t="str">
        <f>""</f>
        <v/>
      </c>
      <c r="AG74" t="str">
        <f>""</f>
        <v/>
      </c>
      <c r="AH74" t="str">
        <f>""</f>
        <v/>
      </c>
      <c r="AI74" t="str">
        <f>""</f>
        <v/>
      </c>
      <c r="AJ74" t="str">
        <f>""</f>
        <v/>
      </c>
      <c r="AK74" t="str">
        <f>""</f>
        <v/>
      </c>
      <c r="AL74" t="str">
        <f>""</f>
        <v/>
      </c>
      <c r="AM74" t="str">
        <f>""</f>
        <v/>
      </c>
      <c r="AN74" t="str">
        <f>""</f>
        <v/>
      </c>
      <c r="AO74" t="str">
        <f>""</f>
        <v/>
      </c>
      <c r="AP74" t="str">
        <f>""</f>
        <v/>
      </c>
      <c r="AQ74" t="str">
        <f>""</f>
        <v/>
      </c>
      <c r="AR74" t="str">
        <f>""</f>
        <v/>
      </c>
      <c r="AS74" t="str">
        <f>""</f>
        <v/>
      </c>
      <c r="AT74" t="str">
        <f>""</f>
        <v/>
      </c>
      <c r="AU74" t="str">
        <f>""</f>
        <v/>
      </c>
      <c r="AV74" t="str">
        <f>""</f>
        <v/>
      </c>
      <c r="AW74" t="str">
        <f>""</f>
        <v/>
      </c>
      <c r="AX74" t="str">
        <f>""</f>
        <v/>
      </c>
      <c r="AY74" t="str">
        <f>""</f>
        <v/>
      </c>
      <c r="AZ74" t="str">
        <f>""</f>
        <v/>
      </c>
      <c r="BA74" t="str">
        <f>""</f>
        <v/>
      </c>
    </row>
    <row r="75" spans="2:53" x14ac:dyDescent="0.2">
      <c r="B75" t="str">
        <f>"Theft of money (yes=1) for a household in 1998-07"</f>
        <v>Theft of money (yes=1) for a household in 1998-07</v>
      </c>
      <c r="C75" t="str">
        <f>""</f>
        <v/>
      </c>
      <c r="D75" t="str">
        <f>""</f>
        <v/>
      </c>
      <c r="E75" t="str">
        <f>""</f>
        <v/>
      </c>
      <c r="F75" t="str">
        <f>""</f>
        <v/>
      </c>
      <c r="G75" t="str">
        <f>""</f>
        <v/>
      </c>
      <c r="H75" t="str">
        <f>""</f>
        <v/>
      </c>
      <c r="I75" t="str">
        <f>""</f>
        <v/>
      </c>
      <c r="J75" t="str">
        <f>""</f>
        <v/>
      </c>
      <c r="K75" t="str">
        <f>""</f>
        <v/>
      </c>
      <c r="L75" t="str">
        <f>""</f>
        <v/>
      </c>
      <c r="M75" t="str">
        <f>""</f>
        <v/>
      </c>
      <c r="N75" t="str">
        <f>""</f>
        <v/>
      </c>
      <c r="O75" t="str">
        <f>""</f>
        <v/>
      </c>
      <c r="P75" t="str">
        <f>""</f>
        <v/>
      </c>
      <c r="Q75" t="str">
        <f>""</f>
        <v/>
      </c>
      <c r="R75" t="str">
        <f>"0.063"</f>
        <v>0.063</v>
      </c>
      <c r="S75" t="str">
        <f>"0.051"</f>
        <v>0.051</v>
      </c>
      <c r="T75" t="str">
        <f>"0.049"</f>
        <v>0.049</v>
      </c>
      <c r="U75" t="str">
        <f>""</f>
        <v/>
      </c>
      <c r="V75" t="str">
        <f>""</f>
        <v/>
      </c>
      <c r="W75" t="str">
        <f>""</f>
        <v/>
      </c>
      <c r="X75" t="str">
        <f>""</f>
        <v/>
      </c>
      <c r="Y75" t="str">
        <f>""</f>
        <v/>
      </c>
      <c r="Z75" t="str">
        <f>""</f>
        <v/>
      </c>
      <c r="AA75" t="str">
        <f>""</f>
        <v/>
      </c>
      <c r="AB75" t="str">
        <f>""</f>
        <v/>
      </c>
      <c r="AC75" t="str">
        <f>""</f>
        <v/>
      </c>
      <c r="AD75" t="str">
        <f>""</f>
        <v/>
      </c>
      <c r="AE75" t="str">
        <f>""</f>
        <v/>
      </c>
      <c r="AF75" t="str">
        <f>""</f>
        <v/>
      </c>
      <c r="AG75" t="str">
        <f>""</f>
        <v/>
      </c>
      <c r="AH75" t="str">
        <f>""</f>
        <v/>
      </c>
      <c r="AI75" t="str">
        <f>""</f>
        <v/>
      </c>
      <c r="AJ75" t="str">
        <f>""</f>
        <v/>
      </c>
      <c r="AK75" t="str">
        <f>""</f>
        <v/>
      </c>
      <c r="AL75" t="str">
        <f>""</f>
        <v/>
      </c>
      <c r="AM75" t="str">
        <f>""</f>
        <v/>
      </c>
      <c r="AN75" t="str">
        <f>""</f>
        <v/>
      </c>
      <c r="AO75" t="str">
        <f>""</f>
        <v/>
      </c>
      <c r="AP75" t="str">
        <f>""</f>
        <v/>
      </c>
      <c r="AQ75" t="str">
        <f>""</f>
        <v/>
      </c>
      <c r="AR75" t="str">
        <f>""</f>
        <v/>
      </c>
      <c r="AS75" t="str">
        <f>""</f>
        <v/>
      </c>
      <c r="AT75" t="str">
        <f>""</f>
        <v/>
      </c>
      <c r="AU75" t="str">
        <f>""</f>
        <v/>
      </c>
      <c r="AV75" t="str">
        <f>""</f>
        <v/>
      </c>
      <c r="AW75" t="str">
        <f>""</f>
        <v/>
      </c>
      <c r="AX75" t="str">
        <f>""</f>
        <v/>
      </c>
      <c r="AY75" t="str">
        <f>""</f>
        <v/>
      </c>
      <c r="AZ75" t="str">
        <f>""</f>
        <v/>
      </c>
      <c r="BA75" t="str">
        <f>""</f>
        <v/>
      </c>
    </row>
    <row r="76" spans="2:53" x14ac:dyDescent="0.2">
      <c r="B76" t="str">
        <f>""</f>
        <v/>
      </c>
      <c r="C76" t="str">
        <f>""</f>
        <v/>
      </c>
      <c r="D76" t="str">
        <f>""</f>
        <v/>
      </c>
      <c r="E76" t="str">
        <f>""</f>
        <v/>
      </c>
      <c r="F76" t="str">
        <f>""</f>
        <v/>
      </c>
      <c r="G76" t="str">
        <f>""</f>
        <v/>
      </c>
      <c r="H76" t="str">
        <f>""</f>
        <v/>
      </c>
      <c r="I76" t="str">
        <f>""</f>
        <v/>
      </c>
      <c r="J76" t="str">
        <f>""</f>
        <v/>
      </c>
      <c r="K76" t="str">
        <f>""</f>
        <v/>
      </c>
      <c r="L76" t="str">
        <f>""</f>
        <v/>
      </c>
      <c r="M76" t="str">
        <f>""</f>
        <v/>
      </c>
      <c r="N76" t="str">
        <f>""</f>
        <v/>
      </c>
      <c r="O76" t="str">
        <f>""</f>
        <v/>
      </c>
      <c r="P76" t="str">
        <f>""</f>
        <v/>
      </c>
      <c r="Q76" t="str">
        <f>""</f>
        <v/>
      </c>
      <c r="R76" t="str">
        <f>"[0.082]"</f>
        <v>[0.082]</v>
      </c>
      <c r="S76" t="str">
        <f>"[0.081]"</f>
        <v>[0.081]</v>
      </c>
      <c r="T76" t="str">
        <f>"[0.077]"</f>
        <v>[0.077]</v>
      </c>
      <c r="U76" t="str">
        <f>""</f>
        <v/>
      </c>
      <c r="V76" t="str">
        <f>""</f>
        <v/>
      </c>
      <c r="W76" t="str">
        <f>""</f>
        <v/>
      </c>
      <c r="X76" t="str">
        <f>""</f>
        <v/>
      </c>
      <c r="Y76" t="str">
        <f>""</f>
        <v/>
      </c>
      <c r="Z76" t="str">
        <f>""</f>
        <v/>
      </c>
      <c r="AA76" t="str">
        <f>""</f>
        <v/>
      </c>
      <c r="AB76" t="str">
        <f>""</f>
        <v/>
      </c>
      <c r="AC76" t="str">
        <f>""</f>
        <v/>
      </c>
      <c r="AD76" t="str">
        <f>""</f>
        <v/>
      </c>
      <c r="AE76" t="str">
        <f>""</f>
        <v/>
      </c>
      <c r="AF76" t="str">
        <f>""</f>
        <v/>
      </c>
      <c r="AG76" t="str">
        <f>""</f>
        <v/>
      </c>
      <c r="AH76" t="str">
        <f>""</f>
        <v/>
      </c>
      <c r="AI76" t="str">
        <f>""</f>
        <v/>
      </c>
      <c r="AJ76" t="str">
        <f>""</f>
        <v/>
      </c>
      <c r="AK76" t="str">
        <f>""</f>
        <v/>
      </c>
      <c r="AL76" t="str">
        <f>""</f>
        <v/>
      </c>
      <c r="AM76" t="str">
        <f>""</f>
        <v/>
      </c>
      <c r="AN76" t="str">
        <f>""</f>
        <v/>
      </c>
      <c r="AO76" t="str">
        <f>""</f>
        <v/>
      </c>
      <c r="AP76" t="str">
        <f>""</f>
        <v/>
      </c>
      <c r="AQ76" t="str">
        <f>""</f>
        <v/>
      </c>
      <c r="AR76" t="str">
        <f>""</f>
        <v/>
      </c>
      <c r="AS76" t="str">
        <f>""</f>
        <v/>
      </c>
      <c r="AT76" t="str">
        <f>""</f>
        <v/>
      </c>
      <c r="AU76" t="str">
        <f>""</f>
        <v/>
      </c>
      <c r="AV76" t="str">
        <f>""</f>
        <v/>
      </c>
      <c r="AW76" t="str">
        <f>""</f>
        <v/>
      </c>
      <c r="AX76" t="str">
        <f>""</f>
        <v/>
      </c>
      <c r="AY76" t="str">
        <f>""</f>
        <v/>
      </c>
      <c r="AZ76" t="str">
        <f>""</f>
        <v/>
      </c>
      <c r="BA76" t="str">
        <f>""</f>
        <v/>
      </c>
    </row>
    <row r="77" spans="2:53" x14ac:dyDescent="0.2">
      <c r="B77" t="str">
        <f>"At least 1 male left the household in a given year (yes=1)"</f>
        <v>At least 1 male left the household in a given year (yes=1)</v>
      </c>
      <c r="C77" t="str">
        <f>""</f>
        <v/>
      </c>
      <c r="D77" t="str">
        <f>""</f>
        <v/>
      </c>
      <c r="E77" t="str">
        <f>""</f>
        <v/>
      </c>
      <c r="F77" t="str">
        <f>""</f>
        <v/>
      </c>
      <c r="G77" t="str">
        <f>""</f>
        <v/>
      </c>
      <c r="H77" t="str">
        <f>""</f>
        <v/>
      </c>
      <c r="I77" t="str">
        <f>""</f>
        <v/>
      </c>
      <c r="J77" t="str">
        <f>""</f>
        <v/>
      </c>
      <c r="K77" t="str">
        <f>""</f>
        <v/>
      </c>
      <c r="L77" t="str">
        <f>""</f>
        <v/>
      </c>
      <c r="M77" t="str">
        <f>""</f>
        <v/>
      </c>
      <c r="N77" t="str">
        <f>""</f>
        <v/>
      </c>
      <c r="O77" t="str">
        <f>""</f>
        <v/>
      </c>
      <c r="P77" t="str">
        <f>""</f>
        <v/>
      </c>
      <c r="Q77" t="str">
        <f>""</f>
        <v/>
      </c>
      <c r="R77" t="str">
        <f>"0.018"</f>
        <v>0.018</v>
      </c>
      <c r="S77" t="str">
        <f>""</f>
        <v/>
      </c>
      <c r="T77" t="str">
        <f>""</f>
        <v/>
      </c>
      <c r="U77" t="str">
        <f>""</f>
        <v/>
      </c>
      <c r="V77" t="str">
        <f>""</f>
        <v/>
      </c>
      <c r="W77" t="str">
        <f>""</f>
        <v/>
      </c>
      <c r="X77" t="str">
        <f>""</f>
        <v/>
      </c>
      <c r="Y77" t="str">
        <f>""</f>
        <v/>
      </c>
      <c r="Z77" t="str">
        <f>""</f>
        <v/>
      </c>
      <c r="AA77" t="str">
        <f>""</f>
        <v/>
      </c>
      <c r="AB77" t="str">
        <f>""</f>
        <v/>
      </c>
      <c r="AC77" t="str">
        <f>""</f>
        <v/>
      </c>
      <c r="AD77" t="str">
        <f>""</f>
        <v/>
      </c>
      <c r="AE77" t="str">
        <f>""</f>
        <v/>
      </c>
      <c r="AF77" t="str">
        <f>""</f>
        <v/>
      </c>
      <c r="AG77" t="str">
        <f>""</f>
        <v/>
      </c>
      <c r="AH77" t="str">
        <f>""</f>
        <v/>
      </c>
      <c r="AI77" t="str">
        <f>""</f>
        <v/>
      </c>
      <c r="AJ77" t="str">
        <f>""</f>
        <v/>
      </c>
      <c r="AK77" t="str">
        <f>""</f>
        <v/>
      </c>
      <c r="AL77" t="str">
        <f>""</f>
        <v/>
      </c>
      <c r="AM77" t="str">
        <f>""</f>
        <v/>
      </c>
      <c r="AN77" t="str">
        <f>""</f>
        <v/>
      </c>
      <c r="AO77" t="str">
        <f>""</f>
        <v/>
      </c>
      <c r="AP77" t="str">
        <f>""</f>
        <v/>
      </c>
      <c r="AQ77" t="str">
        <f>""</f>
        <v/>
      </c>
      <c r="AR77" t="str">
        <f>""</f>
        <v/>
      </c>
      <c r="AS77" t="str">
        <f>""</f>
        <v/>
      </c>
      <c r="AT77" t="str">
        <f>""</f>
        <v/>
      </c>
      <c r="AU77" t="str">
        <f>""</f>
        <v/>
      </c>
      <c r="AV77" t="str">
        <f>""</f>
        <v/>
      </c>
      <c r="AW77" t="str">
        <f>""</f>
        <v/>
      </c>
      <c r="AX77" t="str">
        <f>""</f>
        <v/>
      </c>
      <c r="AY77" t="str">
        <f>""</f>
        <v/>
      </c>
      <c r="AZ77" t="str">
        <f>""</f>
        <v/>
      </c>
      <c r="BA77" t="str">
        <f>""</f>
        <v/>
      </c>
    </row>
    <row r="78" spans="2:53" x14ac:dyDescent="0.2">
      <c r="B78" t="str">
        <f>""</f>
        <v/>
      </c>
      <c r="C78" t="str">
        <f>""</f>
        <v/>
      </c>
      <c r="D78" t="str">
        <f>""</f>
        <v/>
      </c>
      <c r="E78" t="str">
        <f>""</f>
        <v/>
      </c>
      <c r="F78" t="str">
        <f>""</f>
        <v/>
      </c>
      <c r="G78" t="str">
        <f>""</f>
        <v/>
      </c>
      <c r="H78" t="str">
        <f>""</f>
        <v/>
      </c>
      <c r="I78" t="str">
        <f>""</f>
        <v/>
      </c>
      <c r="J78" t="str">
        <f>""</f>
        <v/>
      </c>
      <c r="K78" t="str">
        <f>""</f>
        <v/>
      </c>
      <c r="L78" t="str">
        <f>""</f>
        <v/>
      </c>
      <c r="M78" t="str">
        <f>""</f>
        <v/>
      </c>
      <c r="N78" t="str">
        <f>""</f>
        <v/>
      </c>
      <c r="O78" t="str">
        <f>""</f>
        <v/>
      </c>
      <c r="P78" t="str">
        <f>""</f>
        <v/>
      </c>
      <c r="Q78" t="str">
        <f>""</f>
        <v/>
      </c>
      <c r="R78" t="str">
        <f>"[0.088]"</f>
        <v>[0.088]</v>
      </c>
      <c r="S78" t="str">
        <f>""</f>
        <v/>
      </c>
      <c r="T78" t="str">
        <f>""</f>
        <v/>
      </c>
      <c r="U78" t="str">
        <f>""</f>
        <v/>
      </c>
      <c r="V78" t="str">
        <f>""</f>
        <v/>
      </c>
      <c r="W78" t="str">
        <f>""</f>
        <v/>
      </c>
      <c r="X78" t="str">
        <f>""</f>
        <v/>
      </c>
      <c r="Y78" t="str">
        <f>""</f>
        <v/>
      </c>
      <c r="Z78" t="str">
        <f>""</f>
        <v/>
      </c>
      <c r="AA78" t="str">
        <f>""</f>
        <v/>
      </c>
      <c r="AB78" t="str">
        <f>""</f>
        <v/>
      </c>
      <c r="AC78" t="str">
        <f>""</f>
        <v/>
      </c>
      <c r="AD78" t="str">
        <f>""</f>
        <v/>
      </c>
      <c r="AE78" t="str">
        <f>""</f>
        <v/>
      </c>
      <c r="AF78" t="str">
        <f>""</f>
        <v/>
      </c>
      <c r="AG78" t="str">
        <f>""</f>
        <v/>
      </c>
      <c r="AH78" t="str">
        <f>""</f>
        <v/>
      </c>
      <c r="AI78" t="str">
        <f>""</f>
        <v/>
      </c>
      <c r="AJ78" t="str">
        <f>""</f>
        <v/>
      </c>
      <c r="AK78" t="str">
        <f>""</f>
        <v/>
      </c>
      <c r="AL78" t="str">
        <f>""</f>
        <v/>
      </c>
      <c r="AM78" t="str">
        <f>""</f>
        <v/>
      </c>
      <c r="AN78" t="str">
        <f>""</f>
        <v/>
      </c>
      <c r="AO78" t="str">
        <f>""</f>
        <v/>
      </c>
      <c r="AP78" t="str">
        <f>""</f>
        <v/>
      </c>
      <c r="AQ78" t="str">
        <f>""</f>
        <v/>
      </c>
      <c r="AR78" t="str">
        <f>""</f>
        <v/>
      </c>
      <c r="AS78" t="str">
        <f>""</f>
        <v/>
      </c>
      <c r="AT78" t="str">
        <f>""</f>
        <v/>
      </c>
      <c r="AU78" t="str">
        <f>""</f>
        <v/>
      </c>
      <c r="AV78" t="str">
        <f>""</f>
        <v/>
      </c>
      <c r="AW78" t="str">
        <f>""</f>
        <v/>
      </c>
      <c r="AX78" t="str">
        <f>""</f>
        <v/>
      </c>
      <c r="AY78" t="str">
        <f>""</f>
        <v/>
      </c>
      <c r="AZ78" t="str">
        <f>""</f>
        <v/>
      </c>
      <c r="BA78" t="str">
        <f>""</f>
        <v/>
      </c>
    </row>
    <row r="79" spans="2:53" x14ac:dyDescent="0.2">
      <c r="B79" t="str">
        <f>"Interaction"</f>
        <v>Interaction</v>
      </c>
      <c r="C79" t="str">
        <f>""</f>
        <v/>
      </c>
      <c r="D79" t="str">
        <f>""</f>
        <v/>
      </c>
      <c r="E79" t="str">
        <f>""</f>
        <v/>
      </c>
      <c r="F79" t="str">
        <f>""</f>
        <v/>
      </c>
      <c r="G79" t="str">
        <f>""</f>
        <v/>
      </c>
      <c r="H79" t="str">
        <f>""</f>
        <v/>
      </c>
      <c r="I79" t="str">
        <f>""</f>
        <v/>
      </c>
      <c r="J79" t="str">
        <f>""</f>
        <v/>
      </c>
      <c r="K79" t="str">
        <f>""</f>
        <v/>
      </c>
      <c r="L79" t="str">
        <f>""</f>
        <v/>
      </c>
      <c r="M79" t="str">
        <f>""</f>
        <v/>
      </c>
      <c r="N79" t="str">
        <f>""</f>
        <v/>
      </c>
      <c r="O79" t="str">
        <f>""</f>
        <v/>
      </c>
      <c r="P79" t="str">
        <f>""</f>
        <v/>
      </c>
      <c r="Q79" t="str">
        <f>""</f>
        <v/>
      </c>
      <c r="R79" t="str">
        <f>"-0.173"</f>
        <v>-0.173</v>
      </c>
      <c r="S79" t="str">
        <f>""</f>
        <v/>
      </c>
      <c r="T79" t="str">
        <f>""</f>
        <v/>
      </c>
      <c r="U79" t="str">
        <f>""</f>
        <v/>
      </c>
      <c r="V79" t="str">
        <f>""</f>
        <v/>
      </c>
      <c r="W79" t="str">
        <f>""</f>
        <v/>
      </c>
      <c r="X79" t="str">
        <f>""</f>
        <v/>
      </c>
      <c r="Y79" t="str">
        <f>""</f>
        <v/>
      </c>
      <c r="Z79" t="str">
        <f>""</f>
        <v/>
      </c>
      <c r="AA79" t="str">
        <f>""</f>
        <v/>
      </c>
      <c r="AB79" t="str">
        <f>""</f>
        <v/>
      </c>
      <c r="AC79" t="str">
        <f>""</f>
        <v/>
      </c>
      <c r="AD79" t="str">
        <f>""</f>
        <v/>
      </c>
      <c r="AE79" t="str">
        <f>""</f>
        <v/>
      </c>
      <c r="AF79" t="str">
        <f>""</f>
        <v/>
      </c>
      <c r="AG79" t="str">
        <f>""</f>
        <v/>
      </c>
      <c r="AH79" t="str">
        <f>""</f>
        <v/>
      </c>
      <c r="AI79" t="str">
        <f>""</f>
        <v/>
      </c>
      <c r="AJ79" t="str">
        <f>""</f>
        <v/>
      </c>
      <c r="AK79" t="str">
        <f>""</f>
        <v/>
      </c>
      <c r="AL79" t="str">
        <f>""</f>
        <v/>
      </c>
      <c r="AM79" t="str">
        <f>""</f>
        <v/>
      </c>
      <c r="AN79" t="str">
        <f>""</f>
        <v/>
      </c>
      <c r="AO79" t="str">
        <f>""</f>
        <v/>
      </c>
      <c r="AP79" t="str">
        <f>""</f>
        <v/>
      </c>
      <c r="AQ79" t="str">
        <f>""</f>
        <v/>
      </c>
      <c r="AR79" t="str">
        <f>""</f>
        <v/>
      </c>
      <c r="AS79" t="str">
        <f>""</f>
        <v/>
      </c>
      <c r="AT79" t="str">
        <f>""</f>
        <v/>
      </c>
      <c r="AU79" t="str">
        <f>""</f>
        <v/>
      </c>
      <c r="AV79" t="str">
        <f>""</f>
        <v/>
      </c>
      <c r="AW79" t="str">
        <f>""</f>
        <v/>
      </c>
      <c r="AX79" t="str">
        <f>""</f>
        <v/>
      </c>
      <c r="AY79" t="str">
        <f>""</f>
        <v/>
      </c>
      <c r="AZ79" t="str">
        <f>""</f>
        <v/>
      </c>
      <c r="BA79" t="str">
        <f>""</f>
        <v/>
      </c>
    </row>
    <row r="80" spans="2:53" x14ac:dyDescent="0.2">
      <c r="B80" t="str">
        <f>""</f>
        <v/>
      </c>
      <c r="C80" t="str">
        <f>""</f>
        <v/>
      </c>
      <c r="D80" t="str">
        <f>""</f>
        <v/>
      </c>
      <c r="E80" t="str">
        <f>""</f>
        <v/>
      </c>
      <c r="F80" t="str">
        <f>""</f>
        <v/>
      </c>
      <c r="G80" t="str">
        <f>""</f>
        <v/>
      </c>
      <c r="H80" t="str">
        <f>""</f>
        <v/>
      </c>
      <c r="I80" t="str">
        <f>""</f>
        <v/>
      </c>
      <c r="J80" t="str">
        <f>""</f>
        <v/>
      </c>
      <c r="K80" t="str">
        <f>""</f>
        <v/>
      </c>
      <c r="L80" t="str">
        <f>""</f>
        <v/>
      </c>
      <c r="M80" t="str">
        <f>""</f>
        <v/>
      </c>
      <c r="N80" t="str">
        <f>""</f>
        <v/>
      </c>
      <c r="O80" t="str">
        <f>""</f>
        <v/>
      </c>
      <c r="P80" t="str">
        <f>""</f>
        <v/>
      </c>
      <c r="Q80" t="str">
        <f>""</f>
        <v/>
      </c>
      <c r="R80" t="str">
        <f>"[0.172]"</f>
        <v>[0.172]</v>
      </c>
      <c r="S80" t="str">
        <f>""</f>
        <v/>
      </c>
      <c r="T80" t="str">
        <f>""</f>
        <v/>
      </c>
      <c r="U80" t="str">
        <f>""</f>
        <v/>
      </c>
      <c r="V80" t="str">
        <f>""</f>
        <v/>
      </c>
      <c r="W80" t="str">
        <f>""</f>
        <v/>
      </c>
      <c r="X80" t="str">
        <f>""</f>
        <v/>
      </c>
      <c r="Y80" t="str">
        <f>""</f>
        <v/>
      </c>
      <c r="Z80" t="str">
        <f>""</f>
        <v/>
      </c>
      <c r="AA80" t="str">
        <f>""</f>
        <v/>
      </c>
      <c r="AB80" t="str">
        <f>""</f>
        <v/>
      </c>
      <c r="AC80" t="str">
        <f>""</f>
        <v/>
      </c>
      <c r="AD80" t="str">
        <f>""</f>
        <v/>
      </c>
      <c r="AE80" t="str">
        <f>""</f>
        <v/>
      </c>
      <c r="AF80" t="str">
        <f>""</f>
        <v/>
      </c>
      <c r="AG80" t="str">
        <f>""</f>
        <v/>
      </c>
      <c r="AH80" t="str">
        <f>""</f>
        <v/>
      </c>
      <c r="AI80" t="str">
        <f>""</f>
        <v/>
      </c>
      <c r="AJ80" t="str">
        <f>""</f>
        <v/>
      </c>
      <c r="AK80" t="str">
        <f>""</f>
        <v/>
      </c>
      <c r="AL80" t="str">
        <f>""</f>
        <v/>
      </c>
      <c r="AM80" t="str">
        <f>""</f>
        <v/>
      </c>
      <c r="AN80" t="str">
        <f>""</f>
        <v/>
      </c>
      <c r="AO80" t="str">
        <f>""</f>
        <v/>
      </c>
      <c r="AP80" t="str">
        <f>""</f>
        <v/>
      </c>
      <c r="AQ80" t="str">
        <f>""</f>
        <v/>
      </c>
      <c r="AR80" t="str">
        <f>""</f>
        <v/>
      </c>
      <c r="AS80" t="str">
        <f>""</f>
        <v/>
      </c>
      <c r="AT80" t="str">
        <f>""</f>
        <v/>
      </c>
      <c r="AU80" t="str">
        <f>""</f>
        <v/>
      </c>
      <c r="AV80" t="str">
        <f>""</f>
        <v/>
      </c>
      <c r="AW80" t="str">
        <f>""</f>
        <v/>
      </c>
      <c r="AX80" t="str">
        <f>""</f>
        <v/>
      </c>
      <c r="AY80" t="str">
        <f>""</f>
        <v/>
      </c>
      <c r="AZ80" t="str">
        <f>""</f>
        <v/>
      </c>
      <c r="BA80" t="str">
        <f>""</f>
        <v/>
      </c>
    </row>
    <row r="81" spans="2:53" x14ac:dyDescent="0.2">
      <c r="B81" t="str">
        <f>"Number of males who left household 1998-2007"</f>
        <v>Number of males who left household 1998-2007</v>
      </c>
      <c r="C81" t="str">
        <f>""</f>
        <v/>
      </c>
      <c r="D81" t="str">
        <f>""</f>
        <v/>
      </c>
      <c r="E81" t="str">
        <f>""</f>
        <v/>
      </c>
      <c r="F81" t="str">
        <f>""</f>
        <v/>
      </c>
      <c r="G81" t="str">
        <f>""</f>
        <v/>
      </c>
      <c r="H81" t="str">
        <f>""</f>
        <v/>
      </c>
      <c r="I81" t="str">
        <f>""</f>
        <v/>
      </c>
      <c r="J81" t="str">
        <f>""</f>
        <v/>
      </c>
      <c r="K81" t="str">
        <f>""</f>
        <v/>
      </c>
      <c r="L81" t="str">
        <f>""</f>
        <v/>
      </c>
      <c r="M81" t="str">
        <f>""</f>
        <v/>
      </c>
      <c r="N81" t="str">
        <f>""</f>
        <v/>
      </c>
      <c r="O81" t="str">
        <f>""</f>
        <v/>
      </c>
      <c r="P81" t="str">
        <f>""</f>
        <v/>
      </c>
      <c r="Q81" t="str">
        <f>""</f>
        <v/>
      </c>
      <c r="R81" t="str">
        <f>""</f>
        <v/>
      </c>
      <c r="S81" t="str">
        <f>"0.015"</f>
        <v>0.015</v>
      </c>
      <c r="T81" t="str">
        <f>""</f>
        <v/>
      </c>
      <c r="U81" t="str">
        <f>""</f>
        <v/>
      </c>
      <c r="V81" t="str">
        <f>""</f>
        <v/>
      </c>
      <c r="W81" t="str">
        <f>""</f>
        <v/>
      </c>
      <c r="X81" t="str">
        <f>""</f>
        <v/>
      </c>
      <c r="Y81" t="str">
        <f>""</f>
        <v/>
      </c>
      <c r="Z81" t="str">
        <f>""</f>
        <v/>
      </c>
      <c r="AA81" t="str">
        <f>""</f>
        <v/>
      </c>
      <c r="AB81" t="str">
        <f>""</f>
        <v/>
      </c>
      <c r="AC81" t="str">
        <f>""</f>
        <v/>
      </c>
      <c r="AD81" t="str">
        <f>""</f>
        <v/>
      </c>
      <c r="AE81" t="str">
        <f>""</f>
        <v/>
      </c>
      <c r="AF81" t="str">
        <f>""</f>
        <v/>
      </c>
      <c r="AG81" t="str">
        <f>""</f>
        <v/>
      </c>
      <c r="AH81" t="str">
        <f>""</f>
        <v/>
      </c>
      <c r="AI81" t="str">
        <f>""</f>
        <v/>
      </c>
      <c r="AJ81" t="str">
        <f>""</f>
        <v/>
      </c>
      <c r="AK81" t="str">
        <f>""</f>
        <v/>
      </c>
      <c r="AL81" t="str">
        <f>""</f>
        <v/>
      </c>
      <c r="AM81" t="str">
        <f>""</f>
        <v/>
      </c>
      <c r="AN81" t="str">
        <f>""</f>
        <v/>
      </c>
      <c r="AO81" t="str">
        <f>""</f>
        <v/>
      </c>
      <c r="AP81" t="str">
        <f>""</f>
        <v/>
      </c>
      <c r="AQ81" t="str">
        <f>""</f>
        <v/>
      </c>
      <c r="AR81" t="str">
        <f>""</f>
        <v/>
      </c>
      <c r="AS81" t="str">
        <f>""</f>
        <v/>
      </c>
      <c r="AT81" t="str">
        <f>""</f>
        <v/>
      </c>
      <c r="AU81" t="str">
        <f>""</f>
        <v/>
      </c>
      <c r="AV81" t="str">
        <f>""</f>
        <v/>
      </c>
      <c r="AW81" t="str">
        <f>""</f>
        <v/>
      </c>
      <c r="AX81" t="str">
        <f>""</f>
        <v/>
      </c>
      <c r="AY81" t="str">
        <f>""</f>
        <v/>
      </c>
      <c r="AZ81" t="str">
        <f>""</f>
        <v/>
      </c>
      <c r="BA81" t="str">
        <f>""</f>
        <v/>
      </c>
    </row>
    <row r="82" spans="2:53" x14ac:dyDescent="0.2">
      <c r="B82" t="str">
        <f>""</f>
        <v/>
      </c>
      <c r="C82" t="str">
        <f>""</f>
        <v/>
      </c>
      <c r="D82" t="str">
        <f>""</f>
        <v/>
      </c>
      <c r="E82" t="str">
        <f>""</f>
        <v/>
      </c>
      <c r="F82" t="str">
        <f>""</f>
        <v/>
      </c>
      <c r="G82" t="str">
        <f>""</f>
        <v/>
      </c>
      <c r="H82" t="str">
        <f>""</f>
        <v/>
      </c>
      <c r="I82" t="str">
        <f>""</f>
        <v/>
      </c>
      <c r="J82" t="str">
        <f>""</f>
        <v/>
      </c>
      <c r="K82" t="str">
        <f>""</f>
        <v/>
      </c>
      <c r="L82" t="str">
        <f>""</f>
        <v/>
      </c>
      <c r="M82" t="str">
        <f>""</f>
        <v/>
      </c>
      <c r="N82" t="str">
        <f>""</f>
        <v/>
      </c>
      <c r="O82" t="str">
        <f>""</f>
        <v/>
      </c>
      <c r="P82" t="str">
        <f>""</f>
        <v/>
      </c>
      <c r="Q82" t="str">
        <f>""</f>
        <v/>
      </c>
      <c r="R82" t="str">
        <f>""</f>
        <v/>
      </c>
      <c r="S82" t="str">
        <f>"[0.069]"</f>
        <v>[0.069]</v>
      </c>
      <c r="T82" t="str">
        <f>""</f>
        <v/>
      </c>
      <c r="U82" t="str">
        <f>""</f>
        <v/>
      </c>
      <c r="V82" t="str">
        <f>""</f>
        <v/>
      </c>
      <c r="W82" t="str">
        <f>""</f>
        <v/>
      </c>
      <c r="X82" t="str">
        <f>""</f>
        <v/>
      </c>
      <c r="Y82" t="str">
        <f>""</f>
        <v/>
      </c>
      <c r="Z82" t="str">
        <f>""</f>
        <v/>
      </c>
      <c r="AA82" t="str">
        <f>""</f>
        <v/>
      </c>
      <c r="AB82" t="str">
        <f>""</f>
        <v/>
      </c>
      <c r="AC82" t="str">
        <f>""</f>
        <v/>
      </c>
      <c r="AD82" t="str">
        <f>""</f>
        <v/>
      </c>
      <c r="AE82" t="str">
        <f>""</f>
        <v/>
      </c>
      <c r="AF82" t="str">
        <f>""</f>
        <v/>
      </c>
      <c r="AG82" t="str">
        <f>""</f>
        <v/>
      </c>
      <c r="AH82" t="str">
        <f>""</f>
        <v/>
      </c>
      <c r="AI82" t="str">
        <f>""</f>
        <v/>
      </c>
      <c r="AJ82" t="str">
        <f>""</f>
        <v/>
      </c>
      <c r="AK82" t="str">
        <f>""</f>
        <v/>
      </c>
      <c r="AL82" t="str">
        <f>""</f>
        <v/>
      </c>
      <c r="AM82" t="str">
        <f>""</f>
        <v/>
      </c>
      <c r="AN82" t="str">
        <f>""</f>
        <v/>
      </c>
      <c r="AO82" t="str">
        <f>""</f>
        <v/>
      </c>
      <c r="AP82" t="str">
        <f>""</f>
        <v/>
      </c>
      <c r="AQ82" t="str">
        <f>""</f>
        <v/>
      </c>
      <c r="AR82" t="str">
        <f>""</f>
        <v/>
      </c>
      <c r="AS82" t="str">
        <f>""</f>
        <v/>
      </c>
      <c r="AT82" t="str">
        <f>""</f>
        <v/>
      </c>
      <c r="AU82" t="str">
        <f>""</f>
        <v/>
      </c>
      <c r="AV82" t="str">
        <f>""</f>
        <v/>
      </c>
      <c r="AW82" t="str">
        <f>""</f>
        <v/>
      </c>
      <c r="AX82" t="str">
        <f>""</f>
        <v/>
      </c>
      <c r="AY82" t="str">
        <f>""</f>
        <v/>
      </c>
      <c r="AZ82" t="str">
        <f>""</f>
        <v/>
      </c>
      <c r="BA82" t="str">
        <f>""</f>
        <v/>
      </c>
    </row>
    <row r="83" spans="2:53" x14ac:dyDescent="0.2">
      <c r="B83" t="str">
        <f>"Interaction"</f>
        <v>Interaction</v>
      </c>
      <c r="C83" t="str">
        <f>""</f>
        <v/>
      </c>
      <c r="D83" t="str">
        <f>""</f>
        <v/>
      </c>
      <c r="E83" t="str">
        <f>""</f>
        <v/>
      </c>
      <c r="F83" t="str">
        <f>""</f>
        <v/>
      </c>
      <c r="G83" t="str">
        <f>""</f>
        <v/>
      </c>
      <c r="H83" t="str">
        <f>""</f>
        <v/>
      </c>
      <c r="I83" t="str">
        <f>""</f>
        <v/>
      </c>
      <c r="J83" t="str">
        <f>""</f>
        <v/>
      </c>
      <c r="K83" t="str">
        <f>""</f>
        <v/>
      </c>
      <c r="L83" t="str">
        <f>""</f>
        <v/>
      </c>
      <c r="M83" t="str">
        <f>""</f>
        <v/>
      </c>
      <c r="N83" t="str">
        <f>""</f>
        <v/>
      </c>
      <c r="O83" t="str">
        <f>""</f>
        <v/>
      </c>
      <c r="P83" t="str">
        <f>""</f>
        <v/>
      </c>
      <c r="Q83" t="str">
        <f>""</f>
        <v/>
      </c>
      <c r="R83" t="str">
        <f>""</f>
        <v/>
      </c>
      <c r="S83" t="str">
        <f>"-0.111"</f>
        <v>-0.111</v>
      </c>
      <c r="T83" t="str">
        <f>""</f>
        <v/>
      </c>
      <c r="U83" t="str">
        <f>""</f>
        <v/>
      </c>
      <c r="V83" t="str">
        <f>""</f>
        <v/>
      </c>
      <c r="W83" t="str">
        <f>""</f>
        <v/>
      </c>
      <c r="X83" t="str">
        <f>""</f>
        <v/>
      </c>
      <c r="Y83" t="str">
        <f>""</f>
        <v/>
      </c>
      <c r="Z83" t="str">
        <f>""</f>
        <v/>
      </c>
      <c r="AA83" t="str">
        <f>""</f>
        <v/>
      </c>
      <c r="AB83" t="str">
        <f>""</f>
        <v/>
      </c>
      <c r="AC83" t="str">
        <f>""</f>
        <v/>
      </c>
      <c r="AD83" t="str">
        <f>""</f>
        <v/>
      </c>
      <c r="AE83" t="str">
        <f>""</f>
        <v/>
      </c>
      <c r="AF83" t="str">
        <f>""</f>
        <v/>
      </c>
      <c r="AG83" t="str">
        <f>""</f>
        <v/>
      </c>
      <c r="AH83" t="str">
        <f>""</f>
        <v/>
      </c>
      <c r="AI83" t="str">
        <f>""</f>
        <v/>
      </c>
      <c r="AJ83" t="str">
        <f>""</f>
        <v/>
      </c>
      <c r="AK83" t="str">
        <f>""</f>
        <v/>
      </c>
      <c r="AL83" t="str">
        <f>""</f>
        <v/>
      </c>
      <c r="AM83" t="str">
        <f>""</f>
        <v/>
      </c>
      <c r="AN83" t="str">
        <f>""</f>
        <v/>
      </c>
      <c r="AO83" t="str">
        <f>""</f>
        <v/>
      </c>
      <c r="AP83" t="str">
        <f>""</f>
        <v/>
      </c>
      <c r="AQ83" t="str">
        <f>""</f>
        <v/>
      </c>
      <c r="AR83" t="str">
        <f>""</f>
        <v/>
      </c>
      <c r="AS83" t="str">
        <f>""</f>
        <v/>
      </c>
      <c r="AT83" t="str">
        <f>""</f>
        <v/>
      </c>
      <c r="AU83" t="str">
        <f>""</f>
        <v/>
      </c>
      <c r="AV83" t="str">
        <f>""</f>
        <v/>
      </c>
      <c r="AW83" t="str">
        <f>""</f>
        <v/>
      </c>
      <c r="AX83" t="str">
        <f>""</f>
        <v/>
      </c>
      <c r="AY83" t="str">
        <f>""</f>
        <v/>
      </c>
      <c r="AZ83" t="str">
        <f>""</f>
        <v/>
      </c>
      <c r="BA83" t="str">
        <f>""</f>
        <v/>
      </c>
    </row>
    <row r="84" spans="2:53" x14ac:dyDescent="0.2">
      <c r="B84" t="str">
        <f>""</f>
        <v/>
      </c>
      <c r="C84" t="str">
        <f>""</f>
        <v/>
      </c>
      <c r="D84" t="str">
        <f>""</f>
        <v/>
      </c>
      <c r="E84" t="str">
        <f>""</f>
        <v/>
      </c>
      <c r="F84" t="str">
        <f>""</f>
        <v/>
      </c>
      <c r="G84" t="str">
        <f>""</f>
        <v/>
      </c>
      <c r="H84" t="str">
        <f>""</f>
        <v/>
      </c>
      <c r="I84" t="str">
        <f>""</f>
        <v/>
      </c>
      <c r="J84" t="str">
        <f>""</f>
        <v/>
      </c>
      <c r="K84" t="str">
        <f>""</f>
        <v/>
      </c>
      <c r="L84" t="str">
        <f>""</f>
        <v/>
      </c>
      <c r="M84" t="str">
        <f>""</f>
        <v/>
      </c>
      <c r="N84" t="str">
        <f>""</f>
        <v/>
      </c>
      <c r="O84" t="str">
        <f>""</f>
        <v/>
      </c>
      <c r="P84" t="str">
        <f>""</f>
        <v/>
      </c>
      <c r="Q84" t="str">
        <f>""</f>
        <v/>
      </c>
      <c r="R84" t="str">
        <f>""</f>
        <v/>
      </c>
      <c r="S84" t="str">
        <f>"[0.156]"</f>
        <v>[0.156]</v>
      </c>
      <c r="T84" t="str">
        <f>""</f>
        <v/>
      </c>
      <c r="U84" t="str">
        <f>""</f>
        <v/>
      </c>
      <c r="V84" t="str">
        <f>""</f>
        <v/>
      </c>
      <c r="W84" t="str">
        <f>""</f>
        <v/>
      </c>
      <c r="X84" t="str">
        <f>""</f>
        <v/>
      </c>
      <c r="Y84" t="str">
        <f>""</f>
        <v/>
      </c>
      <c r="Z84" t="str">
        <f>""</f>
        <v/>
      </c>
      <c r="AA84" t="str">
        <f>""</f>
        <v/>
      </c>
      <c r="AB84" t="str">
        <f>""</f>
        <v/>
      </c>
      <c r="AC84" t="str">
        <f>""</f>
        <v/>
      </c>
      <c r="AD84" t="str">
        <f>""</f>
        <v/>
      </c>
      <c r="AE84" t="str">
        <f>""</f>
        <v/>
      </c>
      <c r="AF84" t="str">
        <f>""</f>
        <v/>
      </c>
      <c r="AG84" t="str">
        <f>""</f>
        <v/>
      </c>
      <c r="AH84" t="str">
        <f>""</f>
        <v/>
      </c>
      <c r="AI84" t="str">
        <f>""</f>
        <v/>
      </c>
      <c r="AJ84" t="str">
        <f>""</f>
        <v/>
      </c>
      <c r="AK84" t="str">
        <f>""</f>
        <v/>
      </c>
      <c r="AL84" t="str">
        <f>""</f>
        <v/>
      </c>
      <c r="AM84" t="str">
        <f>""</f>
        <v/>
      </c>
      <c r="AN84" t="str">
        <f>""</f>
        <v/>
      </c>
      <c r="AO84" t="str">
        <f>""</f>
        <v/>
      </c>
      <c r="AP84" t="str">
        <f>""</f>
        <v/>
      </c>
      <c r="AQ84" t="str">
        <f>""</f>
        <v/>
      </c>
      <c r="AR84" t="str">
        <f>""</f>
        <v/>
      </c>
      <c r="AS84" t="str">
        <f>""</f>
        <v/>
      </c>
      <c r="AT84" t="str">
        <f>""</f>
        <v/>
      </c>
      <c r="AU84" t="str">
        <f>""</f>
        <v/>
      </c>
      <c r="AV84" t="str">
        <f>""</f>
        <v/>
      </c>
      <c r="AW84" t="str">
        <f>""</f>
        <v/>
      </c>
      <c r="AX84" t="str">
        <f>""</f>
        <v/>
      </c>
      <c r="AY84" t="str">
        <f>""</f>
        <v/>
      </c>
      <c r="AZ84" t="str">
        <f>""</f>
        <v/>
      </c>
      <c r="BA84" t="str">
        <f>""</f>
        <v/>
      </c>
    </row>
    <row r="85" spans="2:53" x14ac:dyDescent="0.2">
      <c r="B85" t="str">
        <f>"Share of males  who left household 1998-2007"</f>
        <v>Share of males  who left household 1998-2007</v>
      </c>
      <c r="C85" t="str">
        <f>""</f>
        <v/>
      </c>
      <c r="D85" t="str">
        <f>""</f>
        <v/>
      </c>
      <c r="E85" t="str">
        <f>""</f>
        <v/>
      </c>
      <c r="F85" t="str">
        <f>""</f>
        <v/>
      </c>
      <c r="G85" t="str">
        <f>""</f>
        <v/>
      </c>
      <c r="H85" t="str">
        <f>""</f>
        <v/>
      </c>
      <c r="I85" t="str">
        <f>""</f>
        <v/>
      </c>
      <c r="J85" t="str">
        <f>""</f>
        <v/>
      </c>
      <c r="K85" t="str">
        <f>""</f>
        <v/>
      </c>
      <c r="L85" t="str">
        <f>""</f>
        <v/>
      </c>
      <c r="M85" t="str">
        <f>""</f>
        <v/>
      </c>
      <c r="N85" t="str">
        <f>""</f>
        <v/>
      </c>
      <c r="O85" t="str">
        <f>""</f>
        <v/>
      </c>
      <c r="P85" t="str">
        <f>""</f>
        <v/>
      </c>
      <c r="Q85" t="str">
        <f>""</f>
        <v/>
      </c>
      <c r="R85" t="str">
        <f>""</f>
        <v/>
      </c>
      <c r="S85" t="str">
        <f>""</f>
        <v/>
      </c>
      <c r="T85" t="str">
        <f>"0.134"</f>
        <v>0.134</v>
      </c>
      <c r="U85" t="str">
        <f>""</f>
        <v/>
      </c>
      <c r="V85" t="str">
        <f>""</f>
        <v/>
      </c>
      <c r="W85" t="str">
        <f>""</f>
        <v/>
      </c>
      <c r="X85" t="str">
        <f>""</f>
        <v/>
      </c>
      <c r="Y85" t="str">
        <f>""</f>
        <v/>
      </c>
      <c r="Z85" t="str">
        <f>""</f>
        <v/>
      </c>
      <c r="AA85" t="str">
        <f>""</f>
        <v/>
      </c>
      <c r="AB85" t="str">
        <f>""</f>
        <v/>
      </c>
      <c r="AC85" t="str">
        <f>""</f>
        <v/>
      </c>
      <c r="AD85" t="str">
        <f>""</f>
        <v/>
      </c>
      <c r="AE85" t="str">
        <f>""</f>
        <v/>
      </c>
      <c r="AF85" t="str">
        <f>""</f>
        <v/>
      </c>
      <c r="AG85" t="str">
        <f>""</f>
        <v/>
      </c>
      <c r="AH85" t="str">
        <f>""</f>
        <v/>
      </c>
      <c r="AI85" t="str">
        <f>""</f>
        <v/>
      </c>
      <c r="AJ85" t="str">
        <f>""</f>
        <v/>
      </c>
      <c r="AK85" t="str">
        <f>""</f>
        <v/>
      </c>
      <c r="AL85" t="str">
        <f>""</f>
        <v/>
      </c>
      <c r="AM85" t="str">
        <f>""</f>
        <v/>
      </c>
      <c r="AN85" t="str">
        <f>""</f>
        <v/>
      </c>
      <c r="AO85" t="str">
        <f>""</f>
        <v/>
      </c>
      <c r="AP85" t="str">
        <f>""</f>
        <v/>
      </c>
      <c r="AQ85" t="str">
        <f>""</f>
        <v/>
      </c>
      <c r="AR85" t="str">
        <f>""</f>
        <v/>
      </c>
      <c r="AS85" t="str">
        <f>""</f>
        <v/>
      </c>
      <c r="AT85" t="str">
        <f>""</f>
        <v/>
      </c>
      <c r="AU85" t="str">
        <f>""</f>
        <v/>
      </c>
      <c r="AV85" t="str">
        <f>""</f>
        <v/>
      </c>
      <c r="AW85" t="str">
        <f>""</f>
        <v/>
      </c>
      <c r="AX85" t="str">
        <f>""</f>
        <v/>
      </c>
      <c r="AY85" t="str">
        <f>""</f>
        <v/>
      </c>
      <c r="AZ85" t="str">
        <f>""</f>
        <v/>
      </c>
      <c r="BA85" t="str">
        <f>""</f>
        <v/>
      </c>
    </row>
    <row r="86" spans="2:53" x14ac:dyDescent="0.2">
      <c r="B86" t="str">
        <f>""</f>
        <v/>
      </c>
      <c r="C86" t="str">
        <f>""</f>
        <v/>
      </c>
      <c r="D86" t="str">
        <f>""</f>
        <v/>
      </c>
      <c r="E86" t="str">
        <f>""</f>
        <v/>
      </c>
      <c r="F86" t="str">
        <f>""</f>
        <v/>
      </c>
      <c r="G86" t="str">
        <f>""</f>
        <v/>
      </c>
      <c r="H86" t="str">
        <f>""</f>
        <v/>
      </c>
      <c r="I86" t="str">
        <f>""</f>
        <v/>
      </c>
      <c r="J86" t="str">
        <f>""</f>
        <v/>
      </c>
      <c r="K86" t="str">
        <f>""</f>
        <v/>
      </c>
      <c r="L86" t="str">
        <f>""</f>
        <v/>
      </c>
      <c r="M86" t="str">
        <f>""</f>
        <v/>
      </c>
      <c r="N86" t="str">
        <f>""</f>
        <v/>
      </c>
      <c r="O86" t="str">
        <f>""</f>
        <v/>
      </c>
      <c r="P86" t="str">
        <f>""</f>
        <v/>
      </c>
      <c r="Q86" t="str">
        <f>""</f>
        <v/>
      </c>
      <c r="R86" t="str">
        <f>""</f>
        <v/>
      </c>
      <c r="S86" t="str">
        <f>""</f>
        <v/>
      </c>
      <c r="T86" t="str">
        <f>"[0.132]"</f>
        <v>[0.132]</v>
      </c>
      <c r="U86" t="str">
        <f>""</f>
        <v/>
      </c>
      <c r="V86" t="str">
        <f>""</f>
        <v/>
      </c>
      <c r="W86" t="str">
        <f>""</f>
        <v/>
      </c>
      <c r="X86" t="str">
        <f>""</f>
        <v/>
      </c>
      <c r="Y86" t="str">
        <f>""</f>
        <v/>
      </c>
      <c r="Z86" t="str">
        <f>""</f>
        <v/>
      </c>
      <c r="AA86" t="str">
        <f>""</f>
        <v/>
      </c>
      <c r="AB86" t="str">
        <f>""</f>
        <v/>
      </c>
      <c r="AC86" t="str">
        <f>""</f>
        <v/>
      </c>
      <c r="AD86" t="str">
        <f>""</f>
        <v/>
      </c>
      <c r="AE86" t="str">
        <f>""</f>
        <v/>
      </c>
      <c r="AF86" t="str">
        <f>""</f>
        <v/>
      </c>
      <c r="AG86" t="str">
        <f>""</f>
        <v/>
      </c>
      <c r="AH86" t="str">
        <f>""</f>
        <v/>
      </c>
      <c r="AI86" t="str">
        <f>""</f>
        <v/>
      </c>
      <c r="AJ86" t="str">
        <f>""</f>
        <v/>
      </c>
      <c r="AK86" t="str">
        <f>""</f>
        <v/>
      </c>
      <c r="AL86" t="str">
        <f>""</f>
        <v/>
      </c>
      <c r="AM86" t="str">
        <f>""</f>
        <v/>
      </c>
      <c r="AN86" t="str">
        <f>""</f>
        <v/>
      </c>
      <c r="AO86" t="str">
        <f>""</f>
        <v/>
      </c>
      <c r="AP86" t="str">
        <f>""</f>
        <v/>
      </c>
      <c r="AQ86" t="str">
        <f>""</f>
        <v/>
      </c>
      <c r="AR86" t="str">
        <f>""</f>
        <v/>
      </c>
      <c r="AS86" t="str">
        <f>""</f>
        <v/>
      </c>
      <c r="AT86" t="str">
        <f>""</f>
        <v/>
      </c>
      <c r="AU86" t="str">
        <f>""</f>
        <v/>
      </c>
      <c r="AV86" t="str">
        <f>""</f>
        <v/>
      </c>
      <c r="AW86" t="str">
        <f>""</f>
        <v/>
      </c>
      <c r="AX86" t="str">
        <f>""</f>
        <v/>
      </c>
      <c r="AY86" t="str">
        <f>""</f>
        <v/>
      </c>
      <c r="AZ86" t="str">
        <f>""</f>
        <v/>
      </c>
      <c r="BA86" t="str">
        <f>""</f>
        <v/>
      </c>
    </row>
    <row r="87" spans="2:53" x14ac:dyDescent="0.2">
      <c r="B87" t="str">
        <f>"Interaction"</f>
        <v>Interaction</v>
      </c>
      <c r="C87" t="str">
        <f>""</f>
        <v/>
      </c>
      <c r="D87" t="str">
        <f>""</f>
        <v/>
      </c>
      <c r="E87" t="str">
        <f>""</f>
        <v/>
      </c>
      <c r="F87" t="str">
        <f>""</f>
        <v/>
      </c>
      <c r="G87" t="str">
        <f>""</f>
        <v/>
      </c>
      <c r="H87" t="str">
        <f>""</f>
        <v/>
      </c>
      <c r="I87" t="str">
        <f>""</f>
        <v/>
      </c>
      <c r="J87" t="str">
        <f>""</f>
        <v/>
      </c>
      <c r="K87" t="str">
        <f>""</f>
        <v/>
      </c>
      <c r="L87" t="str">
        <f>""</f>
        <v/>
      </c>
      <c r="M87" t="str">
        <f>""</f>
        <v/>
      </c>
      <c r="N87" t="str">
        <f>""</f>
        <v/>
      </c>
      <c r="O87" t="str">
        <f>""</f>
        <v/>
      </c>
      <c r="P87" t="str">
        <f>""</f>
        <v/>
      </c>
      <c r="Q87" t="str">
        <f>""</f>
        <v/>
      </c>
      <c r="R87" t="str">
        <f>""</f>
        <v/>
      </c>
      <c r="S87" t="str">
        <f>""</f>
        <v/>
      </c>
      <c r="T87" t="str">
        <f>"-0.217"</f>
        <v>-0.217</v>
      </c>
      <c r="U87" t="str">
        <f>""</f>
        <v/>
      </c>
      <c r="V87" t="str">
        <f>""</f>
        <v/>
      </c>
      <c r="W87" t="str">
        <f>""</f>
        <v/>
      </c>
      <c r="X87" t="str">
        <f>""</f>
        <v/>
      </c>
      <c r="Y87" t="str">
        <f>""</f>
        <v/>
      </c>
      <c r="Z87" t="str">
        <f>""</f>
        <v/>
      </c>
      <c r="AA87" t="str">
        <f>""</f>
        <v/>
      </c>
      <c r="AB87" t="str">
        <f>""</f>
        <v/>
      </c>
      <c r="AC87" t="str">
        <f>""</f>
        <v/>
      </c>
      <c r="AD87" t="str">
        <f>""</f>
        <v/>
      </c>
      <c r="AE87" t="str">
        <f>""</f>
        <v/>
      </c>
      <c r="AF87" t="str">
        <f>""</f>
        <v/>
      </c>
      <c r="AG87" t="str">
        <f>""</f>
        <v/>
      </c>
      <c r="AH87" t="str">
        <f>""</f>
        <v/>
      </c>
      <c r="AI87" t="str">
        <f>""</f>
        <v/>
      </c>
      <c r="AJ87" t="str">
        <f>""</f>
        <v/>
      </c>
      <c r="AK87" t="str">
        <f>""</f>
        <v/>
      </c>
      <c r="AL87" t="str">
        <f>""</f>
        <v/>
      </c>
      <c r="AM87" t="str">
        <f>""</f>
        <v/>
      </c>
      <c r="AN87" t="str">
        <f>""</f>
        <v/>
      </c>
      <c r="AO87" t="str">
        <f>""</f>
        <v/>
      </c>
      <c r="AP87" t="str">
        <f>""</f>
        <v/>
      </c>
      <c r="AQ87" t="str">
        <f>""</f>
        <v/>
      </c>
      <c r="AR87" t="str">
        <f>""</f>
        <v/>
      </c>
      <c r="AS87" t="str">
        <f>""</f>
        <v/>
      </c>
      <c r="AT87" t="str">
        <f>""</f>
        <v/>
      </c>
      <c r="AU87" t="str">
        <f>""</f>
        <v/>
      </c>
      <c r="AV87" t="str">
        <f>""</f>
        <v/>
      </c>
      <c r="AW87" t="str">
        <f>""</f>
        <v/>
      </c>
      <c r="AX87" t="str">
        <f>""</f>
        <v/>
      </c>
      <c r="AY87" t="str">
        <f>""</f>
        <v/>
      </c>
      <c r="AZ87" t="str">
        <f>""</f>
        <v/>
      </c>
      <c r="BA87" t="str">
        <f>""</f>
        <v/>
      </c>
    </row>
    <row r="88" spans="2:53" x14ac:dyDescent="0.2">
      <c r="B88" t="str">
        <f>""</f>
        <v/>
      </c>
      <c r="C88" t="str">
        <f>""</f>
        <v/>
      </c>
      <c r="D88" t="str">
        <f>""</f>
        <v/>
      </c>
      <c r="E88" t="str">
        <f>""</f>
        <v/>
      </c>
      <c r="F88" t="str">
        <f>""</f>
        <v/>
      </c>
      <c r="G88" t="str">
        <f>""</f>
        <v/>
      </c>
      <c r="H88" t="str">
        <f>""</f>
        <v/>
      </c>
      <c r="I88" t="str">
        <f>""</f>
        <v/>
      </c>
      <c r="J88" t="str">
        <f>""</f>
        <v/>
      </c>
      <c r="K88" t="str">
        <f>""</f>
        <v/>
      </c>
      <c r="L88" t="str">
        <f>""</f>
        <v/>
      </c>
      <c r="M88" t="str">
        <f>""</f>
        <v/>
      </c>
      <c r="N88" t="str">
        <f>""</f>
        <v/>
      </c>
      <c r="O88" t="str">
        <f>""</f>
        <v/>
      </c>
      <c r="P88" t="str">
        <f>""</f>
        <v/>
      </c>
      <c r="Q88" t="str">
        <f>""</f>
        <v/>
      </c>
      <c r="R88" t="str">
        <f>""</f>
        <v/>
      </c>
      <c r="S88" t="str">
        <f>""</f>
        <v/>
      </c>
      <c r="T88" t="str">
        <f>"[0.237]"</f>
        <v>[0.237]</v>
      </c>
      <c r="U88" t="str">
        <f>""</f>
        <v/>
      </c>
      <c r="V88" t="str">
        <f>""</f>
        <v/>
      </c>
      <c r="W88" t="str">
        <f>""</f>
        <v/>
      </c>
      <c r="X88" t="str">
        <f>""</f>
        <v/>
      </c>
      <c r="Y88" t="str">
        <f>""</f>
        <v/>
      </c>
      <c r="Z88" t="str">
        <f>""</f>
        <v/>
      </c>
      <c r="AA88" t="str">
        <f>""</f>
        <v/>
      </c>
      <c r="AB88" t="str">
        <f>""</f>
        <v/>
      </c>
      <c r="AC88" t="str">
        <f>""</f>
        <v/>
      </c>
      <c r="AD88" t="str">
        <f>""</f>
        <v/>
      </c>
      <c r="AE88" t="str">
        <f>""</f>
        <v/>
      </c>
      <c r="AF88" t="str">
        <f>""</f>
        <v/>
      </c>
      <c r="AG88" t="str">
        <f>""</f>
        <v/>
      </c>
      <c r="AH88" t="str">
        <f>""</f>
        <v/>
      </c>
      <c r="AI88" t="str">
        <f>""</f>
        <v/>
      </c>
      <c r="AJ88" t="str">
        <f>""</f>
        <v/>
      </c>
      <c r="AK88" t="str">
        <f>""</f>
        <v/>
      </c>
      <c r="AL88" t="str">
        <f>""</f>
        <v/>
      </c>
      <c r="AM88" t="str">
        <f>""</f>
        <v/>
      </c>
      <c r="AN88" t="str">
        <f>""</f>
        <v/>
      </c>
      <c r="AO88" t="str">
        <f>""</f>
        <v/>
      </c>
      <c r="AP88" t="str">
        <f>""</f>
        <v/>
      </c>
      <c r="AQ88" t="str">
        <f>""</f>
        <v/>
      </c>
      <c r="AR88" t="str">
        <f>""</f>
        <v/>
      </c>
      <c r="AS88" t="str">
        <f>""</f>
        <v/>
      </c>
      <c r="AT88" t="str">
        <f>""</f>
        <v/>
      </c>
      <c r="AU88" t="str">
        <f>""</f>
        <v/>
      </c>
      <c r="AV88" t="str">
        <f>""</f>
        <v/>
      </c>
      <c r="AW88" t="str">
        <f>""</f>
        <v/>
      </c>
      <c r="AX88" t="str">
        <f>""</f>
        <v/>
      </c>
      <c r="AY88" t="str">
        <f>""</f>
        <v/>
      </c>
      <c r="AZ88" t="str">
        <f>""</f>
        <v/>
      </c>
      <c r="BA88" t="str">
        <f>""</f>
        <v/>
      </c>
    </row>
    <row r="89" spans="2:53" x14ac:dyDescent="0.2">
      <c r="B89" t="str">
        <f>"Theft or destruction of goods (yes=1) for a household in 1998-07"</f>
        <v>Theft or destruction of goods (yes=1) for a household in 1998-07</v>
      </c>
      <c r="C89" t="str">
        <f>""</f>
        <v/>
      </c>
      <c r="D89" t="str">
        <f>""</f>
        <v/>
      </c>
      <c r="E89" t="str">
        <f>""</f>
        <v/>
      </c>
      <c r="F89" t="str">
        <f>""</f>
        <v/>
      </c>
      <c r="G89" t="str">
        <f>""</f>
        <v/>
      </c>
      <c r="H89" t="str">
        <f>""</f>
        <v/>
      </c>
      <c r="I89" t="str">
        <f>""</f>
        <v/>
      </c>
      <c r="J89" t="str">
        <f>""</f>
        <v/>
      </c>
      <c r="K89" t="str">
        <f>""</f>
        <v/>
      </c>
      <c r="L89" t="str">
        <f>""</f>
        <v/>
      </c>
      <c r="M89" t="str">
        <f>""</f>
        <v/>
      </c>
      <c r="N89" t="str">
        <f>""</f>
        <v/>
      </c>
      <c r="O89" t="str">
        <f>""</f>
        <v/>
      </c>
      <c r="P89" t="str">
        <f>""</f>
        <v/>
      </c>
      <c r="Q89" t="str">
        <f>""</f>
        <v/>
      </c>
      <c r="R89" t="str">
        <f>""</f>
        <v/>
      </c>
      <c r="S89" t="str">
        <f>""</f>
        <v/>
      </c>
      <c r="T89" t="str">
        <f>""</f>
        <v/>
      </c>
      <c r="U89" t="str">
        <f>"0.058"</f>
        <v>0.058</v>
      </c>
      <c r="V89" t="str">
        <f>"0.049"</f>
        <v>0.049</v>
      </c>
      <c r="W89" t="str">
        <f>"0.063"</f>
        <v>0.063</v>
      </c>
      <c r="X89" t="str">
        <f>""</f>
        <v/>
      </c>
      <c r="Y89" t="str">
        <f>""</f>
        <v/>
      </c>
      <c r="Z89" t="str">
        <f>""</f>
        <v/>
      </c>
      <c r="AA89" t="str">
        <f>""</f>
        <v/>
      </c>
      <c r="AB89" t="str">
        <f>""</f>
        <v/>
      </c>
      <c r="AC89" t="str">
        <f>""</f>
        <v/>
      </c>
      <c r="AD89" t="str">
        <f>""</f>
        <v/>
      </c>
      <c r="AE89" t="str">
        <f>""</f>
        <v/>
      </c>
      <c r="AF89" t="str">
        <f>""</f>
        <v/>
      </c>
      <c r="AG89" t="str">
        <f>""</f>
        <v/>
      </c>
      <c r="AH89" t="str">
        <f>""</f>
        <v/>
      </c>
      <c r="AI89" t="str">
        <f>""</f>
        <v/>
      </c>
      <c r="AJ89" t="str">
        <f>""</f>
        <v/>
      </c>
      <c r="AK89" t="str">
        <f>""</f>
        <v/>
      </c>
      <c r="AL89" t="str">
        <f>""</f>
        <v/>
      </c>
      <c r="AM89" t="str">
        <f>""</f>
        <v/>
      </c>
      <c r="AN89" t="str">
        <f>""</f>
        <v/>
      </c>
      <c r="AO89" t="str">
        <f>""</f>
        <v/>
      </c>
      <c r="AP89" t="str">
        <f>""</f>
        <v/>
      </c>
      <c r="AQ89" t="str">
        <f>""</f>
        <v/>
      </c>
      <c r="AR89" t="str">
        <f>""</f>
        <v/>
      </c>
      <c r="AS89" t="str">
        <f>""</f>
        <v/>
      </c>
      <c r="AT89" t="str">
        <f>""</f>
        <v/>
      </c>
      <c r="AU89" t="str">
        <f>""</f>
        <v/>
      </c>
      <c r="AV89" t="str">
        <f>""</f>
        <v/>
      </c>
      <c r="AW89" t="str">
        <f>""</f>
        <v/>
      </c>
      <c r="AX89" t="str">
        <f>""</f>
        <v/>
      </c>
      <c r="AY89" t="str">
        <f>""</f>
        <v/>
      </c>
      <c r="AZ89" t="str">
        <f>""</f>
        <v/>
      </c>
      <c r="BA89" t="str">
        <f>""</f>
        <v/>
      </c>
    </row>
    <row r="90" spans="2:53" x14ac:dyDescent="0.2">
      <c r="B90" t="str">
        <f>""</f>
        <v/>
      </c>
      <c r="C90" t="str">
        <f>""</f>
        <v/>
      </c>
      <c r="D90" t="str">
        <f>""</f>
        <v/>
      </c>
      <c r="E90" t="str">
        <f>""</f>
        <v/>
      </c>
      <c r="F90" t="str">
        <f>""</f>
        <v/>
      </c>
      <c r="G90" t="str">
        <f>""</f>
        <v/>
      </c>
      <c r="H90" t="str">
        <f>""</f>
        <v/>
      </c>
      <c r="I90" t="str">
        <f>""</f>
        <v/>
      </c>
      <c r="J90" t="str">
        <f>""</f>
        <v/>
      </c>
      <c r="K90" t="str">
        <f>""</f>
        <v/>
      </c>
      <c r="L90" t="str">
        <f>""</f>
        <v/>
      </c>
      <c r="M90" t="str">
        <f>""</f>
        <v/>
      </c>
      <c r="N90" t="str">
        <f>""</f>
        <v/>
      </c>
      <c r="O90" t="str">
        <f>""</f>
        <v/>
      </c>
      <c r="P90" t="str">
        <f>""</f>
        <v/>
      </c>
      <c r="Q90" t="str">
        <f>""</f>
        <v/>
      </c>
      <c r="R90" t="str">
        <f>""</f>
        <v/>
      </c>
      <c r="S90" t="str">
        <f>""</f>
        <v/>
      </c>
      <c r="T90" t="str">
        <f>""</f>
        <v/>
      </c>
      <c r="U90" t="str">
        <f>"[0.070]"</f>
        <v>[0.070]</v>
      </c>
      <c r="V90" t="str">
        <f>"[0.071]"</f>
        <v>[0.071]</v>
      </c>
      <c r="W90" t="str">
        <f>"[0.070]"</f>
        <v>[0.070]</v>
      </c>
      <c r="X90" t="str">
        <f>""</f>
        <v/>
      </c>
      <c r="Y90" t="str">
        <f>""</f>
        <v/>
      </c>
      <c r="Z90" t="str">
        <f>""</f>
        <v/>
      </c>
      <c r="AA90" t="str">
        <f>""</f>
        <v/>
      </c>
      <c r="AB90" t="str">
        <f>""</f>
        <v/>
      </c>
      <c r="AC90" t="str">
        <f>""</f>
        <v/>
      </c>
      <c r="AD90" t="str">
        <f>""</f>
        <v/>
      </c>
      <c r="AE90" t="str">
        <f>""</f>
        <v/>
      </c>
      <c r="AF90" t="str">
        <f>""</f>
        <v/>
      </c>
      <c r="AG90" t="str">
        <f>""</f>
        <v/>
      </c>
      <c r="AH90" t="str">
        <f>""</f>
        <v/>
      </c>
      <c r="AI90" t="str">
        <f>""</f>
        <v/>
      </c>
      <c r="AJ90" t="str">
        <f>""</f>
        <v/>
      </c>
      <c r="AK90" t="str">
        <f>""</f>
        <v/>
      </c>
      <c r="AL90" t="str">
        <f>""</f>
        <v/>
      </c>
      <c r="AM90" t="str">
        <f>""</f>
        <v/>
      </c>
      <c r="AN90" t="str">
        <f>""</f>
        <v/>
      </c>
      <c r="AO90" t="str">
        <f>""</f>
        <v/>
      </c>
      <c r="AP90" t="str">
        <f>""</f>
        <v/>
      </c>
      <c r="AQ90" t="str">
        <f>""</f>
        <v/>
      </c>
      <c r="AR90" t="str">
        <f>""</f>
        <v/>
      </c>
      <c r="AS90" t="str">
        <f>""</f>
        <v/>
      </c>
      <c r="AT90" t="str">
        <f>""</f>
        <v/>
      </c>
      <c r="AU90" t="str">
        <f>""</f>
        <v/>
      </c>
      <c r="AV90" t="str">
        <f>""</f>
        <v/>
      </c>
      <c r="AW90" t="str">
        <f>""</f>
        <v/>
      </c>
      <c r="AX90" t="str">
        <f>""</f>
        <v/>
      </c>
      <c r="AY90" t="str">
        <f>""</f>
        <v/>
      </c>
      <c r="AZ90" t="str">
        <f>""</f>
        <v/>
      </c>
      <c r="BA90" t="str">
        <f>""</f>
        <v/>
      </c>
    </row>
    <row r="91" spans="2:53" x14ac:dyDescent="0.2">
      <c r="B91" t="str">
        <f>"At least 1 male left the household in a given year (yes=1)"</f>
        <v>At least 1 male left the household in a given year (yes=1)</v>
      </c>
      <c r="C91" t="str">
        <f>""</f>
        <v/>
      </c>
      <c r="D91" t="str">
        <f>""</f>
        <v/>
      </c>
      <c r="E91" t="str">
        <f>""</f>
        <v/>
      </c>
      <c r="F91" t="str">
        <f>""</f>
        <v/>
      </c>
      <c r="G91" t="str">
        <f>""</f>
        <v/>
      </c>
      <c r="H91" t="str">
        <f>""</f>
        <v/>
      </c>
      <c r="I91" t="str">
        <f>""</f>
        <v/>
      </c>
      <c r="J91" t="str">
        <f>""</f>
        <v/>
      </c>
      <c r="K91" t="str">
        <f>""</f>
        <v/>
      </c>
      <c r="L91" t="str">
        <f>""</f>
        <v/>
      </c>
      <c r="M91" t="str">
        <f>""</f>
        <v/>
      </c>
      <c r="N91" t="str">
        <f>""</f>
        <v/>
      </c>
      <c r="O91" t="str">
        <f>""</f>
        <v/>
      </c>
      <c r="P91" t="str">
        <f>""</f>
        <v/>
      </c>
      <c r="Q91" t="str">
        <f>""</f>
        <v/>
      </c>
      <c r="R91" t="str">
        <f>""</f>
        <v/>
      </c>
      <c r="S91" t="str">
        <f>""</f>
        <v/>
      </c>
      <c r="T91" t="str">
        <f>""</f>
        <v/>
      </c>
      <c r="U91" t="str">
        <f>"0.005"</f>
        <v>0.005</v>
      </c>
      <c r="V91" t="str">
        <f>""</f>
        <v/>
      </c>
      <c r="W91" t="str">
        <f>""</f>
        <v/>
      </c>
      <c r="X91" t="str">
        <f>""</f>
        <v/>
      </c>
      <c r="Y91" t="str">
        <f>""</f>
        <v/>
      </c>
      <c r="Z91" t="str">
        <f>""</f>
        <v/>
      </c>
      <c r="AA91" t="str">
        <f>""</f>
        <v/>
      </c>
      <c r="AB91" t="str">
        <f>""</f>
        <v/>
      </c>
      <c r="AC91" t="str">
        <f>""</f>
        <v/>
      </c>
      <c r="AD91" t="str">
        <f>""</f>
        <v/>
      </c>
      <c r="AE91" t="str">
        <f>""</f>
        <v/>
      </c>
      <c r="AF91" t="str">
        <f>""</f>
        <v/>
      </c>
      <c r="AG91" t="str">
        <f>""</f>
        <v/>
      </c>
      <c r="AH91" t="str">
        <f>""</f>
        <v/>
      </c>
      <c r="AI91" t="str">
        <f>""</f>
        <v/>
      </c>
      <c r="AJ91" t="str">
        <f>""</f>
        <v/>
      </c>
      <c r="AK91" t="str">
        <f>""</f>
        <v/>
      </c>
      <c r="AL91" t="str">
        <f>""</f>
        <v/>
      </c>
      <c r="AM91" t="str">
        <f>""</f>
        <v/>
      </c>
      <c r="AN91" t="str">
        <f>""</f>
        <v/>
      </c>
      <c r="AO91" t="str">
        <f>""</f>
        <v/>
      </c>
      <c r="AP91" t="str">
        <f>""</f>
        <v/>
      </c>
      <c r="AQ91" t="str">
        <f>""</f>
        <v/>
      </c>
      <c r="AR91" t="str">
        <f>""</f>
        <v/>
      </c>
      <c r="AS91" t="str">
        <f>""</f>
        <v/>
      </c>
      <c r="AT91" t="str">
        <f>""</f>
        <v/>
      </c>
      <c r="AU91" t="str">
        <f>""</f>
        <v/>
      </c>
      <c r="AV91" t="str">
        <f>""</f>
        <v/>
      </c>
      <c r="AW91" t="str">
        <f>""</f>
        <v/>
      </c>
      <c r="AX91" t="str">
        <f>""</f>
        <v/>
      </c>
      <c r="AY91" t="str">
        <f>""</f>
        <v/>
      </c>
      <c r="AZ91" t="str">
        <f>""</f>
        <v/>
      </c>
      <c r="BA91" t="str">
        <f>""</f>
        <v/>
      </c>
    </row>
    <row r="92" spans="2:53" x14ac:dyDescent="0.2">
      <c r="B92" t="str">
        <f>""</f>
        <v/>
      </c>
      <c r="C92" t="str">
        <f>""</f>
        <v/>
      </c>
      <c r="D92" t="str">
        <f>""</f>
        <v/>
      </c>
      <c r="E92" t="str">
        <f>""</f>
        <v/>
      </c>
      <c r="F92" t="str">
        <f>""</f>
        <v/>
      </c>
      <c r="G92" t="str">
        <f>""</f>
        <v/>
      </c>
      <c r="H92" t="str">
        <f>""</f>
        <v/>
      </c>
      <c r="I92" t="str">
        <f>""</f>
        <v/>
      </c>
      <c r="J92" t="str">
        <f>""</f>
        <v/>
      </c>
      <c r="K92" t="str">
        <f>""</f>
        <v/>
      </c>
      <c r="L92" t="str">
        <f>""</f>
        <v/>
      </c>
      <c r="M92" t="str">
        <f>""</f>
        <v/>
      </c>
      <c r="N92" t="str">
        <f>""</f>
        <v/>
      </c>
      <c r="O92" t="str">
        <f>""</f>
        <v/>
      </c>
      <c r="P92" t="str">
        <f>""</f>
        <v/>
      </c>
      <c r="Q92" t="str">
        <f>""</f>
        <v/>
      </c>
      <c r="R92" t="str">
        <f>""</f>
        <v/>
      </c>
      <c r="S92" t="str">
        <f>""</f>
        <v/>
      </c>
      <c r="T92" t="str">
        <f>""</f>
        <v/>
      </c>
      <c r="U92" t="str">
        <f>"[0.089]"</f>
        <v>[0.089]</v>
      </c>
      <c r="V92" t="str">
        <f>""</f>
        <v/>
      </c>
      <c r="W92" t="str">
        <f>""</f>
        <v/>
      </c>
      <c r="X92" t="str">
        <f>""</f>
        <v/>
      </c>
      <c r="Y92" t="str">
        <f>""</f>
        <v/>
      </c>
      <c r="Z92" t="str">
        <f>""</f>
        <v/>
      </c>
      <c r="AA92" t="str">
        <f>""</f>
        <v/>
      </c>
      <c r="AB92" t="str">
        <f>""</f>
        <v/>
      </c>
      <c r="AC92" t="str">
        <f>""</f>
        <v/>
      </c>
      <c r="AD92" t="str">
        <f>""</f>
        <v/>
      </c>
      <c r="AE92" t="str">
        <f>""</f>
        <v/>
      </c>
      <c r="AF92" t="str">
        <f>""</f>
        <v/>
      </c>
      <c r="AG92" t="str">
        <f>""</f>
        <v/>
      </c>
      <c r="AH92" t="str">
        <f>""</f>
        <v/>
      </c>
      <c r="AI92" t="str">
        <f>""</f>
        <v/>
      </c>
      <c r="AJ92" t="str">
        <f>""</f>
        <v/>
      </c>
      <c r="AK92" t="str">
        <f>""</f>
        <v/>
      </c>
      <c r="AL92" t="str">
        <f>""</f>
        <v/>
      </c>
      <c r="AM92" t="str">
        <f>""</f>
        <v/>
      </c>
      <c r="AN92" t="str">
        <f>""</f>
        <v/>
      </c>
      <c r="AO92" t="str">
        <f>""</f>
        <v/>
      </c>
      <c r="AP92" t="str">
        <f>""</f>
        <v/>
      </c>
      <c r="AQ92" t="str">
        <f>""</f>
        <v/>
      </c>
      <c r="AR92" t="str">
        <f>""</f>
        <v/>
      </c>
      <c r="AS92" t="str">
        <f>""</f>
        <v/>
      </c>
      <c r="AT92" t="str">
        <f>""</f>
        <v/>
      </c>
      <c r="AU92" t="str">
        <f>""</f>
        <v/>
      </c>
      <c r="AV92" t="str">
        <f>""</f>
        <v/>
      </c>
      <c r="AW92" t="str">
        <f>""</f>
        <v/>
      </c>
      <c r="AX92" t="str">
        <f>""</f>
        <v/>
      </c>
      <c r="AY92" t="str">
        <f>""</f>
        <v/>
      </c>
      <c r="AZ92" t="str">
        <f>""</f>
        <v/>
      </c>
      <c r="BA92" t="str">
        <f>""</f>
        <v/>
      </c>
    </row>
    <row r="93" spans="2:53" x14ac:dyDescent="0.2">
      <c r="B93" t="str">
        <f>"Interaction"</f>
        <v>Interaction</v>
      </c>
      <c r="C93" t="str">
        <f>""</f>
        <v/>
      </c>
      <c r="D93" t="str">
        <f>""</f>
        <v/>
      </c>
      <c r="E93" t="str">
        <f>""</f>
        <v/>
      </c>
      <c r="F93" t="str">
        <f>""</f>
        <v/>
      </c>
      <c r="G93" t="str">
        <f>""</f>
        <v/>
      </c>
      <c r="H93" t="str">
        <f>""</f>
        <v/>
      </c>
      <c r="I93" t="str">
        <f>""</f>
        <v/>
      </c>
      <c r="J93" t="str">
        <f>""</f>
        <v/>
      </c>
      <c r="K93" t="str">
        <f>""</f>
        <v/>
      </c>
      <c r="L93" t="str">
        <f>""</f>
        <v/>
      </c>
      <c r="M93" t="str">
        <f>""</f>
        <v/>
      </c>
      <c r="N93" t="str">
        <f>""</f>
        <v/>
      </c>
      <c r="O93" t="str">
        <f>""</f>
        <v/>
      </c>
      <c r="P93" t="str">
        <f>""</f>
        <v/>
      </c>
      <c r="Q93" t="str">
        <f>""</f>
        <v/>
      </c>
      <c r="R93" t="str">
        <f>""</f>
        <v/>
      </c>
      <c r="S93" t="str">
        <f>""</f>
        <v/>
      </c>
      <c r="T93" t="str">
        <f>""</f>
        <v/>
      </c>
      <c r="U93" t="str">
        <f>"-0.138"</f>
        <v>-0.138</v>
      </c>
      <c r="V93" t="str">
        <f>""</f>
        <v/>
      </c>
      <c r="W93" t="str">
        <f>""</f>
        <v/>
      </c>
      <c r="X93" t="str">
        <f>""</f>
        <v/>
      </c>
      <c r="Y93" t="str">
        <f>""</f>
        <v/>
      </c>
      <c r="Z93" t="str">
        <f>""</f>
        <v/>
      </c>
      <c r="AA93" t="str">
        <f>""</f>
        <v/>
      </c>
      <c r="AB93" t="str">
        <f>""</f>
        <v/>
      </c>
      <c r="AC93" t="str">
        <f>""</f>
        <v/>
      </c>
      <c r="AD93" t="str">
        <f>""</f>
        <v/>
      </c>
      <c r="AE93" t="str">
        <f>""</f>
        <v/>
      </c>
      <c r="AF93" t="str">
        <f>""</f>
        <v/>
      </c>
      <c r="AG93" t="str">
        <f>""</f>
        <v/>
      </c>
      <c r="AH93" t="str">
        <f>""</f>
        <v/>
      </c>
      <c r="AI93" t="str">
        <f>""</f>
        <v/>
      </c>
      <c r="AJ93" t="str">
        <f>""</f>
        <v/>
      </c>
      <c r="AK93" t="str">
        <f>""</f>
        <v/>
      </c>
      <c r="AL93" t="str">
        <f>""</f>
        <v/>
      </c>
      <c r="AM93" t="str">
        <f>""</f>
        <v/>
      </c>
      <c r="AN93" t="str">
        <f>""</f>
        <v/>
      </c>
      <c r="AO93" t="str">
        <f>""</f>
        <v/>
      </c>
      <c r="AP93" t="str">
        <f>""</f>
        <v/>
      </c>
      <c r="AQ93" t="str">
        <f>""</f>
        <v/>
      </c>
      <c r="AR93" t="str">
        <f>""</f>
        <v/>
      </c>
      <c r="AS93" t="str">
        <f>""</f>
        <v/>
      </c>
      <c r="AT93" t="str">
        <f>""</f>
        <v/>
      </c>
      <c r="AU93" t="str">
        <f>""</f>
        <v/>
      </c>
      <c r="AV93" t="str">
        <f>""</f>
        <v/>
      </c>
      <c r="AW93" t="str">
        <f>""</f>
        <v/>
      </c>
      <c r="AX93" t="str">
        <f>""</f>
        <v/>
      </c>
      <c r="AY93" t="str">
        <f>""</f>
        <v/>
      </c>
      <c r="AZ93" t="str">
        <f>""</f>
        <v/>
      </c>
      <c r="BA93" t="str">
        <f>""</f>
        <v/>
      </c>
    </row>
    <row r="94" spans="2:53" x14ac:dyDescent="0.2">
      <c r="B94" t="str">
        <f>""</f>
        <v/>
      </c>
      <c r="C94" t="str">
        <f>""</f>
        <v/>
      </c>
      <c r="D94" t="str">
        <f>""</f>
        <v/>
      </c>
      <c r="E94" t="str">
        <f>""</f>
        <v/>
      </c>
      <c r="F94" t="str">
        <f>""</f>
        <v/>
      </c>
      <c r="G94" t="str">
        <f>""</f>
        <v/>
      </c>
      <c r="H94" t="str">
        <f>""</f>
        <v/>
      </c>
      <c r="I94" t="str">
        <f>""</f>
        <v/>
      </c>
      <c r="J94" t="str">
        <f>""</f>
        <v/>
      </c>
      <c r="K94" t="str">
        <f>""</f>
        <v/>
      </c>
      <c r="L94" t="str">
        <f>""</f>
        <v/>
      </c>
      <c r="M94" t="str">
        <f>""</f>
        <v/>
      </c>
      <c r="N94" t="str">
        <f>""</f>
        <v/>
      </c>
      <c r="O94" t="str">
        <f>""</f>
        <v/>
      </c>
      <c r="P94" t="str">
        <f>""</f>
        <v/>
      </c>
      <c r="Q94" t="str">
        <f>""</f>
        <v/>
      </c>
      <c r="R94" t="str">
        <f>""</f>
        <v/>
      </c>
      <c r="S94" t="str">
        <f>""</f>
        <v/>
      </c>
      <c r="T94" t="str">
        <f>""</f>
        <v/>
      </c>
      <c r="U94" t="str">
        <f>"[0.191]"</f>
        <v>[0.191]</v>
      </c>
      <c r="V94" t="str">
        <f>""</f>
        <v/>
      </c>
      <c r="W94" t="str">
        <f>""</f>
        <v/>
      </c>
      <c r="X94" t="str">
        <f>""</f>
        <v/>
      </c>
      <c r="Y94" t="str">
        <f>""</f>
        <v/>
      </c>
      <c r="Z94" t="str">
        <f>""</f>
        <v/>
      </c>
      <c r="AA94" t="str">
        <f>""</f>
        <v/>
      </c>
      <c r="AB94" t="str">
        <f>""</f>
        <v/>
      </c>
      <c r="AC94" t="str">
        <f>""</f>
        <v/>
      </c>
      <c r="AD94" t="str">
        <f>""</f>
        <v/>
      </c>
      <c r="AE94" t="str">
        <f>""</f>
        <v/>
      </c>
      <c r="AF94" t="str">
        <f>""</f>
        <v/>
      </c>
      <c r="AG94" t="str">
        <f>""</f>
        <v/>
      </c>
      <c r="AH94" t="str">
        <f>""</f>
        <v/>
      </c>
      <c r="AI94" t="str">
        <f>""</f>
        <v/>
      </c>
      <c r="AJ94" t="str">
        <f>""</f>
        <v/>
      </c>
      <c r="AK94" t="str">
        <f>""</f>
        <v/>
      </c>
      <c r="AL94" t="str">
        <f>""</f>
        <v/>
      </c>
      <c r="AM94" t="str">
        <f>""</f>
        <v/>
      </c>
      <c r="AN94" t="str">
        <f>""</f>
        <v/>
      </c>
      <c r="AO94" t="str">
        <f>""</f>
        <v/>
      </c>
      <c r="AP94" t="str">
        <f>""</f>
        <v/>
      </c>
      <c r="AQ94" t="str">
        <f>""</f>
        <v/>
      </c>
      <c r="AR94" t="str">
        <f>""</f>
        <v/>
      </c>
      <c r="AS94" t="str">
        <f>""</f>
        <v/>
      </c>
      <c r="AT94" t="str">
        <f>""</f>
        <v/>
      </c>
      <c r="AU94" t="str">
        <f>""</f>
        <v/>
      </c>
      <c r="AV94" t="str">
        <f>""</f>
        <v/>
      </c>
      <c r="AW94" t="str">
        <f>""</f>
        <v/>
      </c>
      <c r="AX94" t="str">
        <f>""</f>
        <v/>
      </c>
      <c r="AY94" t="str">
        <f>""</f>
        <v/>
      </c>
      <c r="AZ94" t="str">
        <f>""</f>
        <v/>
      </c>
      <c r="BA94" t="str">
        <f>""</f>
        <v/>
      </c>
    </row>
    <row r="95" spans="2:53" x14ac:dyDescent="0.2">
      <c r="B95" t="str">
        <f>"Number of males who left household 1998-2007"</f>
        <v>Number of males who left household 1998-2007</v>
      </c>
      <c r="C95" t="str">
        <f>""</f>
        <v/>
      </c>
      <c r="D95" t="str">
        <f>""</f>
        <v/>
      </c>
      <c r="E95" t="str">
        <f>""</f>
        <v/>
      </c>
      <c r="F95" t="str">
        <f>""</f>
        <v/>
      </c>
      <c r="G95" t="str">
        <f>""</f>
        <v/>
      </c>
      <c r="H95" t="str">
        <f>""</f>
        <v/>
      </c>
      <c r="I95" t="str">
        <f>""</f>
        <v/>
      </c>
      <c r="J95" t="str">
        <f>""</f>
        <v/>
      </c>
      <c r="K95" t="str">
        <f>""</f>
        <v/>
      </c>
      <c r="L95" t="str">
        <f>""</f>
        <v/>
      </c>
      <c r="M95" t="str">
        <f>""</f>
        <v/>
      </c>
      <c r="N95" t="str">
        <f>""</f>
        <v/>
      </c>
      <c r="O95" t="str">
        <f>""</f>
        <v/>
      </c>
      <c r="P95" t="str">
        <f>""</f>
        <v/>
      </c>
      <c r="Q95" t="str">
        <f>""</f>
        <v/>
      </c>
      <c r="R95" t="str">
        <f>""</f>
        <v/>
      </c>
      <c r="S95" t="str">
        <f>""</f>
        <v/>
      </c>
      <c r="T95" t="str">
        <f>""</f>
        <v/>
      </c>
      <c r="U95" t="str">
        <f>""</f>
        <v/>
      </c>
      <c r="V95" t="str">
        <f>"0.008"</f>
        <v>0.008</v>
      </c>
      <c r="W95" t="str">
        <f>""</f>
        <v/>
      </c>
      <c r="X95" t="str">
        <f>""</f>
        <v/>
      </c>
      <c r="Y95" t="str">
        <f>""</f>
        <v/>
      </c>
      <c r="Z95" t="str">
        <f>""</f>
        <v/>
      </c>
      <c r="AA95" t="str">
        <f>""</f>
        <v/>
      </c>
      <c r="AB95" t="str">
        <f>""</f>
        <v/>
      </c>
      <c r="AC95" t="str">
        <f>""</f>
        <v/>
      </c>
      <c r="AD95" t="str">
        <f>""</f>
        <v/>
      </c>
      <c r="AE95" t="str">
        <f>""</f>
        <v/>
      </c>
      <c r="AF95" t="str">
        <f>""</f>
        <v/>
      </c>
      <c r="AG95" t="str">
        <f>""</f>
        <v/>
      </c>
      <c r="AH95" t="str">
        <f>""</f>
        <v/>
      </c>
      <c r="AI95" t="str">
        <f>""</f>
        <v/>
      </c>
      <c r="AJ95" t="str">
        <f>""</f>
        <v/>
      </c>
      <c r="AK95" t="str">
        <f>""</f>
        <v/>
      </c>
      <c r="AL95" t="str">
        <f>""</f>
        <v/>
      </c>
      <c r="AM95" t="str">
        <f>""</f>
        <v/>
      </c>
      <c r="AN95" t="str">
        <f>""</f>
        <v/>
      </c>
      <c r="AO95" t="str">
        <f>""</f>
        <v/>
      </c>
      <c r="AP95" t="str">
        <f>""</f>
        <v/>
      </c>
      <c r="AQ95" t="str">
        <f>""</f>
        <v/>
      </c>
      <c r="AR95" t="str">
        <f>""</f>
        <v/>
      </c>
      <c r="AS95" t="str">
        <f>""</f>
        <v/>
      </c>
      <c r="AT95" t="str">
        <f>""</f>
        <v/>
      </c>
      <c r="AU95" t="str">
        <f>""</f>
        <v/>
      </c>
      <c r="AV95" t="str">
        <f>""</f>
        <v/>
      </c>
      <c r="AW95" t="str">
        <f>""</f>
        <v/>
      </c>
      <c r="AX95" t="str">
        <f>""</f>
        <v/>
      </c>
      <c r="AY95" t="str">
        <f>""</f>
        <v/>
      </c>
      <c r="AZ95" t="str">
        <f>""</f>
        <v/>
      </c>
      <c r="BA95" t="str">
        <f>""</f>
        <v/>
      </c>
    </row>
    <row r="96" spans="2:53" x14ac:dyDescent="0.2">
      <c r="B96" t="str">
        <f>""</f>
        <v/>
      </c>
      <c r="C96" t="str">
        <f>""</f>
        <v/>
      </c>
      <c r="D96" t="str">
        <f>""</f>
        <v/>
      </c>
      <c r="E96" t="str">
        <f>""</f>
        <v/>
      </c>
      <c r="F96" t="str">
        <f>""</f>
        <v/>
      </c>
      <c r="G96" t="str">
        <f>""</f>
        <v/>
      </c>
      <c r="H96" t="str">
        <f>""</f>
        <v/>
      </c>
      <c r="I96" t="str">
        <f>""</f>
        <v/>
      </c>
      <c r="J96" t="str">
        <f>""</f>
        <v/>
      </c>
      <c r="K96" t="str">
        <f>""</f>
        <v/>
      </c>
      <c r="L96" t="str">
        <f>""</f>
        <v/>
      </c>
      <c r="M96" t="str">
        <f>""</f>
        <v/>
      </c>
      <c r="N96" t="str">
        <f>""</f>
        <v/>
      </c>
      <c r="O96" t="str">
        <f>""</f>
        <v/>
      </c>
      <c r="P96" t="str">
        <f>""</f>
        <v/>
      </c>
      <c r="Q96" t="str">
        <f>""</f>
        <v/>
      </c>
      <c r="R96" t="str">
        <f>""</f>
        <v/>
      </c>
      <c r="S96" t="str">
        <f>""</f>
        <v/>
      </c>
      <c r="T96" t="str">
        <f>""</f>
        <v/>
      </c>
      <c r="U96" t="str">
        <f>""</f>
        <v/>
      </c>
      <c r="V96" t="str">
        <f>"[0.071]"</f>
        <v>[0.071]</v>
      </c>
      <c r="W96" t="str">
        <f>""</f>
        <v/>
      </c>
      <c r="X96" t="str">
        <f>""</f>
        <v/>
      </c>
      <c r="Y96" t="str">
        <f>""</f>
        <v/>
      </c>
      <c r="Z96" t="str">
        <f>""</f>
        <v/>
      </c>
      <c r="AA96" t="str">
        <f>""</f>
        <v/>
      </c>
      <c r="AB96" t="str">
        <f>""</f>
        <v/>
      </c>
      <c r="AC96" t="str">
        <f>""</f>
        <v/>
      </c>
      <c r="AD96" t="str">
        <f>""</f>
        <v/>
      </c>
      <c r="AE96" t="str">
        <f>""</f>
        <v/>
      </c>
      <c r="AF96" t="str">
        <f>""</f>
        <v/>
      </c>
      <c r="AG96" t="str">
        <f>""</f>
        <v/>
      </c>
      <c r="AH96" t="str">
        <f>""</f>
        <v/>
      </c>
      <c r="AI96" t="str">
        <f>""</f>
        <v/>
      </c>
      <c r="AJ96" t="str">
        <f>""</f>
        <v/>
      </c>
      <c r="AK96" t="str">
        <f>""</f>
        <v/>
      </c>
      <c r="AL96" t="str">
        <f>""</f>
        <v/>
      </c>
      <c r="AM96" t="str">
        <f>""</f>
        <v/>
      </c>
      <c r="AN96" t="str">
        <f>""</f>
        <v/>
      </c>
      <c r="AO96" t="str">
        <f>""</f>
        <v/>
      </c>
      <c r="AP96" t="str">
        <f>""</f>
        <v/>
      </c>
      <c r="AQ96" t="str">
        <f>""</f>
        <v/>
      </c>
      <c r="AR96" t="str">
        <f>""</f>
        <v/>
      </c>
      <c r="AS96" t="str">
        <f>""</f>
        <v/>
      </c>
      <c r="AT96" t="str">
        <f>""</f>
        <v/>
      </c>
      <c r="AU96" t="str">
        <f>""</f>
        <v/>
      </c>
      <c r="AV96" t="str">
        <f>""</f>
        <v/>
      </c>
      <c r="AW96" t="str">
        <f>""</f>
        <v/>
      </c>
      <c r="AX96" t="str">
        <f>""</f>
        <v/>
      </c>
      <c r="AY96" t="str">
        <f>""</f>
        <v/>
      </c>
      <c r="AZ96" t="str">
        <f>""</f>
        <v/>
      </c>
      <c r="BA96" t="str">
        <f>""</f>
        <v/>
      </c>
    </row>
    <row r="97" spans="2:53" x14ac:dyDescent="0.2">
      <c r="B97" t="str">
        <f>"Interaction"</f>
        <v>Interaction</v>
      </c>
      <c r="C97" t="str">
        <f>""</f>
        <v/>
      </c>
      <c r="D97" t="str">
        <f>""</f>
        <v/>
      </c>
      <c r="E97" t="str">
        <f>""</f>
        <v/>
      </c>
      <c r="F97" t="str">
        <f>""</f>
        <v/>
      </c>
      <c r="G97" t="str">
        <f>""</f>
        <v/>
      </c>
      <c r="H97" t="str">
        <f>""</f>
        <v/>
      </c>
      <c r="I97" t="str">
        <f>""</f>
        <v/>
      </c>
      <c r="J97" t="str">
        <f>""</f>
        <v/>
      </c>
      <c r="K97" t="str">
        <f>""</f>
        <v/>
      </c>
      <c r="L97" t="str">
        <f>""</f>
        <v/>
      </c>
      <c r="M97" t="str">
        <f>""</f>
        <v/>
      </c>
      <c r="N97" t="str">
        <f>""</f>
        <v/>
      </c>
      <c r="O97" t="str">
        <f>""</f>
        <v/>
      </c>
      <c r="P97" t="str">
        <f>""</f>
        <v/>
      </c>
      <c r="Q97" t="str">
        <f>""</f>
        <v/>
      </c>
      <c r="R97" t="str">
        <f>""</f>
        <v/>
      </c>
      <c r="S97" t="str">
        <f>""</f>
        <v/>
      </c>
      <c r="T97" t="str">
        <f>""</f>
        <v/>
      </c>
      <c r="U97" t="str">
        <f>""</f>
        <v/>
      </c>
      <c r="V97" t="str">
        <f>"-0.083"</f>
        <v>-0.083</v>
      </c>
      <c r="W97" t="str">
        <f>""</f>
        <v/>
      </c>
      <c r="X97" t="str">
        <f>""</f>
        <v/>
      </c>
      <c r="Y97" t="str">
        <f>""</f>
        <v/>
      </c>
      <c r="Z97" t="str">
        <f>""</f>
        <v/>
      </c>
      <c r="AA97" t="str">
        <f>""</f>
        <v/>
      </c>
      <c r="AB97" t="str">
        <f>""</f>
        <v/>
      </c>
      <c r="AC97" t="str">
        <f>""</f>
        <v/>
      </c>
      <c r="AD97" t="str">
        <f>""</f>
        <v/>
      </c>
      <c r="AE97" t="str">
        <f>""</f>
        <v/>
      </c>
      <c r="AF97" t="str">
        <f>""</f>
        <v/>
      </c>
      <c r="AG97" t="str">
        <f>""</f>
        <v/>
      </c>
      <c r="AH97" t="str">
        <f>""</f>
        <v/>
      </c>
      <c r="AI97" t="str">
        <f>""</f>
        <v/>
      </c>
      <c r="AJ97" t="str">
        <f>""</f>
        <v/>
      </c>
      <c r="AK97" t="str">
        <f>""</f>
        <v/>
      </c>
      <c r="AL97" t="str">
        <f>""</f>
        <v/>
      </c>
      <c r="AM97" t="str">
        <f>""</f>
        <v/>
      </c>
      <c r="AN97" t="str">
        <f>""</f>
        <v/>
      </c>
      <c r="AO97" t="str">
        <f>""</f>
        <v/>
      </c>
      <c r="AP97" t="str">
        <f>""</f>
        <v/>
      </c>
      <c r="AQ97" t="str">
        <f>""</f>
        <v/>
      </c>
      <c r="AR97" t="str">
        <f>""</f>
        <v/>
      </c>
      <c r="AS97" t="str">
        <f>""</f>
        <v/>
      </c>
      <c r="AT97" t="str">
        <f>""</f>
        <v/>
      </c>
      <c r="AU97" t="str">
        <f>""</f>
        <v/>
      </c>
      <c r="AV97" t="str">
        <f>""</f>
        <v/>
      </c>
      <c r="AW97" t="str">
        <f>""</f>
        <v/>
      </c>
      <c r="AX97" t="str">
        <f>""</f>
        <v/>
      </c>
      <c r="AY97" t="str">
        <f>""</f>
        <v/>
      </c>
      <c r="AZ97" t="str">
        <f>""</f>
        <v/>
      </c>
      <c r="BA97" t="str">
        <f>""</f>
        <v/>
      </c>
    </row>
    <row r="98" spans="2:53" x14ac:dyDescent="0.2">
      <c r="B98" t="str">
        <f>""</f>
        <v/>
      </c>
      <c r="C98" t="str">
        <f>""</f>
        <v/>
      </c>
      <c r="D98" t="str">
        <f>""</f>
        <v/>
      </c>
      <c r="E98" t="str">
        <f>""</f>
        <v/>
      </c>
      <c r="F98" t="str">
        <f>""</f>
        <v/>
      </c>
      <c r="G98" t="str">
        <f>""</f>
        <v/>
      </c>
      <c r="H98" t="str">
        <f>""</f>
        <v/>
      </c>
      <c r="I98" t="str">
        <f>""</f>
        <v/>
      </c>
      <c r="J98" t="str">
        <f>""</f>
        <v/>
      </c>
      <c r="K98" t="str">
        <f>""</f>
        <v/>
      </c>
      <c r="L98" t="str">
        <f>""</f>
        <v/>
      </c>
      <c r="M98" t="str">
        <f>""</f>
        <v/>
      </c>
      <c r="N98" t="str">
        <f>""</f>
        <v/>
      </c>
      <c r="O98" t="str">
        <f>""</f>
        <v/>
      </c>
      <c r="P98" t="str">
        <f>""</f>
        <v/>
      </c>
      <c r="Q98" t="str">
        <f>""</f>
        <v/>
      </c>
      <c r="R98" t="str">
        <f>""</f>
        <v/>
      </c>
      <c r="S98" t="str">
        <f>""</f>
        <v/>
      </c>
      <c r="T98" t="str">
        <f>""</f>
        <v/>
      </c>
      <c r="U98" t="str">
        <f>""</f>
        <v/>
      </c>
      <c r="V98" t="str">
        <f>"[0.176]"</f>
        <v>[0.176]</v>
      </c>
      <c r="W98" t="str">
        <f>""</f>
        <v/>
      </c>
      <c r="X98" t="str">
        <f>""</f>
        <v/>
      </c>
      <c r="Y98" t="str">
        <f>""</f>
        <v/>
      </c>
      <c r="Z98" t="str">
        <f>""</f>
        <v/>
      </c>
      <c r="AA98" t="str">
        <f>""</f>
        <v/>
      </c>
      <c r="AB98" t="str">
        <f>""</f>
        <v/>
      </c>
      <c r="AC98" t="str">
        <f>""</f>
        <v/>
      </c>
      <c r="AD98" t="str">
        <f>""</f>
        <v/>
      </c>
      <c r="AE98" t="str">
        <f>""</f>
        <v/>
      </c>
      <c r="AF98" t="str">
        <f>""</f>
        <v/>
      </c>
      <c r="AG98" t="str">
        <f>""</f>
        <v/>
      </c>
      <c r="AH98" t="str">
        <f>""</f>
        <v/>
      </c>
      <c r="AI98" t="str">
        <f>""</f>
        <v/>
      </c>
      <c r="AJ98" t="str">
        <f>""</f>
        <v/>
      </c>
      <c r="AK98" t="str">
        <f>""</f>
        <v/>
      </c>
      <c r="AL98" t="str">
        <f>""</f>
        <v/>
      </c>
      <c r="AM98" t="str">
        <f>""</f>
        <v/>
      </c>
      <c r="AN98" t="str">
        <f>""</f>
        <v/>
      </c>
      <c r="AO98" t="str">
        <f>""</f>
        <v/>
      </c>
      <c r="AP98" t="str">
        <f>""</f>
        <v/>
      </c>
      <c r="AQ98" t="str">
        <f>""</f>
        <v/>
      </c>
      <c r="AR98" t="str">
        <f>""</f>
        <v/>
      </c>
      <c r="AS98" t="str">
        <f>""</f>
        <v/>
      </c>
      <c r="AT98" t="str">
        <f>""</f>
        <v/>
      </c>
      <c r="AU98" t="str">
        <f>""</f>
        <v/>
      </c>
      <c r="AV98" t="str">
        <f>""</f>
        <v/>
      </c>
      <c r="AW98" t="str">
        <f>""</f>
        <v/>
      </c>
      <c r="AX98" t="str">
        <f>""</f>
        <v/>
      </c>
      <c r="AY98" t="str">
        <f>""</f>
        <v/>
      </c>
      <c r="AZ98" t="str">
        <f>""</f>
        <v/>
      </c>
      <c r="BA98" t="str">
        <f>""</f>
        <v/>
      </c>
    </row>
    <row r="99" spans="2:53" x14ac:dyDescent="0.2">
      <c r="B99" t="str">
        <f>"Share of males  who left household 1998-2007"</f>
        <v>Share of males  who left household 1998-2007</v>
      </c>
      <c r="C99" t="str">
        <f>""</f>
        <v/>
      </c>
      <c r="D99" t="str">
        <f>""</f>
        <v/>
      </c>
      <c r="E99" t="str">
        <f>""</f>
        <v/>
      </c>
      <c r="F99" t="str">
        <f>""</f>
        <v/>
      </c>
      <c r="G99" t="str">
        <f>""</f>
        <v/>
      </c>
      <c r="H99" t="str">
        <f>""</f>
        <v/>
      </c>
      <c r="I99" t="str">
        <f>""</f>
        <v/>
      </c>
      <c r="J99" t="str">
        <f>""</f>
        <v/>
      </c>
      <c r="K99" t="str">
        <f>""</f>
        <v/>
      </c>
      <c r="L99" t="str">
        <f>""</f>
        <v/>
      </c>
      <c r="M99" t="str">
        <f>""</f>
        <v/>
      </c>
      <c r="N99" t="str">
        <f>""</f>
        <v/>
      </c>
      <c r="O99" t="str">
        <f>""</f>
        <v/>
      </c>
      <c r="P99" t="str">
        <f>""</f>
        <v/>
      </c>
      <c r="Q99" t="str">
        <f>""</f>
        <v/>
      </c>
      <c r="R99" t="str">
        <f>""</f>
        <v/>
      </c>
      <c r="S99" t="str">
        <f>""</f>
        <v/>
      </c>
      <c r="T99" t="str">
        <f>""</f>
        <v/>
      </c>
      <c r="U99" t="str">
        <f>""</f>
        <v/>
      </c>
      <c r="V99" t="str">
        <f>""</f>
        <v/>
      </c>
      <c r="W99" t="str">
        <f>"0.149"</f>
        <v>0.149</v>
      </c>
      <c r="X99" t="str">
        <f>""</f>
        <v/>
      </c>
      <c r="Y99" t="str">
        <f>""</f>
        <v/>
      </c>
      <c r="Z99" t="str">
        <f>""</f>
        <v/>
      </c>
      <c r="AA99" t="str">
        <f>""</f>
        <v/>
      </c>
      <c r="AB99" t="str">
        <f>""</f>
        <v/>
      </c>
      <c r="AC99" t="str">
        <f>""</f>
        <v/>
      </c>
      <c r="AD99" t="str">
        <f>""</f>
        <v/>
      </c>
      <c r="AE99" t="str">
        <f>""</f>
        <v/>
      </c>
      <c r="AF99" t="str">
        <f>""</f>
        <v/>
      </c>
      <c r="AG99" t="str">
        <f>""</f>
        <v/>
      </c>
      <c r="AH99" t="str">
        <f>""</f>
        <v/>
      </c>
      <c r="AI99" t="str">
        <f>""</f>
        <v/>
      </c>
      <c r="AJ99" t="str">
        <f>""</f>
        <v/>
      </c>
      <c r="AK99" t="str">
        <f>""</f>
        <v/>
      </c>
      <c r="AL99" t="str">
        <f>""</f>
        <v/>
      </c>
      <c r="AM99" t="str">
        <f>""</f>
        <v/>
      </c>
      <c r="AN99" t="str">
        <f>""</f>
        <v/>
      </c>
      <c r="AO99" t="str">
        <f>""</f>
        <v/>
      </c>
      <c r="AP99" t="str">
        <f>""</f>
        <v/>
      </c>
      <c r="AQ99" t="str">
        <f>""</f>
        <v/>
      </c>
      <c r="AR99" t="str">
        <f>""</f>
        <v/>
      </c>
      <c r="AS99" t="str">
        <f>""</f>
        <v/>
      </c>
      <c r="AT99" t="str">
        <f>""</f>
        <v/>
      </c>
      <c r="AU99" t="str">
        <f>""</f>
        <v/>
      </c>
      <c r="AV99" t="str">
        <f>""</f>
        <v/>
      </c>
      <c r="AW99" t="str">
        <f>""</f>
        <v/>
      </c>
      <c r="AX99" t="str">
        <f>""</f>
        <v/>
      </c>
      <c r="AY99" t="str">
        <f>""</f>
        <v/>
      </c>
      <c r="AZ99" t="str">
        <f>""</f>
        <v/>
      </c>
      <c r="BA99" t="str">
        <f>""</f>
        <v/>
      </c>
    </row>
    <row r="100" spans="2:53" x14ac:dyDescent="0.2">
      <c r="B100" t="str">
        <f>""</f>
        <v/>
      </c>
      <c r="C100" t="str">
        <f>""</f>
        <v/>
      </c>
      <c r="D100" t="str">
        <f>""</f>
        <v/>
      </c>
      <c r="E100" t="str">
        <f>""</f>
        <v/>
      </c>
      <c r="F100" t="str">
        <f>""</f>
        <v/>
      </c>
      <c r="G100" t="str">
        <f>""</f>
        <v/>
      </c>
      <c r="H100" t="str">
        <f>""</f>
        <v/>
      </c>
      <c r="I100" t="str">
        <f>""</f>
        <v/>
      </c>
      <c r="J100" t="str">
        <f>""</f>
        <v/>
      </c>
      <c r="K100" t="str">
        <f>""</f>
        <v/>
      </c>
      <c r="L100" t="str">
        <f>""</f>
        <v/>
      </c>
      <c r="M100" t="str">
        <f>""</f>
        <v/>
      </c>
      <c r="N100" t="str">
        <f>""</f>
        <v/>
      </c>
      <c r="O100" t="str">
        <f>""</f>
        <v/>
      </c>
      <c r="P100" t="str">
        <f>""</f>
        <v/>
      </c>
      <c r="Q100" t="str">
        <f>""</f>
        <v/>
      </c>
      <c r="R100" t="str">
        <f>""</f>
        <v/>
      </c>
      <c r="S100" t="str">
        <f>""</f>
        <v/>
      </c>
      <c r="T100" t="str">
        <f>""</f>
        <v/>
      </c>
      <c r="U100" t="str">
        <f>""</f>
        <v/>
      </c>
      <c r="V100" t="str">
        <f>""</f>
        <v/>
      </c>
      <c r="W100" t="str">
        <f>"[0.139]"</f>
        <v>[0.139]</v>
      </c>
      <c r="X100" t="str">
        <f>""</f>
        <v/>
      </c>
      <c r="Y100" t="str">
        <f>""</f>
        <v/>
      </c>
      <c r="Z100" t="str">
        <f>""</f>
        <v/>
      </c>
      <c r="AA100" t="str">
        <f>""</f>
        <v/>
      </c>
      <c r="AB100" t="str">
        <f>""</f>
        <v/>
      </c>
      <c r="AC100" t="str">
        <f>""</f>
        <v/>
      </c>
      <c r="AD100" t="str">
        <f>""</f>
        <v/>
      </c>
      <c r="AE100" t="str">
        <f>""</f>
        <v/>
      </c>
      <c r="AF100" t="str">
        <f>""</f>
        <v/>
      </c>
      <c r="AG100" t="str">
        <f>""</f>
        <v/>
      </c>
      <c r="AH100" t="str">
        <f>""</f>
        <v/>
      </c>
      <c r="AI100" t="str">
        <f>""</f>
        <v/>
      </c>
      <c r="AJ100" t="str">
        <f>""</f>
        <v/>
      </c>
      <c r="AK100" t="str">
        <f>""</f>
        <v/>
      </c>
      <c r="AL100" t="str">
        <f>""</f>
        <v/>
      </c>
      <c r="AM100" t="str">
        <f>""</f>
        <v/>
      </c>
      <c r="AN100" t="str">
        <f>""</f>
        <v/>
      </c>
      <c r="AO100" t="str">
        <f>""</f>
        <v/>
      </c>
      <c r="AP100" t="str">
        <f>""</f>
        <v/>
      </c>
      <c r="AQ100" t="str">
        <f>""</f>
        <v/>
      </c>
      <c r="AR100" t="str">
        <f>""</f>
        <v/>
      </c>
      <c r="AS100" t="str">
        <f>""</f>
        <v/>
      </c>
      <c r="AT100" t="str">
        <f>""</f>
        <v/>
      </c>
      <c r="AU100" t="str">
        <f>""</f>
        <v/>
      </c>
      <c r="AV100" t="str">
        <f>""</f>
        <v/>
      </c>
      <c r="AW100" t="str">
        <f>""</f>
        <v/>
      </c>
      <c r="AX100" t="str">
        <f>""</f>
        <v/>
      </c>
      <c r="AY100" t="str">
        <f>""</f>
        <v/>
      </c>
      <c r="AZ100" t="str">
        <f>""</f>
        <v/>
      </c>
      <c r="BA100" t="str">
        <f>""</f>
        <v/>
      </c>
    </row>
    <row r="101" spans="2:53" x14ac:dyDescent="0.2">
      <c r="B101" t="str">
        <f>"Interaction"</f>
        <v>Interaction</v>
      </c>
      <c r="C101" t="str">
        <f>""</f>
        <v/>
      </c>
      <c r="D101" t="str">
        <f>""</f>
        <v/>
      </c>
      <c r="E101" t="str">
        <f>""</f>
        <v/>
      </c>
      <c r="F101" t="str">
        <f>""</f>
        <v/>
      </c>
      <c r="G101" t="str">
        <f>""</f>
        <v/>
      </c>
      <c r="H101" t="str">
        <f>""</f>
        <v/>
      </c>
      <c r="I101" t="str">
        <f>""</f>
        <v/>
      </c>
      <c r="J101" t="str">
        <f>""</f>
        <v/>
      </c>
      <c r="K101" t="str">
        <f>""</f>
        <v/>
      </c>
      <c r="L101" t="str">
        <f>""</f>
        <v/>
      </c>
      <c r="M101" t="str">
        <f>""</f>
        <v/>
      </c>
      <c r="N101" t="str">
        <f>""</f>
        <v/>
      </c>
      <c r="O101" t="str">
        <f>""</f>
        <v/>
      </c>
      <c r="P101" t="str">
        <f>""</f>
        <v/>
      </c>
      <c r="Q101" t="str">
        <f>""</f>
        <v/>
      </c>
      <c r="R101" t="str">
        <f>""</f>
        <v/>
      </c>
      <c r="S101" t="str">
        <f>""</f>
        <v/>
      </c>
      <c r="T101" t="str">
        <f>""</f>
        <v/>
      </c>
      <c r="U101" t="str">
        <f>""</f>
        <v/>
      </c>
      <c r="V101" t="str">
        <f>""</f>
        <v/>
      </c>
      <c r="W101" t="str">
        <f>"-0.257"</f>
        <v>-0.257</v>
      </c>
      <c r="X101" t="str">
        <f>""</f>
        <v/>
      </c>
      <c r="Y101" t="str">
        <f>""</f>
        <v/>
      </c>
      <c r="Z101" t="str">
        <f>""</f>
        <v/>
      </c>
      <c r="AA101" t="str">
        <f>""</f>
        <v/>
      </c>
      <c r="AB101" t="str">
        <f>""</f>
        <v/>
      </c>
      <c r="AC101" t="str">
        <f>""</f>
        <v/>
      </c>
      <c r="AD101" t="str">
        <f>""</f>
        <v/>
      </c>
      <c r="AE101" t="str">
        <f>""</f>
        <v/>
      </c>
      <c r="AF101" t="str">
        <f>""</f>
        <v/>
      </c>
      <c r="AG101" t="str">
        <f>""</f>
        <v/>
      </c>
      <c r="AH101" t="str">
        <f>""</f>
        <v/>
      </c>
      <c r="AI101" t="str">
        <f>""</f>
        <v/>
      </c>
      <c r="AJ101" t="str">
        <f>""</f>
        <v/>
      </c>
      <c r="AK101" t="str">
        <f>""</f>
        <v/>
      </c>
      <c r="AL101" t="str">
        <f>""</f>
        <v/>
      </c>
      <c r="AM101" t="str">
        <f>""</f>
        <v/>
      </c>
      <c r="AN101" t="str">
        <f>""</f>
        <v/>
      </c>
      <c r="AO101" t="str">
        <f>""</f>
        <v/>
      </c>
      <c r="AP101" t="str">
        <f>""</f>
        <v/>
      </c>
      <c r="AQ101" t="str">
        <f>""</f>
        <v/>
      </c>
      <c r="AR101" t="str">
        <f>""</f>
        <v/>
      </c>
      <c r="AS101" t="str">
        <f>""</f>
        <v/>
      </c>
      <c r="AT101" t="str">
        <f>""</f>
        <v/>
      </c>
      <c r="AU101" t="str">
        <f>""</f>
        <v/>
      </c>
      <c r="AV101" t="str">
        <f>""</f>
        <v/>
      </c>
      <c r="AW101" t="str">
        <f>""</f>
        <v/>
      </c>
      <c r="AX101" t="str">
        <f>""</f>
        <v/>
      </c>
      <c r="AY101" t="str">
        <f>""</f>
        <v/>
      </c>
      <c r="AZ101" t="str">
        <f>""</f>
        <v/>
      </c>
      <c r="BA101" t="str">
        <f>""</f>
        <v/>
      </c>
    </row>
    <row r="102" spans="2:53" x14ac:dyDescent="0.2">
      <c r="B102" t="str">
        <f>""</f>
        <v/>
      </c>
      <c r="C102" t="str">
        <f>""</f>
        <v/>
      </c>
      <c r="D102" t="str">
        <f>""</f>
        <v/>
      </c>
      <c r="E102" t="str">
        <f>""</f>
        <v/>
      </c>
      <c r="F102" t="str">
        <f>""</f>
        <v/>
      </c>
      <c r="G102" t="str">
        <f>""</f>
        <v/>
      </c>
      <c r="H102" t="str">
        <f>""</f>
        <v/>
      </c>
      <c r="I102" t="str">
        <f>""</f>
        <v/>
      </c>
      <c r="J102" t="str">
        <f>""</f>
        <v/>
      </c>
      <c r="K102" t="str">
        <f>""</f>
        <v/>
      </c>
      <c r="L102" t="str">
        <f>""</f>
        <v/>
      </c>
      <c r="M102" t="str">
        <f>""</f>
        <v/>
      </c>
      <c r="N102" t="str">
        <f>""</f>
        <v/>
      </c>
      <c r="O102" t="str">
        <f>""</f>
        <v/>
      </c>
      <c r="P102" t="str">
        <f>""</f>
        <v/>
      </c>
      <c r="Q102" t="str">
        <f>""</f>
        <v/>
      </c>
      <c r="R102" t="str">
        <f>""</f>
        <v/>
      </c>
      <c r="S102" t="str">
        <f>""</f>
        <v/>
      </c>
      <c r="T102" t="str">
        <f>""</f>
        <v/>
      </c>
      <c r="U102" t="str">
        <f>""</f>
        <v/>
      </c>
      <c r="V102" t="str">
        <f>""</f>
        <v/>
      </c>
      <c r="W102" t="str">
        <f>"[0.251]"</f>
        <v>[0.251]</v>
      </c>
      <c r="X102" t="str">
        <f>""</f>
        <v/>
      </c>
      <c r="Y102" t="str">
        <f>""</f>
        <v/>
      </c>
      <c r="Z102" t="str">
        <f>""</f>
        <v/>
      </c>
      <c r="AA102" t="str">
        <f>""</f>
        <v/>
      </c>
      <c r="AB102" t="str">
        <f>""</f>
        <v/>
      </c>
      <c r="AC102" t="str">
        <f>""</f>
        <v/>
      </c>
      <c r="AD102" t="str">
        <f>""</f>
        <v/>
      </c>
      <c r="AE102" t="str">
        <f>""</f>
        <v/>
      </c>
      <c r="AF102" t="str">
        <f>""</f>
        <v/>
      </c>
      <c r="AG102" t="str">
        <f>""</f>
        <v/>
      </c>
      <c r="AH102" t="str">
        <f>""</f>
        <v/>
      </c>
      <c r="AI102" t="str">
        <f>""</f>
        <v/>
      </c>
      <c r="AJ102" t="str">
        <f>""</f>
        <v/>
      </c>
      <c r="AK102" t="str">
        <f>""</f>
        <v/>
      </c>
      <c r="AL102" t="str">
        <f>""</f>
        <v/>
      </c>
      <c r="AM102" t="str">
        <f>""</f>
        <v/>
      </c>
      <c r="AN102" t="str">
        <f>""</f>
        <v/>
      </c>
      <c r="AO102" t="str">
        <f>""</f>
        <v/>
      </c>
      <c r="AP102" t="str">
        <f>""</f>
        <v/>
      </c>
      <c r="AQ102" t="str">
        <f>""</f>
        <v/>
      </c>
      <c r="AR102" t="str">
        <f>""</f>
        <v/>
      </c>
      <c r="AS102" t="str">
        <f>""</f>
        <v/>
      </c>
      <c r="AT102" t="str">
        <f>""</f>
        <v/>
      </c>
      <c r="AU102" t="str">
        <f>""</f>
        <v/>
      </c>
      <c r="AV102" t="str">
        <f>""</f>
        <v/>
      </c>
      <c r="AW102" t="str">
        <f>""</f>
        <v/>
      </c>
      <c r="AX102" t="str">
        <f>""</f>
        <v/>
      </c>
      <c r="AY102" t="str">
        <f>""</f>
        <v/>
      </c>
      <c r="AZ102" t="str">
        <f>""</f>
        <v/>
      </c>
      <c r="BA102" t="str">
        <f>""</f>
        <v/>
      </c>
    </row>
    <row r="103" spans="2:53" x14ac:dyDescent="0.2">
      <c r="B103" t="str">
        <f>"Destruction of house (yes=1) for a household in 1998-07"</f>
        <v>Destruction of house (yes=1) for a household in 1998-07</v>
      </c>
      <c r="C103" t="str">
        <f>""</f>
        <v/>
      </c>
      <c r="D103" t="str">
        <f>""</f>
        <v/>
      </c>
      <c r="E103" t="str">
        <f>""</f>
        <v/>
      </c>
      <c r="F103" t="str">
        <f>""</f>
        <v/>
      </c>
      <c r="G103" t="str">
        <f>""</f>
        <v/>
      </c>
      <c r="H103" t="str">
        <f>""</f>
        <v/>
      </c>
      <c r="I103" t="str">
        <f>""</f>
        <v/>
      </c>
      <c r="J103" t="str">
        <f>""</f>
        <v/>
      </c>
      <c r="K103" t="str">
        <f>""</f>
        <v/>
      </c>
      <c r="L103" t="str">
        <f>""</f>
        <v/>
      </c>
      <c r="M103" t="str">
        <f>""</f>
        <v/>
      </c>
      <c r="N103" t="str">
        <f>""</f>
        <v/>
      </c>
      <c r="O103" t="str">
        <f>""</f>
        <v/>
      </c>
      <c r="P103" t="str">
        <f>""</f>
        <v/>
      </c>
      <c r="Q103" t="str">
        <f>""</f>
        <v/>
      </c>
      <c r="R103" t="str">
        <f>""</f>
        <v/>
      </c>
      <c r="S103" t="str">
        <f>""</f>
        <v/>
      </c>
      <c r="T103" t="str">
        <f>""</f>
        <v/>
      </c>
      <c r="U103" t="str">
        <f>""</f>
        <v/>
      </c>
      <c r="V103" t="str">
        <f>""</f>
        <v/>
      </c>
      <c r="W103" t="str">
        <f>""</f>
        <v/>
      </c>
      <c r="X103" t="str">
        <f>"-0.047"</f>
        <v>-0.047</v>
      </c>
      <c r="Y103" t="str">
        <f>"-0.041"</f>
        <v>-0.041</v>
      </c>
      <c r="Z103" t="str">
        <f>"-0.013"</f>
        <v>-0.013</v>
      </c>
      <c r="AA103" t="str">
        <f>""</f>
        <v/>
      </c>
      <c r="AB103" t="str">
        <f>""</f>
        <v/>
      </c>
      <c r="AC103" t="str">
        <f>""</f>
        <v/>
      </c>
      <c r="AD103" t="str">
        <f>""</f>
        <v/>
      </c>
      <c r="AE103" t="str">
        <f>""</f>
        <v/>
      </c>
      <c r="AF103" t="str">
        <f>""</f>
        <v/>
      </c>
      <c r="AG103" t="str">
        <f>""</f>
        <v/>
      </c>
      <c r="AH103" t="str">
        <f>""</f>
        <v/>
      </c>
      <c r="AI103" t="str">
        <f>""</f>
        <v/>
      </c>
      <c r="AJ103" t="str">
        <f>""</f>
        <v/>
      </c>
      <c r="AK103" t="str">
        <f>""</f>
        <v/>
      </c>
      <c r="AL103" t="str">
        <f>""</f>
        <v/>
      </c>
      <c r="AM103" t="str">
        <f>""</f>
        <v/>
      </c>
      <c r="AN103" t="str">
        <f>""</f>
        <v/>
      </c>
      <c r="AO103" t="str">
        <f>""</f>
        <v/>
      </c>
      <c r="AP103" t="str">
        <f>""</f>
        <v/>
      </c>
      <c r="AQ103" t="str">
        <f>""</f>
        <v/>
      </c>
      <c r="AR103" t="str">
        <f>""</f>
        <v/>
      </c>
      <c r="AS103" t="str">
        <f>""</f>
        <v/>
      </c>
      <c r="AT103" t="str">
        <f>""</f>
        <v/>
      </c>
      <c r="AU103" t="str">
        <f>""</f>
        <v/>
      </c>
      <c r="AV103" t="str">
        <f>""</f>
        <v/>
      </c>
      <c r="AW103" t="str">
        <f>""</f>
        <v/>
      </c>
      <c r="AX103" t="str">
        <f>""</f>
        <v/>
      </c>
      <c r="AY103" t="str">
        <f>""</f>
        <v/>
      </c>
      <c r="AZ103" t="str">
        <f>""</f>
        <v/>
      </c>
      <c r="BA103" t="str">
        <f>""</f>
        <v/>
      </c>
    </row>
    <row r="104" spans="2:53" x14ac:dyDescent="0.2">
      <c r="B104" t="str">
        <f>""</f>
        <v/>
      </c>
      <c r="C104" t="str">
        <f>""</f>
        <v/>
      </c>
      <c r="D104" t="str">
        <f>""</f>
        <v/>
      </c>
      <c r="E104" t="str">
        <f>""</f>
        <v/>
      </c>
      <c r="F104" t="str">
        <f>""</f>
        <v/>
      </c>
      <c r="G104" t="str">
        <f>""</f>
        <v/>
      </c>
      <c r="H104" t="str">
        <f>""</f>
        <v/>
      </c>
      <c r="I104" t="str">
        <f>""</f>
        <v/>
      </c>
      <c r="J104" t="str">
        <f>""</f>
        <v/>
      </c>
      <c r="K104" t="str">
        <f>""</f>
        <v/>
      </c>
      <c r="L104" t="str">
        <f>""</f>
        <v/>
      </c>
      <c r="M104" t="str">
        <f>""</f>
        <v/>
      </c>
      <c r="N104" t="str">
        <f>""</f>
        <v/>
      </c>
      <c r="O104" t="str">
        <f>""</f>
        <v/>
      </c>
      <c r="P104" t="str">
        <f>""</f>
        <v/>
      </c>
      <c r="Q104" t="str">
        <f>""</f>
        <v/>
      </c>
      <c r="R104" t="str">
        <f>""</f>
        <v/>
      </c>
      <c r="S104" t="str">
        <f>""</f>
        <v/>
      </c>
      <c r="T104" t="str">
        <f>""</f>
        <v/>
      </c>
      <c r="U104" t="str">
        <f>""</f>
        <v/>
      </c>
      <c r="V104" t="str">
        <f>""</f>
        <v/>
      </c>
      <c r="W104" t="str">
        <f>""</f>
        <v/>
      </c>
      <c r="X104" t="str">
        <f>"[0.089]"</f>
        <v>[0.089]</v>
      </c>
      <c r="Y104" t="str">
        <f>"[0.090]"</f>
        <v>[0.090]</v>
      </c>
      <c r="Z104" t="str">
        <f>"[0.088]"</f>
        <v>[0.088]</v>
      </c>
      <c r="AA104" t="str">
        <f>""</f>
        <v/>
      </c>
      <c r="AB104" t="str">
        <f>""</f>
        <v/>
      </c>
      <c r="AC104" t="str">
        <f>""</f>
        <v/>
      </c>
      <c r="AD104" t="str">
        <f>""</f>
        <v/>
      </c>
      <c r="AE104" t="str">
        <f>""</f>
        <v/>
      </c>
      <c r="AF104" t="str">
        <f>""</f>
        <v/>
      </c>
      <c r="AG104" t="str">
        <f>""</f>
        <v/>
      </c>
      <c r="AH104" t="str">
        <f>""</f>
        <v/>
      </c>
      <c r="AI104" t="str">
        <f>""</f>
        <v/>
      </c>
      <c r="AJ104" t="str">
        <f>""</f>
        <v/>
      </c>
      <c r="AK104" t="str">
        <f>""</f>
        <v/>
      </c>
      <c r="AL104" t="str">
        <f>""</f>
        <v/>
      </c>
      <c r="AM104" t="str">
        <f>""</f>
        <v/>
      </c>
      <c r="AN104" t="str">
        <f>""</f>
        <v/>
      </c>
      <c r="AO104" t="str">
        <f>""</f>
        <v/>
      </c>
      <c r="AP104" t="str">
        <f>""</f>
        <v/>
      </c>
      <c r="AQ104" t="str">
        <f>""</f>
        <v/>
      </c>
      <c r="AR104" t="str">
        <f>""</f>
        <v/>
      </c>
      <c r="AS104" t="str">
        <f>""</f>
        <v/>
      </c>
      <c r="AT104" t="str">
        <f>""</f>
        <v/>
      </c>
      <c r="AU104" t="str">
        <f>""</f>
        <v/>
      </c>
      <c r="AV104" t="str">
        <f>""</f>
        <v/>
      </c>
      <c r="AW104" t="str">
        <f>""</f>
        <v/>
      </c>
      <c r="AX104" t="str">
        <f>""</f>
        <v/>
      </c>
      <c r="AY104" t="str">
        <f>""</f>
        <v/>
      </c>
      <c r="AZ104" t="str">
        <f>""</f>
        <v/>
      </c>
      <c r="BA104" t="str">
        <f>""</f>
        <v/>
      </c>
    </row>
    <row r="105" spans="2:53" x14ac:dyDescent="0.2">
      <c r="B105" t="str">
        <f>"At least 1 male left the household in a given year (yes=1)"</f>
        <v>At least 1 male left the household in a given year (yes=1)</v>
      </c>
      <c r="C105" t="str">
        <f>""</f>
        <v/>
      </c>
      <c r="D105" t="str">
        <f>""</f>
        <v/>
      </c>
      <c r="E105" t="str">
        <f>""</f>
        <v/>
      </c>
      <c r="F105" t="str">
        <f>""</f>
        <v/>
      </c>
      <c r="G105" t="str">
        <f>""</f>
        <v/>
      </c>
      <c r="H105" t="str">
        <f>""</f>
        <v/>
      </c>
      <c r="I105" t="str">
        <f>""</f>
        <v/>
      </c>
      <c r="J105" t="str">
        <f>""</f>
        <v/>
      </c>
      <c r="K105" t="str">
        <f>""</f>
        <v/>
      </c>
      <c r="L105" t="str">
        <f>""</f>
        <v/>
      </c>
      <c r="M105" t="str">
        <f>""</f>
        <v/>
      </c>
      <c r="N105" t="str">
        <f>""</f>
        <v/>
      </c>
      <c r="O105" t="str">
        <f>""</f>
        <v/>
      </c>
      <c r="P105" t="str">
        <f>""</f>
        <v/>
      </c>
      <c r="Q105" t="str">
        <f>""</f>
        <v/>
      </c>
      <c r="R105" t="str">
        <f>""</f>
        <v/>
      </c>
      <c r="S105" t="str">
        <f>""</f>
        <v/>
      </c>
      <c r="T105" t="str">
        <f>""</f>
        <v/>
      </c>
      <c r="U105" t="str">
        <f>""</f>
        <v/>
      </c>
      <c r="V105" t="str">
        <f>""</f>
        <v/>
      </c>
      <c r="W105" t="str">
        <f>""</f>
        <v/>
      </c>
      <c r="X105" t="str">
        <f>"-0.054"</f>
        <v>-0.054</v>
      </c>
      <c r="Y105" t="str">
        <f>""</f>
        <v/>
      </c>
      <c r="Z105" t="str">
        <f>""</f>
        <v/>
      </c>
      <c r="AA105" t="str">
        <f>""</f>
        <v/>
      </c>
      <c r="AB105" t="str">
        <f>""</f>
        <v/>
      </c>
      <c r="AC105" t="str">
        <f>""</f>
        <v/>
      </c>
      <c r="AD105" t="str">
        <f>""</f>
        <v/>
      </c>
      <c r="AE105" t="str">
        <f>""</f>
        <v/>
      </c>
      <c r="AF105" t="str">
        <f>""</f>
        <v/>
      </c>
      <c r="AG105" t="str">
        <f>""</f>
        <v/>
      </c>
      <c r="AH105" t="str">
        <f>""</f>
        <v/>
      </c>
      <c r="AI105" t="str">
        <f>""</f>
        <v/>
      </c>
      <c r="AJ105" t="str">
        <f>""</f>
        <v/>
      </c>
      <c r="AK105" t="str">
        <f>""</f>
        <v/>
      </c>
      <c r="AL105" t="str">
        <f>""</f>
        <v/>
      </c>
      <c r="AM105" t="str">
        <f>""</f>
        <v/>
      </c>
      <c r="AN105" t="str">
        <f>""</f>
        <v/>
      </c>
      <c r="AO105" t="str">
        <f>""</f>
        <v/>
      </c>
      <c r="AP105" t="str">
        <f>""</f>
        <v/>
      </c>
      <c r="AQ105" t="str">
        <f>""</f>
        <v/>
      </c>
      <c r="AR105" t="str">
        <f>""</f>
        <v/>
      </c>
      <c r="AS105" t="str">
        <f>""</f>
        <v/>
      </c>
      <c r="AT105" t="str">
        <f>""</f>
        <v/>
      </c>
      <c r="AU105" t="str">
        <f>""</f>
        <v/>
      </c>
      <c r="AV105" t="str">
        <f>""</f>
        <v/>
      </c>
      <c r="AW105" t="str">
        <f>""</f>
        <v/>
      </c>
      <c r="AX105" t="str">
        <f>""</f>
        <v/>
      </c>
      <c r="AY105" t="str">
        <f>""</f>
        <v/>
      </c>
      <c r="AZ105" t="str">
        <f>""</f>
        <v/>
      </c>
      <c r="BA105" t="str">
        <f>""</f>
        <v/>
      </c>
    </row>
    <row r="106" spans="2:53" x14ac:dyDescent="0.2">
      <c r="B106" t="str">
        <f>""</f>
        <v/>
      </c>
      <c r="C106" t="str">
        <f>""</f>
        <v/>
      </c>
      <c r="D106" t="str">
        <f>""</f>
        <v/>
      </c>
      <c r="E106" t="str">
        <f>""</f>
        <v/>
      </c>
      <c r="F106" t="str">
        <f>""</f>
        <v/>
      </c>
      <c r="G106" t="str">
        <f>""</f>
        <v/>
      </c>
      <c r="H106" t="str">
        <f>""</f>
        <v/>
      </c>
      <c r="I106" t="str">
        <f>""</f>
        <v/>
      </c>
      <c r="J106" t="str">
        <f>""</f>
        <v/>
      </c>
      <c r="K106" t="str">
        <f>""</f>
        <v/>
      </c>
      <c r="L106" t="str">
        <f>""</f>
        <v/>
      </c>
      <c r="M106" t="str">
        <f>""</f>
        <v/>
      </c>
      <c r="N106" t="str">
        <f>""</f>
        <v/>
      </c>
      <c r="O106" t="str">
        <f>""</f>
        <v/>
      </c>
      <c r="P106" t="str">
        <f>""</f>
        <v/>
      </c>
      <c r="Q106" t="str">
        <f>""</f>
        <v/>
      </c>
      <c r="R106" t="str">
        <f>""</f>
        <v/>
      </c>
      <c r="S106" t="str">
        <f>""</f>
        <v/>
      </c>
      <c r="T106" t="str">
        <f>""</f>
        <v/>
      </c>
      <c r="U106" t="str">
        <f>""</f>
        <v/>
      </c>
      <c r="V106" t="str">
        <f>""</f>
        <v/>
      </c>
      <c r="W106" t="str">
        <f>""</f>
        <v/>
      </c>
      <c r="X106" t="str">
        <f>"[0.078]"</f>
        <v>[0.078]</v>
      </c>
      <c r="Y106" t="str">
        <f>""</f>
        <v/>
      </c>
      <c r="Z106" t="str">
        <f>""</f>
        <v/>
      </c>
      <c r="AA106" t="str">
        <f>""</f>
        <v/>
      </c>
      <c r="AB106" t="str">
        <f>""</f>
        <v/>
      </c>
      <c r="AC106" t="str">
        <f>""</f>
        <v/>
      </c>
      <c r="AD106" t="str">
        <f>""</f>
        <v/>
      </c>
      <c r="AE106" t="str">
        <f>""</f>
        <v/>
      </c>
      <c r="AF106" t="str">
        <f>""</f>
        <v/>
      </c>
      <c r="AG106" t="str">
        <f>""</f>
        <v/>
      </c>
      <c r="AH106" t="str">
        <f>""</f>
        <v/>
      </c>
      <c r="AI106" t="str">
        <f>""</f>
        <v/>
      </c>
      <c r="AJ106" t="str">
        <f>""</f>
        <v/>
      </c>
      <c r="AK106" t="str">
        <f>""</f>
        <v/>
      </c>
      <c r="AL106" t="str">
        <f>""</f>
        <v/>
      </c>
      <c r="AM106" t="str">
        <f>""</f>
        <v/>
      </c>
      <c r="AN106" t="str">
        <f>""</f>
        <v/>
      </c>
      <c r="AO106" t="str">
        <f>""</f>
        <v/>
      </c>
      <c r="AP106" t="str">
        <f>""</f>
        <v/>
      </c>
      <c r="AQ106" t="str">
        <f>""</f>
        <v/>
      </c>
      <c r="AR106" t="str">
        <f>""</f>
        <v/>
      </c>
      <c r="AS106" t="str">
        <f>""</f>
        <v/>
      </c>
      <c r="AT106" t="str">
        <f>""</f>
        <v/>
      </c>
      <c r="AU106" t="str">
        <f>""</f>
        <v/>
      </c>
      <c r="AV106" t="str">
        <f>""</f>
        <v/>
      </c>
      <c r="AW106" t="str">
        <f>""</f>
        <v/>
      </c>
      <c r="AX106" t="str">
        <f>""</f>
        <v/>
      </c>
      <c r="AY106" t="str">
        <f>""</f>
        <v/>
      </c>
      <c r="AZ106" t="str">
        <f>""</f>
        <v/>
      </c>
      <c r="BA106" t="str">
        <f>""</f>
        <v/>
      </c>
    </row>
    <row r="107" spans="2:53" x14ac:dyDescent="0.2">
      <c r="B107" t="str">
        <f>"Interaction"</f>
        <v>Interaction</v>
      </c>
      <c r="C107" t="str">
        <f>""</f>
        <v/>
      </c>
      <c r="D107" t="str">
        <f>""</f>
        <v/>
      </c>
      <c r="E107" t="str">
        <f>""</f>
        <v/>
      </c>
      <c r="F107" t="str">
        <f>""</f>
        <v/>
      </c>
      <c r="G107" t="str">
        <f>""</f>
        <v/>
      </c>
      <c r="H107" t="str">
        <f>""</f>
        <v/>
      </c>
      <c r="I107" t="str">
        <f>""</f>
        <v/>
      </c>
      <c r="J107" t="str">
        <f>""</f>
        <v/>
      </c>
      <c r="K107" t="str">
        <f>""</f>
        <v/>
      </c>
      <c r="L107" t="str">
        <f>""</f>
        <v/>
      </c>
      <c r="M107" t="str">
        <f>""</f>
        <v/>
      </c>
      <c r="N107" t="str">
        <f>""</f>
        <v/>
      </c>
      <c r="O107" t="str">
        <f>""</f>
        <v/>
      </c>
      <c r="P107" t="str">
        <f>""</f>
        <v/>
      </c>
      <c r="Q107" t="str">
        <f>""</f>
        <v/>
      </c>
      <c r="R107" t="str">
        <f>""</f>
        <v/>
      </c>
      <c r="S107" t="str">
        <f>""</f>
        <v/>
      </c>
      <c r="T107" t="str">
        <f>""</f>
        <v/>
      </c>
      <c r="U107" t="str">
        <f>""</f>
        <v/>
      </c>
      <c r="V107" t="str">
        <f>""</f>
        <v/>
      </c>
      <c r="W107" t="str">
        <f>""</f>
        <v/>
      </c>
      <c r="X107" t="str">
        <f>"0.257"</f>
        <v>0.257</v>
      </c>
      <c r="Y107" t="str">
        <f>""</f>
        <v/>
      </c>
      <c r="Z107" t="str">
        <f>""</f>
        <v/>
      </c>
      <c r="AA107" t="str">
        <f>""</f>
        <v/>
      </c>
      <c r="AB107" t="str">
        <f>""</f>
        <v/>
      </c>
      <c r="AC107" t="str">
        <f>""</f>
        <v/>
      </c>
      <c r="AD107" t="str">
        <f>""</f>
        <v/>
      </c>
      <c r="AE107" t="str">
        <f>""</f>
        <v/>
      </c>
      <c r="AF107" t="str">
        <f>""</f>
        <v/>
      </c>
      <c r="AG107" t="str">
        <f>""</f>
        <v/>
      </c>
      <c r="AH107" t="str">
        <f>""</f>
        <v/>
      </c>
      <c r="AI107" t="str">
        <f>""</f>
        <v/>
      </c>
      <c r="AJ107" t="str">
        <f>""</f>
        <v/>
      </c>
      <c r="AK107" t="str">
        <f>""</f>
        <v/>
      </c>
      <c r="AL107" t="str">
        <f>""</f>
        <v/>
      </c>
      <c r="AM107" t="str">
        <f>""</f>
        <v/>
      </c>
      <c r="AN107" t="str">
        <f>""</f>
        <v/>
      </c>
      <c r="AO107" t="str">
        <f>""</f>
        <v/>
      </c>
      <c r="AP107" t="str">
        <f>""</f>
        <v/>
      </c>
      <c r="AQ107" t="str">
        <f>""</f>
        <v/>
      </c>
      <c r="AR107" t="str">
        <f>""</f>
        <v/>
      </c>
      <c r="AS107" t="str">
        <f>""</f>
        <v/>
      </c>
      <c r="AT107" t="str">
        <f>""</f>
        <v/>
      </c>
      <c r="AU107" t="str">
        <f>""</f>
        <v/>
      </c>
      <c r="AV107" t="str">
        <f>""</f>
        <v/>
      </c>
      <c r="AW107" t="str">
        <f>""</f>
        <v/>
      </c>
      <c r="AX107" t="str">
        <f>""</f>
        <v/>
      </c>
      <c r="AY107" t="str">
        <f>""</f>
        <v/>
      </c>
      <c r="AZ107" t="str">
        <f>""</f>
        <v/>
      </c>
      <c r="BA107" t="str">
        <f>""</f>
        <v/>
      </c>
    </row>
    <row r="108" spans="2:53" x14ac:dyDescent="0.2">
      <c r="B108" t="str">
        <f>""</f>
        <v/>
      </c>
      <c r="C108" t="str">
        <f>""</f>
        <v/>
      </c>
      <c r="D108" t="str">
        <f>""</f>
        <v/>
      </c>
      <c r="E108" t="str">
        <f>""</f>
        <v/>
      </c>
      <c r="F108" t="str">
        <f>""</f>
        <v/>
      </c>
      <c r="G108" t="str">
        <f>""</f>
        <v/>
      </c>
      <c r="H108" t="str">
        <f>""</f>
        <v/>
      </c>
      <c r="I108" t="str">
        <f>""</f>
        <v/>
      </c>
      <c r="J108" t="str">
        <f>""</f>
        <v/>
      </c>
      <c r="K108" t="str">
        <f>""</f>
        <v/>
      </c>
      <c r="L108" t="str">
        <f>""</f>
        <v/>
      </c>
      <c r="M108" t="str">
        <f>""</f>
        <v/>
      </c>
      <c r="N108" t="str">
        <f>""</f>
        <v/>
      </c>
      <c r="O108" t="str">
        <f>""</f>
        <v/>
      </c>
      <c r="P108" t="str">
        <f>""</f>
        <v/>
      </c>
      <c r="Q108" t="str">
        <f>""</f>
        <v/>
      </c>
      <c r="R108" t="str">
        <f>""</f>
        <v/>
      </c>
      <c r="S108" t="str">
        <f>""</f>
        <v/>
      </c>
      <c r="T108" t="str">
        <f>""</f>
        <v/>
      </c>
      <c r="U108" t="str">
        <f>""</f>
        <v/>
      </c>
      <c r="V108" t="str">
        <f>""</f>
        <v/>
      </c>
      <c r="W108" t="str">
        <f>""</f>
        <v/>
      </c>
      <c r="X108" t="str">
        <f>"[0.229]"</f>
        <v>[0.229]</v>
      </c>
      <c r="Y108" t="str">
        <f>""</f>
        <v/>
      </c>
      <c r="Z108" t="str">
        <f>""</f>
        <v/>
      </c>
      <c r="AA108" t="str">
        <f>""</f>
        <v/>
      </c>
      <c r="AB108" t="str">
        <f>""</f>
        <v/>
      </c>
      <c r="AC108" t="str">
        <f>""</f>
        <v/>
      </c>
      <c r="AD108" t="str">
        <f>""</f>
        <v/>
      </c>
      <c r="AE108" t="str">
        <f>""</f>
        <v/>
      </c>
      <c r="AF108" t="str">
        <f>""</f>
        <v/>
      </c>
      <c r="AG108" t="str">
        <f>""</f>
        <v/>
      </c>
      <c r="AH108" t="str">
        <f>""</f>
        <v/>
      </c>
      <c r="AI108" t="str">
        <f>""</f>
        <v/>
      </c>
      <c r="AJ108" t="str">
        <f>""</f>
        <v/>
      </c>
      <c r="AK108" t="str">
        <f>""</f>
        <v/>
      </c>
      <c r="AL108" t="str">
        <f>""</f>
        <v/>
      </c>
      <c r="AM108" t="str">
        <f>""</f>
        <v/>
      </c>
      <c r="AN108" t="str">
        <f>""</f>
        <v/>
      </c>
      <c r="AO108" t="str">
        <f>""</f>
        <v/>
      </c>
      <c r="AP108" t="str">
        <f>""</f>
        <v/>
      </c>
      <c r="AQ108" t="str">
        <f>""</f>
        <v/>
      </c>
      <c r="AR108" t="str">
        <f>""</f>
        <v/>
      </c>
      <c r="AS108" t="str">
        <f>""</f>
        <v/>
      </c>
      <c r="AT108" t="str">
        <f>""</f>
        <v/>
      </c>
      <c r="AU108" t="str">
        <f>""</f>
        <v/>
      </c>
      <c r="AV108" t="str">
        <f>""</f>
        <v/>
      </c>
      <c r="AW108" t="str">
        <f>""</f>
        <v/>
      </c>
      <c r="AX108" t="str">
        <f>""</f>
        <v/>
      </c>
      <c r="AY108" t="str">
        <f>""</f>
        <v/>
      </c>
      <c r="AZ108" t="str">
        <f>""</f>
        <v/>
      </c>
      <c r="BA108" t="str">
        <f>""</f>
        <v/>
      </c>
    </row>
    <row r="109" spans="2:53" x14ac:dyDescent="0.2">
      <c r="B109" t="str">
        <f>"Number of males who left household 1998-2007"</f>
        <v>Number of males who left household 1998-2007</v>
      </c>
      <c r="C109" t="str">
        <f>""</f>
        <v/>
      </c>
      <c r="D109" t="str">
        <f>""</f>
        <v/>
      </c>
      <c r="E109" t="str">
        <f>""</f>
        <v/>
      </c>
      <c r="F109" t="str">
        <f>""</f>
        <v/>
      </c>
      <c r="G109" t="str">
        <f>""</f>
        <v/>
      </c>
      <c r="H109" t="str">
        <f>""</f>
        <v/>
      </c>
      <c r="I109" t="str">
        <f>""</f>
        <v/>
      </c>
      <c r="J109" t="str">
        <f>""</f>
        <v/>
      </c>
      <c r="K109" t="str">
        <f>""</f>
        <v/>
      </c>
      <c r="L109" t="str">
        <f>""</f>
        <v/>
      </c>
      <c r="M109" t="str">
        <f>""</f>
        <v/>
      </c>
      <c r="N109" t="str">
        <f>""</f>
        <v/>
      </c>
      <c r="O109" t="str">
        <f>""</f>
        <v/>
      </c>
      <c r="P109" t="str">
        <f>""</f>
        <v/>
      </c>
      <c r="Q109" t="str">
        <f>""</f>
        <v/>
      </c>
      <c r="R109" t="str">
        <f>""</f>
        <v/>
      </c>
      <c r="S109" t="str">
        <f>""</f>
        <v/>
      </c>
      <c r="T109" t="str">
        <f>""</f>
        <v/>
      </c>
      <c r="U109" t="str">
        <f>""</f>
        <v/>
      </c>
      <c r="V109" t="str">
        <f>""</f>
        <v/>
      </c>
      <c r="W109" t="str">
        <f>""</f>
        <v/>
      </c>
      <c r="X109" t="str">
        <f>""</f>
        <v/>
      </c>
      <c r="Y109" t="str">
        <f>"-0.019"</f>
        <v>-0.019</v>
      </c>
      <c r="Z109" t="str">
        <f>""</f>
        <v/>
      </c>
      <c r="AA109" t="str">
        <f>""</f>
        <v/>
      </c>
      <c r="AB109" t="str">
        <f>""</f>
        <v/>
      </c>
      <c r="AC109" t="str">
        <f>""</f>
        <v/>
      </c>
      <c r="AD109" t="str">
        <f>""</f>
        <v/>
      </c>
      <c r="AE109" t="str">
        <f>""</f>
        <v/>
      </c>
      <c r="AF109" t="str">
        <f>""</f>
        <v/>
      </c>
      <c r="AG109" t="str">
        <f>""</f>
        <v/>
      </c>
      <c r="AH109" t="str">
        <f>""</f>
        <v/>
      </c>
      <c r="AI109" t="str">
        <f>""</f>
        <v/>
      </c>
      <c r="AJ109" t="str">
        <f>""</f>
        <v/>
      </c>
      <c r="AK109" t="str">
        <f>""</f>
        <v/>
      </c>
      <c r="AL109" t="str">
        <f>""</f>
        <v/>
      </c>
      <c r="AM109" t="str">
        <f>""</f>
        <v/>
      </c>
      <c r="AN109" t="str">
        <f>""</f>
        <v/>
      </c>
      <c r="AO109" t="str">
        <f>""</f>
        <v/>
      </c>
      <c r="AP109" t="str">
        <f>""</f>
        <v/>
      </c>
      <c r="AQ109" t="str">
        <f>""</f>
        <v/>
      </c>
      <c r="AR109" t="str">
        <f>""</f>
        <v/>
      </c>
      <c r="AS109" t="str">
        <f>""</f>
        <v/>
      </c>
      <c r="AT109" t="str">
        <f>""</f>
        <v/>
      </c>
      <c r="AU109" t="str">
        <f>""</f>
        <v/>
      </c>
      <c r="AV109" t="str">
        <f>""</f>
        <v/>
      </c>
      <c r="AW109" t="str">
        <f>""</f>
        <v/>
      </c>
      <c r="AX109" t="str">
        <f>""</f>
        <v/>
      </c>
      <c r="AY109" t="str">
        <f>""</f>
        <v/>
      </c>
      <c r="AZ109" t="str">
        <f>""</f>
        <v/>
      </c>
      <c r="BA109" t="str">
        <f>""</f>
        <v/>
      </c>
    </row>
    <row r="110" spans="2:53" x14ac:dyDescent="0.2">
      <c r="B110" t="str">
        <f>""</f>
        <v/>
      </c>
      <c r="C110" t="str">
        <f>""</f>
        <v/>
      </c>
      <c r="D110" t="str">
        <f>""</f>
        <v/>
      </c>
      <c r="E110" t="str">
        <f>""</f>
        <v/>
      </c>
      <c r="F110" t="str">
        <f>""</f>
        <v/>
      </c>
      <c r="G110" t="str">
        <f>""</f>
        <v/>
      </c>
      <c r="H110" t="str">
        <f>""</f>
        <v/>
      </c>
      <c r="I110" t="str">
        <f>""</f>
        <v/>
      </c>
      <c r="J110" t="str">
        <f>""</f>
        <v/>
      </c>
      <c r="K110" t="str">
        <f>""</f>
        <v/>
      </c>
      <c r="L110" t="str">
        <f>""</f>
        <v/>
      </c>
      <c r="M110" t="str">
        <f>""</f>
        <v/>
      </c>
      <c r="N110" t="str">
        <f>""</f>
        <v/>
      </c>
      <c r="O110" t="str">
        <f>""</f>
        <v/>
      </c>
      <c r="P110" t="str">
        <f>""</f>
        <v/>
      </c>
      <c r="Q110" t="str">
        <f>""</f>
        <v/>
      </c>
      <c r="R110" t="str">
        <f>""</f>
        <v/>
      </c>
      <c r="S110" t="str">
        <f>""</f>
        <v/>
      </c>
      <c r="T110" t="str">
        <f>""</f>
        <v/>
      </c>
      <c r="U110" t="str">
        <f>""</f>
        <v/>
      </c>
      <c r="V110" t="str">
        <f>""</f>
        <v/>
      </c>
      <c r="W110" t="str">
        <f>""</f>
        <v/>
      </c>
      <c r="X110" t="str">
        <f>""</f>
        <v/>
      </c>
      <c r="Y110" t="str">
        <f>"[0.063]"</f>
        <v>[0.063]</v>
      </c>
      <c r="Z110" t="str">
        <f>""</f>
        <v/>
      </c>
      <c r="AA110" t="str">
        <f>""</f>
        <v/>
      </c>
      <c r="AB110" t="str">
        <f>""</f>
        <v/>
      </c>
      <c r="AC110" t="str">
        <f>""</f>
        <v/>
      </c>
      <c r="AD110" t="str">
        <f>""</f>
        <v/>
      </c>
      <c r="AE110" t="str">
        <f>""</f>
        <v/>
      </c>
      <c r="AF110" t="str">
        <f>""</f>
        <v/>
      </c>
      <c r="AG110" t="str">
        <f>""</f>
        <v/>
      </c>
      <c r="AH110" t="str">
        <f>""</f>
        <v/>
      </c>
      <c r="AI110" t="str">
        <f>""</f>
        <v/>
      </c>
      <c r="AJ110" t="str">
        <f>""</f>
        <v/>
      </c>
      <c r="AK110" t="str">
        <f>""</f>
        <v/>
      </c>
      <c r="AL110" t="str">
        <f>""</f>
        <v/>
      </c>
      <c r="AM110" t="str">
        <f>""</f>
        <v/>
      </c>
      <c r="AN110" t="str">
        <f>""</f>
        <v/>
      </c>
      <c r="AO110" t="str">
        <f>""</f>
        <v/>
      </c>
      <c r="AP110" t="str">
        <f>""</f>
        <v/>
      </c>
      <c r="AQ110" t="str">
        <f>""</f>
        <v/>
      </c>
      <c r="AR110" t="str">
        <f>""</f>
        <v/>
      </c>
      <c r="AS110" t="str">
        <f>""</f>
        <v/>
      </c>
      <c r="AT110" t="str">
        <f>""</f>
        <v/>
      </c>
      <c r="AU110" t="str">
        <f>""</f>
        <v/>
      </c>
      <c r="AV110" t="str">
        <f>""</f>
        <v/>
      </c>
      <c r="AW110" t="str">
        <f>""</f>
        <v/>
      </c>
      <c r="AX110" t="str">
        <f>""</f>
        <v/>
      </c>
      <c r="AY110" t="str">
        <f>""</f>
        <v/>
      </c>
      <c r="AZ110" t="str">
        <f>""</f>
        <v/>
      </c>
      <c r="BA110" t="str">
        <f>""</f>
        <v/>
      </c>
    </row>
    <row r="111" spans="2:53" x14ac:dyDescent="0.2">
      <c r="B111" t="str">
        <f>"Interaction"</f>
        <v>Interaction</v>
      </c>
      <c r="C111" t="str">
        <f>""</f>
        <v/>
      </c>
      <c r="D111" t="str">
        <f>""</f>
        <v/>
      </c>
      <c r="E111" t="str">
        <f>""</f>
        <v/>
      </c>
      <c r="F111" t="str">
        <f>""</f>
        <v/>
      </c>
      <c r="G111" t="str">
        <f>""</f>
        <v/>
      </c>
      <c r="H111" t="str">
        <f>""</f>
        <v/>
      </c>
      <c r="I111" t="str">
        <f>""</f>
        <v/>
      </c>
      <c r="J111" t="str">
        <f>""</f>
        <v/>
      </c>
      <c r="K111" t="str">
        <f>""</f>
        <v/>
      </c>
      <c r="L111" t="str">
        <f>""</f>
        <v/>
      </c>
      <c r="M111" t="str">
        <f>""</f>
        <v/>
      </c>
      <c r="N111" t="str">
        <f>""</f>
        <v/>
      </c>
      <c r="O111" t="str">
        <f>""</f>
        <v/>
      </c>
      <c r="P111" t="str">
        <f>""</f>
        <v/>
      </c>
      <c r="Q111" t="str">
        <f>""</f>
        <v/>
      </c>
      <c r="R111" t="str">
        <f>""</f>
        <v/>
      </c>
      <c r="S111" t="str">
        <f>""</f>
        <v/>
      </c>
      <c r="T111" t="str">
        <f>""</f>
        <v/>
      </c>
      <c r="U111" t="str">
        <f>""</f>
        <v/>
      </c>
      <c r="V111" t="str">
        <f>""</f>
        <v/>
      </c>
      <c r="W111" t="str">
        <f>""</f>
        <v/>
      </c>
      <c r="X111" t="str">
        <f>""</f>
        <v/>
      </c>
      <c r="Y111" t="str">
        <f>"0.227"</f>
        <v>0.227</v>
      </c>
      <c r="Z111" t="str">
        <f>""</f>
        <v/>
      </c>
      <c r="AA111" t="str">
        <f>""</f>
        <v/>
      </c>
      <c r="AB111" t="str">
        <f>""</f>
        <v/>
      </c>
      <c r="AC111" t="str">
        <f>""</f>
        <v/>
      </c>
      <c r="AD111" t="str">
        <f>""</f>
        <v/>
      </c>
      <c r="AE111" t="str">
        <f>""</f>
        <v/>
      </c>
      <c r="AF111" t="str">
        <f>""</f>
        <v/>
      </c>
      <c r="AG111" t="str">
        <f>""</f>
        <v/>
      </c>
      <c r="AH111" t="str">
        <f>""</f>
        <v/>
      </c>
      <c r="AI111" t="str">
        <f>""</f>
        <v/>
      </c>
      <c r="AJ111" t="str">
        <f>""</f>
        <v/>
      </c>
      <c r="AK111" t="str">
        <f>""</f>
        <v/>
      </c>
      <c r="AL111" t="str">
        <f>""</f>
        <v/>
      </c>
      <c r="AM111" t="str">
        <f>""</f>
        <v/>
      </c>
      <c r="AN111" t="str">
        <f>""</f>
        <v/>
      </c>
      <c r="AO111" t="str">
        <f>""</f>
        <v/>
      </c>
      <c r="AP111" t="str">
        <f>""</f>
        <v/>
      </c>
      <c r="AQ111" t="str">
        <f>""</f>
        <v/>
      </c>
      <c r="AR111" t="str">
        <f>""</f>
        <v/>
      </c>
      <c r="AS111" t="str">
        <f>""</f>
        <v/>
      </c>
      <c r="AT111" t="str">
        <f>""</f>
        <v/>
      </c>
      <c r="AU111" t="str">
        <f>""</f>
        <v/>
      </c>
      <c r="AV111" t="str">
        <f>""</f>
        <v/>
      </c>
      <c r="AW111" t="str">
        <f>""</f>
        <v/>
      </c>
      <c r="AX111" t="str">
        <f>""</f>
        <v/>
      </c>
      <c r="AY111" t="str">
        <f>""</f>
        <v/>
      </c>
      <c r="AZ111" t="str">
        <f>""</f>
        <v/>
      </c>
      <c r="BA111" t="str">
        <f>""</f>
        <v/>
      </c>
    </row>
    <row r="112" spans="2:53" x14ac:dyDescent="0.2">
      <c r="B112" t="str">
        <f>""</f>
        <v/>
      </c>
      <c r="C112" t="str">
        <f>""</f>
        <v/>
      </c>
      <c r="D112" t="str">
        <f>""</f>
        <v/>
      </c>
      <c r="E112" t="str">
        <f>""</f>
        <v/>
      </c>
      <c r="F112" t="str">
        <f>""</f>
        <v/>
      </c>
      <c r="G112" t="str">
        <f>""</f>
        <v/>
      </c>
      <c r="H112" t="str">
        <f>""</f>
        <v/>
      </c>
      <c r="I112" t="str">
        <f>""</f>
        <v/>
      </c>
      <c r="J112" t="str">
        <f>""</f>
        <v/>
      </c>
      <c r="K112" t="str">
        <f>""</f>
        <v/>
      </c>
      <c r="L112" t="str">
        <f>""</f>
        <v/>
      </c>
      <c r="M112" t="str">
        <f>""</f>
        <v/>
      </c>
      <c r="N112" t="str">
        <f>""</f>
        <v/>
      </c>
      <c r="O112" t="str">
        <f>""</f>
        <v/>
      </c>
      <c r="P112" t="str">
        <f>""</f>
        <v/>
      </c>
      <c r="Q112" t="str">
        <f>""</f>
        <v/>
      </c>
      <c r="R112" t="str">
        <f>""</f>
        <v/>
      </c>
      <c r="S112" t="str">
        <f>""</f>
        <v/>
      </c>
      <c r="T112" t="str">
        <f>""</f>
        <v/>
      </c>
      <c r="U112" t="str">
        <f>""</f>
        <v/>
      </c>
      <c r="V112" t="str">
        <f>""</f>
        <v/>
      </c>
      <c r="W112" t="str">
        <f>""</f>
        <v/>
      </c>
      <c r="X112" t="str">
        <f>""</f>
        <v/>
      </c>
      <c r="Y112" t="str">
        <f>"[0.228]"</f>
        <v>[0.228]</v>
      </c>
      <c r="Z112" t="str">
        <f>""</f>
        <v/>
      </c>
      <c r="AA112" t="str">
        <f>""</f>
        <v/>
      </c>
      <c r="AB112" t="str">
        <f>""</f>
        <v/>
      </c>
      <c r="AC112" t="str">
        <f>""</f>
        <v/>
      </c>
      <c r="AD112" t="str">
        <f>""</f>
        <v/>
      </c>
      <c r="AE112" t="str">
        <f>""</f>
        <v/>
      </c>
      <c r="AF112" t="str">
        <f>""</f>
        <v/>
      </c>
      <c r="AG112" t="str">
        <f>""</f>
        <v/>
      </c>
      <c r="AH112" t="str">
        <f>""</f>
        <v/>
      </c>
      <c r="AI112" t="str">
        <f>""</f>
        <v/>
      </c>
      <c r="AJ112" t="str">
        <f>""</f>
        <v/>
      </c>
      <c r="AK112" t="str">
        <f>""</f>
        <v/>
      </c>
      <c r="AL112" t="str">
        <f>""</f>
        <v/>
      </c>
      <c r="AM112" t="str">
        <f>""</f>
        <v/>
      </c>
      <c r="AN112" t="str">
        <f>""</f>
        <v/>
      </c>
      <c r="AO112" t="str">
        <f>""</f>
        <v/>
      </c>
      <c r="AP112" t="str">
        <f>""</f>
        <v/>
      </c>
      <c r="AQ112" t="str">
        <f>""</f>
        <v/>
      </c>
      <c r="AR112" t="str">
        <f>""</f>
        <v/>
      </c>
      <c r="AS112" t="str">
        <f>""</f>
        <v/>
      </c>
      <c r="AT112" t="str">
        <f>""</f>
        <v/>
      </c>
      <c r="AU112" t="str">
        <f>""</f>
        <v/>
      </c>
      <c r="AV112" t="str">
        <f>""</f>
        <v/>
      </c>
      <c r="AW112" t="str">
        <f>""</f>
        <v/>
      </c>
      <c r="AX112" t="str">
        <f>""</f>
        <v/>
      </c>
      <c r="AY112" t="str">
        <f>""</f>
        <v/>
      </c>
      <c r="AZ112" t="str">
        <f>""</f>
        <v/>
      </c>
      <c r="BA112" t="str">
        <f>""</f>
        <v/>
      </c>
    </row>
    <row r="113" spans="2:53" x14ac:dyDescent="0.2">
      <c r="B113" t="str">
        <f>"Share of males  who left household 1998-2007"</f>
        <v>Share of males  who left household 1998-2007</v>
      </c>
      <c r="C113" t="str">
        <f>""</f>
        <v/>
      </c>
      <c r="D113" t="str">
        <f>""</f>
        <v/>
      </c>
      <c r="E113" t="str">
        <f>""</f>
        <v/>
      </c>
      <c r="F113" t="str">
        <f>""</f>
        <v/>
      </c>
      <c r="G113" t="str">
        <f>""</f>
        <v/>
      </c>
      <c r="H113" t="str">
        <f>""</f>
        <v/>
      </c>
      <c r="I113" t="str">
        <f>""</f>
        <v/>
      </c>
      <c r="J113" t="str">
        <f>""</f>
        <v/>
      </c>
      <c r="K113" t="str">
        <f>""</f>
        <v/>
      </c>
      <c r="L113" t="str">
        <f>""</f>
        <v/>
      </c>
      <c r="M113" t="str">
        <f>""</f>
        <v/>
      </c>
      <c r="N113" t="str">
        <f>""</f>
        <v/>
      </c>
      <c r="O113" t="str">
        <f>""</f>
        <v/>
      </c>
      <c r="P113" t="str">
        <f>""</f>
        <v/>
      </c>
      <c r="Q113" t="str">
        <f>""</f>
        <v/>
      </c>
      <c r="R113" t="str">
        <f>""</f>
        <v/>
      </c>
      <c r="S113" t="str">
        <f>""</f>
        <v/>
      </c>
      <c r="T113" t="str">
        <f>""</f>
        <v/>
      </c>
      <c r="U113" t="str">
        <f>""</f>
        <v/>
      </c>
      <c r="V113" t="str">
        <f>""</f>
        <v/>
      </c>
      <c r="W113" t="str">
        <f>""</f>
        <v/>
      </c>
      <c r="X113" t="str">
        <f>""</f>
        <v/>
      </c>
      <c r="Y113" t="str">
        <f>""</f>
        <v/>
      </c>
      <c r="Z113" t="str">
        <f>"0.043"</f>
        <v>0.043</v>
      </c>
      <c r="AA113" t="str">
        <f>""</f>
        <v/>
      </c>
      <c r="AB113" t="str">
        <f>""</f>
        <v/>
      </c>
      <c r="AC113" t="str">
        <f>""</f>
        <v/>
      </c>
      <c r="AD113" t="str">
        <f>""</f>
        <v/>
      </c>
      <c r="AE113" t="str">
        <f>""</f>
        <v/>
      </c>
      <c r="AF113" t="str">
        <f>""</f>
        <v/>
      </c>
      <c r="AG113" t="str">
        <f>""</f>
        <v/>
      </c>
      <c r="AH113" t="str">
        <f>""</f>
        <v/>
      </c>
      <c r="AI113" t="str">
        <f>""</f>
        <v/>
      </c>
      <c r="AJ113" t="str">
        <f>""</f>
        <v/>
      </c>
      <c r="AK113" t="str">
        <f>""</f>
        <v/>
      </c>
      <c r="AL113" t="str">
        <f>""</f>
        <v/>
      </c>
      <c r="AM113" t="str">
        <f>""</f>
        <v/>
      </c>
      <c r="AN113" t="str">
        <f>""</f>
        <v/>
      </c>
      <c r="AO113" t="str">
        <f>""</f>
        <v/>
      </c>
      <c r="AP113" t="str">
        <f>""</f>
        <v/>
      </c>
      <c r="AQ113" t="str">
        <f>""</f>
        <v/>
      </c>
      <c r="AR113" t="str">
        <f>""</f>
        <v/>
      </c>
      <c r="AS113" t="str">
        <f>""</f>
        <v/>
      </c>
      <c r="AT113" t="str">
        <f>""</f>
        <v/>
      </c>
      <c r="AU113" t="str">
        <f>""</f>
        <v/>
      </c>
      <c r="AV113" t="str">
        <f>""</f>
        <v/>
      </c>
      <c r="AW113" t="str">
        <f>""</f>
        <v/>
      </c>
      <c r="AX113" t="str">
        <f>""</f>
        <v/>
      </c>
      <c r="AY113" t="str">
        <f>""</f>
        <v/>
      </c>
      <c r="AZ113" t="str">
        <f>""</f>
        <v/>
      </c>
      <c r="BA113" t="str">
        <f>""</f>
        <v/>
      </c>
    </row>
    <row r="114" spans="2:53" x14ac:dyDescent="0.2">
      <c r="B114" t="str">
        <f>""</f>
        <v/>
      </c>
      <c r="C114" t="str">
        <f>""</f>
        <v/>
      </c>
      <c r="D114" t="str">
        <f>""</f>
        <v/>
      </c>
      <c r="E114" t="str">
        <f>""</f>
        <v/>
      </c>
      <c r="F114" t="str">
        <f>""</f>
        <v/>
      </c>
      <c r="G114" t="str">
        <f>""</f>
        <v/>
      </c>
      <c r="H114" t="str">
        <f>""</f>
        <v/>
      </c>
      <c r="I114" t="str">
        <f>""</f>
        <v/>
      </c>
      <c r="J114" t="str">
        <f>""</f>
        <v/>
      </c>
      <c r="K114" t="str">
        <f>""</f>
        <v/>
      </c>
      <c r="L114" t="str">
        <f>""</f>
        <v/>
      </c>
      <c r="M114" t="str">
        <f>""</f>
        <v/>
      </c>
      <c r="N114" t="str">
        <f>""</f>
        <v/>
      </c>
      <c r="O114" t="str">
        <f>""</f>
        <v/>
      </c>
      <c r="P114" t="str">
        <f>""</f>
        <v/>
      </c>
      <c r="Q114" t="str">
        <f>""</f>
        <v/>
      </c>
      <c r="R114" t="str">
        <f>""</f>
        <v/>
      </c>
      <c r="S114" t="str">
        <f>""</f>
        <v/>
      </c>
      <c r="T114" t="str">
        <f>""</f>
        <v/>
      </c>
      <c r="U114" t="str">
        <f>""</f>
        <v/>
      </c>
      <c r="V114" t="str">
        <f>""</f>
        <v/>
      </c>
      <c r="W114" t="str">
        <f>""</f>
        <v/>
      </c>
      <c r="X114" t="str">
        <f>""</f>
        <v/>
      </c>
      <c r="Y114" t="str">
        <f>""</f>
        <v/>
      </c>
      <c r="Z114" t="str">
        <f>"[0.110]"</f>
        <v>[0.110]</v>
      </c>
      <c r="AA114" t="str">
        <f>""</f>
        <v/>
      </c>
      <c r="AB114" t="str">
        <f>""</f>
        <v/>
      </c>
      <c r="AC114" t="str">
        <f>""</f>
        <v/>
      </c>
      <c r="AD114" t="str">
        <f>""</f>
        <v/>
      </c>
      <c r="AE114" t="str">
        <f>""</f>
        <v/>
      </c>
      <c r="AF114" t="str">
        <f>""</f>
        <v/>
      </c>
      <c r="AG114" t="str">
        <f>""</f>
        <v/>
      </c>
      <c r="AH114" t="str">
        <f>""</f>
        <v/>
      </c>
      <c r="AI114" t="str">
        <f>""</f>
        <v/>
      </c>
      <c r="AJ114" t="str">
        <f>""</f>
        <v/>
      </c>
      <c r="AK114" t="str">
        <f>""</f>
        <v/>
      </c>
      <c r="AL114" t="str">
        <f>""</f>
        <v/>
      </c>
      <c r="AM114" t="str">
        <f>""</f>
        <v/>
      </c>
      <c r="AN114" t="str">
        <f>""</f>
        <v/>
      </c>
      <c r="AO114" t="str">
        <f>""</f>
        <v/>
      </c>
      <c r="AP114" t="str">
        <f>""</f>
        <v/>
      </c>
      <c r="AQ114" t="str">
        <f>""</f>
        <v/>
      </c>
      <c r="AR114" t="str">
        <f>""</f>
        <v/>
      </c>
      <c r="AS114" t="str">
        <f>""</f>
        <v/>
      </c>
      <c r="AT114" t="str">
        <f>""</f>
        <v/>
      </c>
      <c r="AU114" t="str">
        <f>""</f>
        <v/>
      </c>
      <c r="AV114" t="str">
        <f>""</f>
        <v/>
      </c>
      <c r="AW114" t="str">
        <f>""</f>
        <v/>
      </c>
      <c r="AX114" t="str">
        <f>""</f>
        <v/>
      </c>
      <c r="AY114" t="str">
        <f>""</f>
        <v/>
      </c>
      <c r="AZ114" t="str">
        <f>""</f>
        <v/>
      </c>
      <c r="BA114" t="str">
        <f>""</f>
        <v/>
      </c>
    </row>
    <row r="115" spans="2:53" x14ac:dyDescent="0.2">
      <c r="B115" t="str">
        <f>"Interaction"</f>
        <v>Interaction</v>
      </c>
      <c r="C115" t="str">
        <f>""</f>
        <v/>
      </c>
      <c r="D115" t="str">
        <f>""</f>
        <v/>
      </c>
      <c r="E115" t="str">
        <f>""</f>
        <v/>
      </c>
      <c r="F115" t="str">
        <f>""</f>
        <v/>
      </c>
      <c r="G115" t="str">
        <f>""</f>
        <v/>
      </c>
      <c r="H115" t="str">
        <f>""</f>
        <v/>
      </c>
      <c r="I115" t="str">
        <f>""</f>
        <v/>
      </c>
      <c r="J115" t="str">
        <f>""</f>
        <v/>
      </c>
      <c r="K115" t="str">
        <f>""</f>
        <v/>
      </c>
      <c r="L115" t="str">
        <f>""</f>
        <v/>
      </c>
      <c r="M115" t="str">
        <f>""</f>
        <v/>
      </c>
      <c r="N115" t="str">
        <f>""</f>
        <v/>
      </c>
      <c r="O115" t="str">
        <f>""</f>
        <v/>
      </c>
      <c r="P115" t="str">
        <f>""</f>
        <v/>
      </c>
      <c r="Q115" t="str">
        <f>""</f>
        <v/>
      </c>
      <c r="R115" t="str">
        <f>""</f>
        <v/>
      </c>
      <c r="S115" t="str">
        <f>""</f>
        <v/>
      </c>
      <c r="T115" t="str">
        <f>""</f>
        <v/>
      </c>
      <c r="U115" t="str">
        <f>""</f>
        <v/>
      </c>
      <c r="V115" t="str">
        <f>""</f>
        <v/>
      </c>
      <c r="W115" t="str">
        <f>""</f>
        <v/>
      </c>
      <c r="X115" t="str">
        <f>""</f>
        <v/>
      </c>
      <c r="Y115" t="str">
        <f>""</f>
        <v/>
      </c>
      <c r="Z115" t="str">
        <f>"0.095"</f>
        <v>0.095</v>
      </c>
      <c r="AA115" t="str">
        <f>""</f>
        <v/>
      </c>
      <c r="AB115" t="str">
        <f>""</f>
        <v/>
      </c>
      <c r="AC115" t="str">
        <f>""</f>
        <v/>
      </c>
      <c r="AD115" t="str">
        <f>""</f>
        <v/>
      </c>
      <c r="AE115" t="str">
        <f>""</f>
        <v/>
      </c>
      <c r="AF115" t="str">
        <f>""</f>
        <v/>
      </c>
      <c r="AG115" t="str">
        <f>""</f>
        <v/>
      </c>
      <c r="AH115" t="str">
        <f>""</f>
        <v/>
      </c>
      <c r="AI115" t="str">
        <f>""</f>
        <v/>
      </c>
      <c r="AJ115" t="str">
        <f>""</f>
        <v/>
      </c>
      <c r="AK115" t="str">
        <f>""</f>
        <v/>
      </c>
      <c r="AL115" t="str">
        <f>""</f>
        <v/>
      </c>
      <c r="AM115" t="str">
        <f>""</f>
        <v/>
      </c>
      <c r="AN115" t="str">
        <f>""</f>
        <v/>
      </c>
      <c r="AO115" t="str">
        <f>""</f>
        <v/>
      </c>
      <c r="AP115" t="str">
        <f>""</f>
        <v/>
      </c>
      <c r="AQ115" t="str">
        <f>""</f>
        <v/>
      </c>
      <c r="AR115" t="str">
        <f>""</f>
        <v/>
      </c>
      <c r="AS115" t="str">
        <f>""</f>
        <v/>
      </c>
      <c r="AT115" t="str">
        <f>""</f>
        <v/>
      </c>
      <c r="AU115" t="str">
        <f>""</f>
        <v/>
      </c>
      <c r="AV115" t="str">
        <f>""</f>
        <v/>
      </c>
      <c r="AW115" t="str">
        <f>""</f>
        <v/>
      </c>
      <c r="AX115" t="str">
        <f>""</f>
        <v/>
      </c>
      <c r="AY115" t="str">
        <f>""</f>
        <v/>
      </c>
      <c r="AZ115" t="str">
        <f>""</f>
        <v/>
      </c>
      <c r="BA115" t="str">
        <f>""</f>
        <v/>
      </c>
    </row>
    <row r="116" spans="2:53" x14ac:dyDescent="0.2">
      <c r="B116" t="str">
        <f>""</f>
        <v/>
      </c>
      <c r="C116" t="str">
        <f>""</f>
        <v/>
      </c>
      <c r="D116" t="str">
        <f>""</f>
        <v/>
      </c>
      <c r="E116" t="str">
        <f>""</f>
        <v/>
      </c>
      <c r="F116" t="str">
        <f>""</f>
        <v/>
      </c>
      <c r="G116" t="str">
        <f>""</f>
        <v/>
      </c>
      <c r="H116" t="str">
        <f>""</f>
        <v/>
      </c>
      <c r="I116" t="str">
        <f>""</f>
        <v/>
      </c>
      <c r="J116" t="str">
        <f>""</f>
        <v/>
      </c>
      <c r="K116" t="str">
        <f>""</f>
        <v/>
      </c>
      <c r="L116" t="str">
        <f>""</f>
        <v/>
      </c>
      <c r="M116" t="str">
        <f>""</f>
        <v/>
      </c>
      <c r="N116" t="str">
        <f>""</f>
        <v/>
      </c>
      <c r="O116" t="str">
        <f>""</f>
        <v/>
      </c>
      <c r="P116" t="str">
        <f>""</f>
        <v/>
      </c>
      <c r="Q116" t="str">
        <f>""</f>
        <v/>
      </c>
      <c r="R116" t="str">
        <f>""</f>
        <v/>
      </c>
      <c r="S116" t="str">
        <f>""</f>
        <v/>
      </c>
      <c r="T116" t="str">
        <f>""</f>
        <v/>
      </c>
      <c r="U116" t="str">
        <f>""</f>
        <v/>
      </c>
      <c r="V116" t="str">
        <f>""</f>
        <v/>
      </c>
      <c r="W116" t="str">
        <f>""</f>
        <v/>
      </c>
      <c r="X116" t="str">
        <f>""</f>
        <v/>
      </c>
      <c r="Y116" t="str">
        <f>""</f>
        <v/>
      </c>
      <c r="Z116" t="str">
        <f>"[0.281]"</f>
        <v>[0.281]</v>
      </c>
      <c r="AA116" t="str">
        <f>""</f>
        <v/>
      </c>
      <c r="AB116" t="str">
        <f>""</f>
        <v/>
      </c>
      <c r="AC116" t="str">
        <f>""</f>
        <v/>
      </c>
      <c r="AD116" t="str">
        <f>""</f>
        <v/>
      </c>
      <c r="AE116" t="str">
        <f>""</f>
        <v/>
      </c>
      <c r="AF116" t="str">
        <f>""</f>
        <v/>
      </c>
      <c r="AG116" t="str">
        <f>""</f>
        <v/>
      </c>
      <c r="AH116" t="str">
        <f>""</f>
        <v/>
      </c>
      <c r="AI116" t="str">
        <f>""</f>
        <v/>
      </c>
      <c r="AJ116" t="str">
        <f>""</f>
        <v/>
      </c>
      <c r="AK116" t="str">
        <f>""</f>
        <v/>
      </c>
      <c r="AL116" t="str">
        <f>""</f>
        <v/>
      </c>
      <c r="AM116" t="str">
        <f>""</f>
        <v/>
      </c>
      <c r="AN116" t="str">
        <f>""</f>
        <v/>
      </c>
      <c r="AO116" t="str">
        <f>""</f>
        <v/>
      </c>
      <c r="AP116" t="str">
        <f>""</f>
        <v/>
      </c>
      <c r="AQ116" t="str">
        <f>""</f>
        <v/>
      </c>
      <c r="AR116" t="str">
        <f>""</f>
        <v/>
      </c>
      <c r="AS116" t="str">
        <f>""</f>
        <v/>
      </c>
      <c r="AT116" t="str">
        <f>""</f>
        <v/>
      </c>
      <c r="AU116" t="str">
        <f>""</f>
        <v/>
      </c>
      <c r="AV116" t="str">
        <f>""</f>
        <v/>
      </c>
      <c r="AW116" t="str">
        <f>""</f>
        <v/>
      </c>
      <c r="AX116" t="str">
        <f>""</f>
        <v/>
      </c>
      <c r="AY116" t="str">
        <f>""</f>
        <v/>
      </c>
      <c r="AZ116" t="str">
        <f>""</f>
        <v/>
      </c>
      <c r="BA116" t="str">
        <f>""</f>
        <v/>
      </c>
    </row>
    <row r="117" spans="2:53" x14ac:dyDescent="0.2">
      <c r="B117" t="str">
        <f>"Index of Asset Related Losses (dummy) (money-goods and/or house) - PCA"</f>
        <v>Index of Asset Related Losses (dummy) (money-goods and/or house) - PCA</v>
      </c>
      <c r="C117" t="str">
        <f>""</f>
        <v/>
      </c>
      <c r="D117" t="str">
        <f>""</f>
        <v/>
      </c>
      <c r="E117" t="str">
        <f>""</f>
        <v/>
      </c>
      <c r="F117" t="str">
        <f>""</f>
        <v/>
      </c>
      <c r="G117" t="str">
        <f>""</f>
        <v/>
      </c>
      <c r="H117" t="str">
        <f>""</f>
        <v/>
      </c>
      <c r="I117" t="str">
        <f>""</f>
        <v/>
      </c>
      <c r="J117" t="str">
        <f>""</f>
        <v/>
      </c>
      <c r="K117" t="str">
        <f>""</f>
        <v/>
      </c>
      <c r="L117" t="str">
        <f>""</f>
        <v/>
      </c>
      <c r="M117" t="str">
        <f>""</f>
        <v/>
      </c>
      <c r="N117" t="str">
        <f>""</f>
        <v/>
      </c>
      <c r="O117" t="str">
        <f>""</f>
        <v/>
      </c>
      <c r="P117" t="str">
        <f>""</f>
        <v/>
      </c>
      <c r="Q117" t="str">
        <f>""</f>
        <v/>
      </c>
      <c r="R117" t="str">
        <f>""</f>
        <v/>
      </c>
      <c r="S117" t="str">
        <f>""</f>
        <v/>
      </c>
      <c r="T117" t="str">
        <f>""</f>
        <v/>
      </c>
      <c r="U117" t="str">
        <f>""</f>
        <v/>
      </c>
      <c r="V117" t="str">
        <f>""</f>
        <v/>
      </c>
      <c r="W117" t="str">
        <f>""</f>
        <v/>
      </c>
      <c r="X117" t="str">
        <f>""</f>
        <v/>
      </c>
      <c r="Y117" t="str">
        <f>""</f>
        <v/>
      </c>
      <c r="Z117" t="str">
        <f>""</f>
        <v/>
      </c>
      <c r="AA117" t="str">
        <f>"0.016"</f>
        <v>0.016</v>
      </c>
      <c r="AB117" t="str">
        <f>"0.014"</f>
        <v>0.014</v>
      </c>
      <c r="AC117" t="str">
        <f>"0.018"</f>
        <v>0.018</v>
      </c>
      <c r="AD117" t="str">
        <f>""</f>
        <v/>
      </c>
      <c r="AE117" t="str">
        <f>""</f>
        <v/>
      </c>
      <c r="AF117" t="str">
        <f>""</f>
        <v/>
      </c>
      <c r="AG117" t="str">
        <f>""</f>
        <v/>
      </c>
      <c r="AH117" t="str">
        <f>""</f>
        <v/>
      </c>
      <c r="AI117" t="str">
        <f>""</f>
        <v/>
      </c>
      <c r="AJ117" t="str">
        <f>""</f>
        <v/>
      </c>
      <c r="AK117" t="str">
        <f>""</f>
        <v/>
      </c>
      <c r="AL117" t="str">
        <f>""</f>
        <v/>
      </c>
      <c r="AM117" t="str">
        <f>""</f>
        <v/>
      </c>
      <c r="AN117" t="str">
        <f>""</f>
        <v/>
      </c>
      <c r="AO117" t="str">
        <f>""</f>
        <v/>
      </c>
      <c r="AP117" t="str">
        <f>""</f>
        <v/>
      </c>
      <c r="AQ117" t="str">
        <f>""</f>
        <v/>
      </c>
      <c r="AR117" t="str">
        <f>""</f>
        <v/>
      </c>
      <c r="AS117" t="str">
        <f>""</f>
        <v/>
      </c>
      <c r="AT117" t="str">
        <f>""</f>
        <v/>
      </c>
      <c r="AU117" t="str">
        <f>""</f>
        <v/>
      </c>
      <c r="AV117" t="str">
        <f>""</f>
        <v/>
      </c>
      <c r="AW117" t="str">
        <f>""</f>
        <v/>
      </c>
      <c r="AX117" t="str">
        <f>""</f>
        <v/>
      </c>
      <c r="AY117" t="str">
        <f>""</f>
        <v/>
      </c>
      <c r="AZ117" t="str">
        <f>""</f>
        <v/>
      </c>
      <c r="BA117" t="str">
        <f>""</f>
        <v/>
      </c>
    </row>
    <row r="118" spans="2:53" x14ac:dyDescent="0.2">
      <c r="B118" t="str">
        <f>""</f>
        <v/>
      </c>
      <c r="C118" t="str">
        <f>""</f>
        <v/>
      </c>
      <c r="D118" t="str">
        <f>""</f>
        <v/>
      </c>
      <c r="E118" t="str">
        <f>""</f>
        <v/>
      </c>
      <c r="F118" t="str">
        <f>""</f>
        <v/>
      </c>
      <c r="G118" t="str">
        <f>""</f>
        <v/>
      </c>
      <c r="H118" t="str">
        <f>""</f>
        <v/>
      </c>
      <c r="I118" t="str">
        <f>""</f>
        <v/>
      </c>
      <c r="J118" t="str">
        <f>""</f>
        <v/>
      </c>
      <c r="K118" t="str">
        <f>""</f>
        <v/>
      </c>
      <c r="L118" t="str">
        <f>""</f>
        <v/>
      </c>
      <c r="M118" t="str">
        <f>""</f>
        <v/>
      </c>
      <c r="N118" t="str">
        <f>""</f>
        <v/>
      </c>
      <c r="O118" t="str">
        <f>""</f>
        <v/>
      </c>
      <c r="P118" t="str">
        <f>""</f>
        <v/>
      </c>
      <c r="Q118" t="str">
        <f>""</f>
        <v/>
      </c>
      <c r="R118" t="str">
        <f>""</f>
        <v/>
      </c>
      <c r="S118" t="str">
        <f>""</f>
        <v/>
      </c>
      <c r="T118" t="str">
        <f>""</f>
        <v/>
      </c>
      <c r="U118" t="str">
        <f>""</f>
        <v/>
      </c>
      <c r="V118" t="str">
        <f>""</f>
        <v/>
      </c>
      <c r="W118" t="str">
        <f>""</f>
        <v/>
      </c>
      <c r="X118" t="str">
        <f>""</f>
        <v/>
      </c>
      <c r="Y118" t="str">
        <f>""</f>
        <v/>
      </c>
      <c r="Z118" t="str">
        <f>""</f>
        <v/>
      </c>
      <c r="AA118" t="str">
        <f>"[0.026]"</f>
        <v>[0.026]</v>
      </c>
      <c r="AB118" t="str">
        <f>"[0.027]"</f>
        <v>[0.027]</v>
      </c>
      <c r="AC118" t="str">
        <f>"[0.025]"</f>
        <v>[0.025]</v>
      </c>
      <c r="AD118" t="str">
        <f>""</f>
        <v/>
      </c>
      <c r="AE118" t="str">
        <f>""</f>
        <v/>
      </c>
      <c r="AF118" t="str">
        <f>""</f>
        <v/>
      </c>
      <c r="AG118" t="str">
        <f>""</f>
        <v/>
      </c>
      <c r="AH118" t="str">
        <f>""</f>
        <v/>
      </c>
      <c r="AI118" t="str">
        <f>""</f>
        <v/>
      </c>
      <c r="AJ118" t="str">
        <f>""</f>
        <v/>
      </c>
      <c r="AK118" t="str">
        <f>""</f>
        <v/>
      </c>
      <c r="AL118" t="str">
        <f>""</f>
        <v/>
      </c>
      <c r="AM118" t="str">
        <f>""</f>
        <v/>
      </c>
      <c r="AN118" t="str">
        <f>""</f>
        <v/>
      </c>
      <c r="AO118" t="str">
        <f>""</f>
        <v/>
      </c>
      <c r="AP118" t="str">
        <f>""</f>
        <v/>
      </c>
      <c r="AQ118" t="str">
        <f>""</f>
        <v/>
      </c>
      <c r="AR118" t="str">
        <f>""</f>
        <v/>
      </c>
      <c r="AS118" t="str">
        <f>""</f>
        <v/>
      </c>
      <c r="AT118" t="str">
        <f>""</f>
        <v/>
      </c>
      <c r="AU118" t="str">
        <f>""</f>
        <v/>
      </c>
      <c r="AV118" t="str">
        <f>""</f>
        <v/>
      </c>
      <c r="AW118" t="str">
        <f>""</f>
        <v/>
      </c>
      <c r="AX118" t="str">
        <f>""</f>
        <v/>
      </c>
      <c r="AY118" t="str">
        <f>""</f>
        <v/>
      </c>
      <c r="AZ118" t="str">
        <f>""</f>
        <v/>
      </c>
      <c r="BA118" t="str">
        <f>""</f>
        <v/>
      </c>
    </row>
    <row r="119" spans="2:53" x14ac:dyDescent="0.2">
      <c r="B119" t="str">
        <f>"At least 1 male left the household in a given year (yes=1)"</f>
        <v>At least 1 male left the household in a given year (yes=1)</v>
      </c>
      <c r="C119" t="str">
        <f>""</f>
        <v/>
      </c>
      <c r="D119" t="str">
        <f>""</f>
        <v/>
      </c>
      <c r="E119" t="str">
        <f>""</f>
        <v/>
      </c>
      <c r="F119" t="str">
        <f>""</f>
        <v/>
      </c>
      <c r="G119" t="str">
        <f>""</f>
        <v/>
      </c>
      <c r="H119" t="str">
        <f>""</f>
        <v/>
      </c>
      <c r="I119" t="str">
        <f>""</f>
        <v/>
      </c>
      <c r="J119" t="str">
        <f>""</f>
        <v/>
      </c>
      <c r="K119" t="str">
        <f>""</f>
        <v/>
      </c>
      <c r="L119" t="str">
        <f>""</f>
        <v/>
      </c>
      <c r="M119" t="str">
        <f>""</f>
        <v/>
      </c>
      <c r="N119" t="str">
        <f>""</f>
        <v/>
      </c>
      <c r="O119" t="str">
        <f>""</f>
        <v/>
      </c>
      <c r="P119" t="str">
        <f>""</f>
        <v/>
      </c>
      <c r="Q119" t="str">
        <f>""</f>
        <v/>
      </c>
      <c r="R119" t="str">
        <f>""</f>
        <v/>
      </c>
      <c r="S119" t="str">
        <f>""</f>
        <v/>
      </c>
      <c r="T119" t="str">
        <f>""</f>
        <v/>
      </c>
      <c r="U119" t="str">
        <f>""</f>
        <v/>
      </c>
      <c r="V119" t="str">
        <f>""</f>
        <v/>
      </c>
      <c r="W119" t="str">
        <f>""</f>
        <v/>
      </c>
      <c r="X119" t="str">
        <f>""</f>
        <v/>
      </c>
      <c r="Y119" t="str">
        <f>""</f>
        <v/>
      </c>
      <c r="Z119" t="str">
        <f>""</f>
        <v/>
      </c>
      <c r="AA119" t="str">
        <f>"-0.027"</f>
        <v>-0.027</v>
      </c>
      <c r="AB119" t="str">
        <f>""</f>
        <v/>
      </c>
      <c r="AC119" t="str">
        <f>""</f>
        <v/>
      </c>
      <c r="AD119" t="str">
        <f>""</f>
        <v/>
      </c>
      <c r="AE119" t="str">
        <f>""</f>
        <v/>
      </c>
      <c r="AF119" t="str">
        <f>""</f>
        <v/>
      </c>
      <c r="AG119" t="str">
        <f>""</f>
        <v/>
      </c>
      <c r="AH119" t="str">
        <f>""</f>
        <v/>
      </c>
      <c r="AI119" t="str">
        <f>""</f>
        <v/>
      </c>
      <c r="AJ119" t="str">
        <f>""</f>
        <v/>
      </c>
      <c r="AK119" t="str">
        <f>""</f>
        <v/>
      </c>
      <c r="AL119" t="str">
        <f>""</f>
        <v/>
      </c>
      <c r="AM119" t="str">
        <f>""</f>
        <v/>
      </c>
      <c r="AN119" t="str">
        <f>""</f>
        <v/>
      </c>
      <c r="AO119" t="str">
        <f>""</f>
        <v/>
      </c>
      <c r="AP119" t="str">
        <f>""</f>
        <v/>
      </c>
      <c r="AQ119" t="str">
        <f>""</f>
        <v/>
      </c>
      <c r="AR119" t="str">
        <f>""</f>
        <v/>
      </c>
      <c r="AS119" t="str">
        <f>""</f>
        <v/>
      </c>
      <c r="AT119" t="str">
        <f>""</f>
        <v/>
      </c>
      <c r="AU119" t="str">
        <f>""</f>
        <v/>
      </c>
      <c r="AV119" t="str">
        <f>""</f>
        <v/>
      </c>
      <c r="AW119" t="str">
        <f>""</f>
        <v/>
      </c>
      <c r="AX119" t="str">
        <f>""</f>
        <v/>
      </c>
      <c r="AY119" t="str">
        <f>""</f>
        <v/>
      </c>
      <c r="AZ119" t="str">
        <f>""</f>
        <v/>
      </c>
      <c r="BA119" t="str">
        <f>""</f>
        <v/>
      </c>
    </row>
    <row r="120" spans="2:53" x14ac:dyDescent="0.2">
      <c r="B120" t="str">
        <f>""</f>
        <v/>
      </c>
      <c r="C120" t="str">
        <f>""</f>
        <v/>
      </c>
      <c r="D120" t="str">
        <f>""</f>
        <v/>
      </c>
      <c r="E120" t="str">
        <f>""</f>
        <v/>
      </c>
      <c r="F120" t="str">
        <f>""</f>
        <v/>
      </c>
      <c r="G120" t="str">
        <f>""</f>
        <v/>
      </c>
      <c r="H120" t="str">
        <f>""</f>
        <v/>
      </c>
      <c r="I120" t="str">
        <f>""</f>
        <v/>
      </c>
      <c r="J120" t="str">
        <f>""</f>
        <v/>
      </c>
      <c r="K120" t="str">
        <f>""</f>
        <v/>
      </c>
      <c r="L120" t="str">
        <f>""</f>
        <v/>
      </c>
      <c r="M120" t="str">
        <f>""</f>
        <v/>
      </c>
      <c r="N120" t="str">
        <f>""</f>
        <v/>
      </c>
      <c r="O120" t="str">
        <f>""</f>
        <v/>
      </c>
      <c r="P120" t="str">
        <f>""</f>
        <v/>
      </c>
      <c r="Q120" t="str">
        <f>""</f>
        <v/>
      </c>
      <c r="R120" t="str">
        <f>""</f>
        <v/>
      </c>
      <c r="S120" t="str">
        <f>""</f>
        <v/>
      </c>
      <c r="T120" t="str">
        <f>""</f>
        <v/>
      </c>
      <c r="U120" t="str">
        <f>""</f>
        <v/>
      </c>
      <c r="V120" t="str">
        <f>""</f>
        <v/>
      </c>
      <c r="W120" t="str">
        <f>""</f>
        <v/>
      </c>
      <c r="X120" t="str">
        <f>""</f>
        <v/>
      </c>
      <c r="Y120" t="str">
        <f>""</f>
        <v/>
      </c>
      <c r="Z120" t="str">
        <f>""</f>
        <v/>
      </c>
      <c r="AA120" t="str">
        <f>"[0.076]"</f>
        <v>[0.076]</v>
      </c>
      <c r="AB120" t="str">
        <f>""</f>
        <v/>
      </c>
      <c r="AC120" t="str">
        <f>""</f>
        <v/>
      </c>
      <c r="AD120" t="str">
        <f>""</f>
        <v/>
      </c>
      <c r="AE120" t="str">
        <f>""</f>
        <v/>
      </c>
      <c r="AF120" t="str">
        <f>""</f>
        <v/>
      </c>
      <c r="AG120" t="str">
        <f>""</f>
        <v/>
      </c>
      <c r="AH120" t="str">
        <f>""</f>
        <v/>
      </c>
      <c r="AI120" t="str">
        <f>""</f>
        <v/>
      </c>
      <c r="AJ120" t="str">
        <f>""</f>
        <v/>
      </c>
      <c r="AK120" t="str">
        <f>""</f>
        <v/>
      </c>
      <c r="AL120" t="str">
        <f>""</f>
        <v/>
      </c>
      <c r="AM120" t="str">
        <f>""</f>
        <v/>
      </c>
      <c r="AN120" t="str">
        <f>""</f>
        <v/>
      </c>
      <c r="AO120" t="str">
        <f>""</f>
        <v/>
      </c>
      <c r="AP120" t="str">
        <f>""</f>
        <v/>
      </c>
      <c r="AQ120" t="str">
        <f>""</f>
        <v/>
      </c>
      <c r="AR120" t="str">
        <f>""</f>
        <v/>
      </c>
      <c r="AS120" t="str">
        <f>""</f>
        <v/>
      </c>
      <c r="AT120" t="str">
        <f>""</f>
        <v/>
      </c>
      <c r="AU120" t="str">
        <f>""</f>
        <v/>
      </c>
      <c r="AV120" t="str">
        <f>""</f>
        <v/>
      </c>
      <c r="AW120" t="str">
        <f>""</f>
        <v/>
      </c>
      <c r="AX120" t="str">
        <f>""</f>
        <v/>
      </c>
      <c r="AY120" t="str">
        <f>""</f>
        <v/>
      </c>
      <c r="AZ120" t="str">
        <f>""</f>
        <v/>
      </c>
      <c r="BA120" t="str">
        <f>""</f>
        <v/>
      </c>
    </row>
    <row r="121" spans="2:53" x14ac:dyDescent="0.2">
      <c r="B121" t="str">
        <f>"Interaction"</f>
        <v>Interaction</v>
      </c>
      <c r="C121" t="str">
        <f>""</f>
        <v/>
      </c>
      <c r="D121" t="str">
        <f>""</f>
        <v/>
      </c>
      <c r="E121" t="str">
        <f>""</f>
        <v/>
      </c>
      <c r="F121" t="str">
        <f>""</f>
        <v/>
      </c>
      <c r="G121" t="str">
        <f>""</f>
        <v/>
      </c>
      <c r="H121" t="str">
        <f>""</f>
        <v/>
      </c>
      <c r="I121" t="str">
        <f>""</f>
        <v/>
      </c>
      <c r="J121" t="str">
        <f>""</f>
        <v/>
      </c>
      <c r="K121" t="str">
        <f>""</f>
        <v/>
      </c>
      <c r="L121" t="str">
        <f>""</f>
        <v/>
      </c>
      <c r="M121" t="str">
        <f>""</f>
        <v/>
      </c>
      <c r="N121" t="str">
        <f>""</f>
        <v/>
      </c>
      <c r="O121" t="str">
        <f>""</f>
        <v/>
      </c>
      <c r="P121" t="str">
        <f>""</f>
        <v/>
      </c>
      <c r="Q121" t="str">
        <f>""</f>
        <v/>
      </c>
      <c r="R121" t="str">
        <f>""</f>
        <v/>
      </c>
      <c r="S121" t="str">
        <f>""</f>
        <v/>
      </c>
      <c r="T121" t="str">
        <f>""</f>
        <v/>
      </c>
      <c r="U121" t="str">
        <f>""</f>
        <v/>
      </c>
      <c r="V121" t="str">
        <f>""</f>
        <v/>
      </c>
      <c r="W121" t="str">
        <f>""</f>
        <v/>
      </c>
      <c r="X121" t="str">
        <f>""</f>
        <v/>
      </c>
      <c r="Y121" t="str">
        <f>""</f>
        <v/>
      </c>
      <c r="Z121" t="str">
        <f>""</f>
        <v/>
      </c>
      <c r="AA121" t="str">
        <f>"-0.022"</f>
        <v>-0.022</v>
      </c>
      <c r="AB121" t="str">
        <f>""</f>
        <v/>
      </c>
      <c r="AC121" t="str">
        <f>""</f>
        <v/>
      </c>
      <c r="AD121" t="str">
        <f>""</f>
        <v/>
      </c>
      <c r="AE121" t="str">
        <f>""</f>
        <v/>
      </c>
      <c r="AF121" t="str">
        <f>""</f>
        <v/>
      </c>
      <c r="AG121" t="str">
        <f>""</f>
        <v/>
      </c>
      <c r="AH121" t="str">
        <f>""</f>
        <v/>
      </c>
      <c r="AI121" t="str">
        <f>""</f>
        <v/>
      </c>
      <c r="AJ121" t="str">
        <f>""</f>
        <v/>
      </c>
      <c r="AK121" t="str">
        <f>""</f>
        <v/>
      </c>
      <c r="AL121" t="str">
        <f>""</f>
        <v/>
      </c>
      <c r="AM121" t="str">
        <f>""</f>
        <v/>
      </c>
      <c r="AN121" t="str">
        <f>""</f>
        <v/>
      </c>
      <c r="AO121" t="str">
        <f>""</f>
        <v/>
      </c>
      <c r="AP121" t="str">
        <f>""</f>
        <v/>
      </c>
      <c r="AQ121" t="str">
        <f>""</f>
        <v/>
      </c>
      <c r="AR121" t="str">
        <f>""</f>
        <v/>
      </c>
      <c r="AS121" t="str">
        <f>""</f>
        <v/>
      </c>
      <c r="AT121" t="str">
        <f>""</f>
        <v/>
      </c>
      <c r="AU121" t="str">
        <f>""</f>
        <v/>
      </c>
      <c r="AV121" t="str">
        <f>""</f>
        <v/>
      </c>
      <c r="AW121" t="str">
        <f>""</f>
        <v/>
      </c>
      <c r="AX121" t="str">
        <f>""</f>
        <v/>
      </c>
      <c r="AY121" t="str">
        <f>""</f>
        <v/>
      </c>
      <c r="AZ121" t="str">
        <f>""</f>
        <v/>
      </c>
      <c r="BA121" t="str">
        <f>""</f>
        <v/>
      </c>
    </row>
    <row r="122" spans="2:53" x14ac:dyDescent="0.2">
      <c r="B122" t="str">
        <f>""</f>
        <v/>
      </c>
      <c r="C122" t="str">
        <f>""</f>
        <v/>
      </c>
      <c r="D122" t="str">
        <f>""</f>
        <v/>
      </c>
      <c r="E122" t="str">
        <f>""</f>
        <v/>
      </c>
      <c r="F122" t="str">
        <f>""</f>
        <v/>
      </c>
      <c r="G122" t="str">
        <f>""</f>
        <v/>
      </c>
      <c r="H122" t="str">
        <f>""</f>
        <v/>
      </c>
      <c r="I122" t="str">
        <f>""</f>
        <v/>
      </c>
      <c r="J122" t="str">
        <f>""</f>
        <v/>
      </c>
      <c r="K122" t="str">
        <f>""</f>
        <v/>
      </c>
      <c r="L122" t="str">
        <f>""</f>
        <v/>
      </c>
      <c r="M122" t="str">
        <f>""</f>
        <v/>
      </c>
      <c r="N122" t="str">
        <f>""</f>
        <v/>
      </c>
      <c r="O122" t="str">
        <f>""</f>
        <v/>
      </c>
      <c r="P122" t="str">
        <f>""</f>
        <v/>
      </c>
      <c r="Q122" t="str">
        <f>""</f>
        <v/>
      </c>
      <c r="R122" t="str">
        <f>""</f>
        <v/>
      </c>
      <c r="S122" t="str">
        <f>""</f>
        <v/>
      </c>
      <c r="T122" t="str">
        <f>""</f>
        <v/>
      </c>
      <c r="U122" t="str">
        <f>""</f>
        <v/>
      </c>
      <c r="V122" t="str">
        <f>""</f>
        <v/>
      </c>
      <c r="W122" t="str">
        <f>""</f>
        <v/>
      </c>
      <c r="X122" t="str">
        <f>""</f>
        <v/>
      </c>
      <c r="Y122" t="str">
        <f>""</f>
        <v/>
      </c>
      <c r="Z122" t="str">
        <f>""</f>
        <v/>
      </c>
      <c r="AA122" t="str">
        <f>"[0.056]"</f>
        <v>[0.056]</v>
      </c>
      <c r="AB122" t="str">
        <f>""</f>
        <v/>
      </c>
      <c r="AC122" t="str">
        <f>""</f>
        <v/>
      </c>
      <c r="AD122" t="str">
        <f>""</f>
        <v/>
      </c>
      <c r="AE122" t="str">
        <f>""</f>
        <v/>
      </c>
      <c r="AF122" t="str">
        <f>""</f>
        <v/>
      </c>
      <c r="AG122" t="str">
        <f>""</f>
        <v/>
      </c>
      <c r="AH122" t="str">
        <f>""</f>
        <v/>
      </c>
      <c r="AI122" t="str">
        <f>""</f>
        <v/>
      </c>
      <c r="AJ122" t="str">
        <f>""</f>
        <v/>
      </c>
      <c r="AK122" t="str">
        <f>""</f>
        <v/>
      </c>
      <c r="AL122" t="str">
        <f>""</f>
        <v/>
      </c>
      <c r="AM122" t="str">
        <f>""</f>
        <v/>
      </c>
      <c r="AN122" t="str">
        <f>""</f>
        <v/>
      </c>
      <c r="AO122" t="str">
        <f>""</f>
        <v/>
      </c>
      <c r="AP122" t="str">
        <f>""</f>
        <v/>
      </c>
      <c r="AQ122" t="str">
        <f>""</f>
        <v/>
      </c>
      <c r="AR122" t="str">
        <f>""</f>
        <v/>
      </c>
      <c r="AS122" t="str">
        <f>""</f>
        <v/>
      </c>
      <c r="AT122" t="str">
        <f>""</f>
        <v/>
      </c>
      <c r="AU122" t="str">
        <f>""</f>
        <v/>
      </c>
      <c r="AV122" t="str">
        <f>""</f>
        <v/>
      </c>
      <c r="AW122" t="str">
        <f>""</f>
        <v/>
      </c>
      <c r="AX122" t="str">
        <f>""</f>
        <v/>
      </c>
      <c r="AY122" t="str">
        <f>""</f>
        <v/>
      </c>
      <c r="AZ122" t="str">
        <f>""</f>
        <v/>
      </c>
      <c r="BA122" t="str">
        <f>""</f>
        <v/>
      </c>
    </row>
    <row r="123" spans="2:53" x14ac:dyDescent="0.2">
      <c r="B123" t="str">
        <f>"Number of males who left household 1998-2007"</f>
        <v>Number of males who left household 1998-2007</v>
      </c>
      <c r="C123" t="str">
        <f>""</f>
        <v/>
      </c>
      <c r="D123" t="str">
        <f>""</f>
        <v/>
      </c>
      <c r="E123" t="str">
        <f>""</f>
        <v/>
      </c>
      <c r="F123" t="str">
        <f>""</f>
        <v/>
      </c>
      <c r="G123" t="str">
        <f>""</f>
        <v/>
      </c>
      <c r="H123" t="str">
        <f>""</f>
        <v/>
      </c>
      <c r="I123" t="str">
        <f>""</f>
        <v/>
      </c>
      <c r="J123" t="str">
        <f>""</f>
        <v/>
      </c>
      <c r="K123" t="str">
        <f>""</f>
        <v/>
      </c>
      <c r="L123" t="str">
        <f>""</f>
        <v/>
      </c>
      <c r="M123" t="str">
        <f>""</f>
        <v/>
      </c>
      <c r="N123" t="str">
        <f>""</f>
        <v/>
      </c>
      <c r="O123" t="str">
        <f>""</f>
        <v/>
      </c>
      <c r="P123" t="str">
        <f>""</f>
        <v/>
      </c>
      <c r="Q123" t="str">
        <f>""</f>
        <v/>
      </c>
      <c r="R123" t="str">
        <f>""</f>
        <v/>
      </c>
      <c r="S123" t="str">
        <f>""</f>
        <v/>
      </c>
      <c r="T123" t="str">
        <f>""</f>
        <v/>
      </c>
      <c r="U123" t="str">
        <f>""</f>
        <v/>
      </c>
      <c r="V123" t="str">
        <f>""</f>
        <v/>
      </c>
      <c r="W123" t="str">
        <f>""</f>
        <v/>
      </c>
      <c r="X123" t="str">
        <f>""</f>
        <v/>
      </c>
      <c r="Y123" t="str">
        <f>""</f>
        <v/>
      </c>
      <c r="Z123" t="str">
        <f>""</f>
        <v/>
      </c>
      <c r="AA123" t="str">
        <f>""</f>
        <v/>
      </c>
      <c r="AB123" t="str">
        <f>"-0.009"</f>
        <v>-0.009</v>
      </c>
      <c r="AC123" t="str">
        <f>""</f>
        <v/>
      </c>
      <c r="AD123" t="str">
        <f>""</f>
        <v/>
      </c>
      <c r="AE123" t="str">
        <f>""</f>
        <v/>
      </c>
      <c r="AF123" t="str">
        <f>""</f>
        <v/>
      </c>
      <c r="AG123" t="str">
        <f>""</f>
        <v/>
      </c>
      <c r="AH123" t="str">
        <f>""</f>
        <v/>
      </c>
      <c r="AI123" t="str">
        <f>""</f>
        <v/>
      </c>
      <c r="AJ123" t="str">
        <f>""</f>
        <v/>
      </c>
      <c r="AK123" t="str">
        <f>""</f>
        <v/>
      </c>
      <c r="AL123" t="str">
        <f>""</f>
        <v/>
      </c>
      <c r="AM123" t="str">
        <f>""</f>
        <v/>
      </c>
      <c r="AN123" t="str">
        <f>""</f>
        <v/>
      </c>
      <c r="AO123" t="str">
        <f>""</f>
        <v/>
      </c>
      <c r="AP123" t="str">
        <f>""</f>
        <v/>
      </c>
      <c r="AQ123" t="str">
        <f>""</f>
        <v/>
      </c>
      <c r="AR123" t="str">
        <f>""</f>
        <v/>
      </c>
      <c r="AS123" t="str">
        <f>""</f>
        <v/>
      </c>
      <c r="AT123" t="str">
        <f>""</f>
        <v/>
      </c>
      <c r="AU123" t="str">
        <f>""</f>
        <v/>
      </c>
      <c r="AV123" t="str">
        <f>""</f>
        <v/>
      </c>
      <c r="AW123" t="str">
        <f>""</f>
        <v/>
      </c>
      <c r="AX123" t="str">
        <f>""</f>
        <v/>
      </c>
      <c r="AY123" t="str">
        <f>""</f>
        <v/>
      </c>
      <c r="AZ123" t="str">
        <f>""</f>
        <v/>
      </c>
      <c r="BA123" t="str">
        <f>""</f>
        <v/>
      </c>
    </row>
    <row r="124" spans="2:53" x14ac:dyDescent="0.2">
      <c r="B124" t="str">
        <f>""</f>
        <v/>
      </c>
      <c r="C124" t="str">
        <f>""</f>
        <v/>
      </c>
      <c r="D124" t="str">
        <f>""</f>
        <v/>
      </c>
      <c r="E124" t="str">
        <f>""</f>
        <v/>
      </c>
      <c r="F124" t="str">
        <f>""</f>
        <v/>
      </c>
      <c r="G124" t="str">
        <f>""</f>
        <v/>
      </c>
      <c r="H124" t="str">
        <f>""</f>
        <v/>
      </c>
      <c r="I124" t="str">
        <f>""</f>
        <v/>
      </c>
      <c r="J124" t="str">
        <f>""</f>
        <v/>
      </c>
      <c r="K124" t="str">
        <f>""</f>
        <v/>
      </c>
      <c r="L124" t="str">
        <f>""</f>
        <v/>
      </c>
      <c r="M124" t="str">
        <f>""</f>
        <v/>
      </c>
      <c r="N124" t="str">
        <f>""</f>
        <v/>
      </c>
      <c r="O124" t="str">
        <f>""</f>
        <v/>
      </c>
      <c r="P124" t="str">
        <f>""</f>
        <v/>
      </c>
      <c r="Q124" t="str">
        <f>""</f>
        <v/>
      </c>
      <c r="R124" t="str">
        <f>""</f>
        <v/>
      </c>
      <c r="S124" t="str">
        <f>""</f>
        <v/>
      </c>
      <c r="T124" t="str">
        <f>""</f>
        <v/>
      </c>
      <c r="U124" t="str">
        <f>""</f>
        <v/>
      </c>
      <c r="V124" t="str">
        <f>""</f>
        <v/>
      </c>
      <c r="W124" t="str">
        <f>""</f>
        <v/>
      </c>
      <c r="X124" t="str">
        <f>""</f>
        <v/>
      </c>
      <c r="Y124" t="str">
        <f>""</f>
        <v/>
      </c>
      <c r="Z124" t="str">
        <f>""</f>
        <v/>
      </c>
      <c r="AA124" t="str">
        <f>""</f>
        <v/>
      </c>
      <c r="AB124" t="str">
        <f>"[0.062]"</f>
        <v>[0.062]</v>
      </c>
      <c r="AC124" t="str">
        <f>""</f>
        <v/>
      </c>
      <c r="AD124" t="str">
        <f>""</f>
        <v/>
      </c>
      <c r="AE124" t="str">
        <f>""</f>
        <v/>
      </c>
      <c r="AF124" t="str">
        <f>""</f>
        <v/>
      </c>
      <c r="AG124" t="str">
        <f>""</f>
        <v/>
      </c>
      <c r="AH124" t="str">
        <f>""</f>
        <v/>
      </c>
      <c r="AI124" t="str">
        <f>""</f>
        <v/>
      </c>
      <c r="AJ124" t="str">
        <f>""</f>
        <v/>
      </c>
      <c r="AK124" t="str">
        <f>""</f>
        <v/>
      </c>
      <c r="AL124" t="str">
        <f>""</f>
        <v/>
      </c>
      <c r="AM124" t="str">
        <f>""</f>
        <v/>
      </c>
      <c r="AN124" t="str">
        <f>""</f>
        <v/>
      </c>
      <c r="AO124" t="str">
        <f>""</f>
        <v/>
      </c>
      <c r="AP124" t="str">
        <f>""</f>
        <v/>
      </c>
      <c r="AQ124" t="str">
        <f>""</f>
        <v/>
      </c>
      <c r="AR124" t="str">
        <f>""</f>
        <v/>
      </c>
      <c r="AS124" t="str">
        <f>""</f>
        <v/>
      </c>
      <c r="AT124" t="str">
        <f>""</f>
        <v/>
      </c>
      <c r="AU124" t="str">
        <f>""</f>
        <v/>
      </c>
      <c r="AV124" t="str">
        <f>""</f>
        <v/>
      </c>
      <c r="AW124" t="str">
        <f>""</f>
        <v/>
      </c>
      <c r="AX124" t="str">
        <f>""</f>
        <v/>
      </c>
      <c r="AY124" t="str">
        <f>""</f>
        <v/>
      </c>
      <c r="AZ124" t="str">
        <f>""</f>
        <v/>
      </c>
      <c r="BA124" t="str">
        <f>""</f>
        <v/>
      </c>
    </row>
    <row r="125" spans="2:53" x14ac:dyDescent="0.2">
      <c r="B125" t="str">
        <f>"Interaction"</f>
        <v>Interaction</v>
      </c>
      <c r="C125" t="str">
        <f>""</f>
        <v/>
      </c>
      <c r="D125" t="str">
        <f>""</f>
        <v/>
      </c>
      <c r="E125" t="str">
        <f>""</f>
        <v/>
      </c>
      <c r="F125" t="str">
        <f>""</f>
        <v/>
      </c>
      <c r="G125" t="str">
        <f>""</f>
        <v/>
      </c>
      <c r="H125" t="str">
        <f>""</f>
        <v/>
      </c>
      <c r="I125" t="str">
        <f>""</f>
        <v/>
      </c>
      <c r="J125" t="str">
        <f>""</f>
        <v/>
      </c>
      <c r="K125" t="str">
        <f>""</f>
        <v/>
      </c>
      <c r="L125" t="str">
        <f>""</f>
        <v/>
      </c>
      <c r="M125" t="str">
        <f>""</f>
        <v/>
      </c>
      <c r="N125" t="str">
        <f>""</f>
        <v/>
      </c>
      <c r="O125" t="str">
        <f>""</f>
        <v/>
      </c>
      <c r="P125" t="str">
        <f>""</f>
        <v/>
      </c>
      <c r="Q125" t="str">
        <f>""</f>
        <v/>
      </c>
      <c r="R125" t="str">
        <f>""</f>
        <v/>
      </c>
      <c r="S125" t="str">
        <f>""</f>
        <v/>
      </c>
      <c r="T125" t="str">
        <f>""</f>
        <v/>
      </c>
      <c r="U125" t="str">
        <f>""</f>
        <v/>
      </c>
      <c r="V125" t="str">
        <f>""</f>
        <v/>
      </c>
      <c r="W125" t="str">
        <f>""</f>
        <v/>
      </c>
      <c r="X125" t="str">
        <f>""</f>
        <v/>
      </c>
      <c r="Y125" t="str">
        <f>""</f>
        <v/>
      </c>
      <c r="Z125" t="str">
        <f>""</f>
        <v/>
      </c>
      <c r="AA125" t="str">
        <f>""</f>
        <v/>
      </c>
      <c r="AB125" t="str">
        <f>"-0.014"</f>
        <v>-0.014</v>
      </c>
      <c r="AC125" t="str">
        <f>""</f>
        <v/>
      </c>
      <c r="AD125" t="str">
        <f>""</f>
        <v/>
      </c>
      <c r="AE125" t="str">
        <f>""</f>
        <v/>
      </c>
      <c r="AF125" t="str">
        <f>""</f>
        <v/>
      </c>
      <c r="AG125" t="str">
        <f>""</f>
        <v/>
      </c>
      <c r="AH125" t="str">
        <f>""</f>
        <v/>
      </c>
      <c r="AI125" t="str">
        <f>""</f>
        <v/>
      </c>
      <c r="AJ125" t="str">
        <f>""</f>
        <v/>
      </c>
      <c r="AK125" t="str">
        <f>""</f>
        <v/>
      </c>
      <c r="AL125" t="str">
        <f>""</f>
        <v/>
      </c>
      <c r="AM125" t="str">
        <f>""</f>
        <v/>
      </c>
      <c r="AN125" t="str">
        <f>""</f>
        <v/>
      </c>
      <c r="AO125" t="str">
        <f>""</f>
        <v/>
      </c>
      <c r="AP125" t="str">
        <f>""</f>
        <v/>
      </c>
      <c r="AQ125" t="str">
        <f>""</f>
        <v/>
      </c>
      <c r="AR125" t="str">
        <f>""</f>
        <v/>
      </c>
      <c r="AS125" t="str">
        <f>""</f>
        <v/>
      </c>
      <c r="AT125" t="str">
        <f>""</f>
        <v/>
      </c>
      <c r="AU125" t="str">
        <f>""</f>
        <v/>
      </c>
      <c r="AV125" t="str">
        <f>""</f>
        <v/>
      </c>
      <c r="AW125" t="str">
        <f>""</f>
        <v/>
      </c>
      <c r="AX125" t="str">
        <f>""</f>
        <v/>
      </c>
      <c r="AY125" t="str">
        <f>""</f>
        <v/>
      </c>
      <c r="AZ125" t="str">
        <f>""</f>
        <v/>
      </c>
      <c r="BA125" t="str">
        <f>""</f>
        <v/>
      </c>
    </row>
    <row r="126" spans="2:53" x14ac:dyDescent="0.2">
      <c r="B126" t="str">
        <f>""</f>
        <v/>
      </c>
      <c r="C126" t="str">
        <f>""</f>
        <v/>
      </c>
      <c r="D126" t="str">
        <f>""</f>
        <v/>
      </c>
      <c r="E126" t="str">
        <f>""</f>
        <v/>
      </c>
      <c r="F126" t="str">
        <f>""</f>
        <v/>
      </c>
      <c r="G126" t="str">
        <f>""</f>
        <v/>
      </c>
      <c r="H126" t="str">
        <f>""</f>
        <v/>
      </c>
      <c r="I126" t="str">
        <f>""</f>
        <v/>
      </c>
      <c r="J126" t="str">
        <f>""</f>
        <v/>
      </c>
      <c r="K126" t="str">
        <f>""</f>
        <v/>
      </c>
      <c r="L126" t="str">
        <f>""</f>
        <v/>
      </c>
      <c r="M126" t="str">
        <f>""</f>
        <v/>
      </c>
      <c r="N126" t="str">
        <f>""</f>
        <v/>
      </c>
      <c r="O126" t="str">
        <f>""</f>
        <v/>
      </c>
      <c r="P126" t="str">
        <f>""</f>
        <v/>
      </c>
      <c r="Q126" t="str">
        <f>""</f>
        <v/>
      </c>
      <c r="R126" t="str">
        <f>""</f>
        <v/>
      </c>
      <c r="S126" t="str">
        <f>""</f>
        <v/>
      </c>
      <c r="T126" t="str">
        <f>""</f>
        <v/>
      </c>
      <c r="U126" t="str">
        <f>""</f>
        <v/>
      </c>
      <c r="V126" t="str">
        <f>""</f>
        <v/>
      </c>
      <c r="W126" t="str">
        <f>""</f>
        <v/>
      </c>
      <c r="X126" t="str">
        <f>""</f>
        <v/>
      </c>
      <c r="Y126" t="str">
        <f>""</f>
        <v/>
      </c>
      <c r="Z126" t="str">
        <f>""</f>
        <v/>
      </c>
      <c r="AA126" t="str">
        <f>""</f>
        <v/>
      </c>
      <c r="AB126" t="str">
        <f>"[0.051]"</f>
        <v>[0.051]</v>
      </c>
      <c r="AC126" t="str">
        <f>""</f>
        <v/>
      </c>
      <c r="AD126" t="str">
        <f>""</f>
        <v/>
      </c>
      <c r="AE126" t="str">
        <f>""</f>
        <v/>
      </c>
      <c r="AF126" t="str">
        <f>""</f>
        <v/>
      </c>
      <c r="AG126" t="str">
        <f>""</f>
        <v/>
      </c>
      <c r="AH126" t="str">
        <f>""</f>
        <v/>
      </c>
      <c r="AI126" t="str">
        <f>""</f>
        <v/>
      </c>
      <c r="AJ126" t="str">
        <f>""</f>
        <v/>
      </c>
      <c r="AK126" t="str">
        <f>""</f>
        <v/>
      </c>
      <c r="AL126" t="str">
        <f>""</f>
        <v/>
      </c>
      <c r="AM126" t="str">
        <f>""</f>
        <v/>
      </c>
      <c r="AN126" t="str">
        <f>""</f>
        <v/>
      </c>
      <c r="AO126" t="str">
        <f>""</f>
        <v/>
      </c>
      <c r="AP126" t="str">
        <f>""</f>
        <v/>
      </c>
      <c r="AQ126" t="str">
        <f>""</f>
        <v/>
      </c>
      <c r="AR126" t="str">
        <f>""</f>
        <v/>
      </c>
      <c r="AS126" t="str">
        <f>""</f>
        <v/>
      </c>
      <c r="AT126" t="str">
        <f>""</f>
        <v/>
      </c>
      <c r="AU126" t="str">
        <f>""</f>
        <v/>
      </c>
      <c r="AV126" t="str">
        <f>""</f>
        <v/>
      </c>
      <c r="AW126" t="str">
        <f>""</f>
        <v/>
      </c>
      <c r="AX126" t="str">
        <f>""</f>
        <v/>
      </c>
      <c r="AY126" t="str">
        <f>""</f>
        <v/>
      </c>
      <c r="AZ126" t="str">
        <f>""</f>
        <v/>
      </c>
      <c r="BA126" t="str">
        <f>""</f>
        <v/>
      </c>
    </row>
    <row r="127" spans="2:53" x14ac:dyDescent="0.2">
      <c r="B127" t="str">
        <f>"Share of males  who left household 1998-2007"</f>
        <v>Share of males  who left household 1998-2007</v>
      </c>
      <c r="C127" t="str">
        <f>""</f>
        <v/>
      </c>
      <c r="D127" t="str">
        <f>""</f>
        <v/>
      </c>
      <c r="E127" t="str">
        <f>""</f>
        <v/>
      </c>
      <c r="F127" t="str">
        <f>""</f>
        <v/>
      </c>
      <c r="G127" t="str">
        <f>""</f>
        <v/>
      </c>
      <c r="H127" t="str">
        <f>""</f>
        <v/>
      </c>
      <c r="I127" t="str">
        <f>""</f>
        <v/>
      </c>
      <c r="J127" t="str">
        <f>""</f>
        <v/>
      </c>
      <c r="K127" t="str">
        <f>""</f>
        <v/>
      </c>
      <c r="L127" t="str">
        <f>""</f>
        <v/>
      </c>
      <c r="M127" t="str">
        <f>""</f>
        <v/>
      </c>
      <c r="N127" t="str">
        <f>""</f>
        <v/>
      </c>
      <c r="O127" t="str">
        <f>""</f>
        <v/>
      </c>
      <c r="P127" t="str">
        <f>""</f>
        <v/>
      </c>
      <c r="Q127" t="str">
        <f>""</f>
        <v/>
      </c>
      <c r="R127" t="str">
        <f>""</f>
        <v/>
      </c>
      <c r="S127" t="str">
        <f>""</f>
        <v/>
      </c>
      <c r="T127" t="str">
        <f>""</f>
        <v/>
      </c>
      <c r="U127" t="str">
        <f>""</f>
        <v/>
      </c>
      <c r="V127" t="str">
        <f>""</f>
        <v/>
      </c>
      <c r="W127" t="str">
        <f>""</f>
        <v/>
      </c>
      <c r="X127" t="str">
        <f>""</f>
        <v/>
      </c>
      <c r="Y127" t="str">
        <f>""</f>
        <v/>
      </c>
      <c r="Z127" t="str">
        <f>""</f>
        <v/>
      </c>
      <c r="AA127" t="str">
        <f>""</f>
        <v/>
      </c>
      <c r="AB127" t="str">
        <f>""</f>
        <v/>
      </c>
      <c r="AC127" t="str">
        <f>"0.077"</f>
        <v>0.077</v>
      </c>
      <c r="AD127" t="str">
        <f>""</f>
        <v/>
      </c>
      <c r="AE127" t="str">
        <f>""</f>
        <v/>
      </c>
      <c r="AF127" t="str">
        <f>""</f>
        <v/>
      </c>
      <c r="AG127" t="str">
        <f>""</f>
        <v/>
      </c>
      <c r="AH127" t="str">
        <f>""</f>
        <v/>
      </c>
      <c r="AI127" t="str">
        <f>""</f>
        <v/>
      </c>
      <c r="AJ127" t="str">
        <f>""</f>
        <v/>
      </c>
      <c r="AK127" t="str">
        <f>""</f>
        <v/>
      </c>
      <c r="AL127" t="str">
        <f>""</f>
        <v/>
      </c>
      <c r="AM127" t="str">
        <f>""</f>
        <v/>
      </c>
      <c r="AN127" t="str">
        <f>""</f>
        <v/>
      </c>
      <c r="AO127" t="str">
        <f>""</f>
        <v/>
      </c>
      <c r="AP127" t="str">
        <f>""</f>
        <v/>
      </c>
      <c r="AQ127" t="str">
        <f>""</f>
        <v/>
      </c>
      <c r="AR127" t="str">
        <f>""</f>
        <v/>
      </c>
      <c r="AS127" t="str">
        <f>""</f>
        <v/>
      </c>
      <c r="AT127" t="str">
        <f>""</f>
        <v/>
      </c>
      <c r="AU127" t="str">
        <f>""</f>
        <v/>
      </c>
      <c r="AV127" t="str">
        <f>""</f>
        <v/>
      </c>
      <c r="AW127" t="str">
        <f>""</f>
        <v/>
      </c>
      <c r="AX127" t="str">
        <f>""</f>
        <v/>
      </c>
      <c r="AY127" t="str">
        <f>""</f>
        <v/>
      </c>
      <c r="AZ127" t="str">
        <f>""</f>
        <v/>
      </c>
      <c r="BA127" t="str">
        <f>""</f>
        <v/>
      </c>
    </row>
    <row r="128" spans="2:53" x14ac:dyDescent="0.2">
      <c r="B128" t="str">
        <f>""</f>
        <v/>
      </c>
      <c r="C128" t="str">
        <f>""</f>
        <v/>
      </c>
      <c r="D128" t="str">
        <f>""</f>
        <v/>
      </c>
      <c r="E128" t="str">
        <f>""</f>
        <v/>
      </c>
      <c r="F128" t="str">
        <f>""</f>
        <v/>
      </c>
      <c r="G128" t="str">
        <f>""</f>
        <v/>
      </c>
      <c r="H128" t="str">
        <f>""</f>
        <v/>
      </c>
      <c r="I128" t="str">
        <f>""</f>
        <v/>
      </c>
      <c r="J128" t="str">
        <f>""</f>
        <v/>
      </c>
      <c r="K128" t="str">
        <f>""</f>
        <v/>
      </c>
      <c r="L128" t="str">
        <f>""</f>
        <v/>
      </c>
      <c r="M128" t="str">
        <f>""</f>
        <v/>
      </c>
      <c r="N128" t="str">
        <f>""</f>
        <v/>
      </c>
      <c r="O128" t="str">
        <f>""</f>
        <v/>
      </c>
      <c r="P128" t="str">
        <f>""</f>
        <v/>
      </c>
      <c r="Q128" t="str">
        <f>""</f>
        <v/>
      </c>
      <c r="R128" t="str">
        <f>""</f>
        <v/>
      </c>
      <c r="S128" t="str">
        <f>""</f>
        <v/>
      </c>
      <c r="T128" t="str">
        <f>""</f>
        <v/>
      </c>
      <c r="U128" t="str">
        <f>""</f>
        <v/>
      </c>
      <c r="V128" t="str">
        <f>""</f>
        <v/>
      </c>
      <c r="W128" t="str">
        <f>""</f>
        <v/>
      </c>
      <c r="X128" t="str">
        <f>""</f>
        <v/>
      </c>
      <c r="Y128" t="str">
        <f>""</f>
        <v/>
      </c>
      <c r="Z128" t="str">
        <f>""</f>
        <v/>
      </c>
      <c r="AA128" t="str">
        <f>""</f>
        <v/>
      </c>
      <c r="AB128" t="str">
        <f>""</f>
        <v/>
      </c>
      <c r="AC128" t="str">
        <f>"[0.108]"</f>
        <v>[0.108]</v>
      </c>
      <c r="AD128" t="str">
        <f>""</f>
        <v/>
      </c>
      <c r="AE128" t="str">
        <f>""</f>
        <v/>
      </c>
      <c r="AF128" t="str">
        <f>""</f>
        <v/>
      </c>
      <c r="AG128" t="str">
        <f>""</f>
        <v/>
      </c>
      <c r="AH128" t="str">
        <f>""</f>
        <v/>
      </c>
      <c r="AI128" t="str">
        <f>""</f>
        <v/>
      </c>
      <c r="AJ128" t="str">
        <f>""</f>
        <v/>
      </c>
      <c r="AK128" t="str">
        <f>""</f>
        <v/>
      </c>
      <c r="AL128" t="str">
        <f>""</f>
        <v/>
      </c>
      <c r="AM128" t="str">
        <f>""</f>
        <v/>
      </c>
      <c r="AN128" t="str">
        <f>""</f>
        <v/>
      </c>
      <c r="AO128" t="str">
        <f>""</f>
        <v/>
      </c>
      <c r="AP128" t="str">
        <f>""</f>
        <v/>
      </c>
      <c r="AQ128" t="str">
        <f>""</f>
        <v/>
      </c>
      <c r="AR128" t="str">
        <f>""</f>
        <v/>
      </c>
      <c r="AS128" t="str">
        <f>""</f>
        <v/>
      </c>
      <c r="AT128" t="str">
        <f>""</f>
        <v/>
      </c>
      <c r="AU128" t="str">
        <f>""</f>
        <v/>
      </c>
      <c r="AV128" t="str">
        <f>""</f>
        <v/>
      </c>
      <c r="AW128" t="str">
        <f>""</f>
        <v/>
      </c>
      <c r="AX128" t="str">
        <f>""</f>
        <v/>
      </c>
      <c r="AY128" t="str">
        <f>""</f>
        <v/>
      </c>
      <c r="AZ128" t="str">
        <f>""</f>
        <v/>
      </c>
      <c r="BA128" t="str">
        <f>""</f>
        <v/>
      </c>
    </row>
    <row r="129" spans="2:53" x14ac:dyDescent="0.2">
      <c r="B129" t="str">
        <f>"Interaction"</f>
        <v>Interaction</v>
      </c>
      <c r="C129" t="str">
        <f>""</f>
        <v/>
      </c>
      <c r="D129" t="str">
        <f>""</f>
        <v/>
      </c>
      <c r="E129" t="str">
        <f>""</f>
        <v/>
      </c>
      <c r="F129" t="str">
        <f>""</f>
        <v/>
      </c>
      <c r="G129" t="str">
        <f>""</f>
        <v/>
      </c>
      <c r="H129" t="str">
        <f>""</f>
        <v/>
      </c>
      <c r="I129" t="str">
        <f>""</f>
        <v/>
      </c>
      <c r="J129" t="str">
        <f>""</f>
        <v/>
      </c>
      <c r="K129" t="str">
        <f>""</f>
        <v/>
      </c>
      <c r="L129" t="str">
        <f>""</f>
        <v/>
      </c>
      <c r="M129" t="str">
        <f>""</f>
        <v/>
      </c>
      <c r="N129" t="str">
        <f>""</f>
        <v/>
      </c>
      <c r="O129" t="str">
        <f>""</f>
        <v/>
      </c>
      <c r="P129" t="str">
        <f>""</f>
        <v/>
      </c>
      <c r="Q129" t="str">
        <f>""</f>
        <v/>
      </c>
      <c r="R129" t="str">
        <f>""</f>
        <v/>
      </c>
      <c r="S129" t="str">
        <f>""</f>
        <v/>
      </c>
      <c r="T129" t="str">
        <f>""</f>
        <v/>
      </c>
      <c r="U129" t="str">
        <f>""</f>
        <v/>
      </c>
      <c r="V129" t="str">
        <f>""</f>
        <v/>
      </c>
      <c r="W129" t="str">
        <f>""</f>
        <v/>
      </c>
      <c r="X129" t="str">
        <f>""</f>
        <v/>
      </c>
      <c r="Y129" t="str">
        <f>""</f>
        <v/>
      </c>
      <c r="Z129" t="str">
        <f>""</f>
        <v/>
      </c>
      <c r="AA129" t="str">
        <f>""</f>
        <v/>
      </c>
      <c r="AB129" t="str">
        <f>""</f>
        <v/>
      </c>
      <c r="AC129" t="str">
        <f>"-0.047"</f>
        <v>-0.047</v>
      </c>
      <c r="AD129" t="str">
        <f>""</f>
        <v/>
      </c>
      <c r="AE129" t="str">
        <f>""</f>
        <v/>
      </c>
      <c r="AF129" t="str">
        <f>""</f>
        <v/>
      </c>
      <c r="AG129" t="str">
        <f>""</f>
        <v/>
      </c>
      <c r="AH129" t="str">
        <f>""</f>
        <v/>
      </c>
      <c r="AI129" t="str">
        <f>""</f>
        <v/>
      </c>
      <c r="AJ129" t="str">
        <f>""</f>
        <v/>
      </c>
      <c r="AK129" t="str">
        <f>""</f>
        <v/>
      </c>
      <c r="AL129" t="str">
        <f>""</f>
        <v/>
      </c>
      <c r="AM129" t="str">
        <f>""</f>
        <v/>
      </c>
      <c r="AN129" t="str">
        <f>""</f>
        <v/>
      </c>
      <c r="AO129" t="str">
        <f>""</f>
        <v/>
      </c>
      <c r="AP129" t="str">
        <f>""</f>
        <v/>
      </c>
      <c r="AQ129" t="str">
        <f>""</f>
        <v/>
      </c>
      <c r="AR129" t="str">
        <f>""</f>
        <v/>
      </c>
      <c r="AS129" t="str">
        <f>""</f>
        <v/>
      </c>
      <c r="AT129" t="str">
        <f>""</f>
        <v/>
      </c>
      <c r="AU129" t="str">
        <f>""</f>
        <v/>
      </c>
      <c r="AV129" t="str">
        <f>""</f>
        <v/>
      </c>
      <c r="AW129" t="str">
        <f>""</f>
        <v/>
      </c>
      <c r="AX129" t="str">
        <f>""</f>
        <v/>
      </c>
      <c r="AY129" t="str">
        <f>""</f>
        <v/>
      </c>
      <c r="AZ129" t="str">
        <f>""</f>
        <v/>
      </c>
      <c r="BA129" t="str">
        <f>""</f>
        <v/>
      </c>
    </row>
    <row r="130" spans="2:53" x14ac:dyDescent="0.2">
      <c r="B130" t="str">
        <f>""</f>
        <v/>
      </c>
      <c r="C130" t="str">
        <f>""</f>
        <v/>
      </c>
      <c r="D130" t="str">
        <f>""</f>
        <v/>
      </c>
      <c r="E130" t="str">
        <f>""</f>
        <v/>
      </c>
      <c r="F130" t="str">
        <f>""</f>
        <v/>
      </c>
      <c r="G130" t="str">
        <f>""</f>
        <v/>
      </c>
      <c r="H130" t="str">
        <f>""</f>
        <v/>
      </c>
      <c r="I130" t="str">
        <f>""</f>
        <v/>
      </c>
      <c r="J130" t="str">
        <f>""</f>
        <v/>
      </c>
      <c r="K130" t="str">
        <f>""</f>
        <v/>
      </c>
      <c r="L130" t="str">
        <f>""</f>
        <v/>
      </c>
      <c r="M130" t="str">
        <f>""</f>
        <v/>
      </c>
      <c r="N130" t="str">
        <f>""</f>
        <v/>
      </c>
      <c r="O130" t="str">
        <f>""</f>
        <v/>
      </c>
      <c r="P130" t="str">
        <f>""</f>
        <v/>
      </c>
      <c r="Q130" t="str">
        <f>""</f>
        <v/>
      </c>
      <c r="R130" t="str">
        <f>""</f>
        <v/>
      </c>
      <c r="S130" t="str">
        <f>""</f>
        <v/>
      </c>
      <c r="T130" t="str">
        <f>""</f>
        <v/>
      </c>
      <c r="U130" t="str">
        <f>""</f>
        <v/>
      </c>
      <c r="V130" t="str">
        <f>""</f>
        <v/>
      </c>
      <c r="W130" t="str">
        <f>""</f>
        <v/>
      </c>
      <c r="X130" t="str">
        <f>""</f>
        <v/>
      </c>
      <c r="Y130" t="str">
        <f>""</f>
        <v/>
      </c>
      <c r="Z130" t="str">
        <f>""</f>
        <v/>
      </c>
      <c r="AA130" t="str">
        <f>""</f>
        <v/>
      </c>
      <c r="AB130" t="str">
        <f>""</f>
        <v/>
      </c>
      <c r="AC130" t="str">
        <f>"[0.067]"</f>
        <v>[0.067]</v>
      </c>
      <c r="AD130" t="str">
        <f>""</f>
        <v/>
      </c>
      <c r="AE130" t="str">
        <f>""</f>
        <v/>
      </c>
      <c r="AF130" t="str">
        <f>""</f>
        <v/>
      </c>
      <c r="AG130" t="str">
        <f>""</f>
        <v/>
      </c>
      <c r="AH130" t="str">
        <f>""</f>
        <v/>
      </c>
      <c r="AI130" t="str">
        <f>""</f>
        <v/>
      </c>
      <c r="AJ130" t="str">
        <f>""</f>
        <v/>
      </c>
      <c r="AK130" t="str">
        <f>""</f>
        <v/>
      </c>
      <c r="AL130" t="str">
        <f>""</f>
        <v/>
      </c>
      <c r="AM130" t="str">
        <f>""</f>
        <v/>
      </c>
      <c r="AN130" t="str">
        <f>""</f>
        <v/>
      </c>
      <c r="AO130" t="str">
        <f>""</f>
        <v/>
      </c>
      <c r="AP130" t="str">
        <f>""</f>
        <v/>
      </c>
      <c r="AQ130" t="str">
        <f>""</f>
        <v/>
      </c>
      <c r="AR130" t="str">
        <f>""</f>
        <v/>
      </c>
      <c r="AS130" t="str">
        <f>""</f>
        <v/>
      </c>
      <c r="AT130" t="str">
        <f>""</f>
        <v/>
      </c>
      <c r="AU130" t="str">
        <f>""</f>
        <v/>
      </c>
      <c r="AV130" t="str">
        <f>""</f>
        <v/>
      </c>
      <c r="AW130" t="str">
        <f>""</f>
        <v/>
      </c>
      <c r="AX130" t="str">
        <f>""</f>
        <v/>
      </c>
      <c r="AY130" t="str">
        <f>""</f>
        <v/>
      </c>
      <c r="AZ130" t="str">
        <f>""</f>
        <v/>
      </c>
      <c r="BA130" t="str">
        <f>""</f>
        <v/>
      </c>
    </row>
    <row r="131" spans="2:53" x14ac:dyDescent="0.2">
      <c r="B131" t="str">
        <f>"Index of household victimization (dummy) (all shocks - sum) - PCA"</f>
        <v>Index of household victimization (dummy) (all shocks - sum) - PCA</v>
      </c>
      <c r="C131" t="str">
        <f>""</f>
        <v/>
      </c>
      <c r="D131" t="str">
        <f>""</f>
        <v/>
      </c>
      <c r="E131" t="str">
        <f>""</f>
        <v/>
      </c>
      <c r="F131" t="str">
        <f>""</f>
        <v/>
      </c>
      <c r="G131" t="str">
        <f>""</f>
        <v/>
      </c>
      <c r="H131" t="str">
        <f>""</f>
        <v/>
      </c>
      <c r="I131" t="str">
        <f>""</f>
        <v/>
      </c>
      <c r="J131" t="str">
        <f>""</f>
        <v/>
      </c>
      <c r="K131" t="str">
        <f>""</f>
        <v/>
      </c>
      <c r="L131" t="str">
        <f>""</f>
        <v/>
      </c>
      <c r="M131" t="str">
        <f>""</f>
        <v/>
      </c>
      <c r="N131" t="str">
        <f>""</f>
        <v/>
      </c>
      <c r="O131" t="str">
        <f>""</f>
        <v/>
      </c>
      <c r="P131" t="str">
        <f>""</f>
        <v/>
      </c>
      <c r="Q131" t="str">
        <f>""</f>
        <v/>
      </c>
      <c r="R131" t="str">
        <f>""</f>
        <v/>
      </c>
      <c r="S131" t="str">
        <f>""</f>
        <v/>
      </c>
      <c r="T131" t="str">
        <f>""</f>
        <v/>
      </c>
      <c r="U131" t="str">
        <f>""</f>
        <v/>
      </c>
      <c r="V131" t="str">
        <f>""</f>
        <v/>
      </c>
      <c r="W131" t="str">
        <f>""</f>
        <v/>
      </c>
      <c r="X131" t="str">
        <f>""</f>
        <v/>
      </c>
      <c r="Y131" t="str">
        <f>""</f>
        <v/>
      </c>
      <c r="Z131" t="str">
        <f>""</f>
        <v/>
      </c>
      <c r="AA131" t="str">
        <f>""</f>
        <v/>
      </c>
      <c r="AB131" t="str">
        <f>""</f>
        <v/>
      </c>
      <c r="AC131" t="str">
        <f>""</f>
        <v/>
      </c>
      <c r="AD131" t="str">
        <f>"0.024"</f>
        <v>0.024</v>
      </c>
      <c r="AE131" t="str">
        <f>"0.022"</f>
        <v>0.022</v>
      </c>
      <c r="AF131" t="str">
        <f>"0.023"</f>
        <v>0.023</v>
      </c>
      <c r="AG131" t="str">
        <f>""</f>
        <v/>
      </c>
      <c r="AH131" t="str">
        <f>""</f>
        <v/>
      </c>
      <c r="AI131" t="str">
        <f>""</f>
        <v/>
      </c>
      <c r="AJ131" t="str">
        <f>""</f>
        <v/>
      </c>
      <c r="AK131" t="str">
        <f>""</f>
        <v/>
      </c>
      <c r="AL131" t="str">
        <f>""</f>
        <v/>
      </c>
      <c r="AM131" t="str">
        <f>""</f>
        <v/>
      </c>
      <c r="AN131" t="str">
        <f>""</f>
        <v/>
      </c>
      <c r="AO131" t="str">
        <f>""</f>
        <v/>
      </c>
      <c r="AP131" t="str">
        <f>""</f>
        <v/>
      </c>
      <c r="AQ131" t="str">
        <f>""</f>
        <v/>
      </c>
      <c r="AR131" t="str">
        <f>""</f>
        <v/>
      </c>
      <c r="AS131" t="str">
        <f>""</f>
        <v/>
      </c>
      <c r="AT131" t="str">
        <f>""</f>
        <v/>
      </c>
      <c r="AU131" t="str">
        <f>""</f>
        <v/>
      </c>
      <c r="AV131" t="str">
        <f>""</f>
        <v/>
      </c>
      <c r="AW131" t="str">
        <f>""</f>
        <v/>
      </c>
      <c r="AX131" t="str">
        <f>""</f>
        <v/>
      </c>
      <c r="AY131" t="str">
        <f>""</f>
        <v/>
      </c>
      <c r="AZ131" t="str">
        <f>""</f>
        <v/>
      </c>
      <c r="BA131" t="str">
        <f>""</f>
        <v/>
      </c>
    </row>
    <row r="132" spans="2:53" x14ac:dyDescent="0.2">
      <c r="B132" t="str">
        <f>""</f>
        <v/>
      </c>
      <c r="C132" t="str">
        <f>""</f>
        <v/>
      </c>
      <c r="D132" t="str">
        <f>""</f>
        <v/>
      </c>
      <c r="E132" t="str">
        <f>""</f>
        <v/>
      </c>
      <c r="F132" t="str">
        <f>""</f>
        <v/>
      </c>
      <c r="G132" t="str">
        <f>""</f>
        <v/>
      </c>
      <c r="H132" t="str">
        <f>""</f>
        <v/>
      </c>
      <c r="I132" t="str">
        <f>""</f>
        <v/>
      </c>
      <c r="J132" t="str">
        <f>""</f>
        <v/>
      </c>
      <c r="K132" t="str">
        <f>""</f>
        <v/>
      </c>
      <c r="L132" t="str">
        <f>""</f>
        <v/>
      </c>
      <c r="M132" t="str">
        <f>""</f>
        <v/>
      </c>
      <c r="N132" t="str">
        <f>""</f>
        <v/>
      </c>
      <c r="O132" t="str">
        <f>""</f>
        <v/>
      </c>
      <c r="P132" t="str">
        <f>""</f>
        <v/>
      </c>
      <c r="Q132" t="str">
        <f>""</f>
        <v/>
      </c>
      <c r="R132" t="str">
        <f>""</f>
        <v/>
      </c>
      <c r="S132" t="str">
        <f>""</f>
        <v/>
      </c>
      <c r="T132" t="str">
        <f>""</f>
        <v/>
      </c>
      <c r="U132" t="str">
        <f>""</f>
        <v/>
      </c>
      <c r="V132" t="str">
        <f>""</f>
        <v/>
      </c>
      <c r="W132" t="str">
        <f>""</f>
        <v/>
      </c>
      <c r="X132" t="str">
        <f>""</f>
        <v/>
      </c>
      <c r="Y132" t="str">
        <f>""</f>
        <v/>
      </c>
      <c r="Z132" t="str">
        <f>""</f>
        <v/>
      </c>
      <c r="AA132" t="str">
        <f>""</f>
        <v/>
      </c>
      <c r="AB132" t="str">
        <f>""</f>
        <v/>
      </c>
      <c r="AC132" t="str">
        <f>""</f>
        <v/>
      </c>
      <c r="AD132" t="str">
        <f>"[0.025]"</f>
        <v>[0.025]</v>
      </c>
      <c r="AE132" t="str">
        <f>"[0.026]"</f>
        <v>[0.026]</v>
      </c>
      <c r="AF132" t="str">
        <f>"[0.025]"</f>
        <v>[0.025]</v>
      </c>
      <c r="AG132" t="str">
        <f>""</f>
        <v/>
      </c>
      <c r="AH132" t="str">
        <f>""</f>
        <v/>
      </c>
      <c r="AI132" t="str">
        <f>""</f>
        <v/>
      </c>
      <c r="AJ132" t="str">
        <f>""</f>
        <v/>
      </c>
      <c r="AK132" t="str">
        <f>""</f>
        <v/>
      </c>
      <c r="AL132" t="str">
        <f>""</f>
        <v/>
      </c>
      <c r="AM132" t="str">
        <f>""</f>
        <v/>
      </c>
      <c r="AN132" t="str">
        <f>""</f>
        <v/>
      </c>
      <c r="AO132" t="str">
        <f>""</f>
        <v/>
      </c>
      <c r="AP132" t="str">
        <f>""</f>
        <v/>
      </c>
      <c r="AQ132" t="str">
        <f>""</f>
        <v/>
      </c>
      <c r="AR132" t="str">
        <f>""</f>
        <v/>
      </c>
      <c r="AS132" t="str">
        <f>""</f>
        <v/>
      </c>
      <c r="AT132" t="str">
        <f>""</f>
        <v/>
      </c>
      <c r="AU132" t="str">
        <f>""</f>
        <v/>
      </c>
      <c r="AV132" t="str">
        <f>""</f>
        <v/>
      </c>
      <c r="AW132" t="str">
        <f>""</f>
        <v/>
      </c>
      <c r="AX132" t="str">
        <f>""</f>
        <v/>
      </c>
      <c r="AY132" t="str">
        <f>""</f>
        <v/>
      </c>
      <c r="AZ132" t="str">
        <f>""</f>
        <v/>
      </c>
      <c r="BA132" t="str">
        <f>""</f>
        <v/>
      </c>
    </row>
    <row r="133" spans="2:53" x14ac:dyDescent="0.2">
      <c r="B133" t="str">
        <f>"At least 1 male left the household in a given year (yes=1)"</f>
        <v>At least 1 male left the household in a given year (yes=1)</v>
      </c>
      <c r="C133" t="str">
        <f>""</f>
        <v/>
      </c>
      <c r="D133" t="str">
        <f>""</f>
        <v/>
      </c>
      <c r="E133" t="str">
        <f>""</f>
        <v/>
      </c>
      <c r="F133" t="str">
        <f>""</f>
        <v/>
      </c>
      <c r="G133" t="str">
        <f>""</f>
        <v/>
      </c>
      <c r="H133" t="str">
        <f>""</f>
        <v/>
      </c>
      <c r="I133" t="str">
        <f>""</f>
        <v/>
      </c>
      <c r="J133" t="str">
        <f>""</f>
        <v/>
      </c>
      <c r="K133" t="str">
        <f>""</f>
        <v/>
      </c>
      <c r="L133" t="str">
        <f>""</f>
        <v/>
      </c>
      <c r="M133" t="str">
        <f>""</f>
        <v/>
      </c>
      <c r="N133" t="str">
        <f>""</f>
        <v/>
      </c>
      <c r="O133" t="str">
        <f>""</f>
        <v/>
      </c>
      <c r="P133" t="str">
        <f>""</f>
        <v/>
      </c>
      <c r="Q133" t="str">
        <f>""</f>
        <v/>
      </c>
      <c r="R133" t="str">
        <f>""</f>
        <v/>
      </c>
      <c r="S133" t="str">
        <f>""</f>
        <v/>
      </c>
      <c r="T133" t="str">
        <f>""</f>
        <v/>
      </c>
      <c r="U133" t="str">
        <f>""</f>
        <v/>
      </c>
      <c r="V133" t="str">
        <f>""</f>
        <v/>
      </c>
      <c r="W133" t="str">
        <f>""</f>
        <v/>
      </c>
      <c r="X133" t="str">
        <f>""</f>
        <v/>
      </c>
      <c r="Y133" t="str">
        <f>""</f>
        <v/>
      </c>
      <c r="Z133" t="str">
        <f>""</f>
        <v/>
      </c>
      <c r="AA133" t="str">
        <f>""</f>
        <v/>
      </c>
      <c r="AB133" t="str">
        <f>""</f>
        <v/>
      </c>
      <c r="AC133" t="str">
        <f>""</f>
        <v/>
      </c>
      <c r="AD133" t="str">
        <f>"-0.026"</f>
        <v>-0.026</v>
      </c>
      <c r="AE133" t="str">
        <f>""</f>
        <v/>
      </c>
      <c r="AF133" t="str">
        <f>""</f>
        <v/>
      </c>
      <c r="AG133" t="str">
        <f>""</f>
        <v/>
      </c>
      <c r="AH133" t="str">
        <f>""</f>
        <v/>
      </c>
      <c r="AI133" t="str">
        <f>""</f>
        <v/>
      </c>
      <c r="AJ133" t="str">
        <f>""</f>
        <v/>
      </c>
      <c r="AK133" t="str">
        <f>""</f>
        <v/>
      </c>
      <c r="AL133" t="str">
        <f>""</f>
        <v/>
      </c>
      <c r="AM133" t="str">
        <f>""</f>
        <v/>
      </c>
      <c r="AN133" t="str">
        <f>""</f>
        <v/>
      </c>
      <c r="AO133" t="str">
        <f>""</f>
        <v/>
      </c>
      <c r="AP133" t="str">
        <f>""</f>
        <v/>
      </c>
      <c r="AQ133" t="str">
        <f>""</f>
        <v/>
      </c>
      <c r="AR133" t="str">
        <f>""</f>
        <v/>
      </c>
      <c r="AS133" t="str">
        <f>""</f>
        <v/>
      </c>
      <c r="AT133" t="str">
        <f>""</f>
        <v/>
      </c>
      <c r="AU133" t="str">
        <f>""</f>
        <v/>
      </c>
      <c r="AV133" t="str">
        <f>""</f>
        <v/>
      </c>
      <c r="AW133" t="str">
        <f>""</f>
        <v/>
      </c>
      <c r="AX133" t="str">
        <f>""</f>
        <v/>
      </c>
      <c r="AY133" t="str">
        <f>""</f>
        <v/>
      </c>
      <c r="AZ133" t="str">
        <f>""</f>
        <v/>
      </c>
      <c r="BA133" t="str">
        <f>""</f>
        <v/>
      </c>
    </row>
    <row r="134" spans="2:53" x14ac:dyDescent="0.2">
      <c r="B134" t="str">
        <f>""</f>
        <v/>
      </c>
      <c r="C134" t="str">
        <f>""</f>
        <v/>
      </c>
      <c r="D134" t="str">
        <f>""</f>
        <v/>
      </c>
      <c r="E134" t="str">
        <f>""</f>
        <v/>
      </c>
      <c r="F134" t="str">
        <f>""</f>
        <v/>
      </c>
      <c r="G134" t="str">
        <f>""</f>
        <v/>
      </c>
      <c r="H134" t="str">
        <f>""</f>
        <v/>
      </c>
      <c r="I134" t="str">
        <f>""</f>
        <v/>
      </c>
      <c r="J134" t="str">
        <f>""</f>
        <v/>
      </c>
      <c r="K134" t="str">
        <f>""</f>
        <v/>
      </c>
      <c r="L134" t="str">
        <f>""</f>
        <v/>
      </c>
      <c r="M134" t="str">
        <f>""</f>
        <v/>
      </c>
      <c r="N134" t="str">
        <f>""</f>
        <v/>
      </c>
      <c r="O134" t="str">
        <f>""</f>
        <v/>
      </c>
      <c r="P134" t="str">
        <f>""</f>
        <v/>
      </c>
      <c r="Q134" t="str">
        <f>""</f>
        <v/>
      </c>
      <c r="R134" t="str">
        <f>""</f>
        <v/>
      </c>
      <c r="S134" t="str">
        <f>""</f>
        <v/>
      </c>
      <c r="T134" t="str">
        <f>""</f>
        <v/>
      </c>
      <c r="U134" t="str">
        <f>""</f>
        <v/>
      </c>
      <c r="V134" t="str">
        <f>""</f>
        <v/>
      </c>
      <c r="W134" t="str">
        <f>""</f>
        <v/>
      </c>
      <c r="X134" t="str">
        <f>""</f>
        <v/>
      </c>
      <c r="Y134" t="str">
        <f>""</f>
        <v/>
      </c>
      <c r="Z134" t="str">
        <f>""</f>
        <v/>
      </c>
      <c r="AA134" t="str">
        <f>""</f>
        <v/>
      </c>
      <c r="AB134" t="str">
        <f>""</f>
        <v/>
      </c>
      <c r="AC134" t="str">
        <f>""</f>
        <v/>
      </c>
      <c r="AD134" t="str">
        <f>"[0.076]"</f>
        <v>[0.076]</v>
      </c>
      <c r="AE134" t="str">
        <f>""</f>
        <v/>
      </c>
      <c r="AF134" t="str">
        <f>""</f>
        <v/>
      </c>
      <c r="AG134" t="str">
        <f>""</f>
        <v/>
      </c>
      <c r="AH134" t="str">
        <f>""</f>
        <v/>
      </c>
      <c r="AI134" t="str">
        <f>""</f>
        <v/>
      </c>
      <c r="AJ134" t="str">
        <f>""</f>
        <v/>
      </c>
      <c r="AK134" t="str">
        <f>""</f>
        <v/>
      </c>
      <c r="AL134" t="str">
        <f>""</f>
        <v/>
      </c>
      <c r="AM134" t="str">
        <f>""</f>
        <v/>
      </c>
      <c r="AN134" t="str">
        <f>""</f>
        <v/>
      </c>
      <c r="AO134" t="str">
        <f>""</f>
        <v/>
      </c>
      <c r="AP134" t="str">
        <f>""</f>
        <v/>
      </c>
      <c r="AQ134" t="str">
        <f>""</f>
        <v/>
      </c>
      <c r="AR134" t="str">
        <f>""</f>
        <v/>
      </c>
      <c r="AS134" t="str">
        <f>""</f>
        <v/>
      </c>
      <c r="AT134" t="str">
        <f>""</f>
        <v/>
      </c>
      <c r="AU134" t="str">
        <f>""</f>
        <v/>
      </c>
      <c r="AV134" t="str">
        <f>""</f>
        <v/>
      </c>
      <c r="AW134" t="str">
        <f>""</f>
        <v/>
      </c>
      <c r="AX134" t="str">
        <f>""</f>
        <v/>
      </c>
      <c r="AY134" t="str">
        <f>""</f>
        <v/>
      </c>
      <c r="AZ134" t="str">
        <f>""</f>
        <v/>
      </c>
      <c r="BA134" t="str">
        <f>""</f>
        <v/>
      </c>
    </row>
    <row r="135" spans="2:53" x14ac:dyDescent="0.2">
      <c r="B135" t="str">
        <f>"Interaction"</f>
        <v>Interaction</v>
      </c>
      <c r="C135" t="str">
        <f>""</f>
        <v/>
      </c>
      <c r="D135" t="str">
        <f>""</f>
        <v/>
      </c>
      <c r="E135" t="str">
        <f>""</f>
        <v/>
      </c>
      <c r="F135" t="str">
        <f>""</f>
        <v/>
      </c>
      <c r="G135" t="str">
        <f>""</f>
        <v/>
      </c>
      <c r="H135" t="str">
        <f>""</f>
        <v/>
      </c>
      <c r="I135" t="str">
        <f>""</f>
        <v/>
      </c>
      <c r="J135" t="str">
        <f>""</f>
        <v/>
      </c>
      <c r="K135" t="str">
        <f>""</f>
        <v/>
      </c>
      <c r="L135" t="str">
        <f>""</f>
        <v/>
      </c>
      <c r="M135" t="str">
        <f>""</f>
        <v/>
      </c>
      <c r="N135" t="str">
        <f>""</f>
        <v/>
      </c>
      <c r="O135" t="str">
        <f>""</f>
        <v/>
      </c>
      <c r="P135" t="str">
        <f>""</f>
        <v/>
      </c>
      <c r="Q135" t="str">
        <f>""</f>
        <v/>
      </c>
      <c r="R135" t="str">
        <f>""</f>
        <v/>
      </c>
      <c r="S135" t="str">
        <f>""</f>
        <v/>
      </c>
      <c r="T135" t="str">
        <f>""</f>
        <v/>
      </c>
      <c r="U135" t="str">
        <f>""</f>
        <v/>
      </c>
      <c r="V135" t="str">
        <f>""</f>
        <v/>
      </c>
      <c r="W135" t="str">
        <f>""</f>
        <v/>
      </c>
      <c r="X135" t="str">
        <f>""</f>
        <v/>
      </c>
      <c r="Y135" t="str">
        <f>""</f>
        <v/>
      </c>
      <c r="Z135" t="str">
        <f>""</f>
        <v/>
      </c>
      <c r="AA135" t="str">
        <f>""</f>
        <v/>
      </c>
      <c r="AB135" t="str">
        <f>""</f>
        <v/>
      </c>
      <c r="AC135" t="str">
        <f>""</f>
        <v/>
      </c>
      <c r="AD135" t="str">
        <f>"-0.046"</f>
        <v>-0.046</v>
      </c>
      <c r="AE135" t="str">
        <f>""</f>
        <v/>
      </c>
      <c r="AF135" t="str">
        <f>""</f>
        <v/>
      </c>
      <c r="AG135" t="str">
        <f>""</f>
        <v/>
      </c>
      <c r="AH135" t="str">
        <f>""</f>
        <v/>
      </c>
      <c r="AI135" t="str">
        <f>""</f>
        <v/>
      </c>
      <c r="AJ135" t="str">
        <f>""</f>
        <v/>
      </c>
      <c r="AK135" t="str">
        <f>""</f>
        <v/>
      </c>
      <c r="AL135" t="str">
        <f>""</f>
        <v/>
      </c>
      <c r="AM135" t="str">
        <f>""</f>
        <v/>
      </c>
      <c r="AN135" t="str">
        <f>""</f>
        <v/>
      </c>
      <c r="AO135" t="str">
        <f>""</f>
        <v/>
      </c>
      <c r="AP135" t="str">
        <f>""</f>
        <v/>
      </c>
      <c r="AQ135" t="str">
        <f>""</f>
        <v/>
      </c>
      <c r="AR135" t="str">
        <f>""</f>
        <v/>
      </c>
      <c r="AS135" t="str">
        <f>""</f>
        <v/>
      </c>
      <c r="AT135" t="str">
        <f>""</f>
        <v/>
      </c>
      <c r="AU135" t="str">
        <f>""</f>
        <v/>
      </c>
      <c r="AV135" t="str">
        <f>""</f>
        <v/>
      </c>
      <c r="AW135" t="str">
        <f>""</f>
        <v/>
      </c>
      <c r="AX135" t="str">
        <f>""</f>
        <v/>
      </c>
      <c r="AY135" t="str">
        <f>""</f>
        <v/>
      </c>
      <c r="AZ135" t="str">
        <f>""</f>
        <v/>
      </c>
      <c r="BA135" t="str">
        <f>""</f>
        <v/>
      </c>
    </row>
    <row r="136" spans="2:53" x14ac:dyDescent="0.2">
      <c r="B136" t="str">
        <f>""</f>
        <v/>
      </c>
      <c r="C136" t="str">
        <f>""</f>
        <v/>
      </c>
      <c r="D136" t="str">
        <f>""</f>
        <v/>
      </c>
      <c r="E136" t="str">
        <f>""</f>
        <v/>
      </c>
      <c r="F136" t="str">
        <f>""</f>
        <v/>
      </c>
      <c r="G136" t="str">
        <f>""</f>
        <v/>
      </c>
      <c r="H136" t="str">
        <f>""</f>
        <v/>
      </c>
      <c r="I136" t="str">
        <f>""</f>
        <v/>
      </c>
      <c r="J136" t="str">
        <f>""</f>
        <v/>
      </c>
      <c r="K136" t="str">
        <f>""</f>
        <v/>
      </c>
      <c r="L136" t="str">
        <f>""</f>
        <v/>
      </c>
      <c r="M136" t="str">
        <f>""</f>
        <v/>
      </c>
      <c r="N136" t="str">
        <f>""</f>
        <v/>
      </c>
      <c r="O136" t="str">
        <f>""</f>
        <v/>
      </c>
      <c r="P136" t="str">
        <f>""</f>
        <v/>
      </c>
      <c r="Q136" t="str">
        <f>""</f>
        <v/>
      </c>
      <c r="R136" t="str">
        <f>""</f>
        <v/>
      </c>
      <c r="S136" t="str">
        <f>""</f>
        <v/>
      </c>
      <c r="T136" t="str">
        <f>""</f>
        <v/>
      </c>
      <c r="U136" t="str">
        <f>""</f>
        <v/>
      </c>
      <c r="V136" t="str">
        <f>""</f>
        <v/>
      </c>
      <c r="W136" t="str">
        <f>""</f>
        <v/>
      </c>
      <c r="X136" t="str">
        <f>""</f>
        <v/>
      </c>
      <c r="Y136" t="str">
        <f>""</f>
        <v/>
      </c>
      <c r="Z136" t="str">
        <f>""</f>
        <v/>
      </c>
      <c r="AA136" t="str">
        <f>""</f>
        <v/>
      </c>
      <c r="AB136" t="str">
        <f>""</f>
        <v/>
      </c>
      <c r="AC136" t="str">
        <f>""</f>
        <v/>
      </c>
      <c r="AD136" t="str">
        <f>"[0.054]"</f>
        <v>[0.054]</v>
      </c>
      <c r="AE136" t="str">
        <f>""</f>
        <v/>
      </c>
      <c r="AF136" t="str">
        <f>""</f>
        <v/>
      </c>
      <c r="AG136" t="str">
        <f>""</f>
        <v/>
      </c>
      <c r="AH136" t="str">
        <f>""</f>
        <v/>
      </c>
      <c r="AI136" t="str">
        <f>""</f>
        <v/>
      </c>
      <c r="AJ136" t="str">
        <f>""</f>
        <v/>
      </c>
      <c r="AK136" t="str">
        <f>""</f>
        <v/>
      </c>
      <c r="AL136" t="str">
        <f>""</f>
        <v/>
      </c>
      <c r="AM136" t="str">
        <f>""</f>
        <v/>
      </c>
      <c r="AN136" t="str">
        <f>""</f>
        <v/>
      </c>
      <c r="AO136" t="str">
        <f>""</f>
        <v/>
      </c>
      <c r="AP136" t="str">
        <f>""</f>
        <v/>
      </c>
      <c r="AQ136" t="str">
        <f>""</f>
        <v/>
      </c>
      <c r="AR136" t="str">
        <f>""</f>
        <v/>
      </c>
      <c r="AS136" t="str">
        <f>""</f>
        <v/>
      </c>
      <c r="AT136" t="str">
        <f>""</f>
        <v/>
      </c>
      <c r="AU136" t="str">
        <f>""</f>
        <v/>
      </c>
      <c r="AV136" t="str">
        <f>""</f>
        <v/>
      </c>
      <c r="AW136" t="str">
        <f>""</f>
        <v/>
      </c>
      <c r="AX136" t="str">
        <f>""</f>
        <v/>
      </c>
      <c r="AY136" t="str">
        <f>""</f>
        <v/>
      </c>
      <c r="AZ136" t="str">
        <f>""</f>
        <v/>
      </c>
      <c r="BA136" t="str">
        <f>""</f>
        <v/>
      </c>
    </row>
    <row r="137" spans="2:53" x14ac:dyDescent="0.2">
      <c r="B137" t="str">
        <f>"Number of males who left household 1998-2007"</f>
        <v>Number of males who left household 1998-2007</v>
      </c>
      <c r="C137" t="str">
        <f>""</f>
        <v/>
      </c>
      <c r="D137" t="str">
        <f>""</f>
        <v/>
      </c>
      <c r="E137" t="str">
        <f>""</f>
        <v/>
      </c>
      <c r="F137" t="str">
        <f>""</f>
        <v/>
      </c>
      <c r="G137" t="str">
        <f>""</f>
        <v/>
      </c>
      <c r="H137" t="str">
        <f>""</f>
        <v/>
      </c>
      <c r="I137" t="str">
        <f>""</f>
        <v/>
      </c>
      <c r="J137" t="str">
        <f>""</f>
        <v/>
      </c>
      <c r="K137" t="str">
        <f>""</f>
        <v/>
      </c>
      <c r="L137" t="str">
        <f>""</f>
        <v/>
      </c>
      <c r="M137" t="str">
        <f>""</f>
        <v/>
      </c>
      <c r="N137" t="str">
        <f>""</f>
        <v/>
      </c>
      <c r="O137" t="str">
        <f>""</f>
        <v/>
      </c>
      <c r="P137" t="str">
        <f>""</f>
        <v/>
      </c>
      <c r="Q137" t="str">
        <f>""</f>
        <v/>
      </c>
      <c r="R137" t="str">
        <f>""</f>
        <v/>
      </c>
      <c r="S137" t="str">
        <f>""</f>
        <v/>
      </c>
      <c r="T137" t="str">
        <f>""</f>
        <v/>
      </c>
      <c r="U137" t="str">
        <f>""</f>
        <v/>
      </c>
      <c r="V137" t="str">
        <f>""</f>
        <v/>
      </c>
      <c r="W137" t="str">
        <f>""</f>
        <v/>
      </c>
      <c r="X137" t="str">
        <f>""</f>
        <v/>
      </c>
      <c r="Y137" t="str">
        <f>""</f>
        <v/>
      </c>
      <c r="Z137" t="str">
        <f>""</f>
        <v/>
      </c>
      <c r="AA137" t="str">
        <f>""</f>
        <v/>
      </c>
      <c r="AB137" t="str">
        <f>""</f>
        <v/>
      </c>
      <c r="AC137" t="str">
        <f>""</f>
        <v/>
      </c>
      <c r="AD137" t="str">
        <f>""</f>
        <v/>
      </c>
      <c r="AE137" t="str">
        <f>"-0.014"</f>
        <v>-0.014</v>
      </c>
      <c r="AF137" t="str">
        <f>""</f>
        <v/>
      </c>
      <c r="AG137" t="str">
        <f>""</f>
        <v/>
      </c>
      <c r="AH137" t="str">
        <f>""</f>
        <v/>
      </c>
      <c r="AI137" t="str">
        <f>""</f>
        <v/>
      </c>
      <c r="AJ137" t="str">
        <f>""</f>
        <v/>
      </c>
      <c r="AK137" t="str">
        <f>""</f>
        <v/>
      </c>
      <c r="AL137" t="str">
        <f>""</f>
        <v/>
      </c>
      <c r="AM137" t="str">
        <f>""</f>
        <v/>
      </c>
      <c r="AN137" t="str">
        <f>""</f>
        <v/>
      </c>
      <c r="AO137" t="str">
        <f>""</f>
        <v/>
      </c>
      <c r="AP137" t="str">
        <f>""</f>
        <v/>
      </c>
      <c r="AQ137" t="str">
        <f>""</f>
        <v/>
      </c>
      <c r="AR137" t="str">
        <f>""</f>
        <v/>
      </c>
      <c r="AS137" t="str">
        <f>""</f>
        <v/>
      </c>
      <c r="AT137" t="str">
        <f>""</f>
        <v/>
      </c>
      <c r="AU137" t="str">
        <f>""</f>
        <v/>
      </c>
      <c r="AV137" t="str">
        <f>""</f>
        <v/>
      </c>
      <c r="AW137" t="str">
        <f>""</f>
        <v/>
      </c>
      <c r="AX137" t="str">
        <f>""</f>
        <v/>
      </c>
      <c r="AY137" t="str">
        <f>""</f>
        <v/>
      </c>
      <c r="AZ137" t="str">
        <f>""</f>
        <v/>
      </c>
      <c r="BA137" t="str">
        <f>""</f>
        <v/>
      </c>
    </row>
    <row r="138" spans="2:53" x14ac:dyDescent="0.2">
      <c r="B138" t="str">
        <f>""</f>
        <v/>
      </c>
      <c r="C138" t="str">
        <f>""</f>
        <v/>
      </c>
      <c r="D138" t="str">
        <f>""</f>
        <v/>
      </c>
      <c r="E138" t="str">
        <f>""</f>
        <v/>
      </c>
      <c r="F138" t="str">
        <f>""</f>
        <v/>
      </c>
      <c r="G138" t="str">
        <f>""</f>
        <v/>
      </c>
      <c r="H138" t="str">
        <f>""</f>
        <v/>
      </c>
      <c r="I138" t="str">
        <f>""</f>
        <v/>
      </c>
      <c r="J138" t="str">
        <f>""</f>
        <v/>
      </c>
      <c r="K138" t="str">
        <f>""</f>
        <v/>
      </c>
      <c r="L138" t="str">
        <f>""</f>
        <v/>
      </c>
      <c r="M138" t="str">
        <f>""</f>
        <v/>
      </c>
      <c r="N138" t="str">
        <f>""</f>
        <v/>
      </c>
      <c r="O138" t="str">
        <f>""</f>
        <v/>
      </c>
      <c r="P138" t="str">
        <f>""</f>
        <v/>
      </c>
      <c r="Q138" t="str">
        <f>""</f>
        <v/>
      </c>
      <c r="R138" t="str">
        <f>""</f>
        <v/>
      </c>
      <c r="S138" t="str">
        <f>""</f>
        <v/>
      </c>
      <c r="T138" t="str">
        <f>""</f>
        <v/>
      </c>
      <c r="U138" t="str">
        <f>""</f>
        <v/>
      </c>
      <c r="V138" t="str">
        <f>""</f>
        <v/>
      </c>
      <c r="W138" t="str">
        <f>""</f>
        <v/>
      </c>
      <c r="X138" t="str">
        <f>""</f>
        <v/>
      </c>
      <c r="Y138" t="str">
        <f>""</f>
        <v/>
      </c>
      <c r="Z138" t="str">
        <f>""</f>
        <v/>
      </c>
      <c r="AA138" t="str">
        <f>""</f>
        <v/>
      </c>
      <c r="AB138" t="str">
        <f>""</f>
        <v/>
      </c>
      <c r="AC138" t="str">
        <f>""</f>
        <v/>
      </c>
      <c r="AD138" t="str">
        <f>""</f>
        <v/>
      </c>
      <c r="AE138" t="str">
        <f>"[0.064]"</f>
        <v>[0.064]</v>
      </c>
      <c r="AF138" t="str">
        <f>""</f>
        <v/>
      </c>
      <c r="AG138" t="str">
        <f>""</f>
        <v/>
      </c>
      <c r="AH138" t="str">
        <f>""</f>
        <v/>
      </c>
      <c r="AI138" t="str">
        <f>""</f>
        <v/>
      </c>
      <c r="AJ138" t="str">
        <f>""</f>
        <v/>
      </c>
      <c r="AK138" t="str">
        <f>""</f>
        <v/>
      </c>
      <c r="AL138" t="str">
        <f>""</f>
        <v/>
      </c>
      <c r="AM138" t="str">
        <f>""</f>
        <v/>
      </c>
      <c r="AN138" t="str">
        <f>""</f>
        <v/>
      </c>
      <c r="AO138" t="str">
        <f>""</f>
        <v/>
      </c>
      <c r="AP138" t="str">
        <f>""</f>
        <v/>
      </c>
      <c r="AQ138" t="str">
        <f>""</f>
        <v/>
      </c>
      <c r="AR138" t="str">
        <f>""</f>
        <v/>
      </c>
      <c r="AS138" t="str">
        <f>""</f>
        <v/>
      </c>
      <c r="AT138" t="str">
        <f>""</f>
        <v/>
      </c>
      <c r="AU138" t="str">
        <f>""</f>
        <v/>
      </c>
      <c r="AV138" t="str">
        <f>""</f>
        <v/>
      </c>
      <c r="AW138" t="str">
        <f>""</f>
        <v/>
      </c>
      <c r="AX138" t="str">
        <f>""</f>
        <v/>
      </c>
      <c r="AY138" t="str">
        <f>""</f>
        <v/>
      </c>
      <c r="AZ138" t="str">
        <f>""</f>
        <v/>
      </c>
      <c r="BA138" t="str">
        <f>""</f>
        <v/>
      </c>
    </row>
    <row r="139" spans="2:53" x14ac:dyDescent="0.2">
      <c r="B139" t="str">
        <f>"Interaction"</f>
        <v>Interaction</v>
      </c>
      <c r="C139" t="str">
        <f>""</f>
        <v/>
      </c>
      <c r="D139" t="str">
        <f>""</f>
        <v/>
      </c>
      <c r="E139" t="str">
        <f>""</f>
        <v/>
      </c>
      <c r="F139" t="str">
        <f>""</f>
        <v/>
      </c>
      <c r="G139" t="str">
        <f>""</f>
        <v/>
      </c>
      <c r="H139" t="str">
        <f>""</f>
        <v/>
      </c>
      <c r="I139" t="str">
        <f>""</f>
        <v/>
      </c>
      <c r="J139" t="str">
        <f>""</f>
        <v/>
      </c>
      <c r="K139" t="str">
        <f>""</f>
        <v/>
      </c>
      <c r="L139" t="str">
        <f>""</f>
        <v/>
      </c>
      <c r="M139" t="str">
        <f>""</f>
        <v/>
      </c>
      <c r="N139" t="str">
        <f>""</f>
        <v/>
      </c>
      <c r="O139" t="str">
        <f>""</f>
        <v/>
      </c>
      <c r="P139" t="str">
        <f>""</f>
        <v/>
      </c>
      <c r="Q139" t="str">
        <f>""</f>
        <v/>
      </c>
      <c r="R139" t="str">
        <f>""</f>
        <v/>
      </c>
      <c r="S139" t="str">
        <f>""</f>
        <v/>
      </c>
      <c r="T139" t="str">
        <f>""</f>
        <v/>
      </c>
      <c r="U139" t="str">
        <f>""</f>
        <v/>
      </c>
      <c r="V139" t="str">
        <f>""</f>
        <v/>
      </c>
      <c r="W139" t="str">
        <f>""</f>
        <v/>
      </c>
      <c r="X139" t="str">
        <f>""</f>
        <v/>
      </c>
      <c r="Y139" t="str">
        <f>""</f>
        <v/>
      </c>
      <c r="Z139" t="str">
        <f>""</f>
        <v/>
      </c>
      <c r="AA139" t="str">
        <f>""</f>
        <v/>
      </c>
      <c r="AB139" t="str">
        <f>""</f>
        <v/>
      </c>
      <c r="AC139" t="str">
        <f>""</f>
        <v/>
      </c>
      <c r="AD139" t="str">
        <f>""</f>
        <v/>
      </c>
      <c r="AE139" t="str">
        <f>"-0.034"</f>
        <v>-0.034</v>
      </c>
      <c r="AF139" t="str">
        <f>""</f>
        <v/>
      </c>
      <c r="AG139" t="str">
        <f>""</f>
        <v/>
      </c>
      <c r="AH139" t="str">
        <f>""</f>
        <v/>
      </c>
      <c r="AI139" t="str">
        <f>""</f>
        <v/>
      </c>
      <c r="AJ139" t="str">
        <f>""</f>
        <v/>
      </c>
      <c r="AK139" t="str">
        <f>""</f>
        <v/>
      </c>
      <c r="AL139" t="str">
        <f>""</f>
        <v/>
      </c>
      <c r="AM139" t="str">
        <f>""</f>
        <v/>
      </c>
      <c r="AN139" t="str">
        <f>""</f>
        <v/>
      </c>
      <c r="AO139" t="str">
        <f>""</f>
        <v/>
      </c>
      <c r="AP139" t="str">
        <f>""</f>
        <v/>
      </c>
      <c r="AQ139" t="str">
        <f>""</f>
        <v/>
      </c>
      <c r="AR139" t="str">
        <f>""</f>
        <v/>
      </c>
      <c r="AS139" t="str">
        <f>""</f>
        <v/>
      </c>
      <c r="AT139" t="str">
        <f>""</f>
        <v/>
      </c>
      <c r="AU139" t="str">
        <f>""</f>
        <v/>
      </c>
      <c r="AV139" t="str">
        <f>""</f>
        <v/>
      </c>
      <c r="AW139" t="str">
        <f>""</f>
        <v/>
      </c>
      <c r="AX139" t="str">
        <f>""</f>
        <v/>
      </c>
      <c r="AY139" t="str">
        <f>""</f>
        <v/>
      </c>
      <c r="AZ139" t="str">
        <f>""</f>
        <v/>
      </c>
      <c r="BA139" t="str">
        <f>""</f>
        <v/>
      </c>
    </row>
    <row r="140" spans="2:53" x14ac:dyDescent="0.2">
      <c r="B140" t="str">
        <f>""</f>
        <v/>
      </c>
      <c r="C140" t="str">
        <f>""</f>
        <v/>
      </c>
      <c r="D140" t="str">
        <f>""</f>
        <v/>
      </c>
      <c r="E140" t="str">
        <f>""</f>
        <v/>
      </c>
      <c r="F140" t="str">
        <f>""</f>
        <v/>
      </c>
      <c r="G140" t="str">
        <f>""</f>
        <v/>
      </c>
      <c r="H140" t="str">
        <f>""</f>
        <v/>
      </c>
      <c r="I140" t="str">
        <f>""</f>
        <v/>
      </c>
      <c r="J140" t="str">
        <f>""</f>
        <v/>
      </c>
      <c r="K140" t="str">
        <f>""</f>
        <v/>
      </c>
      <c r="L140" t="str">
        <f>""</f>
        <v/>
      </c>
      <c r="M140" t="str">
        <f>""</f>
        <v/>
      </c>
      <c r="N140" t="str">
        <f>""</f>
        <v/>
      </c>
      <c r="O140" t="str">
        <f>""</f>
        <v/>
      </c>
      <c r="P140" t="str">
        <f>""</f>
        <v/>
      </c>
      <c r="Q140" t="str">
        <f>""</f>
        <v/>
      </c>
      <c r="R140" t="str">
        <f>""</f>
        <v/>
      </c>
      <c r="S140" t="str">
        <f>""</f>
        <v/>
      </c>
      <c r="T140" t="str">
        <f>""</f>
        <v/>
      </c>
      <c r="U140" t="str">
        <f>""</f>
        <v/>
      </c>
      <c r="V140" t="str">
        <f>""</f>
        <v/>
      </c>
      <c r="W140" t="str">
        <f>""</f>
        <v/>
      </c>
      <c r="X140" t="str">
        <f>""</f>
        <v/>
      </c>
      <c r="Y140" t="str">
        <f>""</f>
        <v/>
      </c>
      <c r="Z140" t="str">
        <f>""</f>
        <v/>
      </c>
      <c r="AA140" t="str">
        <f>""</f>
        <v/>
      </c>
      <c r="AB140" t="str">
        <f>""</f>
        <v/>
      </c>
      <c r="AC140" t="str">
        <f>""</f>
        <v/>
      </c>
      <c r="AD140" t="str">
        <f>""</f>
        <v/>
      </c>
      <c r="AE140" t="str">
        <f>"[0.048]"</f>
        <v>[0.048]</v>
      </c>
      <c r="AF140" t="str">
        <f>""</f>
        <v/>
      </c>
      <c r="AG140" t="str">
        <f>""</f>
        <v/>
      </c>
      <c r="AH140" t="str">
        <f>""</f>
        <v/>
      </c>
      <c r="AI140" t="str">
        <f>""</f>
        <v/>
      </c>
      <c r="AJ140" t="str">
        <f>""</f>
        <v/>
      </c>
      <c r="AK140" t="str">
        <f>""</f>
        <v/>
      </c>
      <c r="AL140" t="str">
        <f>""</f>
        <v/>
      </c>
      <c r="AM140" t="str">
        <f>""</f>
        <v/>
      </c>
      <c r="AN140" t="str">
        <f>""</f>
        <v/>
      </c>
      <c r="AO140" t="str">
        <f>""</f>
        <v/>
      </c>
      <c r="AP140" t="str">
        <f>""</f>
        <v/>
      </c>
      <c r="AQ140" t="str">
        <f>""</f>
        <v/>
      </c>
      <c r="AR140" t="str">
        <f>""</f>
        <v/>
      </c>
      <c r="AS140" t="str">
        <f>""</f>
        <v/>
      </c>
      <c r="AT140" t="str">
        <f>""</f>
        <v/>
      </c>
      <c r="AU140" t="str">
        <f>""</f>
        <v/>
      </c>
      <c r="AV140" t="str">
        <f>""</f>
        <v/>
      </c>
      <c r="AW140" t="str">
        <f>""</f>
        <v/>
      </c>
      <c r="AX140" t="str">
        <f>""</f>
        <v/>
      </c>
      <c r="AY140" t="str">
        <f>""</f>
        <v/>
      </c>
      <c r="AZ140" t="str">
        <f>""</f>
        <v/>
      </c>
      <c r="BA140" t="str">
        <f>""</f>
        <v/>
      </c>
    </row>
    <row r="141" spans="2:53" x14ac:dyDescent="0.2">
      <c r="B141" t="str">
        <f>"Share of males  who left household 1998-2007"</f>
        <v>Share of males  who left household 1998-2007</v>
      </c>
      <c r="C141" t="str">
        <f>""</f>
        <v/>
      </c>
      <c r="D141" t="str">
        <f>""</f>
        <v/>
      </c>
      <c r="E141" t="str">
        <f>""</f>
        <v/>
      </c>
      <c r="F141" t="str">
        <f>""</f>
        <v/>
      </c>
      <c r="G141" t="str">
        <f>""</f>
        <v/>
      </c>
      <c r="H141" t="str">
        <f>""</f>
        <v/>
      </c>
      <c r="I141" t="str">
        <f>""</f>
        <v/>
      </c>
      <c r="J141" t="str">
        <f>""</f>
        <v/>
      </c>
      <c r="K141" t="str">
        <f>""</f>
        <v/>
      </c>
      <c r="L141" t="str">
        <f>""</f>
        <v/>
      </c>
      <c r="M141" t="str">
        <f>""</f>
        <v/>
      </c>
      <c r="N141" t="str">
        <f>""</f>
        <v/>
      </c>
      <c r="O141" t="str">
        <f>""</f>
        <v/>
      </c>
      <c r="P141" t="str">
        <f>""</f>
        <v/>
      </c>
      <c r="Q141" t="str">
        <f>""</f>
        <v/>
      </c>
      <c r="R141" t="str">
        <f>""</f>
        <v/>
      </c>
      <c r="S141" t="str">
        <f>""</f>
        <v/>
      </c>
      <c r="T141" t="str">
        <f>""</f>
        <v/>
      </c>
      <c r="U141" t="str">
        <f>""</f>
        <v/>
      </c>
      <c r="V141" t="str">
        <f>""</f>
        <v/>
      </c>
      <c r="W141" t="str">
        <f>""</f>
        <v/>
      </c>
      <c r="X141" t="str">
        <f>""</f>
        <v/>
      </c>
      <c r="Y141" t="str">
        <f>""</f>
        <v/>
      </c>
      <c r="Z141" t="str">
        <f>""</f>
        <v/>
      </c>
      <c r="AA141" t="str">
        <f>""</f>
        <v/>
      </c>
      <c r="AB141" t="str">
        <f>""</f>
        <v/>
      </c>
      <c r="AC141" t="str">
        <f>""</f>
        <v/>
      </c>
      <c r="AD141" t="str">
        <f>""</f>
        <v/>
      </c>
      <c r="AE141" t="str">
        <f>""</f>
        <v/>
      </c>
      <c r="AF141" t="str">
        <f>"0.081"</f>
        <v>0.081</v>
      </c>
      <c r="AG141" t="str">
        <f>""</f>
        <v/>
      </c>
      <c r="AH141" t="str">
        <f>""</f>
        <v/>
      </c>
      <c r="AI141" t="str">
        <f>""</f>
        <v/>
      </c>
      <c r="AJ141" t="str">
        <f>""</f>
        <v/>
      </c>
      <c r="AK141" t="str">
        <f>""</f>
        <v/>
      </c>
      <c r="AL141" t="str">
        <f>""</f>
        <v/>
      </c>
      <c r="AM141" t="str">
        <f>""</f>
        <v/>
      </c>
      <c r="AN141" t="str">
        <f>""</f>
        <v/>
      </c>
      <c r="AO141" t="str">
        <f>""</f>
        <v/>
      </c>
      <c r="AP141" t="str">
        <f>""</f>
        <v/>
      </c>
      <c r="AQ141" t="str">
        <f>""</f>
        <v/>
      </c>
      <c r="AR141" t="str">
        <f>""</f>
        <v/>
      </c>
      <c r="AS141" t="str">
        <f>""</f>
        <v/>
      </c>
      <c r="AT141" t="str">
        <f>""</f>
        <v/>
      </c>
      <c r="AU141" t="str">
        <f>""</f>
        <v/>
      </c>
      <c r="AV141" t="str">
        <f>""</f>
        <v/>
      </c>
      <c r="AW141" t="str">
        <f>""</f>
        <v/>
      </c>
      <c r="AX141" t="str">
        <f>""</f>
        <v/>
      </c>
      <c r="AY141" t="str">
        <f>""</f>
        <v/>
      </c>
      <c r="AZ141" t="str">
        <f>""</f>
        <v/>
      </c>
      <c r="BA141" t="str">
        <f>""</f>
        <v/>
      </c>
    </row>
    <row r="142" spans="2:53" x14ac:dyDescent="0.2">
      <c r="B142" t="str">
        <f>""</f>
        <v/>
      </c>
      <c r="C142" t="str">
        <f>""</f>
        <v/>
      </c>
      <c r="D142" t="str">
        <f>""</f>
        <v/>
      </c>
      <c r="E142" t="str">
        <f>""</f>
        <v/>
      </c>
      <c r="F142" t="str">
        <f>""</f>
        <v/>
      </c>
      <c r="G142" t="str">
        <f>""</f>
        <v/>
      </c>
      <c r="H142" t="str">
        <f>""</f>
        <v/>
      </c>
      <c r="I142" t="str">
        <f>""</f>
        <v/>
      </c>
      <c r="J142" t="str">
        <f>""</f>
        <v/>
      </c>
      <c r="K142" t="str">
        <f>""</f>
        <v/>
      </c>
      <c r="L142" t="str">
        <f>""</f>
        <v/>
      </c>
      <c r="M142" t="str">
        <f>""</f>
        <v/>
      </c>
      <c r="N142" t="str">
        <f>""</f>
        <v/>
      </c>
      <c r="O142" t="str">
        <f>""</f>
        <v/>
      </c>
      <c r="P142" t="str">
        <f>""</f>
        <v/>
      </c>
      <c r="Q142" t="str">
        <f>""</f>
        <v/>
      </c>
      <c r="R142" t="str">
        <f>""</f>
        <v/>
      </c>
      <c r="S142" t="str">
        <f>""</f>
        <v/>
      </c>
      <c r="T142" t="str">
        <f>""</f>
        <v/>
      </c>
      <c r="U142" t="str">
        <f>""</f>
        <v/>
      </c>
      <c r="V142" t="str">
        <f>""</f>
        <v/>
      </c>
      <c r="W142" t="str">
        <f>""</f>
        <v/>
      </c>
      <c r="X142" t="str">
        <f>""</f>
        <v/>
      </c>
      <c r="Y142" t="str">
        <f>""</f>
        <v/>
      </c>
      <c r="Z142" t="str">
        <f>""</f>
        <v/>
      </c>
      <c r="AA142" t="str">
        <f>""</f>
        <v/>
      </c>
      <c r="AB142" t="str">
        <f>""</f>
        <v/>
      </c>
      <c r="AC142" t="str">
        <f>""</f>
        <v/>
      </c>
      <c r="AD142" t="str">
        <f>""</f>
        <v/>
      </c>
      <c r="AE142" t="str">
        <f>""</f>
        <v/>
      </c>
      <c r="AF142" t="str">
        <f>"[0.106]"</f>
        <v>[0.106]</v>
      </c>
      <c r="AG142" t="str">
        <f>""</f>
        <v/>
      </c>
      <c r="AH142" t="str">
        <f>""</f>
        <v/>
      </c>
      <c r="AI142" t="str">
        <f>""</f>
        <v/>
      </c>
      <c r="AJ142" t="str">
        <f>""</f>
        <v/>
      </c>
      <c r="AK142" t="str">
        <f>""</f>
        <v/>
      </c>
      <c r="AL142" t="str">
        <f>""</f>
        <v/>
      </c>
      <c r="AM142" t="str">
        <f>""</f>
        <v/>
      </c>
      <c r="AN142" t="str">
        <f>""</f>
        <v/>
      </c>
      <c r="AO142" t="str">
        <f>""</f>
        <v/>
      </c>
      <c r="AP142" t="str">
        <f>""</f>
        <v/>
      </c>
      <c r="AQ142" t="str">
        <f>""</f>
        <v/>
      </c>
      <c r="AR142" t="str">
        <f>""</f>
        <v/>
      </c>
      <c r="AS142" t="str">
        <f>""</f>
        <v/>
      </c>
      <c r="AT142" t="str">
        <f>""</f>
        <v/>
      </c>
      <c r="AU142" t="str">
        <f>""</f>
        <v/>
      </c>
      <c r="AV142" t="str">
        <f>""</f>
        <v/>
      </c>
      <c r="AW142" t="str">
        <f>""</f>
        <v/>
      </c>
      <c r="AX142" t="str">
        <f>""</f>
        <v/>
      </c>
      <c r="AY142" t="str">
        <f>""</f>
        <v/>
      </c>
      <c r="AZ142" t="str">
        <f>""</f>
        <v/>
      </c>
      <c r="BA142" t="str">
        <f>""</f>
        <v/>
      </c>
    </row>
    <row r="143" spans="2:53" x14ac:dyDescent="0.2">
      <c r="B143" t="str">
        <f>"Interaction"</f>
        <v>Interaction</v>
      </c>
      <c r="C143" t="str">
        <f>""</f>
        <v/>
      </c>
      <c r="D143" t="str">
        <f>""</f>
        <v/>
      </c>
      <c r="E143" t="str">
        <f>""</f>
        <v/>
      </c>
      <c r="F143" t="str">
        <f>""</f>
        <v/>
      </c>
      <c r="G143" t="str">
        <f>""</f>
        <v/>
      </c>
      <c r="H143" t="str">
        <f>""</f>
        <v/>
      </c>
      <c r="I143" t="str">
        <f>""</f>
        <v/>
      </c>
      <c r="J143" t="str">
        <f>""</f>
        <v/>
      </c>
      <c r="K143" t="str">
        <f>""</f>
        <v/>
      </c>
      <c r="L143" t="str">
        <f>""</f>
        <v/>
      </c>
      <c r="M143" t="str">
        <f>""</f>
        <v/>
      </c>
      <c r="N143" t="str">
        <f>""</f>
        <v/>
      </c>
      <c r="O143" t="str">
        <f>""</f>
        <v/>
      </c>
      <c r="P143" t="str">
        <f>""</f>
        <v/>
      </c>
      <c r="Q143" t="str">
        <f>""</f>
        <v/>
      </c>
      <c r="R143" t="str">
        <f>""</f>
        <v/>
      </c>
      <c r="S143" t="str">
        <f>""</f>
        <v/>
      </c>
      <c r="T143" t="str">
        <f>""</f>
        <v/>
      </c>
      <c r="U143" t="str">
        <f>""</f>
        <v/>
      </c>
      <c r="V143" t="str">
        <f>""</f>
        <v/>
      </c>
      <c r="W143" t="str">
        <f>""</f>
        <v/>
      </c>
      <c r="X143" t="str">
        <f>""</f>
        <v/>
      </c>
      <c r="Y143" t="str">
        <f>""</f>
        <v/>
      </c>
      <c r="Z143" t="str">
        <f>""</f>
        <v/>
      </c>
      <c r="AA143" t="str">
        <f>""</f>
        <v/>
      </c>
      <c r="AB143" t="str">
        <f>""</f>
        <v/>
      </c>
      <c r="AC143" t="str">
        <f>""</f>
        <v/>
      </c>
      <c r="AD143" t="str">
        <f>""</f>
        <v/>
      </c>
      <c r="AE143" t="str">
        <f>""</f>
        <v/>
      </c>
      <c r="AF143" t="str">
        <f>"-0.061"</f>
        <v>-0.061</v>
      </c>
      <c r="AG143" t="str">
        <f>""</f>
        <v/>
      </c>
      <c r="AH143" t="str">
        <f>""</f>
        <v/>
      </c>
      <c r="AI143" t="str">
        <f>""</f>
        <v/>
      </c>
      <c r="AJ143" t="str">
        <f>""</f>
        <v/>
      </c>
      <c r="AK143" t="str">
        <f>""</f>
        <v/>
      </c>
      <c r="AL143" t="str">
        <f>""</f>
        <v/>
      </c>
      <c r="AM143" t="str">
        <f>""</f>
        <v/>
      </c>
      <c r="AN143" t="str">
        <f>""</f>
        <v/>
      </c>
      <c r="AO143" t="str">
        <f>""</f>
        <v/>
      </c>
      <c r="AP143" t="str">
        <f>""</f>
        <v/>
      </c>
      <c r="AQ143" t="str">
        <f>""</f>
        <v/>
      </c>
      <c r="AR143" t="str">
        <f>""</f>
        <v/>
      </c>
      <c r="AS143" t="str">
        <f>""</f>
        <v/>
      </c>
      <c r="AT143" t="str">
        <f>""</f>
        <v/>
      </c>
      <c r="AU143" t="str">
        <f>""</f>
        <v/>
      </c>
      <c r="AV143" t="str">
        <f>""</f>
        <v/>
      </c>
      <c r="AW143" t="str">
        <f>""</f>
        <v/>
      </c>
      <c r="AX143" t="str">
        <f>""</f>
        <v/>
      </c>
      <c r="AY143" t="str">
        <f>""</f>
        <v/>
      </c>
      <c r="AZ143" t="str">
        <f>""</f>
        <v/>
      </c>
      <c r="BA143" t="str">
        <f>""</f>
        <v/>
      </c>
    </row>
    <row r="144" spans="2:53" x14ac:dyDescent="0.2">
      <c r="B144" t="str">
        <f>""</f>
        <v/>
      </c>
      <c r="C144" t="str">
        <f>""</f>
        <v/>
      </c>
      <c r="D144" t="str">
        <f>""</f>
        <v/>
      </c>
      <c r="E144" t="str">
        <f>""</f>
        <v/>
      </c>
      <c r="F144" t="str">
        <f>""</f>
        <v/>
      </c>
      <c r="G144" t="str">
        <f>""</f>
        <v/>
      </c>
      <c r="H144" t="str">
        <f>""</f>
        <v/>
      </c>
      <c r="I144" t="str">
        <f>""</f>
        <v/>
      </c>
      <c r="J144" t="str">
        <f>""</f>
        <v/>
      </c>
      <c r="K144" t="str">
        <f>""</f>
        <v/>
      </c>
      <c r="L144" t="str">
        <f>""</f>
        <v/>
      </c>
      <c r="M144" t="str">
        <f>""</f>
        <v/>
      </c>
      <c r="N144" t="str">
        <f>""</f>
        <v/>
      </c>
      <c r="O144" t="str">
        <f>""</f>
        <v/>
      </c>
      <c r="P144" t="str">
        <f>""</f>
        <v/>
      </c>
      <c r="Q144" t="str">
        <f>""</f>
        <v/>
      </c>
      <c r="R144" t="str">
        <f>""</f>
        <v/>
      </c>
      <c r="S144" t="str">
        <f>""</f>
        <v/>
      </c>
      <c r="T144" t="str">
        <f>""</f>
        <v/>
      </c>
      <c r="U144" t="str">
        <f>""</f>
        <v/>
      </c>
      <c r="V144" t="str">
        <f>""</f>
        <v/>
      </c>
      <c r="W144" t="str">
        <f>""</f>
        <v/>
      </c>
      <c r="X144" t="str">
        <f>""</f>
        <v/>
      </c>
      <c r="Y144" t="str">
        <f>""</f>
        <v/>
      </c>
      <c r="Z144" t="str">
        <f>""</f>
        <v/>
      </c>
      <c r="AA144" t="str">
        <f>""</f>
        <v/>
      </c>
      <c r="AB144" t="str">
        <f>""</f>
        <v/>
      </c>
      <c r="AC144" t="str">
        <f>""</f>
        <v/>
      </c>
      <c r="AD144" t="str">
        <f>""</f>
        <v/>
      </c>
      <c r="AE144" t="str">
        <f>""</f>
        <v/>
      </c>
      <c r="AF144" t="str">
        <f>"[0.064]"</f>
        <v>[0.064]</v>
      </c>
      <c r="AG144" t="str">
        <f>""</f>
        <v/>
      </c>
      <c r="AH144" t="str">
        <f>""</f>
        <v/>
      </c>
      <c r="AI144" t="str">
        <f>""</f>
        <v/>
      </c>
      <c r="AJ144" t="str">
        <f>""</f>
        <v/>
      </c>
      <c r="AK144" t="str">
        <f>""</f>
        <v/>
      </c>
      <c r="AL144" t="str">
        <f>""</f>
        <v/>
      </c>
      <c r="AM144" t="str">
        <f>""</f>
        <v/>
      </c>
      <c r="AN144" t="str">
        <f>""</f>
        <v/>
      </c>
      <c r="AO144" t="str">
        <f>""</f>
        <v/>
      </c>
      <c r="AP144" t="str">
        <f>""</f>
        <v/>
      </c>
      <c r="AQ144" t="str">
        <f>""</f>
        <v/>
      </c>
      <c r="AR144" t="str">
        <f>""</f>
        <v/>
      </c>
      <c r="AS144" t="str">
        <f>""</f>
        <v/>
      </c>
      <c r="AT144" t="str">
        <f>""</f>
        <v/>
      </c>
      <c r="AU144" t="str">
        <f>""</f>
        <v/>
      </c>
      <c r="AV144" t="str">
        <f>""</f>
        <v/>
      </c>
      <c r="AW144" t="str">
        <f>""</f>
        <v/>
      </c>
      <c r="AX144" t="str">
        <f>""</f>
        <v/>
      </c>
      <c r="AY144" t="str">
        <f>""</f>
        <v/>
      </c>
      <c r="AZ144" t="str">
        <f>""</f>
        <v/>
      </c>
      <c r="BA144" t="str">
        <f>""</f>
        <v/>
      </c>
    </row>
    <row r="145" spans="2:53" x14ac:dyDescent="0.2">
      <c r="B145" t="str">
        <f>"Loss of land (yes=1) for a household in a given year"</f>
        <v>Loss of land (yes=1) for a household in a given year</v>
      </c>
      <c r="C145" t="str">
        <f>""</f>
        <v/>
      </c>
      <c r="D145" t="str">
        <f>""</f>
        <v/>
      </c>
      <c r="E145" t="str">
        <f>""</f>
        <v/>
      </c>
      <c r="F145" t="str">
        <f>""</f>
        <v/>
      </c>
      <c r="G145" t="str">
        <f>""</f>
        <v/>
      </c>
      <c r="H145" t="str">
        <f>""</f>
        <v/>
      </c>
      <c r="I145" t="str">
        <f>""</f>
        <v/>
      </c>
      <c r="J145" t="str">
        <f>""</f>
        <v/>
      </c>
      <c r="K145" t="str">
        <f>""</f>
        <v/>
      </c>
      <c r="L145" t="str">
        <f>""</f>
        <v/>
      </c>
      <c r="M145" t="str">
        <f>""</f>
        <v/>
      </c>
      <c r="N145" t="str">
        <f>""</f>
        <v/>
      </c>
      <c r="O145" t="str">
        <f>""</f>
        <v/>
      </c>
      <c r="P145" t="str">
        <f>""</f>
        <v/>
      </c>
      <c r="Q145" t="str">
        <f>""</f>
        <v/>
      </c>
      <c r="R145" t="str">
        <f>""</f>
        <v/>
      </c>
      <c r="S145" t="str">
        <f>""</f>
        <v/>
      </c>
      <c r="T145" t="str">
        <f>""</f>
        <v/>
      </c>
      <c r="U145" t="str">
        <f>""</f>
        <v/>
      </c>
      <c r="V145" t="str">
        <f>""</f>
        <v/>
      </c>
      <c r="W145" t="str">
        <f>""</f>
        <v/>
      </c>
      <c r="X145" t="str">
        <f>""</f>
        <v/>
      </c>
      <c r="Y145" t="str">
        <f>""</f>
        <v/>
      </c>
      <c r="Z145" t="str">
        <f>""</f>
        <v/>
      </c>
      <c r="AA145" t="str">
        <f>""</f>
        <v/>
      </c>
      <c r="AB145" t="str">
        <f>""</f>
        <v/>
      </c>
      <c r="AC145" t="str">
        <f>""</f>
        <v/>
      </c>
      <c r="AD145" t="str">
        <f>""</f>
        <v/>
      </c>
      <c r="AE145" t="str">
        <f>""</f>
        <v/>
      </c>
      <c r="AF145" t="str">
        <f>""</f>
        <v/>
      </c>
      <c r="AG145" t="str">
        <f>"0.002"</f>
        <v>0.002</v>
      </c>
      <c r="AH145" t="str">
        <f>"0.003"</f>
        <v>0.003</v>
      </c>
      <c r="AI145" t="str">
        <f>"0.008"</f>
        <v>0.008</v>
      </c>
      <c r="AJ145" t="str">
        <f>""</f>
        <v/>
      </c>
      <c r="AK145" t="str">
        <f>""</f>
        <v/>
      </c>
      <c r="AL145" t="str">
        <f>""</f>
        <v/>
      </c>
      <c r="AM145" t="str">
        <f>""</f>
        <v/>
      </c>
      <c r="AN145" t="str">
        <f>""</f>
        <v/>
      </c>
      <c r="AO145" t="str">
        <f>""</f>
        <v/>
      </c>
      <c r="AP145" t="str">
        <f>""</f>
        <v/>
      </c>
      <c r="AQ145" t="str">
        <f>""</f>
        <v/>
      </c>
      <c r="AR145" t="str">
        <f>""</f>
        <v/>
      </c>
      <c r="AS145" t="str">
        <f>""</f>
        <v/>
      </c>
      <c r="AT145" t="str">
        <f>""</f>
        <v/>
      </c>
      <c r="AU145" t="str">
        <f>""</f>
        <v/>
      </c>
      <c r="AV145" t="str">
        <f>""</f>
        <v/>
      </c>
      <c r="AW145" t="str">
        <f>""</f>
        <v/>
      </c>
      <c r="AX145" t="str">
        <f>""</f>
        <v/>
      </c>
      <c r="AY145" t="str">
        <f>""</f>
        <v/>
      </c>
      <c r="AZ145" t="str">
        <f>""</f>
        <v/>
      </c>
      <c r="BA145" t="str">
        <f>""</f>
        <v/>
      </c>
    </row>
    <row r="146" spans="2:53" x14ac:dyDescent="0.2">
      <c r="B146" t="str">
        <f>""</f>
        <v/>
      </c>
      <c r="C146" t="str">
        <f>""</f>
        <v/>
      </c>
      <c r="D146" t="str">
        <f>""</f>
        <v/>
      </c>
      <c r="E146" t="str">
        <f>""</f>
        <v/>
      </c>
      <c r="F146" t="str">
        <f>""</f>
        <v/>
      </c>
      <c r="G146" t="str">
        <f>""</f>
        <v/>
      </c>
      <c r="H146" t="str">
        <f>""</f>
        <v/>
      </c>
      <c r="I146" t="str">
        <f>""</f>
        <v/>
      </c>
      <c r="J146" t="str">
        <f>""</f>
        <v/>
      </c>
      <c r="K146" t="str">
        <f>""</f>
        <v/>
      </c>
      <c r="L146" t="str">
        <f>""</f>
        <v/>
      </c>
      <c r="M146" t="str">
        <f>""</f>
        <v/>
      </c>
      <c r="N146" t="str">
        <f>""</f>
        <v/>
      </c>
      <c r="O146" t="str">
        <f>""</f>
        <v/>
      </c>
      <c r="P146" t="str">
        <f>""</f>
        <v/>
      </c>
      <c r="Q146" t="str">
        <f>""</f>
        <v/>
      </c>
      <c r="R146" t="str">
        <f>""</f>
        <v/>
      </c>
      <c r="S146" t="str">
        <f>""</f>
        <v/>
      </c>
      <c r="T146" t="str">
        <f>""</f>
        <v/>
      </c>
      <c r="U146" t="str">
        <f>""</f>
        <v/>
      </c>
      <c r="V146" t="str">
        <f>""</f>
        <v/>
      </c>
      <c r="W146" t="str">
        <f>""</f>
        <v/>
      </c>
      <c r="X146" t="str">
        <f>""</f>
        <v/>
      </c>
      <c r="Y146" t="str">
        <f>""</f>
        <v/>
      </c>
      <c r="Z146" t="str">
        <f>""</f>
        <v/>
      </c>
      <c r="AA146" t="str">
        <f>""</f>
        <v/>
      </c>
      <c r="AB146" t="str">
        <f>""</f>
        <v/>
      </c>
      <c r="AC146" t="str">
        <f>""</f>
        <v/>
      </c>
      <c r="AD146" t="str">
        <f>""</f>
        <v/>
      </c>
      <c r="AE146" t="str">
        <f>""</f>
        <v/>
      </c>
      <c r="AF146" t="str">
        <f>""</f>
        <v/>
      </c>
      <c r="AG146" t="str">
        <f>"[0.062]"</f>
        <v>[0.062]</v>
      </c>
      <c r="AH146" t="str">
        <f>"[0.062]"</f>
        <v>[0.062]</v>
      </c>
      <c r="AI146" t="str">
        <f>"[0.063]"</f>
        <v>[0.063]</v>
      </c>
      <c r="AJ146" t="str">
        <f>""</f>
        <v/>
      </c>
      <c r="AK146" t="str">
        <f>""</f>
        <v/>
      </c>
      <c r="AL146" t="str">
        <f>""</f>
        <v/>
      </c>
      <c r="AM146" t="str">
        <f>""</f>
        <v/>
      </c>
      <c r="AN146" t="str">
        <f>""</f>
        <v/>
      </c>
      <c r="AO146" t="str">
        <f>""</f>
        <v/>
      </c>
      <c r="AP146" t="str">
        <f>""</f>
        <v/>
      </c>
      <c r="AQ146" t="str">
        <f>""</f>
        <v/>
      </c>
      <c r="AR146" t="str">
        <f>""</f>
        <v/>
      </c>
      <c r="AS146" t="str">
        <f>""</f>
        <v/>
      </c>
      <c r="AT146" t="str">
        <f>""</f>
        <v/>
      </c>
      <c r="AU146" t="str">
        <f>""</f>
        <v/>
      </c>
      <c r="AV146" t="str">
        <f>""</f>
        <v/>
      </c>
      <c r="AW146" t="str">
        <f>""</f>
        <v/>
      </c>
      <c r="AX146" t="str">
        <f>""</f>
        <v/>
      </c>
      <c r="AY146" t="str">
        <f>""</f>
        <v/>
      </c>
      <c r="AZ146" t="str">
        <f>""</f>
        <v/>
      </c>
      <c r="BA146" t="str">
        <f>""</f>
        <v/>
      </c>
    </row>
    <row r="147" spans="2:53" x14ac:dyDescent="0.2">
      <c r="B147" t="str">
        <f>"At least 1 male left the household in a given year (yes=1)"</f>
        <v>At least 1 male left the household in a given year (yes=1)</v>
      </c>
      <c r="C147" t="str">
        <f>""</f>
        <v/>
      </c>
      <c r="D147" t="str">
        <f>""</f>
        <v/>
      </c>
      <c r="E147" t="str">
        <f>""</f>
        <v/>
      </c>
      <c r="F147" t="str">
        <f>""</f>
        <v/>
      </c>
      <c r="G147" t="str">
        <f>""</f>
        <v/>
      </c>
      <c r="H147" t="str">
        <f>""</f>
        <v/>
      </c>
      <c r="I147" t="str">
        <f>""</f>
        <v/>
      </c>
      <c r="J147" t="str">
        <f>""</f>
        <v/>
      </c>
      <c r="K147" t="str">
        <f>""</f>
        <v/>
      </c>
      <c r="L147" t="str">
        <f>""</f>
        <v/>
      </c>
      <c r="M147" t="str">
        <f>""</f>
        <v/>
      </c>
      <c r="N147" t="str">
        <f>""</f>
        <v/>
      </c>
      <c r="O147" t="str">
        <f>""</f>
        <v/>
      </c>
      <c r="P147" t="str">
        <f>""</f>
        <v/>
      </c>
      <c r="Q147" t="str">
        <f>""</f>
        <v/>
      </c>
      <c r="R147" t="str">
        <f>""</f>
        <v/>
      </c>
      <c r="S147" t="str">
        <f>""</f>
        <v/>
      </c>
      <c r="T147" t="str">
        <f>""</f>
        <v/>
      </c>
      <c r="U147" t="str">
        <f>""</f>
        <v/>
      </c>
      <c r="V147" t="str">
        <f>""</f>
        <v/>
      </c>
      <c r="W147" t="str">
        <f>""</f>
        <v/>
      </c>
      <c r="X147" t="str">
        <f>""</f>
        <v/>
      </c>
      <c r="Y147" t="str">
        <f>""</f>
        <v/>
      </c>
      <c r="Z147" t="str">
        <f>""</f>
        <v/>
      </c>
      <c r="AA147" t="str">
        <f>""</f>
        <v/>
      </c>
      <c r="AB147" t="str">
        <f>""</f>
        <v/>
      </c>
      <c r="AC147" t="str">
        <f>""</f>
        <v/>
      </c>
      <c r="AD147" t="str">
        <f>""</f>
        <v/>
      </c>
      <c r="AE147" t="str">
        <f>""</f>
        <v/>
      </c>
      <c r="AF147" t="str">
        <f>""</f>
        <v/>
      </c>
      <c r="AG147" t="str">
        <f>"-0.058"</f>
        <v>-0.058</v>
      </c>
      <c r="AH147" t="str">
        <f>""</f>
        <v/>
      </c>
      <c r="AI147" t="str">
        <f>""</f>
        <v/>
      </c>
      <c r="AJ147" t="str">
        <f>""</f>
        <v/>
      </c>
      <c r="AK147" t="str">
        <f>""</f>
        <v/>
      </c>
      <c r="AL147" t="str">
        <f>""</f>
        <v/>
      </c>
      <c r="AM147" t="str">
        <f>""</f>
        <v/>
      </c>
      <c r="AN147" t="str">
        <f>""</f>
        <v/>
      </c>
      <c r="AO147" t="str">
        <f>""</f>
        <v/>
      </c>
      <c r="AP147" t="str">
        <f>""</f>
        <v/>
      </c>
      <c r="AQ147" t="str">
        <f>""</f>
        <v/>
      </c>
      <c r="AR147" t="str">
        <f>""</f>
        <v/>
      </c>
      <c r="AS147" t="str">
        <f>""</f>
        <v/>
      </c>
      <c r="AT147" t="str">
        <f>""</f>
        <v/>
      </c>
      <c r="AU147" t="str">
        <f>""</f>
        <v/>
      </c>
      <c r="AV147" t="str">
        <f>""</f>
        <v/>
      </c>
      <c r="AW147" t="str">
        <f>""</f>
        <v/>
      </c>
      <c r="AX147" t="str">
        <f>""</f>
        <v/>
      </c>
      <c r="AY147" t="str">
        <f>""</f>
        <v/>
      </c>
      <c r="AZ147" t="str">
        <f>""</f>
        <v/>
      </c>
      <c r="BA147" t="str">
        <f>""</f>
        <v/>
      </c>
    </row>
    <row r="148" spans="2:53" x14ac:dyDescent="0.2">
      <c r="B148" t="str">
        <f>""</f>
        <v/>
      </c>
      <c r="C148" t="str">
        <f>""</f>
        <v/>
      </c>
      <c r="D148" t="str">
        <f>""</f>
        <v/>
      </c>
      <c r="E148" t="str">
        <f>""</f>
        <v/>
      </c>
      <c r="F148" t="str">
        <f>""</f>
        <v/>
      </c>
      <c r="G148" t="str">
        <f>""</f>
        <v/>
      </c>
      <c r="H148" t="str">
        <f>""</f>
        <v/>
      </c>
      <c r="I148" t="str">
        <f>""</f>
        <v/>
      </c>
      <c r="J148" t="str">
        <f>""</f>
        <v/>
      </c>
      <c r="K148" t="str">
        <f>""</f>
        <v/>
      </c>
      <c r="L148" t="str">
        <f>""</f>
        <v/>
      </c>
      <c r="M148" t="str">
        <f>""</f>
        <v/>
      </c>
      <c r="N148" t="str">
        <f>""</f>
        <v/>
      </c>
      <c r="O148" t="str">
        <f>""</f>
        <v/>
      </c>
      <c r="P148" t="str">
        <f>""</f>
        <v/>
      </c>
      <c r="Q148" t="str">
        <f>""</f>
        <v/>
      </c>
      <c r="R148" t="str">
        <f>""</f>
        <v/>
      </c>
      <c r="S148" t="str">
        <f>""</f>
        <v/>
      </c>
      <c r="T148" t="str">
        <f>""</f>
        <v/>
      </c>
      <c r="U148" t="str">
        <f>""</f>
        <v/>
      </c>
      <c r="V148" t="str">
        <f>""</f>
        <v/>
      </c>
      <c r="W148" t="str">
        <f>""</f>
        <v/>
      </c>
      <c r="X148" t="str">
        <f>""</f>
        <v/>
      </c>
      <c r="Y148" t="str">
        <f>""</f>
        <v/>
      </c>
      <c r="Z148" t="str">
        <f>""</f>
        <v/>
      </c>
      <c r="AA148" t="str">
        <f>""</f>
        <v/>
      </c>
      <c r="AB148" t="str">
        <f>""</f>
        <v/>
      </c>
      <c r="AC148" t="str">
        <f>""</f>
        <v/>
      </c>
      <c r="AD148" t="str">
        <f>""</f>
        <v/>
      </c>
      <c r="AE148" t="str">
        <f>""</f>
        <v/>
      </c>
      <c r="AF148" t="str">
        <f>""</f>
        <v/>
      </c>
      <c r="AG148" t="str">
        <f>"[0.078]"</f>
        <v>[0.078]</v>
      </c>
      <c r="AH148" t="str">
        <f>""</f>
        <v/>
      </c>
      <c r="AI148" t="str">
        <f>""</f>
        <v/>
      </c>
      <c r="AJ148" t="str">
        <f>""</f>
        <v/>
      </c>
      <c r="AK148" t="str">
        <f>""</f>
        <v/>
      </c>
      <c r="AL148" t="str">
        <f>""</f>
        <v/>
      </c>
      <c r="AM148" t="str">
        <f>""</f>
        <v/>
      </c>
      <c r="AN148" t="str">
        <f>""</f>
        <v/>
      </c>
      <c r="AO148" t="str">
        <f>""</f>
        <v/>
      </c>
      <c r="AP148" t="str">
        <f>""</f>
        <v/>
      </c>
      <c r="AQ148" t="str">
        <f>""</f>
        <v/>
      </c>
      <c r="AR148" t="str">
        <f>""</f>
        <v/>
      </c>
      <c r="AS148" t="str">
        <f>""</f>
        <v/>
      </c>
      <c r="AT148" t="str">
        <f>""</f>
        <v/>
      </c>
      <c r="AU148" t="str">
        <f>""</f>
        <v/>
      </c>
      <c r="AV148" t="str">
        <f>""</f>
        <v/>
      </c>
      <c r="AW148" t="str">
        <f>""</f>
        <v/>
      </c>
      <c r="AX148" t="str">
        <f>""</f>
        <v/>
      </c>
      <c r="AY148" t="str">
        <f>""</f>
        <v/>
      </c>
      <c r="AZ148" t="str">
        <f>""</f>
        <v/>
      </c>
      <c r="BA148" t="str">
        <f>""</f>
        <v/>
      </c>
    </row>
    <row r="149" spans="2:53" x14ac:dyDescent="0.2">
      <c r="B149" t="str">
        <f>"Interaction"</f>
        <v>Interaction</v>
      </c>
      <c r="C149" t="str">
        <f>""</f>
        <v/>
      </c>
      <c r="D149" t="str">
        <f>""</f>
        <v/>
      </c>
      <c r="E149" t="str">
        <f>""</f>
        <v/>
      </c>
      <c r="F149" t="str">
        <f>""</f>
        <v/>
      </c>
      <c r="G149" t="str">
        <f>""</f>
        <v/>
      </c>
      <c r="H149" t="str">
        <f>""</f>
        <v/>
      </c>
      <c r="I149" t="str">
        <f>""</f>
        <v/>
      </c>
      <c r="J149" t="str">
        <f>""</f>
        <v/>
      </c>
      <c r="K149" t="str">
        <f>""</f>
        <v/>
      </c>
      <c r="L149" t="str">
        <f>""</f>
        <v/>
      </c>
      <c r="M149" t="str">
        <f>""</f>
        <v/>
      </c>
      <c r="N149" t="str">
        <f>""</f>
        <v/>
      </c>
      <c r="O149" t="str">
        <f>""</f>
        <v/>
      </c>
      <c r="P149" t="str">
        <f>""</f>
        <v/>
      </c>
      <c r="Q149" t="str">
        <f>""</f>
        <v/>
      </c>
      <c r="R149" t="str">
        <f>""</f>
        <v/>
      </c>
      <c r="S149" t="str">
        <f>""</f>
        <v/>
      </c>
      <c r="T149" t="str">
        <f>""</f>
        <v/>
      </c>
      <c r="U149" t="str">
        <f>""</f>
        <v/>
      </c>
      <c r="V149" t="str">
        <f>""</f>
        <v/>
      </c>
      <c r="W149" t="str">
        <f>""</f>
        <v/>
      </c>
      <c r="X149" t="str">
        <f>""</f>
        <v/>
      </c>
      <c r="Y149" t="str">
        <f>""</f>
        <v/>
      </c>
      <c r="Z149" t="str">
        <f>""</f>
        <v/>
      </c>
      <c r="AA149" t="str">
        <f>""</f>
        <v/>
      </c>
      <c r="AB149" t="str">
        <f>""</f>
        <v/>
      </c>
      <c r="AC149" t="str">
        <f>""</f>
        <v/>
      </c>
      <c r="AD149" t="str">
        <f>""</f>
        <v/>
      </c>
      <c r="AE149" t="str">
        <f>""</f>
        <v/>
      </c>
      <c r="AF149" t="str">
        <f>""</f>
        <v/>
      </c>
      <c r="AG149" t="str">
        <f>"0.000"</f>
        <v>0.000</v>
      </c>
      <c r="AH149" t="str">
        <f>""</f>
        <v/>
      </c>
      <c r="AI149" t="str">
        <f>""</f>
        <v/>
      </c>
      <c r="AJ149" t="str">
        <f>""</f>
        <v/>
      </c>
      <c r="AK149" t="str">
        <f>""</f>
        <v/>
      </c>
      <c r="AL149" t="str">
        <f>""</f>
        <v/>
      </c>
      <c r="AM149" t="str">
        <f>""</f>
        <v/>
      </c>
      <c r="AN149" t="str">
        <f>""</f>
        <v/>
      </c>
      <c r="AO149" t="str">
        <f>""</f>
        <v/>
      </c>
      <c r="AP149" t="str">
        <f>""</f>
        <v/>
      </c>
      <c r="AQ149" t="str">
        <f>""</f>
        <v/>
      </c>
      <c r="AR149" t="str">
        <f>""</f>
        <v/>
      </c>
      <c r="AS149" t="str">
        <f>""</f>
        <v/>
      </c>
      <c r="AT149" t="str">
        <f>""</f>
        <v/>
      </c>
      <c r="AU149" t="str">
        <f>""</f>
        <v/>
      </c>
      <c r="AV149" t="str">
        <f>""</f>
        <v/>
      </c>
      <c r="AW149" t="str">
        <f>""</f>
        <v/>
      </c>
      <c r="AX149" t="str">
        <f>""</f>
        <v/>
      </c>
      <c r="AY149" t="str">
        <f>""</f>
        <v/>
      </c>
      <c r="AZ149" t="str">
        <f>""</f>
        <v/>
      </c>
      <c r="BA149" t="str">
        <f>""</f>
        <v/>
      </c>
    </row>
    <row r="150" spans="2:53" x14ac:dyDescent="0.2">
      <c r="B150" t="str">
        <f>""</f>
        <v/>
      </c>
      <c r="C150" t="str">
        <f>""</f>
        <v/>
      </c>
      <c r="D150" t="str">
        <f>""</f>
        <v/>
      </c>
      <c r="E150" t="str">
        <f>""</f>
        <v/>
      </c>
      <c r="F150" t="str">
        <f>""</f>
        <v/>
      </c>
      <c r="G150" t="str">
        <f>""</f>
        <v/>
      </c>
      <c r="H150" t="str">
        <f>""</f>
        <v/>
      </c>
      <c r="I150" t="str">
        <f>""</f>
        <v/>
      </c>
      <c r="J150" t="str">
        <f>""</f>
        <v/>
      </c>
      <c r="K150" t="str">
        <f>""</f>
        <v/>
      </c>
      <c r="L150" t="str">
        <f>""</f>
        <v/>
      </c>
      <c r="M150" t="str">
        <f>""</f>
        <v/>
      </c>
      <c r="N150" t="str">
        <f>""</f>
        <v/>
      </c>
      <c r="O150" t="str">
        <f>""</f>
        <v/>
      </c>
      <c r="P150" t="str">
        <f>""</f>
        <v/>
      </c>
      <c r="Q150" t="str">
        <f>""</f>
        <v/>
      </c>
      <c r="R150" t="str">
        <f>""</f>
        <v/>
      </c>
      <c r="S150" t="str">
        <f>""</f>
        <v/>
      </c>
      <c r="T150" t="str">
        <f>""</f>
        <v/>
      </c>
      <c r="U150" t="str">
        <f>""</f>
        <v/>
      </c>
      <c r="V150" t="str">
        <f>""</f>
        <v/>
      </c>
      <c r="W150" t="str">
        <f>""</f>
        <v/>
      </c>
      <c r="X150" t="str">
        <f>""</f>
        <v/>
      </c>
      <c r="Y150" t="str">
        <f>""</f>
        <v/>
      </c>
      <c r="Z150" t="str">
        <f>""</f>
        <v/>
      </c>
      <c r="AA150" t="str">
        <f>""</f>
        <v/>
      </c>
      <c r="AB150" t="str">
        <f>""</f>
        <v/>
      </c>
      <c r="AC150" t="str">
        <f>""</f>
        <v/>
      </c>
      <c r="AD150" t="str">
        <f>""</f>
        <v/>
      </c>
      <c r="AE150" t="str">
        <f>""</f>
        <v/>
      </c>
      <c r="AF150" t="str">
        <f>""</f>
        <v/>
      </c>
      <c r="AG150" t="str">
        <f>"[.]"</f>
        <v>[.]</v>
      </c>
      <c r="AH150" t="str">
        <f>""</f>
        <v/>
      </c>
      <c r="AI150" t="str">
        <f>""</f>
        <v/>
      </c>
      <c r="AJ150" t="str">
        <f>""</f>
        <v/>
      </c>
      <c r="AK150" t="str">
        <f>""</f>
        <v/>
      </c>
      <c r="AL150" t="str">
        <f>""</f>
        <v/>
      </c>
      <c r="AM150" t="str">
        <f>""</f>
        <v/>
      </c>
      <c r="AN150" t="str">
        <f>""</f>
        <v/>
      </c>
      <c r="AO150" t="str">
        <f>""</f>
        <v/>
      </c>
      <c r="AP150" t="str">
        <f>""</f>
        <v/>
      </c>
      <c r="AQ150" t="str">
        <f>""</f>
        <v/>
      </c>
      <c r="AR150" t="str">
        <f>""</f>
        <v/>
      </c>
      <c r="AS150" t="str">
        <f>""</f>
        <v/>
      </c>
      <c r="AT150" t="str">
        <f>""</f>
        <v/>
      </c>
      <c r="AU150" t="str">
        <f>""</f>
        <v/>
      </c>
      <c r="AV150" t="str">
        <f>""</f>
        <v/>
      </c>
      <c r="AW150" t="str">
        <f>""</f>
        <v/>
      </c>
      <c r="AX150" t="str">
        <f>""</f>
        <v/>
      </c>
      <c r="AY150" t="str">
        <f>""</f>
        <v/>
      </c>
      <c r="AZ150" t="str">
        <f>""</f>
        <v/>
      </c>
      <c r="BA150" t="str">
        <f>""</f>
        <v/>
      </c>
    </row>
    <row r="151" spans="2:53" x14ac:dyDescent="0.2">
      <c r="B151" t="str">
        <f>"Number of males who left household 1998-2007"</f>
        <v>Number of males who left household 1998-2007</v>
      </c>
      <c r="C151" t="str">
        <f>""</f>
        <v/>
      </c>
      <c r="D151" t="str">
        <f>""</f>
        <v/>
      </c>
      <c r="E151" t="str">
        <f>""</f>
        <v/>
      </c>
      <c r="F151" t="str">
        <f>""</f>
        <v/>
      </c>
      <c r="G151" t="str">
        <f>""</f>
        <v/>
      </c>
      <c r="H151" t="str">
        <f>""</f>
        <v/>
      </c>
      <c r="I151" t="str">
        <f>""</f>
        <v/>
      </c>
      <c r="J151" t="str">
        <f>""</f>
        <v/>
      </c>
      <c r="K151" t="str">
        <f>""</f>
        <v/>
      </c>
      <c r="L151" t="str">
        <f>""</f>
        <v/>
      </c>
      <c r="M151" t="str">
        <f>""</f>
        <v/>
      </c>
      <c r="N151" t="str">
        <f>""</f>
        <v/>
      </c>
      <c r="O151" t="str">
        <f>""</f>
        <v/>
      </c>
      <c r="P151" t="str">
        <f>""</f>
        <v/>
      </c>
      <c r="Q151" t="str">
        <f>""</f>
        <v/>
      </c>
      <c r="R151" t="str">
        <f>""</f>
        <v/>
      </c>
      <c r="S151" t="str">
        <f>""</f>
        <v/>
      </c>
      <c r="T151" t="str">
        <f>""</f>
        <v/>
      </c>
      <c r="U151" t="str">
        <f>""</f>
        <v/>
      </c>
      <c r="V151" t="str">
        <f>""</f>
        <v/>
      </c>
      <c r="W151" t="str">
        <f>""</f>
        <v/>
      </c>
      <c r="X151" t="str">
        <f>""</f>
        <v/>
      </c>
      <c r="Y151" t="str">
        <f>""</f>
        <v/>
      </c>
      <c r="Z151" t="str">
        <f>""</f>
        <v/>
      </c>
      <c r="AA151" t="str">
        <f>""</f>
        <v/>
      </c>
      <c r="AB151" t="str">
        <f>""</f>
        <v/>
      </c>
      <c r="AC151" t="str">
        <f>""</f>
        <v/>
      </c>
      <c r="AD151" t="str">
        <f>""</f>
        <v/>
      </c>
      <c r="AE151" t="str">
        <f>""</f>
        <v/>
      </c>
      <c r="AF151" t="str">
        <f>""</f>
        <v/>
      </c>
      <c r="AG151" t="str">
        <f>""</f>
        <v/>
      </c>
      <c r="AH151" t="str">
        <f>"-0.046"</f>
        <v>-0.046</v>
      </c>
      <c r="AI151" t="str">
        <f>""</f>
        <v/>
      </c>
      <c r="AJ151" t="str">
        <f>""</f>
        <v/>
      </c>
      <c r="AK151" t="str">
        <f>""</f>
        <v/>
      </c>
      <c r="AL151" t="str">
        <f>""</f>
        <v/>
      </c>
      <c r="AM151" t="str">
        <f>""</f>
        <v/>
      </c>
      <c r="AN151" t="str">
        <f>""</f>
        <v/>
      </c>
      <c r="AO151" t="str">
        <f>""</f>
        <v/>
      </c>
      <c r="AP151" t="str">
        <f>""</f>
        <v/>
      </c>
      <c r="AQ151" t="str">
        <f>""</f>
        <v/>
      </c>
      <c r="AR151" t="str">
        <f>""</f>
        <v/>
      </c>
      <c r="AS151" t="str">
        <f>""</f>
        <v/>
      </c>
      <c r="AT151" t="str">
        <f>""</f>
        <v/>
      </c>
      <c r="AU151" t="str">
        <f>""</f>
        <v/>
      </c>
      <c r="AV151" t="str">
        <f>""</f>
        <v/>
      </c>
      <c r="AW151" t="str">
        <f>""</f>
        <v/>
      </c>
      <c r="AX151" t="str">
        <f>""</f>
        <v/>
      </c>
      <c r="AY151" t="str">
        <f>""</f>
        <v/>
      </c>
      <c r="AZ151" t="str">
        <f>""</f>
        <v/>
      </c>
      <c r="BA151" t="str">
        <f>""</f>
        <v/>
      </c>
    </row>
    <row r="152" spans="2:53" x14ac:dyDescent="0.2">
      <c r="B152" t="str">
        <f>""</f>
        <v/>
      </c>
      <c r="C152" t="str">
        <f>""</f>
        <v/>
      </c>
      <c r="D152" t="str">
        <f>""</f>
        <v/>
      </c>
      <c r="E152" t="str">
        <f>""</f>
        <v/>
      </c>
      <c r="F152" t="str">
        <f>""</f>
        <v/>
      </c>
      <c r="G152" t="str">
        <f>""</f>
        <v/>
      </c>
      <c r="H152" t="str">
        <f>""</f>
        <v/>
      </c>
      <c r="I152" t="str">
        <f>""</f>
        <v/>
      </c>
      <c r="J152" t="str">
        <f>""</f>
        <v/>
      </c>
      <c r="K152" t="str">
        <f>""</f>
        <v/>
      </c>
      <c r="L152" t="str">
        <f>""</f>
        <v/>
      </c>
      <c r="M152" t="str">
        <f>""</f>
        <v/>
      </c>
      <c r="N152" t="str">
        <f>""</f>
        <v/>
      </c>
      <c r="O152" t="str">
        <f>""</f>
        <v/>
      </c>
      <c r="P152" t="str">
        <f>""</f>
        <v/>
      </c>
      <c r="Q152" t="str">
        <f>""</f>
        <v/>
      </c>
      <c r="R152" t="str">
        <f>""</f>
        <v/>
      </c>
      <c r="S152" t="str">
        <f>""</f>
        <v/>
      </c>
      <c r="T152" t="str">
        <f>""</f>
        <v/>
      </c>
      <c r="U152" t="str">
        <f>""</f>
        <v/>
      </c>
      <c r="V152" t="str">
        <f>""</f>
        <v/>
      </c>
      <c r="W152" t="str">
        <f>""</f>
        <v/>
      </c>
      <c r="X152" t="str">
        <f>""</f>
        <v/>
      </c>
      <c r="Y152" t="str">
        <f>""</f>
        <v/>
      </c>
      <c r="Z152" t="str">
        <f>""</f>
        <v/>
      </c>
      <c r="AA152" t="str">
        <f>""</f>
        <v/>
      </c>
      <c r="AB152" t="str">
        <f>""</f>
        <v/>
      </c>
      <c r="AC152" t="str">
        <f>""</f>
        <v/>
      </c>
      <c r="AD152" t="str">
        <f>""</f>
        <v/>
      </c>
      <c r="AE152" t="str">
        <f>""</f>
        <v/>
      </c>
      <c r="AF152" t="str">
        <f>""</f>
        <v/>
      </c>
      <c r="AG152" t="str">
        <f>""</f>
        <v/>
      </c>
      <c r="AH152" t="str">
        <f>"[0.067]"</f>
        <v>[0.067]</v>
      </c>
      <c r="AI152" t="str">
        <f>""</f>
        <v/>
      </c>
      <c r="AJ152" t="str">
        <f>""</f>
        <v/>
      </c>
      <c r="AK152" t="str">
        <f>""</f>
        <v/>
      </c>
      <c r="AL152" t="str">
        <f>""</f>
        <v/>
      </c>
      <c r="AM152" t="str">
        <f>""</f>
        <v/>
      </c>
      <c r="AN152" t="str">
        <f>""</f>
        <v/>
      </c>
      <c r="AO152" t="str">
        <f>""</f>
        <v/>
      </c>
      <c r="AP152" t="str">
        <f>""</f>
        <v/>
      </c>
      <c r="AQ152" t="str">
        <f>""</f>
        <v/>
      </c>
      <c r="AR152" t="str">
        <f>""</f>
        <v/>
      </c>
      <c r="AS152" t="str">
        <f>""</f>
        <v/>
      </c>
      <c r="AT152" t="str">
        <f>""</f>
        <v/>
      </c>
      <c r="AU152" t="str">
        <f>""</f>
        <v/>
      </c>
      <c r="AV152" t="str">
        <f>""</f>
        <v/>
      </c>
      <c r="AW152" t="str">
        <f>""</f>
        <v/>
      </c>
      <c r="AX152" t="str">
        <f>""</f>
        <v/>
      </c>
      <c r="AY152" t="str">
        <f>""</f>
        <v/>
      </c>
      <c r="AZ152" t="str">
        <f>""</f>
        <v/>
      </c>
      <c r="BA152" t="str">
        <f>""</f>
        <v/>
      </c>
    </row>
    <row r="153" spans="2:53" x14ac:dyDescent="0.2">
      <c r="B153" t="str">
        <f>"Interaction"</f>
        <v>Interaction</v>
      </c>
      <c r="C153" t="str">
        <f>""</f>
        <v/>
      </c>
      <c r="D153" t="str">
        <f>""</f>
        <v/>
      </c>
      <c r="E153" t="str">
        <f>""</f>
        <v/>
      </c>
      <c r="F153" t="str">
        <f>""</f>
        <v/>
      </c>
      <c r="G153" t="str">
        <f>""</f>
        <v/>
      </c>
      <c r="H153" t="str">
        <f>""</f>
        <v/>
      </c>
      <c r="I153" t="str">
        <f>""</f>
        <v/>
      </c>
      <c r="J153" t="str">
        <f>""</f>
        <v/>
      </c>
      <c r="K153" t="str">
        <f>""</f>
        <v/>
      </c>
      <c r="L153" t="str">
        <f>""</f>
        <v/>
      </c>
      <c r="M153" t="str">
        <f>""</f>
        <v/>
      </c>
      <c r="N153" t="str">
        <f>""</f>
        <v/>
      </c>
      <c r="O153" t="str">
        <f>""</f>
        <v/>
      </c>
      <c r="P153" t="str">
        <f>""</f>
        <v/>
      </c>
      <c r="Q153" t="str">
        <f>""</f>
        <v/>
      </c>
      <c r="R153" t="str">
        <f>""</f>
        <v/>
      </c>
      <c r="S153" t="str">
        <f>""</f>
        <v/>
      </c>
      <c r="T153" t="str">
        <f>""</f>
        <v/>
      </c>
      <c r="U153" t="str">
        <f>""</f>
        <v/>
      </c>
      <c r="V153" t="str">
        <f>""</f>
        <v/>
      </c>
      <c r="W153" t="str">
        <f>""</f>
        <v/>
      </c>
      <c r="X153" t="str">
        <f>""</f>
        <v/>
      </c>
      <c r="Y153" t="str">
        <f>""</f>
        <v/>
      </c>
      <c r="Z153" t="str">
        <f>""</f>
        <v/>
      </c>
      <c r="AA153" t="str">
        <f>""</f>
        <v/>
      </c>
      <c r="AB153" t="str">
        <f>""</f>
        <v/>
      </c>
      <c r="AC153" t="str">
        <f>""</f>
        <v/>
      </c>
      <c r="AD153" t="str">
        <f>""</f>
        <v/>
      </c>
      <c r="AE153" t="str">
        <f>""</f>
        <v/>
      </c>
      <c r="AF153" t="str">
        <f>""</f>
        <v/>
      </c>
      <c r="AG153" t="str">
        <f>""</f>
        <v/>
      </c>
      <c r="AH153" t="str">
        <f>"0.000"</f>
        <v>0.000</v>
      </c>
      <c r="AI153" t="str">
        <f>""</f>
        <v/>
      </c>
      <c r="AJ153" t="str">
        <f>""</f>
        <v/>
      </c>
      <c r="AK153" t="str">
        <f>""</f>
        <v/>
      </c>
      <c r="AL153" t="str">
        <f>""</f>
        <v/>
      </c>
      <c r="AM153" t="str">
        <f>""</f>
        <v/>
      </c>
      <c r="AN153" t="str">
        <f>""</f>
        <v/>
      </c>
      <c r="AO153" t="str">
        <f>""</f>
        <v/>
      </c>
      <c r="AP153" t="str">
        <f>""</f>
        <v/>
      </c>
      <c r="AQ153" t="str">
        <f>""</f>
        <v/>
      </c>
      <c r="AR153" t="str">
        <f>""</f>
        <v/>
      </c>
      <c r="AS153" t="str">
        <f>""</f>
        <v/>
      </c>
      <c r="AT153" t="str">
        <f>""</f>
        <v/>
      </c>
      <c r="AU153" t="str">
        <f>""</f>
        <v/>
      </c>
      <c r="AV153" t="str">
        <f>""</f>
        <v/>
      </c>
      <c r="AW153" t="str">
        <f>""</f>
        <v/>
      </c>
      <c r="AX153" t="str">
        <f>""</f>
        <v/>
      </c>
      <c r="AY153" t="str">
        <f>""</f>
        <v/>
      </c>
      <c r="AZ153" t="str">
        <f>""</f>
        <v/>
      </c>
      <c r="BA153" t="str">
        <f>""</f>
        <v/>
      </c>
    </row>
    <row r="154" spans="2:53" x14ac:dyDescent="0.2">
      <c r="B154" t="str">
        <f>""</f>
        <v/>
      </c>
      <c r="C154" t="str">
        <f>""</f>
        <v/>
      </c>
      <c r="D154" t="str">
        <f>""</f>
        <v/>
      </c>
      <c r="E154" t="str">
        <f>""</f>
        <v/>
      </c>
      <c r="F154" t="str">
        <f>""</f>
        <v/>
      </c>
      <c r="G154" t="str">
        <f>""</f>
        <v/>
      </c>
      <c r="H154" t="str">
        <f>""</f>
        <v/>
      </c>
      <c r="I154" t="str">
        <f>""</f>
        <v/>
      </c>
      <c r="J154" t="str">
        <f>""</f>
        <v/>
      </c>
      <c r="K154" t="str">
        <f>""</f>
        <v/>
      </c>
      <c r="L154" t="str">
        <f>""</f>
        <v/>
      </c>
      <c r="M154" t="str">
        <f>""</f>
        <v/>
      </c>
      <c r="N154" t="str">
        <f>""</f>
        <v/>
      </c>
      <c r="O154" t="str">
        <f>""</f>
        <v/>
      </c>
      <c r="P154" t="str">
        <f>""</f>
        <v/>
      </c>
      <c r="Q154" t="str">
        <f>""</f>
        <v/>
      </c>
      <c r="R154" t="str">
        <f>""</f>
        <v/>
      </c>
      <c r="S154" t="str">
        <f>""</f>
        <v/>
      </c>
      <c r="T154" t="str">
        <f>""</f>
        <v/>
      </c>
      <c r="U154" t="str">
        <f>""</f>
        <v/>
      </c>
      <c r="V154" t="str">
        <f>""</f>
        <v/>
      </c>
      <c r="W154" t="str">
        <f>""</f>
        <v/>
      </c>
      <c r="X154" t="str">
        <f>""</f>
        <v/>
      </c>
      <c r="Y154" t="str">
        <f>""</f>
        <v/>
      </c>
      <c r="Z154" t="str">
        <f>""</f>
        <v/>
      </c>
      <c r="AA154" t="str">
        <f>""</f>
        <v/>
      </c>
      <c r="AB154" t="str">
        <f>""</f>
        <v/>
      </c>
      <c r="AC154" t="str">
        <f>""</f>
        <v/>
      </c>
      <c r="AD154" t="str">
        <f>""</f>
        <v/>
      </c>
      <c r="AE154" t="str">
        <f>""</f>
        <v/>
      </c>
      <c r="AF154" t="str">
        <f>""</f>
        <v/>
      </c>
      <c r="AG154" t="str">
        <f>""</f>
        <v/>
      </c>
      <c r="AH154" t="str">
        <f>"[.]"</f>
        <v>[.]</v>
      </c>
      <c r="AI154" t="str">
        <f>""</f>
        <v/>
      </c>
      <c r="AJ154" t="str">
        <f>""</f>
        <v/>
      </c>
      <c r="AK154" t="str">
        <f>""</f>
        <v/>
      </c>
      <c r="AL154" t="str">
        <f>""</f>
        <v/>
      </c>
      <c r="AM154" t="str">
        <f>""</f>
        <v/>
      </c>
      <c r="AN154" t="str">
        <f>""</f>
        <v/>
      </c>
      <c r="AO154" t="str">
        <f>""</f>
        <v/>
      </c>
      <c r="AP154" t="str">
        <f>""</f>
        <v/>
      </c>
      <c r="AQ154" t="str">
        <f>""</f>
        <v/>
      </c>
      <c r="AR154" t="str">
        <f>""</f>
        <v/>
      </c>
      <c r="AS154" t="str">
        <f>""</f>
        <v/>
      </c>
      <c r="AT154" t="str">
        <f>""</f>
        <v/>
      </c>
      <c r="AU154" t="str">
        <f>""</f>
        <v/>
      </c>
      <c r="AV154" t="str">
        <f>""</f>
        <v/>
      </c>
      <c r="AW154" t="str">
        <f>""</f>
        <v/>
      </c>
      <c r="AX154" t="str">
        <f>""</f>
        <v/>
      </c>
      <c r="AY154" t="str">
        <f>""</f>
        <v/>
      </c>
      <c r="AZ154" t="str">
        <f>""</f>
        <v/>
      </c>
      <c r="BA154" t="str">
        <f>""</f>
        <v/>
      </c>
    </row>
    <row r="155" spans="2:53" x14ac:dyDescent="0.2">
      <c r="B155" t="str">
        <f>"Share of males  who left household 1998-2007"</f>
        <v>Share of males  who left household 1998-2007</v>
      </c>
      <c r="C155" t="str">
        <f>""</f>
        <v/>
      </c>
      <c r="D155" t="str">
        <f>""</f>
        <v/>
      </c>
      <c r="E155" t="str">
        <f>""</f>
        <v/>
      </c>
      <c r="F155" t="str">
        <f>""</f>
        <v/>
      </c>
      <c r="G155" t="str">
        <f>""</f>
        <v/>
      </c>
      <c r="H155" t="str">
        <f>""</f>
        <v/>
      </c>
      <c r="I155" t="str">
        <f>""</f>
        <v/>
      </c>
      <c r="J155" t="str">
        <f>""</f>
        <v/>
      </c>
      <c r="K155" t="str">
        <f>""</f>
        <v/>
      </c>
      <c r="L155" t="str">
        <f>""</f>
        <v/>
      </c>
      <c r="M155" t="str">
        <f>""</f>
        <v/>
      </c>
      <c r="N155" t="str">
        <f>""</f>
        <v/>
      </c>
      <c r="O155" t="str">
        <f>""</f>
        <v/>
      </c>
      <c r="P155" t="str">
        <f>""</f>
        <v/>
      </c>
      <c r="Q155" t="str">
        <f>""</f>
        <v/>
      </c>
      <c r="R155" t="str">
        <f>""</f>
        <v/>
      </c>
      <c r="S155" t="str">
        <f>""</f>
        <v/>
      </c>
      <c r="T155" t="str">
        <f>""</f>
        <v/>
      </c>
      <c r="U155" t="str">
        <f>""</f>
        <v/>
      </c>
      <c r="V155" t="str">
        <f>""</f>
        <v/>
      </c>
      <c r="W155" t="str">
        <f>""</f>
        <v/>
      </c>
      <c r="X155" t="str">
        <f>""</f>
        <v/>
      </c>
      <c r="Y155" t="str">
        <f>""</f>
        <v/>
      </c>
      <c r="Z155" t="str">
        <f>""</f>
        <v/>
      </c>
      <c r="AA155" t="str">
        <f>""</f>
        <v/>
      </c>
      <c r="AB155" t="str">
        <f>""</f>
        <v/>
      </c>
      <c r="AC155" t="str">
        <f>""</f>
        <v/>
      </c>
      <c r="AD155" t="str">
        <f>""</f>
        <v/>
      </c>
      <c r="AE155" t="str">
        <f>""</f>
        <v/>
      </c>
      <c r="AF155" t="str">
        <f>""</f>
        <v/>
      </c>
      <c r="AG155" t="str">
        <f>""</f>
        <v/>
      </c>
      <c r="AH155" t="str">
        <f>""</f>
        <v/>
      </c>
      <c r="AI155" t="str">
        <f>"0.028"</f>
        <v>0.028</v>
      </c>
      <c r="AJ155" t="str">
        <f>""</f>
        <v/>
      </c>
      <c r="AK155" t="str">
        <f>""</f>
        <v/>
      </c>
      <c r="AL155" t="str">
        <f>""</f>
        <v/>
      </c>
      <c r="AM155" t="str">
        <f>""</f>
        <v/>
      </c>
      <c r="AN155" t="str">
        <f>""</f>
        <v/>
      </c>
      <c r="AO155" t="str">
        <f>""</f>
        <v/>
      </c>
      <c r="AP155" t="str">
        <f>""</f>
        <v/>
      </c>
      <c r="AQ155" t="str">
        <f>""</f>
        <v/>
      </c>
      <c r="AR155" t="str">
        <f>""</f>
        <v/>
      </c>
      <c r="AS155" t="str">
        <f>""</f>
        <v/>
      </c>
      <c r="AT155" t="str">
        <f>""</f>
        <v/>
      </c>
      <c r="AU155" t="str">
        <f>""</f>
        <v/>
      </c>
      <c r="AV155" t="str">
        <f>""</f>
        <v/>
      </c>
      <c r="AW155" t="str">
        <f>""</f>
        <v/>
      </c>
      <c r="AX155" t="str">
        <f>""</f>
        <v/>
      </c>
      <c r="AY155" t="str">
        <f>""</f>
        <v/>
      </c>
      <c r="AZ155" t="str">
        <f>""</f>
        <v/>
      </c>
      <c r="BA155" t="str">
        <f>""</f>
        <v/>
      </c>
    </row>
    <row r="156" spans="2:53" x14ac:dyDescent="0.2">
      <c r="B156" t="str">
        <f>""</f>
        <v/>
      </c>
      <c r="C156" t="str">
        <f>""</f>
        <v/>
      </c>
      <c r="D156" t="str">
        <f>""</f>
        <v/>
      </c>
      <c r="E156" t="str">
        <f>""</f>
        <v/>
      </c>
      <c r="F156" t="str">
        <f>""</f>
        <v/>
      </c>
      <c r="G156" t="str">
        <f>""</f>
        <v/>
      </c>
      <c r="H156" t="str">
        <f>""</f>
        <v/>
      </c>
      <c r="I156" t="str">
        <f>""</f>
        <v/>
      </c>
      <c r="J156" t="str">
        <f>""</f>
        <v/>
      </c>
      <c r="K156" t="str">
        <f>""</f>
        <v/>
      </c>
      <c r="L156" t="str">
        <f>""</f>
        <v/>
      </c>
      <c r="M156" t="str">
        <f>""</f>
        <v/>
      </c>
      <c r="N156" t="str">
        <f>""</f>
        <v/>
      </c>
      <c r="O156" t="str">
        <f>""</f>
        <v/>
      </c>
      <c r="P156" t="str">
        <f>""</f>
        <v/>
      </c>
      <c r="Q156" t="str">
        <f>""</f>
        <v/>
      </c>
      <c r="R156" t="str">
        <f>""</f>
        <v/>
      </c>
      <c r="S156" t="str">
        <f>""</f>
        <v/>
      </c>
      <c r="T156" t="str">
        <f>""</f>
        <v/>
      </c>
      <c r="U156" t="str">
        <f>""</f>
        <v/>
      </c>
      <c r="V156" t="str">
        <f>""</f>
        <v/>
      </c>
      <c r="W156" t="str">
        <f>""</f>
        <v/>
      </c>
      <c r="X156" t="str">
        <f>""</f>
        <v/>
      </c>
      <c r="Y156" t="str">
        <f>""</f>
        <v/>
      </c>
      <c r="Z156" t="str">
        <f>""</f>
        <v/>
      </c>
      <c r="AA156" t="str">
        <f>""</f>
        <v/>
      </c>
      <c r="AB156" t="str">
        <f>""</f>
        <v/>
      </c>
      <c r="AC156" t="str">
        <f>""</f>
        <v/>
      </c>
      <c r="AD156" t="str">
        <f>""</f>
        <v/>
      </c>
      <c r="AE156" t="str">
        <f>""</f>
        <v/>
      </c>
      <c r="AF156" t="str">
        <f>""</f>
        <v/>
      </c>
      <c r="AG156" t="str">
        <f>""</f>
        <v/>
      </c>
      <c r="AH156" t="str">
        <f>""</f>
        <v/>
      </c>
      <c r="AI156" t="str">
        <f>"[0.107]"</f>
        <v>[0.107]</v>
      </c>
      <c r="AJ156" t="str">
        <f>""</f>
        <v/>
      </c>
      <c r="AK156" t="str">
        <f>""</f>
        <v/>
      </c>
      <c r="AL156" t="str">
        <f>""</f>
        <v/>
      </c>
      <c r="AM156" t="str">
        <f>""</f>
        <v/>
      </c>
      <c r="AN156" t="str">
        <f>""</f>
        <v/>
      </c>
      <c r="AO156" t="str">
        <f>""</f>
        <v/>
      </c>
      <c r="AP156" t="str">
        <f>""</f>
        <v/>
      </c>
      <c r="AQ156" t="str">
        <f>""</f>
        <v/>
      </c>
      <c r="AR156" t="str">
        <f>""</f>
        <v/>
      </c>
      <c r="AS156" t="str">
        <f>""</f>
        <v/>
      </c>
      <c r="AT156" t="str">
        <f>""</f>
        <v/>
      </c>
      <c r="AU156" t="str">
        <f>""</f>
        <v/>
      </c>
      <c r="AV156" t="str">
        <f>""</f>
        <v/>
      </c>
      <c r="AW156" t="str">
        <f>""</f>
        <v/>
      </c>
      <c r="AX156" t="str">
        <f>""</f>
        <v/>
      </c>
      <c r="AY156" t="str">
        <f>""</f>
        <v/>
      </c>
      <c r="AZ156" t="str">
        <f>""</f>
        <v/>
      </c>
      <c r="BA156" t="str">
        <f>""</f>
        <v/>
      </c>
    </row>
    <row r="157" spans="2:53" x14ac:dyDescent="0.2">
      <c r="B157" t="str">
        <f>"Interaction"</f>
        <v>Interaction</v>
      </c>
      <c r="C157" t="str">
        <f>""</f>
        <v/>
      </c>
      <c r="D157" t="str">
        <f>""</f>
        <v/>
      </c>
      <c r="E157" t="str">
        <f>""</f>
        <v/>
      </c>
      <c r="F157" t="str">
        <f>""</f>
        <v/>
      </c>
      <c r="G157" t="str">
        <f>""</f>
        <v/>
      </c>
      <c r="H157" t="str">
        <f>""</f>
        <v/>
      </c>
      <c r="I157" t="str">
        <f>""</f>
        <v/>
      </c>
      <c r="J157" t="str">
        <f>""</f>
        <v/>
      </c>
      <c r="K157" t="str">
        <f>""</f>
        <v/>
      </c>
      <c r="L157" t="str">
        <f>""</f>
        <v/>
      </c>
      <c r="M157" t="str">
        <f>""</f>
        <v/>
      </c>
      <c r="N157" t="str">
        <f>""</f>
        <v/>
      </c>
      <c r="O157" t="str">
        <f>""</f>
        <v/>
      </c>
      <c r="P157" t="str">
        <f>""</f>
        <v/>
      </c>
      <c r="Q157" t="str">
        <f>""</f>
        <v/>
      </c>
      <c r="R157" t="str">
        <f>""</f>
        <v/>
      </c>
      <c r="S157" t="str">
        <f>""</f>
        <v/>
      </c>
      <c r="T157" t="str">
        <f>""</f>
        <v/>
      </c>
      <c r="U157" t="str">
        <f>""</f>
        <v/>
      </c>
      <c r="V157" t="str">
        <f>""</f>
        <v/>
      </c>
      <c r="W157" t="str">
        <f>""</f>
        <v/>
      </c>
      <c r="X157" t="str">
        <f>""</f>
        <v/>
      </c>
      <c r="Y157" t="str">
        <f>""</f>
        <v/>
      </c>
      <c r="Z157" t="str">
        <f>""</f>
        <v/>
      </c>
      <c r="AA157" t="str">
        <f>""</f>
        <v/>
      </c>
      <c r="AB157" t="str">
        <f>""</f>
        <v/>
      </c>
      <c r="AC157" t="str">
        <f>""</f>
        <v/>
      </c>
      <c r="AD157" t="str">
        <f>""</f>
        <v/>
      </c>
      <c r="AE157" t="str">
        <f>""</f>
        <v/>
      </c>
      <c r="AF157" t="str">
        <f>""</f>
        <v/>
      </c>
      <c r="AG157" t="str">
        <f>""</f>
        <v/>
      </c>
      <c r="AH157" t="str">
        <f>""</f>
        <v/>
      </c>
      <c r="AI157" t="str">
        <f>"0.000"</f>
        <v>0.000</v>
      </c>
      <c r="AJ157" t="str">
        <f>""</f>
        <v/>
      </c>
      <c r="AK157" t="str">
        <f>""</f>
        <v/>
      </c>
      <c r="AL157" t="str">
        <f>""</f>
        <v/>
      </c>
      <c r="AM157" t="str">
        <f>""</f>
        <v/>
      </c>
      <c r="AN157" t="str">
        <f>""</f>
        <v/>
      </c>
      <c r="AO157" t="str">
        <f>""</f>
        <v/>
      </c>
      <c r="AP157" t="str">
        <f>""</f>
        <v/>
      </c>
      <c r="AQ157" t="str">
        <f>""</f>
        <v/>
      </c>
      <c r="AR157" t="str">
        <f>""</f>
        <v/>
      </c>
      <c r="AS157" t="str">
        <f>""</f>
        <v/>
      </c>
      <c r="AT157" t="str">
        <f>""</f>
        <v/>
      </c>
      <c r="AU157" t="str">
        <f>""</f>
        <v/>
      </c>
      <c r="AV157" t="str">
        <f>""</f>
        <v/>
      </c>
      <c r="AW157" t="str">
        <f>""</f>
        <v/>
      </c>
      <c r="AX157" t="str">
        <f>""</f>
        <v/>
      </c>
      <c r="AY157" t="str">
        <f>""</f>
        <v/>
      </c>
      <c r="AZ157" t="str">
        <f>""</f>
        <v/>
      </c>
      <c r="BA157" t="str">
        <f>""</f>
        <v/>
      </c>
    </row>
    <row r="158" spans="2:53" x14ac:dyDescent="0.2">
      <c r="B158" t="str">
        <f>""</f>
        <v/>
      </c>
      <c r="C158" t="str">
        <f>""</f>
        <v/>
      </c>
      <c r="D158" t="str">
        <f>""</f>
        <v/>
      </c>
      <c r="E158" t="str">
        <f>""</f>
        <v/>
      </c>
      <c r="F158" t="str">
        <f>""</f>
        <v/>
      </c>
      <c r="G158" t="str">
        <f>""</f>
        <v/>
      </c>
      <c r="H158" t="str">
        <f>""</f>
        <v/>
      </c>
      <c r="I158" t="str">
        <f>""</f>
        <v/>
      </c>
      <c r="J158" t="str">
        <f>""</f>
        <v/>
      </c>
      <c r="K158" t="str">
        <f>""</f>
        <v/>
      </c>
      <c r="L158" t="str">
        <f>""</f>
        <v/>
      </c>
      <c r="M158" t="str">
        <f>""</f>
        <v/>
      </c>
      <c r="N158" t="str">
        <f>""</f>
        <v/>
      </c>
      <c r="O158" t="str">
        <f>""</f>
        <v/>
      </c>
      <c r="P158" t="str">
        <f>""</f>
        <v/>
      </c>
      <c r="Q158" t="str">
        <f>""</f>
        <v/>
      </c>
      <c r="R158" t="str">
        <f>""</f>
        <v/>
      </c>
      <c r="S158" t="str">
        <f>""</f>
        <v/>
      </c>
      <c r="T158" t="str">
        <f>""</f>
        <v/>
      </c>
      <c r="U158" t="str">
        <f>""</f>
        <v/>
      </c>
      <c r="V158" t="str">
        <f>""</f>
        <v/>
      </c>
      <c r="W158" t="str">
        <f>""</f>
        <v/>
      </c>
      <c r="X158" t="str">
        <f>""</f>
        <v/>
      </c>
      <c r="Y158" t="str">
        <f>""</f>
        <v/>
      </c>
      <c r="Z158" t="str">
        <f>""</f>
        <v/>
      </c>
      <c r="AA158" t="str">
        <f>""</f>
        <v/>
      </c>
      <c r="AB158" t="str">
        <f>""</f>
        <v/>
      </c>
      <c r="AC158" t="str">
        <f>""</f>
        <v/>
      </c>
      <c r="AD158" t="str">
        <f>""</f>
        <v/>
      </c>
      <c r="AE158" t="str">
        <f>""</f>
        <v/>
      </c>
      <c r="AF158" t="str">
        <f>""</f>
        <v/>
      </c>
      <c r="AG158" t="str">
        <f>""</f>
        <v/>
      </c>
      <c r="AH158" t="str">
        <f>""</f>
        <v/>
      </c>
      <c r="AI158" t="str">
        <f>"[.]"</f>
        <v>[.]</v>
      </c>
      <c r="AJ158" t="str">
        <f>""</f>
        <v/>
      </c>
      <c r="AK158" t="str">
        <f>""</f>
        <v/>
      </c>
      <c r="AL158" t="str">
        <f>""</f>
        <v/>
      </c>
      <c r="AM158" t="str">
        <f>""</f>
        <v/>
      </c>
      <c r="AN158" t="str">
        <f>""</f>
        <v/>
      </c>
      <c r="AO158" t="str">
        <f>""</f>
        <v/>
      </c>
      <c r="AP158" t="str">
        <f>""</f>
        <v/>
      </c>
      <c r="AQ158" t="str">
        <f>""</f>
        <v/>
      </c>
      <c r="AR158" t="str">
        <f>""</f>
        <v/>
      </c>
      <c r="AS158" t="str">
        <f>""</f>
        <v/>
      </c>
      <c r="AT158" t="str">
        <f>""</f>
        <v/>
      </c>
      <c r="AU158" t="str">
        <f>""</f>
        <v/>
      </c>
      <c r="AV158" t="str">
        <f>""</f>
        <v/>
      </c>
      <c r="AW158" t="str">
        <f>""</f>
        <v/>
      </c>
      <c r="AX158" t="str">
        <f>""</f>
        <v/>
      </c>
      <c r="AY158" t="str">
        <f>""</f>
        <v/>
      </c>
      <c r="AZ158" t="str">
        <f>""</f>
        <v/>
      </c>
      <c r="BA158" t="str">
        <f>""</f>
        <v/>
      </c>
    </row>
    <row r="159" spans="2:53" x14ac:dyDescent="0.2">
      <c r="B159" t="str">
        <f>"Number of years that household had a theft of crops for a household"</f>
        <v>Number of years that household had a theft of crops for a household</v>
      </c>
      <c r="C159" t="str">
        <f>""</f>
        <v/>
      </c>
      <c r="D159" t="str">
        <f>""</f>
        <v/>
      </c>
      <c r="E159" t="str">
        <f>""</f>
        <v/>
      </c>
      <c r="F159" t="str">
        <f>""</f>
        <v/>
      </c>
      <c r="G159" t="str">
        <f>""</f>
        <v/>
      </c>
      <c r="H159" t="str">
        <f>""</f>
        <v/>
      </c>
      <c r="I159" t="str">
        <f>""</f>
        <v/>
      </c>
      <c r="J159" t="str">
        <f>""</f>
        <v/>
      </c>
      <c r="K159" t="str">
        <f>""</f>
        <v/>
      </c>
      <c r="L159" t="str">
        <f>""</f>
        <v/>
      </c>
      <c r="M159" t="str">
        <f>""</f>
        <v/>
      </c>
      <c r="N159" t="str">
        <f>""</f>
        <v/>
      </c>
      <c r="O159" t="str">
        <f>""</f>
        <v/>
      </c>
      <c r="P159" t="str">
        <f>""</f>
        <v/>
      </c>
      <c r="Q159" t="str">
        <f>""</f>
        <v/>
      </c>
      <c r="R159" t="str">
        <f>""</f>
        <v/>
      </c>
      <c r="S159" t="str">
        <f>""</f>
        <v/>
      </c>
      <c r="T159" t="str">
        <f>""</f>
        <v/>
      </c>
      <c r="U159" t="str">
        <f>""</f>
        <v/>
      </c>
      <c r="V159" t="str">
        <f>""</f>
        <v/>
      </c>
      <c r="W159" t="str">
        <f>""</f>
        <v/>
      </c>
      <c r="X159" t="str">
        <f>""</f>
        <v/>
      </c>
      <c r="Y159" t="str">
        <f>""</f>
        <v/>
      </c>
      <c r="Z159" t="str">
        <f>""</f>
        <v/>
      </c>
      <c r="AA159" t="str">
        <f>""</f>
        <v/>
      </c>
      <c r="AB159" t="str">
        <f>""</f>
        <v/>
      </c>
      <c r="AC159" t="str">
        <f>""</f>
        <v/>
      </c>
      <c r="AD159" t="str">
        <f>""</f>
        <v/>
      </c>
      <c r="AE159" t="str">
        <f>""</f>
        <v/>
      </c>
      <c r="AF159" t="str">
        <f>""</f>
        <v/>
      </c>
      <c r="AG159" t="str">
        <f>""</f>
        <v/>
      </c>
      <c r="AH159" t="str">
        <f>""</f>
        <v/>
      </c>
      <c r="AI159" t="str">
        <f>""</f>
        <v/>
      </c>
      <c r="AJ159" t="str">
        <f>"0.032"</f>
        <v>0.032</v>
      </c>
      <c r="AK159" t="str">
        <f>"0.031"</f>
        <v>0.031</v>
      </c>
      <c r="AL159" t="str">
        <f>"0.028"</f>
        <v>0.028</v>
      </c>
      <c r="AM159" t="str">
        <f>""</f>
        <v/>
      </c>
      <c r="AN159" t="str">
        <f>""</f>
        <v/>
      </c>
      <c r="AO159" t="str">
        <f>""</f>
        <v/>
      </c>
      <c r="AP159" t="str">
        <f>""</f>
        <v/>
      </c>
      <c r="AQ159" t="str">
        <f>""</f>
        <v/>
      </c>
      <c r="AR159" t="str">
        <f>""</f>
        <v/>
      </c>
      <c r="AS159" t="str">
        <f>""</f>
        <v/>
      </c>
      <c r="AT159" t="str">
        <f>""</f>
        <v/>
      </c>
      <c r="AU159" t="str">
        <f>""</f>
        <v/>
      </c>
      <c r="AV159" t="str">
        <f>""</f>
        <v/>
      </c>
      <c r="AW159" t="str">
        <f>""</f>
        <v/>
      </c>
      <c r="AX159" t="str">
        <f>""</f>
        <v/>
      </c>
      <c r="AY159" t="str">
        <f>""</f>
        <v/>
      </c>
      <c r="AZ159" t="str">
        <f>""</f>
        <v/>
      </c>
      <c r="BA159" t="str">
        <f>""</f>
        <v/>
      </c>
    </row>
    <row r="160" spans="2:53" x14ac:dyDescent="0.2">
      <c r="B160" t="str">
        <f>""</f>
        <v/>
      </c>
      <c r="C160" t="str">
        <f>""</f>
        <v/>
      </c>
      <c r="D160" t="str">
        <f>""</f>
        <v/>
      </c>
      <c r="E160" t="str">
        <f>""</f>
        <v/>
      </c>
      <c r="F160" t="str">
        <f>""</f>
        <v/>
      </c>
      <c r="G160" t="str">
        <f>""</f>
        <v/>
      </c>
      <c r="H160" t="str">
        <f>""</f>
        <v/>
      </c>
      <c r="I160" t="str">
        <f>""</f>
        <v/>
      </c>
      <c r="J160" t="str">
        <f>""</f>
        <v/>
      </c>
      <c r="K160" t="str">
        <f>""</f>
        <v/>
      </c>
      <c r="L160" t="str">
        <f>""</f>
        <v/>
      </c>
      <c r="M160" t="str">
        <f>""</f>
        <v/>
      </c>
      <c r="N160" t="str">
        <f>""</f>
        <v/>
      </c>
      <c r="O160" t="str">
        <f>""</f>
        <v/>
      </c>
      <c r="P160" t="str">
        <f>""</f>
        <v/>
      </c>
      <c r="Q160" t="str">
        <f>""</f>
        <v/>
      </c>
      <c r="R160" t="str">
        <f>""</f>
        <v/>
      </c>
      <c r="S160" t="str">
        <f>""</f>
        <v/>
      </c>
      <c r="T160" t="str">
        <f>""</f>
        <v/>
      </c>
      <c r="U160" t="str">
        <f>""</f>
        <v/>
      </c>
      <c r="V160" t="str">
        <f>""</f>
        <v/>
      </c>
      <c r="W160" t="str">
        <f>""</f>
        <v/>
      </c>
      <c r="X160" t="str">
        <f>""</f>
        <v/>
      </c>
      <c r="Y160" t="str">
        <f>""</f>
        <v/>
      </c>
      <c r="Z160" t="str">
        <f>""</f>
        <v/>
      </c>
      <c r="AA160" t="str">
        <f>""</f>
        <v/>
      </c>
      <c r="AB160" t="str">
        <f>""</f>
        <v/>
      </c>
      <c r="AC160" t="str">
        <f>""</f>
        <v/>
      </c>
      <c r="AD160" t="str">
        <f>""</f>
        <v/>
      </c>
      <c r="AE160" t="str">
        <f>""</f>
        <v/>
      </c>
      <c r="AF160" t="str">
        <f>""</f>
        <v/>
      </c>
      <c r="AG160" t="str">
        <f>""</f>
        <v/>
      </c>
      <c r="AH160" t="str">
        <f>""</f>
        <v/>
      </c>
      <c r="AI160" t="str">
        <f>""</f>
        <v/>
      </c>
      <c r="AJ160" t="str">
        <f>"[0.031]"</f>
        <v>[0.031]</v>
      </c>
      <c r="AK160" t="str">
        <f>"[0.032]"</f>
        <v>[0.032]</v>
      </c>
      <c r="AL160" t="str">
        <f>"[0.031]"</f>
        <v>[0.031]</v>
      </c>
      <c r="AM160" t="str">
        <f>""</f>
        <v/>
      </c>
      <c r="AN160" t="str">
        <f>""</f>
        <v/>
      </c>
      <c r="AO160" t="str">
        <f>""</f>
        <v/>
      </c>
      <c r="AP160" t="str">
        <f>""</f>
        <v/>
      </c>
      <c r="AQ160" t="str">
        <f>""</f>
        <v/>
      </c>
      <c r="AR160" t="str">
        <f>""</f>
        <v/>
      </c>
      <c r="AS160" t="str">
        <f>""</f>
        <v/>
      </c>
      <c r="AT160" t="str">
        <f>""</f>
        <v/>
      </c>
      <c r="AU160" t="str">
        <f>""</f>
        <v/>
      </c>
      <c r="AV160" t="str">
        <f>""</f>
        <v/>
      </c>
      <c r="AW160" t="str">
        <f>""</f>
        <v/>
      </c>
      <c r="AX160" t="str">
        <f>""</f>
        <v/>
      </c>
      <c r="AY160" t="str">
        <f>""</f>
        <v/>
      </c>
      <c r="AZ160" t="str">
        <f>""</f>
        <v/>
      </c>
      <c r="BA160" t="str">
        <f>""</f>
        <v/>
      </c>
    </row>
    <row r="161" spans="2:53" x14ac:dyDescent="0.2">
      <c r="B161" t="str">
        <f>"At least 1 male left the household in a given year (yes=1)"</f>
        <v>At least 1 male left the household in a given year (yes=1)</v>
      </c>
      <c r="C161" t="str">
        <f>""</f>
        <v/>
      </c>
      <c r="D161" t="str">
        <f>""</f>
        <v/>
      </c>
      <c r="E161" t="str">
        <f>""</f>
        <v/>
      </c>
      <c r="F161" t="str">
        <f>""</f>
        <v/>
      </c>
      <c r="G161" t="str">
        <f>""</f>
        <v/>
      </c>
      <c r="H161" t="str">
        <f>""</f>
        <v/>
      </c>
      <c r="I161" t="str">
        <f>""</f>
        <v/>
      </c>
      <c r="J161" t="str">
        <f>""</f>
        <v/>
      </c>
      <c r="K161" t="str">
        <f>""</f>
        <v/>
      </c>
      <c r="L161" t="str">
        <f>""</f>
        <v/>
      </c>
      <c r="M161" t="str">
        <f>""</f>
        <v/>
      </c>
      <c r="N161" t="str">
        <f>""</f>
        <v/>
      </c>
      <c r="O161" t="str">
        <f>""</f>
        <v/>
      </c>
      <c r="P161" t="str">
        <f>""</f>
        <v/>
      </c>
      <c r="Q161" t="str">
        <f>""</f>
        <v/>
      </c>
      <c r="R161" t="str">
        <f>""</f>
        <v/>
      </c>
      <c r="S161" t="str">
        <f>""</f>
        <v/>
      </c>
      <c r="T161" t="str">
        <f>""</f>
        <v/>
      </c>
      <c r="U161" t="str">
        <f>""</f>
        <v/>
      </c>
      <c r="V161" t="str">
        <f>""</f>
        <v/>
      </c>
      <c r="W161" t="str">
        <f>""</f>
        <v/>
      </c>
      <c r="X161" t="str">
        <f>""</f>
        <v/>
      </c>
      <c r="Y161" t="str">
        <f>""</f>
        <v/>
      </c>
      <c r="Z161" t="str">
        <f>""</f>
        <v/>
      </c>
      <c r="AA161" t="str">
        <f>""</f>
        <v/>
      </c>
      <c r="AB161" t="str">
        <f>""</f>
        <v/>
      </c>
      <c r="AC161" t="str">
        <f>""</f>
        <v/>
      </c>
      <c r="AD161" t="str">
        <f>""</f>
        <v/>
      </c>
      <c r="AE161" t="str">
        <f>""</f>
        <v/>
      </c>
      <c r="AF161" t="str">
        <f>""</f>
        <v/>
      </c>
      <c r="AG161" t="str">
        <f>""</f>
        <v/>
      </c>
      <c r="AH161" t="str">
        <f>""</f>
        <v/>
      </c>
      <c r="AI161" t="str">
        <f>""</f>
        <v/>
      </c>
      <c r="AJ161" t="str">
        <f>"0.047"</f>
        <v>0.047</v>
      </c>
      <c r="AK161" t="str">
        <f>""</f>
        <v/>
      </c>
      <c r="AL161" t="str">
        <f>""</f>
        <v/>
      </c>
      <c r="AM161" t="str">
        <f>""</f>
        <v/>
      </c>
      <c r="AN161" t="str">
        <f>""</f>
        <v/>
      </c>
      <c r="AO161" t="str">
        <f>""</f>
        <v/>
      </c>
      <c r="AP161" t="str">
        <f>""</f>
        <v/>
      </c>
      <c r="AQ161" t="str">
        <f>""</f>
        <v/>
      </c>
      <c r="AR161" t="str">
        <f>""</f>
        <v/>
      </c>
      <c r="AS161" t="str">
        <f>""</f>
        <v/>
      </c>
      <c r="AT161" t="str">
        <f>""</f>
        <v/>
      </c>
      <c r="AU161" t="str">
        <f>""</f>
        <v/>
      </c>
      <c r="AV161" t="str">
        <f>""</f>
        <v/>
      </c>
      <c r="AW161" t="str">
        <f>""</f>
        <v/>
      </c>
      <c r="AX161" t="str">
        <f>""</f>
        <v/>
      </c>
      <c r="AY161" t="str">
        <f>""</f>
        <v/>
      </c>
      <c r="AZ161" t="str">
        <f>""</f>
        <v/>
      </c>
      <c r="BA161" t="str">
        <f>""</f>
        <v/>
      </c>
    </row>
    <row r="162" spans="2:53" x14ac:dyDescent="0.2">
      <c r="B162" t="str">
        <f>""</f>
        <v/>
      </c>
      <c r="C162" t="str">
        <f>""</f>
        <v/>
      </c>
      <c r="D162" t="str">
        <f>""</f>
        <v/>
      </c>
      <c r="E162" t="str">
        <f>""</f>
        <v/>
      </c>
      <c r="F162" t="str">
        <f>""</f>
        <v/>
      </c>
      <c r="G162" t="str">
        <f>""</f>
        <v/>
      </c>
      <c r="H162" t="str">
        <f>""</f>
        <v/>
      </c>
      <c r="I162" t="str">
        <f>""</f>
        <v/>
      </c>
      <c r="J162" t="str">
        <f>""</f>
        <v/>
      </c>
      <c r="K162" t="str">
        <f>""</f>
        <v/>
      </c>
      <c r="L162" t="str">
        <f>""</f>
        <v/>
      </c>
      <c r="M162" t="str">
        <f>""</f>
        <v/>
      </c>
      <c r="N162" t="str">
        <f>""</f>
        <v/>
      </c>
      <c r="O162" t="str">
        <f>""</f>
        <v/>
      </c>
      <c r="P162" t="str">
        <f>""</f>
        <v/>
      </c>
      <c r="Q162" t="str">
        <f>""</f>
        <v/>
      </c>
      <c r="R162" t="str">
        <f>""</f>
        <v/>
      </c>
      <c r="S162" t="str">
        <f>""</f>
        <v/>
      </c>
      <c r="T162" t="str">
        <f>""</f>
        <v/>
      </c>
      <c r="U162" t="str">
        <f>""</f>
        <v/>
      </c>
      <c r="V162" t="str">
        <f>""</f>
        <v/>
      </c>
      <c r="W162" t="str">
        <f>""</f>
        <v/>
      </c>
      <c r="X162" t="str">
        <f>""</f>
        <v/>
      </c>
      <c r="Y162" t="str">
        <f>""</f>
        <v/>
      </c>
      <c r="Z162" t="str">
        <f>""</f>
        <v/>
      </c>
      <c r="AA162" t="str">
        <f>""</f>
        <v/>
      </c>
      <c r="AB162" t="str">
        <f>""</f>
        <v/>
      </c>
      <c r="AC162" t="str">
        <f>""</f>
        <v/>
      </c>
      <c r="AD162" t="str">
        <f>""</f>
        <v/>
      </c>
      <c r="AE162" t="str">
        <f>""</f>
        <v/>
      </c>
      <c r="AF162" t="str">
        <f>""</f>
        <v/>
      </c>
      <c r="AG162" t="str">
        <f>""</f>
        <v/>
      </c>
      <c r="AH162" t="str">
        <f>""</f>
        <v/>
      </c>
      <c r="AI162" t="str">
        <f>""</f>
        <v/>
      </c>
      <c r="AJ162" t="str">
        <f>"[0.079]"</f>
        <v>[0.079]</v>
      </c>
      <c r="AK162" t="str">
        <f>""</f>
        <v/>
      </c>
      <c r="AL162" t="str">
        <f>""</f>
        <v/>
      </c>
      <c r="AM162" t="str">
        <f>""</f>
        <v/>
      </c>
      <c r="AN162" t="str">
        <f>""</f>
        <v/>
      </c>
      <c r="AO162" t="str">
        <f>""</f>
        <v/>
      </c>
      <c r="AP162" t="str">
        <f>""</f>
        <v/>
      </c>
      <c r="AQ162" t="str">
        <f>""</f>
        <v/>
      </c>
      <c r="AR162" t="str">
        <f>""</f>
        <v/>
      </c>
      <c r="AS162" t="str">
        <f>""</f>
        <v/>
      </c>
      <c r="AT162" t="str">
        <f>""</f>
        <v/>
      </c>
      <c r="AU162" t="str">
        <f>""</f>
        <v/>
      </c>
      <c r="AV162" t="str">
        <f>""</f>
        <v/>
      </c>
      <c r="AW162" t="str">
        <f>""</f>
        <v/>
      </c>
      <c r="AX162" t="str">
        <f>""</f>
        <v/>
      </c>
      <c r="AY162" t="str">
        <f>""</f>
        <v/>
      </c>
      <c r="AZ162" t="str">
        <f>""</f>
        <v/>
      </c>
      <c r="BA162" t="str">
        <f>""</f>
        <v/>
      </c>
    </row>
    <row r="163" spans="2:53" x14ac:dyDescent="0.2">
      <c r="B163" t="str">
        <f>"Interaction"</f>
        <v>Interaction</v>
      </c>
      <c r="C163" t="str">
        <f>""</f>
        <v/>
      </c>
      <c r="D163" t="str">
        <f>""</f>
        <v/>
      </c>
      <c r="E163" t="str">
        <f>""</f>
        <v/>
      </c>
      <c r="F163" t="str">
        <f>""</f>
        <v/>
      </c>
      <c r="G163" t="str">
        <f>""</f>
        <v/>
      </c>
      <c r="H163" t="str">
        <f>""</f>
        <v/>
      </c>
      <c r="I163" t="str">
        <f>""</f>
        <v/>
      </c>
      <c r="J163" t="str">
        <f>""</f>
        <v/>
      </c>
      <c r="K163" t="str">
        <f>""</f>
        <v/>
      </c>
      <c r="L163" t="str">
        <f>""</f>
        <v/>
      </c>
      <c r="M163" t="str">
        <f>""</f>
        <v/>
      </c>
      <c r="N163" t="str">
        <f>""</f>
        <v/>
      </c>
      <c r="O163" t="str">
        <f>""</f>
        <v/>
      </c>
      <c r="P163" t="str">
        <f>""</f>
        <v/>
      </c>
      <c r="Q163" t="str">
        <f>""</f>
        <v/>
      </c>
      <c r="R163" t="str">
        <f>""</f>
        <v/>
      </c>
      <c r="S163" t="str">
        <f>""</f>
        <v/>
      </c>
      <c r="T163" t="str">
        <f>""</f>
        <v/>
      </c>
      <c r="U163" t="str">
        <f>""</f>
        <v/>
      </c>
      <c r="V163" t="str">
        <f>""</f>
        <v/>
      </c>
      <c r="W163" t="str">
        <f>""</f>
        <v/>
      </c>
      <c r="X163" t="str">
        <f>""</f>
        <v/>
      </c>
      <c r="Y163" t="str">
        <f>""</f>
        <v/>
      </c>
      <c r="Z163" t="str">
        <f>""</f>
        <v/>
      </c>
      <c r="AA163" t="str">
        <f>""</f>
        <v/>
      </c>
      <c r="AB163" t="str">
        <f>""</f>
        <v/>
      </c>
      <c r="AC163" t="str">
        <f>""</f>
        <v/>
      </c>
      <c r="AD163" t="str">
        <f>""</f>
        <v/>
      </c>
      <c r="AE163" t="str">
        <f>""</f>
        <v/>
      </c>
      <c r="AF163" t="str">
        <f>""</f>
        <v/>
      </c>
      <c r="AG163" t="str">
        <f>""</f>
        <v/>
      </c>
      <c r="AH163" t="str">
        <f>""</f>
        <v/>
      </c>
      <c r="AI163" t="str">
        <f>""</f>
        <v/>
      </c>
      <c r="AJ163" t="str">
        <f>"-0.116"</f>
        <v>-0.116</v>
      </c>
      <c r="AK163" t="str">
        <f>""</f>
        <v/>
      </c>
      <c r="AL163" t="str">
        <f>""</f>
        <v/>
      </c>
      <c r="AM163" t="str">
        <f>""</f>
        <v/>
      </c>
      <c r="AN163" t="str">
        <f>""</f>
        <v/>
      </c>
      <c r="AO163" t="str">
        <f>""</f>
        <v/>
      </c>
      <c r="AP163" t="str">
        <f>""</f>
        <v/>
      </c>
      <c r="AQ163" t="str">
        <f>""</f>
        <v/>
      </c>
      <c r="AR163" t="str">
        <f>""</f>
        <v/>
      </c>
      <c r="AS163" t="str">
        <f>""</f>
        <v/>
      </c>
      <c r="AT163" t="str">
        <f>""</f>
        <v/>
      </c>
      <c r="AU163" t="str">
        <f>""</f>
        <v/>
      </c>
      <c r="AV163" t="str">
        <f>""</f>
        <v/>
      </c>
      <c r="AW163" t="str">
        <f>""</f>
        <v/>
      </c>
      <c r="AX163" t="str">
        <f>""</f>
        <v/>
      </c>
      <c r="AY163" t="str">
        <f>""</f>
        <v/>
      </c>
      <c r="AZ163" t="str">
        <f>""</f>
        <v/>
      </c>
      <c r="BA163" t="str">
        <f>""</f>
        <v/>
      </c>
    </row>
    <row r="164" spans="2:53" x14ac:dyDescent="0.2">
      <c r="B164" t="str">
        <f>""</f>
        <v/>
      </c>
      <c r="C164" t="str">
        <f>""</f>
        <v/>
      </c>
      <c r="D164" t="str">
        <f>""</f>
        <v/>
      </c>
      <c r="E164" t="str">
        <f>""</f>
        <v/>
      </c>
      <c r="F164" t="str">
        <f>""</f>
        <v/>
      </c>
      <c r="G164" t="str">
        <f>""</f>
        <v/>
      </c>
      <c r="H164" t="str">
        <f>""</f>
        <v/>
      </c>
      <c r="I164" t="str">
        <f>""</f>
        <v/>
      </c>
      <c r="J164" t="str">
        <f>""</f>
        <v/>
      </c>
      <c r="K164" t="str">
        <f>""</f>
        <v/>
      </c>
      <c r="L164" t="str">
        <f>""</f>
        <v/>
      </c>
      <c r="M164" t="str">
        <f>""</f>
        <v/>
      </c>
      <c r="N164" t="str">
        <f>""</f>
        <v/>
      </c>
      <c r="O164" t="str">
        <f>""</f>
        <v/>
      </c>
      <c r="P164" t="str">
        <f>""</f>
        <v/>
      </c>
      <c r="Q164" t="str">
        <f>""</f>
        <v/>
      </c>
      <c r="R164" t="str">
        <f>""</f>
        <v/>
      </c>
      <c r="S164" t="str">
        <f>""</f>
        <v/>
      </c>
      <c r="T164" t="str">
        <f>""</f>
        <v/>
      </c>
      <c r="U164" t="str">
        <f>""</f>
        <v/>
      </c>
      <c r="V164" t="str">
        <f>""</f>
        <v/>
      </c>
      <c r="W164" t="str">
        <f>""</f>
        <v/>
      </c>
      <c r="X164" t="str">
        <f>""</f>
        <v/>
      </c>
      <c r="Y164" t="str">
        <f>""</f>
        <v/>
      </c>
      <c r="Z164" t="str">
        <f>""</f>
        <v/>
      </c>
      <c r="AA164" t="str">
        <f>""</f>
        <v/>
      </c>
      <c r="AB164" t="str">
        <f>""</f>
        <v/>
      </c>
      <c r="AC164" t="str">
        <f>""</f>
        <v/>
      </c>
      <c r="AD164" t="str">
        <f>""</f>
        <v/>
      </c>
      <c r="AE164" t="str">
        <f>""</f>
        <v/>
      </c>
      <c r="AF164" t="str">
        <f>""</f>
        <v/>
      </c>
      <c r="AG164" t="str">
        <f>""</f>
        <v/>
      </c>
      <c r="AH164" t="str">
        <f>""</f>
        <v/>
      </c>
      <c r="AI164" t="str">
        <f>""</f>
        <v/>
      </c>
      <c r="AJ164" t="str">
        <f>"[0.087]"</f>
        <v>[0.087]</v>
      </c>
      <c r="AK164" t="str">
        <f>""</f>
        <v/>
      </c>
      <c r="AL164" t="str">
        <f>""</f>
        <v/>
      </c>
      <c r="AM164" t="str">
        <f>""</f>
        <v/>
      </c>
      <c r="AN164" t="str">
        <f>""</f>
        <v/>
      </c>
      <c r="AO164" t="str">
        <f>""</f>
        <v/>
      </c>
      <c r="AP164" t="str">
        <f>""</f>
        <v/>
      </c>
      <c r="AQ164" t="str">
        <f>""</f>
        <v/>
      </c>
      <c r="AR164" t="str">
        <f>""</f>
        <v/>
      </c>
      <c r="AS164" t="str">
        <f>""</f>
        <v/>
      </c>
      <c r="AT164" t="str">
        <f>""</f>
        <v/>
      </c>
      <c r="AU164" t="str">
        <f>""</f>
        <v/>
      </c>
      <c r="AV164" t="str">
        <f>""</f>
        <v/>
      </c>
      <c r="AW164" t="str">
        <f>""</f>
        <v/>
      </c>
      <c r="AX164" t="str">
        <f>""</f>
        <v/>
      </c>
      <c r="AY164" t="str">
        <f>""</f>
        <v/>
      </c>
      <c r="AZ164" t="str">
        <f>""</f>
        <v/>
      </c>
      <c r="BA164" t="str">
        <f>""</f>
        <v/>
      </c>
    </row>
    <row r="165" spans="2:53" x14ac:dyDescent="0.2">
      <c r="B165" t="str">
        <f>"Number of males who left household 1998-2007"</f>
        <v>Number of males who left household 1998-2007</v>
      </c>
      <c r="C165" t="str">
        <f>""</f>
        <v/>
      </c>
      <c r="D165" t="str">
        <f>""</f>
        <v/>
      </c>
      <c r="E165" t="str">
        <f>""</f>
        <v/>
      </c>
      <c r="F165" t="str">
        <f>""</f>
        <v/>
      </c>
      <c r="G165" t="str">
        <f>""</f>
        <v/>
      </c>
      <c r="H165" t="str">
        <f>""</f>
        <v/>
      </c>
      <c r="I165" t="str">
        <f>""</f>
        <v/>
      </c>
      <c r="J165" t="str">
        <f>""</f>
        <v/>
      </c>
      <c r="K165" t="str">
        <f>""</f>
        <v/>
      </c>
      <c r="L165" t="str">
        <f>""</f>
        <v/>
      </c>
      <c r="M165" t="str">
        <f>""</f>
        <v/>
      </c>
      <c r="N165" t="str">
        <f>""</f>
        <v/>
      </c>
      <c r="O165" t="str">
        <f>""</f>
        <v/>
      </c>
      <c r="P165" t="str">
        <f>""</f>
        <v/>
      </c>
      <c r="Q165" t="str">
        <f>""</f>
        <v/>
      </c>
      <c r="R165" t="str">
        <f>""</f>
        <v/>
      </c>
      <c r="S165" t="str">
        <f>""</f>
        <v/>
      </c>
      <c r="T165" t="str">
        <f>""</f>
        <v/>
      </c>
      <c r="U165" t="str">
        <f>""</f>
        <v/>
      </c>
      <c r="V165" t="str">
        <f>""</f>
        <v/>
      </c>
      <c r="W165" t="str">
        <f>""</f>
        <v/>
      </c>
      <c r="X165" t="str">
        <f>""</f>
        <v/>
      </c>
      <c r="Y165" t="str">
        <f>""</f>
        <v/>
      </c>
      <c r="Z165" t="str">
        <f>""</f>
        <v/>
      </c>
      <c r="AA165" t="str">
        <f>""</f>
        <v/>
      </c>
      <c r="AB165" t="str">
        <f>""</f>
        <v/>
      </c>
      <c r="AC165" t="str">
        <f>""</f>
        <v/>
      </c>
      <c r="AD165" t="str">
        <f>""</f>
        <v/>
      </c>
      <c r="AE165" t="str">
        <f>""</f>
        <v/>
      </c>
      <c r="AF165" t="str">
        <f>""</f>
        <v/>
      </c>
      <c r="AG165" t="str">
        <f>""</f>
        <v/>
      </c>
      <c r="AH165" t="str">
        <f>""</f>
        <v/>
      </c>
      <c r="AI165" t="str">
        <f>""</f>
        <v/>
      </c>
      <c r="AJ165" t="str">
        <f>""</f>
        <v/>
      </c>
      <c r="AK165" t="str">
        <f>"0.042"</f>
        <v>0.042</v>
      </c>
      <c r="AL165" t="str">
        <f>""</f>
        <v/>
      </c>
      <c r="AM165" t="str">
        <f>""</f>
        <v/>
      </c>
      <c r="AN165" t="str">
        <f>""</f>
        <v/>
      </c>
      <c r="AO165" t="str">
        <f>""</f>
        <v/>
      </c>
      <c r="AP165" t="str">
        <f>""</f>
        <v/>
      </c>
      <c r="AQ165" t="str">
        <f>""</f>
        <v/>
      </c>
      <c r="AR165" t="str">
        <f>""</f>
        <v/>
      </c>
      <c r="AS165" t="str">
        <f>""</f>
        <v/>
      </c>
      <c r="AT165" t="str">
        <f>""</f>
        <v/>
      </c>
      <c r="AU165" t="str">
        <f>""</f>
        <v/>
      </c>
      <c r="AV165" t="str">
        <f>""</f>
        <v/>
      </c>
      <c r="AW165" t="str">
        <f>""</f>
        <v/>
      </c>
      <c r="AX165" t="str">
        <f>""</f>
        <v/>
      </c>
      <c r="AY165" t="str">
        <f>""</f>
        <v/>
      </c>
      <c r="AZ165" t="str">
        <f>""</f>
        <v/>
      </c>
      <c r="BA165" t="str">
        <f>""</f>
        <v/>
      </c>
    </row>
    <row r="166" spans="2:53" x14ac:dyDescent="0.2">
      <c r="B166" t="str">
        <f>""</f>
        <v/>
      </c>
      <c r="C166" t="str">
        <f>""</f>
        <v/>
      </c>
      <c r="D166" t="str">
        <f>""</f>
        <v/>
      </c>
      <c r="E166" t="str">
        <f>""</f>
        <v/>
      </c>
      <c r="F166" t="str">
        <f>""</f>
        <v/>
      </c>
      <c r="G166" t="str">
        <f>""</f>
        <v/>
      </c>
      <c r="H166" t="str">
        <f>""</f>
        <v/>
      </c>
      <c r="I166" t="str">
        <f>""</f>
        <v/>
      </c>
      <c r="J166" t="str">
        <f>""</f>
        <v/>
      </c>
      <c r="K166" t="str">
        <f>""</f>
        <v/>
      </c>
      <c r="L166" t="str">
        <f>""</f>
        <v/>
      </c>
      <c r="M166" t="str">
        <f>""</f>
        <v/>
      </c>
      <c r="N166" t="str">
        <f>""</f>
        <v/>
      </c>
      <c r="O166" t="str">
        <f>""</f>
        <v/>
      </c>
      <c r="P166" t="str">
        <f>""</f>
        <v/>
      </c>
      <c r="Q166" t="str">
        <f>""</f>
        <v/>
      </c>
      <c r="R166" t="str">
        <f>""</f>
        <v/>
      </c>
      <c r="S166" t="str">
        <f>""</f>
        <v/>
      </c>
      <c r="T166" t="str">
        <f>""</f>
        <v/>
      </c>
      <c r="U166" t="str">
        <f>""</f>
        <v/>
      </c>
      <c r="V166" t="str">
        <f>""</f>
        <v/>
      </c>
      <c r="W166" t="str">
        <f>""</f>
        <v/>
      </c>
      <c r="X166" t="str">
        <f>""</f>
        <v/>
      </c>
      <c r="Y166" t="str">
        <f>""</f>
        <v/>
      </c>
      <c r="Z166" t="str">
        <f>""</f>
        <v/>
      </c>
      <c r="AA166" t="str">
        <f>""</f>
        <v/>
      </c>
      <c r="AB166" t="str">
        <f>""</f>
        <v/>
      </c>
      <c r="AC166" t="str">
        <f>""</f>
        <v/>
      </c>
      <c r="AD166" t="str">
        <f>""</f>
        <v/>
      </c>
      <c r="AE166" t="str">
        <f>""</f>
        <v/>
      </c>
      <c r="AF166" t="str">
        <f>""</f>
        <v/>
      </c>
      <c r="AG166" t="str">
        <f>""</f>
        <v/>
      </c>
      <c r="AH166" t="str">
        <f>""</f>
        <v/>
      </c>
      <c r="AI166" t="str">
        <f>""</f>
        <v/>
      </c>
      <c r="AJ166" t="str">
        <f>""</f>
        <v/>
      </c>
      <c r="AK166" t="str">
        <f>"[0.064]"</f>
        <v>[0.064]</v>
      </c>
      <c r="AL166" t="str">
        <f>""</f>
        <v/>
      </c>
      <c r="AM166" t="str">
        <f>""</f>
        <v/>
      </c>
      <c r="AN166" t="str">
        <f>""</f>
        <v/>
      </c>
      <c r="AO166" t="str">
        <f>""</f>
        <v/>
      </c>
      <c r="AP166" t="str">
        <f>""</f>
        <v/>
      </c>
      <c r="AQ166" t="str">
        <f>""</f>
        <v/>
      </c>
      <c r="AR166" t="str">
        <f>""</f>
        <v/>
      </c>
      <c r="AS166" t="str">
        <f>""</f>
        <v/>
      </c>
      <c r="AT166" t="str">
        <f>""</f>
        <v/>
      </c>
      <c r="AU166" t="str">
        <f>""</f>
        <v/>
      </c>
      <c r="AV166" t="str">
        <f>""</f>
        <v/>
      </c>
      <c r="AW166" t="str">
        <f>""</f>
        <v/>
      </c>
      <c r="AX166" t="str">
        <f>""</f>
        <v/>
      </c>
      <c r="AY166" t="str">
        <f>""</f>
        <v/>
      </c>
      <c r="AZ166" t="str">
        <f>""</f>
        <v/>
      </c>
      <c r="BA166" t="str">
        <f>""</f>
        <v/>
      </c>
    </row>
    <row r="167" spans="2:53" x14ac:dyDescent="0.2">
      <c r="B167" t="str">
        <f>"Interaction"</f>
        <v>Interaction</v>
      </c>
      <c r="C167" t="str">
        <f>""</f>
        <v/>
      </c>
      <c r="D167" t="str">
        <f>""</f>
        <v/>
      </c>
      <c r="E167" t="str">
        <f>""</f>
        <v/>
      </c>
      <c r="F167" t="str">
        <f>""</f>
        <v/>
      </c>
      <c r="G167" t="str">
        <f>""</f>
        <v/>
      </c>
      <c r="H167" t="str">
        <f>""</f>
        <v/>
      </c>
      <c r="I167" t="str">
        <f>""</f>
        <v/>
      </c>
      <c r="J167" t="str">
        <f>""</f>
        <v/>
      </c>
      <c r="K167" t="str">
        <f>""</f>
        <v/>
      </c>
      <c r="L167" t="str">
        <f>""</f>
        <v/>
      </c>
      <c r="M167" t="str">
        <f>""</f>
        <v/>
      </c>
      <c r="N167" t="str">
        <f>""</f>
        <v/>
      </c>
      <c r="O167" t="str">
        <f>""</f>
        <v/>
      </c>
      <c r="P167" t="str">
        <f>""</f>
        <v/>
      </c>
      <c r="Q167" t="str">
        <f>""</f>
        <v/>
      </c>
      <c r="R167" t="str">
        <f>""</f>
        <v/>
      </c>
      <c r="S167" t="str">
        <f>""</f>
        <v/>
      </c>
      <c r="T167" t="str">
        <f>""</f>
        <v/>
      </c>
      <c r="U167" t="str">
        <f>""</f>
        <v/>
      </c>
      <c r="V167" t="str">
        <f>""</f>
        <v/>
      </c>
      <c r="W167" t="str">
        <f>""</f>
        <v/>
      </c>
      <c r="X167" t="str">
        <f>""</f>
        <v/>
      </c>
      <c r="Y167" t="str">
        <f>""</f>
        <v/>
      </c>
      <c r="Z167" t="str">
        <f>""</f>
        <v/>
      </c>
      <c r="AA167" t="str">
        <f>""</f>
        <v/>
      </c>
      <c r="AB167" t="str">
        <f>""</f>
        <v/>
      </c>
      <c r="AC167" t="str">
        <f>""</f>
        <v/>
      </c>
      <c r="AD167" t="str">
        <f>""</f>
        <v/>
      </c>
      <c r="AE167" t="str">
        <f>""</f>
        <v/>
      </c>
      <c r="AF167" t="str">
        <f>""</f>
        <v/>
      </c>
      <c r="AG167" t="str">
        <f>""</f>
        <v/>
      </c>
      <c r="AH167" t="str">
        <f>""</f>
        <v/>
      </c>
      <c r="AI167" t="str">
        <f>""</f>
        <v/>
      </c>
      <c r="AJ167" t="str">
        <f>""</f>
        <v/>
      </c>
      <c r="AK167" t="str">
        <f>"-0.075"</f>
        <v>-0.075</v>
      </c>
      <c r="AL167" t="str">
        <f>""</f>
        <v/>
      </c>
      <c r="AM167" t="str">
        <f>""</f>
        <v/>
      </c>
      <c r="AN167" t="str">
        <f>""</f>
        <v/>
      </c>
      <c r="AO167" t="str">
        <f>""</f>
        <v/>
      </c>
      <c r="AP167" t="str">
        <f>""</f>
        <v/>
      </c>
      <c r="AQ167" t="str">
        <f>""</f>
        <v/>
      </c>
      <c r="AR167" t="str">
        <f>""</f>
        <v/>
      </c>
      <c r="AS167" t="str">
        <f>""</f>
        <v/>
      </c>
      <c r="AT167" t="str">
        <f>""</f>
        <v/>
      </c>
      <c r="AU167" t="str">
        <f>""</f>
        <v/>
      </c>
      <c r="AV167" t="str">
        <f>""</f>
        <v/>
      </c>
      <c r="AW167" t="str">
        <f>""</f>
        <v/>
      </c>
      <c r="AX167" t="str">
        <f>""</f>
        <v/>
      </c>
      <c r="AY167" t="str">
        <f>""</f>
        <v/>
      </c>
      <c r="AZ167" t="str">
        <f>""</f>
        <v/>
      </c>
      <c r="BA167" t="str">
        <f>""</f>
        <v/>
      </c>
    </row>
    <row r="168" spans="2:53" x14ac:dyDescent="0.2">
      <c r="B168" t="str">
        <f>""</f>
        <v/>
      </c>
      <c r="C168" t="str">
        <f>""</f>
        <v/>
      </c>
      <c r="D168" t="str">
        <f>""</f>
        <v/>
      </c>
      <c r="E168" t="str">
        <f>""</f>
        <v/>
      </c>
      <c r="F168" t="str">
        <f>""</f>
        <v/>
      </c>
      <c r="G168" t="str">
        <f>""</f>
        <v/>
      </c>
      <c r="H168" t="str">
        <f>""</f>
        <v/>
      </c>
      <c r="I168" t="str">
        <f>""</f>
        <v/>
      </c>
      <c r="J168" t="str">
        <f>""</f>
        <v/>
      </c>
      <c r="K168" t="str">
        <f>""</f>
        <v/>
      </c>
      <c r="L168" t="str">
        <f>""</f>
        <v/>
      </c>
      <c r="M168" t="str">
        <f>""</f>
        <v/>
      </c>
      <c r="N168" t="str">
        <f>""</f>
        <v/>
      </c>
      <c r="O168" t="str">
        <f>""</f>
        <v/>
      </c>
      <c r="P168" t="str">
        <f>""</f>
        <v/>
      </c>
      <c r="Q168" t="str">
        <f>""</f>
        <v/>
      </c>
      <c r="R168" t="str">
        <f>""</f>
        <v/>
      </c>
      <c r="S168" t="str">
        <f>""</f>
        <v/>
      </c>
      <c r="T168" t="str">
        <f>""</f>
        <v/>
      </c>
      <c r="U168" t="str">
        <f>""</f>
        <v/>
      </c>
      <c r="V168" t="str">
        <f>""</f>
        <v/>
      </c>
      <c r="W168" t="str">
        <f>""</f>
        <v/>
      </c>
      <c r="X168" t="str">
        <f>""</f>
        <v/>
      </c>
      <c r="Y168" t="str">
        <f>""</f>
        <v/>
      </c>
      <c r="Z168" t="str">
        <f>""</f>
        <v/>
      </c>
      <c r="AA168" t="str">
        <f>""</f>
        <v/>
      </c>
      <c r="AB168" t="str">
        <f>""</f>
        <v/>
      </c>
      <c r="AC168" t="str">
        <f>""</f>
        <v/>
      </c>
      <c r="AD168" t="str">
        <f>""</f>
        <v/>
      </c>
      <c r="AE168" t="str">
        <f>""</f>
        <v/>
      </c>
      <c r="AF168" t="str">
        <f>""</f>
        <v/>
      </c>
      <c r="AG168" t="str">
        <f>""</f>
        <v/>
      </c>
      <c r="AH168" t="str">
        <f>""</f>
        <v/>
      </c>
      <c r="AI168" t="str">
        <f>""</f>
        <v/>
      </c>
      <c r="AJ168" t="str">
        <f>""</f>
        <v/>
      </c>
      <c r="AK168" t="str">
        <f>"[0.061]"</f>
        <v>[0.061]</v>
      </c>
      <c r="AL168" t="str">
        <f>""</f>
        <v/>
      </c>
      <c r="AM168" t="str">
        <f>""</f>
        <v/>
      </c>
      <c r="AN168" t="str">
        <f>""</f>
        <v/>
      </c>
      <c r="AO168" t="str">
        <f>""</f>
        <v/>
      </c>
      <c r="AP168" t="str">
        <f>""</f>
        <v/>
      </c>
      <c r="AQ168" t="str">
        <f>""</f>
        <v/>
      </c>
      <c r="AR168" t="str">
        <f>""</f>
        <v/>
      </c>
      <c r="AS168" t="str">
        <f>""</f>
        <v/>
      </c>
      <c r="AT168" t="str">
        <f>""</f>
        <v/>
      </c>
      <c r="AU168" t="str">
        <f>""</f>
        <v/>
      </c>
      <c r="AV168" t="str">
        <f>""</f>
        <v/>
      </c>
      <c r="AW168" t="str">
        <f>""</f>
        <v/>
      </c>
      <c r="AX168" t="str">
        <f>""</f>
        <v/>
      </c>
      <c r="AY168" t="str">
        <f>""</f>
        <v/>
      </c>
      <c r="AZ168" t="str">
        <f>""</f>
        <v/>
      </c>
      <c r="BA168" t="str">
        <f>""</f>
        <v/>
      </c>
    </row>
    <row r="169" spans="2:53" x14ac:dyDescent="0.2">
      <c r="B169" t="str">
        <f>"Share of males  who left household 1998-2007"</f>
        <v>Share of males  who left household 1998-2007</v>
      </c>
      <c r="C169" t="str">
        <f>""</f>
        <v/>
      </c>
      <c r="D169" t="str">
        <f>""</f>
        <v/>
      </c>
      <c r="E169" t="str">
        <f>""</f>
        <v/>
      </c>
      <c r="F169" t="str">
        <f>""</f>
        <v/>
      </c>
      <c r="G169" t="str">
        <f>""</f>
        <v/>
      </c>
      <c r="H169" t="str">
        <f>""</f>
        <v/>
      </c>
      <c r="I169" t="str">
        <f>""</f>
        <v/>
      </c>
      <c r="J169" t="str">
        <f>""</f>
        <v/>
      </c>
      <c r="K169" t="str">
        <f>""</f>
        <v/>
      </c>
      <c r="L169" t="str">
        <f>""</f>
        <v/>
      </c>
      <c r="M169" t="str">
        <f>""</f>
        <v/>
      </c>
      <c r="N169" t="str">
        <f>""</f>
        <v/>
      </c>
      <c r="O169" t="str">
        <f>""</f>
        <v/>
      </c>
      <c r="P169" t="str">
        <f>""</f>
        <v/>
      </c>
      <c r="Q169" t="str">
        <f>""</f>
        <v/>
      </c>
      <c r="R169" t="str">
        <f>""</f>
        <v/>
      </c>
      <c r="S169" t="str">
        <f>""</f>
        <v/>
      </c>
      <c r="T169" t="str">
        <f>""</f>
        <v/>
      </c>
      <c r="U169" t="str">
        <f>""</f>
        <v/>
      </c>
      <c r="V169" t="str">
        <f>""</f>
        <v/>
      </c>
      <c r="W169" t="str">
        <f>""</f>
        <v/>
      </c>
      <c r="X169" t="str">
        <f>""</f>
        <v/>
      </c>
      <c r="Y169" t="str">
        <f>""</f>
        <v/>
      </c>
      <c r="Z169" t="str">
        <f>""</f>
        <v/>
      </c>
      <c r="AA169" t="str">
        <f>""</f>
        <v/>
      </c>
      <c r="AB169" t="str">
        <f>""</f>
        <v/>
      </c>
      <c r="AC169" t="str">
        <f>""</f>
        <v/>
      </c>
      <c r="AD169" t="str">
        <f>""</f>
        <v/>
      </c>
      <c r="AE169" t="str">
        <f>""</f>
        <v/>
      </c>
      <c r="AF169" t="str">
        <f>""</f>
        <v/>
      </c>
      <c r="AG169" t="str">
        <f>""</f>
        <v/>
      </c>
      <c r="AH169" t="str">
        <f>""</f>
        <v/>
      </c>
      <c r="AI169" t="str">
        <f>""</f>
        <v/>
      </c>
      <c r="AJ169" t="str">
        <f>""</f>
        <v/>
      </c>
      <c r="AK169" t="str">
        <f>""</f>
        <v/>
      </c>
      <c r="AL169" t="str">
        <f>"0.145"</f>
        <v>0.145</v>
      </c>
      <c r="AM169" t="str">
        <f>""</f>
        <v/>
      </c>
      <c r="AN169" t="str">
        <f>""</f>
        <v/>
      </c>
      <c r="AO169" t="str">
        <f>""</f>
        <v/>
      </c>
      <c r="AP169" t="str">
        <f>""</f>
        <v/>
      </c>
      <c r="AQ169" t="str">
        <f>""</f>
        <v/>
      </c>
      <c r="AR169" t="str">
        <f>""</f>
        <v/>
      </c>
      <c r="AS169" t="str">
        <f>""</f>
        <v/>
      </c>
      <c r="AT169" t="str">
        <f>""</f>
        <v/>
      </c>
      <c r="AU169" t="str">
        <f>""</f>
        <v/>
      </c>
      <c r="AV169" t="str">
        <f>""</f>
        <v/>
      </c>
      <c r="AW169" t="str">
        <f>""</f>
        <v/>
      </c>
      <c r="AX169" t="str">
        <f>""</f>
        <v/>
      </c>
      <c r="AY169" t="str">
        <f>""</f>
        <v/>
      </c>
      <c r="AZ169" t="str">
        <f>""</f>
        <v/>
      </c>
      <c r="BA169" t="str">
        <f>""</f>
        <v/>
      </c>
    </row>
    <row r="170" spans="2:53" x14ac:dyDescent="0.2">
      <c r="B170" t="str">
        <f>""</f>
        <v/>
      </c>
      <c r="C170" t="str">
        <f>""</f>
        <v/>
      </c>
      <c r="D170" t="str">
        <f>""</f>
        <v/>
      </c>
      <c r="E170" t="str">
        <f>""</f>
        <v/>
      </c>
      <c r="F170" t="str">
        <f>""</f>
        <v/>
      </c>
      <c r="G170" t="str">
        <f>""</f>
        <v/>
      </c>
      <c r="H170" t="str">
        <f>""</f>
        <v/>
      </c>
      <c r="I170" t="str">
        <f>""</f>
        <v/>
      </c>
      <c r="J170" t="str">
        <f>""</f>
        <v/>
      </c>
      <c r="K170" t="str">
        <f>""</f>
        <v/>
      </c>
      <c r="L170" t="str">
        <f>""</f>
        <v/>
      </c>
      <c r="M170" t="str">
        <f>""</f>
        <v/>
      </c>
      <c r="N170" t="str">
        <f>""</f>
        <v/>
      </c>
      <c r="O170" t="str">
        <f>""</f>
        <v/>
      </c>
      <c r="P170" t="str">
        <f>""</f>
        <v/>
      </c>
      <c r="Q170" t="str">
        <f>""</f>
        <v/>
      </c>
      <c r="R170" t="str">
        <f>""</f>
        <v/>
      </c>
      <c r="S170" t="str">
        <f>""</f>
        <v/>
      </c>
      <c r="T170" t="str">
        <f>""</f>
        <v/>
      </c>
      <c r="U170" t="str">
        <f>""</f>
        <v/>
      </c>
      <c r="V170" t="str">
        <f>""</f>
        <v/>
      </c>
      <c r="W170" t="str">
        <f>""</f>
        <v/>
      </c>
      <c r="X170" t="str">
        <f>""</f>
        <v/>
      </c>
      <c r="Y170" t="str">
        <f>""</f>
        <v/>
      </c>
      <c r="Z170" t="str">
        <f>""</f>
        <v/>
      </c>
      <c r="AA170" t="str">
        <f>""</f>
        <v/>
      </c>
      <c r="AB170" t="str">
        <f>""</f>
        <v/>
      </c>
      <c r="AC170" t="str">
        <f>""</f>
        <v/>
      </c>
      <c r="AD170" t="str">
        <f>""</f>
        <v/>
      </c>
      <c r="AE170" t="str">
        <f>""</f>
        <v/>
      </c>
      <c r="AF170" t="str">
        <f>""</f>
        <v/>
      </c>
      <c r="AG170" t="str">
        <f>""</f>
        <v/>
      </c>
      <c r="AH170" t="str">
        <f>""</f>
        <v/>
      </c>
      <c r="AI170" t="str">
        <f>""</f>
        <v/>
      </c>
      <c r="AJ170" t="str">
        <f>""</f>
        <v/>
      </c>
      <c r="AK170" t="str">
        <f>""</f>
        <v/>
      </c>
      <c r="AL170" t="str">
        <f>"[0.111]"</f>
        <v>[0.111]</v>
      </c>
      <c r="AM170" t="str">
        <f>""</f>
        <v/>
      </c>
      <c r="AN170" t="str">
        <f>""</f>
        <v/>
      </c>
      <c r="AO170" t="str">
        <f>""</f>
        <v/>
      </c>
      <c r="AP170" t="str">
        <f>""</f>
        <v/>
      </c>
      <c r="AQ170" t="str">
        <f>""</f>
        <v/>
      </c>
      <c r="AR170" t="str">
        <f>""</f>
        <v/>
      </c>
      <c r="AS170" t="str">
        <f>""</f>
        <v/>
      </c>
      <c r="AT170" t="str">
        <f>""</f>
        <v/>
      </c>
      <c r="AU170" t="str">
        <f>""</f>
        <v/>
      </c>
      <c r="AV170" t="str">
        <f>""</f>
        <v/>
      </c>
      <c r="AW170" t="str">
        <f>""</f>
        <v/>
      </c>
      <c r="AX170" t="str">
        <f>""</f>
        <v/>
      </c>
      <c r="AY170" t="str">
        <f>""</f>
        <v/>
      </c>
      <c r="AZ170" t="str">
        <f>""</f>
        <v/>
      </c>
      <c r="BA170" t="str">
        <f>""</f>
        <v/>
      </c>
    </row>
    <row r="171" spans="2:53" x14ac:dyDescent="0.2">
      <c r="B171" t="str">
        <f>"Interaction"</f>
        <v>Interaction</v>
      </c>
      <c r="C171" t="str">
        <f>""</f>
        <v/>
      </c>
      <c r="D171" t="str">
        <f>""</f>
        <v/>
      </c>
      <c r="E171" t="str">
        <f>""</f>
        <v/>
      </c>
      <c r="F171" t="str">
        <f>""</f>
        <v/>
      </c>
      <c r="G171" t="str">
        <f>""</f>
        <v/>
      </c>
      <c r="H171" t="str">
        <f>""</f>
        <v/>
      </c>
      <c r="I171" t="str">
        <f>""</f>
        <v/>
      </c>
      <c r="J171" t="str">
        <f>""</f>
        <v/>
      </c>
      <c r="K171" t="str">
        <f>""</f>
        <v/>
      </c>
      <c r="L171" t="str">
        <f>""</f>
        <v/>
      </c>
      <c r="M171" t="str">
        <f>""</f>
        <v/>
      </c>
      <c r="N171" t="str">
        <f>""</f>
        <v/>
      </c>
      <c r="O171" t="str">
        <f>""</f>
        <v/>
      </c>
      <c r="P171" t="str">
        <f>""</f>
        <v/>
      </c>
      <c r="Q171" t="str">
        <f>""</f>
        <v/>
      </c>
      <c r="R171" t="str">
        <f>""</f>
        <v/>
      </c>
      <c r="S171" t="str">
        <f>""</f>
        <v/>
      </c>
      <c r="T171" t="str">
        <f>""</f>
        <v/>
      </c>
      <c r="U171" t="str">
        <f>""</f>
        <v/>
      </c>
      <c r="V171" t="str">
        <f>""</f>
        <v/>
      </c>
      <c r="W171" t="str">
        <f>""</f>
        <v/>
      </c>
      <c r="X171" t="str">
        <f>""</f>
        <v/>
      </c>
      <c r="Y171" t="str">
        <f>""</f>
        <v/>
      </c>
      <c r="Z171" t="str">
        <f>""</f>
        <v/>
      </c>
      <c r="AA171" t="str">
        <f>""</f>
        <v/>
      </c>
      <c r="AB171" t="str">
        <f>""</f>
        <v/>
      </c>
      <c r="AC171" t="str">
        <f>""</f>
        <v/>
      </c>
      <c r="AD171" t="str">
        <f>""</f>
        <v/>
      </c>
      <c r="AE171" t="str">
        <f>""</f>
        <v/>
      </c>
      <c r="AF171" t="str">
        <f>""</f>
        <v/>
      </c>
      <c r="AG171" t="str">
        <f>""</f>
        <v/>
      </c>
      <c r="AH171" t="str">
        <f>""</f>
        <v/>
      </c>
      <c r="AI171" t="str">
        <f>""</f>
        <v/>
      </c>
      <c r="AJ171" t="str">
        <f>""</f>
        <v/>
      </c>
      <c r="AK171" t="str">
        <f>""</f>
        <v/>
      </c>
      <c r="AL171" t="str">
        <f>"-0.113"</f>
        <v>-0.113</v>
      </c>
      <c r="AM171" t="str">
        <f>""</f>
        <v/>
      </c>
      <c r="AN171" t="str">
        <f>""</f>
        <v/>
      </c>
      <c r="AO171" t="str">
        <f>""</f>
        <v/>
      </c>
      <c r="AP171" t="str">
        <f>""</f>
        <v/>
      </c>
      <c r="AQ171" t="str">
        <f>""</f>
        <v/>
      </c>
      <c r="AR171" t="str">
        <f>""</f>
        <v/>
      </c>
      <c r="AS171" t="str">
        <f>""</f>
        <v/>
      </c>
      <c r="AT171" t="str">
        <f>""</f>
        <v/>
      </c>
      <c r="AU171" t="str">
        <f>""</f>
        <v/>
      </c>
      <c r="AV171" t="str">
        <f>""</f>
        <v/>
      </c>
      <c r="AW171" t="str">
        <f>""</f>
        <v/>
      </c>
      <c r="AX171" t="str">
        <f>""</f>
        <v/>
      </c>
      <c r="AY171" t="str">
        <f>""</f>
        <v/>
      </c>
      <c r="AZ171" t="str">
        <f>""</f>
        <v/>
      </c>
      <c r="BA171" t="str">
        <f>""</f>
        <v/>
      </c>
    </row>
    <row r="172" spans="2:53" x14ac:dyDescent="0.2">
      <c r="B172" t="str">
        <f>""</f>
        <v/>
      </c>
      <c r="C172" t="str">
        <f>""</f>
        <v/>
      </c>
      <c r="D172" t="str">
        <f>""</f>
        <v/>
      </c>
      <c r="E172" t="str">
        <f>""</f>
        <v/>
      </c>
      <c r="F172" t="str">
        <f>""</f>
        <v/>
      </c>
      <c r="G172" t="str">
        <f>""</f>
        <v/>
      </c>
      <c r="H172" t="str">
        <f>""</f>
        <v/>
      </c>
      <c r="I172" t="str">
        <f>""</f>
        <v/>
      </c>
      <c r="J172" t="str">
        <f>""</f>
        <v/>
      </c>
      <c r="K172" t="str">
        <f>""</f>
        <v/>
      </c>
      <c r="L172" t="str">
        <f>""</f>
        <v/>
      </c>
      <c r="M172" t="str">
        <f>""</f>
        <v/>
      </c>
      <c r="N172" t="str">
        <f>""</f>
        <v/>
      </c>
      <c r="O172" t="str">
        <f>""</f>
        <v/>
      </c>
      <c r="P172" t="str">
        <f>""</f>
        <v/>
      </c>
      <c r="Q172" t="str">
        <f>""</f>
        <v/>
      </c>
      <c r="R172" t="str">
        <f>""</f>
        <v/>
      </c>
      <c r="S172" t="str">
        <f>""</f>
        <v/>
      </c>
      <c r="T172" t="str">
        <f>""</f>
        <v/>
      </c>
      <c r="U172" t="str">
        <f>""</f>
        <v/>
      </c>
      <c r="V172" t="str">
        <f>""</f>
        <v/>
      </c>
      <c r="W172" t="str">
        <f>""</f>
        <v/>
      </c>
      <c r="X172" t="str">
        <f>""</f>
        <v/>
      </c>
      <c r="Y172" t="str">
        <f>""</f>
        <v/>
      </c>
      <c r="Z172" t="str">
        <f>""</f>
        <v/>
      </c>
      <c r="AA172" t="str">
        <f>""</f>
        <v/>
      </c>
      <c r="AB172" t="str">
        <f>""</f>
        <v/>
      </c>
      <c r="AC172" t="str">
        <f>""</f>
        <v/>
      </c>
      <c r="AD172" t="str">
        <f>""</f>
        <v/>
      </c>
      <c r="AE172" t="str">
        <f>""</f>
        <v/>
      </c>
      <c r="AF172" t="str">
        <f>""</f>
        <v/>
      </c>
      <c r="AG172" t="str">
        <f>""</f>
        <v/>
      </c>
      <c r="AH172" t="str">
        <f>""</f>
        <v/>
      </c>
      <c r="AI172" t="str">
        <f>""</f>
        <v/>
      </c>
      <c r="AJ172" t="str">
        <f>""</f>
        <v/>
      </c>
      <c r="AK172" t="str">
        <f>""</f>
        <v/>
      </c>
      <c r="AL172" t="str">
        <f>"[0.111]"</f>
        <v>[0.111]</v>
      </c>
      <c r="AM172" t="str">
        <f>""</f>
        <v/>
      </c>
      <c r="AN172" t="str">
        <f>""</f>
        <v/>
      </c>
      <c r="AO172" t="str">
        <f>""</f>
        <v/>
      </c>
      <c r="AP172" t="str">
        <f>""</f>
        <v/>
      </c>
      <c r="AQ172" t="str">
        <f>""</f>
        <v/>
      </c>
      <c r="AR172" t="str">
        <f>""</f>
        <v/>
      </c>
      <c r="AS172" t="str">
        <f>""</f>
        <v/>
      </c>
      <c r="AT172" t="str">
        <f>""</f>
        <v/>
      </c>
      <c r="AU172" t="str">
        <f>""</f>
        <v/>
      </c>
      <c r="AV172" t="str">
        <f>""</f>
        <v/>
      </c>
      <c r="AW172" t="str">
        <f>""</f>
        <v/>
      </c>
      <c r="AX172" t="str">
        <f>""</f>
        <v/>
      </c>
      <c r="AY172" t="str">
        <f>""</f>
        <v/>
      </c>
      <c r="AZ172" t="str">
        <f>""</f>
        <v/>
      </c>
      <c r="BA172" t="str">
        <f>""</f>
        <v/>
      </c>
    </row>
    <row r="173" spans="2:53" x14ac:dyDescent="0.2">
      <c r="B173" t="str">
        <f>"Number of years that household had a theft of money"</f>
        <v>Number of years that household had a theft of money</v>
      </c>
      <c r="C173" t="str">
        <f>""</f>
        <v/>
      </c>
      <c r="D173" t="str">
        <f>""</f>
        <v/>
      </c>
      <c r="E173" t="str">
        <f>""</f>
        <v/>
      </c>
      <c r="F173" t="str">
        <f>""</f>
        <v/>
      </c>
      <c r="G173" t="str">
        <f>""</f>
        <v/>
      </c>
      <c r="H173" t="str">
        <f>""</f>
        <v/>
      </c>
      <c r="I173" t="str">
        <f>""</f>
        <v/>
      </c>
      <c r="J173" t="str">
        <f>""</f>
        <v/>
      </c>
      <c r="K173" t="str">
        <f>""</f>
        <v/>
      </c>
      <c r="L173" t="str">
        <f>""</f>
        <v/>
      </c>
      <c r="M173" t="str">
        <f>""</f>
        <v/>
      </c>
      <c r="N173" t="str">
        <f>""</f>
        <v/>
      </c>
      <c r="O173" t="str">
        <f>""</f>
        <v/>
      </c>
      <c r="P173" t="str">
        <f>""</f>
        <v/>
      </c>
      <c r="Q173" t="str">
        <f>""</f>
        <v/>
      </c>
      <c r="R173" t="str">
        <f>""</f>
        <v/>
      </c>
      <c r="S173" t="str">
        <f>""</f>
        <v/>
      </c>
      <c r="T173" t="str">
        <f>""</f>
        <v/>
      </c>
      <c r="U173" t="str">
        <f>""</f>
        <v/>
      </c>
      <c r="V173" t="str">
        <f>""</f>
        <v/>
      </c>
      <c r="W173" t="str">
        <f>""</f>
        <v/>
      </c>
      <c r="X173" t="str">
        <f>""</f>
        <v/>
      </c>
      <c r="Y173" t="str">
        <f>""</f>
        <v/>
      </c>
      <c r="Z173" t="str">
        <f>""</f>
        <v/>
      </c>
      <c r="AA173" t="str">
        <f>""</f>
        <v/>
      </c>
      <c r="AB173" t="str">
        <f>""</f>
        <v/>
      </c>
      <c r="AC173" t="str">
        <f>""</f>
        <v/>
      </c>
      <c r="AD173" t="str">
        <f>""</f>
        <v/>
      </c>
      <c r="AE173" t="str">
        <f>""</f>
        <v/>
      </c>
      <c r="AF173" t="str">
        <f>""</f>
        <v/>
      </c>
      <c r="AG173" t="str">
        <f>""</f>
        <v/>
      </c>
      <c r="AH173" t="str">
        <f>""</f>
        <v/>
      </c>
      <c r="AI173" t="str">
        <f>""</f>
        <v/>
      </c>
      <c r="AJ173" t="str">
        <f>""</f>
        <v/>
      </c>
      <c r="AK173" t="str">
        <f>""</f>
        <v/>
      </c>
      <c r="AL173" t="str">
        <f>""</f>
        <v/>
      </c>
      <c r="AM173" t="str">
        <f>"-0.000"</f>
        <v>-0.000</v>
      </c>
      <c r="AN173" t="str">
        <f>"-0.003"</f>
        <v>-0.003</v>
      </c>
      <c r="AO173" t="str">
        <f>"-0.001"</f>
        <v>-0.001</v>
      </c>
      <c r="AP173" t="str">
        <f>""</f>
        <v/>
      </c>
      <c r="AQ173" t="str">
        <f>""</f>
        <v/>
      </c>
      <c r="AR173" t="str">
        <f>""</f>
        <v/>
      </c>
      <c r="AS173" t="str">
        <f>""</f>
        <v/>
      </c>
      <c r="AT173" t="str">
        <f>""</f>
        <v/>
      </c>
      <c r="AU173" t="str">
        <f>""</f>
        <v/>
      </c>
      <c r="AV173" t="str">
        <f>""</f>
        <v/>
      </c>
      <c r="AW173" t="str">
        <f>""</f>
        <v/>
      </c>
      <c r="AX173" t="str">
        <f>""</f>
        <v/>
      </c>
      <c r="AY173" t="str">
        <f>""</f>
        <v/>
      </c>
      <c r="AZ173" t="str">
        <f>""</f>
        <v/>
      </c>
      <c r="BA173" t="str">
        <f>""</f>
        <v/>
      </c>
    </row>
    <row r="174" spans="2:53" x14ac:dyDescent="0.2">
      <c r="B174" t="str">
        <f>""</f>
        <v/>
      </c>
      <c r="C174" t="str">
        <f>""</f>
        <v/>
      </c>
      <c r="D174" t="str">
        <f>""</f>
        <v/>
      </c>
      <c r="E174" t="str">
        <f>""</f>
        <v/>
      </c>
      <c r="F174" t="str">
        <f>""</f>
        <v/>
      </c>
      <c r="G174" t="str">
        <f>""</f>
        <v/>
      </c>
      <c r="H174" t="str">
        <f>""</f>
        <v/>
      </c>
      <c r="I174" t="str">
        <f>""</f>
        <v/>
      </c>
      <c r="J174" t="str">
        <f>""</f>
        <v/>
      </c>
      <c r="K174" t="str">
        <f>""</f>
        <v/>
      </c>
      <c r="L174" t="str">
        <f>""</f>
        <v/>
      </c>
      <c r="M174" t="str">
        <f>""</f>
        <v/>
      </c>
      <c r="N174" t="str">
        <f>""</f>
        <v/>
      </c>
      <c r="O174" t="str">
        <f>""</f>
        <v/>
      </c>
      <c r="P174" t="str">
        <f>""</f>
        <v/>
      </c>
      <c r="Q174" t="str">
        <f>""</f>
        <v/>
      </c>
      <c r="R174" t="str">
        <f>""</f>
        <v/>
      </c>
      <c r="S174" t="str">
        <f>""</f>
        <v/>
      </c>
      <c r="T174" t="str">
        <f>""</f>
        <v/>
      </c>
      <c r="U174" t="str">
        <f>""</f>
        <v/>
      </c>
      <c r="V174" t="str">
        <f>""</f>
        <v/>
      </c>
      <c r="W174" t="str">
        <f>""</f>
        <v/>
      </c>
      <c r="X174" t="str">
        <f>""</f>
        <v/>
      </c>
      <c r="Y174" t="str">
        <f>""</f>
        <v/>
      </c>
      <c r="Z174" t="str">
        <f>""</f>
        <v/>
      </c>
      <c r="AA174" t="str">
        <f>""</f>
        <v/>
      </c>
      <c r="AB174" t="str">
        <f>""</f>
        <v/>
      </c>
      <c r="AC174" t="str">
        <f>""</f>
        <v/>
      </c>
      <c r="AD174" t="str">
        <f>""</f>
        <v/>
      </c>
      <c r="AE174" t="str">
        <f>""</f>
        <v/>
      </c>
      <c r="AF174" t="str">
        <f>""</f>
        <v/>
      </c>
      <c r="AG174" t="str">
        <f>""</f>
        <v/>
      </c>
      <c r="AH174" t="str">
        <f>""</f>
        <v/>
      </c>
      <c r="AI174" t="str">
        <f>""</f>
        <v/>
      </c>
      <c r="AJ174" t="str">
        <f>""</f>
        <v/>
      </c>
      <c r="AK174" t="str">
        <f>""</f>
        <v/>
      </c>
      <c r="AL174" t="str">
        <f>""</f>
        <v/>
      </c>
      <c r="AM174" t="str">
        <f>"[0.035]"</f>
        <v>[0.035]</v>
      </c>
      <c r="AN174" t="str">
        <f>"[0.035]"</f>
        <v>[0.035]</v>
      </c>
      <c r="AO174" t="str">
        <f>"[0.034]"</f>
        <v>[0.034]</v>
      </c>
      <c r="AP174" t="str">
        <f>""</f>
        <v/>
      </c>
      <c r="AQ174" t="str">
        <f>""</f>
        <v/>
      </c>
      <c r="AR174" t="str">
        <f>""</f>
        <v/>
      </c>
      <c r="AS174" t="str">
        <f>""</f>
        <v/>
      </c>
      <c r="AT174" t="str">
        <f>""</f>
        <v/>
      </c>
      <c r="AU174" t="str">
        <f>""</f>
        <v/>
      </c>
      <c r="AV174" t="str">
        <f>""</f>
        <v/>
      </c>
      <c r="AW174" t="str">
        <f>""</f>
        <v/>
      </c>
      <c r="AX174" t="str">
        <f>""</f>
        <v/>
      </c>
      <c r="AY174" t="str">
        <f>""</f>
        <v/>
      </c>
      <c r="AZ174" t="str">
        <f>""</f>
        <v/>
      </c>
      <c r="BA174" t="str">
        <f>""</f>
        <v/>
      </c>
    </row>
    <row r="175" spans="2:53" x14ac:dyDescent="0.2">
      <c r="B175" t="str">
        <f>"At least 1 male left the household in a given year (yes=1)"</f>
        <v>At least 1 male left the household in a given year (yes=1)</v>
      </c>
      <c r="C175" t="str">
        <f>""</f>
        <v/>
      </c>
      <c r="D175" t="str">
        <f>""</f>
        <v/>
      </c>
      <c r="E175" t="str">
        <f>""</f>
        <v/>
      </c>
      <c r="F175" t="str">
        <f>""</f>
        <v/>
      </c>
      <c r="G175" t="str">
        <f>""</f>
        <v/>
      </c>
      <c r="H175" t="str">
        <f>""</f>
        <v/>
      </c>
      <c r="I175" t="str">
        <f>""</f>
        <v/>
      </c>
      <c r="J175" t="str">
        <f>""</f>
        <v/>
      </c>
      <c r="K175" t="str">
        <f>""</f>
        <v/>
      </c>
      <c r="L175" t="str">
        <f>""</f>
        <v/>
      </c>
      <c r="M175" t="str">
        <f>""</f>
        <v/>
      </c>
      <c r="N175" t="str">
        <f>""</f>
        <v/>
      </c>
      <c r="O175" t="str">
        <f>""</f>
        <v/>
      </c>
      <c r="P175" t="str">
        <f>""</f>
        <v/>
      </c>
      <c r="Q175" t="str">
        <f>""</f>
        <v/>
      </c>
      <c r="R175" t="str">
        <f>""</f>
        <v/>
      </c>
      <c r="S175" t="str">
        <f>""</f>
        <v/>
      </c>
      <c r="T175" t="str">
        <f>""</f>
        <v/>
      </c>
      <c r="U175" t="str">
        <f>""</f>
        <v/>
      </c>
      <c r="V175" t="str">
        <f>""</f>
        <v/>
      </c>
      <c r="W175" t="str">
        <f>""</f>
        <v/>
      </c>
      <c r="X175" t="str">
        <f>""</f>
        <v/>
      </c>
      <c r="Y175" t="str">
        <f>""</f>
        <v/>
      </c>
      <c r="Z175" t="str">
        <f>""</f>
        <v/>
      </c>
      <c r="AA175" t="str">
        <f>""</f>
        <v/>
      </c>
      <c r="AB175" t="str">
        <f>""</f>
        <v/>
      </c>
      <c r="AC175" t="str">
        <f>""</f>
        <v/>
      </c>
      <c r="AD175" t="str">
        <f>""</f>
        <v/>
      </c>
      <c r="AE175" t="str">
        <f>""</f>
        <v/>
      </c>
      <c r="AF175" t="str">
        <f>""</f>
        <v/>
      </c>
      <c r="AG175" t="str">
        <f>""</f>
        <v/>
      </c>
      <c r="AH175" t="str">
        <f>""</f>
        <v/>
      </c>
      <c r="AI175" t="str">
        <f>""</f>
        <v/>
      </c>
      <c r="AJ175" t="str">
        <f>""</f>
        <v/>
      </c>
      <c r="AK175" t="str">
        <f>""</f>
        <v/>
      </c>
      <c r="AL175" t="str">
        <f>""</f>
        <v/>
      </c>
      <c r="AM175" t="str">
        <f>"-0.021"</f>
        <v>-0.021</v>
      </c>
      <c r="AN175" t="str">
        <f>""</f>
        <v/>
      </c>
      <c r="AO175" t="str">
        <f>""</f>
        <v/>
      </c>
      <c r="AP175" t="str">
        <f>""</f>
        <v/>
      </c>
      <c r="AQ175" t="str">
        <f>""</f>
        <v/>
      </c>
      <c r="AR175" t="str">
        <f>""</f>
        <v/>
      </c>
      <c r="AS175" t="str">
        <f>""</f>
        <v/>
      </c>
      <c r="AT175" t="str">
        <f>""</f>
        <v/>
      </c>
      <c r="AU175" t="str">
        <f>""</f>
        <v/>
      </c>
      <c r="AV175" t="str">
        <f>""</f>
        <v/>
      </c>
      <c r="AW175" t="str">
        <f>""</f>
        <v/>
      </c>
      <c r="AX175" t="str">
        <f>""</f>
        <v/>
      </c>
      <c r="AY175" t="str">
        <f>""</f>
        <v/>
      </c>
      <c r="AZ175" t="str">
        <f>""</f>
        <v/>
      </c>
      <c r="BA175" t="str">
        <f>""</f>
        <v/>
      </c>
    </row>
    <row r="176" spans="2:53" x14ac:dyDescent="0.2">
      <c r="B176" t="str">
        <f>""</f>
        <v/>
      </c>
      <c r="C176" t="str">
        <f>""</f>
        <v/>
      </c>
      <c r="D176" t="str">
        <f>""</f>
        <v/>
      </c>
      <c r="E176" t="str">
        <f>""</f>
        <v/>
      </c>
      <c r="F176" t="str">
        <f>""</f>
        <v/>
      </c>
      <c r="G176" t="str">
        <f>""</f>
        <v/>
      </c>
      <c r="H176" t="str">
        <f>""</f>
        <v/>
      </c>
      <c r="I176" t="str">
        <f>""</f>
        <v/>
      </c>
      <c r="J176" t="str">
        <f>""</f>
        <v/>
      </c>
      <c r="K176" t="str">
        <f>""</f>
        <v/>
      </c>
      <c r="L176" t="str">
        <f>""</f>
        <v/>
      </c>
      <c r="M176" t="str">
        <f>""</f>
        <v/>
      </c>
      <c r="N176" t="str">
        <f>""</f>
        <v/>
      </c>
      <c r="O176" t="str">
        <f>""</f>
        <v/>
      </c>
      <c r="P176" t="str">
        <f>""</f>
        <v/>
      </c>
      <c r="Q176" t="str">
        <f>""</f>
        <v/>
      </c>
      <c r="R176" t="str">
        <f>""</f>
        <v/>
      </c>
      <c r="S176" t="str">
        <f>""</f>
        <v/>
      </c>
      <c r="T176" t="str">
        <f>""</f>
        <v/>
      </c>
      <c r="U176" t="str">
        <f>""</f>
        <v/>
      </c>
      <c r="V176" t="str">
        <f>""</f>
        <v/>
      </c>
      <c r="W176" t="str">
        <f>""</f>
        <v/>
      </c>
      <c r="X176" t="str">
        <f>""</f>
        <v/>
      </c>
      <c r="Y176" t="str">
        <f>""</f>
        <v/>
      </c>
      <c r="Z176" t="str">
        <f>""</f>
        <v/>
      </c>
      <c r="AA176" t="str">
        <f>""</f>
        <v/>
      </c>
      <c r="AB176" t="str">
        <f>""</f>
        <v/>
      </c>
      <c r="AC176" t="str">
        <f>""</f>
        <v/>
      </c>
      <c r="AD176" t="str">
        <f>""</f>
        <v/>
      </c>
      <c r="AE176" t="str">
        <f>""</f>
        <v/>
      </c>
      <c r="AF176" t="str">
        <f>""</f>
        <v/>
      </c>
      <c r="AG176" t="str">
        <f>""</f>
        <v/>
      </c>
      <c r="AH176" t="str">
        <f>""</f>
        <v/>
      </c>
      <c r="AI176" t="str">
        <f>""</f>
        <v/>
      </c>
      <c r="AJ176" t="str">
        <f>""</f>
        <v/>
      </c>
      <c r="AK176" t="str">
        <f>""</f>
        <v/>
      </c>
      <c r="AL176" t="str">
        <f>""</f>
        <v/>
      </c>
      <c r="AM176" t="str">
        <f>"[0.086]"</f>
        <v>[0.086]</v>
      </c>
      <c r="AN176" t="str">
        <f>""</f>
        <v/>
      </c>
      <c r="AO176" t="str">
        <f>""</f>
        <v/>
      </c>
      <c r="AP176" t="str">
        <f>""</f>
        <v/>
      </c>
      <c r="AQ176" t="str">
        <f>""</f>
        <v/>
      </c>
      <c r="AR176" t="str">
        <f>""</f>
        <v/>
      </c>
      <c r="AS176" t="str">
        <f>""</f>
        <v/>
      </c>
      <c r="AT176" t="str">
        <f>""</f>
        <v/>
      </c>
      <c r="AU176" t="str">
        <f>""</f>
        <v/>
      </c>
      <c r="AV176" t="str">
        <f>""</f>
        <v/>
      </c>
      <c r="AW176" t="str">
        <f>""</f>
        <v/>
      </c>
      <c r="AX176" t="str">
        <f>""</f>
        <v/>
      </c>
      <c r="AY176" t="str">
        <f>""</f>
        <v/>
      </c>
      <c r="AZ176" t="str">
        <f>""</f>
        <v/>
      </c>
      <c r="BA176" t="str">
        <f>""</f>
        <v/>
      </c>
    </row>
    <row r="177" spans="2:53" x14ac:dyDescent="0.2">
      <c r="B177" t="str">
        <f>"Interaction"</f>
        <v>Interaction</v>
      </c>
      <c r="C177" t="str">
        <f>""</f>
        <v/>
      </c>
      <c r="D177" t="str">
        <f>""</f>
        <v/>
      </c>
      <c r="E177" t="str">
        <f>""</f>
        <v/>
      </c>
      <c r="F177" t="str">
        <f>""</f>
        <v/>
      </c>
      <c r="G177" t="str">
        <f>""</f>
        <v/>
      </c>
      <c r="H177" t="str">
        <f>""</f>
        <v/>
      </c>
      <c r="I177" t="str">
        <f>""</f>
        <v/>
      </c>
      <c r="J177" t="str">
        <f>""</f>
        <v/>
      </c>
      <c r="K177" t="str">
        <f>""</f>
        <v/>
      </c>
      <c r="L177" t="str">
        <f>""</f>
        <v/>
      </c>
      <c r="M177" t="str">
        <f>""</f>
        <v/>
      </c>
      <c r="N177" t="str">
        <f>""</f>
        <v/>
      </c>
      <c r="O177" t="str">
        <f>""</f>
        <v/>
      </c>
      <c r="P177" t="str">
        <f>""</f>
        <v/>
      </c>
      <c r="Q177" t="str">
        <f>""</f>
        <v/>
      </c>
      <c r="R177" t="str">
        <f>""</f>
        <v/>
      </c>
      <c r="S177" t="str">
        <f>""</f>
        <v/>
      </c>
      <c r="T177" t="str">
        <f>""</f>
        <v/>
      </c>
      <c r="U177" t="str">
        <f>""</f>
        <v/>
      </c>
      <c r="V177" t="str">
        <f>""</f>
        <v/>
      </c>
      <c r="W177" t="str">
        <f>""</f>
        <v/>
      </c>
      <c r="X177" t="str">
        <f>""</f>
        <v/>
      </c>
      <c r="Y177" t="str">
        <f>""</f>
        <v/>
      </c>
      <c r="Z177" t="str">
        <f>""</f>
        <v/>
      </c>
      <c r="AA177" t="str">
        <f>""</f>
        <v/>
      </c>
      <c r="AB177" t="str">
        <f>""</f>
        <v/>
      </c>
      <c r="AC177" t="str">
        <f>""</f>
        <v/>
      </c>
      <c r="AD177" t="str">
        <f>""</f>
        <v/>
      </c>
      <c r="AE177" t="str">
        <f>""</f>
        <v/>
      </c>
      <c r="AF177" t="str">
        <f>""</f>
        <v/>
      </c>
      <c r="AG177" t="str">
        <f>""</f>
        <v/>
      </c>
      <c r="AH177" t="str">
        <f>""</f>
        <v/>
      </c>
      <c r="AI177" t="str">
        <f>""</f>
        <v/>
      </c>
      <c r="AJ177" t="str">
        <f>""</f>
        <v/>
      </c>
      <c r="AK177" t="str">
        <f>""</f>
        <v/>
      </c>
      <c r="AL177" t="str">
        <f>""</f>
        <v/>
      </c>
      <c r="AM177" t="str">
        <f>"-0.016"</f>
        <v>-0.016</v>
      </c>
      <c r="AN177" t="str">
        <f>""</f>
        <v/>
      </c>
      <c r="AO177" t="str">
        <f>""</f>
        <v/>
      </c>
      <c r="AP177" t="str">
        <f>""</f>
        <v/>
      </c>
      <c r="AQ177" t="str">
        <f>""</f>
        <v/>
      </c>
      <c r="AR177" t="str">
        <f>""</f>
        <v/>
      </c>
      <c r="AS177" t="str">
        <f>""</f>
        <v/>
      </c>
      <c r="AT177" t="str">
        <f>""</f>
        <v/>
      </c>
      <c r="AU177" t="str">
        <f>""</f>
        <v/>
      </c>
      <c r="AV177" t="str">
        <f>""</f>
        <v/>
      </c>
      <c r="AW177" t="str">
        <f>""</f>
        <v/>
      </c>
      <c r="AX177" t="str">
        <f>""</f>
        <v/>
      </c>
      <c r="AY177" t="str">
        <f>""</f>
        <v/>
      </c>
      <c r="AZ177" t="str">
        <f>""</f>
        <v/>
      </c>
      <c r="BA177" t="str">
        <f>""</f>
        <v/>
      </c>
    </row>
    <row r="178" spans="2:53" x14ac:dyDescent="0.2">
      <c r="B178" t="str">
        <f>""</f>
        <v/>
      </c>
      <c r="C178" t="str">
        <f>""</f>
        <v/>
      </c>
      <c r="D178" t="str">
        <f>""</f>
        <v/>
      </c>
      <c r="E178" t="str">
        <f>""</f>
        <v/>
      </c>
      <c r="F178" t="str">
        <f>""</f>
        <v/>
      </c>
      <c r="G178" t="str">
        <f>""</f>
        <v/>
      </c>
      <c r="H178" t="str">
        <f>""</f>
        <v/>
      </c>
      <c r="I178" t="str">
        <f>""</f>
        <v/>
      </c>
      <c r="J178" t="str">
        <f>""</f>
        <v/>
      </c>
      <c r="K178" t="str">
        <f>""</f>
        <v/>
      </c>
      <c r="L178" t="str">
        <f>""</f>
        <v/>
      </c>
      <c r="M178" t="str">
        <f>""</f>
        <v/>
      </c>
      <c r="N178" t="str">
        <f>""</f>
        <v/>
      </c>
      <c r="O178" t="str">
        <f>""</f>
        <v/>
      </c>
      <c r="P178" t="str">
        <f>""</f>
        <v/>
      </c>
      <c r="Q178" t="str">
        <f>""</f>
        <v/>
      </c>
      <c r="R178" t="str">
        <f>""</f>
        <v/>
      </c>
      <c r="S178" t="str">
        <f>""</f>
        <v/>
      </c>
      <c r="T178" t="str">
        <f>""</f>
        <v/>
      </c>
      <c r="U178" t="str">
        <f>""</f>
        <v/>
      </c>
      <c r="V178" t="str">
        <f>""</f>
        <v/>
      </c>
      <c r="W178" t="str">
        <f>""</f>
        <v/>
      </c>
      <c r="X178" t="str">
        <f>""</f>
        <v/>
      </c>
      <c r="Y178" t="str">
        <f>""</f>
        <v/>
      </c>
      <c r="Z178" t="str">
        <f>""</f>
        <v/>
      </c>
      <c r="AA178" t="str">
        <f>""</f>
        <v/>
      </c>
      <c r="AB178" t="str">
        <f>""</f>
        <v/>
      </c>
      <c r="AC178" t="str">
        <f>""</f>
        <v/>
      </c>
      <c r="AD178" t="str">
        <f>""</f>
        <v/>
      </c>
      <c r="AE178" t="str">
        <f>""</f>
        <v/>
      </c>
      <c r="AF178" t="str">
        <f>""</f>
        <v/>
      </c>
      <c r="AG178" t="str">
        <f>""</f>
        <v/>
      </c>
      <c r="AH178" t="str">
        <f>""</f>
        <v/>
      </c>
      <c r="AI178" t="str">
        <f>""</f>
        <v/>
      </c>
      <c r="AJ178" t="str">
        <f>""</f>
        <v/>
      </c>
      <c r="AK178" t="str">
        <f>""</f>
        <v/>
      </c>
      <c r="AL178" t="str">
        <f>""</f>
        <v/>
      </c>
      <c r="AM178" t="str">
        <f>"[0.125]"</f>
        <v>[0.125]</v>
      </c>
      <c r="AN178" t="str">
        <f>""</f>
        <v/>
      </c>
      <c r="AO178" t="str">
        <f>""</f>
        <v/>
      </c>
      <c r="AP178" t="str">
        <f>""</f>
        <v/>
      </c>
      <c r="AQ178" t="str">
        <f>""</f>
        <v/>
      </c>
      <c r="AR178" t="str">
        <f>""</f>
        <v/>
      </c>
      <c r="AS178" t="str">
        <f>""</f>
        <v/>
      </c>
      <c r="AT178" t="str">
        <f>""</f>
        <v/>
      </c>
      <c r="AU178" t="str">
        <f>""</f>
        <v/>
      </c>
      <c r="AV178" t="str">
        <f>""</f>
        <v/>
      </c>
      <c r="AW178" t="str">
        <f>""</f>
        <v/>
      </c>
      <c r="AX178" t="str">
        <f>""</f>
        <v/>
      </c>
      <c r="AY178" t="str">
        <f>""</f>
        <v/>
      </c>
      <c r="AZ178" t="str">
        <f>""</f>
        <v/>
      </c>
      <c r="BA178" t="str">
        <f>""</f>
        <v/>
      </c>
    </row>
    <row r="179" spans="2:53" x14ac:dyDescent="0.2">
      <c r="B179" t="str">
        <f>"Number of males who left household 1998-2007"</f>
        <v>Number of males who left household 1998-2007</v>
      </c>
      <c r="C179" t="str">
        <f>""</f>
        <v/>
      </c>
      <c r="D179" t="str">
        <f>""</f>
        <v/>
      </c>
      <c r="E179" t="str">
        <f>""</f>
        <v/>
      </c>
      <c r="F179" t="str">
        <f>""</f>
        <v/>
      </c>
      <c r="G179" t="str">
        <f>""</f>
        <v/>
      </c>
      <c r="H179" t="str">
        <f>""</f>
        <v/>
      </c>
      <c r="I179" t="str">
        <f>""</f>
        <v/>
      </c>
      <c r="J179" t="str">
        <f>""</f>
        <v/>
      </c>
      <c r="K179" t="str">
        <f>""</f>
        <v/>
      </c>
      <c r="L179" t="str">
        <f>""</f>
        <v/>
      </c>
      <c r="M179" t="str">
        <f>""</f>
        <v/>
      </c>
      <c r="N179" t="str">
        <f>""</f>
        <v/>
      </c>
      <c r="O179" t="str">
        <f>""</f>
        <v/>
      </c>
      <c r="P179" t="str">
        <f>""</f>
        <v/>
      </c>
      <c r="Q179" t="str">
        <f>""</f>
        <v/>
      </c>
      <c r="R179" t="str">
        <f>""</f>
        <v/>
      </c>
      <c r="S179" t="str">
        <f>""</f>
        <v/>
      </c>
      <c r="T179" t="str">
        <f>""</f>
        <v/>
      </c>
      <c r="U179" t="str">
        <f>""</f>
        <v/>
      </c>
      <c r="V179" t="str">
        <f>""</f>
        <v/>
      </c>
      <c r="W179" t="str">
        <f>""</f>
        <v/>
      </c>
      <c r="X179" t="str">
        <f>""</f>
        <v/>
      </c>
      <c r="Y179" t="str">
        <f>""</f>
        <v/>
      </c>
      <c r="Z179" t="str">
        <f>""</f>
        <v/>
      </c>
      <c r="AA179" t="str">
        <f>""</f>
        <v/>
      </c>
      <c r="AB179" t="str">
        <f>""</f>
        <v/>
      </c>
      <c r="AC179" t="str">
        <f>""</f>
        <v/>
      </c>
      <c r="AD179" t="str">
        <f>""</f>
        <v/>
      </c>
      <c r="AE179" t="str">
        <f>""</f>
        <v/>
      </c>
      <c r="AF179" t="str">
        <f>""</f>
        <v/>
      </c>
      <c r="AG179" t="str">
        <f>""</f>
        <v/>
      </c>
      <c r="AH179" t="str">
        <f>""</f>
        <v/>
      </c>
      <c r="AI179" t="str">
        <f>""</f>
        <v/>
      </c>
      <c r="AJ179" t="str">
        <f>""</f>
        <v/>
      </c>
      <c r="AK179" t="str">
        <f>""</f>
        <v/>
      </c>
      <c r="AL179" t="str">
        <f>""</f>
        <v/>
      </c>
      <c r="AM179" t="str">
        <f>""</f>
        <v/>
      </c>
      <c r="AN179" t="str">
        <f>"-0.008"</f>
        <v>-0.008</v>
      </c>
      <c r="AO179" t="str">
        <f>""</f>
        <v/>
      </c>
      <c r="AP179" t="str">
        <f>""</f>
        <v/>
      </c>
      <c r="AQ179" t="str">
        <f>""</f>
        <v/>
      </c>
      <c r="AR179" t="str">
        <f>""</f>
        <v/>
      </c>
      <c r="AS179" t="str">
        <f>""</f>
        <v/>
      </c>
      <c r="AT179" t="str">
        <f>""</f>
        <v/>
      </c>
      <c r="AU179" t="str">
        <f>""</f>
        <v/>
      </c>
      <c r="AV179" t="str">
        <f>""</f>
        <v/>
      </c>
      <c r="AW179" t="str">
        <f>""</f>
        <v/>
      </c>
      <c r="AX179" t="str">
        <f>""</f>
        <v/>
      </c>
      <c r="AY179" t="str">
        <f>""</f>
        <v/>
      </c>
      <c r="AZ179" t="str">
        <f>""</f>
        <v/>
      </c>
      <c r="BA179" t="str">
        <f>""</f>
        <v/>
      </c>
    </row>
    <row r="180" spans="2:53" x14ac:dyDescent="0.2">
      <c r="B180" t="str">
        <f>""</f>
        <v/>
      </c>
      <c r="C180" t="str">
        <f>""</f>
        <v/>
      </c>
      <c r="D180" t="str">
        <f>""</f>
        <v/>
      </c>
      <c r="E180" t="str">
        <f>""</f>
        <v/>
      </c>
      <c r="F180" t="str">
        <f>""</f>
        <v/>
      </c>
      <c r="G180" t="str">
        <f>""</f>
        <v/>
      </c>
      <c r="H180" t="str">
        <f>""</f>
        <v/>
      </c>
      <c r="I180" t="str">
        <f>""</f>
        <v/>
      </c>
      <c r="J180" t="str">
        <f>""</f>
        <v/>
      </c>
      <c r="K180" t="str">
        <f>""</f>
        <v/>
      </c>
      <c r="L180" t="str">
        <f>""</f>
        <v/>
      </c>
      <c r="M180" t="str">
        <f>""</f>
        <v/>
      </c>
      <c r="N180" t="str">
        <f>""</f>
        <v/>
      </c>
      <c r="O180" t="str">
        <f>""</f>
        <v/>
      </c>
      <c r="P180" t="str">
        <f>""</f>
        <v/>
      </c>
      <c r="Q180" t="str">
        <f>""</f>
        <v/>
      </c>
      <c r="R180" t="str">
        <f>""</f>
        <v/>
      </c>
      <c r="S180" t="str">
        <f>""</f>
        <v/>
      </c>
      <c r="T180" t="str">
        <f>""</f>
        <v/>
      </c>
      <c r="U180" t="str">
        <f>""</f>
        <v/>
      </c>
      <c r="V180" t="str">
        <f>""</f>
        <v/>
      </c>
      <c r="W180" t="str">
        <f>""</f>
        <v/>
      </c>
      <c r="X180" t="str">
        <f>""</f>
        <v/>
      </c>
      <c r="Y180" t="str">
        <f>""</f>
        <v/>
      </c>
      <c r="Z180" t="str">
        <f>""</f>
        <v/>
      </c>
      <c r="AA180" t="str">
        <f>""</f>
        <v/>
      </c>
      <c r="AB180" t="str">
        <f>""</f>
        <v/>
      </c>
      <c r="AC180" t="str">
        <f>""</f>
        <v/>
      </c>
      <c r="AD180" t="str">
        <f>""</f>
        <v/>
      </c>
      <c r="AE180" t="str">
        <f>""</f>
        <v/>
      </c>
      <c r="AF180" t="str">
        <f>""</f>
        <v/>
      </c>
      <c r="AG180" t="str">
        <f>""</f>
        <v/>
      </c>
      <c r="AH180" t="str">
        <f>""</f>
        <v/>
      </c>
      <c r="AI180" t="str">
        <f>""</f>
        <v/>
      </c>
      <c r="AJ180" t="str">
        <f>""</f>
        <v/>
      </c>
      <c r="AK180" t="str">
        <f>""</f>
        <v/>
      </c>
      <c r="AL180" t="str">
        <f>""</f>
        <v/>
      </c>
      <c r="AM180" t="str">
        <f>""</f>
        <v/>
      </c>
      <c r="AN180" t="str">
        <f>"[0.067]"</f>
        <v>[0.067]</v>
      </c>
      <c r="AO180" t="str">
        <f>""</f>
        <v/>
      </c>
      <c r="AP180" t="str">
        <f>""</f>
        <v/>
      </c>
      <c r="AQ180" t="str">
        <f>""</f>
        <v/>
      </c>
      <c r="AR180" t="str">
        <f>""</f>
        <v/>
      </c>
      <c r="AS180" t="str">
        <f>""</f>
        <v/>
      </c>
      <c r="AT180" t="str">
        <f>""</f>
        <v/>
      </c>
      <c r="AU180" t="str">
        <f>""</f>
        <v/>
      </c>
      <c r="AV180" t="str">
        <f>""</f>
        <v/>
      </c>
      <c r="AW180" t="str">
        <f>""</f>
        <v/>
      </c>
      <c r="AX180" t="str">
        <f>""</f>
        <v/>
      </c>
      <c r="AY180" t="str">
        <f>""</f>
        <v/>
      </c>
      <c r="AZ180" t="str">
        <f>""</f>
        <v/>
      </c>
      <c r="BA180" t="str">
        <f>""</f>
        <v/>
      </c>
    </row>
    <row r="181" spans="2:53" x14ac:dyDescent="0.2">
      <c r="B181" t="str">
        <f>"Interaction"</f>
        <v>Interaction</v>
      </c>
      <c r="C181" t="str">
        <f>""</f>
        <v/>
      </c>
      <c r="D181" t="str">
        <f>""</f>
        <v/>
      </c>
      <c r="E181" t="str">
        <f>""</f>
        <v/>
      </c>
      <c r="F181" t="str">
        <f>""</f>
        <v/>
      </c>
      <c r="G181" t="str">
        <f>""</f>
        <v/>
      </c>
      <c r="H181" t="str">
        <f>""</f>
        <v/>
      </c>
      <c r="I181" t="str">
        <f>""</f>
        <v/>
      </c>
      <c r="J181" t="str">
        <f>""</f>
        <v/>
      </c>
      <c r="K181" t="str">
        <f>""</f>
        <v/>
      </c>
      <c r="L181" t="str">
        <f>""</f>
        <v/>
      </c>
      <c r="M181" t="str">
        <f>""</f>
        <v/>
      </c>
      <c r="N181" t="str">
        <f>""</f>
        <v/>
      </c>
      <c r="O181" t="str">
        <f>""</f>
        <v/>
      </c>
      <c r="P181" t="str">
        <f>""</f>
        <v/>
      </c>
      <c r="Q181" t="str">
        <f>""</f>
        <v/>
      </c>
      <c r="R181" t="str">
        <f>""</f>
        <v/>
      </c>
      <c r="S181" t="str">
        <f>""</f>
        <v/>
      </c>
      <c r="T181" t="str">
        <f>""</f>
        <v/>
      </c>
      <c r="U181" t="str">
        <f>""</f>
        <v/>
      </c>
      <c r="V181" t="str">
        <f>""</f>
        <v/>
      </c>
      <c r="W181" t="str">
        <f>""</f>
        <v/>
      </c>
      <c r="X181" t="str">
        <f>""</f>
        <v/>
      </c>
      <c r="Y181" t="str">
        <f>""</f>
        <v/>
      </c>
      <c r="Z181" t="str">
        <f>""</f>
        <v/>
      </c>
      <c r="AA181" t="str">
        <f>""</f>
        <v/>
      </c>
      <c r="AB181" t="str">
        <f>""</f>
        <v/>
      </c>
      <c r="AC181" t="str">
        <f>""</f>
        <v/>
      </c>
      <c r="AD181" t="str">
        <f>""</f>
        <v/>
      </c>
      <c r="AE181" t="str">
        <f>""</f>
        <v/>
      </c>
      <c r="AF181" t="str">
        <f>""</f>
        <v/>
      </c>
      <c r="AG181" t="str">
        <f>""</f>
        <v/>
      </c>
      <c r="AH181" t="str">
        <f>""</f>
        <v/>
      </c>
      <c r="AI181" t="str">
        <f>""</f>
        <v/>
      </c>
      <c r="AJ181" t="str">
        <f>""</f>
        <v/>
      </c>
      <c r="AK181" t="str">
        <f>""</f>
        <v/>
      </c>
      <c r="AL181" t="str">
        <f>""</f>
        <v/>
      </c>
      <c r="AM181" t="str">
        <f>""</f>
        <v/>
      </c>
      <c r="AN181" t="str">
        <f>"0.008"</f>
        <v>0.008</v>
      </c>
      <c r="AO181" t="str">
        <f>""</f>
        <v/>
      </c>
      <c r="AP181" t="str">
        <f>""</f>
        <v/>
      </c>
      <c r="AQ181" t="str">
        <f>""</f>
        <v/>
      </c>
      <c r="AR181" t="str">
        <f>""</f>
        <v/>
      </c>
      <c r="AS181" t="str">
        <f>""</f>
        <v/>
      </c>
      <c r="AT181" t="str">
        <f>""</f>
        <v/>
      </c>
      <c r="AU181" t="str">
        <f>""</f>
        <v/>
      </c>
      <c r="AV181" t="str">
        <f>""</f>
        <v/>
      </c>
      <c r="AW181" t="str">
        <f>""</f>
        <v/>
      </c>
      <c r="AX181" t="str">
        <f>""</f>
        <v/>
      </c>
      <c r="AY181" t="str">
        <f>""</f>
        <v/>
      </c>
      <c r="AZ181" t="str">
        <f>""</f>
        <v/>
      </c>
      <c r="BA181" t="str">
        <f>""</f>
        <v/>
      </c>
    </row>
    <row r="182" spans="2:53" x14ac:dyDescent="0.2">
      <c r="B182" t="str">
        <f>""</f>
        <v/>
      </c>
      <c r="C182" t="str">
        <f>""</f>
        <v/>
      </c>
      <c r="D182" t="str">
        <f>""</f>
        <v/>
      </c>
      <c r="E182" t="str">
        <f>""</f>
        <v/>
      </c>
      <c r="F182" t="str">
        <f>""</f>
        <v/>
      </c>
      <c r="G182" t="str">
        <f>""</f>
        <v/>
      </c>
      <c r="H182" t="str">
        <f>""</f>
        <v/>
      </c>
      <c r="I182" t="str">
        <f>""</f>
        <v/>
      </c>
      <c r="J182" t="str">
        <f>""</f>
        <v/>
      </c>
      <c r="K182" t="str">
        <f>""</f>
        <v/>
      </c>
      <c r="L182" t="str">
        <f>""</f>
        <v/>
      </c>
      <c r="M182" t="str">
        <f>""</f>
        <v/>
      </c>
      <c r="N182" t="str">
        <f>""</f>
        <v/>
      </c>
      <c r="O182" t="str">
        <f>""</f>
        <v/>
      </c>
      <c r="P182" t="str">
        <f>""</f>
        <v/>
      </c>
      <c r="Q182" t="str">
        <f>""</f>
        <v/>
      </c>
      <c r="R182" t="str">
        <f>""</f>
        <v/>
      </c>
      <c r="S182" t="str">
        <f>""</f>
        <v/>
      </c>
      <c r="T182" t="str">
        <f>""</f>
        <v/>
      </c>
      <c r="U182" t="str">
        <f>""</f>
        <v/>
      </c>
      <c r="V182" t="str">
        <f>""</f>
        <v/>
      </c>
      <c r="W182" t="str">
        <f>""</f>
        <v/>
      </c>
      <c r="X182" t="str">
        <f>""</f>
        <v/>
      </c>
      <c r="Y182" t="str">
        <f>""</f>
        <v/>
      </c>
      <c r="Z182" t="str">
        <f>""</f>
        <v/>
      </c>
      <c r="AA182" t="str">
        <f>""</f>
        <v/>
      </c>
      <c r="AB182" t="str">
        <f>""</f>
        <v/>
      </c>
      <c r="AC182" t="str">
        <f>""</f>
        <v/>
      </c>
      <c r="AD182" t="str">
        <f>""</f>
        <v/>
      </c>
      <c r="AE182" t="str">
        <f>""</f>
        <v/>
      </c>
      <c r="AF182" t="str">
        <f>""</f>
        <v/>
      </c>
      <c r="AG182" t="str">
        <f>""</f>
        <v/>
      </c>
      <c r="AH182" t="str">
        <f>""</f>
        <v/>
      </c>
      <c r="AI182" t="str">
        <f>""</f>
        <v/>
      </c>
      <c r="AJ182" t="str">
        <f>""</f>
        <v/>
      </c>
      <c r="AK182" t="str">
        <f>""</f>
        <v/>
      </c>
      <c r="AL182" t="str">
        <f>""</f>
        <v/>
      </c>
      <c r="AM182" t="str">
        <f>""</f>
        <v/>
      </c>
      <c r="AN182" t="str">
        <f>"[0.096]"</f>
        <v>[0.096]</v>
      </c>
      <c r="AO182" t="str">
        <f>""</f>
        <v/>
      </c>
      <c r="AP182" t="str">
        <f>""</f>
        <v/>
      </c>
      <c r="AQ182" t="str">
        <f>""</f>
        <v/>
      </c>
      <c r="AR182" t="str">
        <f>""</f>
        <v/>
      </c>
      <c r="AS182" t="str">
        <f>""</f>
        <v/>
      </c>
      <c r="AT182" t="str">
        <f>""</f>
        <v/>
      </c>
      <c r="AU182" t="str">
        <f>""</f>
        <v/>
      </c>
      <c r="AV182" t="str">
        <f>""</f>
        <v/>
      </c>
      <c r="AW182" t="str">
        <f>""</f>
        <v/>
      </c>
      <c r="AX182" t="str">
        <f>""</f>
        <v/>
      </c>
      <c r="AY182" t="str">
        <f>""</f>
        <v/>
      </c>
      <c r="AZ182" t="str">
        <f>""</f>
        <v/>
      </c>
      <c r="BA182" t="str">
        <f>""</f>
        <v/>
      </c>
    </row>
    <row r="183" spans="2:53" x14ac:dyDescent="0.2">
      <c r="B183" t="str">
        <f>"Share of males  who left household 1998-2007"</f>
        <v>Share of males  who left household 1998-2007</v>
      </c>
      <c r="C183" t="str">
        <f>""</f>
        <v/>
      </c>
      <c r="D183" t="str">
        <f>""</f>
        <v/>
      </c>
      <c r="E183" t="str">
        <f>""</f>
        <v/>
      </c>
      <c r="F183" t="str">
        <f>""</f>
        <v/>
      </c>
      <c r="G183" t="str">
        <f>""</f>
        <v/>
      </c>
      <c r="H183" t="str">
        <f>""</f>
        <v/>
      </c>
      <c r="I183" t="str">
        <f>""</f>
        <v/>
      </c>
      <c r="J183" t="str">
        <f>""</f>
        <v/>
      </c>
      <c r="K183" t="str">
        <f>""</f>
        <v/>
      </c>
      <c r="L183" t="str">
        <f>""</f>
        <v/>
      </c>
      <c r="M183" t="str">
        <f>""</f>
        <v/>
      </c>
      <c r="N183" t="str">
        <f>""</f>
        <v/>
      </c>
      <c r="O183" t="str">
        <f>""</f>
        <v/>
      </c>
      <c r="P183" t="str">
        <f>""</f>
        <v/>
      </c>
      <c r="Q183" t="str">
        <f>""</f>
        <v/>
      </c>
      <c r="R183" t="str">
        <f>""</f>
        <v/>
      </c>
      <c r="S183" t="str">
        <f>""</f>
        <v/>
      </c>
      <c r="T183" t="str">
        <f>""</f>
        <v/>
      </c>
      <c r="U183" t="str">
        <f>""</f>
        <v/>
      </c>
      <c r="V183" t="str">
        <f>""</f>
        <v/>
      </c>
      <c r="W183" t="str">
        <f>""</f>
        <v/>
      </c>
      <c r="X183" t="str">
        <f>""</f>
        <v/>
      </c>
      <c r="Y183" t="str">
        <f>""</f>
        <v/>
      </c>
      <c r="Z183" t="str">
        <f>""</f>
        <v/>
      </c>
      <c r="AA183" t="str">
        <f>""</f>
        <v/>
      </c>
      <c r="AB183" t="str">
        <f>""</f>
        <v/>
      </c>
      <c r="AC183" t="str">
        <f>""</f>
        <v/>
      </c>
      <c r="AD183" t="str">
        <f>""</f>
        <v/>
      </c>
      <c r="AE183" t="str">
        <f>""</f>
        <v/>
      </c>
      <c r="AF183" t="str">
        <f>""</f>
        <v/>
      </c>
      <c r="AG183" t="str">
        <f>""</f>
        <v/>
      </c>
      <c r="AH183" t="str">
        <f>""</f>
        <v/>
      </c>
      <c r="AI183" t="str">
        <f>""</f>
        <v/>
      </c>
      <c r="AJ183" t="str">
        <f>""</f>
        <v/>
      </c>
      <c r="AK183" t="str">
        <f>""</f>
        <v/>
      </c>
      <c r="AL183" t="str">
        <f>""</f>
        <v/>
      </c>
      <c r="AM183" t="str">
        <f>""</f>
        <v/>
      </c>
      <c r="AN183" t="str">
        <f>""</f>
        <v/>
      </c>
      <c r="AO183" t="str">
        <f>"0.083"</f>
        <v>0.083</v>
      </c>
      <c r="AP183" t="str">
        <f>""</f>
        <v/>
      </c>
      <c r="AQ183" t="str">
        <f>""</f>
        <v/>
      </c>
      <c r="AR183" t="str">
        <f>""</f>
        <v/>
      </c>
      <c r="AS183" t="str">
        <f>""</f>
        <v/>
      </c>
      <c r="AT183" t="str">
        <f>""</f>
        <v/>
      </c>
      <c r="AU183" t="str">
        <f>""</f>
        <v/>
      </c>
      <c r="AV183" t="str">
        <f>""</f>
        <v/>
      </c>
      <c r="AW183" t="str">
        <f>""</f>
        <v/>
      </c>
      <c r="AX183" t="str">
        <f>""</f>
        <v/>
      </c>
      <c r="AY183" t="str">
        <f>""</f>
        <v/>
      </c>
      <c r="AZ183" t="str">
        <f>""</f>
        <v/>
      </c>
      <c r="BA183" t="str">
        <f>""</f>
        <v/>
      </c>
    </row>
    <row r="184" spans="2:53" x14ac:dyDescent="0.2">
      <c r="B184" t="str">
        <f>""</f>
        <v/>
      </c>
      <c r="C184" t="str">
        <f>""</f>
        <v/>
      </c>
      <c r="D184" t="str">
        <f>""</f>
        <v/>
      </c>
      <c r="E184" t="str">
        <f>""</f>
        <v/>
      </c>
      <c r="F184" t="str">
        <f>""</f>
        <v/>
      </c>
      <c r="G184" t="str">
        <f>""</f>
        <v/>
      </c>
      <c r="H184" t="str">
        <f>""</f>
        <v/>
      </c>
      <c r="I184" t="str">
        <f>""</f>
        <v/>
      </c>
      <c r="J184" t="str">
        <f>""</f>
        <v/>
      </c>
      <c r="K184" t="str">
        <f>""</f>
        <v/>
      </c>
      <c r="L184" t="str">
        <f>""</f>
        <v/>
      </c>
      <c r="M184" t="str">
        <f>""</f>
        <v/>
      </c>
      <c r="N184" t="str">
        <f>""</f>
        <v/>
      </c>
      <c r="O184" t="str">
        <f>""</f>
        <v/>
      </c>
      <c r="P184" t="str">
        <f>""</f>
        <v/>
      </c>
      <c r="Q184" t="str">
        <f>""</f>
        <v/>
      </c>
      <c r="R184" t="str">
        <f>""</f>
        <v/>
      </c>
      <c r="S184" t="str">
        <f>""</f>
        <v/>
      </c>
      <c r="T184" t="str">
        <f>""</f>
        <v/>
      </c>
      <c r="U184" t="str">
        <f>""</f>
        <v/>
      </c>
      <c r="V184" t="str">
        <f>""</f>
        <v/>
      </c>
      <c r="W184" t="str">
        <f>""</f>
        <v/>
      </c>
      <c r="X184" t="str">
        <f>""</f>
        <v/>
      </c>
      <c r="Y184" t="str">
        <f>""</f>
        <v/>
      </c>
      <c r="Z184" t="str">
        <f>""</f>
        <v/>
      </c>
      <c r="AA184" t="str">
        <f>""</f>
        <v/>
      </c>
      <c r="AB184" t="str">
        <f>""</f>
        <v/>
      </c>
      <c r="AC184" t="str">
        <f>""</f>
        <v/>
      </c>
      <c r="AD184" t="str">
        <f>""</f>
        <v/>
      </c>
      <c r="AE184" t="str">
        <f>""</f>
        <v/>
      </c>
      <c r="AF184" t="str">
        <f>""</f>
        <v/>
      </c>
      <c r="AG184" t="str">
        <f>""</f>
        <v/>
      </c>
      <c r="AH184" t="str">
        <f>""</f>
        <v/>
      </c>
      <c r="AI184" t="str">
        <f>""</f>
        <v/>
      </c>
      <c r="AJ184" t="str">
        <f>""</f>
        <v/>
      </c>
      <c r="AK184" t="str">
        <f>""</f>
        <v/>
      </c>
      <c r="AL184" t="str">
        <f>""</f>
        <v/>
      </c>
      <c r="AM184" t="str">
        <f>""</f>
        <v/>
      </c>
      <c r="AN184" t="str">
        <f>""</f>
        <v/>
      </c>
      <c r="AO184" t="str">
        <f>"[0.123]"</f>
        <v>[0.123]</v>
      </c>
      <c r="AP184" t="str">
        <f>""</f>
        <v/>
      </c>
      <c r="AQ184" t="str">
        <f>""</f>
        <v/>
      </c>
      <c r="AR184" t="str">
        <f>""</f>
        <v/>
      </c>
      <c r="AS184" t="str">
        <f>""</f>
        <v/>
      </c>
      <c r="AT184" t="str">
        <f>""</f>
        <v/>
      </c>
      <c r="AU184" t="str">
        <f>""</f>
        <v/>
      </c>
      <c r="AV184" t="str">
        <f>""</f>
        <v/>
      </c>
      <c r="AW184" t="str">
        <f>""</f>
        <v/>
      </c>
      <c r="AX184" t="str">
        <f>""</f>
        <v/>
      </c>
      <c r="AY184" t="str">
        <f>""</f>
        <v/>
      </c>
      <c r="AZ184" t="str">
        <f>""</f>
        <v/>
      </c>
      <c r="BA184" t="str">
        <f>""</f>
        <v/>
      </c>
    </row>
    <row r="185" spans="2:53" x14ac:dyDescent="0.2">
      <c r="B185" t="str">
        <f>"Interaction"</f>
        <v>Interaction</v>
      </c>
      <c r="C185" t="str">
        <f>""</f>
        <v/>
      </c>
      <c r="D185" t="str">
        <f>""</f>
        <v/>
      </c>
      <c r="E185" t="str">
        <f>""</f>
        <v/>
      </c>
      <c r="F185" t="str">
        <f>""</f>
        <v/>
      </c>
      <c r="G185" t="str">
        <f>""</f>
        <v/>
      </c>
      <c r="H185" t="str">
        <f>""</f>
        <v/>
      </c>
      <c r="I185" t="str">
        <f>""</f>
        <v/>
      </c>
      <c r="J185" t="str">
        <f>""</f>
        <v/>
      </c>
      <c r="K185" t="str">
        <f>""</f>
        <v/>
      </c>
      <c r="L185" t="str">
        <f>""</f>
        <v/>
      </c>
      <c r="M185" t="str">
        <f>""</f>
        <v/>
      </c>
      <c r="N185" t="str">
        <f>""</f>
        <v/>
      </c>
      <c r="O185" t="str">
        <f>""</f>
        <v/>
      </c>
      <c r="P185" t="str">
        <f>""</f>
        <v/>
      </c>
      <c r="Q185" t="str">
        <f>""</f>
        <v/>
      </c>
      <c r="R185" t="str">
        <f>""</f>
        <v/>
      </c>
      <c r="S185" t="str">
        <f>""</f>
        <v/>
      </c>
      <c r="T185" t="str">
        <f>""</f>
        <v/>
      </c>
      <c r="U185" t="str">
        <f>""</f>
        <v/>
      </c>
      <c r="V185" t="str">
        <f>""</f>
        <v/>
      </c>
      <c r="W185" t="str">
        <f>""</f>
        <v/>
      </c>
      <c r="X185" t="str">
        <f>""</f>
        <v/>
      </c>
      <c r="Y185" t="str">
        <f>""</f>
        <v/>
      </c>
      <c r="Z185" t="str">
        <f>""</f>
        <v/>
      </c>
      <c r="AA185" t="str">
        <f>""</f>
        <v/>
      </c>
      <c r="AB185" t="str">
        <f>""</f>
        <v/>
      </c>
      <c r="AC185" t="str">
        <f>""</f>
        <v/>
      </c>
      <c r="AD185" t="str">
        <f>""</f>
        <v/>
      </c>
      <c r="AE185" t="str">
        <f>""</f>
        <v/>
      </c>
      <c r="AF185" t="str">
        <f>""</f>
        <v/>
      </c>
      <c r="AG185" t="str">
        <f>""</f>
        <v/>
      </c>
      <c r="AH185" t="str">
        <f>""</f>
        <v/>
      </c>
      <c r="AI185" t="str">
        <f>""</f>
        <v/>
      </c>
      <c r="AJ185" t="str">
        <f>""</f>
        <v/>
      </c>
      <c r="AK185" t="str">
        <f>""</f>
        <v/>
      </c>
      <c r="AL185" t="str">
        <f>""</f>
        <v/>
      </c>
      <c r="AM185" t="str">
        <f>""</f>
        <v/>
      </c>
      <c r="AN185" t="str">
        <f>""</f>
        <v/>
      </c>
      <c r="AO185" t="str">
        <f>"-0.045"</f>
        <v>-0.045</v>
      </c>
      <c r="AP185" t="str">
        <f>""</f>
        <v/>
      </c>
      <c r="AQ185" t="str">
        <f>""</f>
        <v/>
      </c>
      <c r="AR185" t="str">
        <f>""</f>
        <v/>
      </c>
      <c r="AS185" t="str">
        <f>""</f>
        <v/>
      </c>
      <c r="AT185" t="str">
        <f>""</f>
        <v/>
      </c>
      <c r="AU185" t="str">
        <f>""</f>
        <v/>
      </c>
      <c r="AV185" t="str">
        <f>""</f>
        <v/>
      </c>
      <c r="AW185" t="str">
        <f>""</f>
        <v/>
      </c>
      <c r="AX185" t="str">
        <f>""</f>
        <v/>
      </c>
      <c r="AY185" t="str">
        <f>""</f>
        <v/>
      </c>
      <c r="AZ185" t="str">
        <f>""</f>
        <v/>
      </c>
      <c r="BA185" t="str">
        <f>""</f>
        <v/>
      </c>
    </row>
    <row r="186" spans="2:53" x14ac:dyDescent="0.2">
      <c r="B186" t="str">
        <f>""</f>
        <v/>
      </c>
      <c r="C186" t="str">
        <f>""</f>
        <v/>
      </c>
      <c r="D186" t="str">
        <f>""</f>
        <v/>
      </c>
      <c r="E186" t="str">
        <f>""</f>
        <v/>
      </c>
      <c r="F186" t="str">
        <f>""</f>
        <v/>
      </c>
      <c r="G186" t="str">
        <f>""</f>
        <v/>
      </c>
      <c r="H186" t="str">
        <f>""</f>
        <v/>
      </c>
      <c r="I186" t="str">
        <f>""</f>
        <v/>
      </c>
      <c r="J186" t="str">
        <f>""</f>
        <v/>
      </c>
      <c r="K186" t="str">
        <f>""</f>
        <v/>
      </c>
      <c r="L186" t="str">
        <f>""</f>
        <v/>
      </c>
      <c r="M186" t="str">
        <f>""</f>
        <v/>
      </c>
      <c r="N186" t="str">
        <f>""</f>
        <v/>
      </c>
      <c r="O186" t="str">
        <f>""</f>
        <v/>
      </c>
      <c r="P186" t="str">
        <f>""</f>
        <v/>
      </c>
      <c r="Q186" t="str">
        <f>""</f>
        <v/>
      </c>
      <c r="R186" t="str">
        <f>""</f>
        <v/>
      </c>
      <c r="S186" t="str">
        <f>""</f>
        <v/>
      </c>
      <c r="T186" t="str">
        <f>""</f>
        <v/>
      </c>
      <c r="U186" t="str">
        <f>""</f>
        <v/>
      </c>
      <c r="V186" t="str">
        <f>""</f>
        <v/>
      </c>
      <c r="W186" t="str">
        <f>""</f>
        <v/>
      </c>
      <c r="X186" t="str">
        <f>""</f>
        <v/>
      </c>
      <c r="Y186" t="str">
        <f>""</f>
        <v/>
      </c>
      <c r="Z186" t="str">
        <f>""</f>
        <v/>
      </c>
      <c r="AA186" t="str">
        <f>""</f>
        <v/>
      </c>
      <c r="AB186" t="str">
        <f>""</f>
        <v/>
      </c>
      <c r="AC186" t="str">
        <f>""</f>
        <v/>
      </c>
      <c r="AD186" t="str">
        <f>""</f>
        <v/>
      </c>
      <c r="AE186" t="str">
        <f>""</f>
        <v/>
      </c>
      <c r="AF186" t="str">
        <f>""</f>
        <v/>
      </c>
      <c r="AG186" t="str">
        <f>""</f>
        <v/>
      </c>
      <c r="AH186" t="str">
        <f>""</f>
        <v/>
      </c>
      <c r="AI186" t="str">
        <f>""</f>
        <v/>
      </c>
      <c r="AJ186" t="str">
        <f>""</f>
        <v/>
      </c>
      <c r="AK186" t="str">
        <f>""</f>
        <v/>
      </c>
      <c r="AL186" t="str">
        <f>""</f>
        <v/>
      </c>
      <c r="AM186" t="str">
        <f>""</f>
        <v/>
      </c>
      <c r="AN186" t="str">
        <f>""</f>
        <v/>
      </c>
      <c r="AO186" t="str">
        <f>"[0.159]"</f>
        <v>[0.159]</v>
      </c>
      <c r="AP186" t="str">
        <f>""</f>
        <v/>
      </c>
      <c r="AQ186" t="str">
        <f>""</f>
        <v/>
      </c>
      <c r="AR186" t="str">
        <f>""</f>
        <v/>
      </c>
      <c r="AS186" t="str">
        <f>""</f>
        <v/>
      </c>
      <c r="AT186" t="str">
        <f>""</f>
        <v/>
      </c>
      <c r="AU186" t="str">
        <f>""</f>
        <v/>
      </c>
      <c r="AV186" t="str">
        <f>""</f>
        <v/>
      </c>
      <c r="AW186" t="str">
        <f>""</f>
        <v/>
      </c>
      <c r="AX186" t="str">
        <f>""</f>
        <v/>
      </c>
      <c r="AY186" t="str">
        <f>""</f>
        <v/>
      </c>
      <c r="AZ186" t="str">
        <f>""</f>
        <v/>
      </c>
      <c r="BA186" t="str">
        <f>""</f>
        <v/>
      </c>
    </row>
    <row r="187" spans="2:53" x14ac:dyDescent="0.2">
      <c r="B187" t="str">
        <f>"Number of years that household had a theft or destruction of goods"</f>
        <v>Number of years that household had a theft or destruction of goods</v>
      </c>
      <c r="C187" t="str">
        <f>""</f>
        <v/>
      </c>
      <c r="D187" t="str">
        <f>""</f>
        <v/>
      </c>
      <c r="E187" t="str">
        <f>""</f>
        <v/>
      </c>
      <c r="F187" t="str">
        <f>""</f>
        <v/>
      </c>
      <c r="G187" t="str">
        <f>""</f>
        <v/>
      </c>
      <c r="H187" t="str">
        <f>""</f>
        <v/>
      </c>
      <c r="I187" t="str">
        <f>""</f>
        <v/>
      </c>
      <c r="J187" t="str">
        <f>""</f>
        <v/>
      </c>
      <c r="K187" t="str">
        <f>""</f>
        <v/>
      </c>
      <c r="L187" t="str">
        <f>""</f>
        <v/>
      </c>
      <c r="M187" t="str">
        <f>""</f>
        <v/>
      </c>
      <c r="N187" t="str">
        <f>""</f>
        <v/>
      </c>
      <c r="O187" t="str">
        <f>""</f>
        <v/>
      </c>
      <c r="P187" t="str">
        <f>""</f>
        <v/>
      </c>
      <c r="Q187" t="str">
        <f>""</f>
        <v/>
      </c>
      <c r="R187" t="str">
        <f>""</f>
        <v/>
      </c>
      <c r="S187" t="str">
        <f>""</f>
        <v/>
      </c>
      <c r="T187" t="str">
        <f>""</f>
        <v/>
      </c>
      <c r="U187" t="str">
        <f>""</f>
        <v/>
      </c>
      <c r="V187" t="str">
        <f>""</f>
        <v/>
      </c>
      <c r="W187" t="str">
        <f>""</f>
        <v/>
      </c>
      <c r="X187" t="str">
        <f>""</f>
        <v/>
      </c>
      <c r="Y187" t="str">
        <f>""</f>
        <v/>
      </c>
      <c r="Z187" t="str">
        <f>""</f>
        <v/>
      </c>
      <c r="AA187" t="str">
        <f>""</f>
        <v/>
      </c>
      <c r="AB187" t="str">
        <f>""</f>
        <v/>
      </c>
      <c r="AC187" t="str">
        <f>""</f>
        <v/>
      </c>
      <c r="AD187" t="str">
        <f>""</f>
        <v/>
      </c>
      <c r="AE187" t="str">
        <f>""</f>
        <v/>
      </c>
      <c r="AF187" t="str">
        <f>""</f>
        <v/>
      </c>
      <c r="AG187" t="str">
        <f>""</f>
        <v/>
      </c>
      <c r="AH187" t="str">
        <f>""</f>
        <v/>
      </c>
      <c r="AI187" t="str">
        <f>""</f>
        <v/>
      </c>
      <c r="AJ187" t="str">
        <f>""</f>
        <v/>
      </c>
      <c r="AK187" t="str">
        <f>""</f>
        <v/>
      </c>
      <c r="AL187" t="str">
        <f>""</f>
        <v/>
      </c>
      <c r="AM187" t="str">
        <f>""</f>
        <v/>
      </c>
      <c r="AN187" t="str">
        <f>""</f>
        <v/>
      </c>
      <c r="AO187" t="str">
        <f>""</f>
        <v/>
      </c>
      <c r="AP187" t="str">
        <f>"0.062"</f>
        <v>0.062</v>
      </c>
      <c r="AQ187" t="str">
        <f>"0.058"</f>
        <v>0.058</v>
      </c>
      <c r="AR187" t="str">
        <f>"0.064"</f>
        <v>0.064</v>
      </c>
      <c r="AS187" t="str">
        <f>""</f>
        <v/>
      </c>
      <c r="AT187" t="str">
        <f>""</f>
        <v/>
      </c>
      <c r="AU187" t="str">
        <f>""</f>
        <v/>
      </c>
      <c r="AV187" t="str">
        <f>""</f>
        <v/>
      </c>
      <c r="AW187" t="str">
        <f>""</f>
        <v/>
      </c>
      <c r="AX187" t="str">
        <f>""</f>
        <v/>
      </c>
      <c r="AY187" t="str">
        <f>""</f>
        <v/>
      </c>
      <c r="AZ187" t="str">
        <f>""</f>
        <v/>
      </c>
      <c r="BA187" t="str">
        <f>""</f>
        <v/>
      </c>
    </row>
    <row r="188" spans="2:53" x14ac:dyDescent="0.2">
      <c r="B188" t="str">
        <f>""</f>
        <v/>
      </c>
      <c r="C188" t="str">
        <f>""</f>
        <v/>
      </c>
      <c r="D188" t="str">
        <f>""</f>
        <v/>
      </c>
      <c r="E188" t="str">
        <f>""</f>
        <v/>
      </c>
      <c r="F188" t="str">
        <f>""</f>
        <v/>
      </c>
      <c r="G188" t="str">
        <f>""</f>
        <v/>
      </c>
      <c r="H188" t="str">
        <f>""</f>
        <v/>
      </c>
      <c r="I188" t="str">
        <f>""</f>
        <v/>
      </c>
      <c r="J188" t="str">
        <f>""</f>
        <v/>
      </c>
      <c r="K188" t="str">
        <f>""</f>
        <v/>
      </c>
      <c r="L188" t="str">
        <f>""</f>
        <v/>
      </c>
      <c r="M188" t="str">
        <f>""</f>
        <v/>
      </c>
      <c r="N188" t="str">
        <f>""</f>
        <v/>
      </c>
      <c r="O188" t="str">
        <f>""</f>
        <v/>
      </c>
      <c r="P188" t="str">
        <f>""</f>
        <v/>
      </c>
      <c r="Q188" t="str">
        <f>""</f>
        <v/>
      </c>
      <c r="R188" t="str">
        <f>""</f>
        <v/>
      </c>
      <c r="S188" t="str">
        <f>""</f>
        <v/>
      </c>
      <c r="T188" t="str">
        <f>""</f>
        <v/>
      </c>
      <c r="U188" t="str">
        <f>""</f>
        <v/>
      </c>
      <c r="V188" t="str">
        <f>""</f>
        <v/>
      </c>
      <c r="W188" t="str">
        <f>""</f>
        <v/>
      </c>
      <c r="X188" t="str">
        <f>""</f>
        <v/>
      </c>
      <c r="Y188" t="str">
        <f>""</f>
        <v/>
      </c>
      <c r="Z188" t="str">
        <f>""</f>
        <v/>
      </c>
      <c r="AA188" t="str">
        <f>""</f>
        <v/>
      </c>
      <c r="AB188" t="str">
        <f>""</f>
        <v/>
      </c>
      <c r="AC188" t="str">
        <f>""</f>
        <v/>
      </c>
      <c r="AD188" t="str">
        <f>""</f>
        <v/>
      </c>
      <c r="AE188" t="str">
        <f>""</f>
        <v/>
      </c>
      <c r="AF188" t="str">
        <f>""</f>
        <v/>
      </c>
      <c r="AG188" t="str">
        <f>""</f>
        <v/>
      </c>
      <c r="AH188" t="str">
        <f>""</f>
        <v/>
      </c>
      <c r="AI188" t="str">
        <f>""</f>
        <v/>
      </c>
      <c r="AJ188" t="str">
        <f>""</f>
        <v/>
      </c>
      <c r="AK188" t="str">
        <f>""</f>
        <v/>
      </c>
      <c r="AL188" t="str">
        <f>""</f>
        <v/>
      </c>
      <c r="AM188" t="str">
        <f>""</f>
        <v/>
      </c>
      <c r="AN188" t="str">
        <f>""</f>
        <v/>
      </c>
      <c r="AO188" t="str">
        <f>""</f>
        <v/>
      </c>
      <c r="AP188" t="str">
        <f>"[0.047]"</f>
        <v>[0.047]</v>
      </c>
      <c r="AQ188" t="str">
        <f>"[0.048]"</f>
        <v>[0.048]</v>
      </c>
      <c r="AR188" t="str">
        <f>"[0.047]"</f>
        <v>[0.047]</v>
      </c>
      <c r="AS188" t="str">
        <f>""</f>
        <v/>
      </c>
      <c r="AT188" t="str">
        <f>""</f>
        <v/>
      </c>
      <c r="AU188" t="str">
        <f>""</f>
        <v/>
      </c>
      <c r="AV188" t="str">
        <f>""</f>
        <v/>
      </c>
      <c r="AW188" t="str">
        <f>""</f>
        <v/>
      </c>
      <c r="AX188" t="str">
        <f>""</f>
        <v/>
      </c>
      <c r="AY188" t="str">
        <f>""</f>
        <v/>
      </c>
      <c r="AZ188" t="str">
        <f>""</f>
        <v/>
      </c>
      <c r="BA188" t="str">
        <f>""</f>
        <v/>
      </c>
    </row>
    <row r="189" spans="2:53" x14ac:dyDescent="0.2">
      <c r="B189" t="str">
        <f>"At least 1 male left the household in a given year (yes=1)"</f>
        <v>At least 1 male left the household in a given year (yes=1)</v>
      </c>
      <c r="C189" t="str">
        <f>""</f>
        <v/>
      </c>
      <c r="D189" t="str">
        <f>""</f>
        <v/>
      </c>
      <c r="E189" t="str">
        <f>""</f>
        <v/>
      </c>
      <c r="F189" t="str">
        <f>""</f>
        <v/>
      </c>
      <c r="G189" t="str">
        <f>""</f>
        <v/>
      </c>
      <c r="H189" t="str">
        <f>""</f>
        <v/>
      </c>
      <c r="I189" t="str">
        <f>""</f>
        <v/>
      </c>
      <c r="J189" t="str">
        <f>""</f>
        <v/>
      </c>
      <c r="K189" t="str">
        <f>""</f>
        <v/>
      </c>
      <c r="L189" t="str">
        <f>""</f>
        <v/>
      </c>
      <c r="M189" t="str">
        <f>""</f>
        <v/>
      </c>
      <c r="N189" t="str">
        <f>""</f>
        <v/>
      </c>
      <c r="O189" t="str">
        <f>""</f>
        <v/>
      </c>
      <c r="P189" t="str">
        <f>""</f>
        <v/>
      </c>
      <c r="Q189" t="str">
        <f>""</f>
        <v/>
      </c>
      <c r="R189" t="str">
        <f>""</f>
        <v/>
      </c>
      <c r="S189" t="str">
        <f>""</f>
        <v/>
      </c>
      <c r="T189" t="str">
        <f>""</f>
        <v/>
      </c>
      <c r="U189" t="str">
        <f>""</f>
        <v/>
      </c>
      <c r="V189" t="str">
        <f>""</f>
        <v/>
      </c>
      <c r="W189" t="str">
        <f>""</f>
        <v/>
      </c>
      <c r="X189" t="str">
        <f>""</f>
        <v/>
      </c>
      <c r="Y189" t="str">
        <f>""</f>
        <v/>
      </c>
      <c r="Z189" t="str">
        <f>""</f>
        <v/>
      </c>
      <c r="AA189" t="str">
        <f>""</f>
        <v/>
      </c>
      <c r="AB189" t="str">
        <f>""</f>
        <v/>
      </c>
      <c r="AC189" t="str">
        <f>""</f>
        <v/>
      </c>
      <c r="AD189" t="str">
        <f>""</f>
        <v/>
      </c>
      <c r="AE189" t="str">
        <f>""</f>
        <v/>
      </c>
      <c r="AF189" t="str">
        <f>""</f>
        <v/>
      </c>
      <c r="AG189" t="str">
        <f>""</f>
        <v/>
      </c>
      <c r="AH189" t="str">
        <f>""</f>
        <v/>
      </c>
      <c r="AI189" t="str">
        <f>""</f>
        <v/>
      </c>
      <c r="AJ189" t="str">
        <f>""</f>
        <v/>
      </c>
      <c r="AK189" t="str">
        <f>""</f>
        <v/>
      </c>
      <c r="AL189" t="str">
        <f>""</f>
        <v/>
      </c>
      <c r="AM189" t="str">
        <f>""</f>
        <v/>
      </c>
      <c r="AN189" t="str">
        <f>""</f>
        <v/>
      </c>
      <c r="AO189" t="str">
        <f>""</f>
        <v/>
      </c>
      <c r="AP189" t="str">
        <f>"0.020"</f>
        <v>0.020</v>
      </c>
      <c r="AQ189" t="str">
        <f>""</f>
        <v/>
      </c>
      <c r="AR189" t="str">
        <f>""</f>
        <v/>
      </c>
      <c r="AS189" t="str">
        <f>""</f>
        <v/>
      </c>
      <c r="AT189" t="str">
        <f>""</f>
        <v/>
      </c>
      <c r="AU189" t="str">
        <f>""</f>
        <v/>
      </c>
      <c r="AV189" t="str">
        <f>""</f>
        <v/>
      </c>
      <c r="AW189" t="str">
        <f>""</f>
        <v/>
      </c>
      <c r="AX189" t="str">
        <f>""</f>
        <v/>
      </c>
      <c r="AY189" t="str">
        <f>""</f>
        <v/>
      </c>
      <c r="AZ189" t="str">
        <f>""</f>
        <v/>
      </c>
      <c r="BA189" t="str">
        <f>""</f>
        <v/>
      </c>
    </row>
    <row r="190" spans="2:53" x14ac:dyDescent="0.2">
      <c r="B190" t="str">
        <f>""</f>
        <v/>
      </c>
      <c r="C190" t="str">
        <f>""</f>
        <v/>
      </c>
      <c r="D190" t="str">
        <f>""</f>
        <v/>
      </c>
      <c r="E190" t="str">
        <f>""</f>
        <v/>
      </c>
      <c r="F190" t="str">
        <f>""</f>
        <v/>
      </c>
      <c r="G190" t="str">
        <f>""</f>
        <v/>
      </c>
      <c r="H190" t="str">
        <f>""</f>
        <v/>
      </c>
      <c r="I190" t="str">
        <f>""</f>
        <v/>
      </c>
      <c r="J190" t="str">
        <f>""</f>
        <v/>
      </c>
      <c r="K190" t="str">
        <f>""</f>
        <v/>
      </c>
      <c r="L190" t="str">
        <f>""</f>
        <v/>
      </c>
      <c r="M190" t="str">
        <f>""</f>
        <v/>
      </c>
      <c r="N190" t="str">
        <f>""</f>
        <v/>
      </c>
      <c r="O190" t="str">
        <f>""</f>
        <v/>
      </c>
      <c r="P190" t="str">
        <f>""</f>
        <v/>
      </c>
      <c r="Q190" t="str">
        <f>""</f>
        <v/>
      </c>
      <c r="R190" t="str">
        <f>""</f>
        <v/>
      </c>
      <c r="S190" t="str">
        <f>""</f>
        <v/>
      </c>
      <c r="T190" t="str">
        <f>""</f>
        <v/>
      </c>
      <c r="U190" t="str">
        <f>""</f>
        <v/>
      </c>
      <c r="V190" t="str">
        <f>""</f>
        <v/>
      </c>
      <c r="W190" t="str">
        <f>""</f>
        <v/>
      </c>
      <c r="X190" t="str">
        <f>""</f>
        <v/>
      </c>
      <c r="Y190" t="str">
        <f>""</f>
        <v/>
      </c>
      <c r="Z190" t="str">
        <f>""</f>
        <v/>
      </c>
      <c r="AA190" t="str">
        <f>""</f>
        <v/>
      </c>
      <c r="AB190" t="str">
        <f>""</f>
        <v/>
      </c>
      <c r="AC190" t="str">
        <f>""</f>
        <v/>
      </c>
      <c r="AD190" t="str">
        <f>""</f>
        <v/>
      </c>
      <c r="AE190" t="str">
        <f>""</f>
        <v/>
      </c>
      <c r="AF190" t="str">
        <f>""</f>
        <v/>
      </c>
      <c r="AG190" t="str">
        <f>""</f>
        <v/>
      </c>
      <c r="AH190" t="str">
        <f>""</f>
        <v/>
      </c>
      <c r="AI190" t="str">
        <f>""</f>
        <v/>
      </c>
      <c r="AJ190" t="str">
        <f>""</f>
        <v/>
      </c>
      <c r="AK190" t="str">
        <f>""</f>
        <v/>
      </c>
      <c r="AL190" t="str">
        <f>""</f>
        <v/>
      </c>
      <c r="AM190" t="str">
        <f>""</f>
        <v/>
      </c>
      <c r="AN190" t="str">
        <f>""</f>
        <v/>
      </c>
      <c r="AO190" t="str">
        <f>""</f>
        <v/>
      </c>
      <c r="AP190" t="str">
        <f>"[0.086]"</f>
        <v>[0.086]</v>
      </c>
      <c r="AQ190" t="str">
        <f>""</f>
        <v/>
      </c>
      <c r="AR190" t="str">
        <f>""</f>
        <v/>
      </c>
      <c r="AS190" t="str">
        <f>""</f>
        <v/>
      </c>
      <c r="AT190" t="str">
        <f>""</f>
        <v/>
      </c>
      <c r="AU190" t="str">
        <f>""</f>
        <v/>
      </c>
      <c r="AV190" t="str">
        <f>""</f>
        <v/>
      </c>
      <c r="AW190" t="str">
        <f>""</f>
        <v/>
      </c>
      <c r="AX190" t="str">
        <f>""</f>
        <v/>
      </c>
      <c r="AY190" t="str">
        <f>""</f>
        <v/>
      </c>
      <c r="AZ190" t="str">
        <f>""</f>
        <v/>
      </c>
      <c r="BA190" t="str">
        <f>""</f>
        <v/>
      </c>
    </row>
    <row r="191" spans="2:53" x14ac:dyDescent="0.2">
      <c r="B191" t="str">
        <f>"Interaction"</f>
        <v>Interaction</v>
      </c>
      <c r="C191" t="str">
        <f>""</f>
        <v/>
      </c>
      <c r="D191" t="str">
        <f>""</f>
        <v/>
      </c>
      <c r="E191" t="str">
        <f>""</f>
        <v/>
      </c>
      <c r="F191" t="str">
        <f>""</f>
        <v/>
      </c>
      <c r="G191" t="str">
        <f>""</f>
        <v/>
      </c>
      <c r="H191" t="str">
        <f>""</f>
        <v/>
      </c>
      <c r="I191" t="str">
        <f>""</f>
        <v/>
      </c>
      <c r="J191" t="str">
        <f>""</f>
        <v/>
      </c>
      <c r="K191" t="str">
        <f>""</f>
        <v/>
      </c>
      <c r="L191" t="str">
        <f>""</f>
        <v/>
      </c>
      <c r="M191" t="str">
        <f>""</f>
        <v/>
      </c>
      <c r="N191" t="str">
        <f>""</f>
        <v/>
      </c>
      <c r="O191" t="str">
        <f>""</f>
        <v/>
      </c>
      <c r="P191" t="str">
        <f>""</f>
        <v/>
      </c>
      <c r="Q191" t="str">
        <f>""</f>
        <v/>
      </c>
      <c r="R191" t="str">
        <f>""</f>
        <v/>
      </c>
      <c r="S191" t="str">
        <f>""</f>
        <v/>
      </c>
      <c r="T191" t="str">
        <f>""</f>
        <v/>
      </c>
      <c r="U191" t="str">
        <f>""</f>
        <v/>
      </c>
      <c r="V191" t="str">
        <f>""</f>
        <v/>
      </c>
      <c r="W191" t="str">
        <f>""</f>
        <v/>
      </c>
      <c r="X191" t="str">
        <f>""</f>
        <v/>
      </c>
      <c r="Y191" t="str">
        <f>""</f>
        <v/>
      </c>
      <c r="Z191" t="str">
        <f>""</f>
        <v/>
      </c>
      <c r="AA191" t="str">
        <f>""</f>
        <v/>
      </c>
      <c r="AB191" t="str">
        <f>""</f>
        <v/>
      </c>
      <c r="AC191" t="str">
        <f>""</f>
        <v/>
      </c>
      <c r="AD191" t="str">
        <f>""</f>
        <v/>
      </c>
      <c r="AE191" t="str">
        <f>""</f>
        <v/>
      </c>
      <c r="AF191" t="str">
        <f>""</f>
        <v/>
      </c>
      <c r="AG191" t="str">
        <f>""</f>
        <v/>
      </c>
      <c r="AH191" t="str">
        <f>""</f>
        <v/>
      </c>
      <c r="AI191" t="str">
        <f>""</f>
        <v/>
      </c>
      <c r="AJ191" t="str">
        <f>""</f>
        <v/>
      </c>
      <c r="AK191" t="str">
        <f>""</f>
        <v/>
      </c>
      <c r="AL191" t="str">
        <f>""</f>
        <v/>
      </c>
      <c r="AM191" t="str">
        <f>""</f>
        <v/>
      </c>
      <c r="AN191" t="str">
        <f>""</f>
        <v/>
      </c>
      <c r="AO191" t="str">
        <f>""</f>
        <v/>
      </c>
      <c r="AP191" t="str">
        <f>"-0.170"</f>
        <v>-0.170</v>
      </c>
      <c r="AQ191" t="str">
        <f>""</f>
        <v/>
      </c>
      <c r="AR191" t="str">
        <f>""</f>
        <v/>
      </c>
      <c r="AS191" t="str">
        <f>""</f>
        <v/>
      </c>
      <c r="AT191" t="str">
        <f>""</f>
        <v/>
      </c>
      <c r="AU191" t="str">
        <f>""</f>
        <v/>
      </c>
      <c r="AV191" t="str">
        <f>""</f>
        <v/>
      </c>
      <c r="AW191" t="str">
        <f>""</f>
        <v/>
      </c>
      <c r="AX191" t="str">
        <f>""</f>
        <v/>
      </c>
      <c r="AY191" t="str">
        <f>""</f>
        <v/>
      </c>
      <c r="AZ191" t="str">
        <f>""</f>
        <v/>
      </c>
      <c r="BA191" t="str">
        <f>""</f>
        <v/>
      </c>
    </row>
    <row r="192" spans="2:53" x14ac:dyDescent="0.2">
      <c r="B192" t="str">
        <f>""</f>
        <v/>
      </c>
      <c r="C192" t="str">
        <f>""</f>
        <v/>
      </c>
      <c r="D192" t="str">
        <f>""</f>
        <v/>
      </c>
      <c r="E192" t="str">
        <f>""</f>
        <v/>
      </c>
      <c r="F192" t="str">
        <f>""</f>
        <v/>
      </c>
      <c r="G192" t="str">
        <f>""</f>
        <v/>
      </c>
      <c r="H192" t="str">
        <f>""</f>
        <v/>
      </c>
      <c r="I192" t="str">
        <f>""</f>
        <v/>
      </c>
      <c r="J192" t="str">
        <f>""</f>
        <v/>
      </c>
      <c r="K192" t="str">
        <f>""</f>
        <v/>
      </c>
      <c r="L192" t="str">
        <f>""</f>
        <v/>
      </c>
      <c r="M192" t="str">
        <f>""</f>
        <v/>
      </c>
      <c r="N192" t="str">
        <f>""</f>
        <v/>
      </c>
      <c r="O192" t="str">
        <f>""</f>
        <v/>
      </c>
      <c r="P192" t="str">
        <f>""</f>
        <v/>
      </c>
      <c r="Q192" t="str">
        <f>""</f>
        <v/>
      </c>
      <c r="R192" t="str">
        <f>""</f>
        <v/>
      </c>
      <c r="S192" t="str">
        <f>""</f>
        <v/>
      </c>
      <c r="T192" t="str">
        <f>""</f>
        <v/>
      </c>
      <c r="U192" t="str">
        <f>""</f>
        <v/>
      </c>
      <c r="V192" t="str">
        <f>""</f>
        <v/>
      </c>
      <c r="W192" t="str">
        <f>""</f>
        <v/>
      </c>
      <c r="X192" t="str">
        <f>""</f>
        <v/>
      </c>
      <c r="Y192" t="str">
        <f>""</f>
        <v/>
      </c>
      <c r="Z192" t="str">
        <f>""</f>
        <v/>
      </c>
      <c r="AA192" t="str">
        <f>""</f>
        <v/>
      </c>
      <c r="AB192" t="str">
        <f>""</f>
        <v/>
      </c>
      <c r="AC192" t="str">
        <f>""</f>
        <v/>
      </c>
      <c r="AD192" t="str">
        <f>""</f>
        <v/>
      </c>
      <c r="AE192" t="str">
        <f>""</f>
        <v/>
      </c>
      <c r="AF192" t="str">
        <f>""</f>
        <v/>
      </c>
      <c r="AG192" t="str">
        <f>""</f>
        <v/>
      </c>
      <c r="AH192" t="str">
        <f>""</f>
        <v/>
      </c>
      <c r="AI192" t="str">
        <f>""</f>
        <v/>
      </c>
      <c r="AJ192" t="str">
        <f>""</f>
        <v/>
      </c>
      <c r="AK192" t="str">
        <f>""</f>
        <v/>
      </c>
      <c r="AL192" t="str">
        <f>""</f>
        <v/>
      </c>
      <c r="AM192" t="str">
        <f>""</f>
        <v/>
      </c>
      <c r="AN192" t="str">
        <f>""</f>
        <v/>
      </c>
      <c r="AO192" t="str">
        <f>""</f>
        <v/>
      </c>
      <c r="AP192" t="str">
        <f>"[0.145]"</f>
        <v>[0.145]</v>
      </c>
      <c r="AQ192" t="str">
        <f>""</f>
        <v/>
      </c>
      <c r="AR192" t="str">
        <f>""</f>
        <v/>
      </c>
      <c r="AS192" t="str">
        <f>""</f>
        <v/>
      </c>
      <c r="AT192" t="str">
        <f>""</f>
        <v/>
      </c>
      <c r="AU192" t="str">
        <f>""</f>
        <v/>
      </c>
      <c r="AV192" t="str">
        <f>""</f>
        <v/>
      </c>
      <c r="AW192" t="str">
        <f>""</f>
        <v/>
      </c>
      <c r="AX192" t="str">
        <f>""</f>
        <v/>
      </c>
      <c r="AY192" t="str">
        <f>""</f>
        <v/>
      </c>
      <c r="AZ192" t="str">
        <f>""</f>
        <v/>
      </c>
      <c r="BA192" t="str">
        <f>""</f>
        <v/>
      </c>
    </row>
    <row r="193" spans="2:53" x14ac:dyDescent="0.2">
      <c r="B193" t="str">
        <f>"Number of males who left household 1998-2007"</f>
        <v>Number of males who left household 1998-2007</v>
      </c>
      <c r="C193" t="str">
        <f>""</f>
        <v/>
      </c>
      <c r="D193" t="str">
        <f>""</f>
        <v/>
      </c>
      <c r="E193" t="str">
        <f>""</f>
        <v/>
      </c>
      <c r="F193" t="str">
        <f>""</f>
        <v/>
      </c>
      <c r="G193" t="str">
        <f>""</f>
        <v/>
      </c>
      <c r="H193" t="str">
        <f>""</f>
        <v/>
      </c>
      <c r="I193" t="str">
        <f>""</f>
        <v/>
      </c>
      <c r="J193" t="str">
        <f>""</f>
        <v/>
      </c>
      <c r="K193" t="str">
        <f>""</f>
        <v/>
      </c>
      <c r="L193" t="str">
        <f>""</f>
        <v/>
      </c>
      <c r="M193" t="str">
        <f>""</f>
        <v/>
      </c>
      <c r="N193" t="str">
        <f>""</f>
        <v/>
      </c>
      <c r="O193" t="str">
        <f>""</f>
        <v/>
      </c>
      <c r="P193" t="str">
        <f>""</f>
        <v/>
      </c>
      <c r="Q193" t="str">
        <f>""</f>
        <v/>
      </c>
      <c r="R193" t="str">
        <f>""</f>
        <v/>
      </c>
      <c r="S193" t="str">
        <f>""</f>
        <v/>
      </c>
      <c r="T193" t="str">
        <f>""</f>
        <v/>
      </c>
      <c r="U193" t="str">
        <f>""</f>
        <v/>
      </c>
      <c r="V193" t="str">
        <f>""</f>
        <v/>
      </c>
      <c r="W193" t="str">
        <f>""</f>
        <v/>
      </c>
      <c r="X193" t="str">
        <f>""</f>
        <v/>
      </c>
      <c r="Y193" t="str">
        <f>""</f>
        <v/>
      </c>
      <c r="Z193" t="str">
        <f>""</f>
        <v/>
      </c>
      <c r="AA193" t="str">
        <f>""</f>
        <v/>
      </c>
      <c r="AB193" t="str">
        <f>""</f>
        <v/>
      </c>
      <c r="AC193" t="str">
        <f>""</f>
        <v/>
      </c>
      <c r="AD193" t="str">
        <f>""</f>
        <v/>
      </c>
      <c r="AE193" t="str">
        <f>""</f>
        <v/>
      </c>
      <c r="AF193" t="str">
        <f>""</f>
        <v/>
      </c>
      <c r="AG193" t="str">
        <f>""</f>
        <v/>
      </c>
      <c r="AH193" t="str">
        <f>""</f>
        <v/>
      </c>
      <c r="AI193" t="str">
        <f>""</f>
        <v/>
      </c>
      <c r="AJ193" t="str">
        <f>""</f>
        <v/>
      </c>
      <c r="AK193" t="str">
        <f>""</f>
        <v/>
      </c>
      <c r="AL193" t="str">
        <f>""</f>
        <v/>
      </c>
      <c r="AM193" t="str">
        <f>""</f>
        <v/>
      </c>
      <c r="AN193" t="str">
        <f>""</f>
        <v/>
      </c>
      <c r="AO193" t="str">
        <f>""</f>
        <v/>
      </c>
      <c r="AP193" t="str">
        <f>""</f>
        <v/>
      </c>
      <c r="AQ193" t="str">
        <f>"0.019"</f>
        <v>0.019</v>
      </c>
      <c r="AR193" t="str">
        <f>""</f>
        <v/>
      </c>
      <c r="AS193" t="str">
        <f>""</f>
        <v/>
      </c>
      <c r="AT193" t="str">
        <f>""</f>
        <v/>
      </c>
      <c r="AU193" t="str">
        <f>""</f>
        <v/>
      </c>
      <c r="AV193" t="str">
        <f>""</f>
        <v/>
      </c>
      <c r="AW193" t="str">
        <f>""</f>
        <v/>
      </c>
      <c r="AX193" t="str">
        <f>""</f>
        <v/>
      </c>
      <c r="AY193" t="str">
        <f>""</f>
        <v/>
      </c>
      <c r="AZ193" t="str">
        <f>""</f>
        <v/>
      </c>
      <c r="BA193" t="str">
        <f>""</f>
        <v/>
      </c>
    </row>
    <row r="194" spans="2:53" x14ac:dyDescent="0.2">
      <c r="B194" t="str">
        <f>""</f>
        <v/>
      </c>
      <c r="C194" t="str">
        <f>""</f>
        <v/>
      </c>
      <c r="D194" t="str">
        <f>""</f>
        <v/>
      </c>
      <c r="E194" t="str">
        <f>""</f>
        <v/>
      </c>
      <c r="F194" t="str">
        <f>""</f>
        <v/>
      </c>
      <c r="G194" t="str">
        <f>""</f>
        <v/>
      </c>
      <c r="H194" t="str">
        <f>""</f>
        <v/>
      </c>
      <c r="I194" t="str">
        <f>""</f>
        <v/>
      </c>
      <c r="J194" t="str">
        <f>""</f>
        <v/>
      </c>
      <c r="K194" t="str">
        <f>""</f>
        <v/>
      </c>
      <c r="L194" t="str">
        <f>""</f>
        <v/>
      </c>
      <c r="M194" t="str">
        <f>""</f>
        <v/>
      </c>
      <c r="N194" t="str">
        <f>""</f>
        <v/>
      </c>
      <c r="O194" t="str">
        <f>""</f>
        <v/>
      </c>
      <c r="P194" t="str">
        <f>""</f>
        <v/>
      </c>
      <c r="Q194" t="str">
        <f>""</f>
        <v/>
      </c>
      <c r="R194" t="str">
        <f>""</f>
        <v/>
      </c>
      <c r="S194" t="str">
        <f>""</f>
        <v/>
      </c>
      <c r="T194" t="str">
        <f>""</f>
        <v/>
      </c>
      <c r="U194" t="str">
        <f>""</f>
        <v/>
      </c>
      <c r="V194" t="str">
        <f>""</f>
        <v/>
      </c>
      <c r="W194" t="str">
        <f>""</f>
        <v/>
      </c>
      <c r="X194" t="str">
        <f>""</f>
        <v/>
      </c>
      <c r="Y194" t="str">
        <f>""</f>
        <v/>
      </c>
      <c r="Z194" t="str">
        <f>""</f>
        <v/>
      </c>
      <c r="AA194" t="str">
        <f>""</f>
        <v/>
      </c>
      <c r="AB194" t="str">
        <f>""</f>
        <v/>
      </c>
      <c r="AC194" t="str">
        <f>""</f>
        <v/>
      </c>
      <c r="AD194" t="str">
        <f>""</f>
        <v/>
      </c>
      <c r="AE194" t="str">
        <f>""</f>
        <v/>
      </c>
      <c r="AF194" t="str">
        <f>""</f>
        <v/>
      </c>
      <c r="AG194" t="str">
        <f>""</f>
        <v/>
      </c>
      <c r="AH194" t="str">
        <f>""</f>
        <v/>
      </c>
      <c r="AI194" t="str">
        <f>""</f>
        <v/>
      </c>
      <c r="AJ194" t="str">
        <f>""</f>
        <v/>
      </c>
      <c r="AK194" t="str">
        <f>""</f>
        <v/>
      </c>
      <c r="AL194" t="str">
        <f>""</f>
        <v/>
      </c>
      <c r="AM194" t="str">
        <f>""</f>
        <v/>
      </c>
      <c r="AN194" t="str">
        <f>""</f>
        <v/>
      </c>
      <c r="AO194" t="str">
        <f>""</f>
        <v/>
      </c>
      <c r="AP194" t="str">
        <f>""</f>
        <v/>
      </c>
      <c r="AQ194" t="str">
        <f>"[0.070]"</f>
        <v>[0.070]</v>
      </c>
      <c r="AR194" t="str">
        <f>""</f>
        <v/>
      </c>
      <c r="AS194" t="str">
        <f>""</f>
        <v/>
      </c>
      <c r="AT194" t="str">
        <f>""</f>
        <v/>
      </c>
      <c r="AU194" t="str">
        <f>""</f>
        <v/>
      </c>
      <c r="AV194" t="str">
        <f>""</f>
        <v/>
      </c>
      <c r="AW194" t="str">
        <f>""</f>
        <v/>
      </c>
      <c r="AX194" t="str">
        <f>""</f>
        <v/>
      </c>
      <c r="AY194" t="str">
        <f>""</f>
        <v/>
      </c>
      <c r="AZ194" t="str">
        <f>""</f>
        <v/>
      </c>
      <c r="BA194" t="str">
        <f>""</f>
        <v/>
      </c>
    </row>
    <row r="195" spans="2:53" x14ac:dyDescent="0.2">
      <c r="B195" t="str">
        <f>"Interaction"</f>
        <v>Interaction</v>
      </c>
      <c r="C195" t="str">
        <f>""</f>
        <v/>
      </c>
      <c r="D195" t="str">
        <f>""</f>
        <v/>
      </c>
      <c r="E195" t="str">
        <f>""</f>
        <v/>
      </c>
      <c r="F195" t="str">
        <f>""</f>
        <v/>
      </c>
      <c r="G195" t="str">
        <f>""</f>
        <v/>
      </c>
      <c r="H195" t="str">
        <f>""</f>
        <v/>
      </c>
      <c r="I195" t="str">
        <f>""</f>
        <v/>
      </c>
      <c r="J195" t="str">
        <f>""</f>
        <v/>
      </c>
      <c r="K195" t="str">
        <f>""</f>
        <v/>
      </c>
      <c r="L195" t="str">
        <f>""</f>
        <v/>
      </c>
      <c r="M195" t="str">
        <f>""</f>
        <v/>
      </c>
      <c r="N195" t="str">
        <f>""</f>
        <v/>
      </c>
      <c r="O195" t="str">
        <f>""</f>
        <v/>
      </c>
      <c r="P195" t="str">
        <f>""</f>
        <v/>
      </c>
      <c r="Q195" t="str">
        <f>""</f>
        <v/>
      </c>
      <c r="R195" t="str">
        <f>""</f>
        <v/>
      </c>
      <c r="S195" t="str">
        <f>""</f>
        <v/>
      </c>
      <c r="T195" t="str">
        <f>""</f>
        <v/>
      </c>
      <c r="U195" t="str">
        <f>""</f>
        <v/>
      </c>
      <c r="V195" t="str">
        <f>""</f>
        <v/>
      </c>
      <c r="W195" t="str">
        <f>""</f>
        <v/>
      </c>
      <c r="X195" t="str">
        <f>""</f>
        <v/>
      </c>
      <c r="Y195" t="str">
        <f>""</f>
        <v/>
      </c>
      <c r="Z195" t="str">
        <f>""</f>
        <v/>
      </c>
      <c r="AA195" t="str">
        <f>""</f>
        <v/>
      </c>
      <c r="AB195" t="str">
        <f>""</f>
        <v/>
      </c>
      <c r="AC195" t="str">
        <f>""</f>
        <v/>
      </c>
      <c r="AD195" t="str">
        <f>""</f>
        <v/>
      </c>
      <c r="AE195" t="str">
        <f>""</f>
        <v/>
      </c>
      <c r="AF195" t="str">
        <f>""</f>
        <v/>
      </c>
      <c r="AG195" t="str">
        <f>""</f>
        <v/>
      </c>
      <c r="AH195" t="str">
        <f>""</f>
        <v/>
      </c>
      <c r="AI195" t="str">
        <f>""</f>
        <v/>
      </c>
      <c r="AJ195" t="str">
        <f>""</f>
        <v/>
      </c>
      <c r="AK195" t="str">
        <f>""</f>
        <v/>
      </c>
      <c r="AL195" t="str">
        <f>""</f>
        <v/>
      </c>
      <c r="AM195" t="str">
        <f>""</f>
        <v/>
      </c>
      <c r="AN195" t="str">
        <f>""</f>
        <v/>
      </c>
      <c r="AO195" t="str">
        <f>""</f>
        <v/>
      </c>
      <c r="AP195" t="str">
        <f>""</f>
        <v/>
      </c>
      <c r="AQ195" t="str">
        <f>"-0.120"</f>
        <v>-0.120</v>
      </c>
      <c r="AR195" t="str">
        <f>""</f>
        <v/>
      </c>
      <c r="AS195" t="str">
        <f>""</f>
        <v/>
      </c>
      <c r="AT195" t="str">
        <f>""</f>
        <v/>
      </c>
      <c r="AU195" t="str">
        <f>""</f>
        <v/>
      </c>
      <c r="AV195" t="str">
        <f>""</f>
        <v/>
      </c>
      <c r="AW195" t="str">
        <f>""</f>
        <v/>
      </c>
      <c r="AX195" t="str">
        <f>""</f>
        <v/>
      </c>
      <c r="AY195" t="str">
        <f>""</f>
        <v/>
      </c>
      <c r="AZ195" t="str">
        <f>""</f>
        <v/>
      </c>
      <c r="BA195" t="str">
        <f>""</f>
        <v/>
      </c>
    </row>
    <row r="196" spans="2:53" x14ac:dyDescent="0.2">
      <c r="B196" t="str">
        <f>""</f>
        <v/>
      </c>
      <c r="C196" t="str">
        <f>""</f>
        <v/>
      </c>
      <c r="D196" t="str">
        <f>""</f>
        <v/>
      </c>
      <c r="E196" t="str">
        <f>""</f>
        <v/>
      </c>
      <c r="F196" t="str">
        <f>""</f>
        <v/>
      </c>
      <c r="G196" t="str">
        <f>""</f>
        <v/>
      </c>
      <c r="H196" t="str">
        <f>""</f>
        <v/>
      </c>
      <c r="I196" t="str">
        <f>""</f>
        <v/>
      </c>
      <c r="J196" t="str">
        <f>""</f>
        <v/>
      </c>
      <c r="K196" t="str">
        <f>""</f>
        <v/>
      </c>
      <c r="L196" t="str">
        <f>""</f>
        <v/>
      </c>
      <c r="M196" t="str">
        <f>""</f>
        <v/>
      </c>
      <c r="N196" t="str">
        <f>""</f>
        <v/>
      </c>
      <c r="O196" t="str">
        <f>""</f>
        <v/>
      </c>
      <c r="P196" t="str">
        <f>""</f>
        <v/>
      </c>
      <c r="Q196" t="str">
        <f>""</f>
        <v/>
      </c>
      <c r="R196" t="str">
        <f>""</f>
        <v/>
      </c>
      <c r="S196" t="str">
        <f>""</f>
        <v/>
      </c>
      <c r="T196" t="str">
        <f>""</f>
        <v/>
      </c>
      <c r="U196" t="str">
        <f>""</f>
        <v/>
      </c>
      <c r="V196" t="str">
        <f>""</f>
        <v/>
      </c>
      <c r="W196" t="str">
        <f>""</f>
        <v/>
      </c>
      <c r="X196" t="str">
        <f>""</f>
        <v/>
      </c>
      <c r="Y196" t="str">
        <f>""</f>
        <v/>
      </c>
      <c r="Z196" t="str">
        <f>""</f>
        <v/>
      </c>
      <c r="AA196" t="str">
        <f>""</f>
        <v/>
      </c>
      <c r="AB196" t="str">
        <f>""</f>
        <v/>
      </c>
      <c r="AC196" t="str">
        <f>""</f>
        <v/>
      </c>
      <c r="AD196" t="str">
        <f>""</f>
        <v/>
      </c>
      <c r="AE196" t="str">
        <f>""</f>
        <v/>
      </c>
      <c r="AF196" t="str">
        <f>""</f>
        <v/>
      </c>
      <c r="AG196" t="str">
        <f>""</f>
        <v/>
      </c>
      <c r="AH196" t="str">
        <f>""</f>
        <v/>
      </c>
      <c r="AI196" t="str">
        <f>""</f>
        <v/>
      </c>
      <c r="AJ196" t="str">
        <f>""</f>
        <v/>
      </c>
      <c r="AK196" t="str">
        <f>""</f>
        <v/>
      </c>
      <c r="AL196" t="str">
        <f>""</f>
        <v/>
      </c>
      <c r="AM196" t="str">
        <f>""</f>
        <v/>
      </c>
      <c r="AN196" t="str">
        <f>""</f>
        <v/>
      </c>
      <c r="AO196" t="str">
        <f>""</f>
        <v/>
      </c>
      <c r="AP196" t="str">
        <f>""</f>
        <v/>
      </c>
      <c r="AQ196" t="str">
        <f>"[0.141]"</f>
        <v>[0.141]</v>
      </c>
      <c r="AR196" t="str">
        <f>""</f>
        <v/>
      </c>
      <c r="AS196" t="str">
        <f>""</f>
        <v/>
      </c>
      <c r="AT196" t="str">
        <f>""</f>
        <v/>
      </c>
      <c r="AU196" t="str">
        <f>""</f>
        <v/>
      </c>
      <c r="AV196" t="str">
        <f>""</f>
        <v/>
      </c>
      <c r="AW196" t="str">
        <f>""</f>
        <v/>
      </c>
      <c r="AX196" t="str">
        <f>""</f>
        <v/>
      </c>
      <c r="AY196" t="str">
        <f>""</f>
        <v/>
      </c>
      <c r="AZ196" t="str">
        <f>""</f>
        <v/>
      </c>
      <c r="BA196" t="str">
        <f>""</f>
        <v/>
      </c>
    </row>
    <row r="197" spans="2:53" x14ac:dyDescent="0.2">
      <c r="B197" t="str">
        <f>"Share of males  who left household 1998-2007"</f>
        <v>Share of males  who left household 1998-2007</v>
      </c>
      <c r="C197" t="str">
        <f>""</f>
        <v/>
      </c>
      <c r="D197" t="str">
        <f>""</f>
        <v/>
      </c>
      <c r="E197" t="str">
        <f>""</f>
        <v/>
      </c>
      <c r="F197" t="str">
        <f>""</f>
        <v/>
      </c>
      <c r="G197" t="str">
        <f>""</f>
        <v/>
      </c>
      <c r="H197" t="str">
        <f>""</f>
        <v/>
      </c>
      <c r="I197" t="str">
        <f>""</f>
        <v/>
      </c>
      <c r="J197" t="str">
        <f>""</f>
        <v/>
      </c>
      <c r="K197" t="str">
        <f>""</f>
        <v/>
      </c>
      <c r="L197" t="str">
        <f>""</f>
        <v/>
      </c>
      <c r="M197" t="str">
        <f>""</f>
        <v/>
      </c>
      <c r="N197" t="str">
        <f>""</f>
        <v/>
      </c>
      <c r="O197" t="str">
        <f>""</f>
        <v/>
      </c>
      <c r="P197" t="str">
        <f>""</f>
        <v/>
      </c>
      <c r="Q197" t="str">
        <f>""</f>
        <v/>
      </c>
      <c r="R197" t="str">
        <f>""</f>
        <v/>
      </c>
      <c r="S197" t="str">
        <f>""</f>
        <v/>
      </c>
      <c r="T197" t="str">
        <f>""</f>
        <v/>
      </c>
      <c r="U197" t="str">
        <f>""</f>
        <v/>
      </c>
      <c r="V197" t="str">
        <f>""</f>
        <v/>
      </c>
      <c r="W197" t="str">
        <f>""</f>
        <v/>
      </c>
      <c r="X197" t="str">
        <f>""</f>
        <v/>
      </c>
      <c r="Y197" t="str">
        <f>""</f>
        <v/>
      </c>
      <c r="Z197" t="str">
        <f>""</f>
        <v/>
      </c>
      <c r="AA197" t="str">
        <f>""</f>
        <v/>
      </c>
      <c r="AB197" t="str">
        <f>""</f>
        <v/>
      </c>
      <c r="AC197" t="str">
        <f>""</f>
        <v/>
      </c>
      <c r="AD197" t="str">
        <f>""</f>
        <v/>
      </c>
      <c r="AE197" t="str">
        <f>""</f>
        <v/>
      </c>
      <c r="AF197" t="str">
        <f>""</f>
        <v/>
      </c>
      <c r="AG197" t="str">
        <f>""</f>
        <v/>
      </c>
      <c r="AH197" t="str">
        <f>""</f>
        <v/>
      </c>
      <c r="AI197" t="str">
        <f>""</f>
        <v/>
      </c>
      <c r="AJ197" t="str">
        <f>""</f>
        <v/>
      </c>
      <c r="AK197" t="str">
        <f>""</f>
        <v/>
      </c>
      <c r="AL197" t="str">
        <f>""</f>
        <v/>
      </c>
      <c r="AM197" t="str">
        <f>""</f>
        <v/>
      </c>
      <c r="AN197" t="str">
        <f>""</f>
        <v/>
      </c>
      <c r="AO197" t="str">
        <f>""</f>
        <v/>
      </c>
      <c r="AP197" t="str">
        <f>""</f>
        <v/>
      </c>
      <c r="AQ197" t="str">
        <f>""</f>
        <v/>
      </c>
      <c r="AR197" t="str">
        <f>"0.172"</f>
        <v>0.172</v>
      </c>
      <c r="AS197" t="str">
        <f>""</f>
        <v/>
      </c>
      <c r="AT197" t="str">
        <f>""</f>
        <v/>
      </c>
      <c r="AU197" t="str">
        <f>""</f>
        <v/>
      </c>
      <c r="AV197" t="str">
        <f>""</f>
        <v/>
      </c>
      <c r="AW197" t="str">
        <f>""</f>
        <v/>
      </c>
      <c r="AX197" t="str">
        <f>""</f>
        <v/>
      </c>
      <c r="AY197" t="str">
        <f>""</f>
        <v/>
      </c>
      <c r="AZ197" t="str">
        <f>""</f>
        <v/>
      </c>
      <c r="BA197" t="str">
        <f>""</f>
        <v/>
      </c>
    </row>
    <row r="198" spans="2:53" x14ac:dyDescent="0.2">
      <c r="B198" t="str">
        <f>""</f>
        <v/>
      </c>
      <c r="C198" t="str">
        <f>""</f>
        <v/>
      </c>
      <c r="D198" t="str">
        <f>""</f>
        <v/>
      </c>
      <c r="E198" t="str">
        <f>""</f>
        <v/>
      </c>
      <c r="F198" t="str">
        <f>""</f>
        <v/>
      </c>
      <c r="G198" t="str">
        <f>""</f>
        <v/>
      </c>
      <c r="H198" t="str">
        <f>""</f>
        <v/>
      </c>
      <c r="I198" t="str">
        <f>""</f>
        <v/>
      </c>
      <c r="J198" t="str">
        <f>""</f>
        <v/>
      </c>
      <c r="K198" t="str">
        <f>""</f>
        <v/>
      </c>
      <c r="L198" t="str">
        <f>""</f>
        <v/>
      </c>
      <c r="M198" t="str">
        <f>""</f>
        <v/>
      </c>
      <c r="N198" t="str">
        <f>""</f>
        <v/>
      </c>
      <c r="O198" t="str">
        <f>""</f>
        <v/>
      </c>
      <c r="P198" t="str">
        <f>""</f>
        <v/>
      </c>
      <c r="Q198" t="str">
        <f>""</f>
        <v/>
      </c>
      <c r="R198" t="str">
        <f>""</f>
        <v/>
      </c>
      <c r="S198" t="str">
        <f>""</f>
        <v/>
      </c>
      <c r="T198" t="str">
        <f>""</f>
        <v/>
      </c>
      <c r="U198" t="str">
        <f>""</f>
        <v/>
      </c>
      <c r="V198" t="str">
        <f>""</f>
        <v/>
      </c>
      <c r="W198" t="str">
        <f>""</f>
        <v/>
      </c>
      <c r="X198" t="str">
        <f>""</f>
        <v/>
      </c>
      <c r="Y198" t="str">
        <f>""</f>
        <v/>
      </c>
      <c r="Z198" t="str">
        <f>""</f>
        <v/>
      </c>
      <c r="AA198" t="str">
        <f>""</f>
        <v/>
      </c>
      <c r="AB198" t="str">
        <f>""</f>
        <v/>
      </c>
      <c r="AC198" t="str">
        <f>""</f>
        <v/>
      </c>
      <c r="AD198" t="str">
        <f>""</f>
        <v/>
      </c>
      <c r="AE198" t="str">
        <f>""</f>
        <v/>
      </c>
      <c r="AF198" t="str">
        <f>""</f>
        <v/>
      </c>
      <c r="AG198" t="str">
        <f>""</f>
        <v/>
      </c>
      <c r="AH198" t="str">
        <f>""</f>
        <v/>
      </c>
      <c r="AI198" t="str">
        <f>""</f>
        <v/>
      </c>
      <c r="AJ198" t="str">
        <f>""</f>
        <v/>
      </c>
      <c r="AK198" t="str">
        <f>""</f>
        <v/>
      </c>
      <c r="AL198" t="str">
        <f>""</f>
        <v/>
      </c>
      <c r="AM198" t="str">
        <f>""</f>
        <v/>
      </c>
      <c r="AN198" t="str">
        <f>""</f>
        <v/>
      </c>
      <c r="AO198" t="str">
        <f>""</f>
        <v/>
      </c>
      <c r="AP198" t="str">
        <f>""</f>
        <v/>
      </c>
      <c r="AQ198" t="str">
        <f>""</f>
        <v/>
      </c>
      <c r="AR198" t="str">
        <f>"[0.134]"</f>
        <v>[0.134]</v>
      </c>
      <c r="AS198" t="str">
        <f>""</f>
        <v/>
      </c>
      <c r="AT198" t="str">
        <f>""</f>
        <v/>
      </c>
      <c r="AU198" t="str">
        <f>""</f>
        <v/>
      </c>
      <c r="AV198" t="str">
        <f>""</f>
        <v/>
      </c>
      <c r="AW198" t="str">
        <f>""</f>
        <v/>
      </c>
      <c r="AX198" t="str">
        <f>""</f>
        <v/>
      </c>
      <c r="AY198" t="str">
        <f>""</f>
        <v/>
      </c>
      <c r="AZ198" t="str">
        <f>""</f>
        <v/>
      </c>
      <c r="BA198" t="str">
        <f>""</f>
        <v/>
      </c>
    </row>
    <row r="199" spans="2:53" x14ac:dyDescent="0.2">
      <c r="B199" t="str">
        <f>"Interaction"</f>
        <v>Interaction</v>
      </c>
      <c r="C199" t="str">
        <f>""</f>
        <v/>
      </c>
      <c r="D199" t="str">
        <f>""</f>
        <v/>
      </c>
      <c r="E199" t="str">
        <f>""</f>
        <v/>
      </c>
      <c r="F199" t="str">
        <f>""</f>
        <v/>
      </c>
      <c r="G199" t="str">
        <f>""</f>
        <v/>
      </c>
      <c r="H199" t="str">
        <f>""</f>
        <v/>
      </c>
      <c r="I199" t="str">
        <f>""</f>
        <v/>
      </c>
      <c r="J199" t="str">
        <f>""</f>
        <v/>
      </c>
      <c r="K199" t="str">
        <f>""</f>
        <v/>
      </c>
      <c r="L199" t="str">
        <f>""</f>
        <v/>
      </c>
      <c r="M199" t="str">
        <f>""</f>
        <v/>
      </c>
      <c r="N199" t="str">
        <f>""</f>
        <v/>
      </c>
      <c r="O199" t="str">
        <f>""</f>
        <v/>
      </c>
      <c r="P199" t="str">
        <f>""</f>
        <v/>
      </c>
      <c r="Q199" t="str">
        <f>""</f>
        <v/>
      </c>
      <c r="R199" t="str">
        <f>""</f>
        <v/>
      </c>
      <c r="S199" t="str">
        <f>""</f>
        <v/>
      </c>
      <c r="T199" t="str">
        <f>""</f>
        <v/>
      </c>
      <c r="U199" t="str">
        <f>""</f>
        <v/>
      </c>
      <c r="V199" t="str">
        <f>""</f>
        <v/>
      </c>
      <c r="W199" t="str">
        <f>""</f>
        <v/>
      </c>
      <c r="X199" t="str">
        <f>""</f>
        <v/>
      </c>
      <c r="Y199" t="str">
        <f>""</f>
        <v/>
      </c>
      <c r="Z199" t="str">
        <f>""</f>
        <v/>
      </c>
      <c r="AA199" t="str">
        <f>""</f>
        <v/>
      </c>
      <c r="AB199" t="str">
        <f>""</f>
        <v/>
      </c>
      <c r="AC199" t="str">
        <f>""</f>
        <v/>
      </c>
      <c r="AD199" t="str">
        <f>""</f>
        <v/>
      </c>
      <c r="AE199" t="str">
        <f>""</f>
        <v/>
      </c>
      <c r="AF199" t="str">
        <f>""</f>
        <v/>
      </c>
      <c r="AG199" t="str">
        <f>""</f>
        <v/>
      </c>
      <c r="AH199" t="str">
        <f>""</f>
        <v/>
      </c>
      <c r="AI199" t="str">
        <f>""</f>
        <v/>
      </c>
      <c r="AJ199" t="str">
        <f>""</f>
        <v/>
      </c>
      <c r="AK199" t="str">
        <f>""</f>
        <v/>
      </c>
      <c r="AL199" t="str">
        <f>""</f>
        <v/>
      </c>
      <c r="AM199" t="str">
        <f>""</f>
        <v/>
      </c>
      <c r="AN199" t="str">
        <f>""</f>
        <v/>
      </c>
      <c r="AO199" t="str">
        <f>""</f>
        <v/>
      </c>
      <c r="AP199" t="str">
        <f>""</f>
        <v/>
      </c>
      <c r="AQ199" t="str">
        <f>""</f>
        <v/>
      </c>
      <c r="AR199" t="str">
        <f>"-0.285"</f>
        <v>-0.285</v>
      </c>
      <c r="AS199" t="str">
        <f>""</f>
        <v/>
      </c>
      <c r="AT199" t="str">
        <f>""</f>
        <v/>
      </c>
      <c r="AU199" t="str">
        <f>""</f>
        <v/>
      </c>
      <c r="AV199" t="str">
        <f>""</f>
        <v/>
      </c>
      <c r="AW199" t="str">
        <f>""</f>
        <v/>
      </c>
      <c r="AX199" t="str">
        <f>""</f>
        <v/>
      </c>
      <c r="AY199" t="str">
        <f>""</f>
        <v/>
      </c>
      <c r="AZ199" t="str">
        <f>""</f>
        <v/>
      </c>
      <c r="BA199" t="str">
        <f>""</f>
        <v/>
      </c>
    </row>
    <row r="200" spans="2:53" x14ac:dyDescent="0.2">
      <c r="B200" t="str">
        <f>""</f>
        <v/>
      </c>
      <c r="C200" t="str">
        <f>""</f>
        <v/>
      </c>
      <c r="D200" t="str">
        <f>""</f>
        <v/>
      </c>
      <c r="E200" t="str">
        <f>""</f>
        <v/>
      </c>
      <c r="F200" t="str">
        <f>""</f>
        <v/>
      </c>
      <c r="G200" t="str">
        <f>""</f>
        <v/>
      </c>
      <c r="H200" t="str">
        <f>""</f>
        <v/>
      </c>
      <c r="I200" t="str">
        <f>""</f>
        <v/>
      </c>
      <c r="J200" t="str">
        <f>""</f>
        <v/>
      </c>
      <c r="K200" t="str">
        <f>""</f>
        <v/>
      </c>
      <c r="L200" t="str">
        <f>""</f>
        <v/>
      </c>
      <c r="M200" t="str">
        <f>""</f>
        <v/>
      </c>
      <c r="N200" t="str">
        <f>""</f>
        <v/>
      </c>
      <c r="O200" t="str">
        <f>""</f>
        <v/>
      </c>
      <c r="P200" t="str">
        <f>""</f>
        <v/>
      </c>
      <c r="Q200" t="str">
        <f>""</f>
        <v/>
      </c>
      <c r="R200" t="str">
        <f>""</f>
        <v/>
      </c>
      <c r="S200" t="str">
        <f>""</f>
        <v/>
      </c>
      <c r="T200" t="str">
        <f>""</f>
        <v/>
      </c>
      <c r="U200" t="str">
        <f>""</f>
        <v/>
      </c>
      <c r="V200" t="str">
        <f>""</f>
        <v/>
      </c>
      <c r="W200" t="str">
        <f>""</f>
        <v/>
      </c>
      <c r="X200" t="str">
        <f>""</f>
        <v/>
      </c>
      <c r="Y200" t="str">
        <f>""</f>
        <v/>
      </c>
      <c r="Z200" t="str">
        <f>""</f>
        <v/>
      </c>
      <c r="AA200" t="str">
        <f>""</f>
        <v/>
      </c>
      <c r="AB200" t="str">
        <f>""</f>
        <v/>
      </c>
      <c r="AC200" t="str">
        <f>""</f>
        <v/>
      </c>
      <c r="AD200" t="str">
        <f>""</f>
        <v/>
      </c>
      <c r="AE200" t="str">
        <f>""</f>
        <v/>
      </c>
      <c r="AF200" t="str">
        <f>""</f>
        <v/>
      </c>
      <c r="AG200" t="str">
        <f>""</f>
        <v/>
      </c>
      <c r="AH200" t="str">
        <f>""</f>
        <v/>
      </c>
      <c r="AI200" t="str">
        <f>""</f>
        <v/>
      </c>
      <c r="AJ200" t="str">
        <f>""</f>
        <v/>
      </c>
      <c r="AK200" t="str">
        <f>""</f>
        <v/>
      </c>
      <c r="AL200" t="str">
        <f>""</f>
        <v/>
      </c>
      <c r="AM200" t="str">
        <f>""</f>
        <v/>
      </c>
      <c r="AN200" t="str">
        <f>""</f>
        <v/>
      </c>
      <c r="AO200" t="str">
        <f>""</f>
        <v/>
      </c>
      <c r="AP200" t="str">
        <f>""</f>
        <v/>
      </c>
      <c r="AQ200" t="str">
        <f>""</f>
        <v/>
      </c>
      <c r="AR200" t="str">
        <f>"[0.205]"</f>
        <v>[0.205]</v>
      </c>
      <c r="AS200" t="str">
        <f>""</f>
        <v/>
      </c>
      <c r="AT200" t="str">
        <f>""</f>
        <v/>
      </c>
      <c r="AU200" t="str">
        <f>""</f>
        <v/>
      </c>
      <c r="AV200" t="str">
        <f>""</f>
        <v/>
      </c>
      <c r="AW200" t="str">
        <f>""</f>
        <v/>
      </c>
      <c r="AX200" t="str">
        <f>""</f>
        <v/>
      </c>
      <c r="AY200" t="str">
        <f>""</f>
        <v/>
      </c>
      <c r="AZ200" t="str">
        <f>""</f>
        <v/>
      </c>
      <c r="BA200" t="str">
        <f>""</f>
        <v/>
      </c>
    </row>
    <row r="201" spans="2:53" x14ac:dyDescent="0.2">
      <c r="B201" t="str">
        <f>"Number of years that household had a loss of land"</f>
        <v>Number of years that household had a loss of land</v>
      </c>
      <c r="C201" t="str">
        <f>""</f>
        <v/>
      </c>
      <c r="D201" t="str">
        <f>""</f>
        <v/>
      </c>
      <c r="E201" t="str">
        <f>""</f>
        <v/>
      </c>
      <c r="F201" t="str">
        <f>""</f>
        <v/>
      </c>
      <c r="G201" t="str">
        <f>""</f>
        <v/>
      </c>
      <c r="H201" t="str">
        <f>""</f>
        <v/>
      </c>
      <c r="I201" t="str">
        <f>""</f>
        <v/>
      </c>
      <c r="J201" t="str">
        <f>""</f>
        <v/>
      </c>
      <c r="K201" t="str">
        <f>""</f>
        <v/>
      </c>
      <c r="L201" t="str">
        <f>""</f>
        <v/>
      </c>
      <c r="M201" t="str">
        <f>""</f>
        <v/>
      </c>
      <c r="N201" t="str">
        <f>""</f>
        <v/>
      </c>
      <c r="O201" t="str">
        <f>""</f>
        <v/>
      </c>
      <c r="P201" t="str">
        <f>""</f>
        <v/>
      </c>
      <c r="Q201" t="str">
        <f>""</f>
        <v/>
      </c>
      <c r="R201" t="str">
        <f>""</f>
        <v/>
      </c>
      <c r="S201" t="str">
        <f>""</f>
        <v/>
      </c>
      <c r="T201" t="str">
        <f>""</f>
        <v/>
      </c>
      <c r="U201" t="str">
        <f>""</f>
        <v/>
      </c>
      <c r="V201" t="str">
        <f>""</f>
        <v/>
      </c>
      <c r="W201" t="str">
        <f>""</f>
        <v/>
      </c>
      <c r="X201" t="str">
        <f>""</f>
        <v/>
      </c>
      <c r="Y201" t="str">
        <f>""</f>
        <v/>
      </c>
      <c r="Z201" t="str">
        <f>""</f>
        <v/>
      </c>
      <c r="AA201" t="str">
        <f>""</f>
        <v/>
      </c>
      <c r="AB201" t="str">
        <f>""</f>
        <v/>
      </c>
      <c r="AC201" t="str">
        <f>""</f>
        <v/>
      </c>
      <c r="AD201" t="str">
        <f>""</f>
        <v/>
      </c>
      <c r="AE201" t="str">
        <f>""</f>
        <v/>
      </c>
      <c r="AF201" t="str">
        <f>""</f>
        <v/>
      </c>
      <c r="AG201" t="str">
        <f>""</f>
        <v/>
      </c>
      <c r="AH201" t="str">
        <f>""</f>
        <v/>
      </c>
      <c r="AI201" t="str">
        <f>""</f>
        <v/>
      </c>
      <c r="AJ201" t="str">
        <f>""</f>
        <v/>
      </c>
      <c r="AK201" t="str">
        <f>""</f>
        <v/>
      </c>
      <c r="AL201" t="str">
        <f>""</f>
        <v/>
      </c>
      <c r="AM201" t="str">
        <f>""</f>
        <v/>
      </c>
      <c r="AN201" t="str">
        <f>""</f>
        <v/>
      </c>
      <c r="AO201" t="str">
        <f>""</f>
        <v/>
      </c>
      <c r="AP201" t="str">
        <f>""</f>
        <v/>
      </c>
      <c r="AQ201" t="str">
        <f>""</f>
        <v/>
      </c>
      <c r="AR201" t="str">
        <f>""</f>
        <v/>
      </c>
      <c r="AS201" t="str">
        <f>"0.020"</f>
        <v>0.020</v>
      </c>
      <c r="AT201" t="str">
        <f>"0.023"</f>
        <v>0.023</v>
      </c>
      <c r="AU201" t="str">
        <f>"0.036"</f>
        <v>0.036</v>
      </c>
      <c r="AV201" t="str">
        <f>""</f>
        <v/>
      </c>
      <c r="AW201" t="str">
        <f>""</f>
        <v/>
      </c>
      <c r="AX201" t="str">
        <f>""</f>
        <v/>
      </c>
      <c r="AY201" t="str">
        <f>""</f>
        <v/>
      </c>
      <c r="AZ201" t="str">
        <f>""</f>
        <v/>
      </c>
      <c r="BA201" t="str">
        <f>""</f>
        <v/>
      </c>
    </row>
    <row r="202" spans="2:53" x14ac:dyDescent="0.2">
      <c r="B202" t="str">
        <f>""</f>
        <v/>
      </c>
      <c r="C202" t="str">
        <f>""</f>
        <v/>
      </c>
      <c r="D202" t="str">
        <f>""</f>
        <v/>
      </c>
      <c r="E202" t="str">
        <f>""</f>
        <v/>
      </c>
      <c r="F202" t="str">
        <f>""</f>
        <v/>
      </c>
      <c r="G202" t="str">
        <f>""</f>
        <v/>
      </c>
      <c r="H202" t="str">
        <f>""</f>
        <v/>
      </c>
      <c r="I202" t="str">
        <f>""</f>
        <v/>
      </c>
      <c r="J202" t="str">
        <f>""</f>
        <v/>
      </c>
      <c r="K202" t="str">
        <f>""</f>
        <v/>
      </c>
      <c r="L202" t="str">
        <f>""</f>
        <v/>
      </c>
      <c r="M202" t="str">
        <f>""</f>
        <v/>
      </c>
      <c r="N202" t="str">
        <f>""</f>
        <v/>
      </c>
      <c r="O202" t="str">
        <f>""</f>
        <v/>
      </c>
      <c r="P202" t="str">
        <f>""</f>
        <v/>
      </c>
      <c r="Q202" t="str">
        <f>""</f>
        <v/>
      </c>
      <c r="R202" t="str">
        <f>""</f>
        <v/>
      </c>
      <c r="S202" t="str">
        <f>""</f>
        <v/>
      </c>
      <c r="T202" t="str">
        <f>""</f>
        <v/>
      </c>
      <c r="U202" t="str">
        <f>""</f>
        <v/>
      </c>
      <c r="V202" t="str">
        <f>""</f>
        <v/>
      </c>
      <c r="W202" t="str">
        <f>""</f>
        <v/>
      </c>
      <c r="X202" t="str">
        <f>""</f>
        <v/>
      </c>
      <c r="Y202" t="str">
        <f>""</f>
        <v/>
      </c>
      <c r="Z202" t="str">
        <f>""</f>
        <v/>
      </c>
      <c r="AA202" t="str">
        <f>""</f>
        <v/>
      </c>
      <c r="AB202" t="str">
        <f>""</f>
        <v/>
      </c>
      <c r="AC202" t="str">
        <f>""</f>
        <v/>
      </c>
      <c r="AD202" t="str">
        <f>""</f>
        <v/>
      </c>
      <c r="AE202" t="str">
        <f>""</f>
        <v/>
      </c>
      <c r="AF202" t="str">
        <f>""</f>
        <v/>
      </c>
      <c r="AG202" t="str">
        <f>""</f>
        <v/>
      </c>
      <c r="AH202" t="str">
        <f>""</f>
        <v/>
      </c>
      <c r="AI202" t="str">
        <f>""</f>
        <v/>
      </c>
      <c r="AJ202" t="str">
        <f>""</f>
        <v/>
      </c>
      <c r="AK202" t="str">
        <f>""</f>
        <v/>
      </c>
      <c r="AL202" t="str">
        <f>""</f>
        <v/>
      </c>
      <c r="AM202" t="str">
        <f>""</f>
        <v/>
      </c>
      <c r="AN202" t="str">
        <f>""</f>
        <v/>
      </c>
      <c r="AO202" t="str">
        <f>""</f>
        <v/>
      </c>
      <c r="AP202" t="str">
        <f>""</f>
        <v/>
      </c>
      <c r="AQ202" t="str">
        <f>""</f>
        <v/>
      </c>
      <c r="AR202" t="str">
        <f>""</f>
        <v/>
      </c>
      <c r="AS202" t="str">
        <f>"[0.055]"</f>
        <v>[0.055]</v>
      </c>
      <c r="AT202" t="str">
        <f>"[0.055]"</f>
        <v>[0.055]</v>
      </c>
      <c r="AU202" t="str">
        <f>"[0.055]"</f>
        <v>[0.055]</v>
      </c>
      <c r="AV202" t="str">
        <f>""</f>
        <v/>
      </c>
      <c r="AW202" t="str">
        <f>""</f>
        <v/>
      </c>
      <c r="AX202" t="str">
        <f>""</f>
        <v/>
      </c>
      <c r="AY202" t="str">
        <f>""</f>
        <v/>
      </c>
      <c r="AZ202" t="str">
        <f>""</f>
        <v/>
      </c>
      <c r="BA202" t="str">
        <f>""</f>
        <v/>
      </c>
    </row>
    <row r="203" spans="2:53" x14ac:dyDescent="0.2">
      <c r="B203" t="str">
        <f>"At least 1 male left the household in a given year (yes=1)"</f>
        <v>At least 1 male left the household in a given year (yes=1)</v>
      </c>
      <c r="C203" t="str">
        <f>""</f>
        <v/>
      </c>
      <c r="D203" t="str">
        <f>""</f>
        <v/>
      </c>
      <c r="E203" t="str">
        <f>""</f>
        <v/>
      </c>
      <c r="F203" t="str">
        <f>""</f>
        <v/>
      </c>
      <c r="G203" t="str">
        <f>""</f>
        <v/>
      </c>
      <c r="H203" t="str">
        <f>""</f>
        <v/>
      </c>
      <c r="I203" t="str">
        <f>""</f>
        <v/>
      </c>
      <c r="J203" t="str">
        <f>""</f>
        <v/>
      </c>
      <c r="K203" t="str">
        <f>""</f>
        <v/>
      </c>
      <c r="L203" t="str">
        <f>""</f>
        <v/>
      </c>
      <c r="M203" t="str">
        <f>""</f>
        <v/>
      </c>
      <c r="N203" t="str">
        <f>""</f>
        <v/>
      </c>
      <c r="O203" t="str">
        <f>""</f>
        <v/>
      </c>
      <c r="P203" t="str">
        <f>""</f>
        <v/>
      </c>
      <c r="Q203" t="str">
        <f>""</f>
        <v/>
      </c>
      <c r="R203" t="str">
        <f>""</f>
        <v/>
      </c>
      <c r="S203" t="str">
        <f>""</f>
        <v/>
      </c>
      <c r="T203" t="str">
        <f>""</f>
        <v/>
      </c>
      <c r="U203" t="str">
        <f>""</f>
        <v/>
      </c>
      <c r="V203" t="str">
        <f>""</f>
        <v/>
      </c>
      <c r="W203" t="str">
        <f>""</f>
        <v/>
      </c>
      <c r="X203" t="str">
        <f>""</f>
        <v/>
      </c>
      <c r="Y203" t="str">
        <f>""</f>
        <v/>
      </c>
      <c r="Z203" t="str">
        <f>""</f>
        <v/>
      </c>
      <c r="AA203" t="str">
        <f>""</f>
        <v/>
      </c>
      <c r="AB203" t="str">
        <f>""</f>
        <v/>
      </c>
      <c r="AC203" t="str">
        <f>""</f>
        <v/>
      </c>
      <c r="AD203" t="str">
        <f>""</f>
        <v/>
      </c>
      <c r="AE203" t="str">
        <f>""</f>
        <v/>
      </c>
      <c r="AF203" t="str">
        <f>""</f>
        <v/>
      </c>
      <c r="AG203" t="str">
        <f>""</f>
        <v/>
      </c>
      <c r="AH203" t="str">
        <f>""</f>
        <v/>
      </c>
      <c r="AI203" t="str">
        <f>""</f>
        <v/>
      </c>
      <c r="AJ203" t="str">
        <f>""</f>
        <v/>
      </c>
      <c r="AK203" t="str">
        <f>""</f>
        <v/>
      </c>
      <c r="AL203" t="str">
        <f>""</f>
        <v/>
      </c>
      <c r="AM203" t="str">
        <f>""</f>
        <v/>
      </c>
      <c r="AN203" t="str">
        <f>""</f>
        <v/>
      </c>
      <c r="AO203" t="str">
        <f>""</f>
        <v/>
      </c>
      <c r="AP203" t="str">
        <f>""</f>
        <v/>
      </c>
      <c r="AQ203" t="str">
        <f>""</f>
        <v/>
      </c>
      <c r="AR203" t="str">
        <f>""</f>
        <v/>
      </c>
      <c r="AS203" t="str">
        <f>"-0.046"</f>
        <v>-0.046</v>
      </c>
      <c r="AT203" t="str">
        <f>""</f>
        <v/>
      </c>
      <c r="AU203" t="str">
        <f>""</f>
        <v/>
      </c>
      <c r="AV203" t="str">
        <f>""</f>
        <v/>
      </c>
      <c r="AW203" t="str">
        <f>""</f>
        <v/>
      </c>
      <c r="AX203" t="str">
        <f>""</f>
        <v/>
      </c>
      <c r="AY203" t="str">
        <f>""</f>
        <v/>
      </c>
      <c r="AZ203" t="str">
        <f>""</f>
        <v/>
      </c>
      <c r="BA203" t="str">
        <f>""</f>
        <v/>
      </c>
    </row>
    <row r="204" spans="2:53" x14ac:dyDescent="0.2">
      <c r="B204" t="str">
        <f>""</f>
        <v/>
      </c>
      <c r="C204" t="str">
        <f>""</f>
        <v/>
      </c>
      <c r="D204" t="str">
        <f>""</f>
        <v/>
      </c>
      <c r="E204" t="str">
        <f>""</f>
        <v/>
      </c>
      <c r="F204" t="str">
        <f>""</f>
        <v/>
      </c>
      <c r="G204" t="str">
        <f>""</f>
        <v/>
      </c>
      <c r="H204" t="str">
        <f>""</f>
        <v/>
      </c>
      <c r="I204" t="str">
        <f>""</f>
        <v/>
      </c>
      <c r="J204" t="str">
        <f>""</f>
        <v/>
      </c>
      <c r="K204" t="str">
        <f>""</f>
        <v/>
      </c>
      <c r="L204" t="str">
        <f>""</f>
        <v/>
      </c>
      <c r="M204" t="str">
        <f>""</f>
        <v/>
      </c>
      <c r="N204" t="str">
        <f>""</f>
        <v/>
      </c>
      <c r="O204" t="str">
        <f>""</f>
        <v/>
      </c>
      <c r="P204" t="str">
        <f>""</f>
        <v/>
      </c>
      <c r="Q204" t="str">
        <f>""</f>
        <v/>
      </c>
      <c r="R204" t="str">
        <f>""</f>
        <v/>
      </c>
      <c r="S204" t="str">
        <f>""</f>
        <v/>
      </c>
      <c r="T204" t="str">
        <f>""</f>
        <v/>
      </c>
      <c r="U204" t="str">
        <f>""</f>
        <v/>
      </c>
      <c r="V204" t="str">
        <f>""</f>
        <v/>
      </c>
      <c r="W204" t="str">
        <f>""</f>
        <v/>
      </c>
      <c r="X204" t="str">
        <f>""</f>
        <v/>
      </c>
      <c r="Y204" t="str">
        <f>""</f>
        <v/>
      </c>
      <c r="Z204" t="str">
        <f>""</f>
        <v/>
      </c>
      <c r="AA204" t="str">
        <f>""</f>
        <v/>
      </c>
      <c r="AB204" t="str">
        <f>""</f>
        <v/>
      </c>
      <c r="AC204" t="str">
        <f>""</f>
        <v/>
      </c>
      <c r="AD204" t="str">
        <f>""</f>
        <v/>
      </c>
      <c r="AE204" t="str">
        <f>""</f>
        <v/>
      </c>
      <c r="AF204" t="str">
        <f>""</f>
        <v/>
      </c>
      <c r="AG204" t="str">
        <f>""</f>
        <v/>
      </c>
      <c r="AH204" t="str">
        <f>""</f>
        <v/>
      </c>
      <c r="AI204" t="str">
        <f>""</f>
        <v/>
      </c>
      <c r="AJ204" t="str">
        <f>""</f>
        <v/>
      </c>
      <c r="AK204" t="str">
        <f>""</f>
        <v/>
      </c>
      <c r="AL204" t="str">
        <f>""</f>
        <v/>
      </c>
      <c r="AM204" t="str">
        <f>""</f>
        <v/>
      </c>
      <c r="AN204" t="str">
        <f>""</f>
        <v/>
      </c>
      <c r="AO204" t="str">
        <f>""</f>
        <v/>
      </c>
      <c r="AP204" t="str">
        <f>""</f>
        <v/>
      </c>
      <c r="AQ204" t="str">
        <f>""</f>
        <v/>
      </c>
      <c r="AR204" t="str">
        <f>""</f>
        <v/>
      </c>
      <c r="AS204" t="str">
        <f>"[0.078]"</f>
        <v>[0.078]</v>
      </c>
      <c r="AT204" t="str">
        <f>""</f>
        <v/>
      </c>
      <c r="AU204" t="str">
        <f>""</f>
        <v/>
      </c>
      <c r="AV204" t="str">
        <f>""</f>
        <v/>
      </c>
      <c r="AW204" t="str">
        <f>""</f>
        <v/>
      </c>
      <c r="AX204" t="str">
        <f>""</f>
        <v/>
      </c>
      <c r="AY204" t="str">
        <f>""</f>
        <v/>
      </c>
      <c r="AZ204" t="str">
        <f>""</f>
        <v/>
      </c>
      <c r="BA204" t="str">
        <f>""</f>
        <v/>
      </c>
    </row>
    <row r="205" spans="2:53" x14ac:dyDescent="0.2">
      <c r="B205" t="str">
        <f>"Interaction"</f>
        <v>Interaction</v>
      </c>
      <c r="C205" t="str">
        <f>""</f>
        <v/>
      </c>
      <c r="D205" t="str">
        <f>""</f>
        <v/>
      </c>
      <c r="E205" t="str">
        <f>""</f>
        <v/>
      </c>
      <c r="F205" t="str">
        <f>""</f>
        <v/>
      </c>
      <c r="G205" t="str">
        <f>""</f>
        <v/>
      </c>
      <c r="H205" t="str">
        <f>""</f>
        <v/>
      </c>
      <c r="I205" t="str">
        <f>""</f>
        <v/>
      </c>
      <c r="J205" t="str">
        <f>""</f>
        <v/>
      </c>
      <c r="K205" t="str">
        <f>""</f>
        <v/>
      </c>
      <c r="L205" t="str">
        <f>""</f>
        <v/>
      </c>
      <c r="M205" t="str">
        <f>""</f>
        <v/>
      </c>
      <c r="N205" t="str">
        <f>""</f>
        <v/>
      </c>
      <c r="O205" t="str">
        <f>""</f>
        <v/>
      </c>
      <c r="P205" t="str">
        <f>""</f>
        <v/>
      </c>
      <c r="Q205" t="str">
        <f>""</f>
        <v/>
      </c>
      <c r="R205" t="str">
        <f>""</f>
        <v/>
      </c>
      <c r="S205" t="str">
        <f>""</f>
        <v/>
      </c>
      <c r="T205" t="str">
        <f>""</f>
        <v/>
      </c>
      <c r="U205" t="str">
        <f>""</f>
        <v/>
      </c>
      <c r="V205" t="str">
        <f>""</f>
        <v/>
      </c>
      <c r="W205" t="str">
        <f>""</f>
        <v/>
      </c>
      <c r="X205" t="str">
        <f>""</f>
        <v/>
      </c>
      <c r="Y205" t="str">
        <f>""</f>
        <v/>
      </c>
      <c r="Z205" t="str">
        <f>""</f>
        <v/>
      </c>
      <c r="AA205" t="str">
        <f>""</f>
        <v/>
      </c>
      <c r="AB205" t="str">
        <f>""</f>
        <v/>
      </c>
      <c r="AC205" t="str">
        <f>""</f>
        <v/>
      </c>
      <c r="AD205" t="str">
        <f>""</f>
        <v/>
      </c>
      <c r="AE205" t="str">
        <f>""</f>
        <v/>
      </c>
      <c r="AF205" t="str">
        <f>""</f>
        <v/>
      </c>
      <c r="AG205" t="str">
        <f>""</f>
        <v/>
      </c>
      <c r="AH205" t="str">
        <f>""</f>
        <v/>
      </c>
      <c r="AI205" t="str">
        <f>""</f>
        <v/>
      </c>
      <c r="AJ205" t="str">
        <f>""</f>
        <v/>
      </c>
      <c r="AK205" t="str">
        <f>""</f>
        <v/>
      </c>
      <c r="AL205" t="str">
        <f>""</f>
        <v/>
      </c>
      <c r="AM205" t="str">
        <f>""</f>
        <v/>
      </c>
      <c r="AN205" t="str">
        <f>""</f>
        <v/>
      </c>
      <c r="AO205" t="str">
        <f>""</f>
        <v/>
      </c>
      <c r="AP205" t="str">
        <f>""</f>
        <v/>
      </c>
      <c r="AQ205" t="str">
        <f>""</f>
        <v/>
      </c>
      <c r="AR205" t="str">
        <f>""</f>
        <v/>
      </c>
      <c r="AS205" t="str">
        <f>"0.193"</f>
        <v>0.193</v>
      </c>
      <c r="AT205" t="str">
        <f>""</f>
        <v/>
      </c>
      <c r="AU205" t="str">
        <f>""</f>
        <v/>
      </c>
      <c r="AV205" t="str">
        <f>""</f>
        <v/>
      </c>
      <c r="AW205" t="str">
        <f>""</f>
        <v/>
      </c>
      <c r="AX205" t="str">
        <f>""</f>
        <v/>
      </c>
      <c r="AY205" t="str">
        <f>""</f>
        <v/>
      </c>
      <c r="AZ205" t="str">
        <f>""</f>
        <v/>
      </c>
      <c r="BA205" t="str">
        <f>""</f>
        <v/>
      </c>
    </row>
    <row r="206" spans="2:53" x14ac:dyDescent="0.2">
      <c r="B206" t="str">
        <f>""</f>
        <v/>
      </c>
      <c r="C206" t="str">
        <f>""</f>
        <v/>
      </c>
      <c r="D206" t="str">
        <f>""</f>
        <v/>
      </c>
      <c r="E206" t="str">
        <f>""</f>
        <v/>
      </c>
      <c r="F206" t="str">
        <f>""</f>
        <v/>
      </c>
      <c r="G206" t="str">
        <f>""</f>
        <v/>
      </c>
      <c r="H206" t="str">
        <f>""</f>
        <v/>
      </c>
      <c r="I206" t="str">
        <f>""</f>
        <v/>
      </c>
      <c r="J206" t="str">
        <f>""</f>
        <v/>
      </c>
      <c r="K206" t="str">
        <f>""</f>
        <v/>
      </c>
      <c r="L206" t="str">
        <f>""</f>
        <v/>
      </c>
      <c r="M206" t="str">
        <f>""</f>
        <v/>
      </c>
      <c r="N206" t="str">
        <f>""</f>
        <v/>
      </c>
      <c r="O206" t="str">
        <f>""</f>
        <v/>
      </c>
      <c r="P206" t="str">
        <f>""</f>
        <v/>
      </c>
      <c r="Q206" t="str">
        <f>""</f>
        <v/>
      </c>
      <c r="R206" t="str">
        <f>""</f>
        <v/>
      </c>
      <c r="S206" t="str">
        <f>""</f>
        <v/>
      </c>
      <c r="T206" t="str">
        <f>""</f>
        <v/>
      </c>
      <c r="U206" t="str">
        <f>""</f>
        <v/>
      </c>
      <c r="V206" t="str">
        <f>""</f>
        <v/>
      </c>
      <c r="W206" t="str">
        <f>""</f>
        <v/>
      </c>
      <c r="X206" t="str">
        <f>""</f>
        <v/>
      </c>
      <c r="Y206" t="str">
        <f>""</f>
        <v/>
      </c>
      <c r="Z206" t="str">
        <f>""</f>
        <v/>
      </c>
      <c r="AA206" t="str">
        <f>""</f>
        <v/>
      </c>
      <c r="AB206" t="str">
        <f>""</f>
        <v/>
      </c>
      <c r="AC206" t="str">
        <f>""</f>
        <v/>
      </c>
      <c r="AD206" t="str">
        <f>""</f>
        <v/>
      </c>
      <c r="AE206" t="str">
        <f>""</f>
        <v/>
      </c>
      <c r="AF206" t="str">
        <f>""</f>
        <v/>
      </c>
      <c r="AG206" t="str">
        <f>""</f>
        <v/>
      </c>
      <c r="AH206" t="str">
        <f>""</f>
        <v/>
      </c>
      <c r="AI206" t="str">
        <f>""</f>
        <v/>
      </c>
      <c r="AJ206" t="str">
        <f>""</f>
        <v/>
      </c>
      <c r="AK206" t="str">
        <f>""</f>
        <v/>
      </c>
      <c r="AL206" t="str">
        <f>""</f>
        <v/>
      </c>
      <c r="AM206" t="str">
        <f>""</f>
        <v/>
      </c>
      <c r="AN206" t="str">
        <f>""</f>
        <v/>
      </c>
      <c r="AO206" t="str">
        <f>""</f>
        <v/>
      </c>
      <c r="AP206" t="str">
        <f>""</f>
        <v/>
      </c>
      <c r="AQ206" t="str">
        <f>""</f>
        <v/>
      </c>
      <c r="AR206" t="str">
        <f>""</f>
        <v/>
      </c>
      <c r="AS206" t="str">
        <f>"[0.224]"</f>
        <v>[0.224]</v>
      </c>
      <c r="AT206" t="str">
        <f>""</f>
        <v/>
      </c>
      <c r="AU206" t="str">
        <f>""</f>
        <v/>
      </c>
      <c r="AV206" t="str">
        <f>""</f>
        <v/>
      </c>
      <c r="AW206" t="str">
        <f>""</f>
        <v/>
      </c>
      <c r="AX206" t="str">
        <f>""</f>
        <v/>
      </c>
      <c r="AY206" t="str">
        <f>""</f>
        <v/>
      </c>
      <c r="AZ206" t="str">
        <f>""</f>
        <v/>
      </c>
      <c r="BA206" t="str">
        <f>""</f>
        <v/>
      </c>
    </row>
    <row r="207" spans="2:53" x14ac:dyDescent="0.2">
      <c r="B207" t="str">
        <f>"Number of males who left household 1998-2007"</f>
        <v>Number of males who left household 1998-2007</v>
      </c>
      <c r="C207" t="str">
        <f>""</f>
        <v/>
      </c>
      <c r="D207" t="str">
        <f>""</f>
        <v/>
      </c>
      <c r="E207" t="str">
        <f>""</f>
        <v/>
      </c>
      <c r="F207" t="str">
        <f>""</f>
        <v/>
      </c>
      <c r="G207" t="str">
        <f>""</f>
        <v/>
      </c>
      <c r="H207" t="str">
        <f>""</f>
        <v/>
      </c>
      <c r="I207" t="str">
        <f>""</f>
        <v/>
      </c>
      <c r="J207" t="str">
        <f>""</f>
        <v/>
      </c>
      <c r="K207" t="str">
        <f>""</f>
        <v/>
      </c>
      <c r="L207" t="str">
        <f>""</f>
        <v/>
      </c>
      <c r="M207" t="str">
        <f>""</f>
        <v/>
      </c>
      <c r="N207" t="str">
        <f>""</f>
        <v/>
      </c>
      <c r="O207" t="str">
        <f>""</f>
        <v/>
      </c>
      <c r="P207" t="str">
        <f>""</f>
        <v/>
      </c>
      <c r="Q207" t="str">
        <f>""</f>
        <v/>
      </c>
      <c r="R207" t="str">
        <f>""</f>
        <v/>
      </c>
      <c r="S207" t="str">
        <f>""</f>
        <v/>
      </c>
      <c r="T207" t="str">
        <f>""</f>
        <v/>
      </c>
      <c r="U207" t="str">
        <f>""</f>
        <v/>
      </c>
      <c r="V207" t="str">
        <f>""</f>
        <v/>
      </c>
      <c r="W207" t="str">
        <f>""</f>
        <v/>
      </c>
      <c r="X207" t="str">
        <f>""</f>
        <v/>
      </c>
      <c r="Y207" t="str">
        <f>""</f>
        <v/>
      </c>
      <c r="Z207" t="str">
        <f>""</f>
        <v/>
      </c>
      <c r="AA207" t="str">
        <f>""</f>
        <v/>
      </c>
      <c r="AB207" t="str">
        <f>""</f>
        <v/>
      </c>
      <c r="AC207" t="str">
        <f>""</f>
        <v/>
      </c>
      <c r="AD207" t="str">
        <f>""</f>
        <v/>
      </c>
      <c r="AE207" t="str">
        <f>""</f>
        <v/>
      </c>
      <c r="AF207" t="str">
        <f>""</f>
        <v/>
      </c>
      <c r="AG207" t="str">
        <f>""</f>
        <v/>
      </c>
      <c r="AH207" t="str">
        <f>""</f>
        <v/>
      </c>
      <c r="AI207" t="str">
        <f>""</f>
        <v/>
      </c>
      <c r="AJ207" t="str">
        <f>""</f>
        <v/>
      </c>
      <c r="AK207" t="str">
        <f>""</f>
        <v/>
      </c>
      <c r="AL207" t="str">
        <f>""</f>
        <v/>
      </c>
      <c r="AM207" t="str">
        <f>""</f>
        <v/>
      </c>
      <c r="AN207" t="str">
        <f>""</f>
        <v/>
      </c>
      <c r="AO207" t="str">
        <f>""</f>
        <v/>
      </c>
      <c r="AP207" t="str">
        <f>""</f>
        <v/>
      </c>
      <c r="AQ207" t="str">
        <f>""</f>
        <v/>
      </c>
      <c r="AR207" t="str">
        <f>""</f>
        <v/>
      </c>
      <c r="AS207" t="str">
        <f>""</f>
        <v/>
      </c>
      <c r="AT207" t="str">
        <f>"-0.014"</f>
        <v>-0.014</v>
      </c>
      <c r="AU207" t="str">
        <f>""</f>
        <v/>
      </c>
      <c r="AV207" t="str">
        <f>""</f>
        <v/>
      </c>
      <c r="AW207" t="str">
        <f>""</f>
        <v/>
      </c>
      <c r="AX207" t="str">
        <f>""</f>
        <v/>
      </c>
      <c r="AY207" t="str">
        <f>""</f>
        <v/>
      </c>
      <c r="AZ207" t="str">
        <f>""</f>
        <v/>
      </c>
      <c r="BA207" t="str">
        <f>""</f>
        <v/>
      </c>
    </row>
    <row r="208" spans="2:53" x14ac:dyDescent="0.2">
      <c r="B208" t="str">
        <f>""</f>
        <v/>
      </c>
      <c r="C208" t="str">
        <f>""</f>
        <v/>
      </c>
      <c r="D208" t="str">
        <f>""</f>
        <v/>
      </c>
      <c r="E208" t="str">
        <f>""</f>
        <v/>
      </c>
      <c r="F208" t="str">
        <f>""</f>
        <v/>
      </c>
      <c r="G208" t="str">
        <f>""</f>
        <v/>
      </c>
      <c r="H208" t="str">
        <f>""</f>
        <v/>
      </c>
      <c r="I208" t="str">
        <f>""</f>
        <v/>
      </c>
      <c r="J208" t="str">
        <f>""</f>
        <v/>
      </c>
      <c r="K208" t="str">
        <f>""</f>
        <v/>
      </c>
      <c r="L208" t="str">
        <f>""</f>
        <v/>
      </c>
      <c r="M208" t="str">
        <f>""</f>
        <v/>
      </c>
      <c r="N208" t="str">
        <f>""</f>
        <v/>
      </c>
      <c r="O208" t="str">
        <f>""</f>
        <v/>
      </c>
      <c r="P208" t="str">
        <f>""</f>
        <v/>
      </c>
      <c r="Q208" t="str">
        <f>""</f>
        <v/>
      </c>
      <c r="R208" t="str">
        <f>""</f>
        <v/>
      </c>
      <c r="S208" t="str">
        <f>""</f>
        <v/>
      </c>
      <c r="T208" t="str">
        <f>""</f>
        <v/>
      </c>
      <c r="U208" t="str">
        <f>""</f>
        <v/>
      </c>
      <c r="V208" t="str">
        <f>""</f>
        <v/>
      </c>
      <c r="W208" t="str">
        <f>""</f>
        <v/>
      </c>
      <c r="X208" t="str">
        <f>""</f>
        <v/>
      </c>
      <c r="Y208" t="str">
        <f>""</f>
        <v/>
      </c>
      <c r="Z208" t="str">
        <f>""</f>
        <v/>
      </c>
      <c r="AA208" t="str">
        <f>""</f>
        <v/>
      </c>
      <c r="AB208" t="str">
        <f>""</f>
        <v/>
      </c>
      <c r="AC208" t="str">
        <f>""</f>
        <v/>
      </c>
      <c r="AD208" t="str">
        <f>""</f>
        <v/>
      </c>
      <c r="AE208" t="str">
        <f>""</f>
        <v/>
      </c>
      <c r="AF208" t="str">
        <f>""</f>
        <v/>
      </c>
      <c r="AG208" t="str">
        <f>""</f>
        <v/>
      </c>
      <c r="AH208" t="str">
        <f>""</f>
        <v/>
      </c>
      <c r="AI208" t="str">
        <f>""</f>
        <v/>
      </c>
      <c r="AJ208" t="str">
        <f>""</f>
        <v/>
      </c>
      <c r="AK208" t="str">
        <f>""</f>
        <v/>
      </c>
      <c r="AL208" t="str">
        <f>""</f>
        <v/>
      </c>
      <c r="AM208" t="str">
        <f>""</f>
        <v/>
      </c>
      <c r="AN208" t="str">
        <f>""</f>
        <v/>
      </c>
      <c r="AO208" t="str">
        <f>""</f>
        <v/>
      </c>
      <c r="AP208" t="str">
        <f>""</f>
        <v/>
      </c>
      <c r="AQ208" t="str">
        <f>""</f>
        <v/>
      </c>
      <c r="AR208" t="str">
        <f>""</f>
        <v/>
      </c>
      <c r="AS208" t="str">
        <f>""</f>
        <v/>
      </c>
      <c r="AT208" t="str">
        <f>"[0.063]"</f>
        <v>[0.063]</v>
      </c>
      <c r="AU208" t="str">
        <f>""</f>
        <v/>
      </c>
      <c r="AV208" t="str">
        <f>""</f>
        <v/>
      </c>
      <c r="AW208" t="str">
        <f>""</f>
        <v/>
      </c>
      <c r="AX208" t="str">
        <f>""</f>
        <v/>
      </c>
      <c r="AY208" t="str">
        <f>""</f>
        <v/>
      </c>
      <c r="AZ208" t="str">
        <f>""</f>
        <v/>
      </c>
      <c r="BA208" t="str">
        <f>""</f>
        <v/>
      </c>
    </row>
    <row r="209" spans="2:53" x14ac:dyDescent="0.2">
      <c r="B209" t="str">
        <f>"Interaction"</f>
        <v>Interaction</v>
      </c>
      <c r="C209" t="str">
        <f>""</f>
        <v/>
      </c>
      <c r="D209" t="str">
        <f>""</f>
        <v/>
      </c>
      <c r="E209" t="str">
        <f>""</f>
        <v/>
      </c>
      <c r="F209" t="str">
        <f>""</f>
        <v/>
      </c>
      <c r="G209" t="str">
        <f>""</f>
        <v/>
      </c>
      <c r="H209" t="str">
        <f>""</f>
        <v/>
      </c>
      <c r="I209" t="str">
        <f>""</f>
        <v/>
      </c>
      <c r="J209" t="str">
        <f>""</f>
        <v/>
      </c>
      <c r="K209" t="str">
        <f>""</f>
        <v/>
      </c>
      <c r="L209" t="str">
        <f>""</f>
        <v/>
      </c>
      <c r="M209" t="str">
        <f>""</f>
        <v/>
      </c>
      <c r="N209" t="str">
        <f>""</f>
        <v/>
      </c>
      <c r="O209" t="str">
        <f>""</f>
        <v/>
      </c>
      <c r="P209" t="str">
        <f>""</f>
        <v/>
      </c>
      <c r="Q209" t="str">
        <f>""</f>
        <v/>
      </c>
      <c r="R209" t="str">
        <f>""</f>
        <v/>
      </c>
      <c r="S209" t="str">
        <f>""</f>
        <v/>
      </c>
      <c r="T209" t="str">
        <f>""</f>
        <v/>
      </c>
      <c r="U209" t="str">
        <f>""</f>
        <v/>
      </c>
      <c r="V209" t="str">
        <f>""</f>
        <v/>
      </c>
      <c r="W209" t="str">
        <f>""</f>
        <v/>
      </c>
      <c r="X209" t="str">
        <f>""</f>
        <v/>
      </c>
      <c r="Y209" t="str">
        <f>""</f>
        <v/>
      </c>
      <c r="Z209" t="str">
        <f>""</f>
        <v/>
      </c>
      <c r="AA209" t="str">
        <f>""</f>
        <v/>
      </c>
      <c r="AB209" t="str">
        <f>""</f>
        <v/>
      </c>
      <c r="AC209" t="str">
        <f>""</f>
        <v/>
      </c>
      <c r="AD209" t="str">
        <f>""</f>
        <v/>
      </c>
      <c r="AE209" t="str">
        <f>""</f>
        <v/>
      </c>
      <c r="AF209" t="str">
        <f>""</f>
        <v/>
      </c>
      <c r="AG209" t="str">
        <f>""</f>
        <v/>
      </c>
      <c r="AH209" t="str">
        <f>""</f>
        <v/>
      </c>
      <c r="AI209" t="str">
        <f>""</f>
        <v/>
      </c>
      <c r="AJ209" t="str">
        <f>""</f>
        <v/>
      </c>
      <c r="AK209" t="str">
        <f>""</f>
        <v/>
      </c>
      <c r="AL209" t="str">
        <f>""</f>
        <v/>
      </c>
      <c r="AM209" t="str">
        <f>""</f>
        <v/>
      </c>
      <c r="AN209" t="str">
        <f>""</f>
        <v/>
      </c>
      <c r="AO209" t="str">
        <f>""</f>
        <v/>
      </c>
      <c r="AP209" t="str">
        <f>""</f>
        <v/>
      </c>
      <c r="AQ209" t="str">
        <f>""</f>
        <v/>
      </c>
      <c r="AR209" t="str">
        <f>""</f>
        <v/>
      </c>
      <c r="AS209" t="str">
        <f>""</f>
        <v/>
      </c>
      <c r="AT209" t="str">
        <f>"0.167"</f>
        <v>0.167</v>
      </c>
      <c r="AU209" t="str">
        <f>""</f>
        <v/>
      </c>
      <c r="AV209" t="str">
        <f>""</f>
        <v/>
      </c>
      <c r="AW209" t="str">
        <f>""</f>
        <v/>
      </c>
      <c r="AX209" t="str">
        <f>""</f>
        <v/>
      </c>
      <c r="AY209" t="str">
        <f>""</f>
        <v/>
      </c>
      <c r="AZ209" t="str">
        <f>""</f>
        <v/>
      </c>
      <c r="BA209" t="str">
        <f>""</f>
        <v/>
      </c>
    </row>
    <row r="210" spans="2:53" x14ac:dyDescent="0.2">
      <c r="B210" t="str">
        <f>""</f>
        <v/>
      </c>
      <c r="C210" t="str">
        <f>""</f>
        <v/>
      </c>
      <c r="D210" t="str">
        <f>""</f>
        <v/>
      </c>
      <c r="E210" t="str">
        <f>""</f>
        <v/>
      </c>
      <c r="F210" t="str">
        <f>""</f>
        <v/>
      </c>
      <c r="G210" t="str">
        <f>""</f>
        <v/>
      </c>
      <c r="H210" t="str">
        <f>""</f>
        <v/>
      </c>
      <c r="I210" t="str">
        <f>""</f>
        <v/>
      </c>
      <c r="J210" t="str">
        <f>""</f>
        <v/>
      </c>
      <c r="K210" t="str">
        <f>""</f>
        <v/>
      </c>
      <c r="L210" t="str">
        <f>""</f>
        <v/>
      </c>
      <c r="M210" t="str">
        <f>""</f>
        <v/>
      </c>
      <c r="N210" t="str">
        <f>""</f>
        <v/>
      </c>
      <c r="O210" t="str">
        <f>""</f>
        <v/>
      </c>
      <c r="P210" t="str">
        <f>""</f>
        <v/>
      </c>
      <c r="Q210" t="str">
        <f>""</f>
        <v/>
      </c>
      <c r="R210" t="str">
        <f>""</f>
        <v/>
      </c>
      <c r="S210" t="str">
        <f>""</f>
        <v/>
      </c>
      <c r="T210" t="str">
        <f>""</f>
        <v/>
      </c>
      <c r="U210" t="str">
        <f>""</f>
        <v/>
      </c>
      <c r="V210" t="str">
        <f>""</f>
        <v/>
      </c>
      <c r="W210" t="str">
        <f>""</f>
        <v/>
      </c>
      <c r="X210" t="str">
        <f>""</f>
        <v/>
      </c>
      <c r="Y210" t="str">
        <f>""</f>
        <v/>
      </c>
      <c r="Z210" t="str">
        <f>""</f>
        <v/>
      </c>
      <c r="AA210" t="str">
        <f>""</f>
        <v/>
      </c>
      <c r="AB210" t="str">
        <f>""</f>
        <v/>
      </c>
      <c r="AC210" t="str">
        <f>""</f>
        <v/>
      </c>
      <c r="AD210" t="str">
        <f>""</f>
        <v/>
      </c>
      <c r="AE210" t="str">
        <f>""</f>
        <v/>
      </c>
      <c r="AF210" t="str">
        <f>""</f>
        <v/>
      </c>
      <c r="AG210" t="str">
        <f>""</f>
        <v/>
      </c>
      <c r="AH210" t="str">
        <f>""</f>
        <v/>
      </c>
      <c r="AI210" t="str">
        <f>""</f>
        <v/>
      </c>
      <c r="AJ210" t="str">
        <f>""</f>
        <v/>
      </c>
      <c r="AK210" t="str">
        <f>""</f>
        <v/>
      </c>
      <c r="AL210" t="str">
        <f>""</f>
        <v/>
      </c>
      <c r="AM210" t="str">
        <f>""</f>
        <v/>
      </c>
      <c r="AN210" t="str">
        <f>""</f>
        <v/>
      </c>
      <c r="AO210" t="str">
        <f>""</f>
        <v/>
      </c>
      <c r="AP210" t="str">
        <f>""</f>
        <v/>
      </c>
      <c r="AQ210" t="str">
        <f>""</f>
        <v/>
      </c>
      <c r="AR210" t="str">
        <f>""</f>
        <v/>
      </c>
      <c r="AS210" t="str">
        <f>""</f>
        <v/>
      </c>
      <c r="AT210" t="str">
        <f>"[0.223]"</f>
        <v>[0.223]</v>
      </c>
      <c r="AU210" t="str">
        <f>""</f>
        <v/>
      </c>
      <c r="AV210" t="str">
        <f>""</f>
        <v/>
      </c>
      <c r="AW210" t="str">
        <f>""</f>
        <v/>
      </c>
      <c r="AX210" t="str">
        <f>""</f>
        <v/>
      </c>
      <c r="AY210" t="str">
        <f>""</f>
        <v/>
      </c>
      <c r="AZ210" t="str">
        <f>""</f>
        <v/>
      </c>
      <c r="BA210" t="str">
        <f>""</f>
        <v/>
      </c>
    </row>
    <row r="211" spans="2:53" x14ac:dyDescent="0.2">
      <c r="B211" t="str">
        <f>"Share of males  who left household 1998-2007"</f>
        <v>Share of males  who left household 1998-2007</v>
      </c>
      <c r="C211" t="str">
        <f>""</f>
        <v/>
      </c>
      <c r="D211" t="str">
        <f>""</f>
        <v/>
      </c>
      <c r="E211" t="str">
        <f>""</f>
        <v/>
      </c>
      <c r="F211" t="str">
        <f>""</f>
        <v/>
      </c>
      <c r="G211" t="str">
        <f>""</f>
        <v/>
      </c>
      <c r="H211" t="str">
        <f>""</f>
        <v/>
      </c>
      <c r="I211" t="str">
        <f>""</f>
        <v/>
      </c>
      <c r="J211" t="str">
        <f>""</f>
        <v/>
      </c>
      <c r="K211" t="str">
        <f>""</f>
        <v/>
      </c>
      <c r="L211" t="str">
        <f>""</f>
        <v/>
      </c>
      <c r="M211" t="str">
        <f>""</f>
        <v/>
      </c>
      <c r="N211" t="str">
        <f>""</f>
        <v/>
      </c>
      <c r="O211" t="str">
        <f>""</f>
        <v/>
      </c>
      <c r="P211" t="str">
        <f>""</f>
        <v/>
      </c>
      <c r="Q211" t="str">
        <f>""</f>
        <v/>
      </c>
      <c r="R211" t="str">
        <f>""</f>
        <v/>
      </c>
      <c r="S211" t="str">
        <f>""</f>
        <v/>
      </c>
      <c r="T211" t="str">
        <f>""</f>
        <v/>
      </c>
      <c r="U211" t="str">
        <f>""</f>
        <v/>
      </c>
      <c r="V211" t="str">
        <f>""</f>
        <v/>
      </c>
      <c r="W211" t="str">
        <f>""</f>
        <v/>
      </c>
      <c r="X211" t="str">
        <f>""</f>
        <v/>
      </c>
      <c r="Y211" t="str">
        <f>""</f>
        <v/>
      </c>
      <c r="Z211" t="str">
        <f>""</f>
        <v/>
      </c>
      <c r="AA211" t="str">
        <f>""</f>
        <v/>
      </c>
      <c r="AB211" t="str">
        <f>""</f>
        <v/>
      </c>
      <c r="AC211" t="str">
        <f>""</f>
        <v/>
      </c>
      <c r="AD211" t="str">
        <f>""</f>
        <v/>
      </c>
      <c r="AE211" t="str">
        <f>""</f>
        <v/>
      </c>
      <c r="AF211" t="str">
        <f>""</f>
        <v/>
      </c>
      <c r="AG211" t="str">
        <f>""</f>
        <v/>
      </c>
      <c r="AH211" t="str">
        <f>""</f>
        <v/>
      </c>
      <c r="AI211" t="str">
        <f>""</f>
        <v/>
      </c>
      <c r="AJ211" t="str">
        <f>""</f>
        <v/>
      </c>
      <c r="AK211" t="str">
        <f>""</f>
        <v/>
      </c>
      <c r="AL211" t="str">
        <f>""</f>
        <v/>
      </c>
      <c r="AM211" t="str">
        <f>""</f>
        <v/>
      </c>
      <c r="AN211" t="str">
        <f>""</f>
        <v/>
      </c>
      <c r="AO211" t="str">
        <f>""</f>
        <v/>
      </c>
      <c r="AP211" t="str">
        <f>""</f>
        <v/>
      </c>
      <c r="AQ211" t="str">
        <f>""</f>
        <v/>
      </c>
      <c r="AR211" t="str">
        <f>""</f>
        <v/>
      </c>
      <c r="AS211" t="str">
        <f>""</f>
        <v/>
      </c>
      <c r="AT211" t="str">
        <f>""</f>
        <v/>
      </c>
      <c r="AU211" t="str">
        <f>"0.052"</f>
        <v>0.052</v>
      </c>
      <c r="AV211" t="str">
        <f>""</f>
        <v/>
      </c>
      <c r="AW211" t="str">
        <f>""</f>
        <v/>
      </c>
      <c r="AX211" t="str">
        <f>""</f>
        <v/>
      </c>
      <c r="AY211" t="str">
        <f>""</f>
        <v/>
      </c>
      <c r="AZ211" t="str">
        <f>""</f>
        <v/>
      </c>
      <c r="BA211" t="str">
        <f>""</f>
        <v/>
      </c>
    </row>
    <row r="212" spans="2:53" x14ac:dyDescent="0.2">
      <c r="B212" t="str">
        <f>""</f>
        <v/>
      </c>
      <c r="C212" t="str">
        <f>""</f>
        <v/>
      </c>
      <c r="D212" t="str">
        <f>""</f>
        <v/>
      </c>
      <c r="E212" t="str">
        <f>""</f>
        <v/>
      </c>
      <c r="F212" t="str">
        <f>""</f>
        <v/>
      </c>
      <c r="G212" t="str">
        <f>""</f>
        <v/>
      </c>
      <c r="H212" t="str">
        <f>""</f>
        <v/>
      </c>
      <c r="I212" t="str">
        <f>""</f>
        <v/>
      </c>
      <c r="J212" t="str">
        <f>""</f>
        <v/>
      </c>
      <c r="K212" t="str">
        <f>""</f>
        <v/>
      </c>
      <c r="L212" t="str">
        <f>""</f>
        <v/>
      </c>
      <c r="M212" t="str">
        <f>""</f>
        <v/>
      </c>
      <c r="N212" t="str">
        <f>""</f>
        <v/>
      </c>
      <c r="O212" t="str">
        <f>""</f>
        <v/>
      </c>
      <c r="P212" t="str">
        <f>""</f>
        <v/>
      </c>
      <c r="Q212" t="str">
        <f>""</f>
        <v/>
      </c>
      <c r="R212" t="str">
        <f>""</f>
        <v/>
      </c>
      <c r="S212" t="str">
        <f>""</f>
        <v/>
      </c>
      <c r="T212" t="str">
        <f>""</f>
        <v/>
      </c>
      <c r="U212" t="str">
        <f>""</f>
        <v/>
      </c>
      <c r="V212" t="str">
        <f>""</f>
        <v/>
      </c>
      <c r="W212" t="str">
        <f>""</f>
        <v/>
      </c>
      <c r="X212" t="str">
        <f>""</f>
        <v/>
      </c>
      <c r="Y212" t="str">
        <f>""</f>
        <v/>
      </c>
      <c r="Z212" t="str">
        <f>""</f>
        <v/>
      </c>
      <c r="AA212" t="str">
        <f>""</f>
        <v/>
      </c>
      <c r="AB212" t="str">
        <f>""</f>
        <v/>
      </c>
      <c r="AC212" t="str">
        <f>""</f>
        <v/>
      </c>
      <c r="AD212" t="str">
        <f>""</f>
        <v/>
      </c>
      <c r="AE212" t="str">
        <f>""</f>
        <v/>
      </c>
      <c r="AF212" t="str">
        <f>""</f>
        <v/>
      </c>
      <c r="AG212" t="str">
        <f>""</f>
        <v/>
      </c>
      <c r="AH212" t="str">
        <f>""</f>
        <v/>
      </c>
      <c r="AI212" t="str">
        <f>""</f>
        <v/>
      </c>
      <c r="AJ212" t="str">
        <f>""</f>
        <v/>
      </c>
      <c r="AK212" t="str">
        <f>""</f>
        <v/>
      </c>
      <c r="AL212" t="str">
        <f>""</f>
        <v/>
      </c>
      <c r="AM212" t="str">
        <f>""</f>
        <v/>
      </c>
      <c r="AN212" t="str">
        <f>""</f>
        <v/>
      </c>
      <c r="AO212" t="str">
        <f>""</f>
        <v/>
      </c>
      <c r="AP212" t="str">
        <f>""</f>
        <v/>
      </c>
      <c r="AQ212" t="str">
        <f>""</f>
        <v/>
      </c>
      <c r="AR212" t="str">
        <f>""</f>
        <v/>
      </c>
      <c r="AS212" t="str">
        <f>""</f>
        <v/>
      </c>
      <c r="AT212" t="str">
        <f>""</f>
        <v/>
      </c>
      <c r="AU212" t="str">
        <f>"[0.111]"</f>
        <v>[0.111]</v>
      </c>
      <c r="AV212" t="str">
        <f>""</f>
        <v/>
      </c>
      <c r="AW212" t="str">
        <f>""</f>
        <v/>
      </c>
      <c r="AX212" t="str">
        <f>""</f>
        <v/>
      </c>
      <c r="AY212" t="str">
        <f>""</f>
        <v/>
      </c>
      <c r="AZ212" t="str">
        <f>""</f>
        <v/>
      </c>
      <c r="BA212" t="str">
        <f>""</f>
        <v/>
      </c>
    </row>
    <row r="213" spans="2:53" x14ac:dyDescent="0.2">
      <c r="B213" t="str">
        <f>"Interaction"</f>
        <v>Interaction</v>
      </c>
      <c r="C213" t="str">
        <f>""</f>
        <v/>
      </c>
      <c r="D213" t="str">
        <f>""</f>
        <v/>
      </c>
      <c r="E213" t="str">
        <f>""</f>
        <v/>
      </c>
      <c r="F213" t="str">
        <f>""</f>
        <v/>
      </c>
      <c r="G213" t="str">
        <f>""</f>
        <v/>
      </c>
      <c r="H213" t="str">
        <f>""</f>
        <v/>
      </c>
      <c r="I213" t="str">
        <f>""</f>
        <v/>
      </c>
      <c r="J213" t="str">
        <f>""</f>
        <v/>
      </c>
      <c r="K213" t="str">
        <f>""</f>
        <v/>
      </c>
      <c r="L213" t="str">
        <f>""</f>
        <v/>
      </c>
      <c r="M213" t="str">
        <f>""</f>
        <v/>
      </c>
      <c r="N213" t="str">
        <f>""</f>
        <v/>
      </c>
      <c r="O213" t="str">
        <f>""</f>
        <v/>
      </c>
      <c r="P213" t="str">
        <f>""</f>
        <v/>
      </c>
      <c r="Q213" t="str">
        <f>""</f>
        <v/>
      </c>
      <c r="R213" t="str">
        <f>""</f>
        <v/>
      </c>
      <c r="S213" t="str">
        <f>""</f>
        <v/>
      </c>
      <c r="T213" t="str">
        <f>""</f>
        <v/>
      </c>
      <c r="U213" t="str">
        <f>""</f>
        <v/>
      </c>
      <c r="V213" t="str">
        <f>""</f>
        <v/>
      </c>
      <c r="W213" t="str">
        <f>""</f>
        <v/>
      </c>
      <c r="X213" t="str">
        <f>""</f>
        <v/>
      </c>
      <c r="Y213" t="str">
        <f>""</f>
        <v/>
      </c>
      <c r="Z213" t="str">
        <f>""</f>
        <v/>
      </c>
      <c r="AA213" t="str">
        <f>""</f>
        <v/>
      </c>
      <c r="AB213" t="str">
        <f>""</f>
        <v/>
      </c>
      <c r="AC213" t="str">
        <f>""</f>
        <v/>
      </c>
      <c r="AD213" t="str">
        <f>""</f>
        <v/>
      </c>
      <c r="AE213" t="str">
        <f>""</f>
        <v/>
      </c>
      <c r="AF213" t="str">
        <f>""</f>
        <v/>
      </c>
      <c r="AG213" t="str">
        <f>""</f>
        <v/>
      </c>
      <c r="AH213" t="str">
        <f>""</f>
        <v/>
      </c>
      <c r="AI213" t="str">
        <f>""</f>
        <v/>
      </c>
      <c r="AJ213" t="str">
        <f>""</f>
        <v/>
      </c>
      <c r="AK213" t="str">
        <f>""</f>
        <v/>
      </c>
      <c r="AL213" t="str">
        <f>""</f>
        <v/>
      </c>
      <c r="AM213" t="str">
        <f>""</f>
        <v/>
      </c>
      <c r="AN213" t="str">
        <f>""</f>
        <v/>
      </c>
      <c r="AO213" t="str">
        <f>""</f>
        <v/>
      </c>
      <c r="AP213" t="str">
        <f>""</f>
        <v/>
      </c>
      <c r="AQ213" t="str">
        <f>""</f>
        <v/>
      </c>
      <c r="AR213" t="str">
        <f>""</f>
        <v/>
      </c>
      <c r="AS213" t="str">
        <f>""</f>
        <v/>
      </c>
      <c r="AT213" t="str">
        <f>""</f>
        <v/>
      </c>
      <c r="AU213" t="str">
        <f>"0.042"</f>
        <v>0.042</v>
      </c>
      <c r="AV213" t="str">
        <f>""</f>
        <v/>
      </c>
      <c r="AW213" t="str">
        <f>""</f>
        <v/>
      </c>
      <c r="AX213" t="str">
        <f>""</f>
        <v/>
      </c>
      <c r="AY213" t="str">
        <f>""</f>
        <v/>
      </c>
      <c r="AZ213" t="str">
        <f>""</f>
        <v/>
      </c>
      <c r="BA213" t="str">
        <f>""</f>
        <v/>
      </c>
    </row>
    <row r="214" spans="2:53" x14ac:dyDescent="0.2">
      <c r="B214" t="str">
        <f>""</f>
        <v/>
      </c>
      <c r="C214" t="str">
        <f>""</f>
        <v/>
      </c>
      <c r="D214" t="str">
        <f>""</f>
        <v/>
      </c>
      <c r="E214" t="str">
        <f>""</f>
        <v/>
      </c>
      <c r="F214" t="str">
        <f>""</f>
        <v/>
      </c>
      <c r="G214" t="str">
        <f>""</f>
        <v/>
      </c>
      <c r="H214" t="str">
        <f>""</f>
        <v/>
      </c>
      <c r="I214" t="str">
        <f>""</f>
        <v/>
      </c>
      <c r="J214" t="str">
        <f>""</f>
        <v/>
      </c>
      <c r="K214" t="str">
        <f>""</f>
        <v/>
      </c>
      <c r="L214" t="str">
        <f>""</f>
        <v/>
      </c>
      <c r="M214" t="str">
        <f>""</f>
        <v/>
      </c>
      <c r="N214" t="str">
        <f>""</f>
        <v/>
      </c>
      <c r="O214" t="str">
        <f>""</f>
        <v/>
      </c>
      <c r="P214" t="str">
        <f>""</f>
        <v/>
      </c>
      <c r="Q214" t="str">
        <f>""</f>
        <v/>
      </c>
      <c r="R214" t="str">
        <f>""</f>
        <v/>
      </c>
      <c r="S214" t="str">
        <f>""</f>
        <v/>
      </c>
      <c r="T214" t="str">
        <f>""</f>
        <v/>
      </c>
      <c r="U214" t="str">
        <f>""</f>
        <v/>
      </c>
      <c r="V214" t="str">
        <f>""</f>
        <v/>
      </c>
      <c r="W214" t="str">
        <f>""</f>
        <v/>
      </c>
      <c r="X214" t="str">
        <f>""</f>
        <v/>
      </c>
      <c r="Y214" t="str">
        <f>""</f>
        <v/>
      </c>
      <c r="Z214" t="str">
        <f>""</f>
        <v/>
      </c>
      <c r="AA214" t="str">
        <f>""</f>
        <v/>
      </c>
      <c r="AB214" t="str">
        <f>""</f>
        <v/>
      </c>
      <c r="AC214" t="str">
        <f>""</f>
        <v/>
      </c>
      <c r="AD214" t="str">
        <f>""</f>
        <v/>
      </c>
      <c r="AE214" t="str">
        <f>""</f>
        <v/>
      </c>
      <c r="AF214" t="str">
        <f>""</f>
        <v/>
      </c>
      <c r="AG214" t="str">
        <f>""</f>
        <v/>
      </c>
      <c r="AH214" t="str">
        <f>""</f>
        <v/>
      </c>
      <c r="AI214" t="str">
        <f>""</f>
        <v/>
      </c>
      <c r="AJ214" t="str">
        <f>""</f>
        <v/>
      </c>
      <c r="AK214" t="str">
        <f>""</f>
        <v/>
      </c>
      <c r="AL214" t="str">
        <f>""</f>
        <v/>
      </c>
      <c r="AM214" t="str">
        <f>""</f>
        <v/>
      </c>
      <c r="AN214" t="str">
        <f>""</f>
        <v/>
      </c>
      <c r="AO214" t="str">
        <f>""</f>
        <v/>
      </c>
      <c r="AP214" t="str">
        <f>""</f>
        <v/>
      </c>
      <c r="AQ214" t="str">
        <f>""</f>
        <v/>
      </c>
      <c r="AR214" t="str">
        <f>""</f>
        <v/>
      </c>
      <c r="AS214" t="str">
        <f>""</f>
        <v/>
      </c>
      <c r="AT214" t="str">
        <f>""</f>
        <v/>
      </c>
      <c r="AU214" t="str">
        <f>"[0.275]"</f>
        <v>[0.275]</v>
      </c>
      <c r="AV214" t="str">
        <f>""</f>
        <v/>
      </c>
      <c r="AW214" t="str">
        <f>""</f>
        <v/>
      </c>
      <c r="AX214" t="str">
        <f>""</f>
        <v/>
      </c>
      <c r="AY214" t="str">
        <f>""</f>
        <v/>
      </c>
      <c r="AZ214" t="str">
        <f>""</f>
        <v/>
      </c>
      <c r="BA214" t="str">
        <f>""</f>
        <v/>
      </c>
    </row>
    <row r="215" spans="2:53" x14ac:dyDescent="0.2">
      <c r="B215" t="str">
        <f>"Index of Asset Related Losses (sum) (money-goods and/or house) - PCA"</f>
        <v>Index of Asset Related Losses (sum) (money-goods and/or house) - PCA</v>
      </c>
      <c r="C215" t="str">
        <f>""</f>
        <v/>
      </c>
      <c r="D215" t="str">
        <f>""</f>
        <v/>
      </c>
      <c r="E215" t="str">
        <f>""</f>
        <v/>
      </c>
      <c r="F215" t="str">
        <f>""</f>
        <v/>
      </c>
      <c r="G215" t="str">
        <f>""</f>
        <v/>
      </c>
      <c r="H215" t="str">
        <f>""</f>
        <v/>
      </c>
      <c r="I215" t="str">
        <f>""</f>
        <v/>
      </c>
      <c r="J215" t="str">
        <f>""</f>
        <v/>
      </c>
      <c r="K215" t="str">
        <f>""</f>
        <v/>
      </c>
      <c r="L215" t="str">
        <f>""</f>
        <v/>
      </c>
      <c r="M215" t="str">
        <f>""</f>
        <v/>
      </c>
      <c r="N215" t="str">
        <f>""</f>
        <v/>
      </c>
      <c r="O215" t="str">
        <f>""</f>
        <v/>
      </c>
      <c r="P215" t="str">
        <f>""</f>
        <v/>
      </c>
      <c r="Q215" t="str">
        <f>""</f>
        <v/>
      </c>
      <c r="R215" t="str">
        <f>""</f>
        <v/>
      </c>
      <c r="S215" t="str">
        <f>""</f>
        <v/>
      </c>
      <c r="T215" t="str">
        <f>""</f>
        <v/>
      </c>
      <c r="U215" t="str">
        <f>""</f>
        <v/>
      </c>
      <c r="V215" t="str">
        <f>""</f>
        <v/>
      </c>
      <c r="W215" t="str">
        <f>""</f>
        <v/>
      </c>
      <c r="X215" t="str">
        <f>""</f>
        <v/>
      </c>
      <c r="Y215" t="str">
        <f>""</f>
        <v/>
      </c>
      <c r="Z215" t="str">
        <f>""</f>
        <v/>
      </c>
      <c r="AA215" t="str">
        <f>""</f>
        <v/>
      </c>
      <c r="AB215" t="str">
        <f>""</f>
        <v/>
      </c>
      <c r="AC215" t="str">
        <f>""</f>
        <v/>
      </c>
      <c r="AD215" t="str">
        <f>""</f>
        <v/>
      </c>
      <c r="AE215" t="str">
        <f>""</f>
        <v/>
      </c>
      <c r="AF215" t="str">
        <f>""</f>
        <v/>
      </c>
      <c r="AG215" t="str">
        <f>""</f>
        <v/>
      </c>
      <c r="AH215" t="str">
        <f>""</f>
        <v/>
      </c>
      <c r="AI215" t="str">
        <f>""</f>
        <v/>
      </c>
      <c r="AJ215" t="str">
        <f>""</f>
        <v/>
      </c>
      <c r="AK215" t="str">
        <f>""</f>
        <v/>
      </c>
      <c r="AL215" t="str">
        <f>""</f>
        <v/>
      </c>
      <c r="AM215" t="str">
        <f>""</f>
        <v/>
      </c>
      <c r="AN215" t="str">
        <f>""</f>
        <v/>
      </c>
      <c r="AO215" t="str">
        <f>""</f>
        <v/>
      </c>
      <c r="AP215" t="str">
        <f>""</f>
        <v/>
      </c>
      <c r="AQ215" t="str">
        <f>""</f>
        <v/>
      </c>
      <c r="AR215" t="str">
        <f>""</f>
        <v/>
      </c>
      <c r="AS215" t="str">
        <f>""</f>
        <v/>
      </c>
      <c r="AT215" t="str">
        <f>""</f>
        <v/>
      </c>
      <c r="AU215" t="str">
        <f>""</f>
        <v/>
      </c>
      <c r="AV215" t="str">
        <f>"0.020"</f>
        <v>0.020</v>
      </c>
      <c r="AW215" t="str">
        <f>"0.019"</f>
        <v>0.019</v>
      </c>
      <c r="AX215" t="str">
        <f>"0.023"</f>
        <v>0.023</v>
      </c>
      <c r="AY215" t="str">
        <f>""</f>
        <v/>
      </c>
      <c r="AZ215" t="str">
        <f>""</f>
        <v/>
      </c>
      <c r="BA215" t="str">
        <f>""</f>
        <v/>
      </c>
    </row>
    <row r="216" spans="2:53" x14ac:dyDescent="0.2">
      <c r="B216" t="str">
        <f>""</f>
        <v/>
      </c>
      <c r="C216" t="str">
        <f>""</f>
        <v/>
      </c>
      <c r="D216" t="str">
        <f>""</f>
        <v/>
      </c>
      <c r="E216" t="str">
        <f>""</f>
        <v/>
      </c>
      <c r="F216" t="str">
        <f>""</f>
        <v/>
      </c>
      <c r="G216" t="str">
        <f>""</f>
        <v/>
      </c>
      <c r="H216" t="str">
        <f>""</f>
        <v/>
      </c>
      <c r="I216" t="str">
        <f>""</f>
        <v/>
      </c>
      <c r="J216" t="str">
        <f>""</f>
        <v/>
      </c>
      <c r="K216" t="str">
        <f>""</f>
        <v/>
      </c>
      <c r="L216" t="str">
        <f>""</f>
        <v/>
      </c>
      <c r="M216" t="str">
        <f>""</f>
        <v/>
      </c>
      <c r="N216" t="str">
        <f>""</f>
        <v/>
      </c>
      <c r="O216" t="str">
        <f>""</f>
        <v/>
      </c>
      <c r="P216" t="str">
        <f>""</f>
        <v/>
      </c>
      <c r="Q216" t="str">
        <f>""</f>
        <v/>
      </c>
      <c r="R216" t="str">
        <f>""</f>
        <v/>
      </c>
      <c r="S216" t="str">
        <f>""</f>
        <v/>
      </c>
      <c r="T216" t="str">
        <f>""</f>
        <v/>
      </c>
      <c r="U216" t="str">
        <f>""</f>
        <v/>
      </c>
      <c r="V216" t="str">
        <f>""</f>
        <v/>
      </c>
      <c r="W216" t="str">
        <f>""</f>
        <v/>
      </c>
      <c r="X216" t="str">
        <f>""</f>
        <v/>
      </c>
      <c r="Y216" t="str">
        <f>""</f>
        <v/>
      </c>
      <c r="Z216" t="str">
        <f>""</f>
        <v/>
      </c>
      <c r="AA216" t="str">
        <f>""</f>
        <v/>
      </c>
      <c r="AB216" t="str">
        <f>""</f>
        <v/>
      </c>
      <c r="AC216" t="str">
        <f>""</f>
        <v/>
      </c>
      <c r="AD216" t="str">
        <f>""</f>
        <v/>
      </c>
      <c r="AE216" t="str">
        <f>""</f>
        <v/>
      </c>
      <c r="AF216" t="str">
        <f>""</f>
        <v/>
      </c>
      <c r="AG216" t="str">
        <f>""</f>
        <v/>
      </c>
      <c r="AH216" t="str">
        <f>""</f>
        <v/>
      </c>
      <c r="AI216" t="str">
        <f>""</f>
        <v/>
      </c>
      <c r="AJ216" t="str">
        <f>""</f>
        <v/>
      </c>
      <c r="AK216" t="str">
        <f>""</f>
        <v/>
      </c>
      <c r="AL216" t="str">
        <f>""</f>
        <v/>
      </c>
      <c r="AM216" t="str">
        <f>""</f>
        <v/>
      </c>
      <c r="AN216" t="str">
        <f>""</f>
        <v/>
      </c>
      <c r="AO216" t="str">
        <f>""</f>
        <v/>
      </c>
      <c r="AP216" t="str">
        <f>""</f>
        <v/>
      </c>
      <c r="AQ216" t="str">
        <f>""</f>
        <v/>
      </c>
      <c r="AR216" t="str">
        <f>""</f>
        <v/>
      </c>
      <c r="AS216" t="str">
        <f>""</f>
        <v/>
      </c>
      <c r="AT216" t="str">
        <f>""</f>
        <v/>
      </c>
      <c r="AU216" t="str">
        <f>""</f>
        <v/>
      </c>
      <c r="AV216" t="str">
        <f>"[0.027]"</f>
        <v>[0.027]</v>
      </c>
      <c r="AW216" t="str">
        <f>"[0.028]"</f>
        <v>[0.028]</v>
      </c>
      <c r="AX216" t="str">
        <f>"[0.027]"</f>
        <v>[0.027]</v>
      </c>
      <c r="AY216" t="str">
        <f>""</f>
        <v/>
      </c>
      <c r="AZ216" t="str">
        <f>""</f>
        <v/>
      </c>
      <c r="BA216" t="str">
        <f>""</f>
        <v/>
      </c>
    </row>
    <row r="217" spans="2:53" x14ac:dyDescent="0.2">
      <c r="B217" t="str">
        <f>"At least 1 male left the household in a given year (yes=1)"</f>
        <v>At least 1 male left the household in a given year (yes=1)</v>
      </c>
      <c r="C217" t="str">
        <f>""</f>
        <v/>
      </c>
      <c r="D217" t="str">
        <f>""</f>
        <v/>
      </c>
      <c r="E217" t="str">
        <f>""</f>
        <v/>
      </c>
      <c r="F217" t="str">
        <f>""</f>
        <v/>
      </c>
      <c r="G217" t="str">
        <f>""</f>
        <v/>
      </c>
      <c r="H217" t="str">
        <f>""</f>
        <v/>
      </c>
      <c r="I217" t="str">
        <f>""</f>
        <v/>
      </c>
      <c r="J217" t="str">
        <f>""</f>
        <v/>
      </c>
      <c r="K217" t="str">
        <f>""</f>
        <v/>
      </c>
      <c r="L217" t="str">
        <f>""</f>
        <v/>
      </c>
      <c r="M217" t="str">
        <f>""</f>
        <v/>
      </c>
      <c r="N217" t="str">
        <f>""</f>
        <v/>
      </c>
      <c r="O217" t="str">
        <f>""</f>
        <v/>
      </c>
      <c r="P217" t="str">
        <f>""</f>
        <v/>
      </c>
      <c r="Q217" t="str">
        <f>""</f>
        <v/>
      </c>
      <c r="R217" t="str">
        <f>""</f>
        <v/>
      </c>
      <c r="S217" t="str">
        <f>""</f>
        <v/>
      </c>
      <c r="T217" t="str">
        <f>""</f>
        <v/>
      </c>
      <c r="U217" t="str">
        <f>""</f>
        <v/>
      </c>
      <c r="V217" t="str">
        <f>""</f>
        <v/>
      </c>
      <c r="W217" t="str">
        <f>""</f>
        <v/>
      </c>
      <c r="X217" t="str">
        <f>""</f>
        <v/>
      </c>
      <c r="Y217" t="str">
        <f>""</f>
        <v/>
      </c>
      <c r="Z217" t="str">
        <f>""</f>
        <v/>
      </c>
      <c r="AA217" t="str">
        <f>""</f>
        <v/>
      </c>
      <c r="AB217" t="str">
        <f>""</f>
        <v/>
      </c>
      <c r="AC217" t="str">
        <f>""</f>
        <v/>
      </c>
      <c r="AD217" t="str">
        <f>""</f>
        <v/>
      </c>
      <c r="AE217" t="str">
        <f>""</f>
        <v/>
      </c>
      <c r="AF217" t="str">
        <f>""</f>
        <v/>
      </c>
      <c r="AG217" t="str">
        <f>""</f>
        <v/>
      </c>
      <c r="AH217" t="str">
        <f>""</f>
        <v/>
      </c>
      <c r="AI217" t="str">
        <f>""</f>
        <v/>
      </c>
      <c r="AJ217" t="str">
        <f>""</f>
        <v/>
      </c>
      <c r="AK217" t="str">
        <f>""</f>
        <v/>
      </c>
      <c r="AL217" t="str">
        <f>""</f>
        <v/>
      </c>
      <c r="AM217" t="str">
        <f>""</f>
        <v/>
      </c>
      <c r="AN217" t="str">
        <f>""</f>
        <v/>
      </c>
      <c r="AO217" t="str">
        <f>""</f>
        <v/>
      </c>
      <c r="AP217" t="str">
        <f>""</f>
        <v/>
      </c>
      <c r="AQ217" t="str">
        <f>""</f>
        <v/>
      </c>
      <c r="AR217" t="str">
        <f>""</f>
        <v/>
      </c>
      <c r="AS217" t="str">
        <f>""</f>
        <v/>
      </c>
      <c r="AT217" t="str">
        <f>""</f>
        <v/>
      </c>
      <c r="AU217" t="str">
        <f>""</f>
        <v/>
      </c>
      <c r="AV217" t="str">
        <f>"-0.028"</f>
        <v>-0.028</v>
      </c>
      <c r="AW217" t="str">
        <f>""</f>
        <v/>
      </c>
      <c r="AX217" t="str">
        <f>""</f>
        <v/>
      </c>
      <c r="AY217" t="str">
        <f>""</f>
        <v/>
      </c>
      <c r="AZ217" t="str">
        <f>""</f>
        <v/>
      </c>
      <c r="BA217" t="str">
        <f>""</f>
        <v/>
      </c>
    </row>
    <row r="218" spans="2:53" x14ac:dyDescent="0.2">
      <c r="B218" t="str">
        <f>""</f>
        <v/>
      </c>
      <c r="C218" t="str">
        <f>""</f>
        <v/>
      </c>
      <c r="D218" t="str">
        <f>""</f>
        <v/>
      </c>
      <c r="E218" t="str">
        <f>""</f>
        <v/>
      </c>
      <c r="F218" t="str">
        <f>""</f>
        <v/>
      </c>
      <c r="G218" t="str">
        <f>""</f>
        <v/>
      </c>
      <c r="H218" t="str">
        <f>""</f>
        <v/>
      </c>
      <c r="I218" t="str">
        <f>""</f>
        <v/>
      </c>
      <c r="J218" t="str">
        <f>""</f>
        <v/>
      </c>
      <c r="K218" t="str">
        <f>""</f>
        <v/>
      </c>
      <c r="L218" t="str">
        <f>""</f>
        <v/>
      </c>
      <c r="M218" t="str">
        <f>""</f>
        <v/>
      </c>
      <c r="N218" t="str">
        <f>""</f>
        <v/>
      </c>
      <c r="O218" t="str">
        <f>""</f>
        <v/>
      </c>
      <c r="P218" t="str">
        <f>""</f>
        <v/>
      </c>
      <c r="Q218" t="str">
        <f>""</f>
        <v/>
      </c>
      <c r="R218" t="str">
        <f>""</f>
        <v/>
      </c>
      <c r="S218" t="str">
        <f>""</f>
        <v/>
      </c>
      <c r="T218" t="str">
        <f>""</f>
        <v/>
      </c>
      <c r="U218" t="str">
        <f>""</f>
        <v/>
      </c>
      <c r="V218" t="str">
        <f>""</f>
        <v/>
      </c>
      <c r="W218" t="str">
        <f>""</f>
        <v/>
      </c>
      <c r="X218" t="str">
        <f>""</f>
        <v/>
      </c>
      <c r="Y218" t="str">
        <f>""</f>
        <v/>
      </c>
      <c r="Z218" t="str">
        <f>""</f>
        <v/>
      </c>
      <c r="AA218" t="str">
        <f>""</f>
        <v/>
      </c>
      <c r="AB218" t="str">
        <f>""</f>
        <v/>
      </c>
      <c r="AC218" t="str">
        <f>""</f>
        <v/>
      </c>
      <c r="AD218" t="str">
        <f>""</f>
        <v/>
      </c>
      <c r="AE218" t="str">
        <f>""</f>
        <v/>
      </c>
      <c r="AF218" t="str">
        <f>""</f>
        <v/>
      </c>
      <c r="AG218" t="str">
        <f>""</f>
        <v/>
      </c>
      <c r="AH218" t="str">
        <f>""</f>
        <v/>
      </c>
      <c r="AI218" t="str">
        <f>""</f>
        <v/>
      </c>
      <c r="AJ218" t="str">
        <f>""</f>
        <v/>
      </c>
      <c r="AK218" t="str">
        <f>""</f>
        <v/>
      </c>
      <c r="AL218" t="str">
        <f>""</f>
        <v/>
      </c>
      <c r="AM218" t="str">
        <f>""</f>
        <v/>
      </c>
      <c r="AN218" t="str">
        <f>""</f>
        <v/>
      </c>
      <c r="AO218" t="str">
        <f>""</f>
        <v/>
      </c>
      <c r="AP218" t="str">
        <f>""</f>
        <v/>
      </c>
      <c r="AQ218" t="str">
        <f>""</f>
        <v/>
      </c>
      <c r="AR218" t="str">
        <f>""</f>
        <v/>
      </c>
      <c r="AS218" t="str">
        <f>""</f>
        <v/>
      </c>
      <c r="AT218" t="str">
        <f>""</f>
        <v/>
      </c>
      <c r="AU218" t="str">
        <f>""</f>
        <v/>
      </c>
      <c r="AV218" t="str">
        <f>"[0.075]"</f>
        <v>[0.075]</v>
      </c>
      <c r="AW218" t="str">
        <f>""</f>
        <v/>
      </c>
      <c r="AX218" t="str">
        <f>""</f>
        <v/>
      </c>
      <c r="AY218" t="str">
        <f>""</f>
        <v/>
      </c>
      <c r="AZ218" t="str">
        <f>""</f>
        <v/>
      </c>
      <c r="BA218" t="str">
        <f>""</f>
        <v/>
      </c>
    </row>
    <row r="219" spans="2:53" x14ac:dyDescent="0.2">
      <c r="B219" t="str">
        <f>"Interaction"</f>
        <v>Interaction</v>
      </c>
      <c r="C219" t="str">
        <f>""</f>
        <v/>
      </c>
      <c r="D219" t="str">
        <f>""</f>
        <v/>
      </c>
      <c r="E219" t="str">
        <f>""</f>
        <v/>
      </c>
      <c r="F219" t="str">
        <f>""</f>
        <v/>
      </c>
      <c r="G219" t="str">
        <f>""</f>
        <v/>
      </c>
      <c r="H219" t="str">
        <f>""</f>
        <v/>
      </c>
      <c r="I219" t="str">
        <f>""</f>
        <v/>
      </c>
      <c r="J219" t="str">
        <f>""</f>
        <v/>
      </c>
      <c r="K219" t="str">
        <f>""</f>
        <v/>
      </c>
      <c r="L219" t="str">
        <f>""</f>
        <v/>
      </c>
      <c r="M219" t="str">
        <f>""</f>
        <v/>
      </c>
      <c r="N219" t="str">
        <f>""</f>
        <v/>
      </c>
      <c r="O219" t="str">
        <f>""</f>
        <v/>
      </c>
      <c r="P219" t="str">
        <f>""</f>
        <v/>
      </c>
      <c r="Q219" t="str">
        <f>""</f>
        <v/>
      </c>
      <c r="R219" t="str">
        <f>""</f>
        <v/>
      </c>
      <c r="S219" t="str">
        <f>""</f>
        <v/>
      </c>
      <c r="T219" t="str">
        <f>""</f>
        <v/>
      </c>
      <c r="U219" t="str">
        <f>""</f>
        <v/>
      </c>
      <c r="V219" t="str">
        <f>""</f>
        <v/>
      </c>
      <c r="W219" t="str">
        <f>""</f>
        <v/>
      </c>
      <c r="X219" t="str">
        <f>""</f>
        <v/>
      </c>
      <c r="Y219" t="str">
        <f>""</f>
        <v/>
      </c>
      <c r="Z219" t="str">
        <f>""</f>
        <v/>
      </c>
      <c r="AA219" t="str">
        <f>""</f>
        <v/>
      </c>
      <c r="AB219" t="str">
        <f>""</f>
        <v/>
      </c>
      <c r="AC219" t="str">
        <f>""</f>
        <v/>
      </c>
      <c r="AD219" t="str">
        <f>""</f>
        <v/>
      </c>
      <c r="AE219" t="str">
        <f>""</f>
        <v/>
      </c>
      <c r="AF219" t="str">
        <f>""</f>
        <v/>
      </c>
      <c r="AG219" t="str">
        <f>""</f>
        <v/>
      </c>
      <c r="AH219" t="str">
        <f>""</f>
        <v/>
      </c>
      <c r="AI219" t="str">
        <f>""</f>
        <v/>
      </c>
      <c r="AJ219" t="str">
        <f>""</f>
        <v/>
      </c>
      <c r="AK219" t="str">
        <f>""</f>
        <v/>
      </c>
      <c r="AL219" t="str">
        <f>""</f>
        <v/>
      </c>
      <c r="AM219" t="str">
        <f>""</f>
        <v/>
      </c>
      <c r="AN219" t="str">
        <f>""</f>
        <v/>
      </c>
      <c r="AO219" t="str">
        <f>""</f>
        <v/>
      </c>
      <c r="AP219" t="str">
        <f>""</f>
        <v/>
      </c>
      <c r="AQ219" t="str">
        <f>""</f>
        <v/>
      </c>
      <c r="AR219" t="str">
        <f>""</f>
        <v/>
      </c>
      <c r="AS219" t="str">
        <f>""</f>
        <v/>
      </c>
      <c r="AT219" t="str">
        <f>""</f>
        <v/>
      </c>
      <c r="AU219" t="str">
        <f>""</f>
        <v/>
      </c>
      <c r="AV219" t="str">
        <f>"-0.024"</f>
        <v>-0.024</v>
      </c>
      <c r="AW219" t="str">
        <f>""</f>
        <v/>
      </c>
      <c r="AX219" t="str">
        <f>""</f>
        <v/>
      </c>
      <c r="AY219" t="str">
        <f>""</f>
        <v/>
      </c>
      <c r="AZ219" t="str">
        <f>""</f>
        <v/>
      </c>
      <c r="BA219" t="str">
        <f>""</f>
        <v/>
      </c>
    </row>
    <row r="220" spans="2:53" x14ac:dyDescent="0.2">
      <c r="B220" t="str">
        <f>""</f>
        <v/>
      </c>
      <c r="C220" t="str">
        <f>""</f>
        <v/>
      </c>
      <c r="D220" t="str">
        <f>""</f>
        <v/>
      </c>
      <c r="E220" t="str">
        <f>""</f>
        <v/>
      </c>
      <c r="F220" t="str">
        <f>""</f>
        <v/>
      </c>
      <c r="G220" t="str">
        <f>""</f>
        <v/>
      </c>
      <c r="H220" t="str">
        <f>""</f>
        <v/>
      </c>
      <c r="I220" t="str">
        <f>""</f>
        <v/>
      </c>
      <c r="J220" t="str">
        <f>""</f>
        <v/>
      </c>
      <c r="K220" t="str">
        <f>""</f>
        <v/>
      </c>
      <c r="L220" t="str">
        <f>""</f>
        <v/>
      </c>
      <c r="M220" t="str">
        <f>""</f>
        <v/>
      </c>
      <c r="N220" t="str">
        <f>""</f>
        <v/>
      </c>
      <c r="O220" t="str">
        <f>""</f>
        <v/>
      </c>
      <c r="P220" t="str">
        <f>""</f>
        <v/>
      </c>
      <c r="Q220" t="str">
        <f>""</f>
        <v/>
      </c>
      <c r="R220" t="str">
        <f>""</f>
        <v/>
      </c>
      <c r="S220" t="str">
        <f>""</f>
        <v/>
      </c>
      <c r="T220" t="str">
        <f>""</f>
        <v/>
      </c>
      <c r="U220" t="str">
        <f>""</f>
        <v/>
      </c>
      <c r="V220" t="str">
        <f>""</f>
        <v/>
      </c>
      <c r="W220" t="str">
        <f>""</f>
        <v/>
      </c>
      <c r="X220" t="str">
        <f>""</f>
        <v/>
      </c>
      <c r="Y220" t="str">
        <f>""</f>
        <v/>
      </c>
      <c r="Z220" t="str">
        <f>""</f>
        <v/>
      </c>
      <c r="AA220" t="str">
        <f>""</f>
        <v/>
      </c>
      <c r="AB220" t="str">
        <f>""</f>
        <v/>
      </c>
      <c r="AC220" t="str">
        <f>""</f>
        <v/>
      </c>
      <c r="AD220" t="str">
        <f>""</f>
        <v/>
      </c>
      <c r="AE220" t="str">
        <f>""</f>
        <v/>
      </c>
      <c r="AF220" t="str">
        <f>""</f>
        <v/>
      </c>
      <c r="AG220" t="str">
        <f>""</f>
        <v/>
      </c>
      <c r="AH220" t="str">
        <f>""</f>
        <v/>
      </c>
      <c r="AI220" t="str">
        <f>""</f>
        <v/>
      </c>
      <c r="AJ220" t="str">
        <f>""</f>
        <v/>
      </c>
      <c r="AK220" t="str">
        <f>""</f>
        <v/>
      </c>
      <c r="AL220" t="str">
        <f>""</f>
        <v/>
      </c>
      <c r="AM220" t="str">
        <f>""</f>
        <v/>
      </c>
      <c r="AN220" t="str">
        <f>""</f>
        <v/>
      </c>
      <c r="AO220" t="str">
        <f>""</f>
        <v/>
      </c>
      <c r="AP220" t="str">
        <f>""</f>
        <v/>
      </c>
      <c r="AQ220" t="str">
        <f>""</f>
        <v/>
      </c>
      <c r="AR220" t="str">
        <f>""</f>
        <v/>
      </c>
      <c r="AS220" t="str">
        <f>""</f>
        <v/>
      </c>
      <c r="AT220" t="str">
        <f>""</f>
        <v/>
      </c>
      <c r="AU220" t="str">
        <f>""</f>
        <v/>
      </c>
      <c r="AV220" t="str">
        <f>"[0.078]"</f>
        <v>[0.078]</v>
      </c>
      <c r="AW220" t="str">
        <f>""</f>
        <v/>
      </c>
      <c r="AX220" t="str">
        <f>""</f>
        <v/>
      </c>
      <c r="AY220" t="str">
        <f>""</f>
        <v/>
      </c>
      <c r="AZ220" t="str">
        <f>""</f>
        <v/>
      </c>
      <c r="BA220" t="str">
        <f>""</f>
        <v/>
      </c>
    </row>
    <row r="221" spans="2:53" x14ac:dyDescent="0.2">
      <c r="B221" t="str">
        <f>"Number of males who left household 1998-2007"</f>
        <v>Number of males who left household 1998-2007</v>
      </c>
      <c r="C221" t="str">
        <f>""</f>
        <v/>
      </c>
      <c r="D221" t="str">
        <f>""</f>
        <v/>
      </c>
      <c r="E221" t="str">
        <f>""</f>
        <v/>
      </c>
      <c r="F221" t="str">
        <f>""</f>
        <v/>
      </c>
      <c r="G221" t="str">
        <f>""</f>
        <v/>
      </c>
      <c r="H221" t="str">
        <f>""</f>
        <v/>
      </c>
      <c r="I221" t="str">
        <f>""</f>
        <v/>
      </c>
      <c r="J221" t="str">
        <f>""</f>
        <v/>
      </c>
      <c r="K221" t="str">
        <f>""</f>
        <v/>
      </c>
      <c r="L221" t="str">
        <f>""</f>
        <v/>
      </c>
      <c r="M221" t="str">
        <f>""</f>
        <v/>
      </c>
      <c r="N221" t="str">
        <f>""</f>
        <v/>
      </c>
      <c r="O221" t="str">
        <f>""</f>
        <v/>
      </c>
      <c r="P221" t="str">
        <f>""</f>
        <v/>
      </c>
      <c r="Q221" t="str">
        <f>""</f>
        <v/>
      </c>
      <c r="R221" t="str">
        <f>""</f>
        <v/>
      </c>
      <c r="S221" t="str">
        <f>""</f>
        <v/>
      </c>
      <c r="T221" t="str">
        <f>""</f>
        <v/>
      </c>
      <c r="U221" t="str">
        <f>""</f>
        <v/>
      </c>
      <c r="V221" t="str">
        <f>""</f>
        <v/>
      </c>
      <c r="W221" t="str">
        <f>""</f>
        <v/>
      </c>
      <c r="X221" t="str">
        <f>""</f>
        <v/>
      </c>
      <c r="Y221" t="str">
        <f>""</f>
        <v/>
      </c>
      <c r="Z221" t="str">
        <f>""</f>
        <v/>
      </c>
      <c r="AA221" t="str">
        <f>""</f>
        <v/>
      </c>
      <c r="AB221" t="str">
        <f>""</f>
        <v/>
      </c>
      <c r="AC221" t="str">
        <f>""</f>
        <v/>
      </c>
      <c r="AD221" t="str">
        <f>""</f>
        <v/>
      </c>
      <c r="AE221" t="str">
        <f>""</f>
        <v/>
      </c>
      <c r="AF221" t="str">
        <f>""</f>
        <v/>
      </c>
      <c r="AG221" t="str">
        <f>""</f>
        <v/>
      </c>
      <c r="AH221" t="str">
        <f>""</f>
        <v/>
      </c>
      <c r="AI221" t="str">
        <f>""</f>
        <v/>
      </c>
      <c r="AJ221" t="str">
        <f>""</f>
        <v/>
      </c>
      <c r="AK221" t="str">
        <f>""</f>
        <v/>
      </c>
      <c r="AL221" t="str">
        <f>""</f>
        <v/>
      </c>
      <c r="AM221" t="str">
        <f>""</f>
        <v/>
      </c>
      <c r="AN221" t="str">
        <f>""</f>
        <v/>
      </c>
      <c r="AO221" t="str">
        <f>""</f>
        <v/>
      </c>
      <c r="AP221" t="str">
        <f>""</f>
        <v/>
      </c>
      <c r="AQ221" t="str">
        <f>""</f>
        <v/>
      </c>
      <c r="AR221" t="str">
        <f>""</f>
        <v/>
      </c>
      <c r="AS221" t="str">
        <f>""</f>
        <v/>
      </c>
      <c r="AT221" t="str">
        <f>""</f>
        <v/>
      </c>
      <c r="AU221" t="str">
        <f>""</f>
        <v/>
      </c>
      <c r="AV221" t="str">
        <f>""</f>
        <v/>
      </c>
      <c r="AW221" t="str">
        <f>"-0.008"</f>
        <v>-0.008</v>
      </c>
      <c r="AX221" t="str">
        <f>""</f>
        <v/>
      </c>
      <c r="AY221" t="str">
        <f>""</f>
        <v/>
      </c>
      <c r="AZ221" t="str">
        <f>""</f>
        <v/>
      </c>
      <c r="BA221" t="str">
        <f>""</f>
        <v/>
      </c>
    </row>
    <row r="222" spans="2:53" x14ac:dyDescent="0.2">
      <c r="B222" t="str">
        <f>""</f>
        <v/>
      </c>
      <c r="C222" t="str">
        <f>""</f>
        <v/>
      </c>
      <c r="D222" t="str">
        <f>""</f>
        <v/>
      </c>
      <c r="E222" t="str">
        <f>""</f>
        <v/>
      </c>
      <c r="F222" t="str">
        <f>""</f>
        <v/>
      </c>
      <c r="G222" t="str">
        <f>""</f>
        <v/>
      </c>
      <c r="H222" t="str">
        <f>""</f>
        <v/>
      </c>
      <c r="I222" t="str">
        <f>""</f>
        <v/>
      </c>
      <c r="J222" t="str">
        <f>""</f>
        <v/>
      </c>
      <c r="K222" t="str">
        <f>""</f>
        <v/>
      </c>
      <c r="L222" t="str">
        <f>""</f>
        <v/>
      </c>
      <c r="M222" t="str">
        <f>""</f>
        <v/>
      </c>
      <c r="N222" t="str">
        <f>""</f>
        <v/>
      </c>
      <c r="O222" t="str">
        <f>""</f>
        <v/>
      </c>
      <c r="P222" t="str">
        <f>""</f>
        <v/>
      </c>
      <c r="Q222" t="str">
        <f>""</f>
        <v/>
      </c>
      <c r="R222" t="str">
        <f>""</f>
        <v/>
      </c>
      <c r="S222" t="str">
        <f>""</f>
        <v/>
      </c>
      <c r="T222" t="str">
        <f>""</f>
        <v/>
      </c>
      <c r="U222" t="str">
        <f>""</f>
        <v/>
      </c>
      <c r="V222" t="str">
        <f>""</f>
        <v/>
      </c>
      <c r="W222" t="str">
        <f>""</f>
        <v/>
      </c>
      <c r="X222" t="str">
        <f>""</f>
        <v/>
      </c>
      <c r="Y222" t="str">
        <f>""</f>
        <v/>
      </c>
      <c r="Z222" t="str">
        <f>""</f>
        <v/>
      </c>
      <c r="AA222" t="str">
        <f>""</f>
        <v/>
      </c>
      <c r="AB222" t="str">
        <f>""</f>
        <v/>
      </c>
      <c r="AC222" t="str">
        <f>""</f>
        <v/>
      </c>
      <c r="AD222" t="str">
        <f>""</f>
        <v/>
      </c>
      <c r="AE222" t="str">
        <f>""</f>
        <v/>
      </c>
      <c r="AF222" t="str">
        <f>""</f>
        <v/>
      </c>
      <c r="AG222" t="str">
        <f>""</f>
        <v/>
      </c>
      <c r="AH222" t="str">
        <f>""</f>
        <v/>
      </c>
      <c r="AI222" t="str">
        <f>""</f>
        <v/>
      </c>
      <c r="AJ222" t="str">
        <f>""</f>
        <v/>
      </c>
      <c r="AK222" t="str">
        <f>""</f>
        <v/>
      </c>
      <c r="AL222" t="str">
        <f>""</f>
        <v/>
      </c>
      <c r="AM222" t="str">
        <f>""</f>
        <v/>
      </c>
      <c r="AN222" t="str">
        <f>""</f>
        <v/>
      </c>
      <c r="AO222" t="str">
        <f>""</f>
        <v/>
      </c>
      <c r="AP222" t="str">
        <f>""</f>
        <v/>
      </c>
      <c r="AQ222" t="str">
        <f>""</f>
        <v/>
      </c>
      <c r="AR222" t="str">
        <f>""</f>
        <v/>
      </c>
      <c r="AS222" t="str">
        <f>""</f>
        <v/>
      </c>
      <c r="AT222" t="str">
        <f>""</f>
        <v/>
      </c>
      <c r="AU222" t="str">
        <f>""</f>
        <v/>
      </c>
      <c r="AV222" t="str">
        <f>""</f>
        <v/>
      </c>
      <c r="AW222" t="str">
        <f>"[0.062]"</f>
        <v>[0.062]</v>
      </c>
      <c r="AX222" t="str">
        <f>""</f>
        <v/>
      </c>
      <c r="AY222" t="str">
        <f>""</f>
        <v/>
      </c>
      <c r="AZ222" t="str">
        <f>""</f>
        <v/>
      </c>
      <c r="BA222" t="str">
        <f>""</f>
        <v/>
      </c>
    </row>
    <row r="223" spans="2:53" x14ac:dyDescent="0.2">
      <c r="B223" t="str">
        <f>"Interaction"</f>
        <v>Interaction</v>
      </c>
      <c r="C223" t="str">
        <f>""</f>
        <v/>
      </c>
      <c r="D223" t="str">
        <f>""</f>
        <v/>
      </c>
      <c r="E223" t="str">
        <f>""</f>
        <v/>
      </c>
      <c r="F223" t="str">
        <f>""</f>
        <v/>
      </c>
      <c r="G223" t="str">
        <f>""</f>
        <v/>
      </c>
      <c r="H223" t="str">
        <f>""</f>
        <v/>
      </c>
      <c r="I223" t="str">
        <f>""</f>
        <v/>
      </c>
      <c r="J223" t="str">
        <f>""</f>
        <v/>
      </c>
      <c r="K223" t="str">
        <f>""</f>
        <v/>
      </c>
      <c r="L223" t="str">
        <f>""</f>
        <v/>
      </c>
      <c r="M223" t="str">
        <f>""</f>
        <v/>
      </c>
      <c r="N223" t="str">
        <f>""</f>
        <v/>
      </c>
      <c r="O223" t="str">
        <f>""</f>
        <v/>
      </c>
      <c r="P223" t="str">
        <f>""</f>
        <v/>
      </c>
      <c r="Q223" t="str">
        <f>""</f>
        <v/>
      </c>
      <c r="R223" t="str">
        <f>""</f>
        <v/>
      </c>
      <c r="S223" t="str">
        <f>""</f>
        <v/>
      </c>
      <c r="T223" t="str">
        <f>""</f>
        <v/>
      </c>
      <c r="U223" t="str">
        <f>""</f>
        <v/>
      </c>
      <c r="V223" t="str">
        <f>""</f>
        <v/>
      </c>
      <c r="W223" t="str">
        <f>""</f>
        <v/>
      </c>
      <c r="X223" t="str">
        <f>""</f>
        <v/>
      </c>
      <c r="Y223" t="str">
        <f>""</f>
        <v/>
      </c>
      <c r="Z223" t="str">
        <f>""</f>
        <v/>
      </c>
      <c r="AA223" t="str">
        <f>""</f>
        <v/>
      </c>
      <c r="AB223" t="str">
        <f>""</f>
        <v/>
      </c>
      <c r="AC223" t="str">
        <f>""</f>
        <v/>
      </c>
      <c r="AD223" t="str">
        <f>""</f>
        <v/>
      </c>
      <c r="AE223" t="str">
        <f>""</f>
        <v/>
      </c>
      <c r="AF223" t="str">
        <f>""</f>
        <v/>
      </c>
      <c r="AG223" t="str">
        <f>""</f>
        <v/>
      </c>
      <c r="AH223" t="str">
        <f>""</f>
        <v/>
      </c>
      <c r="AI223" t="str">
        <f>""</f>
        <v/>
      </c>
      <c r="AJ223" t="str">
        <f>""</f>
        <v/>
      </c>
      <c r="AK223" t="str">
        <f>""</f>
        <v/>
      </c>
      <c r="AL223" t="str">
        <f>""</f>
        <v/>
      </c>
      <c r="AM223" t="str">
        <f>""</f>
        <v/>
      </c>
      <c r="AN223" t="str">
        <f>""</f>
        <v/>
      </c>
      <c r="AO223" t="str">
        <f>""</f>
        <v/>
      </c>
      <c r="AP223" t="str">
        <f>""</f>
        <v/>
      </c>
      <c r="AQ223" t="str">
        <f>""</f>
        <v/>
      </c>
      <c r="AR223" t="str">
        <f>""</f>
        <v/>
      </c>
      <c r="AS223" t="str">
        <f>""</f>
        <v/>
      </c>
      <c r="AT223" t="str">
        <f>""</f>
        <v/>
      </c>
      <c r="AU223" t="str">
        <f>""</f>
        <v/>
      </c>
      <c r="AV223" t="str">
        <f>""</f>
        <v/>
      </c>
      <c r="AW223" t="str">
        <f>"-0.012"</f>
        <v>-0.012</v>
      </c>
      <c r="AX223" t="str">
        <f>""</f>
        <v/>
      </c>
      <c r="AY223" t="str">
        <f>""</f>
        <v/>
      </c>
      <c r="AZ223" t="str">
        <f>""</f>
        <v/>
      </c>
      <c r="BA223" t="str">
        <f>""</f>
        <v/>
      </c>
    </row>
    <row r="224" spans="2:53" x14ac:dyDescent="0.2">
      <c r="B224" t="str">
        <f>""</f>
        <v/>
      </c>
      <c r="C224" t="str">
        <f>""</f>
        <v/>
      </c>
      <c r="D224" t="str">
        <f>""</f>
        <v/>
      </c>
      <c r="E224" t="str">
        <f>""</f>
        <v/>
      </c>
      <c r="F224" t="str">
        <f>""</f>
        <v/>
      </c>
      <c r="G224" t="str">
        <f>""</f>
        <v/>
      </c>
      <c r="H224" t="str">
        <f>""</f>
        <v/>
      </c>
      <c r="I224" t="str">
        <f>""</f>
        <v/>
      </c>
      <c r="J224" t="str">
        <f>""</f>
        <v/>
      </c>
      <c r="K224" t="str">
        <f>""</f>
        <v/>
      </c>
      <c r="L224" t="str">
        <f>""</f>
        <v/>
      </c>
      <c r="M224" t="str">
        <f>""</f>
        <v/>
      </c>
      <c r="N224" t="str">
        <f>""</f>
        <v/>
      </c>
      <c r="O224" t="str">
        <f>""</f>
        <v/>
      </c>
      <c r="P224" t="str">
        <f>""</f>
        <v/>
      </c>
      <c r="Q224" t="str">
        <f>""</f>
        <v/>
      </c>
      <c r="R224" t="str">
        <f>""</f>
        <v/>
      </c>
      <c r="S224" t="str">
        <f>""</f>
        <v/>
      </c>
      <c r="T224" t="str">
        <f>""</f>
        <v/>
      </c>
      <c r="U224" t="str">
        <f>""</f>
        <v/>
      </c>
      <c r="V224" t="str">
        <f>""</f>
        <v/>
      </c>
      <c r="W224" t="str">
        <f>""</f>
        <v/>
      </c>
      <c r="X224" t="str">
        <f>""</f>
        <v/>
      </c>
      <c r="Y224" t="str">
        <f>""</f>
        <v/>
      </c>
      <c r="Z224" t="str">
        <f>""</f>
        <v/>
      </c>
      <c r="AA224" t="str">
        <f>""</f>
        <v/>
      </c>
      <c r="AB224" t="str">
        <f>""</f>
        <v/>
      </c>
      <c r="AC224" t="str">
        <f>""</f>
        <v/>
      </c>
      <c r="AD224" t="str">
        <f>""</f>
        <v/>
      </c>
      <c r="AE224" t="str">
        <f>""</f>
        <v/>
      </c>
      <c r="AF224" t="str">
        <f>""</f>
        <v/>
      </c>
      <c r="AG224" t="str">
        <f>""</f>
        <v/>
      </c>
      <c r="AH224" t="str">
        <f>""</f>
        <v/>
      </c>
      <c r="AI224" t="str">
        <f>""</f>
        <v/>
      </c>
      <c r="AJ224" t="str">
        <f>""</f>
        <v/>
      </c>
      <c r="AK224" t="str">
        <f>""</f>
        <v/>
      </c>
      <c r="AL224" t="str">
        <f>""</f>
        <v/>
      </c>
      <c r="AM224" t="str">
        <f>""</f>
        <v/>
      </c>
      <c r="AN224" t="str">
        <f>""</f>
        <v/>
      </c>
      <c r="AO224" t="str">
        <f>""</f>
        <v/>
      </c>
      <c r="AP224" t="str">
        <f>""</f>
        <v/>
      </c>
      <c r="AQ224" t="str">
        <f>""</f>
        <v/>
      </c>
      <c r="AR224" t="str">
        <f>""</f>
        <v/>
      </c>
      <c r="AS224" t="str">
        <f>""</f>
        <v/>
      </c>
      <c r="AT224" t="str">
        <f>""</f>
        <v/>
      </c>
      <c r="AU224" t="str">
        <f>""</f>
        <v/>
      </c>
      <c r="AV224" t="str">
        <f>""</f>
        <v/>
      </c>
      <c r="AW224" t="str">
        <f>"[0.069]"</f>
        <v>[0.069]</v>
      </c>
      <c r="AX224" t="str">
        <f>""</f>
        <v/>
      </c>
      <c r="AY224" t="str">
        <f>""</f>
        <v/>
      </c>
      <c r="AZ224" t="str">
        <f>""</f>
        <v/>
      </c>
      <c r="BA224" t="str">
        <f>""</f>
        <v/>
      </c>
    </row>
    <row r="225" spans="2:53" x14ac:dyDescent="0.2">
      <c r="B225" t="str">
        <f>"Share of males  who left household 1998-2007"</f>
        <v>Share of males  who left household 1998-2007</v>
      </c>
      <c r="C225" t="str">
        <f>""</f>
        <v/>
      </c>
      <c r="D225" t="str">
        <f>""</f>
        <v/>
      </c>
      <c r="E225" t="str">
        <f>""</f>
        <v/>
      </c>
      <c r="F225" t="str">
        <f>""</f>
        <v/>
      </c>
      <c r="G225" t="str">
        <f>""</f>
        <v/>
      </c>
      <c r="H225" t="str">
        <f>""</f>
        <v/>
      </c>
      <c r="I225" t="str">
        <f>""</f>
        <v/>
      </c>
      <c r="J225" t="str">
        <f>""</f>
        <v/>
      </c>
      <c r="K225" t="str">
        <f>""</f>
        <v/>
      </c>
      <c r="L225" t="str">
        <f>""</f>
        <v/>
      </c>
      <c r="M225" t="str">
        <f>""</f>
        <v/>
      </c>
      <c r="N225" t="str">
        <f>""</f>
        <v/>
      </c>
      <c r="O225" t="str">
        <f>""</f>
        <v/>
      </c>
      <c r="P225" t="str">
        <f>""</f>
        <v/>
      </c>
      <c r="Q225" t="str">
        <f>""</f>
        <v/>
      </c>
      <c r="R225" t="str">
        <f>""</f>
        <v/>
      </c>
      <c r="S225" t="str">
        <f>""</f>
        <v/>
      </c>
      <c r="T225" t="str">
        <f>""</f>
        <v/>
      </c>
      <c r="U225" t="str">
        <f>""</f>
        <v/>
      </c>
      <c r="V225" t="str">
        <f>""</f>
        <v/>
      </c>
      <c r="W225" t="str">
        <f>""</f>
        <v/>
      </c>
      <c r="X225" t="str">
        <f>""</f>
        <v/>
      </c>
      <c r="Y225" t="str">
        <f>""</f>
        <v/>
      </c>
      <c r="Z225" t="str">
        <f>""</f>
        <v/>
      </c>
      <c r="AA225" t="str">
        <f>""</f>
        <v/>
      </c>
      <c r="AB225" t="str">
        <f>""</f>
        <v/>
      </c>
      <c r="AC225" t="str">
        <f>""</f>
        <v/>
      </c>
      <c r="AD225" t="str">
        <f>""</f>
        <v/>
      </c>
      <c r="AE225" t="str">
        <f>""</f>
        <v/>
      </c>
      <c r="AF225" t="str">
        <f>""</f>
        <v/>
      </c>
      <c r="AG225" t="str">
        <f>""</f>
        <v/>
      </c>
      <c r="AH225" t="str">
        <f>""</f>
        <v/>
      </c>
      <c r="AI225" t="str">
        <f>""</f>
        <v/>
      </c>
      <c r="AJ225" t="str">
        <f>""</f>
        <v/>
      </c>
      <c r="AK225" t="str">
        <f>""</f>
        <v/>
      </c>
      <c r="AL225" t="str">
        <f>""</f>
        <v/>
      </c>
      <c r="AM225" t="str">
        <f>""</f>
        <v/>
      </c>
      <c r="AN225" t="str">
        <f>""</f>
        <v/>
      </c>
      <c r="AO225" t="str">
        <f>""</f>
        <v/>
      </c>
      <c r="AP225" t="str">
        <f>""</f>
        <v/>
      </c>
      <c r="AQ225" t="str">
        <f>""</f>
        <v/>
      </c>
      <c r="AR225" t="str">
        <f>""</f>
        <v/>
      </c>
      <c r="AS225" t="str">
        <f>""</f>
        <v/>
      </c>
      <c r="AT225" t="str">
        <f>""</f>
        <v/>
      </c>
      <c r="AU225" t="str">
        <f>""</f>
        <v/>
      </c>
      <c r="AV225" t="str">
        <f>""</f>
        <v/>
      </c>
      <c r="AW225" t="str">
        <f>""</f>
        <v/>
      </c>
      <c r="AX225" t="str">
        <f>"0.070"</f>
        <v>0.070</v>
      </c>
      <c r="AY225" t="str">
        <f>""</f>
        <v/>
      </c>
      <c r="AZ225" t="str">
        <f>""</f>
        <v/>
      </c>
      <c r="BA225" t="str">
        <f>""</f>
        <v/>
      </c>
    </row>
    <row r="226" spans="2:53" x14ac:dyDescent="0.2">
      <c r="B226" t="str">
        <f>""</f>
        <v/>
      </c>
      <c r="C226" t="str">
        <f>""</f>
        <v/>
      </c>
      <c r="D226" t="str">
        <f>""</f>
        <v/>
      </c>
      <c r="E226" t="str">
        <f>""</f>
        <v/>
      </c>
      <c r="F226" t="str">
        <f>""</f>
        <v/>
      </c>
      <c r="G226" t="str">
        <f>""</f>
        <v/>
      </c>
      <c r="H226" t="str">
        <f>""</f>
        <v/>
      </c>
      <c r="I226" t="str">
        <f>""</f>
        <v/>
      </c>
      <c r="J226" t="str">
        <f>""</f>
        <v/>
      </c>
      <c r="K226" t="str">
        <f>""</f>
        <v/>
      </c>
      <c r="L226" t="str">
        <f>""</f>
        <v/>
      </c>
      <c r="M226" t="str">
        <f>""</f>
        <v/>
      </c>
      <c r="N226" t="str">
        <f>""</f>
        <v/>
      </c>
      <c r="O226" t="str">
        <f>""</f>
        <v/>
      </c>
      <c r="P226" t="str">
        <f>""</f>
        <v/>
      </c>
      <c r="Q226" t="str">
        <f>""</f>
        <v/>
      </c>
      <c r="R226" t="str">
        <f>""</f>
        <v/>
      </c>
      <c r="S226" t="str">
        <f>""</f>
        <v/>
      </c>
      <c r="T226" t="str">
        <f>""</f>
        <v/>
      </c>
      <c r="U226" t="str">
        <f>""</f>
        <v/>
      </c>
      <c r="V226" t="str">
        <f>""</f>
        <v/>
      </c>
      <c r="W226" t="str">
        <f>""</f>
        <v/>
      </c>
      <c r="X226" t="str">
        <f>""</f>
        <v/>
      </c>
      <c r="Y226" t="str">
        <f>""</f>
        <v/>
      </c>
      <c r="Z226" t="str">
        <f>""</f>
        <v/>
      </c>
      <c r="AA226" t="str">
        <f>""</f>
        <v/>
      </c>
      <c r="AB226" t="str">
        <f>""</f>
        <v/>
      </c>
      <c r="AC226" t="str">
        <f>""</f>
        <v/>
      </c>
      <c r="AD226" t="str">
        <f>""</f>
        <v/>
      </c>
      <c r="AE226" t="str">
        <f>""</f>
        <v/>
      </c>
      <c r="AF226" t="str">
        <f>""</f>
        <v/>
      </c>
      <c r="AG226" t="str">
        <f>""</f>
        <v/>
      </c>
      <c r="AH226" t="str">
        <f>""</f>
        <v/>
      </c>
      <c r="AI226" t="str">
        <f>""</f>
        <v/>
      </c>
      <c r="AJ226" t="str">
        <f>""</f>
        <v/>
      </c>
      <c r="AK226" t="str">
        <f>""</f>
        <v/>
      </c>
      <c r="AL226" t="str">
        <f>""</f>
        <v/>
      </c>
      <c r="AM226" t="str">
        <f>""</f>
        <v/>
      </c>
      <c r="AN226" t="str">
        <f>""</f>
        <v/>
      </c>
      <c r="AO226" t="str">
        <f>""</f>
        <v/>
      </c>
      <c r="AP226" t="str">
        <f>""</f>
        <v/>
      </c>
      <c r="AQ226" t="str">
        <f>""</f>
        <v/>
      </c>
      <c r="AR226" t="str">
        <f>""</f>
        <v/>
      </c>
      <c r="AS226" t="str">
        <f>""</f>
        <v/>
      </c>
      <c r="AT226" t="str">
        <f>""</f>
        <v/>
      </c>
      <c r="AU226" t="str">
        <f>""</f>
        <v/>
      </c>
      <c r="AV226" t="str">
        <f>""</f>
        <v/>
      </c>
      <c r="AW226" t="str">
        <f>""</f>
        <v/>
      </c>
      <c r="AX226" t="str">
        <f>"[0.105]"</f>
        <v>[0.105]</v>
      </c>
      <c r="AY226" t="str">
        <f>""</f>
        <v/>
      </c>
      <c r="AZ226" t="str">
        <f>""</f>
        <v/>
      </c>
      <c r="BA226" t="str">
        <f>""</f>
        <v/>
      </c>
    </row>
    <row r="227" spans="2:53" x14ac:dyDescent="0.2">
      <c r="B227" t="str">
        <f>"Interaction"</f>
        <v>Interaction</v>
      </c>
      <c r="C227" t="str">
        <f>""</f>
        <v/>
      </c>
      <c r="D227" t="str">
        <f>""</f>
        <v/>
      </c>
      <c r="E227" t="str">
        <f>""</f>
        <v/>
      </c>
      <c r="F227" t="str">
        <f>""</f>
        <v/>
      </c>
      <c r="G227" t="str">
        <f>""</f>
        <v/>
      </c>
      <c r="H227" t="str">
        <f>""</f>
        <v/>
      </c>
      <c r="I227" t="str">
        <f>""</f>
        <v/>
      </c>
      <c r="J227" t="str">
        <f>""</f>
        <v/>
      </c>
      <c r="K227" t="str">
        <f>""</f>
        <v/>
      </c>
      <c r="L227" t="str">
        <f>""</f>
        <v/>
      </c>
      <c r="M227" t="str">
        <f>""</f>
        <v/>
      </c>
      <c r="N227" t="str">
        <f>""</f>
        <v/>
      </c>
      <c r="O227" t="str">
        <f>""</f>
        <v/>
      </c>
      <c r="P227" t="str">
        <f>""</f>
        <v/>
      </c>
      <c r="Q227" t="str">
        <f>""</f>
        <v/>
      </c>
      <c r="R227" t="str">
        <f>""</f>
        <v/>
      </c>
      <c r="S227" t="str">
        <f>""</f>
        <v/>
      </c>
      <c r="T227" t="str">
        <f>""</f>
        <v/>
      </c>
      <c r="U227" t="str">
        <f>""</f>
        <v/>
      </c>
      <c r="V227" t="str">
        <f>""</f>
        <v/>
      </c>
      <c r="W227" t="str">
        <f>""</f>
        <v/>
      </c>
      <c r="X227" t="str">
        <f>""</f>
        <v/>
      </c>
      <c r="Y227" t="str">
        <f>""</f>
        <v/>
      </c>
      <c r="Z227" t="str">
        <f>""</f>
        <v/>
      </c>
      <c r="AA227" t="str">
        <f>""</f>
        <v/>
      </c>
      <c r="AB227" t="str">
        <f>""</f>
        <v/>
      </c>
      <c r="AC227" t="str">
        <f>""</f>
        <v/>
      </c>
      <c r="AD227" t="str">
        <f>""</f>
        <v/>
      </c>
      <c r="AE227" t="str">
        <f>""</f>
        <v/>
      </c>
      <c r="AF227" t="str">
        <f>""</f>
        <v/>
      </c>
      <c r="AG227" t="str">
        <f>""</f>
        <v/>
      </c>
      <c r="AH227" t="str">
        <f>""</f>
        <v/>
      </c>
      <c r="AI227" t="str">
        <f>""</f>
        <v/>
      </c>
      <c r="AJ227" t="str">
        <f>""</f>
        <v/>
      </c>
      <c r="AK227" t="str">
        <f>""</f>
        <v/>
      </c>
      <c r="AL227" t="str">
        <f>""</f>
        <v/>
      </c>
      <c r="AM227" t="str">
        <f>""</f>
        <v/>
      </c>
      <c r="AN227" t="str">
        <f>""</f>
        <v/>
      </c>
      <c r="AO227" t="str">
        <f>""</f>
        <v/>
      </c>
      <c r="AP227" t="str">
        <f>""</f>
        <v/>
      </c>
      <c r="AQ227" t="str">
        <f>""</f>
        <v/>
      </c>
      <c r="AR227" t="str">
        <f>""</f>
        <v/>
      </c>
      <c r="AS227" t="str">
        <f>""</f>
        <v/>
      </c>
      <c r="AT227" t="str">
        <f>""</f>
        <v/>
      </c>
      <c r="AU227" t="str">
        <f>""</f>
        <v/>
      </c>
      <c r="AV227" t="str">
        <f>""</f>
        <v/>
      </c>
      <c r="AW227" t="str">
        <f>""</f>
        <v/>
      </c>
      <c r="AX227" t="str">
        <f>"-0.061"</f>
        <v>-0.061</v>
      </c>
      <c r="AY227" t="str">
        <f>""</f>
        <v/>
      </c>
      <c r="AZ227" t="str">
        <f>""</f>
        <v/>
      </c>
      <c r="BA227" t="str">
        <f>""</f>
        <v/>
      </c>
    </row>
    <row r="228" spans="2:53" x14ac:dyDescent="0.2">
      <c r="B228" t="str">
        <f>""</f>
        <v/>
      </c>
      <c r="C228" t="str">
        <f>""</f>
        <v/>
      </c>
      <c r="D228" t="str">
        <f>""</f>
        <v/>
      </c>
      <c r="E228" t="str">
        <f>""</f>
        <v/>
      </c>
      <c r="F228" t="str">
        <f>""</f>
        <v/>
      </c>
      <c r="G228" t="str">
        <f>""</f>
        <v/>
      </c>
      <c r="H228" t="str">
        <f>""</f>
        <v/>
      </c>
      <c r="I228" t="str">
        <f>""</f>
        <v/>
      </c>
      <c r="J228" t="str">
        <f>""</f>
        <v/>
      </c>
      <c r="K228" t="str">
        <f>""</f>
        <v/>
      </c>
      <c r="L228" t="str">
        <f>""</f>
        <v/>
      </c>
      <c r="M228" t="str">
        <f>""</f>
        <v/>
      </c>
      <c r="N228" t="str">
        <f>""</f>
        <v/>
      </c>
      <c r="O228" t="str">
        <f>""</f>
        <v/>
      </c>
      <c r="P228" t="str">
        <f>""</f>
        <v/>
      </c>
      <c r="Q228" t="str">
        <f>""</f>
        <v/>
      </c>
      <c r="R228" t="str">
        <f>""</f>
        <v/>
      </c>
      <c r="S228" t="str">
        <f>""</f>
        <v/>
      </c>
      <c r="T228" t="str">
        <f>""</f>
        <v/>
      </c>
      <c r="U228" t="str">
        <f>""</f>
        <v/>
      </c>
      <c r="V228" t="str">
        <f>""</f>
        <v/>
      </c>
      <c r="W228" t="str">
        <f>""</f>
        <v/>
      </c>
      <c r="X228" t="str">
        <f>""</f>
        <v/>
      </c>
      <c r="Y228" t="str">
        <f>""</f>
        <v/>
      </c>
      <c r="Z228" t="str">
        <f>""</f>
        <v/>
      </c>
      <c r="AA228" t="str">
        <f>""</f>
        <v/>
      </c>
      <c r="AB228" t="str">
        <f>""</f>
        <v/>
      </c>
      <c r="AC228" t="str">
        <f>""</f>
        <v/>
      </c>
      <c r="AD228" t="str">
        <f>""</f>
        <v/>
      </c>
      <c r="AE228" t="str">
        <f>""</f>
        <v/>
      </c>
      <c r="AF228" t="str">
        <f>""</f>
        <v/>
      </c>
      <c r="AG228" t="str">
        <f>""</f>
        <v/>
      </c>
      <c r="AH228" t="str">
        <f>""</f>
        <v/>
      </c>
      <c r="AI228" t="str">
        <f>""</f>
        <v/>
      </c>
      <c r="AJ228" t="str">
        <f>""</f>
        <v/>
      </c>
      <c r="AK228" t="str">
        <f>""</f>
        <v/>
      </c>
      <c r="AL228" t="str">
        <f>""</f>
        <v/>
      </c>
      <c r="AM228" t="str">
        <f>""</f>
        <v/>
      </c>
      <c r="AN228" t="str">
        <f>""</f>
        <v/>
      </c>
      <c r="AO228" t="str">
        <f>""</f>
        <v/>
      </c>
      <c r="AP228" t="str">
        <f>""</f>
        <v/>
      </c>
      <c r="AQ228" t="str">
        <f>""</f>
        <v/>
      </c>
      <c r="AR228" t="str">
        <f>""</f>
        <v/>
      </c>
      <c r="AS228" t="str">
        <f>""</f>
        <v/>
      </c>
      <c r="AT228" t="str">
        <f>""</f>
        <v/>
      </c>
      <c r="AU228" t="str">
        <f>""</f>
        <v/>
      </c>
      <c r="AV228" t="str">
        <f>""</f>
        <v/>
      </c>
      <c r="AW228" t="str">
        <f>""</f>
        <v/>
      </c>
      <c r="AX228" t="str">
        <f>"[0.093]"</f>
        <v>[0.093]</v>
      </c>
      <c r="AY228" t="str">
        <f>""</f>
        <v/>
      </c>
      <c r="AZ228" t="str">
        <f>""</f>
        <v/>
      </c>
      <c r="BA228" t="str">
        <f>""</f>
        <v/>
      </c>
    </row>
    <row r="229" spans="2:53" x14ac:dyDescent="0.2">
      <c r="B229" t="str">
        <f>"Index of household victimization (sum) (all shocks - sum) - PCA"</f>
        <v>Index of household victimization (sum) (all shocks - sum) - PCA</v>
      </c>
      <c r="C229" t="str">
        <f>""</f>
        <v/>
      </c>
      <c r="D229" t="str">
        <f>""</f>
        <v/>
      </c>
      <c r="E229" t="str">
        <f>""</f>
        <v/>
      </c>
      <c r="F229" t="str">
        <f>""</f>
        <v/>
      </c>
      <c r="G229" t="str">
        <f>""</f>
        <v/>
      </c>
      <c r="H229" t="str">
        <f>""</f>
        <v/>
      </c>
      <c r="I229" t="str">
        <f>""</f>
        <v/>
      </c>
      <c r="J229" t="str">
        <f>""</f>
        <v/>
      </c>
      <c r="K229" t="str">
        <f>""</f>
        <v/>
      </c>
      <c r="L229" t="str">
        <f>""</f>
        <v/>
      </c>
      <c r="M229" t="str">
        <f>""</f>
        <v/>
      </c>
      <c r="N229" t="str">
        <f>""</f>
        <v/>
      </c>
      <c r="O229" t="str">
        <f>""</f>
        <v/>
      </c>
      <c r="P229" t="str">
        <f>""</f>
        <v/>
      </c>
      <c r="Q229" t="str">
        <f>""</f>
        <v/>
      </c>
      <c r="R229" t="str">
        <f>""</f>
        <v/>
      </c>
      <c r="S229" t="str">
        <f>""</f>
        <v/>
      </c>
      <c r="T229" t="str">
        <f>""</f>
        <v/>
      </c>
      <c r="U229" t="str">
        <f>""</f>
        <v/>
      </c>
      <c r="V229" t="str">
        <f>""</f>
        <v/>
      </c>
      <c r="W229" t="str">
        <f>""</f>
        <v/>
      </c>
      <c r="X229" t="str">
        <f>""</f>
        <v/>
      </c>
      <c r="Y229" t="str">
        <f>""</f>
        <v/>
      </c>
      <c r="Z229" t="str">
        <f>""</f>
        <v/>
      </c>
      <c r="AA229" t="str">
        <f>""</f>
        <v/>
      </c>
      <c r="AB229" t="str">
        <f>""</f>
        <v/>
      </c>
      <c r="AC229" t="str">
        <f>""</f>
        <v/>
      </c>
      <c r="AD229" t="str">
        <f>""</f>
        <v/>
      </c>
      <c r="AE229" t="str">
        <f>""</f>
        <v/>
      </c>
      <c r="AF229" t="str">
        <f>""</f>
        <v/>
      </c>
      <c r="AG229" t="str">
        <f>""</f>
        <v/>
      </c>
      <c r="AH229" t="str">
        <f>""</f>
        <v/>
      </c>
      <c r="AI229" t="str">
        <f>""</f>
        <v/>
      </c>
      <c r="AJ229" t="str">
        <f>""</f>
        <v/>
      </c>
      <c r="AK229" t="str">
        <f>""</f>
        <v/>
      </c>
      <c r="AL229" t="str">
        <f>""</f>
        <v/>
      </c>
      <c r="AM229" t="str">
        <f>""</f>
        <v/>
      </c>
      <c r="AN229" t="str">
        <f>""</f>
        <v/>
      </c>
      <c r="AO229" t="str">
        <f>""</f>
        <v/>
      </c>
      <c r="AP229" t="str">
        <f>""</f>
        <v/>
      </c>
      <c r="AQ229" t="str">
        <f>""</f>
        <v/>
      </c>
      <c r="AR229" t="str">
        <f>""</f>
        <v/>
      </c>
      <c r="AS229" t="str">
        <f>""</f>
        <v/>
      </c>
      <c r="AT229" t="str">
        <f>""</f>
        <v/>
      </c>
      <c r="AU229" t="str">
        <f>""</f>
        <v/>
      </c>
      <c r="AV229" t="str">
        <f>""</f>
        <v/>
      </c>
      <c r="AW229" t="str">
        <f>""</f>
        <v/>
      </c>
      <c r="AX229" t="str">
        <f>""</f>
        <v/>
      </c>
      <c r="AY229" t="str">
        <f>"0.023"</f>
        <v>0.023</v>
      </c>
      <c r="AZ229" t="str">
        <f>"0.021"</f>
        <v>0.021</v>
      </c>
      <c r="BA229" t="str">
        <f>"0.025"</f>
        <v>0.025</v>
      </c>
    </row>
    <row r="230" spans="2:53" x14ac:dyDescent="0.2">
      <c r="B230" t="str">
        <f>""</f>
        <v/>
      </c>
      <c r="C230" t="str">
        <f>""</f>
        <v/>
      </c>
      <c r="D230" t="str">
        <f>""</f>
        <v/>
      </c>
      <c r="E230" t="str">
        <f>""</f>
        <v/>
      </c>
      <c r="F230" t="str">
        <f>""</f>
        <v/>
      </c>
      <c r="G230" t="str">
        <f>""</f>
        <v/>
      </c>
      <c r="H230" t="str">
        <f>""</f>
        <v/>
      </c>
      <c r="I230" t="str">
        <f>""</f>
        <v/>
      </c>
      <c r="J230" t="str">
        <f>""</f>
        <v/>
      </c>
      <c r="K230" t="str">
        <f>""</f>
        <v/>
      </c>
      <c r="L230" t="str">
        <f>""</f>
        <v/>
      </c>
      <c r="M230" t="str">
        <f>""</f>
        <v/>
      </c>
      <c r="N230" t="str">
        <f>""</f>
        <v/>
      </c>
      <c r="O230" t="str">
        <f>""</f>
        <v/>
      </c>
      <c r="P230" t="str">
        <f>""</f>
        <v/>
      </c>
      <c r="Q230" t="str">
        <f>""</f>
        <v/>
      </c>
      <c r="R230" t="str">
        <f>""</f>
        <v/>
      </c>
      <c r="S230" t="str">
        <f>""</f>
        <v/>
      </c>
      <c r="T230" t="str">
        <f>""</f>
        <v/>
      </c>
      <c r="U230" t="str">
        <f>""</f>
        <v/>
      </c>
      <c r="V230" t="str">
        <f>""</f>
        <v/>
      </c>
      <c r="W230" t="str">
        <f>""</f>
        <v/>
      </c>
      <c r="X230" t="str">
        <f>""</f>
        <v/>
      </c>
      <c r="Y230" t="str">
        <f>""</f>
        <v/>
      </c>
      <c r="Z230" t="str">
        <f>""</f>
        <v/>
      </c>
      <c r="AA230" t="str">
        <f>""</f>
        <v/>
      </c>
      <c r="AB230" t="str">
        <f>""</f>
        <v/>
      </c>
      <c r="AC230" t="str">
        <f>""</f>
        <v/>
      </c>
      <c r="AD230" t="str">
        <f>""</f>
        <v/>
      </c>
      <c r="AE230" t="str">
        <f>""</f>
        <v/>
      </c>
      <c r="AF230" t="str">
        <f>""</f>
        <v/>
      </c>
      <c r="AG230" t="str">
        <f>""</f>
        <v/>
      </c>
      <c r="AH230" t="str">
        <f>""</f>
        <v/>
      </c>
      <c r="AI230" t="str">
        <f>""</f>
        <v/>
      </c>
      <c r="AJ230" t="str">
        <f>""</f>
        <v/>
      </c>
      <c r="AK230" t="str">
        <f>""</f>
        <v/>
      </c>
      <c r="AL230" t="str">
        <f>""</f>
        <v/>
      </c>
      <c r="AM230" t="str">
        <f>""</f>
        <v/>
      </c>
      <c r="AN230" t="str">
        <f>""</f>
        <v/>
      </c>
      <c r="AO230" t="str">
        <f>""</f>
        <v/>
      </c>
      <c r="AP230" t="str">
        <f>""</f>
        <v/>
      </c>
      <c r="AQ230" t="str">
        <f>""</f>
        <v/>
      </c>
      <c r="AR230" t="str">
        <f>""</f>
        <v/>
      </c>
      <c r="AS230" t="str">
        <f>""</f>
        <v/>
      </c>
      <c r="AT230" t="str">
        <f>""</f>
        <v/>
      </c>
      <c r="AU230" t="str">
        <f>""</f>
        <v/>
      </c>
      <c r="AV230" t="str">
        <f>""</f>
        <v/>
      </c>
      <c r="AW230" t="str">
        <f>""</f>
        <v/>
      </c>
      <c r="AX230" t="str">
        <f>""</f>
        <v/>
      </c>
      <c r="AY230" t="str">
        <f>"[0.024]"</f>
        <v>[0.024]</v>
      </c>
      <c r="AZ230" t="str">
        <f>"[0.024]"</f>
        <v>[0.024]</v>
      </c>
      <c r="BA230" t="str">
        <f>"[0.024]"</f>
        <v>[0.024]</v>
      </c>
    </row>
    <row r="231" spans="2:53" x14ac:dyDescent="0.2">
      <c r="B231" t="str">
        <f>"At least 1 male left the household in a given year (yes=1)"</f>
        <v>At least 1 male left the household in a given year (yes=1)</v>
      </c>
      <c r="C231" t="str">
        <f>""</f>
        <v/>
      </c>
      <c r="D231" t="str">
        <f>""</f>
        <v/>
      </c>
      <c r="E231" t="str">
        <f>""</f>
        <v/>
      </c>
      <c r="F231" t="str">
        <f>""</f>
        <v/>
      </c>
      <c r="G231" t="str">
        <f>""</f>
        <v/>
      </c>
      <c r="H231" t="str">
        <f>""</f>
        <v/>
      </c>
      <c r="I231" t="str">
        <f>""</f>
        <v/>
      </c>
      <c r="J231" t="str">
        <f>""</f>
        <v/>
      </c>
      <c r="K231" t="str">
        <f>""</f>
        <v/>
      </c>
      <c r="L231" t="str">
        <f>""</f>
        <v/>
      </c>
      <c r="M231" t="str">
        <f>""</f>
        <v/>
      </c>
      <c r="N231" t="str">
        <f>""</f>
        <v/>
      </c>
      <c r="O231" t="str">
        <f>""</f>
        <v/>
      </c>
      <c r="P231" t="str">
        <f>""</f>
        <v/>
      </c>
      <c r="Q231" t="str">
        <f>""</f>
        <v/>
      </c>
      <c r="R231" t="str">
        <f>""</f>
        <v/>
      </c>
      <c r="S231" t="str">
        <f>""</f>
        <v/>
      </c>
      <c r="T231" t="str">
        <f>""</f>
        <v/>
      </c>
      <c r="U231" t="str">
        <f>""</f>
        <v/>
      </c>
      <c r="V231" t="str">
        <f>""</f>
        <v/>
      </c>
      <c r="W231" t="str">
        <f>""</f>
        <v/>
      </c>
      <c r="X231" t="str">
        <f>""</f>
        <v/>
      </c>
      <c r="Y231" t="str">
        <f>""</f>
        <v/>
      </c>
      <c r="Z231" t="str">
        <f>""</f>
        <v/>
      </c>
      <c r="AA231" t="str">
        <f>""</f>
        <v/>
      </c>
      <c r="AB231" t="str">
        <f>""</f>
        <v/>
      </c>
      <c r="AC231" t="str">
        <f>""</f>
        <v/>
      </c>
      <c r="AD231" t="str">
        <f>""</f>
        <v/>
      </c>
      <c r="AE231" t="str">
        <f>""</f>
        <v/>
      </c>
      <c r="AF231" t="str">
        <f>""</f>
        <v/>
      </c>
      <c r="AG231" t="str">
        <f>""</f>
        <v/>
      </c>
      <c r="AH231" t="str">
        <f>""</f>
        <v/>
      </c>
      <c r="AI231" t="str">
        <f>""</f>
        <v/>
      </c>
      <c r="AJ231" t="str">
        <f>""</f>
        <v/>
      </c>
      <c r="AK231" t="str">
        <f>""</f>
        <v/>
      </c>
      <c r="AL231" t="str">
        <f>""</f>
        <v/>
      </c>
      <c r="AM231" t="str">
        <f>""</f>
        <v/>
      </c>
      <c r="AN231" t="str">
        <f>""</f>
        <v/>
      </c>
      <c r="AO231" t="str">
        <f>""</f>
        <v/>
      </c>
      <c r="AP231" t="str">
        <f>""</f>
        <v/>
      </c>
      <c r="AQ231" t="str">
        <f>""</f>
        <v/>
      </c>
      <c r="AR231" t="str">
        <f>""</f>
        <v/>
      </c>
      <c r="AS231" t="str">
        <f>""</f>
        <v/>
      </c>
      <c r="AT231" t="str">
        <f>""</f>
        <v/>
      </c>
      <c r="AU231" t="str">
        <f>""</f>
        <v/>
      </c>
      <c r="AV231" t="str">
        <f>""</f>
        <v/>
      </c>
      <c r="AW231" t="str">
        <f>""</f>
        <v/>
      </c>
      <c r="AX231" t="str">
        <f>""</f>
        <v/>
      </c>
      <c r="AY231" t="str">
        <f>"-0.029"</f>
        <v>-0.029</v>
      </c>
      <c r="AZ231" t="str">
        <f>""</f>
        <v/>
      </c>
      <c r="BA231" t="str">
        <f>""</f>
        <v/>
      </c>
    </row>
    <row r="232" spans="2:53" x14ac:dyDescent="0.2">
      <c r="B232" t="str">
        <f>""</f>
        <v/>
      </c>
      <c r="C232" t="str">
        <f>""</f>
        <v/>
      </c>
      <c r="D232" t="str">
        <f>""</f>
        <v/>
      </c>
      <c r="E232" t="str">
        <f>""</f>
        <v/>
      </c>
      <c r="F232" t="str">
        <f>""</f>
        <v/>
      </c>
      <c r="G232" t="str">
        <f>""</f>
        <v/>
      </c>
      <c r="H232" t="str">
        <f>""</f>
        <v/>
      </c>
      <c r="I232" t="str">
        <f>""</f>
        <v/>
      </c>
      <c r="J232" t="str">
        <f>""</f>
        <v/>
      </c>
      <c r="K232" t="str">
        <f>""</f>
        <v/>
      </c>
      <c r="L232" t="str">
        <f>""</f>
        <v/>
      </c>
      <c r="M232" t="str">
        <f>""</f>
        <v/>
      </c>
      <c r="N232" t="str">
        <f>""</f>
        <v/>
      </c>
      <c r="O232" t="str">
        <f>""</f>
        <v/>
      </c>
      <c r="P232" t="str">
        <f>""</f>
        <v/>
      </c>
      <c r="Q232" t="str">
        <f>""</f>
        <v/>
      </c>
      <c r="R232" t="str">
        <f>""</f>
        <v/>
      </c>
      <c r="S232" t="str">
        <f>""</f>
        <v/>
      </c>
      <c r="T232" t="str">
        <f>""</f>
        <v/>
      </c>
      <c r="U232" t="str">
        <f>""</f>
        <v/>
      </c>
      <c r="V232" t="str">
        <f>""</f>
        <v/>
      </c>
      <c r="W232" t="str">
        <f>""</f>
        <v/>
      </c>
      <c r="X232" t="str">
        <f>""</f>
        <v/>
      </c>
      <c r="Y232" t="str">
        <f>""</f>
        <v/>
      </c>
      <c r="Z232" t="str">
        <f>""</f>
        <v/>
      </c>
      <c r="AA232" t="str">
        <f>""</f>
        <v/>
      </c>
      <c r="AB232" t="str">
        <f>""</f>
        <v/>
      </c>
      <c r="AC232" t="str">
        <f>""</f>
        <v/>
      </c>
      <c r="AD232" t="str">
        <f>""</f>
        <v/>
      </c>
      <c r="AE232" t="str">
        <f>""</f>
        <v/>
      </c>
      <c r="AF232" t="str">
        <f>""</f>
        <v/>
      </c>
      <c r="AG232" t="str">
        <f>""</f>
        <v/>
      </c>
      <c r="AH232" t="str">
        <f>""</f>
        <v/>
      </c>
      <c r="AI232" t="str">
        <f>""</f>
        <v/>
      </c>
      <c r="AJ232" t="str">
        <f>""</f>
        <v/>
      </c>
      <c r="AK232" t="str">
        <f>""</f>
        <v/>
      </c>
      <c r="AL232" t="str">
        <f>""</f>
        <v/>
      </c>
      <c r="AM232" t="str">
        <f>""</f>
        <v/>
      </c>
      <c r="AN232" t="str">
        <f>""</f>
        <v/>
      </c>
      <c r="AO232" t="str">
        <f>""</f>
        <v/>
      </c>
      <c r="AP232" t="str">
        <f>""</f>
        <v/>
      </c>
      <c r="AQ232" t="str">
        <f>""</f>
        <v/>
      </c>
      <c r="AR232" t="str">
        <f>""</f>
        <v/>
      </c>
      <c r="AS232" t="str">
        <f>""</f>
        <v/>
      </c>
      <c r="AT232" t="str">
        <f>""</f>
        <v/>
      </c>
      <c r="AU232" t="str">
        <f>""</f>
        <v/>
      </c>
      <c r="AV232" t="str">
        <f>""</f>
        <v/>
      </c>
      <c r="AW232" t="str">
        <f>""</f>
        <v/>
      </c>
      <c r="AX232" t="str">
        <f>""</f>
        <v/>
      </c>
      <c r="AY232" t="str">
        <f>"[0.076]"</f>
        <v>[0.076]</v>
      </c>
      <c r="AZ232" t="str">
        <f>""</f>
        <v/>
      </c>
      <c r="BA232" t="str">
        <f>""</f>
        <v/>
      </c>
    </row>
    <row r="233" spans="2:53" x14ac:dyDescent="0.2">
      <c r="B233" t="str">
        <f>"Interaction"</f>
        <v>Interaction</v>
      </c>
      <c r="C233" t="str">
        <f>""</f>
        <v/>
      </c>
      <c r="D233" t="str">
        <f>""</f>
        <v/>
      </c>
      <c r="E233" t="str">
        <f>""</f>
        <v/>
      </c>
      <c r="F233" t="str">
        <f>""</f>
        <v/>
      </c>
      <c r="G233" t="str">
        <f>""</f>
        <v/>
      </c>
      <c r="H233" t="str">
        <f>""</f>
        <v/>
      </c>
      <c r="I233" t="str">
        <f>""</f>
        <v/>
      </c>
      <c r="J233" t="str">
        <f>""</f>
        <v/>
      </c>
      <c r="K233" t="str">
        <f>""</f>
        <v/>
      </c>
      <c r="L233" t="str">
        <f>""</f>
        <v/>
      </c>
      <c r="M233" t="str">
        <f>""</f>
        <v/>
      </c>
      <c r="N233" t="str">
        <f>""</f>
        <v/>
      </c>
      <c r="O233" t="str">
        <f>""</f>
        <v/>
      </c>
      <c r="P233" t="str">
        <f>""</f>
        <v/>
      </c>
      <c r="Q233" t="str">
        <f>""</f>
        <v/>
      </c>
      <c r="R233" t="str">
        <f>""</f>
        <v/>
      </c>
      <c r="S233" t="str">
        <f>""</f>
        <v/>
      </c>
      <c r="T233" t="str">
        <f>""</f>
        <v/>
      </c>
      <c r="U233" t="str">
        <f>""</f>
        <v/>
      </c>
      <c r="V233" t="str">
        <f>""</f>
        <v/>
      </c>
      <c r="W233" t="str">
        <f>""</f>
        <v/>
      </c>
      <c r="X233" t="str">
        <f>""</f>
        <v/>
      </c>
      <c r="Y233" t="str">
        <f>""</f>
        <v/>
      </c>
      <c r="Z233" t="str">
        <f>""</f>
        <v/>
      </c>
      <c r="AA233" t="str">
        <f>""</f>
        <v/>
      </c>
      <c r="AB233" t="str">
        <f>""</f>
        <v/>
      </c>
      <c r="AC233" t="str">
        <f>""</f>
        <v/>
      </c>
      <c r="AD233" t="str">
        <f>""</f>
        <v/>
      </c>
      <c r="AE233" t="str">
        <f>""</f>
        <v/>
      </c>
      <c r="AF233" t="str">
        <f>""</f>
        <v/>
      </c>
      <c r="AG233" t="str">
        <f>""</f>
        <v/>
      </c>
      <c r="AH233" t="str">
        <f>""</f>
        <v/>
      </c>
      <c r="AI233" t="str">
        <f>""</f>
        <v/>
      </c>
      <c r="AJ233" t="str">
        <f>""</f>
        <v/>
      </c>
      <c r="AK233" t="str">
        <f>""</f>
        <v/>
      </c>
      <c r="AL233" t="str">
        <f>""</f>
        <v/>
      </c>
      <c r="AM233" t="str">
        <f>""</f>
        <v/>
      </c>
      <c r="AN233" t="str">
        <f>""</f>
        <v/>
      </c>
      <c r="AO233" t="str">
        <f>""</f>
        <v/>
      </c>
      <c r="AP233" t="str">
        <f>""</f>
        <v/>
      </c>
      <c r="AQ233" t="str">
        <f>""</f>
        <v/>
      </c>
      <c r="AR233" t="str">
        <f>""</f>
        <v/>
      </c>
      <c r="AS233" t="str">
        <f>""</f>
        <v/>
      </c>
      <c r="AT233" t="str">
        <f>""</f>
        <v/>
      </c>
      <c r="AU233" t="str">
        <f>""</f>
        <v/>
      </c>
      <c r="AV233" t="str">
        <f>""</f>
        <v/>
      </c>
      <c r="AW233" t="str">
        <f>""</f>
        <v/>
      </c>
      <c r="AX233" t="str">
        <f>""</f>
        <v/>
      </c>
      <c r="AY233" t="str">
        <f>"-0.035"</f>
        <v>-0.035</v>
      </c>
      <c r="AZ233" t="str">
        <f>""</f>
        <v/>
      </c>
      <c r="BA233" t="str">
        <f>""</f>
        <v/>
      </c>
    </row>
    <row r="234" spans="2:53" x14ac:dyDescent="0.2">
      <c r="B234" t="str">
        <f>""</f>
        <v/>
      </c>
      <c r="C234" t="str">
        <f>""</f>
        <v/>
      </c>
      <c r="D234" t="str">
        <f>""</f>
        <v/>
      </c>
      <c r="E234" t="str">
        <f>""</f>
        <v/>
      </c>
      <c r="F234" t="str">
        <f>""</f>
        <v/>
      </c>
      <c r="G234" t="str">
        <f>""</f>
        <v/>
      </c>
      <c r="H234" t="str">
        <f>""</f>
        <v/>
      </c>
      <c r="I234" t="str">
        <f>""</f>
        <v/>
      </c>
      <c r="J234" t="str">
        <f>""</f>
        <v/>
      </c>
      <c r="K234" t="str">
        <f>""</f>
        <v/>
      </c>
      <c r="L234" t="str">
        <f>""</f>
        <v/>
      </c>
      <c r="M234" t="str">
        <f>""</f>
        <v/>
      </c>
      <c r="N234" t="str">
        <f>""</f>
        <v/>
      </c>
      <c r="O234" t="str">
        <f>""</f>
        <v/>
      </c>
      <c r="P234" t="str">
        <f>""</f>
        <v/>
      </c>
      <c r="Q234" t="str">
        <f>""</f>
        <v/>
      </c>
      <c r="R234" t="str">
        <f>""</f>
        <v/>
      </c>
      <c r="S234" t="str">
        <f>""</f>
        <v/>
      </c>
      <c r="T234" t="str">
        <f>""</f>
        <v/>
      </c>
      <c r="U234" t="str">
        <f>""</f>
        <v/>
      </c>
      <c r="V234" t="str">
        <f>""</f>
        <v/>
      </c>
      <c r="W234" t="str">
        <f>""</f>
        <v/>
      </c>
      <c r="X234" t="str">
        <f>""</f>
        <v/>
      </c>
      <c r="Y234" t="str">
        <f>""</f>
        <v/>
      </c>
      <c r="Z234" t="str">
        <f>""</f>
        <v/>
      </c>
      <c r="AA234" t="str">
        <f>""</f>
        <v/>
      </c>
      <c r="AB234" t="str">
        <f>""</f>
        <v/>
      </c>
      <c r="AC234" t="str">
        <f>""</f>
        <v/>
      </c>
      <c r="AD234" t="str">
        <f>""</f>
        <v/>
      </c>
      <c r="AE234" t="str">
        <f>""</f>
        <v/>
      </c>
      <c r="AF234" t="str">
        <f>""</f>
        <v/>
      </c>
      <c r="AG234" t="str">
        <f>""</f>
        <v/>
      </c>
      <c r="AH234" t="str">
        <f>""</f>
        <v/>
      </c>
      <c r="AI234" t="str">
        <f>""</f>
        <v/>
      </c>
      <c r="AJ234" t="str">
        <f>""</f>
        <v/>
      </c>
      <c r="AK234" t="str">
        <f>""</f>
        <v/>
      </c>
      <c r="AL234" t="str">
        <f>""</f>
        <v/>
      </c>
      <c r="AM234" t="str">
        <f>""</f>
        <v/>
      </c>
      <c r="AN234" t="str">
        <f>""</f>
        <v/>
      </c>
      <c r="AO234" t="str">
        <f>""</f>
        <v/>
      </c>
      <c r="AP234" t="str">
        <f>""</f>
        <v/>
      </c>
      <c r="AQ234" t="str">
        <f>""</f>
        <v/>
      </c>
      <c r="AR234" t="str">
        <f>""</f>
        <v/>
      </c>
      <c r="AS234" t="str">
        <f>""</f>
        <v/>
      </c>
      <c r="AT234" t="str">
        <f>""</f>
        <v/>
      </c>
      <c r="AU234" t="str">
        <f>""</f>
        <v/>
      </c>
      <c r="AV234" t="str">
        <f>""</f>
        <v/>
      </c>
      <c r="AW234" t="str">
        <f>""</f>
        <v/>
      </c>
      <c r="AX234" t="str">
        <f>""</f>
        <v/>
      </c>
      <c r="AY234" t="str">
        <f>"[0.076]"</f>
        <v>[0.076]</v>
      </c>
      <c r="AZ234" t="str">
        <f>""</f>
        <v/>
      </c>
      <c r="BA234" t="str">
        <f>""</f>
        <v/>
      </c>
    </row>
    <row r="235" spans="2:53" x14ac:dyDescent="0.2">
      <c r="B235" t="str">
        <f>"Number of males who left household 1998-2007"</f>
        <v>Number of males who left household 1998-2007</v>
      </c>
      <c r="C235" t="str">
        <f>""</f>
        <v/>
      </c>
      <c r="D235" t="str">
        <f>""</f>
        <v/>
      </c>
      <c r="E235" t="str">
        <f>""</f>
        <v/>
      </c>
      <c r="F235" t="str">
        <f>""</f>
        <v/>
      </c>
      <c r="G235" t="str">
        <f>""</f>
        <v/>
      </c>
      <c r="H235" t="str">
        <f>""</f>
        <v/>
      </c>
      <c r="I235" t="str">
        <f>""</f>
        <v/>
      </c>
      <c r="J235" t="str">
        <f>""</f>
        <v/>
      </c>
      <c r="K235" t="str">
        <f>""</f>
        <v/>
      </c>
      <c r="L235" t="str">
        <f>""</f>
        <v/>
      </c>
      <c r="M235" t="str">
        <f>""</f>
        <v/>
      </c>
      <c r="N235" t="str">
        <f>""</f>
        <v/>
      </c>
      <c r="O235" t="str">
        <f>""</f>
        <v/>
      </c>
      <c r="P235" t="str">
        <f>""</f>
        <v/>
      </c>
      <c r="Q235" t="str">
        <f>""</f>
        <v/>
      </c>
      <c r="R235" t="str">
        <f>""</f>
        <v/>
      </c>
      <c r="S235" t="str">
        <f>""</f>
        <v/>
      </c>
      <c r="T235" t="str">
        <f>""</f>
        <v/>
      </c>
      <c r="U235" t="str">
        <f>""</f>
        <v/>
      </c>
      <c r="V235" t="str">
        <f>""</f>
        <v/>
      </c>
      <c r="W235" t="str">
        <f>""</f>
        <v/>
      </c>
      <c r="X235" t="str">
        <f>""</f>
        <v/>
      </c>
      <c r="Y235" t="str">
        <f>""</f>
        <v/>
      </c>
      <c r="Z235" t="str">
        <f>""</f>
        <v/>
      </c>
      <c r="AA235" t="str">
        <f>""</f>
        <v/>
      </c>
      <c r="AB235" t="str">
        <f>""</f>
        <v/>
      </c>
      <c r="AC235" t="str">
        <f>""</f>
        <v/>
      </c>
      <c r="AD235" t="str">
        <f>""</f>
        <v/>
      </c>
      <c r="AE235" t="str">
        <f>""</f>
        <v/>
      </c>
      <c r="AF235" t="str">
        <f>""</f>
        <v/>
      </c>
      <c r="AG235" t="str">
        <f>""</f>
        <v/>
      </c>
      <c r="AH235" t="str">
        <f>""</f>
        <v/>
      </c>
      <c r="AI235" t="str">
        <f>""</f>
        <v/>
      </c>
      <c r="AJ235" t="str">
        <f>""</f>
        <v/>
      </c>
      <c r="AK235" t="str">
        <f>""</f>
        <v/>
      </c>
      <c r="AL235" t="str">
        <f>""</f>
        <v/>
      </c>
      <c r="AM235" t="str">
        <f>""</f>
        <v/>
      </c>
      <c r="AN235" t="str">
        <f>""</f>
        <v/>
      </c>
      <c r="AO235" t="str">
        <f>""</f>
        <v/>
      </c>
      <c r="AP235" t="str">
        <f>""</f>
        <v/>
      </c>
      <c r="AQ235" t="str">
        <f>""</f>
        <v/>
      </c>
      <c r="AR235" t="str">
        <f>""</f>
        <v/>
      </c>
      <c r="AS235" t="str">
        <f>""</f>
        <v/>
      </c>
      <c r="AT235" t="str">
        <f>""</f>
        <v/>
      </c>
      <c r="AU235" t="str">
        <f>""</f>
        <v/>
      </c>
      <c r="AV235" t="str">
        <f>""</f>
        <v/>
      </c>
      <c r="AW235" t="str">
        <f>""</f>
        <v/>
      </c>
      <c r="AX235" t="str">
        <f>""</f>
        <v/>
      </c>
      <c r="AY235" t="str">
        <f>""</f>
        <v/>
      </c>
      <c r="AZ235" t="str">
        <f>"-0.007"</f>
        <v>-0.007</v>
      </c>
      <c r="BA235" t="str">
        <f>""</f>
        <v/>
      </c>
    </row>
    <row r="236" spans="2:53" x14ac:dyDescent="0.2">
      <c r="B236" t="str">
        <f>""</f>
        <v/>
      </c>
      <c r="C236" t="str">
        <f>""</f>
        <v/>
      </c>
      <c r="D236" t="str">
        <f>""</f>
        <v/>
      </c>
      <c r="E236" t="str">
        <f>""</f>
        <v/>
      </c>
      <c r="F236" t="str">
        <f>""</f>
        <v/>
      </c>
      <c r="G236" t="str">
        <f>""</f>
        <v/>
      </c>
      <c r="H236" t="str">
        <f>""</f>
        <v/>
      </c>
      <c r="I236" t="str">
        <f>""</f>
        <v/>
      </c>
      <c r="J236" t="str">
        <f>""</f>
        <v/>
      </c>
      <c r="K236" t="str">
        <f>""</f>
        <v/>
      </c>
      <c r="L236" t="str">
        <f>""</f>
        <v/>
      </c>
      <c r="M236" t="str">
        <f>""</f>
        <v/>
      </c>
      <c r="N236" t="str">
        <f>""</f>
        <v/>
      </c>
      <c r="O236" t="str">
        <f>""</f>
        <v/>
      </c>
      <c r="P236" t="str">
        <f>""</f>
        <v/>
      </c>
      <c r="Q236" t="str">
        <f>""</f>
        <v/>
      </c>
      <c r="R236" t="str">
        <f>""</f>
        <v/>
      </c>
      <c r="S236" t="str">
        <f>""</f>
        <v/>
      </c>
      <c r="T236" t="str">
        <f>""</f>
        <v/>
      </c>
      <c r="U236" t="str">
        <f>""</f>
        <v/>
      </c>
      <c r="V236" t="str">
        <f>""</f>
        <v/>
      </c>
      <c r="W236" t="str">
        <f>""</f>
        <v/>
      </c>
      <c r="X236" t="str">
        <f>""</f>
        <v/>
      </c>
      <c r="Y236" t="str">
        <f>""</f>
        <v/>
      </c>
      <c r="Z236" t="str">
        <f>""</f>
        <v/>
      </c>
      <c r="AA236" t="str">
        <f>""</f>
        <v/>
      </c>
      <c r="AB236" t="str">
        <f>""</f>
        <v/>
      </c>
      <c r="AC236" t="str">
        <f>""</f>
        <v/>
      </c>
      <c r="AD236" t="str">
        <f>""</f>
        <v/>
      </c>
      <c r="AE236" t="str">
        <f>""</f>
        <v/>
      </c>
      <c r="AF236" t="str">
        <f>""</f>
        <v/>
      </c>
      <c r="AG236" t="str">
        <f>""</f>
        <v/>
      </c>
      <c r="AH236" t="str">
        <f>""</f>
        <v/>
      </c>
      <c r="AI236" t="str">
        <f>""</f>
        <v/>
      </c>
      <c r="AJ236" t="str">
        <f>""</f>
        <v/>
      </c>
      <c r="AK236" t="str">
        <f>""</f>
        <v/>
      </c>
      <c r="AL236" t="str">
        <f>""</f>
        <v/>
      </c>
      <c r="AM236" t="str">
        <f>""</f>
        <v/>
      </c>
      <c r="AN236" t="str">
        <f>""</f>
        <v/>
      </c>
      <c r="AO236" t="str">
        <f>""</f>
        <v/>
      </c>
      <c r="AP236" t="str">
        <f>""</f>
        <v/>
      </c>
      <c r="AQ236" t="str">
        <f>""</f>
        <v/>
      </c>
      <c r="AR236" t="str">
        <f>""</f>
        <v/>
      </c>
      <c r="AS236" t="str">
        <f>""</f>
        <v/>
      </c>
      <c r="AT236" t="str">
        <f>""</f>
        <v/>
      </c>
      <c r="AU236" t="str">
        <f>""</f>
        <v/>
      </c>
      <c r="AV236" t="str">
        <f>""</f>
        <v/>
      </c>
      <c r="AW236" t="str">
        <f>""</f>
        <v/>
      </c>
      <c r="AX236" t="str">
        <f>""</f>
        <v/>
      </c>
      <c r="AY236" t="str">
        <f>""</f>
        <v/>
      </c>
      <c r="AZ236" t="str">
        <f>"[0.063]"</f>
        <v>[0.063]</v>
      </c>
      <c r="BA236" t="str">
        <f>""</f>
        <v/>
      </c>
    </row>
    <row r="237" spans="2:53" x14ac:dyDescent="0.2">
      <c r="B237" t="str">
        <f>"Interaction"</f>
        <v>Interaction</v>
      </c>
      <c r="C237" t="str">
        <f>""</f>
        <v/>
      </c>
      <c r="D237" t="str">
        <f>""</f>
        <v/>
      </c>
      <c r="E237" t="str">
        <f>""</f>
        <v/>
      </c>
      <c r="F237" t="str">
        <f>""</f>
        <v/>
      </c>
      <c r="G237" t="str">
        <f>""</f>
        <v/>
      </c>
      <c r="H237" t="str">
        <f>""</f>
        <v/>
      </c>
      <c r="I237" t="str">
        <f>""</f>
        <v/>
      </c>
      <c r="J237" t="str">
        <f>""</f>
        <v/>
      </c>
      <c r="K237" t="str">
        <f>""</f>
        <v/>
      </c>
      <c r="L237" t="str">
        <f>""</f>
        <v/>
      </c>
      <c r="M237" t="str">
        <f>""</f>
        <v/>
      </c>
      <c r="N237" t="str">
        <f>""</f>
        <v/>
      </c>
      <c r="O237" t="str">
        <f>""</f>
        <v/>
      </c>
      <c r="P237" t="str">
        <f>""</f>
        <v/>
      </c>
      <c r="Q237" t="str">
        <f>""</f>
        <v/>
      </c>
      <c r="R237" t="str">
        <f>""</f>
        <v/>
      </c>
      <c r="S237" t="str">
        <f>""</f>
        <v/>
      </c>
      <c r="T237" t="str">
        <f>""</f>
        <v/>
      </c>
      <c r="U237" t="str">
        <f>""</f>
        <v/>
      </c>
      <c r="V237" t="str">
        <f>""</f>
        <v/>
      </c>
      <c r="W237" t="str">
        <f>""</f>
        <v/>
      </c>
      <c r="X237" t="str">
        <f>""</f>
        <v/>
      </c>
      <c r="Y237" t="str">
        <f>""</f>
        <v/>
      </c>
      <c r="Z237" t="str">
        <f>""</f>
        <v/>
      </c>
      <c r="AA237" t="str">
        <f>""</f>
        <v/>
      </c>
      <c r="AB237" t="str">
        <f>""</f>
        <v/>
      </c>
      <c r="AC237" t="str">
        <f>""</f>
        <v/>
      </c>
      <c r="AD237" t="str">
        <f>""</f>
        <v/>
      </c>
      <c r="AE237" t="str">
        <f>""</f>
        <v/>
      </c>
      <c r="AF237" t="str">
        <f>""</f>
        <v/>
      </c>
      <c r="AG237" t="str">
        <f>""</f>
        <v/>
      </c>
      <c r="AH237" t="str">
        <f>""</f>
        <v/>
      </c>
      <c r="AI237" t="str">
        <f>""</f>
        <v/>
      </c>
      <c r="AJ237" t="str">
        <f>""</f>
        <v/>
      </c>
      <c r="AK237" t="str">
        <f>""</f>
        <v/>
      </c>
      <c r="AL237" t="str">
        <f>""</f>
        <v/>
      </c>
      <c r="AM237" t="str">
        <f>""</f>
        <v/>
      </c>
      <c r="AN237" t="str">
        <f>""</f>
        <v/>
      </c>
      <c r="AO237" t="str">
        <f>""</f>
        <v/>
      </c>
      <c r="AP237" t="str">
        <f>""</f>
        <v/>
      </c>
      <c r="AQ237" t="str">
        <f>""</f>
        <v/>
      </c>
      <c r="AR237" t="str">
        <f>""</f>
        <v/>
      </c>
      <c r="AS237" t="str">
        <f>""</f>
        <v/>
      </c>
      <c r="AT237" t="str">
        <f>""</f>
        <v/>
      </c>
      <c r="AU237" t="str">
        <f>""</f>
        <v/>
      </c>
      <c r="AV237" t="str">
        <f>""</f>
        <v/>
      </c>
      <c r="AW237" t="str">
        <f>""</f>
        <v/>
      </c>
      <c r="AX237" t="str">
        <f>""</f>
        <v/>
      </c>
      <c r="AY237" t="str">
        <f>""</f>
        <v/>
      </c>
      <c r="AZ237" t="str">
        <f>"-0.018"</f>
        <v>-0.018</v>
      </c>
      <c r="BA237" t="str">
        <f>""</f>
        <v/>
      </c>
    </row>
    <row r="238" spans="2:53" x14ac:dyDescent="0.2">
      <c r="B238" t="str">
        <f>""</f>
        <v/>
      </c>
      <c r="C238" t="str">
        <f>""</f>
        <v/>
      </c>
      <c r="D238" t="str">
        <f>""</f>
        <v/>
      </c>
      <c r="E238" t="str">
        <f>""</f>
        <v/>
      </c>
      <c r="F238" t="str">
        <f>""</f>
        <v/>
      </c>
      <c r="G238" t="str">
        <f>""</f>
        <v/>
      </c>
      <c r="H238" t="str">
        <f>""</f>
        <v/>
      </c>
      <c r="I238" t="str">
        <f>""</f>
        <v/>
      </c>
      <c r="J238" t="str">
        <f>""</f>
        <v/>
      </c>
      <c r="K238" t="str">
        <f>""</f>
        <v/>
      </c>
      <c r="L238" t="str">
        <f>""</f>
        <v/>
      </c>
      <c r="M238" t="str">
        <f>""</f>
        <v/>
      </c>
      <c r="N238" t="str">
        <f>""</f>
        <v/>
      </c>
      <c r="O238" t="str">
        <f>""</f>
        <v/>
      </c>
      <c r="P238" t="str">
        <f>""</f>
        <v/>
      </c>
      <c r="Q238" t="str">
        <f>""</f>
        <v/>
      </c>
      <c r="R238" t="str">
        <f>""</f>
        <v/>
      </c>
      <c r="S238" t="str">
        <f>""</f>
        <v/>
      </c>
      <c r="T238" t="str">
        <f>""</f>
        <v/>
      </c>
      <c r="U238" t="str">
        <f>""</f>
        <v/>
      </c>
      <c r="V238" t="str">
        <f>""</f>
        <v/>
      </c>
      <c r="W238" t="str">
        <f>""</f>
        <v/>
      </c>
      <c r="X238" t="str">
        <f>""</f>
        <v/>
      </c>
      <c r="Y238" t="str">
        <f>""</f>
        <v/>
      </c>
      <c r="Z238" t="str">
        <f>""</f>
        <v/>
      </c>
      <c r="AA238" t="str">
        <f>""</f>
        <v/>
      </c>
      <c r="AB238" t="str">
        <f>""</f>
        <v/>
      </c>
      <c r="AC238" t="str">
        <f>""</f>
        <v/>
      </c>
      <c r="AD238" t="str">
        <f>""</f>
        <v/>
      </c>
      <c r="AE238" t="str">
        <f>""</f>
        <v/>
      </c>
      <c r="AF238" t="str">
        <f>""</f>
        <v/>
      </c>
      <c r="AG238" t="str">
        <f>""</f>
        <v/>
      </c>
      <c r="AH238" t="str">
        <f>""</f>
        <v/>
      </c>
      <c r="AI238" t="str">
        <f>""</f>
        <v/>
      </c>
      <c r="AJ238" t="str">
        <f>""</f>
        <v/>
      </c>
      <c r="AK238" t="str">
        <f>""</f>
        <v/>
      </c>
      <c r="AL238" t="str">
        <f>""</f>
        <v/>
      </c>
      <c r="AM238" t="str">
        <f>""</f>
        <v/>
      </c>
      <c r="AN238" t="str">
        <f>""</f>
        <v/>
      </c>
      <c r="AO238" t="str">
        <f>""</f>
        <v/>
      </c>
      <c r="AP238" t="str">
        <f>""</f>
        <v/>
      </c>
      <c r="AQ238" t="str">
        <f>""</f>
        <v/>
      </c>
      <c r="AR238" t="str">
        <f>""</f>
        <v/>
      </c>
      <c r="AS238" t="str">
        <f>""</f>
        <v/>
      </c>
      <c r="AT238" t="str">
        <f>""</f>
        <v/>
      </c>
      <c r="AU238" t="str">
        <f>""</f>
        <v/>
      </c>
      <c r="AV238" t="str">
        <f>""</f>
        <v/>
      </c>
      <c r="AW238" t="str">
        <f>""</f>
        <v/>
      </c>
      <c r="AX238" t="str">
        <f>""</f>
        <v/>
      </c>
      <c r="AY238" t="str">
        <f>""</f>
        <v/>
      </c>
      <c r="AZ238" t="str">
        <f>"[0.061]"</f>
        <v>[0.061]</v>
      </c>
      <c r="BA238" t="str">
        <f>""</f>
        <v/>
      </c>
    </row>
    <row r="239" spans="2:53" x14ac:dyDescent="0.2">
      <c r="B239" t="str">
        <f>"Share of males  who left household 1998-2007"</f>
        <v>Share of males  who left household 1998-2007</v>
      </c>
      <c r="C239" t="str">
        <f>""</f>
        <v/>
      </c>
      <c r="D239" t="str">
        <f>""</f>
        <v/>
      </c>
      <c r="E239" t="str">
        <f>""</f>
        <v/>
      </c>
      <c r="F239" t="str">
        <f>""</f>
        <v/>
      </c>
      <c r="G239" t="str">
        <f>""</f>
        <v/>
      </c>
      <c r="H239" t="str">
        <f>""</f>
        <v/>
      </c>
      <c r="I239" t="str">
        <f>""</f>
        <v/>
      </c>
      <c r="J239" t="str">
        <f>""</f>
        <v/>
      </c>
      <c r="K239" t="str">
        <f>""</f>
        <v/>
      </c>
      <c r="L239" t="str">
        <f>""</f>
        <v/>
      </c>
      <c r="M239" t="str">
        <f>""</f>
        <v/>
      </c>
      <c r="N239" t="str">
        <f>""</f>
        <v/>
      </c>
      <c r="O239" t="str">
        <f>""</f>
        <v/>
      </c>
      <c r="P239" t="str">
        <f>""</f>
        <v/>
      </c>
      <c r="Q239" t="str">
        <f>""</f>
        <v/>
      </c>
      <c r="R239" t="str">
        <f>""</f>
        <v/>
      </c>
      <c r="S239" t="str">
        <f>""</f>
        <v/>
      </c>
      <c r="T239" t="str">
        <f>""</f>
        <v/>
      </c>
      <c r="U239" t="str">
        <f>""</f>
        <v/>
      </c>
      <c r="V239" t="str">
        <f>""</f>
        <v/>
      </c>
      <c r="W239" t="str">
        <f>""</f>
        <v/>
      </c>
      <c r="X239" t="str">
        <f>""</f>
        <v/>
      </c>
      <c r="Y239" t="str">
        <f>""</f>
        <v/>
      </c>
      <c r="Z239" t="str">
        <f>""</f>
        <v/>
      </c>
      <c r="AA239" t="str">
        <f>""</f>
        <v/>
      </c>
      <c r="AB239" t="str">
        <f>""</f>
        <v/>
      </c>
      <c r="AC239" t="str">
        <f>""</f>
        <v/>
      </c>
      <c r="AD239" t="str">
        <f>""</f>
        <v/>
      </c>
      <c r="AE239" t="str">
        <f>""</f>
        <v/>
      </c>
      <c r="AF239" t="str">
        <f>""</f>
        <v/>
      </c>
      <c r="AG239" t="str">
        <f>""</f>
        <v/>
      </c>
      <c r="AH239" t="str">
        <f>""</f>
        <v/>
      </c>
      <c r="AI239" t="str">
        <f>""</f>
        <v/>
      </c>
      <c r="AJ239" t="str">
        <f>""</f>
        <v/>
      </c>
      <c r="AK239" t="str">
        <f>""</f>
        <v/>
      </c>
      <c r="AL239" t="str">
        <f>""</f>
        <v/>
      </c>
      <c r="AM239" t="str">
        <f>""</f>
        <v/>
      </c>
      <c r="AN239" t="str">
        <f>""</f>
        <v/>
      </c>
      <c r="AO239" t="str">
        <f>""</f>
        <v/>
      </c>
      <c r="AP239" t="str">
        <f>""</f>
        <v/>
      </c>
      <c r="AQ239" t="str">
        <f>""</f>
        <v/>
      </c>
      <c r="AR239" t="str">
        <f>""</f>
        <v/>
      </c>
      <c r="AS239" t="str">
        <f>""</f>
        <v/>
      </c>
      <c r="AT239" t="str">
        <f>""</f>
        <v/>
      </c>
      <c r="AU239" t="str">
        <f>""</f>
        <v/>
      </c>
      <c r="AV239" t="str">
        <f>""</f>
        <v/>
      </c>
      <c r="AW239" t="str">
        <f>""</f>
        <v/>
      </c>
      <c r="AX239" t="str">
        <f>""</f>
        <v/>
      </c>
      <c r="AY239" t="str">
        <f>""</f>
        <v/>
      </c>
      <c r="AZ239" t="str">
        <f>""</f>
        <v/>
      </c>
      <c r="BA239" t="str">
        <f>"0.068"</f>
        <v>0.068</v>
      </c>
    </row>
    <row r="240" spans="2:53" x14ac:dyDescent="0.2">
      <c r="B240" t="str">
        <f>""</f>
        <v/>
      </c>
      <c r="C240" t="str">
        <f>""</f>
        <v/>
      </c>
      <c r="D240" t="str">
        <f>""</f>
        <v/>
      </c>
      <c r="E240" t="str">
        <f>""</f>
        <v/>
      </c>
      <c r="F240" t="str">
        <f>""</f>
        <v/>
      </c>
      <c r="G240" t="str">
        <f>""</f>
        <v/>
      </c>
      <c r="H240" t="str">
        <f>""</f>
        <v/>
      </c>
      <c r="I240" t="str">
        <f>""</f>
        <v/>
      </c>
      <c r="J240" t="str">
        <f>""</f>
        <v/>
      </c>
      <c r="K240" t="str">
        <f>""</f>
        <v/>
      </c>
      <c r="L240" t="str">
        <f>""</f>
        <v/>
      </c>
      <c r="M240" t="str">
        <f>""</f>
        <v/>
      </c>
      <c r="N240" t="str">
        <f>""</f>
        <v/>
      </c>
      <c r="O240" t="str">
        <f>""</f>
        <v/>
      </c>
      <c r="P240" t="str">
        <f>""</f>
        <v/>
      </c>
      <c r="Q240" t="str">
        <f>""</f>
        <v/>
      </c>
      <c r="R240" t="str">
        <f>""</f>
        <v/>
      </c>
      <c r="S240" t="str">
        <f>""</f>
        <v/>
      </c>
      <c r="T240" t="str">
        <f>""</f>
        <v/>
      </c>
      <c r="U240" t="str">
        <f>""</f>
        <v/>
      </c>
      <c r="V240" t="str">
        <f>""</f>
        <v/>
      </c>
      <c r="W240" t="str">
        <f>""</f>
        <v/>
      </c>
      <c r="X240" t="str">
        <f>""</f>
        <v/>
      </c>
      <c r="Y240" t="str">
        <f>""</f>
        <v/>
      </c>
      <c r="Z240" t="str">
        <f>""</f>
        <v/>
      </c>
      <c r="AA240" t="str">
        <f>""</f>
        <v/>
      </c>
      <c r="AB240" t="str">
        <f>""</f>
        <v/>
      </c>
      <c r="AC240" t="str">
        <f>""</f>
        <v/>
      </c>
      <c r="AD240" t="str">
        <f>""</f>
        <v/>
      </c>
      <c r="AE240" t="str">
        <f>""</f>
        <v/>
      </c>
      <c r="AF240" t="str">
        <f>""</f>
        <v/>
      </c>
      <c r="AG240" t="str">
        <f>""</f>
        <v/>
      </c>
      <c r="AH240" t="str">
        <f>""</f>
        <v/>
      </c>
      <c r="AI240" t="str">
        <f>""</f>
        <v/>
      </c>
      <c r="AJ240" t="str">
        <f>""</f>
        <v/>
      </c>
      <c r="AK240" t="str">
        <f>""</f>
        <v/>
      </c>
      <c r="AL240" t="str">
        <f>""</f>
        <v/>
      </c>
      <c r="AM240" t="str">
        <f>""</f>
        <v/>
      </c>
      <c r="AN240" t="str">
        <f>""</f>
        <v/>
      </c>
      <c r="AO240" t="str">
        <f>""</f>
        <v/>
      </c>
      <c r="AP240" t="str">
        <f>""</f>
        <v/>
      </c>
      <c r="AQ240" t="str">
        <f>""</f>
        <v/>
      </c>
      <c r="AR240" t="str">
        <f>""</f>
        <v/>
      </c>
      <c r="AS240" t="str">
        <f>""</f>
        <v/>
      </c>
      <c r="AT240" t="str">
        <f>""</f>
        <v/>
      </c>
      <c r="AU240" t="str">
        <f>""</f>
        <v/>
      </c>
      <c r="AV240" t="str">
        <f>""</f>
        <v/>
      </c>
      <c r="AW240" t="str">
        <f>""</f>
        <v/>
      </c>
      <c r="AX240" t="str">
        <f>""</f>
        <v/>
      </c>
      <c r="AY240" t="str">
        <f>""</f>
        <v/>
      </c>
      <c r="AZ240" t="str">
        <f>""</f>
        <v/>
      </c>
      <c r="BA240" t="str">
        <f>"[0.102]"</f>
        <v>[0.102]</v>
      </c>
    </row>
    <row r="241" spans="2:53" x14ac:dyDescent="0.2">
      <c r="B241" t="str">
        <f>"Interaction"</f>
        <v>Interaction</v>
      </c>
      <c r="C241" t="str">
        <f>""</f>
        <v/>
      </c>
      <c r="D241" t="str">
        <f>""</f>
        <v/>
      </c>
      <c r="E241" t="str">
        <f>""</f>
        <v/>
      </c>
      <c r="F241" t="str">
        <f>""</f>
        <v/>
      </c>
      <c r="G241" t="str">
        <f>""</f>
        <v/>
      </c>
      <c r="H241" t="str">
        <f>""</f>
        <v/>
      </c>
      <c r="I241" t="str">
        <f>""</f>
        <v/>
      </c>
      <c r="J241" t="str">
        <f>""</f>
        <v/>
      </c>
      <c r="K241" t="str">
        <f>""</f>
        <v/>
      </c>
      <c r="L241" t="str">
        <f>""</f>
        <v/>
      </c>
      <c r="M241" t="str">
        <f>""</f>
        <v/>
      </c>
      <c r="N241" t="str">
        <f>""</f>
        <v/>
      </c>
      <c r="O241" t="str">
        <f>""</f>
        <v/>
      </c>
      <c r="P241" t="str">
        <f>""</f>
        <v/>
      </c>
      <c r="Q241" t="str">
        <f>""</f>
        <v/>
      </c>
      <c r="R241" t="str">
        <f>""</f>
        <v/>
      </c>
      <c r="S241" t="str">
        <f>""</f>
        <v/>
      </c>
      <c r="T241" t="str">
        <f>""</f>
        <v/>
      </c>
      <c r="U241" t="str">
        <f>""</f>
        <v/>
      </c>
      <c r="V241" t="str">
        <f>""</f>
        <v/>
      </c>
      <c r="W241" t="str">
        <f>""</f>
        <v/>
      </c>
      <c r="X241" t="str">
        <f>""</f>
        <v/>
      </c>
      <c r="Y241" t="str">
        <f>""</f>
        <v/>
      </c>
      <c r="Z241" t="str">
        <f>""</f>
        <v/>
      </c>
      <c r="AA241" t="str">
        <f>""</f>
        <v/>
      </c>
      <c r="AB241" t="str">
        <f>""</f>
        <v/>
      </c>
      <c r="AC241" t="str">
        <f>""</f>
        <v/>
      </c>
      <c r="AD241" t="str">
        <f>""</f>
        <v/>
      </c>
      <c r="AE241" t="str">
        <f>""</f>
        <v/>
      </c>
      <c r="AF241" t="str">
        <f>""</f>
        <v/>
      </c>
      <c r="AG241" t="str">
        <f>""</f>
        <v/>
      </c>
      <c r="AH241" t="str">
        <f>""</f>
        <v/>
      </c>
      <c r="AI241" t="str">
        <f>""</f>
        <v/>
      </c>
      <c r="AJ241" t="str">
        <f>""</f>
        <v/>
      </c>
      <c r="AK241" t="str">
        <f>""</f>
        <v/>
      </c>
      <c r="AL241" t="str">
        <f>""</f>
        <v/>
      </c>
      <c r="AM241" t="str">
        <f>""</f>
        <v/>
      </c>
      <c r="AN241" t="str">
        <f>""</f>
        <v/>
      </c>
      <c r="AO241" t="str">
        <f>""</f>
        <v/>
      </c>
      <c r="AP241" t="str">
        <f>""</f>
        <v/>
      </c>
      <c r="AQ241" t="str">
        <f>""</f>
        <v/>
      </c>
      <c r="AR241" t="str">
        <f>""</f>
        <v/>
      </c>
      <c r="AS241" t="str">
        <f>""</f>
        <v/>
      </c>
      <c r="AT241" t="str">
        <f>""</f>
        <v/>
      </c>
      <c r="AU241" t="str">
        <f>""</f>
        <v/>
      </c>
      <c r="AV241" t="str">
        <f>""</f>
        <v/>
      </c>
      <c r="AW241" t="str">
        <f>""</f>
        <v/>
      </c>
      <c r="AX241" t="str">
        <f>""</f>
        <v/>
      </c>
      <c r="AY241" t="str">
        <f>""</f>
        <v/>
      </c>
      <c r="AZ241" t="str">
        <f>""</f>
        <v/>
      </c>
      <c r="BA241" t="str">
        <f>"-0.066"</f>
        <v>-0.066</v>
      </c>
    </row>
    <row r="242" spans="2:53" x14ac:dyDescent="0.2">
      <c r="B242" t="str">
        <f>""</f>
        <v/>
      </c>
      <c r="C242" t="str">
        <f>""</f>
        <v/>
      </c>
      <c r="D242" t="str">
        <f>""</f>
        <v/>
      </c>
      <c r="E242" t="str">
        <f>""</f>
        <v/>
      </c>
      <c r="F242" t="str">
        <f>""</f>
        <v/>
      </c>
      <c r="G242" t="str">
        <f>""</f>
        <v/>
      </c>
      <c r="H242" t="str">
        <f>""</f>
        <v/>
      </c>
      <c r="I242" t="str">
        <f>""</f>
        <v/>
      </c>
      <c r="J242" t="str">
        <f>""</f>
        <v/>
      </c>
      <c r="K242" t="str">
        <f>""</f>
        <v/>
      </c>
      <c r="L242" t="str">
        <f>""</f>
        <v/>
      </c>
      <c r="M242" t="str">
        <f>""</f>
        <v/>
      </c>
      <c r="N242" t="str">
        <f>""</f>
        <v/>
      </c>
      <c r="O242" t="str">
        <f>""</f>
        <v/>
      </c>
      <c r="P242" t="str">
        <f>""</f>
        <v/>
      </c>
      <c r="Q242" t="str">
        <f>""</f>
        <v/>
      </c>
      <c r="R242" t="str">
        <f>""</f>
        <v/>
      </c>
      <c r="S242" t="str">
        <f>""</f>
        <v/>
      </c>
      <c r="T242" t="str">
        <f>""</f>
        <v/>
      </c>
      <c r="U242" t="str">
        <f>""</f>
        <v/>
      </c>
      <c r="V242" t="str">
        <f>""</f>
        <v/>
      </c>
      <c r="W242" t="str">
        <f>""</f>
        <v/>
      </c>
      <c r="X242" t="str">
        <f>""</f>
        <v/>
      </c>
      <c r="Y242" t="str">
        <f>""</f>
        <v/>
      </c>
      <c r="Z242" t="str">
        <f>""</f>
        <v/>
      </c>
      <c r="AA242" t="str">
        <f>""</f>
        <v/>
      </c>
      <c r="AB242" t="str">
        <f>""</f>
        <v/>
      </c>
      <c r="AC242" t="str">
        <f>""</f>
        <v/>
      </c>
      <c r="AD242" t="str">
        <f>""</f>
        <v/>
      </c>
      <c r="AE242" t="str">
        <f>""</f>
        <v/>
      </c>
      <c r="AF242" t="str">
        <f>""</f>
        <v/>
      </c>
      <c r="AG242" t="str">
        <f>""</f>
        <v/>
      </c>
      <c r="AH242" t="str">
        <f>""</f>
        <v/>
      </c>
      <c r="AI242" t="str">
        <f>""</f>
        <v/>
      </c>
      <c r="AJ242" t="str">
        <f>""</f>
        <v/>
      </c>
      <c r="AK242" t="str">
        <f>""</f>
        <v/>
      </c>
      <c r="AL242" t="str">
        <f>""</f>
        <v/>
      </c>
      <c r="AM242" t="str">
        <f>""</f>
        <v/>
      </c>
      <c r="AN242" t="str">
        <f>""</f>
        <v/>
      </c>
      <c r="AO242" t="str">
        <f>""</f>
        <v/>
      </c>
      <c r="AP242" t="str">
        <f>""</f>
        <v/>
      </c>
      <c r="AQ242" t="str">
        <f>""</f>
        <v/>
      </c>
      <c r="AR242" t="str">
        <f>""</f>
        <v/>
      </c>
      <c r="AS242" t="str">
        <f>""</f>
        <v/>
      </c>
      <c r="AT242" t="str">
        <f>""</f>
        <v/>
      </c>
      <c r="AU242" t="str">
        <f>""</f>
        <v/>
      </c>
      <c r="AV242" t="str">
        <f>""</f>
        <v/>
      </c>
      <c r="AW242" t="str">
        <f>""</f>
        <v/>
      </c>
      <c r="AX242" t="str">
        <f>""</f>
        <v/>
      </c>
      <c r="AY242" t="str">
        <f>""</f>
        <v/>
      </c>
      <c r="AZ242" t="str">
        <f>""</f>
        <v/>
      </c>
      <c r="BA242" t="str">
        <f>"[0.092]"</f>
        <v>[0.092]</v>
      </c>
    </row>
    <row r="243" spans="2:53" x14ac:dyDescent="0.2">
      <c r="B243" s="15" t="str">
        <f>"N"</f>
        <v>N</v>
      </c>
      <c r="C243" s="21" t="str">
        <f t="shared" ref="C243:K243" si="0">"272"</f>
        <v>272</v>
      </c>
      <c r="D243" s="21" t="str">
        <f t="shared" si="0"/>
        <v>272</v>
      </c>
      <c r="E243" s="21" t="str">
        <f t="shared" si="0"/>
        <v>272</v>
      </c>
      <c r="F243" s="21" t="str">
        <f t="shared" si="0"/>
        <v>272</v>
      </c>
      <c r="G243" s="21" t="str">
        <f t="shared" si="0"/>
        <v>272</v>
      </c>
      <c r="H243" s="21" t="str">
        <f t="shared" si="0"/>
        <v>272</v>
      </c>
      <c r="I243" s="21" t="str">
        <f t="shared" si="0"/>
        <v>272</v>
      </c>
      <c r="J243" s="21" t="str">
        <f t="shared" si="0"/>
        <v>272</v>
      </c>
      <c r="K243" s="21" t="str">
        <f t="shared" si="0"/>
        <v>272</v>
      </c>
      <c r="L243" s="21" t="str">
        <f>"269"</f>
        <v>269</v>
      </c>
      <c r="M243" s="21" t="str">
        <f>"269"</f>
        <v>269</v>
      </c>
      <c r="N243" s="21" t="str">
        <f>"269"</f>
        <v>269</v>
      </c>
      <c r="O243" s="21" t="str">
        <f t="shared" ref="O243:AF243" si="1">"272"</f>
        <v>272</v>
      </c>
      <c r="P243" s="21" t="str">
        <f t="shared" si="1"/>
        <v>272</v>
      </c>
      <c r="Q243" s="21" t="str">
        <f t="shared" si="1"/>
        <v>272</v>
      </c>
      <c r="R243" s="21" t="str">
        <f t="shared" si="1"/>
        <v>272</v>
      </c>
      <c r="S243" s="21" t="str">
        <f t="shared" si="1"/>
        <v>272</v>
      </c>
      <c r="T243" s="21" t="str">
        <f t="shared" si="1"/>
        <v>272</v>
      </c>
      <c r="U243" s="21" t="str">
        <f t="shared" si="1"/>
        <v>272</v>
      </c>
      <c r="V243" s="21" t="str">
        <f t="shared" si="1"/>
        <v>272</v>
      </c>
      <c r="W243" s="21" t="str">
        <f t="shared" si="1"/>
        <v>272</v>
      </c>
      <c r="X243" s="21" t="str">
        <f t="shared" si="1"/>
        <v>272</v>
      </c>
      <c r="Y243" s="21" t="str">
        <f t="shared" si="1"/>
        <v>272</v>
      </c>
      <c r="Z243" s="21" t="str">
        <f t="shared" si="1"/>
        <v>272</v>
      </c>
      <c r="AA243" s="21" t="str">
        <f t="shared" si="1"/>
        <v>272</v>
      </c>
      <c r="AB243" s="21" t="str">
        <f t="shared" si="1"/>
        <v>272</v>
      </c>
      <c r="AC243" s="21" t="str">
        <f t="shared" si="1"/>
        <v>272</v>
      </c>
      <c r="AD243" s="21" t="str">
        <f t="shared" si="1"/>
        <v>272</v>
      </c>
      <c r="AE243" s="21" t="str">
        <f t="shared" si="1"/>
        <v>272</v>
      </c>
      <c r="AF243" s="21" t="str">
        <f t="shared" si="1"/>
        <v>272</v>
      </c>
      <c r="AG243" s="21" t="str">
        <f>"269"</f>
        <v>269</v>
      </c>
      <c r="AH243" s="21" t="str">
        <f>"269"</f>
        <v>269</v>
      </c>
      <c r="AI243" s="21" t="str">
        <f>"269"</f>
        <v>269</v>
      </c>
      <c r="AJ243" s="21" t="str">
        <f t="shared" ref="AJ243:BA243" si="2">"272"</f>
        <v>272</v>
      </c>
      <c r="AK243" s="21" t="str">
        <f t="shared" si="2"/>
        <v>272</v>
      </c>
      <c r="AL243" s="21" t="str">
        <f t="shared" si="2"/>
        <v>272</v>
      </c>
      <c r="AM243" s="21" t="str">
        <f t="shared" si="2"/>
        <v>272</v>
      </c>
      <c r="AN243" s="21" t="str">
        <f t="shared" si="2"/>
        <v>272</v>
      </c>
      <c r="AO243" s="21" t="str">
        <f t="shared" si="2"/>
        <v>272</v>
      </c>
      <c r="AP243" s="21" t="str">
        <f t="shared" si="2"/>
        <v>272</v>
      </c>
      <c r="AQ243" s="21" t="str">
        <f t="shared" si="2"/>
        <v>272</v>
      </c>
      <c r="AR243" s="21" t="str">
        <f t="shared" si="2"/>
        <v>272</v>
      </c>
      <c r="AS243" s="21" t="str">
        <f t="shared" si="2"/>
        <v>272</v>
      </c>
      <c r="AT243" s="21" t="str">
        <f t="shared" si="2"/>
        <v>272</v>
      </c>
      <c r="AU243" s="21" t="str">
        <f t="shared" si="2"/>
        <v>272</v>
      </c>
      <c r="AV243" s="21" t="str">
        <f t="shared" si="2"/>
        <v>272</v>
      </c>
      <c r="AW243" s="21" t="str">
        <f t="shared" si="2"/>
        <v>272</v>
      </c>
      <c r="AX243" s="21" t="str">
        <f t="shared" si="2"/>
        <v>272</v>
      </c>
      <c r="AY243" s="21" t="str">
        <f t="shared" si="2"/>
        <v>272</v>
      </c>
      <c r="AZ243" s="21" t="str">
        <f t="shared" si="2"/>
        <v>272</v>
      </c>
      <c r="BA243" s="21" t="str">
        <f t="shared" si="2"/>
        <v>272</v>
      </c>
    </row>
    <row r="244" spans="2:53" x14ac:dyDescent="0.2">
      <c r="B244" s="14" t="s">
        <v>6</v>
      </c>
      <c r="C244" s="22" t="str">
        <f t="shared" ref="C244:BA244" si="3">"0.279"</f>
        <v>0.279</v>
      </c>
      <c r="D244" s="22" t="str">
        <f t="shared" si="3"/>
        <v>0.279</v>
      </c>
      <c r="E244" s="22" t="str">
        <f t="shared" si="3"/>
        <v>0.279</v>
      </c>
      <c r="F244" s="22" t="str">
        <f t="shared" si="3"/>
        <v>0.279</v>
      </c>
      <c r="G244" s="22" t="str">
        <f t="shared" si="3"/>
        <v>0.279</v>
      </c>
      <c r="H244" s="22" t="str">
        <f t="shared" si="3"/>
        <v>0.279</v>
      </c>
      <c r="I244" s="22" t="str">
        <f t="shared" si="3"/>
        <v>0.279</v>
      </c>
      <c r="J244" s="22" t="str">
        <f t="shared" si="3"/>
        <v>0.279</v>
      </c>
      <c r="K244" s="22" t="str">
        <f t="shared" si="3"/>
        <v>0.279</v>
      </c>
      <c r="L244" s="22" t="str">
        <f t="shared" si="3"/>
        <v>0.279</v>
      </c>
      <c r="M244" s="22" t="str">
        <f t="shared" si="3"/>
        <v>0.279</v>
      </c>
      <c r="N244" s="22" t="str">
        <f t="shared" si="3"/>
        <v>0.279</v>
      </c>
      <c r="O244" s="22" t="str">
        <f t="shared" si="3"/>
        <v>0.279</v>
      </c>
      <c r="P244" s="22" t="str">
        <f t="shared" si="3"/>
        <v>0.279</v>
      </c>
      <c r="Q244" s="22" t="str">
        <f t="shared" si="3"/>
        <v>0.279</v>
      </c>
      <c r="R244" s="22" t="str">
        <f t="shared" si="3"/>
        <v>0.279</v>
      </c>
      <c r="S244" s="22" t="str">
        <f t="shared" si="3"/>
        <v>0.279</v>
      </c>
      <c r="T244" s="22" t="str">
        <f t="shared" si="3"/>
        <v>0.279</v>
      </c>
      <c r="U244" s="22" t="str">
        <f t="shared" si="3"/>
        <v>0.279</v>
      </c>
      <c r="V244" s="22" t="str">
        <f t="shared" si="3"/>
        <v>0.279</v>
      </c>
      <c r="W244" s="22" t="str">
        <f t="shared" si="3"/>
        <v>0.279</v>
      </c>
      <c r="X244" s="22" t="str">
        <f t="shared" si="3"/>
        <v>0.279</v>
      </c>
      <c r="Y244" s="22" t="str">
        <f t="shared" si="3"/>
        <v>0.279</v>
      </c>
      <c r="Z244" s="22" t="str">
        <f t="shared" si="3"/>
        <v>0.279</v>
      </c>
      <c r="AA244" s="22" t="str">
        <f t="shared" si="3"/>
        <v>0.279</v>
      </c>
      <c r="AB244" s="22" t="str">
        <f t="shared" si="3"/>
        <v>0.279</v>
      </c>
      <c r="AC244" s="22" t="str">
        <f t="shared" si="3"/>
        <v>0.279</v>
      </c>
      <c r="AD244" s="22" t="str">
        <f t="shared" si="3"/>
        <v>0.279</v>
      </c>
      <c r="AE244" s="22" t="str">
        <f t="shared" si="3"/>
        <v>0.279</v>
      </c>
      <c r="AF244" s="22" t="str">
        <f t="shared" si="3"/>
        <v>0.279</v>
      </c>
      <c r="AG244" s="22" t="str">
        <f t="shared" si="3"/>
        <v>0.279</v>
      </c>
      <c r="AH244" s="22" t="str">
        <f t="shared" si="3"/>
        <v>0.279</v>
      </c>
      <c r="AI244" s="22" t="str">
        <f t="shared" si="3"/>
        <v>0.279</v>
      </c>
      <c r="AJ244" s="22" t="str">
        <f t="shared" si="3"/>
        <v>0.279</v>
      </c>
      <c r="AK244" s="22" t="str">
        <f t="shared" si="3"/>
        <v>0.279</v>
      </c>
      <c r="AL244" s="22" t="str">
        <f t="shared" si="3"/>
        <v>0.279</v>
      </c>
      <c r="AM244" s="22" t="str">
        <f t="shared" si="3"/>
        <v>0.279</v>
      </c>
      <c r="AN244" s="22" t="str">
        <f t="shared" si="3"/>
        <v>0.279</v>
      </c>
      <c r="AO244" s="22" t="str">
        <f t="shared" si="3"/>
        <v>0.279</v>
      </c>
      <c r="AP244" s="22" t="str">
        <f t="shared" si="3"/>
        <v>0.279</v>
      </c>
      <c r="AQ244" s="22" t="str">
        <f t="shared" si="3"/>
        <v>0.279</v>
      </c>
      <c r="AR244" s="22" t="str">
        <f t="shared" si="3"/>
        <v>0.279</v>
      </c>
      <c r="AS244" s="22" t="str">
        <f t="shared" si="3"/>
        <v>0.279</v>
      </c>
      <c r="AT244" s="22" t="str">
        <f t="shared" si="3"/>
        <v>0.279</v>
      </c>
      <c r="AU244" s="22" t="str">
        <f t="shared" si="3"/>
        <v>0.279</v>
      </c>
      <c r="AV244" s="22" t="str">
        <f t="shared" si="3"/>
        <v>0.279</v>
      </c>
      <c r="AW244" s="22" t="str">
        <f t="shared" si="3"/>
        <v>0.279</v>
      </c>
      <c r="AX244" s="22" t="str">
        <f t="shared" si="3"/>
        <v>0.279</v>
      </c>
      <c r="AY244" s="22" t="str">
        <f t="shared" si="3"/>
        <v>0.279</v>
      </c>
      <c r="AZ244" s="22" t="str">
        <f t="shared" si="3"/>
        <v>0.279</v>
      </c>
      <c r="BA244" s="22" t="str">
        <f t="shared" si="3"/>
        <v>0.279</v>
      </c>
    </row>
    <row r="245" spans="2:53" x14ac:dyDescent="0.2">
      <c r="B245" s="6" t="s">
        <v>56</v>
      </c>
      <c r="C245" s="22" t="s">
        <v>4</v>
      </c>
      <c r="D245" s="22" t="s">
        <v>4</v>
      </c>
      <c r="E245" s="22" t="s">
        <v>4</v>
      </c>
      <c r="F245" s="22" t="s">
        <v>4</v>
      </c>
      <c r="G245" s="22" t="s">
        <v>4</v>
      </c>
      <c r="H245" s="22" t="s">
        <v>4</v>
      </c>
      <c r="I245" s="22" t="s">
        <v>4</v>
      </c>
      <c r="J245" s="22" t="s">
        <v>4</v>
      </c>
      <c r="K245" s="22" t="s">
        <v>4</v>
      </c>
      <c r="L245" s="22" t="s">
        <v>4</v>
      </c>
      <c r="M245" s="22" t="s">
        <v>4</v>
      </c>
      <c r="N245" s="22" t="s">
        <v>4</v>
      </c>
      <c r="O245" s="22" t="s">
        <v>4</v>
      </c>
      <c r="P245" s="22" t="s">
        <v>4</v>
      </c>
      <c r="Q245" s="22" t="s">
        <v>4</v>
      </c>
      <c r="R245" s="22" t="s">
        <v>4</v>
      </c>
      <c r="S245" s="22" t="s">
        <v>4</v>
      </c>
      <c r="T245" s="22" t="s">
        <v>4</v>
      </c>
      <c r="U245" s="22" t="s">
        <v>4</v>
      </c>
      <c r="V245" s="22" t="s">
        <v>4</v>
      </c>
      <c r="W245" s="22" t="s">
        <v>4</v>
      </c>
      <c r="X245" s="22" t="s">
        <v>4</v>
      </c>
      <c r="Y245" s="22" t="s">
        <v>4</v>
      </c>
      <c r="Z245" s="22" t="s">
        <v>4</v>
      </c>
      <c r="AA245" s="22" t="s">
        <v>4</v>
      </c>
      <c r="AB245" s="22" t="s">
        <v>4</v>
      </c>
      <c r="AC245" s="22" t="s">
        <v>4</v>
      </c>
      <c r="AD245" s="22" t="s">
        <v>4</v>
      </c>
      <c r="AE245" s="22" t="s">
        <v>4</v>
      </c>
      <c r="AF245" s="22" t="s">
        <v>4</v>
      </c>
      <c r="AG245" s="22" t="s">
        <v>4</v>
      </c>
      <c r="AH245" s="22" t="s">
        <v>4</v>
      </c>
      <c r="AI245" s="22" t="s">
        <v>4</v>
      </c>
      <c r="AJ245" s="22" t="s">
        <v>4</v>
      </c>
      <c r="AK245" s="22" t="s">
        <v>4</v>
      </c>
      <c r="AL245" s="22" t="s">
        <v>4</v>
      </c>
      <c r="AM245" s="22" t="s">
        <v>4</v>
      </c>
      <c r="AN245" s="22" t="s">
        <v>4</v>
      </c>
      <c r="AO245" s="22" t="s">
        <v>4</v>
      </c>
      <c r="AP245" s="22" t="s">
        <v>4</v>
      </c>
      <c r="AQ245" s="22" t="s">
        <v>4</v>
      </c>
      <c r="AR245" s="22" t="s">
        <v>4</v>
      </c>
      <c r="AS245" s="22" t="s">
        <v>4</v>
      </c>
      <c r="AT245" s="22" t="s">
        <v>4</v>
      </c>
      <c r="AU245" s="22" t="s">
        <v>4</v>
      </c>
      <c r="AV245" s="22" t="s">
        <v>4</v>
      </c>
      <c r="AW245" s="22" t="s">
        <v>4</v>
      </c>
      <c r="AX245" s="22" t="s">
        <v>4</v>
      </c>
      <c r="AY245" s="22" t="s">
        <v>4</v>
      </c>
      <c r="AZ245" s="22" t="s">
        <v>4</v>
      </c>
      <c r="BA245" s="22" t="s">
        <v>4</v>
      </c>
    </row>
    <row r="246" spans="2:53" x14ac:dyDescent="0.2">
      <c r="B246" s="6" t="s">
        <v>57</v>
      </c>
      <c r="C246" s="22" t="s">
        <v>4</v>
      </c>
      <c r="D246" s="22" t="s">
        <v>4</v>
      </c>
      <c r="E246" s="22" t="s">
        <v>4</v>
      </c>
      <c r="F246" s="22" t="s">
        <v>4</v>
      </c>
      <c r="G246" s="22" t="s">
        <v>4</v>
      </c>
      <c r="H246" s="22" t="s">
        <v>4</v>
      </c>
      <c r="I246" s="22" t="s">
        <v>4</v>
      </c>
      <c r="J246" s="22" t="s">
        <v>4</v>
      </c>
      <c r="K246" s="22" t="s">
        <v>4</v>
      </c>
      <c r="L246" s="22" t="s">
        <v>4</v>
      </c>
      <c r="M246" s="22" t="s">
        <v>4</v>
      </c>
      <c r="N246" s="22" t="s">
        <v>4</v>
      </c>
      <c r="O246" s="22" t="s">
        <v>4</v>
      </c>
      <c r="P246" s="22" t="s">
        <v>4</v>
      </c>
      <c r="Q246" s="22" t="s">
        <v>4</v>
      </c>
      <c r="R246" s="22" t="s">
        <v>4</v>
      </c>
      <c r="S246" s="22" t="s">
        <v>4</v>
      </c>
      <c r="T246" s="22" t="s">
        <v>4</v>
      </c>
      <c r="U246" s="22" t="s">
        <v>4</v>
      </c>
      <c r="V246" s="22" t="s">
        <v>4</v>
      </c>
      <c r="W246" s="22" t="s">
        <v>4</v>
      </c>
      <c r="X246" s="22" t="s">
        <v>4</v>
      </c>
      <c r="Y246" s="22" t="s">
        <v>4</v>
      </c>
      <c r="Z246" s="22" t="s">
        <v>4</v>
      </c>
      <c r="AA246" s="22" t="s">
        <v>4</v>
      </c>
      <c r="AB246" s="22" t="s">
        <v>4</v>
      </c>
      <c r="AC246" s="22" t="s">
        <v>4</v>
      </c>
      <c r="AD246" s="22" t="s">
        <v>4</v>
      </c>
      <c r="AE246" s="22" t="s">
        <v>4</v>
      </c>
      <c r="AF246" s="22" t="s">
        <v>4</v>
      </c>
      <c r="AG246" s="22" t="s">
        <v>4</v>
      </c>
      <c r="AH246" s="22" t="s">
        <v>4</v>
      </c>
      <c r="AI246" s="22" t="s">
        <v>4</v>
      </c>
      <c r="AJ246" s="22" t="s">
        <v>4</v>
      </c>
      <c r="AK246" s="22" t="s">
        <v>4</v>
      </c>
      <c r="AL246" s="22" t="s">
        <v>4</v>
      </c>
      <c r="AM246" s="22" t="s">
        <v>4</v>
      </c>
      <c r="AN246" s="22" t="s">
        <v>4</v>
      </c>
      <c r="AO246" s="22" t="s">
        <v>4</v>
      </c>
      <c r="AP246" s="22" t="s">
        <v>4</v>
      </c>
      <c r="AQ246" s="22" t="s">
        <v>4</v>
      </c>
      <c r="AR246" s="22" t="s">
        <v>4</v>
      </c>
      <c r="AS246" s="22" t="s">
        <v>4</v>
      </c>
      <c r="AT246" s="22" t="s">
        <v>4</v>
      </c>
      <c r="AU246" s="22" t="s">
        <v>4</v>
      </c>
      <c r="AV246" s="22" t="s">
        <v>4</v>
      </c>
      <c r="AW246" s="22" t="s">
        <v>4</v>
      </c>
      <c r="AX246" s="22" t="s">
        <v>4</v>
      </c>
      <c r="AY246" s="22" t="s">
        <v>4</v>
      </c>
      <c r="AZ246" s="22" t="s">
        <v>4</v>
      </c>
      <c r="BA246" s="22" t="s">
        <v>4</v>
      </c>
    </row>
    <row r="247" spans="2:53" x14ac:dyDescent="0.2">
      <c r="B247" s="6" t="s">
        <v>58</v>
      </c>
      <c r="C247" s="22" t="s">
        <v>4</v>
      </c>
      <c r="D247" s="22" t="s">
        <v>4</v>
      </c>
      <c r="E247" s="22" t="s">
        <v>4</v>
      </c>
      <c r="F247" s="22" t="s">
        <v>4</v>
      </c>
      <c r="G247" s="22" t="s">
        <v>4</v>
      </c>
      <c r="H247" s="22" t="s">
        <v>4</v>
      </c>
      <c r="I247" s="22" t="s">
        <v>4</v>
      </c>
      <c r="J247" s="22" t="s">
        <v>4</v>
      </c>
      <c r="K247" s="22" t="s">
        <v>4</v>
      </c>
      <c r="L247" s="22" t="s">
        <v>4</v>
      </c>
      <c r="M247" s="22" t="s">
        <v>4</v>
      </c>
      <c r="N247" s="22" t="s">
        <v>4</v>
      </c>
      <c r="O247" s="22" t="s">
        <v>4</v>
      </c>
      <c r="P247" s="22" t="s">
        <v>4</v>
      </c>
      <c r="Q247" s="22" t="s">
        <v>4</v>
      </c>
      <c r="R247" s="22" t="s">
        <v>4</v>
      </c>
      <c r="S247" s="22" t="s">
        <v>4</v>
      </c>
      <c r="T247" s="22" t="s">
        <v>4</v>
      </c>
      <c r="U247" s="22" t="s">
        <v>4</v>
      </c>
      <c r="V247" s="22" t="s">
        <v>4</v>
      </c>
      <c r="W247" s="22" t="s">
        <v>4</v>
      </c>
      <c r="X247" s="22" t="s">
        <v>4</v>
      </c>
      <c r="Y247" s="22" t="s">
        <v>4</v>
      </c>
      <c r="Z247" s="22" t="s">
        <v>4</v>
      </c>
      <c r="AA247" s="22" t="s">
        <v>4</v>
      </c>
      <c r="AB247" s="22" t="s">
        <v>4</v>
      </c>
      <c r="AC247" s="22" t="s">
        <v>4</v>
      </c>
      <c r="AD247" s="22" t="s">
        <v>4</v>
      </c>
      <c r="AE247" s="22" t="s">
        <v>4</v>
      </c>
      <c r="AF247" s="22" t="s">
        <v>4</v>
      </c>
      <c r="AG247" s="22" t="s">
        <v>4</v>
      </c>
      <c r="AH247" s="22" t="s">
        <v>4</v>
      </c>
      <c r="AI247" s="22" t="s">
        <v>4</v>
      </c>
      <c r="AJ247" s="22" t="s">
        <v>4</v>
      </c>
      <c r="AK247" s="22" t="s">
        <v>4</v>
      </c>
      <c r="AL247" s="22" t="s">
        <v>4</v>
      </c>
      <c r="AM247" s="22" t="s">
        <v>4</v>
      </c>
      <c r="AN247" s="22" t="s">
        <v>4</v>
      </c>
      <c r="AO247" s="22" t="s">
        <v>4</v>
      </c>
      <c r="AP247" s="22" t="s">
        <v>4</v>
      </c>
      <c r="AQ247" s="22" t="s">
        <v>4</v>
      </c>
      <c r="AR247" s="22" t="s">
        <v>4</v>
      </c>
      <c r="AS247" s="22" t="s">
        <v>4</v>
      </c>
      <c r="AT247" s="22" t="s">
        <v>4</v>
      </c>
      <c r="AU247" s="22" t="s">
        <v>4</v>
      </c>
      <c r="AV247" s="22" t="s">
        <v>4</v>
      </c>
      <c r="AW247" s="22" t="s">
        <v>4</v>
      </c>
      <c r="AX247" s="22" t="s">
        <v>4</v>
      </c>
      <c r="AY247" s="22" t="s">
        <v>4</v>
      </c>
      <c r="AZ247" s="22" t="s">
        <v>4</v>
      </c>
      <c r="BA247" s="22" t="s">
        <v>4</v>
      </c>
    </row>
    <row r="248" spans="2:53" x14ac:dyDescent="0.2">
      <c r="B248" s="20" t="s">
        <v>59</v>
      </c>
      <c r="C248" s="23" t="s">
        <v>4</v>
      </c>
      <c r="D248" s="23" t="s">
        <v>4</v>
      </c>
      <c r="E248" s="23" t="s">
        <v>4</v>
      </c>
      <c r="F248" s="23" t="s">
        <v>4</v>
      </c>
      <c r="G248" s="23" t="s">
        <v>4</v>
      </c>
      <c r="H248" s="23" t="s">
        <v>4</v>
      </c>
      <c r="I248" s="23" t="s">
        <v>4</v>
      </c>
      <c r="J248" s="23" t="s">
        <v>4</v>
      </c>
      <c r="K248" s="23" t="s">
        <v>4</v>
      </c>
      <c r="L248" s="23" t="s">
        <v>4</v>
      </c>
      <c r="M248" s="23" t="s">
        <v>4</v>
      </c>
      <c r="N248" s="23" t="s">
        <v>4</v>
      </c>
      <c r="O248" s="23" t="s">
        <v>4</v>
      </c>
      <c r="P248" s="23" t="s">
        <v>4</v>
      </c>
      <c r="Q248" s="23" t="s">
        <v>4</v>
      </c>
      <c r="R248" s="23" t="s">
        <v>4</v>
      </c>
      <c r="S248" s="23" t="s">
        <v>4</v>
      </c>
      <c r="T248" s="23" t="s">
        <v>4</v>
      </c>
      <c r="U248" s="23" t="s">
        <v>4</v>
      </c>
      <c r="V248" s="23" t="s">
        <v>4</v>
      </c>
      <c r="W248" s="23" t="s">
        <v>4</v>
      </c>
      <c r="X248" s="23" t="s">
        <v>4</v>
      </c>
      <c r="Y248" s="23" t="s">
        <v>4</v>
      </c>
      <c r="Z248" s="23" t="s">
        <v>4</v>
      </c>
      <c r="AA248" s="23" t="s">
        <v>4</v>
      </c>
      <c r="AB248" s="23" t="s">
        <v>4</v>
      </c>
      <c r="AC248" s="23" t="s">
        <v>4</v>
      </c>
      <c r="AD248" s="23" t="s">
        <v>4</v>
      </c>
      <c r="AE248" s="23" t="s">
        <v>4</v>
      </c>
      <c r="AF248" s="23" t="s">
        <v>4</v>
      </c>
      <c r="AG248" s="23" t="s">
        <v>4</v>
      </c>
      <c r="AH248" s="23" t="s">
        <v>4</v>
      </c>
      <c r="AI248" s="23" t="s">
        <v>4</v>
      </c>
      <c r="AJ248" s="23" t="s">
        <v>4</v>
      </c>
      <c r="AK248" s="23" t="s">
        <v>4</v>
      </c>
      <c r="AL248" s="23" t="s">
        <v>4</v>
      </c>
      <c r="AM248" s="23" t="s">
        <v>4</v>
      </c>
      <c r="AN248" s="23" t="s">
        <v>4</v>
      </c>
      <c r="AO248" s="23" t="s">
        <v>4</v>
      </c>
      <c r="AP248" s="23" t="s">
        <v>4</v>
      </c>
      <c r="AQ248" s="23" t="s">
        <v>4</v>
      </c>
      <c r="AR248" s="23" t="s">
        <v>4</v>
      </c>
      <c r="AS248" s="23" t="s">
        <v>4</v>
      </c>
      <c r="AT248" s="23" t="s">
        <v>4</v>
      </c>
      <c r="AU248" s="23" t="s">
        <v>4</v>
      </c>
      <c r="AV248" s="23" t="s">
        <v>4</v>
      </c>
      <c r="AW248" s="23" t="s">
        <v>4</v>
      </c>
      <c r="AX248" s="23" t="s">
        <v>4</v>
      </c>
      <c r="AY248" s="23" t="s">
        <v>4</v>
      </c>
      <c r="AZ248" s="23" t="s">
        <v>4</v>
      </c>
      <c r="BA248" s="23" t="s">
        <v>4</v>
      </c>
    </row>
    <row r="249" spans="2:53" x14ac:dyDescent="0.2">
      <c r="B249" s="31" t="s">
        <v>377</v>
      </c>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row>
  </sheetData>
  <mergeCells count="2">
    <mergeCell ref="B2:BA2"/>
    <mergeCell ref="B249:BA249"/>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Muñoz Mora</dc:creator>
  <cp:lastModifiedBy>Juan Carlos Muñoz-Mora</cp:lastModifiedBy>
  <cp:lastPrinted>2015-07-27T04:43:22Z</cp:lastPrinted>
  <dcterms:created xsi:type="dcterms:W3CDTF">2012-01-15T19:29:59Z</dcterms:created>
  <dcterms:modified xsi:type="dcterms:W3CDTF">2018-08-21T17:07:58Z</dcterms:modified>
</cp:coreProperties>
</file>